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2.xml" ContentType="application/vnd.ms-excel.controlproperties+xml"/>
  <Override PartName="/xl/drawings/drawing7.xml" ContentType="application/vnd.openxmlformats-officedocument.drawing+xml"/>
  <Override PartName="/xl/ctrlProps/ctrlProp3.xml" ContentType="application/vnd.ms-excel.controlproperties+xml"/>
  <Override PartName="/xl/drawings/drawing8.xml" ContentType="application/vnd.openxmlformats-officedocument.drawing+xml"/>
  <Override PartName="/xl/ctrlProps/ctrlProp4.xml" ContentType="application/vnd.ms-excel.controlproperties+xml"/>
  <Override PartName="/xl/drawings/drawing9.xml" ContentType="application/vnd.openxmlformats-officedocument.drawing+xml"/>
  <Override PartName="/xl/ctrlProps/ctrlProp5.xml" ContentType="application/vnd.ms-excel.controlproperties+xml"/>
  <Override PartName="/xl/drawings/drawing10.xml" ContentType="application/vnd.openxmlformats-officedocument.drawing+xml"/>
  <Override PartName="/xl/ctrlProps/ctrlProp6.xml" ContentType="application/vnd.ms-excel.controlproperties+xml"/>
  <Override PartName="/xl/drawings/drawing11.xml" ContentType="application/vnd.openxmlformats-officedocument.drawing+xml"/>
  <Override PartName="/xl/ctrlProps/ctrlProp7.xml" ContentType="application/vnd.ms-excel.controlpropertie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trlProps/ctrlProp8.xml" ContentType="application/vnd.ms-excel.controlproperties+xml"/>
  <Override PartName="/xl/drawings/drawing13.xml" ContentType="application/vnd.openxmlformats-officedocument.drawing+xml"/>
  <Override PartName="/xl/ctrlProps/ctrlProp9.xml" ContentType="application/vnd.ms-excel.controlproperties+xml"/>
  <Override PartName="/xl/drawings/drawing14.xml" ContentType="application/vnd.openxmlformats-officedocument.drawing+xml"/>
  <Override PartName="/xl/ctrlProps/ctrlProp10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thgo_kyungshin_co_kr/Documents/바탕 화면/결산/"/>
    </mc:Choice>
  </mc:AlternateContent>
  <xr:revisionPtr revIDLastSave="2" documentId="11_AB76B8CAA7101AC85E079A7824940A9E45E5164D" xr6:coauthVersionLast="47" xr6:coauthVersionMax="47" xr10:uidLastSave="{895A4537-1E77-4F42-8707-B8B7DBB25424}"/>
  <x:bookViews>
    <x:workbookView xWindow="-28920" yWindow="-120" windowWidth="29040" windowHeight="17520" tabRatio="873" activeTab="4" xr2:uid="{EF68E48B-CF0D-4318-BD8A-1AEA997EC172}"/>
  </x:bookViews>
  <x:sheets>
    <x:sheet name="★Master Code List" sheetId="76" r:id="rId1"/>
    <x:sheet name="2026 List" sheetId="94" r:id="rId2"/>
    <x:sheet name="2026 Plan PL (New)" sheetId="89" r:id="rId3"/>
    <x:sheet name="★PL(Report)" sheetId="39" r:id="rId4"/>
    <x:sheet name="PL" sheetId="82" r:id="rId5"/>
    <x:sheet name="warehouse inventory check" sheetId="46" r:id="rId6"/>
    <x:sheet name="WIC(2025)" sheetId="91" state="hidden" r:id="rId7"/>
    <x:sheet name="★Merchandise ledger_Low" sheetId="87" r:id="rId8"/>
    <x:sheet name="2025 PL (Actual)" sheetId="90" state="hidden" r:id="rId9"/>
    <x:sheet name="★ML_L(2025)" sheetId="93" state="hidden" r:id="rId10"/>
    <x:sheet name="PL(Monthly PLAN_2025)" sheetId="52" state="hidden" r:id="rId11"/>
    <x:sheet name="ETC" sheetId="88" r:id="rId12"/>
    <x:sheet name="purchase data" sheetId="47" r:id="rId13"/>
    <x:sheet name="sales data" sheetId="49" r:id="rId14"/>
    <x:sheet name="sales(mold)" sheetId="85" r:id="rId15"/>
    <x:sheet name="purchase(mold)" sheetId="86" r:id="rId16"/>
    <x:sheet name="Purchase price Master(EUR)" sheetId="56" r:id="rId17"/>
    <x:sheet name="Purhase Price Master (TRY)" sheetId="84" state="hidden" r:id="rId18"/>
    <x:sheet name="sales price Master(EUR)" sheetId="55" r:id="rId19"/>
    <x:sheet name="sales price Master(EUR)_raw" sheetId="77" state="hidden" r:id="rId20"/>
    <x:sheet name="sales price Master(USD)" sheetId="59" state="hidden" r:id="rId21"/>
    <x:sheet name="sales price Master(USD)_raw" sheetId="78" state="hidden" r:id="rId22"/>
    <x:sheet name="Sheet4" sheetId="74" state="hidden" r:id="rId23"/>
    <x:sheet name="sales price Master(TRY)_raw" sheetId="80" state="hidden" r:id="rId24"/>
    <x:sheet name="Real sales price Master(MAS)" sheetId="83" state="hidden" r:id="rId25"/>
    <x:sheet name="sales price Master(TRY)" sheetId="50" state="hidden" r:id="rId26"/>
    <x:sheet name="Sheet5" sheetId="75" state="hidden" r:id="rId27"/>
    <x:sheet name="재료비 기준정보" sheetId="19" state="hidden" r:id="rId28"/>
    <x:sheet name="Sheet1" sheetId="60" state="hidden" r:id="rId29"/>
  </x:sheets>
  <x:definedNames>
    <x:definedName name="_xlnm._FilterDatabase" localSheetId="0" hidden="1">'★Master Code List'!$D$3:$F$95</x:definedName>
    <x:definedName name="_xlnm._FilterDatabase" localSheetId="7" hidden="1">'★Merchandise ledger_Low'!$C$88:$Z$182</x:definedName>
    <x:definedName name="_xlnm._FilterDatabase" localSheetId="9" hidden="1">'★ML_L(2025)'!$C$1436:$Z$1594</x:definedName>
    <x:definedName name="_xlnm._FilterDatabase" localSheetId="3" hidden="1">#REF!</x:definedName>
    <x:definedName name="_xlnm._FilterDatabase" localSheetId="10" hidden="1">#REF!</x:definedName>
    <x:definedName name="_xlnm._FilterDatabase" localSheetId="12" hidden="1">'purchase data'!$A$9:$U$573</x:definedName>
    <x:definedName name="_xlnm._FilterDatabase" localSheetId="16" hidden="1">'Purchase price Master(EUR)'!$B$5:$K$162</x:definedName>
    <x:definedName name="_xlnm._FilterDatabase" localSheetId="15" hidden="1">'purchase(mold)'!$B$2:$O$106</x:definedName>
    <x:definedName name="_xlnm._FilterDatabase" localSheetId="13" hidden="1">'sales data'!$A$9:$AB$530</x:definedName>
    <x:definedName name="_xlnm._FilterDatabase" localSheetId="18" hidden="1">'sales price Master(EUR)'!$C$5:$V$173</x:definedName>
    <x:definedName name="_xlnm._FilterDatabase" localSheetId="20" hidden="1">'sales price Master(USD)'!$A$5:$V$105</x:definedName>
    <x:definedName name="_xlnm._FilterDatabase" localSheetId="14" hidden="1">#REF!</x:definedName>
    <x:definedName name="_xlnm._FilterDatabase" localSheetId="5" hidden="1">'warehouse inventory check'!$C$1037:$N$1138</x:definedName>
    <x:definedName name="_xlnm._FilterDatabase" localSheetId="6" hidden="1">'WIC(2025)'!$A$1426:$Q$1583</x:definedName>
    <x:definedName name="_xlnm._FilterDatabase" localSheetId="27" hidden="1">'재료비 기준정보'!$A$3:$U$3</x:definedName>
    <x:definedName name="_xlnm._FilterDatabase" hidden="1">#REF!</x:definedName>
    <x:definedName name="_xlnm.Criteria" localSheetId="10">#REF!</x:definedName>
    <x:definedName name="_xlnm.Criteria" localSheetId="15">#REF!</x:definedName>
    <x:definedName name="_xlnm.Criteria" localSheetId="14">#REF!</x:definedName>
    <x:definedName name="_xlnm.Criteria">#REF!</x:definedName>
    <x:definedName name="_xlnm.Database" localSheetId="10">#REF!</x:definedName>
    <x:definedName name="_xlnm.Database" localSheetId="15">#REF!</x:definedName>
    <x:definedName name="_xlnm.Database" localSheetId="14">#REF!</x:definedName>
    <x:definedName name="_xlnm.Database">#REF!</x:definedName>
    <x:definedName name="_xlnm.Extract" localSheetId="10">#REF!</x:definedName>
    <x:definedName name="_xlnm.Extract" localSheetId="15">#REF!</x:definedName>
    <x:definedName name="_xlnm.Extract" localSheetId="14">#REF!</x:definedName>
    <x:definedName name="_xlnm.Extract">#REF!</x:definedName>
    <x:definedName name="_xlnm.Print_Area" localSheetId="10">#REF!</x:definedName>
    <x:definedName name="_xlnm.Print_Area" localSheetId="15">#REF!</x:definedName>
    <x:definedName name="_xlnm.Print_Area" localSheetId="14">#REF!</x:definedName>
    <x:definedName name="_xlnm.Print_Area">#REF!</x:definedName>
    <x:definedName name="_xlnm.Print_Titles" localSheetId="10">#REF!</x:definedName>
    <x:definedName name="_xlnm.Print_Titles" localSheetId="15">#REF!,#REF!</x:definedName>
    <x:definedName name="_xlnm.Print_Titles" localSheetId="14">#REF!,#REF!</x:definedName>
    <x:definedName name="_xlnm.Print_Titles">#REF!,#REF!</x:definedName>
    <x:definedName name="_xlnm.Recorder" localSheetId="15">#REF!</x:definedName>
    <x:definedName name="_xlnm.Recorder" localSheetId="14">#REF!</x:definedName>
    <x:definedName name="_xlnm.Recorder">#REF!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I65" i="39" l="1"/>
  <c r="D65" i="39"/>
  <c r="K64" i="39"/>
  <c r="I64" i="39"/>
  <c r="G64" i="39"/>
  <c r="E64" i="39"/>
  <c r="D64" i="39"/>
  <c r="K63" i="39"/>
  <c r="I63" i="39"/>
  <c r="G63" i="39"/>
  <c r="E63" i="39"/>
  <c r="D63" i="39"/>
  <c r="F63" i="39" l="1"/>
  <c r="N64" i="39"/>
  <c r="M63" i="39"/>
  <c r="F64" i="39"/>
  <c r="M64" i="39"/>
  <c r="N63" i="39"/>
  <c r="I15" i="39" l="1"/>
  <c r="D64" i="82" l="1"/>
  <c r="N88" i="86" l="1"/>
  <c r="O88" i="86" s="1"/>
  <c r="N89" i="86"/>
  <c r="O89" i="86" s="1"/>
  <c r="N90" i="86"/>
  <c r="O90" i="86" s="1"/>
  <c r="N91" i="86"/>
  <c r="O91" i="86" s="1"/>
  <c r="N92" i="86"/>
  <c r="O92" i="86" s="1"/>
  <c r="N93" i="86"/>
  <c r="O93" i="86" s="1"/>
  <c r="N94" i="86"/>
  <c r="O94" i="86" s="1"/>
  <c r="N95" i="86"/>
  <c r="O95" i="86" s="1"/>
  <c r="N96" i="86"/>
  <c r="O96" i="86" s="1"/>
  <c r="N97" i="86"/>
  <c r="O97" i="86" s="1"/>
  <c r="N98" i="86"/>
  <c r="O98" i="86" s="1"/>
  <c r="N99" i="86"/>
  <c r="O99" i="86" s="1"/>
  <c r="N100" i="86"/>
  <c r="O100" i="86" s="1"/>
  <c r="N101" i="86"/>
  <c r="O101" i="86" s="1"/>
  <c r="N102" i="86"/>
  <c r="O102" i="86" s="1"/>
  <c r="N103" i="86"/>
  <c r="O103" i="86" s="1"/>
  <c r="N104" i="86"/>
  <c r="O104" i="86" s="1"/>
  <c r="N105" i="86"/>
  <c r="O105" i="86" s="1"/>
  <c r="N106" i="86"/>
  <c r="O106" i="86" s="1"/>
  <c r="B573" i="47"/>
  <c r="B572" i="47"/>
  <c r="B571" i="47"/>
  <c r="G134" i="46"/>
  <c r="M571" i="47"/>
  <c r="M572" i="47"/>
  <c r="M573" i="47"/>
  <c r="N478" i="49" l="1"/>
  <c r="N479" i="49"/>
  <c r="N480" i="49"/>
  <c r="N481" i="49"/>
  <c r="N482" i="49"/>
  <c r="N483" i="49"/>
  <c r="N484" i="49"/>
  <c r="N485" i="49"/>
  <c r="N486" i="49"/>
  <c r="N487" i="49"/>
  <c r="N488" i="49"/>
  <c r="N489" i="49"/>
  <c r="N490" i="49"/>
  <c r="N491" i="49"/>
  <c r="N492" i="49"/>
  <c r="N493" i="49"/>
  <c r="N494" i="49"/>
  <c r="N495" i="49"/>
  <c r="N496" i="49"/>
  <c r="N497" i="49"/>
  <c r="N498" i="49"/>
  <c r="N499" i="49"/>
  <c r="N500" i="49"/>
  <c r="N501" i="49"/>
  <c r="N502" i="49"/>
  <c r="N503" i="49"/>
  <c r="N504" i="49"/>
  <c r="N505" i="49"/>
  <c r="N506" i="49"/>
  <c r="N507" i="49"/>
  <c r="N508" i="49"/>
  <c r="N509" i="49"/>
  <c r="N510" i="49"/>
  <c r="N511" i="49"/>
  <c r="N512" i="49"/>
  <c r="N513" i="49"/>
  <c r="N514" i="49"/>
  <c r="N515" i="49"/>
  <c r="N516" i="49"/>
  <c r="N517" i="49"/>
  <c r="N518" i="49"/>
  <c r="N519" i="49"/>
  <c r="N520" i="49"/>
  <c r="N521" i="49"/>
  <c r="N522" i="49"/>
  <c r="N523" i="49"/>
  <c r="N524" i="49"/>
  <c r="N525" i="49"/>
  <c r="N526" i="49"/>
  <c r="N527" i="49"/>
  <c r="N528" i="49"/>
  <c r="N529" i="49"/>
  <c r="N530" i="49"/>
  <c r="B478" i="49"/>
  <c r="B479" i="49"/>
  <c r="B480" i="49"/>
  <c r="B481" i="49"/>
  <c r="B482" i="49"/>
  <c r="B483" i="49"/>
  <c r="B484" i="49"/>
  <c r="B485" i="49"/>
  <c r="B486" i="49"/>
  <c r="B487" i="49"/>
  <c r="B488" i="49"/>
  <c r="B489" i="49"/>
  <c r="B490" i="49"/>
  <c r="B491" i="49"/>
  <c r="B492" i="49"/>
  <c r="B493" i="49"/>
  <c r="B494" i="49"/>
  <c r="B495" i="49"/>
  <c r="B496" i="49"/>
  <c r="B497" i="49"/>
  <c r="B498" i="49"/>
  <c r="B499" i="49"/>
  <c r="B500" i="49"/>
  <c r="B501" i="49"/>
  <c r="B502" i="49"/>
  <c r="B503" i="49"/>
  <c r="B504" i="49"/>
  <c r="B505" i="49"/>
  <c r="B506" i="49"/>
  <c r="B507" i="49"/>
  <c r="B508" i="49"/>
  <c r="B509" i="49"/>
  <c r="B510" i="49"/>
  <c r="B511" i="49"/>
  <c r="B512" i="49"/>
  <c r="B513" i="49"/>
  <c r="B514" i="49"/>
  <c r="B515" i="49"/>
  <c r="B516" i="49"/>
  <c r="B517" i="49"/>
  <c r="B518" i="49"/>
  <c r="B519" i="49"/>
  <c r="B520" i="49"/>
  <c r="B521" i="49"/>
  <c r="B522" i="49"/>
  <c r="B523" i="49"/>
  <c r="B524" i="49"/>
  <c r="B525" i="49"/>
  <c r="B526" i="49"/>
  <c r="B527" i="49"/>
  <c r="B528" i="49"/>
  <c r="B529" i="49"/>
  <c r="B530" i="49"/>
  <c r="N204" i="49"/>
  <c r="N205" i="49"/>
  <c r="N206" i="49"/>
  <c r="N207" i="49"/>
  <c r="N208" i="49"/>
  <c r="N209" i="49"/>
  <c r="N210" i="49"/>
  <c r="N211" i="49"/>
  <c r="N212" i="49"/>
  <c r="N213" i="49"/>
  <c r="N214" i="49"/>
  <c r="N215" i="49"/>
  <c r="N216" i="49"/>
  <c r="N217" i="49"/>
  <c r="N218" i="49"/>
  <c r="N219" i="49"/>
  <c r="N220" i="49"/>
  <c r="N221" i="49"/>
  <c r="N222" i="49"/>
  <c r="N223" i="49"/>
  <c r="N224" i="49"/>
  <c r="N225" i="49"/>
  <c r="N226" i="49"/>
  <c r="N227" i="49"/>
  <c r="N228" i="49"/>
  <c r="N229" i="49"/>
  <c r="N230" i="49"/>
  <c r="N231" i="49"/>
  <c r="N232" i="49"/>
  <c r="N233" i="49"/>
  <c r="N234" i="49"/>
  <c r="N235" i="49"/>
  <c r="N236" i="49"/>
  <c r="N237" i="49"/>
  <c r="N238" i="49"/>
  <c r="N239" i="49"/>
  <c r="N240" i="49"/>
  <c r="N241" i="49"/>
  <c r="N242" i="49"/>
  <c r="N243" i="49"/>
  <c r="N244" i="49"/>
  <c r="N245" i="49"/>
  <c r="N246" i="49"/>
  <c r="N247" i="49"/>
  <c r="N248" i="49"/>
  <c r="N249" i="49"/>
  <c r="N250" i="49"/>
  <c r="N251" i="49"/>
  <c r="N252" i="49"/>
  <c r="N253" i="49"/>
  <c r="N254" i="49"/>
  <c r="N255" i="49"/>
  <c r="N256" i="49"/>
  <c r="N257" i="49"/>
  <c r="N258" i="49"/>
  <c r="N259" i="49"/>
  <c r="N260" i="49"/>
  <c r="N261" i="49"/>
  <c r="N262" i="49"/>
  <c r="N263" i="49"/>
  <c r="N264" i="49"/>
  <c r="N265" i="49"/>
  <c r="N266" i="49"/>
  <c r="N267" i="49"/>
  <c r="N268" i="49"/>
  <c r="N269" i="49"/>
  <c r="N270" i="49"/>
  <c r="N271" i="49"/>
  <c r="N272" i="49"/>
  <c r="N273" i="49"/>
  <c r="N274" i="49"/>
  <c r="N275" i="49"/>
  <c r="N276" i="49"/>
  <c r="N277" i="49"/>
  <c r="N278" i="49"/>
  <c r="N279" i="49"/>
  <c r="N280" i="49"/>
  <c r="N281" i="49"/>
  <c r="N282" i="49"/>
  <c r="N283" i="49"/>
  <c r="N284" i="49"/>
  <c r="N285" i="49"/>
  <c r="N286" i="49"/>
  <c r="N287" i="49"/>
  <c r="N288" i="49"/>
  <c r="N289" i="49"/>
  <c r="N290" i="49"/>
  <c r="N291" i="49"/>
  <c r="N292" i="49"/>
  <c r="N293" i="49"/>
  <c r="N294" i="49"/>
  <c r="N295" i="49"/>
  <c r="N296" i="49"/>
  <c r="N297" i="49"/>
  <c r="N298" i="49"/>
  <c r="N299" i="49"/>
  <c r="N300" i="49"/>
  <c r="N301" i="49"/>
  <c r="N302" i="49"/>
  <c r="N303" i="49"/>
  <c r="N304" i="49"/>
  <c r="N305" i="49"/>
  <c r="N306" i="49"/>
  <c r="N307" i="49"/>
  <c r="N308" i="49"/>
  <c r="N309" i="49"/>
  <c r="N310" i="49"/>
  <c r="N311" i="49"/>
  <c r="N312" i="49"/>
  <c r="N313" i="49"/>
  <c r="N314" i="49"/>
  <c r="N315" i="49"/>
  <c r="N316" i="49"/>
  <c r="N317" i="49"/>
  <c r="N318" i="49"/>
  <c r="N319" i="49"/>
  <c r="N320" i="49"/>
  <c r="N321" i="49"/>
  <c r="N322" i="49"/>
  <c r="N323" i="49"/>
  <c r="N324" i="49"/>
  <c r="N325" i="49"/>
  <c r="N326" i="49"/>
  <c r="N327" i="49"/>
  <c r="N328" i="49"/>
  <c r="N329" i="49"/>
  <c r="N330" i="49"/>
  <c r="N331" i="49"/>
  <c r="N332" i="49"/>
  <c r="N333" i="49"/>
  <c r="N334" i="49"/>
  <c r="N335" i="49"/>
  <c r="N336" i="49"/>
  <c r="N337" i="49"/>
  <c r="N338" i="49"/>
  <c r="N339" i="49"/>
  <c r="N340" i="49"/>
  <c r="N341" i="49"/>
  <c r="N342" i="49"/>
  <c r="N343" i="49"/>
  <c r="N344" i="49"/>
  <c r="N345" i="49"/>
  <c r="N346" i="49"/>
  <c r="N347" i="49"/>
  <c r="N348" i="49"/>
  <c r="N349" i="49"/>
  <c r="N350" i="49"/>
  <c r="N351" i="49"/>
  <c r="N352" i="49"/>
  <c r="N353" i="49"/>
  <c r="N354" i="49"/>
  <c r="N355" i="49"/>
  <c r="N356" i="49"/>
  <c r="N357" i="49"/>
  <c r="N358" i="49"/>
  <c r="N359" i="49"/>
  <c r="N360" i="49"/>
  <c r="N361" i="49"/>
  <c r="N362" i="49"/>
  <c r="N363" i="49"/>
  <c r="N364" i="49"/>
  <c r="N365" i="49"/>
  <c r="N366" i="49"/>
  <c r="N367" i="49"/>
  <c r="N368" i="49"/>
  <c r="N369" i="49"/>
  <c r="N370" i="49"/>
  <c r="N371" i="49"/>
  <c r="N372" i="49"/>
  <c r="N373" i="49"/>
  <c r="N374" i="49"/>
  <c r="N375" i="49"/>
  <c r="N376" i="49"/>
  <c r="N377" i="49"/>
  <c r="N378" i="49"/>
  <c r="N379" i="49"/>
  <c r="N380" i="49"/>
  <c r="N381" i="49"/>
  <c r="N382" i="49"/>
  <c r="N383" i="49"/>
  <c r="N384" i="49"/>
  <c r="N385" i="49"/>
  <c r="N386" i="49"/>
  <c r="N387" i="49"/>
  <c r="N388" i="49"/>
  <c r="N389" i="49"/>
  <c r="N390" i="49"/>
  <c r="N391" i="49"/>
  <c r="N392" i="49"/>
  <c r="N393" i="49"/>
  <c r="N394" i="49"/>
  <c r="N395" i="49"/>
  <c r="N396" i="49"/>
  <c r="N397" i="49"/>
  <c r="N398" i="49"/>
  <c r="N399" i="49"/>
  <c r="N400" i="49"/>
  <c r="N401" i="49"/>
  <c r="N402" i="49"/>
  <c r="N403" i="49"/>
  <c r="N404" i="49"/>
  <c r="N405" i="49"/>
  <c r="N406" i="49"/>
  <c r="N407" i="49"/>
  <c r="N408" i="49"/>
  <c r="N409" i="49"/>
  <c r="N410" i="49"/>
  <c r="N411" i="49"/>
  <c r="N412" i="49"/>
  <c r="N413" i="49"/>
  <c r="N414" i="49"/>
  <c r="N415" i="49"/>
  <c r="N416" i="49"/>
  <c r="N417" i="49"/>
  <c r="N418" i="49"/>
  <c r="N419" i="49"/>
  <c r="N420" i="49"/>
  <c r="N421" i="49"/>
  <c r="N422" i="49"/>
  <c r="N423" i="49"/>
  <c r="N424" i="49"/>
  <c r="N425" i="49"/>
  <c r="N426" i="49"/>
  <c r="N427" i="49"/>
  <c r="N428" i="49"/>
  <c r="N429" i="49"/>
  <c r="N430" i="49"/>
  <c r="N431" i="49"/>
  <c r="N432" i="49"/>
  <c r="N433" i="49"/>
  <c r="N434" i="49"/>
  <c r="N435" i="49"/>
  <c r="N436" i="49"/>
  <c r="N437" i="49"/>
  <c r="N438" i="49"/>
  <c r="N439" i="49"/>
  <c r="N440" i="49"/>
  <c r="N441" i="49"/>
  <c r="N442" i="49"/>
  <c r="N443" i="49"/>
  <c r="N444" i="49"/>
  <c r="N445" i="49"/>
  <c r="N446" i="49"/>
  <c r="N447" i="49"/>
  <c r="N448" i="49"/>
  <c r="N449" i="49"/>
  <c r="N450" i="49"/>
  <c r="N451" i="49"/>
  <c r="N452" i="49"/>
  <c r="N453" i="49"/>
  <c r="N454" i="49"/>
  <c r="N455" i="49"/>
  <c r="N456" i="49"/>
  <c r="N457" i="49"/>
  <c r="N458" i="49"/>
  <c r="N459" i="49"/>
  <c r="N460" i="49"/>
  <c r="N461" i="49"/>
  <c r="N462" i="49"/>
  <c r="N463" i="49"/>
  <c r="N464" i="49"/>
  <c r="N465" i="49"/>
  <c r="N466" i="49"/>
  <c r="N467" i="49"/>
  <c r="N468" i="49"/>
  <c r="N469" i="49"/>
  <c r="N470" i="49"/>
  <c r="N471" i="49"/>
  <c r="N472" i="49"/>
  <c r="N473" i="49"/>
  <c r="N474" i="49"/>
  <c r="N475" i="49"/>
  <c r="N476" i="49"/>
  <c r="N477" i="49"/>
  <c r="B204" i="49"/>
  <c r="B205" i="49"/>
  <c r="B206" i="49"/>
  <c r="B207" i="49"/>
  <c r="B208" i="49"/>
  <c r="B209" i="49"/>
  <c r="B210" i="49"/>
  <c r="B211" i="49"/>
  <c r="B212" i="49"/>
  <c r="B213" i="49"/>
  <c r="B214" i="49"/>
  <c r="B215" i="49"/>
  <c r="B216" i="49"/>
  <c r="B217" i="49"/>
  <c r="B218" i="49"/>
  <c r="B219" i="49"/>
  <c r="B220" i="49"/>
  <c r="B221" i="49"/>
  <c r="B222" i="49"/>
  <c r="B223" i="49"/>
  <c r="B224" i="49"/>
  <c r="B225" i="49"/>
  <c r="B226" i="49"/>
  <c r="B227" i="49"/>
  <c r="B228" i="49"/>
  <c r="B229" i="49"/>
  <c r="B230" i="49"/>
  <c r="B231" i="49"/>
  <c r="B232" i="49"/>
  <c r="B233" i="49"/>
  <c r="B234" i="49"/>
  <c r="B235" i="49"/>
  <c r="B236" i="49"/>
  <c r="B237" i="49"/>
  <c r="B238" i="49"/>
  <c r="B239" i="49"/>
  <c r="B240" i="49"/>
  <c r="B241" i="49"/>
  <c r="B242" i="49"/>
  <c r="B243" i="49"/>
  <c r="B244" i="49"/>
  <c r="B245" i="49"/>
  <c r="B246" i="49"/>
  <c r="B247" i="49"/>
  <c r="B248" i="49"/>
  <c r="B249" i="49"/>
  <c r="B250" i="49"/>
  <c r="B251" i="49"/>
  <c r="B252" i="49"/>
  <c r="B253" i="49"/>
  <c r="B254" i="49"/>
  <c r="B255" i="49"/>
  <c r="B256" i="49"/>
  <c r="B257" i="49"/>
  <c r="B258" i="49"/>
  <c r="B259" i="49"/>
  <c r="B260" i="49"/>
  <c r="B261" i="49"/>
  <c r="B262" i="49"/>
  <c r="B263" i="49"/>
  <c r="B264" i="49"/>
  <c r="B265" i="49"/>
  <c r="B266" i="49"/>
  <c r="B267" i="49"/>
  <c r="B268" i="49"/>
  <c r="B269" i="49"/>
  <c r="B270" i="49"/>
  <c r="B271" i="49"/>
  <c r="B272" i="49"/>
  <c r="B273" i="49"/>
  <c r="B274" i="49"/>
  <c r="B275" i="49"/>
  <c r="B276" i="49"/>
  <c r="B277" i="49"/>
  <c r="B278" i="49"/>
  <c r="B279" i="49"/>
  <c r="B280" i="49"/>
  <c r="B281" i="49"/>
  <c r="B282" i="49"/>
  <c r="B283" i="49"/>
  <c r="B284" i="49"/>
  <c r="B285" i="49"/>
  <c r="B286" i="49"/>
  <c r="B287" i="49"/>
  <c r="B288" i="49"/>
  <c r="B289" i="49"/>
  <c r="B290" i="49"/>
  <c r="B291" i="49"/>
  <c r="B292" i="49"/>
  <c r="B293" i="49"/>
  <c r="B294" i="49"/>
  <c r="B295" i="49"/>
  <c r="B296" i="49"/>
  <c r="B297" i="49"/>
  <c r="B298" i="49"/>
  <c r="B299" i="49"/>
  <c r="B300" i="49"/>
  <c r="B301" i="49"/>
  <c r="B302" i="49"/>
  <c r="B303" i="49"/>
  <c r="B304" i="49"/>
  <c r="B305" i="49"/>
  <c r="B306" i="49"/>
  <c r="B307" i="49"/>
  <c r="B308" i="49"/>
  <c r="B309" i="49"/>
  <c r="B310" i="49"/>
  <c r="B311" i="49"/>
  <c r="B312" i="49"/>
  <c r="B313" i="49"/>
  <c r="B314" i="49"/>
  <c r="B315" i="49"/>
  <c r="B316" i="49"/>
  <c r="B317" i="49"/>
  <c r="B318" i="49"/>
  <c r="B319" i="49"/>
  <c r="B320" i="49"/>
  <c r="B321" i="49"/>
  <c r="B322" i="49"/>
  <c r="B323" i="49"/>
  <c r="B324" i="49"/>
  <c r="B325" i="49"/>
  <c r="B326" i="49"/>
  <c r="B327" i="49"/>
  <c r="B328" i="49"/>
  <c r="B329" i="49"/>
  <c r="B330" i="49"/>
  <c r="B331" i="49"/>
  <c r="B332" i="49"/>
  <c r="B333" i="49"/>
  <c r="B334" i="49"/>
  <c r="B335" i="49"/>
  <c r="B336" i="49"/>
  <c r="B337" i="49"/>
  <c r="B338" i="49"/>
  <c r="B339" i="49"/>
  <c r="B340" i="49"/>
  <c r="B341" i="49"/>
  <c r="B342" i="49"/>
  <c r="B343" i="49"/>
  <c r="B344" i="49"/>
  <c r="B345" i="49"/>
  <c r="B346" i="49"/>
  <c r="B347" i="49"/>
  <c r="B348" i="49"/>
  <c r="B349" i="49"/>
  <c r="B350" i="49"/>
  <c r="B351" i="49"/>
  <c r="B352" i="49"/>
  <c r="B353" i="49"/>
  <c r="B354" i="49"/>
  <c r="B355" i="49"/>
  <c r="B356" i="49"/>
  <c r="B357" i="49"/>
  <c r="B358" i="49"/>
  <c r="B359" i="49"/>
  <c r="B360" i="49"/>
  <c r="B361" i="49"/>
  <c r="B362" i="49"/>
  <c r="B363" i="49"/>
  <c r="B364" i="49"/>
  <c r="B365" i="49"/>
  <c r="B366" i="49"/>
  <c r="B367" i="49"/>
  <c r="B368" i="49"/>
  <c r="B369" i="49"/>
  <c r="B370" i="49"/>
  <c r="B371" i="49"/>
  <c r="B372" i="49"/>
  <c r="B373" i="49"/>
  <c r="B374" i="49"/>
  <c r="B375" i="49"/>
  <c r="B376" i="49"/>
  <c r="B377" i="49"/>
  <c r="B378" i="49"/>
  <c r="B379" i="49"/>
  <c r="B380" i="49"/>
  <c r="B381" i="49"/>
  <c r="B382" i="49"/>
  <c r="B383" i="49"/>
  <c r="B384" i="49"/>
  <c r="B385" i="49"/>
  <c r="B386" i="49"/>
  <c r="B387" i="49"/>
  <c r="B388" i="49"/>
  <c r="B389" i="49"/>
  <c r="B390" i="49"/>
  <c r="B391" i="49"/>
  <c r="B392" i="49"/>
  <c r="B393" i="49"/>
  <c r="B394" i="49"/>
  <c r="B395" i="49"/>
  <c r="B396" i="49"/>
  <c r="B397" i="49"/>
  <c r="B398" i="49"/>
  <c r="B399" i="49"/>
  <c r="B400" i="49"/>
  <c r="B401" i="49"/>
  <c r="B402" i="49"/>
  <c r="B403" i="49"/>
  <c r="B404" i="49"/>
  <c r="B405" i="49"/>
  <c r="B406" i="49"/>
  <c r="B407" i="49"/>
  <c r="B408" i="49"/>
  <c r="B409" i="49"/>
  <c r="B410" i="49"/>
  <c r="B411" i="49"/>
  <c r="B412" i="49"/>
  <c r="B413" i="49"/>
  <c r="B414" i="49"/>
  <c r="B415" i="49"/>
  <c r="B416" i="49"/>
  <c r="B417" i="49"/>
  <c r="B418" i="49"/>
  <c r="B419" i="49"/>
  <c r="B420" i="49"/>
  <c r="B421" i="49"/>
  <c r="B422" i="49"/>
  <c r="B423" i="49"/>
  <c r="B424" i="49"/>
  <c r="B425" i="49"/>
  <c r="B426" i="49"/>
  <c r="B427" i="49"/>
  <c r="B428" i="49"/>
  <c r="B429" i="49"/>
  <c r="B430" i="49"/>
  <c r="B431" i="49"/>
  <c r="B432" i="49"/>
  <c r="B433" i="49"/>
  <c r="B434" i="49"/>
  <c r="B435" i="49"/>
  <c r="B436" i="49"/>
  <c r="B437" i="49"/>
  <c r="B438" i="49"/>
  <c r="B439" i="49"/>
  <c r="B440" i="49"/>
  <c r="B441" i="49"/>
  <c r="B442" i="49"/>
  <c r="B443" i="49"/>
  <c r="B444" i="49"/>
  <c r="B445" i="49"/>
  <c r="B446" i="49"/>
  <c r="B447" i="49"/>
  <c r="B448" i="49"/>
  <c r="B449" i="49"/>
  <c r="B450" i="49"/>
  <c r="B451" i="49"/>
  <c r="B452" i="49"/>
  <c r="B453" i="49"/>
  <c r="B454" i="49"/>
  <c r="B455" i="49"/>
  <c r="B456" i="49"/>
  <c r="B457" i="49"/>
  <c r="B458" i="49"/>
  <c r="B459" i="49"/>
  <c r="B460" i="49"/>
  <c r="B461" i="49"/>
  <c r="B462" i="49"/>
  <c r="B463" i="49"/>
  <c r="B464" i="49"/>
  <c r="B465" i="49"/>
  <c r="B466" i="49"/>
  <c r="B467" i="49"/>
  <c r="B468" i="49"/>
  <c r="B469" i="49"/>
  <c r="B470" i="49"/>
  <c r="B471" i="49"/>
  <c r="B472" i="49"/>
  <c r="B473" i="49"/>
  <c r="B474" i="49"/>
  <c r="B475" i="49"/>
  <c r="B476" i="49"/>
  <c r="B477" i="49"/>
  <c r="F54" i="56"/>
  <c r="F55" i="56"/>
  <c r="F56" i="56"/>
  <c r="F57" i="56"/>
  <c r="F58" i="56"/>
  <c r="F59" i="56"/>
  <c r="F60" i="56"/>
  <c r="F61" i="56"/>
  <c r="F62" i="56"/>
  <c r="F63" i="56"/>
  <c r="F64" i="56"/>
  <c r="F65" i="56"/>
  <c r="F66" i="56"/>
  <c r="F67" i="56"/>
  <c r="F68" i="56"/>
  <c r="F69" i="56"/>
  <c r="F70" i="56"/>
  <c r="F71" i="56"/>
  <c r="F72" i="56"/>
  <c r="F73" i="56"/>
  <c r="F74" i="56"/>
  <c r="F75" i="56"/>
  <c r="F76" i="56"/>
  <c r="F77" i="56"/>
  <c r="F78" i="56"/>
  <c r="F79" i="56"/>
  <c r="F80" i="56"/>
  <c r="F81" i="56"/>
  <c r="F82" i="56"/>
  <c r="F83" i="56"/>
  <c r="F84" i="56"/>
  <c r="B194" i="47" l="1"/>
  <c r="B195" i="47"/>
  <c r="B196" i="47"/>
  <c r="B197" i="47"/>
  <c r="B198" i="47"/>
  <c r="B199" i="47"/>
  <c r="B200" i="47"/>
  <c r="B201" i="47"/>
  <c r="B202" i="47"/>
  <c r="B203" i="47"/>
  <c r="B204" i="47"/>
  <c r="B205" i="47"/>
  <c r="B206" i="47"/>
  <c r="B207" i="47"/>
  <c r="B208" i="47"/>
  <c r="B209" i="47"/>
  <c r="B210" i="47"/>
  <c r="B211" i="47"/>
  <c r="B212" i="47"/>
  <c r="B213" i="47"/>
  <c r="B214" i="47"/>
  <c r="B215" i="47"/>
  <c r="B216" i="47"/>
  <c r="B217" i="47"/>
  <c r="B218" i="47"/>
  <c r="B219" i="47"/>
  <c r="B220" i="47"/>
  <c r="B221" i="47"/>
  <c r="B222" i="47"/>
  <c r="B223" i="47"/>
  <c r="B224" i="47"/>
  <c r="B225" i="47"/>
  <c r="B226" i="47"/>
  <c r="B227" i="47"/>
  <c r="B228" i="47"/>
  <c r="B229" i="47"/>
  <c r="B230" i="47"/>
  <c r="B231" i="47"/>
  <c r="B232" i="47"/>
  <c r="B233" i="47"/>
  <c r="B234" i="47"/>
  <c r="B235" i="47"/>
  <c r="B236" i="47"/>
  <c r="B237" i="47"/>
  <c r="B238" i="47"/>
  <c r="B239" i="47"/>
  <c r="B240" i="47"/>
  <c r="B241" i="47"/>
  <c r="B242" i="47"/>
  <c r="B243" i="47"/>
  <c r="B244" i="47"/>
  <c r="B245" i="47"/>
  <c r="B246" i="47"/>
  <c r="B247" i="47"/>
  <c r="B248" i="47"/>
  <c r="B249" i="47"/>
  <c r="B250" i="47"/>
  <c r="B251" i="47"/>
  <c r="B252" i="47"/>
  <c r="B253" i="47"/>
  <c r="B254" i="47"/>
  <c r="B255" i="47"/>
  <c r="B256" i="47"/>
  <c r="B257" i="47"/>
  <c r="B258" i="47"/>
  <c r="B259" i="47"/>
  <c r="B260" i="47"/>
  <c r="B261" i="47"/>
  <c r="B262" i="47"/>
  <c r="B263" i="47"/>
  <c r="B264" i="47"/>
  <c r="B265" i="47"/>
  <c r="B266" i="47"/>
  <c r="B267" i="47"/>
  <c r="B268" i="47"/>
  <c r="B269" i="47"/>
  <c r="B270" i="47"/>
  <c r="B271" i="47"/>
  <c r="B272" i="47"/>
  <c r="B273" i="47"/>
  <c r="B274" i="47"/>
  <c r="B275" i="47"/>
  <c r="B276" i="47"/>
  <c r="B277" i="47"/>
  <c r="B278" i="47"/>
  <c r="B279" i="47"/>
  <c r="B280" i="47"/>
  <c r="B281" i="47"/>
  <c r="B282" i="47"/>
  <c r="B283" i="47"/>
  <c r="B284" i="47"/>
  <c r="B285" i="47"/>
  <c r="B286" i="47"/>
  <c r="B287" i="47"/>
  <c r="B288" i="47"/>
  <c r="B289" i="47"/>
  <c r="B290" i="47"/>
  <c r="B291" i="47"/>
  <c r="B292" i="47"/>
  <c r="B293" i="47"/>
  <c r="B294" i="47"/>
  <c r="B295" i="47"/>
  <c r="B296" i="47"/>
  <c r="B297" i="47"/>
  <c r="B298" i="47"/>
  <c r="B299" i="47"/>
  <c r="B300" i="47"/>
  <c r="B301" i="47"/>
  <c r="B302" i="47"/>
  <c r="B303" i="47"/>
  <c r="B304" i="47"/>
  <c r="B305" i="47"/>
  <c r="B306" i="47"/>
  <c r="B307" i="47"/>
  <c r="B308" i="47"/>
  <c r="B309" i="47"/>
  <c r="B310" i="47"/>
  <c r="B311" i="47"/>
  <c r="B312" i="47"/>
  <c r="B313" i="47"/>
  <c r="B314" i="47"/>
  <c r="B315" i="47"/>
  <c r="B316" i="47"/>
  <c r="B317" i="47"/>
  <c r="B318" i="47"/>
  <c r="B319" i="47"/>
  <c r="B320" i="47"/>
  <c r="B321" i="47"/>
  <c r="B322" i="47"/>
  <c r="B323" i="47"/>
  <c r="B324" i="47"/>
  <c r="B325" i="47"/>
  <c r="B326" i="47"/>
  <c r="B327" i="47"/>
  <c r="B328" i="47"/>
  <c r="B329" i="47"/>
  <c r="B330" i="47"/>
  <c r="B331" i="47"/>
  <c r="B332" i="47"/>
  <c r="B333" i="47"/>
  <c r="B334" i="47"/>
  <c r="B335" i="47"/>
  <c r="B336" i="47"/>
  <c r="B337" i="47"/>
  <c r="B338" i="47"/>
  <c r="B339" i="47"/>
  <c r="B340" i="47"/>
  <c r="B341" i="47"/>
  <c r="B342" i="47"/>
  <c r="B343" i="47"/>
  <c r="B344" i="47"/>
  <c r="B345" i="47"/>
  <c r="B346" i="47"/>
  <c r="B347" i="47"/>
  <c r="B348" i="47"/>
  <c r="B349" i="47"/>
  <c r="B350" i="47"/>
  <c r="B351" i="47"/>
  <c r="B352" i="47"/>
  <c r="B353" i="47"/>
  <c r="B354" i="47"/>
  <c r="B355" i="47"/>
  <c r="B356" i="47"/>
  <c r="B357" i="47"/>
  <c r="B358" i="47"/>
  <c r="B359" i="47"/>
  <c r="B360" i="47"/>
  <c r="B361" i="47"/>
  <c r="B362" i="47"/>
  <c r="B363" i="47"/>
  <c r="B364" i="47"/>
  <c r="B365" i="47"/>
  <c r="B366" i="47"/>
  <c r="B367" i="47"/>
  <c r="B368" i="47"/>
  <c r="B369" i="47"/>
  <c r="B370" i="47"/>
  <c r="B371" i="47"/>
  <c r="B372" i="47"/>
  <c r="B373" i="47"/>
  <c r="B374" i="47"/>
  <c r="B375" i="47"/>
  <c r="B376" i="47"/>
  <c r="B377" i="47"/>
  <c r="B378" i="47"/>
  <c r="B379" i="47"/>
  <c r="B380" i="47"/>
  <c r="B381" i="47"/>
  <c r="B382" i="47"/>
  <c r="B383" i="47"/>
  <c r="B384" i="47"/>
  <c r="B385" i="47"/>
  <c r="B386" i="47"/>
  <c r="B387" i="47"/>
  <c r="B388" i="47"/>
  <c r="B389" i="47"/>
  <c r="B390" i="47"/>
  <c r="B391" i="47"/>
  <c r="B392" i="47"/>
  <c r="B393" i="47"/>
  <c r="B394" i="47"/>
  <c r="B395" i="47"/>
  <c r="B396" i="47"/>
  <c r="B397" i="47"/>
  <c r="B398" i="47"/>
  <c r="B399" i="47"/>
  <c r="B400" i="47"/>
  <c r="B401" i="47"/>
  <c r="B402" i="47"/>
  <c r="B403" i="47"/>
  <c r="B404" i="47"/>
  <c r="B405" i="47"/>
  <c r="B406" i="47"/>
  <c r="B407" i="47"/>
  <c r="B408" i="47"/>
  <c r="B409" i="47"/>
  <c r="B410" i="47"/>
  <c r="B411" i="47"/>
  <c r="B412" i="47"/>
  <c r="B413" i="47"/>
  <c r="B414" i="47"/>
  <c r="B415" i="47"/>
  <c r="B416" i="47"/>
  <c r="B417" i="47"/>
  <c r="B418" i="47"/>
  <c r="B419" i="47"/>
  <c r="B420" i="47"/>
  <c r="B421" i="47"/>
  <c r="B422" i="47"/>
  <c r="B423" i="47"/>
  <c r="B424" i="47"/>
  <c r="B425" i="47"/>
  <c r="B426" i="47"/>
  <c r="B427" i="47"/>
  <c r="B428" i="47"/>
  <c r="B429" i="47"/>
  <c r="B430" i="47"/>
  <c r="B431" i="47"/>
  <c r="B432" i="47"/>
  <c r="B433" i="47"/>
  <c r="B434" i="47"/>
  <c r="B435" i="47"/>
  <c r="B436" i="47"/>
  <c r="B437" i="47"/>
  <c r="B438" i="47"/>
  <c r="B439" i="47"/>
  <c r="B440" i="47"/>
  <c r="B441" i="47"/>
  <c r="B442" i="47"/>
  <c r="B443" i="47"/>
  <c r="B444" i="47"/>
  <c r="B445" i="47"/>
  <c r="B446" i="47"/>
  <c r="B447" i="47"/>
  <c r="B448" i="47"/>
  <c r="B449" i="47"/>
  <c r="B450" i="47"/>
  <c r="B451" i="47"/>
  <c r="B452" i="47"/>
  <c r="B453" i="47"/>
  <c r="B454" i="47"/>
  <c r="B455" i="47"/>
  <c r="B456" i="47"/>
  <c r="B457" i="47"/>
  <c r="B458" i="47"/>
  <c r="B459" i="47"/>
  <c r="B460" i="47"/>
  <c r="B461" i="47"/>
  <c r="B462" i="47"/>
  <c r="B463" i="47"/>
  <c r="B464" i="47"/>
  <c r="B465" i="47"/>
  <c r="B466" i="47"/>
  <c r="B467" i="47"/>
  <c r="B468" i="47"/>
  <c r="B469" i="47"/>
  <c r="B470" i="47"/>
  <c r="B471" i="47"/>
  <c r="B472" i="47"/>
  <c r="B473" i="47"/>
  <c r="B474" i="47"/>
  <c r="B475" i="47"/>
  <c r="B476" i="47"/>
  <c r="B477" i="47"/>
  <c r="B478" i="47"/>
  <c r="B479" i="47"/>
  <c r="B480" i="47"/>
  <c r="B481" i="47"/>
  <c r="B482" i="47"/>
  <c r="B483" i="47"/>
  <c r="B484" i="47"/>
  <c r="B485" i="47"/>
  <c r="B486" i="47"/>
  <c r="B487" i="47"/>
  <c r="B488" i="47"/>
  <c r="B489" i="47"/>
  <c r="B490" i="47"/>
  <c r="B491" i="47"/>
  <c r="B492" i="47"/>
  <c r="B493" i="47"/>
  <c r="B494" i="47"/>
  <c r="B495" i="47"/>
  <c r="B496" i="47"/>
  <c r="B497" i="47"/>
  <c r="B498" i="47"/>
  <c r="B499" i="47"/>
  <c r="B500" i="47"/>
  <c r="B501" i="47"/>
  <c r="B502" i="47"/>
  <c r="B503" i="47"/>
  <c r="B504" i="47"/>
  <c r="B505" i="47"/>
  <c r="B506" i="47"/>
  <c r="B507" i="47"/>
  <c r="B508" i="47"/>
  <c r="B509" i="47"/>
  <c r="B510" i="47"/>
  <c r="B511" i="47"/>
  <c r="B512" i="47"/>
  <c r="B513" i="47"/>
  <c r="B514" i="47"/>
  <c r="B515" i="47"/>
  <c r="B516" i="47"/>
  <c r="B517" i="47"/>
  <c r="B518" i="47"/>
  <c r="B519" i="47"/>
  <c r="B520" i="47"/>
  <c r="B521" i="47"/>
  <c r="B522" i="47"/>
  <c r="B523" i="47"/>
  <c r="B524" i="47"/>
  <c r="B525" i="47"/>
  <c r="B526" i="47"/>
  <c r="B527" i="47"/>
  <c r="B528" i="47"/>
  <c r="B529" i="47"/>
  <c r="B530" i="47"/>
  <c r="B531" i="47"/>
  <c r="B532" i="47"/>
  <c r="B533" i="47"/>
  <c r="B534" i="47"/>
  <c r="B535" i="47"/>
  <c r="B536" i="47"/>
  <c r="B537" i="47"/>
  <c r="B538" i="47"/>
  <c r="B539" i="47"/>
  <c r="B540" i="47"/>
  <c r="B541" i="47"/>
  <c r="B542" i="47"/>
  <c r="B543" i="47"/>
  <c r="B544" i="47"/>
  <c r="B545" i="47"/>
  <c r="B546" i="47"/>
  <c r="B547" i="47"/>
  <c r="B548" i="47"/>
  <c r="B549" i="47"/>
  <c r="B550" i="47"/>
  <c r="B551" i="47"/>
  <c r="B552" i="47"/>
  <c r="B553" i="47"/>
  <c r="B554" i="47"/>
  <c r="B555" i="47"/>
  <c r="B556" i="47"/>
  <c r="B557" i="47"/>
  <c r="B558" i="47"/>
  <c r="B559" i="47"/>
  <c r="B560" i="47"/>
  <c r="B561" i="47"/>
  <c r="B562" i="47"/>
  <c r="B563" i="47"/>
  <c r="B564" i="47"/>
  <c r="B565" i="47"/>
  <c r="B566" i="47"/>
  <c r="B567" i="47"/>
  <c r="B568" i="47"/>
  <c r="B569" i="47"/>
  <c r="B570" i="47"/>
  <c r="B193" i="47"/>
  <c r="M194" i="47"/>
  <c r="M195" i="47"/>
  <c r="M196" i="47"/>
  <c r="M197" i="47"/>
  <c r="M198" i="47"/>
  <c r="M199" i="47"/>
  <c r="M200" i="47"/>
  <c r="M201" i="47"/>
  <c r="M202" i="47"/>
  <c r="M203" i="47"/>
  <c r="M204" i="47"/>
  <c r="M205" i="47"/>
  <c r="M206" i="47"/>
  <c r="M207" i="47"/>
  <c r="M208" i="47"/>
  <c r="M209" i="47"/>
  <c r="M210" i="47"/>
  <c r="M211" i="47"/>
  <c r="M212" i="47"/>
  <c r="M213" i="47"/>
  <c r="M214" i="47"/>
  <c r="M215" i="47"/>
  <c r="M216" i="47"/>
  <c r="M217" i="47"/>
  <c r="M218" i="47"/>
  <c r="M219" i="47"/>
  <c r="M220" i="47"/>
  <c r="M221" i="47"/>
  <c r="M222" i="47"/>
  <c r="M223" i="47"/>
  <c r="M224" i="47"/>
  <c r="M225" i="47"/>
  <c r="M226" i="47"/>
  <c r="M227" i="47"/>
  <c r="M228" i="47"/>
  <c r="M229" i="47"/>
  <c r="M230" i="47"/>
  <c r="M231" i="47"/>
  <c r="M232" i="47"/>
  <c r="M233" i="47"/>
  <c r="M234" i="47"/>
  <c r="M235" i="47"/>
  <c r="M236" i="47"/>
  <c r="M237" i="47"/>
  <c r="M238" i="47"/>
  <c r="M239" i="47"/>
  <c r="M240" i="47"/>
  <c r="M241" i="47"/>
  <c r="M242" i="47"/>
  <c r="M243" i="47"/>
  <c r="M244" i="47"/>
  <c r="M245" i="47"/>
  <c r="M246" i="47"/>
  <c r="M247" i="47"/>
  <c r="M248" i="47"/>
  <c r="M249" i="47"/>
  <c r="M250" i="47"/>
  <c r="M251" i="47"/>
  <c r="M252" i="47"/>
  <c r="M253" i="47"/>
  <c r="M254" i="47"/>
  <c r="M255" i="47"/>
  <c r="M256" i="47"/>
  <c r="M257" i="47"/>
  <c r="M258" i="47"/>
  <c r="M259" i="47"/>
  <c r="M260" i="47"/>
  <c r="M261" i="47"/>
  <c r="M262" i="47"/>
  <c r="M263" i="47"/>
  <c r="M264" i="47"/>
  <c r="M265" i="47"/>
  <c r="M266" i="47"/>
  <c r="M267" i="47"/>
  <c r="M268" i="47"/>
  <c r="M269" i="47"/>
  <c r="M270" i="47"/>
  <c r="M271" i="47"/>
  <c r="M272" i="47"/>
  <c r="M273" i="47"/>
  <c r="M274" i="47"/>
  <c r="M275" i="47"/>
  <c r="M276" i="47"/>
  <c r="M277" i="47"/>
  <c r="M278" i="47"/>
  <c r="M279" i="47"/>
  <c r="M280" i="47"/>
  <c r="M281" i="47"/>
  <c r="M282" i="47"/>
  <c r="M283" i="47"/>
  <c r="M284" i="47"/>
  <c r="M285" i="47"/>
  <c r="M286" i="47"/>
  <c r="M287" i="47"/>
  <c r="M288" i="47"/>
  <c r="M289" i="47"/>
  <c r="M290" i="47"/>
  <c r="M291" i="47"/>
  <c r="M292" i="47"/>
  <c r="M293" i="47"/>
  <c r="M294" i="47"/>
  <c r="M295" i="47"/>
  <c r="M296" i="47"/>
  <c r="M297" i="47"/>
  <c r="M298" i="47"/>
  <c r="M299" i="47"/>
  <c r="M300" i="47"/>
  <c r="M301" i="47"/>
  <c r="M302" i="47"/>
  <c r="M303" i="47"/>
  <c r="M304" i="47"/>
  <c r="M305" i="47"/>
  <c r="M306" i="47"/>
  <c r="M307" i="47"/>
  <c r="M308" i="47"/>
  <c r="M309" i="47"/>
  <c r="M310" i="47"/>
  <c r="M311" i="47"/>
  <c r="M312" i="47"/>
  <c r="M313" i="47"/>
  <c r="M314" i="47"/>
  <c r="M315" i="47"/>
  <c r="M316" i="47"/>
  <c r="M317" i="47"/>
  <c r="M318" i="47"/>
  <c r="M319" i="47"/>
  <c r="M320" i="47"/>
  <c r="M321" i="47"/>
  <c r="M322" i="47"/>
  <c r="M323" i="47"/>
  <c r="M324" i="47"/>
  <c r="M325" i="47"/>
  <c r="M326" i="47"/>
  <c r="M327" i="47"/>
  <c r="M328" i="47"/>
  <c r="M329" i="47"/>
  <c r="M330" i="47"/>
  <c r="M331" i="47"/>
  <c r="M332" i="47"/>
  <c r="M333" i="47"/>
  <c r="M334" i="47"/>
  <c r="M335" i="47"/>
  <c r="M336" i="47"/>
  <c r="M337" i="47"/>
  <c r="M338" i="47"/>
  <c r="M339" i="47"/>
  <c r="M340" i="47"/>
  <c r="M341" i="47"/>
  <c r="M342" i="47"/>
  <c r="M343" i="47"/>
  <c r="M344" i="47"/>
  <c r="M345" i="47"/>
  <c r="M346" i="47"/>
  <c r="M347" i="47"/>
  <c r="M348" i="47"/>
  <c r="M349" i="47"/>
  <c r="M350" i="47"/>
  <c r="M351" i="47"/>
  <c r="M352" i="47"/>
  <c r="M353" i="47"/>
  <c r="M354" i="47"/>
  <c r="M355" i="47"/>
  <c r="M356" i="47"/>
  <c r="M357" i="47"/>
  <c r="M358" i="47"/>
  <c r="M359" i="47"/>
  <c r="M360" i="47"/>
  <c r="M361" i="47"/>
  <c r="M362" i="47"/>
  <c r="M363" i="47"/>
  <c r="M364" i="47"/>
  <c r="M365" i="47"/>
  <c r="M366" i="47"/>
  <c r="M367" i="47"/>
  <c r="M368" i="47"/>
  <c r="M369" i="47"/>
  <c r="M370" i="47"/>
  <c r="M371" i="47"/>
  <c r="M372" i="47"/>
  <c r="M373" i="47"/>
  <c r="M374" i="47"/>
  <c r="M375" i="47"/>
  <c r="M376" i="47"/>
  <c r="M377" i="47"/>
  <c r="M378" i="47"/>
  <c r="M379" i="47"/>
  <c r="M380" i="47"/>
  <c r="M381" i="47"/>
  <c r="M382" i="47"/>
  <c r="M383" i="47"/>
  <c r="M384" i="47"/>
  <c r="M385" i="47"/>
  <c r="M386" i="47"/>
  <c r="M387" i="47"/>
  <c r="M388" i="47"/>
  <c r="M389" i="47"/>
  <c r="M390" i="47"/>
  <c r="M391" i="47"/>
  <c r="M392" i="47"/>
  <c r="M393" i="47"/>
  <c r="M394" i="47"/>
  <c r="M395" i="47"/>
  <c r="M396" i="47"/>
  <c r="M397" i="47"/>
  <c r="M398" i="47"/>
  <c r="M399" i="47"/>
  <c r="M400" i="47"/>
  <c r="M401" i="47"/>
  <c r="M402" i="47"/>
  <c r="M403" i="47"/>
  <c r="M404" i="47"/>
  <c r="M405" i="47"/>
  <c r="M406" i="47"/>
  <c r="M407" i="47"/>
  <c r="M408" i="47"/>
  <c r="M409" i="47"/>
  <c r="M410" i="47"/>
  <c r="M411" i="47"/>
  <c r="M412" i="47"/>
  <c r="M413" i="47"/>
  <c r="M414" i="47"/>
  <c r="M415" i="47"/>
  <c r="M416" i="47"/>
  <c r="M417" i="47"/>
  <c r="M418" i="47"/>
  <c r="M419" i="47"/>
  <c r="M420" i="47"/>
  <c r="M421" i="47"/>
  <c r="M422" i="47"/>
  <c r="M423" i="47"/>
  <c r="M424" i="47"/>
  <c r="M425" i="47"/>
  <c r="M426" i="47"/>
  <c r="M427" i="47"/>
  <c r="M428" i="47"/>
  <c r="M429" i="47"/>
  <c r="M430" i="47"/>
  <c r="M431" i="47"/>
  <c r="M432" i="47"/>
  <c r="M433" i="47"/>
  <c r="M434" i="47"/>
  <c r="M435" i="47"/>
  <c r="M436" i="47"/>
  <c r="M437" i="47"/>
  <c r="M438" i="47"/>
  <c r="M439" i="47"/>
  <c r="M440" i="47"/>
  <c r="M441" i="47"/>
  <c r="M442" i="47"/>
  <c r="M443" i="47"/>
  <c r="M444" i="47"/>
  <c r="M445" i="47"/>
  <c r="M446" i="47"/>
  <c r="M447" i="47"/>
  <c r="M448" i="47"/>
  <c r="M449" i="47"/>
  <c r="M450" i="47"/>
  <c r="M451" i="47"/>
  <c r="M452" i="47"/>
  <c r="M453" i="47"/>
  <c r="M454" i="47"/>
  <c r="M455" i="47"/>
  <c r="M456" i="47"/>
  <c r="M457" i="47"/>
  <c r="M458" i="47"/>
  <c r="M459" i="47"/>
  <c r="M460" i="47"/>
  <c r="M461" i="47"/>
  <c r="M462" i="47"/>
  <c r="M463" i="47"/>
  <c r="M464" i="47"/>
  <c r="M465" i="47"/>
  <c r="M466" i="47"/>
  <c r="M467" i="47"/>
  <c r="M468" i="47"/>
  <c r="M469" i="47"/>
  <c r="M470" i="47"/>
  <c r="M471" i="47"/>
  <c r="M472" i="47"/>
  <c r="M473" i="47"/>
  <c r="M474" i="47"/>
  <c r="M475" i="47"/>
  <c r="M476" i="47"/>
  <c r="M477" i="47"/>
  <c r="M478" i="47"/>
  <c r="M479" i="47"/>
  <c r="M480" i="47"/>
  <c r="M481" i="47"/>
  <c r="M482" i="47"/>
  <c r="M483" i="47"/>
  <c r="M484" i="47"/>
  <c r="M485" i="47"/>
  <c r="M486" i="47"/>
  <c r="M487" i="47"/>
  <c r="M488" i="47"/>
  <c r="M489" i="47"/>
  <c r="M490" i="47"/>
  <c r="M491" i="47"/>
  <c r="M492" i="47"/>
  <c r="M493" i="47"/>
  <c r="M494" i="47"/>
  <c r="M495" i="47"/>
  <c r="M496" i="47"/>
  <c r="M497" i="47"/>
  <c r="M498" i="47"/>
  <c r="M499" i="47"/>
  <c r="M500" i="47"/>
  <c r="M501" i="47"/>
  <c r="M502" i="47"/>
  <c r="M503" i="47"/>
  <c r="M504" i="47"/>
  <c r="M505" i="47"/>
  <c r="M506" i="47"/>
  <c r="M507" i="47"/>
  <c r="M508" i="47"/>
  <c r="M509" i="47"/>
  <c r="M510" i="47"/>
  <c r="M511" i="47"/>
  <c r="M512" i="47"/>
  <c r="M513" i="47"/>
  <c r="M514" i="47"/>
  <c r="M515" i="47"/>
  <c r="M516" i="47"/>
  <c r="M517" i="47"/>
  <c r="M518" i="47"/>
  <c r="M519" i="47"/>
  <c r="M520" i="47"/>
  <c r="M521" i="47"/>
  <c r="M522" i="47"/>
  <c r="M523" i="47"/>
  <c r="M524" i="47"/>
  <c r="M525" i="47"/>
  <c r="M526" i="47"/>
  <c r="M527" i="47"/>
  <c r="M528" i="47"/>
  <c r="M529" i="47"/>
  <c r="M530" i="47"/>
  <c r="M531" i="47"/>
  <c r="M532" i="47"/>
  <c r="M533" i="47"/>
  <c r="M534" i="47"/>
  <c r="M535" i="47"/>
  <c r="M536" i="47"/>
  <c r="M537" i="47"/>
  <c r="M538" i="47"/>
  <c r="M539" i="47"/>
  <c r="M540" i="47"/>
  <c r="M541" i="47"/>
  <c r="M542" i="47"/>
  <c r="M543" i="47"/>
  <c r="M544" i="47"/>
  <c r="M545" i="47"/>
  <c r="M546" i="47"/>
  <c r="M547" i="47"/>
  <c r="M548" i="47"/>
  <c r="M549" i="47"/>
  <c r="M550" i="47"/>
  <c r="M551" i="47"/>
  <c r="M552" i="47"/>
  <c r="M553" i="47"/>
  <c r="M554" i="47"/>
  <c r="M555" i="47"/>
  <c r="M556" i="47"/>
  <c r="M557" i="47"/>
  <c r="M558" i="47"/>
  <c r="M559" i="47"/>
  <c r="M560" i="47"/>
  <c r="M561" i="47"/>
  <c r="M562" i="47"/>
  <c r="M563" i="47"/>
  <c r="M564" i="47"/>
  <c r="M565" i="47"/>
  <c r="M566" i="47"/>
  <c r="M567" i="47"/>
  <c r="M568" i="47"/>
  <c r="M569" i="47"/>
  <c r="M570" i="47"/>
  <c r="M193" i="47"/>
  <c r="O192" i="47" l="1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2" i="55"/>
  <c r="F73" i="55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8" i="55"/>
  <c r="D16" i="55"/>
  <c r="E16" i="55"/>
  <c r="D14" i="55"/>
  <c r="E14" i="55"/>
  <c r="D12" i="55"/>
  <c r="E12" i="55"/>
  <c r="D21" i="55"/>
  <c r="E21" i="55"/>
  <c r="D10" i="55"/>
  <c r="E10" i="55"/>
  <c r="N172" i="49" l="1"/>
  <c r="N173" i="49"/>
  <c r="N174" i="49"/>
  <c r="N175" i="49"/>
  <c r="N176" i="49"/>
  <c r="N177" i="49"/>
  <c r="N178" i="49"/>
  <c r="N179" i="49"/>
  <c r="B173" i="49"/>
  <c r="B174" i="49"/>
  <c r="B175" i="49"/>
  <c r="B176" i="49"/>
  <c r="B177" i="49"/>
  <c r="B178" i="49"/>
  <c r="B179" i="49"/>
  <c r="B172" i="49"/>
  <c r="M192" i="47" l="1"/>
  <c r="M20" i="47"/>
  <c r="M21" i="47"/>
  <c r="M22" i="47"/>
  <c r="M23" i="47"/>
  <c r="M24" i="47"/>
  <c r="M25" i="47"/>
  <c r="M26" i="47"/>
  <c r="M27" i="47"/>
  <c r="M28" i="47"/>
  <c r="M29" i="47"/>
  <c r="M30" i="47"/>
  <c r="M31" i="47"/>
  <c r="M32" i="47"/>
  <c r="M33" i="47"/>
  <c r="M34" i="47"/>
  <c r="M35" i="47"/>
  <c r="M36" i="47"/>
  <c r="M37" i="47"/>
  <c r="M38" i="47"/>
  <c r="M39" i="47"/>
  <c r="M40" i="47"/>
  <c r="M41" i="47"/>
  <c r="M42" i="47"/>
  <c r="M43" i="47"/>
  <c r="M44" i="47"/>
  <c r="M45" i="47"/>
  <c r="M46" i="47"/>
  <c r="M47" i="47"/>
  <c r="M48" i="47"/>
  <c r="M49" i="47"/>
  <c r="M50" i="47"/>
  <c r="M51" i="47"/>
  <c r="M52" i="47"/>
  <c r="M53" i="47"/>
  <c r="M54" i="47"/>
  <c r="M55" i="47"/>
  <c r="M56" i="47"/>
  <c r="M57" i="47"/>
  <c r="M58" i="47"/>
  <c r="M59" i="47"/>
  <c r="M60" i="47"/>
  <c r="M61" i="47"/>
  <c r="M62" i="47"/>
  <c r="M63" i="47"/>
  <c r="M64" i="47"/>
  <c r="M65" i="47"/>
  <c r="M66" i="47"/>
  <c r="M67" i="47"/>
  <c r="M68" i="47"/>
  <c r="M69" i="47"/>
  <c r="M70" i="47"/>
  <c r="M71" i="47"/>
  <c r="M72" i="47"/>
  <c r="M73" i="47"/>
  <c r="M74" i="47"/>
  <c r="M75" i="47"/>
  <c r="M76" i="47"/>
  <c r="M77" i="47"/>
  <c r="M78" i="47"/>
  <c r="M79" i="47"/>
  <c r="M80" i="47"/>
  <c r="M81" i="47"/>
  <c r="M82" i="47"/>
  <c r="M83" i="47"/>
  <c r="M84" i="47"/>
  <c r="M85" i="47"/>
  <c r="M86" i="47"/>
  <c r="M87" i="47"/>
  <c r="M88" i="47"/>
  <c r="M89" i="47"/>
  <c r="M90" i="47"/>
  <c r="M91" i="47"/>
  <c r="M92" i="47"/>
  <c r="M93" i="47"/>
  <c r="M94" i="47"/>
  <c r="M95" i="47"/>
  <c r="M96" i="47"/>
  <c r="M97" i="47"/>
  <c r="M98" i="47"/>
  <c r="M99" i="47"/>
  <c r="M100" i="47"/>
  <c r="M101" i="47"/>
  <c r="M102" i="47"/>
  <c r="M103" i="47"/>
  <c r="M104" i="47"/>
  <c r="M105" i="47"/>
  <c r="M106" i="47"/>
  <c r="M107" i="47"/>
  <c r="M108" i="47"/>
  <c r="M115" i="47"/>
  <c r="M116" i="47"/>
  <c r="M117" i="47"/>
  <c r="M118" i="47"/>
  <c r="M119" i="47"/>
  <c r="M120" i="47"/>
  <c r="M121" i="47"/>
  <c r="M122" i="47"/>
  <c r="M123" i="47"/>
  <c r="M124" i="47"/>
  <c r="M125" i="47"/>
  <c r="M126" i="47"/>
  <c r="M127" i="47"/>
  <c r="M128" i="47"/>
  <c r="M129" i="47"/>
  <c r="M130" i="47"/>
  <c r="M131" i="47"/>
  <c r="M132" i="47"/>
  <c r="M133" i="47"/>
  <c r="M134" i="47"/>
  <c r="M135" i="47"/>
  <c r="M136" i="47"/>
  <c r="M137" i="47"/>
  <c r="M138" i="47"/>
  <c r="M139" i="47"/>
  <c r="M140" i="47"/>
  <c r="M141" i="47"/>
  <c r="M142" i="47"/>
  <c r="M143" i="47"/>
  <c r="M144" i="47"/>
  <c r="M145" i="47"/>
  <c r="M146" i="47"/>
  <c r="M147" i="47"/>
  <c r="M148" i="47"/>
  <c r="M149" i="47"/>
  <c r="M150" i="47"/>
  <c r="M151" i="47"/>
  <c r="M152" i="47"/>
  <c r="M153" i="47"/>
  <c r="M154" i="47"/>
  <c r="M155" i="47"/>
  <c r="M156" i="47"/>
  <c r="M157" i="47"/>
  <c r="M158" i="47"/>
  <c r="M159" i="47"/>
  <c r="M160" i="47"/>
  <c r="M161" i="47"/>
  <c r="M162" i="47"/>
  <c r="M163" i="47"/>
  <c r="M164" i="47"/>
  <c r="M165" i="47"/>
  <c r="M166" i="47"/>
  <c r="M167" i="47"/>
  <c r="M168" i="47"/>
  <c r="M169" i="47"/>
  <c r="M170" i="47"/>
  <c r="M171" i="47"/>
  <c r="M172" i="47"/>
  <c r="M173" i="47"/>
  <c r="M174" i="47"/>
  <c r="M175" i="47"/>
  <c r="M176" i="47"/>
  <c r="M177" i="47"/>
  <c r="M178" i="47"/>
  <c r="M179" i="47"/>
  <c r="M180" i="47"/>
  <c r="M181" i="47"/>
  <c r="M182" i="47"/>
  <c r="M183" i="47"/>
  <c r="M184" i="47"/>
  <c r="M185" i="47"/>
  <c r="M186" i="47"/>
  <c r="M187" i="47"/>
  <c r="M188" i="47"/>
  <c r="M189" i="47"/>
  <c r="M190" i="47"/>
  <c r="M191" i="47"/>
  <c r="A65" i="76" l="1"/>
  <c r="A66" i="76"/>
  <c r="A70" i="76"/>
  <c r="A71" i="76"/>
  <c r="A72" i="76"/>
  <c r="A73" i="76"/>
  <c r="A74" i="76"/>
  <c r="A75" i="76"/>
  <c r="A76" i="76"/>
  <c r="A77" i="76"/>
  <c r="A78" i="76"/>
  <c r="A79" i="76"/>
  <c r="A80" i="76"/>
  <c r="A81" i="76"/>
  <c r="N143" i="49" l="1"/>
  <c r="N144" i="49"/>
  <c r="N145" i="49"/>
  <c r="N146" i="49"/>
  <c r="N147" i="49"/>
  <c r="N148" i="49"/>
  <c r="N149" i="49"/>
  <c r="N150" i="49"/>
  <c r="N151" i="49"/>
  <c r="N152" i="49"/>
  <c r="N153" i="49"/>
  <c r="N154" i="49"/>
  <c r="N155" i="49"/>
  <c r="N156" i="49"/>
  <c r="N157" i="49"/>
  <c r="N158" i="49"/>
  <c r="N159" i="49"/>
  <c r="N160" i="49"/>
  <c r="N161" i="49"/>
  <c r="N162" i="49"/>
  <c r="N163" i="49"/>
  <c r="N164" i="49"/>
  <c r="N165" i="49"/>
  <c r="N166" i="49"/>
  <c r="N167" i="49"/>
  <c r="N168" i="49"/>
  <c r="N169" i="49"/>
  <c r="N170" i="49"/>
  <c r="N171" i="49"/>
  <c r="N180" i="49"/>
  <c r="N181" i="49"/>
  <c r="N182" i="49"/>
  <c r="N183" i="49"/>
  <c r="N184" i="49"/>
  <c r="N185" i="49"/>
  <c r="N186" i="49"/>
  <c r="N187" i="49"/>
  <c r="N188" i="49"/>
  <c r="N189" i="49"/>
  <c r="N190" i="49"/>
  <c r="N191" i="49"/>
  <c r="N192" i="49"/>
  <c r="N193" i="49"/>
  <c r="N194" i="49"/>
  <c r="N195" i="49"/>
  <c r="N196" i="49"/>
  <c r="N197" i="49"/>
  <c r="N198" i="49"/>
  <c r="N199" i="49"/>
  <c r="N200" i="49"/>
  <c r="N201" i="49"/>
  <c r="N202" i="49"/>
  <c r="N203" i="49"/>
  <c r="B151" i="49"/>
  <c r="B152" i="49"/>
  <c r="B153" i="49"/>
  <c r="B154" i="49"/>
  <c r="B155" i="49"/>
  <c r="B156" i="49"/>
  <c r="B157" i="49"/>
  <c r="B158" i="49"/>
  <c r="B159" i="49"/>
  <c r="B160" i="49"/>
  <c r="B161" i="49"/>
  <c r="B162" i="49"/>
  <c r="B163" i="49"/>
  <c r="B164" i="49"/>
  <c r="B165" i="49"/>
  <c r="B166" i="49"/>
  <c r="B167" i="49"/>
  <c r="B168" i="49"/>
  <c r="B169" i="49"/>
  <c r="B170" i="49"/>
  <c r="B171" i="49"/>
  <c r="B180" i="49"/>
  <c r="B181" i="49"/>
  <c r="B182" i="49"/>
  <c r="B183" i="49"/>
  <c r="B184" i="49"/>
  <c r="B185" i="49"/>
  <c r="B186" i="49"/>
  <c r="B187" i="49"/>
  <c r="B188" i="49"/>
  <c r="B189" i="49"/>
  <c r="B190" i="49"/>
  <c r="B191" i="49"/>
  <c r="B192" i="49"/>
  <c r="B193" i="49"/>
  <c r="B194" i="49"/>
  <c r="B195" i="49"/>
  <c r="B196" i="49"/>
  <c r="B197" i="49"/>
  <c r="B198" i="49"/>
  <c r="B199" i="49"/>
  <c r="B200" i="49"/>
  <c r="B201" i="49"/>
  <c r="B202" i="49"/>
  <c r="B203" i="49"/>
  <c r="B143" i="49"/>
  <c r="B144" i="49"/>
  <c r="B145" i="49"/>
  <c r="B146" i="49"/>
  <c r="B147" i="49"/>
  <c r="B148" i="49"/>
  <c r="B149" i="49"/>
  <c r="B150" i="49"/>
  <c r="B142" i="49"/>
  <c r="N19" i="49"/>
  <c r="N20" i="49"/>
  <c r="N21" i="49"/>
  <c r="N22" i="49"/>
  <c r="N23" i="49"/>
  <c r="N24" i="49"/>
  <c r="N25" i="49"/>
  <c r="N26" i="49"/>
  <c r="N27" i="49"/>
  <c r="N28" i="49"/>
  <c r="N29" i="49"/>
  <c r="N30" i="49"/>
  <c r="N31" i="49"/>
  <c r="N32" i="49"/>
  <c r="N33" i="49"/>
  <c r="N34" i="49"/>
  <c r="N35" i="49"/>
  <c r="N36" i="49"/>
  <c r="N37" i="49"/>
  <c r="N38" i="49"/>
  <c r="N39" i="49"/>
  <c r="N40" i="49"/>
  <c r="N41" i="49"/>
  <c r="N42" i="49"/>
  <c r="N43" i="49"/>
  <c r="N44" i="49"/>
  <c r="N45" i="49"/>
  <c r="N46" i="49"/>
  <c r="N47" i="49"/>
  <c r="N48" i="49"/>
  <c r="N49" i="49"/>
  <c r="N50" i="49"/>
  <c r="N51" i="49"/>
  <c r="N52" i="49"/>
  <c r="N53" i="49"/>
  <c r="N54" i="49"/>
  <c r="N55" i="49"/>
  <c r="N56" i="49"/>
  <c r="N57" i="49"/>
  <c r="N58" i="49"/>
  <c r="N59" i="49"/>
  <c r="N60" i="49"/>
  <c r="N61" i="49"/>
  <c r="N62" i="49"/>
  <c r="N63" i="49"/>
  <c r="N64" i="49"/>
  <c r="N65" i="49"/>
  <c r="N66" i="49"/>
  <c r="N67" i="49"/>
  <c r="N68" i="49"/>
  <c r="N69" i="49"/>
  <c r="N70" i="49"/>
  <c r="N71" i="49"/>
  <c r="N72" i="49"/>
  <c r="N73" i="49"/>
  <c r="N74" i="49"/>
  <c r="N75" i="49"/>
  <c r="N76" i="49"/>
  <c r="N77" i="49"/>
  <c r="N78" i="49"/>
  <c r="N79" i="49"/>
  <c r="N80" i="49"/>
  <c r="N81" i="49"/>
  <c r="N82" i="49"/>
  <c r="N83" i="49"/>
  <c r="N84" i="49"/>
  <c r="N85" i="49"/>
  <c r="N86" i="49"/>
  <c r="N87" i="49"/>
  <c r="N88" i="49"/>
  <c r="N89" i="49"/>
  <c r="N90" i="49"/>
  <c r="N91" i="49"/>
  <c r="N92" i="49"/>
  <c r="N93" i="49"/>
  <c r="N94" i="49"/>
  <c r="N95" i="49"/>
  <c r="N96" i="49"/>
  <c r="N97" i="49"/>
  <c r="N98" i="49"/>
  <c r="N99" i="49"/>
  <c r="N100" i="49"/>
  <c r="N101" i="49"/>
  <c r="N102" i="49"/>
  <c r="N103" i="49"/>
  <c r="N104" i="49"/>
  <c r="N105" i="49"/>
  <c r="N106" i="49"/>
  <c r="N107" i="49"/>
  <c r="N108" i="49"/>
  <c r="N109" i="49"/>
  <c r="N110" i="49"/>
  <c r="N111" i="49"/>
  <c r="N112" i="49"/>
  <c r="N113" i="49"/>
  <c r="N114" i="49"/>
  <c r="N115" i="49"/>
  <c r="N116" i="49"/>
  <c r="N117" i="49"/>
  <c r="N118" i="49"/>
  <c r="N119" i="49"/>
  <c r="N120" i="49"/>
  <c r="N121" i="49"/>
  <c r="N122" i="49"/>
  <c r="N123" i="49"/>
  <c r="N124" i="49"/>
  <c r="N125" i="49"/>
  <c r="N126" i="49"/>
  <c r="N127" i="49"/>
  <c r="N128" i="49"/>
  <c r="N129" i="49"/>
  <c r="N130" i="49"/>
  <c r="N131" i="49"/>
  <c r="N132" i="49"/>
  <c r="N133" i="49"/>
  <c r="N134" i="49"/>
  <c r="N135" i="49"/>
  <c r="N136" i="49"/>
  <c r="N137" i="49"/>
  <c r="N138" i="49"/>
  <c r="N139" i="49"/>
  <c r="N140" i="49"/>
  <c r="N141" i="49"/>
  <c r="N142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71" i="49"/>
  <c r="B72" i="49"/>
  <c r="B73" i="49"/>
  <c r="B74" i="49"/>
  <c r="B75" i="49"/>
  <c r="B76" i="49"/>
  <c r="B77" i="49"/>
  <c r="B78" i="49"/>
  <c r="B79" i="49"/>
  <c r="B80" i="49"/>
  <c r="B81" i="49"/>
  <c r="B82" i="49"/>
  <c r="B83" i="49"/>
  <c r="B84" i="49"/>
  <c r="B85" i="49"/>
  <c r="B86" i="49"/>
  <c r="B87" i="49"/>
  <c r="B88" i="49"/>
  <c r="B89" i="49"/>
  <c r="B90" i="49"/>
  <c r="B91" i="49"/>
  <c r="B92" i="49"/>
  <c r="B93" i="49"/>
  <c r="B94" i="49"/>
  <c r="B95" i="49"/>
  <c r="B96" i="49"/>
  <c r="B97" i="49"/>
  <c r="B98" i="49"/>
  <c r="B99" i="49"/>
  <c r="B100" i="49"/>
  <c r="B101" i="49"/>
  <c r="B102" i="49"/>
  <c r="B103" i="49"/>
  <c r="B104" i="49"/>
  <c r="B105" i="49"/>
  <c r="B106" i="49"/>
  <c r="B107" i="49"/>
  <c r="B108" i="49"/>
  <c r="B109" i="49"/>
  <c r="B110" i="49"/>
  <c r="B111" i="49"/>
  <c r="B112" i="49"/>
  <c r="B113" i="49"/>
  <c r="B114" i="49"/>
  <c r="B115" i="49"/>
  <c r="B116" i="49"/>
  <c r="B117" i="49"/>
  <c r="B118" i="49"/>
  <c r="B119" i="49"/>
  <c r="B120" i="49"/>
  <c r="B121" i="49"/>
  <c r="B122" i="49"/>
  <c r="B123" i="49"/>
  <c r="B124" i="49"/>
  <c r="B125" i="49"/>
  <c r="B126" i="49"/>
  <c r="B127" i="49"/>
  <c r="B128" i="49"/>
  <c r="B129" i="49"/>
  <c r="B130" i="49"/>
  <c r="B131" i="49"/>
  <c r="B132" i="49"/>
  <c r="B133" i="49"/>
  <c r="B134" i="49"/>
  <c r="B135" i="49"/>
  <c r="B136" i="49"/>
  <c r="B137" i="49"/>
  <c r="B138" i="49"/>
  <c r="B139" i="49"/>
  <c r="B140" i="49"/>
  <c r="B141" i="49"/>
  <c r="N70" i="86"/>
  <c r="O70" i="86" s="1"/>
  <c r="N71" i="86"/>
  <c r="O71" i="86" s="1"/>
  <c r="N72" i="86"/>
  <c r="O72" i="86" s="1"/>
  <c r="N73" i="86"/>
  <c r="O73" i="86" s="1"/>
  <c r="N74" i="86"/>
  <c r="O74" i="86" s="1"/>
  <c r="N75" i="86"/>
  <c r="O75" i="86" s="1"/>
  <c r="N76" i="86"/>
  <c r="O76" i="86" s="1"/>
  <c r="N77" i="86"/>
  <c r="O77" i="86" s="1"/>
  <c r="N78" i="86"/>
  <c r="N79" i="86"/>
  <c r="O79" i="86" s="1"/>
  <c r="N80" i="86"/>
  <c r="O80" i="86" s="1"/>
  <c r="N81" i="86"/>
  <c r="O81" i="86" s="1"/>
  <c r="N82" i="86"/>
  <c r="O82" i="86" s="1"/>
  <c r="N83" i="86"/>
  <c r="O83" i="86" s="1"/>
  <c r="N84" i="86"/>
  <c r="O84" i="86" s="1"/>
  <c r="N85" i="86"/>
  <c r="O85" i="86" s="1"/>
  <c r="N86" i="86"/>
  <c r="O86" i="86" s="1"/>
  <c r="N87" i="86"/>
  <c r="O87" i="86" s="1"/>
  <c r="N69" i="86"/>
  <c r="O69" i="86" s="1"/>
  <c r="O78" i="86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123" i="47"/>
  <c r="B124" i="47"/>
  <c r="B125" i="47"/>
  <c r="B126" i="47"/>
  <c r="B127" i="47"/>
  <c r="B128" i="47"/>
  <c r="B129" i="47"/>
  <c r="B130" i="47"/>
  <c r="B131" i="47"/>
  <c r="B132" i="47"/>
  <c r="B133" i="47"/>
  <c r="B134" i="47"/>
  <c r="B135" i="47"/>
  <c r="B136" i="47"/>
  <c r="B137" i="47"/>
  <c r="B138" i="47"/>
  <c r="B139" i="47"/>
  <c r="B140" i="47"/>
  <c r="B141" i="47"/>
  <c r="B142" i="47"/>
  <c r="B143" i="47"/>
  <c r="B144" i="47"/>
  <c r="B145" i="47"/>
  <c r="B146" i="47"/>
  <c r="B147" i="47"/>
  <c r="B148" i="47"/>
  <c r="B149" i="47"/>
  <c r="B150" i="47"/>
  <c r="B151" i="47"/>
  <c r="B152" i="47"/>
  <c r="B153" i="47"/>
  <c r="B154" i="47"/>
  <c r="B155" i="47"/>
  <c r="B156" i="47"/>
  <c r="B157" i="47"/>
  <c r="B158" i="47"/>
  <c r="B159" i="47"/>
  <c r="B160" i="47"/>
  <c r="B161" i="47"/>
  <c r="B162" i="47"/>
  <c r="B163" i="47"/>
  <c r="B164" i="47"/>
  <c r="B165" i="47"/>
  <c r="B166" i="47"/>
  <c r="B167" i="47"/>
  <c r="B168" i="47"/>
  <c r="B169" i="47"/>
  <c r="B170" i="47"/>
  <c r="B171" i="47"/>
  <c r="B172" i="47"/>
  <c r="B173" i="47"/>
  <c r="B174" i="47"/>
  <c r="B175" i="47"/>
  <c r="B176" i="47"/>
  <c r="B177" i="47"/>
  <c r="B178" i="47"/>
  <c r="B179" i="47"/>
  <c r="B180" i="47"/>
  <c r="B181" i="47"/>
  <c r="B182" i="47"/>
  <c r="B183" i="47"/>
  <c r="B184" i="47"/>
  <c r="B185" i="47"/>
  <c r="B186" i="47"/>
  <c r="B187" i="47"/>
  <c r="B188" i="47"/>
  <c r="B189" i="47"/>
  <c r="B190" i="47"/>
  <c r="B191" i="47"/>
  <c r="M109" i="47" l="1"/>
  <c r="M113" i="47"/>
  <c r="M110" i="47"/>
  <c r="M112" i="47"/>
  <c r="M111" i="47"/>
  <c r="M114" i="47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7" i="39"/>
  <c r="D46" i="39"/>
  <c r="D45" i="39"/>
  <c r="D44" i="39"/>
  <c r="D43" i="39"/>
  <c r="D42" i="39"/>
  <c r="D41" i="39"/>
  <c r="D37" i="39"/>
  <c r="D36" i="39"/>
  <c r="D35" i="39"/>
  <c r="D34" i="39"/>
  <c r="D32" i="39"/>
  <c r="D31" i="39"/>
  <c r="D30" i="39"/>
  <c r="D29" i="39"/>
  <c r="D28" i="39"/>
  <c r="D22" i="39"/>
  <c r="D21" i="39"/>
  <c r="D20" i="39"/>
  <c r="D19" i="39"/>
  <c r="D18" i="39"/>
  <c r="D17" i="39"/>
  <c r="E62" i="39"/>
  <c r="E61" i="39"/>
  <c r="E60" i="39"/>
  <c r="E59" i="39"/>
  <c r="E58" i="39"/>
  <c r="E57" i="39"/>
  <c r="E56" i="39"/>
  <c r="E55" i="39"/>
  <c r="E54" i="39"/>
  <c r="E53" i="39"/>
  <c r="E52" i="39"/>
  <c r="E51" i="39"/>
  <c r="E50" i="39"/>
  <c r="E49" i="39"/>
  <c r="E47" i="39"/>
  <c r="E46" i="39"/>
  <c r="E45" i="39"/>
  <c r="E44" i="39"/>
  <c r="E43" i="39"/>
  <c r="E42" i="39"/>
  <c r="E41" i="39"/>
  <c r="E30" i="39"/>
  <c r="D14" i="39"/>
  <c r="D13" i="39"/>
  <c r="D12" i="39"/>
  <c r="D11" i="39"/>
  <c r="D10" i="39"/>
  <c r="D9" i="39"/>
  <c r="D8" i="39"/>
  <c r="I14" i="39"/>
  <c r="K62" i="39"/>
  <c r="K61" i="39"/>
  <c r="K60" i="39"/>
  <c r="K59" i="39"/>
  <c r="K58" i="39"/>
  <c r="K57" i="39"/>
  <c r="K56" i="39"/>
  <c r="K55" i="39"/>
  <c r="K54" i="39"/>
  <c r="K53" i="39"/>
  <c r="K52" i="39"/>
  <c r="K51" i="39"/>
  <c r="K50" i="39"/>
  <c r="K49" i="39"/>
  <c r="K47" i="39"/>
  <c r="K46" i="39"/>
  <c r="K45" i="39"/>
  <c r="K44" i="39"/>
  <c r="K43" i="39"/>
  <c r="K42" i="39"/>
  <c r="K41" i="39"/>
  <c r="K30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7" i="39"/>
  <c r="I46" i="39"/>
  <c r="I45" i="39"/>
  <c r="I44" i="39"/>
  <c r="I43" i="39"/>
  <c r="I42" i="39"/>
  <c r="I41" i="39"/>
  <c r="I37" i="39"/>
  <c r="I36" i="39"/>
  <c r="I35" i="39"/>
  <c r="I34" i="39"/>
  <c r="I32" i="39"/>
  <c r="I31" i="39"/>
  <c r="I30" i="39"/>
  <c r="I29" i="39"/>
  <c r="I28" i="39"/>
  <c r="I22" i="39"/>
  <c r="I21" i="39"/>
  <c r="I20" i="39"/>
  <c r="I19" i="39"/>
  <c r="I18" i="39"/>
  <c r="I17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7" i="39"/>
  <c r="G46" i="39"/>
  <c r="G45" i="39"/>
  <c r="G44" i="39"/>
  <c r="G43" i="39"/>
  <c r="G42" i="39"/>
  <c r="G41" i="39"/>
  <c r="G37" i="39"/>
  <c r="G30" i="39"/>
  <c r="I13" i="39"/>
  <c r="I12" i="39"/>
  <c r="I11" i="39"/>
  <c r="I10" i="39"/>
  <c r="I9" i="39"/>
  <c r="I8" i="39"/>
  <c r="I16" i="39" l="1"/>
  <c r="F46" i="39"/>
  <c r="F55" i="39"/>
  <c r="F51" i="39"/>
  <c r="F59" i="39"/>
  <c r="F44" i="39"/>
  <c r="F53" i="39"/>
  <c r="F61" i="39"/>
  <c r="F45" i="39"/>
  <c r="F54" i="39"/>
  <c r="F62" i="39"/>
  <c r="F49" i="39"/>
  <c r="F57" i="39"/>
  <c r="F47" i="39"/>
  <c r="F56" i="39"/>
  <c r="F41" i="39"/>
  <c r="F50" i="39"/>
  <c r="F58" i="39"/>
  <c r="F52" i="39"/>
  <c r="F60" i="39"/>
  <c r="F42" i="39"/>
  <c r="F43" i="39"/>
  <c r="N44" i="39"/>
  <c r="D40" i="39"/>
  <c r="D48" i="39"/>
  <c r="M47" i="39"/>
  <c r="M41" i="39"/>
  <c r="M44" i="39"/>
  <c r="M46" i="39"/>
  <c r="N43" i="39"/>
  <c r="N45" i="39"/>
  <c r="N47" i="39"/>
  <c r="M45" i="39"/>
  <c r="N41" i="39"/>
  <c r="N46" i="39"/>
  <c r="M42" i="39"/>
  <c r="M43" i="39"/>
  <c r="N42" i="39"/>
  <c r="G40" i="39"/>
  <c r="I40" i="39"/>
  <c r="I48" i="39"/>
  <c r="Q26" i="89" l="1"/>
  <c r="P26" i="89"/>
  <c r="O26" i="89"/>
  <c r="N26" i="89"/>
  <c r="M26" i="89"/>
  <c r="L26" i="89"/>
  <c r="K26" i="89"/>
  <c r="J26" i="89"/>
  <c r="I26" i="89"/>
  <c r="H26" i="89"/>
  <c r="G26" i="89"/>
  <c r="F26" i="89"/>
  <c r="D26" i="89"/>
  <c r="Q24" i="89"/>
  <c r="P24" i="89"/>
  <c r="O24" i="89"/>
  <c r="N24" i="89"/>
  <c r="M24" i="89"/>
  <c r="L24" i="89"/>
  <c r="K24" i="89"/>
  <c r="J24" i="89"/>
  <c r="I24" i="89"/>
  <c r="H24" i="89"/>
  <c r="G24" i="89"/>
  <c r="F24" i="89"/>
  <c r="D24" i="89"/>
  <c r="A68" i="86"/>
  <c r="A67" i="86"/>
  <c r="A66" i="86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M1242" i="46"/>
  <c r="L1242" i="46"/>
  <c r="K1242" i="46"/>
  <c r="J1242" i="46"/>
  <c r="I1242" i="46"/>
  <c r="H1242" i="46"/>
  <c r="G1242" i="46"/>
  <c r="N1241" i="46"/>
  <c r="N1240" i="46"/>
  <c r="N1239" i="46"/>
  <c r="N1238" i="46"/>
  <c r="N1237" i="46"/>
  <c r="N1236" i="46"/>
  <c r="N1235" i="46"/>
  <c r="N1234" i="46"/>
  <c r="N1233" i="46"/>
  <c r="N1232" i="46"/>
  <c r="N1231" i="46"/>
  <c r="N1230" i="46"/>
  <c r="N1229" i="46"/>
  <c r="N1228" i="46"/>
  <c r="N1227" i="46"/>
  <c r="N1226" i="46"/>
  <c r="N1225" i="46"/>
  <c r="N1224" i="46"/>
  <c r="N1223" i="46"/>
  <c r="N1222" i="46"/>
  <c r="N1221" i="46"/>
  <c r="N1220" i="46"/>
  <c r="N1219" i="46"/>
  <c r="N1218" i="46"/>
  <c r="N1217" i="46"/>
  <c r="N1216" i="46"/>
  <c r="N1215" i="46"/>
  <c r="N1214" i="46"/>
  <c r="N1213" i="46"/>
  <c r="N1212" i="46"/>
  <c r="N1211" i="46"/>
  <c r="N1210" i="46"/>
  <c r="N1209" i="46"/>
  <c r="N1208" i="46"/>
  <c r="N1207" i="46"/>
  <c r="N1206" i="46"/>
  <c r="N1205" i="46"/>
  <c r="N1204" i="46"/>
  <c r="N1203" i="46"/>
  <c r="N1202" i="46"/>
  <c r="N1201" i="46"/>
  <c r="N1200" i="46"/>
  <c r="N1199" i="46"/>
  <c r="N1198" i="46"/>
  <c r="N1197" i="46"/>
  <c r="N1196" i="46"/>
  <c r="N1195" i="46"/>
  <c r="N1194" i="46"/>
  <c r="N1193" i="46"/>
  <c r="N1192" i="46"/>
  <c r="N1191" i="46"/>
  <c r="N1190" i="46"/>
  <c r="N1189" i="46"/>
  <c r="N1188" i="46"/>
  <c r="N1187" i="46"/>
  <c r="N1186" i="46"/>
  <c r="N1185" i="46"/>
  <c r="N1184" i="46"/>
  <c r="N1183" i="46"/>
  <c r="N1182" i="46"/>
  <c r="N1181" i="46"/>
  <c r="N1180" i="46"/>
  <c r="N1179" i="46"/>
  <c r="N1178" i="46"/>
  <c r="N1177" i="46"/>
  <c r="N1176" i="46"/>
  <c r="N1175" i="46"/>
  <c r="N1174" i="46"/>
  <c r="N1173" i="46"/>
  <c r="N1172" i="46"/>
  <c r="N1171" i="46"/>
  <c r="N1170" i="46"/>
  <c r="N1169" i="46"/>
  <c r="N1168" i="46"/>
  <c r="N1167" i="46"/>
  <c r="N1166" i="46"/>
  <c r="N1165" i="46"/>
  <c r="N1164" i="46"/>
  <c r="N1163" i="46"/>
  <c r="N1162" i="46"/>
  <c r="N1161" i="46"/>
  <c r="N1160" i="46"/>
  <c r="N1159" i="46"/>
  <c r="N1158" i="46"/>
  <c r="N1157" i="46"/>
  <c r="N1156" i="46"/>
  <c r="N1155" i="46"/>
  <c r="N1154" i="46"/>
  <c r="N1153" i="46"/>
  <c r="N1152" i="46"/>
  <c r="N1151" i="46"/>
  <c r="N1150" i="46"/>
  <c r="N1149" i="46"/>
  <c r="N1148" i="46"/>
  <c r="N1147" i="46"/>
  <c r="N1146" i="46"/>
  <c r="N1145" i="46"/>
  <c r="N1144" i="46"/>
  <c r="N1143" i="46"/>
  <c r="N1142" i="46"/>
  <c r="M1138" i="46"/>
  <c r="L1138" i="46"/>
  <c r="K1138" i="46"/>
  <c r="J1138" i="46"/>
  <c r="I1138" i="46"/>
  <c r="H1138" i="46"/>
  <c r="G1138" i="46"/>
  <c r="N1137" i="46"/>
  <c r="N1136" i="46"/>
  <c r="N1135" i="46"/>
  <c r="N1134" i="46"/>
  <c r="N1133" i="46"/>
  <c r="N1132" i="46"/>
  <c r="N1131" i="46"/>
  <c r="N1130" i="46"/>
  <c r="N1129" i="46"/>
  <c r="N1128" i="46"/>
  <c r="N1127" i="46"/>
  <c r="N1126" i="46"/>
  <c r="N1125" i="46"/>
  <c r="N1124" i="46"/>
  <c r="N1123" i="46"/>
  <c r="N1122" i="46"/>
  <c r="N1121" i="46"/>
  <c r="N1120" i="46"/>
  <c r="N1119" i="46"/>
  <c r="N1118" i="46"/>
  <c r="N1117" i="46"/>
  <c r="N1116" i="46"/>
  <c r="N1115" i="46"/>
  <c r="N1114" i="46"/>
  <c r="N1113" i="46"/>
  <c r="N1112" i="46"/>
  <c r="N1111" i="46"/>
  <c r="N1110" i="46"/>
  <c r="N1109" i="46"/>
  <c r="N1108" i="46"/>
  <c r="N1107" i="46"/>
  <c r="N1106" i="46"/>
  <c r="N1105" i="46"/>
  <c r="N1104" i="46"/>
  <c r="N1103" i="46"/>
  <c r="N1102" i="46"/>
  <c r="N1101" i="46"/>
  <c r="N1100" i="46"/>
  <c r="N1099" i="46"/>
  <c r="N1098" i="46"/>
  <c r="N1097" i="46"/>
  <c r="N1096" i="46"/>
  <c r="N1095" i="46"/>
  <c r="N1094" i="46"/>
  <c r="N1093" i="46"/>
  <c r="N1092" i="46"/>
  <c r="N1091" i="46"/>
  <c r="N1090" i="46"/>
  <c r="N1089" i="46"/>
  <c r="N1088" i="46"/>
  <c r="N1087" i="46"/>
  <c r="N1086" i="46"/>
  <c r="N1085" i="46"/>
  <c r="N1084" i="46"/>
  <c r="N1083" i="46"/>
  <c r="N1082" i="46"/>
  <c r="N1081" i="46"/>
  <c r="N1080" i="46"/>
  <c r="N1079" i="46"/>
  <c r="N1078" i="46"/>
  <c r="N1077" i="46"/>
  <c r="N1076" i="46"/>
  <c r="N1075" i="46"/>
  <c r="N1074" i="46"/>
  <c r="N1073" i="46"/>
  <c r="N1072" i="46"/>
  <c r="N1071" i="46"/>
  <c r="N1070" i="46"/>
  <c r="N1069" i="46"/>
  <c r="N1068" i="46"/>
  <c r="N1067" i="46"/>
  <c r="N1066" i="46"/>
  <c r="N1065" i="46"/>
  <c r="N1064" i="46"/>
  <c r="N1063" i="46"/>
  <c r="N1062" i="46"/>
  <c r="N1061" i="46"/>
  <c r="N1060" i="46"/>
  <c r="N1059" i="46"/>
  <c r="N1058" i="46"/>
  <c r="N1057" i="46"/>
  <c r="N1056" i="46"/>
  <c r="N1055" i="46"/>
  <c r="N1054" i="46"/>
  <c r="N1053" i="46"/>
  <c r="N1052" i="46"/>
  <c r="N1051" i="46"/>
  <c r="N1050" i="46"/>
  <c r="N1049" i="46"/>
  <c r="N1048" i="46"/>
  <c r="N1047" i="46"/>
  <c r="N1046" i="46"/>
  <c r="N1045" i="46"/>
  <c r="N1044" i="46"/>
  <c r="N1043" i="46"/>
  <c r="N1042" i="46"/>
  <c r="N1041" i="46"/>
  <c r="N1040" i="46"/>
  <c r="N1039" i="46"/>
  <c r="N1038" i="46"/>
  <c r="M1034" i="46"/>
  <c r="L1034" i="46"/>
  <c r="K1034" i="46"/>
  <c r="J1034" i="46"/>
  <c r="I1034" i="46"/>
  <c r="H1034" i="46"/>
  <c r="G1034" i="46"/>
  <c r="N1033" i="46"/>
  <c r="N1032" i="46"/>
  <c r="N1031" i="46"/>
  <c r="N1030" i="46"/>
  <c r="N1029" i="46"/>
  <c r="N1028" i="46"/>
  <c r="N1027" i="46"/>
  <c r="N1026" i="46"/>
  <c r="N1025" i="46"/>
  <c r="N1024" i="46"/>
  <c r="N1023" i="46"/>
  <c r="N1022" i="46"/>
  <c r="N1021" i="46"/>
  <c r="N1020" i="46"/>
  <c r="N1019" i="46"/>
  <c r="N1018" i="46"/>
  <c r="N1017" i="46"/>
  <c r="N1016" i="46"/>
  <c r="N1015" i="46"/>
  <c r="N1014" i="46"/>
  <c r="N1013" i="46"/>
  <c r="N1012" i="46"/>
  <c r="N1011" i="46"/>
  <c r="N1010" i="46"/>
  <c r="N1009" i="46"/>
  <c r="N1008" i="46"/>
  <c r="N1007" i="46"/>
  <c r="N1006" i="46"/>
  <c r="N1005" i="46"/>
  <c r="N1004" i="46"/>
  <c r="N1003" i="46"/>
  <c r="N1002" i="46"/>
  <c r="N1001" i="46"/>
  <c r="N1000" i="46"/>
  <c r="N999" i="46"/>
  <c r="N998" i="46"/>
  <c r="N997" i="46"/>
  <c r="N996" i="46"/>
  <c r="N995" i="46"/>
  <c r="N994" i="46"/>
  <c r="N993" i="46"/>
  <c r="N992" i="46"/>
  <c r="N991" i="46"/>
  <c r="N990" i="46"/>
  <c r="N989" i="46"/>
  <c r="N988" i="46"/>
  <c r="N987" i="46"/>
  <c r="N986" i="46"/>
  <c r="N985" i="46"/>
  <c r="N984" i="46"/>
  <c r="N983" i="46"/>
  <c r="N982" i="46"/>
  <c r="N981" i="46"/>
  <c r="N980" i="46"/>
  <c r="N979" i="46"/>
  <c r="N978" i="46"/>
  <c r="N977" i="46"/>
  <c r="N976" i="46"/>
  <c r="N975" i="46"/>
  <c r="N974" i="46"/>
  <c r="N973" i="46"/>
  <c r="N972" i="46"/>
  <c r="N971" i="46"/>
  <c r="N970" i="46"/>
  <c r="N969" i="46"/>
  <c r="N968" i="46"/>
  <c r="N967" i="46"/>
  <c r="N966" i="46"/>
  <c r="N965" i="46"/>
  <c r="N964" i="46"/>
  <c r="N963" i="46"/>
  <c r="N962" i="46"/>
  <c r="N961" i="46"/>
  <c r="N960" i="46"/>
  <c r="N959" i="46"/>
  <c r="N958" i="46"/>
  <c r="N957" i="46"/>
  <c r="N956" i="46"/>
  <c r="N955" i="46"/>
  <c r="N954" i="46"/>
  <c r="N953" i="46"/>
  <c r="N952" i="46"/>
  <c r="N951" i="46"/>
  <c r="N950" i="46"/>
  <c r="N949" i="46"/>
  <c r="N948" i="46"/>
  <c r="N947" i="46"/>
  <c r="N946" i="46"/>
  <c r="N945" i="46"/>
  <c r="N944" i="46"/>
  <c r="N943" i="46"/>
  <c r="N942" i="46"/>
  <c r="N941" i="46"/>
  <c r="N940" i="46"/>
  <c r="N939" i="46"/>
  <c r="N938" i="46"/>
  <c r="N937" i="46"/>
  <c r="N936" i="46"/>
  <c r="N935" i="46"/>
  <c r="N934" i="46"/>
  <c r="M930" i="46"/>
  <c r="L930" i="46"/>
  <c r="K930" i="46"/>
  <c r="J930" i="46"/>
  <c r="I930" i="46"/>
  <c r="H930" i="46"/>
  <c r="G930" i="46"/>
  <c r="N929" i="46"/>
  <c r="N928" i="46"/>
  <c r="N927" i="46"/>
  <c r="N926" i="46"/>
  <c r="N925" i="46"/>
  <c r="N924" i="46"/>
  <c r="N923" i="46"/>
  <c r="N922" i="46"/>
  <c r="N921" i="46"/>
  <c r="N920" i="46"/>
  <c r="N919" i="46"/>
  <c r="N918" i="46"/>
  <c r="N917" i="46"/>
  <c r="N916" i="46"/>
  <c r="N915" i="46"/>
  <c r="N914" i="46"/>
  <c r="N913" i="46"/>
  <c r="N912" i="46"/>
  <c r="N911" i="46"/>
  <c r="N910" i="46"/>
  <c r="N909" i="46"/>
  <c r="N908" i="46"/>
  <c r="N907" i="46"/>
  <c r="N906" i="46"/>
  <c r="N905" i="46"/>
  <c r="N904" i="46"/>
  <c r="N903" i="46"/>
  <c r="N902" i="46"/>
  <c r="N901" i="46"/>
  <c r="N900" i="46"/>
  <c r="N899" i="46"/>
  <c r="N898" i="46"/>
  <c r="N897" i="46"/>
  <c r="N896" i="46"/>
  <c r="N895" i="46"/>
  <c r="N894" i="46"/>
  <c r="N893" i="46"/>
  <c r="N892" i="46"/>
  <c r="N891" i="46"/>
  <c r="N890" i="46"/>
  <c r="N889" i="46"/>
  <c r="N888" i="46"/>
  <c r="N887" i="46"/>
  <c r="N886" i="46"/>
  <c r="N885" i="46"/>
  <c r="N884" i="46"/>
  <c r="N883" i="46"/>
  <c r="N882" i="46"/>
  <c r="N881" i="46"/>
  <c r="N880" i="46"/>
  <c r="N879" i="46"/>
  <c r="N878" i="46"/>
  <c r="N877" i="46"/>
  <c r="N876" i="46"/>
  <c r="N875" i="46"/>
  <c r="N874" i="46"/>
  <c r="N873" i="46"/>
  <c r="N872" i="46"/>
  <c r="N871" i="46"/>
  <c r="N870" i="46"/>
  <c r="N869" i="46"/>
  <c r="N868" i="46"/>
  <c r="N867" i="46"/>
  <c r="N866" i="46"/>
  <c r="N865" i="46"/>
  <c r="N864" i="46"/>
  <c r="N863" i="46"/>
  <c r="N862" i="46"/>
  <c r="N861" i="46"/>
  <c r="N860" i="46"/>
  <c r="N859" i="46"/>
  <c r="N858" i="46"/>
  <c r="N857" i="46"/>
  <c r="N856" i="46"/>
  <c r="N855" i="46"/>
  <c r="N854" i="46"/>
  <c r="N853" i="46"/>
  <c r="N852" i="46"/>
  <c r="N851" i="46"/>
  <c r="N850" i="46"/>
  <c r="N849" i="46"/>
  <c r="N848" i="46"/>
  <c r="N847" i="46"/>
  <c r="N846" i="46"/>
  <c r="N845" i="46"/>
  <c r="N844" i="46"/>
  <c r="N843" i="46"/>
  <c r="N842" i="46"/>
  <c r="N841" i="46"/>
  <c r="N840" i="46"/>
  <c r="N839" i="46"/>
  <c r="N838" i="46"/>
  <c r="N837" i="46"/>
  <c r="N836" i="46"/>
  <c r="N835" i="46"/>
  <c r="N834" i="46"/>
  <c r="N833" i="46"/>
  <c r="N832" i="46"/>
  <c r="N831" i="46"/>
  <c r="N830" i="46"/>
  <c r="M826" i="46"/>
  <c r="L826" i="46"/>
  <c r="K826" i="46"/>
  <c r="J826" i="46"/>
  <c r="I826" i="46"/>
  <c r="H826" i="46"/>
  <c r="G826" i="46"/>
  <c r="N825" i="46"/>
  <c r="N824" i="46"/>
  <c r="N823" i="46"/>
  <c r="N822" i="46"/>
  <c r="N821" i="46"/>
  <c r="N820" i="46"/>
  <c r="N819" i="46"/>
  <c r="N818" i="46"/>
  <c r="N817" i="46"/>
  <c r="N816" i="46"/>
  <c r="N815" i="46"/>
  <c r="N814" i="46"/>
  <c r="N813" i="46"/>
  <c r="N812" i="46"/>
  <c r="N811" i="46"/>
  <c r="N810" i="46"/>
  <c r="N809" i="46"/>
  <c r="N808" i="46"/>
  <c r="N807" i="46"/>
  <c r="N806" i="46"/>
  <c r="N805" i="46"/>
  <c r="N804" i="46"/>
  <c r="N803" i="46"/>
  <c r="N802" i="46"/>
  <c r="N801" i="46"/>
  <c r="N800" i="46"/>
  <c r="N799" i="46"/>
  <c r="N798" i="46"/>
  <c r="N797" i="46"/>
  <c r="N796" i="46"/>
  <c r="N795" i="46"/>
  <c r="N794" i="46"/>
  <c r="N793" i="46"/>
  <c r="N792" i="46"/>
  <c r="N791" i="46"/>
  <c r="N790" i="46"/>
  <c r="N789" i="46"/>
  <c r="N788" i="46"/>
  <c r="N787" i="46"/>
  <c r="N786" i="46"/>
  <c r="N785" i="46"/>
  <c r="N784" i="46"/>
  <c r="N783" i="46"/>
  <c r="N782" i="46"/>
  <c r="N781" i="46"/>
  <c r="N780" i="46"/>
  <c r="N779" i="46"/>
  <c r="N778" i="46"/>
  <c r="N777" i="46"/>
  <c r="N776" i="46"/>
  <c r="N775" i="46"/>
  <c r="N774" i="46"/>
  <c r="N773" i="46"/>
  <c r="N772" i="46"/>
  <c r="N771" i="46"/>
  <c r="N770" i="46"/>
  <c r="N769" i="46"/>
  <c r="N768" i="46"/>
  <c r="N767" i="46"/>
  <c r="N766" i="46"/>
  <c r="N765" i="46"/>
  <c r="N764" i="46"/>
  <c r="N763" i="46"/>
  <c r="N762" i="46"/>
  <c r="N761" i="46"/>
  <c r="N760" i="46"/>
  <c r="N759" i="46"/>
  <c r="N758" i="46"/>
  <c r="N757" i="46"/>
  <c r="N756" i="46"/>
  <c r="N755" i="46"/>
  <c r="N754" i="46"/>
  <c r="N753" i="46"/>
  <c r="N752" i="46"/>
  <c r="N751" i="46"/>
  <c r="N750" i="46"/>
  <c r="N749" i="46"/>
  <c r="N748" i="46"/>
  <c r="N747" i="46"/>
  <c r="N746" i="46"/>
  <c r="N745" i="46"/>
  <c r="N744" i="46"/>
  <c r="N743" i="46"/>
  <c r="N742" i="46"/>
  <c r="N741" i="46"/>
  <c r="N740" i="46"/>
  <c r="N739" i="46"/>
  <c r="N738" i="46"/>
  <c r="N737" i="46"/>
  <c r="N736" i="46"/>
  <c r="N735" i="46"/>
  <c r="N734" i="46"/>
  <c r="N733" i="46"/>
  <c r="N732" i="46"/>
  <c r="N731" i="46"/>
  <c r="N730" i="46"/>
  <c r="N729" i="46"/>
  <c r="N728" i="46"/>
  <c r="N727" i="46"/>
  <c r="N726" i="46"/>
  <c r="M722" i="46"/>
  <c r="L722" i="46"/>
  <c r="K722" i="46"/>
  <c r="J722" i="46"/>
  <c r="I722" i="46"/>
  <c r="H722" i="46"/>
  <c r="G722" i="46"/>
  <c r="N721" i="46"/>
  <c r="N720" i="46"/>
  <c r="N719" i="46"/>
  <c r="N718" i="46"/>
  <c r="N717" i="46"/>
  <c r="N716" i="46"/>
  <c r="N715" i="46"/>
  <c r="N714" i="46"/>
  <c r="N713" i="46"/>
  <c r="N712" i="46"/>
  <c r="N711" i="46"/>
  <c r="N710" i="46"/>
  <c r="N709" i="46"/>
  <c r="N708" i="46"/>
  <c r="N707" i="46"/>
  <c r="N706" i="46"/>
  <c r="N705" i="46"/>
  <c r="N704" i="46"/>
  <c r="N703" i="46"/>
  <c r="N702" i="46"/>
  <c r="N701" i="46"/>
  <c r="N700" i="46"/>
  <c r="N699" i="46"/>
  <c r="N698" i="46"/>
  <c r="N697" i="46"/>
  <c r="N696" i="46"/>
  <c r="N695" i="46"/>
  <c r="N694" i="46"/>
  <c r="N693" i="46"/>
  <c r="N692" i="46"/>
  <c r="N691" i="46"/>
  <c r="N690" i="46"/>
  <c r="N689" i="46"/>
  <c r="N688" i="46"/>
  <c r="N687" i="46"/>
  <c r="N686" i="46"/>
  <c r="N685" i="46"/>
  <c r="N684" i="46"/>
  <c r="N683" i="46"/>
  <c r="N682" i="46"/>
  <c r="N681" i="46"/>
  <c r="N680" i="46"/>
  <c r="N679" i="46"/>
  <c r="N678" i="46"/>
  <c r="N677" i="46"/>
  <c r="N676" i="46"/>
  <c r="N675" i="46"/>
  <c r="N674" i="46"/>
  <c r="N673" i="46"/>
  <c r="N672" i="46"/>
  <c r="N671" i="46"/>
  <c r="N670" i="46"/>
  <c r="N669" i="46"/>
  <c r="N668" i="46"/>
  <c r="N667" i="46"/>
  <c r="N666" i="46"/>
  <c r="N665" i="46"/>
  <c r="N664" i="46"/>
  <c r="N663" i="46"/>
  <c r="N662" i="46"/>
  <c r="N661" i="46"/>
  <c r="N660" i="46"/>
  <c r="N659" i="46"/>
  <c r="N658" i="46"/>
  <c r="N657" i="46"/>
  <c r="N656" i="46"/>
  <c r="N655" i="46"/>
  <c r="N654" i="46"/>
  <c r="N653" i="46"/>
  <c r="N652" i="46"/>
  <c r="N651" i="46"/>
  <c r="N650" i="46"/>
  <c r="N649" i="46"/>
  <c r="N648" i="46"/>
  <c r="N647" i="46"/>
  <c r="N646" i="46"/>
  <c r="N645" i="46"/>
  <c r="N644" i="46"/>
  <c r="N643" i="46"/>
  <c r="N642" i="46"/>
  <c r="N641" i="46"/>
  <c r="N640" i="46"/>
  <c r="N639" i="46"/>
  <c r="N638" i="46"/>
  <c r="N637" i="46"/>
  <c r="N636" i="46"/>
  <c r="N635" i="46"/>
  <c r="N634" i="46"/>
  <c r="N633" i="46"/>
  <c r="N632" i="46"/>
  <c r="N631" i="46"/>
  <c r="N630" i="46"/>
  <c r="N629" i="46"/>
  <c r="N628" i="46"/>
  <c r="N627" i="46"/>
  <c r="N626" i="46"/>
  <c r="N625" i="46"/>
  <c r="N624" i="46"/>
  <c r="N623" i="46"/>
  <c r="N622" i="46"/>
  <c r="M618" i="46"/>
  <c r="L618" i="46"/>
  <c r="K618" i="46"/>
  <c r="J618" i="46"/>
  <c r="I618" i="46"/>
  <c r="H618" i="46"/>
  <c r="G618" i="46"/>
  <c r="N617" i="46"/>
  <c r="N616" i="46"/>
  <c r="N615" i="46"/>
  <c r="N614" i="46"/>
  <c r="N613" i="46"/>
  <c r="N612" i="46"/>
  <c r="N611" i="46"/>
  <c r="N610" i="46"/>
  <c r="N609" i="46"/>
  <c r="N608" i="46"/>
  <c r="N607" i="46"/>
  <c r="N606" i="46"/>
  <c r="N605" i="46"/>
  <c r="N604" i="46"/>
  <c r="N603" i="46"/>
  <c r="N602" i="46"/>
  <c r="N601" i="46"/>
  <c r="N600" i="46"/>
  <c r="N599" i="46"/>
  <c r="N598" i="46"/>
  <c r="N597" i="46"/>
  <c r="N596" i="46"/>
  <c r="N595" i="46"/>
  <c r="N594" i="46"/>
  <c r="N593" i="46"/>
  <c r="N592" i="46"/>
  <c r="N591" i="46"/>
  <c r="N590" i="46"/>
  <c r="N589" i="46"/>
  <c r="N588" i="46"/>
  <c r="N587" i="46"/>
  <c r="N586" i="46"/>
  <c r="N585" i="46"/>
  <c r="N584" i="46"/>
  <c r="N583" i="46"/>
  <c r="N582" i="46"/>
  <c r="N581" i="46"/>
  <c r="N580" i="46"/>
  <c r="N579" i="46"/>
  <c r="N578" i="46"/>
  <c r="N577" i="46"/>
  <c r="N576" i="46"/>
  <c r="N575" i="46"/>
  <c r="N574" i="46"/>
  <c r="N573" i="46"/>
  <c r="N572" i="46"/>
  <c r="N571" i="46"/>
  <c r="N570" i="46"/>
  <c r="N569" i="46"/>
  <c r="N568" i="46"/>
  <c r="N567" i="46"/>
  <c r="N566" i="46"/>
  <c r="N565" i="46"/>
  <c r="N564" i="46"/>
  <c r="N563" i="46"/>
  <c r="N562" i="46"/>
  <c r="N561" i="46"/>
  <c r="N560" i="46"/>
  <c r="N559" i="46"/>
  <c r="N558" i="46"/>
  <c r="N557" i="46"/>
  <c r="N556" i="46"/>
  <c r="N555" i="46"/>
  <c r="N554" i="46"/>
  <c r="N553" i="46"/>
  <c r="N552" i="46"/>
  <c r="N551" i="46"/>
  <c r="N550" i="46"/>
  <c r="N549" i="46"/>
  <c r="N548" i="46"/>
  <c r="N547" i="46"/>
  <c r="N546" i="46"/>
  <c r="N545" i="46"/>
  <c r="N544" i="46"/>
  <c r="N543" i="46"/>
  <c r="N542" i="46"/>
  <c r="N541" i="46"/>
  <c r="N540" i="46"/>
  <c r="N539" i="46"/>
  <c r="N538" i="46"/>
  <c r="N537" i="46"/>
  <c r="N536" i="46"/>
  <c r="N535" i="46"/>
  <c r="N534" i="46"/>
  <c r="N533" i="46"/>
  <c r="N532" i="46"/>
  <c r="N531" i="46"/>
  <c r="N530" i="46"/>
  <c r="N529" i="46"/>
  <c r="N528" i="46"/>
  <c r="N527" i="46"/>
  <c r="N526" i="46"/>
  <c r="N525" i="46"/>
  <c r="N524" i="46"/>
  <c r="N523" i="46"/>
  <c r="N522" i="46"/>
  <c r="N521" i="46"/>
  <c r="N520" i="46"/>
  <c r="N519" i="46"/>
  <c r="N518" i="46"/>
  <c r="M514" i="46"/>
  <c r="L514" i="46"/>
  <c r="K514" i="46"/>
  <c r="J514" i="46"/>
  <c r="I514" i="46"/>
  <c r="H514" i="46"/>
  <c r="G514" i="46"/>
  <c r="N513" i="46"/>
  <c r="N512" i="46"/>
  <c r="N511" i="46"/>
  <c r="N510" i="46"/>
  <c r="N509" i="46"/>
  <c r="N508" i="46"/>
  <c r="N507" i="46"/>
  <c r="N506" i="46"/>
  <c r="N505" i="46"/>
  <c r="N504" i="46"/>
  <c r="N503" i="46"/>
  <c r="N502" i="46"/>
  <c r="N501" i="46"/>
  <c r="N500" i="46"/>
  <c r="N499" i="46"/>
  <c r="N498" i="46"/>
  <c r="N497" i="46"/>
  <c r="N496" i="46"/>
  <c r="N495" i="46"/>
  <c r="N494" i="46"/>
  <c r="N493" i="46"/>
  <c r="N492" i="46"/>
  <c r="N491" i="46"/>
  <c r="N490" i="46"/>
  <c r="N489" i="46"/>
  <c r="N488" i="46"/>
  <c r="N487" i="46"/>
  <c r="N486" i="46"/>
  <c r="N485" i="46"/>
  <c r="N484" i="46"/>
  <c r="N483" i="46"/>
  <c r="N482" i="46"/>
  <c r="N481" i="46"/>
  <c r="N480" i="46"/>
  <c r="N479" i="46"/>
  <c r="N478" i="46"/>
  <c r="N477" i="46"/>
  <c r="N476" i="46"/>
  <c r="N475" i="46"/>
  <c r="N474" i="46"/>
  <c r="N473" i="46"/>
  <c r="N472" i="46"/>
  <c r="N471" i="46"/>
  <c r="N470" i="46"/>
  <c r="N469" i="46"/>
  <c r="N468" i="46"/>
  <c r="N467" i="46"/>
  <c r="N466" i="46"/>
  <c r="N465" i="46"/>
  <c r="N464" i="46"/>
  <c r="N463" i="46"/>
  <c r="N462" i="46"/>
  <c r="N461" i="46"/>
  <c r="N460" i="46"/>
  <c r="N459" i="46"/>
  <c r="N458" i="46"/>
  <c r="N457" i="46"/>
  <c r="N456" i="46"/>
  <c r="N455" i="46"/>
  <c r="N454" i="46"/>
  <c r="N453" i="46"/>
  <c r="N452" i="46"/>
  <c r="N451" i="46"/>
  <c r="N450" i="46"/>
  <c r="N449" i="46"/>
  <c r="N448" i="46"/>
  <c r="N447" i="46"/>
  <c r="N446" i="46"/>
  <c r="N445" i="46"/>
  <c r="N444" i="46"/>
  <c r="N443" i="46"/>
  <c r="N442" i="46"/>
  <c r="N441" i="46"/>
  <c r="N440" i="46"/>
  <c r="N439" i="46"/>
  <c r="N438" i="46"/>
  <c r="N437" i="46"/>
  <c r="N436" i="46"/>
  <c r="N435" i="46"/>
  <c r="N434" i="46"/>
  <c r="N433" i="46"/>
  <c r="N432" i="46"/>
  <c r="N431" i="46"/>
  <c r="N430" i="46"/>
  <c r="N429" i="46"/>
  <c r="N428" i="46"/>
  <c r="N427" i="46"/>
  <c r="N426" i="46"/>
  <c r="N425" i="46"/>
  <c r="N424" i="46"/>
  <c r="N423" i="46"/>
  <c r="N422" i="46"/>
  <c r="N421" i="46"/>
  <c r="N420" i="46"/>
  <c r="N419" i="46"/>
  <c r="N418" i="46"/>
  <c r="N417" i="46"/>
  <c r="N416" i="46"/>
  <c r="N415" i="46"/>
  <c r="N414" i="46"/>
  <c r="G68" i="94"/>
  <c r="F68" i="94"/>
  <c r="G67" i="94"/>
  <c r="F67" i="94"/>
  <c r="G66" i="94"/>
  <c r="F66" i="94"/>
  <c r="G65" i="94"/>
  <c r="F65" i="94"/>
  <c r="N930" i="46" l="1"/>
  <c r="N1138" i="46"/>
  <c r="N1242" i="46"/>
  <c r="N826" i="46"/>
  <c r="N1034" i="46"/>
  <c r="N722" i="46"/>
  <c r="N618" i="46"/>
  <c r="N514" i="46"/>
  <c r="R1589" i="93" l="1"/>
  <c r="R1588" i="93"/>
  <c r="P1587" i="93"/>
  <c r="W1586" i="93"/>
  <c r="W1585" i="93"/>
  <c r="T1582" i="93"/>
  <c r="P1579" i="93"/>
  <c r="W1578" i="93"/>
  <c r="W1577" i="93"/>
  <c r="P1575" i="93"/>
  <c r="T1574" i="93"/>
  <c r="R1572" i="93"/>
  <c r="P1571" i="93"/>
  <c r="W1570" i="93"/>
  <c r="W1569" i="93"/>
  <c r="R1563" i="93"/>
  <c r="W1562" i="93"/>
  <c r="T1561" i="93"/>
  <c r="R1557" i="93"/>
  <c r="W1552" i="93"/>
  <c r="P1551" i="93"/>
  <c r="T1541" i="93"/>
  <c r="W1538" i="93"/>
  <c r="R1537" i="93"/>
  <c r="R1536" i="93"/>
  <c r="R1532" i="93"/>
  <c r="R1531" i="93"/>
  <c r="P1526" i="93"/>
  <c r="P1523" i="93"/>
  <c r="P1522" i="93"/>
  <c r="R1520" i="93"/>
  <c r="T1517" i="93"/>
  <c r="P1516" i="93"/>
  <c r="R1512" i="93"/>
  <c r="T1510" i="93"/>
  <c r="P1508" i="93"/>
  <c r="W1507" i="93"/>
  <c r="T1502" i="93"/>
  <c r="R1500" i="93"/>
  <c r="P1496" i="93"/>
  <c r="P1493" i="93"/>
  <c r="T1485" i="93"/>
  <c r="W1479" i="93"/>
  <c r="T1477" i="93"/>
  <c r="T1470" i="93"/>
  <c r="T1469" i="93"/>
  <c r="W1463" i="93"/>
  <c r="R1461" i="93"/>
  <c r="R1459" i="93"/>
  <c r="P1458" i="93"/>
  <c r="P1457" i="93"/>
  <c r="R1455" i="93"/>
  <c r="T1450" i="93"/>
  <c r="P1449" i="93"/>
  <c r="T1439" i="93"/>
  <c r="P1427" i="93"/>
  <c r="R1426" i="93"/>
  <c r="P1425" i="93"/>
  <c r="R1424" i="93"/>
  <c r="P1423" i="93"/>
  <c r="P1422" i="93"/>
  <c r="P1419" i="93"/>
  <c r="R1418" i="93"/>
  <c r="P1416" i="93"/>
  <c r="P1413" i="93"/>
  <c r="R1412" i="93"/>
  <c r="T1410" i="93"/>
  <c r="W1406" i="93"/>
  <c r="P1405" i="93"/>
  <c r="W1403" i="93"/>
  <c r="W1401" i="93"/>
  <c r="R1396" i="93"/>
  <c r="W1395" i="93"/>
  <c r="W1393" i="93"/>
  <c r="W1392" i="93"/>
  <c r="T1388" i="93"/>
  <c r="T1385" i="93"/>
  <c r="R1382" i="93"/>
  <c r="P1381" i="93"/>
  <c r="R1378" i="93"/>
  <c r="T1372" i="93"/>
  <c r="T1368" i="93"/>
  <c r="P1365" i="93"/>
  <c r="T1364" i="93"/>
  <c r="P1357" i="93"/>
  <c r="T1354" i="93"/>
  <c r="W1351" i="93"/>
  <c r="T1350" i="93"/>
  <c r="P1348" i="93"/>
  <c r="R1342" i="93"/>
  <c r="T1340" i="93"/>
  <c r="P1332" i="93"/>
  <c r="R1323" i="93"/>
  <c r="T1318" i="93"/>
  <c r="R1317" i="93"/>
  <c r="T1316" i="93"/>
  <c r="T1315" i="93"/>
  <c r="R1312" i="93"/>
  <c r="T1308" i="93"/>
  <c r="P1307" i="93"/>
  <c r="T1306" i="93"/>
  <c r="R1298" i="93"/>
  <c r="R1279" i="93"/>
  <c r="T1269" i="93"/>
  <c r="R1269" i="93"/>
  <c r="P1269" i="93"/>
  <c r="W1268" i="93"/>
  <c r="T1268" i="93"/>
  <c r="R1268" i="93"/>
  <c r="P1268" i="93"/>
  <c r="W1267" i="93"/>
  <c r="T1267" i="93"/>
  <c r="R1267" i="93"/>
  <c r="P1267" i="93"/>
  <c r="T1266" i="93"/>
  <c r="R1266" i="93"/>
  <c r="W1265" i="93"/>
  <c r="T1265" i="93"/>
  <c r="R1265" i="93"/>
  <c r="P1265" i="93"/>
  <c r="T1264" i="93"/>
  <c r="R1264" i="93"/>
  <c r="P1264" i="93"/>
  <c r="T1263" i="93"/>
  <c r="R1263" i="93"/>
  <c r="P1263" i="93"/>
  <c r="W1262" i="93"/>
  <c r="T1262" i="93"/>
  <c r="R1262" i="93"/>
  <c r="P1262" i="93"/>
  <c r="T1261" i="93"/>
  <c r="R1261" i="93"/>
  <c r="P1261" i="93"/>
  <c r="W1260" i="93"/>
  <c r="T1260" i="93"/>
  <c r="R1260" i="93"/>
  <c r="P1260" i="93"/>
  <c r="W1259" i="93"/>
  <c r="T1259" i="93"/>
  <c r="R1259" i="93"/>
  <c r="P1259" i="93"/>
  <c r="T1258" i="93"/>
  <c r="R1258" i="93"/>
  <c r="P1258" i="93"/>
  <c r="W1257" i="93"/>
  <c r="T1257" i="93"/>
  <c r="R1257" i="93"/>
  <c r="P1257" i="93"/>
  <c r="T1256" i="93"/>
  <c r="R1256" i="93"/>
  <c r="P1256" i="93"/>
  <c r="W1255" i="93"/>
  <c r="T1255" i="93"/>
  <c r="R1255" i="93"/>
  <c r="P1255" i="93"/>
  <c r="T1254" i="93"/>
  <c r="R1254" i="93"/>
  <c r="P1254" i="93"/>
  <c r="W1253" i="93"/>
  <c r="T1253" i="93"/>
  <c r="R1253" i="93"/>
  <c r="P1253" i="93"/>
  <c r="T1252" i="93"/>
  <c r="R1252" i="93"/>
  <c r="P1252" i="93"/>
  <c r="W1251" i="93"/>
  <c r="T1251" i="93"/>
  <c r="R1251" i="93"/>
  <c r="P1251" i="93"/>
  <c r="G1412" i="93"/>
  <c r="T1250" i="93"/>
  <c r="R1250" i="93"/>
  <c r="P1250" i="93"/>
  <c r="W1249" i="93"/>
  <c r="T1249" i="93"/>
  <c r="R1249" i="93"/>
  <c r="P1249" i="93"/>
  <c r="T1248" i="93"/>
  <c r="R1248" i="93"/>
  <c r="P1248" i="93"/>
  <c r="W1247" i="93"/>
  <c r="T1247" i="93"/>
  <c r="R1247" i="93"/>
  <c r="P1247" i="93"/>
  <c r="T1246" i="93"/>
  <c r="R1246" i="93"/>
  <c r="P1246" i="93"/>
  <c r="W1245" i="93"/>
  <c r="T1245" i="93"/>
  <c r="R1245" i="93"/>
  <c r="P1245" i="93"/>
  <c r="T1244" i="93"/>
  <c r="R1244" i="93"/>
  <c r="P1244" i="93"/>
  <c r="W1243" i="93"/>
  <c r="T1243" i="93"/>
  <c r="R1243" i="93"/>
  <c r="P1243" i="93"/>
  <c r="T1242" i="93"/>
  <c r="R1242" i="93"/>
  <c r="P1242" i="93"/>
  <c r="W1241" i="93"/>
  <c r="T1241" i="93"/>
  <c r="R1241" i="93"/>
  <c r="P1241" i="93"/>
  <c r="T1240" i="93"/>
  <c r="R1240" i="93"/>
  <c r="P1240" i="93"/>
  <c r="T1239" i="93"/>
  <c r="R1239" i="93"/>
  <c r="P1239" i="93"/>
  <c r="T1238" i="93"/>
  <c r="R1238" i="93"/>
  <c r="P1238" i="93"/>
  <c r="W1237" i="93"/>
  <c r="T1237" i="93"/>
  <c r="R1237" i="93"/>
  <c r="P1237" i="93"/>
  <c r="W1236" i="93"/>
  <c r="T1236" i="93"/>
  <c r="R1236" i="93"/>
  <c r="P1236" i="93"/>
  <c r="T1235" i="93"/>
  <c r="R1235" i="93"/>
  <c r="P1235" i="93"/>
  <c r="T1234" i="93"/>
  <c r="R1234" i="93"/>
  <c r="P1234" i="93"/>
  <c r="W1233" i="93"/>
  <c r="T1233" i="93"/>
  <c r="R1233" i="93"/>
  <c r="P1233" i="93"/>
  <c r="T1232" i="93"/>
  <c r="R1232" i="93"/>
  <c r="P1232" i="93"/>
  <c r="W1231" i="93"/>
  <c r="T1231" i="93"/>
  <c r="R1231" i="93"/>
  <c r="P1231" i="93"/>
  <c r="T1230" i="93"/>
  <c r="R1230" i="93"/>
  <c r="P1230" i="93"/>
  <c r="W1229" i="93"/>
  <c r="T1229" i="93"/>
  <c r="R1229" i="93"/>
  <c r="P1229" i="93"/>
  <c r="T1228" i="93"/>
  <c r="R1228" i="93"/>
  <c r="P1228" i="93"/>
  <c r="T1227" i="93"/>
  <c r="R1227" i="93"/>
  <c r="P1227" i="93"/>
  <c r="T1226" i="93"/>
  <c r="R1226" i="93"/>
  <c r="P1226" i="93"/>
  <c r="T1225" i="93"/>
  <c r="R1225" i="93"/>
  <c r="P1225" i="93"/>
  <c r="T1224" i="93"/>
  <c r="R1224" i="93"/>
  <c r="P1224" i="93"/>
  <c r="T1223" i="93"/>
  <c r="R1223" i="93"/>
  <c r="P1223" i="93"/>
  <c r="T1222" i="93"/>
  <c r="R1222" i="93"/>
  <c r="T1221" i="93"/>
  <c r="R1221" i="93"/>
  <c r="T1220" i="93"/>
  <c r="R1220" i="93"/>
  <c r="G1381" i="93"/>
  <c r="R1219" i="93"/>
  <c r="P1219" i="93"/>
  <c r="W1218" i="93"/>
  <c r="T1218" i="93"/>
  <c r="R1218" i="93"/>
  <c r="R1217" i="93"/>
  <c r="P1217" i="93"/>
  <c r="W1216" i="93"/>
  <c r="T1216" i="93"/>
  <c r="R1216" i="93"/>
  <c r="P1216" i="93"/>
  <c r="W1215" i="93"/>
  <c r="T1215" i="93"/>
  <c r="R1215" i="93"/>
  <c r="P1215" i="93"/>
  <c r="T1214" i="93"/>
  <c r="R1214" i="93"/>
  <c r="W1213" i="93"/>
  <c r="T1213" i="93"/>
  <c r="R1213" i="93"/>
  <c r="P1213" i="93"/>
  <c r="W1212" i="93"/>
  <c r="T1212" i="93"/>
  <c r="R1212" i="93"/>
  <c r="W1211" i="93"/>
  <c r="T1211" i="93"/>
  <c r="R1211" i="93"/>
  <c r="P1211" i="93"/>
  <c r="T1210" i="93"/>
  <c r="R1210" i="93"/>
  <c r="P1210" i="93"/>
  <c r="W1209" i="93"/>
  <c r="T1209" i="93"/>
  <c r="R1209" i="93"/>
  <c r="W1208" i="93"/>
  <c r="T1208" i="93"/>
  <c r="R1208" i="93"/>
  <c r="P1208" i="93"/>
  <c r="W1207" i="93"/>
  <c r="T1207" i="93"/>
  <c r="R1207" i="93"/>
  <c r="P1207" i="93"/>
  <c r="T1206" i="93"/>
  <c r="R1206" i="93"/>
  <c r="W1205" i="93"/>
  <c r="T1205" i="93"/>
  <c r="R1205" i="93"/>
  <c r="P1205" i="93"/>
  <c r="W1204" i="93"/>
  <c r="T1204" i="93"/>
  <c r="R1204" i="93"/>
  <c r="P1204" i="93"/>
  <c r="T1203" i="93"/>
  <c r="R1203" i="93"/>
  <c r="P1203" i="93"/>
  <c r="W1202" i="93"/>
  <c r="I1364" i="93" s="1"/>
  <c r="T1202" i="93"/>
  <c r="R1202" i="93"/>
  <c r="P1202" i="93"/>
  <c r="T1201" i="93"/>
  <c r="R1201" i="93"/>
  <c r="P1201" i="93"/>
  <c r="W1200" i="93"/>
  <c r="T1200" i="93"/>
  <c r="R1200" i="93"/>
  <c r="T1199" i="93"/>
  <c r="R1199" i="93"/>
  <c r="P1199" i="93"/>
  <c r="W1198" i="93"/>
  <c r="T1198" i="93"/>
  <c r="R1198" i="93"/>
  <c r="P1198" i="93"/>
  <c r="W1197" i="93"/>
  <c r="T1197" i="93"/>
  <c r="R1197" i="93"/>
  <c r="T1196" i="93"/>
  <c r="R1196" i="93"/>
  <c r="P1196" i="93"/>
  <c r="W1195" i="93"/>
  <c r="T1195" i="93"/>
  <c r="R1195" i="93"/>
  <c r="P1195" i="93"/>
  <c r="W1194" i="93"/>
  <c r="I1356" i="93" s="1"/>
  <c r="T1194" i="93"/>
  <c r="R1194" i="93"/>
  <c r="P1194" i="93"/>
  <c r="W1193" i="93"/>
  <c r="T1193" i="93"/>
  <c r="R1193" i="93"/>
  <c r="W1192" i="93"/>
  <c r="T1192" i="93"/>
  <c r="R1192" i="93"/>
  <c r="P1192" i="93"/>
  <c r="W1191" i="93"/>
  <c r="T1191" i="93"/>
  <c r="R1191" i="93"/>
  <c r="P1191" i="93"/>
  <c r="W1190" i="93"/>
  <c r="T1190" i="93"/>
  <c r="R1190" i="93"/>
  <c r="P1190" i="93"/>
  <c r="W1189" i="93"/>
  <c r="T1189" i="93"/>
  <c r="R1189" i="93"/>
  <c r="P1189" i="93"/>
  <c r="W1188" i="93"/>
  <c r="T1188" i="93"/>
  <c r="R1188" i="93"/>
  <c r="P1188" i="93"/>
  <c r="T1187" i="93"/>
  <c r="R1187" i="93"/>
  <c r="P1187" i="93"/>
  <c r="T1186" i="93"/>
  <c r="R1186" i="93"/>
  <c r="T1185" i="93"/>
  <c r="R1185" i="93"/>
  <c r="P1185" i="93"/>
  <c r="T1184" i="93"/>
  <c r="R1184" i="93"/>
  <c r="P1184" i="93"/>
  <c r="G1345" i="93"/>
  <c r="T1183" i="93"/>
  <c r="R1183" i="93"/>
  <c r="P1183" i="93"/>
  <c r="W1182" i="93"/>
  <c r="T1182" i="93"/>
  <c r="R1182" i="93"/>
  <c r="P1182" i="93"/>
  <c r="W1181" i="93"/>
  <c r="T1181" i="93"/>
  <c r="R1181" i="93"/>
  <c r="P1181" i="93"/>
  <c r="W1180" i="93"/>
  <c r="T1180" i="93"/>
  <c r="R1180" i="93"/>
  <c r="P1180" i="93"/>
  <c r="T1179" i="93"/>
  <c r="R1179" i="93"/>
  <c r="T1178" i="93"/>
  <c r="R1178" i="93"/>
  <c r="P1178" i="93"/>
  <c r="W1177" i="93"/>
  <c r="T1177" i="93"/>
  <c r="R1177" i="93"/>
  <c r="P1177" i="93"/>
  <c r="W1176" i="93"/>
  <c r="T1176" i="93"/>
  <c r="R1176" i="93"/>
  <c r="P1176" i="93"/>
  <c r="W1175" i="93"/>
  <c r="T1175" i="93"/>
  <c r="R1175" i="93"/>
  <c r="P1175" i="93"/>
  <c r="R1174" i="93"/>
  <c r="P1174" i="93"/>
  <c r="W1173" i="93"/>
  <c r="T1173" i="93"/>
  <c r="R1173" i="93"/>
  <c r="P1173" i="93"/>
  <c r="R1172" i="93"/>
  <c r="P1172" i="93"/>
  <c r="R1171" i="93"/>
  <c r="P1171" i="93"/>
  <c r="W1170" i="93"/>
  <c r="R1170" i="93"/>
  <c r="P1170" i="93"/>
  <c r="W1169" i="93"/>
  <c r="T1169" i="93"/>
  <c r="R1169" i="93"/>
  <c r="W1168" i="93"/>
  <c r="T1168" i="93"/>
  <c r="R1168" i="93"/>
  <c r="T1167" i="93"/>
  <c r="R1167" i="93"/>
  <c r="W1166" i="93"/>
  <c r="T1166" i="93"/>
  <c r="R1166" i="93"/>
  <c r="T1165" i="93"/>
  <c r="R1165" i="93"/>
  <c r="P1165" i="93"/>
  <c r="W1164" i="93"/>
  <c r="T1164" i="93"/>
  <c r="R1164" i="93"/>
  <c r="P1164" i="93"/>
  <c r="T1163" i="93"/>
  <c r="R1163" i="93"/>
  <c r="P1163" i="93"/>
  <c r="W1162" i="93"/>
  <c r="T1162" i="93"/>
  <c r="R1162" i="93"/>
  <c r="P1162" i="93"/>
  <c r="W1161" i="93"/>
  <c r="T1161" i="93"/>
  <c r="R1161" i="93"/>
  <c r="P1161" i="93"/>
  <c r="G1321" i="93"/>
  <c r="T1160" i="93"/>
  <c r="R1160" i="93"/>
  <c r="P1160" i="93"/>
  <c r="T1159" i="93"/>
  <c r="R1159" i="93"/>
  <c r="P1159" i="93"/>
  <c r="T1158" i="93"/>
  <c r="R1158" i="93"/>
  <c r="T1157" i="93"/>
  <c r="R1157" i="93"/>
  <c r="P1157" i="93"/>
  <c r="G1317" i="93"/>
  <c r="T1156" i="93"/>
  <c r="R1156" i="93"/>
  <c r="G1316" i="93"/>
  <c r="T1155" i="93"/>
  <c r="R1155" i="93"/>
  <c r="P1155" i="93"/>
  <c r="T1154" i="93"/>
  <c r="R1154" i="93"/>
  <c r="T1153" i="93"/>
  <c r="R1153" i="93"/>
  <c r="T1152" i="93"/>
  <c r="R1152" i="93"/>
  <c r="T1151" i="93"/>
  <c r="R1151" i="93"/>
  <c r="T1150" i="93"/>
  <c r="R1150" i="93"/>
  <c r="T1149" i="93"/>
  <c r="R1149" i="93"/>
  <c r="T1148" i="93"/>
  <c r="R1148" i="93"/>
  <c r="T1147" i="93"/>
  <c r="R1147" i="93"/>
  <c r="P1147" i="93"/>
  <c r="T1146" i="93"/>
  <c r="R1146" i="93"/>
  <c r="P1146" i="93"/>
  <c r="T1145" i="93"/>
  <c r="R1145" i="93"/>
  <c r="P1145" i="93"/>
  <c r="R1144" i="93"/>
  <c r="T1143" i="93"/>
  <c r="R1143" i="93"/>
  <c r="T1142" i="93"/>
  <c r="R1142" i="93"/>
  <c r="P1142" i="93"/>
  <c r="W1141" i="93"/>
  <c r="T1141" i="93"/>
  <c r="R1141" i="93"/>
  <c r="T1140" i="93"/>
  <c r="R1140" i="93"/>
  <c r="P1140" i="93"/>
  <c r="T1139" i="93"/>
  <c r="R1139" i="93"/>
  <c r="T1138" i="93"/>
  <c r="R1138" i="93"/>
  <c r="W1137" i="93"/>
  <c r="T1137" i="93"/>
  <c r="R1137" i="93"/>
  <c r="P1137" i="93"/>
  <c r="W1136" i="93"/>
  <c r="I1297" i="93" s="1"/>
  <c r="T1136" i="93"/>
  <c r="R1136" i="93"/>
  <c r="T1135" i="93"/>
  <c r="R1135" i="93"/>
  <c r="G1295" i="93"/>
  <c r="T1134" i="93"/>
  <c r="R1134" i="93"/>
  <c r="P1134" i="93"/>
  <c r="W1133" i="93"/>
  <c r="T1133" i="93"/>
  <c r="R1133" i="93"/>
  <c r="T1132" i="93"/>
  <c r="R1132" i="93"/>
  <c r="P1132" i="93"/>
  <c r="T1131" i="93"/>
  <c r="R1131" i="93"/>
  <c r="G1291" i="93"/>
  <c r="T1130" i="93"/>
  <c r="W1129" i="93"/>
  <c r="T1129" i="93"/>
  <c r="R1129" i="93"/>
  <c r="W1128" i="93"/>
  <c r="T1128" i="93"/>
  <c r="R1128" i="93"/>
  <c r="P1128" i="93"/>
  <c r="W1127" i="93"/>
  <c r="T1127" i="93"/>
  <c r="R1127" i="93"/>
  <c r="T1126" i="93"/>
  <c r="R1126" i="93"/>
  <c r="P1126" i="93"/>
  <c r="W1125" i="93"/>
  <c r="T1125" i="93"/>
  <c r="R1125" i="93"/>
  <c r="P1125" i="93"/>
  <c r="T1124" i="93"/>
  <c r="R1124" i="93"/>
  <c r="P1124" i="93"/>
  <c r="T1123" i="93"/>
  <c r="R1123" i="93"/>
  <c r="T1122" i="93"/>
  <c r="R1122" i="93"/>
  <c r="W1121" i="93"/>
  <c r="T1121" i="93"/>
  <c r="R1121" i="93"/>
  <c r="P1121" i="93"/>
  <c r="G1281" i="93"/>
  <c r="T1120" i="93"/>
  <c r="R1120" i="93"/>
  <c r="T1119" i="93"/>
  <c r="R1119" i="93"/>
  <c r="G1279" i="93"/>
  <c r="T1118" i="93"/>
  <c r="R1118" i="93"/>
  <c r="P1118" i="93"/>
  <c r="T1117" i="93"/>
  <c r="R1117" i="93"/>
  <c r="T1116" i="93"/>
  <c r="R1116" i="93"/>
  <c r="W1115" i="93"/>
  <c r="T1115" i="93"/>
  <c r="R1115" i="93"/>
  <c r="P1115" i="93"/>
  <c r="W1114" i="93"/>
  <c r="R1105" i="93"/>
  <c r="P1105" i="93"/>
  <c r="G1268" i="93"/>
  <c r="T1104" i="93"/>
  <c r="R1104" i="93"/>
  <c r="P1104" i="93"/>
  <c r="W1103" i="93"/>
  <c r="I1267" i="93" s="1"/>
  <c r="T1103" i="93"/>
  <c r="R1103" i="93"/>
  <c r="P1103" i="93"/>
  <c r="T1102" i="93"/>
  <c r="G1265" i="93"/>
  <c r="T1101" i="93"/>
  <c r="R1101" i="93"/>
  <c r="P1101" i="93"/>
  <c r="G1264" i="93"/>
  <c r="T1100" i="93"/>
  <c r="R1100" i="93"/>
  <c r="P1100" i="93"/>
  <c r="G1263" i="93"/>
  <c r="T1099" i="93"/>
  <c r="R1099" i="93"/>
  <c r="P1099" i="93"/>
  <c r="G1262" i="93"/>
  <c r="T1098" i="93"/>
  <c r="R1098" i="93"/>
  <c r="P1098" i="93"/>
  <c r="G1261" i="93"/>
  <c r="T1097" i="93"/>
  <c r="R1097" i="93"/>
  <c r="P1097" i="93"/>
  <c r="G1260" i="93"/>
  <c r="T1096" i="93"/>
  <c r="R1096" i="93"/>
  <c r="P1096" i="93"/>
  <c r="T1095" i="93"/>
  <c r="R1095" i="93"/>
  <c r="P1095" i="93"/>
  <c r="T1094" i="93"/>
  <c r="R1094" i="93"/>
  <c r="P1094" i="93"/>
  <c r="G1257" i="93"/>
  <c r="T1093" i="93"/>
  <c r="R1093" i="93"/>
  <c r="P1093" i="93"/>
  <c r="G1256" i="93"/>
  <c r="T1092" i="93"/>
  <c r="R1092" i="93"/>
  <c r="P1092" i="93"/>
  <c r="G1255" i="93"/>
  <c r="T1091" i="93"/>
  <c r="R1091" i="93"/>
  <c r="P1091" i="93"/>
  <c r="G1254" i="93"/>
  <c r="T1090" i="93"/>
  <c r="R1090" i="93"/>
  <c r="P1090" i="93"/>
  <c r="G1253" i="93"/>
  <c r="T1089" i="93"/>
  <c r="R1089" i="93"/>
  <c r="P1089" i="93"/>
  <c r="G1252" i="93"/>
  <c r="Y1252" i="93" s="1"/>
  <c r="T1088" i="93"/>
  <c r="R1088" i="93"/>
  <c r="P1088" i="93"/>
  <c r="G1251" i="93"/>
  <c r="T1087" i="93"/>
  <c r="R1087" i="93"/>
  <c r="P1087" i="93"/>
  <c r="G1250" i="93"/>
  <c r="T1086" i="93"/>
  <c r="R1086" i="93"/>
  <c r="P1086" i="93"/>
  <c r="G1249" i="93"/>
  <c r="T1085" i="93"/>
  <c r="R1085" i="93"/>
  <c r="P1085" i="93"/>
  <c r="G1248" i="93"/>
  <c r="T1084" i="93"/>
  <c r="R1084" i="93"/>
  <c r="P1084" i="93"/>
  <c r="G1247" i="93"/>
  <c r="T1083" i="93"/>
  <c r="R1083" i="93"/>
  <c r="P1083" i="93"/>
  <c r="G1246" i="93"/>
  <c r="T1082" i="93"/>
  <c r="R1082" i="93"/>
  <c r="P1082" i="93"/>
  <c r="G1245" i="93"/>
  <c r="T1081" i="93"/>
  <c r="R1081" i="93"/>
  <c r="P1081" i="93"/>
  <c r="G1244" i="93"/>
  <c r="T1080" i="93"/>
  <c r="R1080" i="93"/>
  <c r="P1080" i="93"/>
  <c r="G1243" i="93"/>
  <c r="T1079" i="93"/>
  <c r="R1079" i="93"/>
  <c r="P1079" i="93"/>
  <c r="G1242" i="93"/>
  <c r="Y1242" i="93" s="1"/>
  <c r="T1078" i="93"/>
  <c r="R1078" i="93"/>
  <c r="P1078" i="93"/>
  <c r="G1241" i="93"/>
  <c r="T1077" i="93"/>
  <c r="R1077" i="93"/>
  <c r="P1077" i="93"/>
  <c r="G1240" i="93"/>
  <c r="T1076" i="93"/>
  <c r="R1076" i="93"/>
  <c r="P1076" i="93"/>
  <c r="W1075" i="93"/>
  <c r="I1239" i="93" s="1"/>
  <c r="T1075" i="93"/>
  <c r="R1075" i="93"/>
  <c r="P1075" i="93"/>
  <c r="T1074" i="93"/>
  <c r="R1074" i="93"/>
  <c r="P1074" i="93"/>
  <c r="W1073" i="93"/>
  <c r="I1237" i="93" s="1"/>
  <c r="T1073" i="93"/>
  <c r="R1073" i="93"/>
  <c r="P1073" i="93"/>
  <c r="T1072" i="93"/>
  <c r="R1072" i="93"/>
  <c r="P1072" i="93"/>
  <c r="W1071" i="93"/>
  <c r="T1071" i="93"/>
  <c r="R1071" i="93"/>
  <c r="P1071" i="93"/>
  <c r="T1070" i="93"/>
  <c r="R1070" i="93"/>
  <c r="P1070" i="93"/>
  <c r="W1069" i="93"/>
  <c r="T1069" i="93"/>
  <c r="R1069" i="93"/>
  <c r="P1069" i="93"/>
  <c r="T1068" i="93"/>
  <c r="R1068" i="93"/>
  <c r="P1068" i="93"/>
  <c r="W1067" i="93"/>
  <c r="T1067" i="93"/>
  <c r="R1067" i="93"/>
  <c r="P1067" i="93"/>
  <c r="T1066" i="93"/>
  <c r="R1066" i="93"/>
  <c r="P1066" i="93"/>
  <c r="T1065" i="93"/>
  <c r="R1065" i="93"/>
  <c r="P1065" i="93"/>
  <c r="T1064" i="93"/>
  <c r="R1064" i="93"/>
  <c r="P1064" i="93"/>
  <c r="T1063" i="93"/>
  <c r="R1063" i="93"/>
  <c r="P1063" i="93"/>
  <c r="T1062" i="93"/>
  <c r="R1062" i="93"/>
  <c r="P1062" i="93"/>
  <c r="W1061" i="93"/>
  <c r="T1061" i="93"/>
  <c r="R1061" i="93"/>
  <c r="P1061" i="93"/>
  <c r="T1060" i="93"/>
  <c r="R1060" i="93"/>
  <c r="P1060" i="93"/>
  <c r="G1223" i="93"/>
  <c r="T1059" i="93"/>
  <c r="R1059" i="93"/>
  <c r="P1059" i="93"/>
  <c r="T1058" i="93"/>
  <c r="R1058" i="93"/>
  <c r="G1221" i="93"/>
  <c r="T1057" i="93"/>
  <c r="R1057" i="93"/>
  <c r="G1220" i="93"/>
  <c r="T1056" i="93"/>
  <c r="R1056" i="93"/>
  <c r="G1219" i="93"/>
  <c r="T1055" i="93"/>
  <c r="R1055" i="93"/>
  <c r="P1055" i="93"/>
  <c r="G1055" i="93"/>
  <c r="G1218" i="93"/>
  <c r="T1054" i="93"/>
  <c r="R1054" i="93"/>
  <c r="P1054" i="93"/>
  <c r="G1217" i="93"/>
  <c r="R1053" i="93"/>
  <c r="P1053" i="93"/>
  <c r="G1216" i="93"/>
  <c r="T1052" i="93"/>
  <c r="R1052" i="93"/>
  <c r="G1215" i="93"/>
  <c r="T1051" i="93"/>
  <c r="R1051" i="93"/>
  <c r="P1051" i="93"/>
  <c r="G1214" i="93"/>
  <c r="R1050" i="93"/>
  <c r="P1050" i="93"/>
  <c r="T1049" i="93"/>
  <c r="R1049" i="93"/>
  <c r="P1049" i="93"/>
  <c r="G1212" i="93"/>
  <c r="R1048" i="93"/>
  <c r="P1048" i="93"/>
  <c r="T1047" i="93"/>
  <c r="R1047" i="93"/>
  <c r="P1047" i="93"/>
  <c r="G1210" i="93"/>
  <c r="T1046" i="93"/>
  <c r="R1046" i="93"/>
  <c r="P1046" i="93"/>
  <c r="R1045" i="93"/>
  <c r="P1045" i="93"/>
  <c r="T1044" i="93"/>
  <c r="R1044" i="93"/>
  <c r="P1044" i="93"/>
  <c r="G1207" i="93"/>
  <c r="T1043" i="93"/>
  <c r="R1043" i="93"/>
  <c r="P1043" i="93"/>
  <c r="G1206" i="93"/>
  <c r="R1042" i="93"/>
  <c r="P1042" i="93"/>
  <c r="G1205" i="93"/>
  <c r="T1041" i="93"/>
  <c r="R1041" i="93"/>
  <c r="P1041" i="93"/>
  <c r="T1040" i="93"/>
  <c r="R1040" i="93"/>
  <c r="P1040" i="93"/>
  <c r="G1203" i="93"/>
  <c r="T1039" i="93"/>
  <c r="R1039" i="93"/>
  <c r="P1039" i="93"/>
  <c r="G1202" i="93"/>
  <c r="T1038" i="93"/>
  <c r="R1038" i="93"/>
  <c r="I1038" i="93"/>
  <c r="G1201" i="93"/>
  <c r="T1037" i="93"/>
  <c r="R1037" i="93"/>
  <c r="P1037" i="93"/>
  <c r="G1200" i="93"/>
  <c r="R1036" i="93"/>
  <c r="P1036" i="93"/>
  <c r="G1199" i="93"/>
  <c r="T1035" i="93"/>
  <c r="R1035" i="93"/>
  <c r="P1035" i="93"/>
  <c r="T1034" i="93"/>
  <c r="R1034" i="93"/>
  <c r="P1034" i="93"/>
  <c r="G1197" i="93"/>
  <c r="R1033" i="93"/>
  <c r="P1033" i="93"/>
  <c r="T1032" i="93"/>
  <c r="R1032" i="93"/>
  <c r="P1032" i="93"/>
  <c r="G1195" i="93"/>
  <c r="T1031" i="93"/>
  <c r="R1031" i="93"/>
  <c r="P1031" i="93"/>
  <c r="T1030" i="93"/>
  <c r="R1030" i="93"/>
  <c r="P1030" i="93"/>
  <c r="G1193" i="93"/>
  <c r="R1029" i="93"/>
  <c r="P1029" i="93"/>
  <c r="G1192" i="93"/>
  <c r="T1028" i="93"/>
  <c r="R1028" i="93"/>
  <c r="P1028" i="93"/>
  <c r="G1191" i="93"/>
  <c r="T1027" i="93"/>
  <c r="R1027" i="93"/>
  <c r="P1027" i="93"/>
  <c r="G1190" i="93"/>
  <c r="T1026" i="93"/>
  <c r="R1026" i="93"/>
  <c r="P1026" i="93"/>
  <c r="G1189" i="93"/>
  <c r="T1025" i="93"/>
  <c r="R1025" i="93"/>
  <c r="P1025" i="93"/>
  <c r="G1188" i="93"/>
  <c r="T1024" i="93"/>
  <c r="R1024" i="93"/>
  <c r="P1024" i="93"/>
  <c r="T1023" i="93"/>
  <c r="R1023" i="93"/>
  <c r="P1023" i="93"/>
  <c r="G1186" i="93"/>
  <c r="T1022" i="93"/>
  <c r="R1022" i="93"/>
  <c r="P1022" i="93"/>
  <c r="G1185" i="93"/>
  <c r="T1021" i="93"/>
  <c r="R1021" i="93"/>
  <c r="P1021" i="93"/>
  <c r="G1184" i="93"/>
  <c r="T1020" i="93"/>
  <c r="R1020" i="93"/>
  <c r="P1020" i="93"/>
  <c r="T1019" i="93"/>
  <c r="R1019" i="93"/>
  <c r="G1182" i="93"/>
  <c r="T1018" i="93"/>
  <c r="R1018" i="93"/>
  <c r="P1018" i="93"/>
  <c r="G1181" i="93"/>
  <c r="T1017" i="93"/>
  <c r="R1017" i="93"/>
  <c r="G1180" i="93"/>
  <c r="Y1180" i="93" s="1"/>
  <c r="T1016" i="93"/>
  <c r="R1016" i="93"/>
  <c r="P1016" i="93"/>
  <c r="G1179" i="93"/>
  <c r="T1015" i="93"/>
  <c r="R1015" i="93"/>
  <c r="P1015" i="93"/>
  <c r="G1178" i="93"/>
  <c r="T1014" i="93"/>
  <c r="R1014" i="93"/>
  <c r="P1014" i="93"/>
  <c r="G1177" i="93"/>
  <c r="T1013" i="93"/>
  <c r="R1013" i="93"/>
  <c r="P1013" i="93"/>
  <c r="G1176" i="93"/>
  <c r="T1012" i="93"/>
  <c r="R1012" i="93"/>
  <c r="P1012" i="93"/>
  <c r="T1011" i="93"/>
  <c r="R1011" i="93"/>
  <c r="P1011" i="93"/>
  <c r="G1174" i="93"/>
  <c r="Y1174" i="93" s="1"/>
  <c r="T1010" i="93"/>
  <c r="R1010" i="93"/>
  <c r="P1010" i="93"/>
  <c r="G1173" i="93"/>
  <c r="T1009" i="93"/>
  <c r="R1009" i="93"/>
  <c r="P1009" i="93"/>
  <c r="G1172" i="93"/>
  <c r="T1008" i="93"/>
  <c r="R1008" i="93"/>
  <c r="P1008" i="93"/>
  <c r="H1008" i="93"/>
  <c r="G1008" i="93"/>
  <c r="G1171" i="93"/>
  <c r="T1007" i="93"/>
  <c r="R1007" i="93"/>
  <c r="P1007" i="93"/>
  <c r="I1007" i="93"/>
  <c r="H1007" i="93"/>
  <c r="G1007" i="93"/>
  <c r="G1170" i="93"/>
  <c r="T1006" i="93"/>
  <c r="R1006" i="93"/>
  <c r="P1006" i="93"/>
  <c r="I1006" i="93"/>
  <c r="H1006" i="93"/>
  <c r="G1006" i="93"/>
  <c r="T1005" i="93"/>
  <c r="R1005" i="93"/>
  <c r="G1168" i="93"/>
  <c r="T1004" i="93"/>
  <c r="R1004" i="93"/>
  <c r="T1003" i="93"/>
  <c r="R1003" i="93"/>
  <c r="T1002" i="93"/>
  <c r="R1002" i="93"/>
  <c r="G1165" i="93"/>
  <c r="T1001" i="93"/>
  <c r="R1001" i="93"/>
  <c r="P1001" i="93"/>
  <c r="G1164" i="93"/>
  <c r="T1000" i="93"/>
  <c r="R1000" i="93"/>
  <c r="P1000" i="93"/>
  <c r="G1163" i="93"/>
  <c r="T999" i="93"/>
  <c r="R999" i="93"/>
  <c r="P999" i="93"/>
  <c r="T998" i="93"/>
  <c r="R998" i="93"/>
  <c r="P998" i="93"/>
  <c r="T997" i="93"/>
  <c r="R997" i="93"/>
  <c r="P997" i="93"/>
  <c r="G1160" i="93"/>
  <c r="R996" i="93"/>
  <c r="P996" i="93"/>
  <c r="T995" i="93"/>
  <c r="R995" i="93"/>
  <c r="P995" i="93"/>
  <c r="G1158" i="93"/>
  <c r="T994" i="93"/>
  <c r="R994" i="93"/>
  <c r="T993" i="93"/>
  <c r="R993" i="93"/>
  <c r="P993" i="93"/>
  <c r="G1156" i="93"/>
  <c r="T992" i="93"/>
  <c r="R992" i="93"/>
  <c r="T991" i="93"/>
  <c r="R991" i="93"/>
  <c r="P991" i="93"/>
  <c r="G1154" i="93"/>
  <c r="T990" i="93"/>
  <c r="R990" i="93"/>
  <c r="G1153" i="93"/>
  <c r="T989" i="93"/>
  <c r="R989" i="93"/>
  <c r="G1152" i="93"/>
  <c r="T988" i="93"/>
  <c r="R988" i="93"/>
  <c r="G1151" i="93"/>
  <c r="T987" i="93"/>
  <c r="R987" i="93"/>
  <c r="G1150" i="93"/>
  <c r="T986" i="93"/>
  <c r="R986" i="93"/>
  <c r="G1149" i="93"/>
  <c r="T985" i="93"/>
  <c r="R985" i="93"/>
  <c r="T984" i="93"/>
  <c r="R984" i="93"/>
  <c r="G1147" i="93"/>
  <c r="T983" i="93"/>
  <c r="R983" i="93"/>
  <c r="P983" i="93"/>
  <c r="T982" i="93"/>
  <c r="R982" i="93"/>
  <c r="P982" i="93"/>
  <c r="T981" i="93"/>
  <c r="R981" i="93"/>
  <c r="P981" i="93"/>
  <c r="T980" i="93"/>
  <c r="R980" i="93"/>
  <c r="G1143" i="93"/>
  <c r="T979" i="93"/>
  <c r="R979" i="93"/>
  <c r="T978" i="93"/>
  <c r="R978" i="93"/>
  <c r="P978" i="93"/>
  <c r="T977" i="93"/>
  <c r="R977" i="93"/>
  <c r="T976" i="93"/>
  <c r="R976" i="93"/>
  <c r="P976" i="93"/>
  <c r="T975" i="93"/>
  <c r="R975" i="93"/>
  <c r="T974" i="93"/>
  <c r="R974" i="93"/>
  <c r="G1137" i="93"/>
  <c r="T973" i="93"/>
  <c r="R973" i="93"/>
  <c r="P973" i="93"/>
  <c r="T972" i="93"/>
  <c r="R972" i="93"/>
  <c r="G1135" i="93"/>
  <c r="T971" i="93"/>
  <c r="R971" i="93"/>
  <c r="P971" i="93"/>
  <c r="T970" i="93"/>
  <c r="R970" i="93"/>
  <c r="P970" i="93"/>
  <c r="G1133" i="93"/>
  <c r="T969" i="93"/>
  <c r="R969" i="93"/>
  <c r="T968" i="93"/>
  <c r="R968" i="93"/>
  <c r="P968" i="93"/>
  <c r="G1131" i="93"/>
  <c r="T967" i="93"/>
  <c r="R967" i="93"/>
  <c r="T966" i="93"/>
  <c r="W965" i="93"/>
  <c r="I1129" i="93" s="1"/>
  <c r="T965" i="93"/>
  <c r="R965" i="93"/>
  <c r="W964" i="93"/>
  <c r="I1128" i="93" s="1"/>
  <c r="T964" i="93"/>
  <c r="R964" i="93"/>
  <c r="P964" i="93"/>
  <c r="W963" i="93"/>
  <c r="I1127" i="93" s="1"/>
  <c r="T963" i="93"/>
  <c r="R963" i="93"/>
  <c r="W962" i="93"/>
  <c r="I1126" i="93" s="1"/>
  <c r="T962" i="93"/>
  <c r="R962" i="93"/>
  <c r="P962" i="93"/>
  <c r="W961" i="93"/>
  <c r="I1125" i="93" s="1"/>
  <c r="T961" i="93"/>
  <c r="R961" i="93"/>
  <c r="W960" i="93"/>
  <c r="I1124" i="93" s="1"/>
  <c r="T960" i="93"/>
  <c r="R960" i="93"/>
  <c r="P960" i="93"/>
  <c r="T959" i="93"/>
  <c r="R959" i="93"/>
  <c r="T958" i="93"/>
  <c r="R958" i="93"/>
  <c r="T957" i="93"/>
  <c r="R957" i="93"/>
  <c r="P957" i="93"/>
  <c r="T956" i="93"/>
  <c r="R956" i="93"/>
  <c r="R955" i="93"/>
  <c r="G1118" i="93"/>
  <c r="T954" i="93"/>
  <c r="R954" i="93"/>
  <c r="P954" i="93"/>
  <c r="G1117" i="93"/>
  <c r="T953" i="93"/>
  <c r="R953" i="93"/>
  <c r="P953" i="93"/>
  <c r="I953" i="93"/>
  <c r="H953" i="93"/>
  <c r="G953" i="93"/>
  <c r="G1116" i="93"/>
  <c r="R952" i="93"/>
  <c r="G1115" i="93"/>
  <c r="T951" i="93"/>
  <c r="R951" i="93"/>
  <c r="P951" i="93"/>
  <c r="W950" i="93"/>
  <c r="S945" i="93"/>
  <c r="Q945" i="93"/>
  <c r="G1105" i="93"/>
  <c r="T944" i="93"/>
  <c r="R944" i="93"/>
  <c r="P944" i="93"/>
  <c r="G1104" i="93"/>
  <c r="T943" i="93"/>
  <c r="R943" i="93"/>
  <c r="P943" i="93"/>
  <c r="T942" i="93"/>
  <c r="R942" i="93"/>
  <c r="P942" i="93"/>
  <c r="T941" i="93"/>
  <c r="P941" i="93"/>
  <c r="G1101" i="93"/>
  <c r="T940" i="93"/>
  <c r="R940" i="93"/>
  <c r="P940" i="93"/>
  <c r="G1100" i="93"/>
  <c r="T939" i="93"/>
  <c r="R939" i="93"/>
  <c r="P939" i="93"/>
  <c r="T938" i="93"/>
  <c r="R938" i="93"/>
  <c r="P938" i="93"/>
  <c r="G1098" i="93"/>
  <c r="T937" i="93"/>
  <c r="R937" i="93"/>
  <c r="P937" i="93"/>
  <c r="G1097" i="93"/>
  <c r="T936" i="93"/>
  <c r="R936" i="93"/>
  <c r="P936" i="93"/>
  <c r="G1096" i="93"/>
  <c r="T935" i="93"/>
  <c r="R935" i="93"/>
  <c r="P935" i="93"/>
  <c r="G1095" i="93"/>
  <c r="T934" i="93"/>
  <c r="R934" i="93"/>
  <c r="P934" i="93"/>
  <c r="G1094" i="93"/>
  <c r="T933" i="93"/>
  <c r="R933" i="93"/>
  <c r="P933" i="93"/>
  <c r="G1093" i="93"/>
  <c r="T932" i="93"/>
  <c r="R932" i="93"/>
  <c r="P932" i="93"/>
  <c r="G1092" i="93"/>
  <c r="T931" i="93"/>
  <c r="R931" i="93"/>
  <c r="P931" i="93"/>
  <c r="T930" i="93"/>
  <c r="R930" i="93"/>
  <c r="P930" i="93"/>
  <c r="G1090" i="93"/>
  <c r="T929" i="93"/>
  <c r="R929" i="93"/>
  <c r="P929" i="93"/>
  <c r="G1089" i="93"/>
  <c r="T928" i="93"/>
  <c r="R928" i="93"/>
  <c r="P928" i="93"/>
  <c r="G1088" i="93"/>
  <c r="T927" i="93"/>
  <c r="R927" i="93"/>
  <c r="P927" i="93"/>
  <c r="G1087" i="93"/>
  <c r="T926" i="93"/>
  <c r="R926" i="93"/>
  <c r="P926" i="93"/>
  <c r="G1086" i="93"/>
  <c r="T925" i="93"/>
  <c r="R925" i="93"/>
  <c r="P925" i="93"/>
  <c r="G1085" i="93"/>
  <c r="T924" i="93"/>
  <c r="R924" i="93"/>
  <c r="P924" i="93"/>
  <c r="G1084" i="93"/>
  <c r="T923" i="93"/>
  <c r="R923" i="93"/>
  <c r="P923" i="93"/>
  <c r="T922" i="93"/>
  <c r="R922" i="93"/>
  <c r="P922" i="93"/>
  <c r="G1082" i="93"/>
  <c r="T921" i="93"/>
  <c r="R921" i="93"/>
  <c r="P921" i="93"/>
  <c r="G1081" i="93"/>
  <c r="T920" i="93"/>
  <c r="R920" i="93"/>
  <c r="P920" i="93"/>
  <c r="G1080" i="93"/>
  <c r="T919" i="93"/>
  <c r="R919" i="93"/>
  <c r="P919" i="93"/>
  <c r="G1079" i="93"/>
  <c r="T918" i="93"/>
  <c r="R918" i="93"/>
  <c r="P918" i="93"/>
  <c r="G1078" i="93"/>
  <c r="T917" i="93"/>
  <c r="R917" i="93"/>
  <c r="P917" i="93"/>
  <c r="G1077" i="93"/>
  <c r="T916" i="93"/>
  <c r="R916" i="93"/>
  <c r="P916" i="93"/>
  <c r="G1076" i="93"/>
  <c r="T915" i="93"/>
  <c r="R915" i="93"/>
  <c r="P915" i="93"/>
  <c r="T914" i="93"/>
  <c r="R914" i="93"/>
  <c r="P914" i="93"/>
  <c r="G1074" i="93"/>
  <c r="T913" i="93"/>
  <c r="R913" i="93"/>
  <c r="P913" i="93"/>
  <c r="G1073" i="93"/>
  <c r="T912" i="93"/>
  <c r="R912" i="93"/>
  <c r="P912" i="93"/>
  <c r="G1072" i="93"/>
  <c r="T911" i="93"/>
  <c r="R911" i="93"/>
  <c r="P911" i="93"/>
  <c r="T910" i="93"/>
  <c r="R910" i="93"/>
  <c r="P910" i="93"/>
  <c r="G1070" i="93"/>
  <c r="T909" i="93"/>
  <c r="R909" i="93"/>
  <c r="P909" i="93"/>
  <c r="G1069" i="93"/>
  <c r="T908" i="93"/>
  <c r="R908" i="93"/>
  <c r="P908" i="93"/>
  <c r="G1068" i="93"/>
  <c r="T907" i="93"/>
  <c r="R907" i="93"/>
  <c r="P907" i="93"/>
  <c r="T906" i="93"/>
  <c r="R906" i="93"/>
  <c r="P906" i="93"/>
  <c r="T905" i="93"/>
  <c r="R905" i="93"/>
  <c r="P905" i="93"/>
  <c r="G1065" i="93"/>
  <c r="T904" i="93"/>
  <c r="R904" i="93"/>
  <c r="P904" i="93"/>
  <c r="G1064" i="93"/>
  <c r="T903" i="93"/>
  <c r="R903" i="93"/>
  <c r="P903" i="93"/>
  <c r="G1063" i="93"/>
  <c r="T902" i="93"/>
  <c r="R902" i="93"/>
  <c r="P902" i="93"/>
  <c r="W901" i="93"/>
  <c r="I1062" i="93" s="1"/>
  <c r="G1062" i="93"/>
  <c r="T901" i="93"/>
  <c r="R901" i="93"/>
  <c r="P901" i="93"/>
  <c r="G1061" i="93"/>
  <c r="T900" i="93"/>
  <c r="R900" i="93"/>
  <c r="P900" i="93"/>
  <c r="G1060" i="93"/>
  <c r="T899" i="93"/>
  <c r="R899" i="93"/>
  <c r="P899" i="93"/>
  <c r="G1059" i="93"/>
  <c r="T898" i="93"/>
  <c r="R898" i="93"/>
  <c r="P898" i="93"/>
  <c r="T897" i="93"/>
  <c r="R897" i="93"/>
  <c r="P897" i="93"/>
  <c r="T896" i="93"/>
  <c r="R896" i="93"/>
  <c r="P896" i="93"/>
  <c r="T895" i="93"/>
  <c r="R895" i="93"/>
  <c r="P895" i="93"/>
  <c r="G1054" i="93"/>
  <c r="T894" i="93"/>
  <c r="R894" i="93"/>
  <c r="I894" i="93"/>
  <c r="H894" i="93"/>
  <c r="G894" i="93"/>
  <c r="T893" i="93"/>
  <c r="R893" i="93"/>
  <c r="P893" i="93"/>
  <c r="G1052" i="93"/>
  <c r="T892" i="93"/>
  <c r="R892" i="93"/>
  <c r="P892" i="93"/>
  <c r="I892" i="93"/>
  <c r="H892" i="93"/>
  <c r="G892" i="93"/>
  <c r="G1051" i="93"/>
  <c r="T891" i="93"/>
  <c r="R891" i="93"/>
  <c r="I891" i="93"/>
  <c r="H891" i="93"/>
  <c r="G891" i="93"/>
  <c r="G1050" i="93"/>
  <c r="T890" i="93"/>
  <c r="R890" i="93"/>
  <c r="T889" i="93"/>
  <c r="R889" i="93"/>
  <c r="P889" i="93"/>
  <c r="G1048" i="93"/>
  <c r="T888" i="93"/>
  <c r="I888" i="93"/>
  <c r="H888" i="93"/>
  <c r="G888" i="93"/>
  <c r="G1047" i="93"/>
  <c r="T887" i="93"/>
  <c r="R887" i="93"/>
  <c r="P887" i="93"/>
  <c r="G1046" i="93"/>
  <c r="T886" i="93"/>
  <c r="R886" i="93"/>
  <c r="P886" i="93"/>
  <c r="T885" i="93"/>
  <c r="I885" i="93"/>
  <c r="H885" i="93"/>
  <c r="G885" i="93"/>
  <c r="G1044" i="93"/>
  <c r="T884" i="93"/>
  <c r="R884" i="93"/>
  <c r="P884" i="93"/>
  <c r="T883" i="93"/>
  <c r="R883" i="93"/>
  <c r="P883" i="93"/>
  <c r="G1042" i="93"/>
  <c r="T882" i="93"/>
  <c r="R882" i="93"/>
  <c r="T881" i="93"/>
  <c r="R881" i="93"/>
  <c r="P881" i="93"/>
  <c r="G1040" i="93"/>
  <c r="T880" i="93"/>
  <c r="R880" i="93"/>
  <c r="I880" i="93"/>
  <c r="H880" i="93"/>
  <c r="G880" i="93"/>
  <c r="G1039" i="93"/>
  <c r="T879" i="93"/>
  <c r="R879" i="93"/>
  <c r="I879" i="93"/>
  <c r="H879" i="93"/>
  <c r="G879" i="93"/>
  <c r="G1037" i="93"/>
  <c r="T878" i="93"/>
  <c r="R878" i="93"/>
  <c r="I878" i="93"/>
  <c r="H878" i="93"/>
  <c r="G878" i="93"/>
  <c r="T877" i="93"/>
  <c r="R877" i="93"/>
  <c r="I877" i="93"/>
  <c r="H877" i="93"/>
  <c r="G877" i="93"/>
  <c r="G1035" i="93"/>
  <c r="T876" i="93"/>
  <c r="R876" i="93"/>
  <c r="P876" i="93"/>
  <c r="G1034" i="93"/>
  <c r="T875" i="93"/>
  <c r="R875" i="93"/>
  <c r="P875" i="93"/>
  <c r="G1033" i="93"/>
  <c r="T874" i="93"/>
  <c r="R874" i="93"/>
  <c r="I874" i="93"/>
  <c r="H874" i="93"/>
  <c r="G874" i="93"/>
  <c r="T873" i="93"/>
  <c r="R873" i="93"/>
  <c r="P873" i="93"/>
  <c r="G1031" i="93"/>
  <c r="T872" i="93"/>
  <c r="R872" i="93"/>
  <c r="P872" i="93"/>
  <c r="T871" i="93"/>
  <c r="R871" i="93"/>
  <c r="I871" i="93"/>
  <c r="H871" i="93"/>
  <c r="G871" i="93"/>
  <c r="G1029" i="93"/>
  <c r="T870" i="93"/>
  <c r="R870" i="93"/>
  <c r="T869" i="93"/>
  <c r="R869" i="93"/>
  <c r="P869" i="93"/>
  <c r="G1027" i="93"/>
  <c r="T868" i="93"/>
  <c r="R868" i="93"/>
  <c r="I868" i="93"/>
  <c r="H868" i="93"/>
  <c r="G868" i="93"/>
  <c r="G1026" i="93"/>
  <c r="T867" i="93"/>
  <c r="R867" i="93"/>
  <c r="I867" i="93"/>
  <c r="H867" i="93"/>
  <c r="G867" i="93"/>
  <c r="W866" i="93"/>
  <c r="I1025" i="93" s="1"/>
  <c r="T866" i="93"/>
  <c r="R866" i="93"/>
  <c r="I866" i="93"/>
  <c r="H866" i="93"/>
  <c r="G866" i="93"/>
  <c r="T865" i="93"/>
  <c r="R865" i="93"/>
  <c r="I865" i="93"/>
  <c r="H865" i="93"/>
  <c r="G865" i="93"/>
  <c r="T864" i="93"/>
  <c r="R864" i="93"/>
  <c r="I864" i="93"/>
  <c r="H864" i="93"/>
  <c r="G864" i="93"/>
  <c r="G1022" i="93"/>
  <c r="T863" i="93"/>
  <c r="R863" i="93"/>
  <c r="I863" i="93"/>
  <c r="H863" i="93"/>
  <c r="G863" i="93"/>
  <c r="W862" i="93"/>
  <c r="I1021" i="93" s="1"/>
  <c r="T862" i="93"/>
  <c r="R862" i="93"/>
  <c r="P862" i="93"/>
  <c r="T861" i="93"/>
  <c r="R861" i="93"/>
  <c r="P861" i="93"/>
  <c r="G1019" i="93"/>
  <c r="T860" i="93"/>
  <c r="R860" i="93"/>
  <c r="I860" i="93"/>
  <c r="H860" i="93"/>
  <c r="G860" i="93"/>
  <c r="G1018" i="93"/>
  <c r="T859" i="93"/>
  <c r="P859" i="93"/>
  <c r="I859" i="93"/>
  <c r="H859" i="93"/>
  <c r="G859" i="93"/>
  <c r="T858" i="93"/>
  <c r="R858" i="93"/>
  <c r="P858" i="93"/>
  <c r="I858" i="93"/>
  <c r="H858" i="93"/>
  <c r="G858" i="93"/>
  <c r="T857" i="93"/>
  <c r="R857" i="93"/>
  <c r="I857" i="93"/>
  <c r="H857" i="93"/>
  <c r="G857" i="93"/>
  <c r="T856" i="93"/>
  <c r="R856" i="93"/>
  <c r="I856" i="93"/>
  <c r="H856" i="93"/>
  <c r="G856" i="93"/>
  <c r="G1014" i="93"/>
  <c r="T855" i="93"/>
  <c r="R855" i="93"/>
  <c r="P855" i="93"/>
  <c r="W854" i="93"/>
  <c r="I1013" i="93" s="1"/>
  <c r="T854" i="93"/>
  <c r="R854" i="93"/>
  <c r="P854" i="93"/>
  <c r="T853" i="93"/>
  <c r="R853" i="93"/>
  <c r="P853" i="93"/>
  <c r="G1011" i="93"/>
  <c r="T852" i="93"/>
  <c r="R852" i="93"/>
  <c r="P852" i="93"/>
  <c r="G1010" i="93"/>
  <c r="T851" i="93"/>
  <c r="R851" i="93"/>
  <c r="P851" i="93"/>
  <c r="W850" i="93"/>
  <c r="I1009" i="93" s="1"/>
  <c r="T850" i="93"/>
  <c r="R850" i="93"/>
  <c r="P850" i="93"/>
  <c r="T849" i="93"/>
  <c r="R849" i="93"/>
  <c r="P849" i="93"/>
  <c r="G1004" i="93"/>
  <c r="T848" i="93"/>
  <c r="R848" i="93"/>
  <c r="P848" i="93"/>
  <c r="G1003" i="93"/>
  <c r="T847" i="93"/>
  <c r="R847" i="93"/>
  <c r="P847" i="93"/>
  <c r="G1002" i="93"/>
  <c r="T846" i="93"/>
  <c r="R846" i="93"/>
  <c r="P846" i="93"/>
  <c r="T845" i="93"/>
  <c r="R845" i="93"/>
  <c r="P845" i="93"/>
  <c r="G1000" i="93"/>
  <c r="T844" i="93"/>
  <c r="R844" i="93"/>
  <c r="P844" i="93"/>
  <c r="G999" i="93"/>
  <c r="T843" i="93"/>
  <c r="R843" i="93"/>
  <c r="P843" i="93"/>
  <c r="G998" i="93"/>
  <c r="T842" i="93"/>
  <c r="R842" i="93"/>
  <c r="P842" i="93"/>
  <c r="T841" i="93"/>
  <c r="R841" i="93"/>
  <c r="I841" i="93"/>
  <c r="H841" i="93"/>
  <c r="G841" i="93"/>
  <c r="G996" i="93"/>
  <c r="T840" i="93"/>
  <c r="R840" i="93"/>
  <c r="P840" i="93"/>
  <c r="G995" i="93"/>
  <c r="T839" i="93"/>
  <c r="R839" i="93"/>
  <c r="P839" i="93"/>
  <c r="G994" i="93"/>
  <c r="T838" i="93"/>
  <c r="R838" i="93"/>
  <c r="T837" i="93"/>
  <c r="R837" i="93"/>
  <c r="P837" i="93"/>
  <c r="G992" i="93"/>
  <c r="T836" i="93"/>
  <c r="R836" i="93"/>
  <c r="G991" i="93"/>
  <c r="T835" i="93"/>
  <c r="R835" i="93"/>
  <c r="P835" i="93"/>
  <c r="T834" i="93"/>
  <c r="R834" i="93"/>
  <c r="T833" i="93"/>
  <c r="R833" i="93"/>
  <c r="T832" i="93"/>
  <c r="R832" i="93"/>
  <c r="G987" i="93"/>
  <c r="T831" i="93"/>
  <c r="R831" i="93"/>
  <c r="T830" i="93"/>
  <c r="R830" i="93"/>
  <c r="T829" i="93"/>
  <c r="R829" i="93"/>
  <c r="T828" i="93"/>
  <c r="R828" i="93"/>
  <c r="G983" i="93"/>
  <c r="T827" i="93"/>
  <c r="R827" i="93"/>
  <c r="P827" i="93"/>
  <c r="T826" i="93"/>
  <c r="R826" i="93"/>
  <c r="P826" i="93"/>
  <c r="W825" i="93"/>
  <c r="I981" i="93" s="1"/>
  <c r="T825" i="93"/>
  <c r="R825" i="93"/>
  <c r="P825" i="93"/>
  <c r="T824" i="93"/>
  <c r="R824" i="93"/>
  <c r="G979" i="93"/>
  <c r="T823" i="93"/>
  <c r="R823" i="93"/>
  <c r="T822" i="93"/>
  <c r="R822" i="93"/>
  <c r="P822" i="93"/>
  <c r="W821" i="93"/>
  <c r="I977" i="93" s="1"/>
  <c r="T821" i="93"/>
  <c r="R821" i="93"/>
  <c r="T820" i="93"/>
  <c r="R820" i="93"/>
  <c r="P820" i="93"/>
  <c r="G975" i="93"/>
  <c r="T819" i="93"/>
  <c r="R819" i="93"/>
  <c r="G974" i="93"/>
  <c r="T818" i="93"/>
  <c r="R818" i="93"/>
  <c r="T817" i="93"/>
  <c r="R817" i="93"/>
  <c r="P817" i="93"/>
  <c r="W816" i="93"/>
  <c r="I972" i="93" s="1"/>
  <c r="T816" i="93"/>
  <c r="P816" i="93"/>
  <c r="G971" i="93"/>
  <c r="T815" i="93"/>
  <c r="R815" i="93"/>
  <c r="G970" i="93"/>
  <c r="T814" i="93"/>
  <c r="R814" i="93"/>
  <c r="P814" i="93"/>
  <c r="T813" i="93"/>
  <c r="R813" i="93"/>
  <c r="W812" i="93"/>
  <c r="I968" i="93" s="1"/>
  <c r="T812" i="93"/>
  <c r="R812" i="93"/>
  <c r="P812" i="93"/>
  <c r="G967" i="93"/>
  <c r="T811" i="93"/>
  <c r="R811" i="93"/>
  <c r="W810" i="93"/>
  <c r="I966" i="93" s="1"/>
  <c r="T810" i="93"/>
  <c r="P810" i="93"/>
  <c r="T809" i="93"/>
  <c r="R809" i="93"/>
  <c r="W808" i="93"/>
  <c r="I964" i="93" s="1"/>
  <c r="T808" i="93"/>
  <c r="R808" i="93"/>
  <c r="P808" i="93"/>
  <c r="G963" i="93"/>
  <c r="T807" i="93"/>
  <c r="R807" i="93"/>
  <c r="G962" i="93"/>
  <c r="T806" i="93"/>
  <c r="R806" i="93"/>
  <c r="P806" i="93"/>
  <c r="G961" i="93"/>
  <c r="T805" i="93"/>
  <c r="R805" i="93"/>
  <c r="T804" i="93"/>
  <c r="R804" i="93"/>
  <c r="P804" i="93"/>
  <c r="G959" i="93"/>
  <c r="T803" i="93"/>
  <c r="R803" i="93"/>
  <c r="G958" i="93"/>
  <c r="T802" i="93"/>
  <c r="R802" i="93"/>
  <c r="G957" i="93"/>
  <c r="T801" i="93"/>
  <c r="R801" i="93"/>
  <c r="P801" i="93"/>
  <c r="T800" i="93"/>
  <c r="R800" i="93"/>
  <c r="G955" i="93"/>
  <c r="T799" i="93"/>
  <c r="R799" i="93"/>
  <c r="G954" i="93"/>
  <c r="T798" i="93"/>
  <c r="R798" i="93"/>
  <c r="P798" i="93"/>
  <c r="T797" i="93"/>
  <c r="R797" i="93"/>
  <c r="G951" i="93"/>
  <c r="T796" i="93"/>
  <c r="R796" i="93"/>
  <c r="P796" i="93"/>
  <c r="G950" i="93"/>
  <c r="T795" i="93"/>
  <c r="R795" i="93"/>
  <c r="S790" i="93"/>
  <c r="G944" i="93"/>
  <c r="T789" i="93"/>
  <c r="R789" i="93"/>
  <c r="P789" i="93"/>
  <c r="I789" i="93"/>
  <c r="H789" i="93"/>
  <c r="G789" i="93"/>
  <c r="G943" i="93"/>
  <c r="T788" i="93"/>
  <c r="R788" i="93"/>
  <c r="G942" i="93"/>
  <c r="T787" i="93"/>
  <c r="R787" i="93"/>
  <c r="G941" i="93"/>
  <c r="T786" i="93"/>
  <c r="P786" i="93"/>
  <c r="G940" i="93"/>
  <c r="T785" i="93"/>
  <c r="R785" i="93"/>
  <c r="G939" i="93"/>
  <c r="T784" i="93"/>
  <c r="R784" i="93"/>
  <c r="P784" i="93"/>
  <c r="G938" i="93"/>
  <c r="T783" i="93"/>
  <c r="R783" i="93"/>
  <c r="G937" i="93"/>
  <c r="T782" i="93"/>
  <c r="R782" i="93"/>
  <c r="G936" i="93"/>
  <c r="R781" i="93"/>
  <c r="P781" i="93"/>
  <c r="G935" i="93"/>
  <c r="R780" i="93"/>
  <c r="P780" i="93"/>
  <c r="G934" i="93"/>
  <c r="T779" i="93"/>
  <c r="R779" i="93"/>
  <c r="G933" i="93"/>
  <c r="R778" i="93"/>
  <c r="P778" i="93"/>
  <c r="G932" i="93"/>
  <c r="R777" i="93"/>
  <c r="P777" i="93"/>
  <c r="G931" i="93"/>
  <c r="R776" i="93"/>
  <c r="G930" i="93"/>
  <c r="R775" i="93"/>
  <c r="G929" i="93"/>
  <c r="T774" i="93"/>
  <c r="R774" i="93"/>
  <c r="G928" i="93"/>
  <c r="T773" i="93"/>
  <c r="R773" i="93"/>
  <c r="P773" i="93"/>
  <c r="G927" i="93"/>
  <c r="R772" i="93"/>
  <c r="P772" i="93"/>
  <c r="G926" i="93"/>
  <c r="T771" i="93"/>
  <c r="R771" i="93"/>
  <c r="G925" i="93"/>
  <c r="T770" i="93"/>
  <c r="R770" i="93"/>
  <c r="G924" i="93"/>
  <c r="T769" i="93"/>
  <c r="R769" i="93"/>
  <c r="G923" i="93"/>
  <c r="T768" i="93"/>
  <c r="R768" i="93"/>
  <c r="G922" i="93"/>
  <c r="T767" i="93"/>
  <c r="R767" i="93"/>
  <c r="G921" i="93"/>
  <c r="T766" i="93"/>
  <c r="R766" i="93"/>
  <c r="G920" i="93"/>
  <c r="T765" i="93"/>
  <c r="R765" i="93"/>
  <c r="G919" i="93"/>
  <c r="T764" i="93"/>
  <c r="R764" i="93"/>
  <c r="G918" i="93"/>
  <c r="R763" i="93"/>
  <c r="G917" i="93"/>
  <c r="T762" i="93"/>
  <c r="R762" i="93"/>
  <c r="G916" i="93"/>
  <c r="T761" i="93"/>
  <c r="R761" i="93"/>
  <c r="P761" i="93"/>
  <c r="G915" i="93"/>
  <c r="T760" i="93"/>
  <c r="R760" i="93"/>
  <c r="G914" i="93"/>
  <c r="T759" i="93"/>
  <c r="R759" i="93"/>
  <c r="P759" i="93"/>
  <c r="G913" i="93"/>
  <c r="T758" i="93"/>
  <c r="R758" i="93"/>
  <c r="G912" i="93"/>
  <c r="T757" i="93"/>
  <c r="P757" i="93"/>
  <c r="G911" i="93"/>
  <c r="T756" i="93"/>
  <c r="R756" i="93"/>
  <c r="P756" i="93"/>
  <c r="G910" i="93"/>
  <c r="T755" i="93"/>
  <c r="R755" i="93"/>
  <c r="G909" i="93"/>
  <c r="R754" i="93"/>
  <c r="P754" i="93"/>
  <c r="G908" i="93"/>
  <c r="T753" i="93"/>
  <c r="R753" i="93"/>
  <c r="G907" i="93"/>
  <c r="R752" i="93"/>
  <c r="G906" i="93"/>
  <c r="T751" i="93"/>
  <c r="R751" i="93"/>
  <c r="G905" i="93"/>
  <c r="T750" i="93"/>
  <c r="R750" i="93"/>
  <c r="P750" i="93"/>
  <c r="G904" i="93"/>
  <c r="T749" i="93"/>
  <c r="R749" i="93"/>
  <c r="G903" i="93"/>
  <c r="T748" i="93"/>
  <c r="R748" i="93"/>
  <c r="G902" i="93"/>
  <c r="R747" i="93"/>
  <c r="P747" i="93"/>
  <c r="G901" i="93"/>
  <c r="R746" i="93"/>
  <c r="P746" i="93"/>
  <c r="G900" i="93"/>
  <c r="T745" i="93"/>
  <c r="R745" i="93"/>
  <c r="G899" i="93"/>
  <c r="T744" i="93"/>
  <c r="R744" i="93"/>
  <c r="P744" i="93"/>
  <c r="G898" i="93"/>
  <c r="T743" i="93"/>
  <c r="R743" i="93"/>
  <c r="P743" i="93"/>
  <c r="G897" i="93"/>
  <c r="T742" i="93"/>
  <c r="R742" i="93"/>
  <c r="G896" i="93"/>
  <c r="T741" i="93"/>
  <c r="R741" i="93"/>
  <c r="G895" i="93"/>
  <c r="T740" i="93"/>
  <c r="R740" i="93"/>
  <c r="G893" i="93"/>
  <c r="T739" i="93"/>
  <c r="R739" i="93"/>
  <c r="P739" i="93"/>
  <c r="G890" i="93"/>
  <c r="T738" i="93"/>
  <c r="R738" i="93"/>
  <c r="P738" i="93"/>
  <c r="G889" i="93"/>
  <c r="T737" i="93"/>
  <c r="R737" i="93"/>
  <c r="P737" i="93"/>
  <c r="G887" i="93"/>
  <c r="T736" i="93"/>
  <c r="R736" i="93"/>
  <c r="P736" i="93"/>
  <c r="G886" i="93"/>
  <c r="T735" i="93"/>
  <c r="R735" i="93"/>
  <c r="P735" i="93"/>
  <c r="G884" i="93"/>
  <c r="T734" i="93"/>
  <c r="R734" i="93"/>
  <c r="P734" i="93"/>
  <c r="G883" i="93"/>
  <c r="T733" i="93"/>
  <c r="R733" i="93"/>
  <c r="P733" i="93"/>
  <c r="G882" i="93"/>
  <c r="T732" i="93"/>
  <c r="R732" i="93"/>
  <c r="P732" i="93"/>
  <c r="G881" i="93"/>
  <c r="T731" i="93"/>
  <c r="R731" i="93"/>
  <c r="P731" i="93"/>
  <c r="G876" i="93"/>
  <c r="T730" i="93"/>
  <c r="R730" i="93"/>
  <c r="P730" i="93"/>
  <c r="G875" i="93"/>
  <c r="T729" i="93"/>
  <c r="R729" i="93"/>
  <c r="P729" i="93"/>
  <c r="G873" i="93"/>
  <c r="T728" i="93"/>
  <c r="R728" i="93"/>
  <c r="P728" i="93"/>
  <c r="G872" i="93"/>
  <c r="T727" i="93"/>
  <c r="R727" i="93"/>
  <c r="P727" i="93"/>
  <c r="G870" i="93"/>
  <c r="T726" i="93"/>
  <c r="R726" i="93"/>
  <c r="P726" i="93"/>
  <c r="G869" i="93"/>
  <c r="T725" i="93"/>
  <c r="R725" i="93"/>
  <c r="P725" i="93"/>
  <c r="G862" i="93"/>
  <c r="T724" i="93"/>
  <c r="P724" i="93"/>
  <c r="G861" i="93"/>
  <c r="T723" i="93"/>
  <c r="R723" i="93"/>
  <c r="P723" i="93"/>
  <c r="G855" i="93"/>
  <c r="T722" i="93"/>
  <c r="P722" i="93"/>
  <c r="G854" i="93"/>
  <c r="T721" i="93"/>
  <c r="G853" i="93"/>
  <c r="T720" i="93"/>
  <c r="R720" i="93"/>
  <c r="P720" i="93"/>
  <c r="G852" i="93"/>
  <c r="T719" i="93"/>
  <c r="R719" i="93"/>
  <c r="P719" i="93"/>
  <c r="G851" i="93"/>
  <c r="T718" i="93"/>
  <c r="R718" i="93"/>
  <c r="P718" i="93"/>
  <c r="G850" i="93"/>
  <c r="T717" i="93"/>
  <c r="R717" i="93"/>
  <c r="P717" i="93"/>
  <c r="G849" i="93"/>
  <c r="T716" i="93"/>
  <c r="R716" i="93"/>
  <c r="P716" i="93"/>
  <c r="T715" i="93"/>
  <c r="R715" i="93"/>
  <c r="P715" i="93"/>
  <c r="G847" i="93"/>
  <c r="T714" i="93"/>
  <c r="R714" i="93"/>
  <c r="P714" i="93"/>
  <c r="G846" i="93"/>
  <c r="T713" i="93"/>
  <c r="R713" i="93"/>
  <c r="P713" i="93"/>
  <c r="G845" i="93"/>
  <c r="T712" i="93"/>
  <c r="R712" i="93"/>
  <c r="G844" i="93"/>
  <c r="T711" i="93"/>
  <c r="R711" i="93"/>
  <c r="P711" i="93"/>
  <c r="G843" i="93"/>
  <c r="T710" i="93"/>
  <c r="R710" i="93"/>
  <c r="G842" i="93"/>
  <c r="T709" i="93"/>
  <c r="R709" i="93"/>
  <c r="P709" i="93"/>
  <c r="T708" i="93"/>
  <c r="R708" i="93"/>
  <c r="P708" i="93"/>
  <c r="T707" i="93"/>
  <c r="R707" i="93"/>
  <c r="P707" i="93"/>
  <c r="G838" i="93"/>
  <c r="T706" i="93"/>
  <c r="R706" i="93"/>
  <c r="G837" i="93"/>
  <c r="T705" i="93"/>
  <c r="R705" i="93"/>
  <c r="P705" i="93"/>
  <c r="G836" i="93"/>
  <c r="T704" i="93"/>
  <c r="R704" i="93"/>
  <c r="G835" i="93"/>
  <c r="T703" i="93"/>
  <c r="R703" i="93"/>
  <c r="P703" i="93"/>
  <c r="G834" i="93"/>
  <c r="T702" i="93"/>
  <c r="R702" i="93"/>
  <c r="G833" i="93"/>
  <c r="T701" i="93"/>
  <c r="R701" i="93"/>
  <c r="T700" i="93"/>
  <c r="R700" i="93"/>
  <c r="T699" i="93"/>
  <c r="R699" i="93"/>
  <c r="G830" i="93"/>
  <c r="T698" i="93"/>
  <c r="R698" i="93"/>
  <c r="G829" i="93"/>
  <c r="T697" i="93"/>
  <c r="R697" i="93"/>
  <c r="T696" i="93"/>
  <c r="R696" i="93"/>
  <c r="G827" i="93"/>
  <c r="T695" i="93"/>
  <c r="R695" i="93"/>
  <c r="P695" i="93"/>
  <c r="G826" i="93"/>
  <c r="T694" i="93"/>
  <c r="R694" i="93"/>
  <c r="P694" i="93"/>
  <c r="G825" i="93"/>
  <c r="T693" i="93"/>
  <c r="R693" i="93"/>
  <c r="P693" i="93"/>
  <c r="T692" i="93"/>
  <c r="R692" i="93"/>
  <c r="T691" i="93"/>
  <c r="R691" i="93"/>
  <c r="G822" i="93"/>
  <c r="T690" i="93"/>
  <c r="R690" i="93"/>
  <c r="P690" i="93"/>
  <c r="G821" i="93"/>
  <c r="T689" i="93"/>
  <c r="R689" i="93"/>
  <c r="T688" i="93"/>
  <c r="R688" i="93"/>
  <c r="P688" i="93"/>
  <c r="G819" i="93"/>
  <c r="T687" i="93"/>
  <c r="R687" i="93"/>
  <c r="G818" i="93"/>
  <c r="T686" i="93"/>
  <c r="R686" i="93"/>
  <c r="G817" i="93"/>
  <c r="T685" i="93"/>
  <c r="R685" i="93"/>
  <c r="P685" i="93"/>
  <c r="T684" i="93"/>
  <c r="P684" i="93"/>
  <c r="T683" i="93"/>
  <c r="R683" i="93"/>
  <c r="T682" i="93"/>
  <c r="R682" i="93"/>
  <c r="P682" i="93"/>
  <c r="T681" i="93"/>
  <c r="R681" i="93"/>
  <c r="G812" i="93"/>
  <c r="T680" i="93"/>
  <c r="R680" i="93"/>
  <c r="P680" i="93"/>
  <c r="G811" i="93"/>
  <c r="T679" i="93"/>
  <c r="R679" i="93"/>
  <c r="T678" i="93"/>
  <c r="P678" i="93"/>
  <c r="T677" i="93"/>
  <c r="R677" i="93"/>
  <c r="W676" i="93"/>
  <c r="I808" i="93" s="1"/>
  <c r="T676" i="93"/>
  <c r="R676" i="93"/>
  <c r="P676" i="93"/>
  <c r="G807" i="93"/>
  <c r="T675" i="93"/>
  <c r="R675" i="93"/>
  <c r="G806" i="93"/>
  <c r="T674" i="93"/>
  <c r="R674" i="93"/>
  <c r="P674" i="93"/>
  <c r="G805" i="93"/>
  <c r="T673" i="93"/>
  <c r="R673" i="93"/>
  <c r="G804" i="93"/>
  <c r="T672" i="93"/>
  <c r="R672" i="93"/>
  <c r="P672" i="93"/>
  <c r="W671" i="93"/>
  <c r="I803" i="93" s="1"/>
  <c r="T671" i="93"/>
  <c r="R671" i="93"/>
  <c r="G802" i="93"/>
  <c r="T670" i="93"/>
  <c r="R670" i="93"/>
  <c r="G801" i="93"/>
  <c r="T669" i="93"/>
  <c r="R669" i="93"/>
  <c r="P669" i="93"/>
  <c r="G800" i="93"/>
  <c r="T668" i="93"/>
  <c r="R668" i="93"/>
  <c r="T667" i="93"/>
  <c r="R667" i="93"/>
  <c r="T666" i="93"/>
  <c r="R666" i="93"/>
  <c r="P666" i="93"/>
  <c r="G797" i="93"/>
  <c r="T665" i="93"/>
  <c r="R665" i="93"/>
  <c r="G796" i="93"/>
  <c r="T664" i="93"/>
  <c r="R664" i="93"/>
  <c r="I664" i="93"/>
  <c r="H664" i="93"/>
  <c r="G664" i="93"/>
  <c r="T663" i="93"/>
  <c r="I663" i="93"/>
  <c r="H663" i="93"/>
  <c r="G663" i="93"/>
  <c r="S658" i="93"/>
  <c r="Q658" i="93"/>
  <c r="T653" i="93"/>
  <c r="R653" i="93"/>
  <c r="P653" i="93"/>
  <c r="I653" i="93"/>
  <c r="H653" i="93"/>
  <c r="G653" i="93"/>
  <c r="G787" i="93"/>
  <c r="T652" i="93"/>
  <c r="R652" i="93"/>
  <c r="P652" i="93"/>
  <c r="I652" i="93"/>
  <c r="H652" i="93"/>
  <c r="G652" i="93"/>
  <c r="G785" i="93"/>
  <c r="T650" i="93"/>
  <c r="R650" i="93"/>
  <c r="P650" i="93"/>
  <c r="I650" i="93"/>
  <c r="H650" i="93"/>
  <c r="G650" i="93"/>
  <c r="T649" i="93"/>
  <c r="R649" i="93"/>
  <c r="I649" i="93"/>
  <c r="H649" i="93"/>
  <c r="G649" i="93"/>
  <c r="G783" i="93"/>
  <c r="T648" i="93"/>
  <c r="R648" i="93"/>
  <c r="P648" i="93"/>
  <c r="I648" i="93"/>
  <c r="H648" i="93"/>
  <c r="G648" i="93"/>
  <c r="T647" i="93"/>
  <c r="R647" i="93"/>
  <c r="I647" i="93"/>
  <c r="H647" i="93"/>
  <c r="G647" i="93"/>
  <c r="G781" i="93"/>
  <c r="T646" i="93"/>
  <c r="R646" i="93"/>
  <c r="P646" i="93"/>
  <c r="I646" i="93"/>
  <c r="H646" i="93"/>
  <c r="G646" i="93"/>
  <c r="R645" i="93"/>
  <c r="P645" i="93"/>
  <c r="I645" i="93"/>
  <c r="H645" i="93"/>
  <c r="G645" i="93"/>
  <c r="G779" i="93"/>
  <c r="T644" i="93"/>
  <c r="R644" i="93"/>
  <c r="P644" i="93"/>
  <c r="I644" i="93"/>
  <c r="H644" i="93"/>
  <c r="G644" i="93"/>
  <c r="T643" i="93"/>
  <c r="R643" i="93"/>
  <c r="P643" i="93"/>
  <c r="I643" i="93"/>
  <c r="H643" i="93"/>
  <c r="G643" i="93"/>
  <c r="G777" i="93"/>
  <c r="R642" i="93"/>
  <c r="P642" i="93"/>
  <c r="I642" i="93"/>
  <c r="H642" i="93"/>
  <c r="G642" i="93"/>
  <c r="T641" i="93"/>
  <c r="R641" i="93"/>
  <c r="P641" i="93"/>
  <c r="I641" i="93"/>
  <c r="H641" i="93"/>
  <c r="G641" i="93"/>
  <c r="G775" i="93"/>
  <c r="T640" i="93"/>
  <c r="R640" i="93"/>
  <c r="P640" i="93"/>
  <c r="I640" i="93"/>
  <c r="H640" i="93"/>
  <c r="G640" i="93"/>
  <c r="T639" i="93"/>
  <c r="R639" i="93"/>
  <c r="I639" i="93"/>
  <c r="H639" i="93"/>
  <c r="G639" i="93"/>
  <c r="R638" i="93"/>
  <c r="I638" i="93"/>
  <c r="H638" i="93"/>
  <c r="G638" i="93"/>
  <c r="T637" i="93"/>
  <c r="R637" i="93"/>
  <c r="P637" i="93"/>
  <c r="I637" i="93"/>
  <c r="H637" i="93"/>
  <c r="G637" i="93"/>
  <c r="G771" i="93"/>
  <c r="T636" i="93"/>
  <c r="R636" i="93"/>
  <c r="P636" i="93"/>
  <c r="I636" i="93"/>
  <c r="H636" i="93"/>
  <c r="G636" i="93"/>
  <c r="T635" i="93"/>
  <c r="R635" i="93"/>
  <c r="P635" i="93"/>
  <c r="I635" i="93"/>
  <c r="H635" i="93"/>
  <c r="G635" i="93"/>
  <c r="G769" i="93"/>
  <c r="T634" i="93"/>
  <c r="R634" i="93"/>
  <c r="P634" i="93"/>
  <c r="I634" i="93"/>
  <c r="H634" i="93"/>
  <c r="G634" i="93"/>
  <c r="T633" i="93"/>
  <c r="R633" i="93"/>
  <c r="P633" i="93"/>
  <c r="I633" i="93"/>
  <c r="H633" i="93"/>
  <c r="G633" i="93"/>
  <c r="G767" i="93"/>
  <c r="T632" i="93"/>
  <c r="R632" i="93"/>
  <c r="P632" i="93"/>
  <c r="I632" i="93"/>
  <c r="H632" i="93"/>
  <c r="G632" i="93"/>
  <c r="T631" i="93"/>
  <c r="R631" i="93"/>
  <c r="P631" i="93"/>
  <c r="I631" i="93"/>
  <c r="H631" i="93"/>
  <c r="G631" i="93"/>
  <c r="G765" i="93"/>
  <c r="T630" i="93"/>
  <c r="R630" i="93"/>
  <c r="P630" i="93"/>
  <c r="I630" i="93"/>
  <c r="H630" i="93"/>
  <c r="G630" i="93"/>
  <c r="T629" i="93"/>
  <c r="R629" i="93"/>
  <c r="P629" i="93"/>
  <c r="I629" i="93"/>
  <c r="H629" i="93"/>
  <c r="G629" i="93"/>
  <c r="G763" i="93"/>
  <c r="T628" i="93"/>
  <c r="R628" i="93"/>
  <c r="P628" i="93"/>
  <c r="I628" i="93"/>
  <c r="H628" i="93"/>
  <c r="G628" i="93"/>
  <c r="T627" i="93"/>
  <c r="R627" i="93"/>
  <c r="P627" i="93"/>
  <c r="I627" i="93"/>
  <c r="H627" i="93"/>
  <c r="G627" i="93"/>
  <c r="G761" i="93"/>
  <c r="T626" i="93"/>
  <c r="R626" i="93"/>
  <c r="I626" i="93"/>
  <c r="H626" i="93"/>
  <c r="G626" i="93"/>
  <c r="T625" i="93"/>
  <c r="R625" i="93"/>
  <c r="I625" i="93"/>
  <c r="H625" i="93"/>
  <c r="G625" i="93"/>
  <c r="G759" i="93"/>
  <c r="T624" i="93"/>
  <c r="R624" i="93"/>
  <c r="I624" i="93"/>
  <c r="H624" i="93"/>
  <c r="G624" i="93"/>
  <c r="T623" i="93"/>
  <c r="R623" i="93"/>
  <c r="P623" i="93"/>
  <c r="I623" i="93"/>
  <c r="H623" i="93"/>
  <c r="G623" i="93"/>
  <c r="T622" i="93"/>
  <c r="R622" i="93"/>
  <c r="I622" i="93"/>
  <c r="H622" i="93"/>
  <c r="G622" i="93"/>
  <c r="T621" i="93"/>
  <c r="P621" i="93"/>
  <c r="I621" i="93"/>
  <c r="H621" i="93"/>
  <c r="G621" i="93"/>
  <c r="G755" i="93"/>
  <c r="T620" i="93"/>
  <c r="R620" i="93"/>
  <c r="P620" i="93"/>
  <c r="I620" i="93"/>
  <c r="H620" i="93"/>
  <c r="G620" i="93"/>
  <c r="R619" i="93"/>
  <c r="P619" i="93"/>
  <c r="I619" i="93"/>
  <c r="H619" i="93"/>
  <c r="G619" i="93"/>
  <c r="G753" i="93"/>
  <c r="T618" i="93"/>
  <c r="R618" i="93"/>
  <c r="P618" i="93"/>
  <c r="I618" i="93"/>
  <c r="H618" i="93"/>
  <c r="G618" i="93"/>
  <c r="T617" i="93"/>
  <c r="R617" i="93"/>
  <c r="P617" i="93"/>
  <c r="I617" i="93"/>
  <c r="H617" i="93"/>
  <c r="G617" i="93"/>
  <c r="T616" i="93"/>
  <c r="R616" i="93"/>
  <c r="P616" i="93"/>
  <c r="I616" i="93"/>
  <c r="H616" i="93"/>
  <c r="G616" i="93"/>
  <c r="T615" i="93"/>
  <c r="R615" i="93"/>
  <c r="I615" i="93"/>
  <c r="H615" i="93"/>
  <c r="G615" i="93"/>
  <c r="G749" i="93"/>
  <c r="T614" i="93"/>
  <c r="R614" i="93"/>
  <c r="P614" i="93"/>
  <c r="I614" i="93"/>
  <c r="H614" i="93"/>
  <c r="G614" i="93"/>
  <c r="T613" i="93"/>
  <c r="R613" i="93"/>
  <c r="P613" i="93"/>
  <c r="I613" i="93"/>
  <c r="H613" i="93"/>
  <c r="G613" i="93"/>
  <c r="G747" i="93"/>
  <c r="T612" i="93"/>
  <c r="R612" i="93"/>
  <c r="P612" i="93"/>
  <c r="I612" i="93"/>
  <c r="H612" i="93"/>
  <c r="G612" i="93"/>
  <c r="G746" i="93"/>
  <c r="T611" i="93"/>
  <c r="R611" i="93"/>
  <c r="P611" i="93"/>
  <c r="I611" i="93"/>
  <c r="H611" i="93"/>
  <c r="G611" i="93"/>
  <c r="G745" i="93"/>
  <c r="T610" i="93"/>
  <c r="R610" i="93"/>
  <c r="I610" i="93"/>
  <c r="H610" i="93"/>
  <c r="G610" i="93"/>
  <c r="G744" i="93"/>
  <c r="T609" i="93"/>
  <c r="R609" i="93"/>
  <c r="I609" i="93"/>
  <c r="H609" i="93"/>
  <c r="G609" i="93"/>
  <c r="T608" i="93"/>
  <c r="R608" i="93"/>
  <c r="P608" i="93"/>
  <c r="G742" i="93"/>
  <c r="T607" i="93"/>
  <c r="R607" i="93"/>
  <c r="T606" i="93"/>
  <c r="R606" i="93"/>
  <c r="G740" i="93"/>
  <c r="T605" i="93"/>
  <c r="R605" i="93"/>
  <c r="T604" i="93"/>
  <c r="G738" i="93"/>
  <c r="T603" i="93"/>
  <c r="R603" i="93"/>
  <c r="T602" i="93"/>
  <c r="P602" i="93"/>
  <c r="G736" i="93"/>
  <c r="T601" i="93"/>
  <c r="R601" i="93"/>
  <c r="T600" i="93"/>
  <c r="P600" i="93"/>
  <c r="G734" i="93"/>
  <c r="T599" i="93"/>
  <c r="R599" i="93"/>
  <c r="T598" i="93"/>
  <c r="P598" i="93"/>
  <c r="G732" i="93"/>
  <c r="T597" i="93"/>
  <c r="R597" i="93"/>
  <c r="T596" i="93"/>
  <c r="P596" i="93"/>
  <c r="T595" i="93"/>
  <c r="R595" i="93"/>
  <c r="T594" i="93"/>
  <c r="P594" i="93"/>
  <c r="T593" i="93"/>
  <c r="R593" i="93"/>
  <c r="T592" i="93"/>
  <c r="P592" i="93"/>
  <c r="T591" i="93"/>
  <c r="R591" i="93"/>
  <c r="T590" i="93"/>
  <c r="P590" i="93"/>
  <c r="T589" i="93"/>
  <c r="R589" i="93"/>
  <c r="T588" i="93"/>
  <c r="P588" i="93"/>
  <c r="T587" i="93"/>
  <c r="R587" i="93"/>
  <c r="T586" i="93"/>
  <c r="T585" i="93"/>
  <c r="R585" i="93"/>
  <c r="P585" i="93"/>
  <c r="T584" i="93"/>
  <c r="R584" i="93"/>
  <c r="P584" i="93"/>
  <c r="T583" i="93"/>
  <c r="R583" i="93"/>
  <c r="P583" i="93"/>
  <c r="T582" i="93"/>
  <c r="R582" i="93"/>
  <c r="P582" i="93"/>
  <c r="T581" i="93"/>
  <c r="R581" i="93"/>
  <c r="T580" i="93"/>
  <c r="R580" i="93"/>
  <c r="T579" i="93"/>
  <c r="R579" i="93"/>
  <c r="T578" i="93"/>
  <c r="R578" i="93"/>
  <c r="T577" i="93"/>
  <c r="R577" i="93"/>
  <c r="T576" i="93"/>
  <c r="R576" i="93"/>
  <c r="P576" i="93"/>
  <c r="T575" i="93"/>
  <c r="R575" i="93"/>
  <c r="T574" i="93"/>
  <c r="R574" i="93"/>
  <c r="P574" i="93"/>
  <c r="T573" i="93"/>
  <c r="R573" i="93"/>
  <c r="P573" i="93"/>
  <c r="T572" i="93"/>
  <c r="R572" i="93"/>
  <c r="P572" i="93"/>
  <c r="T571" i="93"/>
  <c r="R571" i="93"/>
  <c r="T570" i="93"/>
  <c r="R570" i="93"/>
  <c r="P570" i="93"/>
  <c r="T569" i="93"/>
  <c r="R569" i="93"/>
  <c r="T568" i="93"/>
  <c r="R568" i="93"/>
  <c r="P568" i="93"/>
  <c r="T567" i="93"/>
  <c r="R567" i="93"/>
  <c r="T566" i="93"/>
  <c r="R566" i="93"/>
  <c r="T565" i="93"/>
  <c r="R565" i="93"/>
  <c r="T564" i="93"/>
  <c r="R564" i="93"/>
  <c r="T563" i="93"/>
  <c r="R563" i="93"/>
  <c r="T562" i="93"/>
  <c r="R562" i="93"/>
  <c r="T561" i="93"/>
  <c r="R561" i="93"/>
  <c r="T560" i="93"/>
  <c r="R560" i="93"/>
  <c r="P560" i="93"/>
  <c r="T559" i="93"/>
  <c r="R559" i="93"/>
  <c r="P559" i="93"/>
  <c r="T558" i="93"/>
  <c r="R558" i="93"/>
  <c r="P558" i="93"/>
  <c r="T557" i="93"/>
  <c r="R557" i="93"/>
  <c r="T556" i="93"/>
  <c r="R556" i="93"/>
  <c r="T555" i="93"/>
  <c r="R555" i="93"/>
  <c r="P555" i="93"/>
  <c r="T554" i="93"/>
  <c r="R554" i="93"/>
  <c r="T553" i="93"/>
  <c r="R553" i="93"/>
  <c r="P553" i="93"/>
  <c r="T552" i="93"/>
  <c r="R552" i="93"/>
  <c r="T551" i="93"/>
  <c r="R551" i="93"/>
  <c r="T550" i="93"/>
  <c r="R550" i="93"/>
  <c r="P550" i="93"/>
  <c r="T548" i="93"/>
  <c r="R548" i="93"/>
  <c r="T547" i="93"/>
  <c r="R547" i="93"/>
  <c r="P547" i="93"/>
  <c r="T546" i="93"/>
  <c r="R546" i="93"/>
  <c r="T545" i="93"/>
  <c r="R545" i="93"/>
  <c r="P545" i="93"/>
  <c r="T544" i="93"/>
  <c r="R544" i="93"/>
  <c r="T542" i="93"/>
  <c r="R542" i="93"/>
  <c r="T541" i="93"/>
  <c r="R541" i="93"/>
  <c r="P541" i="93"/>
  <c r="T540" i="93"/>
  <c r="R540" i="93"/>
  <c r="T539" i="93"/>
  <c r="R539" i="93"/>
  <c r="P539" i="93"/>
  <c r="T538" i="93"/>
  <c r="R538" i="93"/>
  <c r="T537" i="93"/>
  <c r="R537" i="93"/>
  <c r="P537" i="93"/>
  <c r="T536" i="93"/>
  <c r="R536" i="93"/>
  <c r="T535" i="93"/>
  <c r="R535" i="93"/>
  <c r="T534" i="93"/>
  <c r="R534" i="93"/>
  <c r="P534" i="93"/>
  <c r="T533" i="93"/>
  <c r="R533" i="93"/>
  <c r="T532" i="93"/>
  <c r="R532" i="93"/>
  <c r="T531" i="93"/>
  <c r="R531" i="93"/>
  <c r="P531" i="93"/>
  <c r="T530" i="93"/>
  <c r="R530" i="93"/>
  <c r="Q525" i="93"/>
  <c r="X524" i="93"/>
  <c r="X523" i="93"/>
  <c r="X522" i="93"/>
  <c r="X521" i="93"/>
  <c r="X520" i="93"/>
  <c r="X519" i="93"/>
  <c r="X518" i="93"/>
  <c r="X517" i="93"/>
  <c r="X516" i="93"/>
  <c r="X515" i="93"/>
  <c r="X514" i="93"/>
  <c r="X513" i="93"/>
  <c r="X512" i="93"/>
  <c r="X511" i="93"/>
  <c r="X510" i="93"/>
  <c r="X509" i="93"/>
  <c r="X508" i="93"/>
  <c r="X507" i="93"/>
  <c r="X506" i="93"/>
  <c r="G608" i="93"/>
  <c r="T505" i="93"/>
  <c r="R505" i="93"/>
  <c r="P505" i="93"/>
  <c r="G607" i="93"/>
  <c r="T504" i="93"/>
  <c r="R504" i="93"/>
  <c r="T503" i="93"/>
  <c r="R503" i="93"/>
  <c r="W502" i="93"/>
  <c r="T502" i="93"/>
  <c r="R502" i="93"/>
  <c r="G604" i="93"/>
  <c r="T501" i="93"/>
  <c r="P501" i="93"/>
  <c r="I501" i="93"/>
  <c r="H501" i="93"/>
  <c r="G501" i="93"/>
  <c r="G603" i="93"/>
  <c r="T500" i="93"/>
  <c r="R500" i="93"/>
  <c r="I500" i="93"/>
  <c r="H500" i="93"/>
  <c r="G500" i="93"/>
  <c r="T499" i="93"/>
  <c r="R499" i="93"/>
  <c r="G601" i="93"/>
  <c r="T498" i="93"/>
  <c r="R498" i="93"/>
  <c r="I498" i="93"/>
  <c r="H498" i="93"/>
  <c r="G498" i="93"/>
  <c r="G600" i="93"/>
  <c r="T497" i="93"/>
  <c r="R497" i="93"/>
  <c r="G599" i="93"/>
  <c r="T496" i="93"/>
  <c r="R496" i="93"/>
  <c r="I496" i="93"/>
  <c r="H496" i="93"/>
  <c r="G496" i="93"/>
  <c r="T495" i="93"/>
  <c r="R495" i="93"/>
  <c r="W494" i="93"/>
  <c r="T494" i="93"/>
  <c r="R494" i="93"/>
  <c r="I494" i="93"/>
  <c r="H494" i="93"/>
  <c r="G494" i="93"/>
  <c r="G596" i="93"/>
  <c r="T493" i="93"/>
  <c r="R493" i="93"/>
  <c r="G595" i="93"/>
  <c r="T492" i="93"/>
  <c r="R492" i="93"/>
  <c r="I492" i="93"/>
  <c r="H492" i="93"/>
  <c r="G492" i="93"/>
  <c r="T491" i="93"/>
  <c r="R491" i="93"/>
  <c r="T490" i="93"/>
  <c r="R490" i="93"/>
  <c r="I490" i="93"/>
  <c r="H490" i="93"/>
  <c r="G490" i="93"/>
  <c r="G592" i="93"/>
  <c r="T489" i="93"/>
  <c r="R489" i="93"/>
  <c r="G591" i="93"/>
  <c r="T488" i="93"/>
  <c r="R488" i="93"/>
  <c r="I488" i="93"/>
  <c r="H488" i="93"/>
  <c r="G488" i="93"/>
  <c r="G590" i="93"/>
  <c r="T487" i="93"/>
  <c r="R487" i="93"/>
  <c r="T486" i="93"/>
  <c r="I486" i="93"/>
  <c r="H486" i="93"/>
  <c r="G486" i="93"/>
  <c r="G588" i="93"/>
  <c r="T485" i="93"/>
  <c r="R485" i="93"/>
  <c r="I485" i="93"/>
  <c r="H485" i="93"/>
  <c r="G485" i="93"/>
  <c r="G587" i="93"/>
  <c r="T484" i="93"/>
  <c r="I484" i="93"/>
  <c r="H484" i="93"/>
  <c r="G484" i="93"/>
  <c r="G586" i="93"/>
  <c r="T483" i="93"/>
  <c r="R483" i="93"/>
  <c r="I483" i="93"/>
  <c r="H483" i="93"/>
  <c r="G483" i="93"/>
  <c r="T482" i="93"/>
  <c r="R482" i="93"/>
  <c r="P482" i="93"/>
  <c r="T481" i="93"/>
  <c r="R481" i="93"/>
  <c r="P481" i="93"/>
  <c r="W480" i="93"/>
  <c r="I583" i="93" s="1"/>
  <c r="T480" i="93"/>
  <c r="R480" i="93"/>
  <c r="P480" i="93"/>
  <c r="T479" i="93"/>
  <c r="R479" i="93"/>
  <c r="P479" i="93"/>
  <c r="G581" i="93"/>
  <c r="T478" i="93"/>
  <c r="R478" i="93"/>
  <c r="P478" i="93"/>
  <c r="I478" i="93"/>
  <c r="H478" i="93"/>
  <c r="G478" i="93"/>
  <c r="G580" i="93"/>
  <c r="T477" i="93"/>
  <c r="R477" i="93"/>
  <c r="P477" i="93"/>
  <c r="I477" i="93"/>
  <c r="H477" i="93"/>
  <c r="G477" i="93"/>
  <c r="G579" i="93"/>
  <c r="T476" i="93"/>
  <c r="R476" i="93"/>
  <c r="P476" i="93"/>
  <c r="I476" i="93"/>
  <c r="H476" i="93"/>
  <c r="G476" i="93"/>
  <c r="G578" i="93"/>
  <c r="T475" i="93"/>
  <c r="R475" i="93"/>
  <c r="P475" i="93"/>
  <c r="I475" i="93"/>
  <c r="H475" i="93"/>
  <c r="G475" i="93"/>
  <c r="G577" i="93"/>
  <c r="T474" i="93"/>
  <c r="R474" i="93"/>
  <c r="T473" i="93"/>
  <c r="R473" i="93"/>
  <c r="P473" i="93"/>
  <c r="G575" i="93"/>
  <c r="T472" i="93"/>
  <c r="R472" i="93"/>
  <c r="G574" i="93"/>
  <c r="T471" i="93"/>
  <c r="R471" i="93"/>
  <c r="P471" i="93"/>
  <c r="T470" i="93"/>
  <c r="R470" i="93"/>
  <c r="W469" i="93"/>
  <c r="T469" i="93"/>
  <c r="R469" i="93"/>
  <c r="P469" i="93"/>
  <c r="G571" i="93"/>
  <c r="T468" i="93"/>
  <c r="R468" i="93"/>
  <c r="T467" i="93"/>
  <c r="R467" i="93"/>
  <c r="P467" i="93"/>
  <c r="G569" i="93"/>
  <c r="T466" i="93"/>
  <c r="R466" i="93"/>
  <c r="G568" i="93"/>
  <c r="T465" i="93"/>
  <c r="R465" i="93"/>
  <c r="P465" i="93"/>
  <c r="G567" i="93"/>
  <c r="T464" i="93"/>
  <c r="R464" i="93"/>
  <c r="T463" i="93"/>
  <c r="R463" i="93"/>
  <c r="G565" i="93"/>
  <c r="T462" i="93"/>
  <c r="R462" i="93"/>
  <c r="G564" i="93"/>
  <c r="T461" i="93"/>
  <c r="R461" i="93"/>
  <c r="G563" i="93"/>
  <c r="T460" i="93"/>
  <c r="R460" i="93"/>
  <c r="G562" i="93"/>
  <c r="T459" i="93"/>
  <c r="R459" i="93"/>
  <c r="G561" i="93"/>
  <c r="T458" i="93"/>
  <c r="R458" i="93"/>
  <c r="W457" i="93"/>
  <c r="T457" i="93"/>
  <c r="R457" i="93"/>
  <c r="P457" i="93"/>
  <c r="G559" i="93"/>
  <c r="T456" i="93"/>
  <c r="R456" i="93"/>
  <c r="P456" i="93"/>
  <c r="G558" i="93"/>
  <c r="T455" i="93"/>
  <c r="R455" i="93"/>
  <c r="P455" i="93"/>
  <c r="T454" i="93"/>
  <c r="R454" i="93"/>
  <c r="T453" i="93"/>
  <c r="R453" i="93"/>
  <c r="W452" i="93"/>
  <c r="I555" i="93" s="1"/>
  <c r="T452" i="93"/>
  <c r="R452" i="93"/>
  <c r="P452" i="93"/>
  <c r="G554" i="93"/>
  <c r="T451" i="93"/>
  <c r="R451" i="93"/>
  <c r="G553" i="93"/>
  <c r="T450" i="93"/>
  <c r="R450" i="93"/>
  <c r="P450" i="93"/>
  <c r="G552" i="93"/>
  <c r="T449" i="93"/>
  <c r="R449" i="93"/>
  <c r="G551" i="93"/>
  <c r="T448" i="93"/>
  <c r="R448" i="93"/>
  <c r="T447" i="93"/>
  <c r="R447" i="93"/>
  <c r="P447" i="93"/>
  <c r="W446" i="93"/>
  <c r="T446" i="93"/>
  <c r="R446" i="93"/>
  <c r="I446" i="93"/>
  <c r="H446" i="93"/>
  <c r="G446" i="93"/>
  <c r="G548" i="93"/>
  <c r="T445" i="93"/>
  <c r="R445" i="93"/>
  <c r="T444" i="93"/>
  <c r="R444" i="93"/>
  <c r="P444" i="93"/>
  <c r="T443" i="93"/>
  <c r="R443" i="93"/>
  <c r="G545" i="93"/>
  <c r="T442" i="93"/>
  <c r="R442" i="93"/>
  <c r="P442" i="93"/>
  <c r="G544" i="93"/>
  <c r="T441" i="93"/>
  <c r="R441" i="93"/>
  <c r="G543" i="93"/>
  <c r="T440" i="93"/>
  <c r="R440" i="93"/>
  <c r="I440" i="93"/>
  <c r="H440" i="93"/>
  <c r="G440" i="93"/>
  <c r="T439" i="93"/>
  <c r="R439" i="93"/>
  <c r="T438" i="93"/>
  <c r="R438" i="93"/>
  <c r="P438" i="93"/>
  <c r="G540" i="93"/>
  <c r="T437" i="93"/>
  <c r="R437" i="93"/>
  <c r="W436" i="93"/>
  <c r="T436" i="93"/>
  <c r="R436" i="93"/>
  <c r="P436" i="93"/>
  <c r="G651" i="93"/>
  <c r="T435" i="93"/>
  <c r="R435" i="93"/>
  <c r="I435" i="93"/>
  <c r="H435" i="93"/>
  <c r="G435" i="93"/>
  <c r="T434" i="93"/>
  <c r="G537" i="93"/>
  <c r="T433" i="93"/>
  <c r="R433" i="93"/>
  <c r="P433" i="93"/>
  <c r="G536" i="93"/>
  <c r="T432" i="93"/>
  <c r="R432" i="93"/>
  <c r="T431" i="93"/>
  <c r="R431" i="93"/>
  <c r="G534" i="93"/>
  <c r="T430" i="93"/>
  <c r="R430" i="93"/>
  <c r="P430" i="93"/>
  <c r="T429" i="93"/>
  <c r="R429" i="93"/>
  <c r="T428" i="93"/>
  <c r="R428" i="93"/>
  <c r="G531" i="93"/>
  <c r="T427" i="93"/>
  <c r="R427" i="93"/>
  <c r="T426" i="93"/>
  <c r="X420" i="93"/>
  <c r="X419" i="93"/>
  <c r="X418" i="93"/>
  <c r="X417" i="93"/>
  <c r="X416" i="93"/>
  <c r="X415" i="93"/>
  <c r="X414" i="93"/>
  <c r="X413" i="93"/>
  <c r="X412" i="93"/>
  <c r="X411" i="93"/>
  <c r="X410" i="93"/>
  <c r="X409" i="93"/>
  <c r="X408" i="93"/>
  <c r="X407" i="93"/>
  <c r="X406" i="93"/>
  <c r="X405" i="93"/>
  <c r="X404" i="93"/>
  <c r="X403" i="93"/>
  <c r="X402" i="93"/>
  <c r="X401" i="93"/>
  <c r="X400" i="93"/>
  <c r="X399" i="93"/>
  <c r="X398" i="93"/>
  <c r="G505" i="93"/>
  <c r="T397" i="93"/>
  <c r="R397" i="93"/>
  <c r="G504" i="93"/>
  <c r="T396" i="93"/>
  <c r="R396" i="93"/>
  <c r="G503" i="93"/>
  <c r="T395" i="93"/>
  <c r="R395" i="93"/>
  <c r="G502" i="93"/>
  <c r="T394" i="93"/>
  <c r="R394" i="93"/>
  <c r="G499" i="93"/>
  <c r="T393" i="93"/>
  <c r="R393" i="93"/>
  <c r="P393" i="93"/>
  <c r="I393" i="93"/>
  <c r="H393" i="93"/>
  <c r="G393" i="93"/>
  <c r="G497" i="93"/>
  <c r="T392" i="93"/>
  <c r="R392" i="93"/>
  <c r="P392" i="93"/>
  <c r="I392" i="93"/>
  <c r="H392" i="93"/>
  <c r="G392" i="93"/>
  <c r="T391" i="93"/>
  <c r="R391" i="93"/>
  <c r="P391" i="93"/>
  <c r="I391" i="93"/>
  <c r="H391" i="93"/>
  <c r="G391" i="93"/>
  <c r="G493" i="93"/>
  <c r="T390" i="93"/>
  <c r="R390" i="93"/>
  <c r="P390" i="93"/>
  <c r="I390" i="93"/>
  <c r="H390" i="93"/>
  <c r="G390" i="93"/>
  <c r="T389" i="93"/>
  <c r="R389" i="93"/>
  <c r="P389" i="93"/>
  <c r="I389" i="93"/>
  <c r="H389" i="93"/>
  <c r="G389" i="93"/>
  <c r="G489" i="93"/>
  <c r="T388" i="93"/>
  <c r="R388" i="93"/>
  <c r="P388" i="93"/>
  <c r="I388" i="93"/>
  <c r="H388" i="93"/>
  <c r="G388" i="93"/>
  <c r="T387" i="93"/>
  <c r="R387" i="93"/>
  <c r="P387" i="93"/>
  <c r="I387" i="93"/>
  <c r="H387" i="93"/>
  <c r="G387" i="93"/>
  <c r="G482" i="93"/>
  <c r="T386" i="93"/>
  <c r="R386" i="93"/>
  <c r="P386" i="93"/>
  <c r="T385" i="93"/>
  <c r="R385" i="93"/>
  <c r="P385" i="93"/>
  <c r="G480" i="93"/>
  <c r="T384" i="93"/>
  <c r="R384" i="93"/>
  <c r="P384" i="93"/>
  <c r="T383" i="93"/>
  <c r="R383" i="93"/>
  <c r="P383" i="93"/>
  <c r="G474" i="93"/>
  <c r="T382" i="93"/>
  <c r="R382" i="93"/>
  <c r="T381" i="93"/>
  <c r="R381" i="93"/>
  <c r="P381" i="93"/>
  <c r="G473" i="93"/>
  <c r="T380" i="93"/>
  <c r="R380" i="93"/>
  <c r="P380" i="93"/>
  <c r="T379" i="93"/>
  <c r="R379" i="93"/>
  <c r="W378" i="93"/>
  <c r="T378" i="93"/>
  <c r="R378" i="93"/>
  <c r="P378" i="93"/>
  <c r="T377" i="93"/>
  <c r="R377" i="93"/>
  <c r="P377" i="93"/>
  <c r="G470" i="93"/>
  <c r="T376" i="93"/>
  <c r="R376" i="93"/>
  <c r="T375" i="93"/>
  <c r="R375" i="93"/>
  <c r="P375" i="93"/>
  <c r="T374" i="93"/>
  <c r="R374" i="93"/>
  <c r="T373" i="93"/>
  <c r="R373" i="93"/>
  <c r="P373" i="93"/>
  <c r="G466" i="93"/>
  <c r="T372" i="93"/>
  <c r="R372" i="93"/>
  <c r="T371" i="93"/>
  <c r="R371" i="93"/>
  <c r="P371" i="93"/>
  <c r="T370" i="93"/>
  <c r="R370" i="93"/>
  <c r="T369" i="93"/>
  <c r="R369" i="93"/>
  <c r="G462" i="93"/>
  <c r="T368" i="93"/>
  <c r="R368" i="93"/>
  <c r="T367" i="93"/>
  <c r="R367" i="93"/>
  <c r="T366" i="93"/>
  <c r="R366" i="93"/>
  <c r="T365" i="93"/>
  <c r="R365" i="93"/>
  <c r="W364" i="93"/>
  <c r="AF364" i="93" s="1"/>
  <c r="T364" i="93"/>
  <c r="R364" i="93"/>
  <c r="P364" i="93"/>
  <c r="I364" i="93"/>
  <c r="H364" i="93"/>
  <c r="G364" i="93"/>
  <c r="W363" i="93"/>
  <c r="AF363" i="93" s="1"/>
  <c r="T363" i="93"/>
  <c r="R363" i="93"/>
  <c r="P363" i="93"/>
  <c r="G458" i="93"/>
  <c r="T362" i="93"/>
  <c r="G457" i="93"/>
  <c r="T361" i="93"/>
  <c r="R361" i="93"/>
  <c r="P361" i="93"/>
  <c r="G456" i="93"/>
  <c r="T360" i="93"/>
  <c r="R360" i="93"/>
  <c r="P360" i="93"/>
  <c r="G455" i="93"/>
  <c r="T359" i="93"/>
  <c r="R359" i="93"/>
  <c r="P359" i="93"/>
  <c r="W358" i="93"/>
  <c r="AF358" i="93" s="1"/>
  <c r="T358" i="93"/>
  <c r="P358" i="93"/>
  <c r="T357" i="93"/>
  <c r="R357" i="93"/>
  <c r="M421" i="93"/>
  <c r="L421" i="93"/>
  <c r="G453" i="93"/>
  <c r="T356" i="93"/>
  <c r="R356" i="93"/>
  <c r="W355" i="93"/>
  <c r="T355" i="93"/>
  <c r="R355" i="93"/>
  <c r="P355" i="93"/>
  <c r="G451" i="93"/>
  <c r="T354" i="93"/>
  <c r="R354" i="93"/>
  <c r="G450" i="93"/>
  <c r="T353" i="93"/>
  <c r="R353" i="93"/>
  <c r="P353" i="93"/>
  <c r="T352" i="93"/>
  <c r="R352" i="93"/>
  <c r="G448" i="93"/>
  <c r="T351" i="93"/>
  <c r="R351" i="93"/>
  <c r="W350" i="93"/>
  <c r="AF350" i="93" s="1"/>
  <c r="T350" i="93"/>
  <c r="R350" i="93"/>
  <c r="P350" i="93"/>
  <c r="G447" i="93"/>
  <c r="T349" i="93"/>
  <c r="R349" i="93"/>
  <c r="P349" i="93"/>
  <c r="G445" i="93"/>
  <c r="T348" i="93"/>
  <c r="R348" i="93"/>
  <c r="T347" i="93"/>
  <c r="R347" i="93"/>
  <c r="P347" i="93"/>
  <c r="G443" i="93"/>
  <c r="T346" i="93"/>
  <c r="R346" i="93"/>
  <c r="G442" i="93"/>
  <c r="T345" i="93"/>
  <c r="R345" i="93"/>
  <c r="P345" i="93"/>
  <c r="W344" i="93"/>
  <c r="AF344" i="93" s="1"/>
  <c r="T344" i="93"/>
  <c r="R344" i="93"/>
  <c r="P344" i="93"/>
  <c r="G441" i="93"/>
  <c r="T343" i="93"/>
  <c r="R343" i="93"/>
  <c r="T342" i="93"/>
  <c r="R342" i="93"/>
  <c r="W341" i="93"/>
  <c r="AF341" i="93" s="1"/>
  <c r="T341" i="93"/>
  <c r="R341" i="93"/>
  <c r="P341" i="93"/>
  <c r="G438" i="93"/>
  <c r="T340" i="93"/>
  <c r="R340" i="93"/>
  <c r="P340" i="93"/>
  <c r="W339" i="93"/>
  <c r="AF339" i="93" s="1"/>
  <c r="T339" i="93"/>
  <c r="R339" i="93"/>
  <c r="P339" i="93"/>
  <c r="T338" i="93"/>
  <c r="R338" i="93"/>
  <c r="G436" i="93"/>
  <c r="T337" i="93"/>
  <c r="R337" i="93"/>
  <c r="P337" i="93"/>
  <c r="W336" i="93"/>
  <c r="AF336" i="93" s="1"/>
  <c r="T336" i="93"/>
  <c r="R336" i="93"/>
  <c r="P336" i="93"/>
  <c r="G434" i="93"/>
  <c r="T335" i="93"/>
  <c r="R335" i="93"/>
  <c r="W334" i="93"/>
  <c r="T334" i="93"/>
  <c r="R334" i="93"/>
  <c r="P334" i="93"/>
  <c r="T333" i="93"/>
  <c r="R333" i="93"/>
  <c r="W332" i="93"/>
  <c r="AF332" i="93" s="1"/>
  <c r="T332" i="93"/>
  <c r="R332" i="93"/>
  <c r="P332" i="93"/>
  <c r="G431" i="93"/>
  <c r="T331" i="93"/>
  <c r="R331" i="93"/>
  <c r="W330" i="93"/>
  <c r="AF330" i="93" s="1"/>
  <c r="T330" i="93"/>
  <c r="R330" i="93"/>
  <c r="P330" i="93"/>
  <c r="W329" i="93"/>
  <c r="T329" i="93"/>
  <c r="R329" i="93"/>
  <c r="P329" i="93"/>
  <c r="T328" i="93"/>
  <c r="R328" i="93"/>
  <c r="W327" i="93"/>
  <c r="AF327" i="93" s="1"/>
  <c r="T327" i="93"/>
  <c r="R327" i="93"/>
  <c r="P327" i="93"/>
  <c r="G428" i="93"/>
  <c r="T326" i="93"/>
  <c r="R326" i="93"/>
  <c r="W325" i="93"/>
  <c r="AF325" i="93" s="1"/>
  <c r="T325" i="93"/>
  <c r="R325" i="93"/>
  <c r="P325" i="93"/>
  <c r="W324" i="93"/>
  <c r="T324" i="93"/>
  <c r="R324" i="93"/>
  <c r="P324" i="93"/>
  <c r="W323" i="93"/>
  <c r="AF323" i="93" s="1"/>
  <c r="T323" i="93"/>
  <c r="R323" i="93"/>
  <c r="P323" i="93"/>
  <c r="G426" i="93"/>
  <c r="T322" i="93"/>
  <c r="R322" i="93"/>
  <c r="P321" i="93"/>
  <c r="M316" i="93"/>
  <c r="L316" i="93"/>
  <c r="X315" i="93"/>
  <c r="X314" i="93"/>
  <c r="X313" i="93"/>
  <c r="X312" i="93"/>
  <c r="X311" i="93"/>
  <c r="X310" i="93"/>
  <c r="X309" i="93"/>
  <c r="X308" i="93"/>
  <c r="X307" i="93"/>
  <c r="X306" i="93"/>
  <c r="X305" i="93"/>
  <c r="X304" i="93"/>
  <c r="X303" i="93"/>
  <c r="X302" i="93"/>
  <c r="X301" i="93"/>
  <c r="X300" i="93"/>
  <c r="X299" i="93"/>
  <c r="X298" i="93"/>
  <c r="X297" i="93"/>
  <c r="X296" i="93"/>
  <c r="X295" i="93"/>
  <c r="X294" i="93"/>
  <c r="X293" i="93"/>
  <c r="X292" i="93"/>
  <c r="X291" i="93"/>
  <c r="X290" i="93"/>
  <c r="X289" i="93"/>
  <c r="X288" i="93"/>
  <c r="X287" i="93"/>
  <c r="X286" i="93"/>
  <c r="G397" i="93"/>
  <c r="T285" i="93"/>
  <c r="R285" i="93"/>
  <c r="I285" i="93"/>
  <c r="H285" i="93"/>
  <c r="G285" i="93"/>
  <c r="G396" i="93"/>
  <c r="T284" i="93"/>
  <c r="R284" i="93"/>
  <c r="G395" i="93"/>
  <c r="T283" i="93"/>
  <c r="R283" i="93"/>
  <c r="G394" i="93"/>
  <c r="T282" i="93"/>
  <c r="R282" i="93"/>
  <c r="W281" i="93"/>
  <c r="I386" i="93" s="1"/>
  <c r="T281" i="93"/>
  <c r="R281" i="93"/>
  <c r="P281" i="93"/>
  <c r="G385" i="93"/>
  <c r="T280" i="93"/>
  <c r="R280" i="93"/>
  <c r="P280" i="93"/>
  <c r="W279" i="93"/>
  <c r="I384" i="93" s="1"/>
  <c r="T279" i="93"/>
  <c r="R279" i="93"/>
  <c r="I279" i="93"/>
  <c r="H279" i="93"/>
  <c r="G279" i="93"/>
  <c r="G383" i="93"/>
  <c r="T278" i="93"/>
  <c r="R278" i="93"/>
  <c r="I278" i="93"/>
  <c r="H278" i="93"/>
  <c r="G278" i="93"/>
  <c r="G382" i="93"/>
  <c r="T277" i="93"/>
  <c r="R277" i="93"/>
  <c r="P277" i="93"/>
  <c r="G381" i="93"/>
  <c r="T276" i="93"/>
  <c r="R276" i="93"/>
  <c r="P276" i="93"/>
  <c r="G380" i="93"/>
  <c r="T275" i="93"/>
  <c r="R275" i="93"/>
  <c r="P275" i="93"/>
  <c r="G379" i="93"/>
  <c r="T274" i="93"/>
  <c r="R274" i="93"/>
  <c r="P274" i="93"/>
  <c r="T273" i="93"/>
  <c r="R273" i="93"/>
  <c r="P273" i="93"/>
  <c r="G377" i="93"/>
  <c r="T272" i="93"/>
  <c r="R272" i="93"/>
  <c r="P272" i="93"/>
  <c r="G376" i="93"/>
  <c r="T271" i="93"/>
  <c r="R271" i="93"/>
  <c r="P271" i="93"/>
  <c r="G375" i="93"/>
  <c r="T270" i="93"/>
  <c r="R270" i="93"/>
  <c r="P270" i="93"/>
  <c r="G374" i="93"/>
  <c r="T269" i="93"/>
  <c r="R269" i="93"/>
  <c r="G373" i="93"/>
  <c r="T268" i="93"/>
  <c r="R268" i="93"/>
  <c r="P268" i="93"/>
  <c r="G372" i="93"/>
  <c r="T267" i="93"/>
  <c r="R267" i="93"/>
  <c r="T266" i="93"/>
  <c r="R266" i="93"/>
  <c r="P266" i="93"/>
  <c r="G370" i="93"/>
  <c r="T265" i="93"/>
  <c r="R265" i="93"/>
  <c r="G369" i="93"/>
  <c r="T264" i="93"/>
  <c r="R264" i="93"/>
  <c r="G368" i="93"/>
  <c r="T263" i="93"/>
  <c r="R263" i="93"/>
  <c r="T262" i="93"/>
  <c r="R262" i="93"/>
  <c r="G366" i="93"/>
  <c r="T261" i="93"/>
  <c r="R261" i="93"/>
  <c r="G365" i="93"/>
  <c r="T260" i="93"/>
  <c r="R260" i="93"/>
  <c r="W259" i="93"/>
  <c r="T259" i="93"/>
  <c r="R259" i="93"/>
  <c r="P259" i="93"/>
  <c r="I259" i="93"/>
  <c r="H259" i="93"/>
  <c r="G259" i="93"/>
  <c r="G363" i="93"/>
  <c r="T258" i="93"/>
  <c r="R258" i="93"/>
  <c r="P258" i="93"/>
  <c r="T257" i="93"/>
  <c r="R257" i="93"/>
  <c r="G361" i="93"/>
  <c r="T256" i="93"/>
  <c r="G360" i="93"/>
  <c r="T255" i="93"/>
  <c r="R255" i="93"/>
  <c r="P255" i="93"/>
  <c r="G359" i="93"/>
  <c r="T254" i="93"/>
  <c r="R254" i="93"/>
  <c r="P254" i="93"/>
  <c r="T253" i="93"/>
  <c r="R253" i="93"/>
  <c r="P253" i="93"/>
  <c r="G357" i="93"/>
  <c r="T252" i="93"/>
  <c r="R252" i="93"/>
  <c r="G356" i="93"/>
  <c r="T251" i="93"/>
  <c r="R251" i="93"/>
  <c r="G355" i="93"/>
  <c r="T250" i="93"/>
  <c r="R250" i="93"/>
  <c r="P250" i="93"/>
  <c r="W249" i="93"/>
  <c r="I354" i="93" s="1"/>
  <c r="T249" i="93"/>
  <c r="R249" i="93"/>
  <c r="G353" i="93"/>
  <c r="T248" i="93"/>
  <c r="R248" i="93"/>
  <c r="P248" i="93"/>
  <c r="G352" i="93"/>
  <c r="T247" i="93"/>
  <c r="R247" i="93"/>
  <c r="G351" i="93"/>
  <c r="T246" i="93"/>
  <c r="R246" i="93"/>
  <c r="W245" i="93"/>
  <c r="I350" i="93" s="1"/>
  <c r="T245" i="93"/>
  <c r="R245" i="93"/>
  <c r="P245" i="93"/>
  <c r="G349" i="93"/>
  <c r="T244" i="93"/>
  <c r="R244" i="93"/>
  <c r="G348" i="93"/>
  <c r="T243" i="93"/>
  <c r="R243" i="93"/>
  <c r="G347" i="93"/>
  <c r="T242" i="93"/>
  <c r="R242" i="93"/>
  <c r="W241" i="93"/>
  <c r="I346" i="93" s="1"/>
  <c r="T241" i="93"/>
  <c r="R241" i="93"/>
  <c r="G345" i="93"/>
  <c r="T240" i="93"/>
  <c r="R240" i="93"/>
  <c r="P240" i="93"/>
  <c r="G344" i="93"/>
  <c r="T239" i="93"/>
  <c r="R239" i="93"/>
  <c r="P239" i="93"/>
  <c r="G343" i="93"/>
  <c r="T238" i="93"/>
  <c r="R238" i="93"/>
  <c r="W237" i="93"/>
  <c r="I342" i="93" s="1"/>
  <c r="T237" i="93"/>
  <c r="R237" i="93"/>
  <c r="G341" i="93"/>
  <c r="T236" i="93"/>
  <c r="R236" i="93"/>
  <c r="P236" i="93"/>
  <c r="T235" i="93"/>
  <c r="R235" i="93"/>
  <c r="G339" i="93"/>
  <c r="T234" i="93"/>
  <c r="R234" i="93"/>
  <c r="P234" i="93"/>
  <c r="W233" i="93"/>
  <c r="I338" i="93" s="1"/>
  <c r="T233" i="93"/>
  <c r="R233" i="93"/>
  <c r="G337" i="93"/>
  <c r="T232" i="93"/>
  <c r="R232" i="93"/>
  <c r="P232" i="93"/>
  <c r="T231" i="93"/>
  <c r="R231" i="93"/>
  <c r="P231" i="93"/>
  <c r="G335" i="93"/>
  <c r="T230" i="93"/>
  <c r="R230" i="93"/>
  <c r="W229" i="93"/>
  <c r="I334" i="93" s="1"/>
  <c r="T229" i="93"/>
  <c r="R229" i="93"/>
  <c r="P229" i="93"/>
  <c r="G333" i="93"/>
  <c r="T228" i="93"/>
  <c r="R228" i="93"/>
  <c r="T227" i="93"/>
  <c r="R227" i="93"/>
  <c r="P227" i="93"/>
  <c r="G331" i="93"/>
  <c r="T226" i="93"/>
  <c r="R226" i="93"/>
  <c r="W225" i="93"/>
  <c r="I330" i="93" s="1"/>
  <c r="T225" i="93"/>
  <c r="R225" i="93"/>
  <c r="P225" i="93"/>
  <c r="T224" i="93"/>
  <c r="R224" i="93"/>
  <c r="P224" i="93"/>
  <c r="G328" i="93"/>
  <c r="T223" i="93"/>
  <c r="R223" i="93"/>
  <c r="G327" i="93"/>
  <c r="T222" i="93"/>
  <c r="R222" i="93"/>
  <c r="P222" i="93"/>
  <c r="T221" i="93"/>
  <c r="R221" i="93"/>
  <c r="T220" i="93"/>
  <c r="R220" i="93"/>
  <c r="P220" i="93"/>
  <c r="G324" i="93"/>
  <c r="T219" i="93"/>
  <c r="P219" i="93"/>
  <c r="G323" i="93"/>
  <c r="T218" i="93"/>
  <c r="R218" i="93"/>
  <c r="P218" i="93"/>
  <c r="T217" i="93"/>
  <c r="R217" i="93"/>
  <c r="T216" i="93"/>
  <c r="P216" i="93"/>
  <c r="M211" i="93"/>
  <c r="L211" i="93"/>
  <c r="X210" i="93"/>
  <c r="X209" i="93"/>
  <c r="X208" i="93"/>
  <c r="X207" i="93"/>
  <c r="X206" i="93"/>
  <c r="X205" i="93"/>
  <c r="X204" i="93"/>
  <c r="X203" i="93"/>
  <c r="X202" i="93"/>
  <c r="X201" i="93"/>
  <c r="X200" i="93"/>
  <c r="X199" i="93"/>
  <c r="X198" i="93"/>
  <c r="X197" i="93"/>
  <c r="X196" i="93"/>
  <c r="X195" i="93"/>
  <c r="X194" i="93"/>
  <c r="X193" i="93"/>
  <c r="X192" i="93"/>
  <c r="X191" i="93"/>
  <c r="X190" i="93"/>
  <c r="X189" i="93"/>
  <c r="X188" i="93"/>
  <c r="X187" i="93"/>
  <c r="X186" i="93"/>
  <c r="X185" i="93"/>
  <c r="X184" i="93"/>
  <c r="X183" i="93"/>
  <c r="X182" i="93"/>
  <c r="X181" i="93"/>
  <c r="X180" i="93"/>
  <c r="X179" i="93"/>
  <c r="X178" i="93"/>
  <c r="X177" i="93"/>
  <c r="T176" i="93"/>
  <c r="R176" i="93"/>
  <c r="G283" i="93"/>
  <c r="T175" i="93"/>
  <c r="R175" i="93"/>
  <c r="G282" i="93"/>
  <c r="T174" i="93"/>
  <c r="R174" i="93"/>
  <c r="W173" i="93"/>
  <c r="I281" i="93" s="1"/>
  <c r="T173" i="93"/>
  <c r="R173" i="93"/>
  <c r="P173" i="93"/>
  <c r="T172" i="93"/>
  <c r="R172" i="93"/>
  <c r="P172" i="93"/>
  <c r="G277" i="93"/>
  <c r="T171" i="93"/>
  <c r="R171" i="93"/>
  <c r="P171" i="93"/>
  <c r="G276" i="93"/>
  <c r="T170" i="93"/>
  <c r="R170" i="93"/>
  <c r="P170" i="93"/>
  <c r="T169" i="93"/>
  <c r="R169" i="93"/>
  <c r="P169" i="93"/>
  <c r="G274" i="93"/>
  <c r="T168" i="93"/>
  <c r="R168" i="93"/>
  <c r="P168" i="93"/>
  <c r="G273" i="93"/>
  <c r="T167" i="93"/>
  <c r="R167" i="93"/>
  <c r="P167" i="93"/>
  <c r="G272" i="93"/>
  <c r="T166" i="93"/>
  <c r="R166" i="93"/>
  <c r="P166" i="93"/>
  <c r="T165" i="93"/>
  <c r="R165" i="93"/>
  <c r="P165" i="93"/>
  <c r="G270" i="93"/>
  <c r="T164" i="93"/>
  <c r="R164" i="93"/>
  <c r="P164" i="93"/>
  <c r="G269" i="93"/>
  <c r="T163" i="93"/>
  <c r="R163" i="93"/>
  <c r="G268" i="93"/>
  <c r="T162" i="93"/>
  <c r="R162" i="93"/>
  <c r="P162" i="93"/>
  <c r="T161" i="93"/>
  <c r="R161" i="93"/>
  <c r="G266" i="93"/>
  <c r="T160" i="93"/>
  <c r="R160" i="93"/>
  <c r="P160" i="93"/>
  <c r="G265" i="93"/>
  <c r="T159" i="93"/>
  <c r="R159" i="93"/>
  <c r="G264" i="93"/>
  <c r="T158" i="93"/>
  <c r="R158" i="93"/>
  <c r="T157" i="93"/>
  <c r="R157" i="93"/>
  <c r="G262" i="93"/>
  <c r="T156" i="93"/>
  <c r="R156" i="93"/>
  <c r="G261" i="93"/>
  <c r="T155" i="93"/>
  <c r="R155" i="93"/>
  <c r="G260" i="93"/>
  <c r="T154" i="93"/>
  <c r="R154" i="93"/>
  <c r="T153" i="93"/>
  <c r="R153" i="93"/>
  <c r="P153" i="93"/>
  <c r="G257" i="93"/>
  <c r="T152" i="93"/>
  <c r="R152" i="93"/>
  <c r="G256" i="93"/>
  <c r="T151" i="93"/>
  <c r="R151" i="93"/>
  <c r="G255" i="93"/>
  <c r="T150" i="93"/>
  <c r="R150" i="93"/>
  <c r="P150" i="93"/>
  <c r="T149" i="93"/>
  <c r="R149" i="93"/>
  <c r="P149" i="93"/>
  <c r="G253" i="93"/>
  <c r="T148" i="93"/>
  <c r="R148" i="93"/>
  <c r="P148" i="93"/>
  <c r="G252" i="93"/>
  <c r="T147" i="93"/>
  <c r="R147" i="93"/>
  <c r="G251" i="93"/>
  <c r="T146" i="93"/>
  <c r="R146" i="93"/>
  <c r="T145" i="93"/>
  <c r="R145" i="93"/>
  <c r="P145" i="93"/>
  <c r="G249" i="93"/>
  <c r="T144" i="93"/>
  <c r="R144" i="93"/>
  <c r="T143" i="93"/>
  <c r="R143" i="93"/>
  <c r="P143" i="93"/>
  <c r="G247" i="93"/>
  <c r="T142" i="93"/>
  <c r="R142" i="93"/>
  <c r="G246" i="93"/>
  <c r="T141" i="93"/>
  <c r="R141" i="93"/>
  <c r="G245" i="93"/>
  <c r="T140" i="93"/>
  <c r="R140" i="93"/>
  <c r="P140" i="93"/>
  <c r="G244" i="93"/>
  <c r="T139" i="93"/>
  <c r="R139" i="93"/>
  <c r="G243" i="93"/>
  <c r="T138" i="93"/>
  <c r="R138" i="93"/>
  <c r="G242" i="93"/>
  <c r="T137" i="93"/>
  <c r="R137" i="93"/>
  <c r="G241" i="93"/>
  <c r="T136" i="93"/>
  <c r="R136" i="93"/>
  <c r="G240" i="93"/>
  <c r="T135" i="93"/>
  <c r="R135" i="93"/>
  <c r="P135" i="93"/>
  <c r="G239" i="93"/>
  <c r="T134" i="93"/>
  <c r="R134" i="93"/>
  <c r="P134" i="93"/>
  <c r="G238" i="93"/>
  <c r="T133" i="93"/>
  <c r="R133" i="93"/>
  <c r="G237" i="93"/>
  <c r="T132" i="93"/>
  <c r="R132" i="93"/>
  <c r="G236" i="93"/>
  <c r="T131" i="93"/>
  <c r="R131" i="93"/>
  <c r="P131" i="93"/>
  <c r="G235" i="93"/>
  <c r="T130" i="93"/>
  <c r="R130" i="93"/>
  <c r="G234" i="93"/>
  <c r="T129" i="93"/>
  <c r="R129" i="93"/>
  <c r="P129" i="93"/>
  <c r="G233" i="93"/>
  <c r="T128" i="93"/>
  <c r="R128" i="93"/>
  <c r="G232" i="93"/>
  <c r="T127" i="93"/>
  <c r="R127" i="93"/>
  <c r="P127" i="93"/>
  <c r="G231" i="93"/>
  <c r="T126" i="93"/>
  <c r="R126" i="93"/>
  <c r="P126" i="93"/>
  <c r="G230" i="93"/>
  <c r="T125" i="93"/>
  <c r="R125" i="93"/>
  <c r="G229" i="93"/>
  <c r="T124" i="93"/>
  <c r="R124" i="93"/>
  <c r="P124" i="93"/>
  <c r="G228" i="93"/>
  <c r="T123" i="93"/>
  <c r="R123" i="93"/>
  <c r="G227" i="93"/>
  <c r="T122" i="93"/>
  <c r="R122" i="93"/>
  <c r="P122" i="93"/>
  <c r="T121" i="93"/>
  <c r="R121" i="93"/>
  <c r="G225" i="93"/>
  <c r="T120" i="93"/>
  <c r="R120" i="93"/>
  <c r="P120" i="93"/>
  <c r="G224" i="93"/>
  <c r="T119" i="93"/>
  <c r="R119" i="93"/>
  <c r="P119" i="93"/>
  <c r="G223" i="93"/>
  <c r="T118" i="93"/>
  <c r="R118" i="93"/>
  <c r="W117" i="93"/>
  <c r="I222" i="93" s="1"/>
  <c r="T117" i="93"/>
  <c r="R117" i="93"/>
  <c r="P117" i="93"/>
  <c r="G221" i="93"/>
  <c r="T116" i="93"/>
  <c r="R116" i="93"/>
  <c r="G220" i="93"/>
  <c r="T115" i="93"/>
  <c r="P115" i="93"/>
  <c r="T114" i="93"/>
  <c r="R114" i="93"/>
  <c r="W113" i="93"/>
  <c r="I218" i="93" s="1"/>
  <c r="T113" i="93"/>
  <c r="R113" i="93"/>
  <c r="P113" i="93"/>
  <c r="G217" i="93"/>
  <c r="T112" i="93"/>
  <c r="R112" i="93"/>
  <c r="R111" i="93"/>
  <c r="P111" i="93"/>
  <c r="M106" i="93"/>
  <c r="L106" i="93"/>
  <c r="G106" i="93"/>
  <c r="X105" i="93"/>
  <c r="X104" i="93"/>
  <c r="X103" i="93"/>
  <c r="X102" i="93"/>
  <c r="X101" i="93"/>
  <c r="X100" i="93"/>
  <c r="X99" i="93"/>
  <c r="X98" i="93"/>
  <c r="X97" i="93"/>
  <c r="X96" i="93"/>
  <c r="X95" i="93"/>
  <c r="X94" i="93"/>
  <c r="X93" i="93"/>
  <c r="X92" i="93"/>
  <c r="X91" i="93"/>
  <c r="X90" i="93"/>
  <c r="X89" i="93"/>
  <c r="X88" i="93"/>
  <c r="X87" i="93"/>
  <c r="X86" i="93"/>
  <c r="X85" i="93"/>
  <c r="X84" i="93"/>
  <c r="X83" i="93"/>
  <c r="X82" i="93"/>
  <c r="X81" i="93"/>
  <c r="X80" i="93"/>
  <c r="X79" i="93"/>
  <c r="X78" i="93"/>
  <c r="X77" i="93"/>
  <c r="X76" i="93"/>
  <c r="X75" i="93"/>
  <c r="X74" i="93"/>
  <c r="X73" i="93"/>
  <c r="X72" i="93"/>
  <c r="G176" i="93"/>
  <c r="T71" i="93"/>
  <c r="R71" i="93"/>
  <c r="I71" i="93"/>
  <c r="G175" i="93"/>
  <c r="T70" i="93"/>
  <c r="R70" i="93"/>
  <c r="I70" i="93"/>
  <c r="G174" i="93"/>
  <c r="T69" i="93"/>
  <c r="R69" i="93"/>
  <c r="P69" i="93"/>
  <c r="I69" i="93"/>
  <c r="W68" i="93"/>
  <c r="I173" i="93" s="1"/>
  <c r="T68" i="93"/>
  <c r="R68" i="93"/>
  <c r="P68" i="93"/>
  <c r="I68" i="93"/>
  <c r="G172" i="93"/>
  <c r="T67" i="93"/>
  <c r="R67" i="93"/>
  <c r="P67" i="93"/>
  <c r="I67" i="93"/>
  <c r="G171" i="93"/>
  <c r="T66" i="93"/>
  <c r="R66" i="93"/>
  <c r="P66" i="93"/>
  <c r="I66" i="93"/>
  <c r="G170" i="93"/>
  <c r="T65" i="93"/>
  <c r="R65" i="93"/>
  <c r="P65" i="93"/>
  <c r="I65" i="93"/>
  <c r="G169" i="93"/>
  <c r="T64" i="93"/>
  <c r="R64" i="93"/>
  <c r="P64" i="93"/>
  <c r="I64" i="93"/>
  <c r="G168" i="93"/>
  <c r="T63" i="93"/>
  <c r="R63" i="93"/>
  <c r="P63" i="93"/>
  <c r="I63" i="93"/>
  <c r="G167" i="93"/>
  <c r="T62" i="93"/>
  <c r="R62" i="93"/>
  <c r="P62" i="93"/>
  <c r="I62" i="93"/>
  <c r="G166" i="93"/>
  <c r="T61" i="93"/>
  <c r="R61" i="93"/>
  <c r="P61" i="93"/>
  <c r="I61" i="93"/>
  <c r="G165" i="93"/>
  <c r="T60" i="93"/>
  <c r="R60" i="93"/>
  <c r="P60" i="93"/>
  <c r="I60" i="93"/>
  <c r="G164" i="93"/>
  <c r="T59" i="93"/>
  <c r="R59" i="93"/>
  <c r="P59" i="93"/>
  <c r="I59" i="93"/>
  <c r="G163" i="93"/>
  <c r="T58" i="93"/>
  <c r="R58" i="93"/>
  <c r="I58" i="93"/>
  <c r="G162" i="93"/>
  <c r="T57" i="93"/>
  <c r="R57" i="93"/>
  <c r="P57" i="93"/>
  <c r="I57" i="93"/>
  <c r="G161" i="93"/>
  <c r="T56" i="93"/>
  <c r="R56" i="93"/>
  <c r="I56" i="93"/>
  <c r="G160" i="93"/>
  <c r="T55" i="93"/>
  <c r="R55" i="93"/>
  <c r="P55" i="93"/>
  <c r="I55" i="93"/>
  <c r="G159" i="93"/>
  <c r="T54" i="93"/>
  <c r="R54" i="93"/>
  <c r="I54" i="93"/>
  <c r="T53" i="93"/>
  <c r="R53" i="93"/>
  <c r="I53" i="93"/>
  <c r="T52" i="93"/>
  <c r="R52" i="93"/>
  <c r="I52" i="93"/>
  <c r="G156" i="93"/>
  <c r="T51" i="93"/>
  <c r="R51" i="93"/>
  <c r="I51" i="93"/>
  <c r="G155" i="93"/>
  <c r="T50" i="93"/>
  <c r="R50" i="93"/>
  <c r="I50" i="93"/>
  <c r="G154" i="93"/>
  <c r="T49" i="93"/>
  <c r="R49" i="93"/>
  <c r="I49" i="93"/>
  <c r="G153" i="93"/>
  <c r="T48" i="93"/>
  <c r="R48" i="93"/>
  <c r="P48" i="93"/>
  <c r="I48" i="93"/>
  <c r="G152" i="93"/>
  <c r="T47" i="93"/>
  <c r="R47" i="93"/>
  <c r="P47" i="93"/>
  <c r="I47" i="93"/>
  <c r="G151" i="93"/>
  <c r="T46" i="93"/>
  <c r="R46" i="93"/>
  <c r="I46" i="93"/>
  <c r="G150" i="93"/>
  <c r="T45" i="93"/>
  <c r="R45" i="93"/>
  <c r="P45" i="93"/>
  <c r="I45" i="93"/>
  <c r="G149" i="93"/>
  <c r="T44" i="93"/>
  <c r="R44" i="93"/>
  <c r="P44" i="93"/>
  <c r="I44" i="93"/>
  <c r="G148" i="93"/>
  <c r="T43" i="93"/>
  <c r="R43" i="93"/>
  <c r="P43" i="93"/>
  <c r="I43" i="93"/>
  <c r="W42" i="93"/>
  <c r="I147" i="93" s="1"/>
  <c r="T42" i="93"/>
  <c r="R42" i="93"/>
  <c r="I42" i="93"/>
  <c r="G146" i="93"/>
  <c r="T41" i="93"/>
  <c r="R41" i="93"/>
  <c r="I41" i="93"/>
  <c r="T40" i="93"/>
  <c r="R40" i="93"/>
  <c r="P40" i="93"/>
  <c r="I40" i="93"/>
  <c r="T39" i="93"/>
  <c r="R39" i="93"/>
  <c r="I39" i="93"/>
  <c r="W38" i="93"/>
  <c r="I143" i="93" s="1"/>
  <c r="T38" i="93"/>
  <c r="R38" i="93"/>
  <c r="P38" i="93"/>
  <c r="I38" i="93"/>
  <c r="T37" i="93"/>
  <c r="R37" i="93"/>
  <c r="I37" i="93"/>
  <c r="T36" i="93"/>
  <c r="R36" i="93"/>
  <c r="P36" i="93"/>
  <c r="I36" i="93"/>
  <c r="G140" i="93"/>
  <c r="T35" i="93"/>
  <c r="R35" i="93"/>
  <c r="P35" i="93"/>
  <c r="I35" i="93"/>
  <c r="W34" i="93"/>
  <c r="I139" i="93" s="1"/>
  <c r="T34" i="93"/>
  <c r="R34" i="93"/>
  <c r="I34" i="93"/>
  <c r="G138" i="93"/>
  <c r="T33" i="93"/>
  <c r="R33" i="93"/>
  <c r="P33" i="93"/>
  <c r="I33" i="93"/>
  <c r="T32" i="93"/>
  <c r="R32" i="93"/>
  <c r="I32" i="93"/>
  <c r="T31" i="93"/>
  <c r="R31" i="93"/>
  <c r="I31" i="93"/>
  <c r="W30" i="93"/>
  <c r="I135" i="93" s="1"/>
  <c r="T30" i="93"/>
  <c r="R30" i="93"/>
  <c r="P30" i="93"/>
  <c r="I30" i="93"/>
  <c r="G134" i="93"/>
  <c r="T29" i="93"/>
  <c r="R29" i="93"/>
  <c r="P29" i="93"/>
  <c r="I29" i="93"/>
  <c r="G133" i="93"/>
  <c r="T28" i="93"/>
  <c r="R28" i="93"/>
  <c r="I28" i="93"/>
  <c r="T27" i="93"/>
  <c r="R27" i="93"/>
  <c r="P27" i="93"/>
  <c r="I27" i="93"/>
  <c r="T26" i="93"/>
  <c r="R26" i="93"/>
  <c r="P26" i="93"/>
  <c r="I26" i="93"/>
  <c r="G130" i="93"/>
  <c r="T25" i="93"/>
  <c r="R25" i="93"/>
  <c r="I25" i="93"/>
  <c r="G129" i="93"/>
  <c r="T24" i="93"/>
  <c r="R24" i="93"/>
  <c r="I24" i="93"/>
  <c r="T23" i="93"/>
  <c r="I23" i="93"/>
  <c r="T22" i="93"/>
  <c r="R22" i="93"/>
  <c r="P22" i="93"/>
  <c r="I22" i="93"/>
  <c r="T21" i="93"/>
  <c r="R21" i="93"/>
  <c r="P21" i="93"/>
  <c r="I21" i="93"/>
  <c r="T20" i="93"/>
  <c r="I20" i="93"/>
  <c r="T19" i="93"/>
  <c r="P19" i="93"/>
  <c r="I19" i="93"/>
  <c r="T18" i="93"/>
  <c r="R18" i="93"/>
  <c r="I18" i="93"/>
  <c r="R17" i="93"/>
  <c r="P17" i="93"/>
  <c r="I17" i="93"/>
  <c r="T16" i="93"/>
  <c r="R16" i="93"/>
  <c r="I16" i="93"/>
  <c r="T15" i="93"/>
  <c r="R15" i="93"/>
  <c r="P15" i="93"/>
  <c r="I15" i="93"/>
  <c r="T14" i="93"/>
  <c r="R14" i="93"/>
  <c r="P14" i="93"/>
  <c r="I14" i="93"/>
  <c r="T13" i="93"/>
  <c r="R13" i="93"/>
  <c r="I13" i="93"/>
  <c r="T12" i="93"/>
  <c r="R12" i="93"/>
  <c r="P12" i="93"/>
  <c r="I12" i="93"/>
  <c r="T11" i="93"/>
  <c r="R11" i="93"/>
  <c r="P11" i="93"/>
  <c r="I11" i="93"/>
  <c r="T10" i="93"/>
  <c r="R10" i="93"/>
  <c r="P10" i="93"/>
  <c r="I10" i="93"/>
  <c r="T9" i="93"/>
  <c r="R9" i="93"/>
  <c r="I9" i="93"/>
  <c r="T8" i="93"/>
  <c r="R8" i="93"/>
  <c r="P8" i="93"/>
  <c r="I8" i="93"/>
  <c r="T7" i="93"/>
  <c r="R7" i="93"/>
  <c r="I7" i="93"/>
  <c r="T6" i="93"/>
  <c r="R6" i="93"/>
  <c r="P6" i="93"/>
  <c r="I6" i="93"/>
  <c r="Y918" i="93" l="1"/>
  <c r="Y913" i="93"/>
  <c r="Y818" i="93"/>
  <c r="Y821" i="93"/>
  <c r="Y974" i="93"/>
  <c r="Y904" i="93"/>
  <c r="Y906" i="93"/>
  <c r="Y569" i="93"/>
  <c r="Y738" i="93"/>
  <c r="Z738" i="93" s="1"/>
  <c r="Y921" i="93"/>
  <c r="Z921" i="93" s="1"/>
  <c r="Y958" i="93"/>
  <c r="Y961" i="93"/>
  <c r="Y925" i="93"/>
  <c r="Z925" i="93" s="1"/>
  <c r="W934" i="93"/>
  <c r="I1095" i="93" s="1"/>
  <c r="Y901" i="93"/>
  <c r="W921" i="93"/>
  <c r="I1082" i="93" s="1"/>
  <c r="W785" i="93"/>
  <c r="I940" i="93" s="1"/>
  <c r="O3" i="93"/>
  <c r="Y801" i="93"/>
  <c r="Y957" i="93"/>
  <c r="Z957" i="93" s="1"/>
  <c r="W693" i="93"/>
  <c r="I825" i="93" s="1"/>
  <c r="Y881" i="93"/>
  <c r="Y895" i="93"/>
  <c r="Z895" i="93" s="1"/>
  <c r="Y909" i="93"/>
  <c r="Z909" i="93" s="1"/>
  <c r="W1029" i="93"/>
  <c r="I1193" i="93" s="1"/>
  <c r="I1290" i="93"/>
  <c r="Y920" i="93"/>
  <c r="I1008" i="93"/>
  <c r="V1008" i="93" s="1"/>
  <c r="H1172" i="93" s="1"/>
  <c r="Y1218" i="93"/>
  <c r="Y836" i="93"/>
  <c r="Y917" i="93"/>
  <c r="Z917" i="93" s="1"/>
  <c r="Y1026" i="93"/>
  <c r="Z1026" i="93" s="1"/>
  <c r="I1322" i="93"/>
  <c r="G1346" i="93"/>
  <c r="Y543" i="93"/>
  <c r="Y872" i="93"/>
  <c r="Z872" i="93" s="1"/>
  <c r="Y936" i="93"/>
  <c r="Z936" i="93" s="1"/>
  <c r="Y939" i="93"/>
  <c r="Y1078" i="93"/>
  <c r="I1055" i="93"/>
  <c r="Y796" i="93"/>
  <c r="Z796" i="93" s="1"/>
  <c r="Y802" i="93"/>
  <c r="Z802" i="93" s="1"/>
  <c r="Y805" i="93"/>
  <c r="Y919" i="93"/>
  <c r="Z919" i="93" s="1"/>
  <c r="Y916" i="93"/>
  <c r="Z916" i="93" s="1"/>
  <c r="Y987" i="93"/>
  <c r="Z987" i="93" s="1"/>
  <c r="G1414" i="93"/>
  <c r="Y746" i="93"/>
  <c r="Z746" i="93" s="1"/>
  <c r="Y941" i="93"/>
  <c r="Z941" i="93" s="1"/>
  <c r="Y1179" i="93"/>
  <c r="Z1179" i="93" s="1"/>
  <c r="Y1188" i="93"/>
  <c r="Z1188" i="93" s="1"/>
  <c r="I1294" i="93"/>
  <c r="Y749" i="93"/>
  <c r="Z749" i="93" s="1"/>
  <c r="Z805" i="93"/>
  <c r="Y883" i="93"/>
  <c r="Z883" i="93" s="1"/>
  <c r="Y900" i="93"/>
  <c r="Y931" i="93"/>
  <c r="T1317" i="93"/>
  <c r="Y955" i="93"/>
  <c r="Y842" i="93"/>
  <c r="Z842" i="93" s="1"/>
  <c r="Y922" i="93"/>
  <c r="Z922" i="93" s="1"/>
  <c r="Y1087" i="93"/>
  <c r="Z1087" i="93" s="1"/>
  <c r="Y861" i="93"/>
  <c r="Y882" i="93"/>
  <c r="Y886" i="93"/>
  <c r="Y890" i="93"/>
  <c r="Y740" i="93"/>
  <c r="Z740" i="93" s="1"/>
  <c r="Y999" i="93"/>
  <c r="W880" i="93"/>
  <c r="I1040" i="93" s="1"/>
  <c r="Y1268" i="93"/>
  <c r="Z1268" i="93" s="1"/>
  <c r="Y873" i="93"/>
  <c r="Z974" i="93"/>
  <c r="Y1250" i="93"/>
  <c r="Z1250" i="93" s="1"/>
  <c r="Y1262" i="93"/>
  <c r="Z1262" i="93" s="1"/>
  <c r="Y1265" i="93"/>
  <c r="Z1265" i="93" s="1"/>
  <c r="W137" i="93"/>
  <c r="I242" i="93" s="1"/>
  <c r="Y763" i="93"/>
  <c r="Y800" i="93"/>
  <c r="Z800" i="93" s="1"/>
  <c r="Y855" i="93"/>
  <c r="Y884" i="93"/>
  <c r="Z884" i="93" s="1"/>
  <c r="Y898" i="93"/>
  <c r="Y1216" i="93"/>
  <c r="Y734" i="93"/>
  <c r="Z734" i="93" s="1"/>
  <c r="Y959" i="93"/>
  <c r="Z959" i="93" s="1"/>
  <c r="Y962" i="93"/>
  <c r="Z962" i="93" s="1"/>
  <c r="Z920" i="93"/>
  <c r="G1056" i="93"/>
  <c r="I1362" i="93"/>
  <c r="G1315" i="93"/>
  <c r="W69" i="93"/>
  <c r="I174" i="93" s="1"/>
  <c r="W160" i="93"/>
  <c r="I266" i="93" s="1"/>
  <c r="W748" i="93"/>
  <c r="I903" i="93" s="1"/>
  <c r="Y929" i="93"/>
  <c r="Z929" i="93" s="1"/>
  <c r="W1013" i="93"/>
  <c r="I1177" i="93" s="1"/>
  <c r="Y811" i="93"/>
  <c r="Z811" i="93" s="1"/>
  <c r="Y893" i="93"/>
  <c r="Z893" i="93" s="1"/>
  <c r="W872" i="93"/>
  <c r="I1031" i="93" s="1"/>
  <c r="G1038" i="93"/>
  <c r="R1578" i="93"/>
  <c r="W449" i="93"/>
  <c r="Y561" i="93"/>
  <c r="Z561" i="93" s="1"/>
  <c r="Y942" i="93"/>
  <c r="Y382" i="93"/>
  <c r="Z382" i="93" s="1"/>
  <c r="Y651" i="93"/>
  <c r="P1349" i="93"/>
  <c r="T1376" i="93"/>
  <c r="Y442" i="93"/>
  <c r="Z442" i="93" s="1"/>
  <c r="W505" i="93"/>
  <c r="I608" i="93" s="1"/>
  <c r="W969" i="93"/>
  <c r="I1133" i="93" s="1"/>
  <c r="Y1261" i="93"/>
  <c r="I1380" i="93"/>
  <c r="R1403" i="93"/>
  <c r="Y745" i="93"/>
  <c r="Z886" i="93"/>
  <c r="Y896" i="93"/>
  <c r="Z896" i="93" s="1"/>
  <c r="Y996" i="93"/>
  <c r="G1546" i="93"/>
  <c r="Y954" i="93"/>
  <c r="Z954" i="93" s="1"/>
  <c r="Y165" i="93"/>
  <c r="Z165" i="93" s="1"/>
  <c r="W70" i="93"/>
  <c r="I175" i="93" s="1"/>
  <c r="Y247" i="93"/>
  <c r="Y249" i="93"/>
  <c r="Z249" i="93" s="1"/>
  <c r="W887" i="93"/>
  <c r="I1047" i="93" s="1"/>
  <c r="Y1260" i="93"/>
  <c r="Z1260" i="93" s="1"/>
  <c r="Y932" i="93"/>
  <c r="Z932" i="93" s="1"/>
  <c r="Y1039" i="93"/>
  <c r="Z1039" i="93" s="1"/>
  <c r="Y426" i="93"/>
  <c r="Z426" i="93" s="1"/>
  <c r="Y1037" i="93"/>
  <c r="Z1037" i="93" s="1"/>
  <c r="Y781" i="93"/>
  <c r="Z781" i="93" s="1"/>
  <c r="Y817" i="93"/>
  <c r="Y876" i="93"/>
  <c r="Z876" i="93" s="1"/>
  <c r="Y940" i="93"/>
  <c r="Z940" i="93" s="1"/>
  <c r="Y1011" i="93"/>
  <c r="Z1011" i="93" s="1"/>
  <c r="R1356" i="93"/>
  <c r="N60" i="93"/>
  <c r="V60" i="93" s="1"/>
  <c r="H165" i="93" s="1"/>
  <c r="Y445" i="93"/>
  <c r="Z445" i="93" s="1"/>
  <c r="Y591" i="93"/>
  <c r="Y1135" i="93"/>
  <c r="H1055" i="93"/>
  <c r="Y747" i="93"/>
  <c r="Y826" i="93"/>
  <c r="Z826" i="93" s="1"/>
  <c r="Y829" i="93"/>
  <c r="Y835" i="93"/>
  <c r="Y838" i="93"/>
  <c r="Z838" i="93" s="1"/>
  <c r="Y595" i="93"/>
  <c r="Z595" i="93" s="1"/>
  <c r="Y991" i="93"/>
  <c r="Z991" i="93" s="1"/>
  <c r="Y1004" i="93"/>
  <c r="Y1010" i="93"/>
  <c r="Y1150" i="93"/>
  <c r="Y1264" i="93"/>
  <c r="Z1264" i="93" s="1"/>
  <c r="I1357" i="93"/>
  <c r="T1399" i="93"/>
  <c r="W170" i="93"/>
  <c r="I276" i="93" s="1"/>
  <c r="Y899" i="93"/>
  <c r="Z913" i="93"/>
  <c r="Y967" i="93"/>
  <c r="Z967" i="93" s="1"/>
  <c r="Y877" i="93"/>
  <c r="Z877" i="93" s="1"/>
  <c r="Y1042" i="93"/>
  <c r="Z1042" i="93" s="1"/>
  <c r="Y1064" i="93"/>
  <c r="Y1070" i="93"/>
  <c r="Y1214" i="93"/>
  <c r="T1290" i="93"/>
  <c r="R1351" i="93"/>
  <c r="W1399" i="93"/>
  <c r="Y755" i="93"/>
  <c r="Z755" i="93" s="1"/>
  <c r="Y822" i="93"/>
  <c r="Z822" i="93" s="1"/>
  <c r="Y951" i="93"/>
  <c r="G1058" i="93"/>
  <c r="W1290" i="93"/>
  <c r="W71" i="93"/>
  <c r="I176" i="93" s="1"/>
  <c r="Y348" i="93"/>
  <c r="Z348" i="93" s="1"/>
  <c r="Y146" i="93"/>
  <c r="Z146" i="93" s="1"/>
  <c r="Y217" i="93"/>
  <c r="W433" i="93"/>
  <c r="I537" i="93" s="1"/>
  <c r="Y732" i="93"/>
  <c r="Z732" i="93" s="1"/>
  <c r="Y837" i="93"/>
  <c r="Z837" i="93" s="1"/>
  <c r="Y850" i="93"/>
  <c r="Z850" i="93" s="1"/>
  <c r="Y853" i="93"/>
  <c r="Z853" i="93" s="1"/>
  <c r="Y907" i="93"/>
  <c r="Y930" i="93"/>
  <c r="Y1251" i="93"/>
  <c r="Y775" i="93"/>
  <c r="Z775" i="93" s="1"/>
  <c r="Z904" i="93"/>
  <c r="Y924" i="93"/>
  <c r="Z924" i="93" s="1"/>
  <c r="Y1034" i="93"/>
  <c r="Y1060" i="93"/>
  <c r="Z1180" i="93"/>
  <c r="Y1186" i="93"/>
  <c r="Z1186" i="93" s="1"/>
  <c r="Y1263" i="93"/>
  <c r="Z1263" i="93" s="1"/>
  <c r="Y360" i="93"/>
  <c r="Z360" i="93" s="1"/>
  <c r="W500" i="93"/>
  <c r="I603" i="93" s="1"/>
  <c r="Z818" i="93"/>
  <c r="Z855" i="93"/>
  <c r="Y889" i="93"/>
  <c r="Y1022" i="93"/>
  <c r="Z1022" i="93" s="1"/>
  <c r="Y1044" i="93"/>
  <c r="Z1044" i="93" s="1"/>
  <c r="Y1063" i="93"/>
  <c r="Y1192" i="93"/>
  <c r="Z1192" i="93" s="1"/>
  <c r="Y1195" i="93"/>
  <c r="Z1195" i="93" s="1"/>
  <c r="H1038" i="93"/>
  <c r="G1057" i="93"/>
  <c r="Y1057" i="93" s="1"/>
  <c r="Z1057" i="93" s="1"/>
  <c r="Y379" i="93"/>
  <c r="Z379" i="93" s="1"/>
  <c r="Y587" i="93"/>
  <c r="Y783" i="93"/>
  <c r="W777" i="93"/>
  <c r="I932" i="93" s="1"/>
  <c r="T1281" i="93"/>
  <c r="R1316" i="93"/>
  <c r="T1349" i="93"/>
  <c r="P1451" i="93"/>
  <c r="Y153" i="93"/>
  <c r="Z153" i="93" s="1"/>
  <c r="Y233" i="93"/>
  <c r="W359" i="93"/>
  <c r="I455" i="93" s="1"/>
  <c r="Y843" i="93"/>
  <c r="Z843" i="93" s="1"/>
  <c r="Y846" i="93"/>
  <c r="Z846" i="93" s="1"/>
  <c r="Y852" i="93"/>
  <c r="Z999" i="93"/>
  <c r="R1295" i="93"/>
  <c r="P1408" i="93"/>
  <c r="W133" i="93"/>
  <c r="I238" i="93" s="1"/>
  <c r="Y372" i="93"/>
  <c r="W348" i="93"/>
  <c r="Y227" i="93"/>
  <c r="Y240" i="93"/>
  <c r="Z240" i="93" s="1"/>
  <c r="W488" i="93"/>
  <c r="I591" i="93" s="1"/>
  <c r="Y761" i="93"/>
  <c r="Z761" i="93" s="1"/>
  <c r="Y844" i="93"/>
  <c r="Y995" i="93"/>
  <c r="Z995" i="93" s="1"/>
  <c r="Y1014" i="93"/>
  <c r="Z1014" i="93" s="1"/>
  <c r="Y857" i="93"/>
  <c r="Y1101" i="93"/>
  <c r="R1315" i="93"/>
  <c r="Y353" i="93"/>
  <c r="Z353" i="93" s="1"/>
  <c r="W45" i="93"/>
  <c r="X45" i="93" s="1"/>
  <c r="Y167" i="93"/>
  <c r="Z167" i="93" s="1"/>
  <c r="Y229" i="93"/>
  <c r="Y162" i="93"/>
  <c r="Z162" i="93" s="1"/>
  <c r="N63" i="93"/>
  <c r="V63" i="93" s="1"/>
  <c r="H168" i="93" s="1"/>
  <c r="W135" i="93"/>
  <c r="I240" i="93" s="1"/>
  <c r="Y251" i="93"/>
  <c r="Z251" i="93" s="1"/>
  <c r="Y253" i="93"/>
  <c r="Y359" i="93"/>
  <c r="Z359" i="93" s="1"/>
  <c r="Y396" i="93"/>
  <c r="Y431" i="93"/>
  <c r="Y536" i="93"/>
  <c r="Z536" i="93" s="1"/>
  <c r="Y600" i="93"/>
  <c r="Z600" i="93" s="1"/>
  <c r="Y736" i="93"/>
  <c r="Z736" i="93" s="1"/>
  <c r="Y806" i="93"/>
  <c r="Z806" i="93" s="1"/>
  <c r="Y933" i="93"/>
  <c r="Z933" i="93" s="1"/>
  <c r="Y1033" i="93"/>
  <c r="Z1033" i="93" s="1"/>
  <c r="Y344" i="93"/>
  <c r="Z344" i="93" s="1"/>
  <c r="Y553" i="93"/>
  <c r="Y759" i="93"/>
  <c r="Z759" i="93" s="1"/>
  <c r="Y827" i="93"/>
  <c r="Z827" i="93" s="1"/>
  <c r="Y830" i="93"/>
  <c r="Y869" i="93"/>
  <c r="W1009" i="93"/>
  <c r="I1173" i="93" s="1"/>
  <c r="X1173" i="93" s="1"/>
  <c r="R1310" i="93"/>
  <c r="R1349" i="93"/>
  <c r="T1384" i="93"/>
  <c r="T1393" i="93"/>
  <c r="T1396" i="93"/>
  <c r="P1403" i="93"/>
  <c r="P1485" i="93"/>
  <c r="N58" i="93"/>
  <c r="V58" i="93" s="1"/>
  <c r="H163" i="93" s="1"/>
  <c r="Y7" i="93"/>
  <c r="Z7" i="93" s="1"/>
  <c r="N24" i="93"/>
  <c r="V24" i="93" s="1"/>
  <c r="H129" i="93" s="1"/>
  <c r="N43" i="93"/>
  <c r="V43" i="93" s="1"/>
  <c r="H148" i="93" s="1"/>
  <c r="Y499" i="93"/>
  <c r="Y571" i="93"/>
  <c r="Z571" i="93" s="1"/>
  <c r="Y625" i="93"/>
  <c r="Z625" i="93" s="1"/>
  <c r="Y771" i="93"/>
  <c r="Z771" i="93" s="1"/>
  <c r="Y833" i="93"/>
  <c r="Y912" i="93"/>
  <c r="Z912" i="93" s="1"/>
  <c r="Y915" i="93"/>
  <c r="Y927" i="93"/>
  <c r="Y938" i="93"/>
  <c r="W811" i="93"/>
  <c r="I967" i="93" s="1"/>
  <c r="Y970" i="93"/>
  <c r="Z970" i="93" s="1"/>
  <c r="Y998" i="93"/>
  <c r="Y1065" i="93"/>
  <c r="Y1115" i="93"/>
  <c r="Z1115" i="93" s="1"/>
  <c r="T1426" i="93"/>
  <c r="W1489" i="93"/>
  <c r="T1325" i="93"/>
  <c r="P1531" i="93"/>
  <c r="Y1077" i="93"/>
  <c r="Y166" i="93"/>
  <c r="Z166" i="93" s="1"/>
  <c r="Y239" i="93"/>
  <c r="Y264" i="93"/>
  <c r="Z264" i="93" s="1"/>
  <c r="N285" i="93"/>
  <c r="V285" i="93" s="1"/>
  <c r="H397" i="93" s="1"/>
  <c r="W442" i="93"/>
  <c r="I545" i="93" s="1"/>
  <c r="W496" i="93"/>
  <c r="I599" i="93" s="1"/>
  <c r="Y769" i="93"/>
  <c r="Z769" i="93" s="1"/>
  <c r="Y779" i="93"/>
  <c r="W719" i="93"/>
  <c r="I852" i="93" s="1"/>
  <c r="Y1027" i="93"/>
  <c r="Z1027" i="93" s="1"/>
  <c r="W1025" i="93"/>
  <c r="I1189" i="93" s="1"/>
  <c r="X1189" i="93" s="1"/>
  <c r="R1305" i="93"/>
  <c r="W1308" i="93"/>
  <c r="P1388" i="93"/>
  <c r="W1452" i="93"/>
  <c r="W1554" i="93"/>
  <c r="W1573" i="93"/>
  <c r="W164" i="93"/>
  <c r="I270" i="93" s="1"/>
  <c r="Y428" i="93"/>
  <c r="Y744" i="93"/>
  <c r="Z744" i="93" s="1"/>
  <c r="Y767" i="93"/>
  <c r="Z767" i="93" s="1"/>
  <c r="Y777" i="93"/>
  <c r="Z777" i="93" s="1"/>
  <c r="Z835" i="93"/>
  <c r="Y887" i="93"/>
  <c r="Z887" i="93" s="1"/>
  <c r="Y897" i="93"/>
  <c r="Z897" i="93" s="1"/>
  <c r="Z900" i="93"/>
  <c r="Y914" i="93"/>
  <c r="Z914" i="93" s="1"/>
  <c r="W765" i="93"/>
  <c r="I920" i="93" s="1"/>
  <c r="Y923" i="93"/>
  <c r="Z923" i="93" s="1"/>
  <c r="W801" i="93"/>
  <c r="I957" i="93" s="1"/>
  <c r="Y963" i="93"/>
  <c r="Z963" i="93" s="1"/>
  <c r="Y1000" i="93"/>
  <c r="Y1018" i="93"/>
  <c r="Z1018" i="93" s="1"/>
  <c r="W925" i="93"/>
  <c r="I1086" i="93" s="1"/>
  <c r="N16" i="93"/>
  <c r="P16" i="93" s="1"/>
  <c r="N42" i="93"/>
  <c r="V42" i="93" s="1"/>
  <c r="H147" i="93" s="1"/>
  <c r="W46" i="93"/>
  <c r="I151" i="93" s="1"/>
  <c r="Y163" i="93"/>
  <c r="Z163" i="93" s="1"/>
  <c r="Y234" i="93"/>
  <c r="Z234" i="93" s="1"/>
  <c r="Y245" i="93"/>
  <c r="Y274" i="93"/>
  <c r="Y343" i="93"/>
  <c r="Y349" i="93"/>
  <c r="Z349" i="93" s="1"/>
  <c r="G471" i="93"/>
  <c r="Y471" i="93" s="1"/>
  <c r="Y804" i="93"/>
  <c r="Y819" i="93"/>
  <c r="Z819" i="93" s="1"/>
  <c r="W709" i="93"/>
  <c r="I842" i="93" s="1"/>
  <c r="Y845" i="93"/>
  <c r="Y851" i="93"/>
  <c r="Z851" i="93" s="1"/>
  <c r="Y911" i="93"/>
  <c r="W774" i="93"/>
  <c r="I929" i="93" s="1"/>
  <c r="Y943" i="93"/>
  <c r="Z943" i="93" s="1"/>
  <c r="Y944" i="93"/>
  <c r="Z944" i="93" s="1"/>
  <c r="Y1079" i="93"/>
  <c r="W1059" i="93"/>
  <c r="I1223" i="93" s="1"/>
  <c r="P1303" i="93"/>
  <c r="R1311" i="93"/>
  <c r="P1356" i="93"/>
  <c r="P1404" i="93"/>
  <c r="Y228" i="93"/>
  <c r="N59" i="93"/>
  <c r="V59" i="93" s="1"/>
  <c r="H164" i="93" s="1"/>
  <c r="Y170" i="93"/>
  <c r="Z170" i="93" s="1"/>
  <c r="Y261" i="93"/>
  <c r="Z261" i="93" s="1"/>
  <c r="Y351" i="93"/>
  <c r="Z351" i="93" s="1"/>
  <c r="Y368" i="93"/>
  <c r="Y377" i="93"/>
  <c r="Z377" i="93" s="1"/>
  <c r="Y537" i="93"/>
  <c r="Y490" i="93"/>
  <c r="Z490" i="93" s="1"/>
  <c r="Y765" i="93"/>
  <c r="Z765" i="93" s="1"/>
  <c r="Y807" i="93"/>
  <c r="Z807" i="93" s="1"/>
  <c r="Y908" i="93"/>
  <c r="Z908" i="93" s="1"/>
  <c r="Y934" i="93"/>
  <c r="Y1029" i="93"/>
  <c r="Y1054" i="93"/>
  <c r="Z1054" i="93" s="1"/>
  <c r="T1297" i="93"/>
  <c r="R1303" i="93"/>
  <c r="R1404" i="93"/>
  <c r="P1460" i="93"/>
  <c r="P1529" i="93"/>
  <c r="Y785" i="93"/>
  <c r="Z785" i="93" s="1"/>
  <c r="Y870" i="93"/>
  <c r="Z870" i="93" s="1"/>
  <c r="Y875" i="93"/>
  <c r="Z875" i="93" s="1"/>
  <c r="Y905" i="93"/>
  <c r="Z905" i="93" s="1"/>
  <c r="Y1149" i="93"/>
  <c r="Z1149" i="93" s="1"/>
  <c r="R1291" i="93"/>
  <c r="T1356" i="93"/>
  <c r="Z247" i="93"/>
  <c r="Y834" i="93"/>
  <c r="Z834" i="93" s="1"/>
  <c r="Z882" i="93"/>
  <c r="Z890" i="93"/>
  <c r="Y928" i="93"/>
  <c r="Z928" i="93" s="1"/>
  <c r="Y971" i="93"/>
  <c r="Z971" i="93" s="1"/>
  <c r="Y983" i="93"/>
  <c r="Z983" i="93" s="1"/>
  <c r="W937" i="93"/>
  <c r="I1098" i="93" s="1"/>
  <c r="Y1104" i="93"/>
  <c r="Z1104" i="93" s="1"/>
  <c r="R1338" i="93"/>
  <c r="G1258" i="93"/>
  <c r="Y1258" i="93" s="1"/>
  <c r="Z1258" i="93" s="1"/>
  <c r="G1259" i="93"/>
  <c r="Y1259" i="93" s="1"/>
  <c r="Z1259" i="93" s="1"/>
  <c r="G1266" i="93"/>
  <c r="Y1266" i="93" s="1"/>
  <c r="Z1266" i="93" s="1"/>
  <c r="G1267" i="93"/>
  <c r="Y1267" i="93" s="1"/>
  <c r="Z1267" i="93" s="1"/>
  <c r="G1269" i="93"/>
  <c r="Y1269" i="93" s="1"/>
  <c r="Z1269" i="93" s="1"/>
  <c r="I1355" i="93"/>
  <c r="P1438" i="93"/>
  <c r="W1447" i="93"/>
  <c r="P1498" i="93"/>
  <c r="T1481" i="93"/>
  <c r="R1498" i="93"/>
  <c r="P1500" i="93"/>
  <c r="R1556" i="93"/>
  <c r="R1571" i="93"/>
  <c r="R1577" i="93"/>
  <c r="T1579" i="93"/>
  <c r="G1308" i="93"/>
  <c r="G1311" i="93"/>
  <c r="G1312" i="93"/>
  <c r="I1334" i="93"/>
  <c r="I1338" i="93"/>
  <c r="R1550" i="93"/>
  <c r="I1225" i="93"/>
  <c r="I1231" i="93"/>
  <c r="I1233" i="93"/>
  <c r="I1235" i="93"/>
  <c r="V647" i="93"/>
  <c r="G157" i="93"/>
  <c r="Y157" i="93" s="1"/>
  <c r="W52" i="93"/>
  <c r="I157" i="93" s="1"/>
  <c r="G137" i="93"/>
  <c r="Y137" i="93" s="1"/>
  <c r="Z137" i="93" s="1"/>
  <c r="W32" i="93"/>
  <c r="I137" i="93" s="1"/>
  <c r="G136" i="93"/>
  <c r="Y136" i="93" s="1"/>
  <c r="Z136" i="93" s="1"/>
  <c r="W31" i="93"/>
  <c r="I136" i="93" s="1"/>
  <c r="G145" i="93"/>
  <c r="Y145" i="93" s="1"/>
  <c r="Z145" i="93" s="1"/>
  <c r="W40" i="93"/>
  <c r="I145" i="93" s="1"/>
  <c r="W62" i="93"/>
  <c r="I167" i="93" s="1"/>
  <c r="Y220" i="93"/>
  <c r="G144" i="93"/>
  <c r="Y144" i="93" s="1"/>
  <c r="W39" i="93"/>
  <c r="I144" i="93" s="1"/>
  <c r="W59" i="93"/>
  <c r="I164" i="93" s="1"/>
  <c r="G132" i="93"/>
  <c r="Y132" i="93" s="1"/>
  <c r="Z132" i="93" s="1"/>
  <c r="W27" i="93"/>
  <c r="I132" i="93" s="1"/>
  <c r="G142" i="93"/>
  <c r="Y142" i="93" s="1"/>
  <c r="Z142" i="93" s="1"/>
  <c r="W37" i="93"/>
  <c r="I142" i="93" s="1"/>
  <c r="Y161" i="93"/>
  <c r="Z161" i="93" s="1"/>
  <c r="Y172" i="93"/>
  <c r="Z172" i="93" s="1"/>
  <c r="N69" i="93"/>
  <c r="V69" i="93" s="1"/>
  <c r="H174" i="93" s="1"/>
  <c r="G250" i="93"/>
  <c r="Y250" i="93" s="1"/>
  <c r="Z250" i="93" s="1"/>
  <c r="W145" i="93"/>
  <c r="I250" i="93" s="1"/>
  <c r="G141" i="93"/>
  <c r="Y141" i="93" s="1"/>
  <c r="Z141" i="93" s="1"/>
  <c r="W36" i="93"/>
  <c r="I141" i="93" s="1"/>
  <c r="N48" i="93"/>
  <c r="V48" i="93" s="1"/>
  <c r="H153" i="93" s="1"/>
  <c r="Y159" i="93"/>
  <c r="Z159" i="93" s="1"/>
  <c r="W55" i="93"/>
  <c r="I160" i="93" s="1"/>
  <c r="W56" i="93"/>
  <c r="I161" i="93" s="1"/>
  <c r="G128" i="93"/>
  <c r="Y128" i="93" s="1"/>
  <c r="Z128" i="93" s="1"/>
  <c r="W23" i="93"/>
  <c r="I128" i="93" s="1"/>
  <c r="Y29" i="93"/>
  <c r="G158" i="93"/>
  <c r="Y158" i="93" s="1"/>
  <c r="Z158" i="93" s="1"/>
  <c r="W53" i="93"/>
  <c r="I158" i="93" s="1"/>
  <c r="Y237" i="93"/>
  <c r="G248" i="93"/>
  <c r="Y248" i="93" s="1"/>
  <c r="Z248" i="93" s="1"/>
  <c r="W143" i="93"/>
  <c r="I248" i="93" s="1"/>
  <c r="Y238" i="93"/>
  <c r="Z238" i="93" s="1"/>
  <c r="Z239" i="93"/>
  <c r="Y252" i="93"/>
  <c r="Z252" i="93" s="1"/>
  <c r="Y262" i="93"/>
  <c r="Z262" i="93" s="1"/>
  <c r="Y276" i="93"/>
  <c r="Z276" i="93" s="1"/>
  <c r="Y277" i="93"/>
  <c r="Z277" i="93" s="1"/>
  <c r="Y282" i="93"/>
  <c r="Z282" i="93" s="1"/>
  <c r="Y283" i="93"/>
  <c r="Z283" i="93" s="1"/>
  <c r="Q316" i="93"/>
  <c r="Y323" i="93"/>
  <c r="Y352" i="93"/>
  <c r="Z352" i="93" s="1"/>
  <c r="Y369" i="93"/>
  <c r="Y380" i="93"/>
  <c r="Z380" i="93" s="1"/>
  <c r="Y450" i="93"/>
  <c r="Z450" i="93" s="1"/>
  <c r="Y455" i="93"/>
  <c r="Y456" i="93"/>
  <c r="Z456" i="93" s="1"/>
  <c r="Y466" i="93"/>
  <c r="Z466" i="93" s="1"/>
  <c r="Y474" i="93"/>
  <c r="Z474" i="93" s="1"/>
  <c r="Y482" i="93"/>
  <c r="Y565" i="93"/>
  <c r="Y567" i="93"/>
  <c r="Z567" i="93" s="1"/>
  <c r="Y592" i="93"/>
  <c r="G583" i="93"/>
  <c r="G1030" i="93"/>
  <c r="Y1030" i="93" s="1"/>
  <c r="Z1030" i="93" s="1"/>
  <c r="W871" i="93"/>
  <c r="I1030" i="93" s="1"/>
  <c r="W703" i="93"/>
  <c r="I835" i="93" s="1"/>
  <c r="W729" i="93"/>
  <c r="I875" i="93" s="1"/>
  <c r="G1155" i="93"/>
  <c r="Y1155" i="93" s="1"/>
  <c r="Z1155" i="93" s="1"/>
  <c r="W991" i="93"/>
  <c r="I1155" i="93" s="1"/>
  <c r="G1162" i="93"/>
  <c r="W998" i="93"/>
  <c r="I1162" i="93" s="1"/>
  <c r="G1204" i="93"/>
  <c r="W1040" i="93"/>
  <c r="I1204" i="93" s="1"/>
  <c r="X1204" i="93" s="1"/>
  <c r="Y331" i="93"/>
  <c r="Y357" i="93"/>
  <c r="Y383" i="93"/>
  <c r="W440" i="93"/>
  <c r="I543" i="93" s="1"/>
  <c r="Y588" i="93"/>
  <c r="Z588" i="93" s="1"/>
  <c r="Y607" i="93"/>
  <c r="Y620" i="93"/>
  <c r="Z620" i="93" s="1"/>
  <c r="Y623" i="93"/>
  <c r="Z623" i="93" s="1"/>
  <c r="V625" i="93"/>
  <c r="G1067" i="93"/>
  <c r="W906" i="93"/>
  <c r="I1067" i="93" s="1"/>
  <c r="G1071" i="93"/>
  <c r="Y1071" i="93" s="1"/>
  <c r="Z1071" i="93" s="1"/>
  <c r="W910" i="93"/>
  <c r="I1071" i="93" s="1"/>
  <c r="G1102" i="93"/>
  <c r="Y1102" i="93" s="1"/>
  <c r="Z1102" i="93" s="1"/>
  <c r="W941" i="93"/>
  <c r="I1102" i="93" s="1"/>
  <c r="G1159" i="93"/>
  <c r="W995" i="93"/>
  <c r="I1159" i="93" s="1"/>
  <c r="G1208" i="93"/>
  <c r="Y1208" i="93" s="1"/>
  <c r="Z1208" i="93" s="1"/>
  <c r="W1044" i="93"/>
  <c r="I1208" i="93" s="1"/>
  <c r="X1208" i="93" s="1"/>
  <c r="Y138" i="93"/>
  <c r="Z138" i="93" s="1"/>
  <c r="Y236" i="93"/>
  <c r="Z274" i="93"/>
  <c r="Y337" i="93"/>
  <c r="W238" i="93"/>
  <c r="I343" i="93" s="1"/>
  <c r="Y279" i="93"/>
  <c r="Z279" i="93" s="1"/>
  <c r="Y385" i="93"/>
  <c r="Y394" i="93"/>
  <c r="Z394" i="93" s="1"/>
  <c r="Y397" i="93"/>
  <c r="Z397" i="93" s="1"/>
  <c r="Y436" i="93"/>
  <c r="Z436" i="93" s="1"/>
  <c r="Y453" i="93"/>
  <c r="Z453" i="93" s="1"/>
  <c r="Y544" i="93"/>
  <c r="Z544" i="93" s="1"/>
  <c r="Y551" i="93"/>
  <c r="Y579" i="93"/>
  <c r="W498" i="93"/>
  <c r="I601" i="93" s="1"/>
  <c r="W504" i="93"/>
  <c r="I607" i="93" s="1"/>
  <c r="W673" i="93"/>
  <c r="I805" i="93" s="1"/>
  <c r="W732" i="93"/>
  <c r="I882" i="93" s="1"/>
  <c r="W888" i="93"/>
  <c r="I1048" i="93" s="1"/>
  <c r="G1175" i="93"/>
  <c r="W1011" i="93"/>
  <c r="I1175" i="93" s="1"/>
  <c r="Y130" i="93"/>
  <c r="Z130" i="93" s="1"/>
  <c r="Y134" i="93"/>
  <c r="Z134" i="93" s="1"/>
  <c r="Y140" i="93"/>
  <c r="Z140" i="93" s="1"/>
  <c r="Y15" i="93"/>
  <c r="Z15" i="93" s="1"/>
  <c r="W25" i="93"/>
  <c r="I130" i="93" s="1"/>
  <c r="N27" i="93"/>
  <c r="V27" i="93" s="1"/>
  <c r="H132" i="93" s="1"/>
  <c r="W28" i="93"/>
  <c r="I133" i="93" s="1"/>
  <c r="W33" i="93"/>
  <c r="I138" i="93" s="1"/>
  <c r="Y223" i="93"/>
  <c r="Z223" i="93" s="1"/>
  <c r="Y235" i="93"/>
  <c r="Y256" i="93"/>
  <c r="Z256" i="93" s="1"/>
  <c r="Y257" i="93"/>
  <c r="Y272" i="93"/>
  <c r="Z272" i="93" s="1"/>
  <c r="Y273" i="93"/>
  <c r="Z273" i="93" s="1"/>
  <c r="Y347" i="93"/>
  <c r="Z347" i="93" s="1"/>
  <c r="Y356" i="93"/>
  <c r="Z356" i="93" s="1"/>
  <c r="Y366" i="93"/>
  <c r="N278" i="93"/>
  <c r="Y443" i="93"/>
  <c r="Z443" i="93" s="1"/>
  <c r="Y448" i="93"/>
  <c r="Z448" i="93" s="1"/>
  <c r="Y480" i="93"/>
  <c r="Z480" i="93" s="1"/>
  <c r="Y505" i="93"/>
  <c r="Z505" i="93" s="1"/>
  <c r="W435" i="93"/>
  <c r="I651" i="93" s="1"/>
  <c r="Y577" i="93"/>
  <c r="Y615" i="93"/>
  <c r="Z615" i="93" s="1"/>
  <c r="W736" i="93"/>
  <c r="I887" i="93" s="1"/>
  <c r="X887" i="93" s="1"/>
  <c r="W884" i="93"/>
  <c r="I1044" i="93" s="1"/>
  <c r="X1044" i="93" s="1"/>
  <c r="G1166" i="93"/>
  <c r="Y1166" i="93" s="1"/>
  <c r="Z1166" i="93" s="1"/>
  <c r="W1002" i="93"/>
  <c r="I1166" i="93" s="1"/>
  <c r="X69" i="93"/>
  <c r="Y260" i="93"/>
  <c r="Z260" i="93" s="1"/>
  <c r="Y129" i="93"/>
  <c r="Z129" i="93" s="1"/>
  <c r="Y133" i="93"/>
  <c r="Z133" i="93" s="1"/>
  <c r="Y155" i="93"/>
  <c r="Z155" i="93" s="1"/>
  <c r="N52" i="93"/>
  <c r="V52" i="93" s="1"/>
  <c r="H157" i="93" s="1"/>
  <c r="N53" i="93"/>
  <c r="V53" i="93" s="1"/>
  <c r="H158" i="93" s="1"/>
  <c r="Z217" i="93"/>
  <c r="W129" i="93"/>
  <c r="I234" i="93" s="1"/>
  <c r="Y11" i="93"/>
  <c r="Z11" i="93" s="1"/>
  <c r="Y16" i="93"/>
  <c r="N26" i="93"/>
  <c r="V26" i="93" s="1"/>
  <c r="H131" i="93" s="1"/>
  <c r="N34" i="93"/>
  <c r="V34" i="93" s="1"/>
  <c r="H139" i="93" s="1"/>
  <c r="N35" i="93"/>
  <c r="V35" i="93" s="1"/>
  <c r="H140" i="93" s="1"/>
  <c r="Y37" i="93"/>
  <c r="Y154" i="93"/>
  <c r="Z154" i="93" s="1"/>
  <c r="W119" i="93"/>
  <c r="I224" i="93" s="1"/>
  <c r="Y242" i="93"/>
  <c r="Z242" i="93" s="1"/>
  <c r="Y244" i="93"/>
  <c r="Y255" i="93"/>
  <c r="Z255" i="93" s="1"/>
  <c r="W151" i="93"/>
  <c r="I256" i="93" s="1"/>
  <c r="Y266" i="93"/>
  <c r="Z266" i="93" s="1"/>
  <c r="Y270" i="93"/>
  <c r="Z270" i="93" s="1"/>
  <c r="W167" i="93"/>
  <c r="I273" i="93" s="1"/>
  <c r="Y324" i="93"/>
  <c r="Z324" i="93" s="1"/>
  <c r="Y335" i="93"/>
  <c r="Y341" i="93"/>
  <c r="Z341" i="93" s="1"/>
  <c r="W242" i="93"/>
  <c r="I347" i="93" s="1"/>
  <c r="W250" i="93"/>
  <c r="I355" i="93" s="1"/>
  <c r="Y374" i="93"/>
  <c r="Y375" i="93"/>
  <c r="Y531" i="93"/>
  <c r="Z531" i="93" s="1"/>
  <c r="Y599" i="93"/>
  <c r="Z599" i="93" s="1"/>
  <c r="Y644" i="93"/>
  <c r="Z644" i="93" s="1"/>
  <c r="V664" i="93"/>
  <c r="W714" i="93"/>
  <c r="I847" i="93" s="1"/>
  <c r="W844" i="93"/>
  <c r="I1000" i="93" s="1"/>
  <c r="Y860" i="93"/>
  <c r="Z860" i="93" s="1"/>
  <c r="W863" i="93"/>
  <c r="I1022" i="93" s="1"/>
  <c r="W868" i="93"/>
  <c r="I1027" i="93" s="1"/>
  <c r="G1167" i="93"/>
  <c r="Y1167" i="93" s="1"/>
  <c r="Z1167" i="93" s="1"/>
  <c r="W1003" i="93"/>
  <c r="I1167" i="93" s="1"/>
  <c r="Y232" i="93"/>
  <c r="Y243" i="93"/>
  <c r="Z243" i="93" s="1"/>
  <c r="Y265" i="93"/>
  <c r="Z265" i="93" s="1"/>
  <c r="Y268" i="93"/>
  <c r="Z268" i="93" s="1"/>
  <c r="Y269" i="93"/>
  <c r="Z269" i="93" s="1"/>
  <c r="Y365" i="93"/>
  <c r="Y373" i="93"/>
  <c r="Y438" i="93"/>
  <c r="Y451" i="93"/>
  <c r="Z451" i="93" s="1"/>
  <c r="Y457" i="93"/>
  <c r="Z457" i="93" s="1"/>
  <c r="Y504" i="93"/>
  <c r="Y484" i="93"/>
  <c r="Z484" i="93" s="1"/>
  <c r="Y627" i="93"/>
  <c r="Y649" i="93"/>
  <c r="Z649" i="93" s="1"/>
  <c r="Y650" i="93"/>
  <c r="Z650" i="93" s="1"/>
  <c r="G1169" i="93"/>
  <c r="Y1169" i="93" s="1"/>
  <c r="Z1169" i="93" s="1"/>
  <c r="W1005" i="93"/>
  <c r="I1169" i="93" s="1"/>
  <c r="G1187" i="93"/>
  <c r="W1023" i="93"/>
  <c r="I1187" i="93" s="1"/>
  <c r="Y149" i="93"/>
  <c r="Z149" i="93" s="1"/>
  <c r="Y151" i="93"/>
  <c r="Z151" i="93" s="1"/>
  <c r="P53" i="93"/>
  <c r="Y169" i="93"/>
  <c r="Z169" i="93" s="1"/>
  <c r="Y171" i="93"/>
  <c r="Y174" i="93"/>
  <c r="Z174" i="93" s="1"/>
  <c r="Y175" i="93"/>
  <c r="Z175" i="93" s="1"/>
  <c r="Y176" i="93"/>
  <c r="Z176" i="93" s="1"/>
  <c r="Y230" i="93"/>
  <c r="Z230" i="93" s="1"/>
  <c r="Y231" i="93"/>
  <c r="Y241" i="93"/>
  <c r="W162" i="93"/>
  <c r="I268" i="93" s="1"/>
  <c r="Y333" i="93"/>
  <c r="Y345" i="93"/>
  <c r="Z345" i="93" s="1"/>
  <c r="Y361" i="93"/>
  <c r="Z361" i="93" s="1"/>
  <c r="Y259" i="93"/>
  <c r="Z259" i="93" s="1"/>
  <c r="Y370" i="93"/>
  <c r="Z370" i="93" s="1"/>
  <c r="Y434" i="93"/>
  <c r="W361" i="93"/>
  <c r="Y462" i="93"/>
  <c r="Z462" i="93" s="1"/>
  <c r="Y392" i="93"/>
  <c r="Z392" i="93" s="1"/>
  <c r="Y503" i="93"/>
  <c r="W430" i="93"/>
  <c r="Y440" i="93"/>
  <c r="Y548" i="93"/>
  <c r="Z548" i="93" s="1"/>
  <c r="W456" i="93"/>
  <c r="I559" i="93" s="1"/>
  <c r="W492" i="93"/>
  <c r="I595" i="93" s="1"/>
  <c r="Y596" i="93"/>
  <c r="Z596" i="93" s="1"/>
  <c r="Y603" i="93"/>
  <c r="R621" i="93"/>
  <c r="W695" i="93"/>
  <c r="I827" i="93" s="1"/>
  <c r="W725" i="93"/>
  <c r="I869" i="93" s="1"/>
  <c r="W756" i="93"/>
  <c r="I911" i="93" s="1"/>
  <c r="W782" i="93"/>
  <c r="I937" i="93" s="1"/>
  <c r="W852" i="93"/>
  <c r="I1011" i="93" s="1"/>
  <c r="X1011" i="93" s="1"/>
  <c r="Y868" i="93"/>
  <c r="Z868" i="93" s="1"/>
  <c r="Y1031" i="93"/>
  <c r="W891" i="93"/>
  <c r="I1051" i="93" s="1"/>
  <c r="W913" i="93"/>
  <c r="I1074" i="93" s="1"/>
  <c r="Y1092" i="93"/>
  <c r="W1000" i="93"/>
  <c r="I1164" i="93" s="1"/>
  <c r="W1018" i="93"/>
  <c r="I1182" i="93" s="1"/>
  <c r="W1026" i="93"/>
  <c r="I1190" i="93" s="1"/>
  <c r="X1190" i="93" s="1"/>
  <c r="W1051" i="93"/>
  <c r="I1215" i="93" s="1"/>
  <c r="X1215" i="93" s="1"/>
  <c r="I1367" i="93"/>
  <c r="G1368" i="93"/>
  <c r="I1395" i="93"/>
  <c r="Y1076" i="93"/>
  <c r="Y1093" i="93"/>
  <c r="Y1094" i="93"/>
  <c r="Y1095" i="93"/>
  <c r="Y1131" i="93"/>
  <c r="Z1131" i="93" s="1"/>
  <c r="W1012" i="93"/>
  <c r="I1176" i="93" s="1"/>
  <c r="X1176" i="93" s="1"/>
  <c r="Y1185" i="93"/>
  <c r="Z1185" i="93" s="1"/>
  <c r="Y1193" i="93"/>
  <c r="Z1193" i="93" s="1"/>
  <c r="Y1203" i="93"/>
  <c r="Z1203" i="93" s="1"/>
  <c r="Z1216" i="93"/>
  <c r="Y1217" i="93"/>
  <c r="Z1217" i="93" s="1"/>
  <c r="Y1223" i="93"/>
  <c r="Z1223" i="93" s="1"/>
  <c r="G1328" i="93"/>
  <c r="I1331" i="93"/>
  <c r="G1332" i="93"/>
  <c r="G1353" i="93"/>
  <c r="P1392" i="93"/>
  <c r="T1493" i="93"/>
  <c r="P1328" i="93"/>
  <c r="W1350" i="93"/>
  <c r="I1512" i="93" s="1"/>
  <c r="T1351" i="93"/>
  <c r="R1379" i="93"/>
  <c r="R1408" i="93"/>
  <c r="R1428" i="93"/>
  <c r="W1458" i="93"/>
  <c r="R1460" i="93"/>
  <c r="R1475" i="93"/>
  <c r="P1521" i="93"/>
  <c r="W1565" i="93"/>
  <c r="Y1052" i="93"/>
  <c r="Z1052" i="93" s="1"/>
  <c r="Y1059" i="93"/>
  <c r="Y1081" i="93"/>
  <c r="Z1081" i="93" s="1"/>
  <c r="Y1082" i="93"/>
  <c r="Y1098" i="93"/>
  <c r="Y1133" i="93"/>
  <c r="Z1133" i="93" s="1"/>
  <c r="Y1173" i="93"/>
  <c r="Y1206" i="93"/>
  <c r="Y1207" i="93"/>
  <c r="Z1207" i="93" s="1"/>
  <c r="I1298" i="93"/>
  <c r="G1299" i="93"/>
  <c r="G1301" i="93"/>
  <c r="G1303" i="93"/>
  <c r="G1339" i="93"/>
  <c r="G1340" i="93"/>
  <c r="R1301" i="93"/>
  <c r="R1328" i="93"/>
  <c r="W1332" i="93"/>
  <c r="I1494" i="93" s="1"/>
  <c r="T1345" i="93"/>
  <c r="W1370" i="93"/>
  <c r="P1374" i="93"/>
  <c r="G1541" i="93"/>
  <c r="R1380" i="93"/>
  <c r="W1385" i="93"/>
  <c r="R1399" i="93"/>
  <c r="T1408" i="93"/>
  <c r="W1418" i="93"/>
  <c r="R1430" i="93"/>
  <c r="R1488" i="93"/>
  <c r="R1492" i="93"/>
  <c r="R1542" i="93"/>
  <c r="T1589" i="93"/>
  <c r="Y1245" i="93"/>
  <c r="Z1245" i="93" s="1"/>
  <c r="Y1246" i="93"/>
  <c r="Y1247" i="93"/>
  <c r="Z1247" i="93" s="1"/>
  <c r="Y1254" i="93"/>
  <c r="G1425" i="93"/>
  <c r="T1328" i="93"/>
  <c r="G1530" i="93"/>
  <c r="W1380" i="93"/>
  <c r="P1426" i="93"/>
  <c r="T1427" i="93"/>
  <c r="R1452" i="93"/>
  <c r="T1492" i="93"/>
  <c r="R1551" i="93"/>
  <c r="P1553" i="93"/>
  <c r="W1568" i="93"/>
  <c r="T1572" i="93"/>
  <c r="Y1084" i="93"/>
  <c r="Y1085" i="93"/>
  <c r="Y1086" i="93"/>
  <c r="Y1100" i="93"/>
  <c r="Y1152" i="93"/>
  <c r="Z1152" i="93" s="1"/>
  <c r="Y1153" i="93"/>
  <c r="Z1153" i="93" s="1"/>
  <c r="Y1168" i="93"/>
  <c r="Z1168" i="93" s="1"/>
  <c r="Y1178" i="93"/>
  <c r="Z1178" i="93" s="1"/>
  <c r="Y1189" i="93"/>
  <c r="Z1189" i="93" s="1"/>
  <c r="Y1197" i="93"/>
  <c r="Z1197" i="93" s="1"/>
  <c r="Y1199" i="93"/>
  <c r="Y1201" i="93"/>
  <c r="Z1201" i="93" s="1"/>
  <c r="W1184" i="93"/>
  <c r="R1562" i="93"/>
  <c r="R1564" i="93"/>
  <c r="P1412" i="93"/>
  <c r="W1426" i="93"/>
  <c r="Y880" i="93"/>
  <c r="Z880" i="93" s="1"/>
  <c r="Y1073" i="93"/>
  <c r="Z1073" i="93" s="1"/>
  <c r="Y1074" i="93"/>
  <c r="Y1089" i="93"/>
  <c r="Z1089" i="93" s="1"/>
  <c r="Y1090" i="93"/>
  <c r="Y1137" i="93"/>
  <c r="Y1181" i="93"/>
  <c r="Z1181" i="93" s="1"/>
  <c r="Y1190" i="93"/>
  <c r="Z1190" i="93" s="1"/>
  <c r="Y1212" i="93"/>
  <c r="Z1212" i="93" s="1"/>
  <c r="Y1215" i="93"/>
  <c r="Z1215" i="93" s="1"/>
  <c r="G1324" i="93"/>
  <c r="R1302" i="93"/>
  <c r="G1472" i="93"/>
  <c r="T1404" i="93"/>
  <c r="P1406" i="93"/>
  <c r="T1487" i="93"/>
  <c r="T1489" i="93"/>
  <c r="R1508" i="93"/>
  <c r="R1510" i="93"/>
  <c r="P285" i="93"/>
  <c r="Y8" i="93"/>
  <c r="Y12" i="93"/>
  <c r="Z12" i="93" s="1"/>
  <c r="N19" i="93"/>
  <c r="V19" i="93" s="1"/>
  <c r="H124" i="93" s="1"/>
  <c r="N20" i="93"/>
  <c r="V20" i="93" s="1"/>
  <c r="H125" i="93" s="1"/>
  <c r="N23" i="93"/>
  <c r="R23" i="93" s="1"/>
  <c r="R106" i="93" s="1"/>
  <c r="X30" i="93"/>
  <c r="Y35" i="93"/>
  <c r="Z35" i="93" s="1"/>
  <c r="N38" i="93"/>
  <c r="V38" i="93" s="1"/>
  <c r="H143" i="93" s="1"/>
  <c r="N39" i="93"/>
  <c r="V39" i="93" s="1"/>
  <c r="H144" i="93" s="1"/>
  <c r="N40" i="93"/>
  <c r="V40" i="93" s="1"/>
  <c r="H145" i="93" s="1"/>
  <c r="N41" i="93"/>
  <c r="W41" i="93"/>
  <c r="I146" i="93" s="1"/>
  <c r="W44" i="93"/>
  <c r="I149" i="93" s="1"/>
  <c r="N51" i="93"/>
  <c r="V51" i="93" s="1"/>
  <c r="H156" i="93" s="1"/>
  <c r="Y53" i="93"/>
  <c r="N55" i="93"/>
  <c r="V55" i="93" s="1"/>
  <c r="H160" i="93" s="1"/>
  <c r="N56" i="93"/>
  <c r="V56" i="93" s="1"/>
  <c r="H161" i="93" s="1"/>
  <c r="N57" i="93"/>
  <c r="V57" i="93" s="1"/>
  <c r="H162" i="93" s="1"/>
  <c r="W57" i="93"/>
  <c r="I162" i="93" s="1"/>
  <c r="W64" i="93"/>
  <c r="I169" i="93" s="1"/>
  <c r="W67" i="93"/>
  <c r="I172" i="93" s="1"/>
  <c r="W127" i="93"/>
  <c r="I232" i="93" s="1"/>
  <c r="W131" i="93"/>
  <c r="I236" i="93" s="1"/>
  <c r="R216" i="93"/>
  <c r="W230" i="93"/>
  <c r="I335" i="93" s="1"/>
  <c r="Z231" i="93"/>
  <c r="W234" i="93"/>
  <c r="I339" i="93" s="1"/>
  <c r="X339" i="93" s="1"/>
  <c r="G449" i="93"/>
  <c r="Y449" i="93" s="1"/>
  <c r="Z449" i="93" s="1"/>
  <c r="W352" i="93"/>
  <c r="I449" i="93" s="1"/>
  <c r="G384" i="93"/>
  <c r="Y384" i="93" s="1"/>
  <c r="Z384" i="93" s="1"/>
  <c r="Y390" i="93"/>
  <c r="Z390" i="93" s="1"/>
  <c r="Q106" i="93"/>
  <c r="N25" i="93"/>
  <c r="V25" i="93" s="1"/>
  <c r="H130" i="93" s="1"/>
  <c r="X36" i="93"/>
  <c r="Y39" i="93"/>
  <c r="Y41" i="93"/>
  <c r="N44" i="93"/>
  <c r="V44" i="93" s="1"/>
  <c r="H149" i="93" s="1"/>
  <c r="N45" i="93"/>
  <c r="V45" i="93" s="1"/>
  <c r="H150" i="93" s="1"/>
  <c r="I150" i="93" s="1"/>
  <c r="N49" i="93"/>
  <c r="N50" i="93"/>
  <c r="V50" i="93" s="1"/>
  <c r="H155" i="93" s="1"/>
  <c r="Y51" i="93"/>
  <c r="N54" i="93"/>
  <c r="V54" i="93" s="1"/>
  <c r="H159" i="93" s="1"/>
  <c r="Y55" i="93"/>
  <c r="Z55" i="93" s="1"/>
  <c r="Y57" i="93"/>
  <c r="Z57" i="93" s="1"/>
  <c r="W58" i="93"/>
  <c r="I163" i="93" s="1"/>
  <c r="N61" i="93"/>
  <c r="V61" i="93" s="1"/>
  <c r="H166" i="93" s="1"/>
  <c r="N62" i="93"/>
  <c r="V62" i="93" s="1"/>
  <c r="H167" i="93" s="1"/>
  <c r="N64" i="93"/>
  <c r="V64" i="93" s="1"/>
  <c r="H169" i="93" s="1"/>
  <c r="N65" i="93"/>
  <c r="V65" i="93" s="1"/>
  <c r="H170" i="93" s="1"/>
  <c r="N66" i="93"/>
  <c r="V66" i="93" s="1"/>
  <c r="H171" i="93" s="1"/>
  <c r="N67" i="93"/>
  <c r="V67" i="93" s="1"/>
  <c r="H172" i="93" s="1"/>
  <c r="N68" i="93"/>
  <c r="V68" i="93" s="1"/>
  <c r="H173" i="93" s="1"/>
  <c r="G555" i="93"/>
  <c r="Y555" i="93" s="1"/>
  <c r="Z555" i="93" s="1"/>
  <c r="Y9" i="93"/>
  <c r="Z9" i="93" s="1"/>
  <c r="Y45" i="93"/>
  <c r="Z45" i="93" s="1"/>
  <c r="Y49" i="93"/>
  <c r="Z49" i="93" s="1"/>
  <c r="Y61" i="93"/>
  <c r="Y65" i="93"/>
  <c r="Y68" i="93"/>
  <c r="P34" i="93"/>
  <c r="X34" i="93" s="1"/>
  <c r="P52" i="93"/>
  <c r="Y10" i="93"/>
  <c r="Z10" i="93" s="1"/>
  <c r="Y13" i="93"/>
  <c r="Z13" i="93" s="1"/>
  <c r="Y23" i="93"/>
  <c r="Z23" i="93" s="1"/>
  <c r="N28" i="93"/>
  <c r="X38" i="93"/>
  <c r="X40" i="93"/>
  <c r="Y43" i="93"/>
  <c r="Z43" i="93" s="1"/>
  <c r="N46" i="93"/>
  <c r="V46" i="93" s="1"/>
  <c r="H151" i="93" s="1"/>
  <c r="N47" i="93"/>
  <c r="V47" i="93" s="1"/>
  <c r="H152" i="93" s="1"/>
  <c r="P51" i="93"/>
  <c r="Y59" i="93"/>
  <c r="Y69" i="93"/>
  <c r="Z69" i="93" s="1"/>
  <c r="O211" i="93"/>
  <c r="Y221" i="93"/>
  <c r="Y224" i="93"/>
  <c r="Y225" i="93"/>
  <c r="Z225" i="93" s="1"/>
  <c r="W141" i="93"/>
  <c r="I246" i="93" s="1"/>
  <c r="G218" i="93"/>
  <c r="Y218" i="93" s="1"/>
  <c r="Z218" i="93" s="1"/>
  <c r="Y328" i="93"/>
  <c r="Z328" i="93" s="1"/>
  <c r="W254" i="93"/>
  <c r="I359" i="93" s="1"/>
  <c r="W256" i="93"/>
  <c r="I361" i="93" s="1"/>
  <c r="Y363" i="93"/>
  <c r="Z363" i="93" s="1"/>
  <c r="W340" i="93"/>
  <c r="Y14" i="93"/>
  <c r="Z14" i="93" s="1"/>
  <c r="Y19" i="93"/>
  <c r="Y20" i="93"/>
  <c r="Z20" i="93" s="1"/>
  <c r="Y28" i="93"/>
  <c r="Z28" i="93" s="1"/>
  <c r="X44" i="93"/>
  <c r="Y47" i="93"/>
  <c r="Z47" i="93" s="1"/>
  <c r="N70" i="93"/>
  <c r="V70" i="93" s="1"/>
  <c r="H175" i="93" s="1"/>
  <c r="W273" i="93"/>
  <c r="I378" i="93" s="1"/>
  <c r="X378" i="93" s="1"/>
  <c r="G378" i="93"/>
  <c r="Y378" i="93" s="1"/>
  <c r="Z378" i="93" s="1"/>
  <c r="K421" i="93"/>
  <c r="Y387" i="93"/>
  <c r="Z387" i="93" s="1"/>
  <c r="Y476" i="93"/>
  <c r="Z476" i="93" s="1"/>
  <c r="R19" i="93"/>
  <c r="R20" i="93"/>
  <c r="X27" i="93"/>
  <c r="N29" i="93"/>
  <c r="V29" i="93" s="1"/>
  <c r="H134" i="93" s="1"/>
  <c r="N30" i="93"/>
  <c r="V30" i="93" s="1"/>
  <c r="H135" i="93" s="1"/>
  <c r="N31" i="93"/>
  <c r="V31" i="93" s="1"/>
  <c r="H136" i="93" s="1"/>
  <c r="N32" i="93"/>
  <c r="V32" i="93" s="1"/>
  <c r="H137" i="93" s="1"/>
  <c r="N33" i="93"/>
  <c r="V33" i="93" s="1"/>
  <c r="H138" i="93" s="1"/>
  <c r="P42" i="93"/>
  <c r="X42" i="93" s="1"/>
  <c r="P58" i="93"/>
  <c r="X59" i="93"/>
  <c r="X62" i="93"/>
  <c r="X68" i="93"/>
  <c r="Y70" i="93"/>
  <c r="Z70" i="93" s="1"/>
  <c r="N71" i="93"/>
  <c r="V71" i="93" s="1"/>
  <c r="H176" i="93" s="1"/>
  <c r="K211" i="93"/>
  <c r="W246" i="93"/>
  <c r="I351" i="93" s="1"/>
  <c r="W275" i="93"/>
  <c r="I380" i="93" s="1"/>
  <c r="G386" i="93"/>
  <c r="Y386" i="93" s="1"/>
  <c r="Z386" i="93" s="1"/>
  <c r="G584" i="93"/>
  <c r="Y584" i="93" s="1"/>
  <c r="Z584" i="93" s="1"/>
  <c r="W481" i="93"/>
  <c r="Z482" i="93"/>
  <c r="W482" i="93"/>
  <c r="G585" i="93"/>
  <c r="Y585" i="93" s="1"/>
  <c r="Z585" i="93" s="1"/>
  <c r="Y580" i="93"/>
  <c r="Y601" i="93"/>
  <c r="Y31" i="93"/>
  <c r="Z31" i="93" s="1"/>
  <c r="Y33" i="93"/>
  <c r="Z33" i="93" s="1"/>
  <c r="N36" i="93"/>
  <c r="V36" i="93" s="1"/>
  <c r="H141" i="93" s="1"/>
  <c r="N141" i="93" s="1"/>
  <c r="V141" i="93" s="1"/>
  <c r="H246" i="93" s="1"/>
  <c r="N37" i="93"/>
  <c r="Y71" i="93"/>
  <c r="Z71" i="93" s="1"/>
  <c r="W150" i="93"/>
  <c r="I255" i="93" s="1"/>
  <c r="W283" i="93"/>
  <c r="I395" i="93" s="1"/>
  <c r="Y285" i="93"/>
  <c r="Z285" i="93" s="1"/>
  <c r="Y441" i="93"/>
  <c r="Z441" i="93" s="1"/>
  <c r="G593" i="93"/>
  <c r="Y593" i="93" s="1"/>
  <c r="Z593" i="93" s="1"/>
  <c r="W490" i="93"/>
  <c r="W347" i="93"/>
  <c r="X347" i="93" s="1"/>
  <c r="G444" i="93"/>
  <c r="Y444" i="93" s="1"/>
  <c r="Z444" i="93" s="1"/>
  <c r="Y389" i="93"/>
  <c r="Z389" i="93" s="1"/>
  <c r="G576" i="93"/>
  <c r="Y576" i="93" s="1"/>
  <c r="Z576" i="93" s="1"/>
  <c r="W473" i="93"/>
  <c r="Y497" i="93"/>
  <c r="Z497" i="93" s="1"/>
  <c r="Y534" i="93"/>
  <c r="W465" i="93"/>
  <c r="I568" i="93" s="1"/>
  <c r="V475" i="93"/>
  <c r="Y578" i="93"/>
  <c r="Y586" i="93"/>
  <c r="Z586" i="93" s="1"/>
  <c r="Y590" i="93"/>
  <c r="Y500" i="93"/>
  <c r="Z500" i="93" s="1"/>
  <c r="G560" i="93"/>
  <c r="Y560" i="93" s="1"/>
  <c r="Z560" i="93" s="1"/>
  <c r="G572" i="93"/>
  <c r="Y572" i="93" s="1"/>
  <c r="Y640" i="93"/>
  <c r="Z640" i="93" s="1"/>
  <c r="V653" i="93"/>
  <c r="W669" i="93"/>
  <c r="I801" i="93" s="1"/>
  <c r="W758" i="93"/>
  <c r="I913" i="93" s="1"/>
  <c r="X913" i="93" s="1"/>
  <c r="W827" i="93"/>
  <c r="I983" i="93" s="1"/>
  <c r="G1083" i="93"/>
  <c r="Y1083" i="93" s="1"/>
  <c r="W922" i="93"/>
  <c r="I1083" i="93" s="1"/>
  <c r="G1103" i="93"/>
  <c r="Y1103" i="93" s="1"/>
  <c r="Z1103" i="93" s="1"/>
  <c r="W942" i="93"/>
  <c r="I1103" i="93" s="1"/>
  <c r="G1397" i="93"/>
  <c r="W1235" i="93"/>
  <c r="I1397" i="93" s="1"/>
  <c r="G1449" i="93"/>
  <c r="T1287" i="93"/>
  <c r="R1287" i="93"/>
  <c r="P1287" i="93"/>
  <c r="W1359" i="93"/>
  <c r="I1521" i="93" s="1"/>
  <c r="R1359" i="93"/>
  <c r="T1359" i="93"/>
  <c r="I1341" i="93"/>
  <c r="P1437" i="93"/>
  <c r="W1448" i="93"/>
  <c r="R1448" i="93"/>
  <c r="P1448" i="93"/>
  <c r="P1509" i="93"/>
  <c r="Y632" i="93"/>
  <c r="Z632" i="93" s="1"/>
  <c r="Y858" i="93"/>
  <c r="Z858" i="93" s="1"/>
  <c r="Y864" i="93"/>
  <c r="Z864" i="93" s="1"/>
  <c r="Y878" i="93"/>
  <c r="Z878" i="93" s="1"/>
  <c r="G1075" i="93"/>
  <c r="Y1075" i="93" s="1"/>
  <c r="Z1075" i="93" s="1"/>
  <c r="W914" i="93"/>
  <c r="I1075" i="93" s="1"/>
  <c r="G1145" i="93"/>
  <c r="Y1145" i="93" s="1"/>
  <c r="W981" i="93"/>
  <c r="I1145" i="93" s="1"/>
  <c r="G1161" i="93"/>
  <c r="Y1161" i="93" s="1"/>
  <c r="Z1161" i="93" s="1"/>
  <c r="W997" i="93"/>
  <c r="I1161" i="93" s="1"/>
  <c r="G1183" i="93"/>
  <c r="Y1183" i="93" s="1"/>
  <c r="Z1183" i="93" s="1"/>
  <c r="W1019" i="93"/>
  <c r="I1183" i="93" s="1"/>
  <c r="Y473" i="93"/>
  <c r="Z473" i="93" s="1"/>
  <c r="Y493" i="93"/>
  <c r="Z493" i="93" s="1"/>
  <c r="O525" i="93"/>
  <c r="Y581" i="93"/>
  <c r="Z581" i="93" s="1"/>
  <c r="Y494" i="93"/>
  <c r="Z494" i="93" s="1"/>
  <c r="Y498" i="93"/>
  <c r="Z498" i="93" s="1"/>
  <c r="Y618" i="93"/>
  <c r="Z618" i="93" s="1"/>
  <c r="V637" i="93"/>
  <c r="AE637" i="93" s="1"/>
  <c r="Y643" i="93"/>
  <c r="Y652" i="93"/>
  <c r="Z652" i="93" s="1"/>
  <c r="W672" i="93"/>
  <c r="AF676" i="93"/>
  <c r="W679" i="93"/>
  <c r="W694" i="93"/>
  <c r="I826" i="93" s="1"/>
  <c r="W705" i="93"/>
  <c r="I837" i="93" s="1"/>
  <c r="W711" i="93"/>
  <c r="I844" i="93" s="1"/>
  <c r="X844" i="93" s="1"/>
  <c r="W751" i="93"/>
  <c r="I906" i="93" s="1"/>
  <c r="W752" i="93"/>
  <c r="W769" i="93"/>
  <c r="I924" i="93" s="1"/>
  <c r="W786" i="93"/>
  <c r="W835" i="93"/>
  <c r="I991" i="93" s="1"/>
  <c r="Y992" i="93"/>
  <c r="Z992" i="93" s="1"/>
  <c r="Y1019" i="93"/>
  <c r="Z1019" i="93" s="1"/>
  <c r="V867" i="93"/>
  <c r="H1026" i="93" s="1"/>
  <c r="Y874" i="93"/>
  <c r="Z874" i="93" s="1"/>
  <c r="G1066" i="93"/>
  <c r="Y1066" i="93" s="1"/>
  <c r="W905" i="93"/>
  <c r="I1066" i="93" s="1"/>
  <c r="W933" i="93"/>
  <c r="I1094" i="93" s="1"/>
  <c r="G1139" i="93"/>
  <c r="Y1139" i="93" s="1"/>
  <c r="W975" i="93"/>
  <c r="I1139" i="93" s="1"/>
  <c r="W1031" i="93"/>
  <c r="I1195" i="93" s="1"/>
  <c r="W1043" i="93"/>
  <c r="I1207" i="93" s="1"/>
  <c r="T1285" i="93"/>
  <c r="R1285" i="93"/>
  <c r="W1285" i="93"/>
  <c r="I1447" i="93" s="1"/>
  <c r="P1285" i="93"/>
  <c r="R1319" i="93"/>
  <c r="N390" i="93"/>
  <c r="V390" i="93" s="1"/>
  <c r="Y540" i="93"/>
  <c r="W441" i="93"/>
  <c r="I544" i="93" s="1"/>
  <c r="W450" i="93"/>
  <c r="I553" i="93" s="1"/>
  <c r="V484" i="93"/>
  <c r="V615" i="93"/>
  <c r="AE615" i="93" s="1"/>
  <c r="V627" i="93"/>
  <c r="AE627" i="93" s="1"/>
  <c r="Y646" i="93"/>
  <c r="Z646" i="93" s="1"/>
  <c r="Y797" i="93"/>
  <c r="Z797" i="93" s="1"/>
  <c r="Y812" i="93"/>
  <c r="W690" i="93"/>
  <c r="AF690" i="93" s="1"/>
  <c r="W706" i="93"/>
  <c r="AF706" i="93" s="1"/>
  <c r="W713" i="93"/>
  <c r="I846" i="93" s="1"/>
  <c r="Y847" i="93"/>
  <c r="Z847" i="93" s="1"/>
  <c r="W726" i="93"/>
  <c r="I870" i="93" s="1"/>
  <c r="W744" i="93"/>
  <c r="W761" i="93"/>
  <c r="I916" i="93" s="1"/>
  <c r="Y935" i="93"/>
  <c r="Z935" i="93" s="1"/>
  <c r="W796" i="93"/>
  <c r="I951" i="93" s="1"/>
  <c r="Y975" i="93"/>
  <c r="Z975" i="93" s="1"/>
  <c r="Y1002" i="93"/>
  <c r="Z1002" i="93" s="1"/>
  <c r="Y1003" i="93"/>
  <c r="Z1003" i="93" s="1"/>
  <c r="G1023" i="93"/>
  <c r="Y1023" i="93" s="1"/>
  <c r="Z1023" i="93" s="1"/>
  <c r="W864" i="93"/>
  <c r="I1023" i="93" s="1"/>
  <c r="Y888" i="93"/>
  <c r="Z888" i="93" s="1"/>
  <c r="Y892" i="93"/>
  <c r="Z892" i="93" s="1"/>
  <c r="Y1068" i="93"/>
  <c r="Z1068" i="93" s="1"/>
  <c r="Y388" i="93"/>
  <c r="Z388" i="93" s="1"/>
  <c r="Y554" i="93"/>
  <c r="Y485" i="93"/>
  <c r="Z485" i="93" s="1"/>
  <c r="Y621" i="93"/>
  <c r="Z621" i="93" s="1"/>
  <c r="Y624" i="93"/>
  <c r="Z624" i="93" s="1"/>
  <c r="Y633" i="93"/>
  <c r="Z633" i="93" s="1"/>
  <c r="Y634" i="93"/>
  <c r="Z634" i="93" s="1"/>
  <c r="V641" i="93"/>
  <c r="H776" i="93" s="1"/>
  <c r="O790" i="93"/>
  <c r="Y862" i="93"/>
  <c r="Z862" i="93" s="1"/>
  <c r="W737" i="93"/>
  <c r="I889" i="93" s="1"/>
  <c r="Y902" i="93"/>
  <c r="W753" i="93"/>
  <c r="I908" i="93" s="1"/>
  <c r="Y910" i="93"/>
  <c r="Z910" i="93" s="1"/>
  <c r="Y926" i="93"/>
  <c r="Z926" i="93" s="1"/>
  <c r="W780" i="93"/>
  <c r="I935" i="93" s="1"/>
  <c r="W787" i="93"/>
  <c r="I942" i="93" s="1"/>
  <c r="W839" i="93"/>
  <c r="I995" i="93" s="1"/>
  <c r="W847" i="93"/>
  <c r="I1003" i="93" s="1"/>
  <c r="Y865" i="93"/>
  <c r="Z865" i="93" s="1"/>
  <c r="G1043" i="93"/>
  <c r="Y1043" i="93" s="1"/>
  <c r="Z1043" i="93" s="1"/>
  <c r="W883" i="93"/>
  <c r="I1043" i="93" s="1"/>
  <c r="Y1069" i="93"/>
  <c r="W917" i="93"/>
  <c r="I1078" i="93" s="1"/>
  <c r="W926" i="93"/>
  <c r="I1087" i="93" s="1"/>
  <c r="V953" i="93"/>
  <c r="H1117" i="93" s="1"/>
  <c r="W1004" i="93"/>
  <c r="I1168" i="93" s="1"/>
  <c r="Y381" i="93"/>
  <c r="N279" i="93"/>
  <c r="V279" i="93" s="1"/>
  <c r="H384" i="93" s="1"/>
  <c r="Y447" i="93"/>
  <c r="Z447" i="93" s="1"/>
  <c r="Y458" i="93"/>
  <c r="Z458" i="93" s="1"/>
  <c r="Y364" i="93"/>
  <c r="Y435" i="93"/>
  <c r="Z435" i="93" s="1"/>
  <c r="Y545" i="93"/>
  <c r="Z545" i="93" s="1"/>
  <c r="Y562" i="93"/>
  <c r="Z562" i="93" s="1"/>
  <c r="AF480" i="93"/>
  <c r="Y492" i="93"/>
  <c r="Z492" i="93" s="1"/>
  <c r="Y552" i="93"/>
  <c r="Z552" i="93" s="1"/>
  <c r="Y742" i="93"/>
  <c r="Z742" i="93" s="1"/>
  <c r="Y611" i="93"/>
  <c r="Z611" i="93" s="1"/>
  <c r="V613" i="93"/>
  <c r="H748" i="93" s="1"/>
  <c r="Y753" i="93"/>
  <c r="Z753" i="93" s="1"/>
  <c r="Y631" i="93"/>
  <c r="Z631" i="93" s="1"/>
  <c r="Y636" i="93"/>
  <c r="Z636" i="93" s="1"/>
  <c r="Y645" i="93"/>
  <c r="Z645" i="93" s="1"/>
  <c r="Z783" i="93"/>
  <c r="Y787" i="93"/>
  <c r="Z787" i="93" s="1"/>
  <c r="W685" i="93"/>
  <c r="I817" i="93" s="1"/>
  <c r="Y825" i="93"/>
  <c r="Z825" i="93" s="1"/>
  <c r="Y849" i="93"/>
  <c r="Z849" i="93" s="1"/>
  <c r="Y854" i="93"/>
  <c r="Z854" i="93" s="1"/>
  <c r="W723" i="93"/>
  <c r="I861" i="93" s="1"/>
  <c r="W724" i="93"/>
  <c r="W728" i="93"/>
  <c r="I873" i="93" s="1"/>
  <c r="W733" i="93"/>
  <c r="I883" i="93" s="1"/>
  <c r="W745" i="93"/>
  <c r="I900" i="93" s="1"/>
  <c r="Y903" i="93"/>
  <c r="Z903" i="93" s="1"/>
  <c r="W764" i="93"/>
  <c r="I919" i="93" s="1"/>
  <c r="W772" i="93"/>
  <c r="I927" i="93" s="1"/>
  <c r="W781" i="93"/>
  <c r="I936" i="93" s="1"/>
  <c r="Y937" i="93"/>
  <c r="Z937" i="93" s="1"/>
  <c r="Y789" i="93"/>
  <c r="Z789" i="93" s="1"/>
  <c r="Y979" i="93"/>
  <c r="Z979" i="93" s="1"/>
  <c r="W848" i="93"/>
  <c r="I1004" i="93" s="1"/>
  <c r="G1015" i="93"/>
  <c r="Y1015" i="93" s="1"/>
  <c r="Z1015" i="93" s="1"/>
  <c r="W856" i="93"/>
  <c r="I1015" i="93" s="1"/>
  <c r="Y859" i="93"/>
  <c r="Z859" i="93" s="1"/>
  <c r="W867" i="93"/>
  <c r="I1026" i="93" s="1"/>
  <c r="W875" i="93"/>
  <c r="I1034" i="93" s="1"/>
  <c r="Y1035" i="93"/>
  <c r="Z1035" i="93" s="1"/>
  <c r="W909" i="93"/>
  <c r="I1070" i="93" s="1"/>
  <c r="W918" i="93"/>
  <c r="I1079" i="93" s="1"/>
  <c r="Y1097" i="93"/>
  <c r="G1141" i="93"/>
  <c r="Y1141" i="93" s="1"/>
  <c r="Z1141" i="93" s="1"/>
  <c r="W977" i="93"/>
  <c r="I1141" i="93" s="1"/>
  <c r="G1157" i="93"/>
  <c r="Y1157" i="93" s="1"/>
  <c r="Z1157" i="93" s="1"/>
  <c r="W993" i="93"/>
  <c r="I1157" i="93" s="1"/>
  <c r="W1028" i="93"/>
  <c r="I1192" i="93" s="1"/>
  <c r="X1192" i="93" s="1"/>
  <c r="Y583" i="93"/>
  <c r="Y614" i="93"/>
  <c r="Z614" i="93" s="1"/>
  <c r="Y619" i="93"/>
  <c r="Z619" i="93" s="1"/>
  <c r="G1099" i="93"/>
  <c r="Y1099" i="93" s="1"/>
  <c r="Z1099" i="93" s="1"/>
  <c r="W938" i="93"/>
  <c r="I1099" i="93" s="1"/>
  <c r="G1358" i="93"/>
  <c r="W1196" i="93"/>
  <c r="Y391" i="93"/>
  <c r="Z391" i="93" s="1"/>
  <c r="Y558" i="93"/>
  <c r="Y574" i="93"/>
  <c r="Z574" i="93" s="1"/>
  <c r="Y486" i="93"/>
  <c r="Z486" i="93" s="1"/>
  <c r="Y616" i="93"/>
  <c r="Z616" i="93" s="1"/>
  <c r="Y642" i="93"/>
  <c r="Z642" i="93" s="1"/>
  <c r="Y647" i="93"/>
  <c r="W674" i="93"/>
  <c r="W687" i="93"/>
  <c r="AF693" i="93"/>
  <c r="AF709" i="93"/>
  <c r="W717" i="93"/>
  <c r="W734" i="93"/>
  <c r="I884" i="93" s="1"/>
  <c r="W757" i="93"/>
  <c r="I912" i="93" s="1"/>
  <c r="W766" i="93"/>
  <c r="I921" i="93" s="1"/>
  <c r="X921" i="93" s="1"/>
  <c r="W773" i="93"/>
  <c r="W806" i="93"/>
  <c r="I962" i="93" s="1"/>
  <c r="X962" i="93" s="1"/>
  <c r="W859" i="93"/>
  <c r="I1018" i="93" s="1"/>
  <c r="Y866" i="93"/>
  <c r="Z866" i="93" s="1"/>
  <c r="W879" i="93"/>
  <c r="I1039" i="93" s="1"/>
  <c r="Y885" i="93"/>
  <c r="Z885" i="93" s="1"/>
  <c r="Y894" i="93"/>
  <c r="Z894" i="93" s="1"/>
  <c r="W929" i="93"/>
  <c r="I1090" i="93" s="1"/>
  <c r="G1091" i="93"/>
  <c r="Y1091" i="93" s="1"/>
  <c r="W930" i="93"/>
  <c r="I1091" i="93" s="1"/>
  <c r="W973" i="93"/>
  <c r="I1137" i="93" s="1"/>
  <c r="X1137" i="93" s="1"/>
  <c r="Y1143" i="93"/>
  <c r="Z1143" i="93" s="1"/>
  <c r="W1017" i="93"/>
  <c r="I1181" i="93" s="1"/>
  <c r="P1334" i="93"/>
  <c r="T1334" i="93"/>
  <c r="R1334" i="93"/>
  <c r="Y1240" i="93"/>
  <c r="Y1241" i="93"/>
  <c r="Z1241" i="93" s="1"/>
  <c r="Y1243" i="93"/>
  <c r="Z1243" i="93" s="1"/>
  <c r="Y1244" i="93"/>
  <c r="Z1244" i="93" s="1"/>
  <c r="Y1248" i="93"/>
  <c r="Y1249" i="93"/>
  <c r="Z1249" i="93" s="1"/>
  <c r="Z1251" i="93"/>
  <c r="Y1253" i="93"/>
  <c r="Z1253" i="93" s="1"/>
  <c r="Y1255" i="93"/>
  <c r="Z1255" i="93" s="1"/>
  <c r="Y1256" i="93"/>
  <c r="Z1256" i="93" s="1"/>
  <c r="J1270" i="93"/>
  <c r="G1437" i="93"/>
  <c r="P1346" i="93"/>
  <c r="R1346" i="93"/>
  <c r="W1375" i="93"/>
  <c r="I1537" i="93" s="1"/>
  <c r="T1375" i="93"/>
  <c r="Y1048" i="93"/>
  <c r="Z1048" i="93" s="1"/>
  <c r="Y1067" i="93"/>
  <c r="Z1067" i="93" s="1"/>
  <c r="Y1116" i="93"/>
  <c r="Z1116" i="93" s="1"/>
  <c r="Y1162" i="93"/>
  <c r="Z1162" i="93" s="1"/>
  <c r="Y1165" i="93"/>
  <c r="Y1177" i="93"/>
  <c r="Z1177" i="93" s="1"/>
  <c r="Y1182" i="93"/>
  <c r="Z1182" i="93" s="1"/>
  <c r="Y1038" i="93"/>
  <c r="Z1038" i="93" s="1"/>
  <c r="Y1257" i="93"/>
  <c r="Z1257" i="93" s="1"/>
  <c r="W1102" i="93"/>
  <c r="I1266" i="93" s="1"/>
  <c r="K1270" i="93"/>
  <c r="G1310" i="93"/>
  <c r="W1167" i="93"/>
  <c r="I1328" i="93" s="1"/>
  <c r="G1329" i="93"/>
  <c r="W1183" i="93"/>
  <c r="G1426" i="93"/>
  <c r="W1264" i="93"/>
  <c r="I1426" i="93" s="1"/>
  <c r="W1299" i="93"/>
  <c r="I1461" i="93" s="1"/>
  <c r="R1299" i="93"/>
  <c r="R1306" i="93"/>
  <c r="P1337" i="93"/>
  <c r="P1362" i="93"/>
  <c r="T1362" i="93"/>
  <c r="W1468" i="93"/>
  <c r="T1468" i="93"/>
  <c r="P1468" i="93"/>
  <c r="Y1154" i="93"/>
  <c r="Z1154" i="93" s="1"/>
  <c r="Y1158" i="93"/>
  <c r="Z1158" i="93" s="1"/>
  <c r="Y1171" i="93"/>
  <c r="Z1171" i="93" s="1"/>
  <c r="Y1187" i="93"/>
  <c r="Z1187" i="93" s="1"/>
  <c r="Y1204" i="93"/>
  <c r="Z1204" i="93" s="1"/>
  <c r="Y1219" i="93"/>
  <c r="Z1219" i="93" s="1"/>
  <c r="L1270" i="93"/>
  <c r="I1359" i="93"/>
  <c r="I1375" i="93"/>
  <c r="G1385" i="93"/>
  <c r="G1401" i="93"/>
  <c r="W1239" i="93"/>
  <c r="X1239" i="93" s="1"/>
  <c r="T1341" i="93"/>
  <c r="W1390" i="93"/>
  <c r="I1552" i="93" s="1"/>
  <c r="R1505" i="93"/>
  <c r="Y1220" i="93"/>
  <c r="M1270" i="93"/>
  <c r="G1285" i="93"/>
  <c r="G1287" i="93"/>
  <c r="G1389" i="93"/>
  <c r="I1403" i="93"/>
  <c r="I1419" i="93"/>
  <c r="G1428" i="93"/>
  <c r="P1275" i="93"/>
  <c r="T1279" i="93"/>
  <c r="G1456" i="93"/>
  <c r="R1333" i="93"/>
  <c r="P1333" i="93"/>
  <c r="R1335" i="93"/>
  <c r="T1335" i="93"/>
  <c r="T1346" i="93"/>
  <c r="T1358" i="93"/>
  <c r="R1375" i="93"/>
  <c r="R1398" i="93"/>
  <c r="T1466" i="93"/>
  <c r="R1466" i="93"/>
  <c r="T1476" i="93"/>
  <c r="R1476" i="93"/>
  <c r="Y1159" i="93"/>
  <c r="Y1175" i="93"/>
  <c r="Z1175" i="93" s="1"/>
  <c r="Y1210" i="93"/>
  <c r="Z1210" i="93" s="1"/>
  <c r="O1270" i="93"/>
  <c r="W1124" i="93"/>
  <c r="X1124" i="93" s="1"/>
  <c r="W1126" i="93"/>
  <c r="I1287" i="93" s="1"/>
  <c r="G1348" i="93"/>
  <c r="G1349" i="93"/>
  <c r="G1363" i="93"/>
  <c r="G1376" i="93"/>
  <c r="W1266" i="93"/>
  <c r="I1428" i="93" s="1"/>
  <c r="W1298" i="93"/>
  <c r="I1460" i="93" s="1"/>
  <c r="R1362" i="93"/>
  <c r="P1417" i="93"/>
  <c r="R1491" i="93"/>
  <c r="W1491" i="93"/>
  <c r="Y1147" i="93"/>
  <c r="Y1163" i="93"/>
  <c r="Y1170" i="93"/>
  <c r="Z1170" i="93" s="1"/>
  <c r="Y1184" i="93"/>
  <c r="Z1184" i="93" s="1"/>
  <c r="Y1191" i="93"/>
  <c r="Z1191" i="93" s="1"/>
  <c r="Z1199" i="93"/>
  <c r="Y1200" i="93"/>
  <c r="Z1200" i="93" s="1"/>
  <c r="Y1202" i="93"/>
  <c r="Z1202" i="93" s="1"/>
  <c r="Y1205" i="93"/>
  <c r="Z1205" i="93" s="1"/>
  <c r="W1046" i="93"/>
  <c r="I1210" i="93" s="1"/>
  <c r="Y1221" i="93"/>
  <c r="Z1221" i="93" s="1"/>
  <c r="W1104" i="93"/>
  <c r="I1268" i="93" s="1"/>
  <c r="Q1270" i="93"/>
  <c r="G1326" i="93"/>
  <c r="W1171" i="93"/>
  <c r="I1332" i="93" s="1"/>
  <c r="G1333" i="93"/>
  <c r="W1187" i="93"/>
  <c r="I1349" i="93" s="1"/>
  <c r="R1275" i="93"/>
  <c r="W1329" i="93"/>
  <c r="T1329" i="93"/>
  <c r="G1341" i="93"/>
  <c r="R1363" i="93"/>
  <c r="T1365" i="93"/>
  <c r="R1365" i="93"/>
  <c r="Y1040" i="93"/>
  <c r="Z1040" i="93" s="1"/>
  <c r="Y1046" i="93"/>
  <c r="Y1047" i="93"/>
  <c r="Z1047" i="93" s="1"/>
  <c r="Y1051" i="93"/>
  <c r="Z1051" i="93" s="1"/>
  <c r="Y1062" i="93"/>
  <c r="Y1072" i="93"/>
  <c r="Y1080" i="93"/>
  <c r="Y1088" i="93"/>
  <c r="Y1096" i="93"/>
  <c r="Z1096" i="93" s="1"/>
  <c r="Y1105" i="93"/>
  <c r="Z1105" i="93" s="1"/>
  <c r="Y1117" i="93"/>
  <c r="Z1117" i="93" s="1"/>
  <c r="Y1118" i="93"/>
  <c r="W979" i="93"/>
  <c r="I1143" i="93" s="1"/>
  <c r="W983" i="93"/>
  <c r="I1147" i="93" s="1"/>
  <c r="Y1151" i="93"/>
  <c r="Y1156" i="93"/>
  <c r="Z1156" i="93" s="1"/>
  <c r="Y1160" i="93"/>
  <c r="Z1160" i="93" s="1"/>
  <c r="Y1164" i="93"/>
  <c r="Z1164" i="93" s="1"/>
  <c r="Y1172" i="93"/>
  <c r="Z1172" i="93" s="1"/>
  <c r="Y1176" i="93"/>
  <c r="Z1176" i="93" s="1"/>
  <c r="W1016" i="93"/>
  <c r="I1180" i="93" s="1"/>
  <c r="X1180" i="93" s="1"/>
  <c r="W1020" i="93"/>
  <c r="I1184" i="93" s="1"/>
  <c r="W1024" i="93"/>
  <c r="I1188" i="93" s="1"/>
  <c r="W1027" i="93"/>
  <c r="I1191" i="93" s="1"/>
  <c r="X1191" i="93" s="1"/>
  <c r="W1036" i="93"/>
  <c r="I1200" i="93" s="1"/>
  <c r="W1038" i="93"/>
  <c r="I1202" i="93" s="1"/>
  <c r="W1042" i="93"/>
  <c r="I1206" i="93" s="1"/>
  <c r="W1054" i="93"/>
  <c r="I1218" i="93" s="1"/>
  <c r="W1105" i="93"/>
  <c r="I1269" i="93" s="1"/>
  <c r="S1270" i="93"/>
  <c r="G1355" i="93"/>
  <c r="I1422" i="93"/>
  <c r="T1275" i="93"/>
  <c r="P1279" i="93"/>
  <c r="R1281" i="93"/>
  <c r="R1288" i="93"/>
  <c r="W1306" i="93"/>
  <c r="P1316" i="93"/>
  <c r="W1316" i="93"/>
  <c r="P1321" i="93"/>
  <c r="T1321" i="93"/>
  <c r="T1333" i="93"/>
  <c r="R1358" i="93"/>
  <c r="T1367" i="93"/>
  <c r="R1360" i="93"/>
  <c r="W1364" i="93"/>
  <c r="I1526" i="93" s="1"/>
  <c r="R1372" i="93"/>
  <c r="W1372" i="93"/>
  <c r="T1511" i="93"/>
  <c r="W1533" i="93"/>
  <c r="T1533" i="93"/>
  <c r="G1418" i="93"/>
  <c r="I1429" i="93"/>
  <c r="P1289" i="93"/>
  <c r="P1295" i="93"/>
  <c r="P1301" i="93"/>
  <c r="Y1315" i="93"/>
  <c r="Z1315" i="93" s="1"/>
  <c r="T1338" i="93"/>
  <c r="W1345" i="93"/>
  <c r="R1368" i="93"/>
  <c r="G1536" i="93"/>
  <c r="R1376" i="93"/>
  <c r="R1388" i="93"/>
  <c r="T1391" i="93"/>
  <c r="R1392" i="93"/>
  <c r="R1406" i="93"/>
  <c r="W1408" i="93"/>
  <c r="I1570" i="93" s="1"/>
  <c r="R1410" i="93"/>
  <c r="R1411" i="93"/>
  <c r="R1425" i="93"/>
  <c r="R1443" i="93"/>
  <c r="P1444" i="93"/>
  <c r="T1455" i="93"/>
  <c r="R1485" i="93"/>
  <c r="W1391" i="93"/>
  <c r="P1394" i="93"/>
  <c r="P1397" i="93"/>
  <c r="W1412" i="93"/>
  <c r="T1412" i="93"/>
  <c r="R1471" i="93"/>
  <c r="R1528" i="93"/>
  <c r="R1547" i="93"/>
  <c r="P1326" i="93"/>
  <c r="P1340" i="93"/>
  <c r="R1348" i="93"/>
  <c r="R1381" i="93"/>
  <c r="W1388" i="93"/>
  <c r="I1550" i="93" s="1"/>
  <c r="T1392" i="93"/>
  <c r="R1394" i="93"/>
  <c r="P1418" i="93"/>
  <c r="T1484" i="93"/>
  <c r="G1408" i="93"/>
  <c r="T1295" i="93"/>
  <c r="T1301" i="93"/>
  <c r="T1303" i="93"/>
  <c r="P1308" i="93"/>
  <c r="P1324" i="93"/>
  <c r="R1340" i="93"/>
  <c r="R1343" i="93"/>
  <c r="T1348" i="93"/>
  <c r="P1371" i="93"/>
  <c r="T1381" i="93"/>
  <c r="P1385" i="93"/>
  <c r="P1396" i="93"/>
  <c r="W1396" i="93"/>
  <c r="I1558" i="93" s="1"/>
  <c r="R1397" i="93"/>
  <c r="T1530" i="93"/>
  <c r="P1530" i="93"/>
  <c r="R1543" i="93"/>
  <c r="W1295" i="93"/>
  <c r="T1311" i="93"/>
  <c r="R1324" i="93"/>
  <c r="W1356" i="93"/>
  <c r="P1360" i="93"/>
  <c r="P1364" i="93"/>
  <c r="P1401" i="93"/>
  <c r="P1414" i="93"/>
  <c r="P1452" i="93"/>
  <c r="T1457" i="93"/>
  <c r="W1457" i="93"/>
  <c r="R1477" i="93"/>
  <c r="W1500" i="93"/>
  <c r="W1537" i="93"/>
  <c r="P1537" i="93"/>
  <c r="T1537" i="93"/>
  <c r="T1322" i="93"/>
  <c r="R1322" i="93"/>
  <c r="T1324" i="93"/>
  <c r="T1332" i="93"/>
  <c r="R1332" i="93"/>
  <c r="G1502" i="93"/>
  <c r="R1355" i="93"/>
  <c r="T1357" i="93"/>
  <c r="R1364" i="93"/>
  <c r="P1372" i="93"/>
  <c r="T1394" i="93"/>
  <c r="T1397" i="93"/>
  <c r="T1401" i="93"/>
  <c r="R1414" i="93"/>
  <c r="T1418" i="93"/>
  <c r="T1471" i="93"/>
  <c r="W1540" i="93"/>
  <c r="R1540" i="93"/>
  <c r="P1549" i="93"/>
  <c r="T1550" i="93"/>
  <c r="P1576" i="93"/>
  <c r="W1581" i="93"/>
  <c r="T1521" i="93"/>
  <c r="W1549" i="93"/>
  <c r="R1570" i="93"/>
  <c r="P1578" i="93"/>
  <c r="T1587" i="93"/>
  <c r="P1556" i="93"/>
  <c r="W1575" i="93"/>
  <c r="R1586" i="93"/>
  <c r="P1568" i="93"/>
  <c r="R1585" i="93"/>
  <c r="T1380" i="93"/>
  <c r="R1490" i="93"/>
  <c r="T1515" i="93"/>
  <c r="W1529" i="93"/>
  <c r="P1550" i="93"/>
  <c r="R1568" i="93"/>
  <c r="W1559" i="93"/>
  <c r="T1527" i="93"/>
  <c r="W1527" i="93"/>
  <c r="R1527" i="93"/>
  <c r="X364" i="93"/>
  <c r="N391" i="93"/>
  <c r="V391" i="93" s="1"/>
  <c r="AE391" i="93" s="1"/>
  <c r="Y475" i="93"/>
  <c r="W483" i="93"/>
  <c r="V631" i="93"/>
  <c r="AE631" i="93" s="1"/>
  <c r="Y638" i="93"/>
  <c r="Z638" i="93" s="1"/>
  <c r="AF765" i="93"/>
  <c r="V891" i="93"/>
  <c r="H1051" i="93" s="1"/>
  <c r="R1469" i="93"/>
  <c r="W1494" i="93"/>
  <c r="T1494" i="93"/>
  <c r="R1480" i="93"/>
  <c r="P1480" i="93"/>
  <c r="T1480" i="93"/>
  <c r="N174" i="93"/>
  <c r="V174" i="93" s="1"/>
  <c r="H282" i="93" s="1"/>
  <c r="N175" i="93"/>
  <c r="W175" i="93" s="1"/>
  <c r="I283" i="93" s="1"/>
  <c r="Y483" i="93"/>
  <c r="Y575" i="93"/>
  <c r="Z575" i="93" s="1"/>
  <c r="Y628" i="93"/>
  <c r="Z628" i="93" s="1"/>
  <c r="V871" i="93"/>
  <c r="H1030" i="93" s="1"/>
  <c r="W1503" i="93"/>
  <c r="T1534" i="93"/>
  <c r="R1534" i="93"/>
  <c r="Y568" i="93"/>
  <c r="Z568" i="93" s="1"/>
  <c r="V611" i="93"/>
  <c r="AE611" i="93" s="1"/>
  <c r="Y622" i="93"/>
  <c r="Z622" i="93" s="1"/>
  <c r="Y641" i="93"/>
  <c r="Z641" i="93" s="1"/>
  <c r="V643" i="93"/>
  <c r="H778" i="93" s="1"/>
  <c r="V888" i="93"/>
  <c r="H1048" i="93" s="1"/>
  <c r="P1439" i="93"/>
  <c r="R1541" i="93"/>
  <c r="P1541" i="93"/>
  <c r="W1583" i="93"/>
  <c r="P1583" i="93"/>
  <c r="W1454" i="93"/>
  <c r="R1454" i="93"/>
  <c r="V500" i="93"/>
  <c r="AE500" i="93" s="1"/>
  <c r="V629" i="93"/>
  <c r="H764" i="93" s="1"/>
  <c r="R1445" i="93"/>
  <c r="R1450" i="93"/>
  <c r="R1517" i="93"/>
  <c r="P1517" i="93"/>
  <c r="W1517" i="93"/>
  <c r="P1557" i="93"/>
  <c r="W1557" i="93"/>
  <c r="T1557" i="93"/>
  <c r="Y617" i="93"/>
  <c r="Z617" i="93" s="1"/>
  <c r="Y629" i="93"/>
  <c r="Z629" i="93" s="1"/>
  <c r="Y639" i="93"/>
  <c r="Z639" i="93" s="1"/>
  <c r="P647" i="93"/>
  <c r="V864" i="93"/>
  <c r="H1023" i="93" s="1"/>
  <c r="V879" i="93"/>
  <c r="H1039" i="93" s="1"/>
  <c r="Y879" i="93"/>
  <c r="Z879" i="93" s="1"/>
  <c r="R1502" i="93"/>
  <c r="P1502" i="93"/>
  <c r="P1503" i="93"/>
  <c r="W1525" i="93"/>
  <c r="T1525" i="93"/>
  <c r="R1525" i="93"/>
  <c r="T1535" i="93"/>
  <c r="T1546" i="93"/>
  <c r="Z237" i="93"/>
  <c r="AF359" i="93"/>
  <c r="V435" i="93"/>
  <c r="H651" i="93" s="1"/>
  <c r="N364" i="93"/>
  <c r="V364" i="93" s="1"/>
  <c r="AE364" i="93" s="1"/>
  <c r="V440" i="93"/>
  <c r="AE440" i="93" s="1"/>
  <c r="AF441" i="93"/>
  <c r="AF452" i="93"/>
  <c r="AF498" i="93"/>
  <c r="Y564" i="93"/>
  <c r="Z564" i="93" s="1"/>
  <c r="T619" i="93"/>
  <c r="V635" i="93"/>
  <c r="H770" i="93" s="1"/>
  <c r="X1013" i="93"/>
  <c r="Y871" i="93"/>
  <c r="Z871" i="93" s="1"/>
  <c r="T1442" i="93"/>
  <c r="W1504" i="93"/>
  <c r="T1504" i="93"/>
  <c r="R1504" i="93"/>
  <c r="P1538" i="93"/>
  <c r="W1584" i="93"/>
  <c r="P1584" i="93"/>
  <c r="W1455" i="93"/>
  <c r="R1484" i="93"/>
  <c r="W1487" i="93"/>
  <c r="W1508" i="93"/>
  <c r="W1512" i="93"/>
  <c r="W1555" i="93"/>
  <c r="T1448" i="93"/>
  <c r="T1452" i="93"/>
  <c r="T1460" i="93"/>
  <c r="T1500" i="93"/>
  <c r="R1509" i="93"/>
  <c r="T1551" i="93"/>
  <c r="R1552" i="93"/>
  <c r="R1553" i="93"/>
  <c r="P1569" i="93"/>
  <c r="P1570" i="93"/>
  <c r="P1585" i="93"/>
  <c r="P1586" i="93"/>
  <c r="R1587" i="93"/>
  <c r="V880" i="93"/>
  <c r="H1040" i="93" s="1"/>
  <c r="V1040" i="93" s="1"/>
  <c r="H1204" i="93" s="1"/>
  <c r="V1007" i="93"/>
  <c r="H1171" i="93" s="1"/>
  <c r="G1364" i="93"/>
  <c r="G1372" i="93"/>
  <c r="I1399" i="93"/>
  <c r="R1437" i="93"/>
  <c r="R1444" i="93"/>
  <c r="R1464" i="93"/>
  <c r="T1473" i="93"/>
  <c r="R1479" i="93"/>
  <c r="W1484" i="93"/>
  <c r="W1492" i="93"/>
  <c r="T1498" i="93"/>
  <c r="T1509" i="93"/>
  <c r="R1515" i="93"/>
  <c r="P1533" i="93"/>
  <c r="P1540" i="93"/>
  <c r="W1551" i="93"/>
  <c r="P1562" i="93"/>
  <c r="T1564" i="93"/>
  <c r="R1569" i="93"/>
  <c r="T1570" i="93"/>
  <c r="R1438" i="93"/>
  <c r="T1464" i="93"/>
  <c r="P1478" i="93"/>
  <c r="P1532" i="93"/>
  <c r="R1549" i="93"/>
  <c r="P1555" i="93"/>
  <c r="T1571" i="93"/>
  <c r="I1351" i="93"/>
  <c r="I1358" i="93"/>
  <c r="G1378" i="93"/>
  <c r="G1379" i="93"/>
  <c r="G1416" i="93"/>
  <c r="T1440" i="93"/>
  <c r="T1444" i="93"/>
  <c r="P1470" i="93"/>
  <c r="T1479" i="93"/>
  <c r="R1507" i="93"/>
  <c r="R1516" i="93"/>
  <c r="R1533" i="93"/>
  <c r="P1547" i="93"/>
  <c r="R1555" i="93"/>
  <c r="P1577" i="93"/>
  <c r="R1579" i="93"/>
  <c r="V856" i="93"/>
  <c r="H1015" i="93" s="1"/>
  <c r="P860" i="93"/>
  <c r="V863" i="93"/>
  <c r="H1022" i="93" s="1"/>
  <c r="V868" i="93"/>
  <c r="H1027" i="93" s="1"/>
  <c r="G1338" i="93"/>
  <c r="G1356" i="93"/>
  <c r="G1362" i="93"/>
  <c r="G1365" i="93"/>
  <c r="I1378" i="93"/>
  <c r="G1380" i="93"/>
  <c r="G1403" i="93"/>
  <c r="G1410" i="93"/>
  <c r="T1438" i="93"/>
  <c r="W1444" i="93"/>
  <c r="R1468" i="93"/>
  <c r="P1484" i="93"/>
  <c r="R1487" i="93"/>
  <c r="T1549" i="93"/>
  <c r="T1555" i="93"/>
  <c r="T1562" i="93"/>
  <c r="P1593" i="93"/>
  <c r="G112" i="93"/>
  <c r="Y112" i="93" s="1"/>
  <c r="Z112" i="93" s="1"/>
  <c r="W7" i="93"/>
  <c r="I112" i="93" s="1"/>
  <c r="G115" i="93"/>
  <c r="Y115" i="93" s="1"/>
  <c r="Z115" i="93" s="1"/>
  <c r="G118" i="93"/>
  <c r="Y118" i="93" s="1"/>
  <c r="Z118" i="93" s="1"/>
  <c r="W13" i="93"/>
  <c r="I118" i="93" s="1"/>
  <c r="V16" i="93"/>
  <c r="H121" i="93" s="1"/>
  <c r="S106" i="93"/>
  <c r="T17" i="93"/>
  <c r="T106" i="93" s="1"/>
  <c r="Y18" i="93"/>
  <c r="Z18" i="93" s="1"/>
  <c r="Y22" i="93"/>
  <c r="Z22" i="93" s="1"/>
  <c r="Y24" i="93"/>
  <c r="Z24" i="93" s="1"/>
  <c r="W24" i="93"/>
  <c r="I129" i="93" s="1"/>
  <c r="X143" i="93"/>
  <c r="N151" i="93"/>
  <c r="W50" i="93"/>
  <c r="I155" i="93" s="1"/>
  <c r="W54" i="93"/>
  <c r="I159" i="93" s="1"/>
  <c r="W66" i="93"/>
  <c r="I171" i="93" s="1"/>
  <c r="N12" i="93"/>
  <c r="V12" i="93" s="1"/>
  <c r="H117" i="93" s="1"/>
  <c r="N10" i="93"/>
  <c r="V10" i="93" s="1"/>
  <c r="H115" i="93" s="1"/>
  <c r="G122" i="93"/>
  <c r="Y122" i="93" s="1"/>
  <c r="Z122" i="93" s="1"/>
  <c r="G126" i="93"/>
  <c r="Y126" i="93" s="1"/>
  <c r="Z126" i="93" s="1"/>
  <c r="Y27" i="93"/>
  <c r="Z27" i="93" s="1"/>
  <c r="Y30" i="93"/>
  <c r="Z30" i="93" s="1"/>
  <c r="Y34" i="93"/>
  <c r="Z34" i="93" s="1"/>
  <c r="Y38" i="93"/>
  <c r="Z38" i="93" s="1"/>
  <c r="Y42" i="93"/>
  <c r="Z42" i="93" s="1"/>
  <c r="Y46" i="93"/>
  <c r="Z46" i="93" s="1"/>
  <c r="Y50" i="93"/>
  <c r="Z50" i="93" s="1"/>
  <c r="Y54" i="93"/>
  <c r="Z54" i="93" s="1"/>
  <c r="Y58" i="93"/>
  <c r="Z58" i="93" s="1"/>
  <c r="Y62" i="93"/>
  <c r="Z62" i="93" s="1"/>
  <c r="Y66" i="93"/>
  <c r="Z66" i="93" s="1"/>
  <c r="G121" i="93"/>
  <c r="Y121" i="93" s="1"/>
  <c r="Z121" i="93" s="1"/>
  <c r="Z16" i="93"/>
  <c r="W16" i="93"/>
  <c r="I121" i="93" s="1"/>
  <c r="N13" i="93"/>
  <c r="W35" i="93"/>
  <c r="I140" i="93" s="1"/>
  <c r="W43" i="93"/>
  <c r="I148" i="93" s="1"/>
  <c r="W47" i="93"/>
  <c r="I152" i="93" s="1"/>
  <c r="W51" i="93"/>
  <c r="I156" i="93" s="1"/>
  <c r="X160" i="93"/>
  <c r="W63" i="93"/>
  <c r="I168" i="93" s="1"/>
  <c r="N7" i="93"/>
  <c r="G116" i="93"/>
  <c r="Y116" i="93" s="1"/>
  <c r="Z116" i="93" s="1"/>
  <c r="W18" i="93"/>
  <c r="I123" i="93" s="1"/>
  <c r="G123" i="93"/>
  <c r="Y123" i="93" s="1"/>
  <c r="Z123" i="93" s="1"/>
  <c r="P20" i="93"/>
  <c r="G127" i="93"/>
  <c r="Y127" i="93" s="1"/>
  <c r="Z127" i="93" s="1"/>
  <c r="W22" i="93"/>
  <c r="I127" i="93" s="1"/>
  <c r="Y63" i="93"/>
  <c r="Z63" i="93" s="1"/>
  <c r="Y67" i="93"/>
  <c r="Z67" i="93" s="1"/>
  <c r="Z68" i="93"/>
  <c r="N9" i="93"/>
  <c r="G113" i="93"/>
  <c r="Y113" i="93" s="1"/>
  <c r="Z113" i="93" s="1"/>
  <c r="O106" i="93"/>
  <c r="P24" i="93"/>
  <c r="Y25" i="93"/>
  <c r="Z25" i="93" s="1"/>
  <c r="N8" i="93"/>
  <c r="V8" i="93" s="1"/>
  <c r="H113" i="93" s="1"/>
  <c r="Z8" i="93"/>
  <c r="N11" i="93"/>
  <c r="V11" i="93" s="1"/>
  <c r="H116" i="93" s="1"/>
  <c r="N14" i="93"/>
  <c r="V14" i="93" s="1"/>
  <c r="H119" i="93" s="1"/>
  <c r="N17" i="93"/>
  <c r="V17" i="93" s="1"/>
  <c r="H122" i="93" s="1"/>
  <c r="N21" i="93"/>
  <c r="V21" i="93" s="1"/>
  <c r="H126" i="93" s="1"/>
  <c r="X145" i="93"/>
  <c r="N145" i="93"/>
  <c r="V145" i="93" s="1"/>
  <c r="H250" i="93" s="1"/>
  <c r="W48" i="93"/>
  <c r="I153" i="93" s="1"/>
  <c r="W60" i="93"/>
  <c r="I165" i="93" s="1"/>
  <c r="X173" i="93"/>
  <c r="N15" i="93"/>
  <c r="V15" i="93" s="1"/>
  <c r="H120" i="93" s="1"/>
  <c r="W14" i="93"/>
  <c r="I119" i="93" s="1"/>
  <c r="G119" i="93"/>
  <c r="Y119" i="93" s="1"/>
  <c r="Z119" i="93" s="1"/>
  <c r="I106" i="93"/>
  <c r="W9" i="93"/>
  <c r="I114" i="93" s="1"/>
  <c r="G114" i="93"/>
  <c r="Y114" i="93" s="1"/>
  <c r="Z114" i="93" s="1"/>
  <c r="Z19" i="93"/>
  <c r="G124" i="93"/>
  <c r="Y124" i="93" s="1"/>
  <c r="Z124" i="93" s="1"/>
  <c r="W19" i="93"/>
  <c r="I124" i="93" s="1"/>
  <c r="Y32" i="93"/>
  <c r="Z32" i="93" s="1"/>
  <c r="Y36" i="93"/>
  <c r="Z36" i="93" s="1"/>
  <c r="Y40" i="93"/>
  <c r="Z40" i="93" s="1"/>
  <c r="Y44" i="93"/>
  <c r="Z44" i="93" s="1"/>
  <c r="Y150" i="93"/>
  <c r="Z150" i="93" s="1"/>
  <c r="Y48" i="93"/>
  <c r="Z48" i="93" s="1"/>
  <c r="Y52" i="93"/>
  <c r="Z52" i="93" s="1"/>
  <c r="Y56" i="93"/>
  <c r="Z56" i="93" s="1"/>
  <c r="Y60" i="93"/>
  <c r="Z60" i="93" s="1"/>
  <c r="Y64" i="93"/>
  <c r="Z64" i="93" s="1"/>
  <c r="Z65" i="93"/>
  <c r="Z157" i="93"/>
  <c r="N6" i="93"/>
  <c r="V6" i="93" s="1"/>
  <c r="H111" i="93" s="1"/>
  <c r="K106" i="93"/>
  <c r="G125" i="93"/>
  <c r="Y125" i="93" s="1"/>
  <c r="Z125" i="93" s="1"/>
  <c r="W20" i="93"/>
  <c r="I125" i="93" s="1"/>
  <c r="J106" i="93"/>
  <c r="Y6" i="93"/>
  <c r="G111" i="93"/>
  <c r="U106" i="93"/>
  <c r="G117" i="93"/>
  <c r="Y117" i="93" s="1"/>
  <c r="Z117" i="93" s="1"/>
  <c r="G120" i="93"/>
  <c r="Y120" i="93" s="1"/>
  <c r="Z120" i="93" s="1"/>
  <c r="Y17" i="93"/>
  <c r="Z17" i="93" s="1"/>
  <c r="N18" i="93"/>
  <c r="V18" i="93" s="1"/>
  <c r="H123" i="93" s="1"/>
  <c r="Y21" i="93"/>
  <c r="Z21" i="93" s="1"/>
  <c r="N22" i="93"/>
  <c r="V22" i="93" s="1"/>
  <c r="H127" i="93" s="1"/>
  <c r="Y26" i="93"/>
  <c r="Z26" i="93" s="1"/>
  <c r="W26" i="93"/>
  <c r="I131" i="93" s="1"/>
  <c r="W29" i="93"/>
  <c r="W49" i="93"/>
  <c r="W61" i="93"/>
  <c r="W65" i="93"/>
  <c r="W174" i="93"/>
  <c r="I282" i="93" s="1"/>
  <c r="P174" i="93"/>
  <c r="P71" i="93"/>
  <c r="AE435" i="93"/>
  <c r="G325" i="93"/>
  <c r="Y325" i="93" s="1"/>
  <c r="Z325" i="93" s="1"/>
  <c r="Z220" i="93"/>
  <c r="G329" i="93"/>
  <c r="Y329" i="93" s="1"/>
  <c r="Z329" i="93" s="1"/>
  <c r="Z224" i="93"/>
  <c r="X330" i="93"/>
  <c r="Z229" i="93"/>
  <c r="I430" i="93"/>
  <c r="AF329" i="93"/>
  <c r="X355" i="93"/>
  <c r="N387" i="93"/>
  <c r="V387" i="93" s="1"/>
  <c r="G598" i="93"/>
  <c r="Y598" i="93" s="1"/>
  <c r="Z598" i="93" s="1"/>
  <c r="G688" i="93"/>
  <c r="Y688" i="93" s="1"/>
  <c r="W553" i="93"/>
  <c r="Z553" i="93"/>
  <c r="G704" i="93"/>
  <c r="Y704" i="93" s="1"/>
  <c r="Z569" i="93"/>
  <c r="G731" i="93"/>
  <c r="Y731" i="93" s="1"/>
  <c r="Z731" i="93" s="1"/>
  <c r="W596" i="93"/>
  <c r="H788" i="93"/>
  <c r="AE653" i="93"/>
  <c r="W111" i="93"/>
  <c r="W120" i="93"/>
  <c r="I225" i="93" s="1"/>
  <c r="W124" i="93"/>
  <c r="I229" i="93" s="1"/>
  <c r="W128" i="93"/>
  <c r="I233" i="93" s="1"/>
  <c r="G131" i="93"/>
  <c r="Y131" i="93" s="1"/>
  <c r="Z131" i="93" s="1"/>
  <c r="W132" i="93"/>
  <c r="I237" i="93" s="1"/>
  <c r="G135" i="93"/>
  <c r="Y135" i="93" s="1"/>
  <c r="Z135" i="93" s="1"/>
  <c r="G139" i="93"/>
  <c r="Y139" i="93" s="1"/>
  <c r="Z139" i="93" s="1"/>
  <c r="W140" i="93"/>
  <c r="I245" i="93" s="1"/>
  <c r="Y246" i="93"/>
  <c r="Z246" i="93" s="1"/>
  <c r="G143" i="93"/>
  <c r="Y143" i="93" s="1"/>
  <c r="Z143" i="93" s="1"/>
  <c r="G147" i="93"/>
  <c r="Y147" i="93" s="1"/>
  <c r="Z147" i="93" s="1"/>
  <c r="Z171" i="93"/>
  <c r="G173" i="93"/>
  <c r="Y173" i="93" s="1"/>
  <c r="Z173" i="93" s="1"/>
  <c r="G219" i="93"/>
  <c r="Y219" i="93" s="1"/>
  <c r="Z219" i="93" s="1"/>
  <c r="Y339" i="93"/>
  <c r="Z339" i="93" s="1"/>
  <c r="Y355" i="93"/>
  <c r="Z355" i="93" s="1"/>
  <c r="X259" i="93"/>
  <c r="W377" i="93"/>
  <c r="AF377" i="93" s="1"/>
  <c r="I471" i="93"/>
  <c r="AF378" i="93"/>
  <c r="G472" i="93"/>
  <c r="Y472" i="93" s="1"/>
  <c r="Z472" i="93" s="1"/>
  <c r="Z381" i="93"/>
  <c r="W381" i="93"/>
  <c r="AF381" i="93" s="1"/>
  <c r="Z383" i="93"/>
  <c r="W383" i="93"/>
  <c r="G479" i="93"/>
  <c r="Y479" i="93" s="1"/>
  <c r="Z479" i="93" s="1"/>
  <c r="N388" i="93"/>
  <c r="V388" i="93" s="1"/>
  <c r="T525" i="93"/>
  <c r="O658" i="93"/>
  <c r="P659" i="93" s="1"/>
  <c r="G720" i="93"/>
  <c r="Y720" i="93" s="1"/>
  <c r="Z720" i="93" s="1"/>
  <c r="W585" i="93"/>
  <c r="G332" i="93"/>
  <c r="Y332" i="93" s="1"/>
  <c r="Z332" i="93" s="1"/>
  <c r="W227" i="93"/>
  <c r="I332" i="93" s="1"/>
  <c r="P278" i="93"/>
  <c r="V278" i="93"/>
  <c r="H383" i="93" s="1"/>
  <c r="G711" i="93"/>
  <c r="Y711" i="93" s="1"/>
  <c r="Z711" i="93" s="1"/>
  <c r="W576" i="93"/>
  <c r="Z29" i="93"/>
  <c r="Z37" i="93"/>
  <c r="Z39" i="93"/>
  <c r="Z41" i="93"/>
  <c r="Z51" i="93"/>
  <c r="Z53" i="93"/>
  <c r="Z59" i="93"/>
  <c r="Z61" i="93"/>
  <c r="Q211" i="93"/>
  <c r="S316" i="93"/>
  <c r="W220" i="93"/>
  <c r="I325" i="93" s="1"/>
  <c r="G222" i="93"/>
  <c r="Y222" i="93" s="1"/>
  <c r="Z222" i="93" s="1"/>
  <c r="W224" i="93"/>
  <c r="I329" i="93" s="1"/>
  <c r="G226" i="93"/>
  <c r="Y226" i="93" s="1"/>
  <c r="Z226" i="93" s="1"/>
  <c r="Z227" i="93"/>
  <c r="X334" i="93"/>
  <c r="Z241" i="93"/>
  <c r="Z253" i="93"/>
  <c r="Y395" i="93"/>
  <c r="Z395" i="93" s="1"/>
  <c r="Q421" i="93"/>
  <c r="G469" i="93"/>
  <c r="Y469" i="93" s="1"/>
  <c r="Z469" i="93" s="1"/>
  <c r="Z375" i="93"/>
  <c r="W375" i="93"/>
  <c r="Y376" i="93"/>
  <c r="Z376" i="93" s="1"/>
  <c r="G481" i="93"/>
  <c r="Y481" i="93" s="1"/>
  <c r="Z481" i="93" s="1"/>
  <c r="Z385" i="93"/>
  <c r="W385" i="93"/>
  <c r="G495" i="93"/>
  <c r="Y495" i="93" s="1"/>
  <c r="Z495" i="93" s="1"/>
  <c r="U525" i="93"/>
  <c r="G530" i="93"/>
  <c r="W649" i="93"/>
  <c r="G784" i="93"/>
  <c r="Y784" i="93" s="1"/>
  <c r="Z784" i="93" s="1"/>
  <c r="X250" i="93"/>
  <c r="G258" i="93"/>
  <c r="Y258" i="93" s="1"/>
  <c r="Z258" i="93" s="1"/>
  <c r="W153" i="93"/>
  <c r="I258" i="93" s="1"/>
  <c r="G267" i="93"/>
  <c r="Y267" i="93" s="1"/>
  <c r="Z267" i="93" s="1"/>
  <c r="W169" i="93"/>
  <c r="I275" i="93" s="1"/>
  <c r="G275" i="93"/>
  <c r="Y275" i="93" s="1"/>
  <c r="Z275" i="93" s="1"/>
  <c r="J316" i="93"/>
  <c r="T316" i="93"/>
  <c r="W219" i="93"/>
  <c r="I324" i="93" s="1"/>
  <c r="P279" i="93"/>
  <c r="X279" i="93" s="1"/>
  <c r="S421" i="93"/>
  <c r="T321" i="93"/>
  <c r="T421" i="93" s="1"/>
  <c r="AF324" i="93"/>
  <c r="I427" i="93"/>
  <c r="G467" i="93"/>
  <c r="Y467" i="93" s="1"/>
  <c r="Z467" i="93" s="1"/>
  <c r="Z373" i="93"/>
  <c r="W373" i="93"/>
  <c r="Z438" i="93"/>
  <c r="W438" i="93"/>
  <c r="G541" i="93"/>
  <c r="Y541" i="93" s="1"/>
  <c r="Z541" i="93" s="1"/>
  <c r="P485" i="93"/>
  <c r="Y563" i="93"/>
  <c r="Z563" i="93" s="1"/>
  <c r="G723" i="93"/>
  <c r="Y723" i="93" s="1"/>
  <c r="Z723" i="93" s="1"/>
  <c r="W588" i="93"/>
  <c r="Z144" i="93"/>
  <c r="K316" i="93"/>
  <c r="G321" i="93"/>
  <c r="U316" i="93"/>
  <c r="G322" i="93"/>
  <c r="Y322" i="93" s="1"/>
  <c r="Z322" i="93" s="1"/>
  <c r="Y327" i="93"/>
  <c r="Z327" i="93" s="1"/>
  <c r="G340" i="93"/>
  <c r="Y340" i="93" s="1"/>
  <c r="Z340" i="93" s="1"/>
  <c r="W235" i="93"/>
  <c r="I340" i="93" s="1"/>
  <c r="Z245" i="93"/>
  <c r="Z257" i="93"/>
  <c r="G362" i="93"/>
  <c r="Y362" i="93" s="1"/>
  <c r="Z362" i="93" s="1"/>
  <c r="G465" i="93"/>
  <c r="Y465" i="93" s="1"/>
  <c r="Z465" i="93" s="1"/>
  <c r="W371" i="93"/>
  <c r="G491" i="93"/>
  <c r="Y491" i="93" s="1"/>
  <c r="Z491" i="93" s="1"/>
  <c r="K525" i="93"/>
  <c r="W447" i="93"/>
  <c r="G550" i="93"/>
  <c r="Y550" i="93" s="1"/>
  <c r="Z550" i="93" s="1"/>
  <c r="V492" i="93"/>
  <c r="G741" i="93"/>
  <c r="Y741" i="93" s="1"/>
  <c r="Z741" i="93" s="1"/>
  <c r="G813" i="93"/>
  <c r="Y813" i="93" s="1"/>
  <c r="Z813" i="93" s="1"/>
  <c r="Y152" i="93"/>
  <c r="Z152" i="93" s="1"/>
  <c r="Y156" i="93"/>
  <c r="Z156" i="93" s="1"/>
  <c r="Y164" i="93"/>
  <c r="Z164" i="93" s="1"/>
  <c r="Y168" i="93"/>
  <c r="Z168" i="93" s="1"/>
  <c r="S211" i="93"/>
  <c r="W122" i="93"/>
  <c r="I227" i="93" s="1"/>
  <c r="W126" i="93"/>
  <c r="I231" i="93" s="1"/>
  <c r="W130" i="93"/>
  <c r="I235" i="93" s="1"/>
  <c r="W134" i="93"/>
  <c r="I239" i="93" s="1"/>
  <c r="W138" i="93"/>
  <c r="I243" i="93" s="1"/>
  <c r="W172" i="93"/>
  <c r="I280" i="93" s="1"/>
  <c r="G280" i="93"/>
  <c r="Y280" i="93" s="1"/>
  <c r="Z280" i="93" s="1"/>
  <c r="X281" i="93"/>
  <c r="G284" i="93"/>
  <c r="Y284" i="93" s="1"/>
  <c r="Z284" i="93" s="1"/>
  <c r="W222" i="93"/>
  <c r="I327" i="93" s="1"/>
  <c r="Z233" i="93"/>
  <c r="X359" i="93"/>
  <c r="Y278" i="93"/>
  <c r="Z278" i="93" s="1"/>
  <c r="Z369" i="93"/>
  <c r="G463" i="93"/>
  <c r="Y463" i="93" s="1"/>
  <c r="Z463" i="93" s="1"/>
  <c r="L525" i="93"/>
  <c r="Y148" i="93"/>
  <c r="Z148" i="93" s="1"/>
  <c r="Y160" i="93"/>
  <c r="Z160" i="93" s="1"/>
  <c r="J211" i="93"/>
  <c r="T111" i="93"/>
  <c r="T211" i="93" s="1"/>
  <c r="O316" i="93"/>
  <c r="W216" i="93"/>
  <c r="Z221" i="93"/>
  <c r="G326" i="93"/>
  <c r="Y326" i="93" s="1"/>
  <c r="Z326" i="93" s="1"/>
  <c r="G330" i="93"/>
  <c r="Y330" i="93" s="1"/>
  <c r="Z330" i="93" s="1"/>
  <c r="Z235" i="93"/>
  <c r="X350" i="93"/>
  <c r="G461" i="93"/>
  <c r="Y461" i="93" s="1"/>
  <c r="Z461" i="93" s="1"/>
  <c r="G487" i="93"/>
  <c r="Y487" i="93" s="1"/>
  <c r="Z487" i="93" s="1"/>
  <c r="N389" i="93"/>
  <c r="V389" i="93" s="1"/>
  <c r="Y393" i="93"/>
  <c r="Z393" i="93" s="1"/>
  <c r="G535" i="93"/>
  <c r="Y535" i="93" s="1"/>
  <c r="Z535" i="93" s="1"/>
  <c r="Z431" i="93"/>
  <c r="P435" i="93"/>
  <c r="V485" i="93"/>
  <c r="W485" i="93"/>
  <c r="W548" i="93"/>
  <c r="G683" i="93"/>
  <c r="Y683" i="93" s="1"/>
  <c r="Z683" i="93" s="1"/>
  <c r="G728" i="93"/>
  <c r="Y728" i="93" s="1"/>
  <c r="Z728" i="93" s="1"/>
  <c r="W593" i="93"/>
  <c r="U211" i="93"/>
  <c r="G216" i="93"/>
  <c r="W149" i="93"/>
  <c r="I254" i="93" s="1"/>
  <c r="G254" i="93"/>
  <c r="Y254" i="93" s="1"/>
  <c r="Z254" i="93" s="1"/>
  <c r="G263" i="93"/>
  <c r="Y263" i="93" s="1"/>
  <c r="Z263" i="93" s="1"/>
  <c r="G271" i="93"/>
  <c r="Y271" i="93" s="1"/>
  <c r="Z271" i="93" s="1"/>
  <c r="G336" i="93"/>
  <c r="Y336" i="93" s="1"/>
  <c r="Z336" i="93" s="1"/>
  <c r="W231" i="93"/>
  <c r="I336" i="93" s="1"/>
  <c r="J421" i="93"/>
  <c r="AF334" i="93"/>
  <c r="I433" i="93"/>
  <c r="I438" i="93"/>
  <c r="AF340" i="93"/>
  <c r="AF348" i="93"/>
  <c r="I445" i="93"/>
  <c r="I452" i="93"/>
  <c r="AF355" i="93"/>
  <c r="G459" i="93"/>
  <c r="Y459" i="93" s="1"/>
  <c r="Z459" i="93" s="1"/>
  <c r="Z365" i="93"/>
  <c r="H493" i="93"/>
  <c r="AE390" i="93"/>
  <c r="W395" i="93"/>
  <c r="Z428" i="93"/>
  <c r="G532" i="93"/>
  <c r="Y532" i="93" s="1"/>
  <c r="Z532" i="93" s="1"/>
  <c r="I539" i="93"/>
  <c r="AF436" i="93"/>
  <c r="G557" i="93"/>
  <c r="Y557" i="93" s="1"/>
  <c r="Z557" i="93" s="1"/>
  <c r="V476" i="93"/>
  <c r="W476" i="93"/>
  <c r="X476" i="93" s="1"/>
  <c r="R484" i="93"/>
  <c r="W484" i="93"/>
  <c r="G671" i="93"/>
  <c r="Y671" i="93" s="1"/>
  <c r="Z671" i="93" s="1"/>
  <c r="W536" i="93"/>
  <c r="G695" i="93"/>
  <c r="Y695" i="93" s="1"/>
  <c r="Z695" i="93" s="1"/>
  <c r="W560" i="93"/>
  <c r="Y609" i="93"/>
  <c r="Z609" i="93" s="1"/>
  <c r="V609" i="93"/>
  <c r="V623" i="93"/>
  <c r="H772" i="93"/>
  <c r="W239" i="93"/>
  <c r="I344" i="93" s="1"/>
  <c r="W243" i="93"/>
  <c r="I348" i="93" s="1"/>
  <c r="W247" i="93"/>
  <c r="I352" i="93" s="1"/>
  <c r="W251" i="93"/>
  <c r="I356" i="93" s="1"/>
  <c r="W255" i="93"/>
  <c r="I360" i="93" s="1"/>
  <c r="W268" i="93"/>
  <c r="I373" i="93" s="1"/>
  <c r="W272" i="93"/>
  <c r="I377" i="93" s="1"/>
  <c r="W276" i="93"/>
  <c r="I381" i="93" s="1"/>
  <c r="W280" i="93"/>
  <c r="I385" i="93" s="1"/>
  <c r="R321" i="93"/>
  <c r="Z323" i="93"/>
  <c r="Z331" i="93"/>
  <c r="Z333" i="93"/>
  <c r="Z335" i="93"/>
  <c r="Z337" i="93"/>
  <c r="Z343" i="93"/>
  <c r="Z396" i="93"/>
  <c r="O421" i="93"/>
  <c r="G427" i="93"/>
  <c r="Y427" i="93" s="1"/>
  <c r="Z427" i="93" s="1"/>
  <c r="G429" i="93"/>
  <c r="Y429" i="93" s="1"/>
  <c r="Z429" i="93" s="1"/>
  <c r="I534" i="93"/>
  <c r="AF430" i="93"/>
  <c r="G432" i="93"/>
  <c r="Y432" i="93" s="1"/>
  <c r="Z432" i="93" s="1"/>
  <c r="Z434" i="93"/>
  <c r="G439" i="93"/>
  <c r="Y439" i="93" s="1"/>
  <c r="Z439" i="93" s="1"/>
  <c r="Z440" i="93"/>
  <c r="Y446" i="93"/>
  <c r="Z446" i="93" s="1"/>
  <c r="I552" i="93"/>
  <c r="AF449" i="93"/>
  <c r="G454" i="93"/>
  <c r="Y454" i="93" s="1"/>
  <c r="Z454" i="93" s="1"/>
  <c r="G460" i="93"/>
  <c r="Y460" i="93" s="1"/>
  <c r="Z460" i="93" s="1"/>
  <c r="W467" i="93"/>
  <c r="I584" i="93"/>
  <c r="AF481" i="93"/>
  <c r="V496" i="93"/>
  <c r="M658" i="93"/>
  <c r="G666" i="93"/>
  <c r="Y666" i="93" s="1"/>
  <c r="Z666" i="93" s="1"/>
  <c r="G538" i="93"/>
  <c r="Y538" i="93" s="1"/>
  <c r="Z538" i="93" s="1"/>
  <c r="G673" i="93"/>
  <c r="Y673" i="93" s="1"/>
  <c r="Z673" i="93" s="1"/>
  <c r="G678" i="93"/>
  <c r="Y678" i="93" s="1"/>
  <c r="Z678" i="93" s="1"/>
  <c r="W543" i="93"/>
  <c r="Z543" i="93"/>
  <c r="G690" i="93"/>
  <c r="Y690" i="93" s="1"/>
  <c r="Z690" i="93" s="1"/>
  <c r="W555" i="93"/>
  <c r="X555" i="93" s="1"/>
  <c r="Y559" i="93"/>
  <c r="Z559" i="93" s="1"/>
  <c r="G697" i="93"/>
  <c r="Y697" i="93" s="1"/>
  <c r="Z697" i="93" s="1"/>
  <c r="G706" i="93"/>
  <c r="Y706" i="93" s="1"/>
  <c r="Z706" i="93" s="1"/>
  <c r="G713" i="93"/>
  <c r="Y713" i="93" s="1"/>
  <c r="Z713" i="93" s="1"/>
  <c r="Z578" i="93"/>
  <c r="W578" i="93"/>
  <c r="P591" i="93"/>
  <c r="G751" i="93"/>
  <c r="Y751" i="93" s="1"/>
  <c r="Z751" i="93" s="1"/>
  <c r="G778" i="93"/>
  <c r="Y778" i="93" s="1"/>
  <c r="Z778" i="93" s="1"/>
  <c r="Z643" i="93"/>
  <c r="Z647" i="93"/>
  <c r="Y950" i="93"/>
  <c r="Z950" i="93" s="1"/>
  <c r="W232" i="93"/>
  <c r="I337" i="93" s="1"/>
  <c r="W236" i="93"/>
  <c r="W240" i="93"/>
  <c r="I345" i="93" s="1"/>
  <c r="W244" i="93"/>
  <c r="I349" i="93" s="1"/>
  <c r="W248" i="93"/>
  <c r="I353" i="93" s="1"/>
  <c r="W285" i="93"/>
  <c r="I397" i="93" s="1"/>
  <c r="Z357" i="93"/>
  <c r="W360" i="93"/>
  <c r="Z366" i="93"/>
  <c r="Z368" i="93"/>
  <c r="Z372" i="93"/>
  <c r="Z374" i="93"/>
  <c r="M525" i="93"/>
  <c r="G430" i="93"/>
  <c r="Y430" i="93" s="1"/>
  <c r="Z430" i="93" s="1"/>
  <c r="V446" i="93"/>
  <c r="AF446" i="93"/>
  <c r="I549" i="93"/>
  <c r="P484" i="93"/>
  <c r="W486" i="93"/>
  <c r="Y488" i="93"/>
  <c r="Z488" i="93" s="1"/>
  <c r="G669" i="93"/>
  <c r="Y669" i="93" s="1"/>
  <c r="Z669" i="93" s="1"/>
  <c r="Z534" i="93"/>
  <c r="W534" i="93"/>
  <c r="G546" i="93"/>
  <c r="Y546" i="93" s="1"/>
  <c r="Z546" i="93" s="1"/>
  <c r="G681" i="93"/>
  <c r="Y681" i="93" s="1"/>
  <c r="Z681" i="93" s="1"/>
  <c r="G686" i="93"/>
  <c r="Y686" i="93" s="1"/>
  <c r="Z686" i="93" s="1"/>
  <c r="Z551" i="93"/>
  <c r="Z558" i="93"/>
  <c r="W558" i="93"/>
  <c r="G693" i="93"/>
  <c r="Y693" i="93" s="1"/>
  <c r="Z693" i="93" s="1"/>
  <c r="G702" i="93"/>
  <c r="Y702" i="93" s="1"/>
  <c r="Z702" i="93" s="1"/>
  <c r="W574" i="93"/>
  <c r="G718" i="93"/>
  <c r="Y718" i="93" s="1"/>
  <c r="Z718" i="93" s="1"/>
  <c r="Z583" i="93"/>
  <c r="Y613" i="93"/>
  <c r="Z613" i="93" s="1"/>
  <c r="G762" i="93"/>
  <c r="Y762" i="93" s="1"/>
  <c r="Z762" i="93" s="1"/>
  <c r="W627" i="93"/>
  <c r="X627" i="93" s="1"/>
  <c r="Z627" i="93"/>
  <c r="Y648" i="93"/>
  <c r="Z648" i="93" s="1"/>
  <c r="U421" i="93"/>
  <c r="G334" i="93"/>
  <c r="Y334" i="93" s="1"/>
  <c r="Z334" i="93" s="1"/>
  <c r="G338" i="93"/>
  <c r="Y338" i="93" s="1"/>
  <c r="Z338" i="93" s="1"/>
  <c r="G342" i="93"/>
  <c r="Y342" i="93" s="1"/>
  <c r="Z342" i="93" s="1"/>
  <c r="G346" i="93"/>
  <c r="Y346" i="93" s="1"/>
  <c r="Z346" i="93" s="1"/>
  <c r="G350" i="93"/>
  <c r="Y350" i="93" s="1"/>
  <c r="Z350" i="93" s="1"/>
  <c r="G354" i="93"/>
  <c r="Y354" i="93" s="1"/>
  <c r="Z354" i="93" s="1"/>
  <c r="G433" i="93"/>
  <c r="Y433" i="93" s="1"/>
  <c r="Z433" i="93" s="1"/>
  <c r="G437" i="93"/>
  <c r="Y437" i="93" s="1"/>
  <c r="Z437" i="93" s="1"/>
  <c r="G452" i="93"/>
  <c r="Y452" i="93" s="1"/>
  <c r="Z452" i="93" s="1"/>
  <c r="G468" i="93"/>
  <c r="Y468" i="93" s="1"/>
  <c r="Z468" i="93" s="1"/>
  <c r="I572" i="93"/>
  <c r="AF469" i="93"/>
  <c r="W471" i="93"/>
  <c r="Z471" i="93"/>
  <c r="AE475" i="93"/>
  <c r="H578" i="93"/>
  <c r="Z475" i="93"/>
  <c r="W475" i="93"/>
  <c r="W503" i="93"/>
  <c r="G606" i="93"/>
  <c r="Y606" i="93" s="1"/>
  <c r="Z606" i="93" s="1"/>
  <c r="Z503" i="93"/>
  <c r="G667" i="93"/>
  <c r="Y667" i="93" s="1"/>
  <c r="G539" i="93"/>
  <c r="Y539" i="93" s="1"/>
  <c r="Z539" i="93" s="1"/>
  <c r="G676" i="93"/>
  <c r="Y676" i="93" s="1"/>
  <c r="Z676" i="93" s="1"/>
  <c r="W541" i="93"/>
  <c r="G679" i="93"/>
  <c r="Y679" i="93" s="1"/>
  <c r="Z679" i="93" s="1"/>
  <c r="G684" i="93"/>
  <c r="Y684" i="93" s="1"/>
  <c r="Z684" i="93" s="1"/>
  <c r="G556" i="93"/>
  <c r="Y556" i="93" s="1"/>
  <c r="Z556" i="93" s="1"/>
  <c r="G691" i="93"/>
  <c r="Y691" i="93" s="1"/>
  <c r="Z691" i="93" s="1"/>
  <c r="Z565" i="93"/>
  <c r="G707" i="93"/>
  <c r="Y707" i="93" s="1"/>
  <c r="Z707" i="93" s="1"/>
  <c r="Z572" i="93"/>
  <c r="W572" i="93"/>
  <c r="W581" i="93"/>
  <c r="G716" i="93"/>
  <c r="Y716" i="93" s="1"/>
  <c r="Z716" i="93" s="1"/>
  <c r="G721" i="93"/>
  <c r="Y721" i="93" s="1"/>
  <c r="Z721" i="93" s="1"/>
  <c r="W586" i="93"/>
  <c r="G726" i="93"/>
  <c r="Y726" i="93" s="1"/>
  <c r="Z726" i="93" s="1"/>
  <c r="W591" i="93"/>
  <c r="Z591" i="93"/>
  <c r="G729" i="93"/>
  <c r="Y729" i="93" s="1"/>
  <c r="Z729" i="93" s="1"/>
  <c r="W594" i="93"/>
  <c r="G735" i="93"/>
  <c r="Y735" i="93" s="1"/>
  <c r="Z735" i="93" s="1"/>
  <c r="W600" i="93"/>
  <c r="V617" i="93"/>
  <c r="V621" i="93"/>
  <c r="V649" i="93"/>
  <c r="G709" i="93"/>
  <c r="Y709" i="93" s="1"/>
  <c r="Z709" i="93" s="1"/>
  <c r="W266" i="93"/>
  <c r="I371" i="93" s="1"/>
  <c r="W270" i="93"/>
  <c r="I375" i="93" s="1"/>
  <c r="W278" i="93"/>
  <c r="I383" i="93" s="1"/>
  <c r="G281" i="93"/>
  <c r="Y281" i="93" s="1"/>
  <c r="Z281" i="93" s="1"/>
  <c r="W282" i="93"/>
  <c r="I394" i="93" s="1"/>
  <c r="P395" i="93"/>
  <c r="W479" i="93"/>
  <c r="V494" i="93"/>
  <c r="AF494" i="93"/>
  <c r="I597" i="93"/>
  <c r="Y496" i="93"/>
  <c r="Z496" i="93" s="1"/>
  <c r="Z499" i="93"/>
  <c r="G602" i="93"/>
  <c r="Y602" i="93" s="1"/>
  <c r="Z602" i="93" s="1"/>
  <c r="G665" i="93"/>
  <c r="Y665" i="93" s="1"/>
  <c r="Z665" i="93" s="1"/>
  <c r="U658" i="93"/>
  <c r="G674" i="93"/>
  <c r="Y674" i="93" s="1"/>
  <c r="Z674" i="93" s="1"/>
  <c r="W539" i="93"/>
  <c r="G549" i="93"/>
  <c r="Y549" i="93" s="1"/>
  <c r="Z549" i="93" s="1"/>
  <c r="G689" i="93"/>
  <c r="Y689" i="93" s="1"/>
  <c r="Z689" i="93" s="1"/>
  <c r="Z554" i="93"/>
  <c r="G698" i="93"/>
  <c r="Y698" i="93" s="1"/>
  <c r="Z698" i="93" s="1"/>
  <c r="G570" i="93"/>
  <c r="Y570" i="93" s="1"/>
  <c r="Z570" i="93" s="1"/>
  <c r="G705" i="93"/>
  <c r="Y705" i="93" s="1"/>
  <c r="Z705" i="93" s="1"/>
  <c r="W570" i="93"/>
  <c r="G714" i="93"/>
  <c r="Y714" i="93" s="1"/>
  <c r="Z714" i="93" s="1"/>
  <c r="W579" i="93"/>
  <c r="Z579" i="93"/>
  <c r="G589" i="93"/>
  <c r="Y589" i="93" s="1"/>
  <c r="Z589" i="93" s="1"/>
  <c r="G594" i="93"/>
  <c r="Y594" i="93" s="1"/>
  <c r="Z594" i="93" s="1"/>
  <c r="G597" i="93"/>
  <c r="Y597" i="93" s="1"/>
  <c r="Z597" i="93" s="1"/>
  <c r="G739" i="93"/>
  <c r="Y739" i="93" s="1"/>
  <c r="Z739" i="93" s="1"/>
  <c r="Y626" i="93"/>
  <c r="Z626" i="93" s="1"/>
  <c r="Y630" i="93"/>
  <c r="Z630" i="93" s="1"/>
  <c r="G773" i="93"/>
  <c r="Y773" i="93" s="1"/>
  <c r="Z773" i="93" s="1"/>
  <c r="H782" i="93"/>
  <c r="AE647" i="93"/>
  <c r="AF713" i="93"/>
  <c r="Z228" i="93"/>
  <c r="Z232" i="93"/>
  <c r="Z236" i="93"/>
  <c r="Z244" i="93"/>
  <c r="W258" i="93"/>
  <c r="I363" i="93" s="1"/>
  <c r="N259" i="93"/>
  <c r="V259" i="93" s="1"/>
  <c r="W321" i="93"/>
  <c r="W337" i="93"/>
  <c r="W343" i="93"/>
  <c r="W345" i="93"/>
  <c r="W349" i="93"/>
  <c r="W353" i="93"/>
  <c r="G358" i="93"/>
  <c r="Y358" i="93" s="1"/>
  <c r="Z358" i="93" s="1"/>
  <c r="G367" i="93"/>
  <c r="Y367" i="93" s="1"/>
  <c r="Z367" i="93" s="1"/>
  <c r="G371" i="93"/>
  <c r="Y371" i="93" s="1"/>
  <c r="Z371" i="93" s="1"/>
  <c r="Y470" i="93"/>
  <c r="Z470" i="93" s="1"/>
  <c r="Y489" i="93"/>
  <c r="Z489" i="93" s="1"/>
  <c r="N392" i="93"/>
  <c r="V392" i="93" s="1"/>
  <c r="W444" i="93"/>
  <c r="G464" i="93"/>
  <c r="Y464" i="93" s="1"/>
  <c r="Z464" i="93" s="1"/>
  <c r="Y478" i="93"/>
  <c r="Z478" i="93" s="1"/>
  <c r="J658" i="93"/>
  <c r="W537" i="93"/>
  <c r="G672" i="93"/>
  <c r="Y672" i="93" s="1"/>
  <c r="Z672" i="93" s="1"/>
  <c r="Z537" i="93"/>
  <c r="G547" i="93"/>
  <c r="Y547" i="93" s="1"/>
  <c r="Z547" i="93" s="1"/>
  <c r="G687" i="93"/>
  <c r="Y687" i="93" s="1"/>
  <c r="Z687" i="93" s="1"/>
  <c r="G696" i="93"/>
  <c r="Y696" i="93" s="1"/>
  <c r="Z696" i="93" s="1"/>
  <c r="G703" i="93"/>
  <c r="Y703" i="93" s="1"/>
  <c r="Z703" i="93" s="1"/>
  <c r="W568" i="93"/>
  <c r="G712" i="93"/>
  <c r="Y712" i="93" s="1"/>
  <c r="Z712" i="93" s="1"/>
  <c r="Z577" i="93"/>
  <c r="G719" i="93"/>
  <c r="Y719" i="93" s="1"/>
  <c r="Z719" i="93" s="1"/>
  <c r="W584" i="93"/>
  <c r="G724" i="93"/>
  <c r="Y724" i="93" s="1"/>
  <c r="Z724" i="93" s="1"/>
  <c r="G727" i="93"/>
  <c r="Y727" i="93" s="1"/>
  <c r="Z727" i="93" s="1"/>
  <c r="Z592" i="93"/>
  <c r="W592" i="93"/>
  <c r="Y604" i="93"/>
  <c r="Z604" i="93" s="1"/>
  <c r="G798" i="93"/>
  <c r="Y798" i="93" s="1"/>
  <c r="Z798" i="93" s="1"/>
  <c r="G700" i="93"/>
  <c r="Y700" i="93" s="1"/>
  <c r="Z700" i="93" s="1"/>
  <c r="W432" i="93"/>
  <c r="AF440" i="93"/>
  <c r="I560" i="93"/>
  <c r="AF457" i="93"/>
  <c r="I576" i="93"/>
  <c r="AF473" i="93"/>
  <c r="Y477" i="93"/>
  <c r="Z477" i="93" s="1"/>
  <c r="V488" i="93"/>
  <c r="AF500" i="93"/>
  <c r="AF502" i="93"/>
  <c r="I605" i="93"/>
  <c r="K658" i="93"/>
  <c r="G533" i="93"/>
  <c r="Y533" i="93" s="1"/>
  <c r="Z533" i="93" s="1"/>
  <c r="G670" i="93"/>
  <c r="Y670" i="93" s="1"/>
  <c r="Z670" i="93" s="1"/>
  <c r="W535" i="93"/>
  <c r="G542" i="93"/>
  <c r="Y542" i="93" s="1"/>
  <c r="Z542" i="93" s="1"/>
  <c r="G677" i="93"/>
  <c r="Y677" i="93" s="1"/>
  <c r="Z677" i="93" s="1"/>
  <c r="W547" i="93"/>
  <c r="G682" i="93"/>
  <c r="Y682" i="93" s="1"/>
  <c r="Z682" i="93" s="1"/>
  <c r="G685" i="93"/>
  <c r="Y685" i="93" s="1"/>
  <c r="Z685" i="93" s="1"/>
  <c r="W550" i="93"/>
  <c r="G694" i="93"/>
  <c r="Y694" i="93" s="1"/>
  <c r="Z694" i="93" s="1"/>
  <c r="W559" i="93"/>
  <c r="G566" i="93"/>
  <c r="Y566" i="93" s="1"/>
  <c r="Z566" i="93" s="1"/>
  <c r="G701" i="93"/>
  <c r="Y701" i="93" s="1"/>
  <c r="Z701" i="93" s="1"/>
  <c r="G573" i="93"/>
  <c r="Y573" i="93" s="1"/>
  <c r="Z573" i="93" s="1"/>
  <c r="G710" i="93"/>
  <c r="Y710" i="93" s="1"/>
  <c r="Z710" i="93" s="1"/>
  <c r="G582" i="93"/>
  <c r="Y582" i="93" s="1"/>
  <c r="Z582" i="93" s="1"/>
  <c r="G717" i="93"/>
  <c r="Y717" i="93" s="1"/>
  <c r="Z717" i="93" s="1"/>
  <c r="W582" i="93"/>
  <c r="G733" i="93"/>
  <c r="Y733" i="93" s="1"/>
  <c r="Z733" i="93" s="1"/>
  <c r="W598" i="93"/>
  <c r="P599" i="93"/>
  <c r="G605" i="93"/>
  <c r="Y605" i="93" s="1"/>
  <c r="Z605" i="93" s="1"/>
  <c r="Y610" i="93"/>
  <c r="Z610" i="93" s="1"/>
  <c r="G757" i="93"/>
  <c r="Y757" i="93" s="1"/>
  <c r="Z757" i="93" s="1"/>
  <c r="H760" i="93"/>
  <c r="AE625" i="93"/>
  <c r="P649" i="93"/>
  <c r="W218" i="93"/>
  <c r="I323" i="93" s="1"/>
  <c r="W380" i="93"/>
  <c r="W384" i="93"/>
  <c r="W386" i="93"/>
  <c r="W390" i="93"/>
  <c r="N393" i="93"/>
  <c r="V393" i="93" s="1"/>
  <c r="Y502" i="93"/>
  <c r="Z502" i="93" s="1"/>
  <c r="W397" i="93"/>
  <c r="J525" i="93"/>
  <c r="S525" i="93"/>
  <c r="AF433" i="93"/>
  <c r="W455" i="93"/>
  <c r="Z455" i="93"/>
  <c r="V478" i="93"/>
  <c r="Z483" i="93"/>
  <c r="Y501" i="93"/>
  <c r="Z501" i="93" s="1"/>
  <c r="Z504" i="93"/>
  <c r="W533" i="93"/>
  <c r="G668" i="93"/>
  <c r="Y668" i="93" s="1"/>
  <c r="Z668" i="93" s="1"/>
  <c r="G675" i="93"/>
  <c r="Y675" i="93" s="1"/>
  <c r="Z675" i="93" s="1"/>
  <c r="Z540" i="93"/>
  <c r="G680" i="93"/>
  <c r="Y680" i="93" s="1"/>
  <c r="Z680" i="93" s="1"/>
  <c r="W545" i="93"/>
  <c r="G692" i="93"/>
  <c r="Y692" i="93" s="1"/>
  <c r="Z692" i="93" s="1"/>
  <c r="G699" i="93"/>
  <c r="Y699" i="93" s="1"/>
  <c r="Z699" i="93" s="1"/>
  <c r="G708" i="93"/>
  <c r="Y708" i="93" s="1"/>
  <c r="Z708" i="93" s="1"/>
  <c r="G715" i="93"/>
  <c r="Y715" i="93" s="1"/>
  <c r="Z715" i="93" s="1"/>
  <c r="Z580" i="93"/>
  <c r="W580" i="93"/>
  <c r="G722" i="93"/>
  <c r="Y722" i="93" s="1"/>
  <c r="Z722" i="93" s="1"/>
  <c r="Z587" i="93"/>
  <c r="G725" i="93"/>
  <c r="Y725" i="93" s="1"/>
  <c r="Z725" i="93" s="1"/>
  <c r="Z590" i="93"/>
  <c r="W590" i="93"/>
  <c r="G730" i="93"/>
  <c r="Y730" i="93" s="1"/>
  <c r="Z730" i="93" s="1"/>
  <c r="W595" i="93"/>
  <c r="G737" i="93"/>
  <c r="Y737" i="93" s="1"/>
  <c r="Z737" i="93" s="1"/>
  <c r="W602" i="93"/>
  <c r="Y608" i="93"/>
  <c r="Z608" i="93" s="1"/>
  <c r="G743" i="93"/>
  <c r="Y743" i="93" s="1"/>
  <c r="Z743" i="93" s="1"/>
  <c r="W608" i="93"/>
  <c r="Y612" i="93"/>
  <c r="Z612" i="93" s="1"/>
  <c r="P625" i="93"/>
  <c r="Y635" i="93"/>
  <c r="Z635" i="93" s="1"/>
  <c r="Y637" i="93"/>
  <c r="Z637" i="93" s="1"/>
  <c r="V639" i="93"/>
  <c r="T645" i="93"/>
  <c r="V645" i="93"/>
  <c r="H796" i="93"/>
  <c r="AE664" i="93"/>
  <c r="V616" i="93"/>
  <c r="V622" i="93"/>
  <c r="G768" i="93"/>
  <c r="Y768" i="93" s="1"/>
  <c r="Z768" i="93" s="1"/>
  <c r="Y653" i="93"/>
  <c r="Z653" i="93" s="1"/>
  <c r="Y664" i="93"/>
  <c r="Z664" i="93" s="1"/>
  <c r="P664" i="93"/>
  <c r="I806" i="93"/>
  <c r="AF674" i="93"/>
  <c r="G815" i="93"/>
  <c r="Y815" i="93" s="1"/>
  <c r="Z815" i="93" s="1"/>
  <c r="W683" i="93"/>
  <c r="G823" i="93"/>
  <c r="Y823" i="93" s="1"/>
  <c r="Z823" i="93" s="1"/>
  <c r="G832" i="93"/>
  <c r="Y832" i="93" s="1"/>
  <c r="Z832" i="93" s="1"/>
  <c r="L658" i="93"/>
  <c r="Z601" i="93"/>
  <c r="Z603" i="93"/>
  <c r="Z607" i="93"/>
  <c r="G752" i="93"/>
  <c r="Y752" i="93" s="1"/>
  <c r="Z752" i="93" s="1"/>
  <c r="W623" i="93"/>
  <c r="G758" i="93"/>
  <c r="Y758" i="93" s="1"/>
  <c r="Z758" i="93" s="1"/>
  <c r="G774" i="93"/>
  <c r="Y774" i="93" s="1"/>
  <c r="Z774" i="93" s="1"/>
  <c r="W645" i="93"/>
  <c r="G780" i="93"/>
  <c r="Y780" i="93" s="1"/>
  <c r="Z780" i="93" s="1"/>
  <c r="G786" i="93"/>
  <c r="Y786" i="93" s="1"/>
  <c r="Z786" i="93" s="1"/>
  <c r="W651" i="93"/>
  <c r="Q790" i="93"/>
  <c r="R663" i="93"/>
  <c r="G803" i="93"/>
  <c r="Y803" i="93" s="1"/>
  <c r="Z803" i="93" s="1"/>
  <c r="W629" i="93"/>
  <c r="X629" i="93" s="1"/>
  <c r="G764" i="93"/>
  <c r="Y764" i="93" s="1"/>
  <c r="Z764" i="93" s="1"/>
  <c r="J790" i="93"/>
  <c r="G809" i="93"/>
  <c r="Y809" i="93" s="1"/>
  <c r="Z809" i="93" s="1"/>
  <c r="W677" i="93"/>
  <c r="Z688" i="93"/>
  <c r="G820" i="93"/>
  <c r="Y820" i="93" s="1"/>
  <c r="Z820" i="93" s="1"/>
  <c r="W688" i="93"/>
  <c r="G839" i="93"/>
  <c r="Y839" i="93" s="1"/>
  <c r="Z839" i="93" s="1"/>
  <c r="W707" i="93"/>
  <c r="G848" i="93"/>
  <c r="Y848" i="93" s="1"/>
  <c r="Z848" i="93" s="1"/>
  <c r="W715" i="93"/>
  <c r="V610" i="93"/>
  <c r="V612" i="93"/>
  <c r="G748" i="93"/>
  <c r="Y748" i="93" s="1"/>
  <c r="Z748" i="93" s="1"/>
  <c r="V618" i="93"/>
  <c r="W619" i="93"/>
  <c r="G754" i="93"/>
  <c r="Y754" i="93" s="1"/>
  <c r="Z754" i="93" s="1"/>
  <c r="W624" i="93"/>
  <c r="V633" i="93"/>
  <c r="G770" i="93"/>
  <c r="Y770" i="93" s="1"/>
  <c r="Z770" i="93" s="1"/>
  <c r="V640" i="93"/>
  <c r="V646" i="93"/>
  <c r="K790" i="93"/>
  <c r="G795" i="93"/>
  <c r="U790" i="93"/>
  <c r="W680" i="93"/>
  <c r="G816" i="93"/>
  <c r="Y816" i="93" s="1"/>
  <c r="Z816" i="93" s="1"/>
  <c r="W684" i="93"/>
  <c r="X825" i="93"/>
  <c r="W625" i="93"/>
  <c r="G760" i="93"/>
  <c r="Y760" i="93" s="1"/>
  <c r="Z760" i="93" s="1"/>
  <c r="V630" i="93"/>
  <c r="W641" i="93"/>
  <c r="G776" i="93"/>
  <c r="Y776" i="93" s="1"/>
  <c r="Z776" i="93" s="1"/>
  <c r="W647" i="93"/>
  <c r="G782" i="93"/>
  <c r="Y782" i="93" s="1"/>
  <c r="Z782" i="93" s="1"/>
  <c r="W653" i="93"/>
  <c r="X653" i="93" s="1"/>
  <c r="G788" i="93"/>
  <c r="Y788" i="93" s="1"/>
  <c r="Z788" i="93" s="1"/>
  <c r="L790" i="93"/>
  <c r="W663" i="93"/>
  <c r="W664" i="93"/>
  <c r="AF671" i="93"/>
  <c r="G808" i="93"/>
  <c r="Y808" i="93" s="1"/>
  <c r="Z808" i="93" s="1"/>
  <c r="V614" i="93"/>
  <c r="V620" i="93"/>
  <c r="W630" i="93"/>
  <c r="W631" i="93"/>
  <c r="G766" i="93"/>
  <c r="Y766" i="93" s="1"/>
  <c r="Z766" i="93" s="1"/>
  <c r="V636" i="93"/>
  <c r="Z651" i="93"/>
  <c r="M790" i="93"/>
  <c r="Y663" i="93"/>
  <c r="Z663" i="93" s="1"/>
  <c r="AF669" i="93"/>
  <c r="X808" i="93"/>
  <c r="G810" i="93"/>
  <c r="Y810" i="93" s="1"/>
  <c r="Z810" i="93" s="1"/>
  <c r="G814" i="93"/>
  <c r="Y814" i="93" s="1"/>
  <c r="Z814" i="93" s="1"/>
  <c r="W682" i="93"/>
  <c r="G831" i="93"/>
  <c r="Y831" i="93" s="1"/>
  <c r="Z831" i="93" s="1"/>
  <c r="G840" i="93"/>
  <c r="Y840" i="93" s="1"/>
  <c r="Z840" i="93" s="1"/>
  <c r="W597" i="93"/>
  <c r="W599" i="93"/>
  <c r="W601" i="93"/>
  <c r="W603" i="93"/>
  <c r="W609" i="93"/>
  <c r="W615" i="93"/>
  <c r="G750" i="93"/>
  <c r="Y750" i="93" s="1"/>
  <c r="Z750" i="93" s="1"/>
  <c r="W620" i="93"/>
  <c r="X620" i="93" s="1"/>
  <c r="W621" i="93"/>
  <c r="X621" i="93" s="1"/>
  <c r="G756" i="93"/>
  <c r="Y756" i="93" s="1"/>
  <c r="Z756" i="93" s="1"/>
  <c r="G772" i="93"/>
  <c r="Y772" i="93" s="1"/>
  <c r="Z772" i="93" s="1"/>
  <c r="G799" i="93"/>
  <c r="Y799" i="93" s="1"/>
  <c r="Z799" i="93" s="1"/>
  <c r="Z667" i="93"/>
  <c r="W678" i="93"/>
  <c r="G824" i="93"/>
  <c r="Y824" i="93" s="1"/>
  <c r="Z824" i="93" s="1"/>
  <c r="W704" i="93"/>
  <c r="W720" i="93"/>
  <c r="W727" i="93"/>
  <c r="W735" i="93"/>
  <c r="W743" i="93"/>
  <c r="X906" i="93"/>
  <c r="O945" i="93"/>
  <c r="G1005" i="93"/>
  <c r="Y1005" i="93" s="1"/>
  <c r="Z1005" i="93" s="1"/>
  <c r="W849" i="93"/>
  <c r="I1005" i="93" s="1"/>
  <c r="Y863" i="93"/>
  <c r="Z863" i="93" s="1"/>
  <c r="G1036" i="93"/>
  <c r="Y1036" i="93" s="1"/>
  <c r="Z1036" i="93" s="1"/>
  <c r="W877" i="93"/>
  <c r="I1036" i="93" s="1"/>
  <c r="G966" i="93"/>
  <c r="Y966" i="93" s="1"/>
  <c r="Z966" i="93" s="1"/>
  <c r="W1007" i="93"/>
  <c r="I1171" i="93" s="1"/>
  <c r="P795" i="93"/>
  <c r="G969" i="93"/>
  <c r="Y969" i="93" s="1"/>
  <c r="Z969" i="93" s="1"/>
  <c r="W814" i="93"/>
  <c r="I970" i="93" s="1"/>
  <c r="G828" i="93"/>
  <c r="Y828" i="93" s="1"/>
  <c r="Z828" i="93" s="1"/>
  <c r="W837" i="93"/>
  <c r="I993" i="93" s="1"/>
  <c r="G993" i="93"/>
  <c r="Y993" i="93" s="1"/>
  <c r="Z993" i="93" s="1"/>
  <c r="X847" i="93"/>
  <c r="G1012" i="93"/>
  <c r="Y1012" i="93" s="1"/>
  <c r="Z1012" i="93" s="1"/>
  <c r="W853" i="93"/>
  <c r="I1012" i="93" s="1"/>
  <c r="R888" i="93"/>
  <c r="P888" i="93"/>
  <c r="X875" i="93"/>
  <c r="G976" i="93"/>
  <c r="Y976" i="93" s="1"/>
  <c r="Z976" i="93" s="1"/>
  <c r="G980" i="93"/>
  <c r="Y980" i="93" s="1"/>
  <c r="Z980" i="93" s="1"/>
  <c r="G984" i="93"/>
  <c r="Y984" i="93" s="1"/>
  <c r="Z984" i="93" s="1"/>
  <c r="G988" i="93"/>
  <c r="Y988" i="93" s="1"/>
  <c r="Z988" i="93" s="1"/>
  <c r="G1053" i="93"/>
  <c r="Y1053" i="93" s="1"/>
  <c r="Z1053" i="93" s="1"/>
  <c r="I1114" i="93"/>
  <c r="Z704" i="93"/>
  <c r="AF733" i="93"/>
  <c r="W750" i="93"/>
  <c r="W763" i="93"/>
  <c r="W771" i="93"/>
  <c r="W779" i="93"/>
  <c r="J945" i="93"/>
  <c r="T945" i="93"/>
  <c r="G956" i="93"/>
  <c r="Y956" i="93" s="1"/>
  <c r="Z956" i="93" s="1"/>
  <c r="G968" i="93"/>
  <c r="Y968" i="93" s="1"/>
  <c r="Z968" i="93" s="1"/>
  <c r="Z812" i="93"/>
  <c r="G990" i="93"/>
  <c r="Y990" i="93" s="1"/>
  <c r="Z990" i="93" s="1"/>
  <c r="Y841" i="93"/>
  <c r="Z841" i="93" s="1"/>
  <c r="G952" i="93"/>
  <c r="Y952" i="93" s="1"/>
  <c r="Z952" i="93" s="1"/>
  <c r="G1213" i="93"/>
  <c r="Y1213" i="93" s="1"/>
  <c r="Z1213" i="93" s="1"/>
  <c r="W1049" i="93"/>
  <c r="I1213" i="93" s="1"/>
  <c r="W716" i="93"/>
  <c r="W721" i="93"/>
  <c r="W731" i="93"/>
  <c r="W747" i="93"/>
  <c r="W755" i="93"/>
  <c r="W760" i="93"/>
  <c r="W768" i="93"/>
  <c r="W776" i="93"/>
  <c r="W784" i="93"/>
  <c r="V789" i="93"/>
  <c r="K945" i="93"/>
  <c r="U945" i="93"/>
  <c r="W820" i="93"/>
  <c r="I976" i="93" s="1"/>
  <c r="G1016" i="93"/>
  <c r="Y1016" i="93" s="1"/>
  <c r="Z1016" i="93" s="1"/>
  <c r="Z857" i="93"/>
  <c r="W857" i="93"/>
  <c r="I1016" i="93" s="1"/>
  <c r="X1023" i="93"/>
  <c r="G1028" i="93"/>
  <c r="Y1028" i="93" s="1"/>
  <c r="Z1028" i="93" s="1"/>
  <c r="Z869" i="93"/>
  <c r="W869" i="93"/>
  <c r="I1028" i="93" s="1"/>
  <c r="X1031" i="93"/>
  <c r="Y891" i="93"/>
  <c r="Z891" i="93" s="1"/>
  <c r="G1209" i="93"/>
  <c r="Y1209" i="93" s="1"/>
  <c r="Z1209" i="93" s="1"/>
  <c r="W1045" i="93"/>
  <c r="I1209" i="93" s="1"/>
  <c r="Z745" i="93"/>
  <c r="AF751" i="93"/>
  <c r="AF780" i="93"/>
  <c r="L945" i="93"/>
  <c r="Z804" i="93"/>
  <c r="G960" i="93"/>
  <c r="Y960" i="93" s="1"/>
  <c r="Z960" i="93" s="1"/>
  <c r="G965" i="93"/>
  <c r="Y965" i="93" s="1"/>
  <c r="Z965" i="93" s="1"/>
  <c r="G973" i="93"/>
  <c r="Y973" i="93" s="1"/>
  <c r="Z973" i="93" s="1"/>
  <c r="Z817" i="93"/>
  <c r="G978" i="93"/>
  <c r="Y978" i="93" s="1"/>
  <c r="Z978" i="93" s="1"/>
  <c r="W822" i="93"/>
  <c r="I978" i="93" s="1"/>
  <c r="G982" i="93"/>
  <c r="Y982" i="93" s="1"/>
  <c r="Z982" i="93" s="1"/>
  <c r="W826" i="93"/>
  <c r="I982" i="93" s="1"/>
  <c r="G986" i="93"/>
  <c r="Y986" i="93" s="1"/>
  <c r="Z986" i="93" s="1"/>
  <c r="G997" i="93"/>
  <c r="Y997" i="93" s="1"/>
  <c r="Z997" i="93" s="1"/>
  <c r="W841" i="93"/>
  <c r="I997" i="93" s="1"/>
  <c r="Y856" i="93"/>
  <c r="Z856" i="93" s="1"/>
  <c r="G1020" i="93"/>
  <c r="Y1020" i="93" s="1"/>
  <c r="Z1020" i="93" s="1"/>
  <c r="Z861" i="93"/>
  <c r="W861" i="93"/>
  <c r="I1020" i="93" s="1"/>
  <c r="G1032" i="93"/>
  <c r="Y1032" i="93" s="1"/>
  <c r="Z1032" i="93" s="1"/>
  <c r="Z873" i="93"/>
  <c r="W873" i="93"/>
  <c r="I1032" i="93" s="1"/>
  <c r="G1041" i="93"/>
  <c r="Y1041" i="93" s="1"/>
  <c r="Z1041" i="93" s="1"/>
  <c r="Z881" i="93"/>
  <c r="W881" i="93"/>
  <c r="I1041" i="93" s="1"/>
  <c r="G1045" i="93"/>
  <c r="Y1045" i="93" s="1"/>
  <c r="Z1045" i="93" s="1"/>
  <c r="W885" i="93"/>
  <c r="I1045" i="93" s="1"/>
  <c r="X937" i="93"/>
  <c r="X1202" i="93"/>
  <c r="AF748" i="93"/>
  <c r="W749" i="93"/>
  <c r="AF761" i="93"/>
  <c r="W762" i="93"/>
  <c r="Z763" i="93"/>
  <c r="W770" i="93"/>
  <c r="AF777" i="93"/>
  <c r="W778" i="93"/>
  <c r="Z779" i="93"/>
  <c r="AF785" i="93"/>
  <c r="M945" i="93"/>
  <c r="W795" i="93"/>
  <c r="Z833" i="93"/>
  <c r="G989" i="93"/>
  <c r="Y989" i="93" s="1"/>
  <c r="Z989" i="93" s="1"/>
  <c r="Z845" i="93"/>
  <c r="G1001" i="93"/>
  <c r="Y1001" i="93" s="1"/>
  <c r="Z1001" i="93" s="1"/>
  <c r="G1049" i="93"/>
  <c r="Y1049" i="93" s="1"/>
  <c r="Z1049" i="93" s="1"/>
  <c r="Z889" i="93"/>
  <c r="W889" i="93"/>
  <c r="I1049" i="93" s="1"/>
  <c r="O1106" i="93"/>
  <c r="P950" i="93"/>
  <c r="X964" i="93"/>
  <c r="X1164" i="93"/>
  <c r="AF714" i="93"/>
  <c r="AF729" i="93"/>
  <c r="W738" i="93"/>
  <c r="AF745" i="93"/>
  <c r="W746" i="93"/>
  <c r="Z747" i="93"/>
  <c r="W754" i="93"/>
  <c r="W759" i="93"/>
  <c r="W767" i="93"/>
  <c r="W775" i="93"/>
  <c r="AF782" i="93"/>
  <c r="W783" i="93"/>
  <c r="W788" i="93"/>
  <c r="Z801" i="93"/>
  <c r="W804" i="93"/>
  <c r="I960" i="93" s="1"/>
  <c r="G964" i="93"/>
  <c r="Y964" i="93" s="1"/>
  <c r="Z964" i="93" s="1"/>
  <c r="G972" i="93"/>
  <c r="Y972" i="93" s="1"/>
  <c r="Z972" i="93" s="1"/>
  <c r="W817" i="93"/>
  <c r="I973" i="93" s="1"/>
  <c r="G977" i="93"/>
  <c r="Y977" i="93" s="1"/>
  <c r="Z977" i="93" s="1"/>
  <c r="Z821" i="93"/>
  <c r="G981" i="93"/>
  <c r="Y981" i="93" s="1"/>
  <c r="Z981" i="93" s="1"/>
  <c r="G985" i="93"/>
  <c r="Y985" i="93" s="1"/>
  <c r="Z985" i="93" s="1"/>
  <c r="Z829" i="93"/>
  <c r="Z830" i="93"/>
  <c r="V858" i="93"/>
  <c r="H1017" i="93" s="1"/>
  <c r="G1024" i="93"/>
  <c r="Y1024" i="93" s="1"/>
  <c r="Z1024" i="93" s="1"/>
  <c r="W865" i="93"/>
  <c r="I1024" i="93" s="1"/>
  <c r="Y867" i="93"/>
  <c r="Z867" i="93" s="1"/>
  <c r="P891" i="93"/>
  <c r="X891" i="93" s="1"/>
  <c r="W898" i="93"/>
  <c r="I1059" i="93" s="1"/>
  <c r="W902" i="93"/>
  <c r="I1063" i="93" s="1"/>
  <c r="X1067" i="93"/>
  <c r="X1071" i="93"/>
  <c r="X1075" i="93"/>
  <c r="X1103" i="93"/>
  <c r="G1132" i="93"/>
  <c r="Y1132" i="93" s="1"/>
  <c r="Z1132" i="93" s="1"/>
  <c r="W968" i="93"/>
  <c r="I1132" i="93" s="1"/>
  <c r="Y1006" i="93"/>
  <c r="Z1006" i="93" s="1"/>
  <c r="Y1056" i="93"/>
  <c r="Z1056" i="93" s="1"/>
  <c r="Y1058" i="93"/>
  <c r="Z1058" i="93" s="1"/>
  <c r="G1234" i="93"/>
  <c r="Y1234" i="93" s="1"/>
  <c r="Z1234" i="93" s="1"/>
  <c r="Z1070" i="93"/>
  <c r="W1070" i="93"/>
  <c r="I1234" i="93" s="1"/>
  <c r="Y994" i="93"/>
  <c r="Z994" i="93" s="1"/>
  <c r="Y1050" i="93"/>
  <c r="Z1050" i="93" s="1"/>
  <c r="Z901" i="93"/>
  <c r="Q1106" i="93"/>
  <c r="G1136" i="93"/>
  <c r="Y1136" i="93" s="1"/>
  <c r="Z1136" i="93" s="1"/>
  <c r="W972" i="93"/>
  <c r="I1136" i="93" s="1"/>
  <c r="G1142" i="93"/>
  <c r="Y1142" i="93" s="1"/>
  <c r="Z1142" i="93" s="1"/>
  <c r="W978" i="93"/>
  <c r="I1142" i="93" s="1"/>
  <c r="G1148" i="93"/>
  <c r="Y1148" i="93" s="1"/>
  <c r="Z1148" i="93" s="1"/>
  <c r="G1009" i="93"/>
  <c r="Y1009" i="93" s="1"/>
  <c r="Z1009" i="93" s="1"/>
  <c r="G1017" i="93"/>
  <c r="Y1017" i="93" s="1"/>
  <c r="Z1017" i="93" s="1"/>
  <c r="G1021" i="93"/>
  <c r="Y1021" i="93" s="1"/>
  <c r="Z1021" i="93" s="1"/>
  <c r="G1025" i="93"/>
  <c r="Y1025" i="93" s="1"/>
  <c r="Z1025" i="93" s="1"/>
  <c r="G1211" i="93"/>
  <c r="Y1211" i="93" s="1"/>
  <c r="Z1211" i="93" s="1"/>
  <c r="W1047" i="93"/>
  <c r="I1211" i="93" s="1"/>
  <c r="Y1055" i="93"/>
  <c r="Z1055" i="93" s="1"/>
  <c r="G1222" i="93"/>
  <c r="Y1222" i="93" s="1"/>
  <c r="Z836" i="93"/>
  <c r="Z844" i="93"/>
  <c r="Z852" i="93"/>
  <c r="W899" i="93"/>
  <c r="I1060" i="93" s="1"/>
  <c r="Y1061" i="93"/>
  <c r="Z1061" i="93" s="1"/>
  <c r="W903" i="93"/>
  <c r="I1064" i="93" s="1"/>
  <c r="W907" i="93"/>
  <c r="I1068" i="93" s="1"/>
  <c r="W911" i="93"/>
  <c r="I1072" i="93" s="1"/>
  <c r="W915" i="93"/>
  <c r="I1076" i="93" s="1"/>
  <c r="W919" i="93"/>
  <c r="I1080" i="93" s="1"/>
  <c r="W923" i="93"/>
  <c r="I1084" i="93" s="1"/>
  <c r="W927" i="93"/>
  <c r="I1088" i="93" s="1"/>
  <c r="W931" i="93"/>
  <c r="I1092" i="93" s="1"/>
  <c r="W935" i="93"/>
  <c r="I1096" i="93" s="1"/>
  <c r="W939" i="93"/>
  <c r="I1100" i="93" s="1"/>
  <c r="W943" i="93"/>
  <c r="I1104" i="93" s="1"/>
  <c r="J1106" i="93"/>
  <c r="R950" i="93"/>
  <c r="Y953" i="93"/>
  <c r="Z953" i="93" s="1"/>
  <c r="W953" i="93"/>
  <c r="I1117" i="93" s="1"/>
  <c r="G1130" i="93"/>
  <c r="Y1130" i="93" s="1"/>
  <c r="Z1130" i="93" s="1"/>
  <c r="X1161" i="93"/>
  <c r="G1013" i="93"/>
  <c r="Y1013" i="93" s="1"/>
  <c r="Z1013" i="93" s="1"/>
  <c r="G1226" i="93"/>
  <c r="Y1226" i="93" s="1"/>
  <c r="Z1226" i="93" s="1"/>
  <c r="Z1062" i="93"/>
  <c r="W1062" i="93"/>
  <c r="I1226" i="93" s="1"/>
  <c r="G1236" i="93"/>
  <c r="Y1236" i="93" s="1"/>
  <c r="Z1236" i="93" s="1"/>
  <c r="Z1072" i="93"/>
  <c r="W1072" i="93"/>
  <c r="I1236" i="93" s="1"/>
  <c r="W842" i="93"/>
  <c r="I998" i="93" s="1"/>
  <c r="W846" i="93"/>
  <c r="I1002" i="93" s="1"/>
  <c r="W870" i="93"/>
  <c r="I1029" i="93" s="1"/>
  <c r="W874" i="93"/>
  <c r="I1033" i="93" s="1"/>
  <c r="W878" i="93"/>
  <c r="I1037" i="93" s="1"/>
  <c r="W882" i="93"/>
  <c r="I1042" i="93" s="1"/>
  <c r="W886" i="93"/>
  <c r="I1046" i="93" s="1"/>
  <c r="W890" i="93"/>
  <c r="I1050" i="93" s="1"/>
  <c r="W894" i="93"/>
  <c r="I1054" i="93" s="1"/>
  <c r="Z898" i="93"/>
  <c r="Z902" i="93"/>
  <c r="Z906" i="93"/>
  <c r="Z918" i="93"/>
  <c r="Z930" i="93"/>
  <c r="Z934" i="93"/>
  <c r="Z938" i="93"/>
  <c r="Z942" i="93"/>
  <c r="K1106" i="93"/>
  <c r="S1106" i="93"/>
  <c r="W951" i="93"/>
  <c r="I1115" i="93" s="1"/>
  <c r="W967" i="93"/>
  <c r="I1131" i="93" s="1"/>
  <c r="G1140" i="93"/>
  <c r="Y1140" i="93" s="1"/>
  <c r="Z1140" i="93" s="1"/>
  <c r="W976" i="93"/>
  <c r="I1140" i="93" s="1"/>
  <c r="G1194" i="93"/>
  <c r="Y1194" i="93" s="1"/>
  <c r="Z1194" i="93" s="1"/>
  <c r="W1030" i="93"/>
  <c r="I1194" i="93" s="1"/>
  <c r="G1198" i="93"/>
  <c r="Y1198" i="93" s="1"/>
  <c r="Z1198" i="93" s="1"/>
  <c r="Z1034" i="93"/>
  <c r="W1034" i="93"/>
  <c r="I1198" i="93" s="1"/>
  <c r="G1228" i="93"/>
  <c r="Y1228" i="93" s="1"/>
  <c r="Z1228" i="93" s="1"/>
  <c r="Z1064" i="93"/>
  <c r="W1064" i="93"/>
  <c r="I1228" i="93" s="1"/>
  <c r="W900" i="93"/>
  <c r="I1061" i="93" s="1"/>
  <c r="W904" i="93"/>
  <c r="I1065" i="93" s="1"/>
  <c r="W908" i="93"/>
  <c r="I1069" i="93" s="1"/>
  <c r="W912" i="93"/>
  <c r="I1073" i="93" s="1"/>
  <c r="W916" i="93"/>
  <c r="I1077" i="93" s="1"/>
  <c r="W920" i="93"/>
  <c r="I1081" i="93" s="1"/>
  <c r="W924" i="93"/>
  <c r="I1085" i="93" s="1"/>
  <c r="W928" i="93"/>
  <c r="I1089" i="93" s="1"/>
  <c r="W932" i="93"/>
  <c r="I1093" i="93" s="1"/>
  <c r="W936" i="93"/>
  <c r="I1097" i="93" s="1"/>
  <c r="W940" i="93"/>
  <c r="I1101" i="93" s="1"/>
  <c r="L1106" i="93"/>
  <c r="T950" i="93"/>
  <c r="G1129" i="93"/>
  <c r="Y1129" i="93" s="1"/>
  <c r="Z1129" i="93" s="1"/>
  <c r="G1146" i="93"/>
  <c r="Y1146" i="93" s="1"/>
  <c r="Z1146" i="93" s="1"/>
  <c r="W982" i="93"/>
  <c r="I1146" i="93" s="1"/>
  <c r="Y1008" i="93"/>
  <c r="Z1008" i="93" s="1"/>
  <c r="G1230" i="93"/>
  <c r="Y1230" i="93" s="1"/>
  <c r="Z1230" i="93" s="1"/>
  <c r="Z1066" i="93"/>
  <c r="W1066" i="93"/>
  <c r="I1230" i="93" s="1"/>
  <c r="X1018" i="93"/>
  <c r="Z899" i="93"/>
  <c r="Z907" i="93"/>
  <c r="Z911" i="93"/>
  <c r="Z915" i="93"/>
  <c r="Z927" i="93"/>
  <c r="Z931" i="93"/>
  <c r="Z939" i="93"/>
  <c r="M1106" i="93"/>
  <c r="G1114" i="93"/>
  <c r="U1106" i="93"/>
  <c r="G1119" i="93"/>
  <c r="Y1119" i="93" s="1"/>
  <c r="Z1119" i="93" s="1"/>
  <c r="Z955" i="93"/>
  <c r="G1120" i="93"/>
  <c r="Y1120" i="93" s="1"/>
  <c r="Z1120" i="93" s="1"/>
  <c r="G1121" i="93"/>
  <c r="Y1121" i="93" s="1"/>
  <c r="Z1121" i="93" s="1"/>
  <c r="G1122" i="93"/>
  <c r="Y1122" i="93" s="1"/>
  <c r="Z1122" i="93" s="1"/>
  <c r="Z958" i="93"/>
  <c r="G1123" i="93"/>
  <c r="Y1123" i="93" s="1"/>
  <c r="Z1123" i="93" s="1"/>
  <c r="G1124" i="93"/>
  <c r="Y1124" i="93" s="1"/>
  <c r="Z1124" i="93" s="1"/>
  <c r="G1125" i="93"/>
  <c r="Y1125" i="93" s="1"/>
  <c r="Z1125" i="93" s="1"/>
  <c r="Z961" i="93"/>
  <c r="G1126" i="93"/>
  <c r="Y1126" i="93" s="1"/>
  <c r="Z1126" i="93" s="1"/>
  <c r="G1127" i="93"/>
  <c r="Y1127" i="93" s="1"/>
  <c r="Z1127" i="93" s="1"/>
  <c r="G1128" i="93"/>
  <c r="Y1128" i="93" s="1"/>
  <c r="Z1128" i="93" s="1"/>
  <c r="P967" i="93"/>
  <c r="G1134" i="93"/>
  <c r="Y1134" i="93" s="1"/>
  <c r="Z1134" i="93" s="1"/>
  <c r="W970" i="93"/>
  <c r="I1134" i="93" s="1"/>
  <c r="G1138" i="93"/>
  <c r="Y1138" i="93" s="1"/>
  <c r="Z1138" i="93" s="1"/>
  <c r="W974" i="93"/>
  <c r="I1138" i="93" s="1"/>
  <c r="Y1007" i="93"/>
  <c r="Z1007" i="93" s="1"/>
  <c r="X1181" i="93"/>
  <c r="G1196" i="93"/>
  <c r="Y1196" i="93" s="1"/>
  <c r="Z1196" i="93" s="1"/>
  <c r="W1032" i="93"/>
  <c r="I1196" i="93" s="1"/>
  <c r="Z951" i="93"/>
  <c r="W957" i="93"/>
  <c r="I1121" i="93" s="1"/>
  <c r="X1125" i="93"/>
  <c r="X1128" i="93"/>
  <c r="G1144" i="93"/>
  <c r="Y1144" i="93" s="1"/>
  <c r="Z1144" i="93" s="1"/>
  <c r="X1162" i="93"/>
  <c r="X1175" i="93"/>
  <c r="X1177" i="93"/>
  <c r="G1232" i="93"/>
  <c r="Y1232" i="93" s="1"/>
  <c r="Z1232" i="93" s="1"/>
  <c r="W1068" i="93"/>
  <c r="I1232" i="93" s="1"/>
  <c r="Z1029" i="93"/>
  <c r="Z1031" i="93"/>
  <c r="Z1046" i="93"/>
  <c r="G1225" i="93"/>
  <c r="Y1225" i="93" s="1"/>
  <c r="Z1225" i="93" s="1"/>
  <c r="G1239" i="93"/>
  <c r="Y1239" i="93" s="1"/>
  <c r="Z1239" i="93" s="1"/>
  <c r="Z1145" i="93"/>
  <c r="G1224" i="93"/>
  <c r="Y1224" i="93" s="1"/>
  <c r="Z1224" i="93" s="1"/>
  <c r="Z1060" i="93"/>
  <c r="X1182" i="93"/>
  <c r="X1188" i="93"/>
  <c r="X1207" i="93"/>
  <c r="G1227" i="93"/>
  <c r="Y1227" i="93" s="1"/>
  <c r="Z1227" i="93" s="1"/>
  <c r="Z1063" i="93"/>
  <c r="G1229" i="93"/>
  <c r="Y1229" i="93" s="1"/>
  <c r="Z1229" i="93" s="1"/>
  <c r="Z1065" i="93"/>
  <c r="G1231" i="93"/>
  <c r="Y1231" i="93" s="1"/>
  <c r="Z1231" i="93" s="1"/>
  <c r="G1233" i="93"/>
  <c r="Y1233" i="93" s="1"/>
  <c r="Z1233" i="93" s="1"/>
  <c r="Z1069" i="93"/>
  <c r="G1235" i="93"/>
  <c r="Y1235" i="93" s="1"/>
  <c r="Z1235" i="93" s="1"/>
  <c r="G1237" i="93"/>
  <c r="Y1237" i="93" s="1"/>
  <c r="Z1237" i="93" s="1"/>
  <c r="Z1174" i="93"/>
  <c r="W1037" i="93"/>
  <c r="I1201" i="93" s="1"/>
  <c r="W1039" i="93"/>
  <c r="I1203" i="93" s="1"/>
  <c r="W1041" i="93"/>
  <c r="I1205" i="93" s="1"/>
  <c r="W1050" i="93"/>
  <c r="I1214" i="93" s="1"/>
  <c r="W1052" i="93"/>
  <c r="I1216" i="93" s="1"/>
  <c r="W1060" i="93"/>
  <c r="I1224" i="93" s="1"/>
  <c r="W1063" i="93"/>
  <c r="I1227" i="93" s="1"/>
  <c r="W1065" i="93"/>
  <c r="I1229" i="93" s="1"/>
  <c r="X1231" i="93"/>
  <c r="X1233" i="93"/>
  <c r="X1237" i="93"/>
  <c r="Z1159" i="93"/>
  <c r="W1033" i="93"/>
  <c r="I1197" i="93" s="1"/>
  <c r="W1048" i="93"/>
  <c r="I1212" i="93" s="1"/>
  <c r="Z996" i="93"/>
  <c r="Z998" i="93"/>
  <c r="Z1000" i="93"/>
  <c r="Z1004" i="93"/>
  <c r="Z1010" i="93"/>
  <c r="X1195" i="93"/>
  <c r="Z1059" i="93"/>
  <c r="G1238" i="93"/>
  <c r="Y1238" i="93" s="1"/>
  <c r="Z1238" i="93" s="1"/>
  <c r="Z1074" i="93"/>
  <c r="W1074" i="93"/>
  <c r="I1238" i="93" s="1"/>
  <c r="W1077" i="93"/>
  <c r="I1241" i="93" s="1"/>
  <c r="W1079" i="93"/>
  <c r="I1243" i="93" s="1"/>
  <c r="W1081" i="93"/>
  <c r="I1245" i="93" s="1"/>
  <c r="W1083" i="93"/>
  <c r="I1247" i="93" s="1"/>
  <c r="W1085" i="93"/>
  <c r="I1249" i="93" s="1"/>
  <c r="W1087" i="93"/>
  <c r="I1251" i="93" s="1"/>
  <c r="W1089" i="93"/>
  <c r="I1253" i="93" s="1"/>
  <c r="W1091" i="93"/>
  <c r="I1255" i="93" s="1"/>
  <c r="W1093" i="93"/>
  <c r="I1257" i="93" s="1"/>
  <c r="W1095" i="93"/>
  <c r="I1259" i="93" s="1"/>
  <c r="W1097" i="93"/>
  <c r="I1261" i="93" s="1"/>
  <c r="W1099" i="93"/>
  <c r="I1263" i="93" s="1"/>
  <c r="W1101" i="93"/>
  <c r="I1265" i="93" s="1"/>
  <c r="R1114" i="93"/>
  <c r="Z1118" i="93"/>
  <c r="W1131" i="93"/>
  <c r="I1292" i="93" s="1"/>
  <c r="W1145" i="93"/>
  <c r="I1306" i="93" s="1"/>
  <c r="W1134" i="93"/>
  <c r="I1295" i="93" s="1"/>
  <c r="W1138" i="93"/>
  <c r="I1299" i="93" s="1"/>
  <c r="W1142" i="93"/>
  <c r="I1303" i="93" s="1"/>
  <c r="G1307" i="93"/>
  <c r="W1146" i="93"/>
  <c r="I1307" i="93" s="1"/>
  <c r="Z1147" i="93"/>
  <c r="Z1151" i="93"/>
  <c r="W1157" i="93"/>
  <c r="X1157" i="93" s="1"/>
  <c r="X1268" i="93"/>
  <c r="T1114" i="93"/>
  <c r="Z1135" i="93"/>
  <c r="G1300" i="93"/>
  <c r="Z1139" i="93"/>
  <c r="P1166" i="93"/>
  <c r="X1166" i="93" s="1"/>
  <c r="Z1077" i="93"/>
  <c r="Z1079" i="93"/>
  <c r="Z1083" i="93"/>
  <c r="Z1085" i="93"/>
  <c r="Z1091" i="93"/>
  <c r="Z1093" i="93"/>
  <c r="Z1095" i="93"/>
  <c r="Z1097" i="93"/>
  <c r="Z1101" i="93"/>
  <c r="U1270" i="93"/>
  <c r="G1275" i="93"/>
  <c r="G1305" i="93"/>
  <c r="W1159" i="93"/>
  <c r="Z1165" i="93"/>
  <c r="Z1173" i="93"/>
  <c r="P1218" i="93"/>
  <c r="W1076" i="93"/>
  <c r="I1240" i="93" s="1"/>
  <c r="W1078" i="93"/>
  <c r="I1242" i="93" s="1"/>
  <c r="W1080" i="93"/>
  <c r="I1244" i="93" s="1"/>
  <c r="W1082" i="93"/>
  <c r="I1246" i="93" s="1"/>
  <c r="W1084" i="93"/>
  <c r="I1248" i="93" s="1"/>
  <c r="W1086" i="93"/>
  <c r="I1250" i="93" s="1"/>
  <c r="W1088" i="93"/>
  <c r="I1252" i="93" s="1"/>
  <c r="W1090" i="93"/>
  <c r="I1254" i="93" s="1"/>
  <c r="W1092" i="93"/>
  <c r="I1256" i="93" s="1"/>
  <c r="W1094" i="93"/>
  <c r="I1258" i="93" s="1"/>
  <c r="W1096" i="93"/>
  <c r="I1260" i="93" s="1"/>
  <c r="W1098" i="93"/>
  <c r="I1262" i="93" s="1"/>
  <c r="W1100" i="93"/>
  <c r="I1264" i="93" s="1"/>
  <c r="W1130" i="93"/>
  <c r="I1291" i="93" s="1"/>
  <c r="W1132" i="93"/>
  <c r="I1293" i="93" s="1"/>
  <c r="W1135" i="93"/>
  <c r="I1296" i="93" s="1"/>
  <c r="W1139" i="93"/>
  <c r="I1300" i="93" s="1"/>
  <c r="W1143" i="93"/>
  <c r="I1304" i="93" s="1"/>
  <c r="I1275" i="93"/>
  <c r="W1140" i="93"/>
  <c r="I1301" i="93" s="1"/>
  <c r="Z1163" i="93"/>
  <c r="X1267" i="93"/>
  <c r="P1114" i="93"/>
  <c r="Z1137" i="93"/>
  <c r="G1302" i="93"/>
  <c r="W1147" i="93"/>
  <c r="X1147" i="93" s="1"/>
  <c r="Z1150" i="93"/>
  <c r="W1155" i="93"/>
  <c r="I1316" i="93" s="1"/>
  <c r="Z1076" i="93"/>
  <c r="Z1078" i="93"/>
  <c r="Z1080" i="93"/>
  <c r="Z1082" i="93"/>
  <c r="Z1084" i="93"/>
  <c r="Z1086" i="93"/>
  <c r="Z1088" i="93"/>
  <c r="Z1090" i="93"/>
  <c r="Z1092" i="93"/>
  <c r="Z1094" i="93"/>
  <c r="Z1098" i="93"/>
  <c r="Z1100" i="93"/>
  <c r="W1172" i="93"/>
  <c r="I1333" i="93" s="1"/>
  <c r="Z1222" i="93"/>
  <c r="G1394" i="93"/>
  <c r="W1206" i="93"/>
  <c r="I1368" i="93" s="1"/>
  <c r="W1210" i="93"/>
  <c r="I1372" i="93" s="1"/>
  <c r="W1214" i="93"/>
  <c r="I1376" i="93" s="1"/>
  <c r="W1232" i="93"/>
  <c r="I1394" i="93" s="1"/>
  <c r="G1388" i="93"/>
  <c r="G1390" i="93"/>
  <c r="G1396" i="93"/>
  <c r="W1201" i="93"/>
  <c r="I1363" i="93" s="1"/>
  <c r="W1203" i="93"/>
  <c r="I1365" i="93" s="1"/>
  <c r="Z1206" i="93"/>
  <c r="Z1214" i="93"/>
  <c r="W1219" i="93"/>
  <c r="I1381" i="93" s="1"/>
  <c r="W1223" i="93"/>
  <c r="W1225" i="93"/>
  <c r="W1227" i="93"/>
  <c r="W1234" i="93"/>
  <c r="I1396" i="93" s="1"/>
  <c r="W1330" i="93"/>
  <c r="I1492" i="93" s="1"/>
  <c r="Z1218" i="93"/>
  <c r="Z1220" i="93"/>
  <c r="W1224" i="93"/>
  <c r="I1386" i="93" s="1"/>
  <c r="W1226" i="93"/>
  <c r="I1388" i="93" s="1"/>
  <c r="W1228" i="93"/>
  <c r="I1390" i="93" s="1"/>
  <c r="Z1261" i="93"/>
  <c r="G1323" i="93"/>
  <c r="W1238" i="93"/>
  <c r="I1400" i="93" s="1"/>
  <c r="Z1240" i="93"/>
  <c r="W1240" i="93"/>
  <c r="I1402" i="93" s="1"/>
  <c r="G1404" i="93"/>
  <c r="Z1242" i="93"/>
  <c r="W1242" i="93"/>
  <c r="I1404" i="93" s="1"/>
  <c r="G1406" i="93"/>
  <c r="W1244" i="93"/>
  <c r="I1406" i="93" s="1"/>
  <c r="W1320" i="93"/>
  <c r="I1482" i="93" s="1"/>
  <c r="G1392" i="93"/>
  <c r="W1289" i="93"/>
  <c r="I1451" i="93" s="1"/>
  <c r="W1230" i="93"/>
  <c r="I1392" i="93" s="1"/>
  <c r="G1278" i="93"/>
  <c r="R1278" i="93"/>
  <c r="T1280" i="93"/>
  <c r="G1284" i="93"/>
  <c r="G1450" i="93"/>
  <c r="G1288" i="93"/>
  <c r="G1294" i="93"/>
  <c r="R1294" i="93"/>
  <c r="G1297" i="93"/>
  <c r="T1320" i="93"/>
  <c r="P1336" i="93"/>
  <c r="T1336" i="93"/>
  <c r="I1336" i="93"/>
  <c r="R1336" i="93"/>
  <c r="G1336" i="93"/>
  <c r="G1504" i="93"/>
  <c r="P1342" i="93"/>
  <c r="I1342" i="93"/>
  <c r="G1342" i="93"/>
  <c r="T1342" i="93"/>
  <c r="R1276" i="93"/>
  <c r="I1276" i="93"/>
  <c r="P1282" i="93"/>
  <c r="G1282" i="93"/>
  <c r="T1282" i="93"/>
  <c r="T1286" i="93"/>
  <c r="I1286" i="93"/>
  <c r="R1292" i="93"/>
  <c r="G1466" i="93"/>
  <c r="G1304" i="93"/>
  <c r="R1304" i="93"/>
  <c r="P1276" i="93"/>
  <c r="P1286" i="93"/>
  <c r="T1289" i="93"/>
  <c r="R1309" i="93"/>
  <c r="T1309" i="93"/>
  <c r="R1313" i="93"/>
  <c r="T1313" i="93"/>
  <c r="G1318" i="93"/>
  <c r="G1480" i="93"/>
  <c r="P1318" i="93"/>
  <c r="R1318" i="93"/>
  <c r="T1347" i="93"/>
  <c r="P1347" i="93"/>
  <c r="R1347" i="93"/>
  <c r="G1347" i="93"/>
  <c r="G1509" i="93"/>
  <c r="W1358" i="93"/>
  <c r="I1520" i="93" s="1"/>
  <c r="W1263" i="93"/>
  <c r="I1425" i="93" s="1"/>
  <c r="T1277" i="93"/>
  <c r="G1442" i="93"/>
  <c r="R1282" i="93"/>
  <c r="T1293" i="93"/>
  <c r="G1458" i="93"/>
  <c r="T1304" i="93"/>
  <c r="P1320" i="93"/>
  <c r="R1320" i="93"/>
  <c r="G1320" i="93"/>
  <c r="P1327" i="93"/>
  <c r="G1327" i="93"/>
  <c r="T1327" i="93"/>
  <c r="I1327" i="93"/>
  <c r="R1327" i="93"/>
  <c r="G1489" i="93"/>
  <c r="P1344" i="93"/>
  <c r="T1344" i="93"/>
  <c r="I1344" i="93"/>
  <c r="R1344" i="93"/>
  <c r="G1344" i="93"/>
  <c r="R1361" i="93"/>
  <c r="P1361" i="93"/>
  <c r="G1523" i="93"/>
  <c r="T1361" i="93"/>
  <c r="G1361" i="93"/>
  <c r="W1246" i="93"/>
  <c r="I1408" i="93" s="1"/>
  <c r="W1248" i="93"/>
  <c r="I1410" i="93" s="1"/>
  <c r="W1250" i="93"/>
  <c r="I1412" i="93" s="1"/>
  <c r="W1252" i="93"/>
  <c r="I1414" i="93" s="1"/>
  <c r="W1254" i="93"/>
  <c r="I1416" i="93" s="1"/>
  <c r="W1256" i="93"/>
  <c r="I1418" i="93" s="1"/>
  <c r="W1258" i="93"/>
  <c r="I1420" i="93" s="1"/>
  <c r="G1276" i="93"/>
  <c r="I1285" i="93"/>
  <c r="G1286" i="93"/>
  <c r="R1286" i="93"/>
  <c r="I1288" i="93"/>
  <c r="T1288" i="93"/>
  <c r="G1292" i="93"/>
  <c r="P1293" i="93"/>
  <c r="P1296" i="93"/>
  <c r="W1301" i="93"/>
  <c r="I1463" i="93" s="1"/>
  <c r="G1471" i="93"/>
  <c r="G1475" i="93"/>
  <c r="I1325" i="93"/>
  <c r="R1330" i="93"/>
  <c r="G1330" i="93"/>
  <c r="T1330" i="93"/>
  <c r="P1330" i="93"/>
  <c r="I1330" i="93"/>
  <c r="G1498" i="93"/>
  <c r="W1261" i="93"/>
  <c r="I1423" i="93" s="1"/>
  <c r="W1269" i="93"/>
  <c r="X1269" i="93" s="1"/>
  <c r="W1275" i="93"/>
  <c r="I1437" i="93" s="1"/>
  <c r="T1276" i="93"/>
  <c r="T1278" i="93"/>
  <c r="I1282" i="93"/>
  <c r="R1283" i="93"/>
  <c r="R1284" i="93"/>
  <c r="T1284" i="93"/>
  <c r="G1289" i="93"/>
  <c r="R1289" i="93"/>
  <c r="P1290" i="93"/>
  <c r="G1290" i="93"/>
  <c r="T1292" i="93"/>
  <c r="T1294" i="93"/>
  <c r="T1307" i="93"/>
  <c r="R1307" i="93"/>
  <c r="G1309" i="93"/>
  <c r="G1313" i="93"/>
  <c r="P1322" i="93"/>
  <c r="G1322" i="93"/>
  <c r="T1323" i="93"/>
  <c r="G1485" i="93"/>
  <c r="I1323" i="93"/>
  <c r="P1323" i="93"/>
  <c r="W1328" i="93"/>
  <c r="P1352" i="93"/>
  <c r="G1514" i="93"/>
  <c r="G1352" i="93"/>
  <c r="T1352" i="93"/>
  <c r="R1352" i="93"/>
  <c r="I1352" i="93"/>
  <c r="G1277" i="93"/>
  <c r="R1277" i="93"/>
  <c r="G1280" i="93"/>
  <c r="R1280" i="93"/>
  <c r="G1444" i="93"/>
  <c r="G1283" i="93"/>
  <c r="G1293" i="93"/>
  <c r="R1293" i="93"/>
  <c r="G1296" i="93"/>
  <c r="R1296" i="93"/>
  <c r="P1298" i="93"/>
  <c r="G1298" i="93"/>
  <c r="T1298" i="93"/>
  <c r="T1299" i="93"/>
  <c r="R1300" i="93"/>
  <c r="T1300" i="93"/>
  <c r="W1303" i="93"/>
  <c r="I1465" i="93" s="1"/>
  <c r="Z1246" i="93"/>
  <c r="Z1248" i="93"/>
  <c r="Z1252" i="93"/>
  <c r="Z1254" i="93"/>
  <c r="G1438" i="93"/>
  <c r="T1283" i="93"/>
  <c r="I1289" i="93"/>
  <c r="R1290" i="93"/>
  <c r="T1291" i="93"/>
  <c r="G1454" i="93"/>
  <c r="T1296" i="93"/>
  <c r="R1297" i="93"/>
  <c r="T1302" i="93"/>
  <c r="I1302" i="93"/>
  <c r="T1305" i="93"/>
  <c r="G1474" i="93"/>
  <c r="T1312" i="93"/>
  <c r="G1350" i="93"/>
  <c r="R1350" i="93"/>
  <c r="P1350" i="93"/>
  <c r="I1350" i="93"/>
  <c r="G1366" i="93"/>
  <c r="T1366" i="93"/>
  <c r="I1366" i="93"/>
  <c r="R1366" i="93"/>
  <c r="P1366" i="93"/>
  <c r="W1378" i="93"/>
  <c r="I1540" i="93" s="1"/>
  <c r="G1384" i="93"/>
  <c r="G1325" i="93"/>
  <c r="R1353" i="93"/>
  <c r="I1353" i="93"/>
  <c r="T1353" i="93"/>
  <c r="P1353" i="93"/>
  <c r="G1515" i="93"/>
  <c r="P1370" i="93"/>
  <c r="T1370" i="93"/>
  <c r="R1370" i="93"/>
  <c r="G1370" i="93"/>
  <c r="I1370" i="93"/>
  <c r="G1383" i="93"/>
  <c r="T1383" i="93"/>
  <c r="R1383" i="93"/>
  <c r="G1545" i="93"/>
  <c r="W1400" i="93"/>
  <c r="I1562" i="93" s="1"/>
  <c r="G1314" i="93"/>
  <c r="G1476" i="93"/>
  <c r="T1314" i="93"/>
  <c r="R1314" i="93"/>
  <c r="G1319" i="93"/>
  <c r="T1319" i="93"/>
  <c r="T1326" i="93"/>
  <c r="R1326" i="93"/>
  <c r="W1334" i="93"/>
  <c r="I1496" i="93" s="1"/>
  <c r="G1519" i="93"/>
  <c r="R1357" i="93"/>
  <c r="G1357" i="93"/>
  <c r="T1387" i="93"/>
  <c r="R1387" i="93"/>
  <c r="G1387" i="93"/>
  <c r="P1387" i="93"/>
  <c r="G1549" i="93"/>
  <c r="T1331" i="93"/>
  <c r="P1331" i="93"/>
  <c r="R1331" i="93"/>
  <c r="P1335" i="93"/>
  <c r="G1335" i="93"/>
  <c r="R1337" i="93"/>
  <c r="I1337" i="93"/>
  <c r="G1499" i="93"/>
  <c r="G1337" i="93"/>
  <c r="T1337" i="93"/>
  <c r="W1338" i="93"/>
  <c r="I1500" i="93" s="1"/>
  <c r="P1354" i="93"/>
  <c r="I1354" i="93"/>
  <c r="R1354" i="93"/>
  <c r="G1354" i="93"/>
  <c r="G1516" i="93"/>
  <c r="R1369" i="93"/>
  <c r="I1369" i="93"/>
  <c r="G1531" i="93"/>
  <c r="T1369" i="93"/>
  <c r="G1369" i="93"/>
  <c r="P1369" i="93"/>
  <c r="W1377" i="93"/>
  <c r="I1539" i="93" s="1"/>
  <c r="G1382" i="93"/>
  <c r="G1544" i="93"/>
  <c r="T1382" i="93"/>
  <c r="G1393" i="93"/>
  <c r="P1343" i="93"/>
  <c r="G1343" i="93"/>
  <c r="G1505" i="93"/>
  <c r="T1343" i="93"/>
  <c r="I1343" i="93"/>
  <c r="W1363" i="93"/>
  <c r="I1525" i="93" s="1"/>
  <c r="R1373" i="93"/>
  <c r="T1373" i="93"/>
  <c r="I1373" i="93"/>
  <c r="G1373" i="93"/>
  <c r="P1373" i="93"/>
  <c r="P1386" i="93"/>
  <c r="T1386" i="93"/>
  <c r="R1386" i="93"/>
  <c r="G1386" i="93"/>
  <c r="G1493" i="93"/>
  <c r="G1497" i="93"/>
  <c r="T1339" i="93"/>
  <c r="P1339" i="93"/>
  <c r="R1339" i="93"/>
  <c r="G1395" i="93"/>
  <c r="G1487" i="93"/>
  <c r="R1325" i="93"/>
  <c r="P1325" i="93"/>
  <c r="G1331" i="93"/>
  <c r="W1360" i="93"/>
  <c r="I1522" i="93" s="1"/>
  <c r="G1528" i="93"/>
  <c r="G1584" i="93"/>
  <c r="G1576" i="93"/>
  <c r="G1569" i="93"/>
  <c r="G1577" i="93"/>
  <c r="G1562" i="93"/>
  <c r="I1568" i="93"/>
  <c r="G1556" i="93"/>
  <c r="I1555" i="93"/>
  <c r="G1568" i="93"/>
  <c r="G1561" i="93"/>
  <c r="G1555" i="93"/>
  <c r="I1557" i="93"/>
  <c r="G1557" i="93"/>
  <c r="G1547" i="93"/>
  <c r="G1540" i="93"/>
  <c r="G1554" i="93"/>
  <c r="G1537" i="93"/>
  <c r="G1526" i="93"/>
  <c r="I1534" i="93"/>
  <c r="G1525" i="93"/>
  <c r="G1517" i="93"/>
  <c r="G1513" i="93"/>
  <c r="G1522" i="93"/>
  <c r="G1510" i="93"/>
  <c r="G1507" i="93"/>
  <c r="G1500" i="93"/>
  <c r="G1506" i="93"/>
  <c r="I1468" i="93"/>
  <c r="I1491" i="93"/>
  <c r="G1492" i="93"/>
  <c r="G1491" i="93"/>
  <c r="G1490" i="93"/>
  <c r="G1488" i="93"/>
  <c r="G1473" i="93"/>
  <c r="G1484" i="93"/>
  <c r="G1464" i="93"/>
  <c r="I1452" i="93"/>
  <c r="G1451" i="93"/>
  <c r="G1443" i="93"/>
  <c r="G1477" i="93"/>
  <c r="G1465" i="93"/>
  <c r="G1459" i="93"/>
  <c r="G1452" i="93"/>
  <c r="G1468" i="93"/>
  <c r="G1448" i="93"/>
  <c r="G1457" i="93"/>
  <c r="G1445" i="93"/>
  <c r="R1345" i="93"/>
  <c r="I1345" i="93"/>
  <c r="P1345" i="93"/>
  <c r="P1358" i="93"/>
  <c r="I1360" i="93"/>
  <c r="T1360" i="93"/>
  <c r="G1371" i="93"/>
  <c r="R1371" i="93"/>
  <c r="G1374" i="93"/>
  <c r="R1374" i="93"/>
  <c r="P1375" i="93"/>
  <c r="G1375" i="93"/>
  <c r="T1377" i="93"/>
  <c r="T1379" i="93"/>
  <c r="P1379" i="93"/>
  <c r="R1390" i="93"/>
  <c r="R1391" i="93"/>
  <c r="G1560" i="93"/>
  <c r="G1402" i="93"/>
  <c r="P1402" i="93"/>
  <c r="T1402" i="93"/>
  <c r="R1402" i="93"/>
  <c r="P1407" i="93"/>
  <c r="G1407" i="93"/>
  <c r="R1407" i="93"/>
  <c r="T1407" i="93"/>
  <c r="I1407" i="93"/>
  <c r="R1409" i="93"/>
  <c r="I1409" i="93"/>
  <c r="G1571" i="93"/>
  <c r="G1409" i="93"/>
  <c r="P1409" i="93"/>
  <c r="T1409" i="93"/>
  <c r="G1439" i="93"/>
  <c r="Y1439" i="93" s="1"/>
  <c r="R1400" i="93"/>
  <c r="G1400" i="93"/>
  <c r="P1400" i="93"/>
  <c r="T1400" i="93"/>
  <c r="W1415" i="93"/>
  <c r="I1577" i="93" s="1"/>
  <c r="R1329" i="93"/>
  <c r="I1329" i="93"/>
  <c r="P1329" i="93"/>
  <c r="P1359" i="93"/>
  <c r="G1359" i="93"/>
  <c r="T1363" i="93"/>
  <c r="P1363" i="93"/>
  <c r="I1371" i="93"/>
  <c r="G1533" i="93"/>
  <c r="I1374" i="93"/>
  <c r="T1374" i="93"/>
  <c r="T1378" i="93"/>
  <c r="I1389" i="93"/>
  <c r="T1390" i="93"/>
  <c r="W1404" i="93"/>
  <c r="I1566" i="93" s="1"/>
  <c r="T1424" i="93"/>
  <c r="I1424" i="93"/>
  <c r="G1424" i="93"/>
  <c r="G1586" i="93"/>
  <c r="P1424" i="93"/>
  <c r="I1405" i="93"/>
  <c r="R1405" i="93"/>
  <c r="G1405" i="93"/>
  <c r="T1405" i="93"/>
  <c r="R1377" i="93"/>
  <c r="I1377" i="93"/>
  <c r="P1377" i="93"/>
  <c r="W1394" i="93"/>
  <c r="I1556" i="93" s="1"/>
  <c r="P1367" i="93"/>
  <c r="G1367" i="93"/>
  <c r="T1371" i="93"/>
  <c r="R1415" i="93"/>
  <c r="I1415" i="93"/>
  <c r="T1415" i="93"/>
  <c r="G1415" i="93"/>
  <c r="P1415" i="93"/>
  <c r="G1551" i="93"/>
  <c r="R1389" i="93"/>
  <c r="T1389" i="93"/>
  <c r="P1389" i="93"/>
  <c r="P1390" i="93"/>
  <c r="W1414" i="93"/>
  <c r="I1576" i="93" s="1"/>
  <c r="P1306" i="93"/>
  <c r="G1306" i="93"/>
  <c r="R1308" i="93"/>
  <c r="T1310" i="93"/>
  <c r="R1321" i="93"/>
  <c r="G1334" i="93"/>
  <c r="P1338" i="93"/>
  <c r="G1503" i="93"/>
  <c r="R1341" i="93"/>
  <c r="H1341" i="93"/>
  <c r="P1351" i="93"/>
  <c r="G1351" i="93"/>
  <c r="T1355" i="93"/>
  <c r="G1360" i="93"/>
  <c r="W1362" i="93"/>
  <c r="I1524" i="93" s="1"/>
  <c r="R1367" i="93"/>
  <c r="G1538" i="93"/>
  <c r="G1377" i="93"/>
  <c r="P1378" i="93"/>
  <c r="R1384" i="93"/>
  <c r="R1385" i="93"/>
  <c r="P1391" i="93"/>
  <c r="G1391" i="93"/>
  <c r="I1391" i="93"/>
  <c r="R1393" i="93"/>
  <c r="I1393" i="93"/>
  <c r="P1393" i="93"/>
  <c r="T1395" i="93"/>
  <c r="P1395" i="93"/>
  <c r="R1395" i="93"/>
  <c r="G1398" i="93"/>
  <c r="P1398" i="93"/>
  <c r="T1398" i="93"/>
  <c r="I1398" i="93"/>
  <c r="W1402" i="93"/>
  <c r="I1564" i="93" s="1"/>
  <c r="W1407" i="93"/>
  <c r="I1569" i="93" s="1"/>
  <c r="T1413" i="93"/>
  <c r="R1413" i="93"/>
  <c r="I1413" i="93"/>
  <c r="G1413" i="93"/>
  <c r="P1399" i="93"/>
  <c r="G1399" i="93"/>
  <c r="R1401" i="93"/>
  <c r="T1403" i="93"/>
  <c r="P1410" i="93"/>
  <c r="R1416" i="93"/>
  <c r="I1430" i="93"/>
  <c r="R1431" i="93"/>
  <c r="T1431" i="93"/>
  <c r="G1431" i="93"/>
  <c r="T1411" i="93"/>
  <c r="P1411" i="93"/>
  <c r="G1411" i="93"/>
  <c r="P1421" i="93"/>
  <c r="G1421" i="93"/>
  <c r="G1583" i="93"/>
  <c r="T1421" i="93"/>
  <c r="R1421" i="93"/>
  <c r="W1422" i="93"/>
  <c r="I1584" i="93" s="1"/>
  <c r="P1429" i="93"/>
  <c r="G1429" i="93"/>
  <c r="T1429" i="93"/>
  <c r="R1429" i="93"/>
  <c r="G1591" i="93"/>
  <c r="T1420" i="93"/>
  <c r="R1420" i="93"/>
  <c r="P1420" i="93"/>
  <c r="R1423" i="93"/>
  <c r="G1585" i="93"/>
  <c r="T1423" i="93"/>
  <c r="P1430" i="93"/>
  <c r="G1592" i="93"/>
  <c r="T1430" i="93"/>
  <c r="T1441" i="93"/>
  <c r="G1441" i="93"/>
  <c r="P1441" i="93"/>
  <c r="T1406" i="93"/>
  <c r="G1572" i="93"/>
  <c r="I1411" i="93"/>
  <c r="T1417" i="93"/>
  <c r="I1417" i="93"/>
  <c r="G1417" i="93"/>
  <c r="R1417" i="93"/>
  <c r="G1581" i="93"/>
  <c r="G1419" i="93"/>
  <c r="R1419" i="93"/>
  <c r="I1421" i="93"/>
  <c r="W1438" i="93"/>
  <c r="G1479" i="93"/>
  <c r="Y1317" i="93"/>
  <c r="G1495" i="93"/>
  <c r="G1511" i="93"/>
  <c r="G1543" i="93"/>
  <c r="Y1381" i="93"/>
  <c r="G1573" i="93"/>
  <c r="G1420" i="93"/>
  <c r="P1431" i="93"/>
  <c r="T1416" i="93"/>
  <c r="G1579" i="93"/>
  <c r="T1419" i="93"/>
  <c r="T1422" i="93"/>
  <c r="R1422" i="93"/>
  <c r="G1422" i="93"/>
  <c r="G1423" i="93"/>
  <c r="T1425" i="93"/>
  <c r="G1587" i="93"/>
  <c r="G1589" i="93"/>
  <c r="I1427" i="93"/>
  <c r="G1427" i="93"/>
  <c r="R1427" i="93"/>
  <c r="G1430" i="93"/>
  <c r="G1440" i="93"/>
  <c r="R1440" i="93"/>
  <c r="G1462" i="93"/>
  <c r="R1462" i="93"/>
  <c r="T1414" i="93"/>
  <c r="T1428" i="93"/>
  <c r="R1442" i="93"/>
  <c r="P1447" i="93"/>
  <c r="T1447" i="93"/>
  <c r="R1447" i="93"/>
  <c r="W1449" i="93"/>
  <c r="T1454" i="93"/>
  <c r="T1462" i="93"/>
  <c r="R1465" i="93"/>
  <c r="T1465" i="93"/>
  <c r="P1465" i="93"/>
  <c r="T1472" i="93"/>
  <c r="R1472" i="93"/>
  <c r="G1590" i="93"/>
  <c r="P1446" i="93"/>
  <c r="G1446" i="93"/>
  <c r="R1446" i="93"/>
  <c r="T1451" i="93"/>
  <c r="R1451" i="93"/>
  <c r="T1458" i="93"/>
  <c r="R1458" i="93"/>
  <c r="T1467" i="93"/>
  <c r="R1467" i="93"/>
  <c r="T1474" i="93"/>
  <c r="R1474" i="93"/>
  <c r="G1453" i="93"/>
  <c r="R1453" i="93"/>
  <c r="T1446" i="93"/>
  <c r="T1453" i="93"/>
  <c r="P1463" i="93"/>
  <c r="G1463" i="93"/>
  <c r="T1463" i="93"/>
  <c r="R1463" i="93"/>
  <c r="R1449" i="93"/>
  <c r="T1449" i="93"/>
  <c r="W1451" i="93"/>
  <c r="T1456" i="93"/>
  <c r="R1456" i="93"/>
  <c r="G1467" i="93"/>
  <c r="R1481" i="93"/>
  <c r="R1493" i="93"/>
  <c r="T1478" i="93"/>
  <c r="P1482" i="93"/>
  <c r="G1482" i="93"/>
  <c r="T1486" i="93"/>
  <c r="R1496" i="93"/>
  <c r="G1496" i="93"/>
  <c r="T1483" i="93"/>
  <c r="P1486" i="93"/>
  <c r="T1496" i="93"/>
  <c r="G1470" i="93"/>
  <c r="G1478" i="93"/>
  <c r="R1478" i="93"/>
  <c r="R1482" i="93"/>
  <c r="P1483" i="93"/>
  <c r="W1490" i="93"/>
  <c r="P1495" i="93"/>
  <c r="T1495" i="93"/>
  <c r="R1495" i="93"/>
  <c r="R1470" i="93"/>
  <c r="T1482" i="93"/>
  <c r="R1483" i="93"/>
  <c r="G1486" i="93"/>
  <c r="R1486" i="93"/>
  <c r="W1498" i="93"/>
  <c r="T1443" i="93"/>
  <c r="T1445" i="93"/>
  <c r="P1455" i="93"/>
  <c r="G1455" i="93"/>
  <c r="R1457" i="93"/>
  <c r="I1457" i="93"/>
  <c r="T1459" i="93"/>
  <c r="T1461" i="93"/>
  <c r="P1469" i="93"/>
  <c r="I1470" i="93"/>
  <c r="R1473" i="93"/>
  <c r="T1475" i="93"/>
  <c r="I1478" i="93"/>
  <c r="G1483" i="93"/>
  <c r="P1488" i="93"/>
  <c r="T1488" i="93"/>
  <c r="R1489" i="93"/>
  <c r="T1490" i="93"/>
  <c r="I1490" i="93"/>
  <c r="T1491" i="93"/>
  <c r="R1494" i="93"/>
  <c r="P1494" i="93"/>
  <c r="G1469" i="93"/>
  <c r="R1497" i="93"/>
  <c r="P1497" i="93"/>
  <c r="T1497" i="93"/>
  <c r="W1499" i="93"/>
  <c r="W1519" i="93"/>
  <c r="P1487" i="93"/>
  <c r="P1505" i="93"/>
  <c r="T1505" i="93"/>
  <c r="T1507" i="93"/>
  <c r="I1507" i="93"/>
  <c r="P1507" i="93"/>
  <c r="P1510" i="93"/>
  <c r="T1518" i="93"/>
  <c r="R1518" i="93"/>
  <c r="R1506" i="93"/>
  <c r="T1506" i="93"/>
  <c r="R1501" i="93"/>
  <c r="W1514" i="93"/>
  <c r="W1516" i="93"/>
  <c r="P1519" i="93"/>
  <c r="T1499" i="93"/>
  <c r="P1501" i="93"/>
  <c r="R1513" i="93"/>
  <c r="T1513" i="93"/>
  <c r="I1513" i="93"/>
  <c r="P1520" i="93"/>
  <c r="G1520" i="93"/>
  <c r="T1520" i="93"/>
  <c r="W1528" i="93"/>
  <c r="P1499" i="93"/>
  <c r="G1501" i="93"/>
  <c r="T1501" i="93"/>
  <c r="R1519" i="93"/>
  <c r="T1519" i="93"/>
  <c r="R1499" i="93"/>
  <c r="R1511" i="93"/>
  <c r="T1526" i="93"/>
  <c r="R1526" i="93"/>
  <c r="T1539" i="93"/>
  <c r="G1539" i="93"/>
  <c r="R1539" i="93"/>
  <c r="W1536" i="93"/>
  <c r="T1503" i="93"/>
  <c r="T1512" i="93"/>
  <c r="T1516" i="93"/>
  <c r="R1522" i="93"/>
  <c r="T1522" i="93"/>
  <c r="T1524" i="93"/>
  <c r="P1524" i="93"/>
  <c r="R1524" i="93"/>
  <c r="G1524" i="93"/>
  <c r="W1530" i="93"/>
  <c r="W1535" i="93"/>
  <c r="T1531" i="93"/>
  <c r="T1532" i="93"/>
  <c r="I1532" i="93"/>
  <c r="G1532" i="93"/>
  <c r="R1503" i="93"/>
  <c r="T1508" i="93"/>
  <c r="R1514" i="93"/>
  <c r="T1514" i="93"/>
  <c r="R1523" i="93"/>
  <c r="T1523" i="93"/>
  <c r="G1542" i="93"/>
  <c r="P1542" i="93"/>
  <c r="I1542" i="93"/>
  <c r="T1542" i="93"/>
  <c r="T1548" i="93"/>
  <c r="P1548" i="93"/>
  <c r="R1548" i="93"/>
  <c r="G1534" i="93"/>
  <c r="T1544" i="93"/>
  <c r="R1544" i="93"/>
  <c r="R1521" i="93"/>
  <c r="T1528" i="93"/>
  <c r="T1529" i="93"/>
  <c r="R1529" i="93"/>
  <c r="T1543" i="93"/>
  <c r="P1543" i="93"/>
  <c r="I1563" i="93"/>
  <c r="P1534" i="93"/>
  <c r="R1538" i="93"/>
  <c r="T1538" i="93"/>
  <c r="W1547" i="93"/>
  <c r="P1535" i="93"/>
  <c r="R1535" i="93"/>
  <c r="G1535" i="93"/>
  <c r="T1545" i="93"/>
  <c r="R1545" i="93"/>
  <c r="W1553" i="93"/>
  <c r="W1566" i="93"/>
  <c r="R1554" i="93"/>
  <c r="I1554" i="93"/>
  <c r="T1554" i="93"/>
  <c r="R1559" i="93"/>
  <c r="P1560" i="93"/>
  <c r="T1567" i="93"/>
  <c r="R1567" i="93"/>
  <c r="P1580" i="93"/>
  <c r="G1580" i="93"/>
  <c r="I1580" i="93"/>
  <c r="T1580" i="93"/>
  <c r="R1580" i="93"/>
  <c r="G1553" i="93"/>
  <c r="P1554" i="93"/>
  <c r="T1590" i="93"/>
  <c r="R1590" i="93"/>
  <c r="I1553" i="93"/>
  <c r="T1553" i="93"/>
  <c r="R1560" i="93"/>
  <c r="R1561" i="93"/>
  <c r="P1561" i="93"/>
  <c r="G1558" i="93"/>
  <c r="W1564" i="93"/>
  <c r="R1530" i="93"/>
  <c r="P1536" i="93"/>
  <c r="T1536" i="93"/>
  <c r="T1540" i="93"/>
  <c r="R1546" i="93"/>
  <c r="P1552" i="93"/>
  <c r="T1552" i="93"/>
  <c r="T1556" i="93"/>
  <c r="P1558" i="93"/>
  <c r="T1560" i="93"/>
  <c r="P1566" i="93"/>
  <c r="R1558" i="93"/>
  <c r="T1559" i="93"/>
  <c r="T1547" i="93"/>
  <c r="I1547" i="93"/>
  <c r="P1559" i="93"/>
  <c r="I1561" i="93"/>
  <c r="P1567" i="93"/>
  <c r="T1558" i="93"/>
  <c r="P1563" i="93"/>
  <c r="G1563" i="93"/>
  <c r="T1563" i="93"/>
  <c r="R1566" i="93"/>
  <c r="T1566" i="93"/>
  <c r="G1566" i="93"/>
  <c r="P1564" i="93"/>
  <c r="G1564" i="93"/>
  <c r="R1574" i="93"/>
  <c r="I1574" i="93"/>
  <c r="P1574" i="93"/>
  <c r="G1574" i="93"/>
  <c r="R1565" i="93"/>
  <c r="I1565" i="93"/>
  <c r="P1565" i="93"/>
  <c r="G1565" i="93"/>
  <c r="T1565" i="93"/>
  <c r="P1572" i="93"/>
  <c r="R1582" i="93"/>
  <c r="P1582" i="93"/>
  <c r="G1582" i="93"/>
  <c r="W1591" i="93"/>
  <c r="W1592" i="93"/>
  <c r="W1576" i="93"/>
  <c r="T1575" i="93"/>
  <c r="R1575" i="93"/>
  <c r="T1583" i="93"/>
  <c r="R1583" i="93"/>
  <c r="W1593" i="93"/>
  <c r="R1573" i="93"/>
  <c r="P1573" i="93"/>
  <c r="T1573" i="93"/>
  <c r="R1581" i="93"/>
  <c r="P1581" i="93"/>
  <c r="T1581" i="93"/>
  <c r="T1588" i="93"/>
  <c r="P1592" i="93"/>
  <c r="P1591" i="93"/>
  <c r="R1593" i="93"/>
  <c r="R1576" i="93"/>
  <c r="T1578" i="93"/>
  <c r="R1584" i="93"/>
  <c r="T1586" i="93"/>
  <c r="R1592" i="93"/>
  <c r="T1569" i="93"/>
  <c r="T1577" i="93"/>
  <c r="T1585" i="93"/>
  <c r="P1589" i="93"/>
  <c r="R1591" i="93"/>
  <c r="T1593" i="93"/>
  <c r="T1568" i="93"/>
  <c r="T1576" i="93"/>
  <c r="T1584" i="93"/>
  <c r="P1588" i="93"/>
  <c r="T1592" i="93"/>
  <c r="T1591" i="93"/>
  <c r="X55" i="93" l="1"/>
  <c r="N160" i="93"/>
  <c r="V160" i="93" s="1"/>
  <c r="H266" i="93" s="1"/>
  <c r="N266" i="93" s="1"/>
  <c r="V266" i="93" s="1"/>
  <c r="H371" i="93" s="1"/>
  <c r="N130" i="93"/>
  <c r="V130" i="93" s="1"/>
  <c r="H235" i="93" s="1"/>
  <c r="AF705" i="93"/>
  <c r="X1043" i="93"/>
  <c r="X162" i="93"/>
  <c r="X1218" i="93"/>
  <c r="H766" i="93"/>
  <c r="AF732" i="93"/>
  <c r="V1027" i="93"/>
  <c r="H1191" i="93" s="1"/>
  <c r="V1039" i="93"/>
  <c r="H1203" i="93" s="1"/>
  <c r="AF726" i="93"/>
  <c r="X942" i="93"/>
  <c r="AF492" i="93"/>
  <c r="N169" i="93"/>
  <c r="V169" i="93" s="1"/>
  <c r="H275" i="93" s="1"/>
  <c r="N138" i="93"/>
  <c r="V138" i="93" s="1"/>
  <c r="H243" i="93" s="1"/>
  <c r="N243" i="93" s="1"/>
  <c r="X167" i="93"/>
  <c r="AF673" i="93"/>
  <c r="Y1500" i="93"/>
  <c r="Z1500" i="93" s="1"/>
  <c r="X1025" i="93"/>
  <c r="X135" i="93"/>
  <c r="AF456" i="93"/>
  <c r="Y1362" i="93"/>
  <c r="Z1362" i="93" s="1"/>
  <c r="X53" i="93"/>
  <c r="G1521" i="93"/>
  <c r="AF734" i="93"/>
  <c r="X1223" i="93"/>
  <c r="X71" i="93"/>
  <c r="N250" i="93"/>
  <c r="V250" i="93" s="1"/>
  <c r="H355" i="93" s="1"/>
  <c r="N355" i="93" s="1"/>
  <c r="V355" i="93" s="1"/>
  <c r="Y1285" i="93"/>
  <c r="Z1285" i="93" s="1"/>
  <c r="X559" i="93"/>
  <c r="X827" i="93"/>
  <c r="X835" i="93"/>
  <c r="N157" i="93"/>
  <c r="W157" i="93" s="1"/>
  <c r="I263" i="93" s="1"/>
  <c r="N163" i="93"/>
  <c r="V1051" i="93"/>
  <c r="H1215" i="93" s="1"/>
  <c r="V1215" i="93" s="1"/>
  <c r="H1377" i="93" s="1"/>
  <c r="V1377" i="93" s="1"/>
  <c r="H1539" i="93" s="1"/>
  <c r="N164" i="93"/>
  <c r="V164" i="93" s="1"/>
  <c r="H270" i="93" s="1"/>
  <c r="N176" i="93"/>
  <c r="W176" i="93" s="1"/>
  <c r="I284" i="93" s="1"/>
  <c r="X64" i="93"/>
  <c r="X1356" i="93"/>
  <c r="W1287" i="93"/>
  <c r="X1287" i="93" s="1"/>
  <c r="AE641" i="93"/>
  <c r="AF496" i="93"/>
  <c r="AF488" i="93"/>
  <c r="W1374" i="93"/>
  <c r="I1536" i="93" s="1"/>
  <c r="Y1388" i="93"/>
  <c r="Z1388" i="93" s="1"/>
  <c r="X1126" i="93"/>
  <c r="V619" i="93"/>
  <c r="V1015" i="93"/>
  <c r="H1179" i="93" s="1"/>
  <c r="G1447" i="93"/>
  <c r="Y1346" i="93"/>
  <c r="Z1346" i="93" s="1"/>
  <c r="X647" i="93"/>
  <c r="V1038" i="93"/>
  <c r="H1202" i="93" s="1"/>
  <c r="V1202" i="93" s="1"/>
  <c r="H1364" i="93" s="1"/>
  <c r="V1364" i="93" s="1"/>
  <c r="H1526" i="93" s="1"/>
  <c r="V1526" i="93" s="1"/>
  <c r="X1009" i="93"/>
  <c r="X995" i="93"/>
  <c r="Y1333" i="93"/>
  <c r="AF695" i="93"/>
  <c r="G1552" i="93"/>
  <c r="I1518" i="93"/>
  <c r="G1494" i="93"/>
  <c r="AF442" i="93"/>
  <c r="Y1515" i="93"/>
  <c r="Z1515" i="93" s="1"/>
  <c r="X52" i="93"/>
  <c r="G1518" i="93"/>
  <c r="Y1518" i="93" s="1"/>
  <c r="Z1518" i="93" s="1"/>
  <c r="X1159" i="93"/>
  <c r="X1026" i="93"/>
  <c r="X361" i="93"/>
  <c r="G1550" i="93"/>
  <c r="Y1550" i="93" s="1"/>
  <c r="Z1550" i="93" s="1"/>
  <c r="X545" i="93"/>
  <c r="AF703" i="93"/>
  <c r="G1461" i="93"/>
  <c r="Y1461" i="93" s="1"/>
  <c r="Z1461" i="93" s="1"/>
  <c r="X967" i="93"/>
  <c r="X1187" i="93"/>
  <c r="N132" i="93"/>
  <c r="Y1306" i="93"/>
  <c r="Z1306" i="93" s="1"/>
  <c r="AF505" i="93"/>
  <c r="Y1444" i="93"/>
  <c r="Z1444" i="93" s="1"/>
  <c r="Y1356" i="93"/>
  <c r="Z1356" i="93" s="1"/>
  <c r="AF757" i="93"/>
  <c r="Y1396" i="93"/>
  <c r="Z1396" i="93" s="1"/>
  <c r="Y1412" i="93"/>
  <c r="Z1412" i="93" s="1"/>
  <c r="Y1372" i="93"/>
  <c r="Z1372" i="93" s="1"/>
  <c r="Y1316" i="93"/>
  <c r="Z1316" i="93" s="1"/>
  <c r="X852" i="93"/>
  <c r="N246" i="93"/>
  <c r="V246" i="93" s="1"/>
  <c r="H351" i="93" s="1"/>
  <c r="N351" i="93" s="1"/>
  <c r="V351" i="93" s="1"/>
  <c r="H448" i="93" s="1"/>
  <c r="N161" i="93"/>
  <c r="W161" i="93" s="1"/>
  <c r="I267" i="93" s="1"/>
  <c r="N137" i="93"/>
  <c r="V137" i="93" s="1"/>
  <c r="H242" i="93" s="1"/>
  <c r="N242" i="93" s="1"/>
  <c r="V242" i="93" s="1"/>
  <c r="H347" i="93" s="1"/>
  <c r="N347" i="93" s="1"/>
  <c r="V347" i="93" s="1"/>
  <c r="H444" i="93" s="1"/>
  <c r="V444" i="93" s="1"/>
  <c r="X234" i="93"/>
  <c r="Y1365" i="93"/>
  <c r="I1401" i="93"/>
  <c r="X1401" i="93" s="1"/>
  <c r="Y1498" i="93"/>
  <c r="Z1498" i="93" s="1"/>
  <c r="Y1394" i="93"/>
  <c r="Z1394" i="93" s="1"/>
  <c r="Y1334" i="93"/>
  <c r="Z1334" i="93" s="1"/>
  <c r="Y1349" i="93"/>
  <c r="Y1438" i="93"/>
  <c r="Z1438" i="93" s="1"/>
  <c r="AF774" i="93"/>
  <c r="AF764" i="93"/>
  <c r="H762" i="93"/>
  <c r="AF347" i="93"/>
  <c r="G1588" i="93"/>
  <c r="Y1397" i="93"/>
  <c r="AF756" i="93"/>
  <c r="X884" i="93"/>
  <c r="I444" i="93"/>
  <c r="AF685" i="93"/>
  <c r="Y1537" i="93"/>
  <c r="Z1537" i="93" s="1"/>
  <c r="X20" i="93"/>
  <c r="R651" i="93"/>
  <c r="N270" i="93"/>
  <c r="V270" i="93" s="1"/>
  <c r="H375" i="93" s="1"/>
  <c r="G1570" i="93"/>
  <c r="Y1281" i="93"/>
  <c r="Z1281" i="93" s="1"/>
  <c r="AF725" i="93"/>
  <c r="H750" i="93"/>
  <c r="X485" i="93"/>
  <c r="X24" i="93"/>
  <c r="N136" i="93"/>
  <c r="W136" i="93" s="1"/>
  <c r="I241" i="93" s="1"/>
  <c r="X1332" i="93"/>
  <c r="X1184" i="93"/>
  <c r="V1048" i="93"/>
  <c r="H1212" i="93" s="1"/>
  <c r="N144" i="93"/>
  <c r="W144" i="93" s="1"/>
  <c r="I249" i="93" s="1"/>
  <c r="Y1352" i="93"/>
  <c r="Z1352" i="93" s="1"/>
  <c r="Y1404" i="93"/>
  <c r="Z1404" i="93" s="1"/>
  <c r="AF753" i="93"/>
  <c r="AE629" i="93"/>
  <c r="AF736" i="93"/>
  <c r="Y1389" i="93"/>
  <c r="Z1389" i="93" s="1"/>
  <c r="X1225" i="93"/>
  <c r="X19" i="93"/>
  <c r="N158" i="93"/>
  <c r="V158" i="93" s="1"/>
  <c r="H264" i="93" s="1"/>
  <c r="W1460" i="93"/>
  <c r="G1512" i="93"/>
  <c r="Y1512" i="93" s="1"/>
  <c r="Z1512" i="93" s="1"/>
  <c r="H746" i="93"/>
  <c r="Y1364" i="93"/>
  <c r="Z1364" i="93" s="1"/>
  <c r="AF719" i="93"/>
  <c r="X1235" i="93"/>
  <c r="Y1480" i="93"/>
  <c r="G1460" i="93"/>
  <c r="Y1460" i="93" s="1"/>
  <c r="Z1460" i="93" s="1"/>
  <c r="P543" i="93"/>
  <c r="W142" i="93"/>
  <c r="I247" i="93" s="1"/>
  <c r="Y1492" i="93"/>
  <c r="Z1492" i="93" s="1"/>
  <c r="W613" i="93"/>
  <c r="X613" i="93" s="1"/>
  <c r="P603" i="93"/>
  <c r="X603" i="93" s="1"/>
  <c r="AF465" i="93"/>
  <c r="P879" i="93"/>
  <c r="X879" i="93" s="1"/>
  <c r="N172" i="93"/>
  <c r="V172" i="93" s="1"/>
  <c r="H280" i="93" s="1"/>
  <c r="I1346" i="93"/>
  <c r="AF772" i="93"/>
  <c r="P863" i="93"/>
  <c r="X863" i="93" s="1"/>
  <c r="Y1376" i="93"/>
  <c r="Z1376" i="93" s="1"/>
  <c r="X1375" i="93"/>
  <c r="P1193" i="93"/>
  <c r="X1193" i="93" s="1"/>
  <c r="N162" i="93"/>
  <c r="V162" i="93" s="1"/>
  <c r="H268" i="93" s="1"/>
  <c r="N268" i="93" s="1"/>
  <c r="V268" i="93" s="1"/>
  <c r="H373" i="93" s="1"/>
  <c r="X1027" i="93"/>
  <c r="AF504" i="93"/>
  <c r="Y1469" i="93"/>
  <c r="Z1469" i="93" s="1"/>
  <c r="I1385" i="93"/>
  <c r="X1385" i="93" s="1"/>
  <c r="Y1468" i="93"/>
  <c r="Z1468" i="93" s="1"/>
  <c r="AF758" i="93"/>
  <c r="W611" i="93"/>
  <c r="I822" i="93"/>
  <c r="P867" i="93"/>
  <c r="X867" i="93" s="1"/>
  <c r="Y1533" i="93"/>
  <c r="Z1533" i="93" s="1"/>
  <c r="P1004" i="93"/>
  <c r="X1004" i="93" s="1"/>
  <c r="AF737" i="93"/>
  <c r="X883" i="93"/>
  <c r="X1000" i="93"/>
  <c r="W388" i="93"/>
  <c r="AF388" i="93" s="1"/>
  <c r="AE613" i="93"/>
  <c r="AE643" i="93"/>
  <c r="X981" i="93"/>
  <c r="X991" i="93"/>
  <c r="V1023" i="93"/>
  <c r="H1187" i="93" s="1"/>
  <c r="V1187" i="93" s="1"/>
  <c r="H1349" i="93" s="1"/>
  <c r="V1349" i="93" s="1"/>
  <c r="H1511" i="93" s="1"/>
  <c r="Y1464" i="93"/>
  <c r="Z1464" i="93" s="1"/>
  <c r="P1038" i="93"/>
  <c r="X1038" i="93" s="1"/>
  <c r="AF769" i="93"/>
  <c r="N384" i="93"/>
  <c r="V384" i="93" s="1"/>
  <c r="H480" i="93" s="1"/>
  <c r="V1191" i="93"/>
  <c r="H1353" i="93" s="1"/>
  <c r="V1353" i="93" s="1"/>
  <c r="H1515" i="93" s="1"/>
  <c r="X553" i="93"/>
  <c r="X1183" i="93"/>
  <c r="X983" i="93"/>
  <c r="N167" i="93"/>
  <c r="V167" i="93" s="1"/>
  <c r="H273" i="93" s="1"/>
  <c r="N273" i="93" s="1"/>
  <c r="V273" i="93" s="1"/>
  <c r="H378" i="93" s="1"/>
  <c r="N378" i="93" s="1"/>
  <c r="V378" i="93" s="1"/>
  <c r="AE378" i="93" s="1"/>
  <c r="V1030" i="93"/>
  <c r="H1194" i="93" s="1"/>
  <c r="AF694" i="93"/>
  <c r="AF723" i="93"/>
  <c r="AF435" i="93"/>
  <c r="X1051" i="93"/>
  <c r="X164" i="93"/>
  <c r="V1204" i="93"/>
  <c r="H1366" i="93" s="1"/>
  <c r="V1366" i="93" s="1"/>
  <c r="H1528" i="93" s="1"/>
  <c r="N149" i="93"/>
  <c r="V149" i="93" s="1"/>
  <c r="H254" i="93" s="1"/>
  <c r="N254" i="93" s="1"/>
  <c r="V254" i="93" s="1"/>
  <c r="H359" i="93" s="1"/>
  <c r="N359" i="93" s="1"/>
  <c r="V359" i="93" s="1"/>
  <c r="P1133" i="93"/>
  <c r="X1133" i="93" s="1"/>
  <c r="AF766" i="93"/>
  <c r="X929" i="93"/>
  <c r="W637" i="93"/>
  <c r="I772" i="93" s="1"/>
  <c r="I838" i="93"/>
  <c r="X1328" i="93"/>
  <c r="V1026" i="93"/>
  <c r="H1190" i="93" s="1"/>
  <c r="V1190" i="93" s="1"/>
  <c r="H1352" i="93" s="1"/>
  <c r="V1352" i="93" s="1"/>
  <c r="H1514" i="93" s="1"/>
  <c r="P601" i="93"/>
  <c r="X601" i="93" s="1"/>
  <c r="X1040" i="93"/>
  <c r="X435" i="93"/>
  <c r="AF781" i="93"/>
  <c r="AF450" i="93"/>
  <c r="X1364" i="93"/>
  <c r="X873" i="93"/>
  <c r="P1206" i="93"/>
  <c r="X1206" i="93" s="1"/>
  <c r="P1380" i="93"/>
  <c r="X1380" i="93" s="1"/>
  <c r="W12" i="93"/>
  <c r="I117" i="93" s="1"/>
  <c r="X169" i="93"/>
  <c r="Y1287" i="93"/>
  <c r="Z1287" i="93" s="1"/>
  <c r="P54" i="93"/>
  <c r="X54" i="93" s="1"/>
  <c r="Y1326" i="93"/>
  <c r="Z1326" i="93" s="1"/>
  <c r="Y1340" i="93"/>
  <c r="Z1340" i="93" s="1"/>
  <c r="Y1328" i="93"/>
  <c r="Z1328" i="93" s="1"/>
  <c r="X33" i="93"/>
  <c r="I457" i="93"/>
  <c r="X457" i="93" s="1"/>
  <c r="AF361" i="93"/>
  <c r="X1422" i="93"/>
  <c r="Y1293" i="93"/>
  <c r="P1169" i="93"/>
  <c r="X1169" i="93" s="1"/>
  <c r="W639" i="93"/>
  <c r="AF639" i="93" s="1"/>
  <c r="AF711" i="93"/>
  <c r="Y1414" i="93"/>
  <c r="Z1414" i="93" s="1"/>
  <c r="Y1377" i="93"/>
  <c r="Z1377" i="93" s="1"/>
  <c r="X1338" i="93"/>
  <c r="Y1392" i="93"/>
  <c r="Z1392" i="93" s="1"/>
  <c r="W635" i="93"/>
  <c r="X635" i="93" s="1"/>
  <c r="W392" i="93"/>
  <c r="X392" i="93" s="1"/>
  <c r="H543" i="93"/>
  <c r="Y1408" i="93"/>
  <c r="Z1408" i="93" s="1"/>
  <c r="P39" i="93"/>
  <c r="X39" i="93" s="1"/>
  <c r="Y1350" i="93"/>
  <c r="Z1350" i="93" s="1"/>
  <c r="X649" i="93"/>
  <c r="AF352" i="93"/>
  <c r="V23" i="93"/>
  <c r="H128" i="93" s="1"/>
  <c r="N128" i="93" s="1"/>
  <c r="V128" i="93" s="1"/>
  <c r="H233" i="93" s="1"/>
  <c r="N233" i="93" s="1"/>
  <c r="Y1332" i="93"/>
  <c r="Z1332" i="93" s="1"/>
  <c r="Y1318" i="93"/>
  <c r="Z1318" i="93" s="1"/>
  <c r="AF787" i="93"/>
  <c r="P23" i="93"/>
  <c r="X23" i="93" s="1"/>
  <c r="P615" i="93"/>
  <c r="X615" i="93" s="1"/>
  <c r="X58" i="93"/>
  <c r="X67" i="93"/>
  <c r="Y1521" i="93"/>
  <c r="Y1413" i="93"/>
  <c r="X1395" i="93"/>
  <c r="Y1355" i="93"/>
  <c r="Z1355" i="93" s="1"/>
  <c r="Y1280" i="93"/>
  <c r="Z1280" i="93" s="1"/>
  <c r="AF728" i="93"/>
  <c r="W607" i="93"/>
  <c r="I742" i="93" s="1"/>
  <c r="Y1324" i="93"/>
  <c r="Z1324" i="93" s="1"/>
  <c r="Y1279" i="93"/>
  <c r="Z1279" i="93" s="1"/>
  <c r="Y1563" i="93"/>
  <c r="Z1563" i="93" s="1"/>
  <c r="Y1339" i="93"/>
  <c r="Z1339" i="93" s="1"/>
  <c r="Y1369" i="93"/>
  <c r="Z1369" i="93" s="1"/>
  <c r="Y1291" i="93"/>
  <c r="Y1309" i="93"/>
  <c r="Y1297" i="93"/>
  <c r="Z1297" i="93" s="1"/>
  <c r="X1047" i="93"/>
  <c r="W1008" i="93"/>
  <c r="X889" i="93"/>
  <c r="W612" i="93"/>
  <c r="X612" i="93" s="1"/>
  <c r="P446" i="93"/>
  <c r="X446" i="93" s="1"/>
  <c r="W6" i="93"/>
  <c r="X6" i="93" s="1"/>
  <c r="Y1418" i="93"/>
  <c r="Z1418" i="93" s="1"/>
  <c r="I907" i="93"/>
  <c r="AF752" i="93"/>
  <c r="J1432" i="93"/>
  <c r="P246" i="93"/>
  <c r="X246" i="93" s="1"/>
  <c r="Y1311" i="93"/>
  <c r="Z1311" i="93" s="1"/>
  <c r="I804" i="93"/>
  <c r="X804" i="93" s="1"/>
  <c r="AF672" i="93"/>
  <c r="P25" i="93"/>
  <c r="X25" i="93" s="1"/>
  <c r="V49" i="93"/>
  <c r="H154" i="93" s="1"/>
  <c r="P49" i="93"/>
  <c r="X49" i="93" s="1"/>
  <c r="Y1431" i="93"/>
  <c r="Z1431" i="93" s="1"/>
  <c r="Y1329" i="93"/>
  <c r="Z1329" i="93" s="1"/>
  <c r="Y1337" i="93"/>
  <c r="Z1337" i="93" s="1"/>
  <c r="K1432" i="93"/>
  <c r="Y1401" i="93"/>
  <c r="Z1401" i="93" s="1"/>
  <c r="M1432" i="93"/>
  <c r="W351" i="93"/>
  <c r="Y1303" i="93"/>
  <c r="Z1303" i="93" s="1"/>
  <c r="I819" i="93"/>
  <c r="AF687" i="93"/>
  <c r="I899" i="93"/>
  <c r="X899" i="93" s="1"/>
  <c r="AF744" i="93"/>
  <c r="P32" i="93"/>
  <c r="X32" i="93" s="1"/>
  <c r="I1449" i="93"/>
  <c r="Y1425" i="93"/>
  <c r="Z1425" i="93" s="1"/>
  <c r="Y1403" i="93"/>
  <c r="Z1403" i="93" s="1"/>
  <c r="X1359" i="93"/>
  <c r="Y1335" i="93"/>
  <c r="Z1335" i="93" s="1"/>
  <c r="Y1357" i="93"/>
  <c r="Z1357" i="93" s="1"/>
  <c r="Y1286" i="93"/>
  <c r="Z1286" i="93" s="1"/>
  <c r="P1200" i="93"/>
  <c r="X1200" i="93" s="1"/>
  <c r="W391" i="93"/>
  <c r="AF391" i="93" s="1"/>
  <c r="W11" i="93"/>
  <c r="I116" i="93" s="1"/>
  <c r="N116" i="93" s="1"/>
  <c r="Y1301" i="93"/>
  <c r="Z1301" i="93" s="1"/>
  <c r="I928" i="93"/>
  <c r="X928" i="93" s="1"/>
  <c r="AF773" i="93"/>
  <c r="X273" i="93"/>
  <c r="P31" i="93"/>
  <c r="X31" i="93" s="1"/>
  <c r="Y1416" i="93"/>
  <c r="Z1416" i="93" s="1"/>
  <c r="Y1419" i="93"/>
  <c r="Z1419" i="93" s="1"/>
  <c r="Y1367" i="93"/>
  <c r="Z1367" i="93" s="1"/>
  <c r="X1358" i="93"/>
  <c r="P880" i="93"/>
  <c r="X880" i="93" s="1"/>
  <c r="H603" i="93"/>
  <c r="V603" i="93" s="1"/>
  <c r="H738" i="93" s="1"/>
  <c r="P141" i="93"/>
  <c r="X141" i="93" s="1"/>
  <c r="Y1295" i="93"/>
  <c r="Z1295" i="93" s="1"/>
  <c r="I862" i="93"/>
  <c r="X862" i="93" s="1"/>
  <c r="AF724" i="93"/>
  <c r="P56" i="93"/>
  <c r="X56" i="93" s="1"/>
  <c r="Y1531" i="93"/>
  <c r="X1399" i="93"/>
  <c r="Y1312" i="93"/>
  <c r="Z1312" i="93" s="1"/>
  <c r="Y1304" i="93"/>
  <c r="Z1304" i="93" s="1"/>
  <c r="X1062" i="93"/>
  <c r="P500" i="93"/>
  <c r="X500" i="93" s="1"/>
  <c r="X484" i="93"/>
  <c r="H495" i="93"/>
  <c r="X14" i="93"/>
  <c r="W8" i="93"/>
  <c r="I113" i="93" s="1"/>
  <c r="X113" i="93" s="1"/>
  <c r="P46" i="93"/>
  <c r="X46" i="93" s="1"/>
  <c r="I585" i="93"/>
  <c r="X585" i="93" s="1"/>
  <c r="AF482" i="93"/>
  <c r="P50" i="93"/>
  <c r="X50" i="93" s="1"/>
  <c r="V28" i="93"/>
  <c r="H133" i="93" s="1"/>
  <c r="N133" i="93" s="1"/>
  <c r="V133" i="93" s="1"/>
  <c r="H238" i="93" s="1"/>
  <c r="N238" i="93" s="1"/>
  <c r="V238" i="93" s="1"/>
  <c r="H343" i="93" s="1"/>
  <c r="N343" i="93" s="1"/>
  <c r="V343" i="93" s="1"/>
  <c r="H441" i="93" s="1"/>
  <c r="P28" i="93"/>
  <c r="X28" i="93" s="1"/>
  <c r="V41" i="93"/>
  <c r="H146" i="93" s="1"/>
  <c r="N146" i="93" s="1"/>
  <c r="W146" i="93" s="1"/>
  <c r="I251" i="93" s="1"/>
  <c r="P41" i="93"/>
  <c r="X41" i="93" s="1"/>
  <c r="Y1511" i="93"/>
  <c r="Z1511" i="93" s="1"/>
  <c r="Y1360" i="93"/>
  <c r="Z1360" i="93" s="1"/>
  <c r="Y1363" i="93"/>
  <c r="Z1363" i="93" s="1"/>
  <c r="Y1288" i="93"/>
  <c r="Z1288" i="93" s="1"/>
  <c r="W393" i="93"/>
  <c r="X393" i="93" s="1"/>
  <c r="X395" i="93"/>
  <c r="W21" i="93"/>
  <c r="I126" i="93" s="1"/>
  <c r="X126" i="93" s="1"/>
  <c r="Y1426" i="93"/>
  <c r="Z1426" i="93" s="1"/>
  <c r="I941" i="93"/>
  <c r="AF786" i="93"/>
  <c r="I593" i="93"/>
  <c r="AF490" i="93"/>
  <c r="V37" i="93"/>
  <c r="H142" i="93" s="1"/>
  <c r="N142" i="93" s="1"/>
  <c r="V142" i="93" s="1"/>
  <c r="H247" i="93" s="1"/>
  <c r="P37" i="93"/>
  <c r="X37" i="93" s="1"/>
  <c r="P70" i="93"/>
  <c r="X70" i="93" s="1"/>
  <c r="Y1583" i="93"/>
  <c r="Z1583" i="93" s="1"/>
  <c r="Y1391" i="93"/>
  <c r="Z1391" i="93" s="1"/>
  <c r="Y1338" i="93"/>
  <c r="Z1338" i="93" s="1"/>
  <c r="Y1290" i="93"/>
  <c r="Z1290" i="93" s="1"/>
  <c r="J1107" i="93"/>
  <c r="P595" i="93"/>
  <c r="X595" i="93" s="1"/>
  <c r="X174" i="93"/>
  <c r="Y1380" i="93"/>
  <c r="Z1380" i="93" s="1"/>
  <c r="Y1348" i="93"/>
  <c r="Z1348" i="93" s="1"/>
  <c r="I850" i="93"/>
  <c r="X850" i="93" s="1"/>
  <c r="AF717" i="93"/>
  <c r="I811" i="93"/>
  <c r="AF679" i="93"/>
  <c r="X57" i="93"/>
  <c r="Y1591" i="93"/>
  <c r="Z1591" i="93" s="1"/>
  <c r="Y1410" i="93"/>
  <c r="Z1410" i="93" s="1"/>
  <c r="X1426" i="93"/>
  <c r="Y1506" i="93"/>
  <c r="Z1506" i="93" s="1"/>
  <c r="Y1517" i="93"/>
  <c r="Z1517" i="93" s="1"/>
  <c r="X1030" i="93"/>
  <c r="X861" i="93"/>
  <c r="X826" i="93"/>
  <c r="W617" i="93"/>
  <c r="AF617" i="93" s="1"/>
  <c r="X625" i="93"/>
  <c r="W643" i="93"/>
  <c r="X643" i="93" s="1"/>
  <c r="V483" i="93"/>
  <c r="P483" i="93"/>
  <c r="X483" i="93" s="1"/>
  <c r="W544" i="93"/>
  <c r="V892" i="93"/>
  <c r="H1052" i="93" s="1"/>
  <c r="W892" i="93"/>
  <c r="Y1538" i="93"/>
  <c r="Z1538" i="93" s="1"/>
  <c r="Y1501" i="93"/>
  <c r="Z1501" i="93" s="1"/>
  <c r="M1594" i="93"/>
  <c r="Y1452" i="93"/>
  <c r="Z1452" i="93" s="1"/>
  <c r="Y1504" i="93"/>
  <c r="Z1504" i="93" s="1"/>
  <c r="Y1549" i="93"/>
  <c r="Z1549" i="93" s="1"/>
  <c r="Y1493" i="93"/>
  <c r="Z1493" i="93" s="1"/>
  <c r="X1298" i="93"/>
  <c r="X1290" i="93"/>
  <c r="X888" i="93"/>
  <c r="W618" i="93"/>
  <c r="AF618" i="93" s="1"/>
  <c r="X591" i="93"/>
  <c r="P175" i="93"/>
  <c r="X175" i="93" s="1"/>
  <c r="W860" i="93"/>
  <c r="I1019" i="93" s="1"/>
  <c r="V860" i="93"/>
  <c r="H1019" i="93" s="1"/>
  <c r="X248" i="93"/>
  <c r="V175" i="93"/>
  <c r="H283" i="93" s="1"/>
  <c r="Y1587" i="93"/>
  <c r="Z1587" i="93" s="1"/>
  <c r="Y1564" i="93"/>
  <c r="Z1564" i="93" s="1"/>
  <c r="Y1585" i="93"/>
  <c r="Z1585" i="93" s="1"/>
  <c r="I1308" i="93"/>
  <c r="X1308" i="93" s="1"/>
  <c r="X1378" i="93"/>
  <c r="X1362" i="93"/>
  <c r="Y1450" i="93"/>
  <c r="Z1450" i="93" s="1"/>
  <c r="Y1476" i="93"/>
  <c r="Z1476" i="93" s="1"/>
  <c r="Y1525" i="93"/>
  <c r="Z1525" i="93" s="1"/>
  <c r="Y1557" i="93"/>
  <c r="Z1557" i="93" s="1"/>
  <c r="X1086" i="93"/>
  <c r="P868" i="93"/>
  <c r="X868" i="93" s="1"/>
  <c r="W640" i="93"/>
  <c r="X640" i="93" s="1"/>
  <c r="P486" i="93"/>
  <c r="W387" i="93"/>
  <c r="I487" i="93" s="1"/>
  <c r="X255" i="93"/>
  <c r="X232" i="93"/>
  <c r="Y1496" i="93"/>
  <c r="Z1496" i="93" s="1"/>
  <c r="Y1378" i="93"/>
  <c r="Z1378" i="93" s="1"/>
  <c r="Y1509" i="93"/>
  <c r="Z1509" i="93" s="1"/>
  <c r="Y1541" i="93"/>
  <c r="Z1541" i="93" s="1"/>
  <c r="Y1551" i="93"/>
  <c r="Z1551" i="93" s="1"/>
  <c r="X1074" i="93"/>
  <c r="P1003" i="93"/>
  <c r="X1003" i="93" s="1"/>
  <c r="P864" i="93"/>
  <c r="X864" i="93" s="1"/>
  <c r="X869" i="93"/>
  <c r="G525" i="93"/>
  <c r="X172" i="93"/>
  <c r="Y1565" i="93"/>
  <c r="Z1565" i="93" s="1"/>
  <c r="Y1536" i="93"/>
  <c r="Z1536" i="93" s="1"/>
  <c r="Y1543" i="93"/>
  <c r="Z1543" i="93" s="1"/>
  <c r="Y1572" i="93"/>
  <c r="Z1572" i="93" s="1"/>
  <c r="I1431" i="93"/>
  <c r="X1351" i="93"/>
  <c r="Y1503" i="93"/>
  <c r="Z1503" i="93" s="1"/>
  <c r="Y1466" i="93"/>
  <c r="Z1466" i="93" s="1"/>
  <c r="X664" i="93"/>
  <c r="X599" i="93"/>
  <c r="P351" i="93"/>
  <c r="AE635" i="93"/>
  <c r="P142" i="93"/>
  <c r="P130" i="93"/>
  <c r="X130" i="93" s="1"/>
  <c r="P871" i="93"/>
  <c r="X871" i="93" s="1"/>
  <c r="P440" i="93"/>
  <c r="X440" i="93" s="1"/>
  <c r="Y1566" i="93"/>
  <c r="Z1566" i="93" s="1"/>
  <c r="Y1528" i="93"/>
  <c r="Z1528" i="93" s="1"/>
  <c r="Y1483" i="93"/>
  <c r="Z1483" i="93" s="1"/>
  <c r="Y1486" i="93"/>
  <c r="Z1486" i="93" s="1"/>
  <c r="Y1463" i="93"/>
  <c r="Z1463" i="93" s="1"/>
  <c r="Y1586" i="93"/>
  <c r="Z1586" i="93" s="1"/>
  <c r="Y1448" i="93"/>
  <c r="Z1448" i="93" s="1"/>
  <c r="Y1477" i="93"/>
  <c r="Z1477" i="93" s="1"/>
  <c r="Y1484" i="93"/>
  <c r="Z1484" i="93" s="1"/>
  <c r="Y1505" i="93"/>
  <c r="Z1505" i="93" s="1"/>
  <c r="Y1502" i="93"/>
  <c r="Z1502" i="93" s="1"/>
  <c r="I1387" i="93"/>
  <c r="R1432" i="93"/>
  <c r="P1168" i="93"/>
  <c r="X1168" i="93" s="1"/>
  <c r="P856" i="93"/>
  <c r="X856" i="93" s="1"/>
  <c r="P1428" i="93"/>
  <c r="X1363" i="93"/>
  <c r="AF486" i="93"/>
  <c r="I589" i="93"/>
  <c r="H452" i="93"/>
  <c r="V452" i="93" s="1"/>
  <c r="AE355" i="93"/>
  <c r="X1536" i="93"/>
  <c r="X1564" i="93"/>
  <c r="X1400" i="93"/>
  <c r="X1577" i="93"/>
  <c r="V1341" i="93"/>
  <c r="H1503" i="93" s="1"/>
  <c r="P1341" i="93"/>
  <c r="X1562" i="93"/>
  <c r="W1518" i="93"/>
  <c r="W1469" i="93"/>
  <c r="Z1397" i="93"/>
  <c r="W1397" i="93"/>
  <c r="X1350" i="93"/>
  <c r="W1571" i="93"/>
  <c r="W1574" i="93"/>
  <c r="X1574" i="93" s="1"/>
  <c r="W1561" i="93"/>
  <c r="X1561" i="93" s="1"/>
  <c r="X1553" i="93"/>
  <c r="Y1580" i="93"/>
  <c r="Z1580" i="93" s="1"/>
  <c r="W1515" i="93"/>
  <c r="Y1524" i="93"/>
  <c r="Z1524" i="93" s="1"/>
  <c r="W1539" i="93"/>
  <c r="Y1471" i="93"/>
  <c r="Z1471" i="93" s="1"/>
  <c r="Y1455" i="93"/>
  <c r="Z1455" i="93" s="1"/>
  <c r="W1470" i="93"/>
  <c r="X1470" i="93" s="1"/>
  <c r="W1493" i="93"/>
  <c r="Y1462" i="93"/>
  <c r="Z1462" i="93" s="1"/>
  <c r="W1427" i="93"/>
  <c r="I1589" i="93" s="1"/>
  <c r="L1594" i="93"/>
  <c r="Q1594" i="93"/>
  <c r="W1429" i="93"/>
  <c r="I1591" i="93" s="1"/>
  <c r="W1431" i="93"/>
  <c r="I1593" i="93" s="1"/>
  <c r="X1391" i="93"/>
  <c r="Y1351" i="93"/>
  <c r="Z1351" i="93" s="1"/>
  <c r="W1398" i="93"/>
  <c r="I1560" i="93" s="1"/>
  <c r="Y1371" i="93"/>
  <c r="Z1371" i="93" s="1"/>
  <c r="Y1445" i="93"/>
  <c r="Y1465" i="93"/>
  <c r="Z1465" i="93" s="1"/>
  <c r="Y1475" i="93"/>
  <c r="Z1475" i="93" s="1"/>
  <c r="Y1494" i="93"/>
  <c r="Z1494" i="93" s="1"/>
  <c r="Y1497" i="93"/>
  <c r="Y1576" i="93"/>
  <c r="Z1576" i="93" s="1"/>
  <c r="Y1341" i="93"/>
  <c r="Z1341" i="93" s="1"/>
  <c r="Y1382" i="93"/>
  <c r="Z1382" i="93" s="1"/>
  <c r="Y1354" i="93"/>
  <c r="Z1354" i="93" s="1"/>
  <c r="Y1370" i="93"/>
  <c r="Z1370" i="93" s="1"/>
  <c r="Y1366" i="93"/>
  <c r="Z1366" i="93" s="1"/>
  <c r="Y1322" i="93"/>
  <c r="Z1322" i="93" s="1"/>
  <c r="W1336" i="93"/>
  <c r="I1498" i="93" s="1"/>
  <c r="X1414" i="93"/>
  <c r="W1318" i="93"/>
  <c r="I1480" i="93" s="1"/>
  <c r="Y1342" i="93"/>
  <c r="Z1342" i="93" s="1"/>
  <c r="Y1323" i="93"/>
  <c r="Z1323" i="93" s="1"/>
  <c r="X1388" i="93"/>
  <c r="X1301" i="93"/>
  <c r="X1262" i="93"/>
  <c r="X1246" i="93"/>
  <c r="P1167" i="93"/>
  <c r="X1167" i="93" s="1"/>
  <c r="Y1307" i="93"/>
  <c r="Z1307" i="93" s="1"/>
  <c r="Y1310" i="93"/>
  <c r="Z1310" i="93" s="1"/>
  <c r="X1251" i="93"/>
  <c r="X1210" i="93"/>
  <c r="P1139" i="93"/>
  <c r="X1139" i="93" s="1"/>
  <c r="P1102" i="93"/>
  <c r="X1081" i="93"/>
  <c r="X1054" i="93"/>
  <c r="X998" i="93"/>
  <c r="X1076" i="93"/>
  <c r="P841" i="93"/>
  <c r="X841" i="93" s="1"/>
  <c r="V841" i="93"/>
  <c r="H997" i="93" s="1"/>
  <c r="V997" i="93" s="1"/>
  <c r="H1161" i="93" s="1"/>
  <c r="V1161" i="93" s="1"/>
  <c r="H1322" i="93" s="1"/>
  <c r="V1322" i="93" s="1"/>
  <c r="H1484" i="93" s="1"/>
  <c r="X1095" i="93"/>
  <c r="X1079" i="93"/>
  <c r="X1063" i="93"/>
  <c r="X1024" i="93"/>
  <c r="I909" i="93"/>
  <c r="AF754" i="93"/>
  <c r="P857" i="93"/>
  <c r="X857" i="93" s="1"/>
  <c r="V857" i="93"/>
  <c r="H1016" i="93" s="1"/>
  <c r="V1016" i="93" s="1"/>
  <c r="H1180" i="93" s="1"/>
  <c r="V1180" i="93" s="1"/>
  <c r="H1342" i="93" s="1"/>
  <c r="V1342" i="93" s="1"/>
  <c r="H1504" i="93" s="1"/>
  <c r="X1066" i="93"/>
  <c r="X1041" i="93"/>
  <c r="X1016" i="93"/>
  <c r="I915" i="93"/>
  <c r="AF760" i="93"/>
  <c r="X1213" i="93"/>
  <c r="P878" i="93"/>
  <c r="X878" i="93" s="1"/>
  <c r="V878" i="93"/>
  <c r="H1037" i="93" s="1"/>
  <c r="V1037" i="93" s="1"/>
  <c r="H1201" i="93" s="1"/>
  <c r="V1201" i="93" s="1"/>
  <c r="H1363" i="93" s="1"/>
  <c r="V1363" i="93" s="1"/>
  <c r="H1525" i="93" s="1"/>
  <c r="I926" i="93"/>
  <c r="AF771" i="93"/>
  <c r="X1145" i="93"/>
  <c r="Z1106" i="93"/>
  <c r="P865" i="93"/>
  <c r="X865" i="93" s="1"/>
  <c r="V865" i="93"/>
  <c r="H1024" i="93" s="1"/>
  <c r="V1024" i="93" s="1"/>
  <c r="H1188" i="93" s="1"/>
  <c r="V1188" i="93" s="1"/>
  <c r="H1350" i="93" s="1"/>
  <c r="V1350" i="93" s="1"/>
  <c r="H1512" i="93" s="1"/>
  <c r="X970" i="93"/>
  <c r="X932" i="93"/>
  <c r="X903" i="93"/>
  <c r="R885" i="93"/>
  <c r="P885" i="93"/>
  <c r="V885" i="93"/>
  <c r="H1045" i="93" s="1"/>
  <c r="X919" i="93"/>
  <c r="I746" i="93"/>
  <c r="AF611" i="93"/>
  <c r="W646" i="93"/>
  <c r="I760" i="93"/>
  <c r="AF625" i="93"/>
  <c r="I816" i="93"/>
  <c r="AF684" i="93"/>
  <c r="V624" i="93"/>
  <c r="P624" i="93"/>
  <c r="X624" i="93" s="1"/>
  <c r="AE612" i="93"/>
  <c r="H747" i="93"/>
  <c r="AF629" i="93"/>
  <c r="I764" i="93"/>
  <c r="AF645" i="93"/>
  <c r="I780" i="93"/>
  <c r="I737" i="93"/>
  <c r="AF602" i="93"/>
  <c r="I493" i="93"/>
  <c r="AF390" i="93"/>
  <c r="V477" i="93"/>
  <c r="W477" i="93"/>
  <c r="I547" i="93"/>
  <c r="AF444" i="93"/>
  <c r="AF343" i="93"/>
  <c r="I441" i="93"/>
  <c r="X375" i="93"/>
  <c r="N375" i="93"/>
  <c r="V375" i="93" s="1"/>
  <c r="H784" i="93"/>
  <c r="AE649" i="93"/>
  <c r="I606" i="93"/>
  <c r="AF503" i="93"/>
  <c r="P651" i="93"/>
  <c r="I456" i="93"/>
  <c r="AF360" i="93"/>
  <c r="X337" i="93"/>
  <c r="AF555" i="93"/>
  <c r="I690" i="93"/>
  <c r="I570" i="93"/>
  <c r="AF467" i="93"/>
  <c r="X254" i="93"/>
  <c r="H588" i="93"/>
  <c r="AE485" i="93"/>
  <c r="N280" i="93"/>
  <c r="V280" i="93" s="1"/>
  <c r="H385" i="93" s="1"/>
  <c r="N385" i="93" s="1"/>
  <c r="V385" i="93" s="1"/>
  <c r="X280" i="93"/>
  <c r="X645" i="93"/>
  <c r="I467" i="93"/>
  <c r="AF373" i="93"/>
  <c r="X258" i="93"/>
  <c r="AF375" i="93"/>
  <c r="I469" i="93"/>
  <c r="P242" i="93"/>
  <c r="X242" i="93" s="1"/>
  <c r="I731" i="93"/>
  <c r="AF596" i="93"/>
  <c r="X218" i="93"/>
  <c r="X149" i="93"/>
  <c r="N152" i="93"/>
  <c r="P133" i="93"/>
  <c r="X133" i="93" s="1"/>
  <c r="W10" i="93"/>
  <c r="X48" i="93"/>
  <c r="W1365" i="93"/>
  <c r="I1527" i="93" s="1"/>
  <c r="Z1365" i="93"/>
  <c r="W1386" i="93"/>
  <c r="I1548" i="93" s="1"/>
  <c r="X1330" i="93"/>
  <c r="W1344" i="93"/>
  <c r="I1506" i="93" s="1"/>
  <c r="Y1320" i="93"/>
  <c r="Z1320" i="93" s="1"/>
  <c r="U1432" i="93"/>
  <c r="X1336" i="93"/>
  <c r="X1406" i="93"/>
  <c r="X1394" i="93"/>
  <c r="Y1353" i="93"/>
  <c r="Z1353" i="93" s="1"/>
  <c r="X1260" i="93"/>
  <c r="X1244" i="93"/>
  <c r="P1266" i="93"/>
  <c r="X1266" i="93" s="1"/>
  <c r="X1303" i="93"/>
  <c r="X1306" i="93"/>
  <c r="X1265" i="93"/>
  <c r="X1249" i="93"/>
  <c r="X1205" i="93"/>
  <c r="G1270" i="93"/>
  <c r="Y1114" i="93"/>
  <c r="X1146" i="93"/>
  <c r="X1077" i="93"/>
  <c r="X1198" i="93"/>
  <c r="X1115" i="93"/>
  <c r="P1143" i="93"/>
  <c r="X1143" i="93" s="1"/>
  <c r="X1104" i="93"/>
  <c r="X1072" i="93"/>
  <c r="X1059" i="93"/>
  <c r="I943" i="93"/>
  <c r="AF788" i="93"/>
  <c r="I904" i="93"/>
  <c r="AF749" i="93"/>
  <c r="P894" i="93"/>
  <c r="X894" i="93" s="1"/>
  <c r="V894" i="93"/>
  <c r="H1054" i="93" s="1"/>
  <c r="V1054" i="93" s="1"/>
  <c r="H1218" i="93" s="1"/>
  <c r="V1218" i="93" s="1"/>
  <c r="H1380" i="93" s="1"/>
  <c r="V1380" i="93" s="1"/>
  <c r="H1542" i="93" s="1"/>
  <c r="V1542" i="93" s="1"/>
  <c r="I910" i="93"/>
  <c r="AF755" i="93"/>
  <c r="I918" i="93"/>
  <c r="AF763" i="93"/>
  <c r="W1021" i="93"/>
  <c r="X951" i="93"/>
  <c r="I836" i="93"/>
  <c r="AF704" i="93"/>
  <c r="I744" i="93"/>
  <c r="AF609" i="93"/>
  <c r="X801" i="93"/>
  <c r="I766" i="93"/>
  <c r="AF631" i="93"/>
  <c r="X631" i="93"/>
  <c r="I796" i="93"/>
  <c r="AF664" i="93"/>
  <c r="I759" i="93"/>
  <c r="AF624" i="93"/>
  <c r="H781" i="93"/>
  <c r="AE646" i="93"/>
  <c r="H745" i="93"/>
  <c r="AE610" i="93"/>
  <c r="W644" i="93"/>
  <c r="V644" i="93"/>
  <c r="T638" i="93"/>
  <c r="V638" i="93"/>
  <c r="I489" i="93"/>
  <c r="I717" i="93"/>
  <c r="AF582" i="93"/>
  <c r="I685" i="93"/>
  <c r="AF550" i="93"/>
  <c r="X576" i="93"/>
  <c r="I672" i="93"/>
  <c r="AF537" i="93"/>
  <c r="AF337" i="93"/>
  <c r="I436" i="93"/>
  <c r="AE494" i="93"/>
  <c r="H597" i="93"/>
  <c r="X371" i="93"/>
  <c r="N371" i="93"/>
  <c r="V371" i="93" s="1"/>
  <c r="I716" i="93"/>
  <c r="AF581" i="93"/>
  <c r="I679" i="93"/>
  <c r="AF544" i="93"/>
  <c r="H599" i="93"/>
  <c r="V599" i="93" s="1"/>
  <c r="AE496" i="93"/>
  <c r="Y216" i="93"/>
  <c r="G316" i="93"/>
  <c r="I728" i="93"/>
  <c r="AF593" i="93"/>
  <c r="AE492" i="93"/>
  <c r="H595" i="93"/>
  <c r="V595" i="93" s="1"/>
  <c r="H730" i="93" s="1"/>
  <c r="X324" i="93"/>
  <c r="I784" i="93"/>
  <c r="AF649" i="93"/>
  <c r="X332" i="93"/>
  <c r="I479" i="93"/>
  <c r="AF383" i="93"/>
  <c r="X471" i="93"/>
  <c r="V501" i="93"/>
  <c r="W501" i="93"/>
  <c r="R501" i="93"/>
  <c r="AE387" i="93"/>
  <c r="H487" i="93"/>
  <c r="W158" i="93"/>
  <c r="I264" i="93" s="1"/>
  <c r="N125" i="93"/>
  <c r="X150" i="93"/>
  <c r="N150" i="93"/>
  <c r="V150" i="93" s="1"/>
  <c r="H255" i="93" s="1"/>
  <c r="N255" i="93" s="1"/>
  <c r="V255" i="93" s="1"/>
  <c r="H360" i="93" s="1"/>
  <c r="N360" i="93" s="1"/>
  <c r="V360" i="93" s="1"/>
  <c r="N123" i="93"/>
  <c r="N148" i="93"/>
  <c r="W163" i="93"/>
  <c r="I269" i="93" s="1"/>
  <c r="V163" i="93"/>
  <c r="H269" i="93" s="1"/>
  <c r="P163" i="93"/>
  <c r="N143" i="93"/>
  <c r="V143" i="93" s="1"/>
  <c r="H248" i="93" s="1"/>
  <c r="N248" i="93" s="1"/>
  <c r="V248" i="93" s="1"/>
  <c r="H353" i="93" s="1"/>
  <c r="N353" i="93" s="1"/>
  <c r="V353" i="93" s="1"/>
  <c r="X43" i="93"/>
  <c r="X1584" i="93"/>
  <c r="X1468" i="93"/>
  <c r="W1369" i="93"/>
  <c r="I1531" i="93" s="1"/>
  <c r="W1582" i="93"/>
  <c r="Y1558" i="93"/>
  <c r="Z1558" i="93" s="1"/>
  <c r="Y1534" i="93"/>
  <c r="Z1534" i="93" s="1"/>
  <c r="W1548" i="93"/>
  <c r="Y1532" i="93"/>
  <c r="Z1532" i="93" s="1"/>
  <c r="W1520" i="93"/>
  <c r="X1520" i="93" s="1"/>
  <c r="X1507" i="93"/>
  <c r="W1495" i="93"/>
  <c r="Y1482" i="93"/>
  <c r="Z1482" i="93" s="1"/>
  <c r="W1461" i="93"/>
  <c r="X1451" i="93"/>
  <c r="X1447" i="93"/>
  <c r="Y1430" i="93"/>
  <c r="Z1430" i="93" s="1"/>
  <c r="Z1317" i="93"/>
  <c r="S1594" i="93"/>
  <c r="T1437" i="93"/>
  <c r="T1594" i="93" s="1"/>
  <c r="W1419" i="93"/>
  <c r="I1581" i="93" s="1"/>
  <c r="W1441" i="93"/>
  <c r="O1594" i="93"/>
  <c r="Y1411" i="93"/>
  <c r="Z1411" i="93" s="1"/>
  <c r="W1346" i="93"/>
  <c r="I1508" i="93" s="1"/>
  <c r="X1407" i="93"/>
  <c r="L1432" i="93"/>
  <c r="X1452" i="93"/>
  <c r="Y1507" i="93"/>
  <c r="Z1507" i="93" s="1"/>
  <c r="Y1526" i="93"/>
  <c r="Z1526" i="93" s="1"/>
  <c r="X1537" i="93"/>
  <c r="X1557" i="93"/>
  <c r="I1588" i="93"/>
  <c r="Y1428" i="93"/>
  <c r="Z1428" i="93" s="1"/>
  <c r="Y1331" i="93"/>
  <c r="Z1331" i="93" s="1"/>
  <c r="W1387" i="93"/>
  <c r="I1549" i="93" s="1"/>
  <c r="Y1325" i="93"/>
  <c r="Z1325" i="93" s="1"/>
  <c r="Y1298" i="93"/>
  <c r="Z1298" i="93" s="1"/>
  <c r="Y1283" i="93"/>
  <c r="Z1283" i="93" s="1"/>
  <c r="W1323" i="93"/>
  <c r="I1485" i="93" s="1"/>
  <c r="P1297" i="93"/>
  <c r="Y1292" i="93"/>
  <c r="Z1292" i="93" s="1"/>
  <c r="X1285" i="93"/>
  <c r="Y1344" i="93"/>
  <c r="Z1344" i="93" s="1"/>
  <c r="W1296" i="93"/>
  <c r="I1458" i="93" s="1"/>
  <c r="Y1278" i="93"/>
  <c r="Z1278" i="93" s="1"/>
  <c r="Y1390" i="93"/>
  <c r="Z1390" i="93" s="1"/>
  <c r="Y1302" i="93"/>
  <c r="Z1302" i="93" s="1"/>
  <c r="X1258" i="93"/>
  <c r="X1242" i="93"/>
  <c r="X1263" i="93"/>
  <c r="X1247" i="93"/>
  <c r="X1203" i="93"/>
  <c r="V1203" i="93"/>
  <c r="H1365" i="93" s="1"/>
  <c r="V1365" i="93" s="1"/>
  <c r="H1527" i="93" s="1"/>
  <c r="X1232" i="93"/>
  <c r="W1022" i="93"/>
  <c r="V1022" i="93"/>
  <c r="H1186" i="93" s="1"/>
  <c r="X1073" i="93"/>
  <c r="X1046" i="93"/>
  <c r="X1236" i="93"/>
  <c r="X1100" i="93"/>
  <c r="X1068" i="93"/>
  <c r="X1142" i="93"/>
  <c r="X1132" i="93"/>
  <c r="X1091" i="93"/>
  <c r="I922" i="93"/>
  <c r="AF767" i="93"/>
  <c r="I925" i="93"/>
  <c r="AF770" i="93"/>
  <c r="I902" i="93"/>
  <c r="AF747" i="93"/>
  <c r="I905" i="93"/>
  <c r="AF750" i="93"/>
  <c r="V859" i="93"/>
  <c r="H1018" i="93" s="1"/>
  <c r="V1018" i="93" s="1"/>
  <c r="H1182" i="93" s="1"/>
  <c r="V1182" i="93" s="1"/>
  <c r="H1344" i="93" s="1"/>
  <c r="V1344" i="93" s="1"/>
  <c r="H1506" i="93" s="1"/>
  <c r="R859" i="93"/>
  <c r="X859" i="93" s="1"/>
  <c r="X993" i="93"/>
  <c r="X924" i="93"/>
  <c r="W858" i="93"/>
  <c r="Z790" i="93"/>
  <c r="I756" i="93"/>
  <c r="AF621" i="93"/>
  <c r="I814" i="93"/>
  <c r="AF682" i="93"/>
  <c r="I765" i="93"/>
  <c r="AF630" i="93"/>
  <c r="I795" i="93"/>
  <c r="AF663" i="93"/>
  <c r="I776" i="93"/>
  <c r="AF641" i="93"/>
  <c r="I848" i="93"/>
  <c r="AF715" i="93"/>
  <c r="I820" i="93"/>
  <c r="AF688" i="93"/>
  <c r="W610" i="93"/>
  <c r="AF651" i="93"/>
  <c r="I786" i="93"/>
  <c r="I758" i="93"/>
  <c r="AF623" i="93"/>
  <c r="X806" i="93"/>
  <c r="H780" i="93"/>
  <c r="AE645" i="93"/>
  <c r="AF386" i="93"/>
  <c r="I482" i="93"/>
  <c r="X323" i="93"/>
  <c r="X568" i="93"/>
  <c r="W335" i="93"/>
  <c r="I726" i="93"/>
  <c r="AF591" i="93"/>
  <c r="P496" i="93"/>
  <c r="X496" i="93" s="1"/>
  <c r="P638" i="93"/>
  <c r="N397" i="93"/>
  <c r="H754" i="93"/>
  <c r="AE619" i="93"/>
  <c r="P490" i="93"/>
  <c r="X490" i="93" s="1"/>
  <c r="V490" i="93"/>
  <c r="X623" i="93"/>
  <c r="I671" i="93"/>
  <c r="AF536" i="93"/>
  <c r="X539" i="93"/>
  <c r="Y525" i="93"/>
  <c r="P607" i="93"/>
  <c r="I711" i="93"/>
  <c r="AF576" i="93"/>
  <c r="X229" i="93"/>
  <c r="I134" i="93"/>
  <c r="X29" i="93"/>
  <c r="G211" i="93"/>
  <c r="Y111" i="93"/>
  <c r="N165" i="93"/>
  <c r="N168" i="93"/>
  <c r="P18" i="93"/>
  <c r="X18" i="93" s="1"/>
  <c r="N159" i="93"/>
  <c r="W1405" i="93"/>
  <c r="I1567" i="93" s="1"/>
  <c r="Y1584" i="93"/>
  <c r="Z1584" i="93" s="1"/>
  <c r="W1588" i="93"/>
  <c r="W1587" i="93"/>
  <c r="Y1592" i="93"/>
  <c r="Z1592" i="93" s="1"/>
  <c r="Y1581" i="93"/>
  <c r="Z1581" i="93" s="1"/>
  <c r="Y1573" i="93"/>
  <c r="Z1573" i="93" s="1"/>
  <c r="X1540" i="93"/>
  <c r="Z1521" i="93"/>
  <c r="W1521" i="93"/>
  <c r="X1521" i="93" s="1"/>
  <c r="Y1542" i="93"/>
  <c r="Z1542" i="93" s="1"/>
  <c r="Z1531" i="93"/>
  <c r="W1531" i="93"/>
  <c r="Y1520" i="93"/>
  <c r="Z1520" i="93" s="1"/>
  <c r="W1513" i="93"/>
  <c r="W1481" i="93"/>
  <c r="Y1495" i="93"/>
  <c r="Z1495" i="93" s="1"/>
  <c r="W1425" i="93"/>
  <c r="I1587" i="93" s="1"/>
  <c r="W1416" i="93"/>
  <c r="I1578" i="93" s="1"/>
  <c r="W1423" i="93"/>
  <c r="I1585" i="93" s="1"/>
  <c r="W1389" i="93"/>
  <c r="I1551" i="93" s="1"/>
  <c r="X1377" i="93"/>
  <c r="Y1424" i="93"/>
  <c r="Z1424" i="93" s="1"/>
  <c r="X1374" i="93"/>
  <c r="X1402" i="93"/>
  <c r="Y1375" i="93"/>
  <c r="Z1375" i="93" s="1"/>
  <c r="Y1457" i="93"/>
  <c r="Z1457" i="93" s="1"/>
  <c r="Y1458" i="93"/>
  <c r="Z1458" i="93" s="1"/>
  <c r="Y1554" i="93"/>
  <c r="Z1554" i="93" s="1"/>
  <c r="Y1555" i="93"/>
  <c r="Z1555" i="93" s="1"/>
  <c r="W1325" i="93"/>
  <c r="I1487" i="93" s="1"/>
  <c r="Y1386" i="93"/>
  <c r="Z1386" i="93" s="1"/>
  <c r="W1343" i="93"/>
  <c r="I1505" i="93" s="1"/>
  <c r="W1337" i="93"/>
  <c r="I1499" i="93" s="1"/>
  <c r="Y1383" i="93"/>
  <c r="Z1383" i="93" s="1"/>
  <c r="X1289" i="93"/>
  <c r="W1282" i="93"/>
  <c r="I1444" i="93" s="1"/>
  <c r="Y1277" i="93"/>
  <c r="Z1277" i="93" s="1"/>
  <c r="W1352" i="93"/>
  <c r="I1514" i="93" s="1"/>
  <c r="Y1313" i="93"/>
  <c r="Z1313" i="93" s="1"/>
  <c r="Z1291" i="93"/>
  <c r="X1408" i="93"/>
  <c r="Y1347" i="93"/>
  <c r="Z1347" i="93" s="1"/>
  <c r="I1318" i="93"/>
  <c r="Y1336" i="93"/>
  <c r="Z1336" i="93" s="1"/>
  <c r="Y1294" i="93"/>
  <c r="Z1294" i="93" s="1"/>
  <c r="X1392" i="93"/>
  <c r="Y1406" i="93"/>
  <c r="Z1406" i="93" s="1"/>
  <c r="X1403" i="93"/>
  <c r="Y1345" i="93"/>
  <c r="Z1345" i="93" s="1"/>
  <c r="X1275" i="93"/>
  <c r="X1256" i="93"/>
  <c r="X1240" i="93"/>
  <c r="Y1300" i="93"/>
  <c r="Z1300" i="93" s="1"/>
  <c r="X1295" i="93"/>
  <c r="Y1299" i="93"/>
  <c r="Z1299" i="93" s="1"/>
  <c r="X1261" i="93"/>
  <c r="X1245" i="93"/>
  <c r="X1238" i="93"/>
  <c r="X1201" i="93"/>
  <c r="X1098" i="93"/>
  <c r="X1082" i="93"/>
  <c r="P1141" i="93"/>
  <c r="X1141" i="93" s="1"/>
  <c r="X1101" i="93"/>
  <c r="X1069" i="93"/>
  <c r="X1140" i="93"/>
  <c r="X1096" i="93"/>
  <c r="X1064" i="93"/>
  <c r="X957" i="93"/>
  <c r="I901" i="93"/>
  <c r="AF746" i="93"/>
  <c r="X1049" i="93"/>
  <c r="I950" i="93"/>
  <c r="X1032" i="93"/>
  <c r="X968" i="93"/>
  <c r="X912" i="93"/>
  <c r="X1028" i="93"/>
  <c r="W789" i="93"/>
  <c r="X1114" i="93"/>
  <c r="P866" i="93"/>
  <c r="X866" i="93" s="1"/>
  <c r="V866" i="93"/>
  <c r="H1025" i="93" s="1"/>
  <c r="V1025" i="93" s="1"/>
  <c r="H1189" i="93" s="1"/>
  <c r="V1189" i="93" s="1"/>
  <c r="H1351" i="93" s="1"/>
  <c r="V1351" i="93" s="1"/>
  <c r="H1513" i="93" s="1"/>
  <c r="I898" i="93"/>
  <c r="AF743" i="93"/>
  <c r="V663" i="93"/>
  <c r="P663" i="93"/>
  <c r="AF637" i="93"/>
  <c r="I755" i="93"/>
  <c r="AF620" i="93"/>
  <c r="Y790" i="93"/>
  <c r="AE620" i="93"/>
  <c r="H755" i="93"/>
  <c r="I775" i="93"/>
  <c r="AF640" i="93"/>
  <c r="AF680" i="93"/>
  <c r="I812" i="93"/>
  <c r="AE640" i="93"/>
  <c r="H775" i="93"/>
  <c r="AF619" i="93"/>
  <c r="I754" i="93"/>
  <c r="P811" i="93"/>
  <c r="X842" i="93"/>
  <c r="AE616" i="93"/>
  <c r="H751" i="93"/>
  <c r="I743" i="93"/>
  <c r="AF608" i="93"/>
  <c r="W478" i="93"/>
  <c r="I558" i="93"/>
  <c r="AF455" i="93"/>
  <c r="I505" i="93"/>
  <c r="AF397" i="93"/>
  <c r="I480" i="93"/>
  <c r="AF384" i="93"/>
  <c r="P610" i="93"/>
  <c r="I719" i="93"/>
  <c r="AF584" i="93"/>
  <c r="I703" i="93"/>
  <c r="AF568" i="93"/>
  <c r="AF579" i="93"/>
  <c r="I714" i="93"/>
  <c r="P622" i="93"/>
  <c r="I735" i="93"/>
  <c r="AF600" i="93"/>
  <c r="I707" i="93"/>
  <c r="AF572" i="93"/>
  <c r="I574" i="93"/>
  <c r="AF471" i="93"/>
  <c r="I669" i="93"/>
  <c r="AF534" i="93"/>
  <c r="Y1106" i="93"/>
  <c r="I713" i="93"/>
  <c r="AF578" i="93"/>
  <c r="P544" i="93"/>
  <c r="X544" i="93" s="1"/>
  <c r="X360" i="93"/>
  <c r="H758" i="93"/>
  <c r="AE623" i="93"/>
  <c r="I579" i="93"/>
  <c r="AF476" i="93"/>
  <c r="P494" i="93"/>
  <c r="X494" i="93" s="1"/>
  <c r="X327" i="93"/>
  <c r="AF438" i="93"/>
  <c r="I541" i="93"/>
  <c r="P343" i="93"/>
  <c r="X343" i="93" s="1"/>
  <c r="X329" i="93"/>
  <c r="W632" i="93"/>
  <c r="V632" i="93"/>
  <c r="P488" i="93"/>
  <c r="X488" i="93" s="1"/>
  <c r="X245" i="93"/>
  <c r="X225" i="93"/>
  <c r="I154" i="93"/>
  <c r="N131" i="93"/>
  <c r="V131" i="93" s="1"/>
  <c r="H236" i="93" s="1"/>
  <c r="N236" i="93" s="1"/>
  <c r="V236" i="93" s="1"/>
  <c r="H341" i="93" s="1"/>
  <c r="X131" i="93"/>
  <c r="W15" i="93"/>
  <c r="Y106" i="93"/>
  <c r="Z6" i="93"/>
  <c r="Z106" i="93" s="1"/>
  <c r="P161" i="93"/>
  <c r="P144" i="93"/>
  <c r="N121" i="93"/>
  <c r="N155" i="93"/>
  <c r="N139" i="93"/>
  <c r="X26" i="93"/>
  <c r="Y1276" i="93"/>
  <c r="Z1276" i="93" s="1"/>
  <c r="Y1589" i="93"/>
  <c r="Z1589" i="93" s="1"/>
  <c r="Y1579" i="93"/>
  <c r="Z1579" i="93" s="1"/>
  <c r="W1572" i="93"/>
  <c r="X1565" i="93"/>
  <c r="Y1574" i="93"/>
  <c r="Z1574" i="93" s="1"/>
  <c r="X1566" i="93"/>
  <c r="W1563" i="93"/>
  <c r="X1563" i="93" s="1"/>
  <c r="W1558" i="93"/>
  <c r="X1558" i="93" s="1"/>
  <c r="Y1553" i="93"/>
  <c r="Z1553" i="93" s="1"/>
  <c r="G1567" i="93"/>
  <c r="Y1567" i="93" s="1"/>
  <c r="Z1567" i="93" s="1"/>
  <c r="Y1560" i="93"/>
  <c r="Z1560" i="93" s="1"/>
  <c r="W1534" i="93"/>
  <c r="X1534" i="93" s="1"/>
  <c r="Y1523" i="93"/>
  <c r="Z1523" i="93" s="1"/>
  <c r="W1532" i="93"/>
  <c r="X1532" i="93" s="1"/>
  <c r="W1511" i="93"/>
  <c r="W1506" i="93"/>
  <c r="G1548" i="93"/>
  <c r="Y1548" i="93" s="1"/>
  <c r="Z1548" i="93" s="1"/>
  <c r="Y1487" i="93"/>
  <c r="Z1487" i="93" s="1"/>
  <c r="Y1478" i="93"/>
  <c r="Z1478" i="93" s="1"/>
  <c r="W1485" i="93"/>
  <c r="W1428" i="93"/>
  <c r="I1590" i="93" s="1"/>
  <c r="Y1472" i="93"/>
  <c r="Z1472" i="93" s="1"/>
  <c r="W1465" i="93"/>
  <c r="X1465" i="93" s="1"/>
  <c r="Y1427" i="93"/>
  <c r="Z1427" i="93" s="1"/>
  <c r="Z1349" i="93"/>
  <c r="W1349" i="93"/>
  <c r="Y1417" i="93"/>
  <c r="Z1417" i="93" s="1"/>
  <c r="W1430" i="93"/>
  <c r="I1592" i="93" s="1"/>
  <c r="W1413" i="93"/>
  <c r="I1575" i="93" s="1"/>
  <c r="Z1413" i="93"/>
  <c r="Y1415" i="93"/>
  <c r="Z1415" i="93" s="1"/>
  <c r="Y1405" i="93"/>
  <c r="Z1405" i="93" s="1"/>
  <c r="Y1454" i="93"/>
  <c r="Z1454" i="93" s="1"/>
  <c r="Y1488" i="93"/>
  <c r="Z1488" i="93" s="1"/>
  <c r="G1481" i="93"/>
  <c r="Y1481" i="93" s="1"/>
  <c r="Z1481" i="93" s="1"/>
  <c r="Y1510" i="93"/>
  <c r="Z1510" i="93" s="1"/>
  <c r="G1527" i="93"/>
  <c r="Y1527" i="93" s="1"/>
  <c r="Z1527" i="93" s="1"/>
  <c r="Y1561" i="93"/>
  <c r="Z1561" i="93" s="1"/>
  <c r="X1555" i="93"/>
  <c r="Y1562" i="93"/>
  <c r="Z1562" i="93" s="1"/>
  <c r="X1570" i="93"/>
  <c r="Y1395" i="93"/>
  <c r="Z1395" i="93" s="1"/>
  <c r="W1307" i="93"/>
  <c r="I1469" i="93" s="1"/>
  <c r="W1322" i="93"/>
  <c r="I1484" i="93" s="1"/>
  <c r="Y1289" i="93"/>
  <c r="Z1289" i="93" s="1"/>
  <c r="Y1361" i="93"/>
  <c r="Z1361" i="93" s="1"/>
  <c r="W1327" i="93"/>
  <c r="I1489" i="93" s="1"/>
  <c r="Y1327" i="93"/>
  <c r="Z1327" i="93" s="1"/>
  <c r="Z1293" i="93"/>
  <c r="W1293" i="93"/>
  <c r="I1455" i="93" s="1"/>
  <c r="Y1284" i="93"/>
  <c r="Z1284" i="93" s="1"/>
  <c r="X1404" i="93"/>
  <c r="X1372" i="93"/>
  <c r="X1316" i="93"/>
  <c r="X1254" i="93"/>
  <c r="Y1305" i="93"/>
  <c r="Z1305" i="93" s="1"/>
  <c r="X1334" i="93"/>
  <c r="X1259" i="93"/>
  <c r="X1243" i="93"/>
  <c r="X1229" i="93"/>
  <c r="X1121" i="93"/>
  <c r="V1055" i="93"/>
  <c r="H1219" i="93" s="1"/>
  <c r="W1055" i="93"/>
  <c r="X1039" i="93"/>
  <c r="X1097" i="93"/>
  <c r="X1065" i="93"/>
  <c r="V1194" i="93"/>
  <c r="H1356" i="93" s="1"/>
  <c r="V1356" i="93" s="1"/>
  <c r="H1518" i="93" s="1"/>
  <c r="X1194" i="93"/>
  <c r="X1037" i="93"/>
  <c r="X1092" i="93"/>
  <c r="X1087" i="93"/>
  <c r="I938" i="93"/>
  <c r="AF783" i="93"/>
  <c r="X997" i="93"/>
  <c r="X982" i="93"/>
  <c r="P966" i="93"/>
  <c r="H944" i="93"/>
  <c r="AE789" i="93"/>
  <c r="I881" i="93"/>
  <c r="AF731" i="93"/>
  <c r="W1015" i="93"/>
  <c r="X916" i="93"/>
  <c r="X935" i="93"/>
  <c r="I886" i="93"/>
  <c r="AF735" i="93"/>
  <c r="I810" i="93"/>
  <c r="AF678" i="93"/>
  <c r="V648" i="93"/>
  <c r="W648" i="93"/>
  <c r="W636" i="93"/>
  <c r="I738" i="93"/>
  <c r="AF603" i="93"/>
  <c r="H765" i="93"/>
  <c r="AE630" i="93"/>
  <c r="AE618" i="93"/>
  <c r="H753" i="93"/>
  <c r="W650" i="93"/>
  <c r="V650" i="93"/>
  <c r="X817" i="93"/>
  <c r="X641" i="93"/>
  <c r="I730" i="93"/>
  <c r="AF595" i="93"/>
  <c r="I715" i="93"/>
  <c r="AF580" i="93"/>
  <c r="AF545" i="93"/>
  <c r="I680" i="93"/>
  <c r="I668" i="93"/>
  <c r="AF533" i="93"/>
  <c r="AE478" i="93"/>
  <c r="H581" i="93"/>
  <c r="I536" i="93"/>
  <c r="AF432" i="93"/>
  <c r="P492" i="93"/>
  <c r="X492" i="93" s="1"/>
  <c r="I450" i="93"/>
  <c r="AF353" i="93"/>
  <c r="AF321" i="93"/>
  <c r="X846" i="93"/>
  <c r="I674" i="93"/>
  <c r="AF539" i="93"/>
  <c r="H756" i="93"/>
  <c r="AE621" i="93"/>
  <c r="I721" i="93"/>
  <c r="AF586" i="93"/>
  <c r="W583" i="93"/>
  <c r="V486" i="93"/>
  <c r="R486" i="93"/>
  <c r="X353" i="93"/>
  <c r="G1106" i="93"/>
  <c r="W616" i="93"/>
  <c r="X385" i="93"/>
  <c r="H744" i="93"/>
  <c r="AE609" i="93"/>
  <c r="AE476" i="93"/>
  <c r="H579" i="93"/>
  <c r="X444" i="93"/>
  <c r="X239" i="93"/>
  <c r="W389" i="93"/>
  <c r="Y321" i="93"/>
  <c r="G421" i="93"/>
  <c r="X455" i="93"/>
  <c r="I481" i="93"/>
  <c r="AF385" i="93"/>
  <c r="X240" i="93"/>
  <c r="X278" i="93"/>
  <c r="N282" i="93"/>
  <c r="P146" i="93"/>
  <c r="X146" i="93" s="1"/>
  <c r="V146" i="93"/>
  <c r="H251" i="93" s="1"/>
  <c r="N251" i="93" s="1"/>
  <c r="X224" i="93"/>
  <c r="P9" i="93"/>
  <c r="X9" i="93" s="1"/>
  <c r="V9" i="93"/>
  <c r="H114" i="93" s="1"/>
  <c r="N114" i="93" s="1"/>
  <c r="N127" i="93"/>
  <c r="V127" i="93" s="1"/>
  <c r="H232" i="93" s="1"/>
  <c r="N232" i="93" s="1"/>
  <c r="V232" i="93" s="1"/>
  <c r="H337" i="93" s="1"/>
  <c r="N337" i="93" s="1"/>
  <c r="V337" i="93" s="1"/>
  <c r="X127" i="93"/>
  <c r="N140" i="93"/>
  <c r="V140" i="93" s="1"/>
  <c r="H245" i="93" s="1"/>
  <c r="N245" i="93" s="1"/>
  <c r="V245" i="93" s="1"/>
  <c r="H350" i="93" s="1"/>
  <c r="N350" i="93" s="1"/>
  <c r="V350" i="93" s="1"/>
  <c r="AE350" i="93" s="1"/>
  <c r="X140" i="93"/>
  <c r="N283" i="93"/>
  <c r="P151" i="93"/>
  <c r="X151" i="93" s="1"/>
  <c r="V151" i="93"/>
  <c r="H256" i="93" s="1"/>
  <c r="N256" i="93" s="1"/>
  <c r="X47" i="93"/>
  <c r="X51" i="93"/>
  <c r="W1579" i="93"/>
  <c r="Y1451" i="93"/>
  <c r="Z1451" i="93" s="1"/>
  <c r="Y1499" i="93"/>
  <c r="Z1499" i="93" s="1"/>
  <c r="W1331" i="93"/>
  <c r="I1493" i="93" s="1"/>
  <c r="X1412" i="93"/>
  <c r="Y1590" i="93"/>
  <c r="Z1590" i="93" s="1"/>
  <c r="W1542" i="93"/>
  <c r="X1542" i="93" s="1"/>
  <c r="W1522" i="93"/>
  <c r="X1522" i="93" s="1"/>
  <c r="W1526" i="93"/>
  <c r="X1526" i="93" s="1"/>
  <c r="W1482" i="93"/>
  <c r="X1482" i="93" s="1"/>
  <c r="X1457" i="93"/>
  <c r="W1496" i="93"/>
  <c r="X1496" i="93" s="1"/>
  <c r="Z1445" i="93"/>
  <c r="Y1447" i="93"/>
  <c r="Z1447" i="93" s="1"/>
  <c r="X1427" i="93"/>
  <c r="W1420" i="93"/>
  <c r="I1582" i="93" s="1"/>
  <c r="W1371" i="93"/>
  <c r="I1533" i="93" s="1"/>
  <c r="X1329" i="93"/>
  <c r="X1345" i="93"/>
  <c r="Y1442" i="93"/>
  <c r="Z1442" i="93" s="1"/>
  <c r="Y1489" i="93"/>
  <c r="Z1489" i="93" s="1"/>
  <c r="Y1485" i="93"/>
  <c r="Z1485" i="93" s="1"/>
  <c r="X1500" i="93"/>
  <c r="G1508" i="93"/>
  <c r="Y1508" i="93" s="1"/>
  <c r="Z1508" i="93" s="1"/>
  <c r="Y1514" i="93"/>
  <c r="Z1514" i="93" s="1"/>
  <c r="Y1522" i="93"/>
  <c r="Z1522" i="93" s="1"/>
  <c r="Y1546" i="93"/>
  <c r="Z1546" i="93" s="1"/>
  <c r="Y1556" i="93"/>
  <c r="Z1556" i="93" s="1"/>
  <c r="X1569" i="93"/>
  <c r="Y1570" i="93"/>
  <c r="Z1570" i="93" s="1"/>
  <c r="W1366" i="93"/>
  <c r="I1528" i="93" s="1"/>
  <c r="W1373" i="93"/>
  <c r="I1535" i="93" s="1"/>
  <c r="Y1343" i="93"/>
  <c r="Z1343" i="93" s="1"/>
  <c r="Y1387" i="93"/>
  <c r="Z1387" i="93" s="1"/>
  <c r="W1292" i="93"/>
  <c r="I1454" i="93" s="1"/>
  <c r="W1276" i="93"/>
  <c r="I1438" i="93" s="1"/>
  <c r="Y1296" i="93"/>
  <c r="Z1296" i="93" s="1"/>
  <c r="O1432" i="93"/>
  <c r="T1432" i="93"/>
  <c r="Q1432" i="93"/>
  <c r="X1252" i="93"/>
  <c r="X1257" i="93"/>
  <c r="X1241" i="93"/>
  <c r="X1227" i="93"/>
  <c r="X1094" i="93"/>
  <c r="X1078" i="93"/>
  <c r="X1196" i="93"/>
  <c r="X1134" i="93"/>
  <c r="X1034" i="93"/>
  <c r="X1093" i="93"/>
  <c r="X1061" i="93"/>
  <c r="X1226" i="93"/>
  <c r="X1088" i="93"/>
  <c r="X1060" i="93"/>
  <c r="X973" i="93"/>
  <c r="X960" i="93"/>
  <c r="I914" i="93"/>
  <c r="AF759" i="93"/>
  <c r="I917" i="93"/>
  <c r="AF762" i="93"/>
  <c r="I939" i="93"/>
  <c r="AF784" i="93"/>
  <c r="I854" i="93"/>
  <c r="AF721" i="93"/>
  <c r="X908" i="93"/>
  <c r="X1012" i="93"/>
  <c r="X953" i="93"/>
  <c r="P874" i="93"/>
  <c r="X874" i="93" s="1"/>
  <c r="V874" i="93"/>
  <c r="H1033" i="93" s="1"/>
  <c r="I872" i="93"/>
  <c r="AF727" i="93"/>
  <c r="I736" i="93"/>
  <c r="AF601" i="93"/>
  <c r="X822" i="93"/>
  <c r="AE614" i="93"/>
  <c r="H749" i="93"/>
  <c r="AF653" i="93"/>
  <c r="I788" i="93"/>
  <c r="X630" i="93"/>
  <c r="X618" i="93"/>
  <c r="I839" i="93"/>
  <c r="AF707" i="93"/>
  <c r="I809" i="93"/>
  <c r="AF677" i="93"/>
  <c r="W634" i="93"/>
  <c r="V634" i="93"/>
  <c r="I815" i="93"/>
  <c r="AF683" i="93"/>
  <c r="I473" i="93"/>
  <c r="AF380" i="93"/>
  <c r="I733" i="93"/>
  <c r="AF598" i="93"/>
  <c r="I727" i="93"/>
  <c r="AF592" i="93"/>
  <c r="AF392" i="93"/>
  <c r="I497" i="93"/>
  <c r="I448" i="93"/>
  <c r="AF351" i="93"/>
  <c r="P639" i="93"/>
  <c r="X639" i="93" s="1"/>
  <c r="I705" i="93"/>
  <c r="AF570" i="93"/>
  <c r="P805" i="93"/>
  <c r="X619" i="93"/>
  <c r="I676" i="93"/>
  <c r="AF541" i="93"/>
  <c r="I578" i="93"/>
  <c r="AF475" i="93"/>
  <c r="H549" i="93"/>
  <c r="AE446" i="93"/>
  <c r="X349" i="93"/>
  <c r="I678" i="93"/>
  <c r="AF543" i="93"/>
  <c r="X584" i="93"/>
  <c r="X381" i="93"/>
  <c r="I587" i="93"/>
  <c r="AF484" i="93"/>
  <c r="I683" i="93"/>
  <c r="AF548" i="93"/>
  <c r="P238" i="93"/>
  <c r="X238" i="93" s="1"/>
  <c r="N235" i="93"/>
  <c r="X285" i="93"/>
  <c r="X537" i="93"/>
  <c r="X275" i="93"/>
  <c r="N275" i="93"/>
  <c r="V275" i="93" s="1"/>
  <c r="H380" i="93" s="1"/>
  <c r="N380" i="93" s="1"/>
  <c r="V380" i="93" s="1"/>
  <c r="I216" i="93"/>
  <c r="X430" i="93"/>
  <c r="X268" i="93"/>
  <c r="I170" i="93"/>
  <c r="X65" i="93"/>
  <c r="X117" i="93"/>
  <c r="N117" i="93"/>
  <c r="V117" i="93" s="1"/>
  <c r="H222" i="93" s="1"/>
  <c r="N222" i="93" s="1"/>
  <c r="V222" i="93" s="1"/>
  <c r="H327" i="93" s="1"/>
  <c r="N327" i="93" s="1"/>
  <c r="V327" i="93" s="1"/>
  <c r="AE327" i="93" s="1"/>
  <c r="X222" i="93"/>
  <c r="P136" i="93"/>
  <c r="X136" i="93" s="1"/>
  <c r="V136" i="93"/>
  <c r="H241" i="93" s="1"/>
  <c r="N241" i="93" s="1"/>
  <c r="W17" i="93"/>
  <c r="N171" i="93"/>
  <c r="N135" i="93"/>
  <c r="V135" i="93" s="1"/>
  <c r="H240" i="93" s="1"/>
  <c r="N240" i="93" s="1"/>
  <c r="V240" i="93" s="1"/>
  <c r="H345" i="93" s="1"/>
  <c r="N345" i="93" s="1"/>
  <c r="V345" i="93" s="1"/>
  <c r="X16" i="93"/>
  <c r="X66" i="93"/>
  <c r="X35" i="93"/>
  <c r="W1505" i="93"/>
  <c r="W1410" i="93"/>
  <c r="I1572" i="93" s="1"/>
  <c r="W1560" i="93"/>
  <c r="W1567" i="93"/>
  <c r="W1524" i="93"/>
  <c r="X1524" i="93" s="1"/>
  <c r="Y1571" i="93"/>
  <c r="Z1571" i="93" s="1"/>
  <c r="Y1588" i="93"/>
  <c r="Z1588" i="93" s="1"/>
  <c r="W1589" i="93"/>
  <c r="W1550" i="93"/>
  <c r="X1550" i="93" s="1"/>
  <c r="Y1552" i="93"/>
  <c r="Z1552" i="93" s="1"/>
  <c r="X1554" i="93"/>
  <c r="Y1535" i="93"/>
  <c r="Z1535" i="93" s="1"/>
  <c r="Y1519" i="93"/>
  <c r="Z1519" i="93" s="1"/>
  <c r="Y1479" i="93"/>
  <c r="Z1479" i="93" s="1"/>
  <c r="Z1497" i="93"/>
  <c r="Y1470" i="93"/>
  <c r="Z1470" i="93" s="1"/>
  <c r="Y1467" i="93"/>
  <c r="Z1467" i="93" s="1"/>
  <c r="X1449" i="93"/>
  <c r="X1463" i="93"/>
  <c r="Z1439" i="93"/>
  <c r="W1439" i="93"/>
  <c r="Y1453" i="93"/>
  <c r="Z1453" i="93" s="1"/>
  <c r="Y1456" i="93"/>
  <c r="Z1456" i="93" s="1"/>
  <c r="Y1423" i="93"/>
  <c r="Z1423" i="93" s="1"/>
  <c r="Y1420" i="93"/>
  <c r="Z1420" i="93" s="1"/>
  <c r="W1381" i="93"/>
  <c r="I1543" i="93" s="1"/>
  <c r="Z1381" i="93"/>
  <c r="J1594" i="93"/>
  <c r="Y1429" i="93"/>
  <c r="Z1429" i="93" s="1"/>
  <c r="W1421" i="93"/>
  <c r="I1583" i="93" s="1"/>
  <c r="Y1399" i="93"/>
  <c r="Z1399" i="93" s="1"/>
  <c r="Y1398" i="93"/>
  <c r="Z1398" i="93" s="1"/>
  <c r="X1393" i="93"/>
  <c r="Y1359" i="93"/>
  <c r="Z1359" i="93" s="1"/>
  <c r="Y1400" i="93"/>
  <c r="Z1400" i="93" s="1"/>
  <c r="Y1409" i="93"/>
  <c r="Z1409" i="93" s="1"/>
  <c r="Y1402" i="93"/>
  <c r="Z1402" i="93" s="1"/>
  <c r="Y1374" i="93"/>
  <c r="Z1374" i="93" s="1"/>
  <c r="Y1459" i="93"/>
  <c r="Z1459" i="93" s="1"/>
  <c r="Y1490" i="93"/>
  <c r="Z1490" i="93" s="1"/>
  <c r="Y1516" i="93"/>
  <c r="Z1516" i="93" s="1"/>
  <c r="Y1530" i="93"/>
  <c r="Z1530" i="93" s="1"/>
  <c r="X1552" i="93"/>
  <c r="G1575" i="93"/>
  <c r="Y1575" i="93" s="1"/>
  <c r="Z1575" i="93" s="1"/>
  <c r="G1593" i="93"/>
  <c r="Y1593" i="93" s="1"/>
  <c r="Z1593" i="93" s="1"/>
  <c r="G1578" i="93"/>
  <c r="Y1578" i="93" s="1"/>
  <c r="Z1578" i="93" s="1"/>
  <c r="Y1319" i="93"/>
  <c r="Z1319" i="93" s="1"/>
  <c r="Y1314" i="93"/>
  <c r="Z1314" i="93" s="1"/>
  <c r="X1370" i="93"/>
  <c r="Y1379" i="93"/>
  <c r="Z1379" i="93" s="1"/>
  <c r="W1286" i="93"/>
  <c r="I1448" i="93" s="1"/>
  <c r="X1418" i="93"/>
  <c r="S1432" i="93"/>
  <c r="Y1358" i="93"/>
  <c r="Z1358" i="93" s="1"/>
  <c r="X1396" i="93"/>
  <c r="Y1321" i="93"/>
  <c r="Z1321" i="93" s="1"/>
  <c r="Y1308" i="93"/>
  <c r="Z1308" i="93" s="1"/>
  <c r="X1250" i="93"/>
  <c r="X1255" i="93"/>
  <c r="X1224" i="93"/>
  <c r="X1089" i="93"/>
  <c r="X1228" i="93"/>
  <c r="X1155" i="93"/>
  <c r="X1084" i="93"/>
  <c r="X1099" i="93"/>
  <c r="X1083" i="93"/>
  <c r="I890" i="93"/>
  <c r="AF738" i="93"/>
  <c r="X1070" i="93"/>
  <c r="X1020" i="93"/>
  <c r="X978" i="93"/>
  <c r="X907" i="93"/>
  <c r="I931" i="93"/>
  <c r="AF776" i="93"/>
  <c r="I849" i="93"/>
  <c r="AF716" i="93"/>
  <c r="J946" i="93"/>
  <c r="X940" i="93"/>
  <c r="X911" i="93"/>
  <c r="X927" i="93"/>
  <c r="V626" i="93"/>
  <c r="P626" i="93"/>
  <c r="W626" i="93"/>
  <c r="I750" i="93"/>
  <c r="AF615" i="93"/>
  <c r="I734" i="93"/>
  <c r="AF599" i="93"/>
  <c r="AE636" i="93"/>
  <c r="H771" i="93"/>
  <c r="X837" i="93"/>
  <c r="G945" i="93"/>
  <c r="Y795" i="93"/>
  <c r="W628" i="93"/>
  <c r="V628" i="93"/>
  <c r="W633" i="93"/>
  <c r="H774" i="93"/>
  <c r="AE639" i="93"/>
  <c r="I725" i="93"/>
  <c r="AF590" i="93"/>
  <c r="X608" i="93"/>
  <c r="H499" i="93"/>
  <c r="AE393" i="93"/>
  <c r="W622" i="93"/>
  <c r="AF535" i="93"/>
  <c r="I670" i="93"/>
  <c r="H591" i="93"/>
  <c r="V591" i="93" s="1"/>
  <c r="AE488" i="93"/>
  <c r="X560" i="93"/>
  <c r="H497" i="93"/>
  <c r="AE392" i="93"/>
  <c r="I447" i="93"/>
  <c r="AF349" i="93"/>
  <c r="X363" i="93"/>
  <c r="W638" i="93"/>
  <c r="I582" i="93"/>
  <c r="AF479" i="93"/>
  <c r="X383" i="93"/>
  <c r="N383" i="93"/>
  <c r="V383" i="93" s="1"/>
  <c r="I729" i="93"/>
  <c r="AF594" i="93"/>
  <c r="X572" i="93"/>
  <c r="AF627" i="93"/>
  <c r="I762" i="93"/>
  <c r="V498" i="93"/>
  <c r="P498" i="93"/>
  <c r="X498" i="93" s="1"/>
  <c r="X345" i="93"/>
  <c r="X390" i="93"/>
  <c r="X377" i="93"/>
  <c r="I503" i="93"/>
  <c r="AF395" i="93"/>
  <c r="X452" i="93"/>
  <c r="X438" i="93"/>
  <c r="X611" i="93"/>
  <c r="X380" i="93"/>
  <c r="I321" i="93"/>
  <c r="X231" i="93"/>
  <c r="X340" i="93"/>
  <c r="P335" i="93"/>
  <c r="X270" i="93"/>
  <c r="G658" i="93"/>
  <c r="Y530" i="93"/>
  <c r="X325" i="93"/>
  <c r="I720" i="93"/>
  <c r="AF585" i="93"/>
  <c r="X475" i="93"/>
  <c r="I166" i="93"/>
  <c r="X61" i="93"/>
  <c r="P128" i="93"/>
  <c r="X128" i="93" s="1"/>
  <c r="N173" i="93"/>
  <c r="V173" i="93" s="1"/>
  <c r="H281" i="93" s="1"/>
  <c r="N281" i="93" s="1"/>
  <c r="V281" i="93" s="1"/>
  <c r="H386" i="93" s="1"/>
  <c r="N386" i="93" s="1"/>
  <c r="V386" i="93" s="1"/>
  <c r="P157" i="93"/>
  <c r="X157" i="93" s="1"/>
  <c r="V157" i="93"/>
  <c r="H263" i="93" s="1"/>
  <c r="N263" i="93" s="1"/>
  <c r="P7" i="93"/>
  <c r="V7" i="93"/>
  <c r="H112" i="93" s="1"/>
  <c r="N112" i="93" s="1"/>
  <c r="P176" i="93"/>
  <c r="X276" i="93"/>
  <c r="X12" i="93"/>
  <c r="X129" i="93"/>
  <c r="N129" i="93"/>
  <c r="V129" i="93" s="1"/>
  <c r="H234" i="93" s="1"/>
  <c r="N234" i="93" s="1"/>
  <c r="V234" i="93" s="1"/>
  <c r="H339" i="93" s="1"/>
  <c r="N339" i="93" s="1"/>
  <c r="V339" i="93" s="1"/>
  <c r="AE339" i="93" s="1"/>
  <c r="P138" i="93"/>
  <c r="X138" i="93" s="1"/>
  <c r="X63" i="93"/>
  <c r="K1594" i="93"/>
  <c r="X1576" i="93"/>
  <c r="Y1582" i="93"/>
  <c r="Z1582" i="93" s="1"/>
  <c r="X1547" i="93"/>
  <c r="W1556" i="93"/>
  <c r="X1556" i="93" s="1"/>
  <c r="W1580" i="93"/>
  <c r="X1580" i="93" s="1"/>
  <c r="G1559" i="93"/>
  <c r="Y1559" i="93" s="1"/>
  <c r="Z1559" i="93" s="1"/>
  <c r="W1543" i="93"/>
  <c r="Y1544" i="93"/>
  <c r="Z1544" i="93" s="1"/>
  <c r="Y1539" i="93"/>
  <c r="Z1539" i="93" s="1"/>
  <c r="W1478" i="93"/>
  <c r="X1478" i="93" s="1"/>
  <c r="Z1480" i="93"/>
  <c r="W1480" i="93"/>
  <c r="Y1474" i="93"/>
  <c r="Z1474" i="93" s="1"/>
  <c r="Y1446" i="93"/>
  <c r="Z1446" i="93" s="1"/>
  <c r="Y1449" i="93"/>
  <c r="Z1449" i="93" s="1"/>
  <c r="Y1440" i="93"/>
  <c r="Z1440" i="93" s="1"/>
  <c r="Y1422" i="93"/>
  <c r="Z1422" i="93" s="1"/>
  <c r="W1417" i="93"/>
  <c r="I1579" i="93" s="1"/>
  <c r="W1411" i="93"/>
  <c r="I1573" i="93" s="1"/>
  <c r="Z1333" i="93"/>
  <c r="W1333" i="93"/>
  <c r="I1495" i="93" s="1"/>
  <c r="U1594" i="93"/>
  <c r="W1437" i="93"/>
  <c r="Y1441" i="93"/>
  <c r="Z1441" i="93" s="1"/>
  <c r="Y1421" i="93"/>
  <c r="Z1421" i="93" s="1"/>
  <c r="Y1437" i="93"/>
  <c r="W1341" i="93"/>
  <c r="I1503" i="93" s="1"/>
  <c r="X1415" i="93"/>
  <c r="W1424" i="93"/>
  <c r="I1586" i="93" s="1"/>
  <c r="W1367" i="93"/>
  <c r="I1529" i="93" s="1"/>
  <c r="W1409" i="93"/>
  <c r="I1571" i="93" s="1"/>
  <c r="Y1407" i="93"/>
  <c r="Z1407" i="93" s="1"/>
  <c r="X1360" i="93"/>
  <c r="Y1443" i="93"/>
  <c r="Z1443" i="93" s="1"/>
  <c r="X1460" i="93"/>
  <c r="Y1473" i="93"/>
  <c r="Z1473" i="93" s="1"/>
  <c r="Y1491" i="93"/>
  <c r="Z1491" i="93" s="1"/>
  <c r="X1494" i="93"/>
  <c r="Y1513" i="93"/>
  <c r="Z1513" i="93" s="1"/>
  <c r="G1529" i="93"/>
  <c r="Y1529" i="93" s="1"/>
  <c r="Z1529" i="93" s="1"/>
  <c r="Y1545" i="93"/>
  <c r="Z1545" i="93" s="1"/>
  <c r="Y1540" i="93"/>
  <c r="Z1540" i="93" s="1"/>
  <c r="Y1547" i="93"/>
  <c r="Z1547" i="93" s="1"/>
  <c r="Y1568" i="93"/>
  <c r="Z1568" i="93" s="1"/>
  <c r="X1568" i="93"/>
  <c r="Y1577" i="93"/>
  <c r="Z1577" i="93" s="1"/>
  <c r="Y1569" i="93"/>
  <c r="Z1569" i="93" s="1"/>
  <c r="Y1373" i="93"/>
  <c r="Z1373" i="93" s="1"/>
  <c r="Y1393" i="93"/>
  <c r="Z1393" i="93" s="1"/>
  <c r="W1354" i="93"/>
  <c r="I1516" i="93" s="1"/>
  <c r="W1357" i="93"/>
  <c r="I1519" i="93" s="1"/>
  <c r="W1353" i="93"/>
  <c r="I1515" i="93" s="1"/>
  <c r="Y1384" i="93"/>
  <c r="Z1384" i="93" s="1"/>
  <c r="Y1330" i="93"/>
  <c r="Z1330" i="93" s="1"/>
  <c r="Z1309" i="93"/>
  <c r="I1320" i="93"/>
  <c r="Y1282" i="93"/>
  <c r="Z1282" i="93" s="1"/>
  <c r="W1342" i="93"/>
  <c r="I1504" i="93" s="1"/>
  <c r="Y1368" i="93"/>
  <c r="Z1368" i="93" s="1"/>
  <c r="X1390" i="93"/>
  <c r="Y1385" i="93"/>
  <c r="Z1385" i="93" s="1"/>
  <c r="X1264" i="93"/>
  <c r="X1248" i="93"/>
  <c r="G1432" i="93"/>
  <c r="Y1275" i="93"/>
  <c r="X1253" i="93"/>
  <c r="X1216" i="93"/>
  <c r="X1090" i="93"/>
  <c r="X1230" i="93"/>
  <c r="V1006" i="93"/>
  <c r="H1170" i="93" s="1"/>
  <c r="W1006" i="93"/>
  <c r="X1085" i="93"/>
  <c r="X1080" i="93"/>
  <c r="X1211" i="93"/>
  <c r="X1234" i="93"/>
  <c r="I930" i="93"/>
  <c r="AF775" i="93"/>
  <c r="I933" i="93"/>
  <c r="AF778" i="93"/>
  <c r="X936" i="93"/>
  <c r="X920" i="93"/>
  <c r="X976" i="93"/>
  <c r="I923" i="93"/>
  <c r="AF768" i="93"/>
  <c r="W652" i="93"/>
  <c r="V652" i="93"/>
  <c r="I934" i="93"/>
  <c r="AF779" i="93"/>
  <c r="X1007" i="93"/>
  <c r="P877" i="93"/>
  <c r="X877" i="93" s="1"/>
  <c r="V877" i="93"/>
  <c r="H1036" i="93" s="1"/>
  <c r="X900" i="93"/>
  <c r="I853" i="93"/>
  <c r="AF720" i="93"/>
  <c r="V642" i="93"/>
  <c r="T642" i="93"/>
  <c r="W642" i="93"/>
  <c r="W614" i="93"/>
  <c r="I732" i="93"/>
  <c r="AF597" i="93"/>
  <c r="I782" i="93"/>
  <c r="AF647" i="93"/>
  <c r="P870" i="93"/>
  <c r="X870" i="93" s="1"/>
  <c r="H768" i="93"/>
  <c r="AE633" i="93"/>
  <c r="I748" i="93"/>
  <c r="P882" i="93"/>
  <c r="X882" i="93" s="1"/>
  <c r="AE622" i="93"/>
  <c r="H757" i="93"/>
  <c r="I586" i="93"/>
  <c r="AF483" i="93"/>
  <c r="I694" i="93"/>
  <c r="AF559" i="93"/>
  <c r="I682" i="93"/>
  <c r="AF547" i="93"/>
  <c r="I442" i="93"/>
  <c r="AF345" i="93"/>
  <c r="G790" i="93"/>
  <c r="H752" i="93"/>
  <c r="AE617" i="93"/>
  <c r="I709" i="93"/>
  <c r="AF574" i="93"/>
  <c r="I693" i="93"/>
  <c r="AF558" i="93"/>
  <c r="I341" i="93"/>
  <c r="X236" i="93"/>
  <c r="X534" i="93"/>
  <c r="X388" i="93"/>
  <c r="X373" i="93"/>
  <c r="N373" i="93"/>
  <c r="V373" i="93" s="1"/>
  <c r="X344" i="93"/>
  <c r="I695" i="93"/>
  <c r="AF560" i="93"/>
  <c r="AE484" i="93"/>
  <c r="H587" i="93"/>
  <c r="X433" i="93"/>
  <c r="X336" i="93"/>
  <c r="P609" i="93"/>
  <c r="X609" i="93" s="1"/>
  <c r="I588" i="93"/>
  <c r="AF485" i="93"/>
  <c r="AE389" i="93"/>
  <c r="H491" i="93"/>
  <c r="P256" i="93"/>
  <c r="X227" i="93"/>
  <c r="I550" i="93"/>
  <c r="AF447" i="93"/>
  <c r="I465" i="93"/>
  <c r="AF371" i="93"/>
  <c r="X266" i="93"/>
  <c r="I723" i="93"/>
  <c r="AF588" i="93"/>
  <c r="X384" i="93"/>
  <c r="Z525" i="93"/>
  <c r="H489" i="93"/>
  <c r="AE388" i="93"/>
  <c r="I688" i="93"/>
  <c r="AF553" i="93"/>
  <c r="X386" i="93"/>
  <c r="X124" i="93"/>
  <c r="N124" i="93"/>
  <c r="V124" i="93" s="1"/>
  <c r="H229" i="93" s="1"/>
  <c r="N229" i="93" s="1"/>
  <c r="V229" i="93" s="1"/>
  <c r="H334" i="93" s="1"/>
  <c r="N334" i="93" s="1"/>
  <c r="V334" i="93" s="1"/>
  <c r="N119" i="93"/>
  <c r="V119" i="93" s="1"/>
  <c r="H224" i="93" s="1"/>
  <c r="N224" i="93" s="1"/>
  <c r="V224" i="93" s="1"/>
  <c r="H329" i="93" s="1"/>
  <c r="N329" i="93" s="1"/>
  <c r="V329" i="93" s="1"/>
  <c r="X119" i="93"/>
  <c r="X153" i="93"/>
  <c r="N153" i="93"/>
  <c r="V153" i="93" s="1"/>
  <c r="H258" i="93" s="1"/>
  <c r="N258" i="93" s="1"/>
  <c r="V258" i="93" s="1"/>
  <c r="H363" i="93" s="1"/>
  <c r="N363" i="93" s="1"/>
  <c r="V363" i="93" s="1"/>
  <c r="AE363" i="93" s="1"/>
  <c r="X22" i="93"/>
  <c r="N156" i="93"/>
  <c r="P13" i="93"/>
  <c r="X13" i="93" s="1"/>
  <c r="V13" i="93"/>
  <c r="H118" i="93" s="1"/>
  <c r="N118" i="93" s="1"/>
  <c r="V132" i="93"/>
  <c r="H237" i="93" s="1"/>
  <c r="N237" i="93" s="1"/>
  <c r="P132" i="93"/>
  <c r="X132" i="93" s="1"/>
  <c r="P158" i="93"/>
  <c r="N147" i="93"/>
  <c r="P137" i="93"/>
  <c r="X137" i="93" s="1"/>
  <c r="X60" i="93"/>
  <c r="X1344" i="93" l="1"/>
  <c r="V176" i="93"/>
  <c r="H284" i="93" s="1"/>
  <c r="N284" i="93" s="1"/>
  <c r="I774" i="93"/>
  <c r="X637" i="93"/>
  <c r="X176" i="93"/>
  <c r="I753" i="93"/>
  <c r="T1048" i="93"/>
  <c r="X1048" i="93" s="1"/>
  <c r="X617" i="93"/>
  <c r="I770" i="93"/>
  <c r="N113" i="93"/>
  <c r="V113" i="93" s="1"/>
  <c r="H218" i="93" s="1"/>
  <c r="N218" i="93" s="1"/>
  <c r="V218" i="93" s="1"/>
  <c r="H323" i="93" s="1"/>
  <c r="N323" i="93" s="1"/>
  <c r="V323" i="93" s="1"/>
  <c r="AE323" i="93" s="1"/>
  <c r="X811" i="93"/>
  <c r="I752" i="93"/>
  <c r="X8" i="93"/>
  <c r="T651" i="93"/>
  <c r="X651" i="93" s="1"/>
  <c r="AE351" i="93"/>
  <c r="AF613" i="93"/>
  <c r="V651" i="93"/>
  <c r="H786" i="93" s="1"/>
  <c r="AF607" i="93"/>
  <c r="X1398" i="93"/>
  <c r="V1512" i="93"/>
  <c r="AF612" i="93"/>
  <c r="I495" i="93"/>
  <c r="I747" i="93"/>
  <c r="V144" i="93"/>
  <c r="H249" i="93" s="1"/>
  <c r="N249" i="93" s="1"/>
  <c r="V249" i="93" s="1"/>
  <c r="H354" i="93" s="1"/>
  <c r="N354" i="93" s="1"/>
  <c r="V354" i="93" s="1"/>
  <c r="X144" i="93"/>
  <c r="H471" i="93"/>
  <c r="V471" i="93" s="1"/>
  <c r="AE471" i="93" s="1"/>
  <c r="X335" i="93"/>
  <c r="X11" i="93"/>
  <c r="V1019" i="93"/>
  <c r="H1183" i="93" s="1"/>
  <c r="V1183" i="93" s="1"/>
  <c r="H1345" i="93" s="1"/>
  <c r="V1345" i="93" s="1"/>
  <c r="H1507" i="93" s="1"/>
  <c r="V1507" i="93" s="1"/>
  <c r="V161" i="93"/>
  <c r="H267" i="93" s="1"/>
  <c r="N267" i="93" s="1"/>
  <c r="X607" i="93"/>
  <c r="AE347" i="93"/>
  <c r="X391" i="93"/>
  <c r="X161" i="93"/>
  <c r="N247" i="93"/>
  <c r="V247" i="93" s="1"/>
  <c r="H352" i="93" s="1"/>
  <c r="N352" i="93" s="1"/>
  <c r="V352" i="93" s="1"/>
  <c r="X142" i="93"/>
  <c r="I111" i="93"/>
  <c r="X111" i="93" s="1"/>
  <c r="AE603" i="93"/>
  <c r="AE595" i="93"/>
  <c r="R256" i="93"/>
  <c r="X256" i="93" s="1"/>
  <c r="V256" i="93"/>
  <c r="H361" i="93" s="1"/>
  <c r="N361" i="93" s="1"/>
  <c r="V361" i="93" s="1"/>
  <c r="AE361" i="93" s="1"/>
  <c r="V543" i="93"/>
  <c r="T543" i="93"/>
  <c r="R543" i="93"/>
  <c r="X158" i="93"/>
  <c r="X1430" i="93"/>
  <c r="N126" i="93"/>
  <c r="V126" i="93" s="1"/>
  <c r="H231" i="93" s="1"/>
  <c r="N231" i="93" s="1"/>
  <c r="V231" i="93" s="1"/>
  <c r="H336" i="93" s="1"/>
  <c r="N336" i="93" s="1"/>
  <c r="V336" i="93" s="1"/>
  <c r="AE336" i="93" s="1"/>
  <c r="H726" i="93"/>
  <c r="V726" i="93" s="1"/>
  <c r="AE591" i="93"/>
  <c r="X21" i="93"/>
  <c r="X610" i="93"/>
  <c r="AE599" i="93"/>
  <c r="H734" i="93"/>
  <c r="V734" i="93" s="1"/>
  <c r="AE343" i="93"/>
  <c r="W819" i="93"/>
  <c r="I975" i="93" s="1"/>
  <c r="P1292" i="93"/>
  <c r="X1292" i="93" s="1"/>
  <c r="AF393" i="93"/>
  <c r="I499" i="93"/>
  <c r="AE384" i="93"/>
  <c r="P803" i="93"/>
  <c r="I778" i="93"/>
  <c r="AF635" i="93"/>
  <c r="X1282" i="93"/>
  <c r="X1337" i="93"/>
  <c r="I1172" i="93"/>
  <c r="T1172" i="93" s="1"/>
  <c r="X1172" i="93" s="1"/>
  <c r="X1008" i="93"/>
  <c r="X1352" i="93"/>
  <c r="W1297" i="93"/>
  <c r="I1459" i="93" s="1"/>
  <c r="X351" i="93"/>
  <c r="W106" i="93"/>
  <c r="X107" i="93" s="1"/>
  <c r="X1417" i="93"/>
  <c r="X1293" i="93"/>
  <c r="X501" i="93"/>
  <c r="P593" i="93"/>
  <c r="X593" i="93" s="1"/>
  <c r="X1437" i="93"/>
  <c r="P1490" i="93"/>
  <c r="X1490" i="93" s="1"/>
  <c r="H586" i="93"/>
  <c r="AE483" i="93"/>
  <c r="AF643" i="93"/>
  <c r="X1431" i="93"/>
  <c r="X1423" i="93"/>
  <c r="AF387" i="93"/>
  <c r="X1343" i="93"/>
  <c r="W1294" i="93"/>
  <c r="I1456" i="93" s="1"/>
  <c r="X387" i="93"/>
  <c r="P1019" i="93"/>
  <c r="X1019" i="93" s="1"/>
  <c r="X486" i="93"/>
  <c r="X1424" i="93"/>
  <c r="X1325" i="93"/>
  <c r="X1425" i="93"/>
  <c r="X163" i="93"/>
  <c r="X1322" i="93"/>
  <c r="I1052" i="93"/>
  <c r="V1052" i="93" s="1"/>
  <c r="H1216" i="93" s="1"/>
  <c r="V1216" i="93" s="1"/>
  <c r="H1378" i="93" s="1"/>
  <c r="V1378" i="93" s="1"/>
  <c r="H1540" i="93" s="1"/>
  <c r="V1540" i="93" s="1"/>
  <c r="X892" i="93"/>
  <c r="X1371" i="93"/>
  <c r="X1366" i="93"/>
  <c r="X1405" i="93"/>
  <c r="P1491" i="93"/>
  <c r="X1491" i="93" s="1"/>
  <c r="X1419" i="93"/>
  <c r="X1420" i="93"/>
  <c r="X860" i="93"/>
  <c r="H442" i="93"/>
  <c r="AE345" i="93"/>
  <c r="H436" i="93"/>
  <c r="V436" i="93" s="1"/>
  <c r="AE337" i="93"/>
  <c r="AE386" i="93"/>
  <c r="H482" i="93"/>
  <c r="V482" i="93" s="1"/>
  <c r="H430" i="93"/>
  <c r="V430" i="93" s="1"/>
  <c r="AE329" i="93"/>
  <c r="AE334" i="93"/>
  <c r="H433" i="93"/>
  <c r="V433" i="93" s="1"/>
  <c r="P1136" i="93"/>
  <c r="X1136" i="93" s="1"/>
  <c r="X729" i="93"/>
  <c r="X1575" i="93"/>
  <c r="W155" i="93"/>
  <c r="I261" i="93" s="1"/>
  <c r="V155" i="93"/>
  <c r="H261" i="93" s="1"/>
  <c r="P155" i="93"/>
  <c r="V165" i="93"/>
  <c r="H271" i="93" s="1"/>
  <c r="W165" i="93"/>
  <c r="X1531" i="93"/>
  <c r="H469" i="93"/>
  <c r="V469" i="93" s="1"/>
  <c r="AE375" i="93"/>
  <c r="X465" i="93"/>
  <c r="X695" i="93"/>
  <c r="X682" i="93"/>
  <c r="Y1432" i="93"/>
  <c r="Z1275" i="93"/>
  <c r="Z1432" i="93" s="1"/>
  <c r="X1320" i="93"/>
  <c r="V1518" i="93"/>
  <c r="P1518" i="93"/>
  <c r="X1518" i="93" s="1"/>
  <c r="X321" i="93"/>
  <c r="P1355" i="93"/>
  <c r="W1355" i="93"/>
  <c r="I1517" i="93" s="1"/>
  <c r="X733" i="93"/>
  <c r="P972" i="93"/>
  <c r="X972" i="93" s="1"/>
  <c r="W1117" i="93"/>
  <c r="I1278" i="93" s="1"/>
  <c r="V1117" i="93"/>
  <c r="H1278" i="93" s="1"/>
  <c r="P1117" i="93"/>
  <c r="X1533" i="93"/>
  <c r="X1582" i="93"/>
  <c r="I751" i="93"/>
  <c r="AF616" i="93"/>
  <c r="X616" i="93"/>
  <c r="AE650" i="93"/>
  <c r="H785" i="93"/>
  <c r="I771" i="93"/>
  <c r="AF636" i="93"/>
  <c r="X636" i="93"/>
  <c r="P1127" i="93"/>
  <c r="X1127" i="93" s="1"/>
  <c r="X1469" i="93"/>
  <c r="X707" i="93"/>
  <c r="X558" i="93"/>
  <c r="X950" i="93"/>
  <c r="X1381" i="93"/>
  <c r="P247" i="93"/>
  <c r="X247" i="93" s="1"/>
  <c r="X848" i="93"/>
  <c r="P1209" i="93"/>
  <c r="X1209" i="93" s="1"/>
  <c r="X1410" i="93"/>
  <c r="X1549" i="93"/>
  <c r="H604" i="93"/>
  <c r="AE501" i="93"/>
  <c r="X685" i="93"/>
  <c r="I779" i="93"/>
  <c r="AF644" i="93"/>
  <c r="X644" i="93"/>
  <c r="Y1270" i="93"/>
  <c r="Z1114" i="93"/>
  <c r="Z1270" i="93" s="1"/>
  <c r="X469" i="93"/>
  <c r="X456" i="93"/>
  <c r="H580" i="93"/>
  <c r="AE477" i="93"/>
  <c r="X1560" i="93"/>
  <c r="V1539" i="93"/>
  <c r="P1539" i="93"/>
  <c r="X1539" i="93" s="1"/>
  <c r="X1386" i="93"/>
  <c r="P1288" i="93"/>
  <c r="X216" i="93"/>
  <c r="AE634" i="93"/>
  <c r="H769" i="93"/>
  <c r="P1005" i="93"/>
  <c r="X1005" i="93" s="1"/>
  <c r="W346" i="93"/>
  <c r="P346" i="93"/>
  <c r="X1499" i="93"/>
  <c r="I1017" i="93"/>
  <c r="X858" i="93"/>
  <c r="X1485" i="93"/>
  <c r="V156" i="93"/>
  <c r="H262" i="93" s="1"/>
  <c r="W156" i="93"/>
  <c r="I262" i="93" s="1"/>
  <c r="P156" i="93"/>
  <c r="P1492" i="93"/>
  <c r="X1492" i="93" s="1"/>
  <c r="G1594" i="93"/>
  <c r="X849" i="93"/>
  <c r="P1291" i="93"/>
  <c r="X1543" i="93"/>
  <c r="X1323" i="93"/>
  <c r="V241" i="93"/>
  <c r="H346" i="93" s="1"/>
  <c r="N346" i="93" s="1"/>
  <c r="V346" i="93" s="1"/>
  <c r="P241" i="93"/>
  <c r="X241" i="93" s="1"/>
  <c r="W338" i="93"/>
  <c r="P338" i="93"/>
  <c r="X676" i="93"/>
  <c r="X473" i="93"/>
  <c r="I769" i="93"/>
  <c r="AF634" i="93"/>
  <c r="X634" i="93"/>
  <c r="X736" i="93"/>
  <c r="V1045" i="93"/>
  <c r="H1209" i="93" s="1"/>
  <c r="V1209" i="93" s="1"/>
  <c r="H1371" i="93" s="1"/>
  <c r="V1371" i="93" s="1"/>
  <c r="H1533" i="93" s="1"/>
  <c r="V1533" i="93" s="1"/>
  <c r="T1045" i="93"/>
  <c r="X1045" i="93" s="1"/>
  <c r="X1438" i="93"/>
  <c r="X1493" i="93"/>
  <c r="P282" i="93"/>
  <c r="X282" i="93" s="1"/>
  <c r="V282" i="93"/>
  <c r="H394" i="93" s="1"/>
  <c r="N394" i="93" s="1"/>
  <c r="V394" i="93" s="1"/>
  <c r="Y421" i="93"/>
  <c r="Z321" i="93"/>
  <c r="Z421" i="93" s="1"/>
  <c r="H450" i="93"/>
  <c r="V450" i="93" s="1"/>
  <c r="AE353" i="93"/>
  <c r="AE648" i="93"/>
  <c r="H783" i="93"/>
  <c r="X1484" i="93"/>
  <c r="V1484" i="93"/>
  <c r="W121" i="93"/>
  <c r="I226" i="93" s="1"/>
  <c r="V121" i="93"/>
  <c r="H226" i="93" s="1"/>
  <c r="P121" i="93"/>
  <c r="AE632" i="93"/>
  <c r="H767" i="93"/>
  <c r="X735" i="93"/>
  <c r="X663" i="93"/>
  <c r="P1130" i="93"/>
  <c r="Y211" i="93"/>
  <c r="Z111" i="93"/>
  <c r="Z211" i="93" s="1"/>
  <c r="X726" i="93"/>
  <c r="X482" i="93"/>
  <c r="T1036" i="93"/>
  <c r="X1036" i="93" s="1"/>
  <c r="V1036" i="93"/>
  <c r="H1200" i="93" s="1"/>
  <c r="V1200" i="93" s="1"/>
  <c r="H1362" i="93" s="1"/>
  <c r="V1362" i="93" s="1"/>
  <c r="H1524" i="93" s="1"/>
  <c r="V1524" i="93" s="1"/>
  <c r="I1186" i="93"/>
  <c r="X1022" i="93"/>
  <c r="X1342" i="93"/>
  <c r="X728" i="93"/>
  <c r="X717" i="93"/>
  <c r="X759" i="93"/>
  <c r="X904" i="93"/>
  <c r="X570" i="93"/>
  <c r="X1367" i="93"/>
  <c r="X1593" i="93"/>
  <c r="X1416" i="93"/>
  <c r="V1513" i="93"/>
  <c r="P1513" i="93"/>
  <c r="X1513" i="93" s="1"/>
  <c r="H593" i="93"/>
  <c r="V593" i="93" s="1"/>
  <c r="AE490" i="93"/>
  <c r="X1498" i="93"/>
  <c r="H457" i="93"/>
  <c r="V457" i="93" s="1"/>
  <c r="X1529" i="93"/>
  <c r="X725" i="93"/>
  <c r="I761" i="93"/>
  <c r="AF626" i="93"/>
  <c r="W147" i="93"/>
  <c r="I252" i="93" s="1"/>
  <c r="V147" i="93"/>
  <c r="H252" i="93" s="1"/>
  <c r="P147" i="93"/>
  <c r="AE373" i="93"/>
  <c r="H467" i="93"/>
  <c r="V467" i="93" s="1"/>
  <c r="X341" i="93"/>
  <c r="N341" i="93"/>
  <c r="V341" i="93" s="1"/>
  <c r="AE341" i="93" s="1"/>
  <c r="X732" i="93"/>
  <c r="I787" i="93"/>
  <c r="AF652" i="93"/>
  <c r="X652" i="93"/>
  <c r="X933" i="93"/>
  <c r="I1170" i="93"/>
  <c r="X1006" i="93"/>
  <c r="P1197" i="93"/>
  <c r="X1197" i="93" s="1"/>
  <c r="P1461" i="93"/>
  <c r="X1461" i="93" s="1"/>
  <c r="X1586" i="93"/>
  <c r="V1503" i="93"/>
  <c r="X1503" i="93"/>
  <c r="X720" i="93"/>
  <c r="W263" i="93"/>
  <c r="I368" i="93" s="1"/>
  <c r="V263" i="93"/>
  <c r="H368" i="93" s="1"/>
  <c r="P263" i="93"/>
  <c r="P348" i="93"/>
  <c r="X348" i="93" s="1"/>
  <c r="H601" i="93"/>
  <c r="V601" i="93" s="1"/>
  <c r="AE498" i="93"/>
  <c r="AE383" i="93"/>
  <c r="H479" i="93"/>
  <c r="V479" i="93" s="1"/>
  <c r="X447" i="93"/>
  <c r="X626" i="93"/>
  <c r="V1525" i="93"/>
  <c r="P1525" i="93"/>
  <c r="X1525" i="93" s="1"/>
  <c r="X1572" i="93"/>
  <c r="V1212" i="93"/>
  <c r="H1374" i="93" s="1"/>
  <c r="V1374" i="93" s="1"/>
  <c r="H1536" i="93" s="1"/>
  <c r="V1536" i="93" s="1"/>
  <c r="P1212" i="93"/>
  <c r="X1212" i="93" s="1"/>
  <c r="X1535" i="93"/>
  <c r="I491" i="93"/>
  <c r="AF389" i="93"/>
  <c r="X389" i="93"/>
  <c r="P394" i="93"/>
  <c r="W394" i="93"/>
  <c r="X1455" i="93"/>
  <c r="N154" i="93"/>
  <c r="I767" i="93"/>
  <c r="AF632" i="93"/>
  <c r="X632" i="93"/>
  <c r="V243" i="93"/>
  <c r="H348" i="93" s="1"/>
  <c r="N348" i="93" s="1"/>
  <c r="V348" i="93" s="1"/>
  <c r="P243" i="93"/>
  <c r="X243" i="93" s="1"/>
  <c r="H456" i="93"/>
  <c r="V456" i="93" s="1"/>
  <c r="AE360" i="93"/>
  <c r="X622" i="93"/>
  <c r="X743" i="93"/>
  <c r="X1318" i="93"/>
  <c r="X1444" i="93"/>
  <c r="X1505" i="93"/>
  <c r="X1585" i="93"/>
  <c r="P159" i="93"/>
  <c r="W159" i="93"/>
  <c r="I265" i="93" s="1"/>
  <c r="V159" i="93"/>
  <c r="H265" i="93" s="1"/>
  <c r="AF335" i="93"/>
  <c r="I434" i="93"/>
  <c r="X814" i="93"/>
  <c r="X1327" i="93"/>
  <c r="X1354" i="93"/>
  <c r="N269" i="93"/>
  <c r="N264" i="93"/>
  <c r="X744" i="93"/>
  <c r="V744" i="93"/>
  <c r="X1286" i="93"/>
  <c r="X690" i="93"/>
  <c r="I781" i="93"/>
  <c r="AF646" i="93"/>
  <c r="X646" i="93"/>
  <c r="X885" i="93"/>
  <c r="X1373" i="93"/>
  <c r="X1409" i="93"/>
  <c r="X853" i="93"/>
  <c r="X881" i="93"/>
  <c r="V549" i="93"/>
  <c r="T549" i="93"/>
  <c r="R549" i="93"/>
  <c r="W549" i="93"/>
  <c r="P549" i="93"/>
  <c r="W112" i="93"/>
  <c r="V112" i="93"/>
  <c r="H217" i="93" s="1"/>
  <c r="P112" i="93"/>
  <c r="X1458" i="93"/>
  <c r="X694" i="93"/>
  <c r="W354" i="93"/>
  <c r="P354" i="93"/>
  <c r="X931" i="93"/>
  <c r="X872" i="93"/>
  <c r="W356" i="93"/>
  <c r="P356" i="93"/>
  <c r="X680" i="93"/>
  <c r="P838" i="93"/>
  <c r="W838" i="93"/>
  <c r="I994" i="93" s="1"/>
  <c r="I1179" i="93"/>
  <c r="X1015" i="93"/>
  <c r="I1219" i="93"/>
  <c r="X1055" i="93"/>
  <c r="W114" i="93"/>
  <c r="I219" i="93" s="1"/>
  <c r="V114" i="93"/>
  <c r="H219" i="93" s="1"/>
  <c r="P114" i="93"/>
  <c r="X669" i="93"/>
  <c r="X714" i="93"/>
  <c r="V480" i="93"/>
  <c r="X480" i="93"/>
  <c r="AE663" i="93"/>
  <c r="H795" i="93"/>
  <c r="X901" i="93"/>
  <c r="P1376" i="93"/>
  <c r="P1299" i="93"/>
  <c r="X1299" i="93" s="1"/>
  <c r="X1551" i="93"/>
  <c r="X1578" i="93"/>
  <c r="X1567" i="93"/>
  <c r="X711" i="93"/>
  <c r="I745" i="93"/>
  <c r="AF610" i="93"/>
  <c r="X905" i="93"/>
  <c r="X1276" i="93"/>
  <c r="X1508" i="93"/>
  <c r="Y316" i="93"/>
  <c r="Z216" i="93"/>
  <c r="Z316" i="93" s="1"/>
  <c r="X716" i="93"/>
  <c r="X672" i="93"/>
  <c r="X796" i="93"/>
  <c r="V796" i="93"/>
  <c r="H951" i="93" s="1"/>
  <c r="V951" i="93" s="1"/>
  <c r="H1115" i="93" s="1"/>
  <c r="V1115" i="93" s="1"/>
  <c r="H1276" i="93" s="1"/>
  <c r="V1276" i="93" s="1"/>
  <c r="H1438" i="93" s="1"/>
  <c r="V1438" i="93" s="1"/>
  <c r="X918" i="93"/>
  <c r="X1548" i="93"/>
  <c r="I115" i="93"/>
  <c r="X10" i="93"/>
  <c r="X731" i="93"/>
  <c r="X915" i="93"/>
  <c r="X1480" i="93"/>
  <c r="X1589" i="93"/>
  <c r="P1300" i="93"/>
  <c r="W1300" i="93"/>
  <c r="I1462" i="93" s="1"/>
  <c r="X1429" i="93"/>
  <c r="X723" i="93"/>
  <c r="X934" i="93"/>
  <c r="P552" i="93"/>
  <c r="W552" i="93"/>
  <c r="V1171" i="93"/>
  <c r="H1332" i="93" s="1"/>
  <c r="V1332" i="93" s="1"/>
  <c r="H1494" i="93" s="1"/>
  <c r="V1494" i="93" s="1"/>
  <c r="T1171" i="93"/>
  <c r="X1171" i="93" s="1"/>
  <c r="I1559" i="93"/>
  <c r="X1397" i="93"/>
  <c r="V597" i="93"/>
  <c r="P597" i="93"/>
  <c r="X597" i="93" s="1"/>
  <c r="AE652" i="93"/>
  <c r="H787" i="93"/>
  <c r="X1573" i="93"/>
  <c r="I757" i="93"/>
  <c r="AF622" i="93"/>
  <c r="V1033" i="93"/>
  <c r="H1197" i="93" s="1"/>
  <c r="V1197" i="93" s="1"/>
  <c r="H1359" i="93" s="1"/>
  <c r="V1359" i="93" s="1"/>
  <c r="H1521" i="93" s="1"/>
  <c r="V1521" i="93" s="1"/>
  <c r="T1033" i="93"/>
  <c r="X1033" i="93" s="1"/>
  <c r="X450" i="93"/>
  <c r="X688" i="93"/>
  <c r="X693" i="93"/>
  <c r="I777" i="93"/>
  <c r="AF642" i="93"/>
  <c r="X642" i="93"/>
  <c r="X923" i="93"/>
  <c r="X930" i="93"/>
  <c r="X1519" i="93"/>
  <c r="V118" i="93"/>
  <c r="H223" i="93" s="1"/>
  <c r="P118" i="93"/>
  <c r="W118" i="93"/>
  <c r="I223" i="93" s="1"/>
  <c r="I768" i="93"/>
  <c r="AF633" i="93"/>
  <c r="X633" i="93"/>
  <c r="X1333" i="93"/>
  <c r="I122" i="93"/>
  <c r="X17" i="93"/>
  <c r="H473" i="93"/>
  <c r="V473" i="93" s="1"/>
  <c r="AE380" i="93"/>
  <c r="P352" i="93"/>
  <c r="X352" i="93" s="1"/>
  <c r="X854" i="93"/>
  <c r="X917" i="93"/>
  <c r="X1353" i="93"/>
  <c r="P283" i="93"/>
  <c r="X283" i="93" s="1"/>
  <c r="V283" i="93"/>
  <c r="H395" i="93" s="1"/>
  <c r="N395" i="93" s="1"/>
  <c r="V395" i="93" s="1"/>
  <c r="AE486" i="93"/>
  <c r="H589" i="93"/>
  <c r="X938" i="93"/>
  <c r="W1304" i="93"/>
  <c r="I1466" i="93" s="1"/>
  <c r="X1592" i="93"/>
  <c r="I944" i="93"/>
  <c r="AF789" i="93"/>
  <c r="X789" i="93"/>
  <c r="X1487" i="93"/>
  <c r="X134" i="93"/>
  <c r="N134" i="93"/>
  <c r="V134" i="93" s="1"/>
  <c r="H239" i="93" s="1"/>
  <c r="N239" i="93" s="1"/>
  <c r="V239" i="93" s="1"/>
  <c r="H344" i="93" s="1"/>
  <c r="N344" i="93" s="1"/>
  <c r="V344" i="93" s="1"/>
  <c r="AE344" i="93" s="1"/>
  <c r="V397" i="93"/>
  <c r="P397" i="93"/>
  <c r="X397" i="93" s="1"/>
  <c r="X925" i="93"/>
  <c r="X1581" i="93"/>
  <c r="H465" i="93"/>
  <c r="V465" i="93" s="1"/>
  <c r="AE371" i="93"/>
  <c r="H773" i="93"/>
  <c r="AE638" i="93"/>
  <c r="X943" i="93"/>
  <c r="P249" i="93"/>
  <c r="X249" i="93" s="1"/>
  <c r="H455" i="93"/>
  <c r="V455" i="93" s="1"/>
  <c r="AE359" i="93"/>
  <c r="X909" i="93"/>
  <c r="P1131" i="93"/>
  <c r="X1131" i="93" s="1"/>
  <c r="X1591" i="93"/>
  <c r="X1331" i="93"/>
  <c r="X1495" i="93"/>
  <c r="Y945" i="93"/>
  <c r="Z795" i="93"/>
  <c r="Z945" i="93" s="1"/>
  <c r="P977" i="93"/>
  <c r="X977" i="93" s="1"/>
  <c r="X436" i="93"/>
  <c r="I749" i="93"/>
  <c r="AF614" i="93"/>
  <c r="X614" i="93"/>
  <c r="X170" i="93"/>
  <c r="N170" i="93"/>
  <c r="V170" i="93" s="1"/>
  <c r="H276" i="93" s="1"/>
  <c r="N276" i="93" s="1"/>
  <c r="V276" i="93" s="1"/>
  <c r="H381" i="93" s="1"/>
  <c r="N381" i="93" s="1"/>
  <c r="V381" i="93" s="1"/>
  <c r="AE381" i="93" s="1"/>
  <c r="W342" i="93"/>
  <c r="P342" i="93"/>
  <c r="V235" i="93"/>
  <c r="H340" i="93" s="1"/>
  <c r="N340" i="93" s="1"/>
  <c r="V340" i="93" s="1"/>
  <c r="P235" i="93"/>
  <c r="X235" i="93" s="1"/>
  <c r="W1368" i="93"/>
  <c r="I1530" i="93" s="1"/>
  <c r="V237" i="93"/>
  <c r="H342" i="93" s="1"/>
  <c r="N342" i="93" s="1"/>
  <c r="V342" i="93" s="1"/>
  <c r="P237" i="93"/>
  <c r="X237" i="93" s="1"/>
  <c r="X442" i="93"/>
  <c r="V442" i="93"/>
  <c r="X1296" i="93"/>
  <c r="X1579" i="93"/>
  <c r="X7" i="93"/>
  <c r="P106" i="93"/>
  <c r="P107" i="93" s="1"/>
  <c r="X582" i="93"/>
  <c r="AE628" i="93"/>
  <c r="H763" i="93"/>
  <c r="X1583" i="93"/>
  <c r="P1512" i="93"/>
  <c r="X1512" i="93" s="1"/>
  <c r="V284" i="93"/>
  <c r="H396" i="93" s="1"/>
  <c r="P284" i="93"/>
  <c r="W284" i="93"/>
  <c r="I396" i="93" s="1"/>
  <c r="X727" i="93"/>
  <c r="X839" i="93"/>
  <c r="H481" i="93"/>
  <c r="V481" i="93" s="1"/>
  <c r="AE385" i="93"/>
  <c r="I718" i="93"/>
  <c r="AF583" i="93"/>
  <c r="X583" i="93"/>
  <c r="X674" i="93"/>
  <c r="X886" i="93"/>
  <c r="P1052" i="93"/>
  <c r="X1052" i="93" s="1"/>
  <c r="X574" i="93"/>
  <c r="X505" i="93"/>
  <c r="X898" i="93"/>
  <c r="W168" i="93"/>
  <c r="V168" i="93"/>
  <c r="H274" i="93" s="1"/>
  <c r="X820" i="93"/>
  <c r="X902" i="93"/>
  <c r="P1138" i="93"/>
  <c r="X1138" i="93" s="1"/>
  <c r="P1304" i="93"/>
  <c r="X1588" i="93"/>
  <c r="W125" i="93"/>
  <c r="I230" i="93" s="1"/>
  <c r="V125" i="93"/>
  <c r="H230" i="93" s="1"/>
  <c r="P125" i="93"/>
  <c r="X479" i="93"/>
  <c r="X784" i="93"/>
  <c r="V784" i="93"/>
  <c r="V251" i="93"/>
  <c r="H356" i="93" s="1"/>
  <c r="N356" i="93" s="1"/>
  <c r="V356" i="93" s="1"/>
  <c r="P251" i="93"/>
  <c r="X251" i="93" s="1"/>
  <c r="P445" i="93"/>
  <c r="W445" i="93"/>
  <c r="X910" i="93"/>
  <c r="W152" i="93"/>
  <c r="I257" i="93" s="1"/>
  <c r="V152" i="93"/>
  <c r="H257" i="93" s="1"/>
  <c r="P152" i="93"/>
  <c r="X547" i="93"/>
  <c r="X737" i="93"/>
  <c r="AE624" i="93"/>
  <c r="H759" i="93"/>
  <c r="V759" i="93" s="1"/>
  <c r="X926" i="93"/>
  <c r="X1365" i="93"/>
  <c r="X1341" i="93"/>
  <c r="X1428" i="93"/>
  <c r="Y1594" i="93"/>
  <c r="X750" i="93"/>
  <c r="V750" i="93"/>
  <c r="I785" i="93"/>
  <c r="AF650" i="93"/>
  <c r="X650" i="93"/>
  <c r="I783" i="93"/>
  <c r="AF648" i="93"/>
  <c r="X648" i="93"/>
  <c r="X719" i="93"/>
  <c r="AF478" i="93"/>
  <c r="I581" i="93"/>
  <c r="X478" i="93"/>
  <c r="W123" i="93"/>
  <c r="I228" i="93" s="1"/>
  <c r="V123" i="93"/>
  <c r="H228" i="93" s="1"/>
  <c r="P123" i="93"/>
  <c r="V233" i="93"/>
  <c r="H338" i="93" s="1"/>
  <c r="N338" i="93" s="1"/>
  <c r="V338" i="93" s="1"/>
  <c r="P233" i="93"/>
  <c r="X233" i="93" s="1"/>
  <c r="W267" i="93"/>
  <c r="I372" i="93" s="1"/>
  <c r="V267" i="93"/>
  <c r="H372" i="93" s="1"/>
  <c r="P267" i="93"/>
  <c r="AE626" i="93"/>
  <c r="H761" i="93"/>
  <c r="X1448" i="93"/>
  <c r="W171" i="93"/>
  <c r="V171" i="93"/>
  <c r="H277" i="93" s="1"/>
  <c r="X550" i="93"/>
  <c r="X1413" i="93"/>
  <c r="Z1437" i="93"/>
  <c r="Z1594" i="93" s="1"/>
  <c r="N166" i="93"/>
  <c r="X709" i="93"/>
  <c r="AE642" i="93"/>
  <c r="H777" i="93"/>
  <c r="P1002" i="93"/>
  <c r="X1002" i="93" s="1"/>
  <c r="X1516" i="93"/>
  <c r="X1571" i="93"/>
  <c r="Y658" i="93"/>
  <c r="Z530" i="93"/>
  <c r="Z658" i="93" s="1"/>
  <c r="AE452" i="93"/>
  <c r="H555" i="93"/>
  <c r="V555" i="93" s="1"/>
  <c r="I773" i="93"/>
  <c r="AF638" i="93"/>
  <c r="I763" i="93"/>
  <c r="AF628" i="93"/>
  <c r="X628" i="93"/>
  <c r="X734" i="93"/>
  <c r="X705" i="93"/>
  <c r="X939" i="93"/>
  <c r="X914" i="93"/>
  <c r="X1421" i="93"/>
  <c r="X481" i="93"/>
  <c r="AE444" i="93"/>
  <c r="H547" i="93"/>
  <c r="V547" i="93" s="1"/>
  <c r="X715" i="93"/>
  <c r="V738" i="93"/>
  <c r="X738" i="93"/>
  <c r="P961" i="93"/>
  <c r="W1302" i="93"/>
  <c r="I1464" i="93" s="1"/>
  <c r="X1369" i="93"/>
  <c r="X1389" i="93"/>
  <c r="I1511" i="93"/>
  <c r="X1349" i="93"/>
  <c r="W139" i="93"/>
  <c r="I244" i="93" s="1"/>
  <c r="V139" i="93"/>
  <c r="H244" i="93" s="1"/>
  <c r="P139" i="93"/>
  <c r="V116" i="93"/>
  <c r="H221" i="93" s="1"/>
  <c r="P116" i="93"/>
  <c r="W116" i="93"/>
  <c r="I221" i="93" s="1"/>
  <c r="I120" i="93"/>
  <c r="X15" i="93"/>
  <c r="X541" i="93"/>
  <c r="X713" i="93"/>
  <c r="X703" i="93"/>
  <c r="X812" i="93"/>
  <c r="X1346" i="93"/>
  <c r="X1587" i="93"/>
  <c r="X638" i="93"/>
  <c r="P605" i="93"/>
  <c r="W605" i="93"/>
  <c r="X795" i="93"/>
  <c r="X756" i="93"/>
  <c r="V756" i="93"/>
  <c r="X922" i="93"/>
  <c r="X1307" i="93"/>
  <c r="X1387" i="93"/>
  <c r="V148" i="93"/>
  <c r="H253" i="93" s="1"/>
  <c r="W148" i="93"/>
  <c r="I604" i="93"/>
  <c r="AF501" i="93"/>
  <c r="AE644" i="93"/>
  <c r="H779" i="93"/>
  <c r="I1185" i="93"/>
  <c r="X1021" i="93"/>
  <c r="X467" i="93"/>
  <c r="P449" i="93"/>
  <c r="X449" i="93" s="1"/>
  <c r="I580" i="93"/>
  <c r="AF477" i="93"/>
  <c r="X477" i="93"/>
  <c r="P1214" i="93"/>
  <c r="X1214" i="93" s="1"/>
  <c r="X1411" i="93"/>
  <c r="W1376" i="93"/>
  <c r="I1538" i="93" s="1"/>
  <c r="X1357" i="93"/>
  <c r="T658" i="93" l="1"/>
  <c r="X543" i="93"/>
  <c r="AE651" i="93"/>
  <c r="H574" i="93"/>
  <c r="V574" i="93" s="1"/>
  <c r="AE574" i="93" s="1"/>
  <c r="N111" i="93"/>
  <c r="V111" i="93" s="1"/>
  <c r="H216" i="93" s="1"/>
  <c r="N216" i="93" s="1"/>
  <c r="V216" i="93" s="1"/>
  <c r="H321" i="93" s="1"/>
  <c r="N321" i="93" s="1"/>
  <c r="V321" i="93" s="1"/>
  <c r="AE321" i="93" s="1"/>
  <c r="X356" i="93"/>
  <c r="V1172" i="93"/>
  <c r="H1333" i="93" s="1"/>
  <c r="V1333" i="93" s="1"/>
  <c r="H1495" i="93" s="1"/>
  <c r="V1495" i="93" s="1"/>
  <c r="H678" i="93"/>
  <c r="V678" i="93" s="1"/>
  <c r="AE543" i="93"/>
  <c r="AE395" i="93"/>
  <c r="H503" i="93"/>
  <c r="H736" i="93"/>
  <c r="V736" i="93" s="1"/>
  <c r="H887" i="93" s="1"/>
  <c r="V887" i="93" s="1"/>
  <c r="H1047" i="93" s="1"/>
  <c r="V1047" i="93" s="1"/>
  <c r="H1211" i="93" s="1"/>
  <c r="V1211" i="93" s="1"/>
  <c r="H1373" i="93" s="1"/>
  <c r="V1373" i="93" s="1"/>
  <c r="H1535" i="93" s="1"/>
  <c r="V1535" i="93" s="1"/>
  <c r="AE601" i="93"/>
  <c r="X1304" i="93"/>
  <c r="X147" i="93"/>
  <c r="X159" i="93"/>
  <c r="X338" i="93"/>
  <c r="X125" i="93"/>
  <c r="X354" i="93"/>
  <c r="X1297" i="93"/>
  <c r="X346" i="93"/>
  <c r="H728" i="93"/>
  <c r="V728" i="93" s="1"/>
  <c r="AE728" i="93" s="1"/>
  <c r="AE593" i="93"/>
  <c r="X267" i="93"/>
  <c r="X106" i="93"/>
  <c r="X445" i="93"/>
  <c r="I211" i="93"/>
  <c r="X114" i="93"/>
  <c r="X263" i="93"/>
  <c r="X1355" i="93"/>
  <c r="X123" i="93"/>
  <c r="H914" i="93"/>
  <c r="V914" i="93" s="1"/>
  <c r="H1075" i="93" s="1"/>
  <c r="V1075" i="93" s="1"/>
  <c r="H1239" i="93" s="1"/>
  <c r="V1239" i="93" s="1"/>
  <c r="H1401" i="93" s="1"/>
  <c r="V1401" i="93" s="1"/>
  <c r="H1563" i="93" s="1"/>
  <c r="V1563" i="93" s="1"/>
  <c r="AE759" i="93"/>
  <c r="H682" i="93"/>
  <c r="V682" i="93" s="1"/>
  <c r="AE547" i="93"/>
  <c r="H576" i="93"/>
  <c r="V576" i="93" s="1"/>
  <c r="AE473" i="93"/>
  <c r="H568" i="93"/>
  <c r="V568" i="93" s="1"/>
  <c r="AE465" i="93"/>
  <c r="H709" i="93"/>
  <c r="V709" i="93" s="1"/>
  <c r="H559" i="93"/>
  <c r="V559" i="93" s="1"/>
  <c r="AE456" i="93"/>
  <c r="H539" i="93"/>
  <c r="V539" i="93" s="1"/>
  <c r="AE436" i="93"/>
  <c r="X761" i="93"/>
  <c r="V761" i="93"/>
  <c r="H537" i="93"/>
  <c r="V537" i="93" s="1"/>
  <c r="AE433" i="93"/>
  <c r="X1300" i="93"/>
  <c r="V766" i="93"/>
  <c r="P766" i="93"/>
  <c r="X766" i="93" s="1"/>
  <c r="V755" i="93"/>
  <c r="P755" i="93"/>
  <c r="X755" i="93" s="1"/>
  <c r="I277" i="93"/>
  <c r="X171" i="93"/>
  <c r="W1456" i="93"/>
  <c r="P1456" i="93"/>
  <c r="I548" i="93"/>
  <c r="AF445" i="93"/>
  <c r="H582" i="93"/>
  <c r="V582" i="93" s="1"/>
  <c r="AE479" i="93"/>
  <c r="I274" i="93"/>
  <c r="X168" i="93"/>
  <c r="AF342" i="93"/>
  <c r="I439" i="93"/>
  <c r="X122" i="93"/>
  <c r="N122" i="93"/>
  <c r="V122" i="93" s="1"/>
  <c r="H227" i="93" s="1"/>
  <c r="N227" i="93" s="1"/>
  <c r="V227" i="93" s="1"/>
  <c r="H332" i="93" s="1"/>
  <c r="N332" i="93" s="1"/>
  <c r="V332" i="93" s="1"/>
  <c r="AE332" i="93" s="1"/>
  <c r="X118" i="93"/>
  <c r="V587" i="93"/>
  <c r="W587" i="93"/>
  <c r="P587" i="93"/>
  <c r="AF356" i="93"/>
  <c r="I453" i="93"/>
  <c r="AE354" i="93"/>
  <c r="H451" i="93"/>
  <c r="X549" i="93"/>
  <c r="H899" i="93"/>
  <c r="V899" i="93" s="1"/>
  <c r="H1060" i="93" s="1"/>
  <c r="V1060" i="93" s="1"/>
  <c r="H1224" i="93" s="1"/>
  <c r="V1224" i="93" s="1"/>
  <c r="H1386" i="93" s="1"/>
  <c r="V1386" i="93" s="1"/>
  <c r="H1548" i="93" s="1"/>
  <c r="V1548" i="93" s="1"/>
  <c r="AE744" i="93"/>
  <c r="N265" i="93"/>
  <c r="P154" i="93"/>
  <c r="W154" i="93"/>
  <c r="I260" i="93" s="1"/>
  <c r="V154" i="93"/>
  <c r="H260" i="93" s="1"/>
  <c r="X394" i="93"/>
  <c r="H445" i="93"/>
  <c r="V445" i="93" s="1"/>
  <c r="AE445" i="93" s="1"/>
  <c r="AE348" i="93"/>
  <c r="V786" i="93"/>
  <c r="R786" i="93"/>
  <c r="X786" i="93" s="1"/>
  <c r="X1117" i="93"/>
  <c r="N261" i="93"/>
  <c r="P1450" i="93"/>
  <c r="W1450" i="93"/>
  <c r="I740" i="93"/>
  <c r="AF605" i="93"/>
  <c r="N257" i="93"/>
  <c r="V747" i="93"/>
  <c r="T747" i="93"/>
  <c r="X747" i="93" s="1"/>
  <c r="V589" i="93"/>
  <c r="P589" i="93"/>
  <c r="W589" i="93"/>
  <c r="V1514" i="93"/>
  <c r="P1514" i="93"/>
  <c r="X1514" i="93" s="1"/>
  <c r="P497" i="93"/>
  <c r="W497" i="93"/>
  <c r="V497" i="93"/>
  <c r="AF338" i="93"/>
  <c r="I437" i="93"/>
  <c r="AF346" i="93"/>
  <c r="I443" i="93"/>
  <c r="P815" i="93"/>
  <c r="W815" i="93"/>
  <c r="I971" i="93" s="1"/>
  <c r="V441" i="93"/>
  <c r="P441" i="93"/>
  <c r="X441" i="93" s="1"/>
  <c r="H585" i="93"/>
  <c r="V585" i="93" s="1"/>
  <c r="AE482" i="93"/>
  <c r="V780" i="93"/>
  <c r="T780" i="93"/>
  <c r="X780" i="93" s="1"/>
  <c r="N120" i="93"/>
  <c r="V120" i="93" s="1"/>
  <c r="H225" i="93" s="1"/>
  <c r="N225" i="93" s="1"/>
  <c r="V225" i="93" s="1"/>
  <c r="H330" i="93" s="1"/>
  <c r="N330" i="93" s="1"/>
  <c r="V330" i="93" s="1"/>
  <c r="AE330" i="93" s="1"/>
  <c r="X120" i="93"/>
  <c r="H890" i="93"/>
  <c r="V890" i="93" s="1"/>
  <c r="H1050" i="93" s="1"/>
  <c r="AE738" i="93"/>
  <c r="V778" i="93"/>
  <c r="T778" i="93"/>
  <c r="X778" i="93" s="1"/>
  <c r="X773" i="93"/>
  <c r="V773" i="93"/>
  <c r="R588" i="93"/>
  <c r="X588" i="93" s="1"/>
  <c r="V588" i="93"/>
  <c r="V1506" i="93"/>
  <c r="P1506" i="93"/>
  <c r="X1506" i="93" s="1"/>
  <c r="N230" i="93"/>
  <c r="P809" i="93"/>
  <c r="W809" i="93"/>
  <c r="I965" i="93" s="1"/>
  <c r="H558" i="93"/>
  <c r="V558" i="93" s="1"/>
  <c r="AE455" i="93"/>
  <c r="W959" i="93"/>
  <c r="I1123" i="93" s="1"/>
  <c r="P959" i="93"/>
  <c r="H553" i="93"/>
  <c r="V553" i="93" s="1"/>
  <c r="AE450" i="93"/>
  <c r="N219" i="93"/>
  <c r="X838" i="93"/>
  <c r="N368" i="93"/>
  <c r="X121" i="93"/>
  <c r="H437" i="93"/>
  <c r="AE338" i="93"/>
  <c r="H443" i="93"/>
  <c r="AE346" i="93"/>
  <c r="V578" i="93"/>
  <c r="P578" i="93"/>
  <c r="X578" i="93" s="1"/>
  <c r="I271" i="93"/>
  <c r="X165" i="93"/>
  <c r="X1530" i="93"/>
  <c r="AE342" i="93"/>
  <c r="H439" i="93"/>
  <c r="I684" i="93"/>
  <c r="AF549" i="93"/>
  <c r="H584" i="93"/>
  <c r="V584" i="93" s="1"/>
  <c r="AE481" i="93"/>
  <c r="H548" i="93"/>
  <c r="P742" i="93"/>
  <c r="W742" i="93"/>
  <c r="N221" i="93"/>
  <c r="P1454" i="93"/>
  <c r="X1454" i="93" s="1"/>
  <c r="P890" i="93"/>
  <c r="X890" i="93" s="1"/>
  <c r="P1489" i="93"/>
  <c r="X1489" i="93" s="1"/>
  <c r="V1528" i="93"/>
  <c r="P1528" i="93"/>
  <c r="X1528" i="93" s="1"/>
  <c r="AE352" i="93"/>
  <c r="H449" i="93"/>
  <c r="V449" i="93" s="1"/>
  <c r="AE449" i="93" s="1"/>
  <c r="V1504" i="93"/>
  <c r="P1504" i="93"/>
  <c r="X1504" i="93" s="1"/>
  <c r="H732" i="93"/>
  <c r="V732" i="93" s="1"/>
  <c r="AE597" i="93"/>
  <c r="X1376" i="93"/>
  <c r="H583" i="93"/>
  <c r="V583" i="93" s="1"/>
  <c r="AE480" i="93"/>
  <c r="H684" i="93"/>
  <c r="AE549" i="93"/>
  <c r="V264" i="93"/>
  <c r="H369" i="93" s="1"/>
  <c r="P264" i="93"/>
  <c r="W264" i="93"/>
  <c r="I369" i="93" s="1"/>
  <c r="H870" i="93"/>
  <c r="V870" i="93" s="1"/>
  <c r="H1029" i="93" s="1"/>
  <c r="AE726" i="93"/>
  <c r="X156" i="93"/>
  <c r="H572" i="93"/>
  <c r="V572" i="93" s="1"/>
  <c r="AE469" i="93"/>
  <c r="V579" i="93"/>
  <c r="P579" i="93"/>
  <c r="X579" i="93" s="1"/>
  <c r="H534" i="93"/>
  <c r="V534" i="93" s="1"/>
  <c r="AE430" i="93"/>
  <c r="W836" i="93"/>
  <c r="I992" i="93" s="1"/>
  <c r="P836" i="93"/>
  <c r="I687" i="93"/>
  <c r="AF552" i="93"/>
  <c r="V788" i="93"/>
  <c r="P788" i="93"/>
  <c r="X788" i="93" s="1"/>
  <c r="V760" i="93"/>
  <c r="P760" i="93"/>
  <c r="X760" i="93" s="1"/>
  <c r="X552" i="93"/>
  <c r="H911" i="93"/>
  <c r="V911" i="93" s="1"/>
  <c r="H1072" i="93" s="1"/>
  <c r="V1072" i="93" s="1"/>
  <c r="H1236" i="93" s="1"/>
  <c r="V1236" i="93" s="1"/>
  <c r="H1398" i="93" s="1"/>
  <c r="V1398" i="93" s="1"/>
  <c r="H1560" i="93" s="1"/>
  <c r="V1560" i="93" s="1"/>
  <c r="AE756" i="93"/>
  <c r="P1459" i="93"/>
  <c r="W1459" i="93"/>
  <c r="V499" i="93"/>
  <c r="P499" i="93"/>
  <c r="W499" i="93"/>
  <c r="W606" i="93"/>
  <c r="P606" i="93"/>
  <c r="H939" i="93"/>
  <c r="V939" i="93" s="1"/>
  <c r="H1100" i="93" s="1"/>
  <c r="V1100" i="93" s="1"/>
  <c r="H1264" i="93" s="1"/>
  <c r="V1264" i="93" s="1"/>
  <c r="H1426" i="93" s="1"/>
  <c r="V1426" i="93" s="1"/>
  <c r="H1588" i="93" s="1"/>
  <c r="V1588" i="93" s="1"/>
  <c r="AE784" i="93"/>
  <c r="P671" i="93"/>
  <c r="X671" i="93" s="1"/>
  <c r="P752" i="93"/>
  <c r="V752" i="93"/>
  <c r="T752" i="93"/>
  <c r="H545" i="93"/>
  <c r="V545" i="93" s="1"/>
  <c r="AE442" i="93"/>
  <c r="H505" i="93"/>
  <c r="V505" i="93" s="1"/>
  <c r="AE397" i="93"/>
  <c r="R586" i="93"/>
  <c r="V586" i="93"/>
  <c r="P586" i="93"/>
  <c r="V762" i="93"/>
  <c r="P762" i="93"/>
  <c r="X762" i="93" s="1"/>
  <c r="P211" i="93"/>
  <c r="X112" i="93"/>
  <c r="P269" i="93"/>
  <c r="V269" i="93"/>
  <c r="H374" i="93" s="1"/>
  <c r="W269" i="93"/>
  <c r="I374" i="93" s="1"/>
  <c r="V754" i="93"/>
  <c r="T754" i="93"/>
  <c r="X754" i="93" s="1"/>
  <c r="W668" i="93"/>
  <c r="P668" i="93"/>
  <c r="V503" i="93"/>
  <c r="P503" i="93"/>
  <c r="X503" i="93" s="1"/>
  <c r="P679" i="93"/>
  <c r="X679" i="93" s="1"/>
  <c r="N226" i="93"/>
  <c r="N262" i="93"/>
  <c r="P765" i="93"/>
  <c r="X765" i="93" s="1"/>
  <c r="V765" i="93"/>
  <c r="V746" i="93"/>
  <c r="T746" i="93"/>
  <c r="V770" i="93"/>
  <c r="P770" i="93"/>
  <c r="X770" i="93" s="1"/>
  <c r="P1453" i="93"/>
  <c r="W1453" i="93"/>
  <c r="H453" i="93"/>
  <c r="AE356" i="93"/>
  <c r="V782" i="93"/>
  <c r="P782" i="93"/>
  <c r="X782" i="93" s="1"/>
  <c r="X605" i="93"/>
  <c r="V493" i="93"/>
  <c r="W493" i="93"/>
  <c r="P493" i="93"/>
  <c r="H690" i="93"/>
  <c r="V690" i="93" s="1"/>
  <c r="AE555" i="93"/>
  <c r="X116" i="93"/>
  <c r="H884" i="93"/>
  <c r="V884" i="93" s="1"/>
  <c r="H1044" i="93" s="1"/>
  <c r="V1044" i="93" s="1"/>
  <c r="H1208" i="93" s="1"/>
  <c r="V1208" i="93" s="1"/>
  <c r="H1370" i="93" s="1"/>
  <c r="V1370" i="93" s="1"/>
  <c r="H1532" i="93" s="1"/>
  <c r="V1532" i="93" s="1"/>
  <c r="AE734" i="93"/>
  <c r="W166" i="93"/>
  <c r="V166" i="93"/>
  <c r="H272" i="93" s="1"/>
  <c r="V730" i="93"/>
  <c r="W730" i="93"/>
  <c r="I253" i="93"/>
  <c r="X148" i="93"/>
  <c r="P536" i="93"/>
  <c r="X536" i="93" s="1"/>
  <c r="N228" i="93"/>
  <c r="H905" i="93"/>
  <c r="V905" i="93" s="1"/>
  <c r="H1066" i="93" s="1"/>
  <c r="V1066" i="93" s="1"/>
  <c r="H1230" i="93" s="1"/>
  <c r="V1230" i="93" s="1"/>
  <c r="H1392" i="93" s="1"/>
  <c r="V1392" i="93" s="1"/>
  <c r="H1554" i="93" s="1"/>
  <c r="V1554" i="93" s="1"/>
  <c r="AE750" i="93"/>
  <c r="N396" i="93"/>
  <c r="H438" i="93"/>
  <c r="V438" i="93" s="1"/>
  <c r="AE340" i="93"/>
  <c r="X1559" i="93"/>
  <c r="P489" i="93"/>
  <c r="W489" i="93"/>
  <c r="V489" i="93"/>
  <c r="AF394" i="93"/>
  <c r="I502" i="93"/>
  <c r="V753" i="93"/>
  <c r="P753" i="93"/>
  <c r="X753" i="93" s="1"/>
  <c r="V775" i="93"/>
  <c r="T775" i="93"/>
  <c r="P775" i="93"/>
  <c r="AE736" i="93"/>
  <c r="W448" i="93"/>
  <c r="V448" i="93"/>
  <c r="P448" i="93"/>
  <c r="W670" i="93"/>
  <c r="P670" i="93"/>
  <c r="V1515" i="93"/>
  <c r="P1515" i="93"/>
  <c r="X1515" i="93" s="1"/>
  <c r="V487" i="93"/>
  <c r="P487" i="93"/>
  <c r="W487" i="93"/>
  <c r="V772" i="93"/>
  <c r="T772" i="93"/>
  <c r="X772" i="93" s="1"/>
  <c r="X1517" i="93"/>
  <c r="X155" i="93"/>
  <c r="N244" i="93"/>
  <c r="H560" i="93"/>
  <c r="V560" i="93" s="1"/>
  <c r="AE457" i="93"/>
  <c r="AE467" i="93"/>
  <c r="H570" i="93"/>
  <c r="V570" i="93" s="1"/>
  <c r="V1527" i="93"/>
  <c r="P1527" i="93"/>
  <c r="X1527" i="93" s="1"/>
  <c r="X1538" i="93"/>
  <c r="X139" i="93"/>
  <c r="N372" i="93"/>
  <c r="V758" i="93"/>
  <c r="P758" i="93"/>
  <c r="X758" i="93" s="1"/>
  <c r="X152" i="93"/>
  <c r="W1590" i="93"/>
  <c r="P1590" i="93"/>
  <c r="X284" i="93"/>
  <c r="X342" i="93"/>
  <c r="N223" i="93"/>
  <c r="N115" i="93"/>
  <c r="V495" i="93"/>
  <c r="P495" i="93"/>
  <c r="W495" i="93"/>
  <c r="V776" i="93"/>
  <c r="T776" i="93"/>
  <c r="P776" i="93"/>
  <c r="I451" i="93"/>
  <c r="AF354" i="93"/>
  <c r="I217" i="93"/>
  <c r="P683" i="93"/>
  <c r="X683" i="93" s="1"/>
  <c r="H502" i="93"/>
  <c r="AE394" i="93"/>
  <c r="V748" i="93"/>
  <c r="P748" i="93"/>
  <c r="X748" i="93" s="1"/>
  <c r="N252" i="93"/>
  <c r="H873" i="93"/>
  <c r="V873" i="93" s="1"/>
  <c r="H1032" i="93" s="1"/>
  <c r="V1032" i="93" s="1"/>
  <c r="H1196" i="93" s="1"/>
  <c r="V1196" i="93" s="1"/>
  <c r="H1358" i="93" s="1"/>
  <c r="V1358" i="93" s="1"/>
  <c r="H1520" i="93" s="1"/>
  <c r="V1520" i="93" s="1"/>
  <c r="V764" i="93"/>
  <c r="P764" i="93"/>
  <c r="X764" i="93" s="1"/>
  <c r="V774" i="93"/>
  <c r="P774" i="93"/>
  <c r="X774" i="93" s="1"/>
  <c r="R678" i="93" l="1"/>
  <c r="H552" i="93"/>
  <c r="V552" i="93" s="1"/>
  <c r="V1050" i="93"/>
  <c r="H1214" i="93" s="1"/>
  <c r="V1214" i="93" s="1"/>
  <c r="H1376" i="93" s="1"/>
  <c r="V1376" i="93" s="1"/>
  <c r="H1538" i="93" s="1"/>
  <c r="V1538" i="93" s="1"/>
  <c r="T1050" i="93"/>
  <c r="X1050" i="93" s="1"/>
  <c r="H718" i="93"/>
  <c r="AE583" i="93"/>
  <c r="T1029" i="93"/>
  <c r="X1029" i="93" s="1"/>
  <c r="V1029" i="93"/>
  <c r="H1193" i="93" s="1"/>
  <c r="V1193" i="93" s="1"/>
  <c r="H1355" i="93" s="1"/>
  <c r="V1355" i="93" s="1"/>
  <c r="H1517" i="93" s="1"/>
  <c r="V1517" i="93" s="1"/>
  <c r="X1456" i="93"/>
  <c r="X587" i="93"/>
  <c r="X776" i="93"/>
  <c r="X752" i="93"/>
  <c r="X493" i="93"/>
  <c r="X264" i="93"/>
  <c r="X1590" i="93"/>
  <c r="X489" i="93"/>
  <c r="X154" i="93"/>
  <c r="X495" i="93"/>
  <c r="X815" i="93"/>
  <c r="W1179" i="93"/>
  <c r="I1340" i="93" s="1"/>
  <c r="V1179" i="93"/>
  <c r="H1340" i="93" s="1"/>
  <c r="P1179" i="93"/>
  <c r="W115" i="93"/>
  <c r="V115" i="93"/>
  <c r="H220" i="93" s="1"/>
  <c r="R115" i="93"/>
  <c r="V787" i="93"/>
  <c r="P787" i="93"/>
  <c r="X787" i="93" s="1"/>
  <c r="H720" i="93"/>
  <c r="V720" i="93" s="1"/>
  <c r="AE585" i="93"/>
  <c r="X1459" i="93"/>
  <c r="H915" i="93"/>
  <c r="V915" i="93" s="1"/>
  <c r="H1076" i="93" s="1"/>
  <c r="V1076" i="93" s="1"/>
  <c r="H1240" i="93" s="1"/>
  <c r="V1240" i="93" s="1"/>
  <c r="H1402" i="93" s="1"/>
  <c r="V1402" i="93" s="1"/>
  <c r="H1564" i="93" s="1"/>
  <c r="V1564" i="93" s="1"/>
  <c r="AE760" i="93"/>
  <c r="H707" i="93"/>
  <c r="V707" i="93" s="1"/>
  <c r="AE572" i="93"/>
  <c r="N369" i="93"/>
  <c r="X678" i="93"/>
  <c r="X742" i="93"/>
  <c r="V219" i="93"/>
  <c r="H324" i="93" s="1"/>
  <c r="N324" i="93" s="1"/>
  <c r="V324" i="93" s="1"/>
  <c r="R219" i="93"/>
  <c r="H544" i="93"/>
  <c r="V544" i="93" s="1"/>
  <c r="AE441" i="93"/>
  <c r="I600" i="93"/>
  <c r="AF497" i="93"/>
  <c r="X589" i="93"/>
  <c r="P261" i="93"/>
  <c r="V261" i="93"/>
  <c r="H366" i="93" s="1"/>
  <c r="W261" i="93"/>
  <c r="I366" i="93" s="1"/>
  <c r="V749" i="93"/>
  <c r="P749" i="93"/>
  <c r="X749" i="93" s="1"/>
  <c r="N277" i="93"/>
  <c r="P763" i="93"/>
  <c r="V763" i="93"/>
  <c r="T763" i="93"/>
  <c r="AE568" i="93"/>
  <c r="H703" i="93"/>
  <c r="V703" i="93" s="1"/>
  <c r="H920" i="93"/>
  <c r="V920" i="93" s="1"/>
  <c r="H1081" i="93" s="1"/>
  <c r="V1081" i="93" s="1"/>
  <c r="H1245" i="93" s="1"/>
  <c r="V1245" i="93" s="1"/>
  <c r="H1407" i="93" s="1"/>
  <c r="V1407" i="93" s="1"/>
  <c r="H1569" i="93" s="1"/>
  <c r="V1569" i="93" s="1"/>
  <c r="AE765" i="93"/>
  <c r="H592" i="93"/>
  <c r="AE489" i="93"/>
  <c r="N374" i="93"/>
  <c r="H917" i="93"/>
  <c r="V917" i="93" s="1"/>
  <c r="H1078" i="93" s="1"/>
  <c r="V1078" i="93" s="1"/>
  <c r="H1242" i="93" s="1"/>
  <c r="V1242" i="93" s="1"/>
  <c r="H1404" i="93" s="1"/>
  <c r="V1404" i="93" s="1"/>
  <c r="H1566" i="93" s="1"/>
  <c r="V1566" i="93" s="1"/>
  <c r="AE762" i="93"/>
  <c r="H903" i="93"/>
  <c r="V903" i="93" s="1"/>
  <c r="H1064" i="93" s="1"/>
  <c r="V1064" i="93" s="1"/>
  <c r="H1228" i="93" s="1"/>
  <c r="V1228" i="93" s="1"/>
  <c r="H1390" i="93" s="1"/>
  <c r="V1390" i="93" s="1"/>
  <c r="H1552" i="93" s="1"/>
  <c r="V1552" i="93" s="1"/>
  <c r="AE748" i="93"/>
  <c r="V223" i="93"/>
  <c r="H328" i="93" s="1"/>
  <c r="P223" i="93"/>
  <c r="W223" i="93"/>
  <c r="I328" i="93" s="1"/>
  <c r="H913" i="93"/>
  <c r="V913" i="93" s="1"/>
  <c r="H1074" i="93" s="1"/>
  <c r="V1074" i="93" s="1"/>
  <c r="H1238" i="93" s="1"/>
  <c r="V1238" i="93" s="1"/>
  <c r="H1400" i="93" s="1"/>
  <c r="V1400" i="93" s="1"/>
  <c r="H1562" i="93" s="1"/>
  <c r="V1562" i="93" s="1"/>
  <c r="AE758" i="93"/>
  <c r="H705" i="93"/>
  <c r="V705" i="93" s="1"/>
  <c r="AE570" i="93"/>
  <c r="X670" i="93"/>
  <c r="X775" i="93"/>
  <c r="I592" i="93"/>
  <c r="AF489" i="93"/>
  <c r="V396" i="93"/>
  <c r="P396" i="93"/>
  <c r="W396" i="93"/>
  <c r="X668" i="93"/>
  <c r="X586" i="93"/>
  <c r="H680" i="93"/>
  <c r="V680" i="93" s="1"/>
  <c r="AE545" i="93"/>
  <c r="X606" i="93"/>
  <c r="H882" i="93"/>
  <c r="V882" i="93" s="1"/>
  <c r="H1042" i="93" s="1"/>
  <c r="AE732" i="93"/>
  <c r="AE678" i="93"/>
  <c r="H810" i="93"/>
  <c r="V1186" i="93"/>
  <c r="H1348" i="93" s="1"/>
  <c r="W1186" i="93"/>
  <c r="I1348" i="93" s="1"/>
  <c r="P1186" i="93"/>
  <c r="H693" i="93"/>
  <c r="V693" i="93" s="1"/>
  <c r="AE558" i="93"/>
  <c r="X497" i="93"/>
  <c r="H724" i="93"/>
  <c r="AE589" i="93"/>
  <c r="N260" i="93"/>
  <c r="I722" i="93"/>
  <c r="AF587" i="93"/>
  <c r="H672" i="93"/>
  <c r="V672" i="93" s="1"/>
  <c r="AE537" i="93"/>
  <c r="P252" i="93"/>
  <c r="V252" i="93"/>
  <c r="H357" i="93" s="1"/>
  <c r="W252" i="93"/>
  <c r="I357" i="93" s="1"/>
  <c r="P434" i="93"/>
  <c r="W434" i="93"/>
  <c r="AE499" i="93"/>
  <c r="H602" i="93"/>
  <c r="V1278" i="93"/>
  <c r="H1440" i="93" s="1"/>
  <c r="W1278" i="93"/>
  <c r="I1440" i="93" s="1"/>
  <c r="P1278" i="93"/>
  <c r="V580" i="93"/>
  <c r="P580" i="93"/>
  <c r="X580" i="93" s="1"/>
  <c r="H541" i="93"/>
  <c r="V541" i="93" s="1"/>
  <c r="AE438" i="93"/>
  <c r="H596" i="93"/>
  <c r="AE493" i="93"/>
  <c r="P262" i="93"/>
  <c r="V262" i="93"/>
  <c r="H367" i="93" s="1"/>
  <c r="W262" i="93"/>
  <c r="I367" i="93" s="1"/>
  <c r="N253" i="93"/>
  <c r="R604" i="93"/>
  <c r="V604" i="93"/>
  <c r="P604" i="93"/>
  <c r="W604" i="93"/>
  <c r="V226" i="93"/>
  <c r="H331" i="93" s="1"/>
  <c r="W226" i="93"/>
  <c r="I331" i="93" s="1"/>
  <c r="P226" i="93"/>
  <c r="X269" i="93"/>
  <c r="H721" i="93"/>
  <c r="AE586" i="93"/>
  <c r="I741" i="93"/>
  <c r="AF606" i="93"/>
  <c r="H943" i="93"/>
  <c r="V943" i="93" s="1"/>
  <c r="H1104" i="93" s="1"/>
  <c r="V1104" i="93" s="1"/>
  <c r="H1268" i="93" s="1"/>
  <c r="V1268" i="93" s="1"/>
  <c r="H1430" i="93" s="1"/>
  <c r="V1430" i="93" s="1"/>
  <c r="H1592" i="93" s="1"/>
  <c r="V1592" i="93" s="1"/>
  <c r="AE788" i="93"/>
  <c r="AE534" i="93"/>
  <c r="H669" i="93"/>
  <c r="V669" i="93" s="1"/>
  <c r="V1017" i="93"/>
  <c r="H1181" i="93" s="1"/>
  <c r="V1181" i="93" s="1"/>
  <c r="H1343" i="93" s="1"/>
  <c r="V1343" i="93" s="1"/>
  <c r="H1505" i="93" s="1"/>
  <c r="V1505" i="93" s="1"/>
  <c r="P1017" i="93"/>
  <c r="X1017" i="93" s="1"/>
  <c r="V757" i="93"/>
  <c r="R757" i="93"/>
  <c r="X757" i="93" s="1"/>
  <c r="H933" i="93"/>
  <c r="V933" i="93" s="1"/>
  <c r="H1094" i="93" s="1"/>
  <c r="V1094" i="93" s="1"/>
  <c r="H1258" i="93" s="1"/>
  <c r="V1258" i="93" s="1"/>
  <c r="H1420" i="93" s="1"/>
  <c r="V1420" i="93" s="1"/>
  <c r="H1582" i="93" s="1"/>
  <c r="V1582" i="93" s="1"/>
  <c r="AE778" i="93"/>
  <c r="H722" i="93"/>
  <c r="AE587" i="93"/>
  <c r="H910" i="93"/>
  <c r="V910" i="93" s="1"/>
  <c r="H1071" i="93" s="1"/>
  <c r="V1071" i="93" s="1"/>
  <c r="H1235" i="93" s="1"/>
  <c r="V1235" i="93" s="1"/>
  <c r="H1397" i="93" s="1"/>
  <c r="V1397" i="93" s="1"/>
  <c r="H1559" i="93" s="1"/>
  <c r="V1559" i="93" s="1"/>
  <c r="AE755" i="93"/>
  <c r="AE761" i="93"/>
  <c r="H916" i="93"/>
  <c r="V916" i="93" s="1"/>
  <c r="H1077" i="93" s="1"/>
  <c r="V1077" i="93" s="1"/>
  <c r="H1241" i="93" s="1"/>
  <c r="V1241" i="93" s="1"/>
  <c r="H1403" i="93" s="1"/>
  <c r="V1403" i="93" s="1"/>
  <c r="H1565" i="93" s="1"/>
  <c r="V1565" i="93" s="1"/>
  <c r="AE576" i="93"/>
  <c r="H711" i="93"/>
  <c r="V711" i="93" s="1"/>
  <c r="W1185" i="93"/>
  <c r="V581" i="93"/>
  <c r="P581" i="93"/>
  <c r="X581" i="93" s="1"/>
  <c r="H714" i="93"/>
  <c r="V714" i="93" s="1"/>
  <c r="AE579" i="93"/>
  <c r="H606" i="93"/>
  <c r="V606" i="93" s="1"/>
  <c r="H741" i="93" s="1"/>
  <c r="AE503" i="93"/>
  <c r="V1170" i="93"/>
  <c r="H1331" i="93" s="1"/>
  <c r="V1331" i="93" s="1"/>
  <c r="H1493" i="93" s="1"/>
  <c r="V1493" i="93" s="1"/>
  <c r="T1170" i="93"/>
  <c r="X1170" i="93" s="1"/>
  <c r="H931" i="93"/>
  <c r="V931" i="93" s="1"/>
  <c r="H1092" i="93" s="1"/>
  <c r="V1092" i="93" s="1"/>
  <c r="H1256" i="93" s="1"/>
  <c r="V1256" i="93" s="1"/>
  <c r="H1418" i="93" s="1"/>
  <c r="V1418" i="93" s="1"/>
  <c r="H1580" i="93" s="1"/>
  <c r="V1580" i="93" s="1"/>
  <c r="AE776" i="93"/>
  <c r="H919" i="93"/>
  <c r="V919" i="93" s="1"/>
  <c r="H1080" i="93" s="1"/>
  <c r="V1080" i="93" s="1"/>
  <c r="H1244" i="93" s="1"/>
  <c r="V1244" i="93" s="1"/>
  <c r="H1406" i="93" s="1"/>
  <c r="V1406" i="93" s="1"/>
  <c r="H1568" i="93" s="1"/>
  <c r="V1568" i="93" s="1"/>
  <c r="AE764" i="93"/>
  <c r="N217" i="93"/>
  <c r="I598" i="93"/>
  <c r="AF495" i="93"/>
  <c r="V372" i="93"/>
  <c r="P372" i="93"/>
  <c r="W372" i="93"/>
  <c r="H927" i="93"/>
  <c r="V927" i="93" s="1"/>
  <c r="H1088" i="93" s="1"/>
  <c r="V1088" i="93" s="1"/>
  <c r="H1252" i="93" s="1"/>
  <c r="V1252" i="93" s="1"/>
  <c r="H1414" i="93" s="1"/>
  <c r="V1414" i="93" s="1"/>
  <c r="H1576" i="93" s="1"/>
  <c r="V1576" i="93" s="1"/>
  <c r="AE772" i="93"/>
  <c r="I802" i="93"/>
  <c r="AF670" i="93"/>
  <c r="H930" i="93"/>
  <c r="V930" i="93" s="1"/>
  <c r="H1091" i="93" s="1"/>
  <c r="V1091" i="93" s="1"/>
  <c r="H1255" i="93" s="1"/>
  <c r="V1255" i="93" s="1"/>
  <c r="H1417" i="93" s="1"/>
  <c r="V1417" i="93" s="1"/>
  <c r="H1579" i="93" s="1"/>
  <c r="V1579" i="93" s="1"/>
  <c r="AE775" i="93"/>
  <c r="I876" i="93"/>
  <c r="AF730" i="93"/>
  <c r="X730" i="93"/>
  <c r="H925" i="93"/>
  <c r="V925" i="93" s="1"/>
  <c r="H1086" i="93" s="1"/>
  <c r="V1086" i="93" s="1"/>
  <c r="H1250" i="93" s="1"/>
  <c r="V1250" i="93" s="1"/>
  <c r="H1412" i="93" s="1"/>
  <c r="V1412" i="93" s="1"/>
  <c r="H1574" i="93" s="1"/>
  <c r="V1574" i="93" s="1"/>
  <c r="AE770" i="93"/>
  <c r="I800" i="93"/>
  <c r="AF668" i="93"/>
  <c r="H907" i="93"/>
  <c r="V907" i="93" s="1"/>
  <c r="H1068" i="93" s="1"/>
  <c r="V1068" i="93" s="1"/>
  <c r="H1232" i="93" s="1"/>
  <c r="V1232" i="93" s="1"/>
  <c r="H1394" i="93" s="1"/>
  <c r="V1394" i="93" s="1"/>
  <c r="H1556" i="93" s="1"/>
  <c r="V1556" i="93" s="1"/>
  <c r="AE752" i="93"/>
  <c r="P771" i="93"/>
  <c r="X771" i="93" s="1"/>
  <c r="V771" i="93"/>
  <c r="V368" i="93"/>
  <c r="P368" i="93"/>
  <c r="W368" i="93"/>
  <c r="X809" i="93"/>
  <c r="V785" i="93"/>
  <c r="P785" i="93"/>
  <c r="X785" i="93" s="1"/>
  <c r="V745" i="93"/>
  <c r="P745" i="93"/>
  <c r="X745" i="93" s="1"/>
  <c r="H902" i="93"/>
  <c r="V902" i="93" s="1"/>
  <c r="H1063" i="93" s="1"/>
  <c r="V1063" i="93" s="1"/>
  <c r="H1227" i="93" s="1"/>
  <c r="V1227" i="93" s="1"/>
  <c r="H1389" i="93" s="1"/>
  <c r="V1389" i="93" s="1"/>
  <c r="H1551" i="93" s="1"/>
  <c r="V1551" i="93" s="1"/>
  <c r="AE747" i="93"/>
  <c r="P265" i="93"/>
  <c r="V265" i="93"/>
  <c r="H370" i="93" s="1"/>
  <c r="W265" i="93"/>
  <c r="I370" i="93" s="1"/>
  <c r="V783" i="93"/>
  <c r="P783" i="93"/>
  <c r="X783" i="93" s="1"/>
  <c r="P1464" i="93"/>
  <c r="W1464" i="93"/>
  <c r="H876" i="93"/>
  <c r="AE730" i="93"/>
  <c r="H937" i="93"/>
  <c r="V937" i="93" s="1"/>
  <c r="H1098" i="93" s="1"/>
  <c r="V1098" i="93" s="1"/>
  <c r="H1262" i="93" s="1"/>
  <c r="V1262" i="93" s="1"/>
  <c r="H1424" i="93" s="1"/>
  <c r="V1424" i="93" s="1"/>
  <c r="H1586" i="93" s="1"/>
  <c r="V1586" i="93" s="1"/>
  <c r="AE782" i="93"/>
  <c r="X746" i="93"/>
  <c r="I602" i="93"/>
  <c r="AF499" i="93"/>
  <c r="T777" i="93"/>
  <c r="X777" i="93" s="1"/>
  <c r="V777" i="93"/>
  <c r="V221" i="93"/>
  <c r="H326" i="93" s="1"/>
  <c r="W221" i="93"/>
  <c r="I326" i="93" s="1"/>
  <c r="P221" i="93"/>
  <c r="H719" i="93"/>
  <c r="V719" i="93" s="1"/>
  <c r="AE584" i="93"/>
  <c r="N271" i="93"/>
  <c r="V491" i="93"/>
  <c r="P491" i="93"/>
  <c r="W491" i="93"/>
  <c r="AE553" i="93"/>
  <c r="H688" i="93"/>
  <c r="V688" i="93" s="1"/>
  <c r="H935" i="93"/>
  <c r="V935" i="93" s="1"/>
  <c r="H1096" i="93" s="1"/>
  <c r="V1096" i="93" s="1"/>
  <c r="H1260" i="93" s="1"/>
  <c r="V1260" i="93" s="1"/>
  <c r="H1422" i="93" s="1"/>
  <c r="V1422" i="93" s="1"/>
  <c r="H1584" i="93" s="1"/>
  <c r="V1584" i="93" s="1"/>
  <c r="AE780" i="93"/>
  <c r="H941" i="93"/>
  <c r="AE786" i="93"/>
  <c r="H921" i="93"/>
  <c r="V921" i="93" s="1"/>
  <c r="H1082" i="93" s="1"/>
  <c r="V1082" i="93" s="1"/>
  <c r="H1246" i="93" s="1"/>
  <c r="V1246" i="93" s="1"/>
  <c r="H1408" i="93" s="1"/>
  <c r="V1408" i="93" s="1"/>
  <c r="H1570" i="93" s="1"/>
  <c r="V1570" i="93" s="1"/>
  <c r="AE766" i="93"/>
  <c r="H694" i="93"/>
  <c r="V694" i="93" s="1"/>
  <c r="AE559" i="93"/>
  <c r="H814" i="93"/>
  <c r="V814" i="93" s="1"/>
  <c r="H970" i="93" s="1"/>
  <c r="V970" i="93" s="1"/>
  <c r="H1134" i="93" s="1"/>
  <c r="V1134" i="93" s="1"/>
  <c r="H1295" i="93" s="1"/>
  <c r="V1295" i="93" s="1"/>
  <c r="H1457" i="93" s="1"/>
  <c r="V1457" i="93" s="1"/>
  <c r="AE682" i="93"/>
  <c r="V228" i="93"/>
  <c r="H333" i="93" s="1"/>
  <c r="P228" i="93"/>
  <c r="W228" i="93"/>
  <c r="I333" i="93" s="1"/>
  <c r="I272" i="93"/>
  <c r="X166" i="93"/>
  <c r="AE560" i="93"/>
  <c r="H695" i="93"/>
  <c r="V695" i="93" s="1"/>
  <c r="I590" i="93"/>
  <c r="AF487" i="93"/>
  <c r="X448" i="93"/>
  <c r="H598" i="93"/>
  <c r="AE495" i="93"/>
  <c r="X487" i="93"/>
  <c r="H551" i="93"/>
  <c r="AE448" i="93"/>
  <c r="AE753" i="93"/>
  <c r="H908" i="93"/>
  <c r="V908" i="93" s="1"/>
  <c r="H1069" i="93" s="1"/>
  <c r="V1069" i="93" s="1"/>
  <c r="H1233" i="93" s="1"/>
  <c r="V1233" i="93" s="1"/>
  <c r="H1395" i="93" s="1"/>
  <c r="V1395" i="93" s="1"/>
  <c r="H1557" i="93" s="1"/>
  <c r="V1557" i="93" s="1"/>
  <c r="V768" i="93"/>
  <c r="P768" i="93"/>
  <c r="X768" i="93" s="1"/>
  <c r="H822" i="93"/>
  <c r="V822" i="93" s="1"/>
  <c r="H978" i="93" s="1"/>
  <c r="V978" i="93" s="1"/>
  <c r="H1142" i="93" s="1"/>
  <c r="V1142" i="93" s="1"/>
  <c r="H1303" i="93" s="1"/>
  <c r="V1303" i="93" s="1"/>
  <c r="H1465" i="93" s="1"/>
  <c r="V1465" i="93" s="1"/>
  <c r="AE690" i="93"/>
  <c r="H901" i="93"/>
  <c r="V901" i="93" s="1"/>
  <c r="H1062" i="93" s="1"/>
  <c r="V1062" i="93" s="1"/>
  <c r="H1226" i="93" s="1"/>
  <c r="V1226" i="93" s="1"/>
  <c r="H1388" i="93" s="1"/>
  <c r="V1388" i="93" s="1"/>
  <c r="H1550" i="93" s="1"/>
  <c r="V1550" i="93" s="1"/>
  <c r="AE746" i="93"/>
  <c r="H909" i="93"/>
  <c r="V909" i="93" s="1"/>
  <c r="H1070" i="93" s="1"/>
  <c r="V1070" i="93" s="1"/>
  <c r="H1234" i="93" s="1"/>
  <c r="V1234" i="93" s="1"/>
  <c r="H1396" i="93" s="1"/>
  <c r="V1396" i="93" s="1"/>
  <c r="H1558" i="93" s="1"/>
  <c r="V1558" i="93" s="1"/>
  <c r="AE754" i="93"/>
  <c r="V1219" i="93"/>
  <c r="H1381" i="93" s="1"/>
  <c r="V1381" i="93" s="1"/>
  <c r="H1543" i="93" s="1"/>
  <c r="V1543" i="93" s="1"/>
  <c r="T1219" i="93"/>
  <c r="X1219" i="93" s="1"/>
  <c r="P1466" i="93"/>
  <c r="W1466" i="93"/>
  <c r="X499" i="93"/>
  <c r="X836" i="93"/>
  <c r="W718" i="93"/>
  <c r="V718" i="93"/>
  <c r="H723" i="93"/>
  <c r="V723" i="93" s="1"/>
  <c r="AE588" i="93"/>
  <c r="V769" i="93"/>
  <c r="P769" i="93"/>
  <c r="X769" i="93" s="1"/>
  <c r="P975" i="93"/>
  <c r="X975" i="93" s="1"/>
  <c r="N274" i="93"/>
  <c r="P994" i="93"/>
  <c r="W994" i="93"/>
  <c r="I1158" i="93" s="1"/>
  <c r="P1462" i="93"/>
  <c r="W1462" i="93"/>
  <c r="V944" i="93"/>
  <c r="H1105" i="93" s="1"/>
  <c r="W944" i="93"/>
  <c r="H842" i="93"/>
  <c r="V842" i="93" s="1"/>
  <c r="H998" i="93" s="1"/>
  <c r="V998" i="93" s="1"/>
  <c r="H1162" i="93" s="1"/>
  <c r="V1162" i="93" s="1"/>
  <c r="H1323" i="93" s="1"/>
  <c r="V1323" i="93" s="1"/>
  <c r="H1485" i="93" s="1"/>
  <c r="V1485" i="93" s="1"/>
  <c r="AE709" i="93"/>
  <c r="V795" i="93"/>
  <c r="P244" i="93"/>
  <c r="X244" i="93" s="1"/>
  <c r="V244" i="93"/>
  <c r="H349" i="93" s="1"/>
  <c r="N349" i="93" s="1"/>
  <c r="V349" i="93" s="1"/>
  <c r="H590" i="93"/>
  <c r="AE487" i="93"/>
  <c r="I551" i="93"/>
  <c r="AF448" i="93"/>
  <c r="H713" i="93"/>
  <c r="V713" i="93" s="1"/>
  <c r="AE578" i="93"/>
  <c r="V1511" i="93"/>
  <c r="P1511" i="93"/>
  <c r="X1511" i="93" s="1"/>
  <c r="H929" i="93"/>
  <c r="V929" i="93" s="1"/>
  <c r="H1090" i="93" s="1"/>
  <c r="V1090" i="93" s="1"/>
  <c r="H1254" i="93" s="1"/>
  <c r="V1254" i="93" s="1"/>
  <c r="H1416" i="93" s="1"/>
  <c r="V1416" i="93" s="1"/>
  <c r="H1578" i="93" s="1"/>
  <c r="V1578" i="93" s="1"/>
  <c r="AE774" i="93"/>
  <c r="V767" i="93"/>
  <c r="P767" i="93"/>
  <c r="X767" i="93" s="1"/>
  <c r="I596" i="93"/>
  <c r="AF493" i="93"/>
  <c r="H608" i="93"/>
  <c r="V608" i="93" s="1"/>
  <c r="AE505" i="93"/>
  <c r="I897" i="93"/>
  <c r="AF742" i="93"/>
  <c r="V751" i="93"/>
  <c r="P751" i="93"/>
  <c r="X751" i="93" s="1"/>
  <c r="V230" i="93"/>
  <c r="H335" i="93" s="1"/>
  <c r="N335" i="93" s="1"/>
  <c r="V335" i="93" s="1"/>
  <c r="P230" i="93"/>
  <c r="X230" i="93" s="1"/>
  <c r="H928" i="93"/>
  <c r="V928" i="93" s="1"/>
  <c r="H1089" i="93" s="1"/>
  <c r="V1089" i="93" s="1"/>
  <c r="H1253" i="93" s="1"/>
  <c r="V1253" i="93" s="1"/>
  <c r="H1415" i="93" s="1"/>
  <c r="V1415" i="93" s="1"/>
  <c r="H1577" i="93" s="1"/>
  <c r="V1577" i="93" s="1"/>
  <c r="AE773" i="93"/>
  <c r="P779" i="93"/>
  <c r="X779" i="93" s="1"/>
  <c r="V779" i="93"/>
  <c r="H600" i="93"/>
  <c r="AE497" i="93"/>
  <c r="I724" i="93"/>
  <c r="AF589" i="93"/>
  <c r="V257" i="93"/>
  <c r="H362" i="93" s="1"/>
  <c r="W257" i="93"/>
  <c r="I362" i="93" s="1"/>
  <c r="P257" i="93"/>
  <c r="V781" i="93"/>
  <c r="T781" i="93"/>
  <c r="X781" i="93" s="1"/>
  <c r="H717" i="93"/>
  <c r="V717" i="93" s="1"/>
  <c r="AE582" i="93"/>
  <c r="H674" i="93"/>
  <c r="V674" i="93" s="1"/>
  <c r="AE539" i="93"/>
  <c r="AE606" i="93" l="1"/>
  <c r="X396" i="93"/>
  <c r="X228" i="93"/>
  <c r="AE552" i="93"/>
  <c r="H687" i="93"/>
  <c r="V941" i="93"/>
  <c r="H1102" i="93" s="1"/>
  <c r="R941" i="93"/>
  <c r="X941" i="93" s="1"/>
  <c r="X257" i="93"/>
  <c r="AE335" i="93"/>
  <c r="H434" i="93"/>
  <c r="X226" i="93"/>
  <c r="X1179" i="93"/>
  <c r="V810" i="93"/>
  <c r="H966" i="93" s="1"/>
  <c r="R810" i="93"/>
  <c r="H679" i="93"/>
  <c r="V679" i="93" s="1"/>
  <c r="AE544" i="93"/>
  <c r="V1042" i="93"/>
  <c r="H1206" i="93" s="1"/>
  <c r="V1206" i="93" s="1"/>
  <c r="H1368" i="93" s="1"/>
  <c r="T1042" i="93"/>
  <c r="X1042" i="93" s="1"/>
  <c r="X763" i="93"/>
  <c r="X1464" i="93"/>
  <c r="X1466" i="93"/>
  <c r="X372" i="93"/>
  <c r="X1278" i="93"/>
  <c r="X491" i="93"/>
  <c r="X261" i="93"/>
  <c r="X994" i="93"/>
  <c r="X252" i="93"/>
  <c r="X221" i="93"/>
  <c r="X604" i="93"/>
  <c r="N370" i="93"/>
  <c r="V437" i="93"/>
  <c r="P437" i="93"/>
  <c r="W437" i="93"/>
  <c r="H861" i="93"/>
  <c r="V861" i="93" s="1"/>
  <c r="H1020" i="93" s="1"/>
  <c r="V1020" i="93" s="1"/>
  <c r="H1184" i="93" s="1"/>
  <c r="V1184" i="93" s="1"/>
  <c r="H1346" i="93" s="1"/>
  <c r="V1346" i="93" s="1"/>
  <c r="H1508" i="93" s="1"/>
  <c r="V1508" i="93" s="1"/>
  <c r="AE723" i="93"/>
  <c r="H447" i="93"/>
  <c r="V447" i="93" s="1"/>
  <c r="AE349" i="93"/>
  <c r="V274" i="93"/>
  <c r="H379" i="93" s="1"/>
  <c r="W274" i="93"/>
  <c r="H851" i="93"/>
  <c r="AE718" i="93"/>
  <c r="H906" i="93"/>
  <c r="V906" i="93" s="1"/>
  <c r="H1067" i="93" s="1"/>
  <c r="V1067" i="93" s="1"/>
  <c r="H1231" i="93" s="1"/>
  <c r="V1231" i="93" s="1"/>
  <c r="H1393" i="93" s="1"/>
  <c r="V1393" i="93" s="1"/>
  <c r="H1555" i="93" s="1"/>
  <c r="V1555" i="93" s="1"/>
  <c r="AE751" i="93"/>
  <c r="AE713" i="93"/>
  <c r="H846" i="93"/>
  <c r="V846" i="93" s="1"/>
  <c r="H1002" i="93" s="1"/>
  <c r="V1002" i="93" s="1"/>
  <c r="H1166" i="93" s="1"/>
  <c r="V1166" i="93" s="1"/>
  <c r="H1327" i="93" s="1"/>
  <c r="V1327" i="93" s="1"/>
  <c r="H1489" i="93" s="1"/>
  <c r="V1489" i="93" s="1"/>
  <c r="I851" i="93"/>
  <c r="AF718" i="93"/>
  <c r="X718" i="93"/>
  <c r="AE491" i="93"/>
  <c r="H594" i="93"/>
  <c r="H932" i="93"/>
  <c r="V932" i="93" s="1"/>
  <c r="H1093" i="93" s="1"/>
  <c r="V1093" i="93" s="1"/>
  <c r="H1257" i="93" s="1"/>
  <c r="V1257" i="93" s="1"/>
  <c r="H1419" i="93" s="1"/>
  <c r="V1419" i="93" s="1"/>
  <c r="H1581" i="93" s="1"/>
  <c r="V1581" i="93" s="1"/>
  <c r="AE777" i="93"/>
  <c r="H938" i="93"/>
  <c r="V938" i="93" s="1"/>
  <c r="H1099" i="93" s="1"/>
  <c r="V1099" i="93" s="1"/>
  <c r="H1263" i="93" s="1"/>
  <c r="V1263" i="93" s="1"/>
  <c r="H1425" i="93" s="1"/>
  <c r="V1425" i="93" s="1"/>
  <c r="H1587" i="93" s="1"/>
  <c r="V1587" i="93" s="1"/>
  <c r="AE783" i="93"/>
  <c r="H926" i="93"/>
  <c r="V926" i="93" s="1"/>
  <c r="H1087" i="93" s="1"/>
  <c r="V1087" i="93" s="1"/>
  <c r="H1251" i="93" s="1"/>
  <c r="V1251" i="93" s="1"/>
  <c r="H1413" i="93" s="1"/>
  <c r="V1413" i="93" s="1"/>
  <c r="H1575" i="93" s="1"/>
  <c r="V1575" i="93" s="1"/>
  <c r="AE771" i="93"/>
  <c r="W253" i="93"/>
  <c r="V253" i="93"/>
  <c r="H358" i="93" s="1"/>
  <c r="I538" i="93"/>
  <c r="AF434" i="93"/>
  <c r="H804" i="93"/>
  <c r="V804" i="93" s="1"/>
  <c r="H960" i="93" s="1"/>
  <c r="V960" i="93" s="1"/>
  <c r="H1124" i="93" s="1"/>
  <c r="V1124" i="93" s="1"/>
  <c r="H1285" i="93" s="1"/>
  <c r="V1285" i="93" s="1"/>
  <c r="H1447" i="93" s="1"/>
  <c r="V1447" i="93" s="1"/>
  <c r="AE672" i="93"/>
  <c r="X1186" i="93"/>
  <c r="X223" i="93"/>
  <c r="AE324" i="93"/>
  <c r="H427" i="93"/>
  <c r="H942" i="93"/>
  <c r="V942" i="93" s="1"/>
  <c r="H1103" i="93" s="1"/>
  <c r="V1103" i="93" s="1"/>
  <c r="H1267" i="93" s="1"/>
  <c r="V1267" i="93" s="1"/>
  <c r="H1429" i="93" s="1"/>
  <c r="V1429" i="93" s="1"/>
  <c r="H1591" i="93" s="1"/>
  <c r="V1591" i="93" s="1"/>
  <c r="AE787" i="93"/>
  <c r="P217" i="93"/>
  <c r="V217" i="93"/>
  <c r="H322" i="93" s="1"/>
  <c r="W217" i="93"/>
  <c r="I1347" i="93"/>
  <c r="X1185" i="93"/>
  <c r="V439" i="93"/>
  <c r="P439" i="93"/>
  <c r="W439" i="93"/>
  <c r="P965" i="93"/>
  <c r="X965" i="93" s="1"/>
  <c r="H812" i="93"/>
  <c r="V812" i="93" s="1"/>
  <c r="H968" i="93" s="1"/>
  <c r="V968" i="93" s="1"/>
  <c r="H1132" i="93" s="1"/>
  <c r="V1132" i="93" s="1"/>
  <c r="H1293" i="93" s="1"/>
  <c r="V1293" i="93" s="1"/>
  <c r="H1455" i="93" s="1"/>
  <c r="V1455" i="93" s="1"/>
  <c r="AE680" i="93"/>
  <c r="H923" i="93"/>
  <c r="V923" i="93" s="1"/>
  <c r="H1084" i="93" s="1"/>
  <c r="V1084" i="93" s="1"/>
  <c r="H1248" i="93" s="1"/>
  <c r="V1248" i="93" s="1"/>
  <c r="H1410" i="93" s="1"/>
  <c r="V1410" i="93" s="1"/>
  <c r="H1572" i="93" s="1"/>
  <c r="V1572" i="93" s="1"/>
  <c r="AE768" i="93"/>
  <c r="V451" i="93"/>
  <c r="P451" i="93"/>
  <c r="W451" i="93"/>
  <c r="N272" i="93"/>
  <c r="V272" i="93" s="1"/>
  <c r="H377" i="93" s="1"/>
  <c r="N377" i="93" s="1"/>
  <c r="V377" i="93" s="1"/>
  <c r="AE377" i="93" s="1"/>
  <c r="X272" i="93"/>
  <c r="V687" i="93"/>
  <c r="P687" i="93"/>
  <c r="X687" i="93" s="1"/>
  <c r="H844" i="93"/>
  <c r="V844" i="93" s="1"/>
  <c r="H1000" i="93" s="1"/>
  <c r="V1000" i="93" s="1"/>
  <c r="H1164" i="93" s="1"/>
  <c r="V1164" i="93" s="1"/>
  <c r="H1325" i="93" s="1"/>
  <c r="V1325" i="93" s="1"/>
  <c r="H1487" i="93" s="1"/>
  <c r="V1487" i="93" s="1"/>
  <c r="AE711" i="93"/>
  <c r="N331" i="93"/>
  <c r="P1123" i="93"/>
  <c r="W1123" i="93"/>
  <c r="I1284" i="93" s="1"/>
  <c r="V443" i="93"/>
  <c r="P443" i="93"/>
  <c r="W443" i="93"/>
  <c r="W271" i="93"/>
  <c r="V271" i="93"/>
  <c r="H376" i="93" s="1"/>
  <c r="V548" i="93"/>
  <c r="P548" i="93"/>
  <c r="X548" i="93" s="1"/>
  <c r="V374" i="93"/>
  <c r="P374" i="93"/>
  <c r="W374" i="93"/>
  <c r="H918" i="93"/>
  <c r="V918" i="93" s="1"/>
  <c r="H1079" i="93" s="1"/>
  <c r="V1079" i="93" s="1"/>
  <c r="H1243" i="93" s="1"/>
  <c r="V1243" i="93" s="1"/>
  <c r="H1405" i="93" s="1"/>
  <c r="V1405" i="93" s="1"/>
  <c r="H1567" i="93" s="1"/>
  <c r="V1567" i="93" s="1"/>
  <c r="AE763" i="93"/>
  <c r="R211" i="93"/>
  <c r="X115" i="93"/>
  <c r="X211" i="93" s="1"/>
  <c r="H922" i="93"/>
  <c r="V922" i="93" s="1"/>
  <c r="H1083" i="93" s="1"/>
  <c r="V1083" i="93" s="1"/>
  <c r="H1247" i="93" s="1"/>
  <c r="V1247" i="93" s="1"/>
  <c r="H1409" i="93" s="1"/>
  <c r="V1409" i="93" s="1"/>
  <c r="H1571" i="93" s="1"/>
  <c r="V1571" i="93" s="1"/>
  <c r="AE767" i="93"/>
  <c r="H950" i="93"/>
  <c r="V950" i="93" s="1"/>
  <c r="H1114" i="93" s="1"/>
  <c r="X1462" i="93"/>
  <c r="N362" i="93"/>
  <c r="P992" i="93"/>
  <c r="W992" i="93"/>
  <c r="I1156" i="93" s="1"/>
  <c r="N333" i="93"/>
  <c r="H826" i="93"/>
  <c r="V826" i="93" s="1"/>
  <c r="H982" i="93" s="1"/>
  <c r="V982" i="93" s="1"/>
  <c r="H1146" i="93" s="1"/>
  <c r="V1146" i="93" s="1"/>
  <c r="H1307" i="93" s="1"/>
  <c r="V1307" i="93" s="1"/>
  <c r="H1469" i="93" s="1"/>
  <c r="V1469" i="93" s="1"/>
  <c r="AE694" i="93"/>
  <c r="X265" i="93"/>
  <c r="AE785" i="93"/>
  <c r="H940" i="93"/>
  <c r="V940" i="93" s="1"/>
  <c r="H1101" i="93" s="1"/>
  <c r="V1101" i="93" s="1"/>
  <c r="H1265" i="93" s="1"/>
  <c r="V1265" i="93" s="1"/>
  <c r="H1427" i="93" s="1"/>
  <c r="V1427" i="93" s="1"/>
  <c r="H1589" i="93" s="1"/>
  <c r="V1589" i="93" s="1"/>
  <c r="AF372" i="93"/>
  <c r="I466" i="93"/>
  <c r="H912" i="93"/>
  <c r="V912" i="93" s="1"/>
  <c r="H1073" i="93" s="1"/>
  <c r="V1073" i="93" s="1"/>
  <c r="H1237" i="93" s="1"/>
  <c r="V1237" i="93" s="1"/>
  <c r="H1399" i="93" s="1"/>
  <c r="V1399" i="93" s="1"/>
  <c r="H1561" i="93" s="1"/>
  <c r="V1561" i="93" s="1"/>
  <c r="AE757" i="93"/>
  <c r="V277" i="93"/>
  <c r="H382" i="93" s="1"/>
  <c r="W277" i="93"/>
  <c r="I220" i="93"/>
  <c r="W211" i="93"/>
  <c r="AE781" i="93"/>
  <c r="H936" i="93"/>
  <c r="V936" i="93" s="1"/>
  <c r="H1097" i="93" s="1"/>
  <c r="V1097" i="93" s="1"/>
  <c r="H1261" i="93" s="1"/>
  <c r="V1261" i="93" s="1"/>
  <c r="H1423" i="93" s="1"/>
  <c r="V1423" i="93" s="1"/>
  <c r="H1585" i="93" s="1"/>
  <c r="V1585" i="93" s="1"/>
  <c r="H934" i="93"/>
  <c r="V934" i="93" s="1"/>
  <c r="H1095" i="93" s="1"/>
  <c r="V1095" i="93" s="1"/>
  <c r="H1259" i="93" s="1"/>
  <c r="V1259" i="93" s="1"/>
  <c r="H1421" i="93" s="1"/>
  <c r="V1421" i="93" s="1"/>
  <c r="H1583" i="93" s="1"/>
  <c r="V1583" i="93" s="1"/>
  <c r="AE779" i="93"/>
  <c r="H924" i="93"/>
  <c r="V924" i="93" s="1"/>
  <c r="H1085" i="93" s="1"/>
  <c r="V1085" i="93" s="1"/>
  <c r="H1249" i="93" s="1"/>
  <c r="V1249" i="93" s="1"/>
  <c r="H1411" i="93" s="1"/>
  <c r="V1411" i="93" s="1"/>
  <c r="H1573" i="93" s="1"/>
  <c r="V1573" i="93" s="1"/>
  <c r="AE769" i="93"/>
  <c r="H820" i="93"/>
  <c r="V820" i="93" s="1"/>
  <c r="H976" i="93" s="1"/>
  <c r="V976" i="93" s="1"/>
  <c r="H1140" i="93" s="1"/>
  <c r="V1140" i="93" s="1"/>
  <c r="H1301" i="93" s="1"/>
  <c r="V1301" i="93" s="1"/>
  <c r="H1463" i="93" s="1"/>
  <c r="V1463" i="93" s="1"/>
  <c r="AE688" i="93"/>
  <c r="H852" i="93"/>
  <c r="V852" i="93" s="1"/>
  <c r="H1011" i="93" s="1"/>
  <c r="V1011" i="93" s="1"/>
  <c r="H1175" i="93" s="1"/>
  <c r="V1175" i="93" s="1"/>
  <c r="H1336" i="93" s="1"/>
  <c r="V1336" i="93" s="1"/>
  <c r="H1498" i="93" s="1"/>
  <c r="V1498" i="93" s="1"/>
  <c r="AE719" i="93"/>
  <c r="W740" i="93"/>
  <c r="P740" i="93"/>
  <c r="I739" i="93"/>
  <c r="AF604" i="93"/>
  <c r="N367" i="93"/>
  <c r="H676" i="93"/>
  <c r="V676" i="93" s="1"/>
  <c r="AE541" i="93"/>
  <c r="W971" i="93"/>
  <c r="I504" i="93"/>
  <c r="AF396" i="93"/>
  <c r="H837" i="93"/>
  <c r="V837" i="93" s="1"/>
  <c r="H993" i="93" s="1"/>
  <c r="V993" i="93" s="1"/>
  <c r="H1157" i="93" s="1"/>
  <c r="V1157" i="93" s="1"/>
  <c r="H1318" i="93" s="1"/>
  <c r="V1318" i="93" s="1"/>
  <c r="H1480" i="93" s="1"/>
  <c r="V1480" i="93" s="1"/>
  <c r="AE705" i="93"/>
  <c r="V369" i="93"/>
  <c r="W369" i="93"/>
  <c r="P369" i="93"/>
  <c r="H853" i="93"/>
  <c r="V853" i="93" s="1"/>
  <c r="H1012" i="93" s="1"/>
  <c r="V1012" i="93" s="1"/>
  <c r="H1176" i="93" s="1"/>
  <c r="V1176" i="93" s="1"/>
  <c r="H1337" i="93" s="1"/>
  <c r="V1337" i="93" s="1"/>
  <c r="H1499" i="93" s="1"/>
  <c r="V1499" i="93" s="1"/>
  <c r="AE720" i="93"/>
  <c r="I462" i="93"/>
  <c r="AF368" i="93"/>
  <c r="H466" i="93"/>
  <c r="AE372" i="93"/>
  <c r="AE714" i="93"/>
  <c r="H847" i="93"/>
  <c r="V847" i="93" s="1"/>
  <c r="H1003" i="93" s="1"/>
  <c r="V1003" i="93" s="1"/>
  <c r="H1167" i="93" s="1"/>
  <c r="V1167" i="93" s="1"/>
  <c r="H1328" i="93" s="1"/>
  <c r="V1328" i="93" s="1"/>
  <c r="H1490" i="93" s="1"/>
  <c r="V1490" i="93" s="1"/>
  <c r="V721" i="93"/>
  <c r="R721" i="93"/>
  <c r="P721" i="93"/>
  <c r="V684" i="93"/>
  <c r="R684" i="93"/>
  <c r="V502" i="93"/>
  <c r="P502" i="93"/>
  <c r="X502" i="93" s="1"/>
  <c r="V453" i="93"/>
  <c r="P453" i="93"/>
  <c r="W453" i="93"/>
  <c r="I594" i="93"/>
  <c r="AF491" i="93"/>
  <c r="N326" i="93"/>
  <c r="X368" i="93"/>
  <c r="H801" i="93"/>
  <c r="V801" i="93" s="1"/>
  <c r="H957" i="93" s="1"/>
  <c r="V957" i="93" s="1"/>
  <c r="H1121" i="93" s="1"/>
  <c r="V1121" i="93" s="1"/>
  <c r="H1282" i="93" s="1"/>
  <c r="V1282" i="93" s="1"/>
  <c r="H1444" i="93" s="1"/>
  <c r="V1444" i="93" s="1"/>
  <c r="AE669" i="93"/>
  <c r="H739" i="93"/>
  <c r="AE604" i="93"/>
  <c r="X262" i="93"/>
  <c r="H715" i="93"/>
  <c r="V715" i="93" s="1"/>
  <c r="AE580" i="93"/>
  <c r="V260" i="93"/>
  <c r="H365" i="93" s="1"/>
  <c r="P260" i="93"/>
  <c r="W260" i="93"/>
  <c r="I365" i="93" s="1"/>
  <c r="H504" i="93"/>
  <c r="AE396" i="93"/>
  <c r="AE703" i="93"/>
  <c r="H835" i="93"/>
  <c r="V835" i="93" s="1"/>
  <c r="H991" i="93" s="1"/>
  <c r="V991" i="93" s="1"/>
  <c r="H1155" i="93" s="1"/>
  <c r="V1155" i="93" s="1"/>
  <c r="H1316" i="93" s="1"/>
  <c r="V1316" i="93" s="1"/>
  <c r="H1478" i="93" s="1"/>
  <c r="V1478" i="93" s="1"/>
  <c r="AE749" i="93"/>
  <c r="H904" i="93"/>
  <c r="V904" i="93" s="1"/>
  <c r="H1065" i="93" s="1"/>
  <c r="V1065" i="93" s="1"/>
  <c r="H1229" i="93" s="1"/>
  <c r="V1229" i="93" s="1"/>
  <c r="H1391" i="93" s="1"/>
  <c r="V1391" i="93" s="1"/>
  <c r="H1553" i="93" s="1"/>
  <c r="V1553" i="93" s="1"/>
  <c r="H806" i="93"/>
  <c r="V806" i="93" s="1"/>
  <c r="H962" i="93" s="1"/>
  <c r="V962" i="93" s="1"/>
  <c r="H1126" i="93" s="1"/>
  <c r="V1126" i="93" s="1"/>
  <c r="H1287" i="93" s="1"/>
  <c r="V1287" i="93" s="1"/>
  <c r="H1449" i="93" s="1"/>
  <c r="V1449" i="93" s="1"/>
  <c r="AE674" i="93"/>
  <c r="I1105" i="93"/>
  <c r="X944" i="93"/>
  <c r="H743" i="93"/>
  <c r="V743" i="93" s="1"/>
  <c r="AE608" i="93"/>
  <c r="AE717" i="93"/>
  <c r="H850" i="93"/>
  <c r="V850" i="93" s="1"/>
  <c r="H1009" i="93" s="1"/>
  <c r="V1009" i="93" s="1"/>
  <c r="H1173" i="93" s="1"/>
  <c r="V1173" i="93" s="1"/>
  <c r="H1334" i="93" s="1"/>
  <c r="V1334" i="93" s="1"/>
  <c r="H1496" i="93" s="1"/>
  <c r="V1496" i="93" s="1"/>
  <c r="AE695" i="93"/>
  <c r="H827" i="93"/>
  <c r="V827" i="93" s="1"/>
  <c r="H983" i="93" s="1"/>
  <c r="V983" i="93" s="1"/>
  <c r="H1147" i="93" s="1"/>
  <c r="V1147" i="93" s="1"/>
  <c r="H1308" i="93" s="1"/>
  <c r="V1308" i="93" s="1"/>
  <c r="H1470" i="93" s="1"/>
  <c r="V1470" i="93" s="1"/>
  <c r="T790" i="93"/>
  <c r="AE745" i="93"/>
  <c r="H900" i="93"/>
  <c r="V900" i="93" s="1"/>
  <c r="H1061" i="93" s="1"/>
  <c r="V1061" i="93" s="1"/>
  <c r="H1225" i="93" s="1"/>
  <c r="V1225" i="93" s="1"/>
  <c r="H1387" i="93" s="1"/>
  <c r="V1387" i="93" s="1"/>
  <c r="H1549" i="93" s="1"/>
  <c r="V1549" i="93" s="1"/>
  <c r="H462" i="93"/>
  <c r="AE368" i="93"/>
  <c r="H716" i="93"/>
  <c r="V716" i="93" s="1"/>
  <c r="AE581" i="93"/>
  <c r="H825" i="93"/>
  <c r="V825" i="93" s="1"/>
  <c r="H981" i="93" s="1"/>
  <c r="V981" i="93" s="1"/>
  <c r="H1145" i="93" s="1"/>
  <c r="V1145" i="93" s="1"/>
  <c r="H1306" i="93" s="1"/>
  <c r="V1306" i="93" s="1"/>
  <c r="H1468" i="93" s="1"/>
  <c r="V1468" i="93" s="1"/>
  <c r="AE693" i="93"/>
  <c r="N328" i="93"/>
  <c r="N366" i="93"/>
  <c r="R316" i="93"/>
  <c r="X219" i="93"/>
  <c r="AE707" i="93"/>
  <c r="H839" i="93"/>
  <c r="V839" i="93" s="1"/>
  <c r="H995" i="93" s="1"/>
  <c r="V995" i="93" s="1"/>
  <c r="H1159" i="93" s="1"/>
  <c r="V1159" i="93" s="1"/>
  <c r="H1320" i="93" s="1"/>
  <c r="V1320" i="93" s="1"/>
  <c r="H1482" i="93" s="1"/>
  <c r="V1482" i="93" s="1"/>
  <c r="X369" i="93" l="1"/>
  <c r="X443" i="93"/>
  <c r="P1368" i="93"/>
  <c r="X1368" i="93" s="1"/>
  <c r="V1368" i="93"/>
  <c r="H1530" i="93" s="1"/>
  <c r="V1530" i="93" s="1"/>
  <c r="AE679" i="93"/>
  <c r="H811" i="93"/>
  <c r="V811" i="93" s="1"/>
  <c r="H967" i="93" s="1"/>
  <c r="V967" i="93" s="1"/>
  <c r="H1131" i="93" s="1"/>
  <c r="V1131" i="93" s="1"/>
  <c r="H1292" i="93" s="1"/>
  <c r="V1292" i="93" s="1"/>
  <c r="H1454" i="93" s="1"/>
  <c r="V1454" i="93" s="1"/>
  <c r="X740" i="93"/>
  <c r="X810" i="93"/>
  <c r="W966" i="93"/>
  <c r="I1130" i="93" s="1"/>
  <c r="V966" i="93"/>
  <c r="H1130" i="93" s="1"/>
  <c r="R966" i="93"/>
  <c r="V434" i="93"/>
  <c r="R434" i="93"/>
  <c r="X434" i="93" s="1"/>
  <c r="R1102" i="93"/>
  <c r="X1102" i="93" s="1"/>
  <c r="V1102" i="93"/>
  <c r="H1266" i="93" s="1"/>
  <c r="V1266" i="93" s="1"/>
  <c r="H1428" i="93" s="1"/>
  <c r="V1428" i="93" s="1"/>
  <c r="H1590" i="93" s="1"/>
  <c r="V1590" i="93" s="1"/>
  <c r="X992" i="93"/>
  <c r="X453" i="93"/>
  <c r="X721" i="93"/>
  <c r="X439" i="93"/>
  <c r="R602" i="93"/>
  <c r="X602" i="93" s="1"/>
  <c r="V602" i="93"/>
  <c r="R598" i="93"/>
  <c r="X598" i="93" s="1"/>
  <c r="V598" i="93"/>
  <c r="V1340" i="93"/>
  <c r="H1502" i="93" s="1"/>
  <c r="W1340" i="93"/>
  <c r="X260" i="93"/>
  <c r="H556" i="93"/>
  <c r="AE453" i="93"/>
  <c r="V357" i="93"/>
  <c r="P357" i="93"/>
  <c r="W357" i="93"/>
  <c r="R724" i="93"/>
  <c r="X724" i="93" s="1"/>
  <c r="V724" i="93"/>
  <c r="AE687" i="93"/>
  <c r="H819" i="93"/>
  <c r="H808" i="93"/>
  <c r="V808" i="93" s="1"/>
  <c r="H964" i="93" s="1"/>
  <c r="V964" i="93" s="1"/>
  <c r="H1128" i="93" s="1"/>
  <c r="V1128" i="93" s="1"/>
  <c r="H1289" i="93" s="1"/>
  <c r="V1289" i="93" s="1"/>
  <c r="H1451" i="93" s="1"/>
  <c r="V1451" i="93" s="1"/>
  <c r="AE676" i="93"/>
  <c r="V876" i="93"/>
  <c r="H1035" i="93" s="1"/>
  <c r="W876" i="93"/>
  <c r="W1158" i="93"/>
  <c r="I1319" i="93" s="1"/>
  <c r="P1158" i="93"/>
  <c r="I382" i="93"/>
  <c r="X277" i="93"/>
  <c r="V333" i="93"/>
  <c r="P333" i="93"/>
  <c r="W333" i="93"/>
  <c r="H683" i="93"/>
  <c r="V683" i="93" s="1"/>
  <c r="AE548" i="93"/>
  <c r="I322" i="93"/>
  <c r="W316" i="93"/>
  <c r="R592" i="93"/>
  <c r="X592" i="93" s="1"/>
  <c r="V592" i="93"/>
  <c r="I379" i="93"/>
  <c r="X274" i="93"/>
  <c r="I540" i="93"/>
  <c r="AF437" i="93"/>
  <c r="V326" i="93"/>
  <c r="W326" i="93"/>
  <c r="P326" i="93"/>
  <c r="AE502" i="93"/>
  <c r="H605" i="93"/>
  <c r="V605" i="93" s="1"/>
  <c r="W800" i="93"/>
  <c r="I956" i="93" s="1"/>
  <c r="P800" i="93"/>
  <c r="H848" i="93"/>
  <c r="V848" i="93" s="1"/>
  <c r="H1004" i="93" s="1"/>
  <c r="V1004" i="93" s="1"/>
  <c r="H1168" i="93" s="1"/>
  <c r="V1168" i="93" s="1"/>
  <c r="H1329" i="93" s="1"/>
  <c r="V1329" i="93" s="1"/>
  <c r="H1491" i="93" s="1"/>
  <c r="V1491" i="93" s="1"/>
  <c r="AE715" i="93"/>
  <c r="R590" i="93"/>
  <c r="V590" i="93"/>
  <c r="I463" i="93"/>
  <c r="AF369" i="93"/>
  <c r="V367" i="93"/>
  <c r="P367" i="93"/>
  <c r="W367" i="93"/>
  <c r="X1123" i="93"/>
  <c r="X437" i="93"/>
  <c r="I895" i="93"/>
  <c r="AF740" i="93"/>
  <c r="X220" i="93"/>
  <c r="N220" i="93"/>
  <c r="V220" i="93" s="1"/>
  <c r="H325" i="93" s="1"/>
  <c r="N325" i="93" s="1"/>
  <c r="V325" i="93" s="1"/>
  <c r="AE325" i="93" s="1"/>
  <c r="I316" i="93"/>
  <c r="V1440" i="93"/>
  <c r="W1440" i="93"/>
  <c r="P1440" i="93"/>
  <c r="V328" i="93"/>
  <c r="W328" i="93"/>
  <c r="P328" i="93"/>
  <c r="AE369" i="93"/>
  <c r="H463" i="93"/>
  <c r="I1135" i="93"/>
  <c r="X971" i="93"/>
  <c r="I468" i="93"/>
  <c r="AF374" i="93"/>
  <c r="I376" i="93"/>
  <c r="X271" i="93"/>
  <c r="V331" i="93"/>
  <c r="P331" i="93"/>
  <c r="W331" i="93"/>
  <c r="I554" i="93"/>
  <c r="AF451" i="93"/>
  <c r="P316" i="93"/>
  <c r="X217" i="93"/>
  <c r="I358" i="93"/>
  <c r="X253" i="93"/>
  <c r="R596" i="93"/>
  <c r="X596" i="93" s="1"/>
  <c r="V596" i="93"/>
  <c r="H540" i="93"/>
  <c r="AE437" i="93"/>
  <c r="H854" i="93"/>
  <c r="V854" i="93" s="1"/>
  <c r="H1013" i="93" s="1"/>
  <c r="V1013" i="93" s="1"/>
  <c r="H1177" i="93" s="1"/>
  <c r="V1177" i="93" s="1"/>
  <c r="H1338" i="93" s="1"/>
  <c r="V1338" i="93" s="1"/>
  <c r="H1500" i="93" s="1"/>
  <c r="V1500" i="93" s="1"/>
  <c r="AE721" i="93"/>
  <c r="X684" i="93"/>
  <c r="R600" i="93"/>
  <c r="X600" i="93" s="1"/>
  <c r="V600" i="93"/>
  <c r="V722" i="93"/>
  <c r="R722" i="93"/>
  <c r="W722" i="93"/>
  <c r="X374" i="93"/>
  <c r="I546" i="93"/>
  <c r="AF443" i="93"/>
  <c r="X451" i="93"/>
  <c r="I542" i="93"/>
  <c r="AF439" i="93"/>
  <c r="H550" i="93"/>
  <c r="V550" i="93" s="1"/>
  <c r="AE447" i="93"/>
  <c r="H898" i="93"/>
  <c r="V898" i="93" s="1"/>
  <c r="H1059" i="93" s="1"/>
  <c r="V1059" i="93" s="1"/>
  <c r="H1223" i="93" s="1"/>
  <c r="V1223" i="93" s="1"/>
  <c r="H1385" i="93" s="1"/>
  <c r="V1385" i="93" s="1"/>
  <c r="H1547" i="93" s="1"/>
  <c r="V1547" i="93" s="1"/>
  <c r="AE743" i="93"/>
  <c r="V551" i="93"/>
  <c r="W551" i="93"/>
  <c r="P551" i="93"/>
  <c r="I556" i="93"/>
  <c r="AF453" i="93"/>
  <c r="H816" i="93"/>
  <c r="AE684" i="93"/>
  <c r="H468" i="93"/>
  <c r="AE374" i="93"/>
  <c r="AE451" i="93"/>
  <c r="H554" i="93"/>
  <c r="W802" i="93"/>
  <c r="I958" i="93" s="1"/>
  <c r="P802" i="93"/>
  <c r="V370" i="93"/>
  <c r="P370" i="93"/>
  <c r="W370" i="93"/>
  <c r="V366" i="93"/>
  <c r="P366" i="93"/>
  <c r="W366" i="93"/>
  <c r="H849" i="93"/>
  <c r="V849" i="93" s="1"/>
  <c r="H1005" i="93" s="1"/>
  <c r="V1005" i="93" s="1"/>
  <c r="H1169" i="93" s="1"/>
  <c r="V1169" i="93" s="1"/>
  <c r="H1330" i="93" s="1"/>
  <c r="V1330" i="93" s="1"/>
  <c r="H1492" i="93" s="1"/>
  <c r="V1492" i="93" s="1"/>
  <c r="AE716" i="93"/>
  <c r="N365" i="93"/>
  <c r="W741" i="93"/>
  <c r="V741" i="93"/>
  <c r="P741" i="93"/>
  <c r="R362" i="93"/>
  <c r="P362" i="93"/>
  <c r="V362" i="93"/>
  <c r="W362" i="93"/>
  <c r="W1348" i="93"/>
  <c r="V1348" i="93"/>
  <c r="H1510" i="93" s="1"/>
  <c r="AE443" i="93"/>
  <c r="H546" i="93"/>
  <c r="H542" i="93"/>
  <c r="AE439" i="93"/>
  <c r="W427" i="93"/>
  <c r="V427" i="93"/>
  <c r="P427" i="93"/>
  <c r="V816" i="93" l="1"/>
  <c r="H972" i="93" s="1"/>
  <c r="V972" i="93" s="1"/>
  <c r="H1136" i="93" s="1"/>
  <c r="V1136" i="93" s="1"/>
  <c r="H1297" i="93" s="1"/>
  <c r="V1297" i="93" s="1"/>
  <c r="H1459" i="93" s="1"/>
  <c r="V1459" i="93" s="1"/>
  <c r="R816" i="93"/>
  <c r="H740" i="93"/>
  <c r="V740" i="93" s="1"/>
  <c r="AE605" i="93"/>
  <c r="AE434" i="93"/>
  <c r="X2" i="93"/>
  <c r="H538" i="93"/>
  <c r="V538" i="93" s="1"/>
  <c r="R1106" i="93"/>
  <c r="X966" i="93"/>
  <c r="H815" i="93"/>
  <c r="V815" i="93" s="1"/>
  <c r="H971" i="93" s="1"/>
  <c r="V971" i="93" s="1"/>
  <c r="H1135" i="93" s="1"/>
  <c r="AE683" i="93"/>
  <c r="P819" i="93"/>
  <c r="X819" i="93" s="1"/>
  <c r="V819" i="93"/>
  <c r="H975" i="93" s="1"/>
  <c r="V975" i="93" s="1"/>
  <c r="H1139" i="93" s="1"/>
  <c r="V1139" i="93" s="1"/>
  <c r="H1300" i="93" s="1"/>
  <c r="V1300" i="93" s="1"/>
  <c r="H1462" i="93" s="1"/>
  <c r="V1462" i="93" s="1"/>
  <c r="X741" i="93"/>
  <c r="X551" i="93"/>
  <c r="X328" i="93"/>
  <c r="X427" i="93"/>
  <c r="X326" i="93"/>
  <c r="I855" i="93"/>
  <c r="AF722" i="93"/>
  <c r="H727" i="93"/>
  <c r="V727" i="93" s="1"/>
  <c r="AE592" i="93"/>
  <c r="I432" i="93"/>
  <c r="AF333" i="93"/>
  <c r="I1035" i="93"/>
  <c r="X876" i="93"/>
  <c r="W538" i="93"/>
  <c r="P538" i="93"/>
  <c r="I896" i="93"/>
  <c r="AF741" i="93"/>
  <c r="X366" i="93"/>
  <c r="H685" i="93"/>
  <c r="V685" i="93" s="1"/>
  <c r="AE550" i="93"/>
  <c r="X722" i="93"/>
  <c r="X316" i="93"/>
  <c r="N376" i="93"/>
  <c r="V1114" i="93"/>
  <c r="W851" i="93"/>
  <c r="V851" i="93"/>
  <c r="H1010" i="93" s="1"/>
  <c r="X333" i="93"/>
  <c r="V462" i="93"/>
  <c r="W462" i="93"/>
  <c r="P462" i="93"/>
  <c r="H460" i="93"/>
  <c r="AE366" i="93"/>
  <c r="AE722" i="93"/>
  <c r="H855" i="93"/>
  <c r="H725" i="93"/>
  <c r="V725" i="93" s="1"/>
  <c r="AE590" i="93"/>
  <c r="W1347" i="93"/>
  <c r="H432" i="93"/>
  <c r="AE333" i="93"/>
  <c r="I1502" i="93"/>
  <c r="X1340" i="93"/>
  <c r="V504" i="93"/>
  <c r="P504" i="93"/>
  <c r="X504" i="93" s="1"/>
  <c r="N322" i="93"/>
  <c r="I421" i="93"/>
  <c r="W1284" i="93"/>
  <c r="I1446" i="93" s="1"/>
  <c r="P1284" i="93"/>
  <c r="N382" i="93"/>
  <c r="AF357" i="93"/>
  <c r="I454" i="93"/>
  <c r="H733" i="93"/>
  <c r="V733" i="93" s="1"/>
  <c r="AE598" i="93"/>
  <c r="H735" i="93"/>
  <c r="V735" i="93" s="1"/>
  <c r="AE600" i="93"/>
  <c r="W466" i="93"/>
  <c r="P466" i="93"/>
  <c r="V466" i="93"/>
  <c r="X590" i="93"/>
  <c r="I686" i="93"/>
  <c r="AF551" i="93"/>
  <c r="W1156" i="93"/>
  <c r="I1317" i="93" s="1"/>
  <c r="P1156" i="93"/>
  <c r="I428" i="93"/>
  <c r="AF326" i="93"/>
  <c r="V739" i="93"/>
  <c r="W739" i="93"/>
  <c r="H686" i="93"/>
  <c r="AE551" i="93"/>
  <c r="R790" i="93"/>
  <c r="H731" i="93"/>
  <c r="V731" i="93" s="1"/>
  <c r="AE596" i="93"/>
  <c r="I431" i="93"/>
  <c r="AF331" i="93"/>
  <c r="AF328" i="93"/>
  <c r="I429" i="93"/>
  <c r="I461" i="93"/>
  <c r="AF367" i="93"/>
  <c r="H428" i="93"/>
  <c r="AE326" i="93"/>
  <c r="X1158" i="93"/>
  <c r="X357" i="93"/>
  <c r="I1510" i="93"/>
  <c r="X1348" i="93"/>
  <c r="H896" i="93"/>
  <c r="AE741" i="93"/>
  <c r="AF366" i="93"/>
  <c r="I460" i="93"/>
  <c r="AE427" i="93"/>
  <c r="H531" i="93"/>
  <c r="I531" i="93"/>
  <c r="AF427" i="93"/>
  <c r="AF362" i="93"/>
  <c r="I458" i="93"/>
  <c r="I464" i="93"/>
  <c r="AF370" i="93"/>
  <c r="AE362" i="93"/>
  <c r="H458" i="93"/>
  <c r="V365" i="93"/>
  <c r="P365" i="93"/>
  <c r="W365" i="93"/>
  <c r="X370" i="93"/>
  <c r="X362" i="93"/>
  <c r="H464" i="93"/>
  <c r="AE370" i="93"/>
  <c r="X802" i="93"/>
  <c r="X331" i="93"/>
  <c r="H429" i="93"/>
  <c r="AE328" i="93"/>
  <c r="X367" i="93"/>
  <c r="X800" i="93"/>
  <c r="V1105" i="93"/>
  <c r="H1269" i="93" s="1"/>
  <c r="V1269" i="93" s="1"/>
  <c r="H1431" i="93" s="1"/>
  <c r="V1431" i="93" s="1"/>
  <c r="H1593" i="93" s="1"/>
  <c r="V1593" i="93" s="1"/>
  <c r="T1105" i="93"/>
  <c r="X1105" i="93" s="1"/>
  <c r="H862" i="93"/>
  <c r="V862" i="93" s="1"/>
  <c r="H1021" i="93" s="1"/>
  <c r="V1021" i="93" s="1"/>
  <c r="H1185" i="93" s="1"/>
  <c r="V1185" i="93" s="1"/>
  <c r="H1347" i="93" s="1"/>
  <c r="V1347" i="93" s="1"/>
  <c r="H1509" i="93" s="1"/>
  <c r="AE724" i="93"/>
  <c r="H454" i="93"/>
  <c r="AE357" i="93"/>
  <c r="H737" i="93"/>
  <c r="V737" i="93" s="1"/>
  <c r="AE602" i="93"/>
  <c r="R594" i="93"/>
  <c r="X594" i="93" s="1"/>
  <c r="V594" i="93"/>
  <c r="H431" i="93"/>
  <c r="AE331" i="93"/>
  <c r="X1440" i="93"/>
  <c r="H461" i="93"/>
  <c r="AE367" i="93"/>
  <c r="N379" i="93"/>
  <c r="X538" i="93" l="1"/>
  <c r="R1130" i="93"/>
  <c r="V1130" i="93"/>
  <c r="H1291" i="93" s="1"/>
  <c r="H895" i="93"/>
  <c r="W895" i="93" s="1"/>
  <c r="AE740" i="93"/>
  <c r="X816" i="93"/>
  <c r="R945" i="93"/>
  <c r="X1156" i="93"/>
  <c r="X365" i="93"/>
  <c r="X466" i="93"/>
  <c r="V468" i="93"/>
  <c r="W468" i="93"/>
  <c r="P468" i="93"/>
  <c r="H569" i="93"/>
  <c r="AE466" i="93"/>
  <c r="H883" i="93"/>
  <c r="V883" i="93" s="1"/>
  <c r="H1043" i="93" s="1"/>
  <c r="V1043" i="93" s="1"/>
  <c r="H1207" i="93" s="1"/>
  <c r="V1207" i="93" s="1"/>
  <c r="H1369" i="93" s="1"/>
  <c r="V1369" i="93" s="1"/>
  <c r="H1531" i="93" s="1"/>
  <c r="V1531" i="93" s="1"/>
  <c r="AE733" i="93"/>
  <c r="V554" i="93"/>
  <c r="W554" i="93"/>
  <c r="P554" i="93"/>
  <c r="V376" i="93"/>
  <c r="P376" i="93"/>
  <c r="W376" i="93"/>
  <c r="H872" i="93"/>
  <c r="V872" i="93" s="1"/>
  <c r="H1031" i="93" s="1"/>
  <c r="V1031" i="93" s="1"/>
  <c r="H1195" i="93" s="1"/>
  <c r="V1195" i="93" s="1"/>
  <c r="H1357" i="93" s="1"/>
  <c r="V1357" i="93" s="1"/>
  <c r="H1519" i="93" s="1"/>
  <c r="V1519" i="93" s="1"/>
  <c r="AE727" i="93"/>
  <c r="P1319" i="93"/>
  <c r="W1319" i="93"/>
  <c r="I1481" i="93" s="1"/>
  <c r="H881" i="93"/>
  <c r="V881" i="93" s="1"/>
  <c r="H1041" i="93" s="1"/>
  <c r="V1041" i="93" s="1"/>
  <c r="H1205" i="93" s="1"/>
  <c r="V1205" i="93" s="1"/>
  <c r="H1367" i="93" s="1"/>
  <c r="V1367" i="93" s="1"/>
  <c r="H1529" i="93" s="1"/>
  <c r="V1529" i="93" s="1"/>
  <c r="AE731" i="93"/>
  <c r="V556" i="93"/>
  <c r="P556" i="93"/>
  <c r="W556" i="93"/>
  <c r="I673" i="93"/>
  <c r="AF538" i="93"/>
  <c r="V379" i="93"/>
  <c r="W379" i="93"/>
  <c r="P379" i="93"/>
  <c r="I569" i="93"/>
  <c r="AF466" i="93"/>
  <c r="I1010" i="93"/>
  <c r="X851" i="93"/>
  <c r="H673" i="93"/>
  <c r="AE538" i="93"/>
  <c r="P956" i="93"/>
  <c r="W956" i="93"/>
  <c r="I1120" i="93" s="1"/>
  <c r="H729" i="93"/>
  <c r="V729" i="93" s="1"/>
  <c r="AE594" i="93"/>
  <c r="I459" i="93"/>
  <c r="AF365" i="93"/>
  <c r="W958" i="93"/>
  <c r="I1122" i="93" s="1"/>
  <c r="P958" i="93"/>
  <c r="V322" i="93"/>
  <c r="W322" i="93"/>
  <c r="P322" i="93"/>
  <c r="I1509" i="93"/>
  <c r="X1347" i="93"/>
  <c r="V546" i="93"/>
  <c r="W546" i="93"/>
  <c r="P546" i="93"/>
  <c r="H886" i="93"/>
  <c r="V886" i="93" s="1"/>
  <c r="H1046" i="93" s="1"/>
  <c r="V1046" i="93" s="1"/>
  <c r="H1210" i="93" s="1"/>
  <c r="V1210" i="93" s="1"/>
  <c r="H1372" i="93" s="1"/>
  <c r="V1372" i="93" s="1"/>
  <c r="H1534" i="93" s="1"/>
  <c r="V1534" i="93" s="1"/>
  <c r="AE735" i="93"/>
  <c r="V382" i="93"/>
  <c r="P382" i="93"/>
  <c r="W382" i="93"/>
  <c r="H817" i="93"/>
  <c r="V817" i="93" s="1"/>
  <c r="H973" i="93" s="1"/>
  <c r="V973" i="93" s="1"/>
  <c r="H1137" i="93" s="1"/>
  <c r="V1137" i="93" s="1"/>
  <c r="H1298" i="93" s="1"/>
  <c r="V1298" i="93" s="1"/>
  <c r="H1460" i="93" s="1"/>
  <c r="V1460" i="93" s="1"/>
  <c r="AE685" i="93"/>
  <c r="R358" i="93"/>
  <c r="V358" i="93"/>
  <c r="AE358" i="93" s="1"/>
  <c r="V463" i="93"/>
  <c r="P463" i="93"/>
  <c r="W463" i="93"/>
  <c r="AE365" i="93"/>
  <c r="H459" i="93"/>
  <c r="I893" i="93"/>
  <c r="AF739" i="93"/>
  <c r="X739" i="93"/>
  <c r="V542" i="93"/>
  <c r="P542" i="93"/>
  <c r="W542" i="93"/>
  <c r="X1284" i="93"/>
  <c r="X462" i="93"/>
  <c r="H1275" i="93"/>
  <c r="H889" i="93"/>
  <c r="V889" i="93" s="1"/>
  <c r="H1049" i="93" s="1"/>
  <c r="V1049" i="93" s="1"/>
  <c r="H1213" i="93" s="1"/>
  <c r="V1213" i="93" s="1"/>
  <c r="H1375" i="93" s="1"/>
  <c r="V1375" i="93" s="1"/>
  <c r="H1537" i="93" s="1"/>
  <c r="V1537" i="93" s="1"/>
  <c r="AE737" i="93"/>
  <c r="V540" i="93"/>
  <c r="W540" i="93"/>
  <c r="P540" i="93"/>
  <c r="H893" i="93"/>
  <c r="AE739" i="93"/>
  <c r="H607" i="93"/>
  <c r="V607" i="93" s="1"/>
  <c r="AE504" i="93"/>
  <c r="H869" i="93"/>
  <c r="V869" i="93" s="1"/>
  <c r="H1028" i="93" s="1"/>
  <c r="V1028" i="93" s="1"/>
  <c r="H1192" i="93" s="1"/>
  <c r="V1192" i="93" s="1"/>
  <c r="H1354" i="93" s="1"/>
  <c r="V1354" i="93" s="1"/>
  <c r="H1516" i="93" s="1"/>
  <c r="V1516" i="93" s="1"/>
  <c r="AE725" i="93"/>
  <c r="AF462" i="93"/>
  <c r="I565" i="93"/>
  <c r="P1135" i="93"/>
  <c r="X1135" i="93" s="1"/>
  <c r="V1135" i="93"/>
  <c r="H1296" i="93" s="1"/>
  <c r="V1296" i="93" s="1"/>
  <c r="H1458" i="93" s="1"/>
  <c r="V1458" i="93" s="1"/>
  <c r="R658" i="93"/>
  <c r="AE462" i="93"/>
  <c r="H565" i="93"/>
  <c r="V895" i="93" l="1"/>
  <c r="H1056" i="93" s="1"/>
  <c r="H742" i="93"/>
  <c r="V742" i="93" s="1"/>
  <c r="AE607" i="93"/>
  <c r="X540" i="93"/>
  <c r="X956" i="93"/>
  <c r="W1291" i="93"/>
  <c r="V1291" i="93"/>
  <c r="H1453" i="93" s="1"/>
  <c r="R1270" i="93"/>
  <c r="X1130" i="93"/>
  <c r="X554" i="93"/>
  <c r="X468" i="93"/>
  <c r="X382" i="93"/>
  <c r="X958" i="93"/>
  <c r="X556" i="93"/>
  <c r="X1319" i="93"/>
  <c r="X376" i="93"/>
  <c r="W855" i="93"/>
  <c r="V855" i="93"/>
  <c r="H1014" i="93" s="1"/>
  <c r="V432" i="93"/>
  <c r="P432" i="93"/>
  <c r="X432" i="93" s="1"/>
  <c r="P686" i="93"/>
  <c r="V686" i="93"/>
  <c r="W686" i="93"/>
  <c r="X463" i="93"/>
  <c r="V1035" i="93"/>
  <c r="H1199" i="93" s="1"/>
  <c r="W1035" i="93"/>
  <c r="W1446" i="93"/>
  <c r="X1446" i="93" s="1"/>
  <c r="H566" i="93"/>
  <c r="AE463" i="93"/>
  <c r="I426" i="93"/>
  <c r="AF322" i="93"/>
  <c r="W421" i="93"/>
  <c r="W464" i="93"/>
  <c r="V464" i="93"/>
  <c r="P464" i="93"/>
  <c r="X379" i="93"/>
  <c r="V429" i="93"/>
  <c r="W429" i="93"/>
  <c r="P429" i="93"/>
  <c r="V460" i="93"/>
  <c r="W460" i="93"/>
  <c r="P460" i="93"/>
  <c r="H426" i="93"/>
  <c r="AE322" i="93"/>
  <c r="I472" i="93"/>
  <c r="AF379" i="93"/>
  <c r="V454" i="93"/>
  <c r="P454" i="93"/>
  <c r="W454" i="93"/>
  <c r="V1502" i="93"/>
  <c r="W1502" i="93"/>
  <c r="X1502" i="93" s="1"/>
  <c r="V428" i="93"/>
  <c r="P428" i="93"/>
  <c r="W428" i="93"/>
  <c r="X546" i="93"/>
  <c r="V461" i="93"/>
  <c r="W461" i="93"/>
  <c r="P461" i="93"/>
  <c r="H472" i="93"/>
  <c r="AE379" i="93"/>
  <c r="W1058" i="93"/>
  <c r="I1222" i="93" s="1"/>
  <c r="P1058" i="93"/>
  <c r="W458" i="93"/>
  <c r="V458" i="93"/>
  <c r="P458" i="93"/>
  <c r="AF382" i="93"/>
  <c r="I474" i="93"/>
  <c r="AF546" i="93"/>
  <c r="I681" i="93"/>
  <c r="I689" i="93"/>
  <c r="AF554" i="93"/>
  <c r="I675" i="93"/>
  <c r="AF540" i="93"/>
  <c r="I677" i="93"/>
  <c r="AF542" i="93"/>
  <c r="H875" i="93"/>
  <c r="V875" i="93" s="1"/>
  <c r="H1034" i="93" s="1"/>
  <c r="V1034" i="93" s="1"/>
  <c r="H1198" i="93" s="1"/>
  <c r="V1198" i="93" s="1"/>
  <c r="H1360" i="93" s="1"/>
  <c r="V1360" i="93" s="1"/>
  <c r="H1522" i="93" s="1"/>
  <c r="V1522" i="93" s="1"/>
  <c r="AE729" i="93"/>
  <c r="H689" i="93"/>
  <c r="AE554" i="93"/>
  <c r="I571" i="93"/>
  <c r="AF468" i="93"/>
  <c r="W896" i="93"/>
  <c r="V896" i="93"/>
  <c r="H1057" i="93" s="1"/>
  <c r="H681" i="93"/>
  <c r="AE546" i="93"/>
  <c r="AE540" i="93"/>
  <c r="H675" i="93"/>
  <c r="X542" i="93"/>
  <c r="AE382" i="93"/>
  <c r="H474" i="93"/>
  <c r="I691" i="93"/>
  <c r="AF556" i="93"/>
  <c r="V1510" i="93"/>
  <c r="W1510" i="93"/>
  <c r="X1510" i="93" s="1"/>
  <c r="I470" i="93"/>
  <c r="AF376" i="93"/>
  <c r="AE468" i="93"/>
  <c r="H571" i="93"/>
  <c r="H677" i="93"/>
  <c r="AE542" i="93"/>
  <c r="I566" i="93"/>
  <c r="AF463" i="93"/>
  <c r="R421" i="93"/>
  <c r="X358" i="93"/>
  <c r="P1317" i="93"/>
  <c r="W1317" i="93"/>
  <c r="I1479" i="93" s="1"/>
  <c r="V431" i="93"/>
  <c r="W431" i="93"/>
  <c r="P431" i="93"/>
  <c r="P421" i="93"/>
  <c r="X322" i="93"/>
  <c r="H691" i="93"/>
  <c r="AE556" i="93"/>
  <c r="V531" i="93"/>
  <c r="W531" i="93"/>
  <c r="H470" i="93"/>
  <c r="AE376" i="93"/>
  <c r="I1056" i="93"/>
  <c r="X895" i="93"/>
  <c r="X428" i="93" l="1"/>
  <c r="I1453" i="93"/>
  <c r="X1291" i="93"/>
  <c r="H897" i="93"/>
  <c r="AE742" i="93"/>
  <c r="X461" i="93"/>
  <c r="X460" i="93"/>
  <c r="X431" i="93"/>
  <c r="X429" i="93"/>
  <c r="X1317" i="93"/>
  <c r="X454" i="93"/>
  <c r="X421" i="93"/>
  <c r="X464" i="93"/>
  <c r="AF531" i="93"/>
  <c r="I666" i="93"/>
  <c r="X531" i="93"/>
  <c r="I1057" i="93"/>
  <c r="X896" i="93"/>
  <c r="V1509" i="93"/>
  <c r="W1509" i="93"/>
  <c r="X1509" i="93" s="1"/>
  <c r="I564" i="93"/>
  <c r="AF461" i="93"/>
  <c r="AF454" i="93"/>
  <c r="I557" i="93"/>
  <c r="I563" i="93"/>
  <c r="AF460" i="93"/>
  <c r="P1481" i="93"/>
  <c r="X1481" i="93" s="1"/>
  <c r="H535" i="93"/>
  <c r="AE431" i="93"/>
  <c r="H564" i="93"/>
  <c r="AE461" i="93"/>
  <c r="AE460" i="93"/>
  <c r="H563" i="93"/>
  <c r="I818" i="93"/>
  <c r="AF686" i="93"/>
  <c r="W1120" i="93"/>
  <c r="I1281" i="93" s="1"/>
  <c r="P1120" i="93"/>
  <c r="AE454" i="93"/>
  <c r="H557" i="93"/>
  <c r="V1275" i="93"/>
  <c r="H818" i="93"/>
  <c r="AE686" i="93"/>
  <c r="V569" i="93"/>
  <c r="W569" i="93"/>
  <c r="P569" i="93"/>
  <c r="I535" i="93"/>
  <c r="AF431" i="93"/>
  <c r="X458" i="93"/>
  <c r="I532" i="93"/>
  <c r="AF428" i="93"/>
  <c r="I533" i="93"/>
  <c r="AF429" i="93"/>
  <c r="H567" i="93"/>
  <c r="AE464" i="93"/>
  <c r="X686" i="93"/>
  <c r="P1122" i="93"/>
  <c r="W1122" i="93"/>
  <c r="I1283" i="93" s="1"/>
  <c r="V673" i="93"/>
  <c r="P673" i="93"/>
  <c r="X673" i="93" s="1"/>
  <c r="H561" i="93"/>
  <c r="AE458" i="93"/>
  <c r="H533" i="93"/>
  <c r="AE429" i="93"/>
  <c r="I567" i="93"/>
  <c r="AF464" i="93"/>
  <c r="H666" i="93"/>
  <c r="AE531" i="93"/>
  <c r="V1010" i="93"/>
  <c r="H1174" i="93" s="1"/>
  <c r="W1010" i="93"/>
  <c r="I561" i="93"/>
  <c r="AF458" i="93"/>
  <c r="V459" i="93"/>
  <c r="P459" i="93"/>
  <c r="W459" i="93"/>
  <c r="H532" i="93"/>
  <c r="AE428" i="93"/>
  <c r="H536" i="93"/>
  <c r="V536" i="93" s="1"/>
  <c r="AE432" i="93"/>
  <c r="V893" i="93"/>
  <c r="H1053" i="93" s="1"/>
  <c r="W893" i="93"/>
  <c r="V565" i="93"/>
  <c r="P565" i="93"/>
  <c r="W565" i="93"/>
  <c r="I1199" i="93"/>
  <c r="X1035" i="93"/>
  <c r="I525" i="93"/>
  <c r="I1014" i="93"/>
  <c r="X855" i="93"/>
  <c r="AE536" i="93" l="1"/>
  <c r="H671" i="93"/>
  <c r="V671" i="93" s="1"/>
  <c r="V897" i="93"/>
  <c r="H1058" i="93" s="1"/>
  <c r="W897" i="93"/>
  <c r="V1453" i="93"/>
  <c r="X1453" i="93"/>
  <c r="X1120" i="93"/>
  <c r="X1122" i="93"/>
  <c r="X569" i="93"/>
  <c r="H805" i="93"/>
  <c r="AE673" i="93"/>
  <c r="W1056" i="93"/>
  <c r="I1220" i="93" s="1"/>
  <c r="V1056" i="93"/>
  <c r="H1220" i="93" s="1"/>
  <c r="P1056" i="93"/>
  <c r="V571" i="93"/>
  <c r="W571" i="93"/>
  <c r="P571" i="93"/>
  <c r="V691" i="93"/>
  <c r="P691" i="93"/>
  <c r="W691" i="93"/>
  <c r="X565" i="93"/>
  <c r="I562" i="93"/>
  <c r="AF459" i="93"/>
  <c r="H700" i="93"/>
  <c r="AE565" i="93"/>
  <c r="X459" i="93"/>
  <c r="I704" i="93"/>
  <c r="AF569" i="93"/>
  <c r="W675" i="93"/>
  <c r="V675" i="93"/>
  <c r="P675" i="93"/>
  <c r="R426" i="93"/>
  <c r="R525" i="93" s="1"/>
  <c r="P426" i="93"/>
  <c r="V426" i="93"/>
  <c r="W426" i="93"/>
  <c r="I700" i="93"/>
  <c r="AF565" i="93"/>
  <c r="P1479" i="93"/>
  <c r="X1479" i="93" s="1"/>
  <c r="W472" i="93"/>
  <c r="V472" i="93"/>
  <c r="P472" i="93"/>
  <c r="AE569" i="93"/>
  <c r="H704" i="93"/>
  <c r="V681" i="93"/>
  <c r="W681" i="93"/>
  <c r="P681" i="93"/>
  <c r="I1053" i="93"/>
  <c r="X893" i="93"/>
  <c r="AE459" i="93"/>
  <c r="H562" i="93"/>
  <c r="V470" i="93"/>
  <c r="P470" i="93"/>
  <c r="W470" i="93"/>
  <c r="P1222" i="93"/>
  <c r="W1222" i="93"/>
  <c r="I1384" i="93" s="1"/>
  <c r="I1174" i="93"/>
  <c r="X1010" i="93"/>
  <c r="H1437" i="93"/>
  <c r="V689" i="93"/>
  <c r="W689" i="93"/>
  <c r="P689" i="93"/>
  <c r="X689" i="93" s="1"/>
  <c r="W474" i="93"/>
  <c r="P474" i="93"/>
  <c r="V474" i="93"/>
  <c r="V677" i="93"/>
  <c r="P677" i="93"/>
  <c r="X677" i="93" s="1"/>
  <c r="V566" i="93"/>
  <c r="P566" i="93"/>
  <c r="W566" i="93"/>
  <c r="W805" i="93" l="1"/>
  <c r="V805" i="93"/>
  <c r="H961" i="93" s="1"/>
  <c r="I1058" i="93"/>
  <c r="X897" i="93"/>
  <c r="AE671" i="93"/>
  <c r="H803" i="93"/>
  <c r="X675" i="93"/>
  <c r="X566" i="93"/>
  <c r="X1056" i="93"/>
  <c r="X691" i="93"/>
  <c r="X681" i="93"/>
  <c r="V818" i="93"/>
  <c r="H974" i="93" s="1"/>
  <c r="W818" i="93"/>
  <c r="I974" i="93" s="1"/>
  <c r="P818" i="93"/>
  <c r="H577" i="93"/>
  <c r="AE474" i="93"/>
  <c r="V557" i="93"/>
  <c r="P557" i="93"/>
  <c r="W557" i="93"/>
  <c r="V561" i="93"/>
  <c r="P561" i="93"/>
  <c r="W561" i="93"/>
  <c r="X470" i="93"/>
  <c r="I530" i="93"/>
  <c r="W525" i="93"/>
  <c r="AF426" i="93"/>
  <c r="I701" i="93"/>
  <c r="AF566" i="93"/>
  <c r="X474" i="93"/>
  <c r="P1281" i="93"/>
  <c r="W1281" i="93"/>
  <c r="I1443" i="93" s="1"/>
  <c r="AE470" i="93"/>
  <c r="H573" i="93"/>
  <c r="AF681" i="93"/>
  <c r="I813" i="93"/>
  <c r="X472" i="93"/>
  <c r="H530" i="93"/>
  <c r="AE426" i="93"/>
  <c r="AF691" i="93"/>
  <c r="I823" i="93"/>
  <c r="V535" i="93"/>
  <c r="P535" i="93"/>
  <c r="X535" i="93" s="1"/>
  <c r="H809" i="93"/>
  <c r="V809" i="93" s="1"/>
  <c r="H965" i="93" s="1"/>
  <c r="V965" i="93" s="1"/>
  <c r="H1129" i="93" s="1"/>
  <c r="AE677" i="93"/>
  <c r="AF470" i="93"/>
  <c r="I573" i="93"/>
  <c r="I577" i="93"/>
  <c r="AF474" i="93"/>
  <c r="V564" i="93"/>
  <c r="W564" i="93"/>
  <c r="P564" i="93"/>
  <c r="H813" i="93"/>
  <c r="AE681" i="93"/>
  <c r="H575" i="93"/>
  <c r="AE472" i="93"/>
  <c r="P525" i="93"/>
  <c r="X426" i="93"/>
  <c r="V1057" i="93"/>
  <c r="H1221" i="93" s="1"/>
  <c r="W1057" i="93"/>
  <c r="I1221" i="93" s="1"/>
  <c r="P1057" i="93"/>
  <c r="AE691" i="93"/>
  <c r="H823" i="93"/>
  <c r="V563" i="93"/>
  <c r="P563" i="93"/>
  <c r="W563" i="93"/>
  <c r="H701" i="93"/>
  <c r="AE566" i="93"/>
  <c r="I575" i="93"/>
  <c r="AF472" i="93"/>
  <c r="I821" i="93"/>
  <c r="AF689" i="93"/>
  <c r="X571" i="93"/>
  <c r="V532" i="93"/>
  <c r="P532" i="93"/>
  <c r="W532" i="93"/>
  <c r="AE675" i="93"/>
  <c r="H807" i="93"/>
  <c r="V533" i="93"/>
  <c r="P533" i="93"/>
  <c r="X533" i="93" s="1"/>
  <c r="I706" i="93"/>
  <c r="AF571" i="93"/>
  <c r="V666" i="93"/>
  <c r="W666" i="93"/>
  <c r="H821" i="93"/>
  <c r="AE689" i="93"/>
  <c r="V1199" i="93"/>
  <c r="H1361" i="93" s="1"/>
  <c r="W1199" i="93"/>
  <c r="W1014" i="93"/>
  <c r="V1014" i="93"/>
  <c r="H1178" i="93" s="1"/>
  <c r="X1222" i="93"/>
  <c r="I807" i="93"/>
  <c r="AF675" i="93"/>
  <c r="H706" i="93"/>
  <c r="AE571" i="93"/>
  <c r="W1283" i="93"/>
  <c r="I1445" i="93" s="1"/>
  <c r="P1283" i="93"/>
  <c r="V567" i="93"/>
  <c r="W567" i="93"/>
  <c r="P567" i="93"/>
  <c r="P1129" i="93" l="1"/>
  <c r="X1129" i="93" s="1"/>
  <c r="V1129" i="93"/>
  <c r="H1290" i="93" s="1"/>
  <c r="V1290" i="93" s="1"/>
  <c r="H1452" i="93" s="1"/>
  <c r="V1452" i="93" s="1"/>
  <c r="W803" i="93"/>
  <c r="V803" i="93"/>
  <c r="H959" i="93" s="1"/>
  <c r="V1058" i="93"/>
  <c r="H1222" i="93" s="1"/>
  <c r="V1222" i="93" s="1"/>
  <c r="H1384" i="93" s="1"/>
  <c r="V1384" i="93" s="1"/>
  <c r="H1546" i="93" s="1"/>
  <c r="X1058" i="93"/>
  <c r="I961" i="93"/>
  <c r="X805" i="93"/>
  <c r="X818" i="93"/>
  <c r="X532" i="93"/>
  <c r="X525" i="93"/>
  <c r="X557" i="93"/>
  <c r="X564" i="93"/>
  <c r="X561" i="93"/>
  <c r="X567" i="93"/>
  <c r="V1174" i="93"/>
  <c r="H1335" i="93" s="1"/>
  <c r="T1174" i="93"/>
  <c r="W1174" i="93"/>
  <c r="X1057" i="93"/>
  <c r="X1281" i="93"/>
  <c r="I696" i="93"/>
  <c r="AF561" i="93"/>
  <c r="V562" i="93"/>
  <c r="P562" i="93"/>
  <c r="W562" i="93"/>
  <c r="W1384" i="93"/>
  <c r="I1546" i="93" s="1"/>
  <c r="P1384" i="93"/>
  <c r="AF563" i="93"/>
  <c r="I698" i="93"/>
  <c r="H668" i="93"/>
  <c r="V668" i="93" s="1"/>
  <c r="AE533" i="93"/>
  <c r="X563" i="93"/>
  <c r="I699" i="93"/>
  <c r="AF564" i="93"/>
  <c r="H698" i="93"/>
  <c r="AE563" i="93"/>
  <c r="H699" i="93"/>
  <c r="AE564" i="93"/>
  <c r="H696" i="93"/>
  <c r="AE561" i="93"/>
  <c r="V1053" i="93"/>
  <c r="H1217" i="93" s="1"/>
  <c r="T1053" i="93"/>
  <c r="W1053" i="93"/>
  <c r="W1220" i="93"/>
  <c r="I1382" i="93" s="1"/>
  <c r="V1220" i="93"/>
  <c r="H1382" i="93" s="1"/>
  <c r="P1220" i="93"/>
  <c r="V1437" i="93"/>
  <c r="I692" i="93"/>
  <c r="AF557" i="93"/>
  <c r="I702" i="93"/>
  <c r="AF567" i="93"/>
  <c r="I1361" i="93"/>
  <c r="X1199" i="93"/>
  <c r="AE532" i="93"/>
  <c r="H667" i="93"/>
  <c r="H702" i="93"/>
  <c r="AE567" i="93"/>
  <c r="V700" i="93"/>
  <c r="W700" i="93"/>
  <c r="P700" i="93"/>
  <c r="X1283" i="93"/>
  <c r="AF666" i="93"/>
  <c r="I798" i="93"/>
  <c r="X666" i="93"/>
  <c r="I667" i="93"/>
  <c r="AF532" i="93"/>
  <c r="AE535" i="93"/>
  <c r="H670" i="93"/>
  <c r="V670" i="93" s="1"/>
  <c r="I1178" i="93"/>
  <c r="X1014" i="93"/>
  <c r="H798" i="93"/>
  <c r="AE666" i="93"/>
  <c r="H692" i="93"/>
  <c r="AE557" i="93"/>
  <c r="I658" i="93"/>
  <c r="V704" i="93"/>
  <c r="P704" i="93"/>
  <c r="X704" i="93" s="1"/>
  <c r="X700" i="93" l="1"/>
  <c r="X1220" i="93"/>
  <c r="AE668" i="93"/>
  <c r="H800" i="93"/>
  <c r="V800" i="93" s="1"/>
  <c r="H956" i="93" s="1"/>
  <c r="V956" i="93" s="1"/>
  <c r="H1120" i="93" s="1"/>
  <c r="V1120" i="93" s="1"/>
  <c r="H1281" i="93" s="1"/>
  <c r="V1281" i="93" s="1"/>
  <c r="H1443" i="93" s="1"/>
  <c r="V1443" i="93" s="1"/>
  <c r="V961" i="93"/>
  <c r="H1125" i="93" s="1"/>
  <c r="V1125" i="93" s="1"/>
  <c r="H1286" i="93" s="1"/>
  <c r="V1286" i="93" s="1"/>
  <c r="H1448" i="93" s="1"/>
  <c r="V1448" i="93" s="1"/>
  <c r="X961" i="93"/>
  <c r="H802" i="93"/>
  <c r="V802" i="93" s="1"/>
  <c r="H958" i="93" s="1"/>
  <c r="V958" i="93" s="1"/>
  <c r="H1122" i="93" s="1"/>
  <c r="V1122" i="93" s="1"/>
  <c r="H1283" i="93" s="1"/>
  <c r="V1283" i="93" s="1"/>
  <c r="H1445" i="93" s="1"/>
  <c r="V1445" i="93" s="1"/>
  <c r="AE670" i="93"/>
  <c r="I959" i="93"/>
  <c r="X803" i="93"/>
  <c r="X562" i="93"/>
  <c r="V813" i="93"/>
  <c r="H969" i="93" s="1"/>
  <c r="W813" i="93"/>
  <c r="I969" i="93" s="1"/>
  <c r="P813" i="93"/>
  <c r="I697" i="93"/>
  <c r="AF562" i="93"/>
  <c r="P807" i="93"/>
  <c r="W807" i="93"/>
  <c r="I963" i="93" s="1"/>
  <c r="V807" i="93"/>
  <c r="H963" i="93" s="1"/>
  <c r="V573" i="93"/>
  <c r="W573" i="93"/>
  <c r="V530" i="93"/>
  <c r="W530" i="93"/>
  <c r="P530" i="93"/>
  <c r="P1443" i="93"/>
  <c r="W1443" i="93"/>
  <c r="V823" i="93"/>
  <c r="H979" i="93" s="1"/>
  <c r="W823" i="93"/>
  <c r="I979" i="93" s="1"/>
  <c r="P823" i="93"/>
  <c r="H697" i="93"/>
  <c r="AE562" i="93"/>
  <c r="V577" i="93"/>
  <c r="P577" i="93"/>
  <c r="W577" i="93"/>
  <c r="W701" i="93"/>
  <c r="V701" i="93"/>
  <c r="P701" i="93"/>
  <c r="I1217" i="93"/>
  <c r="X1053" i="93"/>
  <c r="I1335" i="93"/>
  <c r="X1174" i="93"/>
  <c r="H832" i="93"/>
  <c r="AE700" i="93"/>
  <c r="V575" i="93"/>
  <c r="W575" i="93"/>
  <c r="P575" i="93"/>
  <c r="V821" i="93"/>
  <c r="H977" i="93" s="1"/>
  <c r="V977" i="93" s="1"/>
  <c r="H1141" i="93" s="1"/>
  <c r="V1141" i="93" s="1"/>
  <c r="H1302" i="93" s="1"/>
  <c r="P821" i="93"/>
  <c r="X821" i="93" s="1"/>
  <c r="P1445" i="93"/>
  <c r="W1445" i="93"/>
  <c r="H836" i="93"/>
  <c r="V836" i="93" s="1"/>
  <c r="H992" i="93" s="1"/>
  <c r="V992" i="93" s="1"/>
  <c r="H1156" i="93" s="1"/>
  <c r="V1156" i="93" s="1"/>
  <c r="H1317" i="93" s="1"/>
  <c r="V1317" i="93" s="1"/>
  <c r="H1479" i="93" s="1"/>
  <c r="V1479" i="93" s="1"/>
  <c r="AE704" i="93"/>
  <c r="V974" i="93"/>
  <c r="H1138" i="93" s="1"/>
  <c r="V1138" i="93" s="1"/>
  <c r="H1299" i="93" s="1"/>
  <c r="V1299" i="93" s="1"/>
  <c r="H1461" i="93" s="1"/>
  <c r="V1461" i="93" s="1"/>
  <c r="P974" i="93"/>
  <c r="X974" i="93" s="1"/>
  <c r="X1384" i="93"/>
  <c r="I832" i="93"/>
  <c r="AF700" i="93"/>
  <c r="V1221" i="93"/>
  <c r="H1383" i="93" s="1"/>
  <c r="W1221" i="93"/>
  <c r="I1383" i="93" s="1"/>
  <c r="P1221" i="93"/>
  <c r="V706" i="93"/>
  <c r="P706" i="93"/>
  <c r="X706" i="93" s="1"/>
  <c r="V959" i="93" l="1"/>
  <c r="H1123" i="93" s="1"/>
  <c r="V1123" i="93" s="1"/>
  <c r="H1284" i="93" s="1"/>
  <c r="V1284" i="93" s="1"/>
  <c r="H1446" i="93" s="1"/>
  <c r="V1446" i="93" s="1"/>
  <c r="X959" i="93"/>
  <c r="P1302" i="93"/>
  <c r="X1302" i="93" s="1"/>
  <c r="V1302" i="93"/>
  <c r="H1464" i="93" s="1"/>
  <c r="V1464" i="93" s="1"/>
  <c r="X823" i="93"/>
  <c r="X1445" i="93"/>
  <c r="I712" i="93"/>
  <c r="AF577" i="93"/>
  <c r="V698" i="93"/>
  <c r="W698" i="93"/>
  <c r="P698" i="93"/>
  <c r="X577" i="93"/>
  <c r="X1443" i="93"/>
  <c r="X1221" i="93"/>
  <c r="V667" i="93"/>
  <c r="P667" i="93"/>
  <c r="W667" i="93"/>
  <c r="X575" i="93"/>
  <c r="H712" i="93"/>
  <c r="AE577" i="93"/>
  <c r="X807" i="93"/>
  <c r="AE706" i="93"/>
  <c r="H838" i="93"/>
  <c r="V838" i="93" s="1"/>
  <c r="H994" i="93" s="1"/>
  <c r="V994" i="93" s="1"/>
  <c r="H1158" i="93" s="1"/>
  <c r="V1158" i="93" s="1"/>
  <c r="H1319" i="93" s="1"/>
  <c r="V1319" i="93" s="1"/>
  <c r="H1481" i="93" s="1"/>
  <c r="V1481" i="93" s="1"/>
  <c r="I710" i="93"/>
  <c r="AF575" i="93"/>
  <c r="P658" i="93"/>
  <c r="X530" i="93"/>
  <c r="V1382" i="93"/>
  <c r="H1544" i="93" s="1"/>
  <c r="W1382" i="93"/>
  <c r="I1544" i="93" s="1"/>
  <c r="P1382" i="93"/>
  <c r="V1361" i="93"/>
  <c r="H1523" i="93" s="1"/>
  <c r="W1361" i="93"/>
  <c r="H710" i="93"/>
  <c r="AE575" i="93"/>
  <c r="W658" i="93"/>
  <c r="I665" i="93"/>
  <c r="AF530" i="93"/>
  <c r="V692" i="93"/>
  <c r="P692" i="93"/>
  <c r="W692" i="93"/>
  <c r="V699" i="93"/>
  <c r="P699" i="93"/>
  <c r="W699" i="93"/>
  <c r="V696" i="93"/>
  <c r="P696" i="93"/>
  <c r="W696" i="93"/>
  <c r="X701" i="93"/>
  <c r="H665" i="93"/>
  <c r="AE530" i="93"/>
  <c r="V798" i="93"/>
  <c r="H954" i="93" s="1"/>
  <c r="W798" i="93"/>
  <c r="V1546" i="93"/>
  <c r="P1546" i="93"/>
  <c r="W1546" i="93"/>
  <c r="H833" i="93"/>
  <c r="AE701" i="93"/>
  <c r="I708" i="93"/>
  <c r="AF573" i="93"/>
  <c r="X573" i="93"/>
  <c r="W702" i="93"/>
  <c r="P702" i="93"/>
  <c r="V702" i="93"/>
  <c r="I833" i="93"/>
  <c r="AF701" i="93"/>
  <c r="H708" i="93"/>
  <c r="AE573" i="93"/>
  <c r="X813" i="93"/>
  <c r="V1178" i="93"/>
  <c r="H1339" i="93" s="1"/>
  <c r="W1178" i="93"/>
  <c r="X702" i="93" l="1"/>
  <c r="X692" i="93"/>
  <c r="X698" i="93"/>
  <c r="X658" i="93"/>
  <c r="V1383" i="93"/>
  <c r="H1545" i="93" s="1"/>
  <c r="W1383" i="93"/>
  <c r="I1545" i="93" s="1"/>
  <c r="P1383" i="93"/>
  <c r="H834" i="93"/>
  <c r="AE702" i="93"/>
  <c r="V979" i="93"/>
  <c r="H1143" i="93" s="1"/>
  <c r="V1143" i="93" s="1"/>
  <c r="H1304" i="93" s="1"/>
  <c r="V1304" i="93" s="1"/>
  <c r="H1466" i="93" s="1"/>
  <c r="V1466" i="93" s="1"/>
  <c r="P979" i="93"/>
  <c r="X979" i="93" s="1"/>
  <c r="X699" i="93"/>
  <c r="X1382" i="93"/>
  <c r="AF698" i="93"/>
  <c r="I830" i="93"/>
  <c r="W1217" i="93"/>
  <c r="V1217" i="93"/>
  <c r="H1379" i="93" s="1"/>
  <c r="T1217" i="93"/>
  <c r="I799" i="93"/>
  <c r="AF667" i="93"/>
  <c r="AE698" i="93"/>
  <c r="H830" i="93"/>
  <c r="I954" i="93"/>
  <c r="X798" i="93"/>
  <c r="AF699" i="93"/>
  <c r="I831" i="93"/>
  <c r="AF702" i="93"/>
  <c r="I834" i="93"/>
  <c r="H790" i="93"/>
  <c r="I824" i="93"/>
  <c r="AF692" i="93"/>
  <c r="X667" i="93"/>
  <c r="I1339" i="93"/>
  <c r="X1178" i="93"/>
  <c r="AE699" i="93"/>
  <c r="H831" i="93"/>
  <c r="V969" i="93"/>
  <c r="H1133" i="93" s="1"/>
  <c r="V1133" i="93" s="1"/>
  <c r="H1294" i="93" s="1"/>
  <c r="P969" i="93"/>
  <c r="X969" i="93" s="1"/>
  <c r="H799" i="93"/>
  <c r="AE667" i="93"/>
  <c r="I828" i="93"/>
  <c r="AF696" i="93"/>
  <c r="H824" i="93"/>
  <c r="AE692" i="93"/>
  <c r="I1523" i="93"/>
  <c r="X1361" i="93"/>
  <c r="V1335" i="93"/>
  <c r="H1497" i="93" s="1"/>
  <c r="W1335" i="93"/>
  <c r="V697" i="93"/>
  <c r="W697" i="93"/>
  <c r="P697" i="93"/>
  <c r="X1546" i="93"/>
  <c r="X696" i="93"/>
  <c r="H828" i="93"/>
  <c r="AE696" i="93"/>
  <c r="I790" i="93"/>
  <c r="V832" i="93"/>
  <c r="H988" i="93" s="1"/>
  <c r="W832" i="93"/>
  <c r="I988" i="93" s="1"/>
  <c r="P832" i="93"/>
  <c r="V963" i="93"/>
  <c r="H1127" i="93" s="1"/>
  <c r="V1127" i="93" s="1"/>
  <c r="H1288" i="93" s="1"/>
  <c r="P963" i="93"/>
  <c r="X963" i="93" s="1"/>
  <c r="P1294" i="93" l="1"/>
  <c r="X1294" i="93" s="1"/>
  <c r="V1294" i="93"/>
  <c r="H1456" i="93" s="1"/>
  <c r="V1456" i="93" s="1"/>
  <c r="X697" i="93"/>
  <c r="X1383" i="93"/>
  <c r="W1288" i="93"/>
  <c r="V1288" i="93"/>
  <c r="H1450" i="93" s="1"/>
  <c r="V665" i="93"/>
  <c r="W665" i="93"/>
  <c r="P665" i="93"/>
  <c r="N790" i="93"/>
  <c r="H829" i="93"/>
  <c r="AE697" i="93"/>
  <c r="W710" i="93"/>
  <c r="P710" i="93"/>
  <c r="V710" i="93"/>
  <c r="V1544" i="93"/>
  <c r="W1544" i="93"/>
  <c r="P1544" i="93"/>
  <c r="I829" i="93"/>
  <c r="AF697" i="93"/>
  <c r="V708" i="93"/>
  <c r="W708" i="93"/>
  <c r="I1497" i="93"/>
  <c r="X1335" i="93"/>
  <c r="I1379" i="93"/>
  <c r="X1217" i="93"/>
  <c r="V712" i="93"/>
  <c r="P712" i="93"/>
  <c r="W712" i="93"/>
  <c r="X832" i="93"/>
  <c r="P833" i="93"/>
  <c r="V833" i="93"/>
  <c r="H989" i="93" s="1"/>
  <c r="W833" i="93"/>
  <c r="I989" i="93" s="1"/>
  <c r="I1450" i="93" l="1"/>
  <c r="X1288" i="93"/>
  <c r="V830" i="93"/>
  <c r="H986" i="93" s="1"/>
  <c r="P830" i="93"/>
  <c r="W830" i="93"/>
  <c r="I986" i="93" s="1"/>
  <c r="P988" i="93"/>
  <c r="V988" i="93"/>
  <c r="H1152" i="93" s="1"/>
  <c r="W988" i="93"/>
  <c r="I1152" i="93" s="1"/>
  <c r="V828" i="93"/>
  <c r="H984" i="93" s="1"/>
  <c r="P828" i="93"/>
  <c r="W828" i="93"/>
  <c r="I984" i="93" s="1"/>
  <c r="V1523" i="93"/>
  <c r="W1523" i="93"/>
  <c r="X1523" i="93" s="1"/>
  <c r="V834" i="93"/>
  <c r="H990" i="93" s="1"/>
  <c r="P834" i="93"/>
  <c r="W834" i="93"/>
  <c r="I990" i="93" s="1"/>
  <c r="X1544" i="93"/>
  <c r="V824" i="93"/>
  <c r="H980" i="93" s="1"/>
  <c r="W824" i="93"/>
  <c r="I980" i="93" s="1"/>
  <c r="P824" i="93"/>
  <c r="V1339" i="93"/>
  <c r="H1501" i="93" s="1"/>
  <c r="W1339" i="93"/>
  <c r="V831" i="93"/>
  <c r="H987" i="93" s="1"/>
  <c r="W831" i="93"/>
  <c r="I987" i="93" s="1"/>
  <c r="P831" i="93"/>
  <c r="I845" i="93"/>
  <c r="AF712" i="93"/>
  <c r="H843" i="93"/>
  <c r="AE710" i="93"/>
  <c r="P790" i="93"/>
  <c r="X665" i="93"/>
  <c r="X712" i="93"/>
  <c r="I840" i="93"/>
  <c r="AF708" i="93"/>
  <c r="X708" i="93"/>
  <c r="W954" i="93"/>
  <c r="V954" i="93"/>
  <c r="H1118" i="93" s="1"/>
  <c r="X710" i="93"/>
  <c r="AF665" i="93"/>
  <c r="I797" i="93"/>
  <c r="W790" i="93"/>
  <c r="V1545" i="93"/>
  <c r="W1545" i="93"/>
  <c r="P1545" i="93"/>
  <c r="W799" i="93"/>
  <c r="I955" i="93" s="1"/>
  <c r="V799" i="93"/>
  <c r="H955" i="93" s="1"/>
  <c r="P799" i="93"/>
  <c r="X833" i="93"/>
  <c r="H845" i="93"/>
  <c r="AE712" i="93"/>
  <c r="H840" i="93"/>
  <c r="AE708" i="93"/>
  <c r="I843" i="93"/>
  <c r="AF710" i="93"/>
  <c r="H797" i="93"/>
  <c r="AE665" i="93"/>
  <c r="V790" i="93"/>
  <c r="V1450" i="93" l="1"/>
  <c r="X1450" i="93"/>
  <c r="X831" i="93"/>
  <c r="X834" i="93"/>
  <c r="X828" i="93"/>
  <c r="V1497" i="93"/>
  <c r="W1497" i="93"/>
  <c r="X1497" i="93" s="1"/>
  <c r="I945" i="93"/>
  <c r="I1501" i="93"/>
  <c r="X1339" i="93"/>
  <c r="V1379" i="93"/>
  <c r="H1541" i="93" s="1"/>
  <c r="W1379" i="93"/>
  <c r="H945" i="93"/>
  <c r="X799" i="93"/>
  <c r="X790" i="93"/>
  <c r="X824" i="93"/>
  <c r="X988" i="93"/>
  <c r="V989" i="93"/>
  <c r="H1153" i="93" s="1"/>
  <c r="W989" i="93"/>
  <c r="I1153" i="93" s="1"/>
  <c r="P989" i="93"/>
  <c r="X1545" i="93"/>
  <c r="I1118" i="93"/>
  <c r="X954" i="93"/>
  <c r="X830" i="93"/>
  <c r="W829" i="93"/>
  <c r="I985" i="93" s="1"/>
  <c r="V829" i="93"/>
  <c r="H985" i="93" s="1"/>
  <c r="P829" i="93"/>
  <c r="P797" i="93" l="1"/>
  <c r="W797" i="93"/>
  <c r="V797" i="93"/>
  <c r="N945" i="93"/>
  <c r="P980" i="93"/>
  <c r="V980" i="93"/>
  <c r="H1144" i="93" s="1"/>
  <c r="W980" i="93"/>
  <c r="I1144" i="93" s="1"/>
  <c r="V845" i="93"/>
  <c r="H1001" i="93" s="1"/>
  <c r="W845" i="93"/>
  <c r="W840" i="93"/>
  <c r="V840" i="93"/>
  <c r="H996" i="93" s="1"/>
  <c r="V955" i="93"/>
  <c r="H1119" i="93" s="1"/>
  <c r="T955" i="93"/>
  <c r="W955" i="93"/>
  <c r="I1119" i="93" s="1"/>
  <c r="P955" i="93"/>
  <c r="X989" i="93"/>
  <c r="V1152" i="93"/>
  <c r="H1313" i="93" s="1"/>
  <c r="P1152" i="93"/>
  <c r="W1152" i="93"/>
  <c r="I1313" i="93" s="1"/>
  <c r="P984" i="93"/>
  <c r="V984" i="93"/>
  <c r="H1148" i="93" s="1"/>
  <c r="W984" i="93"/>
  <c r="I1148" i="93" s="1"/>
  <c r="P990" i="93"/>
  <c r="V990" i="93"/>
  <c r="H1154" i="93" s="1"/>
  <c r="W990" i="93"/>
  <c r="I1154" i="93" s="1"/>
  <c r="X829" i="93"/>
  <c r="W843" i="93"/>
  <c r="V843" i="93"/>
  <c r="H999" i="93" s="1"/>
  <c r="P986" i="93"/>
  <c r="V986" i="93"/>
  <c r="H1150" i="93" s="1"/>
  <c r="W986" i="93"/>
  <c r="I1150" i="93" s="1"/>
  <c r="I1541" i="93"/>
  <c r="X1379" i="93"/>
  <c r="W987" i="93"/>
  <c r="I1151" i="93" s="1"/>
  <c r="V987" i="93"/>
  <c r="H1151" i="93" s="1"/>
  <c r="P987" i="93"/>
  <c r="X955" i="93" l="1"/>
  <c r="X984" i="93"/>
  <c r="I999" i="93"/>
  <c r="X843" i="93"/>
  <c r="W1118" i="93"/>
  <c r="V1118" i="93"/>
  <c r="H1279" i="93" s="1"/>
  <c r="P1153" i="93"/>
  <c r="W1153" i="93"/>
  <c r="I1314" i="93" s="1"/>
  <c r="V1153" i="93"/>
  <c r="H1314" i="93" s="1"/>
  <c r="X986" i="93"/>
  <c r="X980" i="93"/>
  <c r="V1501" i="93"/>
  <c r="W1501" i="93"/>
  <c r="X1501" i="93" s="1"/>
  <c r="X1152" i="93"/>
  <c r="I996" i="93"/>
  <c r="X840" i="93"/>
  <c r="X987" i="93"/>
  <c r="X990" i="93"/>
  <c r="I1001" i="93"/>
  <c r="X845" i="93"/>
  <c r="H952" i="93"/>
  <c r="V945" i="93"/>
  <c r="I952" i="93"/>
  <c r="W945" i="93"/>
  <c r="W985" i="93"/>
  <c r="I1149" i="93" s="1"/>
  <c r="V985" i="93"/>
  <c r="H1149" i="93" s="1"/>
  <c r="P985" i="93"/>
  <c r="P945" i="93"/>
  <c r="X797" i="93"/>
  <c r="X945" i="93" l="1"/>
  <c r="X985" i="93"/>
  <c r="X1153" i="93"/>
  <c r="W1119" i="93"/>
  <c r="I1280" i="93" s="1"/>
  <c r="V1119" i="93"/>
  <c r="H1280" i="93" s="1"/>
  <c r="P1119" i="93"/>
  <c r="V1144" i="93"/>
  <c r="H1305" i="93" s="1"/>
  <c r="T1144" i="93"/>
  <c r="T1270" i="93" s="1"/>
  <c r="P1144" i="93"/>
  <c r="W1144" i="93"/>
  <c r="I1305" i="93" s="1"/>
  <c r="V1541" i="93"/>
  <c r="W1541" i="93"/>
  <c r="X1541" i="93" s="1"/>
  <c r="V1154" i="93"/>
  <c r="H1315" i="93" s="1"/>
  <c r="P1154" i="93"/>
  <c r="W1154" i="93"/>
  <c r="I1315" i="93" s="1"/>
  <c r="I1106" i="93"/>
  <c r="V1313" i="93"/>
  <c r="H1475" i="93" s="1"/>
  <c r="W1313" i="93"/>
  <c r="I1475" i="93" s="1"/>
  <c r="P1313" i="93"/>
  <c r="V1151" i="93"/>
  <c r="H1312" i="93" s="1"/>
  <c r="W1151" i="93"/>
  <c r="I1312" i="93" s="1"/>
  <c r="P1151" i="93"/>
  <c r="V1148" i="93"/>
  <c r="H1309" i="93" s="1"/>
  <c r="P1148" i="93"/>
  <c r="W1148" i="93"/>
  <c r="I1309" i="93" s="1"/>
  <c r="V1150" i="93"/>
  <c r="H1311" i="93" s="1"/>
  <c r="W1150" i="93"/>
  <c r="I1311" i="93" s="1"/>
  <c r="P1150" i="93"/>
  <c r="I1279" i="93"/>
  <c r="X1118" i="93"/>
  <c r="X1119" i="93" l="1"/>
  <c r="X1313" i="93"/>
  <c r="X1151" i="93"/>
  <c r="X1150" i="93"/>
  <c r="X1148" i="93"/>
  <c r="X1154" i="93"/>
  <c r="V1001" i="93"/>
  <c r="H1165" i="93" s="1"/>
  <c r="W1001" i="93"/>
  <c r="P1149" i="93"/>
  <c r="W1149" i="93"/>
  <c r="I1310" i="93" s="1"/>
  <c r="V1149" i="93"/>
  <c r="H1310" i="93" s="1"/>
  <c r="W952" i="93"/>
  <c r="V952" i="93"/>
  <c r="H1116" i="93" s="1"/>
  <c r="T952" i="93"/>
  <c r="P952" i="93"/>
  <c r="V996" i="93"/>
  <c r="H1160" i="93" s="1"/>
  <c r="W996" i="93"/>
  <c r="T996" i="93"/>
  <c r="V1314" i="93"/>
  <c r="H1476" i="93" s="1"/>
  <c r="W1314" i="93"/>
  <c r="I1476" i="93" s="1"/>
  <c r="P1314" i="93"/>
  <c r="X1144" i="93"/>
  <c r="V999" i="93"/>
  <c r="H1163" i="93" s="1"/>
  <c r="W999" i="93"/>
  <c r="X1149" i="93" l="1"/>
  <c r="T1106" i="93"/>
  <c r="I1163" i="93"/>
  <c r="X999" i="93"/>
  <c r="V1311" i="93"/>
  <c r="H1473" i="93" s="1"/>
  <c r="W1311" i="93"/>
  <c r="I1473" i="93" s="1"/>
  <c r="P1311" i="93"/>
  <c r="V1279" i="93"/>
  <c r="H1441" i="93" s="1"/>
  <c r="W1279" i="93"/>
  <c r="V1305" i="93"/>
  <c r="H1467" i="93" s="1"/>
  <c r="P1305" i="93"/>
  <c r="W1305" i="93"/>
  <c r="I1467" i="93" s="1"/>
  <c r="X1314" i="93"/>
  <c r="P1106" i="93"/>
  <c r="X952" i="93"/>
  <c r="V1280" i="93"/>
  <c r="H1442" i="93" s="1"/>
  <c r="W1280" i="93"/>
  <c r="I1442" i="93" s="1"/>
  <c r="P1280" i="93"/>
  <c r="I1116" i="93"/>
  <c r="W1106" i="93"/>
  <c r="V1475" i="93"/>
  <c r="P1475" i="93"/>
  <c r="W1475" i="93"/>
  <c r="H1270" i="93"/>
  <c r="V1309" i="93"/>
  <c r="H1471" i="93" s="1"/>
  <c r="P1309" i="93"/>
  <c r="W1309" i="93"/>
  <c r="I1471" i="93" s="1"/>
  <c r="I1160" i="93"/>
  <c r="X996" i="93"/>
  <c r="V1312" i="93"/>
  <c r="H1474" i="93" s="1"/>
  <c r="W1312" i="93"/>
  <c r="I1474" i="93" s="1"/>
  <c r="P1312" i="93"/>
  <c r="I1165" i="93"/>
  <c r="X1001" i="93"/>
  <c r="V1315" i="93"/>
  <c r="H1477" i="93" s="1"/>
  <c r="P1315" i="93"/>
  <c r="W1315" i="93"/>
  <c r="I1477" i="93" s="1"/>
  <c r="X1305" i="93" l="1"/>
  <c r="X1311" i="93"/>
  <c r="X1106" i="93"/>
  <c r="X1315" i="93"/>
  <c r="X1280" i="93"/>
  <c r="X1475" i="93"/>
  <c r="V1310" i="93"/>
  <c r="H1472" i="93" s="1"/>
  <c r="P1310" i="93"/>
  <c r="W1310" i="93"/>
  <c r="I1472" i="93" s="1"/>
  <c r="V1476" i="93"/>
  <c r="W1476" i="93"/>
  <c r="P1476" i="93"/>
  <c r="I1441" i="93"/>
  <c r="X1279" i="93"/>
  <c r="I1270" i="93"/>
  <c r="X1309" i="93"/>
  <c r="X1312" i="93"/>
  <c r="X1310" i="93" l="1"/>
  <c r="W1163" i="93"/>
  <c r="V1163" i="93"/>
  <c r="H1324" i="93" s="1"/>
  <c r="V1477" i="93"/>
  <c r="P1477" i="93"/>
  <c r="W1477" i="93"/>
  <c r="W1160" i="93"/>
  <c r="V1160" i="93"/>
  <c r="H1321" i="93" s="1"/>
  <c r="V1467" i="93"/>
  <c r="P1467" i="93"/>
  <c r="W1467" i="93"/>
  <c r="V1474" i="93"/>
  <c r="P1474" i="93"/>
  <c r="W1474" i="93"/>
  <c r="V1473" i="93"/>
  <c r="P1473" i="93"/>
  <c r="W1473" i="93"/>
  <c r="V1471" i="93"/>
  <c r="W1471" i="93"/>
  <c r="P1471" i="93"/>
  <c r="W1165" i="93"/>
  <c r="V1165" i="93"/>
  <c r="H1326" i="93" s="1"/>
  <c r="X1476" i="93"/>
  <c r="V1442" i="93"/>
  <c r="W1442" i="93"/>
  <c r="P1442" i="93"/>
  <c r="W1116" i="93"/>
  <c r="V1116" i="93"/>
  <c r="P1116" i="93"/>
  <c r="N1270" i="93"/>
  <c r="P1270" i="93" l="1"/>
  <c r="X1116" i="93"/>
  <c r="H1277" i="93"/>
  <c r="H1432" i="93" s="1"/>
  <c r="V1270" i="93"/>
  <c r="V1472" i="93"/>
  <c r="W1472" i="93"/>
  <c r="P1472" i="93"/>
  <c r="X1473" i="93"/>
  <c r="I1277" i="93"/>
  <c r="W1270" i="93"/>
  <c r="I1326" i="93"/>
  <c r="X1165" i="93"/>
  <c r="I1321" i="93"/>
  <c r="X1160" i="93"/>
  <c r="P1594" i="93"/>
  <c r="X1442" i="93"/>
  <c r="X1474" i="93"/>
  <c r="X1477" i="93"/>
  <c r="X1471" i="93"/>
  <c r="V1441" i="93"/>
  <c r="R1441" i="93"/>
  <c r="X1441" i="93" s="1"/>
  <c r="X1467" i="93"/>
  <c r="I1324" i="93"/>
  <c r="X1163" i="93"/>
  <c r="X1472" i="93" l="1"/>
  <c r="X1270" i="93"/>
  <c r="I1432" i="93"/>
  <c r="V1277" i="93" l="1"/>
  <c r="W1277" i="93"/>
  <c r="P1277" i="93"/>
  <c r="N1432" i="93"/>
  <c r="V1321" i="93"/>
  <c r="H1483" i="93" s="1"/>
  <c r="W1321" i="93"/>
  <c r="V1326" i="93"/>
  <c r="H1488" i="93" s="1"/>
  <c r="W1326" i="93"/>
  <c r="V1324" i="93"/>
  <c r="H1486" i="93" s="1"/>
  <c r="W1324" i="93"/>
  <c r="I1483" i="93" l="1"/>
  <c r="X1321" i="93"/>
  <c r="I1488" i="93"/>
  <c r="X1326" i="93"/>
  <c r="P1432" i="93"/>
  <c r="X1277" i="93"/>
  <c r="I1486" i="93"/>
  <c r="X1324" i="93"/>
  <c r="I1439" i="93"/>
  <c r="W1432" i="93"/>
  <c r="H1439" i="93"/>
  <c r="H1594" i="93" s="1"/>
  <c r="V1432" i="93"/>
  <c r="I1594" i="93" l="1"/>
  <c r="X1432" i="93"/>
  <c r="V1439" i="93" l="1"/>
  <c r="R1439" i="93"/>
  <c r="N1594" i="93"/>
  <c r="V1486" i="93"/>
  <c r="W1486" i="93"/>
  <c r="X1486" i="93" s="1"/>
  <c r="V1483" i="93"/>
  <c r="W1483" i="93"/>
  <c r="X1483" i="93" s="1"/>
  <c r="V1488" i="93"/>
  <c r="W1488" i="93"/>
  <c r="R1594" i="93" l="1"/>
  <c r="X1439" i="93"/>
  <c r="W1594" i="93"/>
  <c r="X1488" i="93"/>
  <c r="V1594" i="93"/>
  <c r="X1594" i="93" l="1"/>
  <c r="D64" i="89" l="1"/>
  <c r="Q65" i="82"/>
  <c r="P65" i="82"/>
  <c r="O65" i="82"/>
  <c r="N65" i="82"/>
  <c r="M65" i="82"/>
  <c r="L65" i="82"/>
  <c r="K65" i="82"/>
  <c r="J65" i="82"/>
  <c r="I65" i="82"/>
  <c r="H65" i="82"/>
  <c r="G65" i="82"/>
  <c r="F65" i="82"/>
  <c r="L47" i="89"/>
  <c r="K47" i="89"/>
  <c r="Q39" i="89"/>
  <c r="L39" i="89"/>
  <c r="K39" i="89"/>
  <c r="J39" i="89"/>
  <c r="I39" i="89"/>
  <c r="Q47" i="89" l="1"/>
  <c r="I47" i="89"/>
  <c r="D49" i="89"/>
  <c r="O47" i="89"/>
  <c r="D57" i="89"/>
  <c r="D45" i="89"/>
  <c r="D41" i="89"/>
  <c r="D60" i="89"/>
  <c r="D63" i="89"/>
  <c r="N47" i="89"/>
  <c r="D48" i="89"/>
  <c r="D50" i="89"/>
  <c r="D54" i="89"/>
  <c r="D46" i="89"/>
  <c r="N39" i="89"/>
  <c r="H47" i="89"/>
  <c r="D52" i="89"/>
  <c r="P47" i="89"/>
  <c r="D58" i="89"/>
  <c r="M39" i="89"/>
  <c r="D40" i="89"/>
  <c r="O39" i="89"/>
  <c r="D42" i="89"/>
  <c r="D51" i="89"/>
  <c r="D59" i="89"/>
  <c r="H39" i="89"/>
  <c r="P39" i="89"/>
  <c r="D44" i="89"/>
  <c r="J47" i="89"/>
  <c r="D53" i="89"/>
  <c r="D55" i="89"/>
  <c r="D56" i="89"/>
  <c r="D61" i="89"/>
  <c r="D43" i="89"/>
  <c r="M47" i="89"/>
  <c r="F47" i="89"/>
  <c r="G39" i="89"/>
  <c r="G47" i="89"/>
  <c r="F39" i="89"/>
  <c r="D47" i="89" l="1"/>
  <c r="D39" i="89"/>
  <c r="D66" i="89" l="1"/>
  <c r="D67" i="89" s="1"/>
  <c r="J19" i="88"/>
  <c r="K19" i="88"/>
  <c r="J20" i="88"/>
  <c r="K20" i="88"/>
  <c r="J21" i="88"/>
  <c r="K21" i="88"/>
  <c r="J37" i="88"/>
  <c r="K37" i="88"/>
  <c r="J38" i="88"/>
  <c r="K38" i="88"/>
  <c r="D84" i="82" l="1"/>
  <c r="D85" i="82"/>
  <c r="D86" i="82"/>
  <c r="D87" i="82"/>
  <c r="D89" i="82"/>
  <c r="D90" i="82"/>
  <c r="D91" i="82"/>
  <c r="D92" i="82"/>
  <c r="D93" i="82"/>
  <c r="D94" i="82"/>
  <c r="D95" i="82"/>
  <c r="N68" i="86" l="1"/>
  <c r="O68" i="86" s="1"/>
  <c r="N67" i="86"/>
  <c r="O67" i="86" s="1"/>
  <c r="N66" i="86"/>
  <c r="O66" i="86" s="1"/>
  <c r="N65" i="86" l="1"/>
  <c r="O65" i="86" s="1"/>
  <c r="N64" i="86"/>
  <c r="O64" i="86" s="1"/>
  <c r="N63" i="86"/>
  <c r="O63" i="86" s="1"/>
  <c r="A160" i="76"/>
  <c r="N56" i="86" l="1"/>
  <c r="O56" i="86" s="1"/>
  <c r="N57" i="86"/>
  <c r="O57" i="86" s="1"/>
  <c r="N58" i="86"/>
  <c r="O58" i="86" s="1"/>
  <c r="N59" i="86"/>
  <c r="O59" i="86" s="1"/>
  <c r="N60" i="86"/>
  <c r="O60" i="86" s="1"/>
  <c r="N61" i="86"/>
  <c r="O61" i="86" s="1"/>
  <c r="N62" i="86"/>
  <c r="O62" i="86" s="1"/>
  <c r="A159" i="76" l="1"/>
  <c r="N41" i="82"/>
  <c r="K51" i="88"/>
  <c r="J51" i="88"/>
  <c r="K50" i="88"/>
  <c r="J50" i="88"/>
  <c r="N46" i="86" l="1"/>
  <c r="O46" i="86" s="1"/>
  <c r="N47" i="86"/>
  <c r="O47" i="86" s="1"/>
  <c r="N48" i="86"/>
  <c r="O48" i="86" s="1"/>
  <c r="N49" i="86"/>
  <c r="O49" i="86" s="1"/>
  <c r="N50" i="86"/>
  <c r="O50" i="86" s="1"/>
  <c r="N51" i="86"/>
  <c r="O51" i="86" s="1"/>
  <c r="N52" i="86"/>
  <c r="O52" i="86" s="1"/>
  <c r="N53" i="86"/>
  <c r="O53" i="86" s="1"/>
  <c r="N54" i="86"/>
  <c r="O54" i="86" s="1"/>
  <c r="N55" i="86"/>
  <c r="O55" i="86" s="1"/>
  <c r="N45" i="86"/>
  <c r="O45" i="86" s="1"/>
  <c r="N22" i="85"/>
  <c r="O22" i="85" s="1"/>
  <c r="A153" i="76" l="1"/>
  <c r="A156" i="76"/>
  <c r="A157" i="76"/>
  <c r="A158" i="76"/>
  <c r="A154" i="76" l="1"/>
  <c r="A155" i="76"/>
  <c r="D88" i="82"/>
  <c r="F161" i="55" l="1"/>
  <c r="F149" i="55"/>
  <c r="F162" i="55"/>
  <c r="F147" i="55"/>
  <c r="F142" i="55"/>
  <c r="F141" i="55"/>
  <c r="F140" i="55"/>
  <c r="F139" i="55"/>
  <c r="F138" i="55"/>
  <c r="F137" i="55"/>
  <c r="F136" i="55"/>
  <c r="F135" i="55"/>
  <c r="F134" i="55"/>
  <c r="F133" i="55"/>
  <c r="F132" i="55"/>
  <c r="F131" i="55"/>
  <c r="F130" i="55"/>
  <c r="F129" i="55"/>
  <c r="F128" i="55"/>
  <c r="F127" i="55"/>
  <c r="F126" i="55"/>
  <c r="F125" i="55"/>
  <c r="F124" i="55"/>
  <c r="F123" i="55"/>
  <c r="F122" i="55"/>
  <c r="F121" i="55"/>
  <c r="F120" i="55"/>
  <c r="F119" i="55"/>
  <c r="F118" i="55"/>
  <c r="F117" i="55"/>
  <c r="F116" i="55"/>
  <c r="F115" i="55"/>
  <c r="F114" i="55"/>
  <c r="F113" i="55"/>
  <c r="F112" i="55"/>
  <c r="F111" i="55"/>
  <c r="F110" i="55"/>
  <c r="F109" i="55"/>
  <c r="F108" i="55"/>
  <c r="F107" i="55"/>
  <c r="F106" i="55"/>
  <c r="F105" i="55"/>
  <c r="F104" i="55"/>
  <c r="F103" i="55"/>
  <c r="F102" i="55"/>
  <c r="F101" i="55"/>
  <c r="F100" i="55"/>
  <c r="F99" i="55"/>
  <c r="F98" i="55"/>
  <c r="F97" i="55"/>
  <c r="F96" i="55"/>
  <c r="E140" i="55"/>
  <c r="D140" i="55"/>
  <c r="G140" i="55" s="1"/>
  <c r="E139" i="55"/>
  <c r="D139" i="55"/>
  <c r="G139" i="55" s="1"/>
  <c r="E138" i="55"/>
  <c r="D138" i="55"/>
  <c r="G138" i="55" s="1"/>
  <c r="E137" i="55"/>
  <c r="D137" i="55"/>
  <c r="G137" i="55" s="1"/>
  <c r="E136" i="55"/>
  <c r="D136" i="55"/>
  <c r="G136" i="55" s="1"/>
  <c r="E135" i="55"/>
  <c r="D135" i="55"/>
  <c r="G135" i="55" s="1"/>
  <c r="E134" i="55"/>
  <c r="D134" i="55"/>
  <c r="G134" i="55" s="1"/>
  <c r="E133" i="55"/>
  <c r="D133" i="55"/>
  <c r="G133" i="55" s="1"/>
  <c r="E132" i="55"/>
  <c r="D132" i="55"/>
  <c r="G132" i="55" s="1"/>
  <c r="E131" i="55"/>
  <c r="D131" i="55"/>
  <c r="G131" i="55" s="1"/>
  <c r="E130" i="55"/>
  <c r="D130" i="55"/>
  <c r="G130" i="55" s="1"/>
  <c r="E129" i="55"/>
  <c r="D129" i="55"/>
  <c r="G129" i="55" s="1"/>
  <c r="E128" i="55"/>
  <c r="D128" i="55"/>
  <c r="G128" i="55" s="1"/>
  <c r="E127" i="55"/>
  <c r="D127" i="55"/>
  <c r="G127" i="55" s="1"/>
  <c r="E126" i="55"/>
  <c r="D126" i="55"/>
  <c r="G126" i="55" s="1"/>
  <c r="E125" i="55"/>
  <c r="D125" i="55"/>
  <c r="G125" i="55" s="1"/>
  <c r="E124" i="55"/>
  <c r="D124" i="55"/>
  <c r="G124" i="55" s="1"/>
  <c r="E123" i="55"/>
  <c r="D123" i="55"/>
  <c r="G123" i="55" s="1"/>
  <c r="E122" i="55"/>
  <c r="D122" i="55"/>
  <c r="G122" i="55" s="1"/>
  <c r="E121" i="55"/>
  <c r="D121" i="55"/>
  <c r="G121" i="55" s="1"/>
  <c r="E120" i="55"/>
  <c r="D120" i="55"/>
  <c r="G120" i="55" s="1"/>
  <c r="E119" i="55"/>
  <c r="D119" i="55"/>
  <c r="G119" i="55" s="1"/>
  <c r="E118" i="55"/>
  <c r="D118" i="55"/>
  <c r="G118" i="55" s="1"/>
  <c r="E117" i="55"/>
  <c r="D117" i="55"/>
  <c r="G117" i="55" s="1"/>
  <c r="E116" i="55"/>
  <c r="D116" i="55"/>
  <c r="G116" i="55" s="1"/>
  <c r="F156" i="55" l="1"/>
  <c r="F157" i="55"/>
  <c r="F146" i="55"/>
  <c r="F143" i="55"/>
  <c r="F144" i="55"/>
  <c r="E103" i="56" l="1"/>
  <c r="E130" i="56"/>
  <c r="D130" i="56"/>
  <c r="E129" i="56"/>
  <c r="D129" i="56"/>
  <c r="E128" i="56"/>
  <c r="D128" i="56"/>
  <c r="E127" i="56"/>
  <c r="D127" i="56"/>
  <c r="E126" i="56"/>
  <c r="D126" i="56"/>
  <c r="E125" i="56"/>
  <c r="D125" i="56"/>
  <c r="E124" i="56"/>
  <c r="D124" i="56"/>
  <c r="E123" i="56"/>
  <c r="D123" i="56"/>
  <c r="E122" i="56"/>
  <c r="D122" i="56"/>
  <c r="E121" i="56"/>
  <c r="D121" i="56"/>
  <c r="E120" i="56"/>
  <c r="D120" i="56"/>
  <c r="E119" i="56"/>
  <c r="D119" i="56"/>
  <c r="E118" i="56"/>
  <c r="D118" i="56"/>
  <c r="E117" i="56"/>
  <c r="D117" i="56"/>
  <c r="E116" i="56"/>
  <c r="D116" i="56"/>
  <c r="E115" i="56"/>
  <c r="D115" i="56"/>
  <c r="E114" i="56"/>
  <c r="D114" i="56"/>
  <c r="E113" i="56"/>
  <c r="D113" i="56"/>
  <c r="E112" i="56"/>
  <c r="D112" i="56"/>
  <c r="E111" i="56"/>
  <c r="D111" i="56"/>
  <c r="E110" i="56"/>
  <c r="D110" i="56"/>
  <c r="E109" i="56"/>
  <c r="D109" i="56"/>
  <c r="E108" i="56"/>
  <c r="D108" i="56"/>
  <c r="E107" i="56"/>
  <c r="D107" i="56"/>
  <c r="E106" i="56"/>
  <c r="D106" i="56"/>
  <c r="K53" i="88"/>
  <c r="J42" i="88"/>
  <c r="J43" i="88"/>
  <c r="G117" i="56" l="1"/>
  <c r="G124" i="56"/>
  <c r="G122" i="56"/>
  <c r="G107" i="56"/>
  <c r="G123" i="56"/>
  <c r="C108" i="56"/>
  <c r="C112" i="56"/>
  <c r="C120" i="56"/>
  <c r="C124" i="56"/>
  <c r="G128" i="56"/>
  <c r="C125" i="56"/>
  <c r="C121" i="56"/>
  <c r="G129" i="56"/>
  <c r="G114" i="56"/>
  <c r="C122" i="56"/>
  <c r="C126" i="56"/>
  <c r="G126" i="56"/>
  <c r="G130" i="56"/>
  <c r="C111" i="56"/>
  <c r="C119" i="56"/>
  <c r="C123" i="56"/>
  <c r="C127" i="56"/>
  <c r="C109" i="56"/>
  <c r="G118" i="56"/>
  <c r="C113" i="56"/>
  <c r="G115" i="56"/>
  <c r="C128" i="56"/>
  <c r="C117" i="56"/>
  <c r="C130" i="56"/>
  <c r="G119" i="56"/>
  <c r="C118" i="56"/>
  <c r="C129" i="56"/>
  <c r="G106" i="56"/>
  <c r="C110" i="56"/>
  <c r="G111" i="56"/>
  <c r="C114" i="56"/>
  <c r="C106" i="56"/>
  <c r="G110" i="56"/>
  <c r="G108" i="56"/>
  <c r="C116" i="56"/>
  <c r="G116" i="56"/>
  <c r="G121" i="56"/>
  <c r="G125" i="56"/>
  <c r="G127" i="56"/>
  <c r="G112" i="56"/>
  <c r="G120" i="56"/>
  <c r="G109" i="56"/>
  <c r="G113" i="56"/>
  <c r="C107" i="56"/>
  <c r="C115" i="56"/>
  <c r="O16" i="85"/>
  <c r="O17" i="85"/>
  <c r="O18" i="85"/>
  <c r="O19" i="85"/>
  <c r="O20" i="85"/>
  <c r="N21" i="85"/>
  <c r="O21" i="85" s="1"/>
  <c r="N20" i="85"/>
  <c r="N19" i="85"/>
  <c r="N18" i="85"/>
  <c r="N17" i="85"/>
  <c r="N16" i="85"/>
  <c r="N15" i="85"/>
  <c r="O15" i="85" s="1"/>
  <c r="N14" i="85"/>
  <c r="O14" i="85" s="1"/>
  <c r="N13" i="85"/>
  <c r="O13" i="85" s="1"/>
  <c r="L82" i="82" l="1"/>
  <c r="K43" i="88" l="1"/>
  <c r="M41" i="82"/>
  <c r="O41" i="82"/>
  <c r="P41" i="82"/>
  <c r="Q41" i="82"/>
  <c r="L41" i="82"/>
  <c r="K42" i="88" l="1"/>
  <c r="N44" i="86" l="1"/>
  <c r="O44" i="86" s="1"/>
  <c r="K41" i="82"/>
  <c r="G41" i="82"/>
  <c r="H41" i="82"/>
  <c r="I41" i="82"/>
  <c r="J41" i="82"/>
  <c r="F41" i="82"/>
  <c r="N311" i="46" l="1"/>
  <c r="A130" i="76"/>
  <c r="A131" i="76"/>
  <c r="A132" i="76"/>
  <c r="A133" i="76"/>
  <c r="A134" i="76"/>
  <c r="A135" i="76"/>
  <c r="A136" i="76"/>
  <c r="A137" i="76"/>
  <c r="A138" i="76"/>
  <c r="A139" i="76"/>
  <c r="A140" i="76"/>
  <c r="A141" i="76"/>
  <c r="A142" i="76"/>
  <c r="A143" i="76"/>
  <c r="A144" i="76"/>
  <c r="A145" i="76"/>
  <c r="A146" i="76"/>
  <c r="A147" i="76"/>
  <c r="A148" i="76"/>
  <c r="A149" i="76"/>
  <c r="A150" i="76"/>
  <c r="A151" i="76"/>
  <c r="A152" i="76"/>
  <c r="B129" i="76"/>
  <c r="A129" i="76"/>
  <c r="D141" i="55" l="1"/>
  <c r="G141" i="55" s="1"/>
  <c r="E141" i="55"/>
  <c r="E131" i="56"/>
  <c r="D131" i="56"/>
  <c r="B130" i="76"/>
  <c r="B131" i="76" s="1"/>
  <c r="B132" i="76" s="1"/>
  <c r="B133" i="76" s="1"/>
  <c r="B134" i="76" s="1"/>
  <c r="B135" i="76" s="1"/>
  <c r="B136" i="76" s="1"/>
  <c r="B137" i="76" s="1"/>
  <c r="B138" i="76" s="1"/>
  <c r="B139" i="76" s="1"/>
  <c r="B140" i="76" s="1"/>
  <c r="B141" i="76" s="1"/>
  <c r="B142" i="76" s="1"/>
  <c r="B143" i="76" s="1"/>
  <c r="B144" i="76" s="1"/>
  <c r="B145" i="76" s="1"/>
  <c r="B146" i="76" s="1"/>
  <c r="B147" i="76" s="1"/>
  <c r="B148" i="76" s="1"/>
  <c r="B149" i="76" s="1"/>
  <c r="B150" i="76" s="1"/>
  <c r="B151" i="76" s="1"/>
  <c r="B152" i="76" s="1"/>
  <c r="B153" i="76" s="1"/>
  <c r="B154" i="76" s="1"/>
  <c r="B155" i="76" s="1"/>
  <c r="B156" i="76" s="1"/>
  <c r="B157" i="76" s="1"/>
  <c r="B158" i="76" s="1"/>
  <c r="D157" i="56" l="1"/>
  <c r="C157" i="56" s="1"/>
  <c r="E167" i="55"/>
  <c r="E157" i="56"/>
  <c r="E161" i="56"/>
  <c r="E156" i="56"/>
  <c r="D167" i="55"/>
  <c r="D160" i="56"/>
  <c r="C160" i="56" s="1"/>
  <c r="E162" i="56"/>
  <c r="D159" i="56"/>
  <c r="C159" i="56" s="1"/>
  <c r="D156" i="56"/>
  <c r="E166" i="55"/>
  <c r="D170" i="55"/>
  <c r="D162" i="56"/>
  <c r="C162" i="56" s="1"/>
  <c r="E170" i="55"/>
  <c r="D166" i="55"/>
  <c r="D161" i="56"/>
  <c r="C161" i="56" s="1"/>
  <c r="E159" i="56"/>
  <c r="D169" i="55"/>
  <c r="E171" i="55"/>
  <c r="E168" i="55"/>
  <c r="E172" i="55"/>
  <c r="E160" i="56"/>
  <c r="E169" i="55"/>
  <c r="D171" i="55"/>
  <c r="E158" i="56"/>
  <c r="D158" i="56"/>
  <c r="D168" i="55"/>
  <c r="D172" i="55"/>
  <c r="E146" i="56"/>
  <c r="D133" i="56"/>
  <c r="D136" i="56"/>
  <c r="G136" i="56" s="1"/>
  <c r="E134" i="56"/>
  <c r="E149" i="56"/>
  <c r="E136" i="56"/>
  <c r="E149" i="55"/>
  <c r="E137" i="56"/>
  <c r="D143" i="55"/>
  <c r="G143" i="55" s="1"/>
  <c r="D149" i="55"/>
  <c r="G149" i="55" s="1"/>
  <c r="D134" i="56"/>
  <c r="C134" i="56" s="1"/>
  <c r="D148" i="55"/>
  <c r="F148" i="55" s="1"/>
  <c r="D154" i="55"/>
  <c r="E154" i="55"/>
  <c r="E165" i="55"/>
  <c r="E150" i="56"/>
  <c r="D137" i="56"/>
  <c r="D140" i="56"/>
  <c r="D138" i="56"/>
  <c r="E138" i="56"/>
  <c r="E153" i="55"/>
  <c r="D158" i="55"/>
  <c r="E158" i="55"/>
  <c r="E143" i="55"/>
  <c r="D152" i="55"/>
  <c r="D154" i="56"/>
  <c r="E154" i="56"/>
  <c r="E160" i="55"/>
  <c r="D142" i="56"/>
  <c r="E132" i="56"/>
  <c r="E139" i="56"/>
  <c r="D144" i="56"/>
  <c r="E140" i="56"/>
  <c r="D141" i="56"/>
  <c r="E157" i="55"/>
  <c r="D162" i="55"/>
  <c r="G162" i="55" s="1"/>
  <c r="E162" i="55"/>
  <c r="E147" i="55"/>
  <c r="D156" i="55"/>
  <c r="G156" i="55" s="1"/>
  <c r="D153" i="56"/>
  <c r="D165" i="55"/>
  <c r="E153" i="56"/>
  <c r="D139" i="56"/>
  <c r="E147" i="56"/>
  <c r="D152" i="56"/>
  <c r="E148" i="56"/>
  <c r="D149" i="56"/>
  <c r="D153" i="55"/>
  <c r="D161" i="55"/>
  <c r="G161" i="55" s="1"/>
  <c r="D147" i="55"/>
  <c r="G147" i="55" s="1"/>
  <c r="E155" i="55"/>
  <c r="E144" i="55"/>
  <c r="D163" i="55"/>
  <c r="D164" i="55"/>
  <c r="D146" i="56"/>
  <c r="D160" i="55"/>
  <c r="D150" i="56"/>
  <c r="D132" i="56"/>
  <c r="D143" i="56"/>
  <c r="E151" i="56"/>
  <c r="G131" i="56"/>
  <c r="C131" i="56"/>
  <c r="E152" i="56"/>
  <c r="D157" i="55"/>
  <c r="G157" i="55" s="1"/>
  <c r="D142" i="55"/>
  <c r="G142" i="55" s="1"/>
  <c r="E142" i="55"/>
  <c r="D151" i="55"/>
  <c r="E159" i="55"/>
  <c r="E148" i="55"/>
  <c r="E155" i="56"/>
  <c r="D148" i="56"/>
  <c r="D145" i="56"/>
  <c r="E163" i="55"/>
  <c r="D135" i="56"/>
  <c r="E145" i="56"/>
  <c r="E141" i="56"/>
  <c r="D146" i="55"/>
  <c r="G146" i="55" s="1"/>
  <c r="E146" i="55"/>
  <c r="D155" i="55"/>
  <c r="D145" i="55"/>
  <c r="E152" i="55"/>
  <c r="E164" i="55"/>
  <c r="E143" i="56"/>
  <c r="E144" i="56"/>
  <c r="E161" i="55"/>
  <c r="E151" i="55"/>
  <c r="D147" i="56"/>
  <c r="E142" i="56"/>
  <c r="D151" i="56"/>
  <c r="E133" i="56"/>
  <c r="E135" i="56"/>
  <c r="E145" i="55"/>
  <c r="D150" i="55"/>
  <c r="E150" i="55"/>
  <c r="D159" i="55"/>
  <c r="D144" i="55"/>
  <c r="G144" i="55" s="1"/>
  <c r="E156" i="55"/>
  <c r="D155" i="56"/>
  <c r="G157" i="56" l="1"/>
  <c r="C156" i="56"/>
  <c r="G156" i="56"/>
  <c r="C158" i="56"/>
  <c r="G158" i="56"/>
  <c r="G133" i="56"/>
  <c r="C133" i="56"/>
  <c r="C136" i="56"/>
  <c r="G148" i="55"/>
  <c r="F159" i="55"/>
  <c r="C135" i="56"/>
  <c r="G135" i="56"/>
  <c r="C146" i="56"/>
  <c r="G146" i="56"/>
  <c r="F158" i="55"/>
  <c r="G162" i="56"/>
  <c r="G147" i="56"/>
  <c r="C147" i="56"/>
  <c r="C153" i="56"/>
  <c r="G153" i="56"/>
  <c r="G144" i="56"/>
  <c r="C144" i="56"/>
  <c r="F160" i="55"/>
  <c r="G141" i="56"/>
  <c r="C141" i="56"/>
  <c r="F150" i="55"/>
  <c r="F145" i="55"/>
  <c r="F151" i="55"/>
  <c r="G143" i="56"/>
  <c r="C143" i="56"/>
  <c r="F153" i="55"/>
  <c r="G155" i="55"/>
  <c r="F155" i="55"/>
  <c r="G132" i="56"/>
  <c r="C132" i="56"/>
  <c r="G149" i="56"/>
  <c r="C149" i="56"/>
  <c r="C138" i="56"/>
  <c r="G138" i="56"/>
  <c r="C145" i="56"/>
  <c r="G145" i="56"/>
  <c r="G150" i="56"/>
  <c r="C150" i="56"/>
  <c r="G142" i="56"/>
  <c r="C142" i="56"/>
  <c r="C154" i="56"/>
  <c r="G154" i="56"/>
  <c r="G140" i="56"/>
  <c r="C140" i="56"/>
  <c r="G139" i="56"/>
  <c r="C139" i="56"/>
  <c r="C155" i="56"/>
  <c r="G155" i="56"/>
  <c r="G148" i="56"/>
  <c r="C148" i="56"/>
  <c r="G152" i="56"/>
  <c r="C152" i="56"/>
  <c r="F152" i="55"/>
  <c r="G137" i="56"/>
  <c r="C137" i="56"/>
  <c r="G151" i="56"/>
  <c r="C151" i="56"/>
  <c r="F154" i="55"/>
  <c r="G134" i="56" l="1"/>
  <c r="G152" i="55"/>
  <c r="G154" i="55"/>
  <c r="G145" i="55"/>
  <c r="G159" i="55"/>
  <c r="G153" i="55"/>
  <c r="G150" i="55"/>
  <c r="G158" i="55"/>
  <c r="G151" i="55"/>
  <c r="G160" i="55"/>
  <c r="F92" i="55" l="1"/>
  <c r="F93" i="55"/>
  <c r="F94" i="55"/>
  <c r="F95" i="55"/>
  <c r="F89" i="55"/>
  <c r="F90" i="55"/>
  <c r="F91" i="55"/>
  <c r="N175" i="46" l="1"/>
  <c r="N174" i="46"/>
  <c r="N173" i="46"/>
  <c r="N172" i="46"/>
  <c r="N171" i="46"/>
  <c r="N170" i="46"/>
  <c r="N169" i="46"/>
  <c r="N168" i="46"/>
  <c r="N167" i="46"/>
  <c r="N166" i="46"/>
  <c r="N165" i="46"/>
  <c r="N164" i="46"/>
  <c r="N163" i="46"/>
  <c r="N162" i="46"/>
  <c r="N161" i="46"/>
  <c r="N160" i="46"/>
  <c r="N159" i="46"/>
  <c r="N158" i="46"/>
  <c r="N157" i="46"/>
  <c r="N156" i="46"/>
  <c r="N155" i="46"/>
  <c r="N154" i="46"/>
  <c r="N153" i="46"/>
  <c r="N152" i="46"/>
  <c r="N151" i="46"/>
  <c r="N150" i="46"/>
  <c r="N149" i="46"/>
  <c r="N148" i="46"/>
  <c r="N147" i="46"/>
  <c r="N146" i="46"/>
  <c r="N145" i="46"/>
  <c r="N144" i="46"/>
  <c r="N143" i="46"/>
  <c r="N142" i="46"/>
  <c r="N141" i="46"/>
  <c r="N140" i="46"/>
  <c r="N139" i="46"/>
  <c r="N138" i="46"/>
  <c r="N137" i="46"/>
  <c r="N136" i="46"/>
  <c r="N135" i="46"/>
  <c r="N134" i="46"/>
  <c r="N133" i="46"/>
  <c r="N132" i="46"/>
  <c r="N131" i="46"/>
  <c r="N130" i="46"/>
  <c r="N129" i="46"/>
  <c r="N128" i="46"/>
  <c r="N127" i="46"/>
  <c r="N126" i="46"/>
  <c r="N125" i="46"/>
  <c r="N124" i="46"/>
  <c r="N123" i="46"/>
  <c r="N122" i="46"/>
  <c r="N121" i="46"/>
  <c r="N120" i="46"/>
  <c r="N119" i="46"/>
  <c r="N118" i="46"/>
  <c r="N117" i="46"/>
  <c r="N116" i="46"/>
  <c r="N115" i="46"/>
  <c r="N114" i="46"/>
  <c r="N113" i="46"/>
  <c r="N112" i="46"/>
  <c r="N111" i="46"/>
  <c r="N110" i="46"/>
  <c r="N104" i="46"/>
  <c r="N103" i="46"/>
  <c r="N102" i="46"/>
  <c r="N101" i="46"/>
  <c r="N100" i="46"/>
  <c r="N99" i="46"/>
  <c r="N98" i="46"/>
  <c r="N97" i="46"/>
  <c r="N96" i="46"/>
  <c r="N95" i="46"/>
  <c r="N94" i="46"/>
  <c r="N93" i="46"/>
  <c r="N92" i="46"/>
  <c r="N91" i="46"/>
  <c r="N90" i="46"/>
  <c r="N89" i="46"/>
  <c r="N88" i="46"/>
  <c r="N87" i="46"/>
  <c r="N86" i="46"/>
  <c r="N85" i="46"/>
  <c r="N84" i="46"/>
  <c r="N83" i="46"/>
  <c r="N82" i="46"/>
  <c r="N81" i="46"/>
  <c r="N80" i="46"/>
  <c r="N79" i="46"/>
  <c r="N78" i="46"/>
  <c r="N77" i="46"/>
  <c r="N76" i="46"/>
  <c r="N75" i="46"/>
  <c r="N74" i="46"/>
  <c r="N73" i="46"/>
  <c r="N72" i="46"/>
  <c r="N71" i="46"/>
  <c r="N70" i="46"/>
  <c r="N69" i="46"/>
  <c r="N68" i="46"/>
  <c r="N67" i="46"/>
  <c r="N66" i="46"/>
  <c r="N65" i="46"/>
  <c r="N64" i="46"/>
  <c r="N63" i="46"/>
  <c r="N62" i="46"/>
  <c r="N61" i="46"/>
  <c r="N60" i="46"/>
  <c r="N59" i="46"/>
  <c r="N58" i="46"/>
  <c r="N57" i="46"/>
  <c r="N56" i="46"/>
  <c r="N55" i="46"/>
  <c r="N54" i="46"/>
  <c r="N53" i="46"/>
  <c r="N52" i="46"/>
  <c r="N51" i="46"/>
  <c r="N50" i="46"/>
  <c r="N49" i="46"/>
  <c r="N48" i="46"/>
  <c r="N47" i="46"/>
  <c r="N46" i="46"/>
  <c r="N45" i="46"/>
  <c r="N44" i="46"/>
  <c r="N43" i="46"/>
  <c r="N42" i="46"/>
  <c r="N41" i="46"/>
  <c r="N40" i="46"/>
  <c r="N39" i="46"/>
  <c r="N38" i="46"/>
  <c r="N37" i="46"/>
  <c r="N36" i="46"/>
  <c r="N35" i="46"/>
  <c r="N34" i="46"/>
  <c r="N33" i="46"/>
  <c r="N32" i="46"/>
  <c r="N31" i="46"/>
  <c r="N22" i="46"/>
  <c r="N21" i="46"/>
  <c r="N20" i="46"/>
  <c r="N19" i="46"/>
  <c r="N18" i="46"/>
  <c r="N17" i="46"/>
  <c r="N16" i="46"/>
  <c r="N15" i="46"/>
  <c r="N14" i="46"/>
  <c r="N13" i="46"/>
  <c r="N12" i="46"/>
  <c r="N11" i="46"/>
  <c r="N10" i="46"/>
  <c r="N9" i="46"/>
  <c r="N8" i="46"/>
  <c r="N7" i="46"/>
  <c r="N353" i="46" l="1"/>
  <c r="N250" i="46" l="1"/>
  <c r="N249" i="46"/>
  <c r="N251" i="46"/>
  <c r="N252" i="46"/>
  <c r="N253" i="46"/>
  <c r="N254" i="46"/>
  <c r="N255" i="46"/>
  <c r="N256" i="46"/>
  <c r="N257" i="46"/>
  <c r="N258" i="46"/>
  <c r="K498" i="87" l="1"/>
  <c r="K393" i="87"/>
  <c r="K288" i="87"/>
  <c r="C6" i="59"/>
  <c r="L80" i="78"/>
  <c r="L79" i="78"/>
  <c r="L78" i="78"/>
  <c r="L77" i="78"/>
  <c r="L76" i="78"/>
  <c r="L75" i="78"/>
  <c r="L74" i="78"/>
  <c r="L73" i="78"/>
  <c r="L72" i="78"/>
  <c r="L71" i="78"/>
  <c r="L70" i="78"/>
  <c r="L69" i="78"/>
  <c r="L68" i="78"/>
  <c r="L67" i="78"/>
  <c r="L66" i="78"/>
  <c r="L65" i="78"/>
  <c r="L64" i="78"/>
  <c r="L63" i="78"/>
  <c r="L62" i="78"/>
  <c r="K80" i="78"/>
  <c r="K79" i="78"/>
  <c r="K78" i="78"/>
  <c r="K77" i="78"/>
  <c r="K76" i="78"/>
  <c r="K75" i="78"/>
  <c r="K74" i="78"/>
  <c r="K73" i="78"/>
  <c r="K72" i="78"/>
  <c r="K71" i="78"/>
  <c r="K70" i="78"/>
  <c r="K69" i="78"/>
  <c r="K68" i="78"/>
  <c r="K67" i="78"/>
  <c r="K66" i="78"/>
  <c r="K65" i="78"/>
  <c r="K64" i="78"/>
  <c r="K63" i="78"/>
  <c r="K62" i="78"/>
  <c r="J80" i="78"/>
  <c r="J79" i="78"/>
  <c r="J78" i="78"/>
  <c r="J77" i="78"/>
  <c r="J76" i="78"/>
  <c r="J75" i="78"/>
  <c r="J74" i="78"/>
  <c r="J73" i="78"/>
  <c r="J72" i="78"/>
  <c r="J71" i="78"/>
  <c r="J70" i="78"/>
  <c r="J69" i="78"/>
  <c r="J68" i="78"/>
  <c r="J67" i="78"/>
  <c r="J66" i="78"/>
  <c r="J65" i="78"/>
  <c r="J64" i="78"/>
  <c r="J63" i="78"/>
  <c r="J62" i="78"/>
  <c r="J61" i="78"/>
  <c r="J60" i="78"/>
  <c r="J59" i="78"/>
  <c r="J58" i="78"/>
  <c r="J57" i="78"/>
  <c r="J56" i="78"/>
  <c r="J55" i="78"/>
  <c r="J54" i="78"/>
  <c r="J53" i="78"/>
  <c r="J52" i="78"/>
  <c r="J51" i="78"/>
  <c r="J50" i="78"/>
  <c r="J49" i="78"/>
  <c r="J48" i="78"/>
  <c r="J47" i="78"/>
  <c r="J46" i="78"/>
  <c r="J45" i="78"/>
  <c r="J44" i="78"/>
  <c r="J43" i="78"/>
  <c r="J42" i="78"/>
  <c r="J41" i="78"/>
  <c r="J40" i="78"/>
  <c r="J39" i="78"/>
  <c r="J38" i="78"/>
  <c r="J37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18" i="78"/>
  <c r="J17" i="78"/>
  <c r="J16" i="78"/>
  <c r="J15" i="78"/>
  <c r="J14" i="78"/>
  <c r="J13" i="78"/>
  <c r="J12" i="78"/>
  <c r="J11" i="78"/>
  <c r="J10" i="78"/>
  <c r="J9" i="78"/>
  <c r="J8" i="78"/>
  <c r="J7" i="78"/>
  <c r="J6" i="78"/>
  <c r="D6" i="55"/>
  <c r="C7" i="78"/>
  <c r="C6" i="78"/>
  <c r="D7" i="78"/>
  <c r="D80" i="78" l="1"/>
  <c r="C80" i="78"/>
  <c r="D79" i="78"/>
  <c r="C79" i="78"/>
  <c r="D78" i="78"/>
  <c r="C78" i="78"/>
  <c r="D77" i="78"/>
  <c r="C77" i="78"/>
  <c r="D76" i="78"/>
  <c r="C76" i="78"/>
  <c r="D75" i="78"/>
  <c r="C75" i="78"/>
  <c r="D74" i="78"/>
  <c r="C74" i="78"/>
  <c r="D73" i="78"/>
  <c r="C73" i="78"/>
  <c r="D72" i="78"/>
  <c r="C72" i="78"/>
  <c r="D71" i="78"/>
  <c r="C71" i="78"/>
  <c r="D70" i="78"/>
  <c r="C70" i="78"/>
  <c r="D69" i="78"/>
  <c r="C69" i="78"/>
  <c r="D68" i="78"/>
  <c r="C68" i="78"/>
  <c r="D67" i="78"/>
  <c r="C67" i="78"/>
  <c r="D66" i="78"/>
  <c r="C66" i="78"/>
  <c r="D65" i="78"/>
  <c r="C65" i="78"/>
  <c r="D64" i="78"/>
  <c r="C64" i="78"/>
  <c r="D63" i="78"/>
  <c r="C63" i="78"/>
  <c r="D62" i="78"/>
  <c r="C62" i="78"/>
  <c r="D61" i="78"/>
  <c r="C61" i="78"/>
  <c r="D60" i="78"/>
  <c r="C60" i="78"/>
  <c r="D59" i="78"/>
  <c r="C59" i="78"/>
  <c r="D58" i="78"/>
  <c r="C58" i="78"/>
  <c r="D57" i="78"/>
  <c r="C57" i="78"/>
  <c r="D56" i="78"/>
  <c r="C56" i="78"/>
  <c r="D55" i="78"/>
  <c r="C55" i="78"/>
  <c r="D54" i="78"/>
  <c r="C54" i="78"/>
  <c r="D53" i="78"/>
  <c r="C53" i="78"/>
  <c r="D52" i="78"/>
  <c r="C52" i="78"/>
  <c r="D51" i="78"/>
  <c r="C51" i="78"/>
  <c r="D50" i="78"/>
  <c r="C50" i="78"/>
  <c r="D49" i="78"/>
  <c r="C49" i="78"/>
  <c r="D48" i="78"/>
  <c r="C48" i="78"/>
  <c r="D47" i="78"/>
  <c r="C47" i="78"/>
  <c r="D46" i="78"/>
  <c r="C46" i="78"/>
  <c r="D45" i="78"/>
  <c r="C45" i="78"/>
  <c r="D44" i="78"/>
  <c r="C44" i="78"/>
  <c r="D43" i="78"/>
  <c r="C43" i="78"/>
  <c r="D42" i="78"/>
  <c r="C42" i="78"/>
  <c r="D41" i="78"/>
  <c r="C41" i="78"/>
  <c r="D40" i="78"/>
  <c r="C40" i="78"/>
  <c r="D39" i="78"/>
  <c r="C39" i="78"/>
  <c r="D38" i="78"/>
  <c r="C38" i="78"/>
  <c r="D37" i="78"/>
  <c r="C37" i="78"/>
  <c r="D36" i="78"/>
  <c r="C36" i="78"/>
  <c r="D35" i="78"/>
  <c r="C35" i="78"/>
  <c r="D34" i="78"/>
  <c r="C34" i="78"/>
  <c r="D33" i="78"/>
  <c r="C33" i="78"/>
  <c r="D32" i="78"/>
  <c r="C32" i="78"/>
  <c r="D31" i="78"/>
  <c r="C31" i="78"/>
  <c r="D30" i="78"/>
  <c r="C30" i="78"/>
  <c r="D29" i="78"/>
  <c r="C29" i="78"/>
  <c r="D28" i="78"/>
  <c r="C28" i="78"/>
  <c r="D27" i="78"/>
  <c r="C27" i="78"/>
  <c r="D26" i="78"/>
  <c r="C26" i="78"/>
  <c r="D25" i="78"/>
  <c r="C25" i="78"/>
  <c r="D24" i="78"/>
  <c r="C24" i="78"/>
  <c r="D23" i="78"/>
  <c r="C23" i="78"/>
  <c r="D22" i="78"/>
  <c r="C22" i="78"/>
  <c r="D21" i="78"/>
  <c r="C21" i="78"/>
  <c r="D20" i="78"/>
  <c r="C20" i="78"/>
  <c r="D19" i="78"/>
  <c r="C19" i="78"/>
  <c r="D18" i="78"/>
  <c r="C18" i="78"/>
  <c r="D17" i="78"/>
  <c r="C17" i="78"/>
  <c r="D16" i="78"/>
  <c r="C16" i="78"/>
  <c r="D15" i="78"/>
  <c r="C15" i="78"/>
  <c r="D14" i="78"/>
  <c r="C14" i="78"/>
  <c r="D13" i="78"/>
  <c r="C13" i="78"/>
  <c r="D12" i="78"/>
  <c r="C12" i="78"/>
  <c r="D11" i="78"/>
  <c r="C11" i="78"/>
  <c r="D10" i="78"/>
  <c r="C10" i="78"/>
  <c r="D9" i="78"/>
  <c r="C9" i="78"/>
  <c r="D8" i="78"/>
  <c r="C8" i="78"/>
  <c r="D6" i="78"/>
  <c r="E46" i="78"/>
  <c r="E45" i="78"/>
  <c r="E44" i="78"/>
  <c r="E42" i="78"/>
  <c r="E40" i="78"/>
  <c r="E36" i="78"/>
  <c r="E31" i="78"/>
  <c r="E29" i="78"/>
  <c r="E16" i="78"/>
  <c r="E15" i="78"/>
  <c r="E14" i="78"/>
  <c r="E12" i="78"/>
  <c r="E10" i="78"/>
  <c r="E8" i="78"/>
  <c r="E47" i="78"/>
  <c r="E43" i="78"/>
  <c r="E37" i="78"/>
  <c r="E35" i="78"/>
  <c r="E27" i="78"/>
  <c r="E26" i="78"/>
  <c r="E24" i="78"/>
  <c r="E21" i="78"/>
  <c r="E19" i="78"/>
  <c r="E11" i="78"/>
  <c r="E6" i="78"/>
  <c r="E17" i="78"/>
  <c r="E22" i="78"/>
  <c r="E33" i="78"/>
  <c r="N206" i="46"/>
  <c r="N207" i="46"/>
  <c r="N208" i="46"/>
  <c r="N209" i="46"/>
  <c r="N210" i="46"/>
  <c r="N211" i="46"/>
  <c r="N212" i="46"/>
  <c r="N213" i="46"/>
  <c r="N214" i="46"/>
  <c r="N215" i="46"/>
  <c r="N216" i="46"/>
  <c r="N217" i="46"/>
  <c r="N218" i="46"/>
  <c r="N219" i="46"/>
  <c r="N220" i="46"/>
  <c r="N221" i="46"/>
  <c r="N222" i="46"/>
  <c r="N223" i="46"/>
  <c r="N224" i="46"/>
  <c r="N225" i="46"/>
  <c r="N226" i="46"/>
  <c r="N227" i="46"/>
  <c r="N228" i="46"/>
  <c r="N229" i="46"/>
  <c r="N230" i="46"/>
  <c r="N231" i="46"/>
  <c r="N232" i="46"/>
  <c r="N233" i="46"/>
  <c r="N234" i="46"/>
  <c r="N235" i="46"/>
  <c r="N236" i="46"/>
  <c r="N237" i="46"/>
  <c r="N238" i="46"/>
  <c r="N239" i="46"/>
  <c r="N240" i="46"/>
  <c r="N241" i="46"/>
  <c r="N242" i="46"/>
  <c r="N243" i="46"/>
  <c r="N244" i="46"/>
  <c r="N245" i="46"/>
  <c r="N246" i="46"/>
  <c r="N247" i="46"/>
  <c r="N259" i="46"/>
  <c r="N260" i="46"/>
  <c r="N261" i="46"/>
  <c r="N262" i="46"/>
  <c r="N263" i="46"/>
  <c r="N264" i="46"/>
  <c r="N265" i="46"/>
  <c r="N266" i="46"/>
  <c r="N267" i="46"/>
  <c r="N268" i="46"/>
  <c r="N269" i="46"/>
  <c r="N270" i="46"/>
  <c r="N271" i="46"/>
  <c r="N272" i="46"/>
  <c r="N273" i="46"/>
  <c r="N274" i="46"/>
  <c r="N275" i="46"/>
  <c r="N276" i="46"/>
  <c r="N277" i="46"/>
  <c r="N278" i="46"/>
  <c r="N279" i="46"/>
  <c r="N280" i="46"/>
  <c r="N281" i="46"/>
  <c r="N282" i="46"/>
  <c r="N283" i="46"/>
  <c r="N284" i="46"/>
  <c r="N285" i="46"/>
  <c r="N286" i="46"/>
  <c r="N287" i="46"/>
  <c r="N288" i="46"/>
  <c r="N289" i="46"/>
  <c r="N290" i="46"/>
  <c r="N291" i="46"/>
  <c r="N292" i="46"/>
  <c r="N293" i="46"/>
  <c r="N294" i="46"/>
  <c r="N295" i="46"/>
  <c r="N296" i="46"/>
  <c r="N297" i="46"/>
  <c r="N298" i="46"/>
  <c r="N299" i="46"/>
  <c r="N300" i="46"/>
  <c r="N301" i="46"/>
  <c r="N302" i="46"/>
  <c r="N303" i="46"/>
  <c r="N304" i="46"/>
  <c r="N305" i="46"/>
  <c r="N205" i="46"/>
  <c r="H70" i="82" l="1"/>
  <c r="O3" i="86"/>
  <c r="N34" i="86" l="1"/>
  <c r="O34" i="86" s="1"/>
  <c r="N33" i="86"/>
  <c r="O33" i="86" s="1"/>
  <c r="N32" i="86"/>
  <c r="O32" i="86" s="1"/>
  <c r="N31" i="86"/>
  <c r="O31" i="86" s="1"/>
  <c r="N30" i="86"/>
  <c r="O30" i="86" s="1"/>
  <c r="N29" i="86"/>
  <c r="O29" i="86" s="1"/>
  <c r="N35" i="86"/>
  <c r="O35" i="86" s="1"/>
  <c r="N36" i="86"/>
  <c r="O36" i="86" s="1"/>
  <c r="N37" i="86"/>
  <c r="O37" i="86" s="1"/>
  <c r="N38" i="86"/>
  <c r="O38" i="86" s="1"/>
  <c r="N39" i="86"/>
  <c r="O39" i="86" s="1"/>
  <c r="N40" i="86"/>
  <c r="O40" i="86" s="1"/>
  <c r="N41" i="86"/>
  <c r="O41" i="86" s="1"/>
  <c r="N42" i="86"/>
  <c r="O42" i="86" s="1"/>
  <c r="N43" i="86"/>
  <c r="O43" i="86" s="1"/>
  <c r="M201" i="46" l="1"/>
  <c r="L201" i="46"/>
  <c r="K201" i="46"/>
  <c r="J201" i="46"/>
  <c r="I201" i="46"/>
  <c r="H201" i="46"/>
  <c r="G201" i="46"/>
  <c r="M105" i="46"/>
  <c r="L105" i="46"/>
  <c r="I105" i="46"/>
  <c r="H105" i="46"/>
  <c r="G105" i="46"/>
  <c r="I3" i="52" l="1"/>
  <c r="H3" i="52"/>
  <c r="G3" i="52"/>
  <c r="N4" i="85" l="1"/>
  <c r="O4" i="85" s="1"/>
  <c r="N5" i="85"/>
  <c r="O5" i="85" s="1"/>
  <c r="N6" i="85"/>
  <c r="O6" i="85" s="1"/>
  <c r="N7" i="85"/>
  <c r="O7" i="85" s="1"/>
  <c r="N8" i="85"/>
  <c r="O8" i="85" s="1"/>
  <c r="N9" i="85"/>
  <c r="O9" i="85" s="1"/>
  <c r="N10" i="85"/>
  <c r="O10" i="85" s="1"/>
  <c r="N11" i="85"/>
  <c r="O11" i="85" s="1"/>
  <c r="N12" i="85"/>
  <c r="O12" i="85" s="1"/>
  <c r="N3" i="85"/>
  <c r="O3" i="85" s="1"/>
  <c r="O28" i="86"/>
  <c r="O27" i="86"/>
  <c r="O26" i="86"/>
  <c r="O25" i="86"/>
  <c r="O24" i="86"/>
  <c r="O23" i="86"/>
  <c r="O22" i="86"/>
  <c r="O21" i="86"/>
  <c r="O20" i="86"/>
  <c r="O19" i="86"/>
  <c r="O18" i="86"/>
  <c r="O17" i="86"/>
  <c r="O16" i="86"/>
  <c r="O15" i="86"/>
  <c r="O14" i="86"/>
  <c r="O13" i="86"/>
  <c r="O12" i="86"/>
  <c r="O11" i="86"/>
  <c r="O10" i="86"/>
  <c r="O9" i="86"/>
  <c r="O8" i="86"/>
  <c r="O7" i="86"/>
  <c r="O6" i="86"/>
  <c r="O5" i="86"/>
  <c r="O4" i="86"/>
  <c r="F3" i="52"/>
  <c r="O1" i="86" l="1"/>
  <c r="O1" i="85"/>
  <c r="Q70" i="82" l="1"/>
  <c r="P70" i="82"/>
  <c r="O70" i="82"/>
  <c r="N70" i="82"/>
  <c r="M70" i="82"/>
  <c r="L70" i="82"/>
  <c r="K70" i="82"/>
  <c r="J70" i="82"/>
  <c r="I70" i="82"/>
  <c r="G70" i="82"/>
  <c r="Q82" i="82"/>
  <c r="P82" i="82"/>
  <c r="O82" i="82"/>
  <c r="N82" i="82"/>
  <c r="M82" i="82"/>
  <c r="K82" i="82"/>
  <c r="J82" i="82"/>
  <c r="I82" i="82"/>
  <c r="H82" i="82"/>
  <c r="G82" i="82"/>
  <c r="M410" i="46" l="1"/>
  <c r="L410" i="46"/>
  <c r="K410" i="46"/>
  <c r="J410" i="46"/>
  <c r="I410" i="46"/>
  <c r="H410" i="46"/>
  <c r="G410" i="46"/>
  <c r="M306" i="46"/>
  <c r="L306" i="46"/>
  <c r="K306" i="46"/>
  <c r="J306" i="46"/>
  <c r="I306" i="46"/>
  <c r="H306" i="46"/>
  <c r="E13" i="78" l="1"/>
  <c r="E41" i="55"/>
  <c r="D41" i="55"/>
  <c r="E20" i="55"/>
  <c r="D20" i="55"/>
  <c r="E18" i="55"/>
  <c r="D18" i="55"/>
  <c r="E13" i="55"/>
  <c r="D13" i="55"/>
  <c r="E7" i="55"/>
  <c r="D7" i="55"/>
  <c r="K50" i="78" l="1"/>
  <c r="K53" i="78"/>
  <c r="K54" i="78"/>
  <c r="K56" i="78"/>
  <c r="K57" i="78"/>
  <c r="K49" i="78"/>
  <c r="K58" i="78"/>
  <c r="K51" i="78"/>
  <c r="K52" i="78"/>
  <c r="L51" i="78" l="1"/>
  <c r="L56" i="78"/>
  <c r="L58" i="78"/>
  <c r="L11" i="78"/>
  <c r="K11" i="78"/>
  <c r="G20" i="55"/>
  <c r="K16" i="78"/>
  <c r="L54" i="78"/>
  <c r="G41" i="55"/>
  <c r="K36" i="78"/>
  <c r="L14" i="78"/>
  <c r="K14" i="78"/>
  <c r="L49" i="78"/>
  <c r="L53" i="78"/>
  <c r="L52" i="78"/>
  <c r="L57" i="78"/>
  <c r="L50" i="78"/>
  <c r="G13" i="55" l="1"/>
  <c r="G7" i="55"/>
  <c r="K7" i="78"/>
  <c r="G18" i="55"/>
  <c r="L36" i="78"/>
  <c r="L16" i="78"/>
  <c r="F7" i="55" l="1"/>
  <c r="L7" i="78"/>
  <c r="F70" i="82" l="1"/>
  <c r="D83" i="82" l="1"/>
  <c r="D72" i="82"/>
  <c r="D73" i="82"/>
  <c r="D74" i="82"/>
  <c r="D75" i="82"/>
  <c r="D76" i="82"/>
  <c r="D77" i="82"/>
  <c r="D78" i="82"/>
  <c r="D79" i="82"/>
  <c r="D80" i="82"/>
  <c r="D81" i="82"/>
  <c r="D71" i="82"/>
  <c r="D51" i="82"/>
  <c r="D52" i="82"/>
  <c r="D53" i="82"/>
  <c r="D54" i="82"/>
  <c r="D55" i="82"/>
  <c r="D57" i="82"/>
  <c r="D58" i="82"/>
  <c r="D59" i="82"/>
  <c r="D60" i="82"/>
  <c r="D61" i="82"/>
  <c r="D62" i="82"/>
  <c r="D63" i="82"/>
  <c r="D50" i="82"/>
  <c r="D43" i="82"/>
  <c r="D44" i="82"/>
  <c r="D45" i="82"/>
  <c r="D46" i="82"/>
  <c r="D47" i="82"/>
  <c r="D48" i="82"/>
  <c r="B16" i="49" l="1"/>
  <c r="B17" i="49"/>
  <c r="B18" i="49"/>
  <c r="N16" i="49"/>
  <c r="N17" i="49"/>
  <c r="N18" i="49"/>
  <c r="J11" i="49" a="1"/>
  <c r="J11" i="49" s="1"/>
  <c r="J12" i="49" a="1"/>
  <c r="J12" i="49" s="1"/>
  <c r="J13" i="49" a="1"/>
  <c r="J13" i="49" s="1"/>
  <c r="J14" i="49" a="1"/>
  <c r="J14" i="49" s="1"/>
  <c r="J15" i="49" a="1"/>
  <c r="J15" i="49" s="1"/>
  <c r="N11" i="49"/>
  <c r="N12" i="49"/>
  <c r="N13" i="49"/>
  <c r="N14" i="49"/>
  <c r="N15" i="49"/>
  <c r="B11" i="49"/>
  <c r="B12" i="49"/>
  <c r="B13" i="49"/>
  <c r="B14" i="49"/>
  <c r="B15" i="49"/>
  <c r="M11" i="47" l="1"/>
  <c r="M12" i="47"/>
  <c r="M13" i="47"/>
  <c r="M14" i="47"/>
  <c r="M15" i="47"/>
  <c r="M16" i="47"/>
  <c r="M17" i="47"/>
  <c r="M18" i="47"/>
  <c r="M19" i="47"/>
  <c r="B11" i="47"/>
  <c r="B12" i="47"/>
  <c r="B13" i="47"/>
  <c r="B14" i="47"/>
  <c r="B15" i="47"/>
  <c r="B16" i="47"/>
  <c r="B17" i="47"/>
  <c r="B18" i="47"/>
  <c r="B19" i="47"/>
  <c r="G105" i="84" l="1"/>
  <c r="G104" i="84"/>
  <c r="G103" i="84"/>
  <c r="G102" i="84"/>
  <c r="G101" i="84"/>
  <c r="G100" i="84"/>
  <c r="G99" i="84"/>
  <c r="G98" i="84"/>
  <c r="G97" i="84"/>
  <c r="G96" i="84"/>
  <c r="G95" i="84"/>
  <c r="G94" i="84"/>
  <c r="G93" i="84"/>
  <c r="G92" i="84"/>
  <c r="G91" i="84"/>
  <c r="G90" i="84"/>
  <c r="G89" i="84"/>
  <c r="G88" i="84"/>
  <c r="G87" i="84"/>
  <c r="G86" i="84"/>
  <c r="G85" i="84"/>
  <c r="G84" i="84"/>
  <c r="G83" i="84"/>
  <c r="G82" i="84"/>
  <c r="G81" i="84"/>
  <c r="G80" i="84"/>
  <c r="G79" i="84"/>
  <c r="G78" i="84"/>
  <c r="G77" i="84"/>
  <c r="G76" i="84"/>
  <c r="G75" i="84"/>
  <c r="G74" i="84"/>
  <c r="G73" i="84"/>
  <c r="G72" i="84"/>
  <c r="G71" i="84"/>
  <c r="G70" i="84"/>
  <c r="G69" i="84"/>
  <c r="G68" i="84"/>
  <c r="G67" i="84"/>
  <c r="G66" i="84"/>
  <c r="G65" i="84"/>
  <c r="G64" i="84"/>
  <c r="G63" i="84"/>
  <c r="G62" i="84"/>
  <c r="G61" i="84"/>
  <c r="G60" i="84"/>
  <c r="G59" i="84"/>
  <c r="G58" i="84"/>
  <c r="G57" i="84"/>
  <c r="G56" i="84"/>
  <c r="G55" i="84"/>
  <c r="G54" i="84"/>
  <c r="F53" i="84"/>
  <c r="F52" i="84"/>
  <c r="F51" i="84"/>
  <c r="G51" i="84"/>
  <c r="F50" i="84"/>
  <c r="G50" i="84"/>
  <c r="F49" i="84"/>
  <c r="G49" i="84"/>
  <c r="F48" i="84"/>
  <c r="G48" i="84"/>
  <c r="F47" i="84"/>
  <c r="G47" i="84"/>
  <c r="F46" i="84"/>
  <c r="G46" i="84"/>
  <c r="F45" i="84"/>
  <c r="G45" i="84"/>
  <c r="F44" i="84"/>
  <c r="F43" i="84"/>
  <c r="F42" i="84"/>
  <c r="F41" i="84"/>
  <c r="G41" i="84"/>
  <c r="F40" i="84"/>
  <c r="F39" i="84"/>
  <c r="F38" i="84"/>
  <c r="G38" i="84"/>
  <c r="F37" i="84"/>
  <c r="F36" i="84"/>
  <c r="F35" i="84"/>
  <c r="G35" i="84"/>
  <c r="F34" i="84"/>
  <c r="G34" i="84"/>
  <c r="F33" i="84"/>
  <c r="G33" i="84"/>
  <c r="F32" i="84"/>
  <c r="G32" i="84"/>
  <c r="F31" i="84"/>
  <c r="G31" i="84"/>
  <c r="F30" i="84"/>
  <c r="G30" i="84"/>
  <c r="F29" i="84"/>
  <c r="G29" i="84"/>
  <c r="F28" i="84"/>
  <c r="G28" i="84"/>
  <c r="F27" i="84"/>
  <c r="G27" i="84"/>
  <c r="F26" i="84"/>
  <c r="G26" i="84"/>
  <c r="F25" i="84"/>
  <c r="G25" i="84"/>
  <c r="F24" i="84"/>
  <c r="G24" i="84"/>
  <c r="F23" i="84"/>
  <c r="G23" i="84"/>
  <c r="F22" i="84"/>
  <c r="G22" i="84"/>
  <c r="F21" i="84"/>
  <c r="F20" i="84"/>
  <c r="G20" i="84"/>
  <c r="F19" i="84"/>
  <c r="F18" i="84"/>
  <c r="G18" i="84"/>
  <c r="G17" i="84"/>
  <c r="F17" i="84"/>
  <c r="F16" i="84"/>
  <c r="G16" i="84"/>
  <c r="F15" i="84"/>
  <c r="F14" i="84"/>
  <c r="F13" i="84"/>
  <c r="G13" i="84"/>
  <c r="F12" i="84"/>
  <c r="F11" i="84"/>
  <c r="F10" i="84"/>
  <c r="F9" i="84"/>
  <c r="F8" i="84"/>
  <c r="F7" i="84"/>
  <c r="G7" i="84"/>
  <c r="F6" i="84"/>
  <c r="G6" i="84"/>
  <c r="G15" i="84" l="1"/>
  <c r="G44" i="84"/>
  <c r="G11" i="84"/>
  <c r="G21" i="84"/>
  <c r="G10" i="84"/>
  <c r="G12" i="84"/>
  <c r="G19" i="84"/>
  <c r="G40" i="84"/>
  <c r="G52" i="84"/>
  <c r="G9" i="84"/>
  <c r="G36" i="84"/>
  <c r="G53" i="84"/>
  <c r="G14" i="84"/>
  <c r="G42" i="84"/>
  <c r="G8" i="84"/>
  <c r="G37" i="84"/>
  <c r="G43" i="84"/>
  <c r="G39" i="84"/>
  <c r="F34" i="83" l="1"/>
  <c r="F10" i="83"/>
  <c r="F37" i="83"/>
  <c r="F39" i="83"/>
  <c r="F41" i="83"/>
  <c r="F43" i="83"/>
  <c r="F45" i="83"/>
  <c r="F49" i="83"/>
  <c r="F51" i="83"/>
  <c r="F53" i="83"/>
  <c r="F8" i="83"/>
  <c r="F11" i="83"/>
  <c r="F13" i="83"/>
  <c r="F21" i="83"/>
  <c r="F23" i="83"/>
  <c r="F25" i="83"/>
  <c r="F28" i="83"/>
  <c r="F29" i="83"/>
  <c r="F31" i="83"/>
  <c r="F38" i="83"/>
  <c r="F40" i="83"/>
  <c r="F46" i="83"/>
  <c r="E105" i="83"/>
  <c r="D105" i="83"/>
  <c r="G105" i="83" s="1"/>
  <c r="E104" i="83"/>
  <c r="D104" i="83"/>
  <c r="G104" i="83" s="1"/>
  <c r="E103" i="83"/>
  <c r="D103" i="83"/>
  <c r="G103" i="83" s="1"/>
  <c r="E102" i="83"/>
  <c r="D102" i="83"/>
  <c r="G102" i="83" s="1"/>
  <c r="E101" i="83"/>
  <c r="D101" i="83"/>
  <c r="G101" i="83" s="1"/>
  <c r="E100" i="83"/>
  <c r="D100" i="83"/>
  <c r="G100" i="83" s="1"/>
  <c r="E99" i="83"/>
  <c r="D99" i="83"/>
  <c r="G99" i="83" s="1"/>
  <c r="E98" i="83"/>
  <c r="D98" i="83"/>
  <c r="G98" i="83" s="1"/>
  <c r="E97" i="83"/>
  <c r="D97" i="83"/>
  <c r="G97" i="83" s="1"/>
  <c r="E96" i="83"/>
  <c r="D96" i="83"/>
  <c r="G96" i="83" s="1"/>
  <c r="E95" i="83"/>
  <c r="D95" i="83"/>
  <c r="G95" i="83" s="1"/>
  <c r="E94" i="83"/>
  <c r="D94" i="83"/>
  <c r="G94" i="83" s="1"/>
  <c r="E93" i="83"/>
  <c r="D93" i="83"/>
  <c r="G93" i="83" s="1"/>
  <c r="E92" i="83"/>
  <c r="D92" i="83"/>
  <c r="G92" i="83" s="1"/>
  <c r="E91" i="83"/>
  <c r="D91" i="83"/>
  <c r="G91" i="83" s="1"/>
  <c r="E90" i="83"/>
  <c r="D90" i="83"/>
  <c r="G90" i="83" s="1"/>
  <c r="E89" i="83"/>
  <c r="D89" i="83"/>
  <c r="G89" i="83" s="1"/>
  <c r="E88" i="83"/>
  <c r="D88" i="83"/>
  <c r="G88" i="83" s="1"/>
  <c r="E87" i="83"/>
  <c r="D87" i="83"/>
  <c r="G87" i="83" s="1"/>
  <c r="E86" i="83"/>
  <c r="D86" i="83"/>
  <c r="G86" i="83" s="1"/>
  <c r="E85" i="83"/>
  <c r="D85" i="83"/>
  <c r="G85" i="83" s="1"/>
  <c r="E84" i="83"/>
  <c r="D84" i="83"/>
  <c r="G84" i="83" s="1"/>
  <c r="E83" i="83"/>
  <c r="D83" i="83"/>
  <c r="G83" i="83" s="1"/>
  <c r="E82" i="83"/>
  <c r="D82" i="83"/>
  <c r="G82" i="83" s="1"/>
  <c r="E81" i="83"/>
  <c r="D81" i="83"/>
  <c r="G81" i="83" s="1"/>
  <c r="E80" i="83"/>
  <c r="D80" i="83"/>
  <c r="G80" i="83" s="1"/>
  <c r="E79" i="83"/>
  <c r="D79" i="83"/>
  <c r="G79" i="83" s="1"/>
  <c r="E78" i="83"/>
  <c r="D78" i="83"/>
  <c r="G78" i="83" s="1"/>
  <c r="E77" i="83"/>
  <c r="D77" i="83"/>
  <c r="G77" i="83" s="1"/>
  <c r="E76" i="83"/>
  <c r="D76" i="83"/>
  <c r="G76" i="83" s="1"/>
  <c r="E75" i="83"/>
  <c r="D75" i="83"/>
  <c r="G75" i="83" s="1"/>
  <c r="E74" i="83"/>
  <c r="D74" i="83"/>
  <c r="G74" i="83" s="1"/>
  <c r="E73" i="83"/>
  <c r="D73" i="83"/>
  <c r="G73" i="83" s="1"/>
  <c r="E72" i="83"/>
  <c r="D72" i="83"/>
  <c r="G72" i="83" s="1"/>
  <c r="E71" i="83"/>
  <c r="D71" i="83"/>
  <c r="G71" i="83" s="1"/>
  <c r="E70" i="83"/>
  <c r="D70" i="83"/>
  <c r="G70" i="83" s="1"/>
  <c r="E69" i="83"/>
  <c r="D69" i="83"/>
  <c r="G69" i="83" s="1"/>
  <c r="E68" i="83"/>
  <c r="D68" i="83"/>
  <c r="G68" i="83" s="1"/>
  <c r="E67" i="83"/>
  <c r="D67" i="83"/>
  <c r="G67" i="83" s="1"/>
  <c r="E66" i="83"/>
  <c r="D66" i="83"/>
  <c r="G66" i="83" s="1"/>
  <c r="E65" i="83"/>
  <c r="D65" i="83"/>
  <c r="G65" i="83" s="1"/>
  <c r="E64" i="83"/>
  <c r="D64" i="83"/>
  <c r="G64" i="83" s="1"/>
  <c r="E63" i="83"/>
  <c r="D63" i="83"/>
  <c r="G63" i="83" s="1"/>
  <c r="E62" i="83"/>
  <c r="D62" i="83"/>
  <c r="G62" i="83" s="1"/>
  <c r="E61" i="83"/>
  <c r="D61" i="83"/>
  <c r="G61" i="83" s="1"/>
  <c r="E60" i="83"/>
  <c r="D60" i="83"/>
  <c r="G60" i="83" s="1"/>
  <c r="E59" i="83"/>
  <c r="D59" i="83"/>
  <c r="G59" i="83" s="1"/>
  <c r="E58" i="83"/>
  <c r="D58" i="83"/>
  <c r="G58" i="83" s="1"/>
  <c r="E57" i="83"/>
  <c r="D57" i="83"/>
  <c r="G57" i="83" s="1"/>
  <c r="E56" i="83"/>
  <c r="D56" i="83"/>
  <c r="C56" i="83" s="1"/>
  <c r="E55" i="83"/>
  <c r="D55" i="83"/>
  <c r="C55" i="83" s="1"/>
  <c r="E54" i="83"/>
  <c r="D54" i="83"/>
  <c r="E53" i="83"/>
  <c r="D53" i="83"/>
  <c r="C53" i="83" s="1"/>
  <c r="F52" i="83"/>
  <c r="E52" i="83"/>
  <c r="D52" i="83"/>
  <c r="C52" i="83" s="1"/>
  <c r="E51" i="83"/>
  <c r="D51" i="83"/>
  <c r="C51" i="83" s="1"/>
  <c r="F50" i="83"/>
  <c r="E50" i="83"/>
  <c r="D50" i="83"/>
  <c r="G50" i="83" s="1"/>
  <c r="E49" i="83"/>
  <c r="D49" i="83"/>
  <c r="E48" i="83"/>
  <c r="D48" i="83"/>
  <c r="C48" i="83" s="1"/>
  <c r="E47" i="83"/>
  <c r="D47" i="83"/>
  <c r="C47" i="83" s="1"/>
  <c r="E46" i="83"/>
  <c r="D46" i="83"/>
  <c r="C46" i="83" s="1"/>
  <c r="E45" i="83"/>
  <c r="D45" i="83"/>
  <c r="E44" i="83"/>
  <c r="D44" i="83"/>
  <c r="C44" i="83" s="1"/>
  <c r="E43" i="83"/>
  <c r="D43" i="83"/>
  <c r="C43" i="83" s="1"/>
  <c r="E42" i="83"/>
  <c r="D42" i="83"/>
  <c r="C42" i="83" s="1"/>
  <c r="E41" i="83"/>
  <c r="D41" i="83"/>
  <c r="C41" i="83" s="1"/>
  <c r="E40" i="83"/>
  <c r="D40" i="83"/>
  <c r="C40" i="83" s="1"/>
  <c r="E39" i="83"/>
  <c r="D39" i="83"/>
  <c r="E38" i="83"/>
  <c r="D38" i="83"/>
  <c r="C38" i="83" s="1"/>
  <c r="E37" i="83"/>
  <c r="D37" i="83"/>
  <c r="C37" i="83" s="1"/>
  <c r="E36" i="83"/>
  <c r="D36" i="83"/>
  <c r="C36" i="83" s="1"/>
  <c r="E35" i="83"/>
  <c r="D35" i="83"/>
  <c r="C35" i="83" s="1"/>
  <c r="E34" i="83"/>
  <c r="D34" i="83"/>
  <c r="C34" i="83" s="1"/>
  <c r="E33" i="83"/>
  <c r="D33" i="83"/>
  <c r="C33" i="83" s="1"/>
  <c r="E32" i="83"/>
  <c r="D32" i="83"/>
  <c r="C32" i="83" s="1"/>
  <c r="E31" i="83"/>
  <c r="D31" i="83"/>
  <c r="C31" i="83" s="1"/>
  <c r="F30" i="83"/>
  <c r="E30" i="83"/>
  <c r="D30" i="83"/>
  <c r="C30" i="83" s="1"/>
  <c r="E29" i="83"/>
  <c r="D29" i="83"/>
  <c r="C29" i="83" s="1"/>
  <c r="E28" i="83"/>
  <c r="D28" i="83"/>
  <c r="C28" i="83" s="1"/>
  <c r="E27" i="83"/>
  <c r="D27" i="83"/>
  <c r="C27" i="83" s="1"/>
  <c r="F26" i="83"/>
  <c r="E26" i="83"/>
  <c r="D26" i="83"/>
  <c r="C26" i="83" s="1"/>
  <c r="E25" i="83"/>
  <c r="D25" i="83"/>
  <c r="C25" i="83" s="1"/>
  <c r="E24" i="83"/>
  <c r="D24" i="83"/>
  <c r="C24" i="83" s="1"/>
  <c r="E23" i="83"/>
  <c r="D23" i="83"/>
  <c r="C23" i="83" s="1"/>
  <c r="F22" i="83"/>
  <c r="E22" i="83"/>
  <c r="D22" i="83"/>
  <c r="C22" i="83" s="1"/>
  <c r="E21" i="83"/>
  <c r="D21" i="83"/>
  <c r="C21" i="83" s="1"/>
  <c r="E20" i="83"/>
  <c r="D20" i="83"/>
  <c r="C20" i="83" s="1"/>
  <c r="F19" i="83"/>
  <c r="E19" i="83"/>
  <c r="D19" i="83"/>
  <c r="C19" i="83" s="1"/>
  <c r="E18" i="83"/>
  <c r="D18" i="83"/>
  <c r="C18" i="83" s="1"/>
  <c r="E17" i="83"/>
  <c r="D17" i="83"/>
  <c r="C17" i="83" s="1"/>
  <c r="F16" i="83"/>
  <c r="E16" i="83"/>
  <c r="D16" i="83"/>
  <c r="G16" i="83" s="1"/>
  <c r="E15" i="83"/>
  <c r="D15" i="83"/>
  <c r="C15" i="83" s="1"/>
  <c r="F14" i="83"/>
  <c r="E14" i="83"/>
  <c r="D14" i="83"/>
  <c r="C14" i="83" s="1"/>
  <c r="E13" i="83"/>
  <c r="D13" i="83"/>
  <c r="C13" i="83" s="1"/>
  <c r="F12" i="83"/>
  <c r="E12" i="83"/>
  <c r="D12" i="83"/>
  <c r="C12" i="83" s="1"/>
  <c r="E11" i="83"/>
  <c r="D11" i="83"/>
  <c r="C11" i="83" s="1"/>
  <c r="E10" i="83"/>
  <c r="D10" i="83"/>
  <c r="G10" i="83" s="1"/>
  <c r="F9" i="83"/>
  <c r="E9" i="83"/>
  <c r="D9" i="83"/>
  <c r="C9" i="83" s="1"/>
  <c r="E8" i="83"/>
  <c r="D8" i="83"/>
  <c r="C8" i="83" s="1"/>
  <c r="F7" i="83"/>
  <c r="E7" i="83"/>
  <c r="D7" i="83"/>
  <c r="C7" i="83" s="1"/>
  <c r="E6" i="83"/>
  <c r="D6" i="83"/>
  <c r="C6" i="83" s="1"/>
  <c r="C64" i="83" l="1"/>
  <c r="C94" i="83"/>
  <c r="C76" i="83"/>
  <c r="C84" i="83"/>
  <c r="C78" i="83"/>
  <c r="C96" i="83"/>
  <c r="C10" i="83"/>
  <c r="C16" i="83"/>
  <c r="G52" i="83"/>
  <c r="C68" i="83"/>
  <c r="C100" i="83"/>
  <c r="C62" i="83"/>
  <c r="C80" i="83"/>
  <c r="C98" i="83"/>
  <c r="C72" i="83"/>
  <c r="C88" i="83"/>
  <c r="C104" i="83"/>
  <c r="C66" i="83"/>
  <c r="C82" i="83"/>
  <c r="C60" i="83"/>
  <c r="C92" i="83"/>
  <c r="C70" i="83"/>
  <c r="C86" i="83"/>
  <c r="C102" i="83"/>
  <c r="C50" i="83"/>
  <c r="C58" i="83"/>
  <c r="C74" i="83"/>
  <c r="C90" i="83"/>
  <c r="G36" i="83"/>
  <c r="G19" i="83"/>
  <c r="G17" i="83"/>
  <c r="G42" i="83"/>
  <c r="G53" i="83"/>
  <c r="F47" i="83"/>
  <c r="G26" i="83"/>
  <c r="G12" i="83"/>
  <c r="F32" i="83"/>
  <c r="G13" i="83"/>
  <c r="G15" i="83"/>
  <c r="F15" i="83"/>
  <c r="F24" i="83"/>
  <c r="F20" i="83"/>
  <c r="G14" i="83"/>
  <c r="G8" i="83"/>
  <c r="F18" i="83"/>
  <c r="G43" i="83"/>
  <c r="G21" i="83"/>
  <c r="F33" i="83"/>
  <c r="G55" i="83"/>
  <c r="F27" i="83"/>
  <c r="G48" i="83"/>
  <c r="G44" i="83"/>
  <c r="F17" i="83"/>
  <c r="G56" i="83"/>
  <c r="G46" i="83"/>
  <c r="G54" i="83"/>
  <c r="G32" i="83"/>
  <c r="G23" i="83"/>
  <c r="G37" i="83"/>
  <c r="F35" i="83"/>
  <c r="G38" i="83"/>
  <c r="G40" i="83"/>
  <c r="F42" i="83"/>
  <c r="F44" i="83"/>
  <c r="F36" i="83"/>
  <c r="G47" i="83"/>
  <c r="G9" i="83"/>
  <c r="G7" i="83"/>
  <c r="G34" i="83"/>
  <c r="G30" i="83"/>
  <c r="G22" i="83"/>
  <c r="G28" i="83"/>
  <c r="G24" i="83"/>
  <c r="G31" i="83"/>
  <c r="G39" i="83"/>
  <c r="G49" i="83"/>
  <c r="G45" i="83"/>
  <c r="G6" i="83"/>
  <c r="F6" i="83"/>
  <c r="C39" i="83"/>
  <c r="C45" i="83"/>
  <c r="C49" i="83"/>
  <c r="G25" i="83"/>
  <c r="G29" i="83"/>
  <c r="G41" i="83"/>
  <c r="G51" i="83"/>
  <c r="G11" i="83"/>
  <c r="C54" i="83"/>
  <c r="C57" i="83"/>
  <c r="C59" i="83"/>
  <c r="C61" i="83"/>
  <c r="C63" i="83"/>
  <c r="C65" i="83"/>
  <c r="C67" i="83"/>
  <c r="C69" i="83"/>
  <c r="C71" i="83"/>
  <c r="C73" i="83"/>
  <c r="C75" i="83"/>
  <c r="C77" i="83"/>
  <c r="C79" i="83"/>
  <c r="C81" i="83"/>
  <c r="C83" i="83"/>
  <c r="C85" i="83"/>
  <c r="C87" i="83"/>
  <c r="C89" i="83"/>
  <c r="C91" i="83"/>
  <c r="C93" i="83"/>
  <c r="C95" i="83"/>
  <c r="C97" i="83"/>
  <c r="C99" i="83"/>
  <c r="C101" i="83"/>
  <c r="C103" i="83"/>
  <c r="C105" i="83"/>
  <c r="G33" i="83" l="1"/>
  <c r="G27" i="83"/>
  <c r="F48" i="83"/>
  <c r="G18" i="83"/>
  <c r="G20" i="83"/>
  <c r="G35" i="83"/>
  <c r="E49" i="82" l="1"/>
  <c r="F82" i="82"/>
  <c r="D31" i="82"/>
  <c r="H4" i="82"/>
  <c r="G3" i="82"/>
  <c r="F3" i="82"/>
  <c r="I4" i="82" l="1"/>
  <c r="I3" i="82" s="1"/>
  <c r="H3" i="82"/>
  <c r="F21" i="82"/>
  <c r="G20" i="39" s="1"/>
  <c r="G21" i="82"/>
  <c r="D70" i="82"/>
  <c r="D82" i="82"/>
  <c r="E41" i="82"/>
  <c r="K20" i="39" l="1"/>
  <c r="E20" i="39"/>
  <c r="F20" i="39" s="1"/>
  <c r="E37" i="39"/>
  <c r="F37" i="39" s="1"/>
  <c r="K37" i="39"/>
  <c r="J4" i="82"/>
  <c r="J3" i="82" s="1"/>
  <c r="H21" i="82"/>
  <c r="I21" i="82"/>
  <c r="K4" i="82"/>
  <c r="K3" i="82" s="1"/>
  <c r="M37" i="39" l="1"/>
  <c r="N37" i="39"/>
  <c r="N20" i="39"/>
  <c r="M20" i="39"/>
  <c r="J21" i="82"/>
  <c r="L4" i="82"/>
  <c r="L3" i="82" s="1"/>
  <c r="K21" i="82"/>
  <c r="M4" i="82" l="1"/>
  <c r="M3" i="82" s="1"/>
  <c r="L21" i="82"/>
  <c r="M21" i="82" l="1"/>
  <c r="N4" i="82"/>
  <c r="N3" i="82" s="1"/>
  <c r="N21" i="82" l="1"/>
  <c r="O4" i="82"/>
  <c r="O3" i="82" s="1"/>
  <c r="P4" i="82" l="1"/>
  <c r="P3" i="82" s="1"/>
  <c r="O21" i="82" l="1"/>
  <c r="Q4" i="82"/>
  <c r="Q3" i="82" s="1"/>
  <c r="Q21" i="82" l="1"/>
  <c r="P21" i="82"/>
  <c r="E105" i="50"/>
  <c r="D105" i="50"/>
  <c r="E104" i="50"/>
  <c r="D104" i="50"/>
  <c r="E103" i="50"/>
  <c r="D103" i="50"/>
  <c r="E102" i="50"/>
  <c r="D102" i="50"/>
  <c r="E101" i="50"/>
  <c r="D101" i="50"/>
  <c r="E100" i="50"/>
  <c r="D100" i="50"/>
  <c r="E99" i="50"/>
  <c r="D99" i="50"/>
  <c r="E98" i="50"/>
  <c r="D98" i="50"/>
  <c r="E97" i="50"/>
  <c r="D97" i="50"/>
  <c r="E96" i="50"/>
  <c r="D96" i="50"/>
  <c r="E95" i="50"/>
  <c r="D95" i="50"/>
  <c r="E94" i="50"/>
  <c r="D94" i="50"/>
  <c r="E93" i="50"/>
  <c r="D93" i="50"/>
  <c r="E92" i="50"/>
  <c r="D92" i="50"/>
  <c r="E91" i="50"/>
  <c r="D91" i="50"/>
  <c r="E90" i="50"/>
  <c r="D90" i="50"/>
  <c r="E89" i="50"/>
  <c r="D89" i="50"/>
  <c r="E88" i="50"/>
  <c r="D88" i="50"/>
  <c r="E87" i="50"/>
  <c r="D87" i="50"/>
  <c r="E86" i="50"/>
  <c r="D86" i="50"/>
  <c r="E85" i="50"/>
  <c r="D85" i="50"/>
  <c r="E84" i="50"/>
  <c r="D84" i="50"/>
  <c r="E83" i="50"/>
  <c r="D83" i="50"/>
  <c r="E82" i="50"/>
  <c r="D82" i="50"/>
  <c r="E81" i="50"/>
  <c r="D81" i="50"/>
  <c r="E80" i="50"/>
  <c r="D80" i="50"/>
  <c r="E79" i="50"/>
  <c r="D79" i="50"/>
  <c r="E78" i="50"/>
  <c r="D78" i="50"/>
  <c r="E77" i="50"/>
  <c r="D77" i="50"/>
  <c r="E76" i="50"/>
  <c r="D76" i="50"/>
  <c r="E75" i="50"/>
  <c r="D75" i="50"/>
  <c r="E74" i="50"/>
  <c r="D74" i="50"/>
  <c r="E73" i="50"/>
  <c r="D73" i="50"/>
  <c r="E72" i="50"/>
  <c r="D72" i="50"/>
  <c r="E71" i="50"/>
  <c r="D71" i="50"/>
  <c r="E70" i="50"/>
  <c r="D70" i="50"/>
  <c r="E69" i="50"/>
  <c r="D69" i="50"/>
  <c r="E68" i="50"/>
  <c r="D68" i="50"/>
  <c r="E67" i="50"/>
  <c r="D67" i="50"/>
  <c r="E66" i="50"/>
  <c r="D66" i="50"/>
  <c r="E65" i="50"/>
  <c r="D65" i="50"/>
  <c r="E64" i="50"/>
  <c r="D64" i="50"/>
  <c r="E63" i="50"/>
  <c r="D63" i="50"/>
  <c r="E62" i="50"/>
  <c r="D62" i="50"/>
  <c r="E61" i="50"/>
  <c r="D61" i="50"/>
  <c r="E60" i="50"/>
  <c r="D60" i="50"/>
  <c r="E59" i="50"/>
  <c r="D59" i="50"/>
  <c r="E58" i="50"/>
  <c r="D58" i="50"/>
  <c r="E57" i="50"/>
  <c r="D57" i="50"/>
  <c r="E56" i="50"/>
  <c r="D56" i="50"/>
  <c r="E55" i="50"/>
  <c r="E54" i="50"/>
  <c r="E53" i="50"/>
  <c r="D53" i="50"/>
  <c r="E52" i="50"/>
  <c r="D52" i="50"/>
  <c r="E51" i="50"/>
  <c r="D51" i="50"/>
  <c r="E50" i="50"/>
  <c r="D50" i="50"/>
  <c r="E49" i="50"/>
  <c r="D49" i="50"/>
  <c r="E48" i="50"/>
  <c r="D48" i="50"/>
  <c r="E47" i="50"/>
  <c r="D47" i="50"/>
  <c r="E46" i="50"/>
  <c r="D46" i="50"/>
  <c r="E45" i="50"/>
  <c r="D45" i="50"/>
  <c r="E44" i="50"/>
  <c r="D44" i="50"/>
  <c r="E43" i="50"/>
  <c r="D43" i="50"/>
  <c r="E42" i="50"/>
  <c r="D42" i="50"/>
  <c r="E41" i="50"/>
  <c r="D41" i="50"/>
  <c r="E40" i="50"/>
  <c r="D40" i="50"/>
  <c r="E39" i="50"/>
  <c r="D39" i="50"/>
  <c r="E38" i="50"/>
  <c r="D38" i="50"/>
  <c r="E37" i="50"/>
  <c r="D37" i="50"/>
  <c r="E36" i="50"/>
  <c r="D36" i="50"/>
  <c r="E35" i="50"/>
  <c r="D35" i="50"/>
  <c r="E34" i="50"/>
  <c r="D34" i="50"/>
  <c r="E33" i="50"/>
  <c r="D33" i="50"/>
  <c r="E32" i="50"/>
  <c r="D32" i="50"/>
  <c r="E31" i="50"/>
  <c r="D31" i="50"/>
  <c r="E30" i="50"/>
  <c r="D30" i="50"/>
  <c r="E29" i="50"/>
  <c r="D29" i="50"/>
  <c r="E28" i="50"/>
  <c r="D28" i="50"/>
  <c r="E27" i="50"/>
  <c r="D27" i="50"/>
  <c r="E26" i="50"/>
  <c r="D26" i="50"/>
  <c r="E25" i="50"/>
  <c r="D25" i="50"/>
  <c r="E24" i="50"/>
  <c r="D24" i="50"/>
  <c r="E23" i="50"/>
  <c r="D23" i="50"/>
  <c r="E22" i="50"/>
  <c r="D22" i="50"/>
  <c r="E21" i="50"/>
  <c r="D21" i="50"/>
  <c r="E20" i="50"/>
  <c r="D20" i="50"/>
  <c r="E19" i="50"/>
  <c r="D19" i="50"/>
  <c r="E18" i="50"/>
  <c r="D18" i="50"/>
  <c r="E17" i="50"/>
  <c r="D17" i="50"/>
  <c r="E16" i="50"/>
  <c r="D16" i="50"/>
  <c r="E15" i="50"/>
  <c r="D15" i="50"/>
  <c r="E14" i="50"/>
  <c r="D14" i="50"/>
  <c r="E13" i="50"/>
  <c r="D13" i="50"/>
  <c r="E12" i="50"/>
  <c r="D12" i="50"/>
  <c r="E11" i="50"/>
  <c r="D11" i="50"/>
  <c r="E10" i="50"/>
  <c r="D10" i="50"/>
  <c r="E9" i="50"/>
  <c r="D9" i="50"/>
  <c r="E8" i="50"/>
  <c r="D8" i="50"/>
  <c r="E7" i="50"/>
  <c r="D7" i="50"/>
  <c r="E6" i="50"/>
  <c r="D6" i="50"/>
  <c r="D105" i="59"/>
  <c r="C105" i="59"/>
  <c r="D104" i="59"/>
  <c r="C104" i="59"/>
  <c r="D103" i="59"/>
  <c r="C103" i="59"/>
  <c r="D102" i="59"/>
  <c r="C102" i="59"/>
  <c r="D101" i="59"/>
  <c r="C101" i="59"/>
  <c r="D100" i="59"/>
  <c r="C100" i="59"/>
  <c r="D99" i="59"/>
  <c r="C99" i="59"/>
  <c r="D98" i="59"/>
  <c r="C98" i="59"/>
  <c r="D97" i="59"/>
  <c r="C97" i="59"/>
  <c r="D96" i="59"/>
  <c r="C96" i="59"/>
  <c r="D95" i="59"/>
  <c r="C95" i="59"/>
  <c r="D94" i="59"/>
  <c r="C94" i="59"/>
  <c r="D93" i="59"/>
  <c r="C93" i="59"/>
  <c r="D92" i="59"/>
  <c r="C92" i="59"/>
  <c r="D91" i="59"/>
  <c r="C91" i="59"/>
  <c r="D90" i="59"/>
  <c r="C90" i="59"/>
  <c r="D89" i="59"/>
  <c r="C89" i="59"/>
  <c r="D88" i="59"/>
  <c r="C88" i="59"/>
  <c r="D87" i="59"/>
  <c r="C87" i="59"/>
  <c r="D86" i="59"/>
  <c r="C86" i="59"/>
  <c r="D85" i="59"/>
  <c r="C85" i="59"/>
  <c r="D84" i="59"/>
  <c r="C84" i="59"/>
  <c r="D83" i="59"/>
  <c r="C83" i="59"/>
  <c r="D82" i="59"/>
  <c r="C82" i="59"/>
  <c r="D81" i="59"/>
  <c r="C81" i="59"/>
  <c r="D80" i="59"/>
  <c r="C80" i="59"/>
  <c r="D79" i="59"/>
  <c r="C79" i="59"/>
  <c r="D78" i="59"/>
  <c r="C78" i="59"/>
  <c r="D77" i="59"/>
  <c r="C77" i="59"/>
  <c r="D76" i="59"/>
  <c r="C76" i="59"/>
  <c r="D75" i="59"/>
  <c r="C75" i="59"/>
  <c r="D74" i="59"/>
  <c r="C74" i="59"/>
  <c r="D73" i="59"/>
  <c r="C73" i="59"/>
  <c r="D72" i="59"/>
  <c r="C72" i="59"/>
  <c r="D71" i="59"/>
  <c r="C71" i="59"/>
  <c r="D70" i="59"/>
  <c r="C70" i="59"/>
  <c r="D69" i="59"/>
  <c r="C69" i="59"/>
  <c r="D68" i="59"/>
  <c r="C68" i="59"/>
  <c r="D67" i="59"/>
  <c r="C67" i="59"/>
  <c r="D66" i="59"/>
  <c r="C66" i="59"/>
  <c r="D65" i="59"/>
  <c r="C65" i="59"/>
  <c r="D64" i="59"/>
  <c r="C64" i="59"/>
  <c r="D63" i="59"/>
  <c r="C63" i="59"/>
  <c r="D62" i="59"/>
  <c r="C62" i="59"/>
  <c r="D61" i="59"/>
  <c r="C61" i="59"/>
  <c r="D60" i="59"/>
  <c r="C60" i="59"/>
  <c r="D59" i="59"/>
  <c r="C59" i="59"/>
  <c r="D58" i="59"/>
  <c r="C58" i="59"/>
  <c r="D57" i="59"/>
  <c r="C57" i="59"/>
  <c r="D56" i="59"/>
  <c r="C56" i="59"/>
  <c r="D55" i="59"/>
  <c r="D54" i="59"/>
  <c r="D53" i="59"/>
  <c r="C53" i="59"/>
  <c r="D52" i="59"/>
  <c r="C52" i="59"/>
  <c r="D51" i="59"/>
  <c r="C51" i="59"/>
  <c r="D50" i="59"/>
  <c r="C50" i="59"/>
  <c r="D49" i="59"/>
  <c r="C49" i="59"/>
  <c r="D48" i="59"/>
  <c r="C48" i="59"/>
  <c r="D47" i="59"/>
  <c r="C47" i="59"/>
  <c r="D46" i="59"/>
  <c r="C46" i="59"/>
  <c r="D45" i="59"/>
  <c r="C45" i="59"/>
  <c r="D44" i="59"/>
  <c r="C44" i="59"/>
  <c r="D43" i="59"/>
  <c r="C43" i="59"/>
  <c r="D42" i="59"/>
  <c r="C42" i="59"/>
  <c r="D41" i="59"/>
  <c r="C41" i="59"/>
  <c r="D40" i="59"/>
  <c r="C40" i="59"/>
  <c r="D39" i="59"/>
  <c r="C39" i="59"/>
  <c r="D38" i="59"/>
  <c r="C38" i="59"/>
  <c r="D37" i="59"/>
  <c r="C37" i="59"/>
  <c r="D36" i="59"/>
  <c r="C36" i="59"/>
  <c r="D35" i="59"/>
  <c r="C35" i="59"/>
  <c r="D34" i="59"/>
  <c r="C34" i="59"/>
  <c r="D33" i="59"/>
  <c r="C33" i="59"/>
  <c r="D32" i="59"/>
  <c r="C32" i="59"/>
  <c r="D31" i="59"/>
  <c r="C31" i="59"/>
  <c r="D30" i="59"/>
  <c r="C30" i="59"/>
  <c r="D29" i="59"/>
  <c r="C29" i="59"/>
  <c r="D28" i="59"/>
  <c r="C28" i="59"/>
  <c r="D27" i="59"/>
  <c r="C27" i="59"/>
  <c r="D26" i="59"/>
  <c r="C26" i="59"/>
  <c r="D25" i="59"/>
  <c r="C25" i="59"/>
  <c r="D24" i="59"/>
  <c r="C24" i="59"/>
  <c r="D23" i="59"/>
  <c r="C23" i="59"/>
  <c r="D22" i="59"/>
  <c r="C22" i="59"/>
  <c r="D21" i="59"/>
  <c r="C21" i="59"/>
  <c r="D20" i="59"/>
  <c r="C20" i="59"/>
  <c r="D19" i="59"/>
  <c r="C19" i="59"/>
  <c r="D18" i="59"/>
  <c r="C18" i="59"/>
  <c r="D17" i="59"/>
  <c r="C17" i="59"/>
  <c r="D16" i="59"/>
  <c r="C16" i="59"/>
  <c r="D15" i="59"/>
  <c r="C15" i="59"/>
  <c r="D14" i="59"/>
  <c r="C14" i="59"/>
  <c r="D13" i="59"/>
  <c r="C13" i="59"/>
  <c r="D12" i="59"/>
  <c r="C12" i="59"/>
  <c r="D11" i="59"/>
  <c r="C11" i="59"/>
  <c r="D10" i="59"/>
  <c r="C10" i="59"/>
  <c r="D9" i="59"/>
  <c r="C9" i="59"/>
  <c r="D8" i="59"/>
  <c r="C8" i="59"/>
  <c r="D7" i="59"/>
  <c r="C7" i="59"/>
  <c r="D6" i="59"/>
  <c r="E115" i="55"/>
  <c r="D115" i="55"/>
  <c r="E114" i="55"/>
  <c r="D114" i="55"/>
  <c r="E113" i="55"/>
  <c r="D113" i="55"/>
  <c r="E112" i="55"/>
  <c r="D112" i="55"/>
  <c r="E111" i="55"/>
  <c r="D111" i="55"/>
  <c r="E110" i="55"/>
  <c r="D110" i="55"/>
  <c r="E109" i="55"/>
  <c r="D109" i="55"/>
  <c r="E108" i="55"/>
  <c r="D108" i="55"/>
  <c r="E107" i="55"/>
  <c r="D107" i="55"/>
  <c r="E106" i="55"/>
  <c r="D106" i="55"/>
  <c r="E105" i="55"/>
  <c r="D105" i="55"/>
  <c r="E104" i="55"/>
  <c r="D104" i="55"/>
  <c r="E103" i="55"/>
  <c r="D103" i="55"/>
  <c r="E102" i="55"/>
  <c r="D102" i="55"/>
  <c r="E101" i="55"/>
  <c r="D101" i="55"/>
  <c r="E100" i="55"/>
  <c r="D100" i="55"/>
  <c r="E99" i="55"/>
  <c r="D99" i="55"/>
  <c r="E98" i="55"/>
  <c r="D98" i="55"/>
  <c r="E97" i="55"/>
  <c r="D97" i="55"/>
  <c r="E96" i="55"/>
  <c r="D96" i="55"/>
  <c r="E95" i="55"/>
  <c r="D95" i="55"/>
  <c r="E94" i="55"/>
  <c r="D94" i="55"/>
  <c r="E93" i="55"/>
  <c r="D93" i="55"/>
  <c r="E92" i="55"/>
  <c r="D92" i="55"/>
  <c r="E91" i="55"/>
  <c r="D91" i="55"/>
  <c r="E90" i="55"/>
  <c r="D90" i="55"/>
  <c r="E89" i="55"/>
  <c r="D89" i="55"/>
  <c r="E88" i="55"/>
  <c r="D88" i="55"/>
  <c r="E87" i="55"/>
  <c r="D87" i="55"/>
  <c r="E86" i="55"/>
  <c r="D86" i="55"/>
  <c r="E85" i="55"/>
  <c r="D85" i="55"/>
  <c r="E84" i="55"/>
  <c r="D84" i="55"/>
  <c r="E83" i="55"/>
  <c r="D83" i="55"/>
  <c r="E82" i="55"/>
  <c r="D82" i="55"/>
  <c r="E81" i="55"/>
  <c r="D81" i="55"/>
  <c r="E80" i="55"/>
  <c r="D80" i="55"/>
  <c r="E79" i="55"/>
  <c r="D79" i="55"/>
  <c r="E78" i="55"/>
  <c r="D78" i="55"/>
  <c r="E77" i="55"/>
  <c r="D77" i="55"/>
  <c r="E76" i="55"/>
  <c r="D76" i="55"/>
  <c r="E75" i="55"/>
  <c r="D75" i="55"/>
  <c r="E74" i="55"/>
  <c r="D74" i="55"/>
  <c r="E73" i="55"/>
  <c r="D73" i="55"/>
  <c r="E72" i="55"/>
  <c r="D72" i="55"/>
  <c r="E71" i="55"/>
  <c r="D71" i="55"/>
  <c r="E70" i="55"/>
  <c r="D70" i="55"/>
  <c r="E69" i="55"/>
  <c r="D69" i="55"/>
  <c r="E68" i="55"/>
  <c r="D68" i="55"/>
  <c r="E67" i="55"/>
  <c r="D67" i="55"/>
  <c r="E66" i="55"/>
  <c r="D66" i="55"/>
  <c r="E65" i="55"/>
  <c r="E64" i="55"/>
  <c r="E63" i="55"/>
  <c r="D63" i="55"/>
  <c r="E62" i="55"/>
  <c r="D62" i="55"/>
  <c r="E61" i="55"/>
  <c r="D61" i="55"/>
  <c r="E60" i="55"/>
  <c r="D60" i="55"/>
  <c r="E59" i="55"/>
  <c r="D59" i="55"/>
  <c r="E58" i="55"/>
  <c r="D58" i="55"/>
  <c r="E57" i="55"/>
  <c r="D57" i="55"/>
  <c r="E56" i="55"/>
  <c r="D56" i="55"/>
  <c r="E55" i="55"/>
  <c r="D55" i="55"/>
  <c r="E54" i="55"/>
  <c r="D54" i="55"/>
  <c r="E53" i="55"/>
  <c r="D53" i="55"/>
  <c r="E52" i="55"/>
  <c r="D52" i="55"/>
  <c r="E51" i="55"/>
  <c r="D51" i="55"/>
  <c r="E50" i="55"/>
  <c r="D50" i="55"/>
  <c r="E49" i="55"/>
  <c r="D49" i="55"/>
  <c r="E48" i="55"/>
  <c r="D48" i="55"/>
  <c r="E47" i="55"/>
  <c r="D47" i="55"/>
  <c r="E46" i="55"/>
  <c r="D46" i="55"/>
  <c r="E45" i="55"/>
  <c r="D45" i="55"/>
  <c r="E44" i="55"/>
  <c r="D44" i="55"/>
  <c r="E43" i="55"/>
  <c r="D43" i="55"/>
  <c r="E42" i="55"/>
  <c r="D42" i="55"/>
  <c r="E40" i="55"/>
  <c r="D40" i="55"/>
  <c r="E39" i="55"/>
  <c r="D39" i="55"/>
  <c r="E38" i="55"/>
  <c r="D38" i="55"/>
  <c r="E37" i="55"/>
  <c r="D37" i="55"/>
  <c r="E36" i="55"/>
  <c r="D36" i="55"/>
  <c r="E35" i="55"/>
  <c r="D35" i="55"/>
  <c r="E34" i="55"/>
  <c r="D34" i="55"/>
  <c r="E33" i="55"/>
  <c r="D33" i="55"/>
  <c r="E32" i="55"/>
  <c r="D32" i="55"/>
  <c r="E31" i="55"/>
  <c r="D31" i="55"/>
  <c r="E30" i="55"/>
  <c r="D30" i="55"/>
  <c r="E29" i="55"/>
  <c r="D29" i="55"/>
  <c r="E28" i="55"/>
  <c r="D28" i="55"/>
  <c r="E27" i="55"/>
  <c r="D27" i="55"/>
  <c r="E26" i="55"/>
  <c r="D26" i="55"/>
  <c r="E25" i="55"/>
  <c r="D25" i="55"/>
  <c r="E24" i="55"/>
  <c r="D24" i="55"/>
  <c r="E23" i="55"/>
  <c r="D23" i="55"/>
  <c r="E22" i="55"/>
  <c r="D22" i="55"/>
  <c r="E19" i="55"/>
  <c r="D19" i="55"/>
  <c r="E17" i="55"/>
  <c r="D17" i="55"/>
  <c r="E15" i="55"/>
  <c r="D15" i="55"/>
  <c r="E11" i="55"/>
  <c r="D11" i="55"/>
  <c r="E9" i="55"/>
  <c r="D9" i="55"/>
  <c r="E8" i="55"/>
  <c r="D8" i="55"/>
  <c r="E6" i="55"/>
  <c r="E105" i="56"/>
  <c r="D105" i="56"/>
  <c r="E104" i="56"/>
  <c r="D104" i="56"/>
  <c r="D103" i="56"/>
  <c r="E102" i="56"/>
  <c r="D102" i="56"/>
  <c r="E101" i="56"/>
  <c r="D101" i="56"/>
  <c r="E100" i="56"/>
  <c r="D100" i="56"/>
  <c r="E99" i="56"/>
  <c r="D99" i="56"/>
  <c r="E98" i="56"/>
  <c r="D98" i="56"/>
  <c r="E97" i="56"/>
  <c r="D97" i="56"/>
  <c r="E96" i="56"/>
  <c r="D96" i="56"/>
  <c r="E95" i="56"/>
  <c r="D95" i="56"/>
  <c r="E94" i="56"/>
  <c r="D94" i="56"/>
  <c r="E93" i="56"/>
  <c r="D93" i="56"/>
  <c r="E92" i="56"/>
  <c r="D92" i="56"/>
  <c r="E91" i="56"/>
  <c r="D91" i="56"/>
  <c r="E90" i="56"/>
  <c r="D90" i="56"/>
  <c r="E89" i="56"/>
  <c r="D89" i="56"/>
  <c r="E88" i="56"/>
  <c r="D88" i="56"/>
  <c r="E87" i="56"/>
  <c r="D87" i="56"/>
  <c r="E86" i="56"/>
  <c r="D86" i="56"/>
  <c r="E85" i="56"/>
  <c r="D85" i="56"/>
  <c r="E84" i="56"/>
  <c r="D84" i="56"/>
  <c r="E83" i="56"/>
  <c r="D83" i="56"/>
  <c r="E82" i="56"/>
  <c r="D82" i="56"/>
  <c r="E81" i="56"/>
  <c r="D81" i="56"/>
  <c r="E80" i="56"/>
  <c r="D80" i="56"/>
  <c r="E79" i="56"/>
  <c r="D79" i="56"/>
  <c r="E78" i="56"/>
  <c r="D78" i="56"/>
  <c r="E77" i="56"/>
  <c r="D77" i="56"/>
  <c r="E76" i="56"/>
  <c r="D76" i="56"/>
  <c r="E75" i="56"/>
  <c r="D75" i="56"/>
  <c r="E74" i="56"/>
  <c r="D74" i="56"/>
  <c r="E73" i="56"/>
  <c r="D73" i="56"/>
  <c r="E72" i="56"/>
  <c r="D72" i="56"/>
  <c r="E71" i="56"/>
  <c r="D71" i="56"/>
  <c r="E70" i="56"/>
  <c r="D70" i="56"/>
  <c r="E69" i="56"/>
  <c r="D69" i="56"/>
  <c r="E68" i="56"/>
  <c r="D68" i="56"/>
  <c r="E67" i="56"/>
  <c r="D67" i="56"/>
  <c r="E66" i="56"/>
  <c r="D66" i="56"/>
  <c r="E65" i="56"/>
  <c r="D65" i="56"/>
  <c r="E64" i="56"/>
  <c r="D64" i="56"/>
  <c r="G64" i="56" s="1"/>
  <c r="E63" i="56"/>
  <c r="D63" i="56"/>
  <c r="G63" i="56" s="1"/>
  <c r="E62" i="56"/>
  <c r="D62" i="56"/>
  <c r="G62" i="56" s="1"/>
  <c r="E61" i="56"/>
  <c r="D61" i="56"/>
  <c r="G61" i="56" s="1"/>
  <c r="E60" i="56"/>
  <c r="D60" i="56"/>
  <c r="G60" i="56" s="1"/>
  <c r="E59" i="56"/>
  <c r="D59" i="56"/>
  <c r="G59" i="56" s="1"/>
  <c r="E58" i="56"/>
  <c r="D58" i="56"/>
  <c r="G58" i="56" s="1"/>
  <c r="E57" i="56"/>
  <c r="D57" i="56"/>
  <c r="G57" i="56" s="1"/>
  <c r="E56" i="56"/>
  <c r="D56" i="56"/>
  <c r="G56" i="56" s="1"/>
  <c r="E55" i="56"/>
  <c r="E54" i="56"/>
  <c r="E53" i="56"/>
  <c r="D53" i="56"/>
  <c r="G53" i="56" s="1"/>
  <c r="E52" i="56"/>
  <c r="D52" i="56"/>
  <c r="G52" i="56" s="1"/>
  <c r="E51" i="56"/>
  <c r="D51" i="56"/>
  <c r="G51" i="56" s="1"/>
  <c r="E50" i="56"/>
  <c r="D50" i="56"/>
  <c r="E49" i="56"/>
  <c r="D49" i="56"/>
  <c r="E48" i="56"/>
  <c r="D48" i="56"/>
  <c r="E47" i="56"/>
  <c r="D47" i="56"/>
  <c r="E46" i="56"/>
  <c r="D46" i="56"/>
  <c r="E45" i="56"/>
  <c r="D45" i="56"/>
  <c r="E44" i="56"/>
  <c r="D44" i="56"/>
  <c r="E43" i="56"/>
  <c r="D43" i="56"/>
  <c r="E42" i="56"/>
  <c r="D42" i="56"/>
  <c r="E41" i="56"/>
  <c r="D41" i="56"/>
  <c r="E40" i="56"/>
  <c r="D40" i="56"/>
  <c r="E39" i="56"/>
  <c r="D39" i="56"/>
  <c r="E38" i="56"/>
  <c r="D38" i="56"/>
  <c r="E37" i="56"/>
  <c r="D37" i="56"/>
  <c r="E36" i="56"/>
  <c r="D36" i="56"/>
  <c r="E35" i="56"/>
  <c r="D35" i="56"/>
  <c r="E34" i="56"/>
  <c r="D34" i="56"/>
  <c r="E33" i="56"/>
  <c r="D33" i="56"/>
  <c r="E32" i="56"/>
  <c r="D32" i="56"/>
  <c r="E31" i="56"/>
  <c r="D31" i="56"/>
  <c r="E30" i="56"/>
  <c r="D30" i="56"/>
  <c r="E29" i="56"/>
  <c r="D29" i="56"/>
  <c r="E28" i="56"/>
  <c r="D28" i="56"/>
  <c r="E27" i="56"/>
  <c r="D27" i="56"/>
  <c r="E26" i="56"/>
  <c r="D26" i="56"/>
  <c r="E25" i="56"/>
  <c r="D25" i="56"/>
  <c r="E24" i="56"/>
  <c r="D24" i="56"/>
  <c r="E23" i="56"/>
  <c r="D23" i="56"/>
  <c r="E22" i="56"/>
  <c r="D22" i="56"/>
  <c r="E21" i="56"/>
  <c r="D21" i="56"/>
  <c r="E20" i="56"/>
  <c r="D20" i="56"/>
  <c r="E19" i="56"/>
  <c r="D19" i="56"/>
  <c r="E18" i="56"/>
  <c r="D18" i="56"/>
  <c r="E17" i="56"/>
  <c r="D17" i="56"/>
  <c r="E16" i="56"/>
  <c r="D16" i="56"/>
  <c r="E15" i="56"/>
  <c r="D15" i="56"/>
  <c r="E14" i="56"/>
  <c r="D14" i="56"/>
  <c r="E13" i="56"/>
  <c r="D13" i="56"/>
  <c r="E12" i="56"/>
  <c r="D12" i="56"/>
  <c r="E11" i="56"/>
  <c r="D11" i="56"/>
  <c r="E10" i="56"/>
  <c r="D10" i="56"/>
  <c r="E9" i="56"/>
  <c r="D9" i="56"/>
  <c r="E8" i="56"/>
  <c r="D8" i="56"/>
  <c r="E7" i="56"/>
  <c r="D7" i="56"/>
  <c r="E6" i="56"/>
  <c r="D6" i="56"/>
  <c r="G105" i="80"/>
  <c r="G104" i="80"/>
  <c r="G103" i="80"/>
  <c r="G102" i="80"/>
  <c r="G101" i="80"/>
  <c r="G100" i="80"/>
  <c r="G99" i="80"/>
  <c r="G98" i="80"/>
  <c r="G97" i="80"/>
  <c r="G96" i="80"/>
  <c r="G95" i="80"/>
  <c r="G94" i="80"/>
  <c r="G93" i="80"/>
  <c r="G92" i="80"/>
  <c r="G91" i="80"/>
  <c r="G90" i="80"/>
  <c r="G89" i="80"/>
  <c r="G88" i="80"/>
  <c r="G87" i="80"/>
  <c r="G86" i="80"/>
  <c r="G85" i="80"/>
  <c r="G84" i="80"/>
  <c r="G83" i="80"/>
  <c r="G82" i="80"/>
  <c r="G81" i="80"/>
  <c r="G80" i="80"/>
  <c r="G79" i="80"/>
  <c r="G78" i="80"/>
  <c r="G77" i="80"/>
  <c r="G76" i="80"/>
  <c r="G75" i="80"/>
  <c r="G74" i="80"/>
  <c r="G73" i="80"/>
  <c r="G72" i="80"/>
  <c r="G71" i="80"/>
  <c r="G70" i="80"/>
  <c r="G69" i="80"/>
  <c r="G68" i="80"/>
  <c r="G67" i="80"/>
  <c r="G66" i="80"/>
  <c r="G65" i="80"/>
  <c r="G64" i="80"/>
  <c r="G63" i="80"/>
  <c r="G62" i="80"/>
  <c r="G61" i="80"/>
  <c r="G60" i="80"/>
  <c r="G59" i="80"/>
  <c r="G58" i="80"/>
  <c r="G57" i="80"/>
  <c r="G56" i="80"/>
  <c r="G55" i="80"/>
  <c r="G54" i="80"/>
  <c r="G53" i="80"/>
  <c r="F53" i="80"/>
  <c r="G52" i="80"/>
  <c r="F52" i="80"/>
  <c r="G51" i="80"/>
  <c r="F51" i="80"/>
  <c r="G50" i="80"/>
  <c r="F50" i="80"/>
  <c r="G49" i="80"/>
  <c r="F49" i="80"/>
  <c r="G48" i="80"/>
  <c r="F48" i="80"/>
  <c r="G47" i="80"/>
  <c r="F47" i="80"/>
  <c r="G46" i="80"/>
  <c r="F46" i="80"/>
  <c r="G45" i="80"/>
  <c r="F45" i="80"/>
  <c r="G44" i="80"/>
  <c r="F44" i="80"/>
  <c r="G43" i="80"/>
  <c r="F43" i="80"/>
  <c r="G42" i="80"/>
  <c r="F42" i="80"/>
  <c r="G41" i="80"/>
  <c r="F41" i="80"/>
  <c r="G40" i="80"/>
  <c r="F40" i="80"/>
  <c r="G39" i="80"/>
  <c r="F39" i="80"/>
  <c r="G38" i="80"/>
  <c r="F38" i="80"/>
  <c r="G37" i="80"/>
  <c r="F37" i="80"/>
  <c r="G36" i="80"/>
  <c r="F36" i="80"/>
  <c r="G35" i="80"/>
  <c r="F35" i="80"/>
  <c r="G34" i="80"/>
  <c r="F34" i="80"/>
  <c r="G33" i="80"/>
  <c r="F33" i="80"/>
  <c r="G32" i="80"/>
  <c r="F32" i="80"/>
  <c r="G31" i="80"/>
  <c r="F31" i="80"/>
  <c r="G30" i="80"/>
  <c r="F30" i="80"/>
  <c r="G29" i="80"/>
  <c r="F29" i="80"/>
  <c r="G28" i="80"/>
  <c r="F28" i="80"/>
  <c r="G27" i="80"/>
  <c r="F27" i="80"/>
  <c r="G26" i="80"/>
  <c r="F26" i="80"/>
  <c r="G25" i="80"/>
  <c r="F25" i="80"/>
  <c r="G24" i="80"/>
  <c r="F24" i="80"/>
  <c r="G23" i="80"/>
  <c r="F23" i="80"/>
  <c r="G22" i="80"/>
  <c r="F22" i="80"/>
  <c r="G21" i="80"/>
  <c r="F21" i="80"/>
  <c r="G20" i="80"/>
  <c r="F20" i="80"/>
  <c r="G19" i="80"/>
  <c r="F19" i="80"/>
  <c r="G18" i="80"/>
  <c r="F18" i="80"/>
  <c r="G17" i="80"/>
  <c r="F17" i="80"/>
  <c r="G16" i="80"/>
  <c r="F16" i="80"/>
  <c r="G15" i="80"/>
  <c r="F15" i="80"/>
  <c r="G14" i="80"/>
  <c r="F14" i="80"/>
  <c r="G13" i="80"/>
  <c r="F13" i="80"/>
  <c r="G12" i="80"/>
  <c r="F12" i="80"/>
  <c r="G11" i="80"/>
  <c r="F11" i="80"/>
  <c r="G10" i="80"/>
  <c r="F10" i="80"/>
  <c r="G9" i="80"/>
  <c r="F9" i="80"/>
  <c r="G8" i="80"/>
  <c r="F8" i="80"/>
  <c r="G7" i="80"/>
  <c r="F7" i="80"/>
  <c r="G6" i="80"/>
  <c r="F6" i="80"/>
  <c r="E53" i="59"/>
  <c r="E52" i="59"/>
  <c r="E51" i="59"/>
  <c r="E50" i="59"/>
  <c r="E44" i="59"/>
  <c r="E42" i="59"/>
  <c r="E40" i="59"/>
  <c r="E36" i="59"/>
  <c r="E49" i="59"/>
  <c r="E47" i="59"/>
  <c r="E46" i="59"/>
  <c r="E45" i="59"/>
  <c r="E43" i="59"/>
  <c r="E41" i="59"/>
  <c r="E39" i="59"/>
  <c r="E38" i="59"/>
  <c r="E37" i="59"/>
  <c r="F106" i="78"/>
  <c r="F105" i="78"/>
  <c r="F104" i="78"/>
  <c r="F103" i="78"/>
  <c r="F102" i="78"/>
  <c r="F101" i="78"/>
  <c r="F100" i="78"/>
  <c r="F99" i="78"/>
  <c r="F98" i="78"/>
  <c r="F97" i="78"/>
  <c r="F96" i="78"/>
  <c r="F95" i="78"/>
  <c r="F94" i="78"/>
  <c r="F93" i="78"/>
  <c r="F92" i="78"/>
  <c r="F91" i="78"/>
  <c r="F90" i="78"/>
  <c r="F89" i="78"/>
  <c r="F88" i="78"/>
  <c r="F87" i="78"/>
  <c r="F86" i="78"/>
  <c r="F85" i="78"/>
  <c r="F84" i="78"/>
  <c r="F83" i="78"/>
  <c r="F82" i="78"/>
  <c r="F81" i="78"/>
  <c r="F80" i="78"/>
  <c r="F79" i="78"/>
  <c r="F78" i="78"/>
  <c r="F77" i="78"/>
  <c r="F76" i="78"/>
  <c r="F75" i="78"/>
  <c r="F74" i="78"/>
  <c r="F73" i="78"/>
  <c r="F72" i="78"/>
  <c r="F71" i="78"/>
  <c r="F70" i="78"/>
  <c r="F69" i="78"/>
  <c r="F68" i="78"/>
  <c r="F67" i="78"/>
  <c r="F66" i="78"/>
  <c r="F65" i="78"/>
  <c r="F64" i="78"/>
  <c r="F63" i="78"/>
  <c r="F62" i="78"/>
  <c r="F58" i="78"/>
  <c r="F57" i="78"/>
  <c r="F56" i="78"/>
  <c r="F54" i="78"/>
  <c r="F53" i="78"/>
  <c r="F52" i="78"/>
  <c r="F51" i="78"/>
  <c r="F50" i="78"/>
  <c r="F36" i="78"/>
  <c r="F16" i="78"/>
  <c r="F14" i="78"/>
  <c r="F11" i="78"/>
  <c r="F105" i="77"/>
  <c r="F104" i="77"/>
  <c r="F103" i="77"/>
  <c r="F102" i="77"/>
  <c r="F101" i="77"/>
  <c r="F100" i="77"/>
  <c r="F99" i="77"/>
  <c r="F98" i="77"/>
  <c r="F97" i="77"/>
  <c r="F96" i="77"/>
  <c r="F95" i="77"/>
  <c r="F94" i="77"/>
  <c r="F93" i="77"/>
  <c r="F92" i="77"/>
  <c r="F91" i="77"/>
  <c r="F90" i="77"/>
  <c r="F89" i="77"/>
  <c r="F88" i="77"/>
  <c r="F87" i="77"/>
  <c r="F86" i="77"/>
  <c r="F85" i="77"/>
  <c r="F84" i="77"/>
  <c r="F83" i="77"/>
  <c r="F82" i="77"/>
  <c r="F81" i="77"/>
  <c r="F80" i="77"/>
  <c r="F79" i="77"/>
  <c r="F78" i="77"/>
  <c r="F77" i="77"/>
  <c r="F76" i="77"/>
  <c r="F75" i="77"/>
  <c r="F74" i="77"/>
  <c r="F73" i="77"/>
  <c r="F72" i="77"/>
  <c r="F71" i="77"/>
  <c r="F70" i="77"/>
  <c r="F69" i="77"/>
  <c r="F68" i="77"/>
  <c r="F67" i="77"/>
  <c r="F66" i="77"/>
  <c r="F65" i="77"/>
  <c r="F64" i="77"/>
  <c r="F63" i="77"/>
  <c r="F62" i="77"/>
  <c r="F61" i="77"/>
  <c r="F60" i="77"/>
  <c r="F59" i="77"/>
  <c r="F58" i="77"/>
  <c r="F57" i="77"/>
  <c r="F56" i="77"/>
  <c r="F55" i="77"/>
  <c r="F54" i="77"/>
  <c r="F53" i="77"/>
  <c r="F52" i="77"/>
  <c r="F51" i="77"/>
  <c r="F50" i="77"/>
  <c r="F49" i="77"/>
  <c r="F48" i="77"/>
  <c r="F47" i="77"/>
  <c r="F46" i="77"/>
  <c r="F45" i="77"/>
  <c r="F44" i="77"/>
  <c r="F43" i="77"/>
  <c r="E43" i="77"/>
  <c r="F42" i="77"/>
  <c r="E42" i="77"/>
  <c r="F41" i="77"/>
  <c r="E41" i="77"/>
  <c r="F40" i="77"/>
  <c r="E40" i="77"/>
  <c r="F39" i="77"/>
  <c r="E39" i="77"/>
  <c r="F38" i="77"/>
  <c r="E38" i="77"/>
  <c r="F37" i="77"/>
  <c r="E37" i="77"/>
  <c r="F36" i="77"/>
  <c r="E36" i="77"/>
  <c r="F35" i="77"/>
  <c r="E35" i="77"/>
  <c r="F34" i="77"/>
  <c r="E34" i="77"/>
  <c r="F33" i="77"/>
  <c r="E33" i="77"/>
  <c r="F32" i="77"/>
  <c r="E32" i="77"/>
  <c r="F31" i="77"/>
  <c r="E31" i="77"/>
  <c r="F30" i="77"/>
  <c r="E30" i="77"/>
  <c r="F29" i="77"/>
  <c r="E29" i="77"/>
  <c r="F28" i="77"/>
  <c r="E28" i="77"/>
  <c r="F27" i="77"/>
  <c r="E27" i="77"/>
  <c r="F26" i="77"/>
  <c r="E26" i="77"/>
  <c r="F25" i="77"/>
  <c r="E25" i="77"/>
  <c r="F24" i="77"/>
  <c r="E24" i="77"/>
  <c r="F23" i="77"/>
  <c r="E23" i="77"/>
  <c r="F22" i="77"/>
  <c r="E22" i="77"/>
  <c r="F21" i="77"/>
  <c r="E21" i="77"/>
  <c r="F20" i="77"/>
  <c r="E20" i="77"/>
  <c r="F19" i="77"/>
  <c r="E19" i="77"/>
  <c r="F18" i="77"/>
  <c r="E18" i="77"/>
  <c r="F17" i="77"/>
  <c r="E17" i="77"/>
  <c r="F16" i="77"/>
  <c r="E16" i="77"/>
  <c r="F15" i="77"/>
  <c r="E15" i="77"/>
  <c r="F14" i="77"/>
  <c r="E14" i="77"/>
  <c r="F13" i="77"/>
  <c r="E13" i="77"/>
  <c r="F12" i="77"/>
  <c r="E12" i="77"/>
  <c r="F11" i="77"/>
  <c r="E11" i="77"/>
  <c r="F10" i="77"/>
  <c r="E10" i="77"/>
  <c r="F9" i="77"/>
  <c r="E9" i="77"/>
  <c r="F8" i="77"/>
  <c r="E8" i="77"/>
  <c r="F7" i="77"/>
  <c r="E7" i="77"/>
  <c r="F6" i="77"/>
  <c r="E6" i="77"/>
  <c r="J10" i="49" a="1"/>
  <c r="J10" i="49" s="1"/>
  <c r="L8" i="49"/>
  <c r="K8" i="47"/>
  <c r="N409" i="46"/>
  <c r="N408" i="46"/>
  <c r="N407" i="46"/>
  <c r="N406" i="46"/>
  <c r="N405" i="46"/>
  <c r="N404" i="46"/>
  <c r="N403" i="46"/>
  <c r="N402" i="46"/>
  <c r="N401" i="46"/>
  <c r="N400" i="46"/>
  <c r="N399" i="46"/>
  <c r="N398" i="46"/>
  <c r="N397" i="46"/>
  <c r="N396" i="46"/>
  <c r="N395" i="46"/>
  <c r="N394" i="46"/>
  <c r="N393" i="46"/>
  <c r="N392" i="46"/>
  <c r="N391" i="46"/>
  <c r="N390" i="46"/>
  <c r="N389" i="46"/>
  <c r="N388" i="46"/>
  <c r="N387" i="46"/>
  <c r="N386" i="46"/>
  <c r="N385" i="46"/>
  <c r="N384" i="46"/>
  <c r="N383" i="46"/>
  <c r="N382" i="46"/>
  <c r="N381" i="46"/>
  <c r="N380" i="46"/>
  <c r="N379" i="46"/>
  <c r="N378" i="46"/>
  <c r="N377" i="46"/>
  <c r="N376" i="46"/>
  <c r="N375" i="46"/>
  <c r="N374" i="46"/>
  <c r="N373" i="46"/>
  <c r="N372" i="46"/>
  <c r="N371" i="46"/>
  <c r="N370" i="46"/>
  <c r="N369" i="46"/>
  <c r="N368" i="46"/>
  <c r="N367" i="46"/>
  <c r="N366" i="46"/>
  <c r="N365" i="46"/>
  <c r="N364" i="46"/>
  <c r="N363" i="46"/>
  <c r="N362" i="46"/>
  <c r="N361" i="46"/>
  <c r="N360" i="46"/>
  <c r="N359" i="46"/>
  <c r="N358" i="46"/>
  <c r="N357" i="46"/>
  <c r="N356" i="46"/>
  <c r="N355" i="46"/>
  <c r="N354" i="46"/>
  <c r="N352" i="46"/>
  <c r="N351" i="46"/>
  <c r="N350" i="46"/>
  <c r="N349" i="46"/>
  <c r="N348" i="46"/>
  <c r="N347" i="46"/>
  <c r="N346" i="46"/>
  <c r="N345" i="46"/>
  <c r="N344" i="46"/>
  <c r="N343" i="46"/>
  <c r="N342" i="46"/>
  <c r="N341" i="46"/>
  <c r="N340" i="46"/>
  <c r="N339" i="46"/>
  <c r="N338" i="46"/>
  <c r="N337" i="46"/>
  <c r="N336" i="46"/>
  <c r="N335" i="46"/>
  <c r="N334" i="46"/>
  <c r="N333" i="46"/>
  <c r="N332" i="46"/>
  <c r="N331" i="46"/>
  <c r="N330" i="46"/>
  <c r="N329" i="46"/>
  <c r="N328" i="46"/>
  <c r="N327" i="46"/>
  <c r="N326" i="46"/>
  <c r="N325" i="46"/>
  <c r="N324" i="46"/>
  <c r="N323" i="46"/>
  <c r="N322" i="46"/>
  <c r="N321" i="46"/>
  <c r="N320" i="46"/>
  <c r="N319" i="46"/>
  <c r="N318" i="46"/>
  <c r="N317" i="46"/>
  <c r="N316" i="46"/>
  <c r="N315" i="46"/>
  <c r="N314" i="46"/>
  <c r="N313" i="46"/>
  <c r="N312" i="46"/>
  <c r="N310" i="46"/>
  <c r="N200" i="46"/>
  <c r="N199" i="46"/>
  <c r="N198" i="46"/>
  <c r="N197" i="46"/>
  <c r="N196" i="46"/>
  <c r="N195" i="46"/>
  <c r="N194" i="46"/>
  <c r="N193" i="46"/>
  <c r="N192" i="46"/>
  <c r="N191" i="46"/>
  <c r="N190" i="46"/>
  <c r="N189" i="46"/>
  <c r="N188" i="46"/>
  <c r="N187" i="46"/>
  <c r="N186" i="46"/>
  <c r="N185" i="46"/>
  <c r="N184" i="46"/>
  <c r="N183" i="46"/>
  <c r="N182" i="46"/>
  <c r="N181" i="46"/>
  <c r="N180" i="46"/>
  <c r="N179" i="46"/>
  <c r="N178" i="46"/>
  <c r="N177" i="46"/>
  <c r="N176" i="46"/>
  <c r="N109" i="46"/>
  <c r="N6" i="46"/>
  <c r="A82" i="76"/>
  <c r="A64" i="76"/>
  <c r="A63" i="76"/>
  <c r="A62" i="76"/>
  <c r="A61" i="76"/>
  <c r="A60" i="76"/>
  <c r="A59" i="76"/>
  <c r="A58" i="76"/>
  <c r="A57" i="76"/>
  <c r="A56" i="76"/>
  <c r="A55" i="76"/>
  <c r="A54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T36" i="75"/>
  <c r="S36" i="75"/>
  <c r="R36" i="75"/>
  <c r="Q36" i="75"/>
  <c r="P36" i="75"/>
  <c r="O36" i="75"/>
  <c r="N36" i="75"/>
  <c r="T35" i="75"/>
  <c r="S35" i="75"/>
  <c r="R35" i="75"/>
  <c r="Q35" i="75"/>
  <c r="P35" i="75"/>
  <c r="O35" i="75"/>
  <c r="N35" i="75"/>
  <c r="T34" i="75"/>
  <c r="S34" i="75"/>
  <c r="R34" i="75"/>
  <c r="Q34" i="75"/>
  <c r="P34" i="75"/>
  <c r="O34" i="75"/>
  <c r="N34" i="75"/>
  <c r="T33" i="75"/>
  <c r="S33" i="75"/>
  <c r="R33" i="75"/>
  <c r="Q33" i="75"/>
  <c r="P33" i="75"/>
  <c r="O33" i="75"/>
  <c r="N33" i="75"/>
  <c r="T32" i="75"/>
  <c r="S32" i="75"/>
  <c r="R32" i="75"/>
  <c r="Q32" i="75"/>
  <c r="P32" i="75"/>
  <c r="O32" i="75"/>
  <c r="N32" i="75"/>
  <c r="T31" i="75"/>
  <c r="S31" i="75"/>
  <c r="R31" i="75"/>
  <c r="Q31" i="75"/>
  <c r="P31" i="75"/>
  <c r="O31" i="75"/>
  <c r="N31" i="75"/>
  <c r="T30" i="75"/>
  <c r="S30" i="75"/>
  <c r="R30" i="75"/>
  <c r="Q30" i="75"/>
  <c r="P30" i="75"/>
  <c r="O30" i="75"/>
  <c r="N30" i="75"/>
  <c r="T29" i="75"/>
  <c r="S29" i="75"/>
  <c r="R29" i="75"/>
  <c r="Q29" i="75"/>
  <c r="P29" i="75"/>
  <c r="O29" i="75"/>
  <c r="N29" i="75"/>
  <c r="T28" i="75"/>
  <c r="S28" i="75"/>
  <c r="R28" i="75"/>
  <c r="Q28" i="75"/>
  <c r="P28" i="75"/>
  <c r="O28" i="75"/>
  <c r="N28" i="75"/>
  <c r="T27" i="75"/>
  <c r="S27" i="75"/>
  <c r="R27" i="75"/>
  <c r="Q27" i="75"/>
  <c r="P27" i="75"/>
  <c r="O27" i="75"/>
  <c r="N27" i="75"/>
  <c r="T26" i="75"/>
  <c r="S26" i="75"/>
  <c r="R26" i="75"/>
  <c r="Q26" i="75"/>
  <c r="P26" i="75"/>
  <c r="O26" i="75"/>
  <c r="N26" i="75"/>
  <c r="T25" i="75"/>
  <c r="S25" i="75"/>
  <c r="R25" i="75"/>
  <c r="Q25" i="75"/>
  <c r="P25" i="75"/>
  <c r="O25" i="75"/>
  <c r="N25" i="75"/>
  <c r="T24" i="75"/>
  <c r="S24" i="75"/>
  <c r="R24" i="75"/>
  <c r="Q24" i="75"/>
  <c r="P24" i="75"/>
  <c r="O24" i="75"/>
  <c r="N24" i="75"/>
  <c r="T23" i="75"/>
  <c r="S23" i="75"/>
  <c r="R23" i="75"/>
  <c r="Q23" i="75"/>
  <c r="P23" i="75"/>
  <c r="O23" i="75"/>
  <c r="N23" i="75"/>
  <c r="T22" i="75"/>
  <c r="S22" i="75"/>
  <c r="R22" i="75"/>
  <c r="Q22" i="75"/>
  <c r="P22" i="75"/>
  <c r="O22" i="75"/>
  <c r="N22" i="75"/>
  <c r="T21" i="75"/>
  <c r="S21" i="75"/>
  <c r="R21" i="75"/>
  <c r="Q21" i="75"/>
  <c r="P21" i="75"/>
  <c r="O21" i="75"/>
  <c r="N21" i="75"/>
  <c r="T20" i="75"/>
  <c r="S20" i="75"/>
  <c r="R20" i="75"/>
  <c r="Q20" i="75"/>
  <c r="P20" i="75"/>
  <c r="O20" i="75"/>
  <c r="N20" i="75"/>
  <c r="T19" i="75"/>
  <c r="S19" i="75"/>
  <c r="R19" i="75"/>
  <c r="Q19" i="75"/>
  <c r="P19" i="75"/>
  <c r="O19" i="75"/>
  <c r="N19" i="75"/>
  <c r="T18" i="75"/>
  <c r="S18" i="75"/>
  <c r="R18" i="75"/>
  <c r="Q18" i="75"/>
  <c r="P18" i="75"/>
  <c r="O18" i="75"/>
  <c r="N18" i="75"/>
  <c r="T17" i="75"/>
  <c r="S17" i="75"/>
  <c r="R17" i="75"/>
  <c r="Q17" i="75"/>
  <c r="P17" i="75"/>
  <c r="O17" i="75"/>
  <c r="N17" i="75"/>
  <c r="T16" i="75"/>
  <c r="S16" i="75"/>
  <c r="R16" i="75"/>
  <c r="Q16" i="75"/>
  <c r="P16" i="75"/>
  <c r="O16" i="75"/>
  <c r="N16" i="75"/>
  <c r="T15" i="75"/>
  <c r="S15" i="75"/>
  <c r="R15" i="75"/>
  <c r="Q15" i="75"/>
  <c r="P15" i="75"/>
  <c r="O15" i="75"/>
  <c r="N15" i="75"/>
  <c r="T14" i="75"/>
  <c r="S14" i="75"/>
  <c r="R14" i="75"/>
  <c r="Q14" i="75"/>
  <c r="P14" i="75"/>
  <c r="O14" i="75"/>
  <c r="N14" i="75"/>
  <c r="T13" i="75"/>
  <c r="S13" i="75"/>
  <c r="R13" i="75"/>
  <c r="Q13" i="75"/>
  <c r="P13" i="75"/>
  <c r="O13" i="75"/>
  <c r="N13" i="75"/>
  <c r="T12" i="75"/>
  <c r="S12" i="75"/>
  <c r="R12" i="75"/>
  <c r="Q12" i="75"/>
  <c r="P12" i="75"/>
  <c r="O12" i="75"/>
  <c r="N12" i="75"/>
  <c r="T11" i="75"/>
  <c r="S11" i="75"/>
  <c r="R11" i="75"/>
  <c r="Q11" i="75"/>
  <c r="P11" i="75"/>
  <c r="O11" i="75"/>
  <c r="N11" i="75"/>
  <c r="T10" i="75"/>
  <c r="S10" i="75"/>
  <c r="R10" i="75"/>
  <c r="Q10" i="75"/>
  <c r="P10" i="75"/>
  <c r="O10" i="75"/>
  <c r="N10" i="75"/>
  <c r="T9" i="75"/>
  <c r="S9" i="75"/>
  <c r="R9" i="75"/>
  <c r="Q9" i="75"/>
  <c r="P9" i="75"/>
  <c r="O9" i="75"/>
  <c r="N9" i="75"/>
  <c r="T8" i="75"/>
  <c r="S8" i="75"/>
  <c r="R8" i="75"/>
  <c r="Q8" i="75"/>
  <c r="P8" i="75"/>
  <c r="O8" i="75"/>
  <c r="N8" i="75"/>
  <c r="T7" i="75"/>
  <c r="S7" i="75"/>
  <c r="R7" i="75"/>
  <c r="Q7" i="75"/>
  <c r="P7" i="75"/>
  <c r="O7" i="75"/>
  <c r="N7" i="75"/>
  <c r="T6" i="75"/>
  <c r="S6" i="75"/>
  <c r="R6" i="75"/>
  <c r="Q6" i="75"/>
  <c r="P6" i="75"/>
  <c r="O6" i="75"/>
  <c r="N6" i="75"/>
  <c r="T5" i="75"/>
  <c r="S5" i="75"/>
  <c r="R5" i="75"/>
  <c r="Q5" i="75"/>
  <c r="P5" i="75"/>
  <c r="O5" i="75"/>
  <c r="N5" i="75"/>
  <c r="T4" i="75"/>
  <c r="S4" i="75"/>
  <c r="R4" i="75"/>
  <c r="Q4" i="75"/>
  <c r="P4" i="75"/>
  <c r="O4" i="75"/>
  <c r="N4" i="75"/>
  <c r="D21" i="82" l="1"/>
  <c r="C103" i="56"/>
  <c r="R1" i="75"/>
  <c r="S1" i="75"/>
  <c r="T1" i="75"/>
  <c r="L13" i="78"/>
  <c r="K13" i="78"/>
  <c r="L23" i="78"/>
  <c r="K23" i="78"/>
  <c r="L35" i="78"/>
  <c r="K35" i="78"/>
  <c r="K44" i="78"/>
  <c r="K61" i="78"/>
  <c r="L15" i="78"/>
  <c r="K15" i="78"/>
  <c r="K41" i="78"/>
  <c r="K45" i="78"/>
  <c r="K42" i="78"/>
  <c r="K46" i="78"/>
  <c r="L30" i="78"/>
  <c r="K30" i="78"/>
  <c r="K43" i="78"/>
  <c r="K55" i="78"/>
  <c r="N201" i="46"/>
  <c r="N410" i="46"/>
  <c r="E48" i="59"/>
  <c r="K40" i="39"/>
  <c r="E40" i="39"/>
  <c r="F40" i="39" s="1"/>
  <c r="F15" i="78" l="1"/>
  <c r="L55" i="78"/>
  <c r="F55" i="78" s="1"/>
  <c r="L32" i="78"/>
  <c r="K32" i="78"/>
  <c r="L26" i="78"/>
  <c r="K26" i="78"/>
  <c r="L28" i="78"/>
  <c r="K28" i="78"/>
  <c r="L43" i="78"/>
  <c r="F43" i="78" s="1"/>
  <c r="L45" i="78"/>
  <c r="F45" i="78" s="1"/>
  <c r="G49" i="55"/>
  <c r="L44" i="78"/>
  <c r="F44" i="78" s="1"/>
  <c r="L18" i="78"/>
  <c r="K18" i="78"/>
  <c r="L20" i="78"/>
  <c r="K20" i="78"/>
  <c r="F35" i="78"/>
  <c r="L10" i="78"/>
  <c r="K10" i="78"/>
  <c r="L34" i="78"/>
  <c r="K34" i="78"/>
  <c r="L6" i="78"/>
  <c r="K6" i="78"/>
  <c r="L9" i="78"/>
  <c r="K9" i="78"/>
  <c r="G46" i="55"/>
  <c r="L41" i="78"/>
  <c r="G47" i="55"/>
  <c r="L42" i="78"/>
  <c r="F42" i="78" s="1"/>
  <c r="L61" i="78"/>
  <c r="F61" i="78" s="1"/>
  <c r="L25" i="78"/>
  <c r="K25" i="78"/>
  <c r="G51" i="55"/>
  <c r="L46" i="78"/>
  <c r="F46" i="78" s="1"/>
  <c r="L39" i="78"/>
  <c r="K39" i="78"/>
  <c r="L21" i="78"/>
  <c r="K21" i="78"/>
  <c r="L12" i="78"/>
  <c r="K12" i="78"/>
  <c r="F13" i="78"/>
  <c r="E9" i="78"/>
  <c r="F102" i="59"/>
  <c r="F98" i="59"/>
  <c r="F105" i="59"/>
  <c r="F101" i="59"/>
  <c r="F97" i="59"/>
  <c r="F93" i="59"/>
  <c r="F89" i="59"/>
  <c r="F85" i="59"/>
  <c r="F81" i="59"/>
  <c r="F77" i="59"/>
  <c r="F73" i="59"/>
  <c r="F69" i="59"/>
  <c r="F65" i="59"/>
  <c r="F61" i="59"/>
  <c r="F57" i="59"/>
  <c r="F53" i="59"/>
  <c r="F49" i="59"/>
  <c r="F45" i="59"/>
  <c r="F41" i="59"/>
  <c r="F37" i="59"/>
  <c r="F33" i="59"/>
  <c r="F29" i="59"/>
  <c r="F25" i="59"/>
  <c r="F21" i="59"/>
  <c r="F17" i="59"/>
  <c r="F94" i="59"/>
  <c r="F75" i="59"/>
  <c r="F68" i="59"/>
  <c r="F62" i="59"/>
  <c r="F43" i="59"/>
  <c r="F36" i="59"/>
  <c r="F30" i="59"/>
  <c r="G115" i="55"/>
  <c r="G111" i="55"/>
  <c r="G107" i="55"/>
  <c r="G103" i="55"/>
  <c r="G99" i="55"/>
  <c r="G95" i="55"/>
  <c r="G91" i="55"/>
  <c r="G87" i="55"/>
  <c r="G83" i="55"/>
  <c r="G79" i="55"/>
  <c r="G75" i="55"/>
  <c r="G71" i="55"/>
  <c r="G67" i="55"/>
  <c r="G63" i="55"/>
  <c r="G59" i="55"/>
  <c r="G55" i="55"/>
  <c r="G11" i="55"/>
  <c r="F100" i="59"/>
  <c r="F87" i="59"/>
  <c r="F80" i="59"/>
  <c r="F74" i="59"/>
  <c r="F48" i="59"/>
  <c r="F42" i="59"/>
  <c r="F23" i="59"/>
  <c r="F16" i="59"/>
  <c r="F12" i="59"/>
  <c r="F8" i="59"/>
  <c r="F92" i="59"/>
  <c r="F86" i="59"/>
  <c r="F67" i="59"/>
  <c r="F60" i="59"/>
  <c r="F35" i="59"/>
  <c r="F28" i="59"/>
  <c r="F22" i="59"/>
  <c r="G114" i="55"/>
  <c r="G110" i="55"/>
  <c r="G106" i="55"/>
  <c r="G102" i="55"/>
  <c r="G98" i="55"/>
  <c r="G94" i="55"/>
  <c r="G90" i="55"/>
  <c r="G86" i="55"/>
  <c r="G82" i="55"/>
  <c r="G78" i="55"/>
  <c r="G74" i="55"/>
  <c r="G70" i="55"/>
  <c r="G62" i="55"/>
  <c r="G58" i="55"/>
  <c r="G54" i="55"/>
  <c r="G50" i="55"/>
  <c r="G37" i="55"/>
  <c r="F99" i="59"/>
  <c r="F79" i="59"/>
  <c r="F72" i="59"/>
  <c r="F66" i="59"/>
  <c r="F47" i="59"/>
  <c r="F40" i="59"/>
  <c r="F34" i="59"/>
  <c r="F15" i="59"/>
  <c r="F11" i="59"/>
  <c r="F7" i="59"/>
  <c r="F104" i="59"/>
  <c r="F96" i="59"/>
  <c r="F90" i="59"/>
  <c r="F71" i="59"/>
  <c r="F64" i="59"/>
  <c r="F58" i="59"/>
  <c r="F39" i="59"/>
  <c r="F32" i="59"/>
  <c r="F26" i="59"/>
  <c r="F14" i="59"/>
  <c r="F10" i="59"/>
  <c r="F56" i="59"/>
  <c r="F38" i="59"/>
  <c r="F20" i="59"/>
  <c r="F9" i="59"/>
  <c r="G100" i="55"/>
  <c r="G89" i="55"/>
  <c r="G68" i="55"/>
  <c r="G57" i="55"/>
  <c r="G35" i="55"/>
  <c r="G15" i="55"/>
  <c r="F88" i="59"/>
  <c r="F70" i="59"/>
  <c r="F52" i="59"/>
  <c r="F19" i="59"/>
  <c r="G109" i="55"/>
  <c r="G88" i="55"/>
  <c r="G77" i="55"/>
  <c r="G56" i="55"/>
  <c r="F84" i="59"/>
  <c r="F51" i="59"/>
  <c r="F18" i="59"/>
  <c r="G108" i="55"/>
  <c r="G97" i="55"/>
  <c r="G76" i="55"/>
  <c r="G44" i="55"/>
  <c r="G33" i="55"/>
  <c r="G9" i="55"/>
  <c r="F103" i="59"/>
  <c r="F83" i="59"/>
  <c r="F50" i="59"/>
  <c r="G96" i="55"/>
  <c r="G85" i="55"/>
  <c r="F82" i="59"/>
  <c r="F46" i="59"/>
  <c r="F31" i="59"/>
  <c r="G105" i="55"/>
  <c r="G84" i="55"/>
  <c r="G73" i="55"/>
  <c r="G40" i="55"/>
  <c r="F78" i="59"/>
  <c r="F63" i="59"/>
  <c r="F44" i="59"/>
  <c r="F27" i="59"/>
  <c r="F13" i="59"/>
  <c r="G104" i="55"/>
  <c r="G93" i="55"/>
  <c r="G72" i="55"/>
  <c r="G61" i="55"/>
  <c r="G112" i="55"/>
  <c r="G69" i="55"/>
  <c r="G28" i="55"/>
  <c r="F59" i="59"/>
  <c r="G60" i="55"/>
  <c r="G19" i="55"/>
  <c r="G101" i="55"/>
  <c r="G17" i="55"/>
  <c r="G92" i="55"/>
  <c r="G48" i="55"/>
  <c r="F95" i="59"/>
  <c r="G81" i="55"/>
  <c r="F91" i="59"/>
  <c r="F24" i="59"/>
  <c r="G80" i="55"/>
  <c r="F76" i="59"/>
  <c r="G113" i="55"/>
  <c r="F26" i="78" l="1"/>
  <c r="F10" i="78"/>
  <c r="G26" i="55"/>
  <c r="G66" i="55"/>
  <c r="F12" i="78"/>
  <c r="F9" i="78"/>
  <c r="G23" i="55"/>
  <c r="F21" i="78"/>
  <c r="L27" i="78"/>
  <c r="K27" i="78"/>
  <c r="G31" i="55"/>
  <c r="G25" i="55"/>
  <c r="G30" i="55"/>
  <c r="K38" i="78"/>
  <c r="K19" i="78"/>
  <c r="L31" i="78"/>
  <c r="K31" i="78"/>
  <c r="L22" i="78"/>
  <c r="K22" i="78"/>
  <c r="K40" i="78"/>
  <c r="L33" i="78"/>
  <c r="K33" i="78"/>
  <c r="F6" i="78"/>
  <c r="L24" i="78"/>
  <c r="K24" i="78"/>
  <c r="L37" i="78"/>
  <c r="K37" i="78"/>
  <c r="L29" i="78"/>
  <c r="K29" i="78"/>
  <c r="K17" i="78"/>
  <c r="G39" i="55"/>
  <c r="L8" i="78"/>
  <c r="K8" i="78"/>
  <c r="E32" i="78"/>
  <c r="F32" i="78"/>
  <c r="E34" i="78"/>
  <c r="F34" i="78"/>
  <c r="E41" i="78"/>
  <c r="F41" i="78"/>
  <c r="E28" i="78"/>
  <c r="F28" i="78"/>
  <c r="E25" i="78"/>
  <c r="F25" i="78"/>
  <c r="E18" i="78"/>
  <c r="F18" i="78"/>
  <c r="E20" i="78"/>
  <c r="F20" i="78"/>
  <c r="E30" i="78"/>
  <c r="F30" i="78"/>
  <c r="G42" i="55"/>
  <c r="E39" i="78"/>
  <c r="F39" i="78"/>
  <c r="E38" i="78"/>
  <c r="E23" i="78"/>
  <c r="F23" i="78"/>
  <c r="C94" i="56"/>
  <c r="G94" i="56"/>
  <c r="C57" i="50"/>
  <c r="G57" i="50"/>
  <c r="G99" i="56"/>
  <c r="C99" i="56"/>
  <c r="G103" i="56"/>
  <c r="C59" i="50"/>
  <c r="G59" i="50"/>
  <c r="G32" i="56"/>
  <c r="C96" i="56"/>
  <c r="G96" i="56"/>
  <c r="C67" i="50"/>
  <c r="G67" i="50"/>
  <c r="C99" i="50"/>
  <c r="G99" i="50"/>
  <c r="G37" i="56"/>
  <c r="G69" i="56"/>
  <c r="C101" i="56"/>
  <c r="G101" i="56"/>
  <c r="G34" i="56"/>
  <c r="G66" i="56"/>
  <c r="C98" i="56"/>
  <c r="G98" i="56"/>
  <c r="C87" i="50"/>
  <c r="G87" i="50"/>
  <c r="C39" i="50"/>
  <c r="G39" i="50"/>
  <c r="C63" i="50"/>
  <c r="G63" i="50"/>
  <c r="C24" i="50"/>
  <c r="G24" i="50"/>
  <c r="C56" i="50"/>
  <c r="G56" i="50"/>
  <c r="C88" i="50"/>
  <c r="G88" i="50"/>
  <c r="C29" i="50"/>
  <c r="G29" i="50"/>
  <c r="C61" i="50"/>
  <c r="G61" i="50"/>
  <c r="C93" i="50"/>
  <c r="G93" i="50"/>
  <c r="G14" i="50"/>
  <c r="C14" i="50"/>
  <c r="G46" i="50"/>
  <c r="C46" i="50"/>
  <c r="G78" i="50"/>
  <c r="C78" i="50"/>
  <c r="G91" i="56"/>
  <c r="C91" i="56"/>
  <c r="G52" i="50"/>
  <c r="C52" i="50"/>
  <c r="G35" i="50"/>
  <c r="C35" i="50"/>
  <c r="G15" i="56"/>
  <c r="C91" i="50"/>
  <c r="G91" i="50"/>
  <c r="G36" i="56"/>
  <c r="G68" i="56"/>
  <c r="C100" i="56"/>
  <c r="G100" i="56"/>
  <c r="G9" i="56"/>
  <c r="G41" i="56"/>
  <c r="G73" i="56"/>
  <c r="C105" i="56"/>
  <c r="G105" i="56"/>
  <c r="G38" i="56"/>
  <c r="G70" i="56"/>
  <c r="C102" i="56"/>
  <c r="G102" i="56"/>
  <c r="C15" i="50"/>
  <c r="G15" i="50"/>
  <c r="G83" i="50"/>
  <c r="C83" i="50"/>
  <c r="C75" i="50"/>
  <c r="G75" i="50"/>
  <c r="G28" i="50"/>
  <c r="C28" i="50"/>
  <c r="G60" i="50"/>
  <c r="C60" i="50"/>
  <c r="G92" i="50"/>
  <c r="C92" i="50"/>
  <c r="G33" i="50"/>
  <c r="C33" i="50"/>
  <c r="C65" i="50"/>
  <c r="G65" i="50"/>
  <c r="C97" i="50"/>
  <c r="G97" i="50"/>
  <c r="G18" i="50"/>
  <c r="C18" i="50"/>
  <c r="G50" i="50"/>
  <c r="C50" i="50"/>
  <c r="G82" i="50"/>
  <c r="C82" i="50"/>
  <c r="G10" i="50"/>
  <c r="C10" i="50"/>
  <c r="C7" i="56"/>
  <c r="G7" i="56"/>
  <c r="G11" i="56"/>
  <c r="G31" i="56"/>
  <c r="C8" i="56"/>
  <c r="G8" i="56"/>
  <c r="G40" i="56"/>
  <c r="G72" i="56"/>
  <c r="C104" i="56"/>
  <c r="G104" i="56"/>
  <c r="G13" i="56"/>
  <c r="G45" i="56"/>
  <c r="G77" i="56"/>
  <c r="G10" i="56"/>
  <c r="G42" i="56"/>
  <c r="G74" i="56"/>
  <c r="C32" i="50"/>
  <c r="G32" i="50"/>
  <c r="C64" i="50"/>
  <c r="G64" i="50"/>
  <c r="C96" i="50"/>
  <c r="G96" i="50"/>
  <c r="G37" i="50"/>
  <c r="C37" i="50"/>
  <c r="C69" i="50"/>
  <c r="G69" i="50"/>
  <c r="C101" i="50"/>
  <c r="G101" i="50"/>
  <c r="G22" i="50"/>
  <c r="C22" i="50"/>
  <c r="G86" i="50"/>
  <c r="C86" i="50"/>
  <c r="C6" i="50"/>
  <c r="G28" i="56"/>
  <c r="C92" i="56"/>
  <c r="G92" i="56"/>
  <c r="G23" i="50"/>
  <c r="C23" i="50"/>
  <c r="C25" i="50"/>
  <c r="G25" i="50"/>
  <c r="G19" i="56"/>
  <c r="G23" i="56"/>
  <c r="G27" i="56"/>
  <c r="G47" i="56"/>
  <c r="G12" i="56"/>
  <c r="G44" i="56"/>
  <c r="G76" i="56"/>
  <c r="G17" i="56"/>
  <c r="G49" i="56"/>
  <c r="G81" i="56"/>
  <c r="G14" i="56"/>
  <c r="G46" i="56"/>
  <c r="G78" i="56"/>
  <c r="C71" i="50"/>
  <c r="G71" i="50"/>
  <c r="G19" i="50"/>
  <c r="C19" i="50"/>
  <c r="C95" i="50"/>
  <c r="G95" i="50"/>
  <c r="G11" i="50"/>
  <c r="C11" i="50"/>
  <c r="C36" i="50"/>
  <c r="G36" i="50"/>
  <c r="C68" i="50"/>
  <c r="G68" i="50"/>
  <c r="C100" i="50"/>
  <c r="G100" i="50"/>
  <c r="C41" i="50"/>
  <c r="G41" i="50"/>
  <c r="C73" i="50"/>
  <c r="G73" i="50"/>
  <c r="C105" i="50"/>
  <c r="G105" i="50"/>
  <c r="C26" i="50"/>
  <c r="G26" i="50"/>
  <c r="G58" i="50"/>
  <c r="C58" i="50"/>
  <c r="G90" i="50"/>
  <c r="C90" i="50"/>
  <c r="G65" i="56"/>
  <c r="G30" i="56"/>
  <c r="G89" i="50"/>
  <c r="C89" i="50"/>
  <c r="G35" i="56"/>
  <c r="G39" i="56"/>
  <c r="G43" i="56"/>
  <c r="G16" i="56"/>
  <c r="G48" i="56"/>
  <c r="G80" i="56"/>
  <c r="G21" i="56"/>
  <c r="C85" i="56"/>
  <c r="G85" i="56"/>
  <c r="G18" i="56"/>
  <c r="G50" i="56"/>
  <c r="G82" i="56"/>
  <c r="G47" i="50"/>
  <c r="C47" i="50"/>
  <c r="G9" i="50"/>
  <c r="C9" i="50"/>
  <c r="C40" i="50"/>
  <c r="G40" i="50"/>
  <c r="C72" i="50"/>
  <c r="G72" i="50"/>
  <c r="C104" i="50"/>
  <c r="G104" i="50"/>
  <c r="C13" i="50"/>
  <c r="G13" i="50"/>
  <c r="G45" i="50"/>
  <c r="C45" i="50"/>
  <c r="C77" i="50"/>
  <c r="G77" i="50"/>
  <c r="C30" i="50"/>
  <c r="G30" i="50"/>
  <c r="C62" i="50"/>
  <c r="G62" i="50"/>
  <c r="C94" i="50"/>
  <c r="G94" i="50"/>
  <c r="G83" i="56"/>
  <c r="G33" i="56"/>
  <c r="C79" i="50"/>
  <c r="G79" i="50"/>
  <c r="G84" i="50"/>
  <c r="C84" i="50"/>
  <c r="G74" i="50"/>
  <c r="C74" i="50"/>
  <c r="G79" i="56"/>
  <c r="G20" i="56"/>
  <c r="C84" i="56"/>
  <c r="G84" i="56"/>
  <c r="G25" i="56"/>
  <c r="G89" i="56"/>
  <c r="C89" i="56"/>
  <c r="G8" i="50"/>
  <c r="C8" i="50"/>
  <c r="G22" i="56"/>
  <c r="C86" i="56"/>
  <c r="G86" i="56"/>
  <c r="C31" i="50"/>
  <c r="G31" i="50"/>
  <c r="G12" i="50"/>
  <c r="C12" i="50"/>
  <c r="G44" i="50"/>
  <c r="C44" i="50"/>
  <c r="G76" i="50"/>
  <c r="C76" i="50"/>
  <c r="C17" i="50"/>
  <c r="G17" i="50"/>
  <c r="G49" i="50"/>
  <c r="C49" i="50"/>
  <c r="C81" i="50"/>
  <c r="G81" i="50"/>
  <c r="G34" i="50"/>
  <c r="C34" i="50"/>
  <c r="G66" i="50"/>
  <c r="C66" i="50"/>
  <c r="G98" i="50"/>
  <c r="C98" i="50"/>
  <c r="G87" i="56"/>
  <c r="C87" i="56"/>
  <c r="C97" i="56"/>
  <c r="G97" i="56"/>
  <c r="G20" i="50"/>
  <c r="C20" i="50"/>
  <c r="G42" i="50"/>
  <c r="C42" i="50"/>
  <c r="G67" i="56"/>
  <c r="G71" i="56"/>
  <c r="G75" i="56"/>
  <c r="G95" i="56"/>
  <c r="C95" i="56"/>
  <c r="G24" i="56"/>
  <c r="C88" i="56"/>
  <c r="G88" i="56"/>
  <c r="G29" i="56"/>
  <c r="C93" i="56"/>
  <c r="G93" i="56"/>
  <c r="G26" i="56"/>
  <c r="C90" i="56"/>
  <c r="G90" i="56"/>
  <c r="C27" i="50"/>
  <c r="G27" i="50"/>
  <c r="C103" i="50"/>
  <c r="G103" i="50"/>
  <c r="G51" i="50"/>
  <c r="C51" i="50"/>
  <c r="C43" i="50"/>
  <c r="G43" i="50"/>
  <c r="C16" i="50"/>
  <c r="G16" i="50"/>
  <c r="C48" i="50"/>
  <c r="G48" i="50"/>
  <c r="C80" i="50"/>
  <c r="G80" i="50"/>
  <c r="G21" i="50"/>
  <c r="C21" i="50"/>
  <c r="G53" i="50"/>
  <c r="C53" i="50"/>
  <c r="C85" i="50"/>
  <c r="G85" i="50"/>
  <c r="C7" i="50"/>
  <c r="G7" i="50"/>
  <c r="C38" i="50"/>
  <c r="G38" i="50"/>
  <c r="C70" i="50"/>
  <c r="G70" i="50"/>
  <c r="C102" i="50"/>
  <c r="G102" i="50"/>
  <c r="F37" i="78" l="1"/>
  <c r="F22" i="78"/>
  <c r="G29" i="55"/>
  <c r="F24" i="78"/>
  <c r="G36" i="55"/>
  <c r="F31" i="78"/>
  <c r="G27" i="55"/>
  <c r="L19" i="78"/>
  <c r="F19" i="78" s="1"/>
  <c r="G24" i="55"/>
  <c r="G34" i="55"/>
  <c r="F8" i="78"/>
  <c r="L40" i="78"/>
  <c r="F40" i="78" s="1"/>
  <c r="G45" i="55"/>
  <c r="L38" i="78"/>
  <c r="F38" i="78" s="1"/>
  <c r="G43" i="55"/>
  <c r="G38" i="55"/>
  <c r="L17" i="78"/>
  <c r="F17" i="78" s="1"/>
  <c r="G22" i="55"/>
  <c r="G8" i="55"/>
  <c r="F29" i="78"/>
  <c r="F33" i="78"/>
  <c r="G32" i="55"/>
  <c r="F27" i="78"/>
  <c r="C6" i="56"/>
  <c r="G6" i="56"/>
  <c r="F6" i="59"/>
  <c r="G6" i="55"/>
  <c r="B10" i="49" l="1"/>
  <c r="B10" i="47"/>
  <c r="M10" i="47"/>
  <c r="E35" i="59"/>
  <c r="F17" i="56"/>
  <c r="F34" i="56"/>
  <c r="F24" i="56"/>
  <c r="F22" i="56"/>
  <c r="F44" i="56"/>
  <c r="F44" i="50"/>
  <c r="F36" i="50"/>
  <c r="F37" i="50"/>
  <c r="F38" i="50"/>
  <c r="F39" i="50"/>
  <c r="F40" i="50"/>
  <c r="F41" i="50"/>
  <c r="F42" i="50"/>
  <c r="F43" i="50"/>
  <c r="J48" i="60"/>
  <c r="J47" i="60"/>
  <c r="J46" i="60"/>
  <c r="J45" i="60"/>
  <c r="J44" i="60"/>
  <c r="J43" i="60"/>
  <c r="L42" i="60"/>
  <c r="J42" i="60"/>
  <c r="L41" i="60"/>
  <c r="J41" i="60"/>
  <c r="L40" i="60"/>
  <c r="J40" i="60"/>
  <c r="L39" i="60"/>
  <c r="J39" i="60"/>
  <c r="L38" i="60"/>
  <c r="J38" i="60"/>
  <c r="L37" i="60"/>
  <c r="J37" i="60"/>
  <c r="L36" i="60"/>
  <c r="J36" i="60"/>
  <c r="L35" i="60"/>
  <c r="J35" i="60"/>
  <c r="L34" i="60"/>
  <c r="J34" i="60"/>
  <c r="L32" i="60"/>
  <c r="J32" i="60"/>
  <c r="L31" i="60"/>
  <c r="J31" i="60"/>
  <c r="J30" i="60"/>
  <c r="L29" i="60"/>
  <c r="J29" i="60"/>
  <c r="L28" i="60"/>
  <c r="J28" i="60"/>
  <c r="J27" i="60"/>
  <c r="L26" i="60"/>
  <c r="J26" i="60"/>
  <c r="J25" i="60"/>
  <c r="L24" i="60"/>
  <c r="J24" i="60"/>
  <c r="L22" i="60"/>
  <c r="J22" i="60"/>
  <c r="L20" i="60"/>
  <c r="J20" i="60"/>
  <c r="L19" i="60"/>
  <c r="J19" i="60"/>
  <c r="J18" i="60"/>
  <c r="L17" i="60"/>
  <c r="J17" i="60"/>
  <c r="L15" i="60"/>
  <c r="J15" i="60"/>
  <c r="L14" i="60"/>
  <c r="J14" i="60"/>
  <c r="J13" i="60"/>
  <c r="L12" i="60"/>
  <c r="J12" i="60"/>
  <c r="J11" i="60"/>
  <c r="L10" i="60"/>
  <c r="J10" i="60"/>
  <c r="L9" i="60"/>
  <c r="J9" i="60"/>
  <c r="L8" i="60"/>
  <c r="L7" i="60"/>
  <c r="J7" i="60"/>
  <c r="L5" i="60"/>
  <c r="J5" i="60"/>
  <c r="L4" i="60"/>
  <c r="J4" i="60"/>
  <c r="F8" i="56"/>
  <c r="F9" i="56"/>
  <c r="F10" i="56"/>
  <c r="F16" i="56"/>
  <c r="F23" i="56"/>
  <c r="F25" i="56"/>
  <c r="F26" i="56"/>
  <c r="F27" i="56"/>
  <c r="F28" i="56"/>
  <c r="F29" i="56"/>
  <c r="F30" i="56"/>
  <c r="F31" i="56"/>
  <c r="F32" i="56"/>
  <c r="F33" i="56"/>
  <c r="F35" i="56"/>
  <c r="F36" i="56"/>
  <c r="F37" i="56"/>
  <c r="F38" i="56"/>
  <c r="F39" i="56"/>
  <c r="F40" i="56"/>
  <c r="F41" i="56"/>
  <c r="F42" i="56"/>
  <c r="F43" i="56"/>
  <c r="F45" i="56"/>
  <c r="F46" i="56"/>
  <c r="F47" i="56"/>
  <c r="F48" i="56"/>
  <c r="F49" i="56"/>
  <c r="F50" i="56"/>
  <c r="F51" i="56"/>
  <c r="F52" i="56"/>
  <c r="F53" i="56"/>
  <c r="F7" i="50"/>
  <c r="F16" i="50"/>
  <c r="F24" i="50"/>
  <c r="F25" i="50"/>
  <c r="F26" i="50"/>
  <c r="F27" i="50"/>
  <c r="F28" i="50"/>
  <c r="F29" i="50"/>
  <c r="F30" i="50"/>
  <c r="F31" i="50"/>
  <c r="F32" i="50"/>
  <c r="F33" i="50"/>
  <c r="F34" i="50"/>
  <c r="F35" i="50"/>
  <c r="F45" i="50"/>
  <c r="F46" i="50"/>
  <c r="F47" i="50"/>
  <c r="F48" i="50"/>
  <c r="F49" i="50"/>
  <c r="F50" i="50"/>
  <c r="F51" i="50"/>
  <c r="F52" i="50"/>
  <c r="F53" i="50"/>
  <c r="E9" i="59"/>
  <c r="E10" i="59"/>
  <c r="E11" i="59"/>
  <c r="E12" i="59"/>
  <c r="E13" i="59"/>
  <c r="E14" i="59"/>
  <c r="E18" i="59"/>
  <c r="E19" i="59"/>
  <c r="E21" i="59"/>
  <c r="E22" i="59"/>
  <c r="E6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0" i="59"/>
  <c r="E17" i="59"/>
  <c r="E16" i="59"/>
  <c r="E15" i="59"/>
  <c r="E8" i="59"/>
  <c r="E7" i="59"/>
  <c r="F7" i="56"/>
  <c r="F11" i="56"/>
  <c r="F12" i="56"/>
  <c r="F13" i="56"/>
  <c r="F14" i="56"/>
  <c r="F15" i="56"/>
  <c r="F18" i="56"/>
  <c r="F19" i="56"/>
  <c r="F20" i="56"/>
  <c r="F21" i="56"/>
  <c r="F6" i="56"/>
  <c r="F17" i="50"/>
  <c r="F8" i="50"/>
  <c r="F9" i="50"/>
  <c r="F10" i="50"/>
  <c r="F11" i="50"/>
  <c r="F12" i="50"/>
  <c r="F13" i="50"/>
  <c r="F14" i="50"/>
  <c r="F15" i="50"/>
  <c r="F18" i="50"/>
  <c r="F19" i="50"/>
  <c r="F20" i="50"/>
  <c r="F21" i="50"/>
  <c r="F22" i="50"/>
  <c r="F23" i="50"/>
  <c r="F6" i="55"/>
  <c r="F6" i="50"/>
  <c r="S624" i="19"/>
  <c r="S623" i="19"/>
  <c r="S622" i="19"/>
  <c r="S621" i="19"/>
  <c r="S620" i="19"/>
  <c r="S619" i="19"/>
  <c r="S618" i="19"/>
  <c r="S617" i="19"/>
  <c r="S616" i="19"/>
  <c r="S615" i="19"/>
  <c r="S614" i="19"/>
  <c r="S613" i="19"/>
  <c r="S612" i="19"/>
  <c r="S611" i="19"/>
  <c r="S610" i="19"/>
  <c r="S609" i="19"/>
  <c r="S608" i="19"/>
  <c r="S607" i="19"/>
  <c r="S606" i="19"/>
  <c r="S605" i="19"/>
  <c r="S604" i="19"/>
  <c r="S603" i="19"/>
  <c r="S602" i="19"/>
  <c r="S601" i="19"/>
  <c r="S600" i="19"/>
  <c r="S599" i="19"/>
  <c r="S598" i="19"/>
  <c r="S597" i="19"/>
  <c r="S596" i="19"/>
  <c r="S595" i="19"/>
  <c r="S594" i="19"/>
  <c r="S593" i="19"/>
  <c r="S592" i="19"/>
  <c r="S591" i="19"/>
  <c r="S590" i="19"/>
  <c r="S589" i="19"/>
  <c r="S588" i="19"/>
  <c r="S587" i="19"/>
  <c r="S586" i="19"/>
  <c r="S585" i="19"/>
  <c r="S584" i="19"/>
  <c r="S583" i="19"/>
  <c r="S582" i="19"/>
  <c r="S581" i="19"/>
  <c r="S580" i="19"/>
  <c r="S579" i="19"/>
  <c r="S578" i="19"/>
  <c r="S577" i="19"/>
  <c r="S576" i="19"/>
  <c r="S575" i="19"/>
  <c r="S574" i="19"/>
  <c r="S573" i="19"/>
  <c r="S572" i="19"/>
  <c r="S571" i="19"/>
  <c r="S570" i="19"/>
  <c r="S569" i="19"/>
  <c r="S568" i="19"/>
  <c r="S567" i="19"/>
  <c r="S566" i="19"/>
  <c r="S565" i="19"/>
  <c r="S564" i="19"/>
  <c r="S563" i="19"/>
  <c r="S562" i="19"/>
  <c r="S561" i="19"/>
  <c r="S560" i="19"/>
  <c r="S559" i="19"/>
  <c r="S558" i="19"/>
  <c r="S557" i="19"/>
  <c r="S556" i="19"/>
  <c r="S555" i="19"/>
  <c r="S554" i="19"/>
  <c r="S553" i="19"/>
  <c r="S552" i="19"/>
  <c r="S551" i="19"/>
  <c r="S550" i="19"/>
  <c r="S549" i="19"/>
  <c r="S548" i="19"/>
  <c r="S547" i="19"/>
  <c r="S546" i="19"/>
  <c r="S545" i="19"/>
  <c r="S544" i="19"/>
  <c r="S543" i="19"/>
  <c r="S542" i="19"/>
  <c r="S541" i="19"/>
  <c r="S540" i="19"/>
  <c r="S539" i="19"/>
  <c r="S538" i="19"/>
  <c r="S537" i="19"/>
  <c r="S536" i="19"/>
  <c r="S535" i="19"/>
  <c r="S534" i="19"/>
  <c r="S533" i="19"/>
  <c r="S532" i="19"/>
  <c r="S531" i="19"/>
  <c r="S530" i="19"/>
  <c r="S529" i="19"/>
  <c r="S528" i="19"/>
  <c r="S527" i="19"/>
  <c r="S526" i="19"/>
  <c r="S525" i="19"/>
  <c r="S524" i="19"/>
  <c r="S523" i="19"/>
  <c r="S522" i="19"/>
  <c r="S521" i="19"/>
  <c r="S520" i="19"/>
  <c r="S519" i="19"/>
  <c r="S518" i="19"/>
  <c r="S517" i="19"/>
  <c r="S516" i="19"/>
  <c r="S515" i="19"/>
  <c r="S514" i="19"/>
  <c r="S513" i="19"/>
  <c r="S512" i="19"/>
  <c r="S511" i="19"/>
  <c r="S510" i="19"/>
  <c r="S509" i="19"/>
  <c r="S508" i="19"/>
  <c r="S507" i="19"/>
  <c r="S506" i="19"/>
  <c r="S505" i="19"/>
  <c r="S504" i="19"/>
  <c r="S503" i="19"/>
  <c r="S502" i="19"/>
  <c r="S501" i="19"/>
  <c r="S500" i="19"/>
  <c r="S499" i="19"/>
  <c r="S498" i="19"/>
  <c r="S497" i="19"/>
  <c r="S496" i="19"/>
  <c r="S495" i="19"/>
  <c r="S494" i="19"/>
  <c r="S493" i="19"/>
  <c r="S492" i="19"/>
  <c r="S491" i="19"/>
  <c r="S490" i="19"/>
  <c r="S489" i="19"/>
  <c r="S488" i="19"/>
  <c r="S487" i="19"/>
  <c r="S486" i="19"/>
  <c r="S485" i="19"/>
  <c r="S484" i="19"/>
  <c r="S483" i="19"/>
  <c r="S482" i="19"/>
  <c r="S481" i="19"/>
  <c r="S480" i="19"/>
  <c r="S479" i="19"/>
  <c r="S478" i="19"/>
  <c r="S477" i="19"/>
  <c r="S476" i="19"/>
  <c r="S475" i="19"/>
  <c r="S474" i="19"/>
  <c r="S473" i="19"/>
  <c r="S472" i="19"/>
  <c r="S471" i="19"/>
  <c r="S470" i="19"/>
  <c r="S469" i="19"/>
  <c r="S468" i="19"/>
  <c r="S467" i="19"/>
  <c r="S466" i="19"/>
  <c r="S465" i="19"/>
  <c r="S464" i="19"/>
  <c r="S463" i="19"/>
  <c r="S462" i="19"/>
  <c r="S461" i="19"/>
  <c r="S460" i="19"/>
  <c r="S459" i="19"/>
  <c r="S458" i="19"/>
  <c r="S457" i="19"/>
  <c r="S456" i="19"/>
  <c r="S455" i="19"/>
  <c r="S454" i="19"/>
  <c r="S453" i="19"/>
  <c r="S452" i="19"/>
  <c r="S451" i="19"/>
  <c r="S450" i="19"/>
  <c r="S449" i="19"/>
  <c r="S448" i="19"/>
  <c r="S447" i="19"/>
  <c r="S446" i="19"/>
  <c r="S445" i="19"/>
  <c r="S444" i="19"/>
  <c r="S443" i="19"/>
  <c r="S442" i="19"/>
  <c r="S441" i="19"/>
  <c r="S440" i="19"/>
  <c r="S439" i="19"/>
  <c r="S438" i="19"/>
  <c r="S437" i="19"/>
  <c r="S436" i="19"/>
  <c r="S435" i="19"/>
  <c r="S434" i="19"/>
  <c r="S433" i="19"/>
  <c r="S432" i="19"/>
  <c r="S431" i="19"/>
  <c r="S430" i="19"/>
  <c r="S429" i="19"/>
  <c r="S428" i="19"/>
  <c r="S427" i="19"/>
  <c r="S426" i="19"/>
  <c r="S425" i="19"/>
  <c r="S424" i="19"/>
  <c r="S423" i="19"/>
  <c r="S422" i="19"/>
  <c r="S421" i="19"/>
  <c r="S420" i="19"/>
  <c r="S419" i="19"/>
  <c r="S418" i="19"/>
  <c r="S417" i="19"/>
  <c r="S416" i="19"/>
  <c r="S415" i="19"/>
  <c r="S414" i="19"/>
  <c r="S413" i="19"/>
  <c r="S412" i="19"/>
  <c r="S411" i="19"/>
  <c r="S410" i="19"/>
  <c r="S409" i="19"/>
  <c r="S408" i="19"/>
  <c r="S407" i="19"/>
  <c r="S406" i="19"/>
  <c r="S405" i="19"/>
  <c r="S404" i="19"/>
  <c r="S403" i="19"/>
  <c r="S402" i="19"/>
  <c r="S401" i="19"/>
  <c r="S400" i="19"/>
  <c r="S399" i="19"/>
  <c r="S398" i="19"/>
  <c r="S397" i="19"/>
  <c r="S396" i="19"/>
  <c r="S395" i="19"/>
  <c r="S394" i="19"/>
  <c r="S393" i="19"/>
  <c r="S392" i="19"/>
  <c r="S391" i="19"/>
  <c r="S390" i="19"/>
  <c r="S389" i="19"/>
  <c r="S388" i="19"/>
  <c r="S387" i="19"/>
  <c r="S386" i="19"/>
  <c r="S385" i="19"/>
  <c r="S384" i="19"/>
  <c r="S383" i="19"/>
  <c r="S382" i="19"/>
  <c r="S381" i="19"/>
  <c r="S380" i="19"/>
  <c r="S379" i="19"/>
  <c r="S378" i="19"/>
  <c r="S377" i="19"/>
  <c r="S376" i="19"/>
  <c r="S375" i="19"/>
  <c r="S374" i="19"/>
  <c r="S373" i="19"/>
  <c r="S372" i="19"/>
  <c r="S371" i="19"/>
  <c r="S370" i="19"/>
  <c r="S369" i="19"/>
  <c r="S368" i="19"/>
  <c r="S367" i="19"/>
  <c r="S366" i="19"/>
  <c r="S365" i="19"/>
  <c r="S364" i="19"/>
  <c r="S363" i="19"/>
  <c r="S362" i="19"/>
  <c r="S361" i="19"/>
  <c r="S360" i="19"/>
  <c r="S359" i="19"/>
  <c r="S358" i="19"/>
  <c r="S357" i="19"/>
  <c r="S356" i="19"/>
  <c r="S355" i="19"/>
  <c r="S354" i="19"/>
  <c r="S353" i="19"/>
  <c r="S352" i="19"/>
  <c r="S351" i="19"/>
  <c r="S350" i="19"/>
  <c r="S349" i="19"/>
  <c r="S348" i="19"/>
  <c r="S347" i="19"/>
  <c r="S346" i="19"/>
  <c r="S345" i="19"/>
  <c r="S344" i="19"/>
  <c r="S343" i="19"/>
  <c r="S342" i="19"/>
  <c r="S341" i="19"/>
  <c r="S340" i="19"/>
  <c r="S339" i="19"/>
  <c r="S338" i="19"/>
  <c r="S337" i="19"/>
  <c r="S336" i="19"/>
  <c r="S335" i="19"/>
  <c r="S334" i="19"/>
  <c r="S333" i="19"/>
  <c r="S332" i="19"/>
  <c r="S331" i="19"/>
  <c r="S330" i="19"/>
  <c r="S329" i="19"/>
  <c r="S328" i="19"/>
  <c r="S327" i="19"/>
  <c r="S326" i="19"/>
  <c r="S325" i="19"/>
  <c r="S324" i="19"/>
  <c r="S323" i="19"/>
  <c r="S322" i="19"/>
  <c r="S321" i="19"/>
  <c r="S320" i="19"/>
  <c r="S319" i="19"/>
  <c r="S318" i="19"/>
  <c r="S317" i="19"/>
  <c r="S316" i="19"/>
  <c r="S315" i="19"/>
  <c r="S314" i="19"/>
  <c r="S313" i="19"/>
  <c r="S312" i="19"/>
  <c r="S311" i="19"/>
  <c r="S310" i="19"/>
  <c r="S309" i="19"/>
  <c r="S308" i="19"/>
  <c r="S307" i="19"/>
  <c r="S306" i="19"/>
  <c r="S305" i="19"/>
  <c r="S304" i="19"/>
  <c r="S303" i="19"/>
  <c r="S302" i="19"/>
  <c r="S301" i="19"/>
  <c r="S300" i="19"/>
  <c r="S299" i="19"/>
  <c r="S298" i="19"/>
  <c r="S297" i="19"/>
  <c r="S296" i="19"/>
  <c r="S295" i="19"/>
  <c r="S294" i="19"/>
  <c r="S293" i="19"/>
  <c r="S292" i="19"/>
  <c r="S291" i="19"/>
  <c r="S290" i="19"/>
  <c r="S289" i="19"/>
  <c r="S288" i="19"/>
  <c r="S287" i="19"/>
  <c r="S286" i="19"/>
  <c r="S285" i="19"/>
  <c r="S284" i="19"/>
  <c r="S283" i="19"/>
  <c r="S282" i="19"/>
  <c r="S281" i="19"/>
  <c r="S280" i="19"/>
  <c r="S279" i="19"/>
  <c r="S278" i="19"/>
  <c r="S277" i="19"/>
  <c r="S276" i="19"/>
  <c r="S275" i="19"/>
  <c r="S274" i="19"/>
  <c r="S273" i="19"/>
  <c r="S272" i="19"/>
  <c r="S271" i="19"/>
  <c r="S270" i="19"/>
  <c r="S269" i="19"/>
  <c r="S268" i="19"/>
  <c r="S267" i="19"/>
  <c r="S266" i="19"/>
  <c r="S265" i="19"/>
  <c r="S264" i="19"/>
  <c r="S263" i="19"/>
  <c r="S262" i="19"/>
  <c r="S261" i="19"/>
  <c r="S260" i="19"/>
  <c r="S259" i="19"/>
  <c r="S258" i="19"/>
  <c r="S257" i="19"/>
  <c r="S256" i="19"/>
  <c r="S255" i="19"/>
  <c r="S254" i="19"/>
  <c r="S253" i="19"/>
  <c r="S252" i="19"/>
  <c r="S251" i="19"/>
  <c r="S250" i="19"/>
  <c r="S249" i="19"/>
  <c r="S248" i="19"/>
  <c r="S247" i="19"/>
  <c r="S246" i="19"/>
  <c r="S245" i="19"/>
  <c r="S244" i="19"/>
  <c r="S243" i="19"/>
  <c r="S242" i="19"/>
  <c r="S241" i="19"/>
  <c r="S240" i="19"/>
  <c r="S239" i="19"/>
  <c r="S238" i="19"/>
  <c r="S237" i="19"/>
  <c r="S236" i="19"/>
  <c r="S235" i="19"/>
  <c r="S234" i="19"/>
  <c r="S233" i="19"/>
  <c r="S232" i="19"/>
  <c r="S231" i="19"/>
  <c r="S230" i="19"/>
  <c r="S229" i="19"/>
  <c r="S228" i="19"/>
  <c r="S227" i="19"/>
  <c r="S226" i="19"/>
  <c r="S225" i="19"/>
  <c r="S224" i="19"/>
  <c r="S223" i="19"/>
  <c r="S222" i="19"/>
  <c r="S221" i="19"/>
  <c r="S220" i="19"/>
  <c r="S219" i="19"/>
  <c r="S218" i="19"/>
  <c r="S217" i="19"/>
  <c r="S216" i="19"/>
  <c r="S215" i="19"/>
  <c r="S214" i="19"/>
  <c r="S213" i="19"/>
  <c r="S212" i="19"/>
  <c r="S211" i="19"/>
  <c r="S210" i="19"/>
  <c r="S209" i="19"/>
  <c r="S208" i="19"/>
  <c r="S207" i="19"/>
  <c r="S206" i="19"/>
  <c r="S205" i="19"/>
  <c r="S204" i="19"/>
  <c r="S203" i="19"/>
  <c r="S202" i="19"/>
  <c r="S201" i="19"/>
  <c r="S200" i="19"/>
  <c r="S199" i="19"/>
  <c r="S198" i="19"/>
  <c r="S197" i="19"/>
  <c r="S196" i="19"/>
  <c r="S195" i="19"/>
  <c r="S194" i="19"/>
  <c r="S193" i="19"/>
  <c r="S192" i="19"/>
  <c r="S191" i="19"/>
  <c r="S190" i="19"/>
  <c r="S189" i="19"/>
  <c r="S188" i="19"/>
  <c r="S187" i="19"/>
  <c r="S186" i="19"/>
  <c r="S185" i="19"/>
  <c r="S184" i="19"/>
  <c r="S183" i="19"/>
  <c r="S182" i="19"/>
  <c r="S181" i="19"/>
  <c r="S180" i="19"/>
  <c r="S179" i="19"/>
  <c r="S178" i="19"/>
  <c r="S177" i="19"/>
  <c r="S176" i="19"/>
  <c r="S175" i="19"/>
  <c r="S174" i="19"/>
  <c r="S173" i="19"/>
  <c r="S172" i="19"/>
  <c r="S171" i="19"/>
  <c r="S170" i="19"/>
  <c r="S169" i="19"/>
  <c r="S168" i="19"/>
  <c r="S167" i="19"/>
  <c r="S166" i="19"/>
  <c r="S165" i="19"/>
  <c r="S164" i="19"/>
  <c r="S163" i="19"/>
  <c r="S162" i="19"/>
  <c r="S161" i="19"/>
  <c r="S160" i="19"/>
  <c r="S159" i="19"/>
  <c r="S158" i="19"/>
  <c r="S157" i="19"/>
  <c r="S156" i="19"/>
  <c r="S155" i="19"/>
  <c r="S154" i="19"/>
  <c r="S153" i="19"/>
  <c r="S152" i="19"/>
  <c r="S151" i="19"/>
  <c r="S150" i="19"/>
  <c r="S149" i="19"/>
  <c r="S148" i="19"/>
  <c r="S147" i="19"/>
  <c r="S146" i="19"/>
  <c r="S145" i="19"/>
  <c r="S144" i="19"/>
  <c r="S143" i="19"/>
  <c r="S142" i="19"/>
  <c r="S141" i="19"/>
  <c r="S140" i="19"/>
  <c r="S139" i="19"/>
  <c r="S138" i="19"/>
  <c r="S137" i="19"/>
  <c r="S136" i="19"/>
  <c r="S135" i="19"/>
  <c r="S134" i="19"/>
  <c r="S133" i="19"/>
  <c r="S132" i="19"/>
  <c r="S131" i="19"/>
  <c r="S130" i="19"/>
  <c r="S129" i="19"/>
  <c r="S128" i="19"/>
  <c r="S127" i="19"/>
  <c r="S126" i="19"/>
  <c r="S125" i="19"/>
  <c r="S124" i="19"/>
  <c r="S123" i="19"/>
  <c r="S122" i="19"/>
  <c r="S121" i="19"/>
  <c r="S120" i="19"/>
  <c r="S119" i="19"/>
  <c r="S118" i="19"/>
  <c r="S117" i="19"/>
  <c r="S116" i="19"/>
  <c r="S115" i="19"/>
  <c r="S114" i="19"/>
  <c r="S113" i="19"/>
  <c r="S112" i="19"/>
  <c r="S111" i="19"/>
  <c r="S110" i="19"/>
  <c r="S109" i="19"/>
  <c r="S108" i="19"/>
  <c r="S107" i="19"/>
  <c r="S106" i="19"/>
  <c r="S105" i="19"/>
  <c r="S104" i="19"/>
  <c r="S103" i="19"/>
  <c r="S102" i="19"/>
  <c r="S101" i="19"/>
  <c r="S100" i="19"/>
  <c r="S99" i="19"/>
  <c r="S98" i="19"/>
  <c r="S97" i="19"/>
  <c r="S96" i="19"/>
  <c r="S95" i="19"/>
  <c r="S94" i="19"/>
  <c r="S93" i="19"/>
  <c r="S92" i="19"/>
  <c r="S91" i="19"/>
  <c r="S90" i="19"/>
  <c r="S89" i="19"/>
  <c r="S88" i="19"/>
  <c r="S87" i="19"/>
  <c r="S86" i="19"/>
  <c r="S85" i="19"/>
  <c r="S84" i="19"/>
  <c r="S83" i="19"/>
  <c r="S82" i="19"/>
  <c r="S81" i="19"/>
  <c r="S80" i="19"/>
  <c r="S79" i="19"/>
  <c r="S78" i="19"/>
  <c r="S77" i="19"/>
  <c r="S76" i="19"/>
  <c r="S75" i="19"/>
  <c r="S74" i="19"/>
  <c r="S73" i="19"/>
  <c r="S72" i="19"/>
  <c r="S71" i="19"/>
  <c r="S70" i="19"/>
  <c r="S69" i="19"/>
  <c r="S68" i="19"/>
  <c r="S67" i="19"/>
  <c r="S66" i="19"/>
  <c r="S65" i="19"/>
  <c r="S64" i="19"/>
  <c r="S63" i="19"/>
  <c r="S62" i="19"/>
  <c r="S61" i="19"/>
  <c r="S60" i="19"/>
  <c r="S59" i="19"/>
  <c r="S58" i="19"/>
  <c r="S57" i="19"/>
  <c r="S56" i="19"/>
  <c r="S55" i="19"/>
  <c r="S54" i="19"/>
  <c r="S53" i="19"/>
  <c r="S52" i="19"/>
  <c r="S51" i="19"/>
  <c r="S50" i="19"/>
  <c r="S49" i="19"/>
  <c r="S48" i="19"/>
  <c r="S47" i="19"/>
  <c r="S46" i="19"/>
  <c r="S45" i="19"/>
  <c r="S44" i="19"/>
  <c r="S43" i="19"/>
  <c r="S42" i="19"/>
  <c r="S41" i="19"/>
  <c r="S40" i="19"/>
  <c r="S39" i="19"/>
  <c r="S38" i="19"/>
  <c r="S37" i="19"/>
  <c r="S36" i="19"/>
  <c r="S35" i="19"/>
  <c r="S34" i="19"/>
  <c r="S33" i="19"/>
  <c r="S32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G11" i="82" l="1"/>
  <c r="H11" i="82"/>
  <c r="I11" i="82"/>
  <c r="J11" i="82"/>
  <c r="Q11" i="82"/>
  <c r="K11" i="82"/>
  <c r="L11" i="82"/>
  <c r="M11" i="82"/>
  <c r="P11" i="82"/>
  <c r="N11" i="82"/>
  <c r="O11" i="82"/>
  <c r="F11" i="82"/>
  <c r="P15" i="82"/>
  <c r="Q15" i="82"/>
  <c r="F15" i="82"/>
  <c r="G15" i="82"/>
  <c r="K15" i="39" s="1"/>
  <c r="H15" i="82"/>
  <c r="I15" i="82"/>
  <c r="J15" i="82"/>
  <c r="K15" i="82"/>
  <c r="L15" i="82"/>
  <c r="O15" i="82"/>
  <c r="M15" i="82"/>
  <c r="N15" i="82"/>
  <c r="G13" i="82"/>
  <c r="F13" i="82"/>
  <c r="G13" i="39" s="1"/>
  <c r="I13" i="82"/>
  <c r="H13" i="82"/>
  <c r="K13" i="82"/>
  <c r="J13" i="82"/>
  <c r="L13" i="82"/>
  <c r="M13" i="82"/>
  <c r="N13" i="82"/>
  <c r="O13" i="82"/>
  <c r="P13" i="82"/>
  <c r="Q13" i="82"/>
  <c r="F35" i="82"/>
  <c r="G34" i="39" s="1"/>
  <c r="F37" i="82"/>
  <c r="G36" i="39" s="1"/>
  <c r="F36" i="82"/>
  <c r="G35" i="39" s="1"/>
  <c r="G36" i="82"/>
  <c r="G37" i="82"/>
  <c r="G35" i="82"/>
  <c r="H36" i="82"/>
  <c r="H35" i="82"/>
  <c r="H37" i="82"/>
  <c r="I35" i="82"/>
  <c r="I36" i="82"/>
  <c r="I37" i="82"/>
  <c r="J37" i="82"/>
  <c r="J36" i="82"/>
  <c r="K35" i="82"/>
  <c r="K37" i="82"/>
  <c r="K36" i="82"/>
  <c r="J35" i="82"/>
  <c r="L35" i="82"/>
  <c r="L37" i="82"/>
  <c r="L36" i="82"/>
  <c r="M37" i="82"/>
  <c r="M36" i="82"/>
  <c r="M35" i="82"/>
  <c r="N37" i="82"/>
  <c r="N35" i="82"/>
  <c r="N36" i="82"/>
  <c r="O36" i="82"/>
  <c r="O37" i="82"/>
  <c r="O35" i="82"/>
  <c r="P36" i="82"/>
  <c r="P35" i="82"/>
  <c r="P37" i="82"/>
  <c r="Q36" i="82"/>
  <c r="Q35" i="82"/>
  <c r="Q37" i="82"/>
  <c r="L22" i="82"/>
  <c r="P23" i="82"/>
  <c r="N23" i="82"/>
  <c r="M23" i="82"/>
  <c r="L23" i="82"/>
  <c r="P22" i="82"/>
  <c r="O22" i="82"/>
  <c r="N22" i="82"/>
  <c r="I23" i="82"/>
  <c r="Q23" i="82"/>
  <c r="I22" i="82"/>
  <c r="J23" i="82"/>
  <c r="Q22" i="82"/>
  <c r="K23" i="82"/>
  <c r="J22" i="82"/>
  <c r="M22" i="82"/>
  <c r="O23" i="82"/>
  <c r="K22" i="82"/>
  <c r="F22" i="82"/>
  <c r="G21" i="39" s="1"/>
  <c r="F23" i="82"/>
  <c r="G22" i="39" s="1"/>
  <c r="G22" i="82"/>
  <c r="G23" i="82"/>
  <c r="H22" i="82"/>
  <c r="H23" i="82"/>
  <c r="J19" i="82"/>
  <c r="H19" i="82"/>
  <c r="Q19" i="82"/>
  <c r="P19" i="82"/>
  <c r="O19" i="82"/>
  <c r="N19" i="82"/>
  <c r="F19" i="82"/>
  <c r="G18" i="39" s="1"/>
  <c r="M19" i="82"/>
  <c r="G19" i="82"/>
  <c r="L19" i="82"/>
  <c r="I19" i="82"/>
  <c r="K19" i="82"/>
  <c r="Q18" i="82"/>
  <c r="I18" i="82"/>
  <c r="H18" i="82"/>
  <c r="G18" i="82"/>
  <c r="P18" i="82"/>
  <c r="J18" i="82"/>
  <c r="O18" i="82"/>
  <c r="N18" i="82"/>
  <c r="F18" i="82"/>
  <c r="G17" i="39" s="1"/>
  <c r="K18" i="82"/>
  <c r="M18" i="82"/>
  <c r="L18" i="82"/>
  <c r="F7" i="82"/>
  <c r="G8" i="39" s="1"/>
  <c r="L12" i="82"/>
  <c r="Q14" i="82"/>
  <c r="P12" i="82"/>
  <c r="Q12" i="82"/>
  <c r="H14" i="82"/>
  <c r="I14" i="82"/>
  <c r="J14" i="82"/>
  <c r="K14" i="82"/>
  <c r="M14" i="82"/>
  <c r="O14" i="82"/>
  <c r="F14" i="82"/>
  <c r="G14" i="39" s="1"/>
  <c r="F8" i="82"/>
  <c r="G9" i="39" s="1"/>
  <c r="G14" i="82"/>
  <c r="G8" i="82"/>
  <c r="H10" i="82"/>
  <c r="I10" i="82"/>
  <c r="J10" i="82"/>
  <c r="L10" i="82"/>
  <c r="M10" i="82"/>
  <c r="N10" i="82"/>
  <c r="O10" i="82"/>
  <c r="Q10" i="82"/>
  <c r="P10" i="82"/>
  <c r="J8" i="82"/>
  <c r="L8" i="82"/>
  <c r="M8" i="82"/>
  <c r="N8" i="82"/>
  <c r="M60" i="39"/>
  <c r="N52" i="39"/>
  <c r="N49" i="39"/>
  <c r="N60" i="39"/>
  <c r="N57" i="39"/>
  <c r="N51" i="39"/>
  <c r="N62" i="39"/>
  <c r="N59" i="39"/>
  <c r="M54" i="39"/>
  <c r="D26" i="39"/>
  <c r="N61" i="39"/>
  <c r="I26" i="39"/>
  <c r="M49" i="39"/>
  <c r="N54" i="39"/>
  <c r="N58" i="39"/>
  <c r="N50" i="39"/>
  <c r="N53" i="39"/>
  <c r="F30" i="39"/>
  <c r="M30" i="39"/>
  <c r="M52" i="39"/>
  <c r="M57" i="39"/>
  <c r="D16" i="39"/>
  <c r="D33" i="39"/>
  <c r="M51" i="39"/>
  <c r="N56" i="39"/>
  <c r="M62" i="39"/>
  <c r="N30" i="39"/>
  <c r="M56" i="39"/>
  <c r="M59" i="39"/>
  <c r="I33" i="39"/>
  <c r="D7" i="39"/>
  <c r="M50" i="39"/>
  <c r="M53" i="39"/>
  <c r="N55" i="39"/>
  <c r="M58" i="39"/>
  <c r="M61" i="39"/>
  <c r="M55" i="39"/>
  <c r="I7" i="39"/>
  <c r="N15" i="39" l="1"/>
  <c r="E15" i="39"/>
  <c r="G15" i="39"/>
  <c r="M15" i="39" s="1"/>
  <c r="G33" i="39"/>
  <c r="D11" i="82"/>
  <c r="M20" i="82"/>
  <c r="M17" i="82" s="1"/>
  <c r="N20" i="82"/>
  <c r="N17" i="82" s="1"/>
  <c r="P20" i="82"/>
  <c r="P17" i="82" s="1"/>
  <c r="D15" i="82"/>
  <c r="D13" i="82"/>
  <c r="K13" i="39"/>
  <c r="E13" i="39"/>
  <c r="D35" i="82"/>
  <c r="E36" i="39"/>
  <c r="F36" i="39" s="1"/>
  <c r="K36" i="39"/>
  <c r="E34" i="39"/>
  <c r="K34" i="39"/>
  <c r="E35" i="39"/>
  <c r="F35" i="39" s="1"/>
  <c r="K35" i="39"/>
  <c r="K18" i="39"/>
  <c r="E18" i="39"/>
  <c r="F18" i="39" s="1"/>
  <c r="E14" i="39"/>
  <c r="F14" i="39" s="1"/>
  <c r="K14" i="39"/>
  <c r="E17" i="39"/>
  <c r="K17" i="39"/>
  <c r="K22" i="39"/>
  <c r="E22" i="39"/>
  <c r="F22" i="39" s="1"/>
  <c r="K21" i="39"/>
  <c r="E21" i="39"/>
  <c r="F21" i="39" s="1"/>
  <c r="K9" i="39"/>
  <c r="E9" i="39"/>
  <c r="Q20" i="82"/>
  <c r="Q17" i="82" s="1"/>
  <c r="K20" i="82"/>
  <c r="K17" i="82" s="1"/>
  <c r="O20" i="82"/>
  <c r="O17" i="82" s="1"/>
  <c r="H20" i="82"/>
  <c r="H17" i="82" s="1"/>
  <c r="J20" i="82"/>
  <c r="J17" i="82" s="1"/>
  <c r="G20" i="82"/>
  <c r="G17" i="82" s="1"/>
  <c r="L20" i="82"/>
  <c r="L17" i="82" s="1"/>
  <c r="D22" i="82"/>
  <c r="I20" i="82"/>
  <c r="I17" i="82" s="1"/>
  <c r="D23" i="82"/>
  <c r="O34" i="82"/>
  <c r="Q34" i="82"/>
  <c r="N34" i="82"/>
  <c r="P34" i="82"/>
  <c r="M34" i="82"/>
  <c r="D19" i="82"/>
  <c r="D37" i="82"/>
  <c r="J34" i="82"/>
  <c r="H34" i="82"/>
  <c r="K34" i="82"/>
  <c r="I34" i="82"/>
  <c r="L34" i="82"/>
  <c r="D18" i="82"/>
  <c r="G34" i="82"/>
  <c r="D36" i="82"/>
  <c r="D38" i="82"/>
  <c r="F34" i="82"/>
  <c r="M40" i="39"/>
  <c r="I6" i="39"/>
  <c r="I24" i="39"/>
  <c r="J33" i="39"/>
  <c r="D6" i="39"/>
  <c r="D24" i="39"/>
  <c r="J65" i="39" l="1"/>
  <c r="J64" i="39"/>
  <c r="J63" i="39"/>
  <c r="J16" i="39"/>
  <c r="J15" i="39"/>
  <c r="F17" i="39"/>
  <c r="N34" i="39"/>
  <c r="M34" i="39"/>
  <c r="K33" i="39"/>
  <c r="F34" i="39"/>
  <c r="E33" i="39"/>
  <c r="F33" i="39" s="1"/>
  <c r="N36" i="39"/>
  <c r="M36" i="39"/>
  <c r="N35" i="39"/>
  <c r="M35" i="39"/>
  <c r="M21" i="39"/>
  <c r="N21" i="39"/>
  <c r="N17" i="39"/>
  <c r="M17" i="39"/>
  <c r="N22" i="39"/>
  <c r="M22" i="39"/>
  <c r="N14" i="39"/>
  <c r="M14" i="39"/>
  <c r="N18" i="39"/>
  <c r="M18" i="39"/>
  <c r="J14" i="39"/>
  <c r="J6" i="39"/>
  <c r="J45" i="39"/>
  <c r="J54" i="39"/>
  <c r="J62" i="39"/>
  <c r="J58" i="39"/>
  <c r="J49" i="39"/>
  <c r="J50" i="39"/>
  <c r="J57" i="39"/>
  <c r="J41" i="39"/>
  <c r="J42" i="39"/>
  <c r="J61" i="39"/>
  <c r="J47" i="39"/>
  <c r="J60" i="39"/>
  <c r="J51" i="39"/>
  <c r="J46" i="39"/>
  <c r="J44" i="39"/>
  <c r="J59" i="39"/>
  <c r="J55" i="39"/>
  <c r="J56" i="39"/>
  <c r="J43" i="39"/>
  <c r="J52" i="39"/>
  <c r="J53" i="39"/>
  <c r="J36" i="39"/>
  <c r="J34" i="39"/>
  <c r="J35" i="39"/>
  <c r="J37" i="39"/>
  <c r="J7" i="39"/>
  <c r="J30" i="39"/>
  <c r="J31" i="39"/>
  <c r="J32" i="39"/>
  <c r="J28" i="39"/>
  <c r="J22" i="39"/>
  <c r="J17" i="39"/>
  <c r="J18" i="39"/>
  <c r="J21" i="39"/>
  <c r="J19" i="39"/>
  <c r="J20" i="39"/>
  <c r="J11" i="39"/>
  <c r="J9" i="39"/>
  <c r="J10" i="39"/>
  <c r="J13" i="39"/>
  <c r="J12" i="39"/>
  <c r="J8" i="39"/>
  <c r="D34" i="82"/>
  <c r="J26" i="39"/>
  <c r="J29" i="39"/>
  <c r="J48" i="39"/>
  <c r="I38" i="39"/>
  <c r="I67" i="39" s="1"/>
  <c r="J67" i="39" s="1"/>
  <c r="J24" i="39"/>
  <c r="D38" i="39"/>
  <c r="D67" i="39" s="1"/>
  <c r="M33" i="39" l="1"/>
  <c r="N33" i="39"/>
  <c r="D68" i="39"/>
  <c r="I68" i="39"/>
  <c r="J38" i="39"/>
  <c r="I39" i="39"/>
  <c r="D39" i="39"/>
  <c r="G6" i="50" l="1"/>
  <c r="D55" i="56" l="1"/>
  <c r="G55" i="56" s="1"/>
  <c r="D55" i="50"/>
  <c r="G55" i="50" s="1"/>
  <c r="D65" i="55"/>
  <c r="A53" i="76"/>
  <c r="C55" i="59"/>
  <c r="F55" i="59" s="1"/>
  <c r="D54" i="50"/>
  <c r="C54" i="59"/>
  <c r="D64" i="55"/>
  <c r="A52" i="76"/>
  <c r="D54" i="56"/>
  <c r="I571" i="47" l="1" a="1"/>
  <c r="I571" i="47" s="1"/>
  <c r="N571" i="47" s="1"/>
  <c r="O571" i="47" s="1"/>
  <c r="I572" i="47" a="1"/>
  <c r="I572" i="47" s="1"/>
  <c r="N572" i="47" s="1"/>
  <c r="O572" i="47" s="1"/>
  <c r="I573" i="47" a="1"/>
  <c r="I573" i="47" s="1"/>
  <c r="N573" i="47" s="1"/>
  <c r="O573" i="47" s="1"/>
  <c r="I198" i="47" a="1"/>
  <c r="I198" i="47" s="1"/>
  <c r="N198" i="47" s="1"/>
  <c r="O198" i="47" s="1"/>
  <c r="I345" i="47" a="1"/>
  <c r="I345" i="47" s="1"/>
  <c r="N345" i="47" s="1"/>
  <c r="O345" i="47" s="1"/>
  <c r="I548" i="47" a="1"/>
  <c r="I548" i="47" s="1"/>
  <c r="N548" i="47" s="1"/>
  <c r="O548" i="47" s="1"/>
  <c r="I255" i="47" a="1"/>
  <c r="I255" i="47" s="1"/>
  <c r="N255" i="47" s="1"/>
  <c r="O255" i="47" s="1"/>
  <c r="I391" i="47" a="1"/>
  <c r="I391" i="47" s="1"/>
  <c r="N391" i="47" s="1"/>
  <c r="O391" i="47" s="1"/>
  <c r="I562" i="47" a="1"/>
  <c r="I562" i="47" s="1"/>
  <c r="N562" i="47" s="1"/>
  <c r="O562" i="47" s="1"/>
  <c r="I279" i="47" a="1"/>
  <c r="I279" i="47" s="1"/>
  <c r="N279" i="47" s="1"/>
  <c r="O279" i="47" s="1"/>
  <c r="I426" i="47" a="1"/>
  <c r="I426" i="47" s="1"/>
  <c r="N426" i="47" s="1"/>
  <c r="O426" i="47" s="1"/>
  <c r="I284" i="47" a="1"/>
  <c r="I284" i="47" s="1"/>
  <c r="N284" i="47" s="1"/>
  <c r="O284" i="47" s="1"/>
  <c r="I314" i="47" a="1"/>
  <c r="I314" i="47" s="1"/>
  <c r="N314" i="47" s="1"/>
  <c r="O314" i="47" s="1"/>
  <c r="I450" i="47" a="1"/>
  <c r="I450" i="47" s="1"/>
  <c r="N450" i="47" s="1"/>
  <c r="O450" i="47" s="1"/>
  <c r="I202" i="47" a="1"/>
  <c r="I202" i="47" s="1"/>
  <c r="N202" i="47" s="1"/>
  <c r="O202" i="47" s="1"/>
  <c r="I337" i="47" a="1"/>
  <c r="I337" i="47" s="1"/>
  <c r="N337" i="47" s="1"/>
  <c r="O337" i="47" s="1"/>
  <c r="I485" i="47" a="1"/>
  <c r="I485" i="47" s="1"/>
  <c r="N485" i="47" s="1"/>
  <c r="O485" i="47" s="1"/>
  <c r="I225" i="47" a="1"/>
  <c r="I225" i="47" s="1"/>
  <c r="N225" i="47" s="1"/>
  <c r="O225" i="47" s="1"/>
  <c r="I372" i="47" a="1"/>
  <c r="I372" i="47" s="1"/>
  <c r="N372" i="47" s="1"/>
  <c r="O372" i="47" s="1"/>
  <c r="I519" i="47" a="1"/>
  <c r="I519" i="47" s="1"/>
  <c r="N519" i="47" s="1"/>
  <c r="O519" i="47" s="1"/>
  <c r="I260" i="47" a="1"/>
  <c r="I260" i="47" s="1"/>
  <c r="N260" i="47" s="1"/>
  <c r="O260" i="47" s="1"/>
  <c r="I396" i="47" a="1"/>
  <c r="I396" i="47" s="1"/>
  <c r="N396" i="47" s="1"/>
  <c r="O396" i="47" s="1"/>
  <c r="I542" i="47" a="1"/>
  <c r="I542" i="47" s="1"/>
  <c r="N542" i="47" s="1"/>
  <c r="O542" i="47" s="1"/>
  <c r="I272" i="47" a="1"/>
  <c r="I272" i="47" s="1"/>
  <c r="N272" i="47" s="1"/>
  <c r="O272" i="47" s="1"/>
  <c r="I420" i="47" a="1"/>
  <c r="I420" i="47" s="1"/>
  <c r="N420" i="47" s="1"/>
  <c r="O420" i="47" s="1"/>
  <c r="I250" i="47" a="1"/>
  <c r="I250" i="47" s="1"/>
  <c r="N250" i="47" s="1"/>
  <c r="O250" i="47" s="1"/>
  <c r="I299" i="47" a="1"/>
  <c r="I299" i="47" s="1"/>
  <c r="N299" i="47" s="1"/>
  <c r="O299" i="47" s="1"/>
  <c r="I446" i="47" a="1"/>
  <c r="I446" i="47" s="1"/>
  <c r="N446" i="47" s="1"/>
  <c r="O446" i="47" s="1"/>
  <c r="I447" i="47" a="1"/>
  <c r="I447" i="47" s="1"/>
  <c r="N447" i="47" s="1"/>
  <c r="O447" i="47" s="1"/>
  <c r="I216" i="47" a="1"/>
  <c r="I216" i="47" s="1"/>
  <c r="N216" i="47" s="1"/>
  <c r="O216" i="47" s="1"/>
  <c r="I457" i="47" a="1"/>
  <c r="I457" i="47" s="1"/>
  <c r="N457" i="47" s="1"/>
  <c r="O457" i="47" s="1"/>
  <c r="I366" i="47" a="1"/>
  <c r="I366" i="47" s="1"/>
  <c r="N366" i="47" s="1"/>
  <c r="O366" i="47" s="1"/>
  <c r="I524" i="47" a="1"/>
  <c r="I524" i="47" s="1"/>
  <c r="N524" i="47" s="1"/>
  <c r="O524" i="47" s="1"/>
  <c r="I252" i="47" a="1"/>
  <c r="I252" i="47" s="1"/>
  <c r="N252" i="47" s="1"/>
  <c r="O252" i="47" s="1"/>
  <c r="I422" i="47" a="1"/>
  <c r="I422" i="47" s="1"/>
  <c r="N422" i="47" s="1"/>
  <c r="O422" i="47" s="1"/>
  <c r="I533" i="47" a="1"/>
  <c r="I533" i="47" s="1"/>
  <c r="N533" i="47" s="1"/>
  <c r="O533" i="47" s="1"/>
  <c r="I209" i="47" a="1"/>
  <c r="I209" i="47" s="1"/>
  <c r="N209" i="47" s="1"/>
  <c r="O209" i="47" s="1"/>
  <c r="I356" i="47" a="1"/>
  <c r="I356" i="47" s="1"/>
  <c r="N356" i="47" s="1"/>
  <c r="O356" i="47" s="1"/>
  <c r="I527" i="47" a="1"/>
  <c r="I527" i="47" s="1"/>
  <c r="N527" i="47" s="1"/>
  <c r="O527" i="47" s="1"/>
  <c r="I266" i="47" a="1"/>
  <c r="I266" i="47" s="1"/>
  <c r="N266" i="47" s="1"/>
  <c r="O266" i="47" s="1"/>
  <c r="I403" i="47" a="1"/>
  <c r="I403" i="47" s="1"/>
  <c r="N403" i="47" s="1"/>
  <c r="O403" i="47" s="1"/>
  <c r="I555" i="47" a="1"/>
  <c r="I555" i="47" s="1"/>
  <c r="N555" i="47" s="1"/>
  <c r="O555" i="47" s="1"/>
  <c r="I290" i="47" a="1"/>
  <c r="I290" i="47" s="1"/>
  <c r="N290" i="47" s="1"/>
  <c r="O290" i="47" s="1"/>
  <c r="I438" i="47" a="1"/>
  <c r="I438" i="47" s="1"/>
  <c r="N438" i="47" s="1"/>
  <c r="O438" i="47" s="1"/>
  <c r="I387" i="47" a="1"/>
  <c r="I387" i="47" s="1"/>
  <c r="N387" i="47" s="1"/>
  <c r="O387" i="47" s="1"/>
  <c r="I325" i="47" a="1"/>
  <c r="I325" i="47" s="1"/>
  <c r="N325" i="47" s="1"/>
  <c r="O325" i="47" s="1"/>
  <c r="I473" i="47" a="1"/>
  <c r="I473" i="47" s="1"/>
  <c r="N473" i="47" s="1"/>
  <c r="O473" i="47" s="1"/>
  <c r="I212" i="47" a="1"/>
  <c r="I212" i="47" s="1"/>
  <c r="N212" i="47" s="1"/>
  <c r="O212" i="47" s="1"/>
  <c r="I349" i="47" a="1"/>
  <c r="I349" i="47" s="1"/>
  <c r="N349" i="47" s="1"/>
  <c r="O349" i="47" s="1"/>
  <c r="I496" i="47" a="1"/>
  <c r="I496" i="47" s="1"/>
  <c r="N496" i="47" s="1"/>
  <c r="O496" i="47" s="1"/>
  <c r="I236" i="47" a="1"/>
  <c r="I236" i="47" s="1"/>
  <c r="N236" i="47" s="1"/>
  <c r="O236" i="47" s="1"/>
  <c r="I384" i="47" a="1"/>
  <c r="I384" i="47" s="1"/>
  <c r="N384" i="47" s="1"/>
  <c r="O384" i="47" s="1"/>
  <c r="I531" i="47" a="1"/>
  <c r="I531" i="47" s="1"/>
  <c r="N531" i="47" s="1"/>
  <c r="O531" i="47" s="1"/>
  <c r="I271" i="47" a="1"/>
  <c r="I271" i="47" s="1"/>
  <c r="N271" i="47" s="1"/>
  <c r="O271" i="47" s="1"/>
  <c r="I419" i="47" a="1"/>
  <c r="I419" i="47" s="1"/>
  <c r="N419" i="47" s="1"/>
  <c r="O419" i="47" s="1"/>
  <c r="I554" i="47" a="1"/>
  <c r="I554" i="47" s="1"/>
  <c r="N554" i="47" s="1"/>
  <c r="O554" i="47" s="1"/>
  <c r="I283" i="47" a="1"/>
  <c r="I283" i="47" s="1"/>
  <c r="N283" i="47" s="1"/>
  <c r="O283" i="47" s="1"/>
  <c r="I431" i="47" a="1"/>
  <c r="I431" i="47" s="1"/>
  <c r="N431" i="47" s="1"/>
  <c r="O431" i="47" s="1"/>
  <c r="I353" i="47" a="1"/>
  <c r="I353" i="47" s="1"/>
  <c r="N353" i="47" s="1"/>
  <c r="O353" i="47" s="1"/>
  <c r="I310" i="47" a="1"/>
  <c r="I310" i="47" s="1"/>
  <c r="N310" i="47" s="1"/>
  <c r="O310" i="47" s="1"/>
  <c r="I458" i="47" a="1"/>
  <c r="I458" i="47" s="1"/>
  <c r="N458" i="47" s="1"/>
  <c r="O458" i="47" s="1"/>
  <c r="I470" i="47" a="1"/>
  <c r="I470" i="47" s="1"/>
  <c r="N470" i="47" s="1"/>
  <c r="O470" i="47" s="1"/>
  <c r="I375" i="47" a="1"/>
  <c r="I375" i="47" s="1"/>
  <c r="N375" i="47" s="1"/>
  <c r="O375" i="47" s="1"/>
  <c r="I535" i="47" a="1"/>
  <c r="I535" i="47" s="1"/>
  <c r="N535" i="47" s="1"/>
  <c r="O535" i="47" s="1"/>
  <c r="I434" i="47" a="1"/>
  <c r="I434" i="47" s="1"/>
  <c r="N434" i="47" s="1"/>
  <c r="O434" i="47" s="1"/>
  <c r="I468" i="47" a="1"/>
  <c r="I468" i="47" s="1"/>
  <c r="N468" i="47" s="1"/>
  <c r="O468" i="47" s="1"/>
  <c r="I320" i="47" a="1"/>
  <c r="I320" i="47" s="1"/>
  <c r="N320" i="47" s="1"/>
  <c r="O320" i="47" s="1"/>
  <c r="I490" i="47" a="1"/>
  <c r="I490" i="47" s="1"/>
  <c r="N490" i="47" s="1"/>
  <c r="O490" i="47" s="1"/>
  <c r="I520" i="47" a="1"/>
  <c r="I520" i="47" s="1"/>
  <c r="N520" i="47" s="1"/>
  <c r="O520" i="47" s="1"/>
  <c r="I376" i="47" a="1"/>
  <c r="I376" i="47" s="1"/>
  <c r="N376" i="47" s="1"/>
  <c r="O376" i="47" s="1"/>
  <c r="I220" i="47" a="1"/>
  <c r="I220" i="47" s="1"/>
  <c r="N220" i="47" s="1"/>
  <c r="O220" i="47" s="1"/>
  <c r="I368" i="47" a="1"/>
  <c r="I368" i="47" s="1"/>
  <c r="N368" i="47" s="1"/>
  <c r="O368" i="47" s="1"/>
  <c r="I528" i="47" a="1"/>
  <c r="I528" i="47" s="1"/>
  <c r="N528" i="47" s="1"/>
  <c r="O528" i="47" s="1"/>
  <c r="I278" i="47" a="1"/>
  <c r="I278" i="47" s="1"/>
  <c r="N278" i="47" s="1"/>
  <c r="O278" i="47" s="1"/>
  <c r="I414" i="47" a="1"/>
  <c r="I414" i="47" s="1"/>
  <c r="N414" i="47" s="1"/>
  <c r="O414" i="47" s="1"/>
  <c r="I296" i="47" a="1"/>
  <c r="I296" i="47" s="1"/>
  <c r="N296" i="47" s="1"/>
  <c r="O296" i="47" s="1"/>
  <c r="I301" i="47" a="1"/>
  <c r="I301" i="47" s="1"/>
  <c r="N301" i="47" s="1"/>
  <c r="O301" i="47" s="1"/>
  <c r="I449" i="47" a="1"/>
  <c r="I449" i="47" s="1"/>
  <c r="N449" i="47" s="1"/>
  <c r="O449" i="47" s="1"/>
  <c r="I499" i="47" a="1"/>
  <c r="I499" i="47" s="1"/>
  <c r="N499" i="47" s="1"/>
  <c r="O499" i="47" s="1"/>
  <c r="I336" i="47" a="1"/>
  <c r="I336" i="47" s="1"/>
  <c r="N336" i="47" s="1"/>
  <c r="O336" i="47" s="1"/>
  <c r="I484" i="47" a="1"/>
  <c r="I484" i="47" s="1"/>
  <c r="N484" i="47" s="1"/>
  <c r="O484" i="47" s="1"/>
  <c r="I224" i="47" a="1"/>
  <c r="I224" i="47" s="1"/>
  <c r="N224" i="47" s="1"/>
  <c r="O224" i="47" s="1"/>
  <c r="I360" i="47" a="1"/>
  <c r="I360" i="47" s="1"/>
  <c r="N360" i="47" s="1"/>
  <c r="O360" i="47" s="1"/>
  <c r="I507" i="47" a="1"/>
  <c r="I507" i="47" s="1"/>
  <c r="N507" i="47" s="1"/>
  <c r="O507" i="47" s="1"/>
  <c r="I247" i="47" a="1"/>
  <c r="I247" i="47" s="1"/>
  <c r="N247" i="47" s="1"/>
  <c r="O247" i="47" s="1"/>
  <c r="I395" i="47" a="1"/>
  <c r="I395" i="47" s="1"/>
  <c r="N395" i="47" s="1"/>
  <c r="O395" i="47" s="1"/>
  <c r="I541" i="47" a="1"/>
  <c r="I541" i="47" s="1"/>
  <c r="N541" i="47" s="1"/>
  <c r="O541" i="47" s="1"/>
  <c r="I282" i="47" a="1"/>
  <c r="I282" i="47" s="1"/>
  <c r="N282" i="47" s="1"/>
  <c r="O282" i="47" s="1"/>
  <c r="I430" i="47" a="1"/>
  <c r="I430" i="47" s="1"/>
  <c r="N430" i="47" s="1"/>
  <c r="O430" i="47" s="1"/>
  <c r="I239" i="47" a="1"/>
  <c r="I239" i="47" s="1"/>
  <c r="N239" i="47" s="1"/>
  <c r="O239" i="47" s="1"/>
  <c r="I295" i="47" a="1"/>
  <c r="I295" i="47" s="1"/>
  <c r="N295" i="47" s="1"/>
  <c r="O295" i="47" s="1"/>
  <c r="I443" i="47" a="1"/>
  <c r="I443" i="47" s="1"/>
  <c r="N443" i="47" s="1"/>
  <c r="O443" i="47" s="1"/>
  <c r="I478" i="47" a="1"/>
  <c r="I478" i="47" s="1"/>
  <c r="N478" i="47" s="1"/>
  <c r="O478" i="47" s="1"/>
  <c r="I321" i="47" a="1"/>
  <c r="I321" i="47" s="1"/>
  <c r="N321" i="47" s="1"/>
  <c r="O321" i="47" s="1"/>
  <c r="I469" i="47" a="1"/>
  <c r="I469" i="47" s="1"/>
  <c r="N469" i="47" s="1"/>
  <c r="O469" i="47" s="1"/>
  <c r="I493" i="47" a="1"/>
  <c r="I493" i="47" s="1"/>
  <c r="N493" i="47" s="1"/>
  <c r="O493" i="47" s="1"/>
  <c r="I455" i="47" a="1"/>
  <c r="I455" i="47" s="1"/>
  <c r="N455" i="47" s="1"/>
  <c r="O455" i="47" s="1"/>
  <c r="I196" i="47" a="1"/>
  <c r="I196" i="47" s="1"/>
  <c r="N196" i="47" s="1"/>
  <c r="O196" i="47" s="1"/>
  <c r="I501" i="47" a="1"/>
  <c r="I501" i="47" s="1"/>
  <c r="N501" i="47" s="1"/>
  <c r="O501" i="47" s="1"/>
  <c r="I241" i="47" a="1"/>
  <c r="I241" i="47" s="1"/>
  <c r="N241" i="47" s="1"/>
  <c r="O241" i="47" s="1"/>
  <c r="I389" i="47" a="1"/>
  <c r="I389" i="47" s="1"/>
  <c r="N389" i="47" s="1"/>
  <c r="O389" i="47" s="1"/>
  <c r="I557" i="47" a="1"/>
  <c r="I557" i="47" s="1"/>
  <c r="N557" i="47" s="1"/>
  <c r="O557" i="47" s="1"/>
  <c r="I350" i="47" a="1"/>
  <c r="I350" i="47" s="1"/>
  <c r="N350" i="47" s="1"/>
  <c r="O350" i="47" s="1"/>
  <c r="I559" i="47" a="1"/>
  <c r="I559" i="47" s="1"/>
  <c r="N559" i="47" s="1"/>
  <c r="O559" i="47" s="1"/>
  <c r="I231" i="47" a="1"/>
  <c r="I231" i="47" s="1"/>
  <c r="N231" i="47" s="1"/>
  <c r="O231" i="47" s="1"/>
  <c r="I379" i="47" a="1"/>
  <c r="I379" i="47" s="1"/>
  <c r="N379" i="47" s="1"/>
  <c r="O379" i="47" s="1"/>
  <c r="I563" i="47" a="1"/>
  <c r="I563" i="47" s="1"/>
  <c r="N563" i="47" s="1"/>
  <c r="O563" i="47" s="1"/>
  <c r="I289" i="47" a="1"/>
  <c r="I289" i="47" s="1"/>
  <c r="N289" i="47" s="1"/>
  <c r="O289" i="47" s="1"/>
  <c r="I437" i="47" a="1"/>
  <c r="I437" i="47" s="1"/>
  <c r="N437" i="47" s="1"/>
  <c r="O437" i="47" s="1"/>
  <c r="I398" i="47" a="1"/>
  <c r="I398" i="47" s="1"/>
  <c r="N398" i="47" s="1"/>
  <c r="O398" i="47" s="1"/>
  <c r="I313" i="47" a="1"/>
  <c r="I313" i="47" s="1"/>
  <c r="N313" i="47" s="1"/>
  <c r="O313" i="47" s="1"/>
  <c r="I461" i="47" a="1"/>
  <c r="I461" i="47" s="1"/>
  <c r="N461" i="47" s="1"/>
  <c r="O461" i="47" s="1"/>
  <c r="I201" i="47" a="1"/>
  <c r="I201" i="47" s="1"/>
  <c r="N201" i="47" s="1"/>
  <c r="O201" i="47" s="1"/>
  <c r="I348" i="47" a="1"/>
  <c r="I348" i="47" s="1"/>
  <c r="N348" i="47" s="1"/>
  <c r="O348" i="47" s="1"/>
  <c r="I495" i="47" a="1"/>
  <c r="I495" i="47" s="1"/>
  <c r="N495" i="47" s="1"/>
  <c r="O495" i="47" s="1"/>
  <c r="I235" i="47" a="1"/>
  <c r="I235" i="47" s="1"/>
  <c r="N235" i="47" s="1"/>
  <c r="O235" i="47" s="1"/>
  <c r="I383" i="47" a="1"/>
  <c r="I383" i="47" s="1"/>
  <c r="N383" i="47" s="1"/>
  <c r="O383" i="47" s="1"/>
  <c r="I518" i="47" a="1"/>
  <c r="I518" i="47" s="1"/>
  <c r="N518" i="47" s="1"/>
  <c r="O518" i="47" s="1"/>
  <c r="I259" i="47" a="1"/>
  <c r="I259" i="47" s="1"/>
  <c r="N259" i="47" s="1"/>
  <c r="O259" i="47" s="1"/>
  <c r="I407" i="47" a="1"/>
  <c r="I407" i="47" s="1"/>
  <c r="N407" i="47" s="1"/>
  <c r="O407" i="47" s="1"/>
  <c r="I553" i="47" a="1"/>
  <c r="I553" i="47" s="1"/>
  <c r="N553" i="47" s="1"/>
  <c r="O553" i="47" s="1"/>
  <c r="I294" i="47" a="1"/>
  <c r="I294" i="47" s="1"/>
  <c r="N294" i="47" s="1"/>
  <c r="O294" i="47" s="1"/>
  <c r="I442" i="47" a="1"/>
  <c r="I442" i="47" s="1"/>
  <c r="N442" i="47" s="1"/>
  <c r="O442" i="47" s="1"/>
  <c r="I341" i="47" a="1"/>
  <c r="I341" i="47" s="1"/>
  <c r="N341" i="47" s="1"/>
  <c r="O341" i="47" s="1"/>
  <c r="I306" i="47" a="1"/>
  <c r="I306" i="47" s="1"/>
  <c r="N306" i="47" s="1"/>
  <c r="O306" i="47" s="1"/>
  <c r="I454" i="47" a="1"/>
  <c r="I454" i="47" s="1"/>
  <c r="N454" i="47" s="1"/>
  <c r="O454" i="47" s="1"/>
  <c r="I197" i="47" a="1"/>
  <c r="I197" i="47" s="1"/>
  <c r="N197" i="47" s="1"/>
  <c r="O197" i="47" s="1"/>
  <c r="I333" i="47" a="1"/>
  <c r="I333" i="47" s="1"/>
  <c r="N333" i="47" s="1"/>
  <c r="O333" i="47" s="1"/>
  <c r="I480" i="47" a="1"/>
  <c r="I480" i="47" s="1"/>
  <c r="N480" i="47" s="1"/>
  <c r="O480" i="47" s="1"/>
  <c r="I526" i="47" a="1"/>
  <c r="I526" i="47" s="1"/>
  <c r="N526" i="47" s="1"/>
  <c r="O526" i="47" s="1"/>
  <c r="I522" i="47" a="1"/>
  <c r="I522" i="47" s="1"/>
  <c r="N522" i="47" s="1"/>
  <c r="O522" i="47" s="1"/>
  <c r="I545" i="47" a="1"/>
  <c r="I545" i="47" s="1"/>
  <c r="N545" i="47" s="1"/>
  <c r="O545" i="47" s="1"/>
  <c r="I309" i="47" a="1"/>
  <c r="I309" i="47" s="1"/>
  <c r="N309" i="47" s="1"/>
  <c r="O309" i="47" s="1"/>
  <c r="I263" i="47" a="1"/>
  <c r="I263" i="47" s="1"/>
  <c r="N263" i="47" s="1"/>
  <c r="O263" i="47" s="1"/>
  <c r="I354" i="47" a="1"/>
  <c r="I354" i="47" s="1"/>
  <c r="N354" i="47" s="1"/>
  <c r="O354" i="47" s="1"/>
  <c r="I424" i="47" a="1"/>
  <c r="I424" i="47" s="1"/>
  <c r="N424" i="47" s="1"/>
  <c r="O424" i="47" s="1"/>
  <c r="I243" i="47" a="1"/>
  <c r="I243" i="47" s="1"/>
  <c r="N243" i="47" s="1"/>
  <c r="O243" i="47" s="1"/>
  <c r="I390" i="47" a="1"/>
  <c r="I390" i="47" s="1"/>
  <c r="N390" i="47" s="1"/>
  <c r="O390" i="47" s="1"/>
  <c r="I194" i="47" a="1"/>
  <c r="I194" i="47" s="1"/>
  <c r="N194" i="47" s="1"/>
  <c r="O194" i="47" s="1"/>
  <c r="I300" i="47" a="1"/>
  <c r="I300" i="47" s="1"/>
  <c r="N300" i="47" s="1"/>
  <c r="O300" i="47" s="1"/>
  <c r="I448" i="47" a="1"/>
  <c r="I448" i="47" s="1"/>
  <c r="N448" i="47" s="1"/>
  <c r="O448" i="47" s="1"/>
  <c r="I511" i="47" a="1"/>
  <c r="I511" i="47" s="1"/>
  <c r="N511" i="47" s="1"/>
  <c r="O511" i="47" s="1"/>
  <c r="I324" i="47" a="1"/>
  <c r="I324" i="47" s="1"/>
  <c r="N324" i="47" s="1"/>
  <c r="O324" i="47" s="1"/>
  <c r="I472" i="47" a="1"/>
  <c r="I472" i="47" s="1"/>
  <c r="N472" i="47" s="1"/>
  <c r="O472" i="47" s="1"/>
  <c r="I211" i="47" a="1"/>
  <c r="I211" i="47" s="1"/>
  <c r="N211" i="47" s="1"/>
  <c r="O211" i="47" s="1"/>
  <c r="I359" i="47" a="1"/>
  <c r="I359" i="47" s="1"/>
  <c r="N359" i="47" s="1"/>
  <c r="O359" i="47" s="1"/>
  <c r="I506" i="47" a="1"/>
  <c r="I506" i="47" s="1"/>
  <c r="N506" i="47" s="1"/>
  <c r="O506" i="47" s="1"/>
  <c r="I246" i="47" a="1"/>
  <c r="I246" i="47" s="1"/>
  <c r="N246" i="47" s="1"/>
  <c r="O246" i="47" s="1"/>
  <c r="I394" i="47" a="1"/>
  <c r="I394" i="47" s="1"/>
  <c r="N394" i="47" s="1"/>
  <c r="O394" i="47" s="1"/>
  <c r="I530" i="47" a="1"/>
  <c r="I530" i="47" s="1"/>
  <c r="N530" i="47" s="1"/>
  <c r="O530" i="47" s="1"/>
  <c r="I270" i="47" a="1"/>
  <c r="I270" i="47" s="1"/>
  <c r="N270" i="47" s="1"/>
  <c r="O270" i="47" s="1"/>
  <c r="I418" i="47" a="1"/>
  <c r="I418" i="47" s="1"/>
  <c r="N418" i="47" s="1"/>
  <c r="O418" i="47" s="1"/>
  <c r="I205" i="47" a="1"/>
  <c r="I205" i="47" s="1"/>
  <c r="N205" i="47" s="1"/>
  <c r="O205" i="47" s="1"/>
  <c r="I305" i="47" a="1"/>
  <c r="I305" i="47" s="1"/>
  <c r="N305" i="47" s="1"/>
  <c r="O305" i="47" s="1"/>
  <c r="I453" i="47" a="1"/>
  <c r="I453" i="47" s="1"/>
  <c r="N453" i="47" s="1"/>
  <c r="O453" i="47" s="1"/>
  <c r="I466" i="47" a="1"/>
  <c r="I466" i="47" s="1"/>
  <c r="N466" i="47" s="1"/>
  <c r="O466" i="47" s="1"/>
  <c r="I329" i="47" a="1"/>
  <c r="I329" i="47" s="1"/>
  <c r="N329" i="47" s="1"/>
  <c r="O329" i="47" s="1"/>
  <c r="I465" i="47" a="1"/>
  <c r="I465" i="47" s="1"/>
  <c r="N465" i="47" s="1"/>
  <c r="O465" i="47" s="1"/>
  <c r="I208" i="47" a="1"/>
  <c r="I208" i="47" s="1"/>
  <c r="N208" i="47" s="1"/>
  <c r="O208" i="47" s="1"/>
  <c r="I344" i="47" a="1"/>
  <c r="I344" i="47" s="1"/>
  <c r="N344" i="47" s="1"/>
  <c r="O344" i="47" s="1"/>
  <c r="I492" i="47" a="1"/>
  <c r="I492" i="47" s="1"/>
  <c r="N492" i="47" s="1"/>
  <c r="O492" i="47" s="1"/>
  <c r="I538" i="47" a="1"/>
  <c r="I538" i="47" s="1"/>
  <c r="N538" i="47" s="1"/>
  <c r="O538" i="47" s="1"/>
  <c r="I285" i="47" a="1"/>
  <c r="I285" i="47" s="1"/>
  <c r="N285" i="47" s="1"/>
  <c r="O285" i="47" s="1"/>
  <c r="I228" i="47" a="1"/>
  <c r="I228" i="47" s="1"/>
  <c r="N228" i="47" s="1"/>
  <c r="O228" i="47" s="1"/>
  <c r="I308" i="47" a="1"/>
  <c r="I308" i="47" s="1"/>
  <c r="N308" i="47" s="1"/>
  <c r="O308" i="47" s="1"/>
  <c r="I377" i="47" a="1"/>
  <c r="I377" i="47" s="1"/>
  <c r="N377" i="47" s="1"/>
  <c r="O377" i="47" s="1"/>
  <c r="I410" i="47" a="1"/>
  <c r="I410" i="47" s="1"/>
  <c r="N410" i="47" s="1"/>
  <c r="O410" i="47" s="1"/>
  <c r="I558" i="47" a="1"/>
  <c r="I558" i="47" s="1"/>
  <c r="N558" i="47" s="1"/>
  <c r="O558" i="47" s="1"/>
  <c r="I237" i="47" a="1"/>
  <c r="I237" i="47" s="1"/>
  <c r="N237" i="47" s="1"/>
  <c r="O237" i="47" s="1"/>
  <c r="I229" i="47" a="1"/>
  <c r="I229" i="47" s="1"/>
  <c r="N229" i="47" s="1"/>
  <c r="O229" i="47" s="1"/>
  <c r="I254" i="47" a="1"/>
  <c r="I254" i="47" s="1"/>
  <c r="N254" i="47" s="1"/>
  <c r="O254" i="47" s="1"/>
  <c r="I402" i="47" a="1"/>
  <c r="I402" i="47" s="1"/>
  <c r="N402" i="47" s="1"/>
  <c r="O402" i="47" s="1"/>
  <c r="I307" i="47" a="1"/>
  <c r="I307" i="47" s="1"/>
  <c r="N307" i="47" s="1"/>
  <c r="O307" i="47" s="1"/>
  <c r="I312" i="47" a="1"/>
  <c r="I312" i="47" s="1"/>
  <c r="N312" i="47" s="1"/>
  <c r="O312" i="47" s="1"/>
  <c r="I460" i="47" a="1"/>
  <c r="I460" i="47" s="1"/>
  <c r="N460" i="47" s="1"/>
  <c r="O460" i="47" s="1"/>
  <c r="I200" i="47" a="1"/>
  <c r="I200" i="47" s="1"/>
  <c r="N200" i="47" s="1"/>
  <c r="O200" i="47" s="1"/>
  <c r="I347" i="47" a="1"/>
  <c r="I347" i="47" s="1"/>
  <c r="N347" i="47" s="1"/>
  <c r="O347" i="47" s="1"/>
  <c r="I483" i="47" a="1"/>
  <c r="I483" i="47" s="1"/>
  <c r="N483" i="47" s="1"/>
  <c r="O483" i="47" s="1"/>
  <c r="I223" i="47" a="1"/>
  <c r="I223" i="47" s="1"/>
  <c r="N223" i="47" s="1"/>
  <c r="O223" i="47" s="1"/>
  <c r="I371" i="47" a="1"/>
  <c r="I371" i="47" s="1"/>
  <c r="N371" i="47" s="1"/>
  <c r="O371" i="47" s="1"/>
  <c r="I517" i="47" a="1"/>
  <c r="I517" i="47" s="1"/>
  <c r="N517" i="47" s="1"/>
  <c r="O517" i="47" s="1"/>
  <c r="I258" i="47" a="1"/>
  <c r="I258" i="47" s="1"/>
  <c r="N258" i="47" s="1"/>
  <c r="O258" i="47" s="1"/>
  <c r="I406" i="47" a="1"/>
  <c r="I406" i="47" s="1"/>
  <c r="N406" i="47" s="1"/>
  <c r="O406" i="47" s="1"/>
  <c r="I540" i="47" a="1"/>
  <c r="I540" i="47" s="1"/>
  <c r="N540" i="47" s="1"/>
  <c r="O540" i="47" s="1"/>
  <c r="I293" i="47" a="1"/>
  <c r="I293" i="47" s="1"/>
  <c r="N293" i="47" s="1"/>
  <c r="O293" i="47" s="1"/>
  <c r="I429" i="47" a="1"/>
  <c r="I429" i="47" s="1"/>
  <c r="N429" i="47" s="1"/>
  <c r="O429" i="47" s="1"/>
  <c r="I330" i="47" a="1"/>
  <c r="I330" i="47" s="1"/>
  <c r="N330" i="47" s="1"/>
  <c r="O330" i="47" s="1"/>
  <c r="I317" i="47" a="1"/>
  <c r="I317" i="47" s="1"/>
  <c r="N317" i="47" s="1"/>
  <c r="O317" i="47" s="1"/>
  <c r="I464" i="47" a="1"/>
  <c r="I464" i="47" s="1"/>
  <c r="N464" i="47" s="1"/>
  <c r="O464" i="47" s="1"/>
  <c r="I568" i="47" a="1"/>
  <c r="I568" i="47" s="1"/>
  <c r="N568" i="47" s="1"/>
  <c r="O568" i="47" s="1"/>
  <c r="I340" i="47" a="1"/>
  <c r="I340" i="47" s="1"/>
  <c r="N340" i="47" s="1"/>
  <c r="O340" i="47" s="1"/>
  <c r="I477" i="47" a="1"/>
  <c r="I477" i="47" s="1"/>
  <c r="N477" i="47" s="1"/>
  <c r="O477" i="47" s="1"/>
  <c r="I219" i="47" a="1"/>
  <c r="I219" i="47" s="1"/>
  <c r="N219" i="47" s="1"/>
  <c r="O219" i="47" s="1"/>
  <c r="I355" i="47" a="1"/>
  <c r="I355" i="47" s="1"/>
  <c r="N355" i="47" s="1"/>
  <c r="O355" i="47" s="1"/>
  <c r="I502" i="47" a="1"/>
  <c r="I502" i="47" s="1"/>
  <c r="N502" i="47" s="1"/>
  <c r="O502" i="47" s="1"/>
  <c r="I560" i="47" a="1"/>
  <c r="I560" i="47" s="1"/>
  <c r="N560" i="47" s="1"/>
  <c r="O560" i="47" s="1"/>
  <c r="I423" i="47" a="1"/>
  <c r="I423" i="47" s="1"/>
  <c r="N423" i="47" s="1"/>
  <c r="O423" i="47" s="1"/>
  <c r="I297" i="47" a="1"/>
  <c r="I297" i="47" s="1"/>
  <c r="N297" i="47" s="1"/>
  <c r="O297" i="47" s="1"/>
  <c r="I444" i="47" a="1"/>
  <c r="I444" i="47" s="1"/>
  <c r="N444" i="47" s="1"/>
  <c r="O444" i="47" s="1"/>
  <c r="I513" i="47" a="1"/>
  <c r="I513" i="47" s="1"/>
  <c r="N513" i="47" s="1"/>
  <c r="O513" i="47" s="1"/>
  <c r="I274" i="47" a="1"/>
  <c r="I274" i="47" s="1"/>
  <c r="N274" i="47" s="1"/>
  <c r="O274" i="47" s="1"/>
  <c r="I569" i="47" a="1"/>
  <c r="I569" i="47" s="1"/>
  <c r="N569" i="47" s="1"/>
  <c r="O569" i="47" s="1"/>
  <c r="I462" i="47" a="1"/>
  <c r="I462" i="47" s="1"/>
  <c r="N462" i="47" s="1"/>
  <c r="O462" i="47" s="1"/>
  <c r="I286" i="47" a="1"/>
  <c r="I286" i="47" s="1"/>
  <c r="N286" i="47" s="1"/>
  <c r="O286" i="47" s="1"/>
  <c r="I265" i="47" a="1"/>
  <c r="I265" i="47" s="1"/>
  <c r="N265" i="47" s="1"/>
  <c r="O265" i="47" s="1"/>
  <c r="I413" i="47" a="1"/>
  <c r="I413" i="47" s="1"/>
  <c r="N413" i="47" s="1"/>
  <c r="O413" i="47" s="1"/>
  <c r="I409" i="47" a="1"/>
  <c r="I409" i="47" s="1"/>
  <c r="N409" i="47" s="1"/>
  <c r="O409" i="47" s="1"/>
  <c r="I323" i="47" a="1"/>
  <c r="I323" i="47" s="1"/>
  <c r="N323" i="47" s="1"/>
  <c r="O323" i="47" s="1"/>
  <c r="I471" i="47" a="1"/>
  <c r="I471" i="47" s="1"/>
  <c r="N471" i="47" s="1"/>
  <c r="O471" i="47" s="1"/>
  <c r="I210" i="47" a="1"/>
  <c r="I210" i="47" s="1"/>
  <c r="N210" i="47" s="1"/>
  <c r="O210" i="47" s="1"/>
  <c r="I358" i="47" a="1"/>
  <c r="I358" i="47" s="1"/>
  <c r="N358" i="47" s="1"/>
  <c r="O358" i="47" s="1"/>
  <c r="I234" i="47" a="1"/>
  <c r="I234" i="47" s="1"/>
  <c r="N234" i="47" s="1"/>
  <c r="O234" i="47" s="1"/>
  <c r="I382" i="47" a="1"/>
  <c r="I382" i="47" s="1"/>
  <c r="N382" i="47" s="1"/>
  <c r="O382" i="47" s="1"/>
  <c r="I529" i="47" a="1"/>
  <c r="I529" i="47" s="1"/>
  <c r="N529" i="47" s="1"/>
  <c r="O529" i="47" s="1"/>
  <c r="I269" i="47" a="1"/>
  <c r="I269" i="47" s="1"/>
  <c r="N269" i="47" s="1"/>
  <c r="O269" i="47" s="1"/>
  <c r="I417" i="47" a="1"/>
  <c r="I417" i="47" s="1"/>
  <c r="N417" i="47" s="1"/>
  <c r="O417" i="47" s="1"/>
  <c r="I262" i="47" a="1"/>
  <c r="I262" i="47" s="1"/>
  <c r="N262" i="47" s="1"/>
  <c r="O262" i="47" s="1"/>
  <c r="I304" i="47" a="1"/>
  <c r="I304" i="47" s="1"/>
  <c r="N304" i="47" s="1"/>
  <c r="O304" i="47" s="1"/>
  <c r="I441" i="47" a="1"/>
  <c r="I441" i="47" s="1"/>
  <c r="N441" i="47" s="1"/>
  <c r="O441" i="47" s="1"/>
  <c r="I432" i="47" a="1"/>
  <c r="I432" i="47" s="1"/>
  <c r="N432" i="47" s="1"/>
  <c r="O432" i="47" s="1"/>
  <c r="I328" i="47" a="1"/>
  <c r="I328" i="47" s="1"/>
  <c r="N328" i="47" s="1"/>
  <c r="O328" i="47" s="1"/>
  <c r="I476" i="47" a="1"/>
  <c r="I476" i="47" s="1"/>
  <c r="N476" i="47" s="1"/>
  <c r="O476" i="47" s="1"/>
  <c r="I204" i="47" a="1"/>
  <c r="I204" i="47" s="1"/>
  <c r="N204" i="47" s="1"/>
  <c r="O204" i="47" s="1"/>
  <c r="I352" i="47" a="1"/>
  <c r="I352" i="47" s="1"/>
  <c r="N352" i="47" s="1"/>
  <c r="O352" i="47" s="1"/>
  <c r="I488" i="47" a="1"/>
  <c r="I488" i="47" s="1"/>
  <c r="N488" i="47" s="1"/>
  <c r="O488" i="47" s="1"/>
  <c r="I230" i="47" a="1"/>
  <c r="I230" i="47" s="1"/>
  <c r="N230" i="47" s="1"/>
  <c r="O230" i="47" s="1"/>
  <c r="I367" i="47" a="1"/>
  <c r="I367" i="47" s="1"/>
  <c r="N367" i="47" s="1"/>
  <c r="O367" i="47" s="1"/>
  <c r="I514" i="47" a="1"/>
  <c r="I514" i="47" s="1"/>
  <c r="N514" i="47" s="1"/>
  <c r="O514" i="47" s="1"/>
  <c r="I433" i="47" a="1"/>
  <c r="I433" i="47" s="1"/>
  <c r="N433" i="47" s="1"/>
  <c r="O433" i="47" s="1"/>
  <c r="I365" i="47" a="1"/>
  <c r="I365" i="47" s="1"/>
  <c r="N365" i="47" s="1"/>
  <c r="O365" i="47" s="1"/>
  <c r="I445" i="47" a="1"/>
  <c r="I445" i="47" s="1"/>
  <c r="N445" i="47" s="1"/>
  <c r="O445" i="47" s="1"/>
  <c r="I400" i="47" a="1"/>
  <c r="I400" i="47" s="1"/>
  <c r="N400" i="47" s="1"/>
  <c r="O400" i="47" s="1"/>
  <c r="I207" i="47" a="1"/>
  <c r="I207" i="47" s="1"/>
  <c r="N207" i="47" s="1"/>
  <c r="O207" i="47" s="1"/>
  <c r="I195" i="47" a="1"/>
  <c r="I195" i="47" s="1"/>
  <c r="N195" i="47" s="1"/>
  <c r="O195" i="47" s="1"/>
  <c r="I256" i="47" a="1"/>
  <c r="I256" i="47" s="1"/>
  <c r="N256" i="47" s="1"/>
  <c r="O256" i="47" s="1"/>
  <c r="I364" i="47" a="1"/>
  <c r="I364" i="47" s="1"/>
  <c r="N364" i="47" s="1"/>
  <c r="O364" i="47" s="1"/>
  <c r="I249" i="47" a="1"/>
  <c r="I249" i="47" s="1"/>
  <c r="N249" i="47" s="1"/>
  <c r="O249" i="47" s="1"/>
  <c r="I277" i="47" a="1"/>
  <c r="I277" i="47" s="1"/>
  <c r="N277" i="47" s="1"/>
  <c r="O277" i="47" s="1"/>
  <c r="I425" i="47" a="1"/>
  <c r="I425" i="47" s="1"/>
  <c r="N425" i="47" s="1"/>
  <c r="O425" i="47" s="1"/>
  <c r="I534" i="47" a="1"/>
  <c r="I534" i="47" s="1"/>
  <c r="N534" i="47" s="1"/>
  <c r="O534" i="47" s="1"/>
  <c r="I335" i="47" a="1"/>
  <c r="I335" i="47" s="1"/>
  <c r="N335" i="47" s="1"/>
  <c r="O335" i="47" s="1"/>
  <c r="I482" i="47" a="1"/>
  <c r="I482" i="47" s="1"/>
  <c r="N482" i="47" s="1"/>
  <c r="O482" i="47" s="1"/>
  <c r="I222" i="47" a="1"/>
  <c r="I222" i="47" s="1"/>
  <c r="N222" i="47" s="1"/>
  <c r="O222" i="47" s="1"/>
  <c r="I370" i="47" a="1"/>
  <c r="I370" i="47" s="1"/>
  <c r="N370" i="47" s="1"/>
  <c r="O370" i="47" s="1"/>
  <c r="I505" i="47" a="1"/>
  <c r="I505" i="47" s="1"/>
  <c r="N505" i="47" s="1"/>
  <c r="O505" i="47" s="1"/>
  <c r="I257" i="47" a="1"/>
  <c r="I257" i="47" s="1"/>
  <c r="N257" i="47" s="1"/>
  <c r="O257" i="47" s="1"/>
  <c r="I393" i="47" a="1"/>
  <c r="I393" i="47" s="1"/>
  <c r="N393" i="47" s="1"/>
  <c r="O393" i="47" s="1"/>
  <c r="I551" i="47" a="1"/>
  <c r="I551" i="47" s="1"/>
  <c r="N551" i="47" s="1"/>
  <c r="O551" i="47" s="1"/>
  <c r="I281" i="47" a="1"/>
  <c r="I281" i="47" s="1"/>
  <c r="N281" i="47" s="1"/>
  <c r="O281" i="47" s="1"/>
  <c r="I428" i="47" a="1"/>
  <c r="I428" i="47" s="1"/>
  <c r="N428" i="47" s="1"/>
  <c r="O428" i="47" s="1"/>
  <c r="I318" i="47" a="1"/>
  <c r="I318" i="47" s="1"/>
  <c r="N318" i="47" s="1"/>
  <c r="O318" i="47" s="1"/>
  <c r="I316" i="47" a="1"/>
  <c r="I316" i="47" s="1"/>
  <c r="N316" i="47" s="1"/>
  <c r="O316" i="47" s="1"/>
  <c r="I452" i="47" a="1"/>
  <c r="I452" i="47" s="1"/>
  <c r="N452" i="47" s="1"/>
  <c r="O452" i="47" s="1"/>
  <c r="I556" i="47" a="1"/>
  <c r="I556" i="47" s="1"/>
  <c r="N556" i="47" s="1"/>
  <c r="O556" i="47" s="1"/>
  <c r="I339" i="47" a="1"/>
  <c r="I339" i="47" s="1"/>
  <c r="N339" i="47" s="1"/>
  <c r="O339" i="47" s="1"/>
  <c r="I487" i="47" a="1"/>
  <c r="I487" i="47" s="1"/>
  <c r="N487" i="47" s="1"/>
  <c r="O487" i="47" s="1"/>
  <c r="I215" i="47" a="1"/>
  <c r="I215" i="47" s="1"/>
  <c r="N215" i="47" s="1"/>
  <c r="O215" i="47" s="1"/>
  <c r="I363" i="47" a="1"/>
  <c r="I363" i="47" s="1"/>
  <c r="N363" i="47" s="1"/>
  <c r="O363" i="47" s="1"/>
  <c r="I498" i="47" a="1"/>
  <c r="I498" i="47" s="1"/>
  <c r="N498" i="47" s="1"/>
  <c r="O498" i="47" s="1"/>
  <c r="I242" i="47" a="1"/>
  <c r="I242" i="47" s="1"/>
  <c r="N242" i="47" s="1"/>
  <c r="O242" i="47" s="1"/>
  <c r="I378" i="47" a="1"/>
  <c r="I378" i="47" s="1"/>
  <c r="N378" i="47" s="1"/>
  <c r="O378" i="47" s="1"/>
  <c r="I525" i="47" a="1"/>
  <c r="I525" i="47" s="1"/>
  <c r="N525" i="47" s="1"/>
  <c r="O525" i="47" s="1"/>
  <c r="I549" i="47" a="1"/>
  <c r="I549" i="47" s="1"/>
  <c r="N549" i="47" s="1"/>
  <c r="O549" i="47" s="1"/>
  <c r="I467" i="47" a="1"/>
  <c r="I467" i="47" s="1"/>
  <c r="N467" i="47" s="1"/>
  <c r="O467" i="47" s="1"/>
  <c r="I500" i="47" a="1"/>
  <c r="I500" i="47" s="1"/>
  <c r="N500" i="47" s="1"/>
  <c r="O500" i="47" s="1"/>
  <c r="I399" i="47" a="1"/>
  <c r="I399" i="47" s="1"/>
  <c r="N399" i="47" s="1"/>
  <c r="O399" i="47" s="1"/>
  <c r="I251" i="47" a="1"/>
  <c r="I251" i="47" s="1"/>
  <c r="N251" i="47" s="1"/>
  <c r="O251" i="47" s="1"/>
  <c r="I275" i="47" a="1"/>
  <c r="I275" i="47" s="1"/>
  <c r="N275" i="47" s="1"/>
  <c r="O275" i="47" s="1"/>
  <c r="I536" i="47" a="1"/>
  <c r="I536" i="47" s="1"/>
  <c r="N536" i="47" s="1"/>
  <c r="O536" i="47" s="1"/>
  <c r="I427" i="47" a="1"/>
  <c r="I427" i="47" s="1"/>
  <c r="N427" i="47" s="1"/>
  <c r="O427" i="47" s="1"/>
  <c r="I373" i="47" a="1"/>
  <c r="I373" i="47" s="1"/>
  <c r="N373" i="47" s="1"/>
  <c r="O373" i="47" s="1"/>
  <c r="I456" i="47" a="1"/>
  <c r="I456" i="47" s="1"/>
  <c r="N456" i="47" s="1"/>
  <c r="O456" i="47" s="1"/>
  <c r="I288" i="47" a="1"/>
  <c r="I288" i="47" s="1"/>
  <c r="N288" i="47" s="1"/>
  <c r="O288" i="47" s="1"/>
  <c r="I436" i="47" a="1"/>
  <c r="I436" i="47" s="1"/>
  <c r="N436" i="47" s="1"/>
  <c r="O436" i="47" s="1"/>
  <c r="I199" i="47" a="1"/>
  <c r="I199" i="47" s="1"/>
  <c r="N199" i="47" s="1"/>
  <c r="O199" i="47" s="1"/>
  <c r="I346" i="47" a="1"/>
  <c r="I346" i="47" s="1"/>
  <c r="N346" i="47" s="1"/>
  <c r="O346" i="47" s="1"/>
  <c r="I494" i="47" a="1"/>
  <c r="I494" i="47" s="1"/>
  <c r="N494" i="47" s="1"/>
  <c r="O494" i="47" s="1"/>
  <c r="I233" i="47" a="1"/>
  <c r="I233" i="47" s="1"/>
  <c r="N233" i="47" s="1"/>
  <c r="O233" i="47" s="1"/>
  <c r="I381" i="47" a="1"/>
  <c r="I381" i="47" s="1"/>
  <c r="N381" i="47" s="1"/>
  <c r="O381" i="47" s="1"/>
  <c r="I516" i="47" a="1"/>
  <c r="I516" i="47" s="1"/>
  <c r="N516" i="47" s="1"/>
  <c r="O516" i="47" s="1"/>
  <c r="I268" i="47" a="1"/>
  <c r="I268" i="47" s="1"/>
  <c r="N268" i="47" s="1"/>
  <c r="O268" i="47" s="1"/>
  <c r="I405" i="47" a="1"/>
  <c r="I405" i="47" s="1"/>
  <c r="N405" i="47" s="1"/>
  <c r="O405" i="47" s="1"/>
  <c r="I565" i="47" a="1"/>
  <c r="I565" i="47" s="1"/>
  <c r="N565" i="47" s="1"/>
  <c r="O565" i="47" s="1"/>
  <c r="I292" i="47" a="1"/>
  <c r="I292" i="47" s="1"/>
  <c r="N292" i="47" s="1"/>
  <c r="O292" i="47" s="1"/>
  <c r="I440" i="47" a="1"/>
  <c r="I440" i="47" s="1"/>
  <c r="N440" i="47" s="1"/>
  <c r="O440" i="47" s="1"/>
  <c r="I421" i="47" a="1"/>
  <c r="I421" i="47" s="1"/>
  <c r="N421" i="47" s="1"/>
  <c r="O421" i="47" s="1"/>
  <c r="I327" i="47" a="1"/>
  <c r="I327" i="47" s="1"/>
  <c r="N327" i="47" s="1"/>
  <c r="O327" i="47" s="1"/>
  <c r="I463" i="47" a="1"/>
  <c r="I463" i="47" s="1"/>
  <c r="N463" i="47" s="1"/>
  <c r="O463" i="47" s="1"/>
  <c r="I214" i="47" a="1"/>
  <c r="I214" i="47" s="1"/>
  <c r="N214" i="47" s="1"/>
  <c r="O214" i="47" s="1"/>
  <c r="I351" i="47" a="1"/>
  <c r="I351" i="47" s="1"/>
  <c r="N351" i="47" s="1"/>
  <c r="O351" i="47" s="1"/>
  <c r="I497" i="47" a="1"/>
  <c r="I497" i="47" s="1"/>
  <c r="N497" i="47" s="1"/>
  <c r="O497" i="47" s="1"/>
  <c r="I227" i="47" a="1"/>
  <c r="I227" i="47" s="1"/>
  <c r="N227" i="47" s="1"/>
  <c r="O227" i="47" s="1"/>
  <c r="I374" i="47" a="1"/>
  <c r="I374" i="47" s="1"/>
  <c r="N374" i="47" s="1"/>
  <c r="O374" i="47" s="1"/>
  <c r="I510" i="47" a="1"/>
  <c r="I510" i="47" s="1"/>
  <c r="N510" i="47" s="1"/>
  <c r="O510" i="47" s="1"/>
  <c r="I253" i="47" a="1"/>
  <c r="I253" i="47" s="1"/>
  <c r="N253" i="47" s="1"/>
  <c r="O253" i="47" s="1"/>
  <c r="I401" i="47" a="1"/>
  <c r="I401" i="47" s="1"/>
  <c r="N401" i="47" s="1"/>
  <c r="O401" i="47" s="1"/>
  <c r="I537" i="47" a="1"/>
  <c r="I537" i="47" s="1"/>
  <c r="N537" i="47" s="1"/>
  <c r="O537" i="47" s="1"/>
  <c r="I561" i="47" a="1"/>
  <c r="I561" i="47" s="1"/>
  <c r="N561" i="47" s="1"/>
  <c r="O561" i="47" s="1"/>
  <c r="I206" i="47" a="1"/>
  <c r="I206" i="47" s="1"/>
  <c r="N206" i="47" s="1"/>
  <c r="O206" i="47" s="1"/>
  <c r="I331" i="47" a="1"/>
  <c r="I331" i="47" s="1"/>
  <c r="N331" i="47" s="1"/>
  <c r="O331" i="47" s="1"/>
  <c r="I342" i="47" a="1"/>
  <c r="I342" i="47" s="1"/>
  <c r="N342" i="47" s="1"/>
  <c r="O342" i="47" s="1"/>
  <c r="I319" i="47" a="1"/>
  <c r="I319" i="47" s="1"/>
  <c r="N319" i="47" s="1"/>
  <c r="O319" i="47" s="1"/>
  <c r="I343" i="47" a="1"/>
  <c r="I343" i="47" s="1"/>
  <c r="N343" i="47" s="1"/>
  <c r="O343" i="47" s="1"/>
  <c r="I479" i="47" a="1"/>
  <c r="I479" i="47" s="1"/>
  <c r="N479" i="47" s="1"/>
  <c r="O479" i="47" s="1"/>
  <c r="I322" i="47" a="1"/>
  <c r="I322" i="47" s="1"/>
  <c r="N322" i="47" s="1"/>
  <c r="O322" i="47" s="1"/>
  <c r="I481" i="47" a="1"/>
  <c r="I481" i="47" s="1"/>
  <c r="N481" i="47" s="1"/>
  <c r="O481" i="47" s="1"/>
  <c r="I369" i="47" a="1"/>
  <c r="I369" i="47" s="1"/>
  <c r="N369" i="47" s="1"/>
  <c r="O369" i="47" s="1"/>
  <c r="I404" i="47" a="1"/>
  <c r="I404" i="47" s="1"/>
  <c r="N404" i="47" s="1"/>
  <c r="O404" i="47" s="1"/>
  <c r="I291" i="47" a="1"/>
  <c r="I291" i="47" s="1"/>
  <c r="N291" i="47" s="1"/>
  <c r="O291" i="47" s="1"/>
  <c r="I486" i="47" a="1"/>
  <c r="I486" i="47" s="1"/>
  <c r="N486" i="47" s="1"/>
  <c r="O486" i="47" s="1"/>
  <c r="I552" i="47" a="1"/>
  <c r="I552" i="47" s="1"/>
  <c r="N552" i="47" s="1"/>
  <c r="O552" i="47" s="1"/>
  <c r="I311" i="47" a="1"/>
  <c r="I311" i="47" s="1"/>
  <c r="N311" i="47" s="1"/>
  <c r="O311" i="47" s="1"/>
  <c r="I459" i="47" a="1"/>
  <c r="I459" i="47" s="1"/>
  <c r="N459" i="47" s="1"/>
  <c r="O459" i="47" s="1"/>
  <c r="I221" i="47" a="1"/>
  <c r="I221" i="47" s="1"/>
  <c r="N221" i="47" s="1"/>
  <c r="O221" i="47" s="1"/>
  <c r="I357" i="47" a="1"/>
  <c r="I357" i="47" s="1"/>
  <c r="N357" i="47" s="1"/>
  <c r="O357" i="47" s="1"/>
  <c r="I504" i="47" a="1"/>
  <c r="I504" i="47" s="1"/>
  <c r="N504" i="47" s="1"/>
  <c r="O504" i="47" s="1"/>
  <c r="I245" i="47" a="1"/>
  <c r="I245" i="47" s="1"/>
  <c r="N245" i="47" s="1"/>
  <c r="O245" i="47" s="1"/>
  <c r="I392" i="47" a="1"/>
  <c r="I392" i="47" s="1"/>
  <c r="N392" i="47" s="1"/>
  <c r="O392" i="47" s="1"/>
  <c r="I539" i="47" a="1"/>
  <c r="I539" i="47" s="1"/>
  <c r="N539" i="47" s="1"/>
  <c r="O539" i="47" s="1"/>
  <c r="I280" i="47" a="1"/>
  <c r="I280" i="47" s="1"/>
  <c r="N280" i="47" s="1"/>
  <c r="O280" i="47" s="1"/>
  <c r="I416" i="47" a="1"/>
  <c r="I416" i="47" s="1"/>
  <c r="N416" i="47" s="1"/>
  <c r="O416" i="47" s="1"/>
  <c r="I273" i="47" a="1"/>
  <c r="I273" i="47" s="1"/>
  <c r="N273" i="47" s="1"/>
  <c r="O273" i="47" s="1"/>
  <c r="I303" i="47" a="1"/>
  <c r="I303" i="47" s="1"/>
  <c r="N303" i="47" s="1"/>
  <c r="O303" i="47" s="1"/>
  <c r="I451" i="47" a="1"/>
  <c r="I451" i="47" s="1"/>
  <c r="N451" i="47" s="1"/>
  <c r="O451" i="47" s="1"/>
  <c r="I544" i="47" a="1"/>
  <c r="I544" i="47" s="1"/>
  <c r="N544" i="47" s="1"/>
  <c r="O544" i="47" s="1"/>
  <c r="I338" i="47" a="1"/>
  <c r="I338" i="47" s="1"/>
  <c r="N338" i="47" s="1"/>
  <c r="O338" i="47" s="1"/>
  <c r="I475" i="47" a="1"/>
  <c r="I475" i="47" s="1"/>
  <c r="N475" i="47" s="1"/>
  <c r="O475" i="47" s="1"/>
  <c r="I226" i="47" a="1"/>
  <c r="I226" i="47" s="1"/>
  <c r="N226" i="47" s="1"/>
  <c r="O226" i="47" s="1"/>
  <c r="I362" i="47" a="1"/>
  <c r="I362" i="47" s="1"/>
  <c r="N362" i="47" s="1"/>
  <c r="O362" i="47" s="1"/>
  <c r="I509" i="47" a="1"/>
  <c r="I509" i="47" s="1"/>
  <c r="N509" i="47" s="1"/>
  <c r="O509" i="47" s="1"/>
  <c r="I238" i="47" a="1"/>
  <c r="I238" i="47" s="1"/>
  <c r="N238" i="47" s="1"/>
  <c r="O238" i="47" s="1"/>
  <c r="I386" i="47" a="1"/>
  <c r="I386" i="47" s="1"/>
  <c r="N386" i="47" s="1"/>
  <c r="O386" i="47" s="1"/>
  <c r="I521" i="47" a="1"/>
  <c r="I521" i="47" s="1"/>
  <c r="N521" i="47" s="1"/>
  <c r="O521" i="47" s="1"/>
  <c r="I264" i="47" a="1"/>
  <c r="I264" i="47" s="1"/>
  <c r="N264" i="47" s="1"/>
  <c r="O264" i="47" s="1"/>
  <c r="I412" i="47" a="1"/>
  <c r="I412" i="47" s="1"/>
  <c r="N412" i="47" s="1"/>
  <c r="O412" i="47" s="1"/>
  <c r="I547" i="47" a="1"/>
  <c r="I547" i="47" s="1"/>
  <c r="N547" i="47" s="1"/>
  <c r="O547" i="47" s="1"/>
  <c r="I550" i="47" a="1"/>
  <c r="I550" i="47" s="1"/>
  <c r="N550" i="47" s="1"/>
  <c r="O550" i="47" s="1"/>
  <c r="I218" i="47" a="1"/>
  <c r="I218" i="47" s="1"/>
  <c r="N218" i="47" s="1"/>
  <c r="O218" i="47" s="1"/>
  <c r="I332" i="47" a="1"/>
  <c r="I332" i="47" s="1"/>
  <c r="N332" i="47" s="1"/>
  <c r="O332" i="47" s="1"/>
  <c r="I240" i="47" a="1"/>
  <c r="I240" i="47" s="1"/>
  <c r="N240" i="47" s="1"/>
  <c r="O240" i="47" s="1"/>
  <c r="I388" i="47" a="1"/>
  <c r="I388" i="47" s="1"/>
  <c r="N388" i="47" s="1"/>
  <c r="O388" i="47" s="1"/>
  <c r="I411" i="47" a="1"/>
  <c r="I411" i="47" s="1"/>
  <c r="N411" i="47" s="1"/>
  <c r="O411" i="47" s="1"/>
  <c r="I193" i="47" a="1"/>
  <c r="I193" i="47" s="1"/>
  <c r="N193" i="47" s="1"/>
  <c r="O193" i="47" s="1"/>
  <c r="I232" i="47" a="1"/>
  <c r="I232" i="47" s="1"/>
  <c r="N232" i="47" s="1"/>
  <c r="O232" i="47" s="1"/>
  <c r="I515" i="47" a="1"/>
  <c r="I515" i="47" s="1"/>
  <c r="N515" i="47" s="1"/>
  <c r="O515" i="47" s="1"/>
  <c r="I564" i="47" a="1"/>
  <c r="I564" i="47" s="1"/>
  <c r="N564" i="47" s="1"/>
  <c r="O564" i="47" s="1"/>
  <c r="I315" i="47" a="1"/>
  <c r="I315" i="47" s="1"/>
  <c r="N315" i="47" s="1"/>
  <c r="O315" i="47" s="1"/>
  <c r="I397" i="47" a="1"/>
  <c r="I397" i="47" s="1"/>
  <c r="N397" i="47" s="1"/>
  <c r="O397" i="47" s="1"/>
  <c r="I546" i="47" a="1"/>
  <c r="I546" i="47" s="1"/>
  <c r="N546" i="47" s="1"/>
  <c r="O546" i="47" s="1"/>
  <c r="I334" i="47" a="1"/>
  <c r="I334" i="47" s="1"/>
  <c r="N334" i="47" s="1"/>
  <c r="O334" i="47" s="1"/>
  <c r="I503" i="47" a="1"/>
  <c r="I503" i="47" s="1"/>
  <c r="N503" i="47" s="1"/>
  <c r="O503" i="47" s="1"/>
  <c r="I244" i="47" a="1"/>
  <c r="I244" i="47" s="1"/>
  <c r="N244" i="47" s="1"/>
  <c r="O244" i="47" s="1"/>
  <c r="I380" i="47" a="1"/>
  <c r="I380" i="47" s="1"/>
  <c r="N380" i="47" s="1"/>
  <c r="O380" i="47" s="1"/>
  <c r="I570" i="47" a="1"/>
  <c r="I570" i="47" s="1"/>
  <c r="N570" i="47" s="1"/>
  <c r="O570" i="47" s="1"/>
  <c r="I267" i="47" a="1"/>
  <c r="I267" i="47" s="1"/>
  <c r="N267" i="47" s="1"/>
  <c r="O267" i="47" s="1"/>
  <c r="I415" i="47" a="1"/>
  <c r="I415" i="47" s="1"/>
  <c r="N415" i="47" s="1"/>
  <c r="O415" i="47" s="1"/>
  <c r="I567" i="47" a="1"/>
  <c r="I567" i="47" s="1"/>
  <c r="N567" i="47" s="1"/>
  <c r="O567" i="47" s="1"/>
  <c r="I302" i="47" a="1"/>
  <c r="I302" i="47" s="1"/>
  <c r="N302" i="47" s="1"/>
  <c r="O302" i="47" s="1"/>
  <c r="I439" i="47" a="1"/>
  <c r="I439" i="47" s="1"/>
  <c r="N439" i="47" s="1"/>
  <c r="O439" i="47" s="1"/>
  <c r="I489" i="47" a="1"/>
  <c r="I489" i="47" s="1"/>
  <c r="N489" i="47" s="1"/>
  <c r="O489" i="47" s="1"/>
  <c r="I326" i="47" a="1"/>
  <c r="I326" i="47" s="1"/>
  <c r="N326" i="47" s="1"/>
  <c r="O326" i="47" s="1"/>
  <c r="I474" i="47" a="1"/>
  <c r="I474" i="47" s="1"/>
  <c r="N474" i="47" s="1"/>
  <c r="O474" i="47" s="1"/>
  <c r="I213" i="47" a="1"/>
  <c r="I213" i="47" s="1"/>
  <c r="N213" i="47" s="1"/>
  <c r="O213" i="47" s="1"/>
  <c r="I361" i="47" a="1"/>
  <c r="I361" i="47" s="1"/>
  <c r="N361" i="47" s="1"/>
  <c r="O361" i="47" s="1"/>
  <c r="I508" i="47" a="1"/>
  <c r="I508" i="47" s="1"/>
  <c r="N508" i="47" s="1"/>
  <c r="O508" i="47" s="1"/>
  <c r="I248" i="47" a="1"/>
  <c r="I248" i="47" s="1"/>
  <c r="N248" i="47" s="1"/>
  <c r="O248" i="47" s="1"/>
  <c r="I385" i="47" a="1"/>
  <c r="I385" i="47" s="1"/>
  <c r="N385" i="47" s="1"/>
  <c r="O385" i="47" s="1"/>
  <c r="I532" i="47" a="1"/>
  <c r="I532" i="47" s="1"/>
  <c r="N532" i="47" s="1"/>
  <c r="O532" i="47" s="1"/>
  <c r="I261" i="47" a="1"/>
  <c r="I261" i="47" s="1"/>
  <c r="N261" i="47" s="1"/>
  <c r="O261" i="47" s="1"/>
  <c r="I408" i="47" a="1"/>
  <c r="I408" i="47" s="1"/>
  <c r="N408" i="47" s="1"/>
  <c r="O408" i="47" s="1"/>
  <c r="I543" i="47" a="1"/>
  <c r="I543" i="47" s="1"/>
  <c r="N543" i="47" s="1"/>
  <c r="O543" i="47" s="1"/>
  <c r="I287" i="47" a="1"/>
  <c r="I287" i="47" s="1"/>
  <c r="N287" i="47" s="1"/>
  <c r="O287" i="47" s="1"/>
  <c r="I435" i="47" a="1"/>
  <c r="I435" i="47" s="1"/>
  <c r="N435" i="47" s="1"/>
  <c r="O435" i="47" s="1"/>
  <c r="I566" i="47" a="1"/>
  <c r="I566" i="47" s="1"/>
  <c r="N566" i="47" s="1"/>
  <c r="O566" i="47" s="1"/>
  <c r="I491" i="47" a="1"/>
  <c r="I491" i="47" s="1"/>
  <c r="N491" i="47" s="1"/>
  <c r="O491" i="47" s="1"/>
  <c r="I298" i="47" a="1"/>
  <c r="I298" i="47" s="1"/>
  <c r="N298" i="47" s="1"/>
  <c r="O298" i="47" s="1"/>
  <c r="I512" i="47" a="1"/>
  <c r="I512" i="47" s="1"/>
  <c r="N512" i="47" s="1"/>
  <c r="O512" i="47" s="1"/>
  <c r="I523" i="47" a="1"/>
  <c r="I523" i="47" s="1"/>
  <c r="N523" i="47" s="1"/>
  <c r="O523" i="47" s="1"/>
  <c r="I217" i="47" a="1"/>
  <c r="I217" i="47" s="1"/>
  <c r="N217" i="47" s="1"/>
  <c r="O217" i="47" s="1"/>
  <c r="I203" i="47" a="1"/>
  <c r="I203" i="47" s="1"/>
  <c r="N203" i="47" s="1"/>
  <c r="O203" i="47" s="1"/>
  <c r="I276" i="47" a="1"/>
  <c r="I276" i="47" s="1"/>
  <c r="N276" i="47" s="1"/>
  <c r="O276" i="47" s="1"/>
  <c r="I523" i="49" a="1"/>
  <c r="I523" i="49" s="1"/>
  <c r="Q523" i="49" s="1"/>
  <c r="R523" i="49" s="1"/>
  <c r="I212" i="49" a="1"/>
  <c r="I212" i="49" s="1"/>
  <c r="Q212" i="49" s="1"/>
  <c r="R212" i="49" s="1"/>
  <c r="I310" i="49" a="1"/>
  <c r="I310" i="49" s="1"/>
  <c r="Q310" i="49" s="1"/>
  <c r="R310" i="49" s="1"/>
  <c r="I459" i="49" a="1"/>
  <c r="I459" i="49" s="1"/>
  <c r="Q459" i="49" s="1"/>
  <c r="R459" i="49" s="1"/>
  <c r="I417" i="49" a="1"/>
  <c r="I417" i="49" s="1"/>
  <c r="Q417" i="49" s="1"/>
  <c r="R417" i="49" s="1"/>
  <c r="I441" i="49" a="1"/>
  <c r="I441" i="49" s="1"/>
  <c r="Q441" i="49" s="1"/>
  <c r="R441" i="49" s="1"/>
  <c r="I314" i="49" a="1"/>
  <c r="I314" i="49" s="1"/>
  <c r="Q314" i="49" s="1"/>
  <c r="R314" i="49" s="1"/>
  <c r="I390" i="49" a="1"/>
  <c r="I390" i="49" s="1"/>
  <c r="Q390" i="49" s="1"/>
  <c r="R390" i="49" s="1"/>
  <c r="I401" i="49" a="1"/>
  <c r="I401" i="49" s="1"/>
  <c r="Q401" i="49" s="1"/>
  <c r="R401" i="49" s="1"/>
  <c r="I332" i="49" a="1"/>
  <c r="I332" i="49" s="1"/>
  <c r="Q332" i="49" s="1"/>
  <c r="R332" i="49" s="1"/>
  <c r="I440" i="49" a="1"/>
  <c r="I440" i="49" s="1"/>
  <c r="Q440" i="49" s="1"/>
  <c r="R440" i="49" s="1"/>
  <c r="I229" i="49" a="1"/>
  <c r="I229" i="49" s="1"/>
  <c r="Q229" i="49" s="1"/>
  <c r="R229" i="49" s="1"/>
  <c r="I297" i="49" a="1"/>
  <c r="I297" i="49" s="1"/>
  <c r="Q297" i="49" s="1"/>
  <c r="R297" i="49" s="1"/>
  <c r="I258" i="49" a="1"/>
  <c r="I258" i="49" s="1"/>
  <c r="Q258" i="49" s="1"/>
  <c r="R258" i="49" s="1"/>
  <c r="I439" i="49" a="1"/>
  <c r="I439" i="49" s="1"/>
  <c r="Q439" i="49" s="1"/>
  <c r="R439" i="49" s="1"/>
  <c r="I232" i="49" a="1"/>
  <c r="I232" i="49" s="1"/>
  <c r="Q232" i="49" s="1"/>
  <c r="R232" i="49" s="1"/>
  <c r="I501" i="49" a="1"/>
  <c r="I501" i="49" s="1"/>
  <c r="Q501" i="49" s="1"/>
  <c r="R501" i="49" s="1"/>
  <c r="I430" i="49" a="1"/>
  <c r="I430" i="49" s="1"/>
  <c r="Q430" i="49" s="1"/>
  <c r="R430" i="49" s="1"/>
  <c r="I489" i="49" a="1"/>
  <c r="I489" i="49" s="1"/>
  <c r="Q489" i="49" s="1"/>
  <c r="R489" i="49" s="1"/>
  <c r="I529" i="49" a="1"/>
  <c r="I529" i="49" s="1"/>
  <c r="Q529" i="49" s="1"/>
  <c r="R529" i="49" s="1"/>
  <c r="I223" i="49" a="1"/>
  <c r="I223" i="49" s="1"/>
  <c r="Q223" i="49" s="1"/>
  <c r="R223" i="49" s="1"/>
  <c r="I306" i="49" a="1"/>
  <c r="I306" i="49" s="1"/>
  <c r="Q306" i="49" s="1"/>
  <c r="R306" i="49" s="1"/>
  <c r="I464" i="49" a="1"/>
  <c r="I464" i="49" s="1"/>
  <c r="Q464" i="49" s="1"/>
  <c r="R464" i="49" s="1"/>
  <c r="I330" i="49" a="1"/>
  <c r="I330" i="49" s="1"/>
  <c r="Q330" i="49" s="1"/>
  <c r="R330" i="49" s="1"/>
  <c r="I324" i="49" a="1"/>
  <c r="I324" i="49" s="1"/>
  <c r="Q324" i="49" s="1"/>
  <c r="R324" i="49" s="1"/>
  <c r="I520" i="49" a="1"/>
  <c r="I520" i="49" s="1"/>
  <c r="Q520" i="49" s="1"/>
  <c r="R520" i="49" s="1"/>
  <c r="I443" i="49" a="1"/>
  <c r="I443" i="49" s="1"/>
  <c r="Q443" i="49" s="1"/>
  <c r="R443" i="49" s="1"/>
  <c r="I484" i="49" a="1"/>
  <c r="I484" i="49" s="1"/>
  <c r="Q484" i="49" s="1"/>
  <c r="R484" i="49" s="1"/>
  <c r="I416" i="49" a="1"/>
  <c r="I416" i="49" s="1"/>
  <c r="Q416" i="49" s="1"/>
  <c r="R416" i="49" s="1"/>
  <c r="I387" i="49" a="1"/>
  <c r="I387" i="49" s="1"/>
  <c r="Q387" i="49" s="1"/>
  <c r="R387" i="49" s="1"/>
  <c r="I248" i="49" a="1"/>
  <c r="I248" i="49" s="1"/>
  <c r="Q248" i="49" s="1"/>
  <c r="R248" i="49" s="1"/>
  <c r="I376" i="49" a="1"/>
  <c r="I376" i="49" s="1"/>
  <c r="Q376" i="49" s="1"/>
  <c r="R376" i="49" s="1"/>
  <c r="I253" i="49" a="1"/>
  <c r="I253" i="49" s="1"/>
  <c r="Q253" i="49" s="1"/>
  <c r="R253" i="49" s="1"/>
  <c r="I361" i="49" a="1"/>
  <c r="I361" i="49" s="1"/>
  <c r="Q361" i="49" s="1"/>
  <c r="R361" i="49" s="1"/>
  <c r="I454" i="49" a="1"/>
  <c r="I454" i="49" s="1"/>
  <c r="Q454" i="49" s="1"/>
  <c r="R454" i="49" s="1"/>
  <c r="I455" i="49" a="1"/>
  <c r="I455" i="49" s="1"/>
  <c r="Q455" i="49" s="1"/>
  <c r="R455" i="49" s="1"/>
  <c r="I263" i="49" a="1"/>
  <c r="I263" i="49" s="1"/>
  <c r="Q263" i="49" s="1"/>
  <c r="R263" i="49" s="1"/>
  <c r="I448" i="49" a="1"/>
  <c r="I448" i="49" s="1"/>
  <c r="Q448" i="49" s="1"/>
  <c r="R448" i="49" s="1"/>
  <c r="I482" i="49" a="1"/>
  <c r="I482" i="49" s="1"/>
  <c r="Q482" i="49" s="1"/>
  <c r="R482" i="49" s="1"/>
  <c r="I266" i="49" a="1"/>
  <c r="I266" i="49" s="1"/>
  <c r="Q266" i="49" s="1"/>
  <c r="R266" i="49" s="1"/>
  <c r="I487" i="49" a="1"/>
  <c r="I487" i="49" s="1"/>
  <c r="Q487" i="49" s="1"/>
  <c r="R487" i="49" s="1"/>
  <c r="I257" i="49" a="1"/>
  <c r="I257" i="49" s="1"/>
  <c r="Q257" i="49" s="1"/>
  <c r="R257" i="49" s="1"/>
  <c r="I311" i="49" a="1"/>
  <c r="I311" i="49" s="1"/>
  <c r="Q311" i="49" s="1"/>
  <c r="R311" i="49" s="1"/>
  <c r="I327" i="49" a="1"/>
  <c r="I327" i="49" s="1"/>
  <c r="Q327" i="49" s="1"/>
  <c r="R327" i="49" s="1"/>
  <c r="I304" i="49" a="1"/>
  <c r="I304" i="49" s="1"/>
  <c r="Q304" i="49" s="1"/>
  <c r="R304" i="49" s="1"/>
  <c r="I391" i="49" a="1"/>
  <c r="I391" i="49" s="1"/>
  <c r="Q391" i="49" s="1"/>
  <c r="R391" i="49" s="1"/>
  <c r="I518" i="49" a="1"/>
  <c r="I518" i="49" s="1"/>
  <c r="Q518" i="49" s="1"/>
  <c r="R518" i="49" s="1"/>
  <c r="I434" i="49" a="1"/>
  <c r="I434" i="49" s="1"/>
  <c r="Q434" i="49" s="1"/>
  <c r="R434" i="49" s="1"/>
  <c r="I445" i="49" a="1"/>
  <c r="I445" i="49" s="1"/>
  <c r="Q445" i="49" s="1"/>
  <c r="R445" i="49" s="1"/>
  <c r="I483" i="49" a="1"/>
  <c r="I483" i="49" s="1"/>
  <c r="Q483" i="49" s="1"/>
  <c r="R483" i="49" s="1"/>
  <c r="I220" i="49" a="1"/>
  <c r="I220" i="49" s="1"/>
  <c r="Q220" i="49" s="1"/>
  <c r="R220" i="49" s="1"/>
  <c r="I516" i="49" a="1"/>
  <c r="I516" i="49" s="1"/>
  <c r="Q516" i="49" s="1"/>
  <c r="R516" i="49" s="1"/>
  <c r="I313" i="49" a="1"/>
  <c r="I313" i="49" s="1"/>
  <c r="Q313" i="49" s="1"/>
  <c r="R313" i="49" s="1"/>
  <c r="I398" i="49" a="1"/>
  <c r="I398" i="49" s="1"/>
  <c r="Q398" i="49" s="1"/>
  <c r="R398" i="49" s="1"/>
  <c r="I429" i="49" a="1"/>
  <c r="I429" i="49" s="1"/>
  <c r="Q429" i="49" s="1"/>
  <c r="R429" i="49" s="1"/>
  <c r="I360" i="49" a="1"/>
  <c r="I360" i="49" s="1"/>
  <c r="Q360" i="49" s="1"/>
  <c r="R360" i="49" s="1"/>
  <c r="I268" i="49" a="1"/>
  <c r="I268" i="49" s="1"/>
  <c r="Q268" i="49" s="1"/>
  <c r="R268" i="49" s="1"/>
  <c r="I504" i="49" a="1"/>
  <c r="I504" i="49" s="1"/>
  <c r="Q504" i="49" s="1"/>
  <c r="R504" i="49" s="1"/>
  <c r="I388" i="49" a="1"/>
  <c r="I388" i="49" s="1"/>
  <c r="Q388" i="49" s="1"/>
  <c r="R388" i="49" s="1"/>
  <c r="I526" i="49" a="1"/>
  <c r="I526" i="49" s="1"/>
  <c r="Q526" i="49" s="1"/>
  <c r="R526" i="49" s="1"/>
  <c r="I528" i="49" a="1"/>
  <c r="I528" i="49" s="1"/>
  <c r="Q528" i="49" s="1"/>
  <c r="R528" i="49" s="1"/>
  <c r="I510" i="49" a="1"/>
  <c r="I510" i="49" s="1"/>
  <c r="Q510" i="49" s="1"/>
  <c r="R510" i="49" s="1"/>
  <c r="I301" i="49" a="1"/>
  <c r="I301" i="49" s="1"/>
  <c r="Q301" i="49" s="1"/>
  <c r="R301" i="49" s="1"/>
  <c r="I272" i="49" a="1"/>
  <c r="I272" i="49" s="1"/>
  <c r="Q272" i="49" s="1"/>
  <c r="R272" i="49" s="1"/>
  <c r="I214" i="49" a="1"/>
  <c r="I214" i="49" s="1"/>
  <c r="Q214" i="49" s="1"/>
  <c r="R214" i="49" s="1"/>
  <c r="I399" i="49" a="1"/>
  <c r="I399" i="49" s="1"/>
  <c r="Q399" i="49" s="1"/>
  <c r="R399" i="49" s="1"/>
  <c r="I302" i="49" a="1"/>
  <c r="I302" i="49" s="1"/>
  <c r="Q302" i="49" s="1"/>
  <c r="R302" i="49" s="1"/>
  <c r="I414" i="49" a="1"/>
  <c r="I414" i="49" s="1"/>
  <c r="Q414" i="49" s="1"/>
  <c r="R414" i="49" s="1"/>
  <c r="I215" i="49" a="1"/>
  <c r="I215" i="49" s="1"/>
  <c r="Q215" i="49" s="1"/>
  <c r="R215" i="49" s="1"/>
  <c r="I264" i="49" a="1"/>
  <c r="I264" i="49" s="1"/>
  <c r="Q264" i="49" s="1"/>
  <c r="R264" i="49" s="1"/>
  <c r="I460" i="49" a="1"/>
  <c r="I460" i="49" s="1"/>
  <c r="Q460" i="49" s="1"/>
  <c r="R460" i="49" s="1"/>
  <c r="I331" i="49" a="1"/>
  <c r="I331" i="49" s="1"/>
  <c r="Q331" i="49" s="1"/>
  <c r="R331" i="49" s="1"/>
  <c r="I425" i="49" a="1"/>
  <c r="I425" i="49" s="1"/>
  <c r="Q425" i="49" s="1"/>
  <c r="R425" i="49" s="1"/>
  <c r="I325" i="49" a="1"/>
  <c r="I325" i="49" s="1"/>
  <c r="Q325" i="49" s="1"/>
  <c r="R325" i="49" s="1"/>
  <c r="I208" i="49" a="1"/>
  <c r="I208" i="49" s="1"/>
  <c r="Q208" i="49" s="1"/>
  <c r="R208" i="49" s="1"/>
  <c r="I281" i="49" a="1"/>
  <c r="I281" i="49" s="1"/>
  <c r="Q281" i="49" s="1"/>
  <c r="R281" i="49" s="1"/>
  <c r="I438" i="49" a="1"/>
  <c r="I438" i="49" s="1"/>
  <c r="Q438" i="49" s="1"/>
  <c r="R438" i="49" s="1"/>
  <c r="I305" i="49" a="1"/>
  <c r="I305" i="49" s="1"/>
  <c r="Q305" i="49" s="1"/>
  <c r="R305" i="49" s="1"/>
  <c r="I507" i="49" a="1"/>
  <c r="I507" i="49" s="1"/>
  <c r="Q507" i="49" s="1"/>
  <c r="R507" i="49" s="1"/>
  <c r="I493" i="49" a="1"/>
  <c r="I493" i="49" s="1"/>
  <c r="Q493" i="49" s="1"/>
  <c r="R493" i="49" s="1"/>
  <c r="I375" i="49" a="1"/>
  <c r="I375" i="49" s="1"/>
  <c r="Q375" i="49" s="1"/>
  <c r="R375" i="49" s="1"/>
  <c r="I354" i="49" a="1"/>
  <c r="I354" i="49" s="1"/>
  <c r="Q354" i="49" s="1"/>
  <c r="R354" i="49" s="1"/>
  <c r="I481" i="49" a="1"/>
  <c r="I481" i="49" s="1"/>
  <c r="Q481" i="49" s="1"/>
  <c r="R481" i="49" s="1"/>
  <c r="I362" i="49" a="1"/>
  <c r="I362" i="49" s="1"/>
  <c r="Q362" i="49" s="1"/>
  <c r="R362" i="49" s="1"/>
  <c r="I424" i="49" a="1"/>
  <c r="I424" i="49" s="1"/>
  <c r="Q424" i="49" s="1"/>
  <c r="R424" i="49" s="1"/>
  <c r="I363" i="49" a="1"/>
  <c r="I363" i="49" s="1"/>
  <c r="Q363" i="49" s="1"/>
  <c r="R363" i="49" s="1"/>
  <c r="I530" i="49" a="1"/>
  <c r="I530" i="49" s="1"/>
  <c r="Q530" i="49" s="1"/>
  <c r="R530" i="49" s="1"/>
  <c r="I366" i="49" a="1"/>
  <c r="I366" i="49" s="1"/>
  <c r="Q366" i="49" s="1"/>
  <c r="R366" i="49" s="1"/>
  <c r="I270" i="49" a="1"/>
  <c r="I270" i="49" s="1"/>
  <c r="Q270" i="49" s="1"/>
  <c r="R270" i="49" s="1"/>
  <c r="I426" i="49" a="1"/>
  <c r="I426" i="49" s="1"/>
  <c r="Q426" i="49" s="1"/>
  <c r="R426" i="49" s="1"/>
  <c r="I358" i="49" a="1"/>
  <c r="I358" i="49" s="1"/>
  <c r="Q358" i="49" s="1"/>
  <c r="R358" i="49" s="1"/>
  <c r="I524" i="49" a="1"/>
  <c r="I524" i="49" s="1"/>
  <c r="Q524" i="49" s="1"/>
  <c r="R524" i="49" s="1"/>
  <c r="I239" i="49" a="1"/>
  <c r="I239" i="49" s="1"/>
  <c r="Q239" i="49" s="1"/>
  <c r="R239" i="49" s="1"/>
  <c r="I515" i="49" a="1"/>
  <c r="I515" i="49" s="1"/>
  <c r="Q515" i="49" s="1"/>
  <c r="R515" i="49" s="1"/>
  <c r="I402" i="49" a="1"/>
  <c r="I402" i="49" s="1"/>
  <c r="Q402" i="49" s="1"/>
  <c r="R402" i="49" s="1"/>
  <c r="I359" i="49" a="1"/>
  <c r="I359" i="49" s="1"/>
  <c r="Q359" i="49" s="1"/>
  <c r="R359" i="49" s="1"/>
  <c r="I251" i="49" a="1"/>
  <c r="I251" i="49" s="1"/>
  <c r="Q251" i="49" s="1"/>
  <c r="R251" i="49" s="1"/>
  <c r="I323" i="49" a="1"/>
  <c r="I323" i="49" s="1"/>
  <c r="Q323" i="49" s="1"/>
  <c r="R323" i="49" s="1"/>
  <c r="I244" i="49" a="1"/>
  <c r="I244" i="49" s="1"/>
  <c r="Q244" i="49" s="1"/>
  <c r="R244" i="49" s="1"/>
  <c r="I282" i="49" a="1"/>
  <c r="I282" i="49" s="1"/>
  <c r="Q282" i="49" s="1"/>
  <c r="R282" i="49" s="1"/>
  <c r="I269" i="49" a="1"/>
  <c r="I269" i="49" s="1"/>
  <c r="Q269" i="49" s="1"/>
  <c r="R269" i="49" s="1"/>
  <c r="I422" i="49" a="1"/>
  <c r="I422" i="49" s="1"/>
  <c r="Q422" i="49" s="1"/>
  <c r="R422" i="49" s="1"/>
  <c r="I432" i="49" a="1"/>
  <c r="I432" i="49" s="1"/>
  <c r="Q432" i="49" s="1"/>
  <c r="R432" i="49" s="1"/>
  <c r="I466" i="49" a="1"/>
  <c r="I466" i="49" s="1"/>
  <c r="Q466" i="49" s="1"/>
  <c r="R466" i="49" s="1"/>
  <c r="I436" i="49" a="1"/>
  <c r="I436" i="49" s="1"/>
  <c r="Q436" i="49" s="1"/>
  <c r="R436" i="49" s="1"/>
  <c r="I328" i="49" a="1"/>
  <c r="I328" i="49" s="1"/>
  <c r="Q328" i="49" s="1"/>
  <c r="R328" i="49" s="1"/>
  <c r="I319" i="49" a="1"/>
  <c r="I319" i="49" s="1"/>
  <c r="Q319" i="49" s="1"/>
  <c r="R319" i="49" s="1"/>
  <c r="I285" i="49" a="1"/>
  <c r="I285" i="49" s="1"/>
  <c r="Q285" i="49" s="1"/>
  <c r="R285" i="49" s="1"/>
  <c r="I209" i="49" a="1"/>
  <c r="I209" i="49" s="1"/>
  <c r="Q209" i="49" s="1"/>
  <c r="R209" i="49" s="1"/>
  <c r="I458" i="49" a="1"/>
  <c r="I458" i="49" s="1"/>
  <c r="Q458" i="49" s="1"/>
  <c r="R458" i="49" s="1"/>
  <c r="I385" i="49" a="1"/>
  <c r="I385" i="49" s="1"/>
  <c r="Q385" i="49" s="1"/>
  <c r="R385" i="49" s="1"/>
  <c r="I300" i="49" a="1"/>
  <c r="I300" i="49" s="1"/>
  <c r="Q300" i="49" s="1"/>
  <c r="R300" i="49" s="1"/>
  <c r="I461" i="49" a="1"/>
  <c r="I461" i="49" s="1"/>
  <c r="Q461" i="49" s="1"/>
  <c r="R461" i="49" s="1"/>
  <c r="I490" i="49" a="1"/>
  <c r="I490" i="49" s="1"/>
  <c r="Q490" i="49" s="1"/>
  <c r="R490" i="49" s="1"/>
  <c r="I446" i="49" a="1"/>
  <c r="I446" i="49" s="1"/>
  <c r="Q446" i="49" s="1"/>
  <c r="R446" i="49" s="1"/>
  <c r="I349" i="49" a="1"/>
  <c r="I349" i="49" s="1"/>
  <c r="Q349" i="49" s="1"/>
  <c r="R349" i="49" s="1"/>
  <c r="I288" i="49" a="1"/>
  <c r="I288" i="49" s="1"/>
  <c r="Q288" i="49" s="1"/>
  <c r="R288" i="49" s="1"/>
  <c r="I442" i="49" a="1"/>
  <c r="I442" i="49" s="1"/>
  <c r="Q442" i="49" s="1"/>
  <c r="R442" i="49" s="1"/>
  <c r="I348" i="49" a="1"/>
  <c r="I348" i="49" s="1"/>
  <c r="Q348" i="49" s="1"/>
  <c r="R348" i="49" s="1"/>
  <c r="I498" i="49" a="1"/>
  <c r="I498" i="49" s="1"/>
  <c r="Q498" i="49" s="1"/>
  <c r="R498" i="49" s="1"/>
  <c r="I280" i="49" a="1"/>
  <c r="I280" i="49" s="1"/>
  <c r="Q280" i="49" s="1"/>
  <c r="R280" i="49" s="1"/>
  <c r="I368" i="49" a="1"/>
  <c r="I368" i="49" s="1"/>
  <c r="Q368" i="49" s="1"/>
  <c r="R368" i="49" s="1"/>
  <c r="I389" i="49" a="1"/>
  <c r="I389" i="49" s="1"/>
  <c r="Q389" i="49" s="1"/>
  <c r="R389" i="49" s="1"/>
  <c r="I403" i="49" a="1"/>
  <c r="I403" i="49" s="1"/>
  <c r="Q403" i="49" s="1"/>
  <c r="R403" i="49" s="1"/>
  <c r="I247" i="49" a="1"/>
  <c r="I247" i="49" s="1"/>
  <c r="Q247" i="49" s="1"/>
  <c r="R247" i="49" s="1"/>
  <c r="I342" i="49" a="1"/>
  <c r="I342" i="49" s="1"/>
  <c r="Q342" i="49" s="1"/>
  <c r="R342" i="49" s="1"/>
  <c r="I525" i="49" a="1"/>
  <c r="I525" i="49" s="1"/>
  <c r="Q525" i="49" s="1"/>
  <c r="R525" i="49" s="1"/>
  <c r="I353" i="49" a="1"/>
  <c r="I353" i="49" s="1"/>
  <c r="Q353" i="49" s="1"/>
  <c r="R353" i="49" s="1"/>
  <c r="I333" i="49" a="1"/>
  <c r="I333" i="49" s="1"/>
  <c r="Q333" i="49" s="1"/>
  <c r="R333" i="49" s="1"/>
  <c r="I242" i="49" a="1"/>
  <c r="I242" i="49" s="1"/>
  <c r="Q242" i="49" s="1"/>
  <c r="R242" i="49" s="1"/>
  <c r="I427" i="49" a="1"/>
  <c r="I427" i="49" s="1"/>
  <c r="Q427" i="49" s="1"/>
  <c r="R427" i="49" s="1"/>
  <c r="I392" i="49" a="1"/>
  <c r="I392" i="49" s="1"/>
  <c r="Q392" i="49" s="1"/>
  <c r="R392" i="49" s="1"/>
  <c r="I457" i="49" a="1"/>
  <c r="I457" i="49" s="1"/>
  <c r="Q457" i="49" s="1"/>
  <c r="R457" i="49" s="1"/>
  <c r="I228" i="49" a="1"/>
  <c r="I228" i="49" s="1"/>
  <c r="Q228" i="49" s="1"/>
  <c r="R228" i="49" s="1"/>
  <c r="I478" i="49" a="1"/>
  <c r="I478" i="49" s="1"/>
  <c r="Q478" i="49" s="1"/>
  <c r="R478" i="49" s="1"/>
  <c r="I329" i="49" a="1"/>
  <c r="I329" i="49" s="1"/>
  <c r="Q329" i="49" s="1"/>
  <c r="R329" i="49" s="1"/>
  <c r="I217" i="49" a="1"/>
  <c r="I217" i="49" s="1"/>
  <c r="Q217" i="49" s="1"/>
  <c r="R217" i="49" s="1"/>
  <c r="I277" i="49" a="1"/>
  <c r="I277" i="49" s="1"/>
  <c r="Q277" i="49" s="1"/>
  <c r="R277" i="49" s="1"/>
  <c r="I511" i="49" a="1"/>
  <c r="I511" i="49" s="1"/>
  <c r="Q511" i="49" s="1"/>
  <c r="R511" i="49" s="1"/>
  <c r="I500" i="49" a="1"/>
  <c r="I500" i="49" s="1"/>
  <c r="Q500" i="49" s="1"/>
  <c r="R500" i="49" s="1"/>
  <c r="I278" i="49" a="1"/>
  <c r="I278" i="49" s="1"/>
  <c r="Q278" i="49" s="1"/>
  <c r="R278" i="49" s="1"/>
  <c r="I407" i="49" a="1"/>
  <c r="I407" i="49" s="1"/>
  <c r="Q407" i="49" s="1"/>
  <c r="R407" i="49" s="1"/>
  <c r="I346" i="49" a="1"/>
  <c r="I346" i="49" s="1"/>
  <c r="Q346" i="49" s="1"/>
  <c r="R346" i="49" s="1"/>
  <c r="I357" i="49" a="1"/>
  <c r="I357" i="49" s="1"/>
  <c r="Q357" i="49" s="1"/>
  <c r="R357" i="49" s="1"/>
  <c r="I295" i="49" a="1"/>
  <c r="I295" i="49" s="1"/>
  <c r="Q295" i="49" s="1"/>
  <c r="R295" i="49" s="1"/>
  <c r="I279" i="49" a="1"/>
  <c r="I279" i="49" s="1"/>
  <c r="Q279" i="49" s="1"/>
  <c r="R279" i="49" s="1"/>
  <c r="I395" i="49" a="1"/>
  <c r="I395" i="49" s="1"/>
  <c r="Q395" i="49" s="1"/>
  <c r="R395" i="49" s="1"/>
  <c r="I344" i="49" a="1"/>
  <c r="I344" i="49" s="1"/>
  <c r="Q344" i="49" s="1"/>
  <c r="R344" i="49" s="1"/>
  <c r="I252" i="49" a="1"/>
  <c r="I252" i="49" s="1"/>
  <c r="Q252" i="49" s="1"/>
  <c r="R252" i="49" s="1"/>
  <c r="I241" i="49" a="1"/>
  <c r="I241" i="49" s="1"/>
  <c r="Q241" i="49" s="1"/>
  <c r="R241" i="49" s="1"/>
  <c r="I413" i="49" a="1"/>
  <c r="I413" i="49" s="1"/>
  <c r="Q413" i="49" s="1"/>
  <c r="R413" i="49" s="1"/>
  <c r="I488" i="49" a="1"/>
  <c r="I488" i="49" s="1"/>
  <c r="Q488" i="49" s="1"/>
  <c r="R488" i="49" s="1"/>
  <c r="I287" i="49" a="1"/>
  <c r="I287" i="49" s="1"/>
  <c r="Q287" i="49" s="1"/>
  <c r="R287" i="49" s="1"/>
  <c r="I316" i="49" a="1"/>
  <c r="I316" i="49" s="1"/>
  <c r="Q316" i="49" s="1"/>
  <c r="R316" i="49" s="1"/>
  <c r="I227" i="49" a="1"/>
  <c r="I227" i="49" s="1"/>
  <c r="Q227" i="49" s="1"/>
  <c r="R227" i="49" s="1"/>
  <c r="I224" i="49" a="1"/>
  <c r="I224" i="49" s="1"/>
  <c r="Q224" i="49" s="1"/>
  <c r="R224" i="49" s="1"/>
  <c r="I372" i="49" a="1"/>
  <c r="I372" i="49" s="1"/>
  <c r="Q372" i="49" s="1"/>
  <c r="R372" i="49" s="1"/>
  <c r="I231" i="49" a="1"/>
  <c r="I231" i="49" s="1"/>
  <c r="Q231" i="49" s="1"/>
  <c r="R231" i="49" s="1"/>
  <c r="I499" i="49" a="1"/>
  <c r="I499" i="49" s="1"/>
  <c r="Q499" i="49" s="1"/>
  <c r="R499" i="49" s="1"/>
  <c r="I521" i="49" a="1"/>
  <c r="I521" i="49" s="1"/>
  <c r="Q521" i="49" s="1"/>
  <c r="R521" i="49" s="1"/>
  <c r="I463" i="49" a="1"/>
  <c r="I463" i="49" s="1"/>
  <c r="Q463" i="49" s="1"/>
  <c r="R463" i="49" s="1"/>
  <c r="I378" i="49" a="1"/>
  <c r="I378" i="49" s="1"/>
  <c r="Q378" i="49" s="1"/>
  <c r="R378" i="49" s="1"/>
  <c r="I243" i="49" a="1"/>
  <c r="I243" i="49" s="1"/>
  <c r="Q243" i="49" s="1"/>
  <c r="R243" i="49" s="1"/>
  <c r="I256" i="49" a="1"/>
  <c r="I256" i="49" s="1"/>
  <c r="Q256" i="49" s="1"/>
  <c r="R256" i="49" s="1"/>
  <c r="I312" i="49" a="1"/>
  <c r="I312" i="49" s="1"/>
  <c r="Q312" i="49" s="1"/>
  <c r="R312" i="49" s="1"/>
  <c r="I453" i="49" a="1"/>
  <c r="I453" i="49" s="1"/>
  <c r="Q453" i="49" s="1"/>
  <c r="R453" i="49" s="1"/>
  <c r="I371" i="49" a="1"/>
  <c r="I371" i="49" s="1"/>
  <c r="Q371" i="49" s="1"/>
  <c r="R371" i="49" s="1"/>
  <c r="I308" i="49" a="1"/>
  <c r="I308" i="49" s="1"/>
  <c r="Q308" i="49" s="1"/>
  <c r="R308" i="49" s="1"/>
  <c r="I462" i="49" a="1"/>
  <c r="I462" i="49" s="1"/>
  <c r="Q462" i="49" s="1"/>
  <c r="R462" i="49" s="1"/>
  <c r="I473" i="49" a="1"/>
  <c r="I473" i="49" s="1"/>
  <c r="Q473" i="49" s="1"/>
  <c r="R473" i="49" s="1"/>
  <c r="I245" i="49" a="1"/>
  <c r="I245" i="49" s="1"/>
  <c r="Q245" i="49" s="1"/>
  <c r="R245" i="49" s="1"/>
  <c r="I338" i="49" a="1"/>
  <c r="I338" i="49" s="1"/>
  <c r="Q338" i="49" s="1"/>
  <c r="R338" i="49" s="1"/>
  <c r="I339" i="49" a="1"/>
  <c r="I339" i="49" s="1"/>
  <c r="Q339" i="49" s="1"/>
  <c r="R339" i="49" s="1"/>
  <c r="I298" i="49" a="1"/>
  <c r="I298" i="49" s="1"/>
  <c r="Q298" i="49" s="1"/>
  <c r="R298" i="49" s="1"/>
  <c r="I246" i="49" a="1"/>
  <c r="I246" i="49" s="1"/>
  <c r="Q246" i="49" s="1"/>
  <c r="R246" i="49" s="1"/>
  <c r="I345" i="49" a="1"/>
  <c r="I345" i="49" s="1"/>
  <c r="Q345" i="49" s="1"/>
  <c r="R345" i="49" s="1"/>
  <c r="I428" i="49" a="1"/>
  <c r="I428" i="49" s="1"/>
  <c r="Q428" i="49" s="1"/>
  <c r="R428" i="49" s="1"/>
  <c r="I491" i="49" a="1"/>
  <c r="I491" i="49" s="1"/>
  <c r="Q491" i="49" s="1"/>
  <c r="R491" i="49" s="1"/>
  <c r="I400" i="49" a="1"/>
  <c r="I400" i="49" s="1"/>
  <c r="Q400" i="49" s="1"/>
  <c r="R400" i="49" s="1"/>
  <c r="I286" i="49" a="1"/>
  <c r="I286" i="49" s="1"/>
  <c r="Q286" i="49" s="1"/>
  <c r="R286" i="49" s="1"/>
  <c r="I512" i="49" a="1"/>
  <c r="I512" i="49" s="1"/>
  <c r="Q512" i="49" s="1"/>
  <c r="R512" i="49" s="1"/>
  <c r="I207" i="49" a="1"/>
  <c r="I207" i="49" s="1"/>
  <c r="Q207" i="49" s="1"/>
  <c r="R207" i="49" s="1"/>
  <c r="I230" i="49" a="1"/>
  <c r="I230" i="49" s="1"/>
  <c r="Q230" i="49" s="1"/>
  <c r="R230" i="49" s="1"/>
  <c r="I380" i="49" a="1"/>
  <c r="I380" i="49" s="1"/>
  <c r="Q380" i="49" s="1"/>
  <c r="R380" i="49" s="1"/>
  <c r="I419" i="49" a="1"/>
  <c r="I419" i="49" s="1"/>
  <c r="Q419" i="49" s="1"/>
  <c r="R419" i="49" s="1"/>
  <c r="I350" i="49" a="1"/>
  <c r="I350" i="49" s="1"/>
  <c r="Q350" i="49" s="1"/>
  <c r="R350" i="49" s="1"/>
  <c r="I294" i="49" a="1"/>
  <c r="I294" i="49" s="1"/>
  <c r="Q294" i="49" s="1"/>
  <c r="R294" i="49" s="1"/>
  <c r="I409" i="49" a="1"/>
  <c r="I409" i="49" s="1"/>
  <c r="Q409" i="49" s="1"/>
  <c r="R409" i="49" s="1"/>
  <c r="I299" i="49" a="1"/>
  <c r="I299" i="49" s="1"/>
  <c r="Q299" i="49" s="1"/>
  <c r="R299" i="49" s="1"/>
  <c r="I411" i="49" a="1"/>
  <c r="I411" i="49" s="1"/>
  <c r="Q411" i="49" s="1"/>
  <c r="R411" i="49" s="1"/>
  <c r="I274" i="49" a="1"/>
  <c r="I274" i="49" s="1"/>
  <c r="Q274" i="49" s="1"/>
  <c r="R274" i="49" s="1"/>
  <c r="I379" i="49" a="1"/>
  <c r="I379" i="49" s="1"/>
  <c r="Q379" i="49" s="1"/>
  <c r="R379" i="49" s="1"/>
  <c r="I317" i="49" a="1"/>
  <c r="I317" i="49" s="1"/>
  <c r="Q317" i="49" s="1"/>
  <c r="R317" i="49" s="1"/>
  <c r="I259" i="49" a="1"/>
  <c r="I259" i="49" s="1"/>
  <c r="Q259" i="49" s="1"/>
  <c r="R259" i="49" s="1"/>
  <c r="I309" i="49" a="1"/>
  <c r="I309" i="49" s="1"/>
  <c r="Q309" i="49" s="1"/>
  <c r="R309" i="49" s="1"/>
  <c r="I352" i="49" a="1"/>
  <c r="I352" i="49" s="1"/>
  <c r="Q352" i="49" s="1"/>
  <c r="R352" i="49" s="1"/>
  <c r="I356" i="49" a="1"/>
  <c r="I356" i="49" s="1"/>
  <c r="Q356" i="49" s="1"/>
  <c r="R356" i="49" s="1"/>
  <c r="I497" i="49" a="1"/>
  <c r="I497" i="49" s="1"/>
  <c r="Q497" i="49" s="1"/>
  <c r="R497" i="49" s="1"/>
  <c r="I513" i="49" a="1"/>
  <c r="I513" i="49" s="1"/>
  <c r="Q513" i="49" s="1"/>
  <c r="R513" i="49" s="1"/>
  <c r="I335" i="49" a="1"/>
  <c r="I335" i="49" s="1"/>
  <c r="Q335" i="49" s="1"/>
  <c r="R335" i="49" s="1"/>
  <c r="I505" i="49" a="1"/>
  <c r="I505" i="49" s="1"/>
  <c r="Q505" i="49" s="1"/>
  <c r="R505" i="49" s="1"/>
  <c r="I204" i="49" a="1"/>
  <c r="I204" i="49" s="1"/>
  <c r="Q204" i="49" s="1"/>
  <c r="R204" i="49" s="1"/>
  <c r="I475" i="49" a="1"/>
  <c r="I475" i="49" s="1"/>
  <c r="Q475" i="49" s="1"/>
  <c r="R475" i="49" s="1"/>
  <c r="I444" i="49" a="1"/>
  <c r="I444" i="49" s="1"/>
  <c r="Q444" i="49" s="1"/>
  <c r="R444" i="49" s="1"/>
  <c r="I396" i="49" a="1"/>
  <c r="I396" i="49" s="1"/>
  <c r="Q396" i="49" s="1"/>
  <c r="R396" i="49" s="1"/>
  <c r="I236" i="49" a="1"/>
  <c r="I236" i="49" s="1"/>
  <c r="Q236" i="49" s="1"/>
  <c r="R236" i="49" s="1"/>
  <c r="I210" i="49" a="1"/>
  <c r="I210" i="49" s="1"/>
  <c r="Q210" i="49" s="1"/>
  <c r="R210" i="49" s="1"/>
  <c r="I451" i="49" a="1"/>
  <c r="I451" i="49" s="1"/>
  <c r="Q451" i="49" s="1"/>
  <c r="R451" i="49" s="1"/>
  <c r="I293" i="49" a="1"/>
  <c r="I293" i="49" s="1"/>
  <c r="Q293" i="49" s="1"/>
  <c r="R293" i="49" s="1"/>
  <c r="I290" i="49" a="1"/>
  <c r="I290" i="49" s="1"/>
  <c r="Q290" i="49" s="1"/>
  <c r="R290" i="49" s="1"/>
  <c r="I370" i="49" a="1"/>
  <c r="I370" i="49" s="1"/>
  <c r="Q370" i="49" s="1"/>
  <c r="R370" i="49" s="1"/>
  <c r="I289" i="49" a="1"/>
  <c r="I289" i="49" s="1"/>
  <c r="Q289" i="49" s="1"/>
  <c r="R289" i="49" s="1"/>
  <c r="I367" i="49" a="1"/>
  <c r="I367" i="49" s="1"/>
  <c r="Q367" i="49" s="1"/>
  <c r="R367" i="49" s="1"/>
  <c r="I284" i="49" a="1"/>
  <c r="I284" i="49" s="1"/>
  <c r="Q284" i="49" s="1"/>
  <c r="R284" i="49" s="1"/>
  <c r="I421" i="49" a="1"/>
  <c r="I421" i="49" s="1"/>
  <c r="Q421" i="49" s="1"/>
  <c r="R421" i="49" s="1"/>
  <c r="I506" i="49" a="1"/>
  <c r="I506" i="49" s="1"/>
  <c r="Q506" i="49" s="1"/>
  <c r="R506" i="49" s="1"/>
  <c r="I405" i="49" a="1"/>
  <c r="I405" i="49" s="1"/>
  <c r="Q405" i="49" s="1"/>
  <c r="R405" i="49" s="1"/>
  <c r="I226" i="49" a="1"/>
  <c r="I226" i="49" s="1"/>
  <c r="Q226" i="49" s="1"/>
  <c r="R226" i="49" s="1"/>
  <c r="I213" i="49" a="1"/>
  <c r="I213" i="49" s="1"/>
  <c r="Q213" i="49" s="1"/>
  <c r="R213" i="49" s="1"/>
  <c r="I404" i="49" a="1"/>
  <c r="I404" i="49" s="1"/>
  <c r="Q404" i="49" s="1"/>
  <c r="R404" i="49" s="1"/>
  <c r="I527" i="49" a="1"/>
  <c r="I527" i="49" s="1"/>
  <c r="Q527" i="49" s="1"/>
  <c r="R527" i="49" s="1"/>
  <c r="I221" i="49" a="1"/>
  <c r="I221" i="49" s="1"/>
  <c r="Q221" i="49" s="1"/>
  <c r="R221" i="49" s="1"/>
  <c r="I206" i="49" a="1"/>
  <c r="I206" i="49" s="1"/>
  <c r="Q206" i="49" s="1"/>
  <c r="R206" i="49" s="1"/>
  <c r="I240" i="49" a="1"/>
  <c r="I240" i="49" s="1"/>
  <c r="Q240" i="49" s="1"/>
  <c r="R240" i="49" s="1"/>
  <c r="I449" i="49" a="1"/>
  <c r="I449" i="49" s="1"/>
  <c r="Q449" i="49" s="1"/>
  <c r="R449" i="49" s="1"/>
  <c r="I262" i="49" a="1"/>
  <c r="I262" i="49" s="1"/>
  <c r="Q262" i="49" s="1"/>
  <c r="R262" i="49" s="1"/>
  <c r="I334" i="49" a="1"/>
  <c r="I334" i="49" s="1"/>
  <c r="Q334" i="49" s="1"/>
  <c r="R334" i="49" s="1"/>
  <c r="I420" i="49" a="1"/>
  <c r="I420" i="49" s="1"/>
  <c r="Q420" i="49" s="1"/>
  <c r="R420" i="49" s="1"/>
  <c r="I326" i="49" a="1"/>
  <c r="I326" i="49" s="1"/>
  <c r="Q326" i="49" s="1"/>
  <c r="R326" i="49" s="1"/>
  <c r="I351" i="49" a="1"/>
  <c r="I351" i="49" s="1"/>
  <c r="Q351" i="49" s="1"/>
  <c r="R351" i="49" s="1"/>
  <c r="I519" i="49" a="1"/>
  <c r="I519" i="49" s="1"/>
  <c r="Q519" i="49" s="1"/>
  <c r="R519" i="49" s="1"/>
  <c r="I495" i="49" a="1"/>
  <c r="I495" i="49" s="1"/>
  <c r="Q495" i="49" s="1"/>
  <c r="R495" i="49" s="1"/>
  <c r="I355" i="49" a="1"/>
  <c r="I355" i="49" s="1"/>
  <c r="Q355" i="49" s="1"/>
  <c r="R355" i="49" s="1"/>
  <c r="I470" i="49" a="1"/>
  <c r="I470" i="49" s="1"/>
  <c r="Q470" i="49" s="1"/>
  <c r="R470" i="49" s="1"/>
  <c r="I476" i="49" a="1"/>
  <c r="I476" i="49" s="1"/>
  <c r="Q476" i="49" s="1"/>
  <c r="R476" i="49" s="1"/>
  <c r="I271" i="49" a="1"/>
  <c r="I271" i="49" s="1"/>
  <c r="Q271" i="49" s="1"/>
  <c r="R271" i="49" s="1"/>
  <c r="I381" i="49" a="1"/>
  <c r="I381" i="49" s="1"/>
  <c r="Q381" i="49" s="1"/>
  <c r="R381" i="49" s="1"/>
  <c r="I320" i="49" a="1"/>
  <c r="I320" i="49" s="1"/>
  <c r="Q320" i="49" s="1"/>
  <c r="R320" i="49" s="1"/>
  <c r="I384" i="49" a="1"/>
  <c r="I384" i="49" s="1"/>
  <c r="Q384" i="49" s="1"/>
  <c r="R384" i="49" s="1"/>
  <c r="I467" i="49" a="1"/>
  <c r="I467" i="49" s="1"/>
  <c r="Q467" i="49" s="1"/>
  <c r="R467" i="49" s="1"/>
  <c r="I406" i="49" a="1"/>
  <c r="I406" i="49" s="1"/>
  <c r="Q406" i="49" s="1"/>
  <c r="R406" i="49" s="1"/>
  <c r="I315" i="49" a="1"/>
  <c r="I315" i="49" s="1"/>
  <c r="Q315" i="49" s="1"/>
  <c r="R315" i="49" s="1"/>
  <c r="I225" i="49" a="1"/>
  <c r="I225" i="49" s="1"/>
  <c r="Q225" i="49" s="1"/>
  <c r="R225" i="49" s="1"/>
  <c r="I452" i="49" a="1"/>
  <c r="I452" i="49" s="1"/>
  <c r="Q452" i="49" s="1"/>
  <c r="R452" i="49" s="1"/>
  <c r="I479" i="49" a="1"/>
  <c r="I479" i="49" s="1"/>
  <c r="Q479" i="49" s="1"/>
  <c r="R479" i="49" s="1"/>
  <c r="I364" i="49" a="1"/>
  <c r="I364" i="49" s="1"/>
  <c r="Q364" i="49" s="1"/>
  <c r="R364" i="49" s="1"/>
  <c r="I509" i="49" a="1"/>
  <c r="I509" i="49" s="1"/>
  <c r="Q509" i="49" s="1"/>
  <c r="R509" i="49" s="1"/>
  <c r="I408" i="49" a="1"/>
  <c r="I408" i="49" s="1"/>
  <c r="Q408" i="49" s="1"/>
  <c r="R408" i="49" s="1"/>
  <c r="I261" i="49" a="1"/>
  <c r="I261" i="49" s="1"/>
  <c r="Q261" i="49" s="1"/>
  <c r="R261" i="49" s="1"/>
  <c r="I255" i="49" a="1"/>
  <c r="I255" i="49" s="1"/>
  <c r="Q255" i="49" s="1"/>
  <c r="R255" i="49" s="1"/>
  <c r="I265" i="49" a="1"/>
  <c r="I265" i="49" s="1"/>
  <c r="Q265" i="49" s="1"/>
  <c r="R265" i="49" s="1"/>
  <c r="I412" i="49" a="1"/>
  <c r="I412" i="49" s="1"/>
  <c r="Q412" i="49" s="1"/>
  <c r="R412" i="49" s="1"/>
  <c r="I485" i="49" a="1"/>
  <c r="I485" i="49" s="1"/>
  <c r="Q485" i="49" s="1"/>
  <c r="R485" i="49" s="1"/>
  <c r="I465" i="49" a="1"/>
  <c r="I465" i="49" s="1"/>
  <c r="Q465" i="49" s="1"/>
  <c r="R465" i="49" s="1"/>
  <c r="I340" i="49" a="1"/>
  <c r="I340" i="49" s="1"/>
  <c r="Q340" i="49" s="1"/>
  <c r="R340" i="49" s="1"/>
  <c r="I472" i="49" a="1"/>
  <c r="I472" i="49" s="1"/>
  <c r="Q472" i="49" s="1"/>
  <c r="R472" i="49" s="1"/>
  <c r="I437" i="49" a="1"/>
  <c r="I437" i="49" s="1"/>
  <c r="Q437" i="49" s="1"/>
  <c r="R437" i="49" s="1"/>
  <c r="I222" i="49" a="1"/>
  <c r="I222" i="49" s="1"/>
  <c r="Q222" i="49" s="1"/>
  <c r="R222" i="49" s="1"/>
  <c r="I433" i="49" a="1"/>
  <c r="I433" i="49" s="1"/>
  <c r="Q433" i="49" s="1"/>
  <c r="R433" i="49" s="1"/>
  <c r="I503" i="49" a="1"/>
  <c r="I503" i="49" s="1"/>
  <c r="Q503" i="49" s="1"/>
  <c r="R503" i="49" s="1"/>
  <c r="I216" i="49" a="1"/>
  <c r="I216" i="49" s="1"/>
  <c r="Q216" i="49" s="1"/>
  <c r="R216" i="49" s="1"/>
  <c r="I397" i="49" a="1"/>
  <c r="I397" i="49" s="1"/>
  <c r="Q397" i="49" s="1"/>
  <c r="R397" i="49" s="1"/>
  <c r="I471" i="49" a="1"/>
  <c r="I471" i="49" s="1"/>
  <c r="Q471" i="49" s="1"/>
  <c r="R471" i="49" s="1"/>
  <c r="I219" i="49" a="1"/>
  <c r="I219" i="49" s="1"/>
  <c r="Q219" i="49" s="1"/>
  <c r="R219" i="49" s="1"/>
  <c r="I494" i="49" a="1"/>
  <c r="I494" i="49" s="1"/>
  <c r="Q494" i="49" s="1"/>
  <c r="R494" i="49" s="1"/>
  <c r="I410" i="49" a="1"/>
  <c r="I410" i="49" s="1"/>
  <c r="Q410" i="49" s="1"/>
  <c r="R410" i="49" s="1"/>
  <c r="I347" i="49" a="1"/>
  <c r="I347" i="49" s="1"/>
  <c r="Q347" i="49" s="1"/>
  <c r="R347" i="49" s="1"/>
  <c r="I373" i="49" a="1"/>
  <c r="I373" i="49" s="1"/>
  <c r="Q373" i="49" s="1"/>
  <c r="R373" i="49" s="1"/>
  <c r="I254" i="49" a="1"/>
  <c r="I254" i="49" s="1"/>
  <c r="Q254" i="49" s="1"/>
  <c r="R254" i="49" s="1"/>
  <c r="I211" i="49" a="1"/>
  <c r="I211" i="49" s="1"/>
  <c r="Q211" i="49" s="1"/>
  <c r="R211" i="49" s="1"/>
  <c r="I522" i="49" a="1"/>
  <c r="I522" i="49" s="1"/>
  <c r="Q522" i="49" s="1"/>
  <c r="R522" i="49" s="1"/>
  <c r="I250" i="49" a="1"/>
  <c r="I250" i="49" s="1"/>
  <c r="Q250" i="49" s="1"/>
  <c r="R250" i="49" s="1"/>
  <c r="I383" i="49" a="1"/>
  <c r="I383" i="49" s="1"/>
  <c r="Q383" i="49" s="1"/>
  <c r="R383" i="49" s="1"/>
  <c r="I303" i="49" a="1"/>
  <c r="I303" i="49" s="1"/>
  <c r="Q303" i="49" s="1"/>
  <c r="R303" i="49" s="1"/>
  <c r="I502" i="49" a="1"/>
  <c r="I502" i="49" s="1"/>
  <c r="Q502" i="49" s="1"/>
  <c r="R502" i="49" s="1"/>
  <c r="I477" i="49" a="1"/>
  <c r="I477" i="49" s="1"/>
  <c r="Q477" i="49" s="1"/>
  <c r="R477" i="49" s="1"/>
  <c r="I431" i="49" a="1"/>
  <c r="I431" i="49" s="1"/>
  <c r="Q431" i="49" s="1"/>
  <c r="R431" i="49" s="1"/>
  <c r="I291" i="49" a="1"/>
  <c r="I291" i="49" s="1"/>
  <c r="Q291" i="49" s="1"/>
  <c r="R291" i="49" s="1"/>
  <c r="I343" i="49" a="1"/>
  <c r="I343" i="49" s="1"/>
  <c r="Q343" i="49" s="1"/>
  <c r="R343" i="49" s="1"/>
  <c r="I450" i="49" a="1"/>
  <c r="I450" i="49" s="1"/>
  <c r="Q450" i="49" s="1"/>
  <c r="R450" i="49" s="1"/>
  <c r="I468" i="49" a="1"/>
  <c r="I468" i="49" s="1"/>
  <c r="Q468" i="49" s="1"/>
  <c r="R468" i="49" s="1"/>
  <c r="I337" i="49" a="1"/>
  <c r="I337" i="49" s="1"/>
  <c r="Q337" i="49" s="1"/>
  <c r="R337" i="49" s="1"/>
  <c r="I322" i="49" a="1"/>
  <c r="I322" i="49" s="1"/>
  <c r="Q322" i="49" s="1"/>
  <c r="R322" i="49" s="1"/>
  <c r="I418" i="49" a="1"/>
  <c r="I418" i="49" s="1"/>
  <c r="Q418" i="49" s="1"/>
  <c r="R418" i="49" s="1"/>
  <c r="I234" i="49" a="1"/>
  <c r="I234" i="49" s="1"/>
  <c r="Q234" i="49" s="1"/>
  <c r="R234" i="49" s="1"/>
  <c r="I469" i="49" a="1"/>
  <c r="I469" i="49" s="1"/>
  <c r="Q469" i="49" s="1"/>
  <c r="R469" i="49" s="1"/>
  <c r="I296" i="49" a="1"/>
  <c r="I296" i="49" s="1"/>
  <c r="Q296" i="49" s="1"/>
  <c r="R296" i="49" s="1"/>
  <c r="I492" i="49" a="1"/>
  <c r="I492" i="49" s="1"/>
  <c r="Q492" i="49" s="1"/>
  <c r="R492" i="49" s="1"/>
  <c r="I273" i="49" a="1"/>
  <c r="I273" i="49" s="1"/>
  <c r="Q273" i="49" s="1"/>
  <c r="R273" i="49" s="1"/>
  <c r="I260" i="49" a="1"/>
  <c r="I260" i="49" s="1"/>
  <c r="Q260" i="49" s="1"/>
  <c r="R260" i="49" s="1"/>
  <c r="I382" i="49" a="1"/>
  <c r="I382" i="49" s="1"/>
  <c r="Q382" i="49" s="1"/>
  <c r="R382" i="49" s="1"/>
  <c r="I218" i="49" a="1"/>
  <c r="I218" i="49" s="1"/>
  <c r="Q218" i="49" s="1"/>
  <c r="R218" i="49" s="1"/>
  <c r="I394" i="49" a="1"/>
  <c r="I394" i="49" s="1"/>
  <c r="Q394" i="49" s="1"/>
  <c r="R394" i="49" s="1"/>
  <c r="I496" i="49" a="1"/>
  <c r="I496" i="49" s="1"/>
  <c r="Q496" i="49" s="1"/>
  <c r="R496" i="49" s="1"/>
  <c r="I283" i="49" a="1"/>
  <c r="I283" i="49" s="1"/>
  <c r="Q283" i="49" s="1"/>
  <c r="R283" i="49" s="1"/>
  <c r="I474" i="49" a="1"/>
  <c r="I474" i="49" s="1"/>
  <c r="Q474" i="49" s="1"/>
  <c r="R474" i="49" s="1"/>
  <c r="I205" i="49" a="1"/>
  <c r="I205" i="49" s="1"/>
  <c r="Q205" i="49" s="1"/>
  <c r="R205" i="49" s="1"/>
  <c r="I321" i="49" a="1"/>
  <c r="I321" i="49" s="1"/>
  <c r="Q321" i="49" s="1"/>
  <c r="R321" i="49" s="1"/>
  <c r="I233" i="49" a="1"/>
  <c r="I233" i="49" s="1"/>
  <c r="Q233" i="49" s="1"/>
  <c r="R233" i="49" s="1"/>
  <c r="I447" i="49" a="1"/>
  <c r="I447" i="49" s="1"/>
  <c r="Q447" i="49" s="1"/>
  <c r="R447" i="49" s="1"/>
  <c r="I517" i="49" a="1"/>
  <c r="I517" i="49" s="1"/>
  <c r="Q517" i="49" s="1"/>
  <c r="R517" i="49" s="1"/>
  <c r="I514" i="49" a="1"/>
  <c r="I514" i="49" s="1"/>
  <c r="Q514" i="49" s="1"/>
  <c r="R514" i="49" s="1"/>
  <c r="I341" i="49" a="1"/>
  <c r="I341" i="49" s="1"/>
  <c r="Q341" i="49" s="1"/>
  <c r="R341" i="49" s="1"/>
  <c r="I508" i="49" a="1"/>
  <c r="I508" i="49" s="1"/>
  <c r="Q508" i="49" s="1"/>
  <c r="R508" i="49" s="1"/>
  <c r="I237" i="49" a="1"/>
  <c r="I237" i="49" s="1"/>
  <c r="Q237" i="49" s="1"/>
  <c r="R237" i="49" s="1"/>
  <c r="I336" i="49" a="1"/>
  <c r="I336" i="49" s="1"/>
  <c r="Q336" i="49" s="1"/>
  <c r="R336" i="49" s="1"/>
  <c r="I486" i="49" a="1"/>
  <c r="I486" i="49" s="1"/>
  <c r="Q486" i="49" s="1"/>
  <c r="R486" i="49" s="1"/>
  <c r="I435" i="49" a="1"/>
  <c r="I435" i="49" s="1"/>
  <c r="Q435" i="49" s="1"/>
  <c r="R435" i="49" s="1"/>
  <c r="I307" i="49" a="1"/>
  <c r="I307" i="49" s="1"/>
  <c r="Q307" i="49" s="1"/>
  <c r="R307" i="49" s="1"/>
  <c r="I318" i="49" a="1"/>
  <c r="I318" i="49" s="1"/>
  <c r="Q318" i="49" s="1"/>
  <c r="R318" i="49" s="1"/>
  <c r="I480" i="49" a="1"/>
  <c r="I480" i="49" s="1"/>
  <c r="Q480" i="49" s="1"/>
  <c r="R480" i="49" s="1"/>
  <c r="I275" i="49" a="1"/>
  <c r="I275" i="49" s="1"/>
  <c r="Q275" i="49" s="1"/>
  <c r="R275" i="49" s="1"/>
  <c r="I393" i="49" a="1"/>
  <c r="I393" i="49" s="1"/>
  <c r="Q393" i="49" s="1"/>
  <c r="R393" i="49" s="1"/>
  <c r="I365" i="49" a="1"/>
  <c r="I365" i="49" s="1"/>
  <c r="Q365" i="49" s="1"/>
  <c r="R365" i="49" s="1"/>
  <c r="I374" i="49" a="1"/>
  <c r="I374" i="49" s="1"/>
  <c r="Q374" i="49" s="1"/>
  <c r="R374" i="49" s="1"/>
  <c r="I377" i="49" a="1"/>
  <c r="I377" i="49" s="1"/>
  <c r="Q377" i="49" s="1"/>
  <c r="R377" i="49" s="1"/>
  <c r="I267" i="49" a="1"/>
  <c r="I267" i="49" s="1"/>
  <c r="Q267" i="49" s="1"/>
  <c r="R267" i="49" s="1"/>
  <c r="I292" i="49" a="1"/>
  <c r="I292" i="49" s="1"/>
  <c r="Q292" i="49" s="1"/>
  <c r="R292" i="49" s="1"/>
  <c r="I386" i="49" a="1"/>
  <c r="I386" i="49" s="1"/>
  <c r="Q386" i="49" s="1"/>
  <c r="R386" i="49" s="1"/>
  <c r="I238" i="49" a="1"/>
  <c r="I238" i="49" s="1"/>
  <c r="Q238" i="49" s="1"/>
  <c r="R238" i="49" s="1"/>
  <c r="I456" i="49" a="1"/>
  <c r="I456" i="49" s="1"/>
  <c r="Q456" i="49" s="1"/>
  <c r="R456" i="49" s="1"/>
  <c r="I249" i="49" a="1"/>
  <c r="I249" i="49" s="1"/>
  <c r="Q249" i="49" s="1"/>
  <c r="R249" i="49" s="1"/>
  <c r="I369" i="49" a="1"/>
  <c r="I369" i="49" s="1"/>
  <c r="Q369" i="49" s="1"/>
  <c r="R369" i="49" s="1"/>
  <c r="I235" i="49" a="1"/>
  <c r="I235" i="49" s="1"/>
  <c r="Q235" i="49" s="1"/>
  <c r="R235" i="49" s="1"/>
  <c r="I276" i="49" a="1"/>
  <c r="I276" i="49" s="1"/>
  <c r="Q276" i="49" s="1"/>
  <c r="R276" i="49" s="1"/>
  <c r="I423" i="49" a="1"/>
  <c r="I423" i="49" s="1"/>
  <c r="Q423" i="49" s="1"/>
  <c r="R423" i="49" s="1"/>
  <c r="I415" i="49" a="1"/>
  <c r="I415" i="49" s="1"/>
  <c r="Q415" i="49" s="1"/>
  <c r="R415" i="49" s="1"/>
  <c r="I20" i="47" a="1"/>
  <c r="I20" i="47" s="1"/>
  <c r="N20" i="47" s="1"/>
  <c r="O20" i="47" s="1"/>
  <c r="I172" i="47" a="1"/>
  <c r="I172" i="47" s="1"/>
  <c r="N172" i="47" s="1"/>
  <c r="O172" i="47" s="1"/>
  <c r="I146" i="47" a="1"/>
  <c r="I146" i="47" s="1"/>
  <c r="N146" i="47" s="1"/>
  <c r="O146" i="47" s="1"/>
  <c r="I145" i="47" a="1"/>
  <c r="I145" i="47" s="1"/>
  <c r="N145" i="47" s="1"/>
  <c r="O145" i="47" s="1"/>
  <c r="I115" i="47" a="1"/>
  <c r="I115" i="47" s="1"/>
  <c r="N115" i="47" s="1"/>
  <c r="O115" i="47" s="1"/>
  <c r="I106" i="47" a="1"/>
  <c r="I106" i="47" s="1"/>
  <c r="N106" i="47" s="1"/>
  <c r="O106" i="47" s="1"/>
  <c r="I86" i="47" a="1"/>
  <c r="I86" i="47" s="1"/>
  <c r="N86" i="47" s="1"/>
  <c r="O86" i="47" s="1"/>
  <c r="I128" i="47" a="1"/>
  <c r="I128" i="47" s="1"/>
  <c r="N128" i="47" s="1"/>
  <c r="O128" i="47" s="1"/>
  <c r="I159" i="47" a="1"/>
  <c r="I159" i="47" s="1"/>
  <c r="N159" i="47" s="1"/>
  <c r="O159" i="47" s="1"/>
  <c r="I153" i="47" a="1"/>
  <c r="I153" i="47" s="1"/>
  <c r="N153" i="47" s="1"/>
  <c r="O153" i="47" s="1"/>
  <c r="I160" i="47" a="1"/>
  <c r="I160" i="47" s="1"/>
  <c r="N160" i="47" s="1"/>
  <c r="O160" i="47" s="1"/>
  <c r="I151" i="47" a="1"/>
  <c r="I151" i="47" s="1"/>
  <c r="N151" i="47" s="1"/>
  <c r="O151" i="47" s="1"/>
  <c r="I184" i="47" a="1"/>
  <c r="I184" i="47" s="1"/>
  <c r="N184" i="47" s="1"/>
  <c r="O184" i="47" s="1"/>
  <c r="I126" i="47" a="1"/>
  <c r="I126" i="47" s="1"/>
  <c r="N126" i="47" s="1"/>
  <c r="O126" i="47" s="1"/>
  <c r="I78" i="47" a="1"/>
  <c r="I78" i="47" s="1"/>
  <c r="N78" i="47" s="1"/>
  <c r="O78" i="47" s="1"/>
  <c r="I41" i="47" a="1"/>
  <c r="I41" i="47" s="1"/>
  <c r="N41" i="47" s="1"/>
  <c r="O41" i="47" s="1"/>
  <c r="I152" i="47" a="1"/>
  <c r="I152" i="47" s="1"/>
  <c r="N152" i="47" s="1"/>
  <c r="O152" i="47" s="1"/>
  <c r="I171" i="47" a="1"/>
  <c r="I171" i="47" s="1"/>
  <c r="N171" i="47" s="1"/>
  <c r="O171" i="47" s="1"/>
  <c r="I167" i="47" a="1"/>
  <c r="I167" i="47" s="1"/>
  <c r="N167" i="47" s="1"/>
  <c r="O167" i="47" s="1"/>
  <c r="I136" i="47" a="1"/>
  <c r="I136" i="47" s="1"/>
  <c r="N136" i="47" s="1"/>
  <c r="O136" i="47" s="1"/>
  <c r="I116" i="47" a="1"/>
  <c r="I116" i="47" s="1"/>
  <c r="N116" i="47" s="1"/>
  <c r="O116" i="47" s="1"/>
  <c r="I107" i="47" a="1"/>
  <c r="I107" i="47" s="1"/>
  <c r="N107" i="47" s="1"/>
  <c r="O107" i="47" s="1"/>
  <c r="I149" i="47" a="1"/>
  <c r="I149" i="47" s="1"/>
  <c r="N149" i="47" s="1"/>
  <c r="O149" i="47" s="1"/>
  <c r="I141" i="47" a="1"/>
  <c r="I141" i="47" s="1"/>
  <c r="N141" i="47" s="1"/>
  <c r="O141" i="47" s="1"/>
  <c r="I190" i="47" a="1"/>
  <c r="I190" i="47" s="1"/>
  <c r="N190" i="47" s="1"/>
  <c r="O190" i="47" s="1"/>
  <c r="I163" i="47" a="1"/>
  <c r="I163" i="47" s="1"/>
  <c r="N163" i="47" s="1"/>
  <c r="O163" i="47" s="1"/>
  <c r="I186" i="47" a="1"/>
  <c r="I186" i="47" s="1"/>
  <c r="N186" i="47" s="1"/>
  <c r="O186" i="47" s="1"/>
  <c r="I121" i="47" a="1"/>
  <c r="I121" i="47" s="1"/>
  <c r="N121" i="47" s="1"/>
  <c r="O121" i="47" s="1"/>
  <c r="I124" i="47" a="1"/>
  <c r="I124" i="47" s="1"/>
  <c r="N124" i="47" s="1"/>
  <c r="O124" i="47" s="1"/>
  <c r="I51" i="47" a="1"/>
  <c r="I51" i="47" s="1"/>
  <c r="N51" i="47" s="1"/>
  <c r="O51" i="47" s="1"/>
  <c r="I21" i="47" a="1"/>
  <c r="I21" i="47" s="1"/>
  <c r="N21" i="47" s="1"/>
  <c r="O21" i="47" s="1"/>
  <c r="I162" i="47" a="1"/>
  <c r="I162" i="47" s="1"/>
  <c r="N162" i="47" s="1"/>
  <c r="O162" i="47" s="1"/>
  <c r="I38" i="47" a="1"/>
  <c r="I38" i="47" s="1"/>
  <c r="N38" i="47" s="1"/>
  <c r="O38" i="47" s="1"/>
  <c r="I178" i="47" a="1"/>
  <c r="I178" i="47" s="1"/>
  <c r="N178" i="47" s="1"/>
  <c r="O178" i="47" s="1"/>
  <c r="I137" i="47" a="1"/>
  <c r="I137" i="47" s="1"/>
  <c r="N137" i="47" s="1"/>
  <c r="O137" i="47" s="1"/>
  <c r="I117" i="47" a="1"/>
  <c r="I117" i="47" s="1"/>
  <c r="N117" i="47" s="1"/>
  <c r="O117" i="47" s="1"/>
  <c r="I169" i="47" a="1"/>
  <c r="I169" i="47" s="1"/>
  <c r="N169" i="47" s="1"/>
  <c r="O169" i="47" s="1"/>
  <c r="I182" i="47" a="1"/>
  <c r="I182" i="47" s="1"/>
  <c r="N182" i="47" s="1"/>
  <c r="O182" i="47" s="1"/>
  <c r="I150" i="47" a="1"/>
  <c r="I150" i="47" s="1"/>
  <c r="N150" i="47" s="1"/>
  <c r="O150" i="47" s="1"/>
  <c r="I109" i="47" a="1"/>
  <c r="I109" i="47" s="1"/>
  <c r="N109" i="47" s="1"/>
  <c r="O109" i="47" s="1"/>
  <c r="I174" i="47" a="1"/>
  <c r="I174" i="47" s="1"/>
  <c r="N174" i="47" s="1"/>
  <c r="O174" i="47" s="1"/>
  <c r="I173" i="47" a="1"/>
  <c r="I173" i="47" s="1"/>
  <c r="N173" i="47" s="1"/>
  <c r="O173" i="47" s="1"/>
  <c r="I97" i="47" a="1"/>
  <c r="I97" i="47" s="1"/>
  <c r="N97" i="47" s="1"/>
  <c r="O97" i="47" s="1"/>
  <c r="I61" i="47" a="1"/>
  <c r="I61" i="47" s="1"/>
  <c r="N61" i="47" s="1"/>
  <c r="O61" i="47" s="1"/>
  <c r="I31" i="47" a="1"/>
  <c r="I31" i="47" s="1"/>
  <c r="N31" i="47" s="1"/>
  <c r="O31" i="47" s="1"/>
  <c r="I142" i="47" a="1"/>
  <c r="I142" i="47" s="1"/>
  <c r="N142" i="47" s="1"/>
  <c r="O142" i="47" s="1"/>
  <c r="I60" i="47" a="1"/>
  <c r="I60" i="47" s="1"/>
  <c r="N60" i="47" s="1"/>
  <c r="O60" i="47" s="1"/>
  <c r="I100" i="47" a="1"/>
  <c r="I100" i="47" s="1"/>
  <c r="N100" i="47" s="1"/>
  <c r="O100" i="47" s="1"/>
  <c r="I147" i="47" a="1"/>
  <c r="I147" i="47" s="1"/>
  <c r="N147" i="47" s="1"/>
  <c r="O147" i="47" s="1"/>
  <c r="I127" i="47" a="1"/>
  <c r="I127" i="47" s="1"/>
  <c r="N127" i="47" s="1"/>
  <c r="O127" i="47" s="1"/>
  <c r="I180" i="47" a="1"/>
  <c r="I180" i="47" s="1"/>
  <c r="N180" i="47" s="1"/>
  <c r="O180" i="47" s="1"/>
  <c r="I49" i="47" a="1"/>
  <c r="I49" i="47" s="1"/>
  <c r="N49" i="47" s="1"/>
  <c r="O49" i="47" s="1"/>
  <c r="I120" i="47" a="1"/>
  <c r="I120" i="47" s="1"/>
  <c r="N120" i="47" s="1"/>
  <c r="O120" i="47" s="1"/>
  <c r="I90" i="47" a="1"/>
  <c r="I90" i="47" s="1"/>
  <c r="N90" i="47" s="1"/>
  <c r="O90" i="47" s="1"/>
  <c r="I40" i="47" a="1"/>
  <c r="I40" i="47" s="1"/>
  <c r="N40" i="47" s="1"/>
  <c r="O40" i="47" s="1"/>
  <c r="I166" i="47" a="1"/>
  <c r="I166" i="47" s="1"/>
  <c r="N166" i="47" s="1"/>
  <c r="O166" i="47" s="1"/>
  <c r="I66" i="47" a="1"/>
  <c r="I66" i="47" s="1"/>
  <c r="N66" i="47" s="1"/>
  <c r="O66" i="47" s="1"/>
  <c r="I72" i="47" a="1"/>
  <c r="I72" i="47" s="1"/>
  <c r="N72" i="47" s="1"/>
  <c r="O72" i="47" s="1"/>
  <c r="I42" i="47" a="1"/>
  <c r="I42" i="47" s="1"/>
  <c r="N42" i="47" s="1"/>
  <c r="O42" i="47" s="1"/>
  <c r="I22" i="47" a="1"/>
  <c r="I22" i="47" s="1"/>
  <c r="N22" i="47" s="1"/>
  <c r="O22" i="47" s="1"/>
  <c r="I23" i="47" a="1"/>
  <c r="I23" i="47" s="1"/>
  <c r="N23" i="47" s="1"/>
  <c r="O23" i="47" s="1"/>
  <c r="I101" i="47" a="1"/>
  <c r="I101" i="47" s="1"/>
  <c r="N101" i="47" s="1"/>
  <c r="O101" i="47" s="1"/>
  <c r="I157" i="47" a="1"/>
  <c r="I157" i="47" s="1"/>
  <c r="N157" i="47" s="1"/>
  <c r="O157" i="47" s="1"/>
  <c r="I138" i="47" a="1"/>
  <c r="I138" i="47" s="1"/>
  <c r="N138" i="47" s="1"/>
  <c r="O138" i="47" s="1"/>
  <c r="I119" i="47" a="1"/>
  <c r="I119" i="47" s="1"/>
  <c r="N119" i="47" s="1"/>
  <c r="O119" i="47" s="1"/>
  <c r="I132" i="47" a="1"/>
  <c r="I132" i="47" s="1"/>
  <c r="N132" i="47" s="1"/>
  <c r="O132" i="47" s="1"/>
  <c r="I79" i="47" a="1"/>
  <c r="I79" i="47" s="1"/>
  <c r="N79" i="47" s="1"/>
  <c r="O79" i="47" s="1"/>
  <c r="I70" i="47" a="1"/>
  <c r="I70" i="47" s="1"/>
  <c r="N70" i="47" s="1"/>
  <c r="O70" i="47" s="1"/>
  <c r="I50" i="47" a="1"/>
  <c r="I50" i="47" s="1"/>
  <c r="N50" i="47" s="1"/>
  <c r="O50" i="47" s="1"/>
  <c r="I92" i="47" a="1"/>
  <c r="I92" i="47" s="1"/>
  <c r="N92" i="47" s="1"/>
  <c r="O92" i="47" s="1"/>
  <c r="I95" i="47" a="1"/>
  <c r="I95" i="47" s="1"/>
  <c r="N95" i="47" s="1"/>
  <c r="O95" i="47" s="1"/>
  <c r="I181" i="47" a="1"/>
  <c r="I181" i="47" s="1"/>
  <c r="N181" i="47" s="1"/>
  <c r="O181" i="47" s="1"/>
  <c r="I82" i="47" a="1"/>
  <c r="I82" i="47" s="1"/>
  <c r="N82" i="47" s="1"/>
  <c r="O82" i="47" s="1"/>
  <c r="I52" i="47" a="1"/>
  <c r="I52" i="47" s="1"/>
  <c r="N52" i="47" s="1"/>
  <c r="O52" i="47" s="1"/>
  <c r="I32" i="47" a="1"/>
  <c r="I32" i="47" s="1"/>
  <c r="N32" i="47" s="1"/>
  <c r="O32" i="47" s="1"/>
  <c r="I33" i="47" a="1"/>
  <c r="I33" i="47" s="1"/>
  <c r="N33" i="47" s="1"/>
  <c r="O33" i="47" s="1"/>
  <c r="I24" i="47" a="1"/>
  <c r="I24" i="47" s="1"/>
  <c r="N24" i="47" s="1"/>
  <c r="O24" i="47" s="1"/>
  <c r="I28" i="47" a="1"/>
  <c r="I28" i="47" s="1"/>
  <c r="N28" i="47" s="1"/>
  <c r="O28" i="47" s="1"/>
  <c r="I148" i="47" a="1"/>
  <c r="I148" i="47" s="1"/>
  <c r="N148" i="47" s="1"/>
  <c r="O148" i="47" s="1"/>
  <c r="I129" i="47" a="1"/>
  <c r="I129" i="47" s="1"/>
  <c r="N129" i="47" s="1"/>
  <c r="O129" i="47" s="1"/>
  <c r="I183" i="47" a="1"/>
  <c r="I183" i="47" s="1"/>
  <c r="N183" i="47" s="1"/>
  <c r="O183" i="47" s="1"/>
  <c r="I39" i="47" a="1"/>
  <c r="I39" i="47" s="1"/>
  <c r="N39" i="47" s="1"/>
  <c r="O39" i="47" s="1"/>
  <c r="I27" i="47" a="1"/>
  <c r="I27" i="47" s="1"/>
  <c r="N27" i="47" s="1"/>
  <c r="O27" i="47" s="1"/>
  <c r="I71" i="47" a="1"/>
  <c r="I71" i="47" s="1"/>
  <c r="N71" i="47" s="1"/>
  <c r="O71" i="47" s="1"/>
  <c r="I113" i="47" a="1"/>
  <c r="I113" i="47" s="1"/>
  <c r="N113" i="47" s="1"/>
  <c r="O113" i="47" s="1"/>
  <c r="I177" i="47" a="1"/>
  <c r="I177" i="47" s="1"/>
  <c r="N177" i="47" s="1"/>
  <c r="O177" i="47" s="1"/>
  <c r="I122" i="47" a="1"/>
  <c r="I122" i="47" s="1"/>
  <c r="N122" i="47" s="1"/>
  <c r="O122" i="47" s="1"/>
  <c r="I123" i="47" a="1"/>
  <c r="I123" i="47" s="1"/>
  <c r="N123" i="47" s="1"/>
  <c r="O123" i="47" s="1"/>
  <c r="I62" i="47" a="1"/>
  <c r="I62" i="47" s="1"/>
  <c r="N62" i="47" s="1"/>
  <c r="O62" i="47" s="1"/>
  <c r="I53" i="47" a="1"/>
  <c r="I53" i="47" s="1"/>
  <c r="N53" i="47" s="1"/>
  <c r="O53" i="47" s="1"/>
  <c r="I43" i="47" a="1"/>
  <c r="I43" i="47" s="1"/>
  <c r="N43" i="47" s="1"/>
  <c r="O43" i="47" s="1"/>
  <c r="I34" i="47" a="1"/>
  <c r="I34" i="47" s="1"/>
  <c r="N34" i="47" s="1"/>
  <c r="O34" i="47" s="1"/>
  <c r="I80" i="47" a="1"/>
  <c r="I80" i="47" s="1"/>
  <c r="N80" i="47" s="1"/>
  <c r="O80" i="47" s="1"/>
  <c r="I158" i="47" a="1"/>
  <c r="I158" i="47" s="1"/>
  <c r="N158" i="47" s="1"/>
  <c r="O158" i="47" s="1"/>
  <c r="I139" i="47" a="1"/>
  <c r="I139" i="47" s="1"/>
  <c r="N139" i="47" s="1"/>
  <c r="O139" i="47" s="1"/>
  <c r="I25" i="47" a="1"/>
  <c r="I25" i="47" s="1"/>
  <c r="N25" i="47" s="1"/>
  <c r="O25" i="47" s="1"/>
  <c r="I26" i="47" a="1"/>
  <c r="I26" i="47" s="1"/>
  <c r="N26" i="47" s="1"/>
  <c r="O26" i="47" s="1"/>
  <c r="I37" i="47" a="1"/>
  <c r="I37" i="47" s="1"/>
  <c r="N37" i="47" s="1"/>
  <c r="O37" i="47" s="1"/>
  <c r="I81" i="47" a="1"/>
  <c r="I81" i="47" s="1"/>
  <c r="N81" i="47" s="1"/>
  <c r="O81" i="47" s="1"/>
  <c r="I133" i="47" a="1"/>
  <c r="I133" i="47" s="1"/>
  <c r="N133" i="47" s="1"/>
  <c r="O133" i="47" s="1"/>
  <c r="I94" i="47" a="1"/>
  <c r="I94" i="47" s="1"/>
  <c r="N94" i="47" s="1"/>
  <c r="O94" i="47" s="1"/>
  <c r="I164" i="47" a="1"/>
  <c r="I164" i="47" s="1"/>
  <c r="N164" i="47" s="1"/>
  <c r="O164" i="47" s="1"/>
  <c r="I83" i="47" a="1"/>
  <c r="I83" i="47" s="1"/>
  <c r="N83" i="47" s="1"/>
  <c r="O83" i="47" s="1"/>
  <c r="I63" i="47" a="1"/>
  <c r="I63" i="47" s="1"/>
  <c r="N63" i="47" s="1"/>
  <c r="O63" i="47" s="1"/>
  <c r="I54" i="47" a="1"/>
  <c r="I54" i="47" s="1"/>
  <c r="N54" i="47" s="1"/>
  <c r="O54" i="47" s="1"/>
  <c r="I44" i="47" a="1"/>
  <c r="I44" i="47" s="1"/>
  <c r="N44" i="47" s="1"/>
  <c r="O44" i="47" s="1"/>
  <c r="I35" i="47" a="1"/>
  <c r="I35" i="47" s="1"/>
  <c r="N35" i="47" s="1"/>
  <c r="O35" i="47" s="1"/>
  <c r="I179" i="47" a="1"/>
  <c r="I179" i="47" s="1"/>
  <c r="N179" i="47" s="1"/>
  <c r="O179" i="47" s="1"/>
  <c r="I170" i="47" a="1"/>
  <c r="I170" i="47" s="1"/>
  <c r="N170" i="47" s="1"/>
  <c r="O170" i="47" s="1"/>
  <c r="I36" i="47" a="1"/>
  <c r="I36" i="47" s="1"/>
  <c r="N36" i="47" s="1"/>
  <c r="O36" i="47" s="1"/>
  <c r="I47" i="47" a="1"/>
  <c r="I47" i="47" s="1"/>
  <c r="N47" i="47" s="1"/>
  <c r="O47" i="47" s="1"/>
  <c r="I48" i="47" a="1"/>
  <c r="I48" i="47" s="1"/>
  <c r="N48" i="47" s="1"/>
  <c r="O48" i="47" s="1"/>
  <c r="I91" i="47" a="1"/>
  <c r="I91" i="47" s="1"/>
  <c r="N91" i="47" s="1"/>
  <c r="O91" i="47" s="1"/>
  <c r="I144" i="47" a="1"/>
  <c r="I144" i="47" s="1"/>
  <c r="N144" i="47" s="1"/>
  <c r="O144" i="47" s="1"/>
  <c r="I85" i="47" a="1"/>
  <c r="I85" i="47" s="1"/>
  <c r="N85" i="47" s="1"/>
  <c r="O85" i="47" s="1"/>
  <c r="I114" i="47" a="1"/>
  <c r="I114" i="47" s="1"/>
  <c r="N114" i="47" s="1"/>
  <c r="O114" i="47" s="1"/>
  <c r="I155" i="47" a="1"/>
  <c r="I155" i="47" s="1"/>
  <c r="N155" i="47" s="1"/>
  <c r="O155" i="47" s="1"/>
  <c r="I93" i="47" a="1"/>
  <c r="I93" i="47" s="1"/>
  <c r="N93" i="47" s="1"/>
  <c r="O93" i="47" s="1"/>
  <c r="I73" i="47" a="1"/>
  <c r="I73" i="47" s="1"/>
  <c r="N73" i="47" s="1"/>
  <c r="O73" i="47" s="1"/>
  <c r="I64" i="47" a="1"/>
  <c r="I64" i="47" s="1"/>
  <c r="N64" i="47" s="1"/>
  <c r="O64" i="47" s="1"/>
  <c r="I65" i="47" a="1"/>
  <c r="I65" i="47" s="1"/>
  <c r="N65" i="47" s="1"/>
  <c r="O65" i="47" s="1"/>
  <c r="I45" i="47" a="1"/>
  <c r="I45" i="47" s="1"/>
  <c r="N45" i="47" s="1"/>
  <c r="O45" i="47" s="1"/>
  <c r="I189" i="47" a="1"/>
  <c r="I189" i="47" s="1"/>
  <c r="N189" i="47" s="1"/>
  <c r="O189" i="47" s="1"/>
  <c r="I191" i="47" a="1"/>
  <c r="I191" i="47" s="1"/>
  <c r="N191" i="47" s="1"/>
  <c r="O191" i="47" s="1"/>
  <c r="I46" i="47" a="1"/>
  <c r="I46" i="47" s="1"/>
  <c r="N46" i="47" s="1"/>
  <c r="O46" i="47" s="1"/>
  <c r="I57" i="47" a="1"/>
  <c r="I57" i="47" s="1"/>
  <c r="N57" i="47" s="1"/>
  <c r="O57" i="47" s="1"/>
  <c r="I58" i="47" a="1"/>
  <c r="I58" i="47" s="1"/>
  <c r="N58" i="47" s="1"/>
  <c r="O58" i="47" s="1"/>
  <c r="I102" i="47" a="1"/>
  <c r="I102" i="47" s="1"/>
  <c r="N102" i="47" s="1"/>
  <c r="O102" i="47" s="1"/>
  <c r="I154" i="47" a="1"/>
  <c r="I154" i="47" s="1"/>
  <c r="N154" i="47" s="1"/>
  <c r="O154" i="47" s="1"/>
  <c r="I168" i="47" a="1"/>
  <c r="I168" i="47" s="1"/>
  <c r="N168" i="47" s="1"/>
  <c r="O168" i="47" s="1"/>
  <c r="I156" i="47" a="1"/>
  <c r="I156" i="47" s="1"/>
  <c r="N156" i="47" s="1"/>
  <c r="O156" i="47" s="1"/>
  <c r="I103" i="47" a="1"/>
  <c r="I103" i="47" s="1"/>
  <c r="N103" i="47" s="1"/>
  <c r="O103" i="47" s="1"/>
  <c r="I84" i="47" a="1"/>
  <c r="I84" i="47" s="1"/>
  <c r="N84" i="47" s="1"/>
  <c r="O84" i="47" s="1"/>
  <c r="I74" i="47" a="1"/>
  <c r="I74" i="47" s="1"/>
  <c r="N74" i="47" s="1"/>
  <c r="O74" i="47" s="1"/>
  <c r="I75" i="47" a="1"/>
  <c r="I75" i="47" s="1"/>
  <c r="N75" i="47" s="1"/>
  <c r="O75" i="47" s="1"/>
  <c r="I55" i="47" a="1"/>
  <c r="I55" i="47" s="1"/>
  <c r="N55" i="47" s="1"/>
  <c r="O55" i="47" s="1"/>
  <c r="I87" i="47" a="1"/>
  <c r="I87" i="47" s="1"/>
  <c r="N87" i="47" s="1"/>
  <c r="O87" i="47" s="1"/>
  <c r="I99" i="47" a="1"/>
  <c r="I99" i="47" s="1"/>
  <c r="N99" i="47" s="1"/>
  <c r="O99" i="47" s="1"/>
  <c r="I56" i="47" a="1"/>
  <c r="I56" i="47" s="1"/>
  <c r="N56" i="47" s="1"/>
  <c r="O56" i="47" s="1"/>
  <c r="I67" i="47" a="1"/>
  <c r="I67" i="47" s="1"/>
  <c r="N67" i="47" s="1"/>
  <c r="O67" i="47" s="1"/>
  <c r="I68" i="47" a="1"/>
  <c r="I68" i="47" s="1"/>
  <c r="N68" i="47" s="1"/>
  <c r="O68" i="47" s="1"/>
  <c r="I112" i="47" a="1"/>
  <c r="I112" i="47" s="1"/>
  <c r="N112" i="47" s="1"/>
  <c r="O112" i="47" s="1"/>
  <c r="I185" i="47" a="1"/>
  <c r="I185" i="47" s="1"/>
  <c r="N185" i="47" s="1"/>
  <c r="O185" i="47" s="1"/>
  <c r="I188" i="47" a="1"/>
  <c r="I188" i="47" s="1"/>
  <c r="N188" i="47" s="1"/>
  <c r="O188" i="47" s="1"/>
  <c r="I130" i="47" a="1"/>
  <c r="I130" i="47" s="1"/>
  <c r="N130" i="47" s="1"/>
  <c r="O130" i="47" s="1"/>
  <c r="I192" i="47" a="1"/>
  <c r="I192" i="47" s="1"/>
  <c r="I135" i="47" a="1"/>
  <c r="I135" i="47" s="1"/>
  <c r="N135" i="47" s="1"/>
  <c r="O135" i="47" s="1"/>
  <c r="I104" i="47" a="1"/>
  <c r="I104" i="47" s="1"/>
  <c r="N104" i="47" s="1"/>
  <c r="O104" i="47" s="1"/>
  <c r="I105" i="47" a="1"/>
  <c r="I105" i="47" s="1"/>
  <c r="N105" i="47" s="1"/>
  <c r="O105" i="47" s="1"/>
  <c r="I96" i="47" a="1"/>
  <c r="I96" i="47" s="1"/>
  <c r="N96" i="47" s="1"/>
  <c r="O96" i="47" s="1"/>
  <c r="I76" i="47" a="1"/>
  <c r="I76" i="47" s="1"/>
  <c r="N76" i="47" s="1"/>
  <c r="O76" i="47" s="1"/>
  <c r="I118" i="47" a="1"/>
  <c r="I118" i="47" s="1"/>
  <c r="N118" i="47" s="1"/>
  <c r="O118" i="47" s="1"/>
  <c r="I161" i="47" a="1"/>
  <c r="I161" i="47" s="1"/>
  <c r="N161" i="47" s="1"/>
  <c r="O161" i="47" s="1"/>
  <c r="I108" i="47" a="1"/>
  <c r="I108" i="47" s="1"/>
  <c r="N108" i="47" s="1"/>
  <c r="O108" i="47" s="1"/>
  <c r="I88" i="47" a="1"/>
  <c r="I88" i="47" s="1"/>
  <c r="N88" i="47" s="1"/>
  <c r="O88" i="47" s="1"/>
  <c r="I140" i="47" a="1"/>
  <c r="I140" i="47" s="1"/>
  <c r="N140" i="47" s="1"/>
  <c r="O140" i="47" s="1"/>
  <c r="I143" i="47" a="1"/>
  <c r="I143" i="47" s="1"/>
  <c r="N143" i="47" s="1"/>
  <c r="O143" i="47" s="1"/>
  <c r="I134" i="47" a="1"/>
  <c r="I134" i="47" s="1"/>
  <c r="N134" i="47" s="1"/>
  <c r="O134" i="47" s="1"/>
  <c r="I59" i="47" a="1"/>
  <c r="I59" i="47" s="1"/>
  <c r="N59" i="47" s="1"/>
  <c r="O59" i="47" s="1"/>
  <c r="I69" i="47" a="1"/>
  <c r="I69" i="47" s="1"/>
  <c r="N69" i="47" s="1"/>
  <c r="O69" i="47" s="1"/>
  <c r="I98" i="47" a="1"/>
  <c r="I98" i="47" s="1"/>
  <c r="N98" i="47" s="1"/>
  <c r="O98" i="47" s="1"/>
  <c r="I110" i="47" a="1"/>
  <c r="I110" i="47" s="1"/>
  <c r="N110" i="47" s="1"/>
  <c r="O110" i="47" s="1"/>
  <c r="I165" i="47" a="1"/>
  <c r="I165" i="47" s="1"/>
  <c r="N165" i="47" s="1"/>
  <c r="O165" i="47" s="1"/>
  <c r="I131" i="47" a="1"/>
  <c r="I131" i="47" s="1"/>
  <c r="N131" i="47" s="1"/>
  <c r="O131" i="47" s="1"/>
  <c r="I111" i="47" a="1"/>
  <c r="I111" i="47" s="1"/>
  <c r="N111" i="47" s="1"/>
  <c r="O111" i="47" s="1"/>
  <c r="I175" i="47" a="1"/>
  <c r="I175" i="47" s="1"/>
  <c r="N175" i="47" s="1"/>
  <c r="O175" i="47" s="1"/>
  <c r="I30" i="47" a="1"/>
  <c r="I30" i="47" s="1"/>
  <c r="N30" i="47" s="1"/>
  <c r="O30" i="47" s="1"/>
  <c r="I29" i="47" a="1"/>
  <c r="I29" i="47" s="1"/>
  <c r="N29" i="47" s="1"/>
  <c r="O29" i="47" s="1"/>
  <c r="I125" i="47" a="1"/>
  <c r="I125" i="47" s="1"/>
  <c r="N125" i="47" s="1"/>
  <c r="O125" i="47" s="1"/>
  <c r="I176" i="47" a="1"/>
  <c r="I176" i="47" s="1"/>
  <c r="N176" i="47" s="1"/>
  <c r="O176" i="47" s="1"/>
  <c r="I187" i="47" a="1"/>
  <c r="I187" i="47" s="1"/>
  <c r="N187" i="47" s="1"/>
  <c r="O187" i="47" s="1"/>
  <c r="I77" i="47" a="1"/>
  <c r="I77" i="47" s="1"/>
  <c r="N77" i="47" s="1"/>
  <c r="O77" i="47" s="1"/>
  <c r="I89" i="47" a="1"/>
  <c r="I89" i="47" s="1"/>
  <c r="N89" i="47" s="1"/>
  <c r="O89" i="47" s="1"/>
  <c r="I176" i="49" a="1"/>
  <c r="I176" i="49" s="1"/>
  <c r="Q176" i="49" s="1"/>
  <c r="R176" i="49" s="1"/>
  <c r="I175" i="49" a="1"/>
  <c r="I175" i="49" s="1"/>
  <c r="Q175" i="49" s="1"/>
  <c r="R175" i="49" s="1"/>
  <c r="I174" i="49" a="1"/>
  <c r="I174" i="49" s="1"/>
  <c r="Q174" i="49" s="1"/>
  <c r="R174" i="49" s="1"/>
  <c r="I173" i="49" a="1"/>
  <c r="I173" i="49" s="1"/>
  <c r="Q173" i="49" s="1"/>
  <c r="R173" i="49" s="1"/>
  <c r="I172" i="49" a="1"/>
  <c r="I172" i="49" s="1"/>
  <c r="Q172" i="49" s="1"/>
  <c r="R172" i="49" s="1"/>
  <c r="I179" i="49" a="1"/>
  <c r="I179" i="49" s="1"/>
  <c r="Q179" i="49" s="1"/>
  <c r="R179" i="49" s="1"/>
  <c r="I178" i="49" a="1"/>
  <c r="I178" i="49" s="1"/>
  <c r="Q178" i="49" s="1"/>
  <c r="R178" i="49" s="1"/>
  <c r="I177" i="49" a="1"/>
  <c r="I177" i="49" s="1"/>
  <c r="Q177" i="49" s="1"/>
  <c r="R177" i="49" s="1"/>
  <c r="I102" i="49" a="1"/>
  <c r="I102" i="49" s="1"/>
  <c r="Q102" i="49" s="1"/>
  <c r="R102" i="49" s="1"/>
  <c r="I187" i="49" a="1"/>
  <c r="I187" i="49" s="1"/>
  <c r="Q187" i="49" s="1"/>
  <c r="R187" i="49" s="1"/>
  <c r="I44" i="49" a="1"/>
  <c r="I44" i="49" s="1"/>
  <c r="Q44" i="49" s="1"/>
  <c r="R44" i="49" s="1"/>
  <c r="I191" i="49" a="1"/>
  <c r="I191" i="49" s="1"/>
  <c r="Q191" i="49" s="1"/>
  <c r="R191" i="49" s="1"/>
  <c r="I91" i="49" a="1"/>
  <c r="I91" i="49" s="1"/>
  <c r="Q91" i="49" s="1"/>
  <c r="R91" i="49" s="1"/>
  <c r="I183" i="49" a="1"/>
  <c r="I183" i="49" s="1"/>
  <c r="Q183" i="49" s="1"/>
  <c r="R183" i="49" s="1"/>
  <c r="I49" i="49" a="1"/>
  <c r="I49" i="49" s="1"/>
  <c r="Q49" i="49" s="1"/>
  <c r="R49" i="49" s="1"/>
  <c r="I194" i="49" a="1"/>
  <c r="I194" i="49" s="1"/>
  <c r="Q194" i="49" s="1"/>
  <c r="R194" i="49" s="1"/>
  <c r="I28" i="49" a="1"/>
  <c r="I28" i="49" s="1"/>
  <c r="Q28" i="49" s="1"/>
  <c r="R28" i="49" s="1"/>
  <c r="I90" i="49" a="1"/>
  <c r="I90" i="49" s="1"/>
  <c r="Q90" i="49" s="1"/>
  <c r="R90" i="49" s="1"/>
  <c r="I134" i="49" a="1"/>
  <c r="I134" i="49" s="1"/>
  <c r="Q134" i="49" s="1"/>
  <c r="R134" i="49" s="1"/>
  <c r="I117" i="49" a="1"/>
  <c r="I117" i="49" s="1"/>
  <c r="Q117" i="49" s="1"/>
  <c r="R117" i="49" s="1"/>
  <c r="I133" i="49" a="1"/>
  <c r="I133" i="49" s="1"/>
  <c r="Q133" i="49" s="1"/>
  <c r="R133" i="49" s="1"/>
  <c r="I35" i="49" a="1"/>
  <c r="I35" i="49" s="1"/>
  <c r="Q35" i="49" s="1"/>
  <c r="R35" i="49" s="1"/>
  <c r="I63" i="49" a="1"/>
  <c r="I63" i="49" s="1"/>
  <c r="Q63" i="49" s="1"/>
  <c r="R63" i="49" s="1"/>
  <c r="I67" i="49" a="1"/>
  <c r="I67" i="49" s="1"/>
  <c r="Q67" i="49" s="1"/>
  <c r="R67" i="49" s="1"/>
  <c r="I99" i="49" a="1"/>
  <c r="I99" i="49" s="1"/>
  <c r="Q99" i="49" s="1"/>
  <c r="R99" i="49" s="1"/>
  <c r="I88" i="49" a="1"/>
  <c r="I88" i="49" s="1"/>
  <c r="Q88" i="49" s="1"/>
  <c r="R88" i="49" s="1"/>
  <c r="I80" i="49" a="1"/>
  <c r="I80" i="49" s="1"/>
  <c r="Q80" i="49" s="1"/>
  <c r="R80" i="49" s="1"/>
  <c r="I55" i="49" a="1"/>
  <c r="I55" i="49" s="1"/>
  <c r="Q55" i="49" s="1"/>
  <c r="R55" i="49" s="1"/>
  <c r="I146" i="49" a="1"/>
  <c r="I146" i="49" s="1"/>
  <c r="Q146" i="49" s="1"/>
  <c r="R146" i="49" s="1"/>
  <c r="I184" i="49" a="1"/>
  <c r="I184" i="49" s="1"/>
  <c r="Q184" i="49" s="1"/>
  <c r="R184" i="49" s="1"/>
  <c r="I34" i="49" a="1"/>
  <c r="I34" i="49" s="1"/>
  <c r="Q34" i="49" s="1"/>
  <c r="R34" i="49" s="1"/>
  <c r="I155" i="49" a="1"/>
  <c r="I155" i="49" s="1"/>
  <c r="Q155" i="49" s="1"/>
  <c r="R155" i="49" s="1"/>
  <c r="I104" i="49" a="1"/>
  <c r="I104" i="49" s="1"/>
  <c r="Q104" i="49" s="1"/>
  <c r="R104" i="49" s="1"/>
  <c r="I160" i="49" a="1"/>
  <c r="I160" i="49" s="1"/>
  <c r="Q160" i="49" s="1"/>
  <c r="R160" i="49" s="1"/>
  <c r="I22" i="49" a="1"/>
  <c r="I22" i="49" s="1"/>
  <c r="Q22" i="49" s="1"/>
  <c r="R22" i="49" s="1"/>
  <c r="I203" i="49" a="1"/>
  <c r="I203" i="49" s="1"/>
  <c r="Q203" i="49" s="1"/>
  <c r="R203" i="49" s="1"/>
  <c r="I71" i="49" a="1"/>
  <c r="I71" i="49" s="1"/>
  <c r="Q71" i="49" s="1"/>
  <c r="R71" i="49" s="1"/>
  <c r="I83" i="49" a="1"/>
  <c r="I83" i="49" s="1"/>
  <c r="Q83" i="49" s="1"/>
  <c r="R83" i="49" s="1"/>
  <c r="I21" i="49" a="1"/>
  <c r="I21" i="49" s="1"/>
  <c r="Q21" i="49" s="1"/>
  <c r="R21" i="49" s="1"/>
  <c r="I101" i="49" a="1"/>
  <c r="I101" i="49" s="1"/>
  <c r="Q101" i="49" s="1"/>
  <c r="R101" i="49" s="1"/>
  <c r="I113" i="49" a="1"/>
  <c r="I113" i="49" s="1"/>
  <c r="Q113" i="49" s="1"/>
  <c r="R113" i="49" s="1"/>
  <c r="I92" i="49" a="1"/>
  <c r="I92" i="49" s="1"/>
  <c r="Q92" i="49" s="1"/>
  <c r="R92" i="49" s="1"/>
  <c r="I165" i="49" a="1"/>
  <c r="I165" i="49" s="1"/>
  <c r="Q165" i="49" s="1"/>
  <c r="R165" i="49" s="1"/>
  <c r="I87" i="49" a="1"/>
  <c r="I87" i="49" s="1"/>
  <c r="Q87" i="49" s="1"/>
  <c r="R87" i="49" s="1"/>
  <c r="I32" i="49" a="1"/>
  <c r="I32" i="49" s="1"/>
  <c r="Q32" i="49" s="1"/>
  <c r="R32" i="49" s="1"/>
  <c r="I196" i="49" a="1"/>
  <c r="I196" i="49" s="1"/>
  <c r="Q196" i="49" s="1"/>
  <c r="R196" i="49" s="1"/>
  <c r="I112" i="49" a="1"/>
  <c r="I112" i="49" s="1"/>
  <c r="Q112" i="49" s="1"/>
  <c r="R112" i="49" s="1"/>
  <c r="I197" i="49" a="1"/>
  <c r="I197" i="49" s="1"/>
  <c r="Q197" i="49" s="1"/>
  <c r="R197" i="49" s="1"/>
  <c r="I122" i="49" a="1"/>
  <c r="I122" i="49" s="1"/>
  <c r="Q122" i="49" s="1"/>
  <c r="R122" i="49" s="1"/>
  <c r="I65" i="49" a="1"/>
  <c r="I65" i="49" s="1"/>
  <c r="Q65" i="49" s="1"/>
  <c r="R65" i="49" s="1"/>
  <c r="I152" i="49" a="1"/>
  <c r="I152" i="49" s="1"/>
  <c r="Q152" i="49" s="1"/>
  <c r="R152" i="49" s="1"/>
  <c r="I107" i="49" a="1"/>
  <c r="I107" i="49" s="1"/>
  <c r="Q107" i="49" s="1"/>
  <c r="R107" i="49" s="1"/>
  <c r="I58" i="49" a="1"/>
  <c r="I58" i="49" s="1"/>
  <c r="Q58" i="49" s="1"/>
  <c r="R58" i="49" s="1"/>
  <c r="I31" i="49" a="1"/>
  <c r="I31" i="49" s="1"/>
  <c r="Q31" i="49" s="1"/>
  <c r="R31" i="49" s="1"/>
  <c r="I56" i="49" a="1"/>
  <c r="I56" i="49" s="1"/>
  <c r="Q56" i="49" s="1"/>
  <c r="R56" i="49" s="1"/>
  <c r="I140" i="49" a="1"/>
  <c r="I140" i="49" s="1"/>
  <c r="Q140" i="49" s="1"/>
  <c r="R140" i="49" s="1"/>
  <c r="I45" i="49" a="1"/>
  <c r="I45" i="49" s="1"/>
  <c r="Q45" i="49" s="1"/>
  <c r="R45" i="49" s="1"/>
  <c r="I198" i="49" a="1"/>
  <c r="I198" i="49" s="1"/>
  <c r="Q198" i="49" s="1"/>
  <c r="R198" i="49" s="1"/>
  <c r="I73" i="49" a="1"/>
  <c r="I73" i="49" s="1"/>
  <c r="Q73" i="49" s="1"/>
  <c r="R73" i="49" s="1"/>
  <c r="I162" i="49" a="1"/>
  <c r="I162" i="49" s="1"/>
  <c r="Q162" i="49" s="1"/>
  <c r="R162" i="49" s="1"/>
  <c r="I48" i="49" a="1"/>
  <c r="I48" i="49" s="1"/>
  <c r="Q48" i="49" s="1"/>
  <c r="R48" i="49" s="1"/>
  <c r="I115" i="49" a="1"/>
  <c r="I115" i="49" s="1"/>
  <c r="Q115" i="49" s="1"/>
  <c r="R115" i="49" s="1"/>
  <c r="I59" i="49" a="1"/>
  <c r="I59" i="49" s="1"/>
  <c r="Q59" i="49" s="1"/>
  <c r="R59" i="49" s="1"/>
  <c r="I188" i="49" a="1"/>
  <c r="I188" i="49" s="1"/>
  <c r="Q188" i="49" s="1"/>
  <c r="R188" i="49" s="1"/>
  <c r="I138" i="49" a="1"/>
  <c r="I138" i="49" s="1"/>
  <c r="Q138" i="49" s="1"/>
  <c r="R138" i="49" s="1"/>
  <c r="I86" i="49" a="1"/>
  <c r="I86" i="49" s="1"/>
  <c r="Q86" i="49" s="1"/>
  <c r="R86" i="49" s="1"/>
  <c r="I76" i="49" a="1"/>
  <c r="I76" i="49" s="1"/>
  <c r="Q76" i="49" s="1"/>
  <c r="R76" i="49" s="1"/>
  <c r="I154" i="49" a="1"/>
  <c r="I154" i="49" s="1"/>
  <c r="Q154" i="49" s="1"/>
  <c r="R154" i="49" s="1"/>
  <c r="I82" i="49" a="1"/>
  <c r="I82" i="49" s="1"/>
  <c r="Q82" i="49" s="1"/>
  <c r="R82" i="49" s="1"/>
  <c r="I51" i="49" a="1"/>
  <c r="I51" i="49" s="1"/>
  <c r="Q51" i="49" s="1"/>
  <c r="R51" i="49" s="1"/>
  <c r="I127" i="49" a="1"/>
  <c r="I127" i="49" s="1"/>
  <c r="Q127" i="49" s="1"/>
  <c r="R127" i="49" s="1"/>
  <c r="I94" i="49" a="1"/>
  <c r="I94" i="49" s="1"/>
  <c r="Q94" i="49" s="1"/>
  <c r="R94" i="49" s="1"/>
  <c r="I125" i="49" a="1"/>
  <c r="I125" i="49" s="1"/>
  <c r="Q125" i="49" s="1"/>
  <c r="R125" i="49" s="1"/>
  <c r="I64" i="49" a="1"/>
  <c r="I64" i="49" s="1"/>
  <c r="Q64" i="49" s="1"/>
  <c r="R64" i="49" s="1"/>
  <c r="I120" i="49" a="1"/>
  <c r="I120" i="49" s="1"/>
  <c r="Q120" i="49" s="1"/>
  <c r="R120" i="49" s="1"/>
  <c r="I121" i="49" a="1"/>
  <c r="I121" i="49" s="1"/>
  <c r="Q121" i="49" s="1"/>
  <c r="R121" i="49" s="1"/>
  <c r="I40" i="49" a="1"/>
  <c r="I40" i="49" s="1"/>
  <c r="Q40" i="49" s="1"/>
  <c r="R40" i="49" s="1"/>
  <c r="I129" i="49" a="1"/>
  <c r="I129" i="49" s="1"/>
  <c r="Q129" i="49" s="1"/>
  <c r="R129" i="49" s="1"/>
  <c r="I170" i="49" a="1"/>
  <c r="I170" i="49" s="1"/>
  <c r="Q170" i="49" s="1"/>
  <c r="R170" i="49" s="1"/>
  <c r="I116" i="49" a="1"/>
  <c r="I116" i="49" s="1"/>
  <c r="Q116" i="49" s="1"/>
  <c r="R116" i="49" s="1"/>
  <c r="I201" i="49" a="1"/>
  <c r="I201" i="49" s="1"/>
  <c r="Q201" i="49" s="1"/>
  <c r="R201" i="49" s="1"/>
  <c r="I142" i="49" a="1"/>
  <c r="I142" i="49" s="1"/>
  <c r="Q142" i="49" s="1"/>
  <c r="R142" i="49" s="1"/>
  <c r="I78" i="49" a="1"/>
  <c r="I78" i="49" s="1"/>
  <c r="Q78" i="49" s="1"/>
  <c r="R78" i="49" s="1"/>
  <c r="I109" i="49" a="1"/>
  <c r="I109" i="49" s="1"/>
  <c r="Q109" i="49" s="1"/>
  <c r="R109" i="49" s="1"/>
  <c r="I186" i="49" a="1"/>
  <c r="I186" i="49" s="1"/>
  <c r="Q186" i="49" s="1"/>
  <c r="R186" i="49" s="1"/>
  <c r="I52" i="49" a="1"/>
  <c r="I52" i="49" s="1"/>
  <c r="Q52" i="49" s="1"/>
  <c r="R52" i="49" s="1"/>
  <c r="I50" i="49" a="1"/>
  <c r="I50" i="49" s="1"/>
  <c r="Q50" i="49" s="1"/>
  <c r="R50" i="49" s="1"/>
  <c r="I149" i="49" a="1"/>
  <c r="I149" i="49" s="1"/>
  <c r="Q149" i="49" s="1"/>
  <c r="R149" i="49" s="1"/>
  <c r="I66" i="49" a="1"/>
  <c r="I66" i="49" s="1"/>
  <c r="Q66" i="49" s="1"/>
  <c r="R66" i="49" s="1"/>
  <c r="I100" i="49" a="1"/>
  <c r="I100" i="49" s="1"/>
  <c r="Q100" i="49" s="1"/>
  <c r="R100" i="49" s="1"/>
  <c r="I118" i="49" a="1"/>
  <c r="I118" i="49" s="1"/>
  <c r="Q118" i="49" s="1"/>
  <c r="R118" i="49" s="1"/>
  <c r="I119" i="49" a="1"/>
  <c r="I119" i="49" s="1"/>
  <c r="Q119" i="49" s="1"/>
  <c r="R119" i="49" s="1"/>
  <c r="I62" i="49" a="1"/>
  <c r="I62" i="49" s="1"/>
  <c r="Q62" i="49" s="1"/>
  <c r="R62" i="49" s="1"/>
  <c r="I38" i="49" a="1"/>
  <c r="I38" i="49" s="1"/>
  <c r="Q38" i="49" s="1"/>
  <c r="R38" i="49" s="1"/>
  <c r="I190" i="49" a="1"/>
  <c r="I190" i="49" s="1"/>
  <c r="Q190" i="49" s="1"/>
  <c r="R190" i="49" s="1"/>
  <c r="I136" i="49" a="1"/>
  <c r="I136" i="49" s="1"/>
  <c r="Q136" i="49" s="1"/>
  <c r="R136" i="49" s="1"/>
  <c r="I25" i="49" a="1"/>
  <c r="I25" i="49" s="1"/>
  <c r="Q25" i="49" s="1"/>
  <c r="R25" i="49" s="1"/>
  <c r="I79" i="49" a="1"/>
  <c r="I79" i="49" s="1"/>
  <c r="Q79" i="49" s="1"/>
  <c r="R79" i="49" s="1"/>
  <c r="I193" i="49" a="1"/>
  <c r="I193" i="49" s="1"/>
  <c r="Q193" i="49" s="1"/>
  <c r="R193" i="49" s="1"/>
  <c r="I135" i="49" a="1"/>
  <c r="I135" i="49" s="1"/>
  <c r="Q135" i="49" s="1"/>
  <c r="R135" i="49" s="1"/>
  <c r="I29" i="49" a="1"/>
  <c r="I29" i="49" s="1"/>
  <c r="Q29" i="49" s="1"/>
  <c r="R29" i="49" s="1"/>
  <c r="I150" i="49" a="1"/>
  <c r="I150" i="49" s="1"/>
  <c r="Q150" i="49" s="1"/>
  <c r="R150" i="49" s="1"/>
  <c r="I202" i="49" a="1"/>
  <c r="I202" i="49" s="1"/>
  <c r="Q202" i="49" s="1"/>
  <c r="R202" i="49" s="1"/>
  <c r="I192" i="49" a="1"/>
  <c r="I192" i="49" s="1"/>
  <c r="Q192" i="49" s="1"/>
  <c r="R192" i="49" s="1"/>
  <c r="I103" i="49" a="1"/>
  <c r="I103" i="49" s="1"/>
  <c r="Q103" i="49" s="1"/>
  <c r="R103" i="49" s="1"/>
  <c r="I147" i="49" a="1"/>
  <c r="I147" i="49" s="1"/>
  <c r="Q147" i="49" s="1"/>
  <c r="R147" i="49" s="1"/>
  <c r="I124" i="49" a="1"/>
  <c r="I124" i="49" s="1"/>
  <c r="Q124" i="49" s="1"/>
  <c r="R124" i="49" s="1"/>
  <c r="I148" i="49" a="1"/>
  <c r="I148" i="49" s="1"/>
  <c r="Q148" i="49" s="1"/>
  <c r="R148" i="49" s="1"/>
  <c r="I74" i="49" a="1"/>
  <c r="I74" i="49" s="1"/>
  <c r="Q74" i="49" s="1"/>
  <c r="R74" i="49" s="1"/>
  <c r="I54" i="49" a="1"/>
  <c r="I54" i="49" s="1"/>
  <c r="Q54" i="49" s="1"/>
  <c r="R54" i="49" s="1"/>
  <c r="I46" i="49" a="1"/>
  <c r="I46" i="49" s="1"/>
  <c r="Q46" i="49" s="1"/>
  <c r="R46" i="49" s="1"/>
  <c r="I132" i="49" a="1"/>
  <c r="I132" i="49" s="1"/>
  <c r="Q132" i="49" s="1"/>
  <c r="R132" i="49" s="1"/>
  <c r="I69" i="49" a="1"/>
  <c r="I69" i="49" s="1"/>
  <c r="Q69" i="49" s="1"/>
  <c r="R69" i="49" s="1"/>
  <c r="I33" i="49" a="1"/>
  <c r="I33" i="49" s="1"/>
  <c r="Q33" i="49" s="1"/>
  <c r="R33" i="49" s="1"/>
  <c r="I164" i="49" a="1"/>
  <c r="I164" i="49" s="1"/>
  <c r="Q164" i="49" s="1"/>
  <c r="R164" i="49" s="1"/>
  <c r="I145" i="49" a="1"/>
  <c r="I145" i="49" s="1"/>
  <c r="Q145" i="49" s="1"/>
  <c r="R145" i="49" s="1"/>
  <c r="I81" i="49" a="1"/>
  <c r="I81" i="49" s="1"/>
  <c r="Q81" i="49" s="1"/>
  <c r="R81" i="49" s="1"/>
  <c r="I137" i="49" a="1"/>
  <c r="I137" i="49" s="1"/>
  <c r="Q137" i="49" s="1"/>
  <c r="R137" i="49" s="1"/>
  <c r="I143" i="49" a="1"/>
  <c r="I143" i="49" s="1"/>
  <c r="Q143" i="49" s="1"/>
  <c r="R143" i="49" s="1"/>
  <c r="I75" i="49" a="1"/>
  <c r="I75" i="49" s="1"/>
  <c r="Q75" i="49" s="1"/>
  <c r="R75" i="49" s="1"/>
  <c r="I158" i="49" a="1"/>
  <c r="I158" i="49" s="1"/>
  <c r="Q158" i="49" s="1"/>
  <c r="R158" i="49" s="1"/>
  <c r="I163" i="49" a="1"/>
  <c r="I163" i="49" s="1"/>
  <c r="Q163" i="49" s="1"/>
  <c r="R163" i="49" s="1"/>
  <c r="I139" i="49" a="1"/>
  <c r="I139" i="49" s="1"/>
  <c r="Q139" i="49" s="1"/>
  <c r="R139" i="49" s="1"/>
  <c r="I36" i="49" a="1"/>
  <c r="I36" i="49" s="1"/>
  <c r="Q36" i="49" s="1"/>
  <c r="R36" i="49" s="1"/>
  <c r="I171" i="49" a="1"/>
  <c r="I171" i="49" s="1"/>
  <c r="Q171" i="49" s="1"/>
  <c r="R171" i="49" s="1"/>
  <c r="I181" i="49" a="1"/>
  <c r="I181" i="49" s="1"/>
  <c r="Q181" i="49" s="1"/>
  <c r="R181" i="49" s="1"/>
  <c r="I98" i="49" a="1"/>
  <c r="I98" i="49" s="1"/>
  <c r="Q98" i="49" s="1"/>
  <c r="R98" i="49" s="1"/>
  <c r="I114" i="49" a="1"/>
  <c r="I114" i="49" s="1"/>
  <c r="Q114" i="49" s="1"/>
  <c r="R114" i="49" s="1"/>
  <c r="I161" i="49" a="1"/>
  <c r="I161" i="49" s="1"/>
  <c r="Q161" i="49" s="1"/>
  <c r="R161" i="49" s="1"/>
  <c r="I26" i="49" a="1"/>
  <c r="I26" i="49" s="1"/>
  <c r="Q26" i="49" s="1"/>
  <c r="R26" i="49" s="1"/>
  <c r="I27" i="49" a="1"/>
  <c r="I27" i="49" s="1"/>
  <c r="Q27" i="49" s="1"/>
  <c r="R27" i="49" s="1"/>
  <c r="I200" i="49" a="1"/>
  <c r="I200" i="49" s="1"/>
  <c r="Q200" i="49" s="1"/>
  <c r="R200" i="49" s="1"/>
  <c r="I180" i="49" a="1"/>
  <c r="I180" i="49" s="1"/>
  <c r="Q180" i="49" s="1"/>
  <c r="R180" i="49" s="1"/>
  <c r="I43" i="49" a="1"/>
  <c r="I43" i="49" s="1"/>
  <c r="Q43" i="49" s="1"/>
  <c r="R43" i="49" s="1"/>
  <c r="I106" i="49" a="1"/>
  <c r="I106" i="49" s="1"/>
  <c r="Q106" i="49" s="1"/>
  <c r="R106" i="49" s="1"/>
  <c r="I57" i="49" a="1"/>
  <c r="I57" i="49" s="1"/>
  <c r="Q57" i="49" s="1"/>
  <c r="R57" i="49" s="1"/>
  <c r="I131" i="49" a="1"/>
  <c r="I131" i="49" s="1"/>
  <c r="Q131" i="49" s="1"/>
  <c r="R131" i="49" s="1"/>
  <c r="I23" i="49" a="1"/>
  <c r="I23" i="49" s="1"/>
  <c r="Q23" i="49" s="1"/>
  <c r="R23" i="49" s="1"/>
  <c r="I30" i="49" a="1"/>
  <c r="I30" i="49" s="1"/>
  <c r="Q30" i="49" s="1"/>
  <c r="R30" i="49" s="1"/>
  <c r="I72" i="49" a="1"/>
  <c r="I72" i="49" s="1"/>
  <c r="Q72" i="49" s="1"/>
  <c r="R72" i="49" s="1"/>
  <c r="I166" i="49" a="1"/>
  <c r="I166" i="49" s="1"/>
  <c r="Q166" i="49" s="1"/>
  <c r="R166" i="49" s="1"/>
  <c r="I60" i="49" a="1"/>
  <c r="I60" i="49" s="1"/>
  <c r="Q60" i="49" s="1"/>
  <c r="R60" i="49" s="1"/>
  <c r="I189" i="49" a="1"/>
  <c r="I189" i="49" s="1"/>
  <c r="Q189" i="49" s="1"/>
  <c r="R189" i="49" s="1"/>
  <c r="I144" i="49" a="1"/>
  <c r="I144" i="49" s="1"/>
  <c r="Q144" i="49" s="1"/>
  <c r="R144" i="49" s="1"/>
  <c r="I182" i="49" a="1"/>
  <c r="I182" i="49" s="1"/>
  <c r="Q182" i="49" s="1"/>
  <c r="R182" i="49" s="1"/>
  <c r="I156" i="49" a="1"/>
  <c r="I156" i="49" s="1"/>
  <c r="Q156" i="49" s="1"/>
  <c r="R156" i="49" s="1"/>
  <c r="I185" i="49" a="1"/>
  <c r="I185" i="49" s="1"/>
  <c r="Q185" i="49" s="1"/>
  <c r="R185" i="49" s="1"/>
  <c r="I20" i="49" a="1"/>
  <c r="I20" i="49" s="1"/>
  <c r="Q20" i="49" s="1"/>
  <c r="R20" i="49" s="1"/>
  <c r="I153" i="49" a="1"/>
  <c r="I153" i="49" s="1"/>
  <c r="Q153" i="49" s="1"/>
  <c r="R153" i="49" s="1"/>
  <c r="I24" i="49" a="1"/>
  <c r="I24" i="49" s="1"/>
  <c r="Q24" i="49" s="1"/>
  <c r="R24" i="49" s="1"/>
  <c r="I77" i="49" a="1"/>
  <c r="I77" i="49" s="1"/>
  <c r="Q77" i="49" s="1"/>
  <c r="R77" i="49" s="1"/>
  <c r="I95" i="49" a="1"/>
  <c r="I95" i="49" s="1"/>
  <c r="Q95" i="49" s="1"/>
  <c r="R95" i="49" s="1"/>
  <c r="I195" i="49" a="1"/>
  <c r="I195" i="49" s="1"/>
  <c r="Q195" i="49" s="1"/>
  <c r="R195" i="49" s="1"/>
  <c r="I151" i="49" a="1"/>
  <c r="I151" i="49" s="1"/>
  <c r="Q151" i="49" s="1"/>
  <c r="R151" i="49" s="1"/>
  <c r="I93" i="49" a="1"/>
  <c r="I93" i="49" s="1"/>
  <c r="Q93" i="49" s="1"/>
  <c r="R93" i="49" s="1"/>
  <c r="I70" i="49" a="1"/>
  <c r="I70" i="49" s="1"/>
  <c r="Q70" i="49" s="1"/>
  <c r="R70" i="49" s="1"/>
  <c r="I42" i="49" a="1"/>
  <c r="I42" i="49" s="1"/>
  <c r="Q42" i="49" s="1"/>
  <c r="R42" i="49" s="1"/>
  <c r="I108" i="49" a="1"/>
  <c r="I108" i="49" s="1"/>
  <c r="Q108" i="49" s="1"/>
  <c r="R108" i="49" s="1"/>
  <c r="I53" i="49" a="1"/>
  <c r="I53" i="49" s="1"/>
  <c r="Q53" i="49" s="1"/>
  <c r="R53" i="49" s="1"/>
  <c r="I123" i="49" a="1"/>
  <c r="I123" i="49" s="1"/>
  <c r="Q123" i="49" s="1"/>
  <c r="R123" i="49" s="1"/>
  <c r="I84" i="49" a="1"/>
  <c r="I84" i="49" s="1"/>
  <c r="Q84" i="49" s="1"/>
  <c r="R84" i="49" s="1"/>
  <c r="I167" i="49" a="1"/>
  <c r="I167" i="49" s="1"/>
  <c r="Q167" i="49" s="1"/>
  <c r="R167" i="49" s="1"/>
  <c r="I126" i="49" a="1"/>
  <c r="I126" i="49" s="1"/>
  <c r="Q126" i="49" s="1"/>
  <c r="R126" i="49" s="1"/>
  <c r="I130" i="49" a="1"/>
  <c r="I130" i="49" s="1"/>
  <c r="Q130" i="49" s="1"/>
  <c r="R130" i="49" s="1"/>
  <c r="I128" i="49" a="1"/>
  <c r="I128" i="49" s="1"/>
  <c r="Q128" i="49" s="1"/>
  <c r="R128" i="49" s="1"/>
  <c r="I105" i="49" a="1"/>
  <c r="I105" i="49" s="1"/>
  <c r="Q105" i="49" s="1"/>
  <c r="R105" i="49" s="1"/>
  <c r="I111" i="49" a="1"/>
  <c r="I111" i="49" s="1"/>
  <c r="Q111" i="49" s="1"/>
  <c r="R111" i="49" s="1"/>
  <c r="I141" i="49" a="1"/>
  <c r="I141" i="49" s="1"/>
  <c r="Q141" i="49" s="1"/>
  <c r="R141" i="49" s="1"/>
  <c r="I37" i="49" a="1"/>
  <c r="I37" i="49" s="1"/>
  <c r="Q37" i="49" s="1"/>
  <c r="R37" i="49" s="1"/>
  <c r="I39" i="49" a="1"/>
  <c r="I39" i="49" s="1"/>
  <c r="Q39" i="49" s="1"/>
  <c r="R39" i="49" s="1"/>
  <c r="I89" i="49" a="1"/>
  <c r="I89" i="49" s="1"/>
  <c r="Q89" i="49" s="1"/>
  <c r="R89" i="49" s="1"/>
  <c r="I199" i="49" a="1"/>
  <c r="I199" i="49" s="1"/>
  <c r="Q199" i="49" s="1"/>
  <c r="R199" i="49" s="1"/>
  <c r="I68" i="49" a="1"/>
  <c r="I68" i="49" s="1"/>
  <c r="Q68" i="49" s="1"/>
  <c r="R68" i="49" s="1"/>
  <c r="I61" i="49" a="1"/>
  <c r="I61" i="49" s="1"/>
  <c r="Q61" i="49" s="1"/>
  <c r="R61" i="49" s="1"/>
  <c r="I169" i="49" a="1"/>
  <c r="I169" i="49" s="1"/>
  <c r="Q169" i="49" s="1"/>
  <c r="R169" i="49" s="1"/>
  <c r="I97" i="49" a="1"/>
  <c r="I97" i="49" s="1"/>
  <c r="Q97" i="49" s="1"/>
  <c r="R97" i="49" s="1"/>
  <c r="I110" i="49" a="1"/>
  <c r="I110" i="49" s="1"/>
  <c r="Q110" i="49" s="1"/>
  <c r="R110" i="49" s="1"/>
  <c r="I157" i="49" a="1"/>
  <c r="I157" i="49" s="1"/>
  <c r="Q157" i="49" s="1"/>
  <c r="R157" i="49" s="1"/>
  <c r="I47" i="49" a="1"/>
  <c r="I47" i="49" s="1"/>
  <c r="Q47" i="49" s="1"/>
  <c r="R47" i="49" s="1"/>
  <c r="I168" i="49" a="1"/>
  <c r="I168" i="49" s="1"/>
  <c r="Q168" i="49" s="1"/>
  <c r="R168" i="49" s="1"/>
  <c r="I41" i="49" a="1"/>
  <c r="I41" i="49" s="1"/>
  <c r="Q41" i="49" s="1"/>
  <c r="R41" i="49" s="1"/>
  <c r="I96" i="49" a="1"/>
  <c r="I96" i="49" s="1"/>
  <c r="Q96" i="49" s="1"/>
  <c r="R96" i="49" s="1"/>
  <c r="I85" i="49" a="1"/>
  <c r="I85" i="49" s="1"/>
  <c r="Q85" i="49" s="1"/>
  <c r="R85" i="49" s="1"/>
  <c r="I19" i="49" a="1"/>
  <c r="I19" i="49" s="1"/>
  <c r="Q19" i="49" s="1"/>
  <c r="R19" i="49" s="1"/>
  <c r="I159" i="49" a="1"/>
  <c r="I159" i="49" s="1"/>
  <c r="Q159" i="49" s="1"/>
  <c r="R159" i="49" s="1"/>
  <c r="I18" i="49" a="1"/>
  <c r="I18" i="49" s="1"/>
  <c r="I16" i="49" a="1"/>
  <c r="I16" i="49" s="1"/>
  <c r="I11" i="49" a="1"/>
  <c r="I11" i="49" s="1"/>
  <c r="I12" i="49" a="1"/>
  <c r="I12" i="49" s="1"/>
  <c r="I17" i="49" a="1"/>
  <c r="I17" i="49" s="1"/>
  <c r="I13" i="49" a="1"/>
  <c r="I13" i="49" s="1"/>
  <c r="I15" i="49" a="1"/>
  <c r="I15" i="49" s="1"/>
  <c r="I14" i="49" a="1"/>
  <c r="I14" i="49" s="1"/>
  <c r="I10" i="49" a="1"/>
  <c r="I10" i="49" s="1"/>
  <c r="I19" i="47" a="1"/>
  <c r="I19" i="47" s="1"/>
  <c r="N19" i="47" s="1"/>
  <c r="O19" i="47" s="1"/>
  <c r="I12" i="47" a="1"/>
  <c r="I12" i="47" s="1"/>
  <c r="N12" i="47" s="1"/>
  <c r="O12" i="47" s="1"/>
  <c r="I16" i="47" a="1"/>
  <c r="I16" i="47" s="1"/>
  <c r="N16" i="47" s="1"/>
  <c r="O16" i="47" s="1"/>
  <c r="I11" i="47" a="1"/>
  <c r="I11" i="47" s="1"/>
  <c r="N11" i="47" s="1"/>
  <c r="O11" i="47" s="1"/>
  <c r="I17" i="47" a="1"/>
  <c r="I17" i="47" s="1"/>
  <c r="N17" i="47" s="1"/>
  <c r="O17" i="47" s="1"/>
  <c r="I14" i="47" a="1"/>
  <c r="I14" i="47" s="1"/>
  <c r="N14" i="47" s="1"/>
  <c r="O14" i="47" s="1"/>
  <c r="I13" i="47" a="1"/>
  <c r="I13" i="47" s="1"/>
  <c r="N13" i="47" s="1"/>
  <c r="O13" i="47" s="1"/>
  <c r="I18" i="47" a="1"/>
  <c r="I18" i="47" s="1"/>
  <c r="N18" i="47" s="1"/>
  <c r="O18" i="47" s="1"/>
  <c r="I15" i="47" a="1"/>
  <c r="I15" i="47" s="1"/>
  <c r="N15" i="47" s="1"/>
  <c r="O15" i="47" s="1"/>
  <c r="I10" i="47" a="1"/>
  <c r="I10" i="47" s="1"/>
  <c r="N10" i="47" s="1"/>
  <c r="O10" i="47" s="1"/>
  <c r="G54" i="56"/>
  <c r="I4" i="76" a="1"/>
  <c r="G54" i="50"/>
  <c r="F54" i="59"/>
  <c r="C55" i="50"/>
  <c r="C54" i="50"/>
  <c r="F168" i="87" l="1"/>
  <c r="F172" i="87"/>
  <c r="F176" i="87"/>
  <c r="E180" i="87"/>
  <c r="E169" i="87"/>
  <c r="E173" i="87"/>
  <c r="E177" i="87"/>
  <c r="E198" i="46"/>
  <c r="F169" i="87"/>
  <c r="F173" i="87"/>
  <c r="F177" i="87"/>
  <c r="E199" i="46"/>
  <c r="E178" i="87"/>
  <c r="E170" i="87"/>
  <c r="E174" i="87"/>
  <c r="F178" i="87"/>
  <c r="E200" i="46"/>
  <c r="F170" i="87"/>
  <c r="F174" i="87"/>
  <c r="E179" i="87"/>
  <c r="F180" i="87"/>
  <c r="F179" i="87"/>
  <c r="F175" i="87"/>
  <c r="E171" i="87"/>
  <c r="E175" i="87"/>
  <c r="F171" i="87"/>
  <c r="E168" i="87"/>
  <c r="E172" i="87"/>
  <c r="E176" i="87"/>
  <c r="E196" i="46"/>
  <c r="E109" i="46"/>
  <c r="E114" i="46"/>
  <c r="E150" i="46"/>
  <c r="E110" i="46"/>
  <c r="E116" i="46"/>
  <c r="E122" i="46"/>
  <c r="E128" i="46"/>
  <c r="E134" i="46"/>
  <c r="E140" i="46"/>
  <c r="E146" i="46"/>
  <c r="E152" i="46"/>
  <c r="E158" i="46"/>
  <c r="E164" i="46"/>
  <c r="E170" i="46"/>
  <c r="E176" i="46"/>
  <c r="E182" i="46"/>
  <c r="E188" i="46"/>
  <c r="E194" i="46"/>
  <c r="E190" i="46"/>
  <c r="E120" i="46"/>
  <c r="E186" i="46"/>
  <c r="E156" i="46"/>
  <c r="E111" i="46"/>
  <c r="E117" i="46"/>
  <c r="E123" i="46"/>
  <c r="E129" i="46"/>
  <c r="E135" i="46"/>
  <c r="E141" i="46"/>
  <c r="E147" i="46"/>
  <c r="E153" i="46"/>
  <c r="E159" i="46"/>
  <c r="E165" i="46"/>
  <c r="E171" i="46"/>
  <c r="E177" i="46"/>
  <c r="E183" i="46"/>
  <c r="E189" i="46"/>
  <c r="E195" i="46"/>
  <c r="E180" i="46"/>
  <c r="E174" i="46"/>
  <c r="E112" i="46"/>
  <c r="E118" i="46"/>
  <c r="E124" i="46"/>
  <c r="E130" i="46"/>
  <c r="E136" i="46"/>
  <c r="E142" i="46"/>
  <c r="E148" i="46"/>
  <c r="E154" i="46"/>
  <c r="E160" i="46"/>
  <c r="E166" i="46"/>
  <c r="E172" i="46"/>
  <c r="E184" i="46"/>
  <c r="E138" i="46"/>
  <c r="E192" i="46"/>
  <c r="E144" i="46"/>
  <c r="E113" i="46"/>
  <c r="E119" i="46"/>
  <c r="E125" i="46"/>
  <c r="E131" i="46"/>
  <c r="E137" i="46"/>
  <c r="E143" i="46"/>
  <c r="E149" i="46"/>
  <c r="E155" i="46"/>
  <c r="E161" i="46"/>
  <c r="E167" i="46"/>
  <c r="E173" i="46"/>
  <c r="E179" i="46"/>
  <c r="E185" i="46"/>
  <c r="E191" i="46"/>
  <c r="E197" i="46"/>
  <c r="E126" i="46"/>
  <c r="E162" i="46"/>
  <c r="E115" i="46"/>
  <c r="E121" i="46"/>
  <c r="E127" i="46"/>
  <c r="E133" i="46"/>
  <c r="E139" i="46"/>
  <c r="E145" i="46"/>
  <c r="E151" i="46"/>
  <c r="E157" i="46"/>
  <c r="E163" i="46"/>
  <c r="E169" i="46"/>
  <c r="E175" i="46"/>
  <c r="E181" i="46"/>
  <c r="E187" i="46"/>
  <c r="E193" i="46"/>
  <c r="E178" i="46"/>
  <c r="E132" i="46"/>
  <c r="E168" i="46"/>
  <c r="E134" i="87"/>
  <c r="E146" i="87"/>
  <c r="E158" i="87"/>
  <c r="F151" i="87"/>
  <c r="F167" i="87"/>
  <c r="E90" i="87"/>
  <c r="E94" i="87"/>
  <c r="E98" i="87"/>
  <c r="E102" i="87"/>
  <c r="E106" i="87"/>
  <c r="E110" i="87"/>
  <c r="E114" i="87"/>
  <c r="E118" i="87"/>
  <c r="E122" i="87"/>
  <c r="E126" i="87"/>
  <c r="E130" i="87"/>
  <c r="E138" i="87"/>
  <c r="E150" i="87"/>
  <c r="E162" i="87"/>
  <c r="E141" i="87"/>
  <c r="F90" i="87"/>
  <c r="F94" i="87"/>
  <c r="F98" i="87"/>
  <c r="F102" i="87"/>
  <c r="F106" i="87"/>
  <c r="F110" i="87"/>
  <c r="F114" i="87"/>
  <c r="F118" i="87"/>
  <c r="F122" i="87"/>
  <c r="F126" i="87"/>
  <c r="F130" i="87"/>
  <c r="F134" i="87"/>
  <c r="F138" i="87"/>
  <c r="F142" i="87"/>
  <c r="F146" i="87"/>
  <c r="F150" i="87"/>
  <c r="F154" i="87"/>
  <c r="F158" i="87"/>
  <c r="F162" i="87"/>
  <c r="F166" i="87"/>
  <c r="E131" i="87"/>
  <c r="E143" i="87"/>
  <c r="E155" i="87"/>
  <c r="E167" i="87"/>
  <c r="E153" i="87"/>
  <c r="E127" i="87"/>
  <c r="E139" i="87"/>
  <c r="E151" i="87"/>
  <c r="E163" i="87"/>
  <c r="F159" i="87"/>
  <c r="E165" i="87"/>
  <c r="E91" i="87"/>
  <c r="E95" i="87"/>
  <c r="E99" i="87"/>
  <c r="E103" i="87"/>
  <c r="E107" i="87"/>
  <c r="E111" i="87"/>
  <c r="E115" i="87"/>
  <c r="E119" i="87"/>
  <c r="E123" i="87"/>
  <c r="E135" i="87"/>
  <c r="E147" i="87"/>
  <c r="E159" i="87"/>
  <c r="F155" i="87"/>
  <c r="E161" i="87"/>
  <c r="F91" i="87"/>
  <c r="F95" i="87"/>
  <c r="F99" i="87"/>
  <c r="F103" i="87"/>
  <c r="F107" i="87"/>
  <c r="F111" i="87"/>
  <c r="F115" i="87"/>
  <c r="F119" i="87"/>
  <c r="F123" i="87"/>
  <c r="F127" i="87"/>
  <c r="F131" i="87"/>
  <c r="F135" i="87"/>
  <c r="F139" i="87"/>
  <c r="F143" i="87"/>
  <c r="F147" i="87"/>
  <c r="F163" i="87"/>
  <c r="F89" i="87"/>
  <c r="F96" i="87"/>
  <c r="F116" i="87"/>
  <c r="F128" i="87"/>
  <c r="F140" i="87"/>
  <c r="F152" i="87"/>
  <c r="F164" i="87"/>
  <c r="E97" i="87"/>
  <c r="E109" i="87"/>
  <c r="E117" i="87"/>
  <c r="E129" i="87"/>
  <c r="E145" i="87"/>
  <c r="E92" i="87"/>
  <c r="E96" i="87"/>
  <c r="E100" i="87"/>
  <c r="E104" i="87"/>
  <c r="E108" i="87"/>
  <c r="E112" i="87"/>
  <c r="E116" i="87"/>
  <c r="E120" i="87"/>
  <c r="E124" i="87"/>
  <c r="E128" i="87"/>
  <c r="E132" i="87"/>
  <c r="E136" i="87"/>
  <c r="E140" i="87"/>
  <c r="E144" i="87"/>
  <c r="E148" i="87"/>
  <c r="E152" i="87"/>
  <c r="E156" i="87"/>
  <c r="E160" i="87"/>
  <c r="E164" i="87"/>
  <c r="E89" i="87"/>
  <c r="F92" i="87"/>
  <c r="F100" i="87"/>
  <c r="F104" i="87"/>
  <c r="F108" i="87"/>
  <c r="F112" i="87"/>
  <c r="F120" i="87"/>
  <c r="F124" i="87"/>
  <c r="F132" i="87"/>
  <c r="F136" i="87"/>
  <c r="F144" i="87"/>
  <c r="F148" i="87"/>
  <c r="F156" i="87"/>
  <c r="F160" i="87"/>
  <c r="E93" i="87"/>
  <c r="E101" i="87"/>
  <c r="E105" i="87"/>
  <c r="E113" i="87"/>
  <c r="E121" i="87"/>
  <c r="E125" i="87"/>
  <c r="E133" i="87"/>
  <c r="E137" i="87"/>
  <c r="E157" i="87"/>
  <c r="F93" i="87"/>
  <c r="F97" i="87"/>
  <c r="F101" i="87"/>
  <c r="F105" i="87"/>
  <c r="F109" i="87"/>
  <c r="F113" i="87"/>
  <c r="F117" i="87"/>
  <c r="F121" i="87"/>
  <c r="F125" i="87"/>
  <c r="F129" i="87"/>
  <c r="F133" i="87"/>
  <c r="F137" i="87"/>
  <c r="F141" i="87"/>
  <c r="F145" i="87"/>
  <c r="F149" i="87"/>
  <c r="F153" i="87"/>
  <c r="F157" i="87"/>
  <c r="F161" i="87"/>
  <c r="F165" i="87"/>
  <c r="E142" i="87"/>
  <c r="E154" i="87"/>
  <c r="E166" i="87"/>
  <c r="E149" i="87"/>
  <c r="E1232" i="87"/>
  <c r="E1228" i="87"/>
  <c r="D1225" i="87"/>
  <c r="D1220" i="87"/>
  <c r="E1217" i="87"/>
  <c r="F1215" i="87"/>
  <c r="F1212" i="87"/>
  <c r="F1206" i="87"/>
  <c r="E1204" i="87"/>
  <c r="F1201" i="87"/>
  <c r="E1195" i="87"/>
  <c r="E1184" i="87"/>
  <c r="D1181" i="87"/>
  <c r="F1178" i="87"/>
  <c r="F1174" i="87"/>
  <c r="D1169" i="87"/>
  <c r="F1166" i="87"/>
  <c r="D1161" i="87"/>
  <c r="F1158" i="87"/>
  <c r="F1149" i="87"/>
  <c r="D1147" i="87"/>
  <c r="D1144" i="87"/>
  <c r="F1137" i="87"/>
  <c r="E1134" i="87"/>
  <c r="E1126" i="87"/>
  <c r="D1123" i="87"/>
  <c r="D1109" i="87"/>
  <c r="E1103" i="87"/>
  <c r="D1097" i="87"/>
  <c r="D1094" i="87"/>
  <c r="E1091" i="87"/>
  <c r="F1088" i="87"/>
  <c r="E1081" i="87"/>
  <c r="E1075" i="87"/>
  <c r="E1073" i="87"/>
  <c r="D1071" i="87"/>
  <c r="F1068" i="87"/>
  <c r="F1066" i="87"/>
  <c r="F1063" i="87"/>
  <c r="D1061" i="87"/>
  <c r="E1058" i="87"/>
  <c r="E1055" i="87"/>
  <c r="D1052" i="87"/>
  <c r="D1049" i="87"/>
  <c r="E1044" i="87"/>
  <c r="F1041" i="87"/>
  <c r="F1038" i="87"/>
  <c r="E1033" i="87"/>
  <c r="D1031" i="87"/>
  <c r="D1023" i="87"/>
  <c r="D1020" i="87"/>
  <c r="F1016" i="87"/>
  <c r="F1013" i="87"/>
  <c r="F1010" i="87"/>
  <c r="F1005" i="87"/>
  <c r="E1002" i="87"/>
  <c r="D999" i="87"/>
  <c r="F995" i="87"/>
  <c r="E992" i="87"/>
  <c r="D989" i="87"/>
  <c r="D1232" i="87"/>
  <c r="D1228" i="87"/>
  <c r="F1222" i="87"/>
  <c r="F1219" i="87"/>
  <c r="D1217" i="87"/>
  <c r="E1215" i="87"/>
  <c r="E1212" i="87"/>
  <c r="F1209" i="87"/>
  <c r="E1206" i="87"/>
  <c r="D1204" i="87"/>
  <c r="E1201" i="87"/>
  <c r="F1198" i="87"/>
  <c r="D1195" i="87"/>
  <c r="F1192" i="87"/>
  <c r="F1187" i="87"/>
  <c r="D1184" i="87"/>
  <c r="E1178" i="87"/>
  <c r="E1174" i="87"/>
  <c r="F1171" i="87"/>
  <c r="F1168" i="87"/>
  <c r="E1166" i="87"/>
  <c r="F1163" i="87"/>
  <c r="E1158" i="87"/>
  <c r="F1155" i="87"/>
  <c r="F1152" i="87"/>
  <c r="E1149" i="87"/>
  <c r="E1137" i="87"/>
  <c r="D1126" i="87"/>
  <c r="F1122" i="87"/>
  <c r="F1119" i="87"/>
  <c r="F1111" i="87"/>
  <c r="D1103" i="87"/>
  <c r="D1091" i="87"/>
  <c r="E1088" i="87"/>
  <c r="F1083" i="87"/>
  <c r="D1081" i="87"/>
  <c r="D1075" i="87"/>
  <c r="D1073" i="87"/>
  <c r="E1068" i="87"/>
  <c r="E1066" i="87"/>
  <c r="E1063" i="87"/>
  <c r="F1060" i="87"/>
  <c r="D1058" i="87"/>
  <c r="D1055" i="87"/>
  <c r="D1044" i="87"/>
  <c r="E1041" i="87"/>
  <c r="E1038" i="87"/>
  <c r="D1033" i="87"/>
  <c r="F1030" i="87"/>
  <c r="F1022" i="87"/>
  <c r="F1019" i="87"/>
  <c r="E1016" i="87"/>
  <c r="E1013" i="87"/>
  <c r="E1010" i="87"/>
  <c r="F1007" i="87"/>
  <c r="E1005" i="87"/>
  <c r="D1002" i="87"/>
  <c r="E995" i="87"/>
  <c r="D992" i="87"/>
  <c r="F988" i="87"/>
  <c r="F1231" i="87"/>
  <c r="F1227" i="87"/>
  <c r="E1222" i="87"/>
  <c r="E1219" i="87"/>
  <c r="D1215" i="87"/>
  <c r="D1212" i="87"/>
  <c r="E1209" i="87"/>
  <c r="D1206" i="87"/>
  <c r="D1201" i="87"/>
  <c r="E1198" i="87"/>
  <c r="E1192" i="87"/>
  <c r="E1187" i="87"/>
  <c r="F1183" i="87"/>
  <c r="D1178" i="87"/>
  <c r="D1174" i="87"/>
  <c r="E1171" i="87"/>
  <c r="E1168" i="87"/>
  <c r="D1166" i="87"/>
  <c r="E1163" i="87"/>
  <c r="D1158" i="87"/>
  <c r="E1155" i="87"/>
  <c r="E1152" i="87"/>
  <c r="D1149" i="87"/>
  <c r="F1146" i="87"/>
  <c r="F1143" i="87"/>
  <c r="F1140" i="87"/>
  <c r="D1137" i="87"/>
  <c r="E1122" i="87"/>
  <c r="E1119" i="87"/>
  <c r="F1116" i="87"/>
  <c r="F1113" i="87"/>
  <c r="E1111" i="87"/>
  <c r="F1108" i="87"/>
  <c r="F1102" i="87"/>
  <c r="F1099" i="87"/>
  <c r="D1088" i="87"/>
  <c r="F1085" i="87"/>
  <c r="E1083" i="87"/>
  <c r="F1080" i="87"/>
  <c r="D1068" i="87"/>
  <c r="D1066" i="87"/>
  <c r="D1063" i="87"/>
  <c r="E1060" i="87"/>
  <c r="F1057" i="87"/>
  <c r="D1041" i="87"/>
  <c r="D1038" i="87"/>
  <c r="F1035" i="87"/>
  <c r="E1030" i="87"/>
  <c r="E1022" i="87"/>
  <c r="E1019" i="87"/>
  <c r="D1016" i="87"/>
  <c r="D1013" i="87"/>
  <c r="D1010" i="87"/>
  <c r="E1007" i="87"/>
  <c r="D1005" i="87"/>
  <c r="F1001" i="87"/>
  <c r="D995" i="87"/>
  <c r="F991" i="87"/>
  <c r="E1231" i="87"/>
  <c r="E1227" i="87"/>
  <c r="F1224" i="87"/>
  <c r="D1222" i="87"/>
  <c r="D1219" i="87"/>
  <c r="F1214" i="87"/>
  <c r="F1211" i="87"/>
  <c r="D1209" i="87"/>
  <c r="F1203" i="87"/>
  <c r="D1198" i="87"/>
  <c r="F1194" i="87"/>
  <c r="D1192" i="87"/>
  <c r="F1189" i="87"/>
  <c r="D1187" i="87"/>
  <c r="E1183" i="87"/>
  <c r="F1180" i="87"/>
  <c r="F1177" i="87"/>
  <c r="F1173" i="87"/>
  <c r="D1171" i="87"/>
  <c r="D1168" i="87"/>
  <c r="D1163" i="87"/>
  <c r="F1160" i="87"/>
  <c r="D1155" i="87"/>
  <c r="D1152" i="87"/>
  <c r="E1146" i="87"/>
  <c r="E1143" i="87"/>
  <c r="E1140" i="87"/>
  <c r="F1128" i="87"/>
  <c r="F1125" i="87"/>
  <c r="D1122" i="87"/>
  <c r="D1119" i="87"/>
  <c r="E1116" i="87"/>
  <c r="E1113" i="87"/>
  <c r="D1111" i="87"/>
  <c r="E1108" i="87"/>
  <c r="F1105" i="87"/>
  <c r="E1102" i="87"/>
  <c r="E1099" i="87"/>
  <c r="F1096" i="87"/>
  <c r="F1093" i="87"/>
  <c r="F1090" i="87"/>
  <c r="E1085" i="87"/>
  <c r="D1083" i="87"/>
  <c r="E1080" i="87"/>
  <c r="F1077" i="87"/>
  <c r="F1065" i="87"/>
  <c r="D1060" i="87"/>
  <c r="E1057" i="87"/>
  <c r="F1051" i="87"/>
  <c r="F1048" i="87"/>
  <c r="F1043" i="87"/>
  <c r="E1035" i="87"/>
  <c r="D1030" i="87"/>
  <c r="D1022" i="87"/>
  <c r="D1019" i="87"/>
  <c r="F1009" i="87"/>
  <c r="D1007" i="87"/>
  <c r="F1004" i="87"/>
  <c r="E1001" i="87"/>
  <c r="F998" i="87"/>
  <c r="F994" i="87"/>
  <c r="E991" i="87"/>
  <c r="D988" i="87"/>
  <c r="E985" i="87"/>
  <c r="D1231" i="87"/>
  <c r="D1227" i="87"/>
  <c r="E1224" i="87"/>
  <c r="E1214" i="87"/>
  <c r="E1211" i="87"/>
  <c r="E1203" i="87"/>
  <c r="F1197" i="87"/>
  <c r="E1194" i="87"/>
  <c r="E1189" i="87"/>
  <c r="F1186" i="87"/>
  <c r="D1183" i="87"/>
  <c r="E1180" i="87"/>
  <c r="E1177" i="87"/>
  <c r="E1173" i="87"/>
  <c r="E1160" i="87"/>
  <c r="F1157" i="87"/>
  <c r="F1154" i="87"/>
  <c r="D1146" i="87"/>
  <c r="D1143" i="87"/>
  <c r="D1140" i="87"/>
  <c r="F1136" i="87"/>
  <c r="E1128" i="87"/>
  <c r="E1125" i="87"/>
  <c r="F1118" i="87"/>
  <c r="D1116" i="87"/>
  <c r="D1113" i="87"/>
  <c r="D1108" i="87"/>
  <c r="E1105" i="87"/>
  <c r="D1102" i="87"/>
  <c r="D1099" i="87"/>
  <c r="E1096" i="87"/>
  <c r="E1093" i="87"/>
  <c r="E1090" i="87"/>
  <c r="D1085" i="87"/>
  <c r="D1080" i="87"/>
  <c r="E1077" i="87"/>
  <c r="F1070" i="87"/>
  <c r="E1065" i="87"/>
  <c r="D1057" i="87"/>
  <c r="F1054" i="87"/>
  <c r="E1051" i="87"/>
  <c r="E1048" i="87"/>
  <c r="F1046" i="87"/>
  <c r="E1043" i="87"/>
  <c r="D1035" i="87"/>
  <c r="F1018" i="87"/>
  <c r="F1015" i="87"/>
  <c r="F1012" i="87"/>
  <c r="E1009" i="87"/>
  <c r="E1004" i="87"/>
  <c r="D1001" i="87"/>
  <c r="E998" i="87"/>
  <c r="E994" i="87"/>
  <c r="D991" i="87"/>
  <c r="F987" i="87"/>
  <c r="D985" i="87"/>
  <c r="F1230" i="87"/>
  <c r="D1224" i="87"/>
  <c r="F1221" i="87"/>
  <c r="F1216" i="87"/>
  <c r="D1214" i="87"/>
  <c r="D1211" i="87"/>
  <c r="F1205" i="87"/>
  <c r="D1203" i="87"/>
  <c r="F1200" i="87"/>
  <c r="E1197" i="87"/>
  <c r="D1194" i="87"/>
  <c r="D1189" i="87"/>
  <c r="E1186" i="87"/>
  <c r="D1180" i="87"/>
  <c r="D1177" i="87"/>
  <c r="D1173" i="87"/>
  <c r="F1165" i="87"/>
  <c r="F1162" i="87"/>
  <c r="D1160" i="87"/>
  <c r="E1157" i="87"/>
  <c r="E1154" i="87"/>
  <c r="F1148" i="87"/>
  <c r="F1139" i="87"/>
  <c r="E1136" i="87"/>
  <c r="D1128" i="87"/>
  <c r="D1125" i="87"/>
  <c r="E1118" i="87"/>
  <c r="F1115" i="87"/>
  <c r="D1105" i="87"/>
  <c r="F1098" i="87"/>
  <c r="D1096" i="87"/>
  <c r="D1093" i="87"/>
  <c r="D1090" i="87"/>
  <c r="F1087" i="87"/>
  <c r="F1082" i="87"/>
  <c r="D1077" i="87"/>
  <c r="F1074" i="87"/>
  <c r="F1072" i="87"/>
  <c r="E1070" i="87"/>
  <c r="D1065" i="87"/>
  <c r="F1062" i="87"/>
  <c r="E1054" i="87"/>
  <c r="D1051" i="87"/>
  <c r="D1048" i="87"/>
  <c r="E1046" i="87"/>
  <c r="D1043" i="87"/>
  <c r="F1040" i="87"/>
  <c r="F1037" i="87"/>
  <c r="F1034" i="87"/>
  <c r="F1032" i="87"/>
  <c r="E1018" i="87"/>
  <c r="E1015" i="87"/>
  <c r="E1012" i="87"/>
  <c r="D1009" i="87"/>
  <c r="D1004" i="87"/>
  <c r="D998" i="87"/>
  <c r="D994" i="87"/>
  <c r="E987" i="87"/>
  <c r="E982" i="87"/>
  <c r="E1230" i="87"/>
  <c r="E1221" i="87"/>
  <c r="E1216" i="87"/>
  <c r="F1208" i="87"/>
  <c r="E1205" i="87"/>
  <c r="E1200" i="87"/>
  <c r="D1197" i="87"/>
  <c r="F1191" i="87"/>
  <c r="D1186" i="87"/>
  <c r="F1182" i="87"/>
  <c r="F1176" i="87"/>
  <c r="F1170" i="87"/>
  <c r="E1165" i="87"/>
  <c r="E1162" i="87"/>
  <c r="F1159" i="87"/>
  <c r="D1157" i="87"/>
  <c r="D1154" i="87"/>
  <c r="F1151" i="87"/>
  <c r="E1148" i="87"/>
  <c r="F1145" i="87"/>
  <c r="F1142" i="87"/>
  <c r="E1139" i="87"/>
  <c r="D1136" i="87"/>
  <c r="F1127" i="87"/>
  <c r="F1124" i="87"/>
  <c r="F1121" i="87"/>
  <c r="D1118" i="87"/>
  <c r="E1115" i="87"/>
  <c r="F1110" i="87"/>
  <c r="F1107" i="87"/>
  <c r="F1101" i="87"/>
  <c r="E1098" i="87"/>
  <c r="E1087" i="87"/>
  <c r="E1082" i="87"/>
  <c r="F1079" i="87"/>
  <c r="F1076" i="87"/>
  <c r="E1074" i="87"/>
  <c r="E1072" i="87"/>
  <c r="D1070" i="87"/>
  <c r="F1067" i="87"/>
  <c r="E1062" i="87"/>
  <c r="F1059" i="87"/>
  <c r="D1054" i="87"/>
  <c r="F1050" i="87"/>
  <c r="D1046" i="87"/>
  <c r="F1042" i="87"/>
  <c r="E1040" i="87"/>
  <c r="E1037" i="87"/>
  <c r="E1034" i="87"/>
  <c r="E1032" i="87"/>
  <c r="F1029" i="87"/>
  <c r="F1021" i="87"/>
  <c r="D1018" i="87"/>
  <c r="D1015" i="87"/>
  <c r="D1012" i="87"/>
  <c r="F1006" i="87"/>
  <c r="F1003" i="87"/>
  <c r="F997" i="87"/>
  <c r="F993" i="87"/>
  <c r="F990" i="87"/>
  <c r="D987" i="87"/>
  <c r="D1230" i="87"/>
  <c r="F1226" i="87"/>
  <c r="D1221" i="87"/>
  <c r="F1218" i="87"/>
  <c r="D1216" i="87"/>
  <c r="F1213" i="87"/>
  <c r="E1208" i="87"/>
  <c r="D1205" i="87"/>
  <c r="D1200" i="87"/>
  <c r="E1191" i="87"/>
  <c r="F1188" i="87"/>
  <c r="E1182" i="87"/>
  <c r="F1179" i="87"/>
  <c r="E1176" i="87"/>
  <c r="E1170" i="87"/>
  <c r="F1167" i="87"/>
  <c r="D1165" i="87"/>
  <c r="D1162" i="87"/>
  <c r="E1159" i="87"/>
  <c r="E1151" i="87"/>
  <c r="D1148" i="87"/>
  <c r="E1145" i="87"/>
  <c r="E1142" i="87"/>
  <c r="D1139" i="87"/>
  <c r="F1135" i="87"/>
  <c r="E1127" i="87"/>
  <c r="E1124" i="87"/>
  <c r="E1121" i="87"/>
  <c r="D1115" i="87"/>
  <c r="E1110" i="87"/>
  <c r="E1107" i="87"/>
  <c r="F1104" i="87"/>
  <c r="E1101" i="87"/>
  <c r="D1098" i="87"/>
  <c r="F1095" i="87"/>
  <c r="F1092" i="87"/>
  <c r="D1087" i="87"/>
  <c r="D1082" i="87"/>
  <c r="E1079" i="87"/>
  <c r="E1076" i="87"/>
  <c r="D1074" i="87"/>
  <c r="D1072" i="87"/>
  <c r="E1067" i="87"/>
  <c r="D1062" i="87"/>
  <c r="E1059" i="87"/>
  <c r="F1053" i="87"/>
  <c r="E1050" i="87"/>
  <c r="E1042" i="87"/>
  <c r="D1040" i="87"/>
  <c r="D1037" i="87"/>
  <c r="D1034" i="87"/>
  <c r="D1032" i="87"/>
  <c r="E1029" i="87"/>
  <c r="E1021" i="87"/>
  <c r="F1017" i="87"/>
  <c r="F1011" i="87"/>
  <c r="E1006" i="87"/>
  <c r="E1003" i="87"/>
  <c r="F1000" i="87"/>
  <c r="E997" i="87"/>
  <c r="E993" i="87"/>
  <c r="E990" i="87"/>
  <c r="F984" i="87"/>
  <c r="F1233" i="87"/>
  <c r="F1229" i="87"/>
  <c r="E1226" i="87"/>
  <c r="F1223" i="87"/>
  <c r="E1218" i="87"/>
  <c r="E1213" i="87"/>
  <c r="D1208" i="87"/>
  <c r="F1202" i="87"/>
  <c r="F1199" i="87"/>
  <c r="F1196" i="87"/>
  <c r="F1193" i="87"/>
  <c r="D1191" i="87"/>
  <c r="E1188" i="87"/>
  <c r="F1185" i="87"/>
  <c r="D1182" i="87"/>
  <c r="E1179" i="87"/>
  <c r="D1176" i="87"/>
  <c r="D1170" i="87"/>
  <c r="E1167" i="87"/>
  <c r="D1159" i="87"/>
  <c r="D1151" i="87"/>
  <c r="D1145" i="87"/>
  <c r="D1142" i="87"/>
  <c r="E1135" i="87"/>
  <c r="D1127" i="87"/>
  <c r="D1124" i="87"/>
  <c r="D1121" i="87"/>
  <c r="F1114" i="87"/>
  <c r="D1110" i="87"/>
  <c r="D1107" i="87"/>
  <c r="E1104" i="87"/>
  <c r="D1101" i="87"/>
  <c r="E1095" i="87"/>
  <c r="E1092" i="87"/>
  <c r="F1089" i="87"/>
  <c r="D1079" i="87"/>
  <c r="D1076" i="87"/>
  <c r="D1067" i="87"/>
  <c r="D1059" i="87"/>
  <c r="F1056" i="87"/>
  <c r="E1053" i="87"/>
  <c r="D1050" i="87"/>
  <c r="F1045" i="87"/>
  <c r="D1042" i="87"/>
  <c r="D1021" i="87"/>
  <c r="E1017" i="87"/>
  <c r="E1011" i="87"/>
  <c r="D1006" i="87"/>
  <c r="D1003" i="87"/>
  <c r="E1000" i="87"/>
  <c r="D997" i="87"/>
  <c r="D993" i="87"/>
  <c r="D990" i="87"/>
  <c r="E984" i="87"/>
  <c r="E1233" i="87"/>
  <c r="E1229" i="87"/>
  <c r="D1226" i="87"/>
  <c r="E1223" i="87"/>
  <c r="D1218" i="87"/>
  <c r="D1213" i="87"/>
  <c r="F1210" i="87"/>
  <c r="F1207" i="87"/>
  <c r="E1202" i="87"/>
  <c r="E1199" i="87"/>
  <c r="E1196" i="87"/>
  <c r="E1193" i="87"/>
  <c r="F1190" i="87"/>
  <c r="D1188" i="87"/>
  <c r="E1185" i="87"/>
  <c r="D1179" i="87"/>
  <c r="F1175" i="87"/>
  <c r="F1172" i="87"/>
  <c r="D1167" i="87"/>
  <c r="F1164" i="87"/>
  <c r="F1156" i="87"/>
  <c r="F1153" i="87"/>
  <c r="F1150" i="87"/>
  <c r="F1141" i="87"/>
  <c r="F1138" i="87"/>
  <c r="D1135" i="87"/>
  <c r="F1120" i="87"/>
  <c r="F1117" i="87"/>
  <c r="E1114" i="87"/>
  <c r="F1112" i="87"/>
  <c r="F1106" i="87"/>
  <c r="D1104" i="87"/>
  <c r="F1100" i="87"/>
  <c r="D1095" i="87"/>
  <c r="D1092" i="87"/>
  <c r="E1089" i="87"/>
  <c r="F1086" i="87"/>
  <c r="F1084" i="87"/>
  <c r="F1078" i="87"/>
  <c r="F1069" i="87"/>
  <c r="F1064" i="87"/>
  <c r="E1056" i="87"/>
  <c r="D1053" i="87"/>
  <c r="F1047" i="87"/>
  <c r="E1045" i="87"/>
  <c r="F1039" i="87"/>
  <c r="F1036" i="87"/>
  <c r="D1017" i="87"/>
  <c r="F1014" i="87"/>
  <c r="D1011" i="87"/>
  <c r="F1008" i="87"/>
  <c r="D1000" i="87"/>
  <c r="F996" i="87"/>
  <c r="D984" i="87"/>
  <c r="F1232" i="87"/>
  <c r="F1228" i="87"/>
  <c r="E1225" i="87"/>
  <c r="E1220" i="87"/>
  <c r="F1217" i="87"/>
  <c r="D1210" i="87"/>
  <c r="D1207" i="87"/>
  <c r="F1204" i="87"/>
  <c r="F1195" i="87"/>
  <c r="D1190" i="87"/>
  <c r="F1184" i="87"/>
  <c r="E1181" i="87"/>
  <c r="D1175" i="87"/>
  <c r="D1172" i="87"/>
  <c r="E1169" i="87"/>
  <c r="D1164" i="87"/>
  <c r="E1161" i="87"/>
  <c r="D1156" i="87"/>
  <c r="D1153" i="87"/>
  <c r="D1150" i="87"/>
  <c r="E1147" i="87"/>
  <c r="E1144" i="87"/>
  <c r="D1141" i="87"/>
  <c r="D1138" i="87"/>
  <c r="F1134" i="87"/>
  <c r="F1126" i="87"/>
  <c r="E1123" i="87"/>
  <c r="D1120" i="87"/>
  <c r="D1117" i="87"/>
  <c r="D1112" i="87"/>
  <c r="E1109" i="87"/>
  <c r="D1106" i="87"/>
  <c r="F1103" i="87"/>
  <c r="D1100" i="87"/>
  <c r="E1097" i="87"/>
  <c r="E1094" i="87"/>
  <c r="F1091" i="87"/>
  <c r="D1086" i="87"/>
  <c r="D1084" i="87"/>
  <c r="F1081" i="87"/>
  <c r="D1078" i="87"/>
  <c r="F1075" i="87"/>
  <c r="F1073" i="87"/>
  <c r="E1071" i="87"/>
  <c r="D1069" i="87"/>
  <c r="D1064" i="87"/>
  <c r="E1061" i="87"/>
  <c r="F1058" i="87"/>
  <c r="F1055" i="87"/>
  <c r="E1052" i="87"/>
  <c r="E1049" i="87"/>
  <c r="D1047" i="87"/>
  <c r="F1044" i="87"/>
  <c r="D1039" i="87"/>
  <c r="D1036" i="87"/>
  <c r="F1033" i="87"/>
  <c r="E1031" i="87"/>
  <c r="E1023" i="87"/>
  <c r="E1020" i="87"/>
  <c r="D1014" i="87"/>
  <c r="D1008" i="87"/>
  <c r="F1002" i="87"/>
  <c r="E999" i="87"/>
  <c r="D996" i="87"/>
  <c r="F992" i="87"/>
  <c r="E989" i="87"/>
  <c r="E986" i="87"/>
  <c r="F1220" i="87"/>
  <c r="E1153" i="87"/>
  <c r="E1112" i="87"/>
  <c r="E1078" i="87"/>
  <c r="E1047" i="87"/>
  <c r="E1008" i="87"/>
  <c r="F980" i="87"/>
  <c r="D977" i="87"/>
  <c r="D974" i="87"/>
  <c r="D966" i="87"/>
  <c r="F962" i="87"/>
  <c r="F959" i="87"/>
  <c r="D951" i="87"/>
  <c r="E948" i="87"/>
  <c r="F945" i="87"/>
  <c r="E937" i="87"/>
  <c r="D935" i="87"/>
  <c r="D932" i="87"/>
  <c r="F928" i="87"/>
  <c r="D915" i="87"/>
  <c r="D911" i="87"/>
  <c r="D908" i="87"/>
  <c r="E905" i="87"/>
  <c r="D902" i="87"/>
  <c r="D899" i="87"/>
  <c r="E896" i="87"/>
  <c r="E887" i="87"/>
  <c r="E884" i="87"/>
  <c r="D881" i="87"/>
  <c r="E878" i="87"/>
  <c r="E871" i="87"/>
  <c r="F866" i="87"/>
  <c r="D864" i="87"/>
  <c r="F861" i="87"/>
  <c r="E859" i="87"/>
  <c r="D854" i="87"/>
  <c r="D851" i="87"/>
  <c r="D848" i="87"/>
  <c r="F845" i="87"/>
  <c r="E843" i="87"/>
  <c r="F837" i="87"/>
  <c r="F833" i="87"/>
  <c r="F828" i="87"/>
  <c r="F825" i="87"/>
  <c r="D823" i="87"/>
  <c r="F818" i="87"/>
  <c r="D807" i="87"/>
  <c r="E802" i="87"/>
  <c r="F799" i="87"/>
  <c r="F796" i="87"/>
  <c r="E794" i="87"/>
  <c r="D791" i="87"/>
  <c r="D788" i="87"/>
  <c r="D786" i="87"/>
  <c r="D783" i="87"/>
  <c r="E780" i="87"/>
  <c r="E778" i="87"/>
  <c r="D776" i="87"/>
  <c r="E773" i="87"/>
  <c r="E768" i="87"/>
  <c r="D766" i="87"/>
  <c r="D1185" i="87"/>
  <c r="E1150" i="87"/>
  <c r="F1109" i="87"/>
  <c r="D1045" i="87"/>
  <c r="E980" i="87"/>
  <c r="F976" i="87"/>
  <c r="F971" i="87"/>
  <c r="E962" i="87"/>
  <c r="E959" i="87"/>
  <c r="F956" i="87"/>
  <c r="D948" i="87"/>
  <c r="E945" i="87"/>
  <c r="F939" i="87"/>
  <c r="D937" i="87"/>
  <c r="F934" i="87"/>
  <c r="F931" i="87"/>
  <c r="E928" i="87"/>
  <c r="F914" i="87"/>
  <c r="F910" i="87"/>
  <c r="F907" i="87"/>
  <c r="D905" i="87"/>
  <c r="F901" i="87"/>
  <c r="D896" i="87"/>
  <c r="F890" i="87"/>
  <c r="D887" i="87"/>
  <c r="D884" i="87"/>
  <c r="D878" i="87"/>
  <c r="D871" i="87"/>
  <c r="E866" i="87"/>
  <c r="E861" i="87"/>
  <c r="D859" i="87"/>
  <c r="F856" i="87"/>
  <c r="F853" i="87"/>
  <c r="F850" i="87"/>
  <c r="E845" i="87"/>
  <c r="D843" i="87"/>
  <c r="F840" i="87"/>
  <c r="E837" i="87"/>
  <c r="F835" i="87"/>
  <c r="E833" i="87"/>
  <c r="E828" i="87"/>
  <c r="E825" i="87"/>
  <c r="F820" i="87"/>
  <c r="E818" i="87"/>
  <c r="F810" i="87"/>
  <c r="F806" i="87"/>
  <c r="F804" i="87"/>
  <c r="D802" i="87"/>
  <c r="E799" i="87"/>
  <c r="E796" i="87"/>
  <c r="D794" i="87"/>
  <c r="F790" i="87"/>
  <c r="F782" i="87"/>
  <c r="D780" i="87"/>
  <c r="D778" i="87"/>
  <c r="F775" i="87"/>
  <c r="D773" i="87"/>
  <c r="D768" i="87"/>
  <c r="F1181" i="87"/>
  <c r="F1147" i="87"/>
  <c r="E1106" i="87"/>
  <c r="F983" i="87"/>
  <c r="D980" i="87"/>
  <c r="E976" i="87"/>
  <c r="F973" i="87"/>
  <c r="E971" i="87"/>
  <c r="F968" i="87"/>
  <c r="D962" i="87"/>
  <c r="D959" i="87"/>
  <c r="E956" i="87"/>
  <c r="F953" i="87"/>
  <c r="F950" i="87"/>
  <c r="F947" i="87"/>
  <c r="D945" i="87"/>
  <c r="F942" i="87"/>
  <c r="E939" i="87"/>
  <c r="E934" i="87"/>
  <c r="E931" i="87"/>
  <c r="D928" i="87"/>
  <c r="F925" i="87"/>
  <c r="E914" i="87"/>
  <c r="E910" i="87"/>
  <c r="E907" i="87"/>
  <c r="F904" i="87"/>
  <c r="E901" i="87"/>
  <c r="F898" i="87"/>
  <c r="F895" i="87"/>
  <c r="E890" i="87"/>
  <c r="F886" i="87"/>
  <c r="F874" i="87"/>
  <c r="D866" i="87"/>
  <c r="F863" i="87"/>
  <c r="D861" i="87"/>
  <c r="E856" i="87"/>
  <c r="E853" i="87"/>
  <c r="E850" i="87"/>
  <c r="D845" i="87"/>
  <c r="E840" i="87"/>
  <c r="D837" i="87"/>
  <c r="E835" i="87"/>
  <c r="D833" i="87"/>
  <c r="F830" i="87"/>
  <c r="D828" i="87"/>
  <c r="D825" i="87"/>
  <c r="F822" i="87"/>
  <c r="E820" i="87"/>
  <c r="D818" i="87"/>
  <c r="E810" i="87"/>
  <c r="E806" i="87"/>
  <c r="E804" i="87"/>
  <c r="F801" i="87"/>
  <c r="D799" i="87"/>
  <c r="D796" i="87"/>
  <c r="F793" i="87"/>
  <c r="E790" i="87"/>
  <c r="E782" i="87"/>
  <c r="E775" i="87"/>
  <c r="F765" i="87"/>
  <c r="E761" i="87"/>
  <c r="F1144" i="87"/>
  <c r="F1071" i="87"/>
  <c r="E1039" i="87"/>
  <c r="F999" i="87"/>
  <c r="E983" i="87"/>
  <c r="F979" i="87"/>
  <c r="D976" i="87"/>
  <c r="E973" i="87"/>
  <c r="D971" i="87"/>
  <c r="E968" i="87"/>
  <c r="F965" i="87"/>
  <c r="F958" i="87"/>
  <c r="D956" i="87"/>
  <c r="E953" i="87"/>
  <c r="E950" i="87"/>
  <c r="E947" i="87"/>
  <c r="E942" i="87"/>
  <c r="D939" i="87"/>
  <c r="F936" i="87"/>
  <c r="D934" i="87"/>
  <c r="D931" i="87"/>
  <c r="E925" i="87"/>
  <c r="D914" i="87"/>
  <c r="D910" i="87"/>
  <c r="D907" i="87"/>
  <c r="E904" i="87"/>
  <c r="D901" i="87"/>
  <c r="E898" i="87"/>
  <c r="E895" i="87"/>
  <c r="F892" i="87"/>
  <c r="D890" i="87"/>
  <c r="E886" i="87"/>
  <c r="F883" i="87"/>
  <c r="F880" i="87"/>
  <c r="F877" i="87"/>
  <c r="E874" i="87"/>
  <c r="F868" i="87"/>
  <c r="E863" i="87"/>
  <c r="D856" i="87"/>
  <c r="D853" i="87"/>
  <c r="D850" i="87"/>
  <c r="D840" i="87"/>
  <c r="D835" i="87"/>
  <c r="E830" i="87"/>
  <c r="E822" i="87"/>
  <c r="D820" i="87"/>
  <c r="F817" i="87"/>
  <c r="D810" i="87"/>
  <c r="D806" i="87"/>
  <c r="D804" i="87"/>
  <c r="E801" i="87"/>
  <c r="F798" i="87"/>
  <c r="E793" i="87"/>
  <c r="D790" i="87"/>
  <c r="F785" i="87"/>
  <c r="D782" i="87"/>
  <c r="D775" i="87"/>
  <c r="F770" i="87"/>
  <c r="F767" i="87"/>
  <c r="E765" i="87"/>
  <c r="D761" i="87"/>
  <c r="E1210" i="87"/>
  <c r="E1175" i="87"/>
  <c r="E1141" i="87"/>
  <c r="E1100" i="87"/>
  <c r="E1069" i="87"/>
  <c r="E1036" i="87"/>
  <c r="E996" i="87"/>
  <c r="D983" i="87"/>
  <c r="E979" i="87"/>
  <c r="D973" i="87"/>
  <c r="F970" i="87"/>
  <c r="D968" i="87"/>
  <c r="E965" i="87"/>
  <c r="E958" i="87"/>
  <c r="D953" i="87"/>
  <c r="D950" i="87"/>
  <c r="D947" i="87"/>
  <c r="F944" i="87"/>
  <c r="D942" i="87"/>
  <c r="E936" i="87"/>
  <c r="F927" i="87"/>
  <c r="D925" i="87"/>
  <c r="F913" i="87"/>
  <c r="D904" i="87"/>
  <c r="D898" i="87"/>
  <c r="D895" i="87"/>
  <c r="E892" i="87"/>
  <c r="D886" i="87"/>
  <c r="E883" i="87"/>
  <c r="E880" i="87"/>
  <c r="E877" i="87"/>
  <c r="D874" i="87"/>
  <c r="E868" i="87"/>
  <c r="D863" i="87"/>
  <c r="F855" i="87"/>
  <c r="F847" i="87"/>
  <c r="F842" i="87"/>
  <c r="F839" i="87"/>
  <c r="F832" i="87"/>
  <c r="D830" i="87"/>
  <c r="F827" i="87"/>
  <c r="D822" i="87"/>
  <c r="E817" i="87"/>
  <c r="F809" i="87"/>
  <c r="D801" i="87"/>
  <c r="E798" i="87"/>
  <c r="D793" i="87"/>
  <c r="F787" i="87"/>
  <c r="E785" i="87"/>
  <c r="F777" i="87"/>
  <c r="E770" i="87"/>
  <c r="E767" i="87"/>
  <c r="D765" i="87"/>
  <c r="F763" i="87"/>
  <c r="E1207" i="87"/>
  <c r="E1172" i="87"/>
  <c r="E1138" i="87"/>
  <c r="F1097" i="87"/>
  <c r="D979" i="87"/>
  <c r="F975" i="87"/>
  <c r="E970" i="87"/>
  <c r="D965" i="87"/>
  <c r="F961" i="87"/>
  <c r="D958" i="87"/>
  <c r="E944" i="87"/>
  <c r="F941" i="87"/>
  <c r="F938" i="87"/>
  <c r="D936" i="87"/>
  <c r="F930" i="87"/>
  <c r="E927" i="87"/>
  <c r="F924" i="87"/>
  <c r="E913" i="87"/>
  <c r="F909" i="87"/>
  <c r="F903" i="87"/>
  <c r="D892" i="87"/>
  <c r="F889" i="87"/>
  <c r="F885" i="87"/>
  <c r="D883" i="87"/>
  <c r="D880" i="87"/>
  <c r="D877" i="87"/>
  <c r="F873" i="87"/>
  <c r="F870" i="87"/>
  <c r="D868" i="87"/>
  <c r="F858" i="87"/>
  <c r="E855" i="87"/>
  <c r="F849" i="87"/>
  <c r="E847" i="87"/>
  <c r="E842" i="87"/>
  <c r="E839" i="87"/>
  <c r="F834" i="87"/>
  <c r="E832" i="87"/>
  <c r="F829" i="87"/>
  <c r="E827" i="87"/>
  <c r="F824" i="87"/>
  <c r="D817" i="87"/>
  <c r="E809" i="87"/>
  <c r="D798" i="87"/>
  <c r="F792" i="87"/>
  <c r="E787" i="87"/>
  <c r="D785" i="87"/>
  <c r="F779" i="87"/>
  <c r="E777" i="87"/>
  <c r="F772" i="87"/>
  <c r="D770" i="87"/>
  <c r="D767" i="87"/>
  <c r="E763" i="87"/>
  <c r="F760" i="87"/>
  <c r="F1169" i="87"/>
  <c r="F1094" i="87"/>
  <c r="E1064" i="87"/>
  <c r="F1031" i="87"/>
  <c r="F989" i="87"/>
  <c r="F982" i="87"/>
  <c r="E975" i="87"/>
  <c r="D970" i="87"/>
  <c r="F967" i="87"/>
  <c r="F964" i="87"/>
  <c r="E961" i="87"/>
  <c r="F955" i="87"/>
  <c r="F946" i="87"/>
  <c r="D944" i="87"/>
  <c r="E941" i="87"/>
  <c r="E938" i="87"/>
  <c r="F933" i="87"/>
  <c r="E930" i="87"/>
  <c r="D927" i="87"/>
  <c r="E924" i="87"/>
  <c r="D913" i="87"/>
  <c r="E909" i="87"/>
  <c r="F906" i="87"/>
  <c r="E903" i="87"/>
  <c r="F900" i="87"/>
  <c r="F897" i="87"/>
  <c r="F894" i="87"/>
  <c r="E889" i="87"/>
  <c r="E885" i="87"/>
  <c r="F882" i="87"/>
  <c r="F879" i="87"/>
  <c r="F876" i="87"/>
  <c r="E873" i="87"/>
  <c r="E870" i="87"/>
  <c r="F865" i="87"/>
  <c r="F860" i="87"/>
  <c r="E858" i="87"/>
  <c r="D855" i="87"/>
  <c r="E849" i="87"/>
  <c r="D847" i="87"/>
  <c r="F844" i="87"/>
  <c r="D842" i="87"/>
  <c r="D839" i="87"/>
  <c r="F836" i="87"/>
  <c r="E834" i="87"/>
  <c r="D832" i="87"/>
  <c r="E829" i="87"/>
  <c r="D827" i="87"/>
  <c r="E824" i="87"/>
  <c r="F819" i="87"/>
  <c r="D809" i="87"/>
  <c r="F803" i="87"/>
  <c r="F800" i="87"/>
  <c r="F795" i="87"/>
  <c r="E792" i="87"/>
  <c r="D787" i="87"/>
  <c r="F784" i="87"/>
  <c r="E779" i="87"/>
  <c r="D777" i="87"/>
  <c r="E772" i="87"/>
  <c r="D763" i="87"/>
  <c r="E760" i="87"/>
  <c r="D1202" i="87"/>
  <c r="F1061" i="87"/>
  <c r="F1023" i="87"/>
  <c r="E988" i="87"/>
  <c r="D982" i="87"/>
  <c r="F978" i="87"/>
  <c r="D975" i="87"/>
  <c r="E967" i="87"/>
  <c r="E964" i="87"/>
  <c r="D961" i="87"/>
  <c r="E955" i="87"/>
  <c r="F952" i="87"/>
  <c r="E946" i="87"/>
  <c r="F943" i="87"/>
  <c r="D941" i="87"/>
  <c r="D938" i="87"/>
  <c r="E933" i="87"/>
  <c r="D930" i="87"/>
  <c r="F926" i="87"/>
  <c r="F912" i="87"/>
  <c r="D909" i="87"/>
  <c r="E906" i="87"/>
  <c r="D903" i="87"/>
  <c r="E900" i="87"/>
  <c r="E897" i="87"/>
  <c r="E894" i="87"/>
  <c r="F891" i="87"/>
  <c r="D889" i="87"/>
  <c r="D885" i="87"/>
  <c r="E882" i="87"/>
  <c r="E879" i="87"/>
  <c r="E876" i="87"/>
  <c r="D873" i="87"/>
  <c r="D870" i="87"/>
  <c r="F867" i="87"/>
  <c r="E865" i="87"/>
  <c r="F862" i="87"/>
  <c r="E860" i="87"/>
  <c r="D858" i="87"/>
  <c r="F852" i="87"/>
  <c r="D849" i="87"/>
  <c r="E844" i="87"/>
  <c r="E836" i="87"/>
  <c r="D834" i="87"/>
  <c r="D829" i="87"/>
  <c r="D824" i="87"/>
  <c r="E819" i="87"/>
  <c r="F808" i="87"/>
  <c r="E803" i="87"/>
  <c r="E800" i="87"/>
  <c r="E795" i="87"/>
  <c r="D792" i="87"/>
  <c r="F789" i="87"/>
  <c r="E784" i="87"/>
  <c r="F781" i="87"/>
  <c r="D779" i="87"/>
  <c r="F774" i="87"/>
  <c r="D772" i="87"/>
  <c r="F769" i="87"/>
  <c r="D760" i="87"/>
  <c r="D1233" i="87"/>
  <c r="D1199" i="87"/>
  <c r="E1164" i="87"/>
  <c r="F1123" i="87"/>
  <c r="D1089" i="87"/>
  <c r="F1020" i="87"/>
  <c r="F986" i="87"/>
  <c r="E978" i="87"/>
  <c r="F972" i="87"/>
  <c r="D967" i="87"/>
  <c r="D964" i="87"/>
  <c r="F960" i="87"/>
  <c r="F957" i="87"/>
  <c r="D955" i="87"/>
  <c r="E952" i="87"/>
  <c r="F949" i="87"/>
  <c r="D946" i="87"/>
  <c r="E943" i="87"/>
  <c r="F940" i="87"/>
  <c r="D933" i="87"/>
  <c r="E926" i="87"/>
  <c r="E912" i="87"/>
  <c r="D906" i="87"/>
  <c r="D900" i="87"/>
  <c r="D897" i="87"/>
  <c r="D894" i="87"/>
  <c r="E891" i="87"/>
  <c r="F888" i="87"/>
  <c r="D882" i="87"/>
  <c r="D879" i="87"/>
  <c r="D876" i="87"/>
  <c r="F872" i="87"/>
  <c r="E867" i="87"/>
  <c r="D865" i="87"/>
  <c r="E862" i="87"/>
  <c r="D860" i="87"/>
  <c r="F857" i="87"/>
  <c r="E852" i="87"/>
  <c r="D844" i="87"/>
  <c r="F838" i="87"/>
  <c r="D836" i="87"/>
  <c r="F831" i="87"/>
  <c r="F821" i="87"/>
  <c r="D819" i="87"/>
  <c r="F816" i="87"/>
  <c r="E808" i="87"/>
  <c r="F805" i="87"/>
  <c r="D803" i="87"/>
  <c r="D800" i="87"/>
  <c r="F797" i="87"/>
  <c r="D795" i="87"/>
  <c r="E789" i="87"/>
  <c r="D784" i="87"/>
  <c r="E781" i="87"/>
  <c r="E774" i="87"/>
  <c r="E769" i="87"/>
  <c r="F759" i="87"/>
  <c r="D1229" i="87"/>
  <c r="D1196" i="87"/>
  <c r="F1161" i="87"/>
  <c r="E1120" i="87"/>
  <c r="E1086" i="87"/>
  <c r="D1056" i="87"/>
  <c r="D986" i="87"/>
  <c r="F981" i="87"/>
  <c r="D978" i="87"/>
  <c r="E972" i="87"/>
  <c r="F969" i="87"/>
  <c r="F963" i="87"/>
  <c r="E960" i="87"/>
  <c r="E957" i="87"/>
  <c r="F954" i="87"/>
  <c r="D952" i="87"/>
  <c r="E949" i="87"/>
  <c r="D943" i="87"/>
  <c r="E940" i="87"/>
  <c r="F929" i="87"/>
  <c r="D926" i="87"/>
  <c r="D912" i="87"/>
  <c r="F893" i="87"/>
  <c r="D891" i="87"/>
  <c r="E888" i="87"/>
  <c r="F875" i="87"/>
  <c r="E872" i="87"/>
  <c r="F869" i="87"/>
  <c r="D867" i="87"/>
  <c r="D862" i="87"/>
  <c r="E857" i="87"/>
  <c r="D852" i="87"/>
  <c r="F846" i="87"/>
  <c r="F841" i="87"/>
  <c r="E838" i="87"/>
  <c r="E831" i="87"/>
  <c r="F826" i="87"/>
  <c r="E821" i="87"/>
  <c r="E816" i="87"/>
  <c r="D808" i="87"/>
  <c r="E805" i="87"/>
  <c r="E797" i="87"/>
  <c r="D789" i="87"/>
  <c r="D781" i="87"/>
  <c r="D774" i="87"/>
  <c r="F771" i="87"/>
  <c r="D769" i="87"/>
  <c r="F764" i="87"/>
  <c r="E759" i="87"/>
  <c r="D1223" i="87"/>
  <c r="E1190" i="87"/>
  <c r="E1156" i="87"/>
  <c r="D1114" i="87"/>
  <c r="F1049" i="87"/>
  <c r="F985" i="87"/>
  <c r="D981" i="87"/>
  <c r="E977" i="87"/>
  <c r="E974" i="87"/>
  <c r="D969" i="87"/>
  <c r="E966" i="87"/>
  <c r="D963" i="87"/>
  <c r="D954" i="87"/>
  <c r="E951" i="87"/>
  <c r="F948" i="87"/>
  <c r="F937" i="87"/>
  <c r="E935" i="87"/>
  <c r="E932" i="87"/>
  <c r="D929" i="87"/>
  <c r="E915" i="87"/>
  <c r="E911" i="87"/>
  <c r="E908" i="87"/>
  <c r="F905" i="87"/>
  <c r="E902" i="87"/>
  <c r="E899" i="87"/>
  <c r="F896" i="87"/>
  <c r="D893" i="87"/>
  <c r="F887" i="87"/>
  <c r="F884" i="87"/>
  <c r="E881" i="87"/>
  <c r="F878" i="87"/>
  <c r="D875" i="87"/>
  <c r="F871" i="87"/>
  <c r="D869" i="87"/>
  <c r="E864" i="87"/>
  <c r="F859" i="87"/>
  <c r="E854" i="87"/>
  <c r="E851" i="87"/>
  <c r="E848" i="87"/>
  <c r="D846" i="87"/>
  <c r="F843" i="87"/>
  <c r="D841" i="87"/>
  <c r="D826" i="87"/>
  <c r="E823" i="87"/>
  <c r="E807" i="87"/>
  <c r="F802" i="87"/>
  <c r="F794" i="87"/>
  <c r="E791" i="87"/>
  <c r="E788" i="87"/>
  <c r="E786" i="87"/>
  <c r="E783" i="87"/>
  <c r="F780" i="87"/>
  <c r="F778" i="87"/>
  <c r="E776" i="87"/>
  <c r="F773" i="87"/>
  <c r="D771" i="87"/>
  <c r="F768" i="87"/>
  <c r="E766" i="87"/>
  <c r="D764" i="87"/>
  <c r="E1084" i="87"/>
  <c r="D957" i="87"/>
  <c r="F915" i="87"/>
  <c r="E846" i="87"/>
  <c r="D759" i="87"/>
  <c r="F753" i="87"/>
  <c r="F751" i="87"/>
  <c r="D746" i="87"/>
  <c r="F743" i="87"/>
  <c r="E736" i="87"/>
  <c r="E734" i="87"/>
  <c r="D731" i="87"/>
  <c r="E718" i="87"/>
  <c r="F715" i="87"/>
  <c r="D713" i="87"/>
  <c r="F704" i="87"/>
  <c r="E701" i="87"/>
  <c r="F698" i="87"/>
  <c r="F696" i="87"/>
  <c r="E694" i="87"/>
  <c r="E691" i="87"/>
  <c r="E685" i="87"/>
  <c r="E680" i="87"/>
  <c r="D678" i="87"/>
  <c r="D667" i="87"/>
  <c r="E664" i="87"/>
  <c r="F658" i="87"/>
  <c r="F656" i="87"/>
  <c r="D654" i="87"/>
  <c r="E651" i="87"/>
  <c r="D649" i="87"/>
  <c r="D643" i="87"/>
  <c r="D639" i="87"/>
  <c r="F637" i="87"/>
  <c r="E635" i="87"/>
  <c r="E626" i="87"/>
  <c r="D624" i="87"/>
  <c r="F621" i="87"/>
  <c r="D619" i="87"/>
  <c r="D616" i="87"/>
  <c r="E613" i="87"/>
  <c r="F610" i="87"/>
  <c r="F607" i="87"/>
  <c r="E599" i="87"/>
  <c r="D593" i="87"/>
  <c r="D591" i="87"/>
  <c r="D588" i="87"/>
  <c r="E585" i="87"/>
  <c r="E582" i="87"/>
  <c r="E579" i="87"/>
  <c r="D577" i="87"/>
  <c r="E570" i="87"/>
  <c r="D568" i="87"/>
  <c r="D563" i="87"/>
  <c r="F559" i="87"/>
  <c r="F557" i="87"/>
  <c r="D555" i="87"/>
  <c r="F1052" i="87"/>
  <c r="E954" i="87"/>
  <c r="F911" i="87"/>
  <c r="E875" i="87"/>
  <c r="F807" i="87"/>
  <c r="F776" i="87"/>
  <c r="F758" i="87"/>
  <c r="E753" i="87"/>
  <c r="E751" i="87"/>
  <c r="F748" i="87"/>
  <c r="E743" i="87"/>
  <c r="D736" i="87"/>
  <c r="D734" i="87"/>
  <c r="F728" i="87"/>
  <c r="F726" i="87"/>
  <c r="D718" i="87"/>
  <c r="E715" i="87"/>
  <c r="F712" i="87"/>
  <c r="E704" i="87"/>
  <c r="D701" i="87"/>
  <c r="E698" i="87"/>
  <c r="E696" i="87"/>
  <c r="D694" i="87"/>
  <c r="D691" i="87"/>
  <c r="F689" i="87"/>
  <c r="D685" i="87"/>
  <c r="F682" i="87"/>
  <c r="D680" i="87"/>
  <c r="F677" i="87"/>
  <c r="F672" i="87"/>
  <c r="F669" i="87"/>
  <c r="D664" i="87"/>
  <c r="F661" i="87"/>
  <c r="E658" i="87"/>
  <c r="E656" i="87"/>
  <c r="D651" i="87"/>
  <c r="E637" i="87"/>
  <c r="D635" i="87"/>
  <c r="F628" i="87"/>
  <c r="D626" i="87"/>
  <c r="E621" i="87"/>
  <c r="D613" i="87"/>
  <c r="E610" i="87"/>
  <c r="E607" i="87"/>
  <c r="D599" i="87"/>
  <c r="F595" i="87"/>
  <c r="F587" i="87"/>
  <c r="D585" i="87"/>
  <c r="D582" i="87"/>
  <c r="D579" i="87"/>
  <c r="D570" i="87"/>
  <c r="F565" i="87"/>
  <c r="F562" i="87"/>
  <c r="E559" i="87"/>
  <c r="E557" i="87"/>
  <c r="E552" i="87"/>
  <c r="E1014" i="87"/>
  <c r="F951" i="87"/>
  <c r="F908" i="87"/>
  <c r="D872" i="87"/>
  <c r="E841" i="87"/>
  <c r="D805" i="87"/>
  <c r="E758" i="87"/>
  <c r="F755" i="87"/>
  <c r="D753" i="87"/>
  <c r="D751" i="87"/>
  <c r="E748" i="87"/>
  <c r="D743" i="87"/>
  <c r="F738" i="87"/>
  <c r="E728" i="87"/>
  <c r="E726" i="87"/>
  <c r="F721" i="87"/>
  <c r="F717" i="87"/>
  <c r="D715" i="87"/>
  <c r="E712" i="87"/>
  <c r="D704" i="87"/>
  <c r="D698" i="87"/>
  <c r="D696" i="87"/>
  <c r="E689" i="87"/>
  <c r="E682" i="87"/>
  <c r="E677" i="87"/>
  <c r="F674" i="87"/>
  <c r="E672" i="87"/>
  <c r="E669" i="87"/>
  <c r="F666" i="87"/>
  <c r="F663" i="87"/>
  <c r="E661" i="87"/>
  <c r="D658" i="87"/>
  <c r="D656" i="87"/>
  <c r="F653" i="87"/>
  <c r="F648" i="87"/>
  <c r="F642" i="87"/>
  <c r="F640" i="87"/>
  <c r="D637" i="87"/>
  <c r="F634" i="87"/>
  <c r="E628" i="87"/>
  <c r="D621" i="87"/>
  <c r="F618" i="87"/>
  <c r="F615" i="87"/>
  <c r="F612" i="87"/>
  <c r="D610" i="87"/>
  <c r="D607" i="87"/>
  <c r="F598" i="87"/>
  <c r="E595" i="87"/>
  <c r="F590" i="87"/>
  <c r="E587" i="87"/>
  <c r="F584" i="87"/>
  <c r="F572" i="87"/>
  <c r="F567" i="87"/>
  <c r="E565" i="87"/>
  <c r="E562" i="87"/>
  <c r="D559" i="87"/>
  <c r="D557" i="87"/>
  <c r="D552" i="87"/>
  <c r="D949" i="87"/>
  <c r="E869" i="87"/>
  <c r="D838" i="87"/>
  <c r="E771" i="87"/>
  <c r="D758" i="87"/>
  <c r="E755" i="87"/>
  <c r="F750" i="87"/>
  <c r="D748" i="87"/>
  <c r="F745" i="87"/>
  <c r="F740" i="87"/>
  <c r="E738" i="87"/>
  <c r="D728" i="87"/>
  <c r="D726" i="87"/>
  <c r="E721" i="87"/>
  <c r="E717" i="87"/>
  <c r="D712" i="87"/>
  <c r="F700" i="87"/>
  <c r="D689" i="87"/>
  <c r="F687" i="87"/>
  <c r="F684" i="87"/>
  <c r="D682" i="87"/>
  <c r="D677" i="87"/>
  <c r="E674" i="87"/>
  <c r="D672" i="87"/>
  <c r="D669" i="87"/>
  <c r="E666" i="87"/>
  <c r="E663" i="87"/>
  <c r="D661" i="87"/>
  <c r="E653" i="87"/>
  <c r="F650" i="87"/>
  <c r="E648" i="87"/>
  <c r="F645" i="87"/>
  <c r="E642" i="87"/>
  <c r="E640" i="87"/>
  <c r="E634" i="87"/>
  <c r="F632" i="87"/>
  <c r="D628" i="87"/>
  <c r="F623" i="87"/>
  <c r="E618" i="87"/>
  <c r="E615" i="87"/>
  <c r="E612" i="87"/>
  <c r="F606" i="87"/>
  <c r="E598" i="87"/>
  <c r="D595" i="87"/>
  <c r="E590" i="87"/>
  <c r="D587" i="87"/>
  <c r="E584" i="87"/>
  <c r="F581" i="87"/>
  <c r="F576" i="87"/>
  <c r="E572" i="87"/>
  <c r="E567" i="87"/>
  <c r="D565" i="87"/>
  <c r="D562" i="87"/>
  <c r="F554" i="87"/>
  <c r="E981" i="87"/>
  <c r="F902" i="87"/>
  <c r="F757" i="87"/>
  <c r="D755" i="87"/>
  <c r="E750" i="87"/>
  <c r="F747" i="87"/>
  <c r="E745" i="87"/>
  <c r="E740" i="87"/>
  <c r="D738" i="87"/>
  <c r="F733" i="87"/>
  <c r="F730" i="87"/>
  <c r="F723" i="87"/>
  <c r="D721" i="87"/>
  <c r="D717" i="87"/>
  <c r="F714" i="87"/>
  <c r="F711" i="87"/>
  <c r="E700" i="87"/>
  <c r="F693" i="87"/>
  <c r="E687" i="87"/>
  <c r="E684" i="87"/>
  <c r="D674" i="87"/>
  <c r="D666" i="87"/>
  <c r="D663" i="87"/>
  <c r="D653" i="87"/>
  <c r="E650" i="87"/>
  <c r="D648" i="87"/>
  <c r="E645" i="87"/>
  <c r="D642" i="87"/>
  <c r="D640" i="87"/>
  <c r="F638" i="87"/>
  <c r="D634" i="87"/>
  <c r="E632" i="87"/>
  <c r="F630" i="87"/>
  <c r="E623" i="87"/>
  <c r="F620" i="87"/>
  <c r="D618" i="87"/>
  <c r="D615" i="87"/>
  <c r="D612" i="87"/>
  <c r="F609" i="87"/>
  <c r="E606" i="87"/>
  <c r="D598" i="87"/>
  <c r="F594" i="87"/>
  <c r="D590" i="87"/>
  <c r="D584" i="87"/>
  <c r="E581" i="87"/>
  <c r="F578" i="87"/>
  <c r="E576" i="87"/>
  <c r="F574" i="87"/>
  <c r="D572" i="87"/>
  <c r="D567" i="87"/>
  <c r="F561" i="87"/>
  <c r="E554" i="87"/>
  <c r="F977" i="87"/>
  <c r="F899" i="87"/>
  <c r="F864" i="87"/>
  <c r="D797" i="87"/>
  <c r="F766" i="87"/>
  <c r="E757" i="87"/>
  <c r="F754" i="87"/>
  <c r="D750" i="87"/>
  <c r="E747" i="87"/>
  <c r="D745" i="87"/>
  <c r="F742" i="87"/>
  <c r="D740" i="87"/>
  <c r="F737" i="87"/>
  <c r="F735" i="87"/>
  <c r="E733" i="87"/>
  <c r="E730" i="87"/>
  <c r="E723" i="87"/>
  <c r="F720" i="87"/>
  <c r="F716" i="87"/>
  <c r="E714" i="87"/>
  <c r="E711" i="87"/>
  <c r="F703" i="87"/>
  <c r="D700" i="87"/>
  <c r="F697" i="87"/>
  <c r="E693" i="87"/>
  <c r="D687" i="87"/>
  <c r="D684" i="87"/>
  <c r="F676" i="87"/>
  <c r="F671" i="87"/>
  <c r="F668" i="87"/>
  <c r="F660" i="87"/>
  <c r="F655" i="87"/>
  <c r="D650" i="87"/>
  <c r="D645" i="87"/>
  <c r="E638" i="87"/>
  <c r="F636" i="87"/>
  <c r="D632" i="87"/>
  <c r="E630" i="87"/>
  <c r="D623" i="87"/>
  <c r="E620" i="87"/>
  <c r="E609" i="87"/>
  <c r="F597" i="87"/>
  <c r="E594" i="87"/>
  <c r="F586" i="87"/>
  <c r="D581" i="87"/>
  <c r="E578" i="87"/>
  <c r="D576" i="87"/>
  <c r="E574" i="87"/>
  <c r="F564" i="87"/>
  <c r="E561" i="87"/>
  <c r="D554" i="87"/>
  <c r="F974" i="87"/>
  <c r="D940" i="87"/>
  <c r="D831" i="87"/>
  <c r="E764" i="87"/>
  <c r="D757" i="87"/>
  <c r="E754" i="87"/>
  <c r="F752" i="87"/>
  <c r="D747" i="87"/>
  <c r="E742" i="87"/>
  <c r="E737" i="87"/>
  <c r="E735" i="87"/>
  <c r="D733" i="87"/>
  <c r="D730" i="87"/>
  <c r="F727" i="87"/>
  <c r="F725" i="87"/>
  <c r="D723" i="87"/>
  <c r="E720" i="87"/>
  <c r="E716" i="87"/>
  <c r="D714" i="87"/>
  <c r="E703" i="87"/>
  <c r="F699" i="87"/>
  <c r="E697" i="87"/>
  <c r="D693" i="87"/>
  <c r="F690" i="87"/>
  <c r="F686" i="87"/>
  <c r="F683" i="87"/>
  <c r="E676" i="87"/>
  <c r="E671" i="87"/>
  <c r="E668" i="87"/>
  <c r="F662" i="87"/>
  <c r="E660" i="87"/>
  <c r="E655" i="87"/>
  <c r="F652" i="87"/>
  <c r="F647" i="87"/>
  <c r="D638" i="87"/>
  <c r="E636" i="87"/>
  <c r="D630" i="87"/>
  <c r="F625" i="87"/>
  <c r="D620" i="87"/>
  <c r="F617" i="87"/>
  <c r="F614" i="87"/>
  <c r="D609" i="87"/>
  <c r="E597" i="87"/>
  <c r="D594" i="87"/>
  <c r="F592" i="87"/>
  <c r="E586" i="87"/>
  <c r="D578" i="87"/>
  <c r="D574" i="87"/>
  <c r="F571" i="87"/>
  <c r="F569" i="87"/>
  <c r="E564" i="87"/>
  <c r="D561" i="87"/>
  <c r="F558" i="87"/>
  <c r="F556" i="87"/>
  <c r="D972" i="87"/>
  <c r="E893" i="87"/>
  <c r="F791" i="87"/>
  <c r="D754" i="87"/>
  <c r="E752" i="87"/>
  <c r="F749" i="87"/>
  <c r="D742" i="87"/>
  <c r="D737" i="87"/>
  <c r="D735" i="87"/>
  <c r="F732" i="87"/>
  <c r="F729" i="87"/>
  <c r="E727" i="87"/>
  <c r="E725" i="87"/>
  <c r="D720" i="87"/>
  <c r="D716" i="87"/>
  <c r="D703" i="87"/>
  <c r="E699" i="87"/>
  <c r="D697" i="87"/>
  <c r="F695" i="87"/>
  <c r="E690" i="87"/>
  <c r="E686" i="87"/>
  <c r="E683" i="87"/>
  <c r="F679" i="87"/>
  <c r="D676" i="87"/>
  <c r="D671" i="87"/>
  <c r="D668" i="87"/>
  <c r="E662" i="87"/>
  <c r="D660" i="87"/>
  <c r="F657" i="87"/>
  <c r="D655" i="87"/>
  <c r="E652" i="87"/>
  <c r="E647" i="87"/>
  <c r="F644" i="87"/>
  <c r="D636" i="87"/>
  <c r="F627" i="87"/>
  <c r="E625" i="87"/>
  <c r="F622" i="87"/>
  <c r="E617" i="87"/>
  <c r="E614" i="87"/>
  <c r="D597" i="87"/>
  <c r="E592" i="87"/>
  <c r="F589" i="87"/>
  <c r="D586" i="87"/>
  <c r="F583" i="87"/>
  <c r="F580" i="87"/>
  <c r="E571" i="87"/>
  <c r="E569" i="87"/>
  <c r="D564" i="87"/>
  <c r="E558" i="87"/>
  <c r="E556" i="87"/>
  <c r="F551" i="87"/>
  <c r="F1225" i="87"/>
  <c r="E969" i="87"/>
  <c r="F935" i="87"/>
  <c r="D857" i="87"/>
  <c r="E826" i="87"/>
  <c r="F788" i="87"/>
  <c r="F762" i="87"/>
  <c r="D752" i="87"/>
  <c r="E749" i="87"/>
  <c r="F744" i="87"/>
  <c r="F739" i="87"/>
  <c r="E732" i="87"/>
  <c r="E729" i="87"/>
  <c r="D727" i="87"/>
  <c r="D725" i="87"/>
  <c r="F722" i="87"/>
  <c r="F719" i="87"/>
  <c r="F702" i="87"/>
  <c r="D699" i="87"/>
  <c r="E695" i="87"/>
  <c r="F692" i="87"/>
  <c r="D690" i="87"/>
  <c r="F688" i="87"/>
  <c r="D686" i="87"/>
  <c r="D683" i="87"/>
  <c r="F681" i="87"/>
  <c r="E679" i="87"/>
  <c r="F675" i="87"/>
  <c r="F670" i="87"/>
  <c r="F665" i="87"/>
  <c r="D662" i="87"/>
  <c r="F659" i="87"/>
  <c r="E657" i="87"/>
  <c r="D652" i="87"/>
  <c r="D647" i="87"/>
  <c r="E644" i="87"/>
  <c r="F641" i="87"/>
  <c r="F633" i="87"/>
  <c r="F629" i="87"/>
  <c r="E627" i="87"/>
  <c r="D625" i="87"/>
  <c r="E622" i="87"/>
  <c r="D617" i="87"/>
  <c r="D614" i="87"/>
  <c r="F600" i="87"/>
  <c r="F596" i="87"/>
  <c r="D592" i="87"/>
  <c r="E589" i="87"/>
  <c r="E583" i="87"/>
  <c r="E580" i="87"/>
  <c r="D571" i="87"/>
  <c r="D569" i="87"/>
  <c r="D558" i="87"/>
  <c r="D556" i="87"/>
  <c r="E551" i="87"/>
  <c r="D1193" i="87"/>
  <c r="F966" i="87"/>
  <c r="F932" i="87"/>
  <c r="D888" i="87"/>
  <c r="F854" i="87"/>
  <c r="F823" i="87"/>
  <c r="F786" i="87"/>
  <c r="E762" i="87"/>
  <c r="F756" i="87"/>
  <c r="D749" i="87"/>
  <c r="E744" i="87"/>
  <c r="F741" i="87"/>
  <c r="E739" i="87"/>
  <c r="D732" i="87"/>
  <c r="D729" i="87"/>
  <c r="F724" i="87"/>
  <c r="E722" i="87"/>
  <c r="E719" i="87"/>
  <c r="F705" i="87"/>
  <c r="E702" i="87"/>
  <c r="D695" i="87"/>
  <c r="E692" i="87"/>
  <c r="E688" i="87"/>
  <c r="E681" i="87"/>
  <c r="D679" i="87"/>
  <c r="E675" i="87"/>
  <c r="F673" i="87"/>
  <c r="E670" i="87"/>
  <c r="E665" i="87"/>
  <c r="E659" i="87"/>
  <c r="D657" i="87"/>
  <c r="F646" i="87"/>
  <c r="D644" i="87"/>
  <c r="E641" i="87"/>
  <c r="E633" i="87"/>
  <c r="F631" i="87"/>
  <c r="E629" i="87"/>
  <c r="D627" i="87"/>
  <c r="D622" i="87"/>
  <c r="F611" i="87"/>
  <c r="F608" i="87"/>
  <c r="E600" i="87"/>
  <c r="E596" i="87"/>
  <c r="D589" i="87"/>
  <c r="D583" i="87"/>
  <c r="D580" i="87"/>
  <c r="F575" i="87"/>
  <c r="F573" i="87"/>
  <c r="E1117" i="87"/>
  <c r="D960" i="87"/>
  <c r="F881" i="87"/>
  <c r="F848" i="87"/>
  <c r="F761" i="87"/>
  <c r="D756" i="87"/>
  <c r="E746" i="87"/>
  <c r="D741" i="87"/>
  <c r="F736" i="87"/>
  <c r="F734" i="87"/>
  <c r="E731" i="87"/>
  <c r="D724" i="87"/>
  <c r="F718" i="87"/>
  <c r="E713" i="87"/>
  <c r="D705" i="87"/>
  <c r="F701" i="87"/>
  <c r="F694" i="87"/>
  <c r="F691" i="87"/>
  <c r="F685" i="87"/>
  <c r="F680" i="87"/>
  <c r="E678" i="87"/>
  <c r="D673" i="87"/>
  <c r="E667" i="87"/>
  <c r="F664" i="87"/>
  <c r="E654" i="87"/>
  <c r="F651" i="87"/>
  <c r="E649" i="87"/>
  <c r="D646" i="87"/>
  <c r="E643" i="87"/>
  <c r="E639" i="87"/>
  <c r="F635" i="87"/>
  <c r="D631" i="87"/>
  <c r="F626" i="87"/>
  <c r="E624" i="87"/>
  <c r="E619" i="87"/>
  <c r="E616" i="87"/>
  <c r="F613" i="87"/>
  <c r="D611" i="87"/>
  <c r="D608" i="87"/>
  <c r="F599" i="87"/>
  <c r="E593" i="87"/>
  <c r="E591" i="87"/>
  <c r="E588" i="87"/>
  <c r="F585" i="87"/>
  <c r="F582" i="87"/>
  <c r="F579" i="87"/>
  <c r="E577" i="87"/>
  <c r="D575" i="87"/>
  <c r="D573" i="87"/>
  <c r="F570" i="87"/>
  <c r="E568" i="87"/>
  <c r="D566" i="87"/>
  <c r="E563" i="87"/>
  <c r="D560" i="87"/>
  <c r="E555" i="87"/>
  <c r="F851" i="87"/>
  <c r="D670" i="87"/>
  <c r="F639" i="87"/>
  <c r="E611" i="87"/>
  <c r="E573" i="87"/>
  <c r="F555" i="87"/>
  <c r="E549" i="87"/>
  <c r="E546" i="87"/>
  <c r="E541" i="87"/>
  <c r="E535" i="87"/>
  <c r="F529" i="87"/>
  <c r="F524" i="87"/>
  <c r="E521" i="87"/>
  <c r="D518" i="87"/>
  <c r="E515" i="87"/>
  <c r="D512" i="87"/>
  <c r="E507" i="87"/>
  <c r="F502" i="87"/>
  <c r="D494" i="87"/>
  <c r="D491" i="87"/>
  <c r="D486" i="87"/>
  <c r="E484" i="87"/>
  <c r="F479" i="87"/>
  <c r="F476" i="87"/>
  <c r="D474" i="87"/>
  <c r="F467" i="87"/>
  <c r="F462" i="87"/>
  <c r="F460" i="87"/>
  <c r="D458" i="87"/>
  <c r="E455" i="87"/>
  <c r="D453" i="87"/>
  <c r="F445" i="87"/>
  <c r="F435" i="87"/>
  <c r="F432" i="87"/>
  <c r="D430" i="87"/>
  <c r="F427" i="87"/>
  <c r="D425" i="87"/>
  <c r="F417" i="87"/>
  <c r="E412" i="87"/>
  <c r="D409" i="87"/>
  <c r="F406" i="87"/>
  <c r="E399" i="87"/>
  <c r="F397" i="87"/>
  <c r="D390" i="87"/>
  <c r="F386" i="87"/>
  <c r="F380" i="87"/>
  <c r="D378" i="87"/>
  <c r="F368" i="87"/>
  <c r="D366" i="87"/>
  <c r="E363" i="87"/>
  <c r="D353" i="87"/>
  <c r="D351" i="87"/>
  <c r="E348" i="87"/>
  <c r="E346" i="87"/>
  <c r="D821" i="87"/>
  <c r="F667" i="87"/>
  <c r="E608" i="87"/>
  <c r="F553" i="87"/>
  <c r="D549" i="87"/>
  <c r="D546" i="87"/>
  <c r="F543" i="87"/>
  <c r="D541" i="87"/>
  <c r="F538" i="87"/>
  <c r="D535" i="87"/>
  <c r="E529" i="87"/>
  <c r="F526" i="87"/>
  <c r="E524" i="87"/>
  <c r="D521" i="87"/>
  <c r="D515" i="87"/>
  <c r="F509" i="87"/>
  <c r="D507" i="87"/>
  <c r="E502" i="87"/>
  <c r="D484" i="87"/>
  <c r="F481" i="87"/>
  <c r="E479" i="87"/>
  <c r="E476" i="87"/>
  <c r="E467" i="87"/>
  <c r="E462" i="87"/>
  <c r="E460" i="87"/>
  <c r="D455" i="87"/>
  <c r="F450" i="87"/>
  <c r="E445" i="87"/>
  <c r="F437" i="87"/>
  <c r="E435" i="87"/>
  <c r="E432" i="87"/>
  <c r="E427" i="87"/>
  <c r="F420" i="87"/>
  <c r="E417" i="87"/>
  <c r="D412" i="87"/>
  <c r="E406" i="87"/>
  <c r="D399" i="87"/>
  <c r="E397" i="87"/>
  <c r="F389" i="87"/>
  <c r="E386" i="87"/>
  <c r="F383" i="87"/>
  <c r="E380" i="87"/>
  <c r="F375" i="87"/>
  <c r="F373" i="87"/>
  <c r="F371" i="87"/>
  <c r="E368" i="87"/>
  <c r="D363" i="87"/>
  <c r="F356" i="87"/>
  <c r="D348" i="87"/>
  <c r="D346" i="87"/>
  <c r="F783" i="87"/>
  <c r="F731" i="87"/>
  <c r="D665" i="87"/>
  <c r="D600" i="87"/>
  <c r="F568" i="87"/>
  <c r="E553" i="87"/>
  <c r="E543" i="87"/>
  <c r="E538" i="87"/>
  <c r="D529" i="87"/>
  <c r="E526" i="87"/>
  <c r="D524" i="87"/>
  <c r="F517" i="87"/>
  <c r="F514" i="87"/>
  <c r="F511" i="87"/>
  <c r="E509" i="87"/>
  <c r="D502" i="87"/>
  <c r="F488" i="87"/>
  <c r="F483" i="87"/>
  <c r="E481" i="87"/>
  <c r="D479" i="87"/>
  <c r="D476" i="87"/>
  <c r="F473" i="87"/>
  <c r="F469" i="87"/>
  <c r="D467" i="87"/>
  <c r="F464" i="87"/>
  <c r="D462" i="87"/>
  <c r="D460" i="87"/>
  <c r="E450" i="87"/>
  <c r="D445" i="87"/>
  <c r="F442" i="87"/>
  <c r="E437" i="87"/>
  <c r="D435" i="87"/>
  <c r="D432" i="87"/>
  <c r="D427" i="87"/>
  <c r="E420" i="87"/>
  <c r="D417" i="87"/>
  <c r="F414" i="87"/>
  <c r="F411" i="87"/>
  <c r="F408" i="87"/>
  <c r="D406" i="87"/>
  <c r="F401" i="87"/>
  <c r="D397" i="87"/>
  <c r="E389" i="87"/>
  <c r="D386" i="87"/>
  <c r="E383" i="87"/>
  <c r="D380" i="87"/>
  <c r="F377" i="87"/>
  <c r="E375" i="87"/>
  <c r="E373" i="87"/>
  <c r="E371" i="87"/>
  <c r="D368" i="87"/>
  <c r="F365" i="87"/>
  <c r="F362" i="87"/>
  <c r="F359" i="87"/>
  <c r="E356" i="87"/>
  <c r="F354" i="87"/>
  <c r="D762" i="87"/>
  <c r="D692" i="87"/>
  <c r="D633" i="87"/>
  <c r="D596" i="87"/>
  <c r="F566" i="87"/>
  <c r="D553" i="87"/>
  <c r="F548" i="87"/>
  <c r="D543" i="87"/>
  <c r="D538" i="87"/>
  <c r="F532" i="87"/>
  <c r="D526" i="87"/>
  <c r="F520" i="87"/>
  <c r="E517" i="87"/>
  <c r="E514" i="87"/>
  <c r="E511" i="87"/>
  <c r="D509" i="87"/>
  <c r="F504" i="87"/>
  <c r="F493" i="87"/>
  <c r="E488" i="87"/>
  <c r="E483" i="87"/>
  <c r="D481" i="87"/>
  <c r="F478" i="87"/>
  <c r="E473" i="87"/>
  <c r="F471" i="87"/>
  <c r="E469" i="87"/>
  <c r="E464" i="87"/>
  <c r="F457" i="87"/>
  <c r="D450" i="87"/>
  <c r="F447" i="87"/>
  <c r="E442" i="87"/>
  <c r="F439" i="87"/>
  <c r="D437" i="87"/>
  <c r="F429" i="87"/>
  <c r="F422" i="87"/>
  <c r="D420" i="87"/>
  <c r="F416" i="87"/>
  <c r="E414" i="87"/>
  <c r="E411" i="87"/>
  <c r="E408" i="87"/>
  <c r="F405" i="87"/>
  <c r="F403" i="87"/>
  <c r="E401" i="87"/>
  <c r="D389" i="87"/>
  <c r="F385" i="87"/>
  <c r="D383" i="87"/>
  <c r="E377" i="87"/>
  <c r="D375" i="87"/>
  <c r="D373" i="87"/>
  <c r="D371" i="87"/>
  <c r="E365" i="87"/>
  <c r="E362" i="87"/>
  <c r="E359" i="87"/>
  <c r="D356" i="87"/>
  <c r="E354" i="87"/>
  <c r="F350" i="87"/>
  <c r="E756" i="87"/>
  <c r="D659" i="87"/>
  <c r="E631" i="87"/>
  <c r="F593" i="87"/>
  <c r="E566" i="87"/>
  <c r="F552" i="87"/>
  <c r="E548" i="87"/>
  <c r="F537" i="87"/>
  <c r="F534" i="87"/>
  <c r="E532" i="87"/>
  <c r="F528" i="87"/>
  <c r="F523" i="87"/>
  <c r="E520" i="87"/>
  <c r="D517" i="87"/>
  <c r="D514" i="87"/>
  <c r="D511" i="87"/>
  <c r="E504" i="87"/>
  <c r="F501" i="87"/>
  <c r="E493" i="87"/>
  <c r="F490" i="87"/>
  <c r="D488" i="87"/>
  <c r="F485" i="87"/>
  <c r="D483" i="87"/>
  <c r="E478" i="87"/>
  <c r="F475" i="87"/>
  <c r="D473" i="87"/>
  <c r="E471" i="87"/>
  <c r="D469" i="87"/>
  <c r="F466" i="87"/>
  <c r="D464" i="87"/>
  <c r="E457" i="87"/>
  <c r="F454" i="87"/>
  <c r="F452" i="87"/>
  <c r="E447" i="87"/>
  <c r="D442" i="87"/>
  <c r="E439" i="87"/>
  <c r="E429" i="87"/>
  <c r="E422" i="87"/>
  <c r="F419" i="87"/>
  <c r="E416" i="87"/>
  <c r="D414" i="87"/>
  <c r="D411" i="87"/>
  <c r="D408" i="87"/>
  <c r="E405" i="87"/>
  <c r="E403" i="87"/>
  <c r="D401" i="87"/>
  <c r="E385" i="87"/>
  <c r="D377" i="87"/>
  <c r="F370" i="87"/>
  <c r="D365" i="87"/>
  <c r="D362" i="87"/>
  <c r="D359" i="87"/>
  <c r="D354" i="87"/>
  <c r="F352" i="87"/>
  <c r="E350" i="87"/>
  <c r="E724" i="87"/>
  <c r="D688" i="87"/>
  <c r="D629" i="87"/>
  <c r="F591" i="87"/>
  <c r="D551" i="87"/>
  <c r="D548" i="87"/>
  <c r="F540" i="87"/>
  <c r="E537" i="87"/>
  <c r="E534" i="87"/>
  <c r="D532" i="87"/>
  <c r="E528" i="87"/>
  <c r="F525" i="87"/>
  <c r="E523" i="87"/>
  <c r="D520" i="87"/>
  <c r="D504" i="87"/>
  <c r="E501" i="87"/>
  <c r="D493" i="87"/>
  <c r="E490" i="87"/>
  <c r="F487" i="87"/>
  <c r="E485" i="87"/>
  <c r="D478" i="87"/>
  <c r="E475" i="87"/>
  <c r="D471" i="87"/>
  <c r="E466" i="87"/>
  <c r="F459" i="87"/>
  <c r="D457" i="87"/>
  <c r="E454" i="87"/>
  <c r="E452" i="87"/>
  <c r="D447" i="87"/>
  <c r="F444" i="87"/>
  <c r="D439" i="87"/>
  <c r="F431" i="87"/>
  <c r="D429" i="87"/>
  <c r="F426" i="87"/>
  <c r="F424" i="87"/>
  <c r="D422" i="87"/>
  <c r="E419" i="87"/>
  <c r="D416" i="87"/>
  <c r="F413" i="87"/>
  <c r="D405" i="87"/>
  <c r="D403" i="87"/>
  <c r="D385" i="87"/>
  <c r="F379" i="87"/>
  <c r="E370" i="87"/>
  <c r="F364" i="87"/>
  <c r="F358" i="87"/>
  <c r="E352" i="87"/>
  <c r="D350" i="87"/>
  <c r="F347" i="87"/>
  <c r="D722" i="87"/>
  <c r="F654" i="87"/>
  <c r="F588" i="87"/>
  <c r="F563" i="87"/>
  <c r="F545" i="87"/>
  <c r="E540" i="87"/>
  <c r="D537" i="87"/>
  <c r="D534" i="87"/>
  <c r="F531" i="87"/>
  <c r="D528" i="87"/>
  <c r="E525" i="87"/>
  <c r="D523" i="87"/>
  <c r="F519" i="87"/>
  <c r="F506" i="87"/>
  <c r="D490" i="87"/>
  <c r="E487" i="87"/>
  <c r="D485" i="87"/>
  <c r="D475" i="87"/>
  <c r="F468" i="87"/>
  <c r="D466" i="87"/>
  <c r="E459" i="87"/>
  <c r="D454" i="87"/>
  <c r="D452" i="87"/>
  <c r="F449" i="87"/>
  <c r="E444" i="87"/>
  <c r="F441" i="87"/>
  <c r="F434" i="87"/>
  <c r="E431" i="87"/>
  <c r="E426" i="87"/>
  <c r="E424" i="87"/>
  <c r="D419" i="87"/>
  <c r="E413" i="87"/>
  <c r="F410" i="87"/>
  <c r="F407" i="87"/>
  <c r="F398" i="87"/>
  <c r="F396" i="87"/>
  <c r="F388" i="87"/>
  <c r="F382" i="87"/>
  <c r="E379" i="87"/>
  <c r="F376" i="87"/>
  <c r="D370" i="87"/>
  <c r="F367" i="87"/>
  <c r="E364" i="87"/>
  <c r="F361" i="87"/>
  <c r="E358" i="87"/>
  <c r="D352" i="87"/>
  <c r="E347" i="87"/>
  <c r="D719" i="87"/>
  <c r="F624" i="87"/>
  <c r="F560" i="87"/>
  <c r="F550" i="87"/>
  <c r="F547" i="87"/>
  <c r="E545" i="87"/>
  <c r="F542" i="87"/>
  <c r="D540" i="87"/>
  <c r="F536" i="87"/>
  <c r="E531" i="87"/>
  <c r="D525" i="87"/>
  <c r="F522" i="87"/>
  <c r="E519" i="87"/>
  <c r="F513" i="87"/>
  <c r="F508" i="87"/>
  <c r="E506" i="87"/>
  <c r="F503" i="87"/>
  <c r="F495" i="87"/>
  <c r="F492" i="87"/>
  <c r="F489" i="87"/>
  <c r="D487" i="87"/>
  <c r="F480" i="87"/>
  <c r="E468" i="87"/>
  <c r="F461" i="87"/>
  <c r="D459" i="87"/>
  <c r="F451" i="87"/>
  <c r="E449" i="87"/>
  <c r="F446" i="87"/>
  <c r="D444" i="87"/>
  <c r="E441" i="87"/>
  <c r="E434" i="87"/>
  <c r="D431" i="87"/>
  <c r="D426" i="87"/>
  <c r="D424" i="87"/>
  <c r="F421" i="87"/>
  <c r="F418" i="87"/>
  <c r="D413" i="87"/>
  <c r="E410" i="87"/>
  <c r="E407" i="87"/>
  <c r="F400" i="87"/>
  <c r="E398" i="87"/>
  <c r="E396" i="87"/>
  <c r="E388" i="87"/>
  <c r="F384" i="87"/>
  <c r="E382" i="87"/>
  <c r="D379" i="87"/>
  <c r="E376" i="87"/>
  <c r="E367" i="87"/>
  <c r="D364" i="87"/>
  <c r="E361" i="87"/>
  <c r="D358" i="87"/>
  <c r="D347" i="87"/>
  <c r="E345" i="87"/>
  <c r="F746" i="87"/>
  <c r="D681" i="87"/>
  <c r="F649" i="87"/>
  <c r="E560" i="87"/>
  <c r="E550" i="87"/>
  <c r="E547" i="87"/>
  <c r="D545" i="87"/>
  <c r="E542" i="87"/>
  <c r="E536" i="87"/>
  <c r="F533" i="87"/>
  <c r="D531" i="87"/>
  <c r="F527" i="87"/>
  <c r="E522" i="87"/>
  <c r="D519" i="87"/>
  <c r="F516" i="87"/>
  <c r="E513" i="87"/>
  <c r="F510" i="87"/>
  <c r="E508" i="87"/>
  <c r="D506" i="87"/>
  <c r="E503" i="87"/>
  <c r="E495" i="87"/>
  <c r="E492" i="87"/>
  <c r="E489" i="87"/>
  <c r="F482" i="87"/>
  <c r="E480" i="87"/>
  <c r="F472" i="87"/>
  <c r="F470" i="87"/>
  <c r="D468" i="87"/>
  <c r="F465" i="87"/>
  <c r="F463" i="87"/>
  <c r="E461" i="87"/>
  <c r="F456" i="87"/>
  <c r="E451" i="87"/>
  <c r="D449" i="87"/>
  <c r="E446" i="87"/>
  <c r="D441" i="87"/>
  <c r="F436" i="87"/>
  <c r="D434" i="87"/>
  <c r="E421" i="87"/>
  <c r="E418" i="87"/>
  <c r="D410" i="87"/>
  <c r="D407" i="87"/>
  <c r="E400" i="87"/>
  <c r="D398" i="87"/>
  <c r="D388" i="87"/>
  <c r="E384" i="87"/>
  <c r="D382" i="87"/>
  <c r="D376" i="87"/>
  <c r="F374" i="87"/>
  <c r="F372" i="87"/>
  <c r="D367" i="87"/>
  <c r="D361" i="87"/>
  <c r="F355" i="87"/>
  <c r="F349" i="87"/>
  <c r="D345" i="87"/>
  <c r="E963" i="87"/>
  <c r="D744" i="87"/>
  <c r="F713" i="87"/>
  <c r="F678" i="87"/>
  <c r="E646" i="87"/>
  <c r="F619" i="87"/>
  <c r="D550" i="87"/>
  <c r="D547" i="87"/>
  <c r="F544" i="87"/>
  <c r="D542" i="87"/>
  <c r="F539" i="87"/>
  <c r="D536" i="87"/>
  <c r="E533" i="87"/>
  <c r="F530" i="87"/>
  <c r="E527" i="87"/>
  <c r="D522" i="87"/>
  <c r="E516" i="87"/>
  <c r="D513" i="87"/>
  <c r="E510" i="87"/>
  <c r="D508" i="87"/>
  <c r="F505" i="87"/>
  <c r="D503" i="87"/>
  <c r="D495" i="87"/>
  <c r="D492" i="87"/>
  <c r="D489" i="87"/>
  <c r="E482" i="87"/>
  <c r="D480" i="87"/>
  <c r="F477" i="87"/>
  <c r="E472" i="87"/>
  <c r="E470" i="87"/>
  <c r="E465" i="87"/>
  <c r="E463" i="87"/>
  <c r="D461" i="87"/>
  <c r="E456" i="87"/>
  <c r="D451" i="87"/>
  <c r="F448" i="87"/>
  <c r="D446" i="87"/>
  <c r="F443" i="87"/>
  <c r="F440" i="87"/>
  <c r="F438" i="87"/>
  <c r="E436" i="87"/>
  <c r="F433" i="87"/>
  <c r="F428" i="87"/>
  <c r="F423" i="87"/>
  <c r="D421" i="87"/>
  <c r="D418" i="87"/>
  <c r="F415" i="87"/>
  <c r="F404" i="87"/>
  <c r="F402" i="87"/>
  <c r="D400" i="87"/>
  <c r="F387" i="87"/>
  <c r="D384" i="87"/>
  <c r="F381" i="87"/>
  <c r="E374" i="87"/>
  <c r="E372" i="87"/>
  <c r="F369" i="87"/>
  <c r="F360" i="87"/>
  <c r="F357" i="87"/>
  <c r="E355" i="87"/>
  <c r="E349" i="87"/>
  <c r="D739" i="87"/>
  <c r="D702" i="87"/>
  <c r="E673" i="87"/>
  <c r="D641" i="87"/>
  <c r="E575" i="87"/>
  <c r="F549" i="87"/>
  <c r="F546" i="87"/>
  <c r="D544" i="87"/>
  <c r="F541" i="87"/>
  <c r="D539" i="87"/>
  <c r="F535" i="87"/>
  <c r="D530" i="87"/>
  <c r="F521" i="87"/>
  <c r="E518" i="87"/>
  <c r="F515" i="87"/>
  <c r="E512" i="87"/>
  <c r="F507" i="87"/>
  <c r="D505" i="87"/>
  <c r="E494" i="87"/>
  <c r="E491" i="87"/>
  <c r="E486" i="87"/>
  <c r="F484" i="87"/>
  <c r="D477" i="87"/>
  <c r="E474" i="87"/>
  <c r="E458" i="87"/>
  <c r="F455" i="87"/>
  <c r="E453" i="87"/>
  <c r="D448" i="87"/>
  <c r="D443" i="87"/>
  <c r="D440" i="87"/>
  <c r="D438" i="87"/>
  <c r="D433" i="87"/>
  <c r="E430" i="87"/>
  <c r="D428" i="87"/>
  <c r="E425" i="87"/>
  <c r="D423" i="87"/>
  <c r="D415" i="87"/>
  <c r="F412" i="87"/>
  <c r="E409" i="87"/>
  <c r="D404" i="87"/>
  <c r="D402" i="87"/>
  <c r="F399" i="87"/>
  <c r="E390" i="87"/>
  <c r="D387" i="87"/>
  <c r="D381" i="87"/>
  <c r="E378" i="87"/>
  <c r="D369" i="87"/>
  <c r="E366" i="87"/>
  <c r="F363" i="87"/>
  <c r="D360" i="87"/>
  <c r="D357" i="87"/>
  <c r="E353" i="87"/>
  <c r="E351" i="87"/>
  <c r="F348" i="87"/>
  <c r="F643" i="87"/>
  <c r="D527" i="87"/>
  <c r="F430" i="87"/>
  <c r="F346" i="87"/>
  <c r="F340" i="87"/>
  <c r="E336" i="87"/>
  <c r="F333" i="87"/>
  <c r="F323" i="87"/>
  <c r="E320" i="87"/>
  <c r="E315" i="87"/>
  <c r="E311" i="87"/>
  <c r="D298" i="87"/>
  <c r="D295" i="87"/>
  <c r="F292" i="87"/>
  <c r="E285" i="87"/>
  <c r="D282" i="87"/>
  <c r="D279" i="87"/>
  <c r="D275" i="87"/>
  <c r="D270" i="87"/>
  <c r="E267" i="87"/>
  <c r="E265" i="87"/>
  <c r="F262" i="87"/>
  <c r="E254" i="87"/>
  <c r="E248" i="87"/>
  <c r="E235" i="87"/>
  <c r="D227" i="87"/>
  <c r="F224" i="87"/>
  <c r="E222" i="87"/>
  <c r="E220" i="87"/>
  <c r="D218" i="87"/>
  <c r="F214" i="87"/>
  <c r="E212" i="87"/>
  <c r="F209" i="87"/>
  <c r="E201" i="87"/>
  <c r="F197" i="87"/>
  <c r="E188" i="87"/>
  <c r="F616" i="87"/>
  <c r="F486" i="87"/>
  <c r="F458" i="87"/>
  <c r="E428" i="87"/>
  <c r="E360" i="87"/>
  <c r="F343" i="87"/>
  <c r="E340" i="87"/>
  <c r="D336" i="87"/>
  <c r="E333" i="87"/>
  <c r="F328" i="87"/>
  <c r="E323" i="87"/>
  <c r="D320" i="87"/>
  <c r="D315" i="87"/>
  <c r="D311" i="87"/>
  <c r="F303" i="87"/>
  <c r="F300" i="87"/>
  <c r="F297" i="87"/>
  <c r="F294" i="87"/>
  <c r="E292" i="87"/>
  <c r="D285" i="87"/>
  <c r="F272" i="87"/>
  <c r="D267" i="87"/>
  <c r="D265" i="87"/>
  <c r="E262" i="87"/>
  <c r="F256" i="87"/>
  <c r="D254" i="87"/>
  <c r="F251" i="87"/>
  <c r="D248" i="87"/>
  <c r="F242" i="87"/>
  <c r="F237" i="87"/>
  <c r="D235" i="87"/>
  <c r="F232" i="87"/>
  <c r="E224" i="87"/>
  <c r="D222" i="87"/>
  <c r="D220" i="87"/>
  <c r="E214" i="87"/>
  <c r="D212" i="87"/>
  <c r="E209" i="87"/>
  <c r="F206" i="87"/>
  <c r="D201" i="87"/>
  <c r="E197" i="87"/>
  <c r="D188" i="87"/>
  <c r="F186" i="87"/>
  <c r="F577" i="87"/>
  <c r="D456" i="87"/>
  <c r="F425" i="87"/>
  <c r="F390" i="87"/>
  <c r="E357" i="87"/>
  <c r="E343" i="87"/>
  <c r="D340" i="87"/>
  <c r="F338" i="87"/>
  <c r="F335" i="87"/>
  <c r="D333" i="87"/>
  <c r="F330" i="87"/>
  <c r="E328" i="87"/>
  <c r="F325" i="87"/>
  <c r="D323" i="87"/>
  <c r="F317" i="87"/>
  <c r="F314" i="87"/>
  <c r="F310" i="87"/>
  <c r="E303" i="87"/>
  <c r="E300" i="87"/>
  <c r="E297" i="87"/>
  <c r="E294" i="87"/>
  <c r="D292" i="87"/>
  <c r="F276" i="87"/>
  <c r="E272" i="87"/>
  <c r="F269" i="87"/>
  <c r="D262" i="87"/>
  <c r="E256" i="87"/>
  <c r="E251" i="87"/>
  <c r="F245" i="87"/>
  <c r="E242" i="87"/>
  <c r="F239" i="87"/>
  <c r="E237" i="87"/>
  <c r="F234" i="87"/>
  <c r="E232" i="87"/>
  <c r="F226" i="87"/>
  <c r="D224" i="87"/>
  <c r="F217" i="87"/>
  <c r="D214" i="87"/>
  <c r="D209" i="87"/>
  <c r="E206" i="87"/>
  <c r="F203" i="87"/>
  <c r="F200" i="87"/>
  <c r="D197" i="87"/>
  <c r="F192" i="87"/>
  <c r="E186" i="87"/>
  <c r="F518" i="87"/>
  <c r="D482" i="87"/>
  <c r="F453" i="87"/>
  <c r="E423" i="87"/>
  <c r="E387" i="87"/>
  <c r="D355" i="87"/>
  <c r="D343" i="87"/>
  <c r="E338" i="87"/>
  <c r="E335" i="87"/>
  <c r="F332" i="87"/>
  <c r="E330" i="87"/>
  <c r="D328" i="87"/>
  <c r="E325" i="87"/>
  <c r="F322" i="87"/>
  <c r="F319" i="87"/>
  <c r="E317" i="87"/>
  <c r="E314" i="87"/>
  <c r="E310" i="87"/>
  <c r="F305" i="87"/>
  <c r="D303" i="87"/>
  <c r="D300" i="87"/>
  <c r="D297" i="87"/>
  <c r="D294" i="87"/>
  <c r="F284" i="87"/>
  <c r="F281" i="87"/>
  <c r="E276" i="87"/>
  <c r="F274" i="87"/>
  <c r="D272" i="87"/>
  <c r="E269" i="87"/>
  <c r="F264" i="87"/>
  <c r="F259" i="87"/>
  <c r="D256" i="87"/>
  <c r="D251" i="87"/>
  <c r="E245" i="87"/>
  <c r="D242" i="87"/>
  <c r="E239" i="87"/>
  <c r="D237" i="87"/>
  <c r="E234" i="87"/>
  <c r="D232" i="87"/>
  <c r="F229" i="87"/>
  <c r="E226" i="87"/>
  <c r="E217" i="87"/>
  <c r="F211" i="87"/>
  <c r="F208" i="87"/>
  <c r="D206" i="87"/>
  <c r="E203" i="87"/>
  <c r="E200" i="87"/>
  <c r="F194" i="87"/>
  <c r="E192" i="87"/>
  <c r="D516" i="87"/>
  <c r="F353" i="87"/>
  <c r="F345" i="87"/>
  <c r="D338" i="87"/>
  <c r="D335" i="87"/>
  <c r="E332" i="87"/>
  <c r="D330" i="87"/>
  <c r="D325" i="87"/>
  <c r="E322" i="87"/>
  <c r="E319" i="87"/>
  <c r="D317" i="87"/>
  <c r="D314" i="87"/>
  <c r="D310" i="87"/>
  <c r="F307" i="87"/>
  <c r="E305" i="87"/>
  <c r="E284" i="87"/>
  <c r="E281" i="87"/>
  <c r="D276" i="87"/>
  <c r="E274" i="87"/>
  <c r="F271" i="87"/>
  <c r="D269" i="87"/>
  <c r="E264" i="87"/>
  <c r="F261" i="87"/>
  <c r="E259" i="87"/>
  <c r="F250" i="87"/>
  <c r="F247" i="87"/>
  <c r="D245" i="87"/>
  <c r="F241" i="87"/>
  <c r="D239" i="87"/>
  <c r="D234" i="87"/>
  <c r="E229" i="87"/>
  <c r="D226" i="87"/>
  <c r="F219" i="87"/>
  <c r="D217" i="87"/>
  <c r="E211" i="87"/>
  <c r="E208" i="87"/>
  <c r="F205" i="87"/>
  <c r="D203" i="87"/>
  <c r="D200" i="87"/>
  <c r="E194" i="87"/>
  <c r="D192" i="87"/>
  <c r="F189" i="87"/>
  <c r="F512" i="87"/>
  <c r="E477" i="87"/>
  <c r="E448" i="87"/>
  <c r="E381" i="87"/>
  <c r="D332" i="87"/>
  <c r="F327" i="87"/>
  <c r="D322" i="87"/>
  <c r="D319" i="87"/>
  <c r="F316" i="87"/>
  <c r="F313" i="87"/>
  <c r="F309" i="87"/>
  <c r="E307" i="87"/>
  <c r="D305" i="87"/>
  <c r="F302" i="87"/>
  <c r="F291" i="87"/>
  <c r="D284" i="87"/>
  <c r="D281" i="87"/>
  <c r="F278" i="87"/>
  <c r="D274" i="87"/>
  <c r="E271" i="87"/>
  <c r="F268" i="87"/>
  <c r="F266" i="87"/>
  <c r="D264" i="87"/>
  <c r="E261" i="87"/>
  <c r="D259" i="87"/>
  <c r="F255" i="87"/>
  <c r="E250" i="87"/>
  <c r="E247" i="87"/>
  <c r="E241" i="87"/>
  <c r="D229" i="87"/>
  <c r="F221" i="87"/>
  <c r="E219" i="87"/>
  <c r="F216" i="87"/>
  <c r="D211" i="87"/>
  <c r="D208" i="87"/>
  <c r="E205" i="87"/>
  <c r="F196" i="87"/>
  <c r="D194" i="87"/>
  <c r="E189" i="87"/>
  <c r="E544" i="87"/>
  <c r="D510" i="87"/>
  <c r="F474" i="87"/>
  <c r="E415" i="87"/>
  <c r="F378" i="87"/>
  <c r="F351" i="87"/>
  <c r="F342" i="87"/>
  <c r="E327" i="87"/>
  <c r="F324" i="87"/>
  <c r="E316" i="87"/>
  <c r="E313" i="87"/>
  <c r="E309" i="87"/>
  <c r="D307" i="87"/>
  <c r="E302" i="87"/>
  <c r="F299" i="87"/>
  <c r="E291" i="87"/>
  <c r="F280" i="87"/>
  <c r="E278" i="87"/>
  <c r="D271" i="87"/>
  <c r="E268" i="87"/>
  <c r="E266" i="87"/>
  <c r="F263" i="87"/>
  <c r="D261" i="87"/>
  <c r="F258" i="87"/>
  <c r="E255" i="87"/>
  <c r="F253" i="87"/>
  <c r="D250" i="87"/>
  <c r="D247" i="87"/>
  <c r="F244" i="87"/>
  <c r="D241" i="87"/>
  <c r="F231" i="87"/>
  <c r="F228" i="87"/>
  <c r="F223" i="87"/>
  <c r="E221" i="87"/>
  <c r="D219" i="87"/>
  <c r="E216" i="87"/>
  <c r="F213" i="87"/>
  <c r="D205" i="87"/>
  <c r="F199" i="87"/>
  <c r="E196" i="87"/>
  <c r="F191" i="87"/>
  <c r="D189" i="87"/>
  <c r="F187" i="87"/>
  <c r="D472" i="87"/>
  <c r="E443" i="87"/>
  <c r="F344" i="87"/>
  <c r="E342" i="87"/>
  <c r="F339" i="87"/>
  <c r="F337" i="87"/>
  <c r="F329" i="87"/>
  <c r="D327" i="87"/>
  <c r="E324" i="87"/>
  <c r="F321" i="87"/>
  <c r="F318" i="87"/>
  <c r="D316" i="87"/>
  <c r="D313" i="87"/>
  <c r="D309" i="87"/>
  <c r="D302" i="87"/>
  <c r="E299" i="87"/>
  <c r="F296" i="87"/>
  <c r="F283" i="87"/>
  <c r="E280" i="87"/>
  <c r="D278" i="87"/>
  <c r="D268" i="87"/>
  <c r="D266" i="87"/>
  <c r="E263" i="87"/>
  <c r="E258" i="87"/>
  <c r="D255" i="87"/>
  <c r="E253" i="87"/>
  <c r="F249" i="87"/>
  <c r="E244" i="87"/>
  <c r="F238" i="87"/>
  <c r="F236" i="87"/>
  <c r="E231" i="87"/>
  <c r="E228" i="87"/>
  <c r="E223" i="87"/>
  <c r="D221" i="87"/>
  <c r="D216" i="87"/>
  <c r="E213" i="87"/>
  <c r="F207" i="87"/>
  <c r="F202" i="87"/>
  <c r="E199" i="87"/>
  <c r="D196" i="87"/>
  <c r="E191" i="87"/>
  <c r="E187" i="87"/>
  <c r="E929" i="87"/>
  <c r="E539" i="87"/>
  <c r="E505" i="87"/>
  <c r="D470" i="87"/>
  <c r="E440" i="87"/>
  <c r="F409" i="87"/>
  <c r="D374" i="87"/>
  <c r="D349" i="87"/>
  <c r="E344" i="87"/>
  <c r="D342" i="87"/>
  <c r="E339" i="87"/>
  <c r="E337" i="87"/>
  <c r="F334" i="87"/>
  <c r="E329" i="87"/>
  <c r="D324" i="87"/>
  <c r="E321" i="87"/>
  <c r="E318" i="87"/>
  <c r="F312" i="87"/>
  <c r="F304" i="87"/>
  <c r="F301" i="87"/>
  <c r="D299" i="87"/>
  <c r="E296" i="87"/>
  <c r="F293" i="87"/>
  <c r="E283" i="87"/>
  <c r="D280" i="87"/>
  <c r="F277" i="87"/>
  <c r="F273" i="87"/>
  <c r="D263" i="87"/>
  <c r="F260" i="87"/>
  <c r="D258" i="87"/>
  <c r="D253" i="87"/>
  <c r="E249" i="87"/>
  <c r="F246" i="87"/>
  <c r="D244" i="87"/>
  <c r="E238" i="87"/>
  <c r="E236" i="87"/>
  <c r="F233" i="87"/>
  <c r="D231" i="87"/>
  <c r="D228" i="87"/>
  <c r="D223" i="87"/>
  <c r="F215" i="87"/>
  <c r="D213" i="87"/>
  <c r="E207" i="87"/>
  <c r="E202" i="87"/>
  <c r="D199" i="87"/>
  <c r="F195" i="87"/>
  <c r="F193" i="87"/>
  <c r="D191" i="87"/>
  <c r="D187" i="87"/>
  <c r="E741" i="87"/>
  <c r="E438" i="87"/>
  <c r="D372" i="87"/>
  <c r="D344" i="87"/>
  <c r="F341" i="87"/>
  <c r="D339" i="87"/>
  <c r="D337" i="87"/>
  <c r="E334" i="87"/>
  <c r="F331" i="87"/>
  <c r="D329" i="87"/>
  <c r="F326" i="87"/>
  <c r="D321" i="87"/>
  <c r="D318" i="87"/>
  <c r="E312" i="87"/>
  <c r="F308" i="87"/>
  <c r="F306" i="87"/>
  <c r="E304" i="87"/>
  <c r="E301" i="87"/>
  <c r="D296" i="87"/>
  <c r="E293" i="87"/>
  <c r="D283" i="87"/>
  <c r="E277" i="87"/>
  <c r="E273" i="87"/>
  <c r="E260" i="87"/>
  <c r="F257" i="87"/>
  <c r="F252" i="87"/>
  <c r="D249" i="87"/>
  <c r="E246" i="87"/>
  <c r="F243" i="87"/>
  <c r="F240" i="87"/>
  <c r="D238" i="87"/>
  <c r="D236" i="87"/>
  <c r="E233" i="87"/>
  <c r="F230" i="87"/>
  <c r="F225" i="87"/>
  <c r="E215" i="87"/>
  <c r="F210" i="87"/>
  <c r="D207" i="87"/>
  <c r="F204" i="87"/>
  <c r="D202" i="87"/>
  <c r="F198" i="87"/>
  <c r="E195" i="87"/>
  <c r="E193" i="87"/>
  <c r="F190" i="87"/>
  <c r="D675" i="87"/>
  <c r="E530" i="87"/>
  <c r="F491" i="87"/>
  <c r="D463" i="87"/>
  <c r="E433" i="87"/>
  <c r="E402" i="87"/>
  <c r="F366" i="87"/>
  <c r="D341" i="87"/>
  <c r="F336" i="87"/>
  <c r="D331" i="87"/>
  <c r="D326" i="87"/>
  <c r="F320" i="87"/>
  <c r="F315" i="87"/>
  <c r="F311" i="87"/>
  <c r="D308" i="87"/>
  <c r="D306" i="87"/>
  <c r="E298" i="87"/>
  <c r="E295" i="87"/>
  <c r="F285" i="87"/>
  <c r="E282" i="87"/>
  <c r="E279" i="87"/>
  <c r="E275" i="87"/>
  <c r="E270" i="87"/>
  <c r="F267" i="87"/>
  <c r="F265" i="87"/>
  <c r="D257" i="87"/>
  <c r="F254" i="87"/>
  <c r="D252" i="87"/>
  <c r="F248" i="87"/>
  <c r="D243" i="87"/>
  <c r="D240" i="87"/>
  <c r="F235" i="87"/>
  <c r="D230" i="87"/>
  <c r="E227" i="87"/>
  <c r="D225" i="87"/>
  <c r="F222" i="87"/>
  <c r="F220" i="87"/>
  <c r="E218" i="87"/>
  <c r="F212" i="87"/>
  <c r="D210" i="87"/>
  <c r="D204" i="87"/>
  <c r="F201" i="87"/>
  <c r="D198" i="87"/>
  <c r="D190" i="87"/>
  <c r="F188" i="87"/>
  <c r="D436" i="87"/>
  <c r="E190" i="87"/>
  <c r="F295" i="87"/>
  <c r="E404" i="87"/>
  <c r="F282" i="87"/>
  <c r="E252" i="87"/>
  <c r="D195" i="87"/>
  <c r="E369" i="87"/>
  <c r="F279" i="87"/>
  <c r="F218" i="87"/>
  <c r="D260" i="87"/>
  <c r="D277" i="87"/>
  <c r="D246" i="87"/>
  <c r="D215" i="87"/>
  <c r="D312" i="87"/>
  <c r="F275" i="87"/>
  <c r="E243" i="87"/>
  <c r="E341" i="87"/>
  <c r="E308" i="87"/>
  <c r="D273" i="87"/>
  <c r="E240" i="87"/>
  <c r="E210" i="87"/>
  <c r="E306" i="87"/>
  <c r="F270" i="87"/>
  <c r="D304" i="87"/>
  <c r="E204" i="87"/>
  <c r="E705" i="87"/>
  <c r="D334" i="87"/>
  <c r="D301" i="87"/>
  <c r="D233" i="87"/>
  <c r="D533" i="87"/>
  <c r="E331" i="87"/>
  <c r="F298" i="87"/>
  <c r="E230" i="87"/>
  <c r="E198" i="87"/>
  <c r="D465" i="87"/>
  <c r="E326" i="87"/>
  <c r="D293" i="87"/>
  <c r="E257" i="87"/>
  <c r="E225" i="87"/>
  <c r="D193" i="87"/>
  <c r="F494" i="87"/>
  <c r="F227" i="87"/>
  <c r="E289" i="46"/>
  <c r="E291" i="46"/>
  <c r="E290" i="46"/>
  <c r="E293" i="46"/>
  <c r="E288" i="46"/>
  <c r="E301" i="46"/>
  <c r="I4" i="76"/>
  <c r="E286" i="46"/>
  <c r="E285" i="46"/>
  <c r="E305" i="46"/>
  <c r="E299" i="46"/>
  <c r="E298" i="46"/>
  <c r="E297" i="46"/>
  <c r="E303" i="46"/>
  <c r="E300" i="46"/>
  <c r="E283" i="46"/>
  <c r="E295" i="46"/>
  <c r="E292" i="46"/>
  <c r="E296" i="46"/>
  <c r="E287" i="46"/>
  <c r="E284" i="46"/>
  <c r="E304" i="46"/>
  <c r="E302" i="46"/>
  <c r="E294" i="46"/>
  <c r="G306" i="46"/>
  <c r="N306" i="46" s="1"/>
  <c r="K59" i="78"/>
  <c r="F49" i="78"/>
  <c r="N10" i="49"/>
  <c r="M8" i="49"/>
  <c r="L180" i="87" l="1"/>
  <c r="M180" i="87"/>
  <c r="L179" i="87"/>
  <c r="M179" i="87"/>
  <c r="O179" i="87"/>
  <c r="P179" i="87" s="1"/>
  <c r="S179" i="87"/>
  <c r="T179" i="87" s="1"/>
  <c r="O180" i="87"/>
  <c r="P180" i="87" s="1"/>
  <c r="S180" i="87"/>
  <c r="T180" i="87" s="1"/>
  <c r="M178" i="87"/>
  <c r="Q178" i="87"/>
  <c r="R178" i="87" s="1"/>
  <c r="S178" i="87"/>
  <c r="T178" i="87" s="1"/>
  <c r="L178" i="87"/>
  <c r="O178" i="87"/>
  <c r="P178" i="87" s="1"/>
  <c r="M171" i="87"/>
  <c r="Q171" i="87"/>
  <c r="R171" i="87" s="1"/>
  <c r="S171" i="87"/>
  <c r="T171" i="87" s="1"/>
  <c r="K171" i="87"/>
  <c r="O171" i="87"/>
  <c r="J171" i="87"/>
  <c r="L171" i="87"/>
  <c r="S177" i="87"/>
  <c r="T177" i="87" s="1"/>
  <c r="M177" i="87"/>
  <c r="K177" i="87"/>
  <c r="O177" i="87"/>
  <c r="P177" i="87" s="1"/>
  <c r="J177" i="87"/>
  <c r="Q177" i="87"/>
  <c r="R177" i="87" s="1"/>
  <c r="L177" i="87"/>
  <c r="J176" i="87"/>
  <c r="Q176" i="87"/>
  <c r="R176" i="87" s="1"/>
  <c r="L176" i="87"/>
  <c r="K176" i="87"/>
  <c r="S176" i="87"/>
  <c r="T176" i="87" s="1"/>
  <c r="O176" i="87"/>
  <c r="P176" i="87" s="1"/>
  <c r="M176" i="87"/>
  <c r="K173" i="87"/>
  <c r="M173" i="87"/>
  <c r="L173" i="87"/>
  <c r="S173" i="87"/>
  <c r="T173" i="87" s="1"/>
  <c r="Q173" i="87"/>
  <c r="R173" i="87" s="1"/>
  <c r="O173" i="87"/>
  <c r="J173" i="87"/>
  <c r="Q169" i="87"/>
  <c r="R169" i="87" s="1"/>
  <c r="S169" i="87"/>
  <c r="T169" i="87" s="1"/>
  <c r="J169" i="87"/>
  <c r="K169" i="87"/>
  <c r="M169" i="87"/>
  <c r="O169" i="87"/>
  <c r="L169" i="87"/>
  <c r="Q168" i="87"/>
  <c r="R168" i="87" s="1"/>
  <c r="O168" i="87"/>
  <c r="S168" i="87"/>
  <c r="T168" i="87" s="1"/>
  <c r="K168" i="87"/>
  <c r="L168" i="87"/>
  <c r="M168" i="87"/>
  <c r="J168" i="87"/>
  <c r="K180" i="87"/>
  <c r="Q180" i="87"/>
  <c r="R180" i="87" s="1"/>
  <c r="J180" i="87"/>
  <c r="J174" i="87"/>
  <c r="S174" i="87"/>
  <c r="T174" i="87" s="1"/>
  <c r="K174" i="87"/>
  <c r="M174" i="87"/>
  <c r="O174" i="87"/>
  <c r="P174" i="87" s="1"/>
  <c r="L174" i="87"/>
  <c r="Q174" i="87"/>
  <c r="R174" i="87" s="1"/>
  <c r="Q170" i="87"/>
  <c r="R170" i="87" s="1"/>
  <c r="L170" i="87"/>
  <c r="M170" i="87"/>
  <c r="O170" i="87"/>
  <c r="K170" i="87"/>
  <c r="S170" i="87"/>
  <c r="T170" i="87" s="1"/>
  <c r="J170" i="87"/>
  <c r="L172" i="87"/>
  <c r="O172" i="87"/>
  <c r="M172" i="87"/>
  <c r="J172" i="87"/>
  <c r="K172" i="87"/>
  <c r="Q172" i="87"/>
  <c r="R172" i="87" s="1"/>
  <c r="S172" i="87"/>
  <c r="T172" i="87" s="1"/>
  <c r="K179" i="87"/>
  <c r="Q179" i="87"/>
  <c r="R179" i="87" s="1"/>
  <c r="J179" i="87"/>
  <c r="O175" i="87"/>
  <c r="P175" i="87" s="1"/>
  <c r="M175" i="87"/>
  <c r="J175" i="87"/>
  <c r="S175" i="87"/>
  <c r="T175" i="87" s="1"/>
  <c r="Q175" i="87"/>
  <c r="R175" i="87" s="1"/>
  <c r="L175" i="87"/>
  <c r="K175" i="87"/>
  <c r="J178" i="87"/>
  <c r="K178" i="87"/>
  <c r="U98" i="87"/>
  <c r="W98" i="87" s="1"/>
  <c r="F20" i="82"/>
  <c r="L94" i="87"/>
  <c r="M94" i="87"/>
  <c r="S94" i="87"/>
  <c r="T94" i="87" s="1"/>
  <c r="O94" i="87"/>
  <c r="P94" i="87" s="1"/>
  <c r="Q94" i="87"/>
  <c r="R94" i="87" s="1"/>
  <c r="J94" i="87"/>
  <c r="K94" i="87"/>
  <c r="M43" i="87"/>
  <c r="L43" i="87"/>
  <c r="U43" i="87"/>
  <c r="S43" i="87"/>
  <c r="T43" i="87" s="1"/>
  <c r="O43" i="87"/>
  <c r="Q43" i="87"/>
  <c r="R43" i="87" s="1"/>
  <c r="K43" i="87"/>
  <c r="J43" i="87"/>
  <c r="M14" i="87"/>
  <c r="L14" i="87"/>
  <c r="U14" i="87"/>
  <c r="W14" i="87" s="1"/>
  <c r="Q14" i="87"/>
  <c r="R14" i="87" s="1"/>
  <c r="O14" i="87"/>
  <c r="S14" i="87"/>
  <c r="T14" i="87" s="1"/>
  <c r="J14" i="87"/>
  <c r="K14" i="87"/>
  <c r="U77" i="87"/>
  <c r="W77" i="87" s="1"/>
  <c r="L77" i="87"/>
  <c r="M77" i="87"/>
  <c r="S77" i="87"/>
  <c r="T77" i="87" s="1"/>
  <c r="O77" i="87"/>
  <c r="Q77" i="87"/>
  <c r="R77" i="87" s="1"/>
  <c r="K77" i="87"/>
  <c r="J77" i="87"/>
  <c r="L113" i="87"/>
  <c r="M113" i="87"/>
  <c r="O113" i="87"/>
  <c r="S113" i="87"/>
  <c r="T113" i="87" s="1"/>
  <c r="Q113" i="87"/>
  <c r="R113" i="87" s="1"/>
  <c r="K113" i="87"/>
  <c r="J113" i="87"/>
  <c r="L26" i="87"/>
  <c r="M26" i="87"/>
  <c r="O26" i="87"/>
  <c r="S26" i="87"/>
  <c r="T26" i="87" s="1"/>
  <c r="Q26" i="87"/>
  <c r="R26" i="87" s="1"/>
  <c r="K26" i="87"/>
  <c r="J26" i="87"/>
  <c r="U51" i="87"/>
  <c r="W51" i="87" s="1"/>
  <c r="L51" i="87"/>
  <c r="M51" i="87"/>
  <c r="Q51" i="87"/>
  <c r="R51" i="87" s="1"/>
  <c r="O51" i="87"/>
  <c r="S51" i="87"/>
  <c r="T51" i="87" s="1"/>
  <c r="K51" i="87"/>
  <c r="J51" i="87"/>
  <c r="L74" i="87"/>
  <c r="U74" i="87"/>
  <c r="M74" i="87"/>
  <c r="S74" i="87"/>
  <c r="T74" i="87" s="1"/>
  <c r="O74" i="87"/>
  <c r="Q74" i="87"/>
  <c r="R74" i="87" s="1"/>
  <c r="K74" i="87"/>
  <c r="J74" i="87"/>
  <c r="L149" i="87"/>
  <c r="M149" i="87"/>
  <c r="S149" i="87"/>
  <c r="T149" i="87" s="1"/>
  <c r="Q149" i="87"/>
  <c r="R149" i="87" s="1"/>
  <c r="O149" i="87"/>
  <c r="J149" i="87"/>
  <c r="K149" i="87"/>
  <c r="L28" i="87"/>
  <c r="M28" i="87"/>
  <c r="S28" i="87"/>
  <c r="T28" i="87" s="1"/>
  <c r="O28" i="87"/>
  <c r="Q28" i="87"/>
  <c r="R28" i="87" s="1"/>
  <c r="K28" i="87"/>
  <c r="J28" i="87"/>
  <c r="M129" i="87"/>
  <c r="L129" i="87"/>
  <c r="O129" i="87"/>
  <c r="P129" i="87" s="1"/>
  <c r="Q129" i="87"/>
  <c r="R129" i="87" s="1"/>
  <c r="S129" i="87"/>
  <c r="T129" i="87" s="1"/>
  <c r="K129" i="87"/>
  <c r="J129" i="87"/>
  <c r="L120" i="87"/>
  <c r="M120" i="87"/>
  <c r="O120" i="87"/>
  <c r="P120" i="87" s="1"/>
  <c r="Q120" i="87"/>
  <c r="R120" i="87" s="1"/>
  <c r="S120" i="87"/>
  <c r="T120" i="87" s="1"/>
  <c r="K120" i="87"/>
  <c r="J120" i="87"/>
  <c r="M33" i="87"/>
  <c r="U33" i="87"/>
  <c r="L33" i="87"/>
  <c r="Q33" i="87"/>
  <c r="R33" i="87" s="1"/>
  <c r="S33" i="87"/>
  <c r="T33" i="87" s="1"/>
  <c r="O33" i="87"/>
  <c r="K33" i="87"/>
  <c r="J33" i="87"/>
  <c r="M117" i="87"/>
  <c r="L117" i="87"/>
  <c r="O117" i="87"/>
  <c r="P117" i="87" s="1"/>
  <c r="S117" i="87"/>
  <c r="T117" i="87" s="1"/>
  <c r="K117" i="87"/>
  <c r="Q117" i="87"/>
  <c r="R117" i="87" s="1"/>
  <c r="J117" i="87"/>
  <c r="M42" i="87"/>
  <c r="L42" i="87"/>
  <c r="U42" i="87"/>
  <c r="W42" i="87" s="1"/>
  <c r="O42" i="87"/>
  <c r="S42" i="87"/>
  <c r="T42" i="87" s="1"/>
  <c r="Q42" i="87"/>
  <c r="R42" i="87" s="1"/>
  <c r="K42" i="87"/>
  <c r="J42" i="87"/>
  <c r="L98" i="87"/>
  <c r="M98" i="87"/>
  <c r="S98" i="87"/>
  <c r="T98" i="87" s="1"/>
  <c r="Q98" i="87"/>
  <c r="R98" i="87" s="1"/>
  <c r="O98" i="87"/>
  <c r="P98" i="87" s="1"/>
  <c r="J98" i="87"/>
  <c r="K98" i="87"/>
  <c r="U225" i="87"/>
  <c r="W225" i="87" s="1"/>
  <c r="M225" i="87"/>
  <c r="L225" i="87"/>
  <c r="S225" i="87"/>
  <c r="T225" i="87" s="1"/>
  <c r="O225" i="87"/>
  <c r="P225" i="87" s="1"/>
  <c r="K225" i="87"/>
  <c r="J225" i="87"/>
  <c r="Q225" i="87"/>
  <c r="R225" i="87" s="1"/>
  <c r="M326" i="87"/>
  <c r="L326" i="87"/>
  <c r="U326" i="87"/>
  <c r="W326" i="87" s="1"/>
  <c r="S326" i="87"/>
  <c r="T326" i="87" s="1"/>
  <c r="O326" i="87"/>
  <c r="P326" i="87" s="1"/>
  <c r="Q326" i="87"/>
  <c r="R326" i="87" s="1"/>
  <c r="K326" i="87"/>
  <c r="J326" i="87"/>
  <c r="L238" i="87"/>
  <c r="U238" i="87"/>
  <c r="W238" i="87" s="1"/>
  <c r="M238" i="87"/>
  <c r="O238" i="87"/>
  <c r="P238" i="87" s="1"/>
  <c r="Q238" i="87"/>
  <c r="R238" i="87" s="1"/>
  <c r="S238" i="87"/>
  <c r="T238" i="87" s="1"/>
  <c r="J238" i="87"/>
  <c r="K238" i="87"/>
  <c r="L296" i="87"/>
  <c r="U296" i="87"/>
  <c r="W296" i="87" s="1"/>
  <c r="M296" i="87"/>
  <c r="Q296" i="87"/>
  <c r="R296" i="87" s="1"/>
  <c r="S296" i="87"/>
  <c r="T296" i="87" s="1"/>
  <c r="O296" i="87"/>
  <c r="P296" i="87" s="1"/>
  <c r="K296" i="87"/>
  <c r="J296" i="87"/>
  <c r="U337" i="87"/>
  <c r="W337" i="87" s="1"/>
  <c r="L337" i="87"/>
  <c r="M337" i="87"/>
  <c r="O337" i="87"/>
  <c r="P337" i="87" s="1"/>
  <c r="S337" i="87"/>
  <c r="T337" i="87" s="1"/>
  <c r="Q337" i="87"/>
  <c r="R337" i="87" s="1"/>
  <c r="K337" i="87"/>
  <c r="J337" i="87"/>
  <c r="M159" i="87"/>
  <c r="L159" i="87"/>
  <c r="O159" i="87"/>
  <c r="S159" i="87"/>
  <c r="T159" i="87" s="1"/>
  <c r="Q159" i="87"/>
  <c r="R159" i="87" s="1"/>
  <c r="K159" i="87"/>
  <c r="J159" i="87"/>
  <c r="M244" i="87"/>
  <c r="L244" i="87"/>
  <c r="U244" i="87"/>
  <c r="W244" i="87" s="1"/>
  <c r="Q244" i="87"/>
  <c r="R244" i="87" s="1"/>
  <c r="S244" i="87"/>
  <c r="T244" i="87" s="1"/>
  <c r="O244" i="87"/>
  <c r="P244" i="87" s="1"/>
  <c r="J244" i="87"/>
  <c r="K244" i="87"/>
  <c r="U342" i="87"/>
  <c r="W342" i="87" s="1"/>
  <c r="L342" i="87"/>
  <c r="M342" i="87"/>
  <c r="Q342" i="87"/>
  <c r="R342" i="87" s="1"/>
  <c r="S342" i="87"/>
  <c r="T342" i="87" s="1"/>
  <c r="O342" i="87"/>
  <c r="P342" i="87" s="1"/>
  <c r="J342" i="87"/>
  <c r="K342" i="87"/>
  <c r="L302" i="87"/>
  <c r="M302" i="87"/>
  <c r="U302" i="87"/>
  <c r="W302" i="87" s="1"/>
  <c r="S302" i="87"/>
  <c r="T302" i="87" s="1"/>
  <c r="O302" i="87"/>
  <c r="P302" i="87" s="1"/>
  <c r="Q302" i="87"/>
  <c r="R302" i="87" s="1"/>
  <c r="J302" i="87"/>
  <c r="K302" i="87"/>
  <c r="M219" i="87"/>
  <c r="U219" i="87"/>
  <c r="W219" i="87" s="1"/>
  <c r="L219" i="87"/>
  <c r="S219" i="87"/>
  <c r="T219" i="87" s="1"/>
  <c r="Q219" i="87"/>
  <c r="R219" i="87" s="1"/>
  <c r="O219" i="87"/>
  <c r="P219" i="87" s="1"/>
  <c r="K219" i="87"/>
  <c r="J219" i="87"/>
  <c r="L261" i="87"/>
  <c r="M261" i="87"/>
  <c r="U261" i="87"/>
  <c r="W261" i="87" s="1"/>
  <c r="Q261" i="87"/>
  <c r="R261" i="87" s="1"/>
  <c r="O261" i="87"/>
  <c r="P261" i="87" s="1"/>
  <c r="S261" i="87"/>
  <c r="T261" i="87" s="1"/>
  <c r="K261" i="87"/>
  <c r="J261" i="87"/>
  <c r="M142" i="87"/>
  <c r="L142" i="87"/>
  <c r="O142" i="87"/>
  <c r="S142" i="87"/>
  <c r="T142" i="87" s="1"/>
  <c r="Q142" i="87"/>
  <c r="R142" i="87" s="1"/>
  <c r="J142" i="87"/>
  <c r="K142" i="87"/>
  <c r="U259" i="87"/>
  <c r="W259" i="87" s="1"/>
  <c r="M259" i="87"/>
  <c r="L259" i="87"/>
  <c r="O259" i="87"/>
  <c r="P259" i="87" s="1"/>
  <c r="S259" i="87"/>
  <c r="T259" i="87" s="1"/>
  <c r="Q259" i="87"/>
  <c r="R259" i="87" s="1"/>
  <c r="J259" i="87"/>
  <c r="K259" i="87"/>
  <c r="L305" i="87"/>
  <c r="U305" i="87"/>
  <c r="W305" i="87" s="1"/>
  <c r="M305" i="87"/>
  <c r="O305" i="87"/>
  <c r="P305" i="87" s="1"/>
  <c r="S305" i="87"/>
  <c r="T305" i="87" s="1"/>
  <c r="Q305" i="87"/>
  <c r="R305" i="87" s="1"/>
  <c r="K305" i="87"/>
  <c r="J305" i="87"/>
  <c r="U234" i="87"/>
  <c r="W234" i="87" s="1"/>
  <c r="L234" i="87"/>
  <c r="M234" i="87"/>
  <c r="S234" i="87"/>
  <c r="T234" i="87" s="1"/>
  <c r="O234" i="87"/>
  <c r="P234" i="87" s="1"/>
  <c r="Q234" i="87"/>
  <c r="R234" i="87" s="1"/>
  <c r="J234" i="87"/>
  <c r="K234" i="87"/>
  <c r="L276" i="87"/>
  <c r="U276" i="87"/>
  <c r="W276" i="87" s="1"/>
  <c r="M276" i="87"/>
  <c r="O276" i="87"/>
  <c r="P276" i="87" s="1"/>
  <c r="S276" i="87"/>
  <c r="T276" i="87" s="1"/>
  <c r="Q276" i="87"/>
  <c r="R276" i="87" s="1"/>
  <c r="K276" i="87"/>
  <c r="J276" i="87"/>
  <c r="L160" i="87"/>
  <c r="M160" i="87"/>
  <c r="S160" i="87"/>
  <c r="T160" i="87" s="1"/>
  <c r="Q160" i="87"/>
  <c r="R160" i="87" s="1"/>
  <c r="O160" i="87"/>
  <c r="K160" i="87"/>
  <c r="J160" i="87"/>
  <c r="M343" i="87"/>
  <c r="L343" i="87"/>
  <c r="U343" i="87"/>
  <c r="W343" i="87" s="1"/>
  <c r="Q343" i="87"/>
  <c r="R343" i="87" s="1"/>
  <c r="O343" i="87"/>
  <c r="P343" i="87" s="1"/>
  <c r="S343" i="87"/>
  <c r="T343" i="87" s="1"/>
  <c r="K343" i="87"/>
  <c r="J343" i="87"/>
  <c r="L320" i="87"/>
  <c r="U320" i="87"/>
  <c r="W320" i="87" s="1"/>
  <c r="M320" i="87"/>
  <c r="Q320" i="87"/>
  <c r="R320" i="87" s="1"/>
  <c r="O320" i="87"/>
  <c r="P320" i="87" s="1"/>
  <c r="J320" i="87"/>
  <c r="S320" i="87"/>
  <c r="T320" i="87" s="1"/>
  <c r="K320" i="87"/>
  <c r="L143" i="87"/>
  <c r="M143" i="87"/>
  <c r="O143" i="87"/>
  <c r="S143" i="87"/>
  <c r="T143" i="87" s="1"/>
  <c r="Q143" i="87"/>
  <c r="R143" i="87" s="1"/>
  <c r="J143" i="87"/>
  <c r="K143" i="87"/>
  <c r="L227" i="87"/>
  <c r="M227" i="87"/>
  <c r="U227" i="87"/>
  <c r="W227" i="87" s="1"/>
  <c r="S227" i="87"/>
  <c r="T227" i="87" s="1"/>
  <c r="Q227" i="87"/>
  <c r="R227" i="87" s="1"/>
  <c r="O227" i="87"/>
  <c r="P227" i="87" s="1"/>
  <c r="K227" i="87"/>
  <c r="J227" i="87"/>
  <c r="M527" i="87"/>
  <c r="U527" i="87"/>
  <c r="W527" i="87" s="1"/>
  <c r="L527" i="87"/>
  <c r="Q527" i="87"/>
  <c r="R527" i="87" s="1"/>
  <c r="O527" i="87"/>
  <c r="P527" i="87" s="1"/>
  <c r="S527" i="87"/>
  <c r="T527" i="87" s="1"/>
  <c r="J527" i="87"/>
  <c r="K527" i="87"/>
  <c r="L387" i="87"/>
  <c r="U387" i="87"/>
  <c r="W387" i="87" s="1"/>
  <c r="M387" i="87"/>
  <c r="O387" i="87"/>
  <c r="P387" i="87" s="1"/>
  <c r="J387" i="87"/>
  <c r="S387" i="87"/>
  <c r="T387" i="87" s="1"/>
  <c r="Q387" i="87"/>
  <c r="R387" i="87" s="1"/>
  <c r="K387" i="87"/>
  <c r="M433" i="87"/>
  <c r="L433" i="87"/>
  <c r="U433" i="87"/>
  <c r="W433" i="87" s="1"/>
  <c r="O433" i="87"/>
  <c r="P433" i="87" s="1"/>
  <c r="S433" i="87"/>
  <c r="T433" i="87" s="1"/>
  <c r="Q433" i="87"/>
  <c r="R433" i="87" s="1"/>
  <c r="J433" i="87"/>
  <c r="K433" i="87"/>
  <c r="L544" i="87"/>
  <c r="M544" i="87"/>
  <c r="U544" i="87"/>
  <c r="W544" i="87" s="1"/>
  <c r="O544" i="87"/>
  <c r="P544" i="87" s="1"/>
  <c r="S544" i="87"/>
  <c r="T544" i="87" s="1"/>
  <c r="Q544" i="87"/>
  <c r="R544" i="87" s="1"/>
  <c r="K544" i="87"/>
  <c r="J544" i="87"/>
  <c r="L508" i="87"/>
  <c r="U508" i="87"/>
  <c r="W508" i="87" s="1"/>
  <c r="M508" i="87"/>
  <c r="O508" i="87"/>
  <c r="P508" i="87" s="1"/>
  <c r="Q508" i="87"/>
  <c r="R508" i="87" s="1"/>
  <c r="S508" i="87"/>
  <c r="T508" i="87" s="1"/>
  <c r="J508" i="87"/>
  <c r="K508" i="87"/>
  <c r="M547" i="87"/>
  <c r="L547" i="87"/>
  <c r="U547" i="87"/>
  <c r="W547" i="87" s="1"/>
  <c r="Q547" i="87"/>
  <c r="R547" i="87" s="1"/>
  <c r="O547" i="87"/>
  <c r="P547" i="87" s="1"/>
  <c r="S547" i="87"/>
  <c r="T547" i="87" s="1"/>
  <c r="J547" i="87"/>
  <c r="K547" i="87"/>
  <c r="L367" i="87"/>
  <c r="U367" i="87"/>
  <c r="W367" i="87" s="1"/>
  <c r="M367" i="87"/>
  <c r="O367" i="87"/>
  <c r="P367" i="87" s="1"/>
  <c r="S367" i="87"/>
  <c r="T367" i="87" s="1"/>
  <c r="Q367" i="87"/>
  <c r="R367" i="87" s="1"/>
  <c r="K367" i="87"/>
  <c r="J367" i="87"/>
  <c r="M431" i="87"/>
  <c r="L431" i="87"/>
  <c r="U431" i="87"/>
  <c r="W431" i="87" s="1"/>
  <c r="Q431" i="87"/>
  <c r="R431" i="87" s="1"/>
  <c r="S431" i="87"/>
  <c r="T431" i="87" s="1"/>
  <c r="O431" i="87"/>
  <c r="P431" i="87" s="1"/>
  <c r="J431" i="87"/>
  <c r="K431" i="87"/>
  <c r="L540" i="87"/>
  <c r="U540" i="87"/>
  <c r="W540" i="87" s="1"/>
  <c r="M540" i="87"/>
  <c r="S540" i="87"/>
  <c r="T540" i="87" s="1"/>
  <c r="O540" i="87"/>
  <c r="P540" i="87" s="1"/>
  <c r="Q540" i="87"/>
  <c r="R540" i="87" s="1"/>
  <c r="J540" i="87"/>
  <c r="K540" i="87"/>
  <c r="M419" i="87"/>
  <c r="U419" i="87"/>
  <c r="W419" i="87" s="1"/>
  <c r="L419" i="87"/>
  <c r="O419" i="87"/>
  <c r="P419" i="87" s="1"/>
  <c r="S419" i="87"/>
  <c r="T419" i="87" s="1"/>
  <c r="Q419" i="87"/>
  <c r="R419" i="87" s="1"/>
  <c r="J419" i="87"/>
  <c r="K419" i="87"/>
  <c r="U537" i="87"/>
  <c r="W537" i="87" s="1"/>
  <c r="L537" i="87"/>
  <c r="M537" i="87"/>
  <c r="O537" i="87"/>
  <c r="P537" i="87" s="1"/>
  <c r="Q537" i="87"/>
  <c r="R537" i="87" s="1"/>
  <c r="S537" i="87"/>
  <c r="T537" i="87" s="1"/>
  <c r="K537" i="87"/>
  <c r="J537" i="87"/>
  <c r="M362" i="87"/>
  <c r="U362" i="87"/>
  <c r="W362" i="87" s="1"/>
  <c r="L362" i="87"/>
  <c r="O362" i="87"/>
  <c r="P362" i="87" s="1"/>
  <c r="Q362" i="87"/>
  <c r="R362" i="87" s="1"/>
  <c r="S362" i="87"/>
  <c r="T362" i="87" s="1"/>
  <c r="J362" i="87"/>
  <c r="K362" i="87"/>
  <c r="M514" i="87"/>
  <c r="U514" i="87"/>
  <c r="W514" i="87" s="1"/>
  <c r="L514" i="87"/>
  <c r="Q514" i="87"/>
  <c r="R514" i="87" s="1"/>
  <c r="O514" i="87"/>
  <c r="P514" i="87" s="1"/>
  <c r="S514" i="87"/>
  <c r="T514" i="87" s="1"/>
  <c r="J514" i="87"/>
  <c r="K514" i="87"/>
  <c r="U397" i="87"/>
  <c r="W397" i="87" s="1"/>
  <c r="L397" i="87"/>
  <c r="M397" i="87"/>
  <c r="Q397" i="87"/>
  <c r="R397" i="87" s="1"/>
  <c r="O397" i="87"/>
  <c r="P397" i="87" s="1"/>
  <c r="J397" i="87"/>
  <c r="S397" i="87"/>
  <c r="T397" i="87" s="1"/>
  <c r="K397" i="87"/>
  <c r="L541" i="87"/>
  <c r="M541" i="87"/>
  <c r="U541" i="87"/>
  <c r="W541" i="87" s="1"/>
  <c r="Q541" i="87"/>
  <c r="R541" i="87" s="1"/>
  <c r="S541" i="87"/>
  <c r="T541" i="87" s="1"/>
  <c r="O541" i="87"/>
  <c r="P541" i="87" s="1"/>
  <c r="J541" i="87"/>
  <c r="K541" i="87"/>
  <c r="L518" i="87"/>
  <c r="U518" i="87"/>
  <c r="W518" i="87" s="1"/>
  <c r="M518" i="87"/>
  <c r="O518" i="87"/>
  <c r="P518" i="87" s="1"/>
  <c r="S518" i="87"/>
  <c r="T518" i="87" s="1"/>
  <c r="Q518" i="87"/>
  <c r="R518" i="87" s="1"/>
  <c r="J518" i="87"/>
  <c r="K518" i="87"/>
  <c r="M670" i="87"/>
  <c r="L670" i="87"/>
  <c r="U670" i="87"/>
  <c r="W670" i="87" s="1"/>
  <c r="S670" i="87"/>
  <c r="T670" i="87" s="1"/>
  <c r="Q670" i="87"/>
  <c r="R670" i="87" s="1"/>
  <c r="O670" i="87"/>
  <c r="P670" i="87" s="1"/>
  <c r="K670" i="87"/>
  <c r="J670" i="87"/>
  <c r="M583" i="87"/>
  <c r="L583" i="87"/>
  <c r="U583" i="87"/>
  <c r="W583" i="87" s="1"/>
  <c r="Q583" i="87"/>
  <c r="R583" i="87" s="1"/>
  <c r="O583" i="87"/>
  <c r="P583" i="87" s="1"/>
  <c r="S583" i="87"/>
  <c r="T583" i="87" s="1"/>
  <c r="K583" i="87"/>
  <c r="J583" i="87"/>
  <c r="M644" i="87"/>
  <c r="U644" i="87"/>
  <c r="W644" i="87" s="1"/>
  <c r="L644" i="87"/>
  <c r="Q644" i="87"/>
  <c r="R644" i="87" s="1"/>
  <c r="S644" i="87"/>
  <c r="T644" i="87" s="1"/>
  <c r="O644" i="87"/>
  <c r="P644" i="87" s="1"/>
  <c r="K644" i="87"/>
  <c r="J644" i="87"/>
  <c r="U695" i="87"/>
  <c r="W695" i="87" s="1"/>
  <c r="M695" i="87"/>
  <c r="L695" i="87"/>
  <c r="S695" i="87"/>
  <c r="T695" i="87" s="1"/>
  <c r="Q695" i="87"/>
  <c r="R695" i="87" s="1"/>
  <c r="O695" i="87"/>
  <c r="P695" i="87" s="1"/>
  <c r="K695" i="87"/>
  <c r="J695" i="87"/>
  <c r="L569" i="87"/>
  <c r="U569" i="87"/>
  <c r="W569" i="87" s="1"/>
  <c r="M569" i="87"/>
  <c r="Q569" i="87"/>
  <c r="R569" i="87" s="1"/>
  <c r="O569" i="87"/>
  <c r="P569" i="87" s="1"/>
  <c r="S569" i="87"/>
  <c r="T569" i="87" s="1"/>
  <c r="J569" i="87"/>
  <c r="K569" i="87"/>
  <c r="M857" i="87"/>
  <c r="U857" i="87"/>
  <c r="W857" i="87" s="1"/>
  <c r="L857" i="87"/>
  <c r="Q857" i="87"/>
  <c r="R857" i="87" s="1"/>
  <c r="O857" i="87"/>
  <c r="P857" i="87" s="1"/>
  <c r="S857" i="87"/>
  <c r="T857" i="87" s="1"/>
  <c r="J857" i="87"/>
  <c r="K857" i="87"/>
  <c r="U586" i="87"/>
  <c r="W586" i="87" s="1"/>
  <c r="L586" i="87"/>
  <c r="M586" i="87"/>
  <c r="S586" i="87"/>
  <c r="T586" i="87" s="1"/>
  <c r="Q586" i="87"/>
  <c r="R586" i="87" s="1"/>
  <c r="O586" i="87"/>
  <c r="P586" i="87" s="1"/>
  <c r="J586" i="87"/>
  <c r="K586" i="87"/>
  <c r="U742" i="87"/>
  <c r="W742" i="87" s="1"/>
  <c r="L742" i="87"/>
  <c r="M742" i="87"/>
  <c r="S742" i="87"/>
  <c r="T742" i="87" s="1"/>
  <c r="O742" i="87"/>
  <c r="P742" i="87" s="1"/>
  <c r="Q742" i="87"/>
  <c r="R742" i="87" s="1"/>
  <c r="J742" i="87"/>
  <c r="K742" i="87"/>
  <c r="U630" i="87"/>
  <c r="W630" i="87" s="1"/>
  <c r="M630" i="87"/>
  <c r="L630" i="87"/>
  <c r="O630" i="87"/>
  <c r="P630" i="87" s="1"/>
  <c r="S630" i="87"/>
  <c r="T630" i="87" s="1"/>
  <c r="Q630" i="87"/>
  <c r="R630" i="87" s="1"/>
  <c r="J630" i="87"/>
  <c r="K630" i="87"/>
  <c r="L730" i="87"/>
  <c r="U730" i="87"/>
  <c r="W730" i="87" s="1"/>
  <c r="M730" i="87"/>
  <c r="Q730" i="87"/>
  <c r="R730" i="87" s="1"/>
  <c r="O730" i="87"/>
  <c r="P730" i="87" s="1"/>
  <c r="S730" i="87"/>
  <c r="T730" i="87" s="1"/>
  <c r="K730" i="87"/>
  <c r="J730" i="87"/>
  <c r="L797" i="87"/>
  <c r="U797" i="87"/>
  <c r="W797" i="87" s="1"/>
  <c r="M797" i="87"/>
  <c r="O797" i="87"/>
  <c r="P797" i="87" s="1"/>
  <c r="S797" i="87"/>
  <c r="T797" i="87" s="1"/>
  <c r="Q797" i="87"/>
  <c r="R797" i="87" s="1"/>
  <c r="J797" i="87"/>
  <c r="K797" i="87"/>
  <c r="L584" i="87"/>
  <c r="M584" i="87"/>
  <c r="U584" i="87"/>
  <c r="W584" i="87" s="1"/>
  <c r="S584" i="87"/>
  <c r="T584" i="87" s="1"/>
  <c r="Q584" i="87"/>
  <c r="R584" i="87" s="1"/>
  <c r="O584" i="87"/>
  <c r="P584" i="87" s="1"/>
  <c r="K584" i="87"/>
  <c r="J584" i="87"/>
  <c r="M743" i="87"/>
  <c r="L743" i="87"/>
  <c r="U743" i="87"/>
  <c r="W743" i="87" s="1"/>
  <c r="S743" i="87"/>
  <c r="T743" i="87" s="1"/>
  <c r="Q743" i="87"/>
  <c r="R743" i="87" s="1"/>
  <c r="O743" i="87"/>
  <c r="P743" i="87" s="1"/>
  <c r="K743" i="87"/>
  <c r="J743" i="87"/>
  <c r="M664" i="87"/>
  <c r="L664" i="87"/>
  <c r="U664" i="87"/>
  <c r="W664" i="87" s="1"/>
  <c r="Q664" i="87"/>
  <c r="R664" i="87" s="1"/>
  <c r="S664" i="87"/>
  <c r="T664" i="87" s="1"/>
  <c r="O664" i="87"/>
  <c r="P664" i="87" s="1"/>
  <c r="K664" i="87"/>
  <c r="J664" i="87"/>
  <c r="L701" i="87"/>
  <c r="M701" i="87"/>
  <c r="U701" i="87"/>
  <c r="W701" i="87" s="1"/>
  <c r="S701" i="87"/>
  <c r="T701" i="87" s="1"/>
  <c r="Q701" i="87"/>
  <c r="R701" i="87" s="1"/>
  <c r="O701" i="87"/>
  <c r="P701" i="87" s="1"/>
  <c r="J701" i="87"/>
  <c r="K701" i="87"/>
  <c r="U568" i="87"/>
  <c r="W568" i="87" s="1"/>
  <c r="M568" i="87"/>
  <c r="L568" i="87"/>
  <c r="O568" i="87"/>
  <c r="P568" i="87" s="1"/>
  <c r="S568" i="87"/>
  <c r="T568" i="87" s="1"/>
  <c r="Q568" i="87"/>
  <c r="R568" i="87" s="1"/>
  <c r="K568" i="87"/>
  <c r="J568" i="87"/>
  <c r="M654" i="87"/>
  <c r="L654" i="87"/>
  <c r="U654" i="87"/>
  <c r="W654" i="87" s="1"/>
  <c r="Q654" i="87"/>
  <c r="R654" i="87" s="1"/>
  <c r="S654" i="87"/>
  <c r="T654" i="87" s="1"/>
  <c r="O654" i="87"/>
  <c r="P654" i="87" s="1"/>
  <c r="K654" i="87"/>
  <c r="J654" i="87"/>
  <c r="L759" i="87"/>
  <c r="M759" i="87"/>
  <c r="U759" i="87"/>
  <c r="W759" i="87" s="1"/>
  <c r="Q759" i="87"/>
  <c r="R759" i="87" s="1"/>
  <c r="S759" i="87"/>
  <c r="T759" i="87" s="1"/>
  <c r="O759" i="87"/>
  <c r="P759" i="87" s="1"/>
  <c r="J759" i="87"/>
  <c r="K759" i="87"/>
  <c r="U846" i="87"/>
  <c r="W846" i="87" s="1"/>
  <c r="M846" i="87"/>
  <c r="L846" i="87"/>
  <c r="Q846" i="87"/>
  <c r="R846" i="87" s="1"/>
  <c r="O846" i="87"/>
  <c r="P846" i="87" s="1"/>
  <c r="S846" i="87"/>
  <c r="T846" i="87" s="1"/>
  <c r="J846" i="87"/>
  <c r="K846" i="87"/>
  <c r="U1114" i="87"/>
  <c r="W1114" i="87" s="1"/>
  <c r="M1114" i="87"/>
  <c r="L1114" i="87"/>
  <c r="O1114" i="87"/>
  <c r="P1114" i="87" s="1"/>
  <c r="Q1114" i="87"/>
  <c r="R1114" i="87" s="1"/>
  <c r="S1114" i="87"/>
  <c r="T1114" i="87" s="1"/>
  <c r="J1114" i="87"/>
  <c r="K1114" i="87"/>
  <c r="M867" i="87"/>
  <c r="U867" i="87"/>
  <c r="W867" i="87" s="1"/>
  <c r="L867" i="87"/>
  <c r="Q867" i="87"/>
  <c r="R867" i="87" s="1"/>
  <c r="S867" i="87"/>
  <c r="T867" i="87" s="1"/>
  <c r="O867" i="87"/>
  <c r="P867" i="87" s="1"/>
  <c r="K867" i="87"/>
  <c r="J867" i="87"/>
  <c r="M894" i="87"/>
  <c r="U894" i="87"/>
  <c r="W894" i="87" s="1"/>
  <c r="L894" i="87"/>
  <c r="S894" i="87"/>
  <c r="T894" i="87" s="1"/>
  <c r="Q894" i="87"/>
  <c r="R894" i="87" s="1"/>
  <c r="O894" i="87"/>
  <c r="P894" i="87" s="1"/>
  <c r="K894" i="87"/>
  <c r="J894" i="87"/>
  <c r="U955" i="87"/>
  <c r="W955" i="87" s="1"/>
  <c r="M955" i="87"/>
  <c r="L955" i="87"/>
  <c r="S955" i="87"/>
  <c r="T955" i="87" s="1"/>
  <c r="Q955" i="87"/>
  <c r="R955" i="87" s="1"/>
  <c r="O955" i="87"/>
  <c r="P955" i="87" s="1"/>
  <c r="K955" i="87"/>
  <c r="J955" i="87"/>
  <c r="M1199" i="87"/>
  <c r="L1199" i="87"/>
  <c r="U1199" i="87"/>
  <c r="W1199" i="87" s="1"/>
  <c r="O1199" i="87"/>
  <c r="P1199" i="87" s="1"/>
  <c r="S1199" i="87"/>
  <c r="T1199" i="87" s="1"/>
  <c r="Q1199" i="87"/>
  <c r="R1199" i="87" s="1"/>
  <c r="J1199" i="87"/>
  <c r="K1199" i="87"/>
  <c r="U847" i="87"/>
  <c r="W847" i="87" s="1"/>
  <c r="M847" i="87"/>
  <c r="L847" i="87"/>
  <c r="S847" i="87"/>
  <c r="T847" i="87" s="1"/>
  <c r="Q847" i="87"/>
  <c r="R847" i="87" s="1"/>
  <c r="O847" i="87"/>
  <c r="P847" i="87" s="1"/>
  <c r="K847" i="87"/>
  <c r="J847" i="87"/>
  <c r="L892" i="87"/>
  <c r="U892" i="87"/>
  <c r="W892" i="87" s="1"/>
  <c r="M892" i="87"/>
  <c r="Q892" i="87"/>
  <c r="R892" i="87" s="1"/>
  <c r="S892" i="87"/>
  <c r="T892" i="87" s="1"/>
  <c r="O892" i="87"/>
  <c r="P892" i="87" s="1"/>
  <c r="K892" i="87"/>
  <c r="J892" i="87"/>
  <c r="L953" i="87"/>
  <c r="U953" i="87"/>
  <c r="W953" i="87" s="1"/>
  <c r="M953" i="87"/>
  <c r="O953" i="87"/>
  <c r="P953" i="87" s="1"/>
  <c r="S953" i="87"/>
  <c r="T953" i="87" s="1"/>
  <c r="Q953" i="87"/>
  <c r="R953" i="87" s="1"/>
  <c r="J953" i="87"/>
  <c r="K953" i="87"/>
  <c r="U853" i="87"/>
  <c r="W853" i="87" s="1"/>
  <c r="L853" i="87"/>
  <c r="M853" i="87"/>
  <c r="O853" i="87"/>
  <c r="P853" i="87" s="1"/>
  <c r="Q853" i="87"/>
  <c r="R853" i="87" s="1"/>
  <c r="S853" i="87"/>
  <c r="T853" i="87" s="1"/>
  <c r="J853" i="87"/>
  <c r="K853" i="87"/>
  <c r="U837" i="87"/>
  <c r="W837" i="87" s="1"/>
  <c r="M837" i="87"/>
  <c r="L837" i="87"/>
  <c r="Q837" i="87"/>
  <c r="R837" i="87" s="1"/>
  <c r="S837" i="87"/>
  <c r="T837" i="87" s="1"/>
  <c r="O837" i="87"/>
  <c r="P837" i="87" s="1"/>
  <c r="J837" i="87"/>
  <c r="K837" i="87"/>
  <c r="L980" i="87"/>
  <c r="M980" i="87"/>
  <c r="U980" i="87"/>
  <c r="W980" i="87" s="1"/>
  <c r="S980" i="87"/>
  <c r="T980" i="87" s="1"/>
  <c r="Q980" i="87"/>
  <c r="R980" i="87" s="1"/>
  <c r="O980" i="87"/>
  <c r="P980" i="87" s="1"/>
  <c r="J980" i="87"/>
  <c r="K980" i="87"/>
  <c r="L794" i="87"/>
  <c r="U794" i="87"/>
  <c r="W794" i="87" s="1"/>
  <c r="M794" i="87"/>
  <c r="O794" i="87"/>
  <c r="P794" i="87" s="1"/>
  <c r="Q794" i="87"/>
  <c r="R794" i="87" s="1"/>
  <c r="S794" i="87"/>
  <c r="T794" i="87" s="1"/>
  <c r="J794" i="87"/>
  <c r="K794" i="87"/>
  <c r="M878" i="87"/>
  <c r="U878" i="87"/>
  <c r="W878" i="87" s="1"/>
  <c r="L878" i="87"/>
  <c r="Q878" i="87"/>
  <c r="R878" i="87" s="1"/>
  <c r="O878" i="87"/>
  <c r="P878" i="87" s="1"/>
  <c r="S878" i="87"/>
  <c r="T878" i="87" s="1"/>
  <c r="K878" i="87"/>
  <c r="J878" i="87"/>
  <c r="L791" i="87"/>
  <c r="U791" i="87"/>
  <c r="W791" i="87" s="1"/>
  <c r="M791" i="87"/>
  <c r="Q791" i="87"/>
  <c r="R791" i="87" s="1"/>
  <c r="S791" i="87"/>
  <c r="T791" i="87" s="1"/>
  <c r="O791" i="87"/>
  <c r="P791" i="87" s="1"/>
  <c r="K791" i="87"/>
  <c r="J791" i="87"/>
  <c r="U1141" i="87"/>
  <c r="W1141" i="87" s="1"/>
  <c r="M1141" i="87"/>
  <c r="L1141" i="87"/>
  <c r="S1141" i="87"/>
  <c r="T1141" i="87" s="1"/>
  <c r="Q1141" i="87"/>
  <c r="R1141" i="87" s="1"/>
  <c r="O1141" i="87"/>
  <c r="P1141" i="87" s="1"/>
  <c r="J1141" i="87"/>
  <c r="K1141" i="87"/>
  <c r="L1218" i="87"/>
  <c r="U1218" i="87"/>
  <c r="W1218" i="87" s="1"/>
  <c r="M1218" i="87"/>
  <c r="S1218" i="87"/>
  <c r="T1218" i="87" s="1"/>
  <c r="O1218" i="87"/>
  <c r="P1218" i="87" s="1"/>
  <c r="Q1218" i="87"/>
  <c r="R1218" i="87" s="1"/>
  <c r="J1218" i="87"/>
  <c r="K1218" i="87"/>
  <c r="M1142" i="87"/>
  <c r="U1142" i="87"/>
  <c r="W1142" i="87" s="1"/>
  <c r="L1142" i="87"/>
  <c r="Q1142" i="87"/>
  <c r="R1142" i="87" s="1"/>
  <c r="S1142" i="87"/>
  <c r="T1142" i="87" s="1"/>
  <c r="O1142" i="87"/>
  <c r="P1142" i="87" s="1"/>
  <c r="K1142" i="87"/>
  <c r="J1142" i="87"/>
  <c r="M1037" i="87"/>
  <c r="L1037" i="87"/>
  <c r="U1037" i="87"/>
  <c r="W1037" i="87" s="1"/>
  <c r="O1037" i="87"/>
  <c r="P1037" i="87" s="1"/>
  <c r="S1037" i="87"/>
  <c r="T1037" i="87" s="1"/>
  <c r="Q1037" i="87"/>
  <c r="R1037" i="87" s="1"/>
  <c r="K1037" i="87"/>
  <c r="J1037" i="87"/>
  <c r="L1082" i="87"/>
  <c r="U1082" i="87"/>
  <c r="W1082" i="87" s="1"/>
  <c r="M1082" i="87"/>
  <c r="Q1082" i="87"/>
  <c r="R1082" i="87" s="1"/>
  <c r="O1082" i="87"/>
  <c r="P1082" i="87" s="1"/>
  <c r="S1082" i="87"/>
  <c r="T1082" i="87" s="1"/>
  <c r="K1082" i="87"/>
  <c r="J1082" i="87"/>
  <c r="U1070" i="87"/>
  <c r="W1070" i="87" s="1"/>
  <c r="M1070" i="87"/>
  <c r="L1070" i="87"/>
  <c r="O1070" i="87"/>
  <c r="P1070" i="87" s="1"/>
  <c r="S1070" i="87"/>
  <c r="T1070" i="87" s="1"/>
  <c r="Q1070" i="87"/>
  <c r="R1070" i="87" s="1"/>
  <c r="J1070" i="87"/>
  <c r="K1070" i="87"/>
  <c r="M1118" i="87"/>
  <c r="L1118" i="87"/>
  <c r="U1118" i="87"/>
  <c r="W1118" i="87" s="1"/>
  <c r="O1118" i="87"/>
  <c r="P1118" i="87" s="1"/>
  <c r="S1118" i="87"/>
  <c r="T1118" i="87" s="1"/>
  <c r="Q1118" i="87"/>
  <c r="R1118" i="87" s="1"/>
  <c r="K1118" i="87"/>
  <c r="J1118" i="87"/>
  <c r="L1125" i="87"/>
  <c r="U1125" i="87"/>
  <c r="W1125" i="87" s="1"/>
  <c r="M1125" i="87"/>
  <c r="S1125" i="87"/>
  <c r="T1125" i="87" s="1"/>
  <c r="O1125" i="87"/>
  <c r="P1125" i="87" s="1"/>
  <c r="Q1125" i="87"/>
  <c r="R1125" i="87" s="1"/>
  <c r="J1125" i="87"/>
  <c r="K1125" i="87"/>
  <c r="U1180" i="87"/>
  <c r="W1180" i="87" s="1"/>
  <c r="L1180" i="87"/>
  <c r="M1180" i="87"/>
  <c r="O1180" i="87"/>
  <c r="P1180" i="87" s="1"/>
  <c r="Q1180" i="87"/>
  <c r="R1180" i="87" s="1"/>
  <c r="S1180" i="87"/>
  <c r="T1180" i="87" s="1"/>
  <c r="J1180" i="87"/>
  <c r="K1180" i="87"/>
  <c r="U1224" i="87"/>
  <c r="W1224" i="87" s="1"/>
  <c r="M1224" i="87"/>
  <c r="L1224" i="87"/>
  <c r="Q1224" i="87"/>
  <c r="R1224" i="87" s="1"/>
  <c r="O1224" i="87"/>
  <c r="P1224" i="87" s="1"/>
  <c r="S1224" i="87"/>
  <c r="T1224" i="87" s="1"/>
  <c r="K1224" i="87"/>
  <c r="J1224" i="87"/>
  <c r="L1085" i="87"/>
  <c r="U1085" i="87"/>
  <c r="W1085" i="87" s="1"/>
  <c r="M1085" i="87"/>
  <c r="S1085" i="87"/>
  <c r="T1085" i="87" s="1"/>
  <c r="O1085" i="87"/>
  <c r="P1085" i="87" s="1"/>
  <c r="Q1085" i="87"/>
  <c r="R1085" i="87" s="1"/>
  <c r="J1085" i="87"/>
  <c r="K1085" i="87"/>
  <c r="L1187" i="87"/>
  <c r="U1187" i="87"/>
  <c r="W1187" i="87" s="1"/>
  <c r="M1187" i="87"/>
  <c r="Q1187" i="87"/>
  <c r="R1187" i="87" s="1"/>
  <c r="S1187" i="87"/>
  <c r="T1187" i="87" s="1"/>
  <c r="O1187" i="87"/>
  <c r="P1187" i="87" s="1"/>
  <c r="K1187" i="87"/>
  <c r="J1187" i="87"/>
  <c r="M1088" i="87"/>
  <c r="U1088" i="87"/>
  <c r="W1088" i="87" s="1"/>
  <c r="L1088" i="87"/>
  <c r="Q1088" i="87"/>
  <c r="R1088" i="87" s="1"/>
  <c r="S1088" i="87"/>
  <c r="T1088" i="87" s="1"/>
  <c r="O1088" i="87"/>
  <c r="P1088" i="87" s="1"/>
  <c r="J1088" i="87"/>
  <c r="K1088" i="87"/>
  <c r="L1033" i="87"/>
  <c r="U1033" i="87"/>
  <c r="W1033" i="87" s="1"/>
  <c r="M1033" i="87"/>
  <c r="O1033" i="87"/>
  <c r="P1033" i="87" s="1"/>
  <c r="Q1033" i="87"/>
  <c r="R1033" i="87" s="1"/>
  <c r="S1033" i="87"/>
  <c r="T1033" i="87" s="1"/>
  <c r="K1033" i="87"/>
  <c r="J1033" i="87"/>
  <c r="U1081" i="87"/>
  <c r="W1081" i="87" s="1"/>
  <c r="M1081" i="87"/>
  <c r="L1081" i="87"/>
  <c r="S1081" i="87"/>
  <c r="T1081" i="87" s="1"/>
  <c r="O1081" i="87"/>
  <c r="P1081" i="87" s="1"/>
  <c r="Q1081" i="87"/>
  <c r="R1081" i="87" s="1"/>
  <c r="K1081" i="87"/>
  <c r="J1081" i="87"/>
  <c r="M989" i="87"/>
  <c r="U989" i="87"/>
  <c r="W989" i="87" s="1"/>
  <c r="L989" i="87"/>
  <c r="O989" i="87"/>
  <c r="P989" i="87" s="1"/>
  <c r="S989" i="87"/>
  <c r="T989" i="87" s="1"/>
  <c r="Q989" i="87"/>
  <c r="R989" i="87" s="1"/>
  <c r="K989" i="87"/>
  <c r="J989" i="87"/>
  <c r="U1071" i="87"/>
  <c r="W1071" i="87" s="1"/>
  <c r="L1071" i="87"/>
  <c r="M1071" i="87"/>
  <c r="S1071" i="87"/>
  <c r="T1071" i="87" s="1"/>
  <c r="O1071" i="87"/>
  <c r="P1071" i="87" s="1"/>
  <c r="Q1071" i="87"/>
  <c r="R1071" i="87" s="1"/>
  <c r="J1071" i="87"/>
  <c r="K1071" i="87"/>
  <c r="M30" i="87"/>
  <c r="L30" i="87"/>
  <c r="O30" i="87"/>
  <c r="Q30" i="87"/>
  <c r="R30" i="87" s="1"/>
  <c r="S30" i="87"/>
  <c r="T30" i="87" s="1"/>
  <c r="J30" i="87"/>
  <c r="K30" i="87"/>
  <c r="U81" i="87"/>
  <c r="W81" i="87" s="1"/>
  <c r="M81" i="87"/>
  <c r="L81" i="87"/>
  <c r="O81" i="87"/>
  <c r="Q81" i="87"/>
  <c r="R81" i="87" s="1"/>
  <c r="S81" i="87"/>
  <c r="T81" i="87" s="1"/>
  <c r="K81" i="87"/>
  <c r="J81" i="87"/>
  <c r="M118" i="87"/>
  <c r="L118" i="87"/>
  <c r="S118" i="87"/>
  <c r="T118" i="87" s="1"/>
  <c r="O118" i="87"/>
  <c r="P118" i="87" s="1"/>
  <c r="Q118" i="87"/>
  <c r="R118" i="87" s="1"/>
  <c r="J118" i="87"/>
  <c r="K118" i="87"/>
  <c r="M7" i="87"/>
  <c r="L7" i="87"/>
  <c r="U7" i="87"/>
  <c r="O7" i="87"/>
  <c r="S7" i="87"/>
  <c r="T7" i="87" s="1"/>
  <c r="Q7" i="87"/>
  <c r="R7" i="87" s="1"/>
  <c r="K7" i="87"/>
  <c r="J7" i="87"/>
  <c r="U55" i="87"/>
  <c r="L55" i="87"/>
  <c r="M55" i="87"/>
  <c r="Q55" i="87"/>
  <c r="R55" i="87" s="1"/>
  <c r="O55" i="87"/>
  <c r="S55" i="87"/>
  <c r="T55" i="87" s="1"/>
  <c r="J55" i="87"/>
  <c r="K55" i="87"/>
  <c r="U78" i="87"/>
  <c r="W78" i="87" s="1"/>
  <c r="L78" i="87"/>
  <c r="M78" i="87"/>
  <c r="O78" i="87"/>
  <c r="Q78" i="87"/>
  <c r="R78" i="87" s="1"/>
  <c r="S78" i="87"/>
  <c r="T78" i="87" s="1"/>
  <c r="J78" i="87"/>
  <c r="K78" i="87"/>
  <c r="L32" i="87"/>
  <c r="M32" i="87"/>
  <c r="U32" i="87"/>
  <c r="S32" i="87"/>
  <c r="T32" i="87" s="1"/>
  <c r="O32" i="87"/>
  <c r="Q32" i="87"/>
  <c r="R32" i="87" s="1"/>
  <c r="K32" i="87"/>
  <c r="J32" i="87"/>
  <c r="L112" i="87"/>
  <c r="M112" i="87"/>
  <c r="S112" i="87"/>
  <c r="T112" i="87" s="1"/>
  <c r="O112" i="87"/>
  <c r="K112" i="87"/>
  <c r="Q112" i="87"/>
  <c r="R112" i="87" s="1"/>
  <c r="J112" i="87"/>
  <c r="M312" i="87"/>
  <c r="U312" i="87"/>
  <c r="W312" i="87" s="1"/>
  <c r="L312" i="87"/>
  <c r="S312" i="87"/>
  <c r="T312" i="87" s="1"/>
  <c r="Q312" i="87"/>
  <c r="R312" i="87" s="1"/>
  <c r="O312" i="87"/>
  <c r="P312" i="87" s="1"/>
  <c r="J312" i="87"/>
  <c r="K312" i="87"/>
  <c r="L37" i="87"/>
  <c r="U37" i="87"/>
  <c r="W37" i="87" s="1"/>
  <c r="M37" i="87"/>
  <c r="O37" i="87"/>
  <c r="Q37" i="87"/>
  <c r="R37" i="87" s="1"/>
  <c r="S37" i="87"/>
  <c r="T37" i="87" s="1"/>
  <c r="J37" i="87"/>
  <c r="K37" i="87"/>
  <c r="L50" i="87"/>
  <c r="U50" i="87"/>
  <c r="W50" i="87" s="1"/>
  <c r="M50" i="87"/>
  <c r="S50" i="87"/>
  <c r="T50" i="87" s="1"/>
  <c r="Q50" i="87"/>
  <c r="R50" i="87" s="1"/>
  <c r="O50" i="87"/>
  <c r="K50" i="87"/>
  <c r="J50" i="87"/>
  <c r="U76" i="87"/>
  <c r="L76" i="87"/>
  <c r="M76" i="87"/>
  <c r="Q76" i="87"/>
  <c r="R76" i="87" s="1"/>
  <c r="O76" i="87"/>
  <c r="S76" i="87"/>
  <c r="T76" i="87" s="1"/>
  <c r="J76" i="87"/>
  <c r="K76" i="87"/>
  <c r="L331" i="87"/>
  <c r="U331" i="87"/>
  <c r="W331" i="87" s="1"/>
  <c r="M331" i="87"/>
  <c r="S331" i="87"/>
  <c r="T331" i="87" s="1"/>
  <c r="Q331" i="87"/>
  <c r="R331" i="87" s="1"/>
  <c r="O331" i="87"/>
  <c r="P331" i="87" s="1"/>
  <c r="J331" i="87"/>
  <c r="K331" i="87"/>
  <c r="L339" i="87"/>
  <c r="U339" i="87"/>
  <c r="W339" i="87" s="1"/>
  <c r="M339" i="87"/>
  <c r="Q339" i="87"/>
  <c r="R339" i="87" s="1"/>
  <c r="O339" i="87"/>
  <c r="P339" i="87" s="1"/>
  <c r="S339" i="87"/>
  <c r="T339" i="87" s="1"/>
  <c r="K339" i="87"/>
  <c r="J339" i="87"/>
  <c r="U199" i="87"/>
  <c r="W199" i="87" s="1"/>
  <c r="M199" i="87"/>
  <c r="L199" i="87"/>
  <c r="O199" i="87"/>
  <c r="P199" i="87" s="1"/>
  <c r="S199" i="87"/>
  <c r="T199" i="87" s="1"/>
  <c r="K199" i="87"/>
  <c r="Q199" i="87"/>
  <c r="R199" i="87" s="1"/>
  <c r="J199" i="87"/>
  <c r="L299" i="87"/>
  <c r="U299" i="87"/>
  <c r="W299" i="87" s="1"/>
  <c r="M299" i="87"/>
  <c r="Q299" i="87"/>
  <c r="R299" i="87" s="1"/>
  <c r="S299" i="87"/>
  <c r="T299" i="87" s="1"/>
  <c r="J299" i="87"/>
  <c r="O299" i="87"/>
  <c r="P299" i="87" s="1"/>
  <c r="K299" i="87"/>
  <c r="M309" i="87"/>
  <c r="U309" i="87"/>
  <c r="W309" i="87" s="1"/>
  <c r="L309" i="87"/>
  <c r="S309" i="87"/>
  <c r="T309" i="87" s="1"/>
  <c r="Q309" i="87"/>
  <c r="R309" i="87" s="1"/>
  <c r="O309" i="87"/>
  <c r="P309" i="87" s="1"/>
  <c r="J309" i="87"/>
  <c r="K309" i="87"/>
  <c r="M192" i="87"/>
  <c r="L192" i="87"/>
  <c r="U192" i="87"/>
  <c r="W192" i="87" s="1"/>
  <c r="S192" i="87"/>
  <c r="T192" i="87" s="1"/>
  <c r="Q192" i="87"/>
  <c r="R192" i="87" s="1"/>
  <c r="O192" i="87"/>
  <c r="P192" i="87" s="1"/>
  <c r="J192" i="87"/>
  <c r="K192" i="87"/>
  <c r="U239" i="87"/>
  <c r="W239" i="87" s="1"/>
  <c r="M239" i="87"/>
  <c r="L239" i="87"/>
  <c r="S239" i="87"/>
  <c r="T239" i="87" s="1"/>
  <c r="Q239" i="87"/>
  <c r="R239" i="87" s="1"/>
  <c r="O239" i="87"/>
  <c r="P239" i="87" s="1"/>
  <c r="J239" i="87"/>
  <c r="K239" i="87"/>
  <c r="M335" i="87"/>
  <c r="L335" i="87"/>
  <c r="U335" i="87"/>
  <c r="W335" i="87" s="1"/>
  <c r="O335" i="87"/>
  <c r="P335" i="87" s="1"/>
  <c r="Q335" i="87"/>
  <c r="R335" i="87" s="1"/>
  <c r="S335" i="87"/>
  <c r="T335" i="87" s="1"/>
  <c r="J335" i="87"/>
  <c r="K335" i="87"/>
  <c r="L355" i="87"/>
  <c r="U355" i="87"/>
  <c r="W355" i="87" s="1"/>
  <c r="M355" i="87"/>
  <c r="S355" i="87"/>
  <c r="T355" i="87" s="1"/>
  <c r="O355" i="87"/>
  <c r="P355" i="87" s="1"/>
  <c r="Q355" i="87"/>
  <c r="R355" i="87" s="1"/>
  <c r="J355" i="87"/>
  <c r="K355" i="87"/>
  <c r="U209" i="87"/>
  <c r="W209" i="87" s="1"/>
  <c r="M209" i="87"/>
  <c r="L209" i="87"/>
  <c r="O209" i="87"/>
  <c r="P209" i="87" s="1"/>
  <c r="S209" i="87"/>
  <c r="T209" i="87" s="1"/>
  <c r="Q209" i="87"/>
  <c r="R209" i="87" s="1"/>
  <c r="K209" i="87"/>
  <c r="J209" i="87"/>
  <c r="U220" i="87"/>
  <c r="W220" i="87" s="1"/>
  <c r="M220" i="87"/>
  <c r="L220" i="87"/>
  <c r="Q220" i="87"/>
  <c r="R220" i="87" s="1"/>
  <c r="O220" i="87"/>
  <c r="P220" i="87" s="1"/>
  <c r="S220" i="87"/>
  <c r="T220" i="87" s="1"/>
  <c r="J220" i="87"/>
  <c r="K220" i="87"/>
  <c r="U265" i="87"/>
  <c r="W265" i="87" s="1"/>
  <c r="M265" i="87"/>
  <c r="L265" i="87"/>
  <c r="O265" i="87"/>
  <c r="P265" i="87" s="1"/>
  <c r="J265" i="87"/>
  <c r="K265" i="87"/>
  <c r="Q265" i="87"/>
  <c r="R265" i="87" s="1"/>
  <c r="S265" i="87"/>
  <c r="T265" i="87" s="1"/>
  <c r="M151" i="87"/>
  <c r="L151" i="87"/>
  <c r="Q151" i="87"/>
  <c r="R151" i="87" s="1"/>
  <c r="O151" i="87"/>
  <c r="K151" i="87"/>
  <c r="S151" i="87"/>
  <c r="T151" i="87" s="1"/>
  <c r="J151" i="87"/>
  <c r="M295" i="87"/>
  <c r="U295" i="87"/>
  <c r="W295" i="87" s="1"/>
  <c r="L295" i="87"/>
  <c r="Q295" i="87"/>
  <c r="R295" i="87" s="1"/>
  <c r="O295" i="87"/>
  <c r="P295" i="87" s="1"/>
  <c r="J295" i="87"/>
  <c r="S295" i="87"/>
  <c r="T295" i="87" s="1"/>
  <c r="K295" i="87"/>
  <c r="U438" i="87"/>
  <c r="W438" i="87" s="1"/>
  <c r="M438" i="87"/>
  <c r="L438" i="87"/>
  <c r="S438" i="87"/>
  <c r="T438" i="87" s="1"/>
  <c r="O438" i="87"/>
  <c r="P438" i="87" s="1"/>
  <c r="Q438" i="87"/>
  <c r="R438" i="87" s="1"/>
  <c r="K438" i="87"/>
  <c r="J438" i="87"/>
  <c r="M550" i="87"/>
  <c r="U550" i="87"/>
  <c r="W550" i="87" s="1"/>
  <c r="L550" i="87"/>
  <c r="S550" i="87"/>
  <c r="T550" i="87" s="1"/>
  <c r="O550" i="87"/>
  <c r="P550" i="87" s="1"/>
  <c r="Q550" i="87"/>
  <c r="R550" i="87" s="1"/>
  <c r="K550" i="87"/>
  <c r="J550" i="87"/>
  <c r="U434" i="87"/>
  <c r="W434" i="87" s="1"/>
  <c r="M434" i="87"/>
  <c r="L434" i="87"/>
  <c r="S434" i="87"/>
  <c r="T434" i="87" s="1"/>
  <c r="Q434" i="87"/>
  <c r="R434" i="87" s="1"/>
  <c r="O434" i="87"/>
  <c r="P434" i="87" s="1"/>
  <c r="J434" i="87"/>
  <c r="K434" i="87"/>
  <c r="M519" i="87"/>
  <c r="U519" i="87"/>
  <c r="W519" i="87" s="1"/>
  <c r="L519" i="87"/>
  <c r="S519" i="87"/>
  <c r="T519" i="87" s="1"/>
  <c r="Q519" i="87"/>
  <c r="R519" i="87" s="1"/>
  <c r="O519" i="87"/>
  <c r="P519" i="87" s="1"/>
  <c r="K519" i="87"/>
  <c r="J519" i="87"/>
  <c r="U681" i="87"/>
  <c r="W681" i="87" s="1"/>
  <c r="M681" i="87"/>
  <c r="L681" i="87"/>
  <c r="O681" i="87"/>
  <c r="P681" i="87" s="1"/>
  <c r="Q681" i="87"/>
  <c r="R681" i="87" s="1"/>
  <c r="S681" i="87"/>
  <c r="T681" i="87" s="1"/>
  <c r="J681" i="87"/>
  <c r="K681" i="87"/>
  <c r="L475" i="87"/>
  <c r="M475" i="87"/>
  <c r="U475" i="87"/>
  <c r="W475" i="87" s="1"/>
  <c r="Q475" i="87"/>
  <c r="R475" i="87" s="1"/>
  <c r="S475" i="87"/>
  <c r="T475" i="87" s="1"/>
  <c r="O475" i="87"/>
  <c r="P475" i="87" s="1"/>
  <c r="K475" i="87"/>
  <c r="J475" i="87"/>
  <c r="U439" i="87"/>
  <c r="W439" i="87" s="1"/>
  <c r="M439" i="87"/>
  <c r="L439" i="87"/>
  <c r="O439" i="87"/>
  <c r="P439" i="87" s="1"/>
  <c r="S439" i="87"/>
  <c r="T439" i="87" s="1"/>
  <c r="J439" i="87"/>
  <c r="K439" i="87"/>
  <c r="Q439" i="87"/>
  <c r="R439" i="87" s="1"/>
  <c r="M365" i="87"/>
  <c r="U365" i="87"/>
  <c r="W365" i="87" s="1"/>
  <c r="L365" i="87"/>
  <c r="Q365" i="87"/>
  <c r="R365" i="87" s="1"/>
  <c r="S365" i="87"/>
  <c r="T365" i="87" s="1"/>
  <c r="O365" i="87"/>
  <c r="P365" i="87" s="1"/>
  <c r="K365" i="87"/>
  <c r="J365" i="87"/>
  <c r="L473" i="87"/>
  <c r="U473" i="87"/>
  <c r="W473" i="87" s="1"/>
  <c r="M473" i="87"/>
  <c r="S473" i="87"/>
  <c r="T473" i="87" s="1"/>
  <c r="Q473" i="87"/>
  <c r="R473" i="87" s="1"/>
  <c r="O473" i="87"/>
  <c r="P473" i="87" s="1"/>
  <c r="K473" i="87"/>
  <c r="J473" i="87"/>
  <c r="L517" i="87"/>
  <c r="U517" i="87"/>
  <c r="W517" i="87" s="1"/>
  <c r="M517" i="87"/>
  <c r="S517" i="87"/>
  <c r="T517" i="87" s="1"/>
  <c r="Q517" i="87"/>
  <c r="R517" i="87" s="1"/>
  <c r="O517" i="87"/>
  <c r="P517" i="87" s="1"/>
  <c r="J517" i="87"/>
  <c r="K517" i="87"/>
  <c r="L659" i="87"/>
  <c r="U659" i="87"/>
  <c r="W659" i="87" s="1"/>
  <c r="M659" i="87"/>
  <c r="O659" i="87"/>
  <c r="P659" i="87" s="1"/>
  <c r="Q659" i="87"/>
  <c r="R659" i="87" s="1"/>
  <c r="S659" i="87"/>
  <c r="T659" i="87" s="1"/>
  <c r="K659" i="87"/>
  <c r="J659" i="87"/>
  <c r="L383" i="87"/>
  <c r="M383" i="87"/>
  <c r="U383" i="87"/>
  <c r="W383" i="87" s="1"/>
  <c r="O383" i="87"/>
  <c r="P383" i="87" s="1"/>
  <c r="Q383" i="87"/>
  <c r="R383" i="87" s="1"/>
  <c r="J383" i="87"/>
  <c r="S383" i="87"/>
  <c r="T383" i="87" s="1"/>
  <c r="K383" i="87"/>
  <c r="L481" i="87"/>
  <c r="M481" i="87"/>
  <c r="U481" i="87"/>
  <c r="W481" i="87" s="1"/>
  <c r="O481" i="87"/>
  <c r="P481" i="87" s="1"/>
  <c r="S481" i="87"/>
  <c r="T481" i="87" s="1"/>
  <c r="Q481" i="87"/>
  <c r="R481" i="87" s="1"/>
  <c r="J481" i="87"/>
  <c r="K481" i="87"/>
  <c r="M538" i="87"/>
  <c r="U538" i="87"/>
  <c r="W538" i="87" s="1"/>
  <c r="L538" i="87"/>
  <c r="Q538" i="87"/>
  <c r="R538" i="87" s="1"/>
  <c r="S538" i="87"/>
  <c r="T538" i="87" s="1"/>
  <c r="O538" i="87"/>
  <c r="P538" i="87" s="1"/>
  <c r="J538" i="87"/>
  <c r="K538" i="87"/>
  <c r="L445" i="87"/>
  <c r="M445" i="87"/>
  <c r="U445" i="87"/>
  <c r="W445" i="87" s="1"/>
  <c r="S445" i="87"/>
  <c r="T445" i="87" s="1"/>
  <c r="O445" i="87"/>
  <c r="P445" i="87" s="1"/>
  <c r="Q445" i="87"/>
  <c r="R445" i="87" s="1"/>
  <c r="K445" i="87"/>
  <c r="J445" i="87"/>
  <c r="U484" i="87"/>
  <c r="W484" i="87" s="1"/>
  <c r="L484" i="87"/>
  <c r="M484" i="87"/>
  <c r="O484" i="87"/>
  <c r="P484" i="87" s="1"/>
  <c r="S484" i="87"/>
  <c r="T484" i="87" s="1"/>
  <c r="Q484" i="87"/>
  <c r="R484" i="87" s="1"/>
  <c r="J484" i="87"/>
  <c r="K484" i="87"/>
  <c r="M366" i="87"/>
  <c r="U366" i="87"/>
  <c r="W366" i="87" s="1"/>
  <c r="L366" i="87"/>
  <c r="S366" i="87"/>
  <c r="T366" i="87" s="1"/>
  <c r="Q366" i="87"/>
  <c r="R366" i="87" s="1"/>
  <c r="O366" i="87"/>
  <c r="P366" i="87" s="1"/>
  <c r="K366" i="87"/>
  <c r="J366" i="87"/>
  <c r="M425" i="87"/>
  <c r="U425" i="87"/>
  <c r="W425" i="87" s="1"/>
  <c r="L425" i="87"/>
  <c r="S425" i="87"/>
  <c r="T425" i="87" s="1"/>
  <c r="O425" i="87"/>
  <c r="P425" i="87" s="1"/>
  <c r="Q425" i="87"/>
  <c r="R425" i="87" s="1"/>
  <c r="J425" i="87"/>
  <c r="K425" i="87"/>
  <c r="U474" i="87"/>
  <c r="W474" i="87" s="1"/>
  <c r="L474" i="87"/>
  <c r="M474" i="87"/>
  <c r="S474" i="87"/>
  <c r="T474" i="87" s="1"/>
  <c r="Q474" i="87"/>
  <c r="R474" i="87" s="1"/>
  <c r="O474" i="87"/>
  <c r="P474" i="87" s="1"/>
  <c r="K474" i="87"/>
  <c r="J474" i="87"/>
  <c r="U631" i="87"/>
  <c r="W631" i="87" s="1"/>
  <c r="L631" i="87"/>
  <c r="M631" i="87"/>
  <c r="Q631" i="87"/>
  <c r="R631" i="87" s="1"/>
  <c r="S631" i="87"/>
  <c r="T631" i="87" s="1"/>
  <c r="O631" i="87"/>
  <c r="P631" i="87" s="1"/>
  <c r="J631" i="87"/>
  <c r="K631" i="87"/>
  <c r="M741" i="87"/>
  <c r="U741" i="87"/>
  <c r="W741" i="87" s="1"/>
  <c r="L741" i="87"/>
  <c r="O741" i="87"/>
  <c r="P741" i="87" s="1"/>
  <c r="Q741" i="87"/>
  <c r="R741" i="87" s="1"/>
  <c r="S741" i="87"/>
  <c r="T741" i="87" s="1"/>
  <c r="J741" i="87"/>
  <c r="K741" i="87"/>
  <c r="M589" i="87"/>
  <c r="L589" i="87"/>
  <c r="U589" i="87"/>
  <c r="W589" i="87" s="1"/>
  <c r="S589" i="87"/>
  <c r="T589" i="87" s="1"/>
  <c r="Q589" i="87"/>
  <c r="R589" i="87" s="1"/>
  <c r="O589" i="87"/>
  <c r="P589" i="87" s="1"/>
  <c r="K589" i="87"/>
  <c r="J589" i="87"/>
  <c r="L571" i="87"/>
  <c r="M571" i="87"/>
  <c r="U571" i="87"/>
  <c r="W571" i="87" s="1"/>
  <c r="S571" i="87"/>
  <c r="T571" i="87" s="1"/>
  <c r="O571" i="87"/>
  <c r="P571" i="87" s="1"/>
  <c r="Q571" i="87"/>
  <c r="R571" i="87" s="1"/>
  <c r="J571" i="87"/>
  <c r="K571" i="87"/>
  <c r="U725" i="87"/>
  <c r="W725" i="87" s="1"/>
  <c r="L725" i="87"/>
  <c r="M725" i="87"/>
  <c r="S725" i="87"/>
  <c r="T725" i="87" s="1"/>
  <c r="O725" i="87"/>
  <c r="P725" i="87" s="1"/>
  <c r="K725" i="87"/>
  <c r="Q725" i="87"/>
  <c r="R725" i="87" s="1"/>
  <c r="J725" i="87"/>
  <c r="M655" i="87"/>
  <c r="U655" i="87"/>
  <c r="W655" i="87" s="1"/>
  <c r="L655" i="87"/>
  <c r="O655" i="87"/>
  <c r="P655" i="87" s="1"/>
  <c r="Q655" i="87"/>
  <c r="R655" i="87" s="1"/>
  <c r="S655" i="87"/>
  <c r="T655" i="87" s="1"/>
  <c r="K655" i="87"/>
  <c r="J655" i="87"/>
  <c r="M697" i="87"/>
  <c r="U697" i="87"/>
  <c r="W697" i="87" s="1"/>
  <c r="L697" i="87"/>
  <c r="O697" i="87"/>
  <c r="P697" i="87" s="1"/>
  <c r="Q697" i="87"/>
  <c r="R697" i="87" s="1"/>
  <c r="S697" i="87"/>
  <c r="T697" i="87" s="1"/>
  <c r="K697" i="87"/>
  <c r="J697" i="87"/>
  <c r="U574" i="87"/>
  <c r="W574" i="87" s="1"/>
  <c r="M574" i="87"/>
  <c r="L574" i="87"/>
  <c r="O574" i="87"/>
  <c r="P574" i="87" s="1"/>
  <c r="S574" i="87"/>
  <c r="T574" i="87" s="1"/>
  <c r="Q574" i="87"/>
  <c r="R574" i="87" s="1"/>
  <c r="K574" i="87"/>
  <c r="J574" i="87"/>
  <c r="M733" i="87"/>
  <c r="L733" i="87"/>
  <c r="U733" i="87"/>
  <c r="W733" i="87" s="1"/>
  <c r="O733" i="87"/>
  <c r="P733" i="87" s="1"/>
  <c r="Q733" i="87"/>
  <c r="R733" i="87" s="1"/>
  <c r="S733" i="87"/>
  <c r="T733" i="87" s="1"/>
  <c r="K733" i="87"/>
  <c r="J733" i="87"/>
  <c r="U554" i="87"/>
  <c r="W554" i="87" s="1"/>
  <c r="L554" i="87"/>
  <c r="M554" i="87"/>
  <c r="Q554" i="87"/>
  <c r="R554" i="87" s="1"/>
  <c r="S554" i="87"/>
  <c r="T554" i="87" s="1"/>
  <c r="O554" i="87"/>
  <c r="P554" i="87" s="1"/>
  <c r="J554" i="87"/>
  <c r="K554" i="87"/>
  <c r="M623" i="87"/>
  <c r="L623" i="87"/>
  <c r="U623" i="87"/>
  <c r="W623" i="87" s="1"/>
  <c r="S623" i="87"/>
  <c r="T623" i="87" s="1"/>
  <c r="Q623" i="87"/>
  <c r="R623" i="87" s="1"/>
  <c r="O623" i="87"/>
  <c r="P623" i="87" s="1"/>
  <c r="K623" i="87"/>
  <c r="J623" i="87"/>
  <c r="U684" i="87"/>
  <c r="W684" i="87" s="1"/>
  <c r="M684" i="87"/>
  <c r="L684" i="87"/>
  <c r="Q684" i="87"/>
  <c r="R684" i="87" s="1"/>
  <c r="S684" i="87"/>
  <c r="T684" i="87" s="1"/>
  <c r="O684" i="87"/>
  <c r="P684" i="87" s="1"/>
  <c r="K684" i="87"/>
  <c r="J684" i="87"/>
  <c r="L590" i="87"/>
  <c r="U590" i="87"/>
  <c r="W590" i="87" s="1"/>
  <c r="M590" i="87"/>
  <c r="O590" i="87"/>
  <c r="P590" i="87" s="1"/>
  <c r="S590" i="87"/>
  <c r="T590" i="87" s="1"/>
  <c r="Q590" i="87"/>
  <c r="R590" i="87" s="1"/>
  <c r="K590" i="87"/>
  <c r="J590" i="87"/>
  <c r="L634" i="87"/>
  <c r="U634" i="87"/>
  <c r="W634" i="87" s="1"/>
  <c r="M634" i="87"/>
  <c r="Q634" i="87"/>
  <c r="R634" i="87" s="1"/>
  <c r="S634" i="87"/>
  <c r="T634" i="87" s="1"/>
  <c r="O634" i="87"/>
  <c r="P634" i="87" s="1"/>
  <c r="K634" i="87"/>
  <c r="J634" i="87"/>
  <c r="M628" i="87"/>
  <c r="U628" i="87"/>
  <c r="W628" i="87" s="1"/>
  <c r="L628" i="87"/>
  <c r="Q628" i="87"/>
  <c r="R628" i="87" s="1"/>
  <c r="S628" i="87"/>
  <c r="T628" i="87" s="1"/>
  <c r="O628" i="87"/>
  <c r="P628" i="87" s="1"/>
  <c r="J628" i="87"/>
  <c r="K628" i="87"/>
  <c r="M669" i="87"/>
  <c r="U669" i="87"/>
  <c r="W669" i="87" s="1"/>
  <c r="L669" i="87"/>
  <c r="O669" i="87"/>
  <c r="P669" i="87" s="1"/>
  <c r="Q669" i="87"/>
  <c r="R669" i="87" s="1"/>
  <c r="S669" i="87"/>
  <c r="T669" i="87" s="1"/>
  <c r="K669" i="87"/>
  <c r="J669" i="87"/>
  <c r="L726" i="87"/>
  <c r="U726" i="87"/>
  <c r="W726" i="87" s="1"/>
  <c r="M726" i="87"/>
  <c r="O726" i="87"/>
  <c r="P726" i="87" s="1"/>
  <c r="Q726" i="87"/>
  <c r="R726" i="87" s="1"/>
  <c r="S726" i="87"/>
  <c r="T726" i="87" s="1"/>
  <c r="K726" i="87"/>
  <c r="J726" i="87"/>
  <c r="U949" i="87"/>
  <c r="W949" i="87" s="1"/>
  <c r="M949" i="87"/>
  <c r="L949" i="87"/>
  <c r="S949" i="87"/>
  <c r="T949" i="87" s="1"/>
  <c r="O949" i="87"/>
  <c r="P949" i="87" s="1"/>
  <c r="Q949" i="87"/>
  <c r="R949" i="87" s="1"/>
  <c r="K949" i="87"/>
  <c r="J949" i="87"/>
  <c r="M616" i="87"/>
  <c r="L616" i="87"/>
  <c r="U616" i="87"/>
  <c r="W616" i="87" s="1"/>
  <c r="S616" i="87"/>
  <c r="T616" i="87" s="1"/>
  <c r="O616" i="87"/>
  <c r="P616" i="87" s="1"/>
  <c r="Q616" i="87"/>
  <c r="R616" i="87" s="1"/>
  <c r="J616" i="87"/>
  <c r="K616" i="87"/>
  <c r="L893" i="87"/>
  <c r="U893" i="87"/>
  <c r="W893" i="87" s="1"/>
  <c r="M893" i="87"/>
  <c r="S893" i="87"/>
  <c r="T893" i="87" s="1"/>
  <c r="O893" i="87"/>
  <c r="P893" i="87" s="1"/>
  <c r="Q893" i="87"/>
  <c r="R893" i="87" s="1"/>
  <c r="J893" i="87"/>
  <c r="K893" i="87"/>
  <c r="L808" i="87"/>
  <c r="M808" i="87"/>
  <c r="U808" i="87"/>
  <c r="W808" i="87" s="1"/>
  <c r="S808" i="87"/>
  <c r="T808" i="87" s="1"/>
  <c r="Q808" i="87"/>
  <c r="R808" i="87" s="1"/>
  <c r="O808" i="87"/>
  <c r="P808" i="87" s="1"/>
  <c r="K808" i="87"/>
  <c r="J808" i="87"/>
  <c r="M952" i="87"/>
  <c r="U952" i="87"/>
  <c r="W952" i="87" s="1"/>
  <c r="L952" i="87"/>
  <c r="S952" i="87"/>
  <c r="T952" i="87" s="1"/>
  <c r="Q952" i="87"/>
  <c r="R952" i="87" s="1"/>
  <c r="O952" i="87"/>
  <c r="P952" i="87" s="1"/>
  <c r="J952" i="87"/>
  <c r="K952" i="87"/>
  <c r="M800" i="87"/>
  <c r="U800" i="87"/>
  <c r="W800" i="87" s="1"/>
  <c r="L800" i="87"/>
  <c r="Q800" i="87"/>
  <c r="R800" i="87" s="1"/>
  <c r="S800" i="87"/>
  <c r="T800" i="87" s="1"/>
  <c r="O800" i="87"/>
  <c r="P800" i="87" s="1"/>
  <c r="J800" i="87"/>
  <c r="K800" i="87"/>
  <c r="M897" i="87"/>
  <c r="L897" i="87"/>
  <c r="U897" i="87"/>
  <c r="W897" i="87" s="1"/>
  <c r="O897" i="87"/>
  <c r="P897" i="87" s="1"/>
  <c r="S897" i="87"/>
  <c r="T897" i="87" s="1"/>
  <c r="Q897" i="87"/>
  <c r="R897" i="87" s="1"/>
  <c r="K897" i="87"/>
  <c r="J897" i="87"/>
  <c r="M1233" i="87"/>
  <c r="L1233" i="87"/>
  <c r="U1233" i="87"/>
  <c r="W1233" i="87" s="1"/>
  <c r="O1233" i="87"/>
  <c r="P1233" i="87" s="1"/>
  <c r="Q1233" i="87"/>
  <c r="R1233" i="87" s="1"/>
  <c r="S1233" i="87"/>
  <c r="T1233" i="87" s="1"/>
  <c r="K1233" i="87"/>
  <c r="J1233" i="87"/>
  <c r="L1202" i="87"/>
  <c r="U1202" i="87"/>
  <c r="W1202" i="87" s="1"/>
  <c r="M1202" i="87"/>
  <c r="Q1202" i="87"/>
  <c r="R1202" i="87" s="1"/>
  <c r="O1202" i="87"/>
  <c r="P1202" i="87" s="1"/>
  <c r="S1202" i="87"/>
  <c r="T1202" i="87" s="1"/>
  <c r="J1202" i="87"/>
  <c r="K1202" i="87"/>
  <c r="L809" i="87"/>
  <c r="U809" i="87"/>
  <c r="W809" i="87" s="1"/>
  <c r="M809" i="87"/>
  <c r="Q809" i="87"/>
  <c r="R809" i="87" s="1"/>
  <c r="O809" i="87"/>
  <c r="P809" i="87" s="1"/>
  <c r="S809" i="87"/>
  <c r="T809" i="87" s="1"/>
  <c r="K809" i="87"/>
  <c r="J809" i="87"/>
  <c r="M965" i="87"/>
  <c r="L965" i="87"/>
  <c r="U965" i="87"/>
  <c r="W965" i="87" s="1"/>
  <c r="O965" i="87"/>
  <c r="P965" i="87" s="1"/>
  <c r="Q965" i="87"/>
  <c r="R965" i="87" s="1"/>
  <c r="S965" i="87"/>
  <c r="T965" i="87" s="1"/>
  <c r="K965" i="87"/>
  <c r="J965" i="87"/>
  <c r="L895" i="87"/>
  <c r="U895" i="87"/>
  <c r="W895" i="87" s="1"/>
  <c r="M895" i="87"/>
  <c r="O895" i="87"/>
  <c r="P895" i="87" s="1"/>
  <c r="S895" i="87"/>
  <c r="T895" i="87" s="1"/>
  <c r="Q895" i="87"/>
  <c r="R895" i="87" s="1"/>
  <c r="J895" i="87"/>
  <c r="K895" i="87"/>
  <c r="L856" i="87"/>
  <c r="M856" i="87"/>
  <c r="U856" i="87"/>
  <c r="W856" i="87" s="1"/>
  <c r="O856" i="87"/>
  <c r="P856" i="87" s="1"/>
  <c r="Q856" i="87"/>
  <c r="R856" i="87" s="1"/>
  <c r="S856" i="87"/>
  <c r="T856" i="87" s="1"/>
  <c r="K856" i="87"/>
  <c r="J856" i="87"/>
  <c r="U901" i="87"/>
  <c r="W901" i="87" s="1"/>
  <c r="M901" i="87"/>
  <c r="L901" i="87"/>
  <c r="Q901" i="87"/>
  <c r="R901" i="87" s="1"/>
  <c r="O901" i="87"/>
  <c r="P901" i="87" s="1"/>
  <c r="S901" i="87"/>
  <c r="T901" i="87" s="1"/>
  <c r="K901" i="87"/>
  <c r="J901" i="87"/>
  <c r="L945" i="87"/>
  <c r="U945" i="87"/>
  <c r="W945" i="87" s="1"/>
  <c r="M945" i="87"/>
  <c r="Q945" i="87"/>
  <c r="R945" i="87" s="1"/>
  <c r="O945" i="87"/>
  <c r="P945" i="87" s="1"/>
  <c r="S945" i="87"/>
  <c r="T945" i="87" s="1"/>
  <c r="J945" i="87"/>
  <c r="K945" i="87"/>
  <c r="L884" i="87"/>
  <c r="U884" i="87"/>
  <c r="W884" i="87" s="1"/>
  <c r="M884" i="87"/>
  <c r="O884" i="87"/>
  <c r="P884" i="87" s="1"/>
  <c r="Q884" i="87"/>
  <c r="R884" i="87" s="1"/>
  <c r="S884" i="87"/>
  <c r="T884" i="87" s="1"/>
  <c r="K884" i="87"/>
  <c r="J884" i="87"/>
  <c r="L937" i="87"/>
  <c r="U937" i="87"/>
  <c r="W937" i="87" s="1"/>
  <c r="M937" i="87"/>
  <c r="S937" i="87"/>
  <c r="T937" i="87" s="1"/>
  <c r="Q937" i="87"/>
  <c r="R937" i="87" s="1"/>
  <c r="O937" i="87"/>
  <c r="P937" i="87" s="1"/>
  <c r="K937" i="87"/>
  <c r="J937" i="87"/>
  <c r="U1064" i="87"/>
  <c r="W1064" i="87" s="1"/>
  <c r="L1064" i="87"/>
  <c r="M1064" i="87"/>
  <c r="O1064" i="87"/>
  <c r="P1064" i="87" s="1"/>
  <c r="S1064" i="87"/>
  <c r="T1064" i="87" s="1"/>
  <c r="Q1064" i="87"/>
  <c r="R1064" i="87" s="1"/>
  <c r="J1064" i="87"/>
  <c r="K1064" i="87"/>
  <c r="U1100" i="87"/>
  <c r="W1100" i="87" s="1"/>
  <c r="L1100" i="87"/>
  <c r="M1100" i="87"/>
  <c r="Q1100" i="87"/>
  <c r="R1100" i="87" s="1"/>
  <c r="O1100" i="87"/>
  <c r="P1100" i="87" s="1"/>
  <c r="S1100" i="87"/>
  <c r="T1100" i="87" s="1"/>
  <c r="K1100" i="87"/>
  <c r="J1100" i="87"/>
  <c r="L1190" i="87"/>
  <c r="M1190" i="87"/>
  <c r="U1190" i="87"/>
  <c r="W1190" i="87" s="1"/>
  <c r="O1190" i="87"/>
  <c r="P1190" i="87" s="1"/>
  <c r="S1190" i="87"/>
  <c r="T1190" i="87" s="1"/>
  <c r="Q1190" i="87"/>
  <c r="R1190" i="87" s="1"/>
  <c r="K1190" i="87"/>
  <c r="J1190" i="87"/>
  <c r="L1000" i="87"/>
  <c r="U1000" i="87"/>
  <c r="W1000" i="87" s="1"/>
  <c r="M1000" i="87"/>
  <c r="S1000" i="87"/>
  <c r="T1000" i="87" s="1"/>
  <c r="Q1000" i="87"/>
  <c r="R1000" i="87" s="1"/>
  <c r="O1000" i="87"/>
  <c r="P1000" i="87" s="1"/>
  <c r="J1000" i="87"/>
  <c r="K1000" i="87"/>
  <c r="L1179" i="87"/>
  <c r="U1179" i="87"/>
  <c r="W1179" i="87" s="1"/>
  <c r="M1179" i="87"/>
  <c r="Q1179" i="87"/>
  <c r="R1179" i="87" s="1"/>
  <c r="S1179" i="87"/>
  <c r="T1179" i="87" s="1"/>
  <c r="O1179" i="87"/>
  <c r="P1179" i="87" s="1"/>
  <c r="J1179" i="87"/>
  <c r="K1179" i="87"/>
  <c r="L1145" i="87"/>
  <c r="M1145" i="87"/>
  <c r="U1145" i="87"/>
  <c r="W1145" i="87" s="1"/>
  <c r="Q1145" i="87"/>
  <c r="R1145" i="87" s="1"/>
  <c r="O1145" i="87"/>
  <c r="P1145" i="87" s="1"/>
  <c r="S1145" i="87"/>
  <c r="T1145" i="87" s="1"/>
  <c r="J1145" i="87"/>
  <c r="K1145" i="87"/>
  <c r="L1040" i="87"/>
  <c r="U1040" i="87"/>
  <c r="W1040" i="87" s="1"/>
  <c r="M1040" i="87"/>
  <c r="Q1040" i="87"/>
  <c r="R1040" i="87" s="1"/>
  <c r="O1040" i="87"/>
  <c r="P1040" i="87" s="1"/>
  <c r="S1040" i="87"/>
  <c r="T1040" i="87" s="1"/>
  <c r="J1040" i="87"/>
  <c r="K1040" i="87"/>
  <c r="U1087" i="87"/>
  <c r="W1087" i="87" s="1"/>
  <c r="M1087" i="87"/>
  <c r="L1087" i="87"/>
  <c r="S1087" i="87"/>
  <c r="T1087" i="87" s="1"/>
  <c r="O1087" i="87"/>
  <c r="P1087" i="87" s="1"/>
  <c r="Q1087" i="87"/>
  <c r="R1087" i="87" s="1"/>
  <c r="K1087" i="87"/>
  <c r="J1087" i="87"/>
  <c r="L1230" i="87"/>
  <c r="M1230" i="87"/>
  <c r="U1230" i="87"/>
  <c r="W1230" i="87" s="1"/>
  <c r="Q1230" i="87"/>
  <c r="R1230" i="87" s="1"/>
  <c r="S1230" i="87"/>
  <c r="T1230" i="87" s="1"/>
  <c r="O1230" i="87"/>
  <c r="P1230" i="87" s="1"/>
  <c r="J1230" i="87"/>
  <c r="K1230" i="87"/>
  <c r="L1128" i="87"/>
  <c r="U1128" i="87"/>
  <c r="W1128" i="87" s="1"/>
  <c r="M1128" i="87"/>
  <c r="O1128" i="87"/>
  <c r="P1128" i="87" s="1"/>
  <c r="Q1128" i="87"/>
  <c r="R1128" i="87" s="1"/>
  <c r="S1128" i="87"/>
  <c r="T1128" i="87" s="1"/>
  <c r="K1128" i="87"/>
  <c r="J1128" i="87"/>
  <c r="U1035" i="87"/>
  <c r="W1035" i="87" s="1"/>
  <c r="L1035" i="87"/>
  <c r="M1035" i="87"/>
  <c r="Q1035" i="87"/>
  <c r="R1035" i="87" s="1"/>
  <c r="S1035" i="87"/>
  <c r="T1035" i="87" s="1"/>
  <c r="O1035" i="87"/>
  <c r="P1035" i="87" s="1"/>
  <c r="K1035" i="87"/>
  <c r="J1035" i="87"/>
  <c r="U1149" i="87"/>
  <c r="W1149" i="87" s="1"/>
  <c r="M1149" i="87"/>
  <c r="L1149" i="87"/>
  <c r="S1149" i="87"/>
  <c r="T1149" i="87" s="1"/>
  <c r="O1149" i="87"/>
  <c r="P1149" i="87" s="1"/>
  <c r="Q1149" i="87"/>
  <c r="R1149" i="87" s="1"/>
  <c r="J1149" i="87"/>
  <c r="K1149" i="87"/>
  <c r="L992" i="87"/>
  <c r="U992" i="87"/>
  <c r="W992" i="87" s="1"/>
  <c r="M992" i="87"/>
  <c r="S992" i="87"/>
  <c r="T992" i="87" s="1"/>
  <c r="O992" i="87"/>
  <c r="P992" i="87" s="1"/>
  <c r="Q992" i="87"/>
  <c r="R992" i="87" s="1"/>
  <c r="J992" i="87"/>
  <c r="K992" i="87"/>
  <c r="U10" i="87"/>
  <c r="L10" i="87"/>
  <c r="M10" i="87"/>
  <c r="O10" i="87"/>
  <c r="S10" i="87"/>
  <c r="T10" i="87" s="1"/>
  <c r="Q10" i="87"/>
  <c r="R10" i="87" s="1"/>
  <c r="K10" i="87"/>
  <c r="J10" i="87"/>
  <c r="U533" i="87"/>
  <c r="W533" i="87" s="1"/>
  <c r="M533" i="87"/>
  <c r="L533" i="87"/>
  <c r="O533" i="87"/>
  <c r="P533" i="87" s="1"/>
  <c r="S533" i="87"/>
  <c r="T533" i="87" s="1"/>
  <c r="Q533" i="87"/>
  <c r="R533" i="87" s="1"/>
  <c r="J533" i="87"/>
  <c r="K533" i="87"/>
  <c r="M123" i="87"/>
  <c r="L123" i="87"/>
  <c r="S123" i="87"/>
  <c r="T123" i="87" s="1"/>
  <c r="O123" i="87"/>
  <c r="K123" i="87"/>
  <c r="Q123" i="87"/>
  <c r="R123" i="87" s="1"/>
  <c r="J123" i="87"/>
  <c r="M82" i="87"/>
  <c r="L82" i="87"/>
  <c r="U82" i="87"/>
  <c r="W82" i="87" s="1"/>
  <c r="O82" i="87"/>
  <c r="S82" i="87"/>
  <c r="T82" i="87" s="1"/>
  <c r="Q82" i="87"/>
  <c r="R82" i="87" s="1"/>
  <c r="K82" i="87"/>
  <c r="J82" i="87"/>
  <c r="M109" i="87"/>
  <c r="L109" i="87"/>
  <c r="O109" i="87"/>
  <c r="S109" i="87"/>
  <c r="T109" i="87" s="1"/>
  <c r="Q109" i="87"/>
  <c r="R109" i="87" s="1"/>
  <c r="J109" i="87"/>
  <c r="K109" i="87"/>
  <c r="M97" i="87"/>
  <c r="L97" i="87"/>
  <c r="S97" i="87"/>
  <c r="T97" i="87" s="1"/>
  <c r="Q97" i="87"/>
  <c r="R97" i="87" s="1"/>
  <c r="J97" i="87"/>
  <c r="K97" i="87"/>
  <c r="O97" i="87"/>
  <c r="P97" i="87" s="1"/>
  <c r="M36" i="87"/>
  <c r="U36" i="87"/>
  <c r="W36" i="87" s="1"/>
  <c r="L36" i="87"/>
  <c r="S36" i="87"/>
  <c r="T36" i="87" s="1"/>
  <c r="O36" i="87"/>
  <c r="Q36" i="87"/>
  <c r="R36" i="87" s="1"/>
  <c r="J36" i="87"/>
  <c r="K36" i="87"/>
  <c r="L114" i="87"/>
  <c r="M114" i="87"/>
  <c r="O114" i="87"/>
  <c r="Q114" i="87"/>
  <c r="R114" i="87" s="1"/>
  <c r="J114" i="87"/>
  <c r="S114" i="87"/>
  <c r="T114" i="87" s="1"/>
  <c r="K114" i="87"/>
  <c r="M56" i="87"/>
  <c r="L56" i="87"/>
  <c r="U56" i="87"/>
  <c r="S56" i="87"/>
  <c r="T56" i="87" s="1"/>
  <c r="Q56" i="87"/>
  <c r="R56" i="87" s="1"/>
  <c r="O56" i="87"/>
  <c r="K56" i="87"/>
  <c r="J56" i="87"/>
  <c r="L115" i="87"/>
  <c r="M115" i="87"/>
  <c r="Q115" i="87"/>
  <c r="R115" i="87" s="1"/>
  <c r="O115" i="87"/>
  <c r="P115" i="87" s="1"/>
  <c r="S115" i="87"/>
  <c r="T115" i="87" s="1"/>
  <c r="J115" i="87"/>
  <c r="K115" i="87"/>
  <c r="L127" i="87"/>
  <c r="M127" i="87"/>
  <c r="O127" i="87"/>
  <c r="S127" i="87"/>
  <c r="T127" i="87" s="1"/>
  <c r="J127" i="87"/>
  <c r="Q127" i="87"/>
  <c r="R127" i="87" s="1"/>
  <c r="K127" i="87"/>
  <c r="M41" i="87"/>
  <c r="U41" i="87"/>
  <c r="W41" i="87" s="1"/>
  <c r="L41" i="87"/>
  <c r="O41" i="87"/>
  <c r="Q41" i="87"/>
  <c r="R41" i="87" s="1"/>
  <c r="S41" i="87"/>
  <c r="T41" i="87" s="1"/>
  <c r="J41" i="87"/>
  <c r="K41" i="87"/>
  <c r="L80" i="87"/>
  <c r="U80" i="87"/>
  <c r="W80" i="87" s="1"/>
  <c r="M80" i="87"/>
  <c r="O80" i="87"/>
  <c r="Q80" i="87"/>
  <c r="R80" i="87" s="1"/>
  <c r="S80" i="87"/>
  <c r="T80" i="87" s="1"/>
  <c r="J80" i="87"/>
  <c r="K80" i="87"/>
  <c r="M230" i="87"/>
  <c r="U230" i="87"/>
  <c r="W230" i="87" s="1"/>
  <c r="L230" i="87"/>
  <c r="Q230" i="87"/>
  <c r="R230" i="87" s="1"/>
  <c r="O230" i="87"/>
  <c r="P230" i="87" s="1"/>
  <c r="S230" i="87"/>
  <c r="T230" i="87" s="1"/>
  <c r="K230" i="87"/>
  <c r="J230" i="87"/>
  <c r="M167" i="87"/>
  <c r="L167" i="87"/>
  <c r="S167" i="87"/>
  <c r="T167" i="87" s="1"/>
  <c r="Q167" i="87"/>
  <c r="R167" i="87" s="1"/>
  <c r="K167" i="87"/>
  <c r="O167" i="87"/>
  <c r="P167" i="87" s="1"/>
  <c r="J167" i="87"/>
  <c r="U349" i="87"/>
  <c r="W349" i="87" s="1"/>
  <c r="L349" i="87"/>
  <c r="M349" i="87"/>
  <c r="S349" i="87"/>
  <c r="T349" i="87" s="1"/>
  <c r="Q349" i="87"/>
  <c r="R349" i="87" s="1"/>
  <c r="O349" i="87"/>
  <c r="P349" i="87" s="1"/>
  <c r="K349" i="87"/>
  <c r="J349" i="87"/>
  <c r="L165" i="87"/>
  <c r="M165" i="87"/>
  <c r="Q165" i="87"/>
  <c r="R165" i="87" s="1"/>
  <c r="S165" i="87"/>
  <c r="T165" i="87" s="1"/>
  <c r="O165" i="87"/>
  <c r="K165" i="87"/>
  <c r="J165" i="87"/>
  <c r="U255" i="87"/>
  <c r="W255" i="87" s="1"/>
  <c r="M255" i="87"/>
  <c r="L255" i="87"/>
  <c r="Q255" i="87"/>
  <c r="R255" i="87" s="1"/>
  <c r="S255" i="87"/>
  <c r="T255" i="87" s="1"/>
  <c r="O255" i="87"/>
  <c r="P255" i="87" s="1"/>
  <c r="J255" i="87"/>
  <c r="K255" i="87"/>
  <c r="U313" i="87"/>
  <c r="W313" i="87" s="1"/>
  <c r="M313" i="87"/>
  <c r="L313" i="87"/>
  <c r="Q313" i="87"/>
  <c r="R313" i="87" s="1"/>
  <c r="O313" i="87"/>
  <c r="P313" i="87" s="1"/>
  <c r="S313" i="87"/>
  <c r="T313" i="87" s="1"/>
  <c r="K313" i="87"/>
  <c r="J313" i="87"/>
  <c r="L472" i="87"/>
  <c r="U472" i="87"/>
  <c r="W472" i="87" s="1"/>
  <c r="M472" i="87"/>
  <c r="Q472" i="87"/>
  <c r="R472" i="87" s="1"/>
  <c r="S472" i="87"/>
  <c r="T472" i="87" s="1"/>
  <c r="O472" i="87"/>
  <c r="P472" i="87" s="1"/>
  <c r="J472" i="87"/>
  <c r="K472" i="87"/>
  <c r="U208" i="87"/>
  <c r="M208" i="87"/>
  <c r="L208" i="87"/>
  <c r="S208" i="87"/>
  <c r="T208" i="87" s="1"/>
  <c r="Q208" i="87"/>
  <c r="R208" i="87" s="1"/>
  <c r="O208" i="87"/>
  <c r="P208" i="87" s="1"/>
  <c r="K208" i="87"/>
  <c r="J208" i="87"/>
  <c r="L264" i="87"/>
  <c r="M264" i="87"/>
  <c r="U264" i="87"/>
  <c r="W264" i="87" s="1"/>
  <c r="O264" i="87"/>
  <c r="P264" i="87" s="1"/>
  <c r="Q264" i="87"/>
  <c r="R264" i="87" s="1"/>
  <c r="K264" i="87"/>
  <c r="S264" i="87"/>
  <c r="T264" i="87" s="1"/>
  <c r="J264" i="87"/>
  <c r="L338" i="87"/>
  <c r="M338" i="87"/>
  <c r="U338" i="87"/>
  <c r="W338" i="87" s="1"/>
  <c r="O338" i="87"/>
  <c r="P338" i="87" s="1"/>
  <c r="Q338" i="87"/>
  <c r="R338" i="87" s="1"/>
  <c r="J338" i="87"/>
  <c r="S338" i="87"/>
  <c r="T338" i="87" s="1"/>
  <c r="K338" i="87"/>
  <c r="U214" i="87"/>
  <c r="W214" i="87" s="1"/>
  <c r="M214" i="87"/>
  <c r="L214" i="87"/>
  <c r="S214" i="87"/>
  <c r="T214" i="87" s="1"/>
  <c r="O214" i="87"/>
  <c r="P214" i="87" s="1"/>
  <c r="Q214" i="87"/>
  <c r="R214" i="87" s="1"/>
  <c r="K214" i="87"/>
  <c r="J214" i="87"/>
  <c r="L262" i="87"/>
  <c r="U262" i="87"/>
  <c r="W262" i="87" s="1"/>
  <c r="M262" i="87"/>
  <c r="O262" i="87"/>
  <c r="P262" i="87" s="1"/>
  <c r="Q262" i="87"/>
  <c r="R262" i="87" s="1"/>
  <c r="J262" i="87"/>
  <c r="S262" i="87"/>
  <c r="T262" i="87" s="1"/>
  <c r="K262" i="87"/>
  <c r="L323" i="87"/>
  <c r="U323" i="87"/>
  <c r="W323" i="87" s="1"/>
  <c r="M323" i="87"/>
  <c r="O323" i="87"/>
  <c r="P323" i="87" s="1"/>
  <c r="S323" i="87"/>
  <c r="T323" i="87" s="1"/>
  <c r="Q323" i="87"/>
  <c r="R323" i="87" s="1"/>
  <c r="K323" i="87"/>
  <c r="J323" i="87"/>
  <c r="U456" i="87"/>
  <c r="W456" i="87" s="1"/>
  <c r="L456" i="87"/>
  <c r="M456" i="87"/>
  <c r="Q456" i="87"/>
  <c r="R456" i="87" s="1"/>
  <c r="S456" i="87"/>
  <c r="T456" i="87" s="1"/>
  <c r="O456" i="87"/>
  <c r="P456" i="87" s="1"/>
  <c r="K456" i="87"/>
  <c r="J456" i="87"/>
  <c r="L222" i="87"/>
  <c r="U222" i="87"/>
  <c r="W222" i="87" s="1"/>
  <c r="M222" i="87"/>
  <c r="O222" i="87"/>
  <c r="P222" i="87" s="1"/>
  <c r="S222" i="87"/>
  <c r="T222" i="87" s="1"/>
  <c r="Q222" i="87"/>
  <c r="R222" i="87" s="1"/>
  <c r="J222" i="87"/>
  <c r="K222" i="87"/>
  <c r="U267" i="87"/>
  <c r="W267" i="87" s="1"/>
  <c r="M267" i="87"/>
  <c r="L267" i="87"/>
  <c r="S267" i="87"/>
  <c r="T267" i="87" s="1"/>
  <c r="O267" i="87"/>
  <c r="P267" i="87" s="1"/>
  <c r="K267" i="87"/>
  <c r="J267" i="87"/>
  <c r="Q267" i="87"/>
  <c r="R267" i="87" s="1"/>
  <c r="L298" i="87"/>
  <c r="U298" i="87"/>
  <c r="W298" i="87" s="1"/>
  <c r="M298" i="87"/>
  <c r="S298" i="87"/>
  <c r="T298" i="87" s="1"/>
  <c r="Q298" i="87"/>
  <c r="R298" i="87" s="1"/>
  <c r="O298" i="87"/>
  <c r="P298" i="87" s="1"/>
  <c r="J298" i="87"/>
  <c r="K298" i="87"/>
  <c r="U440" i="87"/>
  <c r="W440" i="87" s="1"/>
  <c r="M440" i="87"/>
  <c r="L440" i="87"/>
  <c r="S440" i="87"/>
  <c r="T440" i="87" s="1"/>
  <c r="O440" i="87"/>
  <c r="P440" i="87" s="1"/>
  <c r="Q440" i="87"/>
  <c r="R440" i="87" s="1"/>
  <c r="K440" i="87"/>
  <c r="J440" i="87"/>
  <c r="M505" i="87"/>
  <c r="U505" i="87"/>
  <c r="W505" i="87" s="1"/>
  <c r="L505" i="87"/>
  <c r="O505" i="87"/>
  <c r="P505" i="87" s="1"/>
  <c r="S505" i="87"/>
  <c r="T505" i="87" s="1"/>
  <c r="Q505" i="87"/>
  <c r="R505" i="87" s="1"/>
  <c r="K505" i="87"/>
  <c r="J505" i="87"/>
  <c r="M513" i="87"/>
  <c r="U513" i="87"/>
  <c r="W513" i="87" s="1"/>
  <c r="L513" i="87"/>
  <c r="S513" i="87"/>
  <c r="T513" i="87" s="1"/>
  <c r="O513" i="87"/>
  <c r="P513" i="87" s="1"/>
  <c r="Q513" i="87"/>
  <c r="R513" i="87" s="1"/>
  <c r="K513" i="87"/>
  <c r="J513" i="87"/>
  <c r="U370" i="87"/>
  <c r="W370" i="87" s="1"/>
  <c r="L370" i="87"/>
  <c r="M370" i="87"/>
  <c r="O370" i="87"/>
  <c r="P370" i="87" s="1"/>
  <c r="K370" i="87"/>
  <c r="Q370" i="87"/>
  <c r="R370" i="87" s="1"/>
  <c r="S370" i="87"/>
  <c r="T370" i="87" s="1"/>
  <c r="J370" i="87"/>
  <c r="U485" i="87"/>
  <c r="W485" i="87" s="1"/>
  <c r="M485" i="87"/>
  <c r="L485" i="87"/>
  <c r="S485" i="87"/>
  <c r="T485" i="87" s="1"/>
  <c r="Q485" i="87"/>
  <c r="R485" i="87" s="1"/>
  <c r="K485" i="87"/>
  <c r="J485" i="87"/>
  <c r="O485" i="87"/>
  <c r="P485" i="87" s="1"/>
  <c r="U385" i="87"/>
  <c r="W385" i="87" s="1"/>
  <c r="L385" i="87"/>
  <c r="M385" i="87"/>
  <c r="Q385" i="87"/>
  <c r="R385" i="87" s="1"/>
  <c r="O385" i="87"/>
  <c r="P385" i="87" s="1"/>
  <c r="J385" i="87"/>
  <c r="K385" i="87"/>
  <c r="S385" i="87"/>
  <c r="T385" i="87" s="1"/>
  <c r="M548" i="87"/>
  <c r="U548" i="87"/>
  <c r="W548" i="87" s="1"/>
  <c r="L548" i="87"/>
  <c r="S548" i="87"/>
  <c r="T548" i="87" s="1"/>
  <c r="Q548" i="87"/>
  <c r="R548" i="87" s="1"/>
  <c r="O548" i="87"/>
  <c r="P548" i="87" s="1"/>
  <c r="K548" i="87"/>
  <c r="J548" i="87"/>
  <c r="L437" i="87"/>
  <c r="U437" i="87"/>
  <c r="W437" i="87" s="1"/>
  <c r="M437" i="87"/>
  <c r="S437" i="87"/>
  <c r="T437" i="87" s="1"/>
  <c r="Q437" i="87"/>
  <c r="R437" i="87" s="1"/>
  <c r="O437" i="87"/>
  <c r="P437" i="87" s="1"/>
  <c r="K437" i="87"/>
  <c r="J437" i="87"/>
  <c r="M543" i="87"/>
  <c r="U543" i="87"/>
  <c r="W543" i="87" s="1"/>
  <c r="L543" i="87"/>
  <c r="O543" i="87"/>
  <c r="P543" i="87" s="1"/>
  <c r="Q543" i="87"/>
  <c r="R543" i="87" s="1"/>
  <c r="S543" i="87"/>
  <c r="T543" i="87" s="1"/>
  <c r="K543" i="87"/>
  <c r="J543" i="87"/>
  <c r="U406" i="87"/>
  <c r="W406" i="87" s="1"/>
  <c r="L406" i="87"/>
  <c r="M406" i="87"/>
  <c r="S406" i="87"/>
  <c r="T406" i="87" s="1"/>
  <c r="Q406" i="87"/>
  <c r="R406" i="87" s="1"/>
  <c r="O406" i="87"/>
  <c r="P406" i="87" s="1"/>
  <c r="J406" i="87"/>
  <c r="K406" i="87"/>
  <c r="L502" i="87"/>
  <c r="U502" i="87"/>
  <c r="W502" i="87" s="1"/>
  <c r="M502" i="87"/>
  <c r="O502" i="87"/>
  <c r="P502" i="87" s="1"/>
  <c r="S502" i="87"/>
  <c r="T502" i="87" s="1"/>
  <c r="Q502" i="87"/>
  <c r="R502" i="87" s="1"/>
  <c r="K502" i="87"/>
  <c r="J502" i="87"/>
  <c r="U600" i="87"/>
  <c r="W600" i="87" s="1"/>
  <c r="M600" i="87"/>
  <c r="L600" i="87"/>
  <c r="S600" i="87"/>
  <c r="T600" i="87" s="1"/>
  <c r="O600" i="87"/>
  <c r="P600" i="87" s="1"/>
  <c r="Q600" i="87"/>
  <c r="R600" i="87" s="1"/>
  <c r="J600" i="87"/>
  <c r="K600" i="87"/>
  <c r="M546" i="87"/>
  <c r="L546" i="87"/>
  <c r="U546" i="87"/>
  <c r="W546" i="87" s="1"/>
  <c r="S546" i="87"/>
  <c r="T546" i="87" s="1"/>
  <c r="O546" i="87"/>
  <c r="P546" i="87" s="1"/>
  <c r="Q546" i="87"/>
  <c r="R546" i="87" s="1"/>
  <c r="J546" i="87"/>
  <c r="K546" i="87"/>
  <c r="L657" i="87"/>
  <c r="U657" i="87"/>
  <c r="W657" i="87" s="1"/>
  <c r="M657" i="87"/>
  <c r="S657" i="87"/>
  <c r="T657" i="87" s="1"/>
  <c r="Q657" i="87"/>
  <c r="R657" i="87" s="1"/>
  <c r="O657" i="87"/>
  <c r="P657" i="87" s="1"/>
  <c r="K657" i="87"/>
  <c r="J657" i="87"/>
  <c r="U727" i="87"/>
  <c r="W727" i="87" s="1"/>
  <c r="L727" i="87"/>
  <c r="M727" i="87"/>
  <c r="Q727" i="87"/>
  <c r="R727" i="87" s="1"/>
  <c r="O727" i="87"/>
  <c r="P727" i="87" s="1"/>
  <c r="S727" i="87"/>
  <c r="T727" i="87" s="1"/>
  <c r="J727" i="87"/>
  <c r="K727" i="87"/>
  <c r="U578" i="87"/>
  <c r="W578" i="87" s="1"/>
  <c r="L578" i="87"/>
  <c r="M578" i="87"/>
  <c r="Q578" i="87"/>
  <c r="R578" i="87" s="1"/>
  <c r="O578" i="87"/>
  <c r="P578" i="87" s="1"/>
  <c r="S578" i="87"/>
  <c r="T578" i="87" s="1"/>
  <c r="K578" i="87"/>
  <c r="J578" i="87"/>
  <c r="U638" i="87"/>
  <c r="W638" i="87" s="1"/>
  <c r="L638" i="87"/>
  <c r="M638" i="87"/>
  <c r="S638" i="87"/>
  <c r="T638" i="87" s="1"/>
  <c r="Q638" i="87"/>
  <c r="R638" i="87" s="1"/>
  <c r="O638" i="87"/>
  <c r="P638" i="87" s="1"/>
  <c r="J638" i="87"/>
  <c r="K638" i="87"/>
  <c r="L693" i="87"/>
  <c r="U693" i="87"/>
  <c r="W693" i="87" s="1"/>
  <c r="M693" i="87"/>
  <c r="Q693" i="87"/>
  <c r="R693" i="87" s="1"/>
  <c r="S693" i="87"/>
  <c r="T693" i="87" s="1"/>
  <c r="O693" i="87"/>
  <c r="P693" i="87" s="1"/>
  <c r="K693" i="87"/>
  <c r="J693" i="87"/>
  <c r="M687" i="87"/>
  <c r="L687" i="87"/>
  <c r="U687" i="87"/>
  <c r="W687" i="87" s="1"/>
  <c r="S687" i="87"/>
  <c r="T687" i="87" s="1"/>
  <c r="O687" i="87"/>
  <c r="P687" i="87" s="1"/>
  <c r="Q687" i="87"/>
  <c r="R687" i="87" s="1"/>
  <c r="J687" i="87"/>
  <c r="K687" i="87"/>
  <c r="U672" i="87"/>
  <c r="W672" i="87" s="1"/>
  <c r="M672" i="87"/>
  <c r="L672" i="87"/>
  <c r="Q672" i="87"/>
  <c r="R672" i="87" s="1"/>
  <c r="O672" i="87"/>
  <c r="P672" i="87" s="1"/>
  <c r="S672" i="87"/>
  <c r="T672" i="87" s="1"/>
  <c r="K672" i="87"/>
  <c r="J672" i="87"/>
  <c r="L728" i="87"/>
  <c r="U728" i="87"/>
  <c r="W728" i="87" s="1"/>
  <c r="M728" i="87"/>
  <c r="Q728" i="87"/>
  <c r="R728" i="87" s="1"/>
  <c r="O728" i="87"/>
  <c r="P728" i="87" s="1"/>
  <c r="S728" i="87"/>
  <c r="T728" i="87" s="1"/>
  <c r="K728" i="87"/>
  <c r="J728" i="87"/>
  <c r="L552" i="87"/>
  <c r="M552" i="87"/>
  <c r="U552" i="87"/>
  <c r="W552" i="87" s="1"/>
  <c r="Q552" i="87"/>
  <c r="R552" i="87" s="1"/>
  <c r="S552" i="87"/>
  <c r="T552" i="87" s="1"/>
  <c r="O552" i="87"/>
  <c r="P552" i="87" s="1"/>
  <c r="J552" i="87"/>
  <c r="K552" i="87"/>
  <c r="M607" i="87"/>
  <c r="U607" i="87"/>
  <c r="W607" i="87" s="1"/>
  <c r="L607" i="87"/>
  <c r="S607" i="87"/>
  <c r="T607" i="87" s="1"/>
  <c r="O607" i="87"/>
  <c r="P607" i="87" s="1"/>
  <c r="Q607" i="87"/>
  <c r="R607" i="87" s="1"/>
  <c r="J607" i="87"/>
  <c r="K607" i="87"/>
  <c r="U696" i="87"/>
  <c r="W696" i="87" s="1"/>
  <c r="M696" i="87"/>
  <c r="L696" i="87"/>
  <c r="S696" i="87"/>
  <c r="T696" i="87" s="1"/>
  <c r="O696" i="87"/>
  <c r="P696" i="87" s="1"/>
  <c r="Q696" i="87"/>
  <c r="R696" i="87" s="1"/>
  <c r="K696" i="87"/>
  <c r="J696" i="87"/>
  <c r="U751" i="87"/>
  <c r="W751" i="87" s="1"/>
  <c r="L751" i="87"/>
  <c r="M751" i="87"/>
  <c r="O751" i="87"/>
  <c r="P751" i="87" s="1"/>
  <c r="S751" i="87"/>
  <c r="T751" i="87" s="1"/>
  <c r="Q751" i="87"/>
  <c r="R751" i="87" s="1"/>
  <c r="J751" i="87"/>
  <c r="K751" i="87"/>
  <c r="M613" i="87"/>
  <c r="L613" i="87"/>
  <c r="U613" i="87"/>
  <c r="W613" i="87" s="1"/>
  <c r="O613" i="87"/>
  <c r="P613" i="87" s="1"/>
  <c r="Q613" i="87"/>
  <c r="R613" i="87" s="1"/>
  <c r="S613" i="87"/>
  <c r="T613" i="87" s="1"/>
  <c r="K613" i="87"/>
  <c r="J613" i="87"/>
  <c r="L577" i="87"/>
  <c r="U577" i="87"/>
  <c r="W577" i="87" s="1"/>
  <c r="M577" i="87"/>
  <c r="Q577" i="87"/>
  <c r="R577" i="87" s="1"/>
  <c r="O577" i="87"/>
  <c r="P577" i="87" s="1"/>
  <c r="S577" i="87"/>
  <c r="T577" i="87" s="1"/>
  <c r="J577" i="87"/>
  <c r="K577" i="87"/>
  <c r="L619" i="87"/>
  <c r="U619" i="87"/>
  <c r="W619" i="87" s="1"/>
  <c r="M619" i="87"/>
  <c r="Q619" i="87"/>
  <c r="R619" i="87" s="1"/>
  <c r="S619" i="87"/>
  <c r="T619" i="87" s="1"/>
  <c r="O619" i="87"/>
  <c r="P619" i="87" s="1"/>
  <c r="J619" i="87"/>
  <c r="K619" i="87"/>
  <c r="L713" i="87"/>
  <c r="U713" i="87"/>
  <c r="W713" i="87" s="1"/>
  <c r="M713" i="87"/>
  <c r="O713" i="87"/>
  <c r="P713" i="87" s="1"/>
  <c r="S713" i="87"/>
  <c r="T713" i="87" s="1"/>
  <c r="Q713" i="87"/>
  <c r="R713" i="87" s="1"/>
  <c r="K713" i="87"/>
  <c r="J713" i="87"/>
  <c r="L803" i="87"/>
  <c r="U803" i="87"/>
  <c r="W803" i="87" s="1"/>
  <c r="M803" i="87"/>
  <c r="S803" i="87"/>
  <c r="T803" i="87" s="1"/>
  <c r="Q803" i="87"/>
  <c r="R803" i="87" s="1"/>
  <c r="O803" i="87"/>
  <c r="P803" i="87" s="1"/>
  <c r="K803" i="87"/>
  <c r="J803" i="87"/>
  <c r="L860" i="87"/>
  <c r="U860" i="87"/>
  <c r="W860" i="87" s="1"/>
  <c r="M860" i="87"/>
  <c r="Q860" i="87"/>
  <c r="R860" i="87" s="1"/>
  <c r="O860" i="87"/>
  <c r="P860" i="87" s="1"/>
  <c r="S860" i="87"/>
  <c r="T860" i="87" s="1"/>
  <c r="K860" i="87"/>
  <c r="J860" i="87"/>
  <c r="L900" i="87"/>
  <c r="U900" i="87"/>
  <c r="W900" i="87" s="1"/>
  <c r="M900" i="87"/>
  <c r="Q900" i="87"/>
  <c r="R900" i="87" s="1"/>
  <c r="S900" i="87"/>
  <c r="T900" i="87" s="1"/>
  <c r="O900" i="87"/>
  <c r="P900" i="87" s="1"/>
  <c r="J900" i="87"/>
  <c r="K900" i="87"/>
  <c r="U760" i="87"/>
  <c r="W760" i="87" s="1"/>
  <c r="L760" i="87"/>
  <c r="M760" i="87"/>
  <c r="Q760" i="87"/>
  <c r="R760" i="87" s="1"/>
  <c r="O760" i="87"/>
  <c r="P760" i="87" s="1"/>
  <c r="S760" i="87"/>
  <c r="T760" i="87" s="1"/>
  <c r="J760" i="87"/>
  <c r="K760" i="87"/>
  <c r="U855" i="87"/>
  <c r="W855" i="87" s="1"/>
  <c r="L855" i="87"/>
  <c r="M855" i="87"/>
  <c r="Q855" i="87"/>
  <c r="R855" i="87" s="1"/>
  <c r="S855" i="87"/>
  <c r="T855" i="87" s="1"/>
  <c r="O855" i="87"/>
  <c r="P855" i="87" s="1"/>
  <c r="K855" i="87"/>
  <c r="J855" i="87"/>
  <c r="M944" i="87"/>
  <c r="L944" i="87"/>
  <c r="U944" i="87"/>
  <c r="W944" i="87" s="1"/>
  <c r="Q944" i="87"/>
  <c r="R944" i="87" s="1"/>
  <c r="O944" i="87"/>
  <c r="P944" i="87" s="1"/>
  <c r="S944" i="87"/>
  <c r="T944" i="87" s="1"/>
  <c r="K944" i="87"/>
  <c r="J944" i="87"/>
  <c r="L798" i="87"/>
  <c r="U798" i="87"/>
  <c r="W798" i="87" s="1"/>
  <c r="M798" i="87"/>
  <c r="S798" i="87"/>
  <c r="T798" i="87" s="1"/>
  <c r="O798" i="87"/>
  <c r="P798" i="87" s="1"/>
  <c r="Q798" i="87"/>
  <c r="R798" i="87" s="1"/>
  <c r="J798" i="87"/>
  <c r="K798" i="87"/>
  <c r="M898" i="87"/>
  <c r="U898" i="87"/>
  <c r="W898" i="87" s="1"/>
  <c r="L898" i="87"/>
  <c r="Q898" i="87"/>
  <c r="R898" i="87" s="1"/>
  <c r="O898" i="87"/>
  <c r="P898" i="87" s="1"/>
  <c r="S898" i="87"/>
  <c r="T898" i="87" s="1"/>
  <c r="K898" i="87"/>
  <c r="J898" i="87"/>
  <c r="L804" i="87"/>
  <c r="U804" i="87"/>
  <c r="W804" i="87" s="1"/>
  <c r="M804" i="87"/>
  <c r="S804" i="87"/>
  <c r="T804" i="87" s="1"/>
  <c r="O804" i="87"/>
  <c r="P804" i="87" s="1"/>
  <c r="Q804" i="87"/>
  <c r="R804" i="87" s="1"/>
  <c r="J804" i="87"/>
  <c r="K804" i="87"/>
  <c r="U845" i="87"/>
  <c r="W845" i="87" s="1"/>
  <c r="M845" i="87"/>
  <c r="L845" i="87"/>
  <c r="O845" i="87"/>
  <c r="P845" i="87" s="1"/>
  <c r="S845" i="87"/>
  <c r="T845" i="87" s="1"/>
  <c r="Q845" i="87"/>
  <c r="R845" i="87" s="1"/>
  <c r="J845" i="87"/>
  <c r="K845" i="87"/>
  <c r="M887" i="87"/>
  <c r="L887" i="87"/>
  <c r="U887" i="87"/>
  <c r="W887" i="87" s="1"/>
  <c r="S887" i="87"/>
  <c r="T887" i="87" s="1"/>
  <c r="Q887" i="87"/>
  <c r="R887" i="87" s="1"/>
  <c r="O887" i="87"/>
  <c r="P887" i="87" s="1"/>
  <c r="K887" i="87"/>
  <c r="J887" i="87"/>
  <c r="U1185" i="87"/>
  <c r="W1185" i="87" s="1"/>
  <c r="M1185" i="87"/>
  <c r="L1185" i="87"/>
  <c r="O1185" i="87"/>
  <c r="P1185" i="87" s="1"/>
  <c r="S1185" i="87"/>
  <c r="T1185" i="87" s="1"/>
  <c r="Q1185" i="87"/>
  <c r="R1185" i="87" s="1"/>
  <c r="K1185" i="87"/>
  <c r="J1185" i="87"/>
  <c r="M848" i="87"/>
  <c r="U848" i="87"/>
  <c r="W848" i="87" s="1"/>
  <c r="L848" i="87"/>
  <c r="Q848" i="87"/>
  <c r="R848" i="87" s="1"/>
  <c r="O848" i="87"/>
  <c r="P848" i="87" s="1"/>
  <c r="S848" i="87"/>
  <c r="T848" i="87" s="1"/>
  <c r="J848" i="87"/>
  <c r="K848" i="87"/>
  <c r="U1069" i="87"/>
  <c r="W1069" i="87" s="1"/>
  <c r="L1069" i="87"/>
  <c r="M1069" i="87"/>
  <c r="S1069" i="87"/>
  <c r="T1069" i="87" s="1"/>
  <c r="Q1069" i="87"/>
  <c r="R1069" i="87" s="1"/>
  <c r="O1069" i="87"/>
  <c r="P1069" i="87" s="1"/>
  <c r="K1069" i="87"/>
  <c r="J1069" i="87"/>
  <c r="L1226" i="87"/>
  <c r="U1226" i="87"/>
  <c r="W1226" i="87" s="1"/>
  <c r="M1226" i="87"/>
  <c r="Q1226" i="87"/>
  <c r="R1226" i="87" s="1"/>
  <c r="O1226" i="87"/>
  <c r="P1226" i="87" s="1"/>
  <c r="S1226" i="87"/>
  <c r="T1226" i="87" s="1"/>
  <c r="K1226" i="87"/>
  <c r="J1226" i="87"/>
  <c r="U1021" i="87"/>
  <c r="W1021" i="87" s="1"/>
  <c r="M1021" i="87"/>
  <c r="L1021" i="87"/>
  <c r="O1021" i="87"/>
  <c r="P1021" i="87" s="1"/>
  <c r="Q1021" i="87"/>
  <c r="R1021" i="87" s="1"/>
  <c r="S1021" i="87"/>
  <c r="T1021" i="87" s="1"/>
  <c r="K1021" i="87"/>
  <c r="J1021" i="87"/>
  <c r="U1151" i="87"/>
  <c r="W1151" i="87" s="1"/>
  <c r="M1151" i="87"/>
  <c r="L1151" i="87"/>
  <c r="Q1151" i="87"/>
  <c r="R1151" i="87" s="1"/>
  <c r="O1151" i="87"/>
  <c r="P1151" i="87" s="1"/>
  <c r="S1151" i="87"/>
  <c r="T1151" i="87" s="1"/>
  <c r="K1151" i="87"/>
  <c r="J1151" i="87"/>
  <c r="U1139" i="87"/>
  <c r="W1139" i="87" s="1"/>
  <c r="M1139" i="87"/>
  <c r="L1139" i="87"/>
  <c r="O1139" i="87"/>
  <c r="P1139" i="87" s="1"/>
  <c r="Q1139" i="87"/>
  <c r="R1139" i="87" s="1"/>
  <c r="S1139" i="87"/>
  <c r="T1139" i="87" s="1"/>
  <c r="J1139" i="87"/>
  <c r="K1139" i="87"/>
  <c r="M987" i="87"/>
  <c r="L987" i="87"/>
  <c r="U987" i="87"/>
  <c r="W987" i="87" s="1"/>
  <c r="O987" i="87"/>
  <c r="P987" i="87" s="1"/>
  <c r="Q987" i="87"/>
  <c r="R987" i="87" s="1"/>
  <c r="S987" i="87"/>
  <c r="T987" i="87" s="1"/>
  <c r="J987" i="87"/>
  <c r="K987" i="87"/>
  <c r="L1077" i="87"/>
  <c r="U1077" i="87"/>
  <c r="W1077" i="87" s="1"/>
  <c r="M1077" i="87"/>
  <c r="O1077" i="87"/>
  <c r="P1077" i="87" s="1"/>
  <c r="S1077" i="87"/>
  <c r="T1077" i="87" s="1"/>
  <c r="Q1077" i="87"/>
  <c r="R1077" i="87" s="1"/>
  <c r="J1077" i="87"/>
  <c r="K1077" i="87"/>
  <c r="U1189" i="87"/>
  <c r="W1189" i="87" s="1"/>
  <c r="M1189" i="87"/>
  <c r="L1189" i="87"/>
  <c r="O1189" i="87"/>
  <c r="P1189" i="87" s="1"/>
  <c r="S1189" i="87"/>
  <c r="T1189" i="87" s="1"/>
  <c r="Q1189" i="87"/>
  <c r="R1189" i="87" s="1"/>
  <c r="K1189" i="87"/>
  <c r="J1189" i="87"/>
  <c r="U985" i="87"/>
  <c r="W985" i="87" s="1"/>
  <c r="M985" i="87"/>
  <c r="L985" i="87"/>
  <c r="S985" i="87"/>
  <c r="T985" i="87" s="1"/>
  <c r="O985" i="87"/>
  <c r="P985" i="87" s="1"/>
  <c r="Q985" i="87"/>
  <c r="R985" i="87" s="1"/>
  <c r="J985" i="87"/>
  <c r="K985" i="87"/>
  <c r="L1140" i="87"/>
  <c r="U1140" i="87"/>
  <c r="W1140" i="87" s="1"/>
  <c r="M1140" i="87"/>
  <c r="S1140" i="87"/>
  <c r="T1140" i="87" s="1"/>
  <c r="Q1140" i="87"/>
  <c r="R1140" i="87" s="1"/>
  <c r="O1140" i="87"/>
  <c r="P1140" i="87" s="1"/>
  <c r="J1140" i="87"/>
  <c r="K1140" i="87"/>
  <c r="U1152" i="87"/>
  <c r="W1152" i="87" s="1"/>
  <c r="L1152" i="87"/>
  <c r="M1152" i="87"/>
  <c r="S1152" i="87"/>
  <c r="T1152" i="87" s="1"/>
  <c r="O1152" i="87"/>
  <c r="P1152" i="87" s="1"/>
  <c r="Q1152" i="87"/>
  <c r="R1152" i="87" s="1"/>
  <c r="J1152" i="87"/>
  <c r="K1152" i="87"/>
  <c r="U1192" i="87"/>
  <c r="W1192" i="87" s="1"/>
  <c r="M1192" i="87"/>
  <c r="L1192" i="87"/>
  <c r="O1192" i="87"/>
  <c r="P1192" i="87" s="1"/>
  <c r="S1192" i="87"/>
  <c r="T1192" i="87" s="1"/>
  <c r="Q1192" i="87"/>
  <c r="R1192" i="87" s="1"/>
  <c r="K1192" i="87"/>
  <c r="J1192" i="87"/>
  <c r="M1038" i="87"/>
  <c r="L1038" i="87"/>
  <c r="U1038" i="87"/>
  <c r="W1038" i="87" s="1"/>
  <c r="Q1038" i="87"/>
  <c r="R1038" i="87" s="1"/>
  <c r="S1038" i="87"/>
  <c r="T1038" i="87" s="1"/>
  <c r="O1038" i="87"/>
  <c r="P1038" i="87" s="1"/>
  <c r="J1038" i="87"/>
  <c r="K1038" i="87"/>
  <c r="U1204" i="87"/>
  <c r="W1204" i="87" s="1"/>
  <c r="L1204" i="87"/>
  <c r="M1204" i="87"/>
  <c r="Q1204" i="87"/>
  <c r="R1204" i="87" s="1"/>
  <c r="O1204" i="87"/>
  <c r="P1204" i="87" s="1"/>
  <c r="S1204" i="87"/>
  <c r="T1204" i="87" s="1"/>
  <c r="K1204" i="87"/>
  <c r="J1204" i="87"/>
  <c r="M1144" i="87"/>
  <c r="U1144" i="87"/>
  <c r="W1144" i="87" s="1"/>
  <c r="L1144" i="87"/>
  <c r="Q1144" i="87"/>
  <c r="R1144" i="87" s="1"/>
  <c r="O1144" i="87"/>
  <c r="P1144" i="87" s="1"/>
  <c r="S1144" i="87"/>
  <c r="T1144" i="87" s="1"/>
  <c r="K1144" i="87"/>
  <c r="J1144" i="87"/>
  <c r="U54" i="87"/>
  <c r="W54" i="87" s="1"/>
  <c r="M54" i="87"/>
  <c r="L54" i="87"/>
  <c r="Q54" i="87"/>
  <c r="R54" i="87" s="1"/>
  <c r="O54" i="87"/>
  <c r="S54" i="87"/>
  <c r="T54" i="87" s="1"/>
  <c r="K54" i="87"/>
  <c r="J54" i="87"/>
  <c r="L293" i="87"/>
  <c r="U293" i="87"/>
  <c r="W293" i="87" s="1"/>
  <c r="M293" i="87"/>
  <c r="S293" i="87"/>
  <c r="T293" i="87" s="1"/>
  <c r="O293" i="87"/>
  <c r="P293" i="87" s="1"/>
  <c r="Q293" i="87"/>
  <c r="R293" i="87" s="1"/>
  <c r="K293" i="87"/>
  <c r="J293" i="87"/>
  <c r="L11" i="87"/>
  <c r="M11" i="87"/>
  <c r="U11" i="87"/>
  <c r="W11" i="87" s="1"/>
  <c r="Q11" i="87"/>
  <c r="R11" i="87" s="1"/>
  <c r="O11" i="87"/>
  <c r="J11" i="87"/>
  <c r="S11" i="87"/>
  <c r="T11" i="87" s="1"/>
  <c r="K11" i="87"/>
  <c r="M126" i="87"/>
  <c r="L126" i="87"/>
  <c r="S126" i="87"/>
  <c r="T126" i="87" s="1"/>
  <c r="O126" i="87"/>
  <c r="Q126" i="87"/>
  <c r="R126" i="87" s="1"/>
  <c r="K126" i="87"/>
  <c r="J126" i="87"/>
  <c r="M15" i="87"/>
  <c r="U15" i="87"/>
  <c r="W15" i="87" s="1"/>
  <c r="L15" i="87"/>
  <c r="Q15" i="87"/>
  <c r="R15" i="87" s="1"/>
  <c r="O15" i="87"/>
  <c r="S15" i="87"/>
  <c r="T15" i="87" s="1"/>
  <c r="J15" i="87"/>
  <c r="K15" i="87"/>
  <c r="L92" i="87"/>
  <c r="M92" i="87"/>
  <c r="S92" i="87"/>
  <c r="T92" i="87" s="1"/>
  <c r="O92" i="87"/>
  <c r="Q92" i="87"/>
  <c r="R92" i="87" s="1"/>
  <c r="J92" i="87"/>
  <c r="K92" i="87"/>
  <c r="U40" i="87"/>
  <c r="M40" i="87"/>
  <c r="L40" i="87"/>
  <c r="Q40" i="87"/>
  <c r="R40" i="87" s="1"/>
  <c r="O40" i="87"/>
  <c r="S40" i="87"/>
  <c r="T40" i="87" s="1"/>
  <c r="K40" i="87"/>
  <c r="J40" i="87"/>
  <c r="M116" i="87"/>
  <c r="L116" i="87"/>
  <c r="S116" i="87"/>
  <c r="T116" i="87" s="1"/>
  <c r="O116" i="87"/>
  <c r="P116" i="87" s="1"/>
  <c r="Q116" i="87"/>
  <c r="R116" i="87" s="1"/>
  <c r="K116" i="87"/>
  <c r="J116" i="87"/>
  <c r="L60" i="87"/>
  <c r="U60" i="87"/>
  <c r="M60" i="87"/>
  <c r="Q60" i="87"/>
  <c r="R60" i="87" s="1"/>
  <c r="O60" i="87"/>
  <c r="S60" i="87"/>
  <c r="T60" i="87" s="1"/>
  <c r="K60" i="87"/>
  <c r="J60" i="87"/>
  <c r="L95" i="87"/>
  <c r="M95" i="87"/>
  <c r="O95" i="87"/>
  <c r="P95" i="87" s="1"/>
  <c r="Q95" i="87"/>
  <c r="R95" i="87" s="1"/>
  <c r="S95" i="87"/>
  <c r="T95" i="87" s="1"/>
  <c r="J95" i="87"/>
  <c r="K95" i="87"/>
  <c r="L154" i="87"/>
  <c r="M154" i="87"/>
  <c r="O154" i="87"/>
  <c r="S154" i="87"/>
  <c r="T154" i="87" s="1"/>
  <c r="Q154" i="87"/>
  <c r="R154" i="87" s="1"/>
  <c r="J154" i="87"/>
  <c r="K154" i="87"/>
  <c r="M133" i="87"/>
  <c r="L133" i="87"/>
  <c r="Q133" i="87"/>
  <c r="R133" i="87" s="1"/>
  <c r="S133" i="87"/>
  <c r="T133" i="87" s="1"/>
  <c r="K133" i="87"/>
  <c r="O133" i="87"/>
  <c r="P133" i="87" s="1"/>
  <c r="J133" i="87"/>
  <c r="L108" i="87"/>
  <c r="M108" i="87"/>
  <c r="S108" i="87"/>
  <c r="T108" i="87" s="1"/>
  <c r="O108" i="87"/>
  <c r="J108" i="87"/>
  <c r="Q108" i="87"/>
  <c r="R108" i="87" s="1"/>
  <c r="K108" i="87"/>
  <c r="M45" i="87"/>
  <c r="L45" i="87"/>
  <c r="U45" i="87"/>
  <c r="Q45" i="87"/>
  <c r="R45" i="87" s="1"/>
  <c r="S45" i="87"/>
  <c r="T45" i="87" s="1"/>
  <c r="O45" i="87"/>
  <c r="K45" i="87"/>
  <c r="J45" i="87"/>
  <c r="L125" i="87"/>
  <c r="M125" i="87"/>
  <c r="S125" i="87"/>
  <c r="T125" i="87" s="1"/>
  <c r="Q125" i="87"/>
  <c r="R125" i="87" s="1"/>
  <c r="O125" i="87"/>
  <c r="P125" i="87" s="1"/>
  <c r="K125" i="87"/>
  <c r="J125" i="87"/>
  <c r="U190" i="87"/>
  <c r="W190" i="87" s="1"/>
  <c r="L190" i="87"/>
  <c r="M190" i="87"/>
  <c r="S190" i="87"/>
  <c r="T190" i="87" s="1"/>
  <c r="Q190" i="87"/>
  <c r="R190" i="87" s="1"/>
  <c r="O190" i="87"/>
  <c r="P190" i="87" s="1"/>
  <c r="J190" i="87"/>
  <c r="K190" i="87"/>
  <c r="L341" i="87"/>
  <c r="M341" i="87"/>
  <c r="U341" i="87"/>
  <c r="W341" i="87" s="1"/>
  <c r="O341" i="87"/>
  <c r="P341" i="87" s="1"/>
  <c r="Q341" i="87"/>
  <c r="R341" i="87" s="1"/>
  <c r="S341" i="87"/>
  <c r="T341" i="87" s="1"/>
  <c r="J341" i="87"/>
  <c r="K341" i="87"/>
  <c r="U202" i="87"/>
  <c r="W202" i="87" s="1"/>
  <c r="M202" i="87"/>
  <c r="L202" i="87"/>
  <c r="S202" i="87"/>
  <c r="T202" i="87" s="1"/>
  <c r="Q202" i="87"/>
  <c r="R202" i="87" s="1"/>
  <c r="O202" i="87"/>
  <c r="P202" i="87" s="1"/>
  <c r="J202" i="87"/>
  <c r="K202" i="87"/>
  <c r="U344" i="87"/>
  <c r="W344" i="87" s="1"/>
  <c r="L344" i="87"/>
  <c r="M344" i="87"/>
  <c r="S344" i="87"/>
  <c r="T344" i="87" s="1"/>
  <c r="O344" i="87"/>
  <c r="P344" i="87" s="1"/>
  <c r="Q344" i="87"/>
  <c r="R344" i="87" s="1"/>
  <c r="J344" i="87"/>
  <c r="K344" i="87"/>
  <c r="U253" i="87"/>
  <c r="W253" i="87" s="1"/>
  <c r="L253" i="87"/>
  <c r="M253" i="87"/>
  <c r="Q253" i="87"/>
  <c r="R253" i="87" s="1"/>
  <c r="S253" i="87"/>
  <c r="T253" i="87" s="1"/>
  <c r="O253" i="87"/>
  <c r="P253" i="87" s="1"/>
  <c r="J253" i="87"/>
  <c r="K253" i="87"/>
  <c r="U374" i="87"/>
  <c r="W374" i="87" s="1"/>
  <c r="M374" i="87"/>
  <c r="L374" i="87"/>
  <c r="O374" i="87"/>
  <c r="P374" i="87" s="1"/>
  <c r="Q374" i="87"/>
  <c r="R374" i="87" s="1"/>
  <c r="S374" i="87"/>
  <c r="T374" i="87" s="1"/>
  <c r="K374" i="87"/>
  <c r="J374" i="87"/>
  <c r="L316" i="87"/>
  <c r="U316" i="87"/>
  <c r="W316" i="87" s="1"/>
  <c r="M316" i="87"/>
  <c r="Q316" i="87"/>
  <c r="R316" i="87" s="1"/>
  <c r="K316" i="87"/>
  <c r="S316" i="87"/>
  <c r="T316" i="87" s="1"/>
  <c r="O316" i="87"/>
  <c r="P316" i="87" s="1"/>
  <c r="J316" i="87"/>
  <c r="L139" i="87"/>
  <c r="M139" i="87"/>
  <c r="O139" i="87"/>
  <c r="S139" i="87"/>
  <c r="T139" i="87" s="1"/>
  <c r="Q139" i="87"/>
  <c r="R139" i="87" s="1"/>
  <c r="K139" i="87"/>
  <c r="J139" i="87"/>
  <c r="M211" i="87"/>
  <c r="L211" i="87"/>
  <c r="U211" i="87"/>
  <c r="W211" i="87" s="1"/>
  <c r="Q211" i="87"/>
  <c r="R211" i="87" s="1"/>
  <c r="S211" i="87"/>
  <c r="T211" i="87" s="1"/>
  <c r="O211" i="87"/>
  <c r="P211" i="87" s="1"/>
  <c r="K211" i="87"/>
  <c r="J211" i="87"/>
  <c r="U200" i="87"/>
  <c r="W200" i="87" s="1"/>
  <c r="L200" i="87"/>
  <c r="M200" i="87"/>
  <c r="Q200" i="87"/>
  <c r="R200" i="87" s="1"/>
  <c r="S200" i="87"/>
  <c r="T200" i="87" s="1"/>
  <c r="O200" i="87"/>
  <c r="P200" i="87" s="1"/>
  <c r="J200" i="87"/>
  <c r="K200" i="87"/>
  <c r="L245" i="87"/>
  <c r="M245" i="87"/>
  <c r="U245" i="87"/>
  <c r="W245" i="87" s="1"/>
  <c r="Q245" i="87"/>
  <c r="R245" i="87" s="1"/>
  <c r="S245" i="87"/>
  <c r="T245" i="87" s="1"/>
  <c r="O245" i="87"/>
  <c r="P245" i="87" s="1"/>
  <c r="J245" i="87"/>
  <c r="K245" i="87"/>
  <c r="L272" i="87"/>
  <c r="M272" i="87"/>
  <c r="U272" i="87"/>
  <c r="W272" i="87" s="1"/>
  <c r="Q272" i="87"/>
  <c r="R272" i="87" s="1"/>
  <c r="S272" i="87"/>
  <c r="T272" i="87" s="1"/>
  <c r="K272" i="87"/>
  <c r="O272" i="87"/>
  <c r="P272" i="87" s="1"/>
  <c r="J272" i="87"/>
  <c r="M156" i="87"/>
  <c r="L156" i="87"/>
  <c r="Q156" i="87"/>
  <c r="R156" i="87" s="1"/>
  <c r="O156" i="87"/>
  <c r="S156" i="87"/>
  <c r="T156" i="87" s="1"/>
  <c r="J156" i="87"/>
  <c r="K156" i="87"/>
  <c r="U402" i="87"/>
  <c r="W402" i="87" s="1"/>
  <c r="L402" i="87"/>
  <c r="M402" i="87"/>
  <c r="Q402" i="87"/>
  <c r="R402" i="87" s="1"/>
  <c r="S402" i="87"/>
  <c r="T402" i="87" s="1"/>
  <c r="O402" i="87"/>
  <c r="P402" i="87" s="1"/>
  <c r="K402" i="87"/>
  <c r="J402" i="87"/>
  <c r="M443" i="87"/>
  <c r="U443" i="87"/>
  <c r="W443" i="87" s="1"/>
  <c r="L443" i="87"/>
  <c r="S443" i="87"/>
  <c r="T443" i="87" s="1"/>
  <c r="O443" i="87"/>
  <c r="P443" i="87" s="1"/>
  <c r="Q443" i="87"/>
  <c r="R443" i="87" s="1"/>
  <c r="J443" i="87"/>
  <c r="K443" i="87"/>
  <c r="M376" i="87"/>
  <c r="L376" i="87"/>
  <c r="U376" i="87"/>
  <c r="W376" i="87" s="1"/>
  <c r="S376" i="87"/>
  <c r="T376" i="87" s="1"/>
  <c r="Q376" i="87"/>
  <c r="R376" i="87" s="1"/>
  <c r="J376" i="87"/>
  <c r="K376" i="87"/>
  <c r="O376" i="87"/>
  <c r="P376" i="87" s="1"/>
  <c r="U441" i="87"/>
  <c r="W441" i="87" s="1"/>
  <c r="L441" i="87"/>
  <c r="M441" i="87"/>
  <c r="Q441" i="87"/>
  <c r="R441" i="87" s="1"/>
  <c r="O441" i="87"/>
  <c r="P441" i="87" s="1"/>
  <c r="S441" i="87"/>
  <c r="T441" i="87" s="1"/>
  <c r="J441" i="87"/>
  <c r="K441" i="87"/>
  <c r="M444" i="87"/>
  <c r="U444" i="87"/>
  <c r="W444" i="87" s="1"/>
  <c r="L444" i="87"/>
  <c r="O444" i="87"/>
  <c r="P444" i="87" s="1"/>
  <c r="S444" i="87"/>
  <c r="T444" i="87" s="1"/>
  <c r="Q444" i="87"/>
  <c r="R444" i="87" s="1"/>
  <c r="J444" i="87"/>
  <c r="K444" i="87"/>
  <c r="U403" i="87"/>
  <c r="W403" i="87" s="1"/>
  <c r="L403" i="87"/>
  <c r="M403" i="87"/>
  <c r="O403" i="87"/>
  <c r="P403" i="87" s="1"/>
  <c r="S403" i="87"/>
  <c r="T403" i="87" s="1"/>
  <c r="Q403" i="87"/>
  <c r="R403" i="87" s="1"/>
  <c r="J403" i="87"/>
  <c r="K403" i="87"/>
  <c r="L447" i="87"/>
  <c r="U447" i="87"/>
  <c r="W447" i="87" s="1"/>
  <c r="M447" i="87"/>
  <c r="Q447" i="87"/>
  <c r="R447" i="87" s="1"/>
  <c r="S447" i="87"/>
  <c r="T447" i="87" s="1"/>
  <c r="O447" i="87"/>
  <c r="P447" i="87" s="1"/>
  <c r="J447" i="87"/>
  <c r="K447" i="87"/>
  <c r="U493" i="87"/>
  <c r="W493" i="87" s="1"/>
  <c r="M493" i="87"/>
  <c r="L493" i="87"/>
  <c r="S493" i="87"/>
  <c r="T493" i="87" s="1"/>
  <c r="Q493" i="87"/>
  <c r="R493" i="87" s="1"/>
  <c r="O493" i="87"/>
  <c r="P493" i="87" s="1"/>
  <c r="J493" i="87"/>
  <c r="K493" i="87"/>
  <c r="L551" i="87"/>
  <c r="U551" i="87"/>
  <c r="W551" i="87" s="1"/>
  <c r="M551" i="87"/>
  <c r="S551" i="87"/>
  <c r="T551" i="87" s="1"/>
  <c r="Q551" i="87"/>
  <c r="R551" i="87" s="1"/>
  <c r="O551" i="87"/>
  <c r="P551" i="87" s="1"/>
  <c r="J551" i="87"/>
  <c r="K551" i="87"/>
  <c r="L377" i="87"/>
  <c r="U377" i="87"/>
  <c r="W377" i="87" s="1"/>
  <c r="M377" i="87"/>
  <c r="O377" i="87"/>
  <c r="P377" i="87" s="1"/>
  <c r="K377" i="87"/>
  <c r="S377" i="87"/>
  <c r="T377" i="87" s="1"/>
  <c r="Q377" i="87"/>
  <c r="R377" i="87" s="1"/>
  <c r="J377" i="87"/>
  <c r="L389" i="87"/>
  <c r="U389" i="87"/>
  <c r="W389" i="87" s="1"/>
  <c r="M389" i="87"/>
  <c r="S389" i="87"/>
  <c r="T389" i="87" s="1"/>
  <c r="Q389" i="87"/>
  <c r="R389" i="87" s="1"/>
  <c r="O389" i="87"/>
  <c r="P389" i="87" s="1"/>
  <c r="K389" i="87"/>
  <c r="J389" i="87"/>
  <c r="U368" i="87"/>
  <c r="W368" i="87" s="1"/>
  <c r="M368" i="87"/>
  <c r="L368" i="87"/>
  <c r="Q368" i="87"/>
  <c r="R368" i="87" s="1"/>
  <c r="S368" i="87"/>
  <c r="T368" i="87" s="1"/>
  <c r="O368" i="87"/>
  <c r="P368" i="87" s="1"/>
  <c r="J368" i="87"/>
  <c r="K368" i="87"/>
  <c r="L460" i="87"/>
  <c r="U460" i="87"/>
  <c r="W460" i="87" s="1"/>
  <c r="M460" i="87"/>
  <c r="Q460" i="87"/>
  <c r="R460" i="87" s="1"/>
  <c r="J460" i="87"/>
  <c r="O460" i="87"/>
  <c r="P460" i="87" s="1"/>
  <c r="S460" i="87"/>
  <c r="T460" i="87" s="1"/>
  <c r="K460" i="87"/>
  <c r="L665" i="87"/>
  <c r="U665" i="87"/>
  <c r="W665" i="87" s="1"/>
  <c r="M665" i="87"/>
  <c r="S665" i="87"/>
  <c r="T665" i="87" s="1"/>
  <c r="O665" i="87"/>
  <c r="P665" i="87" s="1"/>
  <c r="Q665" i="87"/>
  <c r="R665" i="87" s="1"/>
  <c r="K665" i="87"/>
  <c r="J665" i="87"/>
  <c r="M507" i="87"/>
  <c r="L507" i="87"/>
  <c r="U507" i="87"/>
  <c r="W507" i="87" s="1"/>
  <c r="O507" i="87"/>
  <c r="P507" i="87" s="1"/>
  <c r="Q507" i="87"/>
  <c r="R507" i="87" s="1"/>
  <c r="S507" i="87"/>
  <c r="T507" i="87" s="1"/>
  <c r="J507" i="87"/>
  <c r="K507" i="87"/>
  <c r="M549" i="87"/>
  <c r="L549" i="87"/>
  <c r="U549" i="87"/>
  <c r="W549" i="87" s="1"/>
  <c r="O549" i="87"/>
  <c r="P549" i="87" s="1"/>
  <c r="Q549" i="87"/>
  <c r="R549" i="87" s="1"/>
  <c r="S549" i="87"/>
  <c r="T549" i="87" s="1"/>
  <c r="J549" i="87"/>
  <c r="K549" i="87"/>
  <c r="U378" i="87"/>
  <c r="W378" i="87" s="1"/>
  <c r="L378" i="87"/>
  <c r="M378" i="87"/>
  <c r="S378" i="87"/>
  <c r="T378" i="87" s="1"/>
  <c r="K378" i="87"/>
  <c r="J378" i="87"/>
  <c r="O378" i="87"/>
  <c r="P378" i="87" s="1"/>
  <c r="Q378" i="87"/>
  <c r="R378" i="87" s="1"/>
  <c r="L430" i="87"/>
  <c r="M430" i="87"/>
  <c r="U430" i="87"/>
  <c r="W430" i="87" s="1"/>
  <c r="O430" i="87"/>
  <c r="P430" i="87" s="1"/>
  <c r="S430" i="87"/>
  <c r="T430" i="87" s="1"/>
  <c r="Q430" i="87"/>
  <c r="R430" i="87" s="1"/>
  <c r="J430" i="87"/>
  <c r="K430" i="87"/>
  <c r="U560" i="87"/>
  <c r="W560" i="87" s="1"/>
  <c r="M560" i="87"/>
  <c r="L560" i="87"/>
  <c r="Q560" i="87"/>
  <c r="R560" i="87" s="1"/>
  <c r="O560" i="87"/>
  <c r="P560" i="87" s="1"/>
  <c r="S560" i="87"/>
  <c r="T560" i="87" s="1"/>
  <c r="J560" i="87"/>
  <c r="K560" i="87"/>
  <c r="L756" i="87"/>
  <c r="U756" i="87"/>
  <c r="W756" i="87" s="1"/>
  <c r="M756" i="87"/>
  <c r="Q756" i="87"/>
  <c r="R756" i="87" s="1"/>
  <c r="S756" i="87"/>
  <c r="T756" i="87" s="1"/>
  <c r="O756" i="87"/>
  <c r="P756" i="87" s="1"/>
  <c r="J756" i="87"/>
  <c r="K756" i="87"/>
  <c r="U683" i="87"/>
  <c r="W683" i="87" s="1"/>
  <c r="M683" i="87"/>
  <c r="L683" i="87"/>
  <c r="Q683" i="87"/>
  <c r="R683" i="87" s="1"/>
  <c r="S683" i="87"/>
  <c r="T683" i="87" s="1"/>
  <c r="O683" i="87"/>
  <c r="P683" i="87" s="1"/>
  <c r="J683" i="87"/>
  <c r="K683" i="87"/>
  <c r="L597" i="87"/>
  <c r="M597" i="87"/>
  <c r="U597" i="87"/>
  <c r="W597" i="87" s="1"/>
  <c r="Q597" i="87"/>
  <c r="R597" i="87" s="1"/>
  <c r="S597" i="87"/>
  <c r="T597" i="87" s="1"/>
  <c r="O597" i="87"/>
  <c r="P597" i="87" s="1"/>
  <c r="J597" i="87"/>
  <c r="K597" i="87"/>
  <c r="M660" i="87"/>
  <c r="U660" i="87"/>
  <c r="W660" i="87" s="1"/>
  <c r="L660" i="87"/>
  <c r="Q660" i="87"/>
  <c r="R660" i="87" s="1"/>
  <c r="O660" i="87"/>
  <c r="P660" i="87" s="1"/>
  <c r="S660" i="87"/>
  <c r="T660" i="87" s="1"/>
  <c r="K660" i="87"/>
  <c r="J660" i="87"/>
  <c r="U703" i="87"/>
  <c r="W703" i="87" s="1"/>
  <c r="M703" i="87"/>
  <c r="L703" i="87"/>
  <c r="S703" i="87"/>
  <c r="T703" i="87" s="1"/>
  <c r="Q703" i="87"/>
  <c r="R703" i="87" s="1"/>
  <c r="O703" i="87"/>
  <c r="P703" i="87" s="1"/>
  <c r="J703" i="87"/>
  <c r="K703" i="87"/>
  <c r="L754" i="87"/>
  <c r="M754" i="87"/>
  <c r="U754" i="87"/>
  <c r="W754" i="87" s="1"/>
  <c r="O754" i="87"/>
  <c r="P754" i="87" s="1"/>
  <c r="S754" i="87"/>
  <c r="T754" i="87" s="1"/>
  <c r="Q754" i="87"/>
  <c r="R754" i="87" s="1"/>
  <c r="J754" i="87"/>
  <c r="K754" i="87"/>
  <c r="U632" i="87"/>
  <c r="W632" i="87" s="1"/>
  <c r="M632" i="87"/>
  <c r="L632" i="87"/>
  <c r="Q632" i="87"/>
  <c r="R632" i="87" s="1"/>
  <c r="O632" i="87"/>
  <c r="P632" i="87" s="1"/>
  <c r="S632" i="87"/>
  <c r="T632" i="87" s="1"/>
  <c r="K632" i="87"/>
  <c r="J632" i="87"/>
  <c r="M598" i="87"/>
  <c r="U598" i="87"/>
  <c r="W598" i="87" s="1"/>
  <c r="L598" i="87"/>
  <c r="S598" i="87"/>
  <c r="T598" i="87" s="1"/>
  <c r="O598" i="87"/>
  <c r="P598" i="87" s="1"/>
  <c r="Q598" i="87"/>
  <c r="R598" i="87" s="1"/>
  <c r="K598" i="87"/>
  <c r="J598" i="87"/>
  <c r="L640" i="87"/>
  <c r="U640" i="87"/>
  <c r="W640" i="87" s="1"/>
  <c r="M640" i="87"/>
  <c r="Q640" i="87"/>
  <c r="R640" i="87" s="1"/>
  <c r="O640" i="87"/>
  <c r="P640" i="87" s="1"/>
  <c r="S640" i="87"/>
  <c r="T640" i="87" s="1"/>
  <c r="J640" i="87"/>
  <c r="K640" i="87"/>
  <c r="M557" i="87"/>
  <c r="U557" i="87"/>
  <c r="W557" i="87" s="1"/>
  <c r="L557" i="87"/>
  <c r="Q557" i="87"/>
  <c r="R557" i="87" s="1"/>
  <c r="O557" i="87"/>
  <c r="P557" i="87" s="1"/>
  <c r="S557" i="87"/>
  <c r="T557" i="87" s="1"/>
  <c r="J557" i="87"/>
  <c r="K557" i="87"/>
  <c r="M610" i="87"/>
  <c r="U610" i="87"/>
  <c r="W610" i="87" s="1"/>
  <c r="L610" i="87"/>
  <c r="O610" i="87"/>
  <c r="P610" i="87" s="1"/>
  <c r="S610" i="87"/>
  <c r="T610" i="87" s="1"/>
  <c r="Q610" i="87"/>
  <c r="R610" i="87" s="1"/>
  <c r="J610" i="87"/>
  <c r="K610" i="87"/>
  <c r="L656" i="87"/>
  <c r="M656" i="87"/>
  <c r="U656" i="87"/>
  <c r="W656" i="87" s="1"/>
  <c r="Q656" i="87"/>
  <c r="R656" i="87" s="1"/>
  <c r="O656" i="87"/>
  <c r="P656" i="87" s="1"/>
  <c r="S656" i="87"/>
  <c r="T656" i="87" s="1"/>
  <c r="J656" i="87"/>
  <c r="K656" i="87"/>
  <c r="L698" i="87"/>
  <c r="U698" i="87"/>
  <c r="W698" i="87" s="1"/>
  <c r="M698" i="87"/>
  <c r="Q698" i="87"/>
  <c r="R698" i="87" s="1"/>
  <c r="O698" i="87"/>
  <c r="P698" i="87" s="1"/>
  <c r="S698" i="87"/>
  <c r="T698" i="87" s="1"/>
  <c r="J698" i="87"/>
  <c r="K698" i="87"/>
  <c r="U753" i="87"/>
  <c r="W753" i="87" s="1"/>
  <c r="M753" i="87"/>
  <c r="L753" i="87"/>
  <c r="O753" i="87"/>
  <c r="P753" i="87" s="1"/>
  <c r="S753" i="87"/>
  <c r="T753" i="87" s="1"/>
  <c r="Q753" i="87"/>
  <c r="R753" i="87" s="1"/>
  <c r="J753" i="87"/>
  <c r="K753" i="87"/>
  <c r="M957" i="87"/>
  <c r="U957" i="87"/>
  <c r="W957" i="87" s="1"/>
  <c r="L957" i="87"/>
  <c r="S957" i="87"/>
  <c r="T957" i="87" s="1"/>
  <c r="O957" i="87"/>
  <c r="P957" i="87" s="1"/>
  <c r="Q957" i="87"/>
  <c r="R957" i="87" s="1"/>
  <c r="K957" i="87"/>
  <c r="J957" i="87"/>
  <c r="L954" i="87"/>
  <c r="U954" i="87"/>
  <c r="W954" i="87" s="1"/>
  <c r="M954" i="87"/>
  <c r="O954" i="87"/>
  <c r="P954" i="87" s="1"/>
  <c r="Q954" i="87"/>
  <c r="R954" i="87" s="1"/>
  <c r="S954" i="87"/>
  <c r="T954" i="87" s="1"/>
  <c r="K954" i="87"/>
  <c r="J954" i="87"/>
  <c r="M1223" i="87"/>
  <c r="U1223" i="87"/>
  <c r="W1223" i="87" s="1"/>
  <c r="L1223" i="87"/>
  <c r="O1223" i="87"/>
  <c r="P1223" i="87" s="1"/>
  <c r="S1223" i="87"/>
  <c r="T1223" i="87" s="1"/>
  <c r="Q1223" i="87"/>
  <c r="R1223" i="87" s="1"/>
  <c r="K1223" i="87"/>
  <c r="J1223" i="87"/>
  <c r="U1196" i="87"/>
  <c r="W1196" i="87" s="1"/>
  <c r="L1196" i="87"/>
  <c r="M1196" i="87"/>
  <c r="Q1196" i="87"/>
  <c r="R1196" i="87" s="1"/>
  <c r="S1196" i="87"/>
  <c r="T1196" i="87" s="1"/>
  <c r="O1196" i="87"/>
  <c r="P1196" i="87" s="1"/>
  <c r="J1196" i="87"/>
  <c r="K1196" i="87"/>
  <c r="M906" i="87"/>
  <c r="U906" i="87"/>
  <c r="W906" i="87" s="1"/>
  <c r="L906" i="87"/>
  <c r="Q906" i="87"/>
  <c r="R906" i="87" s="1"/>
  <c r="S906" i="87"/>
  <c r="T906" i="87" s="1"/>
  <c r="O906" i="87"/>
  <c r="P906" i="87" s="1"/>
  <c r="K906" i="87"/>
  <c r="J906" i="87"/>
  <c r="U964" i="87"/>
  <c r="W964" i="87" s="1"/>
  <c r="L964" i="87"/>
  <c r="M964" i="87"/>
  <c r="Q964" i="87"/>
  <c r="R964" i="87" s="1"/>
  <c r="S964" i="87"/>
  <c r="T964" i="87" s="1"/>
  <c r="O964" i="87"/>
  <c r="P964" i="87" s="1"/>
  <c r="J964" i="87"/>
  <c r="K964" i="87"/>
  <c r="M903" i="87"/>
  <c r="U903" i="87"/>
  <c r="W903" i="87" s="1"/>
  <c r="L903" i="87"/>
  <c r="Q903" i="87"/>
  <c r="R903" i="87" s="1"/>
  <c r="O903" i="87"/>
  <c r="P903" i="87" s="1"/>
  <c r="S903" i="87"/>
  <c r="T903" i="87" s="1"/>
  <c r="K903" i="87"/>
  <c r="J903" i="87"/>
  <c r="U763" i="87"/>
  <c r="W763" i="87" s="1"/>
  <c r="M763" i="87"/>
  <c r="L763" i="87"/>
  <c r="Q763" i="87"/>
  <c r="R763" i="87" s="1"/>
  <c r="O763" i="87"/>
  <c r="P763" i="87" s="1"/>
  <c r="S763" i="87"/>
  <c r="T763" i="87" s="1"/>
  <c r="J763" i="87"/>
  <c r="K763" i="87"/>
  <c r="L904" i="87"/>
  <c r="U904" i="87"/>
  <c r="W904" i="87" s="1"/>
  <c r="M904" i="87"/>
  <c r="O904" i="87"/>
  <c r="P904" i="87" s="1"/>
  <c r="Q904" i="87"/>
  <c r="R904" i="87" s="1"/>
  <c r="S904" i="87"/>
  <c r="T904" i="87" s="1"/>
  <c r="J904" i="87"/>
  <c r="K904" i="87"/>
  <c r="M968" i="87"/>
  <c r="L968" i="87"/>
  <c r="U968" i="87"/>
  <c r="W968" i="87" s="1"/>
  <c r="S968" i="87"/>
  <c r="T968" i="87" s="1"/>
  <c r="Q968" i="87"/>
  <c r="R968" i="87" s="1"/>
  <c r="O968" i="87"/>
  <c r="P968" i="87" s="1"/>
  <c r="J968" i="87"/>
  <c r="K968" i="87"/>
  <c r="L761" i="87"/>
  <c r="M761" i="87"/>
  <c r="U761" i="87"/>
  <c r="W761" i="87" s="1"/>
  <c r="Q761" i="87"/>
  <c r="R761" i="87" s="1"/>
  <c r="O761" i="87"/>
  <c r="P761" i="87" s="1"/>
  <c r="S761" i="87"/>
  <c r="T761" i="87" s="1"/>
  <c r="K761" i="87"/>
  <c r="J761" i="87"/>
  <c r="M806" i="87"/>
  <c r="U806" i="87"/>
  <c r="W806" i="87" s="1"/>
  <c r="L806" i="87"/>
  <c r="Q806" i="87"/>
  <c r="R806" i="87" s="1"/>
  <c r="S806" i="87"/>
  <c r="T806" i="87" s="1"/>
  <c r="O806" i="87"/>
  <c r="P806" i="87" s="1"/>
  <c r="K806" i="87"/>
  <c r="J806" i="87"/>
  <c r="M907" i="87"/>
  <c r="U907" i="87"/>
  <c r="W907" i="87" s="1"/>
  <c r="L907" i="87"/>
  <c r="O907" i="87"/>
  <c r="P907" i="87" s="1"/>
  <c r="S907" i="87"/>
  <c r="T907" i="87" s="1"/>
  <c r="Q907" i="87"/>
  <c r="R907" i="87" s="1"/>
  <c r="J907" i="87"/>
  <c r="K907" i="87"/>
  <c r="M956" i="87"/>
  <c r="L956" i="87"/>
  <c r="U956" i="87"/>
  <c r="W956" i="87" s="1"/>
  <c r="O956" i="87"/>
  <c r="P956" i="87" s="1"/>
  <c r="Q956" i="87"/>
  <c r="R956" i="87" s="1"/>
  <c r="S956" i="87"/>
  <c r="T956" i="87" s="1"/>
  <c r="J956" i="87"/>
  <c r="K956" i="87"/>
  <c r="U802" i="87"/>
  <c r="W802" i="87" s="1"/>
  <c r="L802" i="87"/>
  <c r="M802" i="87"/>
  <c r="Q802" i="87"/>
  <c r="R802" i="87" s="1"/>
  <c r="S802" i="87"/>
  <c r="T802" i="87" s="1"/>
  <c r="O802" i="87"/>
  <c r="P802" i="87" s="1"/>
  <c r="J802" i="87"/>
  <c r="K802" i="87"/>
  <c r="M843" i="87"/>
  <c r="U843" i="87"/>
  <c r="W843" i="87" s="1"/>
  <c r="L843" i="87"/>
  <c r="S843" i="87"/>
  <c r="T843" i="87" s="1"/>
  <c r="Q843" i="87"/>
  <c r="R843" i="87" s="1"/>
  <c r="O843" i="87"/>
  <c r="P843" i="87" s="1"/>
  <c r="K843" i="87"/>
  <c r="J843" i="87"/>
  <c r="L766" i="87"/>
  <c r="U766" i="87"/>
  <c r="W766" i="87" s="1"/>
  <c r="M766" i="87"/>
  <c r="O766" i="87"/>
  <c r="P766" i="87" s="1"/>
  <c r="Q766" i="87"/>
  <c r="R766" i="87" s="1"/>
  <c r="S766" i="87"/>
  <c r="T766" i="87" s="1"/>
  <c r="J766" i="87"/>
  <c r="K766" i="87"/>
  <c r="M851" i="87"/>
  <c r="L851" i="87"/>
  <c r="U851" i="87"/>
  <c r="W851" i="87" s="1"/>
  <c r="Q851" i="87"/>
  <c r="R851" i="87" s="1"/>
  <c r="O851" i="87"/>
  <c r="P851" i="87" s="1"/>
  <c r="S851" i="87"/>
  <c r="T851" i="87" s="1"/>
  <c r="K851" i="87"/>
  <c r="J851" i="87"/>
  <c r="U899" i="87"/>
  <c r="W899" i="87" s="1"/>
  <c r="M899" i="87"/>
  <c r="L899" i="87"/>
  <c r="Q899" i="87"/>
  <c r="R899" i="87" s="1"/>
  <c r="O899" i="87"/>
  <c r="P899" i="87" s="1"/>
  <c r="S899" i="87"/>
  <c r="T899" i="87" s="1"/>
  <c r="K899" i="87"/>
  <c r="J899" i="87"/>
  <c r="U951" i="87"/>
  <c r="W951" i="87" s="1"/>
  <c r="L951" i="87"/>
  <c r="M951" i="87"/>
  <c r="S951" i="87"/>
  <c r="T951" i="87" s="1"/>
  <c r="O951" i="87"/>
  <c r="P951" i="87" s="1"/>
  <c r="Q951" i="87"/>
  <c r="R951" i="87" s="1"/>
  <c r="J951" i="87"/>
  <c r="K951" i="87"/>
  <c r="L1106" i="87"/>
  <c r="U1106" i="87"/>
  <c r="W1106" i="87" s="1"/>
  <c r="M1106" i="87"/>
  <c r="O1106" i="87"/>
  <c r="P1106" i="87" s="1"/>
  <c r="S1106" i="87"/>
  <c r="T1106" i="87" s="1"/>
  <c r="Q1106" i="87"/>
  <c r="R1106" i="87" s="1"/>
  <c r="K1106" i="87"/>
  <c r="J1106" i="87"/>
  <c r="L1150" i="87"/>
  <c r="M1150" i="87"/>
  <c r="U1150" i="87"/>
  <c r="W1150" i="87" s="1"/>
  <c r="O1150" i="87"/>
  <c r="P1150" i="87" s="1"/>
  <c r="S1150" i="87"/>
  <c r="T1150" i="87" s="1"/>
  <c r="Q1150" i="87"/>
  <c r="R1150" i="87" s="1"/>
  <c r="K1150" i="87"/>
  <c r="J1150" i="87"/>
  <c r="U1011" i="87"/>
  <c r="W1011" i="87" s="1"/>
  <c r="M1011" i="87"/>
  <c r="L1011" i="87"/>
  <c r="O1011" i="87"/>
  <c r="P1011" i="87" s="1"/>
  <c r="Q1011" i="87"/>
  <c r="R1011" i="87" s="1"/>
  <c r="S1011" i="87"/>
  <c r="T1011" i="87" s="1"/>
  <c r="J1011" i="87"/>
  <c r="K1011" i="87"/>
  <c r="U1135" i="87"/>
  <c r="W1135" i="87" s="1"/>
  <c r="M1135" i="87"/>
  <c r="L1135" i="87"/>
  <c r="Q1135" i="87"/>
  <c r="R1135" i="87" s="1"/>
  <c r="O1135" i="87"/>
  <c r="P1135" i="87" s="1"/>
  <c r="S1135" i="87"/>
  <c r="T1135" i="87" s="1"/>
  <c r="K1135" i="87"/>
  <c r="J1135" i="87"/>
  <c r="U1188" i="87"/>
  <c r="W1188" i="87" s="1"/>
  <c r="M1188" i="87"/>
  <c r="L1188" i="87"/>
  <c r="Q1188" i="87"/>
  <c r="R1188" i="87" s="1"/>
  <c r="S1188" i="87"/>
  <c r="T1188" i="87" s="1"/>
  <c r="O1188" i="87"/>
  <c r="P1188" i="87" s="1"/>
  <c r="K1188" i="87"/>
  <c r="J1188" i="87"/>
  <c r="U1042" i="87"/>
  <c r="W1042" i="87" s="1"/>
  <c r="L1042" i="87"/>
  <c r="M1042" i="87"/>
  <c r="S1042" i="87"/>
  <c r="T1042" i="87" s="1"/>
  <c r="Q1042" i="87"/>
  <c r="R1042" i="87" s="1"/>
  <c r="O1042" i="87"/>
  <c r="P1042" i="87" s="1"/>
  <c r="J1042" i="87"/>
  <c r="K1042" i="87"/>
  <c r="L1101" i="87"/>
  <c r="M1101" i="87"/>
  <c r="U1101" i="87"/>
  <c r="W1101" i="87" s="1"/>
  <c r="O1101" i="87"/>
  <c r="P1101" i="87" s="1"/>
  <c r="Q1101" i="87"/>
  <c r="R1101" i="87" s="1"/>
  <c r="S1101" i="87"/>
  <c r="T1101" i="87" s="1"/>
  <c r="J1101" i="87"/>
  <c r="K1101" i="87"/>
  <c r="U1159" i="87"/>
  <c r="W1159" i="87" s="1"/>
  <c r="L1159" i="87"/>
  <c r="M1159" i="87"/>
  <c r="S1159" i="87"/>
  <c r="T1159" i="87" s="1"/>
  <c r="Q1159" i="87"/>
  <c r="R1159" i="87" s="1"/>
  <c r="O1159" i="87"/>
  <c r="P1159" i="87" s="1"/>
  <c r="K1159" i="87"/>
  <c r="J1159" i="87"/>
  <c r="L1194" i="87"/>
  <c r="M1194" i="87"/>
  <c r="U1194" i="87"/>
  <c r="W1194" i="87" s="1"/>
  <c r="S1194" i="87"/>
  <c r="T1194" i="87" s="1"/>
  <c r="Q1194" i="87"/>
  <c r="R1194" i="87" s="1"/>
  <c r="O1194" i="87"/>
  <c r="P1194" i="87" s="1"/>
  <c r="J1194" i="87"/>
  <c r="K1194" i="87"/>
  <c r="L1143" i="87"/>
  <c r="M1143" i="87"/>
  <c r="U1143" i="87"/>
  <c r="W1143" i="87" s="1"/>
  <c r="Q1143" i="87"/>
  <c r="R1143" i="87" s="1"/>
  <c r="S1143" i="87"/>
  <c r="T1143" i="87" s="1"/>
  <c r="O1143" i="87"/>
  <c r="P1143" i="87" s="1"/>
  <c r="J1143" i="87"/>
  <c r="K1143" i="87"/>
  <c r="L1060" i="87"/>
  <c r="U1060" i="87"/>
  <c r="W1060" i="87" s="1"/>
  <c r="M1060" i="87"/>
  <c r="S1060" i="87"/>
  <c r="T1060" i="87" s="1"/>
  <c r="Q1060" i="87"/>
  <c r="R1060" i="87" s="1"/>
  <c r="O1060" i="87"/>
  <c r="P1060" i="87" s="1"/>
  <c r="J1060" i="87"/>
  <c r="K1060" i="87"/>
  <c r="M1155" i="87"/>
  <c r="U1155" i="87"/>
  <c r="W1155" i="87" s="1"/>
  <c r="L1155" i="87"/>
  <c r="S1155" i="87"/>
  <c r="T1155" i="87" s="1"/>
  <c r="Q1155" i="87"/>
  <c r="R1155" i="87" s="1"/>
  <c r="O1155" i="87"/>
  <c r="P1155" i="87" s="1"/>
  <c r="K1155" i="87"/>
  <c r="J1155" i="87"/>
  <c r="M995" i="87"/>
  <c r="L995" i="87"/>
  <c r="U995" i="87"/>
  <c r="W995" i="87" s="1"/>
  <c r="Q995" i="87"/>
  <c r="R995" i="87" s="1"/>
  <c r="S995" i="87"/>
  <c r="T995" i="87" s="1"/>
  <c r="O995" i="87"/>
  <c r="P995" i="87" s="1"/>
  <c r="K995" i="87"/>
  <c r="J995" i="87"/>
  <c r="L1041" i="87"/>
  <c r="M1041" i="87"/>
  <c r="U1041" i="87"/>
  <c r="W1041" i="87" s="1"/>
  <c r="Q1041" i="87"/>
  <c r="R1041" i="87" s="1"/>
  <c r="S1041" i="87"/>
  <c r="T1041" i="87" s="1"/>
  <c r="O1041" i="87"/>
  <c r="P1041" i="87" s="1"/>
  <c r="K1041" i="87"/>
  <c r="J1041" i="87"/>
  <c r="L1201" i="87"/>
  <c r="U1201" i="87"/>
  <c r="W1201" i="87" s="1"/>
  <c r="M1201" i="87"/>
  <c r="O1201" i="87"/>
  <c r="P1201" i="87" s="1"/>
  <c r="Q1201" i="87"/>
  <c r="R1201" i="87" s="1"/>
  <c r="S1201" i="87"/>
  <c r="T1201" i="87" s="1"/>
  <c r="K1201" i="87"/>
  <c r="J1201" i="87"/>
  <c r="U1002" i="87"/>
  <c r="W1002" i="87" s="1"/>
  <c r="L1002" i="87"/>
  <c r="M1002" i="87"/>
  <c r="Q1002" i="87"/>
  <c r="R1002" i="87" s="1"/>
  <c r="O1002" i="87"/>
  <c r="P1002" i="87" s="1"/>
  <c r="S1002" i="87"/>
  <c r="T1002" i="87" s="1"/>
  <c r="K1002" i="87"/>
  <c r="J1002" i="87"/>
  <c r="L1044" i="87"/>
  <c r="U1044" i="87"/>
  <c r="W1044" i="87" s="1"/>
  <c r="M1044" i="87"/>
  <c r="Q1044" i="87"/>
  <c r="R1044" i="87" s="1"/>
  <c r="S1044" i="87"/>
  <c r="T1044" i="87" s="1"/>
  <c r="O1044" i="87"/>
  <c r="P1044" i="87" s="1"/>
  <c r="K1044" i="87"/>
  <c r="J1044" i="87"/>
  <c r="L1091" i="87"/>
  <c r="M1091" i="87"/>
  <c r="U1091" i="87"/>
  <c r="W1091" i="87" s="1"/>
  <c r="S1091" i="87"/>
  <c r="T1091" i="87" s="1"/>
  <c r="O1091" i="87"/>
  <c r="P1091" i="87" s="1"/>
  <c r="Q1091" i="87"/>
  <c r="R1091" i="87" s="1"/>
  <c r="K1091" i="87"/>
  <c r="J1091" i="87"/>
  <c r="U999" i="87"/>
  <c r="W999" i="87" s="1"/>
  <c r="M999" i="87"/>
  <c r="L999" i="87"/>
  <c r="O999" i="87"/>
  <c r="P999" i="87" s="1"/>
  <c r="Q999" i="87"/>
  <c r="R999" i="87" s="1"/>
  <c r="S999" i="87"/>
  <c r="T999" i="87" s="1"/>
  <c r="K999" i="87"/>
  <c r="J999" i="87"/>
  <c r="U1147" i="87"/>
  <c r="W1147" i="87" s="1"/>
  <c r="L1147" i="87"/>
  <c r="M1147" i="87"/>
  <c r="Q1147" i="87"/>
  <c r="R1147" i="87" s="1"/>
  <c r="S1147" i="87"/>
  <c r="T1147" i="87" s="1"/>
  <c r="O1147" i="87"/>
  <c r="P1147" i="87" s="1"/>
  <c r="K1147" i="87"/>
  <c r="J1147" i="87"/>
  <c r="L103" i="87"/>
  <c r="M103" i="87"/>
  <c r="O103" i="87"/>
  <c r="P103" i="87" s="1"/>
  <c r="Q103" i="87"/>
  <c r="R103" i="87" s="1"/>
  <c r="S103" i="87"/>
  <c r="T103" i="87" s="1"/>
  <c r="K103" i="87"/>
  <c r="J103" i="87"/>
  <c r="L465" i="87"/>
  <c r="M465" i="87"/>
  <c r="U465" i="87"/>
  <c r="W465" i="87" s="1"/>
  <c r="Q465" i="87"/>
  <c r="R465" i="87" s="1"/>
  <c r="O465" i="87"/>
  <c r="P465" i="87" s="1"/>
  <c r="S465" i="87"/>
  <c r="T465" i="87" s="1"/>
  <c r="J465" i="87"/>
  <c r="K465" i="87"/>
  <c r="L128" i="87"/>
  <c r="M128" i="87"/>
  <c r="Q128" i="87"/>
  <c r="R128" i="87" s="1"/>
  <c r="S128" i="87"/>
  <c r="T128" i="87" s="1"/>
  <c r="O128" i="87"/>
  <c r="J128" i="87"/>
  <c r="K128" i="87"/>
  <c r="U19" i="87"/>
  <c r="W19" i="87" s="1"/>
  <c r="M19" i="87"/>
  <c r="L19" i="87"/>
  <c r="Q19" i="87"/>
  <c r="R19" i="87" s="1"/>
  <c r="S19" i="87"/>
  <c r="T19" i="87" s="1"/>
  <c r="K19" i="87"/>
  <c r="O19" i="87"/>
  <c r="J19" i="87"/>
  <c r="L107" i="87"/>
  <c r="M107" i="87"/>
  <c r="Q107" i="87"/>
  <c r="R107" i="87" s="1"/>
  <c r="O107" i="87"/>
  <c r="S107" i="87"/>
  <c r="T107" i="87" s="1"/>
  <c r="J107" i="87"/>
  <c r="K107" i="87"/>
  <c r="M273" i="87"/>
  <c r="U273" i="87"/>
  <c r="W273" i="87" s="1"/>
  <c r="L273" i="87"/>
  <c r="Q273" i="87"/>
  <c r="R273" i="87" s="1"/>
  <c r="S273" i="87"/>
  <c r="T273" i="87" s="1"/>
  <c r="O273" i="87"/>
  <c r="P273" i="87" s="1"/>
  <c r="J273" i="87"/>
  <c r="K273" i="87"/>
  <c r="L44" i="87"/>
  <c r="M44" i="87"/>
  <c r="U44" i="87"/>
  <c r="O44" i="87"/>
  <c r="S44" i="87"/>
  <c r="T44" i="87" s="1"/>
  <c r="Q44" i="87"/>
  <c r="R44" i="87" s="1"/>
  <c r="K44" i="87"/>
  <c r="J44" i="87"/>
  <c r="L64" i="87"/>
  <c r="M64" i="87"/>
  <c r="U64" i="87"/>
  <c r="S64" i="87"/>
  <c r="T64" i="87" s="1"/>
  <c r="Q64" i="87"/>
  <c r="R64" i="87" s="1"/>
  <c r="O64" i="87"/>
  <c r="K64" i="87"/>
  <c r="J64" i="87"/>
  <c r="M215" i="87"/>
  <c r="U215" i="87"/>
  <c r="W215" i="87" s="1"/>
  <c r="L215" i="87"/>
  <c r="S215" i="87"/>
  <c r="T215" i="87" s="1"/>
  <c r="Q215" i="87"/>
  <c r="R215" i="87" s="1"/>
  <c r="O215" i="87"/>
  <c r="P215" i="87" s="1"/>
  <c r="K215" i="87"/>
  <c r="J215" i="87"/>
  <c r="L260" i="87"/>
  <c r="M260" i="87"/>
  <c r="U260" i="87"/>
  <c r="W260" i="87" s="1"/>
  <c r="O260" i="87"/>
  <c r="P260" i="87" s="1"/>
  <c r="S260" i="87"/>
  <c r="T260" i="87" s="1"/>
  <c r="Q260" i="87"/>
  <c r="R260" i="87" s="1"/>
  <c r="K260" i="87"/>
  <c r="J260" i="87"/>
  <c r="L132" i="87"/>
  <c r="M132" i="87"/>
  <c r="O132" i="87"/>
  <c r="K132" i="87"/>
  <c r="Q132" i="87"/>
  <c r="R132" i="87" s="1"/>
  <c r="S132" i="87"/>
  <c r="T132" i="87" s="1"/>
  <c r="J132" i="87"/>
  <c r="U49" i="87"/>
  <c r="W49" i="87" s="1"/>
  <c r="L49" i="87"/>
  <c r="M49" i="87"/>
  <c r="S49" i="87"/>
  <c r="T49" i="87" s="1"/>
  <c r="Q49" i="87"/>
  <c r="R49" i="87" s="1"/>
  <c r="O49" i="87"/>
  <c r="K49" i="87"/>
  <c r="J49" i="87"/>
  <c r="M198" i="87"/>
  <c r="U198" i="87"/>
  <c r="W198" i="87" s="1"/>
  <c r="L198" i="87"/>
  <c r="O198" i="87"/>
  <c r="P198" i="87" s="1"/>
  <c r="S198" i="87"/>
  <c r="T198" i="87" s="1"/>
  <c r="Q198" i="87"/>
  <c r="R198" i="87" s="1"/>
  <c r="K198" i="87"/>
  <c r="J198" i="87"/>
  <c r="M240" i="87"/>
  <c r="L240" i="87"/>
  <c r="U240" i="87"/>
  <c r="W240" i="87" s="1"/>
  <c r="S240" i="87"/>
  <c r="T240" i="87" s="1"/>
  <c r="O240" i="87"/>
  <c r="P240" i="87" s="1"/>
  <c r="Q240" i="87"/>
  <c r="R240" i="87" s="1"/>
  <c r="K240" i="87"/>
  <c r="J240" i="87"/>
  <c r="M162" i="87"/>
  <c r="L162" i="87"/>
  <c r="O162" i="87"/>
  <c r="S162" i="87"/>
  <c r="T162" i="87" s="1"/>
  <c r="Q162" i="87"/>
  <c r="R162" i="87" s="1"/>
  <c r="K162" i="87"/>
  <c r="J162" i="87"/>
  <c r="U249" i="87"/>
  <c r="W249" i="87" s="1"/>
  <c r="M249" i="87"/>
  <c r="L249" i="87"/>
  <c r="O249" i="87"/>
  <c r="P249" i="87" s="1"/>
  <c r="S249" i="87"/>
  <c r="T249" i="87" s="1"/>
  <c r="Q249" i="87"/>
  <c r="R249" i="87" s="1"/>
  <c r="J249" i="87"/>
  <c r="K249" i="87"/>
  <c r="U372" i="87"/>
  <c r="W372" i="87" s="1"/>
  <c r="M372" i="87"/>
  <c r="L372" i="87"/>
  <c r="S372" i="87"/>
  <c r="T372" i="87" s="1"/>
  <c r="Q372" i="87"/>
  <c r="R372" i="87" s="1"/>
  <c r="J372" i="87"/>
  <c r="K372" i="87"/>
  <c r="O372" i="87"/>
  <c r="P372" i="87" s="1"/>
  <c r="L213" i="87"/>
  <c r="U213" i="87"/>
  <c r="W213" i="87" s="1"/>
  <c r="M213" i="87"/>
  <c r="S213" i="87"/>
  <c r="T213" i="87" s="1"/>
  <c r="O213" i="87"/>
  <c r="P213" i="87" s="1"/>
  <c r="Q213" i="87"/>
  <c r="R213" i="87" s="1"/>
  <c r="K213" i="87"/>
  <c r="J213" i="87"/>
  <c r="M258" i="87"/>
  <c r="U258" i="87"/>
  <c r="W258" i="87" s="1"/>
  <c r="L258" i="87"/>
  <c r="S258" i="87"/>
  <c r="T258" i="87" s="1"/>
  <c r="Q258" i="87"/>
  <c r="R258" i="87" s="1"/>
  <c r="O258" i="87"/>
  <c r="P258" i="87" s="1"/>
  <c r="J258" i="87"/>
  <c r="K258" i="87"/>
  <c r="M216" i="87"/>
  <c r="U216" i="87"/>
  <c r="W216" i="87" s="1"/>
  <c r="L216" i="87"/>
  <c r="Q216" i="87"/>
  <c r="R216" i="87" s="1"/>
  <c r="S216" i="87"/>
  <c r="T216" i="87" s="1"/>
  <c r="O216" i="87"/>
  <c r="P216" i="87" s="1"/>
  <c r="K216" i="87"/>
  <c r="J216" i="87"/>
  <c r="M144" i="87"/>
  <c r="L144" i="87"/>
  <c r="Q144" i="87"/>
  <c r="R144" i="87" s="1"/>
  <c r="J144" i="87"/>
  <c r="K144" i="87"/>
  <c r="O144" i="87"/>
  <c r="S144" i="87"/>
  <c r="T144" i="87" s="1"/>
  <c r="U271" i="87"/>
  <c r="W271" i="87" s="1"/>
  <c r="L271" i="87"/>
  <c r="M271" i="87"/>
  <c r="Q271" i="87"/>
  <c r="R271" i="87" s="1"/>
  <c r="S271" i="87"/>
  <c r="T271" i="87" s="1"/>
  <c r="O271" i="87"/>
  <c r="P271" i="87" s="1"/>
  <c r="K271" i="87"/>
  <c r="J271" i="87"/>
  <c r="M203" i="87"/>
  <c r="U203" i="87"/>
  <c r="W203" i="87" s="1"/>
  <c r="L203" i="87"/>
  <c r="S203" i="87"/>
  <c r="T203" i="87" s="1"/>
  <c r="O203" i="87"/>
  <c r="P203" i="87" s="1"/>
  <c r="Q203" i="87"/>
  <c r="R203" i="87" s="1"/>
  <c r="K203" i="87"/>
  <c r="J203" i="87"/>
  <c r="L232" i="87"/>
  <c r="U232" i="87"/>
  <c r="W232" i="87" s="1"/>
  <c r="M232" i="87"/>
  <c r="S232" i="87"/>
  <c r="T232" i="87" s="1"/>
  <c r="Q232" i="87"/>
  <c r="R232" i="87" s="1"/>
  <c r="K232" i="87"/>
  <c r="J232" i="87"/>
  <c r="O232" i="87"/>
  <c r="P232" i="87" s="1"/>
  <c r="U224" i="87"/>
  <c r="W224" i="87" s="1"/>
  <c r="L224" i="87"/>
  <c r="M224" i="87"/>
  <c r="S224" i="87"/>
  <c r="T224" i="87" s="1"/>
  <c r="O224" i="87"/>
  <c r="P224" i="87" s="1"/>
  <c r="Q224" i="87"/>
  <c r="R224" i="87" s="1"/>
  <c r="J224" i="87"/>
  <c r="K224" i="87"/>
  <c r="M140" i="87"/>
  <c r="L140" i="87"/>
  <c r="S140" i="87"/>
  <c r="T140" i="87" s="1"/>
  <c r="Q140" i="87"/>
  <c r="R140" i="87" s="1"/>
  <c r="O140" i="87"/>
  <c r="P140" i="87" s="1"/>
  <c r="J140" i="87"/>
  <c r="K140" i="87"/>
  <c r="U285" i="87"/>
  <c r="W285" i="87" s="1"/>
  <c r="M285" i="87"/>
  <c r="L285" i="87"/>
  <c r="Q285" i="87"/>
  <c r="R285" i="87" s="1"/>
  <c r="O285" i="87"/>
  <c r="P285" i="87" s="1"/>
  <c r="S285" i="87"/>
  <c r="T285" i="87" s="1"/>
  <c r="K285" i="87"/>
  <c r="J285" i="87"/>
  <c r="M336" i="87"/>
  <c r="U336" i="87"/>
  <c r="W336" i="87" s="1"/>
  <c r="L336" i="87"/>
  <c r="O336" i="87"/>
  <c r="P336" i="87" s="1"/>
  <c r="Q336" i="87"/>
  <c r="R336" i="87" s="1"/>
  <c r="S336" i="87"/>
  <c r="T336" i="87" s="1"/>
  <c r="J336" i="87"/>
  <c r="K336" i="87"/>
  <c r="L404" i="87"/>
  <c r="U404" i="87"/>
  <c r="W404" i="87" s="1"/>
  <c r="M404" i="87"/>
  <c r="S404" i="87"/>
  <c r="T404" i="87" s="1"/>
  <c r="O404" i="87"/>
  <c r="P404" i="87" s="1"/>
  <c r="Q404" i="87"/>
  <c r="R404" i="87" s="1"/>
  <c r="J404" i="87"/>
  <c r="K404" i="87"/>
  <c r="L448" i="87"/>
  <c r="U448" i="87"/>
  <c r="W448" i="87" s="1"/>
  <c r="M448" i="87"/>
  <c r="O448" i="87"/>
  <c r="P448" i="87" s="1"/>
  <c r="S448" i="87"/>
  <c r="T448" i="87" s="1"/>
  <c r="K448" i="87"/>
  <c r="Q448" i="87"/>
  <c r="R448" i="87" s="1"/>
  <c r="J448" i="87"/>
  <c r="L641" i="87"/>
  <c r="U641" i="87"/>
  <c r="W641" i="87" s="1"/>
  <c r="M641" i="87"/>
  <c r="S641" i="87"/>
  <c r="T641" i="87" s="1"/>
  <c r="Q641" i="87"/>
  <c r="R641" i="87" s="1"/>
  <c r="O641" i="87"/>
  <c r="P641" i="87" s="1"/>
  <c r="J641" i="87"/>
  <c r="K641" i="87"/>
  <c r="U384" i="87"/>
  <c r="W384" i="87" s="1"/>
  <c r="L384" i="87"/>
  <c r="M384" i="87"/>
  <c r="Q384" i="87"/>
  <c r="R384" i="87" s="1"/>
  <c r="O384" i="87"/>
  <c r="P384" i="87" s="1"/>
  <c r="S384" i="87"/>
  <c r="T384" i="87" s="1"/>
  <c r="K384" i="87"/>
  <c r="J384" i="87"/>
  <c r="M522" i="87"/>
  <c r="U522" i="87"/>
  <c r="W522" i="87" s="1"/>
  <c r="L522" i="87"/>
  <c r="S522" i="87"/>
  <c r="T522" i="87" s="1"/>
  <c r="O522" i="87"/>
  <c r="P522" i="87" s="1"/>
  <c r="Q522" i="87"/>
  <c r="R522" i="87" s="1"/>
  <c r="J522" i="87"/>
  <c r="K522" i="87"/>
  <c r="U382" i="87"/>
  <c r="W382" i="87" s="1"/>
  <c r="M382" i="87"/>
  <c r="L382" i="87"/>
  <c r="O382" i="87"/>
  <c r="P382" i="87" s="1"/>
  <c r="Q382" i="87"/>
  <c r="R382" i="87" s="1"/>
  <c r="S382" i="87"/>
  <c r="T382" i="87" s="1"/>
  <c r="J382" i="87"/>
  <c r="K382" i="87"/>
  <c r="M531" i="87"/>
  <c r="L531" i="87"/>
  <c r="U531" i="87"/>
  <c r="W531" i="87" s="1"/>
  <c r="S531" i="87"/>
  <c r="T531" i="87" s="1"/>
  <c r="O531" i="87"/>
  <c r="P531" i="87" s="1"/>
  <c r="Q531" i="87"/>
  <c r="R531" i="87" s="1"/>
  <c r="J531" i="87"/>
  <c r="K531" i="87"/>
  <c r="L347" i="87"/>
  <c r="U347" i="87"/>
  <c r="W347" i="87" s="1"/>
  <c r="M347" i="87"/>
  <c r="Q347" i="87"/>
  <c r="R347" i="87" s="1"/>
  <c r="O347" i="87"/>
  <c r="P347" i="87" s="1"/>
  <c r="S347" i="87"/>
  <c r="T347" i="87" s="1"/>
  <c r="K347" i="87"/>
  <c r="J347" i="87"/>
  <c r="L490" i="87"/>
  <c r="U490" i="87"/>
  <c r="W490" i="87" s="1"/>
  <c r="M490" i="87"/>
  <c r="S490" i="87"/>
  <c r="T490" i="87" s="1"/>
  <c r="O490" i="87"/>
  <c r="P490" i="87" s="1"/>
  <c r="Q490" i="87"/>
  <c r="R490" i="87" s="1"/>
  <c r="K490" i="87"/>
  <c r="J490" i="87"/>
  <c r="U405" i="87"/>
  <c r="W405" i="87" s="1"/>
  <c r="M405" i="87"/>
  <c r="L405" i="87"/>
  <c r="N394" i="87"/>
  <c r="O405" i="87"/>
  <c r="P405" i="87" s="1"/>
  <c r="S405" i="87"/>
  <c r="T405" i="87" s="1"/>
  <c r="K405" i="87"/>
  <c r="J405" i="87"/>
  <c r="Q405" i="87"/>
  <c r="R405" i="87" s="1"/>
  <c r="M442" i="87"/>
  <c r="U442" i="87"/>
  <c r="W442" i="87" s="1"/>
  <c r="L442" i="87"/>
  <c r="Q442" i="87"/>
  <c r="R442" i="87" s="1"/>
  <c r="O442" i="87"/>
  <c r="P442" i="87" s="1"/>
  <c r="S442" i="87"/>
  <c r="T442" i="87" s="1"/>
  <c r="K442" i="87"/>
  <c r="J442" i="87"/>
  <c r="L483" i="87"/>
  <c r="U483" i="87"/>
  <c r="W483" i="87" s="1"/>
  <c r="M483" i="87"/>
  <c r="O483" i="87"/>
  <c r="P483" i="87" s="1"/>
  <c r="S483" i="87"/>
  <c r="T483" i="87" s="1"/>
  <c r="Q483" i="87"/>
  <c r="R483" i="87" s="1"/>
  <c r="K483" i="87"/>
  <c r="J483" i="87"/>
  <c r="U553" i="87"/>
  <c r="W553" i="87" s="1"/>
  <c r="L553" i="87"/>
  <c r="M553" i="87"/>
  <c r="S553" i="87"/>
  <c r="T553" i="87" s="1"/>
  <c r="O553" i="87"/>
  <c r="P553" i="87" s="1"/>
  <c r="Q553" i="87"/>
  <c r="R553" i="87" s="1"/>
  <c r="K553" i="87"/>
  <c r="J553" i="87"/>
  <c r="U462" i="87"/>
  <c r="W462" i="87" s="1"/>
  <c r="M462" i="87"/>
  <c r="L462" i="87"/>
  <c r="Q462" i="87"/>
  <c r="R462" i="87" s="1"/>
  <c r="O462" i="87"/>
  <c r="P462" i="87" s="1"/>
  <c r="S462" i="87"/>
  <c r="T462" i="87" s="1"/>
  <c r="K462" i="87"/>
  <c r="J462" i="87"/>
  <c r="U686" i="87"/>
  <c r="W686" i="87" s="1"/>
  <c r="L686" i="87"/>
  <c r="M686" i="87"/>
  <c r="S686" i="87"/>
  <c r="T686" i="87" s="1"/>
  <c r="O686" i="87"/>
  <c r="P686" i="87" s="1"/>
  <c r="Q686" i="87"/>
  <c r="R686" i="87" s="1"/>
  <c r="K686" i="87"/>
  <c r="J686" i="87"/>
  <c r="L716" i="87"/>
  <c r="M716" i="87"/>
  <c r="U716" i="87"/>
  <c r="W716" i="87" s="1"/>
  <c r="Q716" i="87"/>
  <c r="R716" i="87" s="1"/>
  <c r="S716" i="87"/>
  <c r="T716" i="87" s="1"/>
  <c r="O716" i="87"/>
  <c r="P716" i="87" s="1"/>
  <c r="J716" i="87"/>
  <c r="K716" i="87"/>
  <c r="L740" i="87"/>
  <c r="U740" i="87"/>
  <c r="W740" i="87" s="1"/>
  <c r="M740" i="87"/>
  <c r="O740" i="87"/>
  <c r="P740" i="87" s="1"/>
  <c r="S740" i="87"/>
  <c r="T740" i="87" s="1"/>
  <c r="Q740" i="87"/>
  <c r="R740" i="87" s="1"/>
  <c r="J740" i="87"/>
  <c r="K740" i="87"/>
  <c r="U642" i="87"/>
  <c r="W642" i="87" s="1"/>
  <c r="M642" i="87"/>
  <c r="L642" i="87"/>
  <c r="O642" i="87"/>
  <c r="P642" i="87" s="1"/>
  <c r="Q642" i="87"/>
  <c r="R642" i="87" s="1"/>
  <c r="S642" i="87"/>
  <c r="T642" i="87" s="1"/>
  <c r="K642" i="87"/>
  <c r="J642" i="87"/>
  <c r="U755" i="87"/>
  <c r="W755" i="87" s="1"/>
  <c r="M755" i="87"/>
  <c r="L755" i="87"/>
  <c r="S755" i="87"/>
  <c r="T755" i="87" s="1"/>
  <c r="O755" i="87"/>
  <c r="P755" i="87" s="1"/>
  <c r="Q755" i="87"/>
  <c r="R755" i="87" s="1"/>
  <c r="K755" i="87"/>
  <c r="J755" i="87"/>
  <c r="U587" i="87"/>
  <c r="W587" i="87" s="1"/>
  <c r="M587" i="87"/>
  <c r="L587" i="87"/>
  <c r="Q587" i="87"/>
  <c r="R587" i="87" s="1"/>
  <c r="S587" i="87"/>
  <c r="T587" i="87" s="1"/>
  <c r="O587" i="87"/>
  <c r="P587" i="87" s="1"/>
  <c r="K587" i="87"/>
  <c r="J587" i="87"/>
  <c r="L677" i="87"/>
  <c r="U677" i="87"/>
  <c r="W677" i="87" s="1"/>
  <c r="M677" i="87"/>
  <c r="Q677" i="87"/>
  <c r="R677" i="87" s="1"/>
  <c r="O677" i="87"/>
  <c r="P677" i="87" s="1"/>
  <c r="S677" i="87"/>
  <c r="T677" i="87" s="1"/>
  <c r="K677" i="87"/>
  <c r="J677" i="87"/>
  <c r="U559" i="87"/>
  <c r="W559" i="87" s="1"/>
  <c r="M559" i="87"/>
  <c r="L559" i="87"/>
  <c r="S559" i="87"/>
  <c r="T559" i="87" s="1"/>
  <c r="Q559" i="87"/>
  <c r="R559" i="87" s="1"/>
  <c r="O559" i="87"/>
  <c r="P559" i="87" s="1"/>
  <c r="K559" i="87"/>
  <c r="J559" i="87"/>
  <c r="L658" i="87"/>
  <c r="M658" i="87"/>
  <c r="U658" i="87"/>
  <c r="W658" i="87" s="1"/>
  <c r="Q658" i="87"/>
  <c r="R658" i="87" s="1"/>
  <c r="S658" i="87"/>
  <c r="T658" i="87" s="1"/>
  <c r="O658" i="87"/>
  <c r="P658" i="87" s="1"/>
  <c r="J658" i="87"/>
  <c r="K658" i="87"/>
  <c r="L704" i="87"/>
  <c r="U704" i="87"/>
  <c r="W704" i="87" s="1"/>
  <c r="M704" i="87"/>
  <c r="S704" i="87"/>
  <c r="T704" i="87" s="1"/>
  <c r="Q704" i="87"/>
  <c r="R704" i="87" s="1"/>
  <c r="O704" i="87"/>
  <c r="P704" i="87" s="1"/>
  <c r="J704" i="87"/>
  <c r="K704" i="87"/>
  <c r="U626" i="87"/>
  <c r="W626" i="87" s="1"/>
  <c r="L626" i="87"/>
  <c r="M626" i="87"/>
  <c r="Q626" i="87"/>
  <c r="R626" i="87" s="1"/>
  <c r="S626" i="87"/>
  <c r="T626" i="87" s="1"/>
  <c r="O626" i="87"/>
  <c r="P626" i="87" s="1"/>
  <c r="K626" i="87"/>
  <c r="J626" i="87"/>
  <c r="M680" i="87"/>
  <c r="U680" i="87"/>
  <c r="W680" i="87" s="1"/>
  <c r="L680" i="87"/>
  <c r="O680" i="87"/>
  <c r="P680" i="87" s="1"/>
  <c r="Q680" i="87"/>
  <c r="R680" i="87" s="1"/>
  <c r="S680" i="87"/>
  <c r="T680" i="87" s="1"/>
  <c r="K680" i="87"/>
  <c r="J680" i="87"/>
  <c r="L718" i="87"/>
  <c r="M718" i="87"/>
  <c r="U718" i="87"/>
  <c r="W718" i="87" s="1"/>
  <c r="S718" i="87"/>
  <c r="T718" i="87" s="1"/>
  <c r="Q718" i="87"/>
  <c r="R718" i="87" s="1"/>
  <c r="K718" i="87"/>
  <c r="O718" i="87"/>
  <c r="P718" i="87" s="1"/>
  <c r="J718" i="87"/>
  <c r="M624" i="87"/>
  <c r="U624" i="87"/>
  <c r="W624" i="87" s="1"/>
  <c r="L624" i="87"/>
  <c r="S624" i="87"/>
  <c r="T624" i="87" s="1"/>
  <c r="Q624" i="87"/>
  <c r="R624" i="87" s="1"/>
  <c r="O624" i="87"/>
  <c r="P624" i="87" s="1"/>
  <c r="J624" i="87"/>
  <c r="K624" i="87"/>
  <c r="U667" i="87"/>
  <c r="W667" i="87" s="1"/>
  <c r="M667" i="87"/>
  <c r="L667" i="87"/>
  <c r="O667" i="87"/>
  <c r="P667" i="87" s="1"/>
  <c r="S667" i="87"/>
  <c r="T667" i="87" s="1"/>
  <c r="Q667" i="87"/>
  <c r="R667" i="87" s="1"/>
  <c r="K667" i="87"/>
  <c r="J667" i="87"/>
  <c r="L963" i="87"/>
  <c r="U963" i="87"/>
  <c r="W963" i="87" s="1"/>
  <c r="M963" i="87"/>
  <c r="S963" i="87"/>
  <c r="T963" i="87" s="1"/>
  <c r="Q963" i="87"/>
  <c r="R963" i="87" s="1"/>
  <c r="O963" i="87"/>
  <c r="P963" i="87" s="1"/>
  <c r="K963" i="87"/>
  <c r="J963" i="87"/>
  <c r="L1229" i="87"/>
  <c r="U1229" i="87"/>
  <c r="W1229" i="87" s="1"/>
  <c r="M1229" i="87"/>
  <c r="S1229" i="87"/>
  <c r="T1229" i="87" s="1"/>
  <c r="O1229" i="87"/>
  <c r="P1229" i="87" s="1"/>
  <c r="Q1229" i="87"/>
  <c r="R1229" i="87" s="1"/>
  <c r="K1229" i="87"/>
  <c r="J1229" i="87"/>
  <c r="U865" i="87"/>
  <c r="W865" i="87" s="1"/>
  <c r="M865" i="87"/>
  <c r="L865" i="87"/>
  <c r="Q865" i="87"/>
  <c r="R865" i="87" s="1"/>
  <c r="O865" i="87"/>
  <c r="P865" i="87" s="1"/>
  <c r="S865" i="87"/>
  <c r="T865" i="87" s="1"/>
  <c r="K865" i="87"/>
  <c r="J865" i="87"/>
  <c r="U967" i="87"/>
  <c r="W967" i="87" s="1"/>
  <c r="M967" i="87"/>
  <c r="L967" i="87"/>
  <c r="O967" i="87"/>
  <c r="P967" i="87" s="1"/>
  <c r="S967" i="87"/>
  <c r="T967" i="87" s="1"/>
  <c r="Q967" i="87"/>
  <c r="R967" i="87" s="1"/>
  <c r="K967" i="87"/>
  <c r="J967" i="87"/>
  <c r="L772" i="87"/>
  <c r="U772" i="87"/>
  <c r="W772" i="87" s="1"/>
  <c r="M772" i="87"/>
  <c r="O772" i="87"/>
  <c r="P772" i="87" s="1"/>
  <c r="S772" i="87"/>
  <c r="T772" i="87" s="1"/>
  <c r="Q772" i="87"/>
  <c r="R772" i="87" s="1"/>
  <c r="K772" i="87"/>
  <c r="J772" i="87"/>
  <c r="U824" i="87"/>
  <c r="W824" i="87" s="1"/>
  <c r="M824" i="87"/>
  <c r="L824" i="87"/>
  <c r="S824" i="87"/>
  <c r="T824" i="87" s="1"/>
  <c r="Q824" i="87"/>
  <c r="R824" i="87" s="1"/>
  <c r="O824" i="87"/>
  <c r="P824" i="87" s="1"/>
  <c r="K824" i="87"/>
  <c r="J824" i="87"/>
  <c r="L870" i="87"/>
  <c r="U870" i="87"/>
  <c r="W870" i="87" s="1"/>
  <c r="M870" i="87"/>
  <c r="S870" i="87"/>
  <c r="T870" i="87" s="1"/>
  <c r="Q870" i="87"/>
  <c r="R870" i="87" s="1"/>
  <c r="O870" i="87"/>
  <c r="P870" i="87" s="1"/>
  <c r="J870" i="87"/>
  <c r="K870" i="87"/>
  <c r="L961" i="87"/>
  <c r="U961" i="87"/>
  <c r="W961" i="87" s="1"/>
  <c r="M961" i="87"/>
  <c r="O961" i="87"/>
  <c r="P961" i="87" s="1"/>
  <c r="Q961" i="87"/>
  <c r="R961" i="87" s="1"/>
  <c r="S961" i="87"/>
  <c r="T961" i="87" s="1"/>
  <c r="K961" i="87"/>
  <c r="J961" i="87"/>
  <c r="M827" i="87"/>
  <c r="U827" i="87"/>
  <c r="L827" i="87"/>
  <c r="O827" i="87"/>
  <c r="P827" i="87" s="1"/>
  <c r="S827" i="87"/>
  <c r="T827" i="87" s="1"/>
  <c r="Q827" i="87"/>
  <c r="R827" i="87" s="1"/>
  <c r="J827" i="87"/>
  <c r="K827" i="87"/>
  <c r="M817" i="87"/>
  <c r="L817" i="87"/>
  <c r="U817" i="87"/>
  <c r="W817" i="87" s="1"/>
  <c r="Q817" i="87"/>
  <c r="R817" i="87" s="1"/>
  <c r="S817" i="87"/>
  <c r="T817" i="87" s="1"/>
  <c r="O817" i="87"/>
  <c r="P817" i="87" s="1"/>
  <c r="K817" i="87"/>
  <c r="J817" i="87"/>
  <c r="L868" i="87"/>
  <c r="U868" i="87"/>
  <c r="W868" i="87" s="1"/>
  <c r="M868" i="87"/>
  <c r="S868" i="87"/>
  <c r="T868" i="87" s="1"/>
  <c r="O868" i="87"/>
  <c r="P868" i="87" s="1"/>
  <c r="Q868" i="87"/>
  <c r="R868" i="87" s="1"/>
  <c r="J868" i="87"/>
  <c r="K868" i="87"/>
  <c r="U979" i="87"/>
  <c r="W979" i="87" s="1"/>
  <c r="M979" i="87"/>
  <c r="L979" i="87"/>
  <c r="S979" i="87"/>
  <c r="T979" i="87" s="1"/>
  <c r="Q979" i="87"/>
  <c r="R979" i="87" s="1"/>
  <c r="O979" i="87"/>
  <c r="P979" i="87" s="1"/>
  <c r="J979" i="87"/>
  <c r="K979" i="87"/>
  <c r="L793" i="87"/>
  <c r="U793" i="87"/>
  <c r="W793" i="87" s="1"/>
  <c r="M793" i="87"/>
  <c r="O793" i="87"/>
  <c r="P793" i="87" s="1"/>
  <c r="Q793" i="87"/>
  <c r="R793" i="87" s="1"/>
  <c r="S793" i="87"/>
  <c r="T793" i="87" s="1"/>
  <c r="J793" i="87"/>
  <c r="K793" i="87"/>
  <c r="M810" i="87"/>
  <c r="U810" i="87"/>
  <c r="W810" i="87" s="1"/>
  <c r="L810" i="87"/>
  <c r="S810" i="87"/>
  <c r="T810" i="87" s="1"/>
  <c r="Q810" i="87"/>
  <c r="R810" i="87" s="1"/>
  <c r="O810" i="87"/>
  <c r="P810" i="87" s="1"/>
  <c r="J810" i="87"/>
  <c r="K810" i="87"/>
  <c r="U910" i="87"/>
  <c r="W910" i="87" s="1"/>
  <c r="L910" i="87"/>
  <c r="M910" i="87"/>
  <c r="Q910" i="87"/>
  <c r="R910" i="87" s="1"/>
  <c r="O910" i="87"/>
  <c r="P910" i="87" s="1"/>
  <c r="S910" i="87"/>
  <c r="T910" i="87" s="1"/>
  <c r="K910" i="87"/>
  <c r="J910" i="87"/>
  <c r="U818" i="87"/>
  <c r="W818" i="87" s="1"/>
  <c r="M818" i="87"/>
  <c r="L818" i="87"/>
  <c r="O818" i="87"/>
  <c r="P818" i="87" s="1"/>
  <c r="Q818" i="87"/>
  <c r="R818" i="87" s="1"/>
  <c r="S818" i="87"/>
  <c r="T818" i="87" s="1"/>
  <c r="J818" i="87"/>
  <c r="K818" i="87"/>
  <c r="M896" i="87"/>
  <c r="U896" i="87"/>
  <c r="W896" i="87" s="1"/>
  <c r="L896" i="87"/>
  <c r="S896" i="87"/>
  <c r="T896" i="87" s="1"/>
  <c r="O896" i="87"/>
  <c r="P896" i="87" s="1"/>
  <c r="Q896" i="87"/>
  <c r="R896" i="87" s="1"/>
  <c r="J896" i="87"/>
  <c r="K896" i="87"/>
  <c r="M948" i="87"/>
  <c r="U948" i="87"/>
  <c r="W948" i="87" s="1"/>
  <c r="L948" i="87"/>
  <c r="O948" i="87"/>
  <c r="P948" i="87" s="1"/>
  <c r="Q948" i="87"/>
  <c r="R948" i="87" s="1"/>
  <c r="S948" i="87"/>
  <c r="T948" i="87" s="1"/>
  <c r="J948" i="87"/>
  <c r="K948" i="87"/>
  <c r="U854" i="87"/>
  <c r="W854" i="87" s="1"/>
  <c r="L854" i="87"/>
  <c r="M854" i="87"/>
  <c r="S854" i="87"/>
  <c r="T854" i="87" s="1"/>
  <c r="O854" i="87"/>
  <c r="P854" i="87" s="1"/>
  <c r="Q854" i="87"/>
  <c r="R854" i="87" s="1"/>
  <c r="K854" i="87"/>
  <c r="J854" i="87"/>
  <c r="U902" i="87"/>
  <c r="W902" i="87" s="1"/>
  <c r="L902" i="87"/>
  <c r="M902" i="87"/>
  <c r="Q902" i="87"/>
  <c r="R902" i="87" s="1"/>
  <c r="O902" i="87"/>
  <c r="P902" i="87" s="1"/>
  <c r="S902" i="87"/>
  <c r="T902" i="87" s="1"/>
  <c r="K902" i="87"/>
  <c r="J902" i="87"/>
  <c r="L1036" i="87"/>
  <c r="M1036" i="87"/>
  <c r="U1036" i="87"/>
  <c r="W1036" i="87" s="1"/>
  <c r="S1036" i="87"/>
  <c r="T1036" i="87" s="1"/>
  <c r="Q1036" i="87"/>
  <c r="R1036" i="87" s="1"/>
  <c r="O1036" i="87"/>
  <c r="P1036" i="87" s="1"/>
  <c r="K1036" i="87"/>
  <c r="J1036" i="87"/>
  <c r="U1153" i="87"/>
  <c r="W1153" i="87" s="1"/>
  <c r="L1153" i="87"/>
  <c r="M1153" i="87"/>
  <c r="S1153" i="87"/>
  <c r="T1153" i="87" s="1"/>
  <c r="Q1153" i="87"/>
  <c r="R1153" i="87" s="1"/>
  <c r="O1153" i="87"/>
  <c r="P1153" i="87" s="1"/>
  <c r="K1153" i="87"/>
  <c r="J1153" i="87"/>
  <c r="U1207" i="87"/>
  <c r="W1207" i="87" s="1"/>
  <c r="M1207" i="87"/>
  <c r="L1207" i="87"/>
  <c r="Q1207" i="87"/>
  <c r="R1207" i="87" s="1"/>
  <c r="O1207" i="87"/>
  <c r="P1207" i="87" s="1"/>
  <c r="S1207" i="87"/>
  <c r="T1207" i="87" s="1"/>
  <c r="J1207" i="87"/>
  <c r="K1207" i="87"/>
  <c r="U1208" i="87"/>
  <c r="W1208" i="87" s="1"/>
  <c r="M1208" i="87"/>
  <c r="L1208" i="87"/>
  <c r="S1208" i="87"/>
  <c r="T1208" i="87" s="1"/>
  <c r="Q1208" i="87"/>
  <c r="R1208" i="87" s="1"/>
  <c r="O1208" i="87"/>
  <c r="P1208" i="87" s="1"/>
  <c r="K1208" i="87"/>
  <c r="J1208" i="87"/>
  <c r="U1098" i="87"/>
  <c r="W1098" i="87" s="1"/>
  <c r="L1098" i="87"/>
  <c r="M1098" i="87"/>
  <c r="O1098" i="87"/>
  <c r="P1098" i="87" s="1"/>
  <c r="S1098" i="87"/>
  <c r="T1098" i="87" s="1"/>
  <c r="Q1098" i="87"/>
  <c r="R1098" i="87" s="1"/>
  <c r="K1098" i="87"/>
  <c r="J1098" i="87"/>
  <c r="M1136" i="87"/>
  <c r="L1136" i="87"/>
  <c r="U1136" i="87"/>
  <c r="W1136" i="87" s="1"/>
  <c r="Q1136" i="87"/>
  <c r="R1136" i="87" s="1"/>
  <c r="O1136" i="87"/>
  <c r="P1136" i="87" s="1"/>
  <c r="S1136" i="87"/>
  <c r="T1136" i="87" s="1"/>
  <c r="J1136" i="87"/>
  <c r="K1136" i="87"/>
  <c r="U1043" i="87"/>
  <c r="W1043" i="87" s="1"/>
  <c r="L1043" i="87"/>
  <c r="M1043" i="87"/>
  <c r="Q1043" i="87"/>
  <c r="R1043" i="87" s="1"/>
  <c r="O1043" i="87"/>
  <c r="P1043" i="87" s="1"/>
  <c r="S1043" i="87"/>
  <c r="T1043" i="87" s="1"/>
  <c r="K1043" i="87"/>
  <c r="J1043" i="87"/>
  <c r="U991" i="87"/>
  <c r="W991" i="87" s="1"/>
  <c r="M991" i="87"/>
  <c r="L991" i="87"/>
  <c r="O991" i="87"/>
  <c r="P991" i="87" s="1"/>
  <c r="Q991" i="87"/>
  <c r="R991" i="87" s="1"/>
  <c r="S991" i="87"/>
  <c r="T991" i="87" s="1"/>
  <c r="K991" i="87"/>
  <c r="J991" i="87"/>
  <c r="M1099" i="87"/>
  <c r="L1099" i="87"/>
  <c r="U1099" i="87"/>
  <c r="W1099" i="87" s="1"/>
  <c r="S1099" i="87"/>
  <c r="T1099" i="87" s="1"/>
  <c r="O1099" i="87"/>
  <c r="P1099" i="87" s="1"/>
  <c r="Q1099" i="87"/>
  <c r="R1099" i="87" s="1"/>
  <c r="K1099" i="87"/>
  <c r="J1099" i="87"/>
  <c r="M1146" i="87"/>
  <c r="U1146" i="87"/>
  <c r="W1146" i="87" s="1"/>
  <c r="L1146" i="87"/>
  <c r="S1146" i="87"/>
  <c r="T1146" i="87" s="1"/>
  <c r="Q1146" i="87"/>
  <c r="R1146" i="87" s="1"/>
  <c r="O1146" i="87"/>
  <c r="P1146" i="87" s="1"/>
  <c r="J1146" i="87"/>
  <c r="K1146" i="87"/>
  <c r="M1111" i="87"/>
  <c r="U1111" i="87"/>
  <c r="W1111" i="87" s="1"/>
  <c r="L1111" i="87"/>
  <c r="S1111" i="87"/>
  <c r="T1111" i="87" s="1"/>
  <c r="Q1111" i="87"/>
  <c r="R1111" i="87" s="1"/>
  <c r="O1111" i="87"/>
  <c r="P1111" i="87" s="1"/>
  <c r="K1111" i="87"/>
  <c r="J1111" i="87"/>
  <c r="L1198" i="87"/>
  <c r="U1198" i="87"/>
  <c r="W1198" i="87" s="1"/>
  <c r="M1198" i="87"/>
  <c r="S1198" i="87"/>
  <c r="T1198" i="87" s="1"/>
  <c r="Q1198" i="87"/>
  <c r="R1198" i="87" s="1"/>
  <c r="O1198" i="87"/>
  <c r="P1198" i="87" s="1"/>
  <c r="K1198" i="87"/>
  <c r="J1198" i="87"/>
  <c r="L1158" i="87"/>
  <c r="M1158" i="87"/>
  <c r="U1158" i="87"/>
  <c r="W1158" i="87" s="1"/>
  <c r="O1158" i="87"/>
  <c r="P1158" i="87" s="1"/>
  <c r="S1158" i="87"/>
  <c r="T1158" i="87" s="1"/>
  <c r="Q1158" i="87"/>
  <c r="R1158" i="87" s="1"/>
  <c r="K1158" i="87"/>
  <c r="J1158" i="87"/>
  <c r="U1206" i="87"/>
  <c r="W1206" i="87" s="1"/>
  <c r="L1206" i="87"/>
  <c r="M1206" i="87"/>
  <c r="Q1206" i="87"/>
  <c r="R1206" i="87" s="1"/>
  <c r="O1206" i="87"/>
  <c r="P1206" i="87" s="1"/>
  <c r="S1206" i="87"/>
  <c r="T1206" i="87" s="1"/>
  <c r="K1206" i="87"/>
  <c r="J1206" i="87"/>
  <c r="U1055" i="87"/>
  <c r="W1055" i="87" s="1"/>
  <c r="M1055" i="87"/>
  <c r="L1055" i="87"/>
  <c r="O1055" i="87"/>
  <c r="P1055" i="87" s="1"/>
  <c r="S1055" i="87"/>
  <c r="T1055" i="87" s="1"/>
  <c r="Q1055" i="87"/>
  <c r="R1055" i="87" s="1"/>
  <c r="J1055" i="87"/>
  <c r="K1055" i="87"/>
  <c r="M1103" i="87"/>
  <c r="U1103" i="87"/>
  <c r="W1103" i="87" s="1"/>
  <c r="L1103" i="87"/>
  <c r="S1103" i="87"/>
  <c r="T1103" i="87" s="1"/>
  <c r="Q1103" i="87"/>
  <c r="R1103" i="87" s="1"/>
  <c r="O1103" i="87"/>
  <c r="P1103" i="87" s="1"/>
  <c r="K1103" i="87"/>
  <c r="J1103" i="87"/>
  <c r="U1049" i="87"/>
  <c r="W1049" i="87" s="1"/>
  <c r="M1049" i="87"/>
  <c r="L1049" i="87"/>
  <c r="S1049" i="87"/>
  <c r="T1049" i="87" s="1"/>
  <c r="Q1049" i="87"/>
  <c r="R1049" i="87" s="1"/>
  <c r="O1049" i="87"/>
  <c r="P1049" i="87" s="1"/>
  <c r="J1049" i="87"/>
  <c r="K1049" i="87"/>
  <c r="M99" i="87"/>
  <c r="L99" i="87"/>
  <c r="S99" i="87"/>
  <c r="T99" i="87" s="1"/>
  <c r="O99" i="87"/>
  <c r="Q99" i="87"/>
  <c r="R99" i="87" s="1"/>
  <c r="K99" i="87"/>
  <c r="J99" i="87"/>
  <c r="L23" i="87"/>
  <c r="M23" i="87"/>
  <c r="O23" i="87"/>
  <c r="Q23" i="87"/>
  <c r="R23" i="87" s="1"/>
  <c r="S23" i="87"/>
  <c r="T23" i="87" s="1"/>
  <c r="K23" i="87"/>
  <c r="J23" i="87"/>
  <c r="M124" i="87"/>
  <c r="L124" i="87"/>
  <c r="S124" i="87"/>
  <c r="T124" i="87" s="1"/>
  <c r="O124" i="87"/>
  <c r="P124" i="87" s="1"/>
  <c r="K124" i="87"/>
  <c r="Q124" i="87"/>
  <c r="R124" i="87" s="1"/>
  <c r="J124" i="87"/>
  <c r="L48" i="87"/>
  <c r="M48" i="87"/>
  <c r="U48" i="87"/>
  <c r="W48" i="87" s="1"/>
  <c r="Q48" i="87"/>
  <c r="R48" i="87" s="1"/>
  <c r="O48" i="87"/>
  <c r="S48" i="87"/>
  <c r="T48" i="87" s="1"/>
  <c r="J48" i="87"/>
  <c r="K48" i="87"/>
  <c r="U68" i="87"/>
  <c r="W68" i="87" s="1"/>
  <c r="L68" i="87"/>
  <c r="M68" i="87"/>
  <c r="O68" i="87"/>
  <c r="S68" i="87"/>
  <c r="T68" i="87" s="1"/>
  <c r="Q68" i="87"/>
  <c r="R68" i="87" s="1"/>
  <c r="K68" i="87"/>
  <c r="J68" i="87"/>
  <c r="M246" i="87"/>
  <c r="U246" i="87"/>
  <c r="W246" i="87" s="1"/>
  <c r="L246" i="87"/>
  <c r="Q246" i="87"/>
  <c r="R246" i="87" s="1"/>
  <c r="O246" i="87"/>
  <c r="P246" i="87" s="1"/>
  <c r="S246" i="87"/>
  <c r="T246" i="87" s="1"/>
  <c r="J246" i="87"/>
  <c r="K246" i="87"/>
  <c r="U195" i="87"/>
  <c r="W195" i="87" s="1"/>
  <c r="M195" i="87"/>
  <c r="L195" i="87"/>
  <c r="S195" i="87"/>
  <c r="T195" i="87" s="1"/>
  <c r="Q195" i="87"/>
  <c r="R195" i="87" s="1"/>
  <c r="O195" i="87"/>
  <c r="P195" i="87" s="1"/>
  <c r="K195" i="87"/>
  <c r="J195" i="87"/>
  <c r="U53" i="87"/>
  <c r="W53" i="87" s="1"/>
  <c r="L53" i="87"/>
  <c r="M53" i="87"/>
  <c r="Q53" i="87"/>
  <c r="R53" i="87" s="1"/>
  <c r="S53" i="87"/>
  <c r="T53" i="87" s="1"/>
  <c r="O53" i="87"/>
  <c r="K53" i="87"/>
  <c r="J53" i="87"/>
  <c r="L243" i="87"/>
  <c r="U243" i="87"/>
  <c r="W243" i="87" s="1"/>
  <c r="M243" i="87"/>
  <c r="O243" i="87"/>
  <c r="P243" i="87" s="1"/>
  <c r="Q243" i="87"/>
  <c r="R243" i="87" s="1"/>
  <c r="S243" i="87"/>
  <c r="T243" i="87" s="1"/>
  <c r="J243" i="87"/>
  <c r="K243" i="87"/>
  <c r="U207" i="87"/>
  <c r="W207" i="87" s="1"/>
  <c r="M207" i="87"/>
  <c r="L207" i="87"/>
  <c r="O207" i="87"/>
  <c r="P207" i="87" s="1"/>
  <c r="Q207" i="87"/>
  <c r="R207" i="87" s="1"/>
  <c r="K207" i="87"/>
  <c r="S207" i="87"/>
  <c r="T207" i="87" s="1"/>
  <c r="J207" i="87"/>
  <c r="L221" i="87"/>
  <c r="U221" i="87"/>
  <c r="W221" i="87" s="1"/>
  <c r="M221" i="87"/>
  <c r="O221" i="87"/>
  <c r="P221" i="87" s="1"/>
  <c r="Q221" i="87"/>
  <c r="R221" i="87" s="1"/>
  <c r="S221" i="87"/>
  <c r="T221" i="87" s="1"/>
  <c r="K221" i="87"/>
  <c r="J221" i="87"/>
  <c r="U266" i="87"/>
  <c r="W266" i="87" s="1"/>
  <c r="M266" i="87"/>
  <c r="L266" i="87"/>
  <c r="J266" i="87"/>
  <c r="Q266" i="87"/>
  <c r="R266" i="87" s="1"/>
  <c r="K266" i="87"/>
  <c r="O266" i="87"/>
  <c r="P266" i="87" s="1"/>
  <c r="S266" i="87"/>
  <c r="T266" i="87" s="1"/>
  <c r="L147" i="87"/>
  <c r="M147" i="87"/>
  <c r="O147" i="87"/>
  <c r="S147" i="87"/>
  <c r="T147" i="87" s="1"/>
  <c r="Q147" i="87"/>
  <c r="R147" i="87" s="1"/>
  <c r="K147" i="87"/>
  <c r="J147" i="87"/>
  <c r="L189" i="87"/>
  <c r="U189" i="87"/>
  <c r="W189" i="87" s="1"/>
  <c r="M189" i="87"/>
  <c r="Q189" i="87"/>
  <c r="R189" i="87" s="1"/>
  <c r="S189" i="87"/>
  <c r="T189" i="87" s="1"/>
  <c r="O189" i="87"/>
  <c r="P189" i="87" s="1"/>
  <c r="J189" i="87"/>
  <c r="K189" i="87"/>
  <c r="U241" i="87"/>
  <c r="W241" i="87" s="1"/>
  <c r="L241" i="87"/>
  <c r="M241" i="87"/>
  <c r="S241" i="87"/>
  <c r="T241" i="87" s="1"/>
  <c r="Q241" i="87"/>
  <c r="R241" i="87" s="1"/>
  <c r="O241" i="87"/>
  <c r="P241" i="87" s="1"/>
  <c r="K241" i="87"/>
  <c r="J241" i="87"/>
  <c r="M319" i="87"/>
  <c r="L319" i="87"/>
  <c r="U319" i="87"/>
  <c r="W319" i="87" s="1"/>
  <c r="S319" i="87"/>
  <c r="T319" i="87" s="1"/>
  <c r="Q319" i="87"/>
  <c r="R319" i="87" s="1"/>
  <c r="O319" i="87"/>
  <c r="P319" i="87" s="1"/>
  <c r="J319" i="87"/>
  <c r="K319" i="87"/>
  <c r="L310" i="87"/>
  <c r="M310" i="87"/>
  <c r="U310" i="87"/>
  <c r="W310" i="87" s="1"/>
  <c r="Q310" i="87"/>
  <c r="R310" i="87" s="1"/>
  <c r="O310" i="87"/>
  <c r="P310" i="87" s="1"/>
  <c r="S310" i="87"/>
  <c r="T310" i="87" s="1"/>
  <c r="J310" i="87"/>
  <c r="K310" i="87"/>
  <c r="L516" i="87"/>
  <c r="U516" i="87"/>
  <c r="W516" i="87" s="1"/>
  <c r="M516" i="87"/>
  <c r="Q516" i="87"/>
  <c r="R516" i="87" s="1"/>
  <c r="O516" i="87"/>
  <c r="P516" i="87" s="1"/>
  <c r="S516" i="87"/>
  <c r="T516" i="87" s="1"/>
  <c r="J516" i="87"/>
  <c r="K516" i="87"/>
  <c r="L482" i="87"/>
  <c r="U482" i="87"/>
  <c r="W482" i="87" s="1"/>
  <c r="M482" i="87"/>
  <c r="O482" i="87"/>
  <c r="P482" i="87" s="1"/>
  <c r="S482" i="87"/>
  <c r="T482" i="87" s="1"/>
  <c r="Q482" i="87"/>
  <c r="R482" i="87" s="1"/>
  <c r="K482" i="87"/>
  <c r="J482" i="87"/>
  <c r="M235" i="87"/>
  <c r="L235" i="87"/>
  <c r="U235" i="87"/>
  <c r="W235" i="87" s="1"/>
  <c r="O235" i="87"/>
  <c r="P235" i="87" s="1"/>
  <c r="Q235" i="87"/>
  <c r="R235" i="87" s="1"/>
  <c r="S235" i="87"/>
  <c r="T235" i="87" s="1"/>
  <c r="K235" i="87"/>
  <c r="J235" i="87"/>
  <c r="M161" i="87"/>
  <c r="L161" i="87"/>
  <c r="Q161" i="87"/>
  <c r="R161" i="87" s="1"/>
  <c r="S161" i="87"/>
  <c r="T161" i="87" s="1"/>
  <c r="O161" i="87"/>
  <c r="K161" i="87"/>
  <c r="J161" i="87"/>
  <c r="M357" i="87"/>
  <c r="L357" i="87"/>
  <c r="U357" i="87"/>
  <c r="W357" i="87" s="1"/>
  <c r="S357" i="87"/>
  <c r="T357" i="87" s="1"/>
  <c r="Q357" i="87"/>
  <c r="R357" i="87" s="1"/>
  <c r="K357" i="87"/>
  <c r="O357" i="87"/>
  <c r="P357" i="87" s="1"/>
  <c r="J357" i="87"/>
  <c r="L480" i="87"/>
  <c r="U480" i="87"/>
  <c r="W480" i="87" s="1"/>
  <c r="M480" i="87"/>
  <c r="S480" i="87"/>
  <c r="T480" i="87" s="1"/>
  <c r="O480" i="87"/>
  <c r="P480" i="87" s="1"/>
  <c r="Q480" i="87"/>
  <c r="R480" i="87" s="1"/>
  <c r="K480" i="87"/>
  <c r="J480" i="87"/>
  <c r="M449" i="87"/>
  <c r="L449" i="87"/>
  <c r="U449" i="87"/>
  <c r="W449" i="87" s="1"/>
  <c r="O449" i="87"/>
  <c r="P449" i="87" s="1"/>
  <c r="Q449" i="87"/>
  <c r="R449" i="87" s="1"/>
  <c r="S449" i="87"/>
  <c r="T449" i="87" s="1"/>
  <c r="K449" i="87"/>
  <c r="J449" i="87"/>
  <c r="L358" i="87"/>
  <c r="U358" i="87"/>
  <c r="W358" i="87" s="1"/>
  <c r="M358" i="87"/>
  <c r="Q358" i="87"/>
  <c r="R358" i="87" s="1"/>
  <c r="O358" i="87"/>
  <c r="P358" i="87" s="1"/>
  <c r="S358" i="87"/>
  <c r="T358" i="87" s="1"/>
  <c r="K358" i="87"/>
  <c r="J358" i="87"/>
  <c r="U504" i="87"/>
  <c r="W504" i="87" s="1"/>
  <c r="M504" i="87"/>
  <c r="L504" i="87"/>
  <c r="O504" i="87"/>
  <c r="P504" i="87" s="1"/>
  <c r="S504" i="87"/>
  <c r="T504" i="87" s="1"/>
  <c r="Q504" i="87"/>
  <c r="R504" i="87" s="1"/>
  <c r="K504" i="87"/>
  <c r="J504" i="87"/>
  <c r="M629" i="87"/>
  <c r="L629" i="87"/>
  <c r="U629" i="87"/>
  <c r="W629" i="87" s="1"/>
  <c r="O629" i="87"/>
  <c r="P629" i="87" s="1"/>
  <c r="Q629" i="87"/>
  <c r="R629" i="87" s="1"/>
  <c r="S629" i="87"/>
  <c r="T629" i="87" s="1"/>
  <c r="K629" i="87"/>
  <c r="J629" i="87"/>
  <c r="U401" i="87"/>
  <c r="W401" i="87" s="1"/>
  <c r="L401" i="87"/>
  <c r="M401" i="87"/>
  <c r="Q401" i="87"/>
  <c r="R401" i="87" s="1"/>
  <c r="O401" i="87"/>
  <c r="P401" i="87" s="1"/>
  <c r="S401" i="87"/>
  <c r="T401" i="87" s="1"/>
  <c r="K401" i="87"/>
  <c r="J401" i="87"/>
  <c r="M356" i="87"/>
  <c r="L356" i="87"/>
  <c r="U356" i="87"/>
  <c r="W356" i="87" s="1"/>
  <c r="S356" i="87"/>
  <c r="T356" i="87" s="1"/>
  <c r="O356" i="87"/>
  <c r="P356" i="87" s="1"/>
  <c r="Q356" i="87"/>
  <c r="R356" i="87" s="1"/>
  <c r="J356" i="87"/>
  <c r="K356" i="87"/>
  <c r="M515" i="87"/>
  <c r="U515" i="87"/>
  <c r="W515" i="87" s="1"/>
  <c r="L515" i="87"/>
  <c r="O515" i="87"/>
  <c r="P515" i="87" s="1"/>
  <c r="Q515" i="87"/>
  <c r="R515" i="87" s="1"/>
  <c r="S515" i="87"/>
  <c r="T515" i="87" s="1"/>
  <c r="K515" i="87"/>
  <c r="J515" i="87"/>
  <c r="M486" i="87"/>
  <c r="L486" i="87"/>
  <c r="U486" i="87"/>
  <c r="W486" i="87" s="1"/>
  <c r="S486" i="87"/>
  <c r="T486" i="87" s="1"/>
  <c r="O486" i="87"/>
  <c r="P486" i="87" s="1"/>
  <c r="Q486" i="87"/>
  <c r="R486" i="87" s="1"/>
  <c r="K486" i="87"/>
  <c r="J486" i="87"/>
  <c r="L566" i="87"/>
  <c r="U566" i="87"/>
  <c r="W566" i="87" s="1"/>
  <c r="M566" i="87"/>
  <c r="O566" i="87"/>
  <c r="P566" i="87" s="1"/>
  <c r="S566" i="87"/>
  <c r="T566" i="87" s="1"/>
  <c r="Q566" i="87"/>
  <c r="R566" i="87" s="1"/>
  <c r="K566" i="87"/>
  <c r="J566" i="87"/>
  <c r="U646" i="87"/>
  <c r="W646" i="87" s="1"/>
  <c r="L646" i="87"/>
  <c r="M646" i="87"/>
  <c r="O646" i="87"/>
  <c r="P646" i="87" s="1"/>
  <c r="S646" i="87"/>
  <c r="T646" i="87" s="1"/>
  <c r="Q646" i="87"/>
  <c r="R646" i="87" s="1"/>
  <c r="K646" i="87"/>
  <c r="J646" i="87"/>
  <c r="U888" i="87"/>
  <c r="W888" i="87" s="1"/>
  <c r="M888" i="87"/>
  <c r="L888" i="87"/>
  <c r="Q888" i="87"/>
  <c r="R888" i="87" s="1"/>
  <c r="S888" i="87"/>
  <c r="T888" i="87" s="1"/>
  <c r="O888" i="87"/>
  <c r="P888" i="87" s="1"/>
  <c r="J888" i="87"/>
  <c r="K888" i="87"/>
  <c r="U592" i="87"/>
  <c r="W592" i="87" s="1"/>
  <c r="M592" i="87"/>
  <c r="L592" i="87"/>
  <c r="Q592" i="87"/>
  <c r="R592" i="87" s="1"/>
  <c r="O592" i="87"/>
  <c r="P592" i="87" s="1"/>
  <c r="S592" i="87"/>
  <c r="T592" i="87" s="1"/>
  <c r="J592" i="87"/>
  <c r="K592" i="87"/>
  <c r="U647" i="87"/>
  <c r="W647" i="87" s="1"/>
  <c r="L647" i="87"/>
  <c r="M647" i="87"/>
  <c r="S647" i="87"/>
  <c r="T647" i="87" s="1"/>
  <c r="O647" i="87"/>
  <c r="P647" i="87" s="1"/>
  <c r="Q647" i="87"/>
  <c r="R647" i="87" s="1"/>
  <c r="J647" i="87"/>
  <c r="K647" i="87"/>
  <c r="M668" i="87"/>
  <c r="L668" i="87"/>
  <c r="U668" i="87"/>
  <c r="W668" i="87" s="1"/>
  <c r="S668" i="87"/>
  <c r="T668" i="87" s="1"/>
  <c r="Q668" i="87"/>
  <c r="R668" i="87" s="1"/>
  <c r="O668" i="87"/>
  <c r="P668" i="87" s="1"/>
  <c r="K668" i="87"/>
  <c r="J668" i="87"/>
  <c r="M720" i="87"/>
  <c r="U720" i="87"/>
  <c r="W720" i="87" s="1"/>
  <c r="L720" i="87"/>
  <c r="S720" i="87"/>
  <c r="T720" i="87" s="1"/>
  <c r="O720" i="87"/>
  <c r="P720" i="87" s="1"/>
  <c r="Q720" i="87"/>
  <c r="R720" i="87" s="1"/>
  <c r="K720" i="87"/>
  <c r="J720" i="87"/>
  <c r="U594" i="87"/>
  <c r="W594" i="87" s="1"/>
  <c r="L594" i="87"/>
  <c r="M594" i="87"/>
  <c r="Q594" i="87"/>
  <c r="R594" i="87" s="1"/>
  <c r="O594" i="87"/>
  <c r="P594" i="87" s="1"/>
  <c r="S594" i="87"/>
  <c r="T594" i="87" s="1"/>
  <c r="J594" i="87"/>
  <c r="K594" i="87"/>
  <c r="L747" i="87"/>
  <c r="M747" i="87"/>
  <c r="U747" i="87"/>
  <c r="W747" i="87" s="1"/>
  <c r="Q747" i="87"/>
  <c r="R747" i="87" s="1"/>
  <c r="O747" i="87"/>
  <c r="P747" i="87" s="1"/>
  <c r="S747" i="87"/>
  <c r="T747" i="87" s="1"/>
  <c r="J747" i="87"/>
  <c r="K747" i="87"/>
  <c r="U576" i="87"/>
  <c r="W576" i="87" s="1"/>
  <c r="L576" i="87"/>
  <c r="M576" i="87"/>
  <c r="Q576" i="87"/>
  <c r="R576" i="87" s="1"/>
  <c r="S576" i="87"/>
  <c r="T576" i="87" s="1"/>
  <c r="O576" i="87"/>
  <c r="P576" i="87" s="1"/>
  <c r="K576" i="87"/>
  <c r="J576" i="87"/>
  <c r="U700" i="87"/>
  <c r="W700" i="87" s="1"/>
  <c r="M700" i="87"/>
  <c r="L700" i="87"/>
  <c r="O700" i="87"/>
  <c r="P700" i="87" s="1"/>
  <c r="Q700" i="87"/>
  <c r="R700" i="87" s="1"/>
  <c r="S700" i="87"/>
  <c r="T700" i="87" s="1"/>
  <c r="J700" i="87"/>
  <c r="K700" i="87"/>
  <c r="L682" i="87"/>
  <c r="M682" i="87"/>
  <c r="U682" i="87"/>
  <c r="W682" i="87" s="1"/>
  <c r="O682" i="87"/>
  <c r="P682" i="87" s="1"/>
  <c r="Q682" i="87"/>
  <c r="R682" i="87" s="1"/>
  <c r="S682" i="87"/>
  <c r="T682" i="87" s="1"/>
  <c r="J682" i="87"/>
  <c r="K682" i="87"/>
  <c r="U570" i="87"/>
  <c r="W570" i="87" s="1"/>
  <c r="M570" i="87"/>
  <c r="L570" i="87"/>
  <c r="Q570" i="87"/>
  <c r="R570" i="87" s="1"/>
  <c r="O570" i="87"/>
  <c r="P570" i="87" s="1"/>
  <c r="S570" i="87"/>
  <c r="T570" i="87" s="1"/>
  <c r="J570" i="87"/>
  <c r="K570" i="87"/>
  <c r="M678" i="87"/>
  <c r="L678" i="87"/>
  <c r="U678" i="87"/>
  <c r="W678" i="87" s="1"/>
  <c r="O678" i="87"/>
  <c r="P678" i="87" s="1"/>
  <c r="Q678" i="87"/>
  <c r="R678" i="87" s="1"/>
  <c r="S678" i="87"/>
  <c r="T678" i="87" s="1"/>
  <c r="K678" i="87"/>
  <c r="J678" i="87"/>
  <c r="L731" i="87"/>
  <c r="U731" i="87"/>
  <c r="W731" i="87" s="1"/>
  <c r="M731" i="87"/>
  <c r="S731" i="87"/>
  <c r="T731" i="87" s="1"/>
  <c r="Q731" i="87"/>
  <c r="R731" i="87" s="1"/>
  <c r="O731" i="87"/>
  <c r="P731" i="87" s="1"/>
  <c r="J731" i="87"/>
  <c r="K731" i="87"/>
  <c r="L764" i="87"/>
  <c r="U764" i="87"/>
  <c r="W764" i="87" s="1"/>
  <c r="M764" i="87"/>
  <c r="Q764" i="87"/>
  <c r="R764" i="87" s="1"/>
  <c r="O764" i="87"/>
  <c r="P764" i="87" s="1"/>
  <c r="S764" i="87"/>
  <c r="T764" i="87" s="1"/>
  <c r="K764" i="87"/>
  <c r="J764" i="87"/>
  <c r="M891" i="87"/>
  <c r="U891" i="87"/>
  <c r="W891" i="87" s="1"/>
  <c r="L891" i="87"/>
  <c r="Q891" i="87"/>
  <c r="R891" i="87" s="1"/>
  <c r="O891" i="87"/>
  <c r="P891" i="87" s="1"/>
  <c r="S891" i="87"/>
  <c r="T891" i="87" s="1"/>
  <c r="K891" i="87"/>
  <c r="J891" i="87"/>
  <c r="L829" i="87"/>
  <c r="M829" i="87"/>
  <c r="U829" i="87"/>
  <c r="W829" i="87" s="1"/>
  <c r="Q829" i="87"/>
  <c r="R829" i="87" s="1"/>
  <c r="S829" i="87"/>
  <c r="T829" i="87" s="1"/>
  <c r="O829" i="87"/>
  <c r="P829" i="87" s="1"/>
  <c r="J829" i="87"/>
  <c r="K829" i="87"/>
  <c r="L873" i="87"/>
  <c r="U873" i="87"/>
  <c r="W873" i="87" s="1"/>
  <c r="M873" i="87"/>
  <c r="Q873" i="87"/>
  <c r="R873" i="87" s="1"/>
  <c r="O873" i="87"/>
  <c r="P873" i="87" s="1"/>
  <c r="S873" i="87"/>
  <c r="T873" i="87" s="1"/>
  <c r="J873" i="87"/>
  <c r="K873" i="87"/>
  <c r="U909" i="87"/>
  <c r="W909" i="87" s="1"/>
  <c r="L909" i="87"/>
  <c r="M909" i="87"/>
  <c r="S909" i="87"/>
  <c r="T909" i="87" s="1"/>
  <c r="O909" i="87"/>
  <c r="P909" i="87" s="1"/>
  <c r="Q909" i="87"/>
  <c r="R909" i="87" s="1"/>
  <c r="K909" i="87"/>
  <c r="J909" i="87"/>
  <c r="L777" i="87"/>
  <c r="U777" i="87"/>
  <c r="W777" i="87" s="1"/>
  <c r="M777" i="87"/>
  <c r="S777" i="87"/>
  <c r="T777" i="87" s="1"/>
  <c r="Q777" i="87"/>
  <c r="R777" i="87" s="1"/>
  <c r="O777" i="87"/>
  <c r="P777" i="87" s="1"/>
  <c r="J777" i="87"/>
  <c r="K777" i="87"/>
  <c r="M863" i="87"/>
  <c r="U863" i="87"/>
  <c r="W863" i="87" s="1"/>
  <c r="L863" i="87"/>
  <c r="S863" i="87"/>
  <c r="T863" i="87" s="1"/>
  <c r="O863" i="87"/>
  <c r="P863" i="87" s="1"/>
  <c r="Q863" i="87"/>
  <c r="R863" i="87" s="1"/>
  <c r="K863" i="87"/>
  <c r="J863" i="87"/>
  <c r="L925" i="87"/>
  <c r="M925" i="87"/>
  <c r="U925" i="87"/>
  <c r="W925" i="87" s="1"/>
  <c r="S925" i="87"/>
  <c r="T925" i="87" s="1"/>
  <c r="Q925" i="87"/>
  <c r="R925" i="87" s="1"/>
  <c r="O925" i="87"/>
  <c r="P925" i="87" s="1"/>
  <c r="K925" i="87"/>
  <c r="J925" i="87"/>
  <c r="M973" i="87"/>
  <c r="U973" i="87"/>
  <c r="W973" i="87" s="1"/>
  <c r="L973" i="87"/>
  <c r="O973" i="87"/>
  <c r="P973" i="87" s="1"/>
  <c r="S973" i="87"/>
  <c r="T973" i="87" s="1"/>
  <c r="Q973" i="87"/>
  <c r="R973" i="87" s="1"/>
  <c r="J973" i="87"/>
  <c r="K973" i="87"/>
  <c r="M914" i="87"/>
  <c r="L914" i="87"/>
  <c r="U914" i="87"/>
  <c r="W914" i="87" s="1"/>
  <c r="S914" i="87"/>
  <c r="T914" i="87" s="1"/>
  <c r="O914" i="87"/>
  <c r="P914" i="87" s="1"/>
  <c r="Q914" i="87"/>
  <c r="R914" i="87" s="1"/>
  <c r="J914" i="87"/>
  <c r="K914" i="87"/>
  <c r="L768" i="87"/>
  <c r="M768" i="87"/>
  <c r="U768" i="87"/>
  <c r="W768" i="87" s="1"/>
  <c r="Q768" i="87"/>
  <c r="R768" i="87" s="1"/>
  <c r="O768" i="87"/>
  <c r="P768" i="87" s="1"/>
  <c r="S768" i="87"/>
  <c r="T768" i="87" s="1"/>
  <c r="K768" i="87"/>
  <c r="J768" i="87"/>
  <c r="U807" i="87"/>
  <c r="W807" i="87" s="1"/>
  <c r="L807" i="87"/>
  <c r="M807" i="87"/>
  <c r="S807" i="87"/>
  <c r="T807" i="87" s="1"/>
  <c r="Q807" i="87"/>
  <c r="R807" i="87" s="1"/>
  <c r="O807" i="87"/>
  <c r="P807" i="87" s="1"/>
  <c r="J807" i="87"/>
  <c r="K807" i="87"/>
  <c r="L1039" i="87"/>
  <c r="M1039" i="87"/>
  <c r="U1039" i="87"/>
  <c r="W1039" i="87" s="1"/>
  <c r="O1039" i="87"/>
  <c r="P1039" i="87" s="1"/>
  <c r="Q1039" i="87"/>
  <c r="R1039" i="87" s="1"/>
  <c r="S1039" i="87"/>
  <c r="T1039" i="87" s="1"/>
  <c r="J1039" i="87"/>
  <c r="K1039" i="87"/>
  <c r="U1112" i="87"/>
  <c r="W1112" i="87" s="1"/>
  <c r="M1112" i="87"/>
  <c r="L1112" i="87"/>
  <c r="O1112" i="87"/>
  <c r="P1112" i="87" s="1"/>
  <c r="Q1112" i="87"/>
  <c r="R1112" i="87" s="1"/>
  <c r="S1112" i="87"/>
  <c r="T1112" i="87" s="1"/>
  <c r="K1112" i="87"/>
  <c r="J1112" i="87"/>
  <c r="L1156" i="87"/>
  <c r="U1156" i="87"/>
  <c r="W1156" i="87" s="1"/>
  <c r="M1156" i="87"/>
  <c r="S1156" i="87"/>
  <c r="T1156" i="87" s="1"/>
  <c r="Q1156" i="87"/>
  <c r="R1156" i="87" s="1"/>
  <c r="O1156" i="87"/>
  <c r="P1156" i="87" s="1"/>
  <c r="K1156" i="87"/>
  <c r="J1156" i="87"/>
  <c r="L1210" i="87"/>
  <c r="U1210" i="87"/>
  <c r="W1210" i="87" s="1"/>
  <c r="M1210" i="87"/>
  <c r="Q1210" i="87"/>
  <c r="R1210" i="87" s="1"/>
  <c r="O1210" i="87"/>
  <c r="P1210" i="87" s="1"/>
  <c r="S1210" i="87"/>
  <c r="T1210" i="87" s="1"/>
  <c r="K1210" i="87"/>
  <c r="J1210" i="87"/>
  <c r="U1017" i="87"/>
  <c r="W1017" i="87" s="1"/>
  <c r="L1017" i="87"/>
  <c r="M1017" i="87"/>
  <c r="Q1017" i="87"/>
  <c r="R1017" i="87" s="1"/>
  <c r="O1017" i="87"/>
  <c r="P1017" i="87" s="1"/>
  <c r="S1017" i="87"/>
  <c r="T1017" i="87" s="1"/>
  <c r="J1017" i="87"/>
  <c r="K1017" i="87"/>
  <c r="U1050" i="87"/>
  <c r="W1050" i="87" s="1"/>
  <c r="M1050" i="87"/>
  <c r="L1050" i="87"/>
  <c r="S1050" i="87"/>
  <c r="T1050" i="87" s="1"/>
  <c r="Q1050" i="87"/>
  <c r="R1050" i="87" s="1"/>
  <c r="O1050" i="87"/>
  <c r="P1050" i="87" s="1"/>
  <c r="J1050" i="87"/>
  <c r="K1050" i="87"/>
  <c r="U1107" i="87"/>
  <c r="W1107" i="87" s="1"/>
  <c r="M1107" i="87"/>
  <c r="L1107" i="87"/>
  <c r="S1107" i="87"/>
  <c r="T1107" i="87" s="1"/>
  <c r="Q1107" i="87"/>
  <c r="R1107" i="87" s="1"/>
  <c r="O1107" i="87"/>
  <c r="P1107" i="87" s="1"/>
  <c r="K1107" i="87"/>
  <c r="J1107" i="87"/>
  <c r="L1170" i="87"/>
  <c r="U1170" i="87"/>
  <c r="W1170" i="87" s="1"/>
  <c r="M1170" i="87"/>
  <c r="O1170" i="87"/>
  <c r="P1170" i="87" s="1"/>
  <c r="S1170" i="87"/>
  <c r="T1170" i="87" s="1"/>
  <c r="Q1170" i="87"/>
  <c r="R1170" i="87" s="1"/>
  <c r="K1170" i="87"/>
  <c r="J1170" i="87"/>
  <c r="L1148" i="87"/>
  <c r="U1148" i="87"/>
  <c r="W1148" i="87" s="1"/>
  <c r="M1148" i="87"/>
  <c r="O1148" i="87"/>
  <c r="P1148" i="87" s="1"/>
  <c r="Q1148" i="87"/>
  <c r="R1148" i="87" s="1"/>
  <c r="S1148" i="87"/>
  <c r="T1148" i="87" s="1"/>
  <c r="J1148" i="87"/>
  <c r="K1148" i="87"/>
  <c r="M1200" i="87"/>
  <c r="L1200" i="87"/>
  <c r="U1200" i="87"/>
  <c r="W1200" i="87" s="1"/>
  <c r="S1200" i="87"/>
  <c r="T1200" i="87" s="1"/>
  <c r="Q1200" i="87"/>
  <c r="R1200" i="87" s="1"/>
  <c r="O1200" i="87"/>
  <c r="P1200" i="87" s="1"/>
  <c r="K1200" i="87"/>
  <c r="J1200" i="87"/>
  <c r="U994" i="87"/>
  <c r="W994" i="87" s="1"/>
  <c r="M994" i="87"/>
  <c r="L994" i="87"/>
  <c r="O994" i="87"/>
  <c r="P994" i="87" s="1"/>
  <c r="S994" i="87"/>
  <c r="T994" i="87" s="1"/>
  <c r="Q994" i="87"/>
  <c r="R994" i="87" s="1"/>
  <c r="J994" i="87"/>
  <c r="K994" i="87"/>
  <c r="M1090" i="87"/>
  <c r="U1090" i="87"/>
  <c r="W1090" i="87" s="1"/>
  <c r="L1090" i="87"/>
  <c r="Q1090" i="87"/>
  <c r="R1090" i="87" s="1"/>
  <c r="O1090" i="87"/>
  <c r="P1090" i="87" s="1"/>
  <c r="S1090" i="87"/>
  <c r="T1090" i="87" s="1"/>
  <c r="K1090" i="87"/>
  <c r="J1090" i="87"/>
  <c r="U1102" i="87"/>
  <c r="W1102" i="87" s="1"/>
  <c r="L1102" i="87"/>
  <c r="M1102" i="87"/>
  <c r="S1102" i="87"/>
  <c r="T1102" i="87" s="1"/>
  <c r="O1102" i="87"/>
  <c r="P1102" i="87" s="1"/>
  <c r="Q1102" i="87"/>
  <c r="R1102" i="87" s="1"/>
  <c r="J1102" i="87"/>
  <c r="K1102" i="87"/>
  <c r="L1007" i="87"/>
  <c r="U1007" i="87"/>
  <c r="W1007" i="87" s="1"/>
  <c r="M1007" i="87"/>
  <c r="O1007" i="87"/>
  <c r="P1007" i="87" s="1"/>
  <c r="Q1007" i="87"/>
  <c r="R1007" i="87" s="1"/>
  <c r="S1007" i="87"/>
  <c r="T1007" i="87" s="1"/>
  <c r="J1007" i="87"/>
  <c r="K1007" i="87"/>
  <c r="L1163" i="87"/>
  <c r="U1163" i="87"/>
  <c r="W1163" i="87" s="1"/>
  <c r="M1163" i="87"/>
  <c r="S1163" i="87"/>
  <c r="T1163" i="87" s="1"/>
  <c r="O1163" i="87"/>
  <c r="P1163" i="87" s="1"/>
  <c r="Q1163" i="87"/>
  <c r="R1163" i="87" s="1"/>
  <c r="K1163" i="87"/>
  <c r="J1163" i="87"/>
  <c r="U1005" i="87"/>
  <c r="W1005" i="87" s="1"/>
  <c r="L1005" i="87"/>
  <c r="M1005" i="87"/>
  <c r="Q1005" i="87"/>
  <c r="R1005" i="87" s="1"/>
  <c r="S1005" i="87"/>
  <c r="T1005" i="87" s="1"/>
  <c r="O1005" i="87"/>
  <c r="P1005" i="87" s="1"/>
  <c r="J1005" i="87"/>
  <c r="K1005" i="87"/>
  <c r="M1058" i="87"/>
  <c r="L1058" i="87"/>
  <c r="U1058" i="87"/>
  <c r="W1058" i="87" s="1"/>
  <c r="O1058" i="87"/>
  <c r="P1058" i="87" s="1"/>
  <c r="Q1058" i="87"/>
  <c r="R1058" i="87" s="1"/>
  <c r="S1058" i="87"/>
  <c r="T1058" i="87" s="1"/>
  <c r="K1058" i="87"/>
  <c r="J1058" i="87"/>
  <c r="L1052" i="87"/>
  <c r="U1052" i="87"/>
  <c r="W1052" i="87" s="1"/>
  <c r="M1052" i="87"/>
  <c r="S1052" i="87"/>
  <c r="T1052" i="87" s="1"/>
  <c r="Q1052" i="87"/>
  <c r="R1052" i="87" s="1"/>
  <c r="O1052" i="87"/>
  <c r="P1052" i="87" s="1"/>
  <c r="J1052" i="87"/>
  <c r="K1052" i="87"/>
  <c r="L141" i="87"/>
  <c r="M141" i="87"/>
  <c r="O141" i="87"/>
  <c r="Q141" i="87"/>
  <c r="R141" i="87" s="1"/>
  <c r="S141" i="87"/>
  <c r="T141" i="87" s="1"/>
  <c r="K141" i="87"/>
  <c r="J141" i="87"/>
  <c r="M27" i="87"/>
  <c r="L27" i="87"/>
  <c r="S27" i="87"/>
  <c r="T27" i="87" s="1"/>
  <c r="O27" i="87"/>
  <c r="Q27" i="87"/>
  <c r="R27" i="87" s="1"/>
  <c r="K27" i="87"/>
  <c r="J27" i="87"/>
  <c r="U304" i="87"/>
  <c r="W304" i="87" s="1"/>
  <c r="L304" i="87"/>
  <c r="M304" i="87"/>
  <c r="S304" i="87"/>
  <c r="T304" i="87" s="1"/>
  <c r="O304" i="87"/>
  <c r="P304" i="87" s="1"/>
  <c r="Q304" i="87"/>
  <c r="R304" i="87" s="1"/>
  <c r="K304" i="87"/>
  <c r="J304" i="87"/>
  <c r="L131" i="87"/>
  <c r="M131" i="87"/>
  <c r="S131" i="87"/>
  <c r="T131" i="87" s="1"/>
  <c r="Q131" i="87"/>
  <c r="R131" i="87" s="1"/>
  <c r="O131" i="87"/>
  <c r="P131" i="87" s="1"/>
  <c r="J131" i="87"/>
  <c r="K131" i="87"/>
  <c r="M119" i="87"/>
  <c r="L119" i="87"/>
  <c r="S119" i="87"/>
  <c r="T119" i="87" s="1"/>
  <c r="Q119" i="87"/>
  <c r="R119" i="87" s="1"/>
  <c r="O119" i="87"/>
  <c r="P119" i="87" s="1"/>
  <c r="J119" i="87"/>
  <c r="K119" i="87"/>
  <c r="M52" i="87"/>
  <c r="U52" i="87"/>
  <c r="W52" i="87" s="1"/>
  <c r="L52" i="87"/>
  <c r="Q52" i="87"/>
  <c r="R52" i="87" s="1"/>
  <c r="O52" i="87"/>
  <c r="S52" i="87"/>
  <c r="T52" i="87" s="1"/>
  <c r="K52" i="87"/>
  <c r="J52" i="87"/>
  <c r="L72" i="87"/>
  <c r="M72" i="87"/>
  <c r="U72" i="87"/>
  <c r="Q72" i="87"/>
  <c r="R72" i="87" s="1"/>
  <c r="O72" i="87"/>
  <c r="S72" i="87"/>
  <c r="T72" i="87" s="1"/>
  <c r="J72" i="87"/>
  <c r="K72" i="87"/>
  <c r="L277" i="87"/>
  <c r="U277" i="87"/>
  <c r="W277" i="87" s="1"/>
  <c r="M277" i="87"/>
  <c r="O277" i="87"/>
  <c r="P277" i="87" s="1"/>
  <c r="S277" i="87"/>
  <c r="T277" i="87" s="1"/>
  <c r="Q277" i="87"/>
  <c r="R277" i="87" s="1"/>
  <c r="J277" i="87"/>
  <c r="K277" i="87"/>
  <c r="L9" i="87"/>
  <c r="M9" i="87"/>
  <c r="U9" i="87"/>
  <c r="Q9" i="87"/>
  <c r="R9" i="87" s="1"/>
  <c r="S9" i="87"/>
  <c r="T9" i="87" s="1"/>
  <c r="O9" i="87"/>
  <c r="K9" i="87"/>
  <c r="J9" i="87"/>
  <c r="M204" i="87"/>
  <c r="L204" i="87"/>
  <c r="U204" i="87"/>
  <c r="W204" i="87" s="1"/>
  <c r="S204" i="87"/>
  <c r="T204" i="87" s="1"/>
  <c r="O204" i="87"/>
  <c r="P204" i="87" s="1"/>
  <c r="Q204" i="87"/>
  <c r="R204" i="87" s="1"/>
  <c r="K204" i="87"/>
  <c r="J204" i="87"/>
  <c r="L318" i="87"/>
  <c r="U318" i="87"/>
  <c r="W318" i="87" s="1"/>
  <c r="M318" i="87"/>
  <c r="S318" i="87"/>
  <c r="T318" i="87" s="1"/>
  <c r="Q318" i="87"/>
  <c r="R318" i="87" s="1"/>
  <c r="O318" i="87"/>
  <c r="P318" i="87" s="1"/>
  <c r="J318" i="87"/>
  <c r="K318" i="87"/>
  <c r="M223" i="87"/>
  <c r="L223" i="87"/>
  <c r="U223" i="87"/>
  <c r="W223" i="87" s="1"/>
  <c r="O223" i="87"/>
  <c r="P223" i="87" s="1"/>
  <c r="Q223" i="87"/>
  <c r="R223" i="87" s="1"/>
  <c r="S223" i="87"/>
  <c r="T223" i="87" s="1"/>
  <c r="K223" i="87"/>
  <c r="J223" i="87"/>
  <c r="U263" i="87"/>
  <c r="W263" i="87" s="1"/>
  <c r="L263" i="87"/>
  <c r="M263" i="87"/>
  <c r="S263" i="87"/>
  <c r="T263" i="87" s="1"/>
  <c r="Q263" i="87"/>
  <c r="R263" i="87" s="1"/>
  <c r="O263" i="87"/>
  <c r="P263" i="87" s="1"/>
  <c r="J263" i="87"/>
  <c r="K263" i="87"/>
  <c r="M470" i="87"/>
  <c r="L470" i="87"/>
  <c r="U470" i="87"/>
  <c r="W470" i="87" s="1"/>
  <c r="S470" i="87"/>
  <c r="T470" i="87" s="1"/>
  <c r="O470" i="87"/>
  <c r="P470" i="87" s="1"/>
  <c r="Q470" i="87"/>
  <c r="R470" i="87" s="1"/>
  <c r="J470" i="87"/>
  <c r="K470" i="87"/>
  <c r="L268" i="87"/>
  <c r="M268" i="87"/>
  <c r="U268" i="87"/>
  <c r="W268" i="87" s="1"/>
  <c r="O268" i="87"/>
  <c r="P268" i="87" s="1"/>
  <c r="S268" i="87"/>
  <c r="T268" i="87" s="1"/>
  <c r="Q268" i="87"/>
  <c r="R268" i="87" s="1"/>
  <c r="K268" i="87"/>
  <c r="J268" i="87"/>
  <c r="L152" i="87"/>
  <c r="M152" i="87"/>
  <c r="Q152" i="87"/>
  <c r="R152" i="87" s="1"/>
  <c r="S152" i="87"/>
  <c r="T152" i="87" s="1"/>
  <c r="K152" i="87"/>
  <c r="O152" i="87"/>
  <c r="J152" i="87"/>
  <c r="M274" i="87"/>
  <c r="U274" i="87"/>
  <c r="W274" i="87" s="1"/>
  <c r="L274" i="87"/>
  <c r="S274" i="87"/>
  <c r="T274" i="87" s="1"/>
  <c r="O274" i="87"/>
  <c r="P274" i="87" s="1"/>
  <c r="J274" i="87"/>
  <c r="K274" i="87"/>
  <c r="Q274" i="87"/>
  <c r="R274" i="87" s="1"/>
  <c r="L322" i="87"/>
  <c r="U322" i="87"/>
  <c r="W322" i="87" s="1"/>
  <c r="M322" i="87"/>
  <c r="O322" i="87"/>
  <c r="P322" i="87" s="1"/>
  <c r="S322" i="87"/>
  <c r="T322" i="87" s="1"/>
  <c r="Q322" i="87"/>
  <c r="R322" i="87" s="1"/>
  <c r="J322" i="87"/>
  <c r="K322" i="87"/>
  <c r="M155" i="87"/>
  <c r="L155" i="87"/>
  <c r="O155" i="87"/>
  <c r="Q155" i="87"/>
  <c r="R155" i="87" s="1"/>
  <c r="S155" i="87"/>
  <c r="T155" i="87" s="1"/>
  <c r="K155" i="87"/>
  <c r="J155" i="87"/>
  <c r="U314" i="87"/>
  <c r="W314" i="87" s="1"/>
  <c r="M314" i="87"/>
  <c r="L314" i="87"/>
  <c r="S314" i="87"/>
  <c r="T314" i="87" s="1"/>
  <c r="Q314" i="87"/>
  <c r="R314" i="87" s="1"/>
  <c r="O314" i="87"/>
  <c r="P314" i="87" s="1"/>
  <c r="J314" i="87"/>
  <c r="K314" i="87"/>
  <c r="L137" i="87"/>
  <c r="M137" i="87"/>
  <c r="O137" i="87"/>
  <c r="P137" i="87" s="1"/>
  <c r="K137" i="87"/>
  <c r="Q137" i="87"/>
  <c r="R137" i="87" s="1"/>
  <c r="S137" i="87"/>
  <c r="T137" i="87" s="1"/>
  <c r="J137" i="87"/>
  <c r="L237" i="87"/>
  <c r="M237" i="87"/>
  <c r="U237" i="87"/>
  <c r="W237" i="87" s="1"/>
  <c r="O237" i="87"/>
  <c r="P237" i="87" s="1"/>
  <c r="Q237" i="87"/>
  <c r="R237" i="87" s="1"/>
  <c r="S237" i="87"/>
  <c r="T237" i="87" s="1"/>
  <c r="K237" i="87"/>
  <c r="J237" i="87"/>
  <c r="U292" i="87"/>
  <c r="W292" i="87" s="1"/>
  <c r="L292" i="87"/>
  <c r="M292" i="87"/>
  <c r="O292" i="87"/>
  <c r="P292" i="87" s="1"/>
  <c r="Q292" i="87"/>
  <c r="R292" i="87" s="1"/>
  <c r="S292" i="87"/>
  <c r="T292" i="87" s="1"/>
  <c r="J292" i="87"/>
  <c r="K292" i="87"/>
  <c r="L333" i="87"/>
  <c r="M333" i="87"/>
  <c r="U333" i="87"/>
  <c r="W333" i="87" s="1"/>
  <c r="Q333" i="87"/>
  <c r="R333" i="87" s="1"/>
  <c r="O333" i="87"/>
  <c r="P333" i="87" s="1"/>
  <c r="S333" i="87"/>
  <c r="T333" i="87" s="1"/>
  <c r="J333" i="87"/>
  <c r="K333" i="87"/>
  <c r="L188" i="87"/>
  <c r="U188" i="87"/>
  <c r="W188" i="87" s="1"/>
  <c r="M188" i="87"/>
  <c r="Q188" i="87"/>
  <c r="R188" i="87" s="1"/>
  <c r="O188" i="87"/>
  <c r="P188" i="87" s="1"/>
  <c r="S188" i="87"/>
  <c r="T188" i="87" s="1"/>
  <c r="J188" i="87"/>
  <c r="K188" i="87"/>
  <c r="M164" i="87"/>
  <c r="L164" i="87"/>
  <c r="O164" i="87"/>
  <c r="Q164" i="87"/>
  <c r="R164" i="87" s="1"/>
  <c r="S164" i="87"/>
  <c r="T164" i="87" s="1"/>
  <c r="J164" i="87"/>
  <c r="K164" i="87"/>
  <c r="U360" i="87"/>
  <c r="W360" i="87" s="1"/>
  <c r="M360" i="87"/>
  <c r="L360" i="87"/>
  <c r="Q360" i="87"/>
  <c r="R360" i="87" s="1"/>
  <c r="O360" i="87"/>
  <c r="P360" i="87" s="1"/>
  <c r="S360" i="87"/>
  <c r="T360" i="87" s="1"/>
  <c r="K360" i="87"/>
  <c r="J360" i="87"/>
  <c r="L702" i="87"/>
  <c r="U702" i="87"/>
  <c r="W702" i="87" s="1"/>
  <c r="M702" i="87"/>
  <c r="Q702" i="87"/>
  <c r="R702" i="87" s="1"/>
  <c r="O702" i="87"/>
  <c r="P702" i="87" s="1"/>
  <c r="S702" i="87"/>
  <c r="T702" i="87" s="1"/>
  <c r="K702" i="87"/>
  <c r="J702" i="87"/>
  <c r="U400" i="87"/>
  <c r="W400" i="87" s="1"/>
  <c r="L400" i="87"/>
  <c r="M400" i="87"/>
  <c r="Q400" i="87"/>
  <c r="R400" i="87" s="1"/>
  <c r="S400" i="87"/>
  <c r="T400" i="87" s="1"/>
  <c r="O400" i="87"/>
  <c r="P400" i="87" s="1"/>
  <c r="K400" i="87"/>
  <c r="J400" i="87"/>
  <c r="M744" i="87"/>
  <c r="L744" i="87"/>
  <c r="U744" i="87"/>
  <c r="W744" i="87" s="1"/>
  <c r="Q744" i="87"/>
  <c r="R744" i="87" s="1"/>
  <c r="S744" i="87"/>
  <c r="T744" i="87" s="1"/>
  <c r="O744" i="87"/>
  <c r="P744" i="87" s="1"/>
  <c r="J744" i="87"/>
  <c r="K744" i="87"/>
  <c r="U388" i="87"/>
  <c r="W388" i="87" s="1"/>
  <c r="M388" i="87"/>
  <c r="L388" i="87"/>
  <c r="S388" i="87"/>
  <c r="T388" i="87" s="1"/>
  <c r="Q388" i="87"/>
  <c r="R388" i="87" s="1"/>
  <c r="O388" i="87"/>
  <c r="P388" i="87" s="1"/>
  <c r="K388" i="87"/>
  <c r="J388" i="87"/>
  <c r="U722" i="87"/>
  <c r="W722" i="87" s="1"/>
  <c r="M722" i="87"/>
  <c r="L722" i="87"/>
  <c r="Q722" i="87"/>
  <c r="R722" i="87" s="1"/>
  <c r="O722" i="87"/>
  <c r="P722" i="87" s="1"/>
  <c r="S722" i="87"/>
  <c r="T722" i="87" s="1"/>
  <c r="K722" i="87"/>
  <c r="J722" i="87"/>
  <c r="M416" i="87"/>
  <c r="U416" i="87"/>
  <c r="W416" i="87" s="1"/>
  <c r="L416" i="87"/>
  <c r="S416" i="87"/>
  <c r="T416" i="87" s="1"/>
  <c r="Q416" i="87"/>
  <c r="R416" i="87" s="1"/>
  <c r="O416" i="87"/>
  <c r="P416" i="87" s="1"/>
  <c r="K416" i="87"/>
  <c r="J416" i="87"/>
  <c r="M457" i="87"/>
  <c r="L457" i="87"/>
  <c r="U457" i="87"/>
  <c r="W457" i="87" s="1"/>
  <c r="Q457" i="87"/>
  <c r="R457" i="87" s="1"/>
  <c r="O457" i="87"/>
  <c r="P457" i="87" s="1"/>
  <c r="S457" i="87"/>
  <c r="T457" i="87" s="1"/>
  <c r="J457" i="87"/>
  <c r="K457" i="87"/>
  <c r="M520" i="87"/>
  <c r="U520" i="87"/>
  <c r="W520" i="87" s="1"/>
  <c r="L520" i="87"/>
  <c r="S520" i="87"/>
  <c r="T520" i="87" s="1"/>
  <c r="O520" i="87"/>
  <c r="P520" i="87" s="1"/>
  <c r="Q520" i="87"/>
  <c r="R520" i="87" s="1"/>
  <c r="J520" i="87"/>
  <c r="K520" i="87"/>
  <c r="U688" i="87"/>
  <c r="W688" i="87" s="1"/>
  <c r="M688" i="87"/>
  <c r="L688" i="87"/>
  <c r="S688" i="87"/>
  <c r="T688" i="87" s="1"/>
  <c r="Q688" i="87"/>
  <c r="R688" i="87" s="1"/>
  <c r="O688" i="87"/>
  <c r="P688" i="87" s="1"/>
  <c r="K688" i="87"/>
  <c r="J688" i="87"/>
  <c r="L488" i="87"/>
  <c r="M488" i="87"/>
  <c r="U488" i="87"/>
  <c r="W488" i="87" s="1"/>
  <c r="O488" i="87"/>
  <c r="P488" i="87" s="1"/>
  <c r="S488" i="87"/>
  <c r="T488" i="87" s="1"/>
  <c r="Q488" i="87"/>
  <c r="R488" i="87" s="1"/>
  <c r="J488" i="87"/>
  <c r="K488" i="87"/>
  <c r="L450" i="87"/>
  <c r="M450" i="87"/>
  <c r="U450" i="87"/>
  <c r="W450" i="87" s="1"/>
  <c r="Q450" i="87"/>
  <c r="R450" i="87" s="1"/>
  <c r="O450" i="87"/>
  <c r="P450" i="87" s="1"/>
  <c r="S450" i="87"/>
  <c r="T450" i="87" s="1"/>
  <c r="K450" i="87"/>
  <c r="J450" i="87"/>
  <c r="L509" i="87"/>
  <c r="U509" i="87"/>
  <c r="W509" i="87" s="1"/>
  <c r="M509" i="87"/>
  <c r="O509" i="87"/>
  <c r="P509" i="87" s="1"/>
  <c r="S509" i="87"/>
  <c r="T509" i="87" s="1"/>
  <c r="Q509" i="87"/>
  <c r="R509" i="87" s="1"/>
  <c r="K509" i="87"/>
  <c r="J509" i="87"/>
  <c r="L596" i="87"/>
  <c r="M596" i="87"/>
  <c r="U596" i="87"/>
  <c r="W596" i="87" s="1"/>
  <c r="S596" i="87"/>
  <c r="T596" i="87" s="1"/>
  <c r="Q596" i="87"/>
  <c r="R596" i="87" s="1"/>
  <c r="O596" i="87"/>
  <c r="P596" i="87" s="1"/>
  <c r="K596" i="87"/>
  <c r="J596" i="87"/>
  <c r="L417" i="87"/>
  <c r="M417" i="87"/>
  <c r="U417" i="87"/>
  <c r="W417" i="87" s="1"/>
  <c r="O417" i="87"/>
  <c r="P417" i="87" s="1"/>
  <c r="Q417" i="87"/>
  <c r="R417" i="87" s="1"/>
  <c r="S417" i="87"/>
  <c r="T417" i="87" s="1"/>
  <c r="J417" i="87"/>
  <c r="K417" i="87"/>
  <c r="U467" i="87"/>
  <c r="W467" i="87" s="1"/>
  <c r="L467" i="87"/>
  <c r="M467" i="87"/>
  <c r="Q467" i="87"/>
  <c r="R467" i="87" s="1"/>
  <c r="S467" i="87"/>
  <c r="T467" i="87" s="1"/>
  <c r="O467" i="87"/>
  <c r="P467" i="87" s="1"/>
  <c r="J467" i="87"/>
  <c r="K467" i="87"/>
  <c r="U346" i="87"/>
  <c r="W346" i="87" s="1"/>
  <c r="L346" i="87"/>
  <c r="M346" i="87"/>
  <c r="O346" i="87"/>
  <c r="P346" i="87" s="1"/>
  <c r="Q346" i="87"/>
  <c r="R346" i="87" s="1"/>
  <c r="J346" i="87"/>
  <c r="S346" i="87"/>
  <c r="T346" i="87" s="1"/>
  <c r="K346" i="87"/>
  <c r="U455" i="87"/>
  <c r="W455" i="87" s="1"/>
  <c r="M455" i="87"/>
  <c r="L455" i="87"/>
  <c r="O455" i="87"/>
  <c r="P455" i="87" s="1"/>
  <c r="Q455" i="87"/>
  <c r="R455" i="87" s="1"/>
  <c r="S455" i="87"/>
  <c r="T455" i="87" s="1"/>
  <c r="K455" i="87"/>
  <c r="J455" i="87"/>
  <c r="M521" i="87"/>
  <c r="U521" i="87"/>
  <c r="W521" i="87" s="1"/>
  <c r="L521" i="87"/>
  <c r="O521" i="87"/>
  <c r="P521" i="87" s="1"/>
  <c r="Q521" i="87"/>
  <c r="R521" i="87" s="1"/>
  <c r="S521" i="87"/>
  <c r="T521" i="87" s="1"/>
  <c r="K521" i="87"/>
  <c r="J521" i="87"/>
  <c r="U390" i="87"/>
  <c r="W390" i="87" s="1"/>
  <c r="L390" i="87"/>
  <c r="M390" i="87"/>
  <c r="S390" i="87"/>
  <c r="T390" i="87" s="1"/>
  <c r="O390" i="87"/>
  <c r="P390" i="87" s="1"/>
  <c r="Q390" i="87"/>
  <c r="R390" i="87" s="1"/>
  <c r="J390" i="87"/>
  <c r="K390" i="87"/>
  <c r="L491" i="87"/>
  <c r="M491" i="87"/>
  <c r="U491" i="87"/>
  <c r="W491" i="87" s="1"/>
  <c r="Q491" i="87"/>
  <c r="R491" i="87" s="1"/>
  <c r="S491" i="87"/>
  <c r="T491" i="87" s="1"/>
  <c r="O491" i="87"/>
  <c r="P491" i="87" s="1"/>
  <c r="K491" i="87"/>
  <c r="J491" i="87"/>
  <c r="M608" i="87"/>
  <c r="U608" i="87"/>
  <c r="W608" i="87" s="1"/>
  <c r="L608" i="87"/>
  <c r="Q608" i="87"/>
  <c r="R608" i="87" s="1"/>
  <c r="S608" i="87"/>
  <c r="T608" i="87" s="1"/>
  <c r="O608" i="87"/>
  <c r="P608" i="87" s="1"/>
  <c r="K608" i="87"/>
  <c r="J608" i="87"/>
  <c r="M705" i="87"/>
  <c r="U705" i="87"/>
  <c r="W705" i="87" s="1"/>
  <c r="L705" i="87"/>
  <c r="S705" i="87"/>
  <c r="T705" i="87" s="1"/>
  <c r="O705" i="87"/>
  <c r="P705" i="87" s="1"/>
  <c r="Q705" i="87"/>
  <c r="R705" i="87" s="1"/>
  <c r="J705" i="87"/>
  <c r="K705" i="87"/>
  <c r="M622" i="87"/>
  <c r="L622" i="87"/>
  <c r="U622" i="87"/>
  <c r="W622" i="87" s="1"/>
  <c r="Q622" i="87"/>
  <c r="R622" i="87" s="1"/>
  <c r="S622" i="87"/>
  <c r="T622" i="87" s="1"/>
  <c r="O622" i="87"/>
  <c r="P622" i="87" s="1"/>
  <c r="J622" i="87"/>
  <c r="K622" i="87"/>
  <c r="U729" i="87"/>
  <c r="W729" i="87" s="1"/>
  <c r="M729" i="87"/>
  <c r="L729" i="87"/>
  <c r="S729" i="87"/>
  <c r="T729" i="87" s="1"/>
  <c r="O729" i="87"/>
  <c r="P729" i="87" s="1"/>
  <c r="Q729" i="87"/>
  <c r="R729" i="87" s="1"/>
  <c r="J729" i="87"/>
  <c r="K729" i="87"/>
  <c r="M652" i="87"/>
  <c r="L652" i="87"/>
  <c r="U652" i="87"/>
  <c r="W652" i="87" s="1"/>
  <c r="S652" i="87"/>
  <c r="T652" i="87" s="1"/>
  <c r="Q652" i="87"/>
  <c r="R652" i="87" s="1"/>
  <c r="O652" i="87"/>
  <c r="P652" i="87" s="1"/>
  <c r="J652" i="87"/>
  <c r="K652" i="87"/>
  <c r="L690" i="87"/>
  <c r="U690" i="87"/>
  <c r="W690" i="87" s="1"/>
  <c r="M690" i="87"/>
  <c r="O690" i="87"/>
  <c r="P690" i="87" s="1"/>
  <c r="Q690" i="87"/>
  <c r="R690" i="87" s="1"/>
  <c r="S690" i="87"/>
  <c r="T690" i="87" s="1"/>
  <c r="K690" i="87"/>
  <c r="J690" i="87"/>
  <c r="M671" i="87"/>
  <c r="U671" i="87"/>
  <c r="W671" i="87" s="1"/>
  <c r="L671" i="87"/>
  <c r="O671" i="87"/>
  <c r="P671" i="87" s="1"/>
  <c r="S671" i="87"/>
  <c r="T671" i="87" s="1"/>
  <c r="Q671" i="87"/>
  <c r="R671" i="87" s="1"/>
  <c r="J671" i="87"/>
  <c r="K671" i="87"/>
  <c r="U972" i="87"/>
  <c r="W972" i="87" s="1"/>
  <c r="M972" i="87"/>
  <c r="L972" i="87"/>
  <c r="O972" i="87"/>
  <c r="P972" i="87" s="1"/>
  <c r="Q972" i="87"/>
  <c r="R972" i="87" s="1"/>
  <c r="S972" i="87"/>
  <c r="T972" i="87" s="1"/>
  <c r="K972" i="87"/>
  <c r="J972" i="87"/>
  <c r="U714" i="87"/>
  <c r="W714" i="87" s="1"/>
  <c r="M714" i="87"/>
  <c r="L714" i="87"/>
  <c r="O714" i="87"/>
  <c r="P714" i="87" s="1"/>
  <c r="Q714" i="87"/>
  <c r="R714" i="87" s="1"/>
  <c r="S714" i="87"/>
  <c r="T714" i="87" s="1"/>
  <c r="J714" i="87"/>
  <c r="K714" i="87"/>
  <c r="U645" i="87"/>
  <c r="W645" i="87" s="1"/>
  <c r="L645" i="87"/>
  <c r="M645" i="87"/>
  <c r="S645" i="87"/>
  <c r="T645" i="87" s="1"/>
  <c r="Q645" i="87"/>
  <c r="R645" i="87" s="1"/>
  <c r="O645" i="87"/>
  <c r="P645" i="87" s="1"/>
  <c r="K645" i="87"/>
  <c r="J645" i="87"/>
  <c r="M745" i="87"/>
  <c r="L745" i="87"/>
  <c r="U745" i="87"/>
  <c r="W745" i="87" s="1"/>
  <c r="Q745" i="87"/>
  <c r="R745" i="87" s="1"/>
  <c r="O745" i="87"/>
  <c r="P745" i="87" s="1"/>
  <c r="S745" i="87"/>
  <c r="T745" i="87" s="1"/>
  <c r="K745" i="87"/>
  <c r="J745" i="87"/>
  <c r="U567" i="87"/>
  <c r="W567" i="87" s="1"/>
  <c r="L567" i="87"/>
  <c r="M567" i="87"/>
  <c r="Q567" i="87"/>
  <c r="R567" i="87" s="1"/>
  <c r="S567" i="87"/>
  <c r="T567" i="87" s="1"/>
  <c r="O567" i="87"/>
  <c r="P567" i="87" s="1"/>
  <c r="K567" i="87"/>
  <c r="J567" i="87"/>
  <c r="U612" i="87"/>
  <c r="W612" i="87" s="1"/>
  <c r="M612" i="87"/>
  <c r="L612" i="87"/>
  <c r="Q612" i="87"/>
  <c r="R612" i="87" s="1"/>
  <c r="S612" i="87"/>
  <c r="T612" i="87" s="1"/>
  <c r="O612" i="87"/>
  <c r="P612" i="87" s="1"/>
  <c r="J612" i="87"/>
  <c r="K612" i="87"/>
  <c r="M648" i="87"/>
  <c r="L648" i="87"/>
  <c r="U648" i="87"/>
  <c r="W648" i="87" s="1"/>
  <c r="S648" i="87"/>
  <c r="T648" i="87" s="1"/>
  <c r="O648" i="87"/>
  <c r="P648" i="87" s="1"/>
  <c r="Q648" i="87"/>
  <c r="R648" i="87" s="1"/>
  <c r="J648" i="87"/>
  <c r="K648" i="87"/>
  <c r="L717" i="87"/>
  <c r="M717" i="87"/>
  <c r="U717" i="87"/>
  <c r="W717" i="87" s="1"/>
  <c r="Q717" i="87"/>
  <c r="R717" i="87" s="1"/>
  <c r="S717" i="87"/>
  <c r="T717" i="87" s="1"/>
  <c r="O717" i="87"/>
  <c r="P717" i="87" s="1"/>
  <c r="J717" i="87"/>
  <c r="K717" i="87"/>
  <c r="U595" i="87"/>
  <c r="W595" i="87" s="1"/>
  <c r="M595" i="87"/>
  <c r="L595" i="87"/>
  <c r="O595" i="87"/>
  <c r="P595" i="87" s="1"/>
  <c r="Q595" i="87"/>
  <c r="R595" i="87" s="1"/>
  <c r="S595" i="87"/>
  <c r="T595" i="87" s="1"/>
  <c r="J595" i="87"/>
  <c r="K595" i="87"/>
  <c r="L748" i="87"/>
  <c r="M748" i="87"/>
  <c r="U748" i="87"/>
  <c r="W748" i="87" s="1"/>
  <c r="Q748" i="87"/>
  <c r="R748" i="87" s="1"/>
  <c r="O748" i="87"/>
  <c r="P748" i="87" s="1"/>
  <c r="S748" i="87"/>
  <c r="T748" i="87" s="1"/>
  <c r="J748" i="87"/>
  <c r="K748" i="87"/>
  <c r="L715" i="87"/>
  <c r="U715" i="87"/>
  <c r="W715" i="87" s="1"/>
  <c r="M715" i="87"/>
  <c r="S715" i="87"/>
  <c r="T715" i="87" s="1"/>
  <c r="O715" i="87"/>
  <c r="P715" i="87" s="1"/>
  <c r="Q715" i="87"/>
  <c r="R715" i="87" s="1"/>
  <c r="J715" i="87"/>
  <c r="K715" i="87"/>
  <c r="L805" i="87"/>
  <c r="U805" i="87"/>
  <c r="W805" i="87" s="1"/>
  <c r="M805" i="87"/>
  <c r="S805" i="87"/>
  <c r="T805" i="87" s="1"/>
  <c r="Q805" i="87"/>
  <c r="R805" i="87" s="1"/>
  <c r="O805" i="87"/>
  <c r="P805" i="87" s="1"/>
  <c r="K805" i="87"/>
  <c r="J805" i="87"/>
  <c r="U579" i="87"/>
  <c r="W579" i="87" s="1"/>
  <c r="M579" i="87"/>
  <c r="L579" i="87"/>
  <c r="S579" i="87"/>
  <c r="T579" i="87" s="1"/>
  <c r="Q579" i="87"/>
  <c r="R579" i="87" s="1"/>
  <c r="O579" i="87"/>
  <c r="P579" i="87" s="1"/>
  <c r="J579" i="87"/>
  <c r="K579" i="87"/>
  <c r="M635" i="87"/>
  <c r="U635" i="87"/>
  <c r="W635" i="87" s="1"/>
  <c r="L635" i="87"/>
  <c r="Q635" i="87"/>
  <c r="R635" i="87" s="1"/>
  <c r="S635" i="87"/>
  <c r="T635" i="87" s="1"/>
  <c r="O635" i="87"/>
  <c r="P635" i="87" s="1"/>
  <c r="J635" i="87"/>
  <c r="K635" i="87"/>
  <c r="M685" i="87"/>
  <c r="L685" i="87"/>
  <c r="U685" i="87"/>
  <c r="W685" i="87" s="1"/>
  <c r="Q685" i="87"/>
  <c r="R685" i="87" s="1"/>
  <c r="S685" i="87"/>
  <c r="T685" i="87" s="1"/>
  <c r="O685" i="87"/>
  <c r="P685" i="87" s="1"/>
  <c r="K685" i="87"/>
  <c r="J685" i="87"/>
  <c r="L588" i="87"/>
  <c r="U588" i="87"/>
  <c r="W588" i="87" s="1"/>
  <c r="M588" i="87"/>
  <c r="S588" i="87"/>
  <c r="T588" i="87" s="1"/>
  <c r="Q588" i="87"/>
  <c r="R588" i="87" s="1"/>
  <c r="O588" i="87"/>
  <c r="P588" i="87" s="1"/>
  <c r="J588" i="87"/>
  <c r="K588" i="87"/>
  <c r="L869" i="87"/>
  <c r="M869" i="87"/>
  <c r="U869" i="87"/>
  <c r="W869" i="87" s="1"/>
  <c r="Q869" i="87"/>
  <c r="R869" i="87" s="1"/>
  <c r="S869" i="87"/>
  <c r="T869" i="87" s="1"/>
  <c r="O869" i="87"/>
  <c r="P869" i="87" s="1"/>
  <c r="J869" i="87"/>
  <c r="K869" i="87"/>
  <c r="L969" i="87"/>
  <c r="U969" i="87"/>
  <c r="W969" i="87" s="1"/>
  <c r="M969" i="87"/>
  <c r="S969" i="87"/>
  <c r="T969" i="87" s="1"/>
  <c r="Q969" i="87"/>
  <c r="R969" i="87" s="1"/>
  <c r="O969" i="87"/>
  <c r="P969" i="87" s="1"/>
  <c r="J969" i="87"/>
  <c r="K969" i="87"/>
  <c r="L769" i="87"/>
  <c r="U769" i="87"/>
  <c r="W769" i="87" s="1"/>
  <c r="M769" i="87"/>
  <c r="Q769" i="87"/>
  <c r="R769" i="87" s="1"/>
  <c r="O769" i="87"/>
  <c r="P769" i="87" s="1"/>
  <c r="S769" i="87"/>
  <c r="T769" i="87" s="1"/>
  <c r="K769" i="87"/>
  <c r="J769" i="87"/>
  <c r="U819" i="87"/>
  <c r="W819" i="87" s="1"/>
  <c r="M819" i="87"/>
  <c r="L819" i="87"/>
  <c r="S819" i="87"/>
  <c r="T819" i="87" s="1"/>
  <c r="Q819" i="87"/>
  <c r="R819" i="87" s="1"/>
  <c r="O819" i="87"/>
  <c r="P819" i="87" s="1"/>
  <c r="K819" i="87"/>
  <c r="J819" i="87"/>
  <c r="L933" i="87"/>
  <c r="U933" i="87"/>
  <c r="W933" i="87" s="1"/>
  <c r="M933" i="87"/>
  <c r="S933" i="87"/>
  <c r="T933" i="87" s="1"/>
  <c r="Q933" i="87"/>
  <c r="R933" i="87" s="1"/>
  <c r="O933" i="87"/>
  <c r="P933" i="87" s="1"/>
  <c r="K933" i="87"/>
  <c r="J933" i="87"/>
  <c r="U779" i="87"/>
  <c r="W779" i="87" s="1"/>
  <c r="L779" i="87"/>
  <c r="M779" i="87"/>
  <c r="S779" i="87"/>
  <c r="T779" i="87" s="1"/>
  <c r="Q779" i="87"/>
  <c r="R779" i="87" s="1"/>
  <c r="O779" i="87"/>
  <c r="P779" i="87" s="1"/>
  <c r="K779" i="87"/>
  <c r="J779" i="87"/>
  <c r="M834" i="87"/>
  <c r="U834" i="87"/>
  <c r="W834" i="87" s="1"/>
  <c r="L834" i="87"/>
  <c r="Q834" i="87"/>
  <c r="R834" i="87" s="1"/>
  <c r="S834" i="87"/>
  <c r="T834" i="87" s="1"/>
  <c r="O834" i="87"/>
  <c r="P834" i="87" s="1"/>
  <c r="K834" i="87"/>
  <c r="J834" i="87"/>
  <c r="M832" i="87"/>
  <c r="U832" i="87"/>
  <c r="W832" i="87" s="1"/>
  <c r="L832" i="87"/>
  <c r="O832" i="87"/>
  <c r="P832" i="87" s="1"/>
  <c r="Q832" i="87"/>
  <c r="R832" i="87" s="1"/>
  <c r="S832" i="87"/>
  <c r="T832" i="87" s="1"/>
  <c r="K832" i="87"/>
  <c r="J832" i="87"/>
  <c r="L767" i="87"/>
  <c r="U767" i="87"/>
  <c r="W767" i="87" s="1"/>
  <c r="M767" i="87"/>
  <c r="Q767" i="87"/>
  <c r="R767" i="87" s="1"/>
  <c r="S767" i="87"/>
  <c r="T767" i="87" s="1"/>
  <c r="O767" i="87"/>
  <c r="P767" i="87" s="1"/>
  <c r="K767" i="87"/>
  <c r="J767" i="87"/>
  <c r="L801" i="87"/>
  <c r="M801" i="87"/>
  <c r="U801" i="87"/>
  <c r="W801" i="87" s="1"/>
  <c r="O801" i="87"/>
  <c r="P801" i="87" s="1"/>
  <c r="S801" i="87"/>
  <c r="T801" i="87" s="1"/>
  <c r="Q801" i="87"/>
  <c r="R801" i="87" s="1"/>
  <c r="K801" i="87"/>
  <c r="J801" i="87"/>
  <c r="L820" i="87"/>
  <c r="U820" i="87"/>
  <c r="W820" i="87" s="1"/>
  <c r="M820" i="87"/>
  <c r="O820" i="87"/>
  <c r="P820" i="87" s="1"/>
  <c r="Q820" i="87"/>
  <c r="R820" i="87" s="1"/>
  <c r="S820" i="87"/>
  <c r="T820" i="87" s="1"/>
  <c r="K820" i="87"/>
  <c r="J820" i="87"/>
  <c r="L861" i="87"/>
  <c r="U861" i="87"/>
  <c r="W861" i="87" s="1"/>
  <c r="M861" i="87"/>
  <c r="S861" i="87"/>
  <c r="T861" i="87" s="1"/>
  <c r="O861" i="87"/>
  <c r="P861" i="87" s="1"/>
  <c r="Q861" i="87"/>
  <c r="R861" i="87" s="1"/>
  <c r="K861" i="87"/>
  <c r="J861" i="87"/>
  <c r="M959" i="87"/>
  <c r="U959" i="87"/>
  <c r="W959" i="87" s="1"/>
  <c r="L959" i="87"/>
  <c r="Q959" i="87"/>
  <c r="R959" i="87" s="1"/>
  <c r="S959" i="87"/>
  <c r="T959" i="87" s="1"/>
  <c r="O959" i="87"/>
  <c r="P959" i="87" s="1"/>
  <c r="K959" i="87"/>
  <c r="J959" i="87"/>
  <c r="L773" i="87"/>
  <c r="U773" i="87"/>
  <c r="W773" i="87" s="1"/>
  <c r="M773" i="87"/>
  <c r="O773" i="87"/>
  <c r="P773" i="87" s="1"/>
  <c r="S773" i="87"/>
  <c r="T773" i="87" s="1"/>
  <c r="Q773" i="87"/>
  <c r="R773" i="87" s="1"/>
  <c r="J773" i="87"/>
  <c r="K773" i="87"/>
  <c r="M905" i="87"/>
  <c r="L905" i="87"/>
  <c r="U905" i="87"/>
  <c r="W905" i="87" s="1"/>
  <c r="Q905" i="87"/>
  <c r="R905" i="87" s="1"/>
  <c r="O905" i="87"/>
  <c r="P905" i="87" s="1"/>
  <c r="S905" i="87"/>
  <c r="T905" i="87" s="1"/>
  <c r="K905" i="87"/>
  <c r="J905" i="87"/>
  <c r="U776" i="87"/>
  <c r="W776" i="87" s="1"/>
  <c r="L776" i="87"/>
  <c r="M776" i="87"/>
  <c r="O776" i="87"/>
  <c r="P776" i="87" s="1"/>
  <c r="S776" i="87"/>
  <c r="T776" i="87" s="1"/>
  <c r="Q776" i="87"/>
  <c r="R776" i="87" s="1"/>
  <c r="K776" i="87"/>
  <c r="J776" i="87"/>
  <c r="L908" i="87"/>
  <c r="U908" i="87"/>
  <c r="W908" i="87" s="1"/>
  <c r="M908" i="87"/>
  <c r="Q908" i="87"/>
  <c r="R908" i="87" s="1"/>
  <c r="S908" i="87"/>
  <c r="T908" i="87" s="1"/>
  <c r="O908" i="87"/>
  <c r="P908" i="87" s="1"/>
  <c r="K908" i="87"/>
  <c r="J908" i="87"/>
  <c r="M966" i="87"/>
  <c r="U966" i="87"/>
  <c r="W966" i="87" s="1"/>
  <c r="L966" i="87"/>
  <c r="S966" i="87"/>
  <c r="T966" i="87" s="1"/>
  <c r="Q966" i="87"/>
  <c r="R966" i="87" s="1"/>
  <c r="O966" i="87"/>
  <c r="P966" i="87" s="1"/>
  <c r="K966" i="87"/>
  <c r="J966" i="87"/>
  <c r="U1078" i="87"/>
  <c r="W1078" i="87" s="1"/>
  <c r="M1078" i="87"/>
  <c r="L1078" i="87"/>
  <c r="S1078" i="87"/>
  <c r="T1078" i="87" s="1"/>
  <c r="Q1078" i="87"/>
  <c r="R1078" i="87" s="1"/>
  <c r="O1078" i="87"/>
  <c r="P1078" i="87" s="1"/>
  <c r="K1078" i="87"/>
  <c r="J1078" i="87"/>
  <c r="L1117" i="87"/>
  <c r="U1117" i="87"/>
  <c r="W1117" i="87" s="1"/>
  <c r="M1117" i="87"/>
  <c r="Q1117" i="87"/>
  <c r="R1117" i="87" s="1"/>
  <c r="S1117" i="87"/>
  <c r="T1117" i="87" s="1"/>
  <c r="O1117" i="87"/>
  <c r="P1117" i="87" s="1"/>
  <c r="K1117" i="87"/>
  <c r="J1117" i="87"/>
  <c r="M1092" i="87"/>
  <c r="L1092" i="87"/>
  <c r="U1092" i="87"/>
  <c r="W1092" i="87" s="1"/>
  <c r="O1092" i="87"/>
  <c r="P1092" i="87" s="1"/>
  <c r="S1092" i="87"/>
  <c r="T1092" i="87" s="1"/>
  <c r="Q1092" i="87"/>
  <c r="R1092" i="87" s="1"/>
  <c r="K1092" i="87"/>
  <c r="J1092" i="87"/>
  <c r="L990" i="87"/>
  <c r="U990" i="87"/>
  <c r="W990" i="87" s="1"/>
  <c r="M990" i="87"/>
  <c r="O990" i="87"/>
  <c r="P990" i="87" s="1"/>
  <c r="Q990" i="87"/>
  <c r="R990" i="87" s="1"/>
  <c r="S990" i="87"/>
  <c r="T990" i="87" s="1"/>
  <c r="K990" i="87"/>
  <c r="J990" i="87"/>
  <c r="U1110" i="87"/>
  <c r="W1110" i="87" s="1"/>
  <c r="M1110" i="87"/>
  <c r="L1110" i="87"/>
  <c r="S1110" i="87"/>
  <c r="T1110" i="87" s="1"/>
  <c r="Q1110" i="87"/>
  <c r="R1110" i="87" s="1"/>
  <c r="O1110" i="87"/>
  <c r="P1110" i="87" s="1"/>
  <c r="K1110" i="87"/>
  <c r="J1110" i="87"/>
  <c r="M1176" i="87"/>
  <c r="L1176" i="87"/>
  <c r="U1176" i="87"/>
  <c r="W1176" i="87" s="1"/>
  <c r="Q1176" i="87"/>
  <c r="R1176" i="87" s="1"/>
  <c r="O1176" i="87"/>
  <c r="P1176" i="87" s="1"/>
  <c r="S1176" i="87"/>
  <c r="T1176" i="87" s="1"/>
  <c r="K1176" i="87"/>
  <c r="J1176" i="87"/>
  <c r="U1062" i="87"/>
  <c r="W1062" i="87" s="1"/>
  <c r="L1062" i="87"/>
  <c r="M1062" i="87"/>
  <c r="Q1062" i="87"/>
  <c r="R1062" i="87" s="1"/>
  <c r="S1062" i="87"/>
  <c r="T1062" i="87" s="1"/>
  <c r="O1062" i="87"/>
  <c r="P1062" i="87" s="1"/>
  <c r="J1062" i="87"/>
  <c r="K1062" i="87"/>
  <c r="U1205" i="87"/>
  <c r="W1205" i="87" s="1"/>
  <c r="M1205" i="87"/>
  <c r="L1205" i="87"/>
  <c r="O1205" i="87"/>
  <c r="P1205" i="87" s="1"/>
  <c r="Q1205" i="87"/>
  <c r="R1205" i="87" s="1"/>
  <c r="S1205" i="87"/>
  <c r="T1205" i="87" s="1"/>
  <c r="K1205" i="87"/>
  <c r="J1205" i="87"/>
  <c r="U1046" i="87"/>
  <c r="W1046" i="87" s="1"/>
  <c r="M1046" i="87"/>
  <c r="L1046" i="87"/>
  <c r="S1046" i="87"/>
  <c r="T1046" i="87" s="1"/>
  <c r="O1046" i="87"/>
  <c r="P1046" i="87" s="1"/>
  <c r="Q1046" i="87"/>
  <c r="R1046" i="87" s="1"/>
  <c r="K1046" i="87"/>
  <c r="J1046" i="87"/>
  <c r="U1186" i="87"/>
  <c r="W1186" i="87" s="1"/>
  <c r="M1186" i="87"/>
  <c r="L1186" i="87"/>
  <c r="S1186" i="87"/>
  <c r="T1186" i="87" s="1"/>
  <c r="Q1186" i="87"/>
  <c r="R1186" i="87" s="1"/>
  <c r="O1186" i="87"/>
  <c r="P1186" i="87" s="1"/>
  <c r="J1186" i="87"/>
  <c r="K1186" i="87"/>
  <c r="U998" i="87"/>
  <c r="W998" i="87" s="1"/>
  <c r="M998" i="87"/>
  <c r="L998" i="87"/>
  <c r="S998" i="87"/>
  <c r="T998" i="87" s="1"/>
  <c r="O998" i="87"/>
  <c r="P998" i="87" s="1"/>
  <c r="Q998" i="87"/>
  <c r="R998" i="87" s="1"/>
  <c r="J998" i="87"/>
  <c r="K998" i="87"/>
  <c r="L1048" i="87"/>
  <c r="U1048" i="87"/>
  <c r="W1048" i="87" s="1"/>
  <c r="M1048" i="87"/>
  <c r="O1048" i="87"/>
  <c r="P1048" i="87" s="1"/>
  <c r="Q1048" i="87"/>
  <c r="R1048" i="87" s="1"/>
  <c r="S1048" i="87"/>
  <c r="T1048" i="87" s="1"/>
  <c r="K1048" i="87"/>
  <c r="J1048" i="87"/>
  <c r="L1093" i="87"/>
  <c r="U1093" i="87"/>
  <c r="W1093" i="87" s="1"/>
  <c r="M1093" i="87"/>
  <c r="S1093" i="87"/>
  <c r="T1093" i="87" s="1"/>
  <c r="Q1093" i="87"/>
  <c r="R1093" i="87" s="1"/>
  <c r="O1093" i="87"/>
  <c r="P1093" i="87" s="1"/>
  <c r="J1093" i="87"/>
  <c r="K1093" i="87"/>
  <c r="L1203" i="87"/>
  <c r="U1203" i="87"/>
  <c r="W1203" i="87" s="1"/>
  <c r="M1203" i="87"/>
  <c r="S1203" i="87"/>
  <c r="T1203" i="87" s="1"/>
  <c r="Q1203" i="87"/>
  <c r="R1203" i="87" s="1"/>
  <c r="O1203" i="87"/>
  <c r="P1203" i="87" s="1"/>
  <c r="K1203" i="87"/>
  <c r="J1203" i="87"/>
  <c r="M1168" i="87"/>
  <c r="L1168" i="87"/>
  <c r="U1168" i="87"/>
  <c r="W1168" i="87" s="1"/>
  <c r="S1168" i="87"/>
  <c r="T1168" i="87" s="1"/>
  <c r="O1168" i="87"/>
  <c r="P1168" i="87" s="1"/>
  <c r="Q1168" i="87"/>
  <c r="R1168" i="87" s="1"/>
  <c r="J1168" i="87"/>
  <c r="K1168" i="87"/>
  <c r="L1209" i="87"/>
  <c r="U1209" i="87"/>
  <c r="W1209" i="87" s="1"/>
  <c r="M1209" i="87"/>
  <c r="O1209" i="87"/>
  <c r="P1209" i="87" s="1"/>
  <c r="Q1209" i="87"/>
  <c r="R1209" i="87" s="1"/>
  <c r="S1209" i="87"/>
  <c r="T1209" i="87" s="1"/>
  <c r="J1209" i="87"/>
  <c r="K1209" i="87"/>
  <c r="M1063" i="87"/>
  <c r="L1063" i="87"/>
  <c r="U1063" i="87"/>
  <c r="W1063" i="87" s="1"/>
  <c r="Q1063" i="87"/>
  <c r="R1063" i="87" s="1"/>
  <c r="S1063" i="87"/>
  <c r="T1063" i="87" s="1"/>
  <c r="O1063" i="87"/>
  <c r="P1063" i="87" s="1"/>
  <c r="J1063" i="87"/>
  <c r="K1063" i="87"/>
  <c r="M1166" i="87"/>
  <c r="U1166" i="87"/>
  <c r="W1166" i="87" s="1"/>
  <c r="L1166" i="87"/>
  <c r="S1166" i="87"/>
  <c r="T1166" i="87" s="1"/>
  <c r="Q1166" i="87"/>
  <c r="R1166" i="87" s="1"/>
  <c r="O1166" i="87"/>
  <c r="P1166" i="87" s="1"/>
  <c r="K1166" i="87"/>
  <c r="J1166" i="87"/>
  <c r="L1212" i="87"/>
  <c r="U1212" i="87"/>
  <c r="W1212" i="87" s="1"/>
  <c r="M1212" i="87"/>
  <c r="Q1212" i="87"/>
  <c r="R1212" i="87" s="1"/>
  <c r="S1212" i="87"/>
  <c r="T1212" i="87" s="1"/>
  <c r="O1212" i="87"/>
  <c r="P1212" i="87" s="1"/>
  <c r="K1212" i="87"/>
  <c r="J1212" i="87"/>
  <c r="U1094" i="87"/>
  <c r="W1094" i="87" s="1"/>
  <c r="M1094" i="87"/>
  <c r="L1094" i="87"/>
  <c r="O1094" i="87"/>
  <c r="P1094" i="87" s="1"/>
  <c r="S1094" i="87"/>
  <c r="T1094" i="87" s="1"/>
  <c r="Q1094" i="87"/>
  <c r="R1094" i="87" s="1"/>
  <c r="J1094" i="87"/>
  <c r="K1094" i="87"/>
  <c r="L1161" i="87"/>
  <c r="U1161" i="87"/>
  <c r="W1161" i="87" s="1"/>
  <c r="M1161" i="87"/>
  <c r="Q1161" i="87"/>
  <c r="R1161" i="87" s="1"/>
  <c r="O1161" i="87"/>
  <c r="P1161" i="87" s="1"/>
  <c r="S1161" i="87"/>
  <c r="T1161" i="87" s="1"/>
  <c r="K1161" i="87"/>
  <c r="J1161" i="87"/>
  <c r="M104" i="87"/>
  <c r="L104" i="87"/>
  <c r="O104" i="87"/>
  <c r="Q104" i="87"/>
  <c r="R104" i="87" s="1"/>
  <c r="S104" i="87"/>
  <c r="T104" i="87" s="1"/>
  <c r="J104" i="87"/>
  <c r="K104" i="87"/>
  <c r="L31" i="87"/>
  <c r="M31" i="87"/>
  <c r="U31" i="87"/>
  <c r="Q31" i="87"/>
  <c r="R31" i="87" s="1"/>
  <c r="O31" i="87"/>
  <c r="S31" i="87"/>
  <c r="T31" i="87" s="1"/>
  <c r="K31" i="87"/>
  <c r="J31" i="87"/>
  <c r="M146" i="87"/>
  <c r="U146" i="87"/>
  <c r="L146" i="87"/>
  <c r="O146" i="87"/>
  <c r="P146" i="87" s="1"/>
  <c r="Q146" i="87"/>
  <c r="R146" i="87" s="1"/>
  <c r="S146" i="87"/>
  <c r="T146" i="87" s="1"/>
  <c r="K146" i="87"/>
  <c r="J146" i="87"/>
  <c r="L8" i="87"/>
  <c r="M8" i="87"/>
  <c r="U8" i="87"/>
  <c r="O8" i="87"/>
  <c r="Q8" i="87"/>
  <c r="R8" i="87" s="1"/>
  <c r="S8" i="87"/>
  <c r="T8" i="87" s="1"/>
  <c r="K8" i="87"/>
  <c r="J8" i="87"/>
  <c r="U75" i="87"/>
  <c r="M75" i="87"/>
  <c r="L75" i="87"/>
  <c r="Q75" i="87"/>
  <c r="R75" i="87" s="1"/>
  <c r="O75" i="87"/>
  <c r="S75" i="87"/>
  <c r="T75" i="87" s="1"/>
  <c r="K75" i="87"/>
  <c r="J75" i="87"/>
  <c r="U22" i="87"/>
  <c r="L22" i="87"/>
  <c r="M22" i="87"/>
  <c r="S22" i="87"/>
  <c r="T22" i="87" s="1"/>
  <c r="O22" i="87"/>
  <c r="Q22" i="87"/>
  <c r="R22" i="87" s="1"/>
  <c r="J22" i="87"/>
  <c r="K22" i="87"/>
  <c r="U13" i="87"/>
  <c r="W13" i="87" s="1"/>
  <c r="L13" i="87"/>
  <c r="M13" i="87"/>
  <c r="O13" i="87"/>
  <c r="S13" i="87"/>
  <c r="T13" i="87" s="1"/>
  <c r="Q13" i="87"/>
  <c r="R13" i="87" s="1"/>
  <c r="K13" i="87"/>
  <c r="J13" i="87"/>
  <c r="L91" i="87"/>
  <c r="M91" i="87"/>
  <c r="S91" i="87"/>
  <c r="T91" i="87" s="1"/>
  <c r="Q91" i="87"/>
  <c r="R91" i="87" s="1"/>
  <c r="O91" i="87"/>
  <c r="J91" i="87"/>
  <c r="K91" i="87"/>
  <c r="L130" i="87"/>
  <c r="U130" i="87"/>
  <c r="W130" i="87" s="1"/>
  <c r="M130" i="87"/>
  <c r="O130" i="87"/>
  <c r="P130" i="87" s="1"/>
  <c r="Q130" i="87"/>
  <c r="R130" i="87" s="1"/>
  <c r="S130" i="87"/>
  <c r="T130" i="87" s="1"/>
  <c r="K130" i="87"/>
  <c r="J130" i="87"/>
  <c r="U210" i="87"/>
  <c r="W210" i="87" s="1"/>
  <c r="L210" i="87"/>
  <c r="M210" i="87"/>
  <c r="S210" i="87"/>
  <c r="T210" i="87" s="1"/>
  <c r="O210" i="87"/>
  <c r="P210" i="87" s="1"/>
  <c r="Q210" i="87"/>
  <c r="R210" i="87" s="1"/>
  <c r="K210" i="87"/>
  <c r="J210" i="87"/>
  <c r="L252" i="87"/>
  <c r="U252" i="87"/>
  <c r="W252" i="87" s="1"/>
  <c r="M252" i="87"/>
  <c r="O252" i="87"/>
  <c r="P252" i="87" s="1"/>
  <c r="Q252" i="87"/>
  <c r="R252" i="87" s="1"/>
  <c r="S252" i="87"/>
  <c r="T252" i="87" s="1"/>
  <c r="J252" i="87"/>
  <c r="K252" i="87"/>
  <c r="U306" i="87"/>
  <c r="W306" i="87" s="1"/>
  <c r="L306" i="87"/>
  <c r="M306" i="87"/>
  <c r="O306" i="87"/>
  <c r="P306" i="87" s="1"/>
  <c r="S306" i="87"/>
  <c r="T306" i="87" s="1"/>
  <c r="Q306" i="87"/>
  <c r="R306" i="87" s="1"/>
  <c r="J306" i="87"/>
  <c r="K306" i="87"/>
  <c r="U463" i="87"/>
  <c r="W463" i="87" s="1"/>
  <c r="M463" i="87"/>
  <c r="L463" i="87"/>
  <c r="S463" i="87"/>
  <c r="T463" i="87" s="1"/>
  <c r="O463" i="87"/>
  <c r="P463" i="87" s="1"/>
  <c r="J463" i="87"/>
  <c r="Q463" i="87"/>
  <c r="R463" i="87" s="1"/>
  <c r="K463" i="87"/>
  <c r="M321" i="87"/>
  <c r="L321" i="87"/>
  <c r="U321" i="87"/>
  <c r="W321" i="87" s="1"/>
  <c r="Q321" i="87"/>
  <c r="R321" i="87" s="1"/>
  <c r="O321" i="87"/>
  <c r="P321" i="87" s="1"/>
  <c r="S321" i="87"/>
  <c r="T321" i="87" s="1"/>
  <c r="J321" i="87"/>
  <c r="K321" i="87"/>
  <c r="U228" i="87"/>
  <c r="W228" i="87" s="1"/>
  <c r="M228" i="87"/>
  <c r="L228" i="87"/>
  <c r="S228" i="87"/>
  <c r="T228" i="87" s="1"/>
  <c r="O228" i="87"/>
  <c r="P228" i="87" s="1"/>
  <c r="Q228" i="87"/>
  <c r="R228" i="87" s="1"/>
  <c r="K228" i="87"/>
  <c r="J228" i="87"/>
  <c r="L324" i="87"/>
  <c r="M324" i="87"/>
  <c r="U324" i="87"/>
  <c r="W324" i="87" s="1"/>
  <c r="Q324" i="87"/>
  <c r="R324" i="87" s="1"/>
  <c r="S324" i="87"/>
  <c r="T324" i="87" s="1"/>
  <c r="O324" i="87"/>
  <c r="P324" i="87" s="1"/>
  <c r="K324" i="87"/>
  <c r="J324" i="87"/>
  <c r="L278" i="87"/>
  <c r="U278" i="87"/>
  <c r="W278" i="87" s="1"/>
  <c r="M278" i="87"/>
  <c r="O278" i="87"/>
  <c r="P278" i="87" s="1"/>
  <c r="Q278" i="87"/>
  <c r="R278" i="87" s="1"/>
  <c r="S278" i="87"/>
  <c r="T278" i="87" s="1"/>
  <c r="J278" i="87"/>
  <c r="K278" i="87"/>
  <c r="U327" i="87"/>
  <c r="W327" i="87" s="1"/>
  <c r="L327" i="87"/>
  <c r="M327" i="87"/>
  <c r="O327" i="87"/>
  <c r="P327" i="87" s="1"/>
  <c r="S327" i="87"/>
  <c r="T327" i="87" s="1"/>
  <c r="Q327" i="87"/>
  <c r="R327" i="87" s="1"/>
  <c r="K327" i="87"/>
  <c r="J327" i="87"/>
  <c r="U247" i="87"/>
  <c r="W247" i="87" s="1"/>
  <c r="M247" i="87"/>
  <c r="L247" i="87"/>
  <c r="S247" i="87"/>
  <c r="T247" i="87" s="1"/>
  <c r="O247" i="87"/>
  <c r="P247" i="87" s="1"/>
  <c r="Q247" i="87"/>
  <c r="R247" i="87" s="1"/>
  <c r="K247" i="87"/>
  <c r="J247" i="87"/>
  <c r="L229" i="87"/>
  <c r="U229" i="87"/>
  <c r="W229" i="87" s="1"/>
  <c r="M229" i="87"/>
  <c r="Q229" i="87"/>
  <c r="R229" i="87" s="1"/>
  <c r="S229" i="87"/>
  <c r="T229" i="87" s="1"/>
  <c r="O229" i="87"/>
  <c r="P229" i="87" s="1"/>
  <c r="J229" i="87"/>
  <c r="K229" i="87"/>
  <c r="M163" i="87"/>
  <c r="U163" i="87"/>
  <c r="W163" i="87" s="1"/>
  <c r="L163" i="87"/>
  <c r="Q163" i="87"/>
  <c r="R163" i="87" s="1"/>
  <c r="S163" i="87"/>
  <c r="T163" i="87" s="1"/>
  <c r="O163" i="87"/>
  <c r="J163" i="87"/>
  <c r="K163" i="87"/>
  <c r="L317" i="87"/>
  <c r="M317" i="87"/>
  <c r="U317" i="87"/>
  <c r="W317" i="87" s="1"/>
  <c r="Q317" i="87"/>
  <c r="R317" i="87" s="1"/>
  <c r="S317" i="87"/>
  <c r="T317" i="87" s="1"/>
  <c r="O317" i="87"/>
  <c r="P317" i="87" s="1"/>
  <c r="J317" i="87"/>
  <c r="K317" i="87"/>
  <c r="L328" i="87"/>
  <c r="U328" i="87"/>
  <c r="W328" i="87" s="1"/>
  <c r="M328" i="87"/>
  <c r="S328" i="87"/>
  <c r="T328" i="87" s="1"/>
  <c r="O328" i="87"/>
  <c r="P328" i="87" s="1"/>
  <c r="Q328" i="87"/>
  <c r="R328" i="87" s="1"/>
  <c r="J328" i="87"/>
  <c r="K328" i="87"/>
  <c r="M166" i="87"/>
  <c r="L166" i="87"/>
  <c r="Q166" i="87"/>
  <c r="R166" i="87" s="1"/>
  <c r="S166" i="87"/>
  <c r="T166" i="87" s="1"/>
  <c r="O166" i="87"/>
  <c r="P166" i="87" s="1"/>
  <c r="K166" i="87"/>
  <c r="J166" i="87"/>
  <c r="L270" i="87"/>
  <c r="U270" i="87"/>
  <c r="W270" i="87" s="1"/>
  <c r="M270" i="87"/>
  <c r="O270" i="87"/>
  <c r="P270" i="87" s="1"/>
  <c r="Q270" i="87"/>
  <c r="R270" i="87" s="1"/>
  <c r="S270" i="87"/>
  <c r="T270" i="87" s="1"/>
  <c r="J270" i="87"/>
  <c r="K270" i="87"/>
  <c r="U415" i="87"/>
  <c r="W415" i="87" s="1"/>
  <c r="M415" i="87"/>
  <c r="L415" i="87"/>
  <c r="O415" i="87"/>
  <c r="P415" i="87" s="1"/>
  <c r="Q415" i="87"/>
  <c r="R415" i="87" s="1"/>
  <c r="J415" i="87"/>
  <c r="K415" i="87"/>
  <c r="S415" i="87"/>
  <c r="T415" i="87" s="1"/>
  <c r="U739" i="87"/>
  <c r="W739" i="87" s="1"/>
  <c r="L739" i="87"/>
  <c r="M739" i="87"/>
  <c r="Q739" i="87"/>
  <c r="R739" i="87" s="1"/>
  <c r="S739" i="87"/>
  <c r="T739" i="87" s="1"/>
  <c r="J739" i="87"/>
  <c r="K739" i="87"/>
  <c r="O739" i="87"/>
  <c r="P739" i="87" s="1"/>
  <c r="M446" i="87"/>
  <c r="U446" i="87"/>
  <c r="W446" i="87" s="1"/>
  <c r="L446" i="87"/>
  <c r="Q446" i="87"/>
  <c r="R446" i="87" s="1"/>
  <c r="O446" i="87"/>
  <c r="P446" i="87" s="1"/>
  <c r="S446" i="87"/>
  <c r="T446" i="87" s="1"/>
  <c r="K446" i="87"/>
  <c r="J446" i="87"/>
  <c r="M489" i="87"/>
  <c r="U489" i="87"/>
  <c r="W489" i="87" s="1"/>
  <c r="L489" i="87"/>
  <c r="O489" i="87"/>
  <c r="P489" i="87" s="1"/>
  <c r="S489" i="87"/>
  <c r="T489" i="87" s="1"/>
  <c r="Q489" i="87"/>
  <c r="R489" i="87" s="1"/>
  <c r="J489" i="87"/>
  <c r="K489" i="87"/>
  <c r="L398" i="87"/>
  <c r="U398" i="87"/>
  <c r="W398" i="87" s="1"/>
  <c r="M398" i="87"/>
  <c r="Q398" i="87"/>
  <c r="R398" i="87" s="1"/>
  <c r="S398" i="87"/>
  <c r="T398" i="87" s="1"/>
  <c r="O398" i="87"/>
  <c r="P398" i="87" s="1"/>
  <c r="K398" i="87"/>
  <c r="J398" i="87"/>
  <c r="U364" i="87"/>
  <c r="W364" i="87" s="1"/>
  <c r="L364" i="87"/>
  <c r="M364" i="87"/>
  <c r="O364" i="87"/>
  <c r="P364" i="87" s="1"/>
  <c r="S364" i="87"/>
  <c r="T364" i="87" s="1"/>
  <c r="Q364" i="87"/>
  <c r="R364" i="87" s="1"/>
  <c r="J364" i="87"/>
  <c r="K364" i="87"/>
  <c r="L413" i="87"/>
  <c r="U413" i="87"/>
  <c r="W413" i="87" s="1"/>
  <c r="M413" i="87"/>
  <c r="Q413" i="87"/>
  <c r="R413" i="87" s="1"/>
  <c r="S413" i="87"/>
  <c r="T413" i="87" s="1"/>
  <c r="O413" i="87"/>
  <c r="P413" i="87" s="1"/>
  <c r="K413" i="87"/>
  <c r="J413" i="87"/>
  <c r="M459" i="87"/>
  <c r="L459" i="87"/>
  <c r="U459" i="87"/>
  <c r="W459" i="87" s="1"/>
  <c r="S459" i="87"/>
  <c r="T459" i="87" s="1"/>
  <c r="Q459" i="87"/>
  <c r="R459" i="87" s="1"/>
  <c r="O459" i="87"/>
  <c r="P459" i="87" s="1"/>
  <c r="J459" i="87"/>
  <c r="K459" i="87"/>
  <c r="U719" i="87"/>
  <c r="W719" i="87" s="1"/>
  <c r="M719" i="87"/>
  <c r="L719" i="87"/>
  <c r="S719" i="87"/>
  <c r="T719" i="87" s="1"/>
  <c r="O719" i="87"/>
  <c r="P719" i="87" s="1"/>
  <c r="Q719" i="87"/>
  <c r="R719" i="87" s="1"/>
  <c r="J719" i="87"/>
  <c r="K719" i="87"/>
  <c r="M523" i="87"/>
  <c r="L523" i="87"/>
  <c r="U523" i="87"/>
  <c r="W523" i="87" s="1"/>
  <c r="O523" i="87"/>
  <c r="P523" i="87" s="1"/>
  <c r="Q523" i="87"/>
  <c r="R523" i="87" s="1"/>
  <c r="J523" i="87"/>
  <c r="S523" i="87"/>
  <c r="T523" i="87" s="1"/>
  <c r="K523" i="87"/>
  <c r="L633" i="87"/>
  <c r="U633" i="87"/>
  <c r="W633" i="87" s="1"/>
  <c r="M633" i="87"/>
  <c r="O633" i="87"/>
  <c r="P633" i="87" s="1"/>
  <c r="Q633" i="87"/>
  <c r="R633" i="87" s="1"/>
  <c r="S633" i="87"/>
  <c r="T633" i="87" s="1"/>
  <c r="J633" i="87"/>
  <c r="K633" i="87"/>
  <c r="L524" i="87"/>
  <c r="U524" i="87"/>
  <c r="W524" i="87" s="1"/>
  <c r="M524" i="87"/>
  <c r="Q524" i="87"/>
  <c r="R524" i="87" s="1"/>
  <c r="S524" i="87"/>
  <c r="T524" i="87" s="1"/>
  <c r="O524" i="87"/>
  <c r="P524" i="87" s="1"/>
  <c r="J524" i="87"/>
  <c r="K524" i="87"/>
  <c r="M348" i="87"/>
  <c r="L348" i="87"/>
  <c r="U348" i="87"/>
  <c r="W348" i="87" s="1"/>
  <c r="O348" i="87"/>
  <c r="P348" i="87" s="1"/>
  <c r="Q348" i="87"/>
  <c r="R348" i="87" s="1"/>
  <c r="S348" i="87"/>
  <c r="T348" i="87" s="1"/>
  <c r="K348" i="87"/>
  <c r="J348" i="87"/>
  <c r="U399" i="87"/>
  <c r="W399" i="87" s="1"/>
  <c r="M399" i="87"/>
  <c r="L399" i="87"/>
  <c r="O399" i="87"/>
  <c r="P399" i="87" s="1"/>
  <c r="Q399" i="87"/>
  <c r="R399" i="87" s="1"/>
  <c r="S399" i="87"/>
  <c r="T399" i="87" s="1"/>
  <c r="K399" i="87"/>
  <c r="J399" i="87"/>
  <c r="L821" i="87"/>
  <c r="U821" i="87"/>
  <c r="W821" i="87" s="1"/>
  <c r="M821" i="87"/>
  <c r="Q821" i="87"/>
  <c r="R821" i="87" s="1"/>
  <c r="S821" i="87"/>
  <c r="T821" i="87" s="1"/>
  <c r="O821" i="87"/>
  <c r="P821" i="87" s="1"/>
  <c r="J821" i="87"/>
  <c r="K821" i="87"/>
  <c r="L453" i="87"/>
  <c r="U453" i="87"/>
  <c r="W453" i="87" s="1"/>
  <c r="M453" i="87"/>
  <c r="S453" i="87"/>
  <c r="T453" i="87" s="1"/>
  <c r="Q453" i="87"/>
  <c r="R453" i="87" s="1"/>
  <c r="O453" i="87"/>
  <c r="P453" i="87" s="1"/>
  <c r="J453" i="87"/>
  <c r="K453" i="87"/>
  <c r="L494" i="87"/>
  <c r="U494" i="87"/>
  <c r="W494" i="87" s="1"/>
  <c r="M494" i="87"/>
  <c r="S494" i="87"/>
  <c r="T494" i="87" s="1"/>
  <c r="O494" i="87"/>
  <c r="P494" i="87" s="1"/>
  <c r="Q494" i="87"/>
  <c r="R494" i="87" s="1"/>
  <c r="J494" i="87"/>
  <c r="K494" i="87"/>
  <c r="L611" i="87"/>
  <c r="U611" i="87"/>
  <c r="W611" i="87" s="1"/>
  <c r="M611" i="87"/>
  <c r="O611" i="87"/>
  <c r="P611" i="87" s="1"/>
  <c r="Q611" i="87"/>
  <c r="R611" i="87" s="1"/>
  <c r="S611" i="87"/>
  <c r="T611" i="87" s="1"/>
  <c r="K611" i="87"/>
  <c r="J611" i="87"/>
  <c r="M960" i="87"/>
  <c r="L960" i="87"/>
  <c r="U960" i="87"/>
  <c r="W960" i="87" s="1"/>
  <c r="Q960" i="87"/>
  <c r="R960" i="87" s="1"/>
  <c r="O960" i="87"/>
  <c r="P960" i="87" s="1"/>
  <c r="S960" i="87"/>
  <c r="T960" i="87" s="1"/>
  <c r="K960" i="87"/>
  <c r="J960" i="87"/>
  <c r="U627" i="87"/>
  <c r="W627" i="87" s="1"/>
  <c r="L627" i="87"/>
  <c r="M627" i="87"/>
  <c r="O627" i="87"/>
  <c r="P627" i="87" s="1"/>
  <c r="Q627" i="87"/>
  <c r="R627" i="87" s="1"/>
  <c r="S627" i="87"/>
  <c r="T627" i="87" s="1"/>
  <c r="K627" i="87"/>
  <c r="J627" i="87"/>
  <c r="U732" i="87"/>
  <c r="W732" i="87" s="1"/>
  <c r="M732" i="87"/>
  <c r="L732" i="87"/>
  <c r="S732" i="87"/>
  <c r="T732" i="87" s="1"/>
  <c r="O732" i="87"/>
  <c r="P732" i="87" s="1"/>
  <c r="Q732" i="87"/>
  <c r="R732" i="87" s="1"/>
  <c r="J732" i="87"/>
  <c r="K732" i="87"/>
  <c r="M564" i="87"/>
  <c r="L564" i="87"/>
  <c r="U564" i="87"/>
  <c r="W564" i="87" s="1"/>
  <c r="Q564" i="87"/>
  <c r="R564" i="87" s="1"/>
  <c r="S564" i="87"/>
  <c r="T564" i="87" s="1"/>
  <c r="O564" i="87"/>
  <c r="P564" i="87" s="1"/>
  <c r="J564" i="87"/>
  <c r="K564" i="87"/>
  <c r="U676" i="87"/>
  <c r="W676" i="87" s="1"/>
  <c r="M676" i="87"/>
  <c r="L676" i="87"/>
  <c r="Q676" i="87"/>
  <c r="R676" i="87" s="1"/>
  <c r="O676" i="87"/>
  <c r="P676" i="87" s="1"/>
  <c r="S676" i="87"/>
  <c r="T676" i="87" s="1"/>
  <c r="J676" i="87"/>
  <c r="K676" i="87"/>
  <c r="M609" i="87"/>
  <c r="U609" i="87"/>
  <c r="W609" i="87" s="1"/>
  <c r="L609" i="87"/>
  <c r="S609" i="87"/>
  <c r="T609" i="87" s="1"/>
  <c r="Q609" i="87"/>
  <c r="R609" i="87" s="1"/>
  <c r="O609" i="87"/>
  <c r="P609" i="87" s="1"/>
  <c r="K609" i="87"/>
  <c r="J609" i="87"/>
  <c r="M581" i="87"/>
  <c r="U581" i="87"/>
  <c r="W581" i="87" s="1"/>
  <c r="L581" i="87"/>
  <c r="Q581" i="87"/>
  <c r="R581" i="87" s="1"/>
  <c r="O581" i="87"/>
  <c r="P581" i="87" s="1"/>
  <c r="S581" i="87"/>
  <c r="T581" i="87" s="1"/>
  <c r="J581" i="87"/>
  <c r="K581" i="87"/>
  <c r="L650" i="87"/>
  <c r="U650" i="87"/>
  <c r="W650" i="87" s="1"/>
  <c r="M650" i="87"/>
  <c r="O650" i="87"/>
  <c r="P650" i="87" s="1"/>
  <c r="S650" i="87"/>
  <c r="T650" i="87" s="1"/>
  <c r="Q650" i="87"/>
  <c r="R650" i="87" s="1"/>
  <c r="J650" i="87"/>
  <c r="K650" i="87"/>
  <c r="U572" i="87"/>
  <c r="W572" i="87" s="1"/>
  <c r="M572" i="87"/>
  <c r="L572" i="87"/>
  <c r="S572" i="87"/>
  <c r="T572" i="87" s="1"/>
  <c r="Q572" i="87"/>
  <c r="R572" i="87" s="1"/>
  <c r="O572" i="87"/>
  <c r="P572" i="87" s="1"/>
  <c r="K572" i="87"/>
  <c r="J572" i="87"/>
  <c r="M615" i="87"/>
  <c r="U615" i="87"/>
  <c r="W615" i="87" s="1"/>
  <c r="L615" i="87"/>
  <c r="O615" i="87"/>
  <c r="P615" i="87" s="1"/>
  <c r="S615" i="87"/>
  <c r="T615" i="87" s="1"/>
  <c r="Q615" i="87"/>
  <c r="R615" i="87" s="1"/>
  <c r="K615" i="87"/>
  <c r="J615" i="87"/>
  <c r="L721" i="87"/>
  <c r="M721" i="87"/>
  <c r="U721" i="87"/>
  <c r="W721" i="87" s="1"/>
  <c r="S721" i="87"/>
  <c r="T721" i="87" s="1"/>
  <c r="Q721" i="87"/>
  <c r="R721" i="87" s="1"/>
  <c r="O721" i="87"/>
  <c r="P721" i="87" s="1"/>
  <c r="K721" i="87"/>
  <c r="J721" i="87"/>
  <c r="M621" i="87"/>
  <c r="L621" i="87"/>
  <c r="U621" i="87"/>
  <c r="W621" i="87" s="1"/>
  <c r="S621" i="87"/>
  <c r="T621" i="87" s="1"/>
  <c r="Q621" i="87"/>
  <c r="R621" i="87" s="1"/>
  <c r="O621" i="87"/>
  <c r="P621" i="87" s="1"/>
  <c r="K621" i="87"/>
  <c r="J621" i="87"/>
  <c r="L582" i="87"/>
  <c r="U582" i="87"/>
  <c r="W582" i="87" s="1"/>
  <c r="M582" i="87"/>
  <c r="Q582" i="87"/>
  <c r="R582" i="87" s="1"/>
  <c r="S582" i="87"/>
  <c r="T582" i="87" s="1"/>
  <c r="O582" i="87"/>
  <c r="P582" i="87" s="1"/>
  <c r="K582" i="87"/>
  <c r="J582" i="87"/>
  <c r="U734" i="87"/>
  <c r="W734" i="87" s="1"/>
  <c r="M734" i="87"/>
  <c r="L734" i="87"/>
  <c r="Q734" i="87"/>
  <c r="R734" i="87" s="1"/>
  <c r="S734" i="87"/>
  <c r="T734" i="87" s="1"/>
  <c r="O734" i="87"/>
  <c r="P734" i="87" s="1"/>
  <c r="K734" i="87"/>
  <c r="J734" i="87"/>
  <c r="U591" i="87"/>
  <c r="W591" i="87" s="1"/>
  <c r="M591" i="87"/>
  <c r="L591" i="87"/>
  <c r="O591" i="87"/>
  <c r="P591" i="87" s="1"/>
  <c r="Q591" i="87"/>
  <c r="R591" i="87" s="1"/>
  <c r="S591" i="87"/>
  <c r="T591" i="87" s="1"/>
  <c r="K591" i="87"/>
  <c r="J591" i="87"/>
  <c r="L912" i="87"/>
  <c r="U912" i="87"/>
  <c r="W912" i="87" s="1"/>
  <c r="M912" i="87"/>
  <c r="O912" i="87"/>
  <c r="P912" i="87" s="1"/>
  <c r="S912" i="87"/>
  <c r="T912" i="87" s="1"/>
  <c r="Q912" i="87"/>
  <c r="R912" i="87" s="1"/>
  <c r="K912" i="87"/>
  <c r="J912" i="87"/>
  <c r="U876" i="87"/>
  <c r="W876" i="87" s="1"/>
  <c r="M876" i="87"/>
  <c r="L876" i="87"/>
  <c r="O876" i="87"/>
  <c r="P876" i="87" s="1"/>
  <c r="Q876" i="87"/>
  <c r="R876" i="87" s="1"/>
  <c r="S876" i="87"/>
  <c r="T876" i="87" s="1"/>
  <c r="K876" i="87"/>
  <c r="J876" i="87"/>
  <c r="M975" i="87"/>
  <c r="U975" i="87"/>
  <c r="W975" i="87" s="1"/>
  <c r="L975" i="87"/>
  <c r="Q975" i="87"/>
  <c r="R975" i="87" s="1"/>
  <c r="S975" i="87"/>
  <c r="T975" i="87" s="1"/>
  <c r="O975" i="87"/>
  <c r="P975" i="87" s="1"/>
  <c r="J975" i="87"/>
  <c r="K975" i="87"/>
  <c r="M913" i="87"/>
  <c r="L913" i="87"/>
  <c r="U913" i="87"/>
  <c r="W913" i="87" s="1"/>
  <c r="S913" i="87"/>
  <c r="T913" i="87" s="1"/>
  <c r="O913" i="87"/>
  <c r="P913" i="87" s="1"/>
  <c r="Q913" i="87"/>
  <c r="R913" i="87" s="1"/>
  <c r="K913" i="87"/>
  <c r="J913" i="87"/>
  <c r="L770" i="87"/>
  <c r="U770" i="87"/>
  <c r="W770" i="87" s="1"/>
  <c r="M770" i="87"/>
  <c r="S770" i="87"/>
  <c r="T770" i="87" s="1"/>
  <c r="O770" i="87"/>
  <c r="P770" i="87" s="1"/>
  <c r="Q770" i="87"/>
  <c r="R770" i="87" s="1"/>
  <c r="K770" i="87"/>
  <c r="J770" i="87"/>
  <c r="M877" i="87"/>
  <c r="L877" i="87"/>
  <c r="U877" i="87"/>
  <c r="W877" i="87" s="1"/>
  <c r="O877" i="87"/>
  <c r="P877" i="87" s="1"/>
  <c r="Q877" i="87"/>
  <c r="R877" i="87" s="1"/>
  <c r="S877" i="87"/>
  <c r="T877" i="87" s="1"/>
  <c r="J877" i="87"/>
  <c r="K877" i="87"/>
  <c r="M936" i="87"/>
  <c r="U936" i="87"/>
  <c r="W936" i="87" s="1"/>
  <c r="L936" i="87"/>
  <c r="Q936" i="87"/>
  <c r="R936" i="87" s="1"/>
  <c r="O936" i="87"/>
  <c r="P936" i="87" s="1"/>
  <c r="S936" i="87"/>
  <c r="T936" i="87" s="1"/>
  <c r="J936" i="87"/>
  <c r="K936" i="87"/>
  <c r="U874" i="87"/>
  <c r="W874" i="87" s="1"/>
  <c r="M874" i="87"/>
  <c r="L874" i="87"/>
  <c r="S874" i="87"/>
  <c r="T874" i="87" s="1"/>
  <c r="O874" i="87"/>
  <c r="P874" i="87" s="1"/>
  <c r="Q874" i="87"/>
  <c r="R874" i="87" s="1"/>
  <c r="K874" i="87"/>
  <c r="J874" i="87"/>
  <c r="M983" i="87"/>
  <c r="U983" i="87"/>
  <c r="W983" i="87" s="1"/>
  <c r="L983" i="87"/>
  <c r="Q983" i="87"/>
  <c r="R983" i="87" s="1"/>
  <c r="S983" i="87"/>
  <c r="T983" i="87" s="1"/>
  <c r="O983" i="87"/>
  <c r="P983" i="87" s="1"/>
  <c r="K983" i="87"/>
  <c r="J983" i="87"/>
  <c r="U775" i="87"/>
  <c r="W775" i="87" s="1"/>
  <c r="M775" i="87"/>
  <c r="L775" i="87"/>
  <c r="S775" i="87"/>
  <c r="T775" i="87" s="1"/>
  <c r="O775" i="87"/>
  <c r="P775" i="87" s="1"/>
  <c r="Q775" i="87"/>
  <c r="R775" i="87" s="1"/>
  <c r="K775" i="87"/>
  <c r="J775" i="87"/>
  <c r="M931" i="87"/>
  <c r="L931" i="87"/>
  <c r="U931" i="87"/>
  <c r="W931" i="87" s="1"/>
  <c r="O931" i="87"/>
  <c r="P931" i="87" s="1"/>
  <c r="S931" i="87"/>
  <c r="T931" i="87" s="1"/>
  <c r="Q931" i="87"/>
  <c r="R931" i="87" s="1"/>
  <c r="K931" i="87"/>
  <c r="J931" i="87"/>
  <c r="U971" i="87"/>
  <c r="W971" i="87" s="1"/>
  <c r="M971" i="87"/>
  <c r="L971" i="87"/>
  <c r="Q971" i="87"/>
  <c r="R971" i="87" s="1"/>
  <c r="S971" i="87"/>
  <c r="T971" i="87" s="1"/>
  <c r="O971" i="87"/>
  <c r="P971" i="87" s="1"/>
  <c r="J971" i="87"/>
  <c r="K971" i="87"/>
  <c r="L825" i="87"/>
  <c r="M825" i="87"/>
  <c r="U825" i="87"/>
  <c r="W825" i="87" s="1"/>
  <c r="S825" i="87"/>
  <c r="T825" i="87" s="1"/>
  <c r="Q825" i="87"/>
  <c r="R825" i="87" s="1"/>
  <c r="O825" i="87"/>
  <c r="P825" i="87" s="1"/>
  <c r="J825" i="87"/>
  <c r="K825" i="87"/>
  <c r="L962" i="87"/>
  <c r="U962" i="87"/>
  <c r="W962" i="87" s="1"/>
  <c r="M962" i="87"/>
  <c r="O962" i="87"/>
  <c r="P962" i="87" s="1"/>
  <c r="Q962" i="87"/>
  <c r="R962" i="87" s="1"/>
  <c r="S962" i="87"/>
  <c r="T962" i="87" s="1"/>
  <c r="J962" i="87"/>
  <c r="K962" i="87"/>
  <c r="U823" i="87"/>
  <c r="W823" i="87" s="1"/>
  <c r="L823" i="87"/>
  <c r="M823" i="87"/>
  <c r="O823" i="87"/>
  <c r="P823" i="87" s="1"/>
  <c r="S823" i="87"/>
  <c r="T823" i="87" s="1"/>
  <c r="Q823" i="87"/>
  <c r="R823" i="87" s="1"/>
  <c r="J823" i="87"/>
  <c r="K823" i="87"/>
  <c r="M864" i="87"/>
  <c r="U864" i="87"/>
  <c r="W864" i="87" s="1"/>
  <c r="L864" i="87"/>
  <c r="S864" i="87"/>
  <c r="T864" i="87" s="1"/>
  <c r="Q864" i="87"/>
  <c r="R864" i="87" s="1"/>
  <c r="O864" i="87"/>
  <c r="P864" i="87" s="1"/>
  <c r="K864" i="87"/>
  <c r="J864" i="87"/>
  <c r="L911" i="87"/>
  <c r="M911" i="87"/>
  <c r="U911" i="87"/>
  <c r="W911" i="87" s="1"/>
  <c r="Q911" i="87"/>
  <c r="R911" i="87" s="1"/>
  <c r="S911" i="87"/>
  <c r="T911" i="87" s="1"/>
  <c r="O911" i="87"/>
  <c r="P911" i="87" s="1"/>
  <c r="J911" i="87"/>
  <c r="K911" i="87"/>
  <c r="M974" i="87"/>
  <c r="U974" i="87"/>
  <c r="W974" i="87" s="1"/>
  <c r="L974" i="87"/>
  <c r="O974" i="87"/>
  <c r="P974" i="87" s="1"/>
  <c r="Q974" i="87"/>
  <c r="R974" i="87" s="1"/>
  <c r="S974" i="87"/>
  <c r="T974" i="87" s="1"/>
  <c r="J974" i="87"/>
  <c r="K974" i="87"/>
  <c r="M996" i="87"/>
  <c r="L996" i="87"/>
  <c r="U996" i="87"/>
  <c r="W996" i="87" s="1"/>
  <c r="O996" i="87"/>
  <c r="P996" i="87" s="1"/>
  <c r="Q996" i="87"/>
  <c r="R996" i="87" s="1"/>
  <c r="S996" i="87"/>
  <c r="T996" i="87" s="1"/>
  <c r="K996" i="87"/>
  <c r="J996" i="87"/>
  <c r="U1047" i="87"/>
  <c r="W1047" i="87" s="1"/>
  <c r="M1047" i="87"/>
  <c r="L1047" i="87"/>
  <c r="Q1047" i="87"/>
  <c r="R1047" i="87" s="1"/>
  <c r="S1047" i="87"/>
  <c r="T1047" i="87" s="1"/>
  <c r="O1047" i="87"/>
  <c r="P1047" i="87" s="1"/>
  <c r="J1047" i="87"/>
  <c r="K1047" i="87"/>
  <c r="M1120" i="87"/>
  <c r="L1120" i="87"/>
  <c r="U1120" i="87"/>
  <c r="W1120" i="87" s="1"/>
  <c r="S1120" i="87"/>
  <c r="T1120" i="87" s="1"/>
  <c r="O1120" i="87"/>
  <c r="P1120" i="87" s="1"/>
  <c r="Q1120" i="87"/>
  <c r="R1120" i="87" s="1"/>
  <c r="J1120" i="87"/>
  <c r="K1120" i="87"/>
  <c r="M1164" i="87"/>
  <c r="U1164" i="87"/>
  <c r="W1164" i="87" s="1"/>
  <c r="L1164" i="87"/>
  <c r="Q1164" i="87"/>
  <c r="R1164" i="87" s="1"/>
  <c r="O1164" i="87"/>
  <c r="P1164" i="87" s="1"/>
  <c r="S1164" i="87"/>
  <c r="T1164" i="87" s="1"/>
  <c r="K1164" i="87"/>
  <c r="J1164" i="87"/>
  <c r="M1095" i="87"/>
  <c r="L1095" i="87"/>
  <c r="U1095" i="87"/>
  <c r="W1095" i="87" s="1"/>
  <c r="S1095" i="87"/>
  <c r="T1095" i="87" s="1"/>
  <c r="Q1095" i="87"/>
  <c r="R1095" i="87" s="1"/>
  <c r="O1095" i="87"/>
  <c r="P1095" i="87" s="1"/>
  <c r="J1095" i="87"/>
  <c r="K1095" i="87"/>
  <c r="U993" i="87"/>
  <c r="W993" i="87" s="1"/>
  <c r="M993" i="87"/>
  <c r="L993" i="87"/>
  <c r="Q993" i="87"/>
  <c r="R993" i="87" s="1"/>
  <c r="O993" i="87"/>
  <c r="P993" i="87" s="1"/>
  <c r="S993" i="87"/>
  <c r="T993" i="87" s="1"/>
  <c r="J993" i="87"/>
  <c r="K993" i="87"/>
  <c r="U1004" i="87"/>
  <c r="W1004" i="87" s="1"/>
  <c r="M1004" i="87"/>
  <c r="L1004" i="87"/>
  <c r="O1004" i="87"/>
  <c r="P1004" i="87" s="1"/>
  <c r="S1004" i="87"/>
  <c r="T1004" i="87" s="1"/>
  <c r="Q1004" i="87"/>
  <c r="R1004" i="87" s="1"/>
  <c r="J1004" i="87"/>
  <c r="K1004" i="87"/>
  <c r="L1051" i="87"/>
  <c r="U1051" i="87"/>
  <c r="W1051" i="87" s="1"/>
  <c r="M1051" i="87"/>
  <c r="O1051" i="87"/>
  <c r="P1051" i="87" s="1"/>
  <c r="Q1051" i="87"/>
  <c r="R1051" i="87" s="1"/>
  <c r="S1051" i="87"/>
  <c r="T1051" i="87" s="1"/>
  <c r="K1051" i="87"/>
  <c r="J1051" i="87"/>
  <c r="M1096" i="87"/>
  <c r="L1096" i="87"/>
  <c r="U1096" i="87"/>
  <c r="W1096" i="87" s="1"/>
  <c r="S1096" i="87"/>
  <c r="T1096" i="87" s="1"/>
  <c r="Q1096" i="87"/>
  <c r="R1096" i="87" s="1"/>
  <c r="O1096" i="87"/>
  <c r="P1096" i="87" s="1"/>
  <c r="K1096" i="87"/>
  <c r="J1096" i="87"/>
  <c r="U1160" i="87"/>
  <c r="W1160" i="87" s="1"/>
  <c r="L1160" i="87"/>
  <c r="M1160" i="87"/>
  <c r="O1160" i="87"/>
  <c r="P1160" i="87" s="1"/>
  <c r="Q1160" i="87"/>
  <c r="R1160" i="87" s="1"/>
  <c r="S1160" i="87"/>
  <c r="T1160" i="87" s="1"/>
  <c r="K1160" i="87"/>
  <c r="J1160" i="87"/>
  <c r="L1001" i="87"/>
  <c r="M1001" i="87"/>
  <c r="U1001" i="87"/>
  <c r="W1001" i="87" s="1"/>
  <c r="S1001" i="87"/>
  <c r="T1001" i="87" s="1"/>
  <c r="O1001" i="87"/>
  <c r="P1001" i="87" s="1"/>
  <c r="Q1001" i="87"/>
  <c r="R1001" i="87" s="1"/>
  <c r="K1001" i="87"/>
  <c r="J1001" i="87"/>
  <c r="M1057" i="87"/>
  <c r="L1057" i="87"/>
  <c r="U1057" i="87"/>
  <c r="W1057" i="87" s="1"/>
  <c r="O1057" i="87"/>
  <c r="P1057" i="87" s="1"/>
  <c r="Q1057" i="87"/>
  <c r="R1057" i="87" s="1"/>
  <c r="S1057" i="87"/>
  <c r="T1057" i="87" s="1"/>
  <c r="K1057" i="87"/>
  <c r="J1057" i="87"/>
  <c r="M1108" i="87"/>
  <c r="U1108" i="87"/>
  <c r="W1108" i="87" s="1"/>
  <c r="L1108" i="87"/>
  <c r="S1108" i="87"/>
  <c r="T1108" i="87" s="1"/>
  <c r="Q1108" i="87"/>
  <c r="R1108" i="87" s="1"/>
  <c r="O1108" i="87"/>
  <c r="P1108" i="87" s="1"/>
  <c r="J1108" i="87"/>
  <c r="K1108" i="87"/>
  <c r="M1019" i="87"/>
  <c r="U1019" i="87"/>
  <c r="W1019" i="87" s="1"/>
  <c r="L1019" i="87"/>
  <c r="S1019" i="87"/>
  <c r="T1019" i="87" s="1"/>
  <c r="O1019" i="87"/>
  <c r="P1019" i="87" s="1"/>
  <c r="Q1019" i="87"/>
  <c r="R1019" i="87" s="1"/>
  <c r="K1019" i="87"/>
  <c r="J1019" i="87"/>
  <c r="M1083" i="87"/>
  <c r="L1083" i="87"/>
  <c r="U1083" i="87"/>
  <c r="W1083" i="87" s="1"/>
  <c r="Q1083" i="87"/>
  <c r="R1083" i="87" s="1"/>
  <c r="S1083" i="87"/>
  <c r="T1083" i="87" s="1"/>
  <c r="O1083" i="87"/>
  <c r="P1083" i="87" s="1"/>
  <c r="K1083" i="87"/>
  <c r="J1083" i="87"/>
  <c r="M1119" i="87"/>
  <c r="L1119" i="87"/>
  <c r="U1119" i="87"/>
  <c r="W1119" i="87" s="1"/>
  <c r="S1119" i="87"/>
  <c r="T1119" i="87" s="1"/>
  <c r="O1119" i="87"/>
  <c r="P1119" i="87" s="1"/>
  <c r="Q1119" i="87"/>
  <c r="R1119" i="87" s="1"/>
  <c r="J1119" i="87"/>
  <c r="K1119" i="87"/>
  <c r="L1171" i="87"/>
  <c r="U1171" i="87"/>
  <c r="W1171" i="87" s="1"/>
  <c r="M1171" i="87"/>
  <c r="S1171" i="87"/>
  <c r="T1171" i="87" s="1"/>
  <c r="Q1171" i="87"/>
  <c r="R1171" i="87" s="1"/>
  <c r="O1171" i="87"/>
  <c r="P1171" i="87" s="1"/>
  <c r="K1171" i="87"/>
  <c r="J1171" i="87"/>
  <c r="L1010" i="87"/>
  <c r="U1010" i="87"/>
  <c r="W1010" i="87" s="1"/>
  <c r="M1010" i="87"/>
  <c r="O1010" i="87"/>
  <c r="P1010" i="87" s="1"/>
  <c r="Q1010" i="87"/>
  <c r="R1010" i="87" s="1"/>
  <c r="S1010" i="87"/>
  <c r="T1010" i="87" s="1"/>
  <c r="K1010" i="87"/>
  <c r="J1010" i="87"/>
  <c r="L1066" i="87"/>
  <c r="U1066" i="87"/>
  <c r="W1066" i="87" s="1"/>
  <c r="M1066" i="87"/>
  <c r="O1066" i="87"/>
  <c r="P1066" i="87" s="1"/>
  <c r="Q1066" i="87"/>
  <c r="R1066" i="87" s="1"/>
  <c r="S1066" i="87"/>
  <c r="T1066" i="87" s="1"/>
  <c r="J1066" i="87"/>
  <c r="K1066" i="87"/>
  <c r="U1215" i="87"/>
  <c r="W1215" i="87" s="1"/>
  <c r="L1215" i="87"/>
  <c r="M1215" i="87"/>
  <c r="S1215" i="87"/>
  <c r="T1215" i="87" s="1"/>
  <c r="O1215" i="87"/>
  <c r="P1215" i="87" s="1"/>
  <c r="Q1215" i="87"/>
  <c r="R1215" i="87" s="1"/>
  <c r="J1215" i="87"/>
  <c r="K1215" i="87"/>
  <c r="L1217" i="87"/>
  <c r="U1217" i="87"/>
  <c r="W1217" i="87" s="1"/>
  <c r="M1217" i="87"/>
  <c r="O1217" i="87"/>
  <c r="P1217" i="87" s="1"/>
  <c r="S1217" i="87"/>
  <c r="T1217" i="87" s="1"/>
  <c r="Q1217" i="87"/>
  <c r="R1217" i="87" s="1"/>
  <c r="J1217" i="87"/>
  <c r="K1217" i="87"/>
  <c r="L1097" i="87"/>
  <c r="U1097" i="87"/>
  <c r="W1097" i="87" s="1"/>
  <c r="M1097" i="87"/>
  <c r="S1097" i="87"/>
  <c r="T1097" i="87" s="1"/>
  <c r="O1097" i="87"/>
  <c r="P1097" i="87" s="1"/>
  <c r="Q1097" i="87"/>
  <c r="R1097" i="87" s="1"/>
  <c r="K1097" i="87"/>
  <c r="J1097" i="87"/>
  <c r="L62" i="87"/>
  <c r="M62" i="87"/>
  <c r="U62" i="87"/>
  <c r="S62" i="87"/>
  <c r="T62" i="87" s="1"/>
  <c r="O62" i="87"/>
  <c r="Q62" i="87"/>
  <c r="R62" i="87" s="1"/>
  <c r="K62" i="87"/>
  <c r="J62" i="87"/>
  <c r="L106" i="87"/>
  <c r="M106" i="87"/>
  <c r="O106" i="87"/>
  <c r="S106" i="87"/>
  <c r="T106" i="87" s="1"/>
  <c r="Q106" i="87"/>
  <c r="R106" i="87" s="1"/>
  <c r="J106" i="87"/>
  <c r="K106" i="87"/>
  <c r="U233" i="87"/>
  <c r="W233" i="87" s="1"/>
  <c r="L233" i="87"/>
  <c r="M233" i="87"/>
  <c r="Q233" i="87"/>
  <c r="R233" i="87" s="1"/>
  <c r="S233" i="87"/>
  <c r="T233" i="87" s="1"/>
  <c r="O233" i="87"/>
  <c r="P233" i="87" s="1"/>
  <c r="J233" i="87"/>
  <c r="K233" i="87"/>
  <c r="M35" i="87"/>
  <c r="U35" i="87"/>
  <c r="W35" i="87" s="1"/>
  <c r="L35" i="87"/>
  <c r="O35" i="87"/>
  <c r="S35" i="87"/>
  <c r="T35" i="87" s="1"/>
  <c r="Q35" i="87"/>
  <c r="R35" i="87" s="1"/>
  <c r="J35" i="87"/>
  <c r="K35" i="87"/>
  <c r="L59" i="87"/>
  <c r="M59" i="87"/>
  <c r="U59" i="87"/>
  <c r="S59" i="87"/>
  <c r="T59" i="87" s="1"/>
  <c r="Q59" i="87"/>
  <c r="R59" i="87" s="1"/>
  <c r="O59" i="87"/>
  <c r="K59" i="87"/>
  <c r="J59" i="87"/>
  <c r="L90" i="87"/>
  <c r="M90" i="87"/>
  <c r="O90" i="87"/>
  <c r="S90" i="87"/>
  <c r="T90" i="87" s="1"/>
  <c r="Q90" i="87"/>
  <c r="R90" i="87" s="1"/>
  <c r="K90" i="87"/>
  <c r="J90" i="87"/>
  <c r="L12" i="87"/>
  <c r="U12" i="87"/>
  <c r="M12" i="87"/>
  <c r="S12" i="87"/>
  <c r="T12" i="87" s="1"/>
  <c r="O12" i="87"/>
  <c r="K12" i="87"/>
  <c r="Q12" i="87"/>
  <c r="R12" i="87" s="1"/>
  <c r="J12" i="87"/>
  <c r="U79" i="87"/>
  <c r="W79" i="87" s="1"/>
  <c r="M79" i="87"/>
  <c r="L79" i="87"/>
  <c r="O79" i="87"/>
  <c r="Q79" i="87"/>
  <c r="R79" i="87" s="1"/>
  <c r="S79" i="87"/>
  <c r="T79" i="87" s="1"/>
  <c r="K79" i="87"/>
  <c r="J79" i="87"/>
  <c r="U38" i="87"/>
  <c r="L38" i="87"/>
  <c r="M38" i="87"/>
  <c r="S38" i="87"/>
  <c r="T38" i="87" s="1"/>
  <c r="Q38" i="87"/>
  <c r="R38" i="87" s="1"/>
  <c r="O38" i="87"/>
  <c r="J38" i="87"/>
  <c r="K38" i="87"/>
  <c r="L110" i="87"/>
  <c r="U110" i="87"/>
  <c r="M110" i="87"/>
  <c r="S110" i="87"/>
  <c r="T110" i="87" s="1"/>
  <c r="Q110" i="87"/>
  <c r="R110" i="87" s="1"/>
  <c r="K110" i="87"/>
  <c r="J110" i="87"/>
  <c r="O110" i="87"/>
  <c r="U17" i="87"/>
  <c r="M17" i="87"/>
  <c r="L17" i="87"/>
  <c r="O17" i="87"/>
  <c r="J17" i="87"/>
  <c r="S17" i="87"/>
  <c r="T17" i="87" s="1"/>
  <c r="Q17" i="87"/>
  <c r="R17" i="87" s="1"/>
  <c r="K17" i="87"/>
  <c r="L93" i="87"/>
  <c r="M93" i="87"/>
  <c r="O93" i="87"/>
  <c r="Q93" i="87"/>
  <c r="R93" i="87" s="1"/>
  <c r="S93" i="87"/>
  <c r="T93" i="87" s="1"/>
  <c r="J93" i="87"/>
  <c r="K93" i="87"/>
  <c r="M57" i="87"/>
  <c r="U57" i="87"/>
  <c r="W57" i="87" s="1"/>
  <c r="L57" i="87"/>
  <c r="O57" i="87"/>
  <c r="S57" i="87"/>
  <c r="T57" i="87" s="1"/>
  <c r="Q57" i="87"/>
  <c r="R57" i="87" s="1"/>
  <c r="J57" i="87"/>
  <c r="K57" i="87"/>
  <c r="L308" i="87"/>
  <c r="U308" i="87"/>
  <c r="W308" i="87" s="1"/>
  <c r="M308" i="87"/>
  <c r="Q308" i="87"/>
  <c r="R308" i="87" s="1"/>
  <c r="O308" i="87"/>
  <c r="P308" i="87" s="1"/>
  <c r="S308" i="87"/>
  <c r="T308" i="87" s="1"/>
  <c r="K308" i="87"/>
  <c r="J308" i="87"/>
  <c r="U231" i="87"/>
  <c r="W231" i="87" s="1"/>
  <c r="M231" i="87"/>
  <c r="L231" i="87"/>
  <c r="S231" i="87"/>
  <c r="T231" i="87" s="1"/>
  <c r="Q231" i="87"/>
  <c r="R231" i="87" s="1"/>
  <c r="O231" i="87"/>
  <c r="P231" i="87" s="1"/>
  <c r="J231" i="87"/>
  <c r="K231" i="87"/>
  <c r="U250" i="87"/>
  <c r="W250" i="87" s="1"/>
  <c r="L250" i="87"/>
  <c r="M250" i="87"/>
  <c r="O250" i="87"/>
  <c r="P250" i="87" s="1"/>
  <c r="S250" i="87"/>
  <c r="T250" i="87" s="1"/>
  <c r="Q250" i="87"/>
  <c r="R250" i="87" s="1"/>
  <c r="J250" i="87"/>
  <c r="K250" i="87"/>
  <c r="U281" i="87"/>
  <c r="W281" i="87" s="1"/>
  <c r="M281" i="87"/>
  <c r="L281" i="87"/>
  <c r="S281" i="87"/>
  <c r="T281" i="87" s="1"/>
  <c r="Q281" i="87"/>
  <c r="R281" i="87" s="1"/>
  <c r="O281" i="87"/>
  <c r="P281" i="87" s="1"/>
  <c r="K281" i="87"/>
  <c r="J281" i="87"/>
  <c r="M332" i="87"/>
  <c r="U332" i="87"/>
  <c r="W332" i="87" s="1"/>
  <c r="L332" i="87"/>
  <c r="O332" i="87"/>
  <c r="P332" i="87" s="1"/>
  <c r="Q332" i="87"/>
  <c r="R332" i="87" s="1"/>
  <c r="S332" i="87"/>
  <c r="T332" i="87" s="1"/>
  <c r="J332" i="87"/>
  <c r="K332" i="87"/>
  <c r="M217" i="87"/>
  <c r="U217" i="87"/>
  <c r="W217" i="87" s="1"/>
  <c r="L217" i="87"/>
  <c r="Q217" i="87"/>
  <c r="R217" i="87" s="1"/>
  <c r="S217" i="87"/>
  <c r="T217" i="87" s="1"/>
  <c r="O217" i="87"/>
  <c r="P217" i="87" s="1"/>
  <c r="K217" i="87"/>
  <c r="J217" i="87"/>
  <c r="M145" i="87"/>
  <c r="L145" i="87"/>
  <c r="O145" i="87"/>
  <c r="P145" i="87" s="1"/>
  <c r="Q145" i="87"/>
  <c r="R145" i="87" s="1"/>
  <c r="S145" i="87"/>
  <c r="T145" i="87" s="1"/>
  <c r="K145" i="87"/>
  <c r="J145" i="87"/>
  <c r="M242" i="87"/>
  <c r="U242" i="87"/>
  <c r="W242" i="87" s="1"/>
  <c r="L242" i="87"/>
  <c r="O242" i="87"/>
  <c r="P242" i="87" s="1"/>
  <c r="S242" i="87"/>
  <c r="T242" i="87" s="1"/>
  <c r="Q242" i="87"/>
  <c r="R242" i="87" s="1"/>
  <c r="J242" i="87"/>
  <c r="K242" i="87"/>
  <c r="M294" i="87"/>
  <c r="L294" i="87"/>
  <c r="U294" i="87"/>
  <c r="S294" i="87"/>
  <c r="T294" i="87" s="1"/>
  <c r="Q294" i="87"/>
  <c r="R294" i="87" s="1"/>
  <c r="O294" i="87"/>
  <c r="P294" i="87" s="1"/>
  <c r="K294" i="87"/>
  <c r="J294" i="87"/>
  <c r="U153" i="87"/>
  <c r="W153" i="87" s="1"/>
  <c r="L153" i="87"/>
  <c r="M153" i="87"/>
  <c r="O153" i="87"/>
  <c r="Q153" i="87"/>
  <c r="R153" i="87" s="1"/>
  <c r="S153" i="87"/>
  <c r="T153" i="87" s="1"/>
  <c r="K153" i="87"/>
  <c r="J153" i="87"/>
  <c r="U201" i="87"/>
  <c r="W201" i="87" s="1"/>
  <c r="L201" i="87"/>
  <c r="M201" i="87"/>
  <c r="O201" i="87"/>
  <c r="P201" i="87" s="1"/>
  <c r="Q201" i="87"/>
  <c r="R201" i="87" s="1"/>
  <c r="S201" i="87"/>
  <c r="T201" i="87" s="1"/>
  <c r="J201" i="87"/>
  <c r="K201" i="87"/>
  <c r="M248" i="87"/>
  <c r="U248" i="87"/>
  <c r="W248" i="87" s="1"/>
  <c r="L248" i="87"/>
  <c r="S248" i="87"/>
  <c r="T248" i="87" s="1"/>
  <c r="O248" i="87"/>
  <c r="P248" i="87" s="1"/>
  <c r="Q248" i="87"/>
  <c r="R248" i="87" s="1"/>
  <c r="K248" i="87"/>
  <c r="J248" i="87"/>
  <c r="U218" i="87"/>
  <c r="W218" i="87" s="1"/>
  <c r="M218" i="87"/>
  <c r="L218" i="87"/>
  <c r="S218" i="87"/>
  <c r="T218" i="87" s="1"/>
  <c r="O218" i="87"/>
  <c r="P218" i="87" s="1"/>
  <c r="Q218" i="87"/>
  <c r="R218" i="87" s="1"/>
  <c r="K218" i="87"/>
  <c r="J218" i="87"/>
  <c r="U275" i="87"/>
  <c r="W275" i="87" s="1"/>
  <c r="M275" i="87"/>
  <c r="L275" i="87"/>
  <c r="S275" i="87"/>
  <c r="T275" i="87" s="1"/>
  <c r="O275" i="87"/>
  <c r="P275" i="87" s="1"/>
  <c r="K275" i="87"/>
  <c r="J275" i="87"/>
  <c r="Q275" i="87"/>
  <c r="R275" i="87" s="1"/>
  <c r="M423" i="87"/>
  <c r="U423" i="87"/>
  <c r="W423" i="87" s="1"/>
  <c r="L423" i="87"/>
  <c r="Q423" i="87"/>
  <c r="R423" i="87" s="1"/>
  <c r="S423" i="87"/>
  <c r="T423" i="87" s="1"/>
  <c r="O423" i="87"/>
  <c r="P423" i="87" s="1"/>
  <c r="J423" i="87"/>
  <c r="K423" i="87"/>
  <c r="L530" i="87"/>
  <c r="M530" i="87"/>
  <c r="U530" i="87"/>
  <c r="W530" i="87" s="1"/>
  <c r="O530" i="87"/>
  <c r="P530" i="87" s="1"/>
  <c r="S530" i="87"/>
  <c r="T530" i="87" s="1"/>
  <c r="Q530" i="87"/>
  <c r="R530" i="87" s="1"/>
  <c r="J530" i="87"/>
  <c r="K530" i="87"/>
  <c r="L492" i="87"/>
  <c r="U492" i="87"/>
  <c r="W492" i="87" s="1"/>
  <c r="M492" i="87"/>
  <c r="O492" i="87"/>
  <c r="P492" i="87" s="1"/>
  <c r="Q492" i="87"/>
  <c r="R492" i="87" s="1"/>
  <c r="S492" i="87"/>
  <c r="T492" i="87" s="1"/>
  <c r="J492" i="87"/>
  <c r="K492" i="87"/>
  <c r="M536" i="87"/>
  <c r="U536" i="87"/>
  <c r="W536" i="87" s="1"/>
  <c r="L536" i="87"/>
  <c r="S536" i="87"/>
  <c r="T536" i="87" s="1"/>
  <c r="Q536" i="87"/>
  <c r="R536" i="87" s="1"/>
  <c r="O536" i="87"/>
  <c r="P536" i="87" s="1"/>
  <c r="K536" i="87"/>
  <c r="J536" i="87"/>
  <c r="L345" i="87"/>
  <c r="U345" i="87"/>
  <c r="W345" i="87" s="1"/>
  <c r="M345" i="87"/>
  <c r="S345" i="87"/>
  <c r="T345" i="87" s="1"/>
  <c r="Q345" i="87"/>
  <c r="R345" i="87" s="1"/>
  <c r="O345" i="87"/>
  <c r="P345" i="87" s="1"/>
  <c r="K345" i="87"/>
  <c r="J345" i="87"/>
  <c r="U506" i="87"/>
  <c r="W506" i="87" s="1"/>
  <c r="M506" i="87"/>
  <c r="L506" i="87"/>
  <c r="O506" i="87"/>
  <c r="P506" i="87" s="1"/>
  <c r="S506" i="87"/>
  <c r="T506" i="87" s="1"/>
  <c r="Q506" i="87"/>
  <c r="R506" i="87" s="1"/>
  <c r="K506" i="87"/>
  <c r="J506" i="87"/>
  <c r="U545" i="87"/>
  <c r="W545" i="87" s="1"/>
  <c r="L545" i="87"/>
  <c r="M545" i="87"/>
  <c r="O545" i="87"/>
  <c r="P545" i="87" s="1"/>
  <c r="Q545" i="87"/>
  <c r="R545" i="87" s="1"/>
  <c r="S545" i="87"/>
  <c r="T545" i="87" s="1"/>
  <c r="K545" i="87"/>
  <c r="J545" i="87"/>
  <c r="U452" i="87"/>
  <c r="W452" i="87" s="1"/>
  <c r="M452" i="87"/>
  <c r="L452" i="87"/>
  <c r="O452" i="87"/>
  <c r="P452" i="87" s="1"/>
  <c r="Q452" i="87"/>
  <c r="R452" i="87" s="1"/>
  <c r="S452" i="87"/>
  <c r="T452" i="87" s="1"/>
  <c r="J452" i="87"/>
  <c r="K452" i="87"/>
  <c r="L350" i="87"/>
  <c r="U350" i="87"/>
  <c r="W350" i="87" s="1"/>
  <c r="M350" i="87"/>
  <c r="O350" i="87"/>
  <c r="P350" i="87" s="1"/>
  <c r="Q350" i="87"/>
  <c r="R350" i="87" s="1"/>
  <c r="S350" i="87"/>
  <c r="T350" i="87" s="1"/>
  <c r="K350" i="87"/>
  <c r="J350" i="87"/>
  <c r="M422" i="87"/>
  <c r="U422" i="87"/>
  <c r="W422" i="87" s="1"/>
  <c r="L422" i="87"/>
  <c r="S422" i="87"/>
  <c r="T422" i="87" s="1"/>
  <c r="Q422" i="87"/>
  <c r="R422" i="87" s="1"/>
  <c r="O422" i="87"/>
  <c r="P422" i="87" s="1"/>
  <c r="K422" i="87"/>
  <c r="J422" i="87"/>
  <c r="M408" i="87"/>
  <c r="U408" i="87"/>
  <c r="W408" i="87" s="1"/>
  <c r="L408" i="87"/>
  <c r="S408" i="87"/>
  <c r="T408" i="87" s="1"/>
  <c r="O408" i="87"/>
  <c r="P408" i="87" s="1"/>
  <c r="Q408" i="87"/>
  <c r="R408" i="87" s="1"/>
  <c r="J408" i="87"/>
  <c r="K408" i="87"/>
  <c r="U692" i="87"/>
  <c r="W692" i="87" s="1"/>
  <c r="L692" i="87"/>
  <c r="M692" i="87"/>
  <c r="O692" i="87"/>
  <c r="P692" i="87" s="1"/>
  <c r="Q692" i="87"/>
  <c r="R692" i="87" s="1"/>
  <c r="S692" i="87"/>
  <c r="T692" i="87" s="1"/>
  <c r="J692" i="87"/>
  <c r="K692" i="87"/>
  <c r="M380" i="87"/>
  <c r="U380" i="87"/>
  <c r="W380" i="87" s="1"/>
  <c r="L380" i="87"/>
  <c r="S380" i="87"/>
  <c r="T380" i="87" s="1"/>
  <c r="O380" i="87"/>
  <c r="P380" i="87" s="1"/>
  <c r="Q380" i="87"/>
  <c r="R380" i="87" s="1"/>
  <c r="J380" i="87"/>
  <c r="K380" i="87"/>
  <c r="M427" i="87"/>
  <c r="U427" i="87"/>
  <c r="W427" i="87" s="1"/>
  <c r="L427" i="87"/>
  <c r="Q427" i="87"/>
  <c r="R427" i="87" s="1"/>
  <c r="S427" i="87"/>
  <c r="T427" i="87" s="1"/>
  <c r="O427" i="87"/>
  <c r="P427" i="87" s="1"/>
  <c r="J427" i="87"/>
  <c r="K427" i="87"/>
  <c r="M573" i="87"/>
  <c r="L573" i="87"/>
  <c r="U573" i="87"/>
  <c r="W573" i="87" s="1"/>
  <c r="S573" i="87"/>
  <c r="T573" i="87" s="1"/>
  <c r="Q573" i="87"/>
  <c r="R573" i="87" s="1"/>
  <c r="O573" i="87"/>
  <c r="P573" i="87" s="1"/>
  <c r="J573" i="87"/>
  <c r="K573" i="87"/>
  <c r="U679" i="87"/>
  <c r="W679" i="87" s="1"/>
  <c r="M679" i="87"/>
  <c r="L679" i="87"/>
  <c r="O679" i="87"/>
  <c r="P679" i="87" s="1"/>
  <c r="S679" i="87"/>
  <c r="T679" i="87" s="1"/>
  <c r="Q679" i="87"/>
  <c r="R679" i="87" s="1"/>
  <c r="J679" i="87"/>
  <c r="K679" i="87"/>
  <c r="L1193" i="87"/>
  <c r="U1193" i="87"/>
  <c r="W1193" i="87" s="1"/>
  <c r="M1193" i="87"/>
  <c r="Q1193" i="87"/>
  <c r="R1193" i="87" s="1"/>
  <c r="O1193" i="87"/>
  <c r="P1193" i="87" s="1"/>
  <c r="S1193" i="87"/>
  <c r="T1193" i="87" s="1"/>
  <c r="J1193" i="87"/>
  <c r="K1193" i="87"/>
  <c r="M614" i="87"/>
  <c r="L614" i="87"/>
  <c r="U614" i="87"/>
  <c r="W614" i="87" s="1"/>
  <c r="S614" i="87"/>
  <c r="T614" i="87" s="1"/>
  <c r="Q614" i="87"/>
  <c r="R614" i="87" s="1"/>
  <c r="O614" i="87"/>
  <c r="P614" i="87" s="1"/>
  <c r="J614" i="87"/>
  <c r="K614" i="87"/>
  <c r="U752" i="87"/>
  <c r="W752" i="87" s="1"/>
  <c r="L752" i="87"/>
  <c r="M752" i="87"/>
  <c r="S752" i="87"/>
  <c r="T752" i="87" s="1"/>
  <c r="O752" i="87"/>
  <c r="P752" i="87" s="1"/>
  <c r="Q752" i="87"/>
  <c r="R752" i="87" s="1"/>
  <c r="J752" i="87"/>
  <c r="K752" i="87"/>
  <c r="L757" i="87"/>
  <c r="U757" i="87"/>
  <c r="W757" i="87" s="1"/>
  <c r="M757" i="87"/>
  <c r="O757" i="87"/>
  <c r="P757" i="87" s="1"/>
  <c r="S757" i="87"/>
  <c r="T757" i="87" s="1"/>
  <c r="Q757" i="87"/>
  <c r="R757" i="87" s="1"/>
  <c r="K757" i="87"/>
  <c r="J757" i="87"/>
  <c r="M750" i="87"/>
  <c r="U750" i="87"/>
  <c r="W750" i="87" s="1"/>
  <c r="L750" i="87"/>
  <c r="O750" i="87"/>
  <c r="P750" i="87" s="1"/>
  <c r="Q750" i="87"/>
  <c r="R750" i="87" s="1"/>
  <c r="S750" i="87"/>
  <c r="T750" i="87" s="1"/>
  <c r="K750" i="87"/>
  <c r="J750" i="87"/>
  <c r="M618" i="87"/>
  <c r="L618" i="87"/>
  <c r="U618" i="87"/>
  <c r="W618" i="87" s="1"/>
  <c r="O618" i="87"/>
  <c r="P618" i="87" s="1"/>
  <c r="S618" i="87"/>
  <c r="T618" i="87" s="1"/>
  <c r="Q618" i="87"/>
  <c r="R618" i="87" s="1"/>
  <c r="J618" i="87"/>
  <c r="K618" i="87"/>
  <c r="M653" i="87"/>
  <c r="U653" i="87"/>
  <c r="W653" i="87" s="1"/>
  <c r="L653" i="87"/>
  <c r="O653" i="87"/>
  <c r="P653" i="87" s="1"/>
  <c r="Q653" i="87"/>
  <c r="R653" i="87" s="1"/>
  <c r="S653" i="87"/>
  <c r="T653" i="87" s="1"/>
  <c r="J653" i="87"/>
  <c r="K653" i="87"/>
  <c r="U689" i="87"/>
  <c r="W689" i="87" s="1"/>
  <c r="L689" i="87"/>
  <c r="M689" i="87"/>
  <c r="O689" i="87"/>
  <c r="P689" i="87" s="1"/>
  <c r="Q689" i="87"/>
  <c r="R689" i="87" s="1"/>
  <c r="S689" i="87"/>
  <c r="T689" i="87" s="1"/>
  <c r="J689" i="87"/>
  <c r="K689" i="87"/>
  <c r="L872" i="87"/>
  <c r="U872" i="87"/>
  <c r="W872" i="87" s="1"/>
  <c r="M872" i="87"/>
  <c r="Q872" i="87"/>
  <c r="R872" i="87" s="1"/>
  <c r="O872" i="87"/>
  <c r="P872" i="87" s="1"/>
  <c r="S872" i="87"/>
  <c r="T872" i="87" s="1"/>
  <c r="J872" i="87"/>
  <c r="K872" i="87"/>
  <c r="L585" i="87"/>
  <c r="U585" i="87"/>
  <c r="W585" i="87" s="1"/>
  <c r="M585" i="87"/>
  <c r="O585" i="87"/>
  <c r="P585" i="87" s="1"/>
  <c r="Q585" i="87"/>
  <c r="R585" i="87" s="1"/>
  <c r="S585" i="87"/>
  <c r="T585" i="87" s="1"/>
  <c r="J585" i="87"/>
  <c r="K585" i="87"/>
  <c r="U651" i="87"/>
  <c r="W651" i="87" s="1"/>
  <c r="M651" i="87"/>
  <c r="L651" i="87"/>
  <c r="S651" i="87"/>
  <c r="T651" i="87" s="1"/>
  <c r="O651" i="87"/>
  <c r="P651" i="87" s="1"/>
  <c r="Q651" i="87"/>
  <c r="R651" i="87" s="1"/>
  <c r="K651" i="87"/>
  <c r="J651" i="87"/>
  <c r="U691" i="87"/>
  <c r="W691" i="87" s="1"/>
  <c r="L691" i="87"/>
  <c r="M691" i="87"/>
  <c r="O691" i="87"/>
  <c r="P691" i="87" s="1"/>
  <c r="Q691" i="87"/>
  <c r="R691" i="87" s="1"/>
  <c r="S691" i="87"/>
  <c r="T691" i="87" s="1"/>
  <c r="J691" i="87"/>
  <c r="K691" i="87"/>
  <c r="L736" i="87"/>
  <c r="U736" i="87"/>
  <c r="W736" i="87" s="1"/>
  <c r="M736" i="87"/>
  <c r="Q736" i="87"/>
  <c r="R736" i="87" s="1"/>
  <c r="O736" i="87"/>
  <c r="P736" i="87" s="1"/>
  <c r="S736" i="87"/>
  <c r="T736" i="87" s="1"/>
  <c r="K736" i="87"/>
  <c r="J736" i="87"/>
  <c r="M555" i="87"/>
  <c r="L555" i="87"/>
  <c r="U555" i="87"/>
  <c r="W555" i="87" s="1"/>
  <c r="O555" i="87"/>
  <c r="P555" i="87" s="1"/>
  <c r="Q555" i="87"/>
  <c r="R555" i="87" s="1"/>
  <c r="S555" i="87"/>
  <c r="T555" i="87" s="1"/>
  <c r="J555" i="87"/>
  <c r="K555" i="87"/>
  <c r="L593" i="87"/>
  <c r="U593" i="87"/>
  <c r="W593" i="87" s="1"/>
  <c r="M593" i="87"/>
  <c r="Q593" i="87"/>
  <c r="R593" i="87" s="1"/>
  <c r="O593" i="87"/>
  <c r="P593" i="87" s="1"/>
  <c r="S593" i="87"/>
  <c r="T593" i="87" s="1"/>
  <c r="J593" i="87"/>
  <c r="K593" i="87"/>
  <c r="U639" i="87"/>
  <c r="W639" i="87" s="1"/>
  <c r="M639" i="87"/>
  <c r="L639" i="87"/>
  <c r="S639" i="87"/>
  <c r="T639" i="87" s="1"/>
  <c r="O639" i="87"/>
  <c r="P639" i="87" s="1"/>
  <c r="Q639" i="87"/>
  <c r="R639" i="87" s="1"/>
  <c r="J639" i="87"/>
  <c r="K639" i="87"/>
  <c r="L771" i="87"/>
  <c r="M771" i="87"/>
  <c r="U771" i="87"/>
  <c r="W771" i="87" s="1"/>
  <c r="O771" i="87"/>
  <c r="P771" i="87" s="1"/>
  <c r="Q771" i="87"/>
  <c r="R771" i="87" s="1"/>
  <c r="S771" i="87"/>
  <c r="T771" i="87" s="1"/>
  <c r="J771" i="87"/>
  <c r="K771" i="87"/>
  <c r="U875" i="87"/>
  <c r="W875" i="87" s="1"/>
  <c r="L875" i="87"/>
  <c r="M875" i="87"/>
  <c r="S875" i="87"/>
  <c r="T875" i="87" s="1"/>
  <c r="O875" i="87"/>
  <c r="P875" i="87" s="1"/>
  <c r="Q875" i="87"/>
  <c r="R875" i="87" s="1"/>
  <c r="K875" i="87"/>
  <c r="J875" i="87"/>
  <c r="L774" i="87"/>
  <c r="U774" i="87"/>
  <c r="W774" i="87" s="1"/>
  <c r="M774" i="87"/>
  <c r="S774" i="87"/>
  <c r="T774" i="87" s="1"/>
  <c r="O774" i="87"/>
  <c r="P774" i="87" s="1"/>
  <c r="Q774" i="87"/>
  <c r="R774" i="87" s="1"/>
  <c r="K774" i="87"/>
  <c r="J774" i="87"/>
  <c r="U926" i="87"/>
  <c r="W926" i="87" s="1"/>
  <c r="M926" i="87"/>
  <c r="L926" i="87"/>
  <c r="S926" i="87"/>
  <c r="T926" i="87" s="1"/>
  <c r="Q926" i="87"/>
  <c r="R926" i="87" s="1"/>
  <c r="O926" i="87"/>
  <c r="P926" i="87" s="1"/>
  <c r="J926" i="87"/>
  <c r="K926" i="87"/>
  <c r="M978" i="87"/>
  <c r="U978" i="87"/>
  <c r="W978" i="87" s="1"/>
  <c r="L978" i="87"/>
  <c r="O978" i="87"/>
  <c r="P978" i="87" s="1"/>
  <c r="Q978" i="87"/>
  <c r="R978" i="87" s="1"/>
  <c r="S978" i="87"/>
  <c r="T978" i="87" s="1"/>
  <c r="K978" i="87"/>
  <c r="J978" i="87"/>
  <c r="L879" i="87"/>
  <c r="U879" i="87"/>
  <c r="W879" i="87" s="1"/>
  <c r="M879" i="87"/>
  <c r="S879" i="87"/>
  <c r="T879" i="87" s="1"/>
  <c r="O879" i="87"/>
  <c r="P879" i="87" s="1"/>
  <c r="Q879" i="87"/>
  <c r="R879" i="87" s="1"/>
  <c r="J879" i="87"/>
  <c r="K879" i="87"/>
  <c r="M930" i="87"/>
  <c r="U930" i="87"/>
  <c r="W930" i="87" s="1"/>
  <c r="L930" i="87"/>
  <c r="O930" i="87"/>
  <c r="P930" i="87" s="1"/>
  <c r="Q930" i="87"/>
  <c r="R930" i="87" s="1"/>
  <c r="S930" i="87"/>
  <c r="T930" i="87" s="1"/>
  <c r="J930" i="87"/>
  <c r="K930" i="87"/>
  <c r="L787" i="87"/>
  <c r="U787" i="87"/>
  <c r="W787" i="87" s="1"/>
  <c r="M787" i="87"/>
  <c r="S787" i="87"/>
  <c r="T787" i="87" s="1"/>
  <c r="Q787" i="87"/>
  <c r="R787" i="87" s="1"/>
  <c r="O787" i="87"/>
  <c r="P787" i="87" s="1"/>
  <c r="K787" i="87"/>
  <c r="J787" i="87"/>
  <c r="L970" i="87"/>
  <c r="M970" i="87"/>
  <c r="U970" i="87"/>
  <c r="W970" i="87" s="1"/>
  <c r="O970" i="87"/>
  <c r="P970" i="87" s="1"/>
  <c r="Q970" i="87"/>
  <c r="R970" i="87" s="1"/>
  <c r="S970" i="87"/>
  <c r="T970" i="87" s="1"/>
  <c r="J970" i="87"/>
  <c r="K970" i="87"/>
  <c r="L880" i="87"/>
  <c r="U880" i="87"/>
  <c r="W880" i="87" s="1"/>
  <c r="M880" i="87"/>
  <c r="Q880" i="87"/>
  <c r="R880" i="87" s="1"/>
  <c r="O880" i="87"/>
  <c r="P880" i="87" s="1"/>
  <c r="S880" i="87"/>
  <c r="T880" i="87" s="1"/>
  <c r="K880" i="87"/>
  <c r="J880" i="87"/>
  <c r="M942" i="87"/>
  <c r="L942" i="87"/>
  <c r="U942" i="87"/>
  <c r="W942" i="87" s="1"/>
  <c r="S942" i="87"/>
  <c r="T942" i="87" s="1"/>
  <c r="O942" i="87"/>
  <c r="P942" i="87" s="1"/>
  <c r="Q942" i="87"/>
  <c r="R942" i="87" s="1"/>
  <c r="J942" i="87"/>
  <c r="K942" i="87"/>
  <c r="U782" i="87"/>
  <c r="W782" i="87" s="1"/>
  <c r="M782" i="87"/>
  <c r="L782" i="87"/>
  <c r="S782" i="87"/>
  <c r="T782" i="87" s="1"/>
  <c r="Q782" i="87"/>
  <c r="R782" i="87" s="1"/>
  <c r="O782" i="87"/>
  <c r="P782" i="87" s="1"/>
  <c r="J782" i="87"/>
  <c r="K782" i="87"/>
  <c r="M934" i="87"/>
  <c r="L934" i="87"/>
  <c r="U934" i="87"/>
  <c r="W934" i="87" s="1"/>
  <c r="O934" i="87"/>
  <c r="P934" i="87" s="1"/>
  <c r="Q934" i="87"/>
  <c r="R934" i="87" s="1"/>
  <c r="S934" i="87"/>
  <c r="T934" i="87" s="1"/>
  <c r="J934" i="87"/>
  <c r="K934" i="87"/>
  <c r="L828" i="87"/>
  <c r="U828" i="87"/>
  <c r="W828" i="87" s="1"/>
  <c r="M828" i="87"/>
  <c r="O828" i="87"/>
  <c r="P828" i="87" s="1"/>
  <c r="S828" i="87"/>
  <c r="T828" i="87" s="1"/>
  <c r="Q828" i="87"/>
  <c r="R828" i="87" s="1"/>
  <c r="J828" i="87"/>
  <c r="K828" i="87"/>
  <c r="L866" i="87"/>
  <c r="M866" i="87"/>
  <c r="U866" i="87"/>
  <c r="W866" i="87" s="1"/>
  <c r="Q866" i="87"/>
  <c r="R866" i="87" s="1"/>
  <c r="O866" i="87"/>
  <c r="P866" i="87" s="1"/>
  <c r="S866" i="87"/>
  <c r="T866" i="87" s="1"/>
  <c r="K866" i="87"/>
  <c r="J866" i="87"/>
  <c r="M928" i="87"/>
  <c r="U928" i="87"/>
  <c r="W928" i="87" s="1"/>
  <c r="L928" i="87"/>
  <c r="O928" i="87"/>
  <c r="P928" i="87" s="1"/>
  <c r="S928" i="87"/>
  <c r="T928" i="87" s="1"/>
  <c r="Q928" i="87"/>
  <c r="R928" i="87" s="1"/>
  <c r="J928" i="87"/>
  <c r="K928" i="87"/>
  <c r="U778" i="87"/>
  <c r="W778" i="87" s="1"/>
  <c r="M778" i="87"/>
  <c r="L778" i="87"/>
  <c r="S778" i="87"/>
  <c r="T778" i="87" s="1"/>
  <c r="Q778" i="87"/>
  <c r="R778" i="87" s="1"/>
  <c r="O778" i="87"/>
  <c r="P778" i="87" s="1"/>
  <c r="K778" i="87"/>
  <c r="J778" i="87"/>
  <c r="M859" i="87"/>
  <c r="U859" i="87"/>
  <c r="W859" i="87" s="1"/>
  <c r="L859" i="87"/>
  <c r="Q859" i="87"/>
  <c r="R859" i="87" s="1"/>
  <c r="O859" i="87"/>
  <c r="P859" i="87" s="1"/>
  <c r="S859" i="87"/>
  <c r="T859" i="87" s="1"/>
  <c r="J859" i="87"/>
  <c r="K859" i="87"/>
  <c r="U915" i="87"/>
  <c r="W915" i="87" s="1"/>
  <c r="M915" i="87"/>
  <c r="L915" i="87"/>
  <c r="S915" i="87"/>
  <c r="T915" i="87" s="1"/>
  <c r="Q915" i="87"/>
  <c r="R915" i="87" s="1"/>
  <c r="O915" i="87"/>
  <c r="P915" i="87" s="1"/>
  <c r="K915" i="87"/>
  <c r="J915" i="87"/>
  <c r="U977" i="87"/>
  <c r="W977" i="87" s="1"/>
  <c r="M977" i="87"/>
  <c r="L977" i="87"/>
  <c r="Q977" i="87"/>
  <c r="R977" i="87" s="1"/>
  <c r="O977" i="87"/>
  <c r="P977" i="87" s="1"/>
  <c r="S977" i="87"/>
  <c r="T977" i="87" s="1"/>
  <c r="J977" i="87"/>
  <c r="K977" i="87"/>
  <c r="U1084" i="87"/>
  <c r="W1084" i="87" s="1"/>
  <c r="M1084" i="87"/>
  <c r="L1084" i="87"/>
  <c r="Q1084" i="87"/>
  <c r="R1084" i="87" s="1"/>
  <c r="S1084" i="87"/>
  <c r="T1084" i="87" s="1"/>
  <c r="O1084" i="87"/>
  <c r="P1084" i="87" s="1"/>
  <c r="J1084" i="87"/>
  <c r="K1084" i="87"/>
  <c r="M997" i="87"/>
  <c r="L997" i="87"/>
  <c r="U997" i="87"/>
  <c r="W997" i="87" s="1"/>
  <c r="O997" i="87"/>
  <c r="P997" i="87" s="1"/>
  <c r="Q997" i="87"/>
  <c r="R997" i="87" s="1"/>
  <c r="S997" i="87"/>
  <c r="T997" i="87" s="1"/>
  <c r="K997" i="87"/>
  <c r="J997" i="87"/>
  <c r="L1059" i="87"/>
  <c r="U1059" i="87"/>
  <c r="W1059" i="87" s="1"/>
  <c r="M1059" i="87"/>
  <c r="Q1059" i="87"/>
  <c r="R1059" i="87" s="1"/>
  <c r="O1059" i="87"/>
  <c r="P1059" i="87" s="1"/>
  <c r="S1059" i="87"/>
  <c r="T1059" i="87" s="1"/>
  <c r="J1059" i="87"/>
  <c r="K1059" i="87"/>
  <c r="L1121" i="87"/>
  <c r="U1121" i="87"/>
  <c r="W1121" i="87" s="1"/>
  <c r="M1121" i="87"/>
  <c r="Q1121" i="87"/>
  <c r="R1121" i="87" s="1"/>
  <c r="O1121" i="87"/>
  <c r="P1121" i="87" s="1"/>
  <c r="S1121" i="87"/>
  <c r="T1121" i="87" s="1"/>
  <c r="K1121" i="87"/>
  <c r="J1121" i="87"/>
  <c r="L1182" i="87"/>
  <c r="U1182" i="87"/>
  <c r="W1182" i="87" s="1"/>
  <c r="M1182" i="87"/>
  <c r="O1182" i="87"/>
  <c r="P1182" i="87" s="1"/>
  <c r="Q1182" i="87"/>
  <c r="R1182" i="87" s="1"/>
  <c r="S1182" i="87"/>
  <c r="T1182" i="87" s="1"/>
  <c r="J1182" i="87"/>
  <c r="K1182" i="87"/>
  <c r="U1072" i="87"/>
  <c r="W1072" i="87" s="1"/>
  <c r="M1072" i="87"/>
  <c r="L1072" i="87"/>
  <c r="S1072" i="87"/>
  <c r="T1072" i="87" s="1"/>
  <c r="Q1072" i="87"/>
  <c r="R1072" i="87" s="1"/>
  <c r="O1072" i="87"/>
  <c r="P1072" i="87" s="1"/>
  <c r="K1072" i="87"/>
  <c r="J1072" i="87"/>
  <c r="L1162" i="87"/>
  <c r="U1162" i="87"/>
  <c r="W1162" i="87" s="1"/>
  <c r="M1162" i="87"/>
  <c r="Q1162" i="87"/>
  <c r="R1162" i="87" s="1"/>
  <c r="S1162" i="87"/>
  <c r="T1162" i="87" s="1"/>
  <c r="O1162" i="87"/>
  <c r="P1162" i="87" s="1"/>
  <c r="K1162" i="87"/>
  <c r="J1162" i="87"/>
  <c r="M1012" i="87"/>
  <c r="L1012" i="87"/>
  <c r="U1012" i="87"/>
  <c r="W1012" i="87" s="1"/>
  <c r="O1012" i="87"/>
  <c r="P1012" i="87" s="1"/>
  <c r="S1012" i="87"/>
  <c r="T1012" i="87" s="1"/>
  <c r="Q1012" i="87"/>
  <c r="R1012" i="87" s="1"/>
  <c r="J1012" i="87"/>
  <c r="K1012" i="87"/>
  <c r="M1054" i="87"/>
  <c r="L1054" i="87"/>
  <c r="U1054" i="87"/>
  <c r="W1054" i="87" s="1"/>
  <c r="Q1054" i="87"/>
  <c r="R1054" i="87" s="1"/>
  <c r="S1054" i="87"/>
  <c r="T1054" i="87" s="1"/>
  <c r="O1054" i="87"/>
  <c r="P1054" i="87" s="1"/>
  <c r="K1054" i="87"/>
  <c r="J1054" i="87"/>
  <c r="M1197" i="87"/>
  <c r="U1197" i="87"/>
  <c r="W1197" i="87" s="1"/>
  <c r="L1197" i="87"/>
  <c r="O1197" i="87"/>
  <c r="P1197" i="87" s="1"/>
  <c r="Q1197" i="87"/>
  <c r="R1197" i="87" s="1"/>
  <c r="S1197" i="87"/>
  <c r="T1197" i="87" s="1"/>
  <c r="J1197" i="87"/>
  <c r="K1197" i="87"/>
  <c r="U1009" i="87"/>
  <c r="W1009" i="87" s="1"/>
  <c r="M1009" i="87"/>
  <c r="L1009" i="87"/>
  <c r="S1009" i="87"/>
  <c r="T1009" i="87" s="1"/>
  <c r="O1009" i="87"/>
  <c r="P1009" i="87" s="1"/>
  <c r="Q1009" i="87"/>
  <c r="R1009" i="87" s="1"/>
  <c r="K1009" i="87"/>
  <c r="J1009" i="87"/>
  <c r="U1211" i="87"/>
  <c r="W1211" i="87" s="1"/>
  <c r="M1211" i="87"/>
  <c r="L1211" i="87"/>
  <c r="S1211" i="87"/>
  <c r="T1211" i="87" s="1"/>
  <c r="Q1211" i="87"/>
  <c r="R1211" i="87" s="1"/>
  <c r="O1211" i="87"/>
  <c r="P1211" i="87" s="1"/>
  <c r="K1211" i="87"/>
  <c r="J1211" i="87"/>
  <c r="L1113" i="87"/>
  <c r="U1113" i="87"/>
  <c r="W1113" i="87" s="1"/>
  <c r="M1113" i="87"/>
  <c r="Q1113" i="87"/>
  <c r="R1113" i="87" s="1"/>
  <c r="S1113" i="87"/>
  <c r="T1113" i="87" s="1"/>
  <c r="O1113" i="87"/>
  <c r="P1113" i="87" s="1"/>
  <c r="K1113" i="87"/>
  <c r="J1113" i="87"/>
  <c r="U1227" i="87"/>
  <c r="W1227" i="87" s="1"/>
  <c r="L1227" i="87"/>
  <c r="M1227" i="87"/>
  <c r="Q1227" i="87"/>
  <c r="R1227" i="87" s="1"/>
  <c r="S1227" i="87"/>
  <c r="T1227" i="87" s="1"/>
  <c r="O1227" i="87"/>
  <c r="P1227" i="87" s="1"/>
  <c r="K1227" i="87"/>
  <c r="J1227" i="87"/>
  <c r="L1022" i="87"/>
  <c r="M1022" i="87"/>
  <c r="U1022" i="87"/>
  <c r="W1022" i="87" s="1"/>
  <c r="S1022" i="87"/>
  <c r="T1022" i="87" s="1"/>
  <c r="O1022" i="87"/>
  <c r="P1022" i="87" s="1"/>
  <c r="Q1022" i="87"/>
  <c r="R1022" i="87" s="1"/>
  <c r="K1022" i="87"/>
  <c r="J1022" i="87"/>
  <c r="U1122" i="87"/>
  <c r="W1122" i="87" s="1"/>
  <c r="L1122" i="87"/>
  <c r="M1122" i="87"/>
  <c r="Q1122" i="87"/>
  <c r="R1122" i="87" s="1"/>
  <c r="O1122" i="87"/>
  <c r="P1122" i="87" s="1"/>
  <c r="S1122" i="87"/>
  <c r="T1122" i="87" s="1"/>
  <c r="K1122" i="87"/>
  <c r="J1122" i="87"/>
  <c r="M1013" i="87"/>
  <c r="U1013" i="87"/>
  <c r="W1013" i="87" s="1"/>
  <c r="L1013" i="87"/>
  <c r="S1013" i="87"/>
  <c r="T1013" i="87" s="1"/>
  <c r="Q1013" i="87"/>
  <c r="R1013" i="87" s="1"/>
  <c r="O1013" i="87"/>
  <c r="P1013" i="87" s="1"/>
  <c r="K1013" i="87"/>
  <c r="J1013" i="87"/>
  <c r="U1068" i="87"/>
  <c r="W1068" i="87" s="1"/>
  <c r="M1068" i="87"/>
  <c r="L1068" i="87"/>
  <c r="Q1068" i="87"/>
  <c r="R1068" i="87" s="1"/>
  <c r="O1068" i="87"/>
  <c r="P1068" i="87" s="1"/>
  <c r="S1068" i="87"/>
  <c r="T1068" i="87" s="1"/>
  <c r="K1068" i="87"/>
  <c r="J1068" i="87"/>
  <c r="U1126" i="87"/>
  <c r="W1126" i="87" s="1"/>
  <c r="M1126" i="87"/>
  <c r="L1126" i="87"/>
  <c r="S1126" i="87"/>
  <c r="T1126" i="87" s="1"/>
  <c r="O1126" i="87"/>
  <c r="P1126" i="87" s="1"/>
  <c r="Q1126" i="87"/>
  <c r="R1126" i="87" s="1"/>
  <c r="J1126" i="87"/>
  <c r="K1126" i="87"/>
  <c r="U1184" i="87"/>
  <c r="W1184" i="87" s="1"/>
  <c r="L1184" i="87"/>
  <c r="M1184" i="87"/>
  <c r="S1184" i="87"/>
  <c r="T1184" i="87" s="1"/>
  <c r="O1184" i="87"/>
  <c r="P1184" i="87" s="1"/>
  <c r="Q1184" i="87"/>
  <c r="R1184" i="87" s="1"/>
  <c r="J1184" i="87"/>
  <c r="K1184" i="87"/>
  <c r="M1061" i="87"/>
  <c r="U1061" i="87"/>
  <c r="W1061" i="87" s="1"/>
  <c r="L1061" i="87"/>
  <c r="O1061" i="87"/>
  <c r="P1061" i="87" s="1"/>
  <c r="Q1061" i="87"/>
  <c r="R1061" i="87" s="1"/>
  <c r="S1061" i="87"/>
  <c r="T1061" i="87" s="1"/>
  <c r="J1061" i="87"/>
  <c r="K1061" i="87"/>
  <c r="M1169" i="87"/>
  <c r="U1169" i="87"/>
  <c r="W1169" i="87" s="1"/>
  <c r="L1169" i="87"/>
  <c r="Q1169" i="87"/>
  <c r="R1169" i="87" s="1"/>
  <c r="O1169" i="87"/>
  <c r="P1169" i="87" s="1"/>
  <c r="S1169" i="87"/>
  <c r="T1169" i="87" s="1"/>
  <c r="J1169" i="87"/>
  <c r="K1169" i="87"/>
  <c r="U1220" i="87"/>
  <c r="W1220" i="87" s="1"/>
  <c r="L1220" i="87"/>
  <c r="M1220" i="87"/>
  <c r="O1220" i="87"/>
  <c r="P1220" i="87" s="1"/>
  <c r="S1220" i="87"/>
  <c r="T1220" i="87" s="1"/>
  <c r="Q1220" i="87"/>
  <c r="R1220" i="87" s="1"/>
  <c r="K1220" i="87"/>
  <c r="J1220" i="87"/>
  <c r="M101" i="87"/>
  <c r="L101" i="87"/>
  <c r="O101" i="87"/>
  <c r="S101" i="87"/>
  <c r="T101" i="87" s="1"/>
  <c r="Q101" i="87"/>
  <c r="R101" i="87" s="1"/>
  <c r="J101" i="87"/>
  <c r="K101" i="87"/>
  <c r="L135" i="87"/>
  <c r="M135" i="87"/>
  <c r="Q135" i="87"/>
  <c r="R135" i="87" s="1"/>
  <c r="S135" i="87"/>
  <c r="T135" i="87" s="1"/>
  <c r="O135" i="87"/>
  <c r="P135" i="87" s="1"/>
  <c r="J135" i="87"/>
  <c r="K135" i="87"/>
  <c r="M301" i="87"/>
  <c r="L301" i="87"/>
  <c r="U301" i="87"/>
  <c r="W301" i="87" s="1"/>
  <c r="Q301" i="87"/>
  <c r="R301" i="87" s="1"/>
  <c r="S301" i="87"/>
  <c r="T301" i="87" s="1"/>
  <c r="K301" i="87"/>
  <c r="O301" i="87"/>
  <c r="P301" i="87" s="1"/>
  <c r="J301" i="87"/>
  <c r="U39" i="87"/>
  <c r="L39" i="87"/>
  <c r="M39" i="87"/>
  <c r="O39" i="87"/>
  <c r="S39" i="87"/>
  <c r="T39" i="87" s="1"/>
  <c r="Q39" i="87"/>
  <c r="R39" i="87" s="1"/>
  <c r="J39" i="87"/>
  <c r="K39" i="87"/>
  <c r="L63" i="87"/>
  <c r="U63" i="87"/>
  <c r="M63" i="87"/>
  <c r="O63" i="87"/>
  <c r="S63" i="87"/>
  <c r="T63" i="87" s="1"/>
  <c r="Q63" i="87"/>
  <c r="R63" i="87" s="1"/>
  <c r="J63" i="87"/>
  <c r="K63" i="87"/>
  <c r="L16" i="87"/>
  <c r="U16" i="87"/>
  <c r="M16" i="87"/>
  <c r="S16" i="87"/>
  <c r="T16" i="87" s="1"/>
  <c r="O16" i="87"/>
  <c r="Q16" i="87"/>
  <c r="R16" i="87" s="1"/>
  <c r="J16" i="87"/>
  <c r="K16" i="87"/>
  <c r="L100" i="87"/>
  <c r="M100" i="87"/>
  <c r="U100" i="87"/>
  <c r="W100" i="87" s="1"/>
  <c r="O100" i="87"/>
  <c r="Q100" i="87"/>
  <c r="R100" i="87" s="1"/>
  <c r="S100" i="87"/>
  <c r="T100" i="87" s="1"/>
  <c r="K100" i="87"/>
  <c r="J100" i="87"/>
  <c r="U83" i="87"/>
  <c r="W83" i="87" s="1"/>
  <c r="I180" i="87" s="1"/>
  <c r="M83" i="87"/>
  <c r="L83" i="87"/>
  <c r="O83" i="87"/>
  <c r="S83" i="87"/>
  <c r="T83" i="87" s="1"/>
  <c r="Q83" i="87"/>
  <c r="R83" i="87" s="1"/>
  <c r="K83" i="87"/>
  <c r="J83" i="87"/>
  <c r="U46" i="87"/>
  <c r="W46" i="87" s="1"/>
  <c r="L46" i="87"/>
  <c r="M46" i="87"/>
  <c r="O46" i="87"/>
  <c r="S46" i="87"/>
  <c r="T46" i="87" s="1"/>
  <c r="Q46" i="87"/>
  <c r="R46" i="87" s="1"/>
  <c r="K46" i="87"/>
  <c r="J46" i="87"/>
  <c r="L21" i="87"/>
  <c r="M21" i="87"/>
  <c r="U21" i="87"/>
  <c r="S21" i="87"/>
  <c r="T21" i="87" s="1"/>
  <c r="O21" i="87"/>
  <c r="K21" i="87"/>
  <c r="Q21" i="87"/>
  <c r="R21" i="87" s="1"/>
  <c r="J21" i="87"/>
  <c r="U61" i="87"/>
  <c r="L61" i="87"/>
  <c r="M61" i="87"/>
  <c r="Q61" i="87"/>
  <c r="R61" i="87" s="1"/>
  <c r="S61" i="87"/>
  <c r="T61" i="87" s="1"/>
  <c r="O61" i="87"/>
  <c r="J61" i="87"/>
  <c r="K61" i="87"/>
  <c r="L257" i="87"/>
  <c r="M257" i="87"/>
  <c r="U257" i="87"/>
  <c r="W257" i="87" s="1"/>
  <c r="K257" i="87"/>
  <c r="O257" i="87"/>
  <c r="P257" i="87" s="1"/>
  <c r="S257" i="87"/>
  <c r="T257" i="87" s="1"/>
  <c r="Q257" i="87"/>
  <c r="R257" i="87" s="1"/>
  <c r="J257" i="87"/>
  <c r="U329" i="87"/>
  <c r="W329" i="87" s="1"/>
  <c r="L329" i="87"/>
  <c r="M329" i="87"/>
  <c r="O329" i="87"/>
  <c r="P329" i="87" s="1"/>
  <c r="Q329" i="87"/>
  <c r="R329" i="87" s="1"/>
  <c r="S329" i="87"/>
  <c r="T329" i="87" s="1"/>
  <c r="K329" i="87"/>
  <c r="J329" i="87"/>
  <c r="L187" i="87"/>
  <c r="U187" i="87"/>
  <c r="W187" i="87" s="1"/>
  <c r="M187" i="87"/>
  <c r="Q187" i="87"/>
  <c r="R187" i="87" s="1"/>
  <c r="O187" i="87"/>
  <c r="P187" i="87" s="1"/>
  <c r="S187" i="87"/>
  <c r="T187" i="87" s="1"/>
  <c r="K187" i="87"/>
  <c r="J187" i="87"/>
  <c r="U280" i="87"/>
  <c r="W280" i="87" s="1"/>
  <c r="M280" i="87"/>
  <c r="L280" i="87"/>
  <c r="O280" i="87"/>
  <c r="P280" i="87" s="1"/>
  <c r="S280" i="87"/>
  <c r="T280" i="87" s="1"/>
  <c r="Q280" i="87"/>
  <c r="R280" i="87" s="1"/>
  <c r="J280" i="87"/>
  <c r="K280" i="87"/>
  <c r="M205" i="87"/>
  <c r="L205" i="87"/>
  <c r="U205" i="87"/>
  <c r="W205" i="87" s="1"/>
  <c r="O205" i="87"/>
  <c r="P205" i="87" s="1"/>
  <c r="Q205" i="87"/>
  <c r="R205" i="87" s="1"/>
  <c r="S205" i="87"/>
  <c r="T205" i="87" s="1"/>
  <c r="J205" i="87"/>
  <c r="K205" i="87"/>
  <c r="U510" i="87"/>
  <c r="W510" i="87" s="1"/>
  <c r="M510" i="87"/>
  <c r="L510" i="87"/>
  <c r="S510" i="87"/>
  <c r="T510" i="87" s="1"/>
  <c r="Q510" i="87"/>
  <c r="R510" i="87" s="1"/>
  <c r="O510" i="87"/>
  <c r="P510" i="87" s="1"/>
  <c r="J510" i="87"/>
  <c r="K510" i="87"/>
  <c r="U284" i="87"/>
  <c r="W284" i="87" s="1"/>
  <c r="L284" i="87"/>
  <c r="M284" i="87"/>
  <c r="S284" i="87"/>
  <c r="T284" i="87" s="1"/>
  <c r="Q284" i="87"/>
  <c r="R284" i="87" s="1"/>
  <c r="O284" i="87"/>
  <c r="P284" i="87" s="1"/>
  <c r="K284" i="87"/>
  <c r="J284" i="87"/>
  <c r="M269" i="87"/>
  <c r="U269" i="87"/>
  <c r="W269" i="87" s="1"/>
  <c r="L269" i="87"/>
  <c r="O269" i="87"/>
  <c r="P269" i="87" s="1"/>
  <c r="Q269" i="87"/>
  <c r="R269" i="87" s="1"/>
  <c r="S269" i="87"/>
  <c r="T269" i="87" s="1"/>
  <c r="J269" i="87"/>
  <c r="K269" i="87"/>
  <c r="M148" i="87"/>
  <c r="L148" i="87"/>
  <c r="Q148" i="87"/>
  <c r="R148" i="87" s="1"/>
  <c r="S148" i="87"/>
  <c r="T148" i="87" s="1"/>
  <c r="O148" i="87"/>
  <c r="J148" i="87"/>
  <c r="K148" i="87"/>
  <c r="L297" i="87"/>
  <c r="M297" i="87"/>
  <c r="U297" i="87"/>
  <c r="W297" i="87" s="1"/>
  <c r="S297" i="87"/>
  <c r="T297" i="87" s="1"/>
  <c r="Q297" i="87"/>
  <c r="R297" i="87" s="1"/>
  <c r="O297" i="87"/>
  <c r="P297" i="87" s="1"/>
  <c r="K297" i="87"/>
  <c r="J297" i="87"/>
  <c r="U197" i="87"/>
  <c r="W197" i="87" s="1"/>
  <c r="L197" i="87"/>
  <c r="M197" i="87"/>
  <c r="S197" i="87"/>
  <c r="T197" i="87" s="1"/>
  <c r="Q197" i="87"/>
  <c r="R197" i="87" s="1"/>
  <c r="K197" i="87"/>
  <c r="O197" i="87"/>
  <c r="P197" i="87" s="1"/>
  <c r="J197" i="87"/>
  <c r="M340" i="87"/>
  <c r="U340" i="87"/>
  <c r="W340" i="87" s="1"/>
  <c r="L340" i="87"/>
  <c r="O340" i="87"/>
  <c r="P340" i="87" s="1"/>
  <c r="S340" i="87"/>
  <c r="T340" i="87" s="1"/>
  <c r="Q340" i="87"/>
  <c r="R340" i="87" s="1"/>
  <c r="K340" i="87"/>
  <c r="J340" i="87"/>
  <c r="L158" i="87"/>
  <c r="M158" i="87"/>
  <c r="S158" i="87"/>
  <c r="T158" i="87" s="1"/>
  <c r="Q158" i="87"/>
  <c r="R158" i="87" s="1"/>
  <c r="O158" i="87"/>
  <c r="J158" i="87"/>
  <c r="K158" i="87"/>
  <c r="U279" i="87"/>
  <c r="W279" i="87" s="1"/>
  <c r="L279" i="87"/>
  <c r="M279" i="87"/>
  <c r="S279" i="87"/>
  <c r="T279" i="87" s="1"/>
  <c r="Q279" i="87"/>
  <c r="R279" i="87" s="1"/>
  <c r="O279" i="87"/>
  <c r="P279" i="87" s="1"/>
  <c r="J279" i="87"/>
  <c r="K279" i="87"/>
  <c r="U369" i="87"/>
  <c r="W369" i="87" s="1"/>
  <c r="M369" i="87"/>
  <c r="L369" i="87"/>
  <c r="Q369" i="87"/>
  <c r="R369" i="87" s="1"/>
  <c r="S369" i="87"/>
  <c r="T369" i="87" s="1"/>
  <c r="O369" i="87"/>
  <c r="P369" i="87" s="1"/>
  <c r="K369" i="87"/>
  <c r="J369" i="87"/>
  <c r="U477" i="87"/>
  <c r="W477" i="87" s="1"/>
  <c r="L477" i="87"/>
  <c r="M477" i="87"/>
  <c r="S477" i="87"/>
  <c r="T477" i="87" s="1"/>
  <c r="Q477" i="87"/>
  <c r="R477" i="87" s="1"/>
  <c r="O477" i="87"/>
  <c r="P477" i="87" s="1"/>
  <c r="K477" i="87"/>
  <c r="J477" i="87"/>
  <c r="U451" i="87"/>
  <c r="W451" i="87" s="1"/>
  <c r="L451" i="87"/>
  <c r="M451" i="87"/>
  <c r="Q451" i="87"/>
  <c r="R451" i="87" s="1"/>
  <c r="O451" i="87"/>
  <c r="P451" i="87" s="1"/>
  <c r="S451" i="87"/>
  <c r="T451" i="87" s="1"/>
  <c r="J451" i="87"/>
  <c r="K451" i="87"/>
  <c r="U495" i="87"/>
  <c r="W495" i="87" s="1"/>
  <c r="L495" i="87"/>
  <c r="M495" i="87"/>
  <c r="S495" i="87"/>
  <c r="T495" i="87" s="1"/>
  <c r="O495" i="87"/>
  <c r="P495" i="87" s="1"/>
  <c r="Q495" i="87"/>
  <c r="R495" i="87" s="1"/>
  <c r="K495" i="87"/>
  <c r="J495" i="87"/>
  <c r="M407" i="87"/>
  <c r="U407" i="87"/>
  <c r="W407" i="87" s="1"/>
  <c r="L407" i="87"/>
  <c r="S407" i="87"/>
  <c r="T407" i="87" s="1"/>
  <c r="Q407" i="87"/>
  <c r="R407" i="87" s="1"/>
  <c r="O407" i="87"/>
  <c r="P407" i="87" s="1"/>
  <c r="K407" i="87"/>
  <c r="J407" i="87"/>
  <c r="L525" i="87"/>
  <c r="U525" i="87"/>
  <c r="W525" i="87" s="1"/>
  <c r="M525" i="87"/>
  <c r="S525" i="87"/>
  <c r="T525" i="87" s="1"/>
  <c r="O525" i="87"/>
  <c r="P525" i="87" s="1"/>
  <c r="Q525" i="87"/>
  <c r="R525" i="87" s="1"/>
  <c r="J525" i="87"/>
  <c r="K525" i="87"/>
  <c r="U352" i="87"/>
  <c r="W352" i="87" s="1"/>
  <c r="L352" i="87"/>
  <c r="M352" i="87"/>
  <c r="S352" i="87"/>
  <c r="T352" i="87" s="1"/>
  <c r="O352" i="87"/>
  <c r="P352" i="87" s="1"/>
  <c r="Q352" i="87"/>
  <c r="R352" i="87" s="1"/>
  <c r="K352" i="87"/>
  <c r="J352" i="87"/>
  <c r="L454" i="87"/>
  <c r="U454" i="87"/>
  <c r="W454" i="87" s="1"/>
  <c r="M454" i="87"/>
  <c r="O454" i="87"/>
  <c r="P454" i="87" s="1"/>
  <c r="Q454" i="87"/>
  <c r="R454" i="87" s="1"/>
  <c r="S454" i="87"/>
  <c r="T454" i="87" s="1"/>
  <c r="J454" i="87"/>
  <c r="K454" i="87"/>
  <c r="M528" i="87"/>
  <c r="U528" i="87"/>
  <c r="W528" i="87" s="1"/>
  <c r="L528" i="87"/>
  <c r="O528" i="87"/>
  <c r="P528" i="87" s="1"/>
  <c r="Q528" i="87"/>
  <c r="R528" i="87" s="1"/>
  <c r="K528" i="87"/>
  <c r="S528" i="87"/>
  <c r="T528" i="87" s="1"/>
  <c r="J528" i="87"/>
  <c r="M471" i="87"/>
  <c r="L471" i="87"/>
  <c r="U471" i="87"/>
  <c r="W471" i="87" s="1"/>
  <c r="O471" i="87"/>
  <c r="P471" i="87" s="1"/>
  <c r="Q471" i="87"/>
  <c r="R471" i="87" s="1"/>
  <c r="S471" i="87"/>
  <c r="T471" i="87" s="1"/>
  <c r="K471" i="87"/>
  <c r="J471" i="87"/>
  <c r="U411" i="87"/>
  <c r="W411" i="87" s="1"/>
  <c r="L411" i="87"/>
  <c r="M411" i="87"/>
  <c r="O411" i="87"/>
  <c r="P411" i="87" s="1"/>
  <c r="Q411" i="87"/>
  <c r="R411" i="87" s="1"/>
  <c r="S411" i="87"/>
  <c r="T411" i="87" s="1"/>
  <c r="K411" i="87"/>
  <c r="J411" i="87"/>
  <c r="L464" i="87"/>
  <c r="M464" i="87"/>
  <c r="U464" i="87"/>
  <c r="W464" i="87" s="1"/>
  <c r="S464" i="87"/>
  <c r="T464" i="87" s="1"/>
  <c r="O464" i="87"/>
  <c r="P464" i="87" s="1"/>
  <c r="Q464" i="87"/>
  <c r="R464" i="87" s="1"/>
  <c r="J464" i="87"/>
  <c r="K464" i="87"/>
  <c r="M371" i="87"/>
  <c r="U371" i="87"/>
  <c r="W371" i="87" s="1"/>
  <c r="L371" i="87"/>
  <c r="Q371" i="87"/>
  <c r="R371" i="87" s="1"/>
  <c r="S371" i="87"/>
  <c r="T371" i="87" s="1"/>
  <c r="O371" i="87"/>
  <c r="P371" i="87" s="1"/>
  <c r="J371" i="87"/>
  <c r="K371" i="87"/>
  <c r="U762" i="87"/>
  <c r="W762" i="87" s="1"/>
  <c r="M762" i="87"/>
  <c r="L762" i="87"/>
  <c r="S762" i="87"/>
  <c r="T762" i="87" s="1"/>
  <c r="O762" i="87"/>
  <c r="P762" i="87" s="1"/>
  <c r="Q762" i="87"/>
  <c r="R762" i="87" s="1"/>
  <c r="K762" i="87"/>
  <c r="J762" i="87"/>
  <c r="L432" i="87"/>
  <c r="U432" i="87"/>
  <c r="W432" i="87" s="1"/>
  <c r="M432" i="87"/>
  <c r="Q432" i="87"/>
  <c r="R432" i="87" s="1"/>
  <c r="O432" i="87"/>
  <c r="P432" i="87" s="1"/>
  <c r="S432" i="87"/>
  <c r="T432" i="87" s="1"/>
  <c r="J432" i="87"/>
  <c r="K432" i="87"/>
  <c r="U476" i="87"/>
  <c r="W476" i="87" s="1"/>
  <c r="L476" i="87"/>
  <c r="M476" i="87"/>
  <c r="O476" i="87"/>
  <c r="P476" i="87" s="1"/>
  <c r="S476" i="87"/>
  <c r="T476" i="87" s="1"/>
  <c r="Q476" i="87"/>
  <c r="R476" i="87" s="1"/>
  <c r="J476" i="87"/>
  <c r="K476" i="87"/>
  <c r="M529" i="87"/>
  <c r="U529" i="87"/>
  <c r="W529" i="87" s="1"/>
  <c r="L529" i="87"/>
  <c r="O529" i="87"/>
  <c r="P529" i="87" s="1"/>
  <c r="S529" i="87"/>
  <c r="T529" i="87" s="1"/>
  <c r="Q529" i="87"/>
  <c r="R529" i="87" s="1"/>
  <c r="K529" i="87"/>
  <c r="J529" i="87"/>
  <c r="U363" i="87"/>
  <c r="W363" i="87" s="1"/>
  <c r="M363" i="87"/>
  <c r="L363" i="87"/>
  <c r="O363" i="87"/>
  <c r="P363" i="87" s="1"/>
  <c r="S363" i="87"/>
  <c r="T363" i="87" s="1"/>
  <c r="Q363" i="87"/>
  <c r="R363" i="87" s="1"/>
  <c r="J363" i="87"/>
  <c r="K363" i="87"/>
  <c r="L412" i="87"/>
  <c r="U412" i="87"/>
  <c r="W412" i="87" s="1"/>
  <c r="M412" i="87"/>
  <c r="S412" i="87"/>
  <c r="T412" i="87" s="1"/>
  <c r="Q412" i="87"/>
  <c r="R412" i="87" s="1"/>
  <c r="O412" i="87"/>
  <c r="P412" i="87" s="1"/>
  <c r="J412" i="87"/>
  <c r="K412" i="87"/>
  <c r="U458" i="87"/>
  <c r="W458" i="87" s="1"/>
  <c r="L458" i="87"/>
  <c r="M458" i="87"/>
  <c r="Q458" i="87"/>
  <c r="R458" i="87" s="1"/>
  <c r="S458" i="87"/>
  <c r="T458" i="87" s="1"/>
  <c r="K458" i="87"/>
  <c r="J458" i="87"/>
  <c r="O458" i="87"/>
  <c r="P458" i="87" s="1"/>
  <c r="U575" i="87"/>
  <c r="W575" i="87" s="1"/>
  <c r="M575" i="87"/>
  <c r="L575" i="87"/>
  <c r="S575" i="87"/>
  <c r="T575" i="87" s="1"/>
  <c r="O575" i="87"/>
  <c r="P575" i="87" s="1"/>
  <c r="Q575" i="87"/>
  <c r="R575" i="87" s="1"/>
  <c r="K575" i="87"/>
  <c r="J575" i="87"/>
  <c r="U724" i="87"/>
  <c r="W724" i="87" s="1"/>
  <c r="L724" i="87"/>
  <c r="M724" i="87"/>
  <c r="Q724" i="87"/>
  <c r="R724" i="87" s="1"/>
  <c r="S724" i="87"/>
  <c r="T724" i="87" s="1"/>
  <c r="O724" i="87"/>
  <c r="P724" i="87" s="1"/>
  <c r="K724" i="87"/>
  <c r="J724" i="87"/>
  <c r="M617" i="87"/>
  <c r="U617" i="87"/>
  <c r="W617" i="87" s="1"/>
  <c r="L617" i="87"/>
  <c r="O617" i="87"/>
  <c r="P617" i="87" s="1"/>
  <c r="Q617" i="87"/>
  <c r="R617" i="87" s="1"/>
  <c r="S617" i="87"/>
  <c r="T617" i="87" s="1"/>
  <c r="K617" i="87"/>
  <c r="J617" i="87"/>
  <c r="M662" i="87"/>
  <c r="U662" i="87"/>
  <c r="W662" i="87" s="1"/>
  <c r="L662" i="87"/>
  <c r="S662" i="87"/>
  <c r="T662" i="87" s="1"/>
  <c r="Q662" i="87"/>
  <c r="R662" i="87" s="1"/>
  <c r="O662" i="87"/>
  <c r="P662" i="87" s="1"/>
  <c r="K662" i="87"/>
  <c r="J662" i="87"/>
  <c r="U699" i="87"/>
  <c r="W699" i="87" s="1"/>
  <c r="L699" i="87"/>
  <c r="M699" i="87"/>
  <c r="Q699" i="87"/>
  <c r="R699" i="87" s="1"/>
  <c r="O699" i="87"/>
  <c r="P699" i="87" s="1"/>
  <c r="S699" i="87"/>
  <c r="T699" i="87" s="1"/>
  <c r="J699" i="87"/>
  <c r="K699" i="87"/>
  <c r="U636" i="87"/>
  <c r="W636" i="87" s="1"/>
  <c r="L636" i="87"/>
  <c r="M636" i="87"/>
  <c r="S636" i="87"/>
  <c r="T636" i="87" s="1"/>
  <c r="Q636" i="87"/>
  <c r="R636" i="87" s="1"/>
  <c r="O636" i="87"/>
  <c r="P636" i="87" s="1"/>
  <c r="K636" i="87"/>
  <c r="J636" i="87"/>
  <c r="M561" i="87"/>
  <c r="L561" i="87"/>
  <c r="U561" i="87"/>
  <c r="W561" i="87" s="1"/>
  <c r="Q561" i="87"/>
  <c r="R561" i="87" s="1"/>
  <c r="S561" i="87"/>
  <c r="T561" i="87" s="1"/>
  <c r="O561" i="87"/>
  <c r="P561" i="87" s="1"/>
  <c r="K561" i="87"/>
  <c r="J561" i="87"/>
  <c r="L723" i="87"/>
  <c r="U723" i="87"/>
  <c r="W723" i="87" s="1"/>
  <c r="M723" i="87"/>
  <c r="S723" i="87"/>
  <c r="T723" i="87" s="1"/>
  <c r="O723" i="87"/>
  <c r="P723" i="87" s="1"/>
  <c r="Q723" i="87"/>
  <c r="R723" i="87" s="1"/>
  <c r="J723" i="87"/>
  <c r="K723" i="87"/>
  <c r="M663" i="87"/>
  <c r="L663" i="87"/>
  <c r="U663" i="87"/>
  <c r="W663" i="87" s="1"/>
  <c r="O663" i="87"/>
  <c r="P663" i="87" s="1"/>
  <c r="S663" i="87"/>
  <c r="T663" i="87" s="1"/>
  <c r="Q663" i="87"/>
  <c r="R663" i="87" s="1"/>
  <c r="K663" i="87"/>
  <c r="J663" i="87"/>
  <c r="L562" i="87"/>
  <c r="U562" i="87"/>
  <c r="W562" i="87" s="1"/>
  <c r="M562" i="87"/>
  <c r="O562" i="87"/>
  <c r="P562" i="87" s="1"/>
  <c r="Q562" i="87"/>
  <c r="R562" i="87" s="1"/>
  <c r="S562" i="87"/>
  <c r="T562" i="87" s="1"/>
  <c r="K562" i="87"/>
  <c r="J562" i="87"/>
  <c r="M758" i="87"/>
  <c r="U758" i="87"/>
  <c r="W758" i="87" s="1"/>
  <c r="L758" i="87"/>
  <c r="S758" i="87"/>
  <c r="T758" i="87" s="1"/>
  <c r="Q758" i="87"/>
  <c r="R758" i="87" s="1"/>
  <c r="O758" i="87"/>
  <c r="P758" i="87" s="1"/>
  <c r="K758" i="87"/>
  <c r="J758" i="87"/>
  <c r="L694" i="87"/>
  <c r="M694" i="87"/>
  <c r="U694" i="87"/>
  <c r="W694" i="87" s="1"/>
  <c r="O694" i="87"/>
  <c r="P694" i="87" s="1"/>
  <c r="Q694" i="87"/>
  <c r="R694" i="87" s="1"/>
  <c r="S694" i="87"/>
  <c r="T694" i="87" s="1"/>
  <c r="J694" i="87"/>
  <c r="K694" i="87"/>
  <c r="L643" i="87"/>
  <c r="M643" i="87"/>
  <c r="U643" i="87"/>
  <c r="W643" i="87" s="1"/>
  <c r="Q643" i="87"/>
  <c r="R643" i="87" s="1"/>
  <c r="S643" i="87"/>
  <c r="T643" i="87" s="1"/>
  <c r="O643" i="87"/>
  <c r="P643" i="87" s="1"/>
  <c r="K643" i="87"/>
  <c r="J643" i="87"/>
  <c r="M746" i="87"/>
  <c r="U746" i="87"/>
  <c r="W746" i="87" s="1"/>
  <c r="L746" i="87"/>
  <c r="Q746" i="87"/>
  <c r="R746" i="87" s="1"/>
  <c r="S746" i="87"/>
  <c r="T746" i="87" s="1"/>
  <c r="O746" i="87"/>
  <c r="P746" i="87" s="1"/>
  <c r="K746" i="87"/>
  <c r="J746" i="87"/>
  <c r="M826" i="87"/>
  <c r="U826" i="87"/>
  <c r="W826" i="87" s="1"/>
  <c r="L826" i="87"/>
  <c r="O826" i="87"/>
  <c r="P826" i="87" s="1"/>
  <c r="S826" i="87"/>
  <c r="T826" i="87" s="1"/>
  <c r="Q826" i="87"/>
  <c r="R826" i="87" s="1"/>
  <c r="K826" i="87"/>
  <c r="J826" i="87"/>
  <c r="M929" i="87"/>
  <c r="L929" i="87"/>
  <c r="U929" i="87"/>
  <c r="W929" i="87" s="1"/>
  <c r="S929" i="87"/>
  <c r="T929" i="87" s="1"/>
  <c r="Q929" i="87"/>
  <c r="R929" i="87" s="1"/>
  <c r="O929" i="87"/>
  <c r="P929" i="87" s="1"/>
  <c r="K929" i="87"/>
  <c r="J929" i="87"/>
  <c r="U981" i="87"/>
  <c r="W981" i="87" s="1"/>
  <c r="L981" i="87"/>
  <c r="M981" i="87"/>
  <c r="O981" i="87"/>
  <c r="P981" i="87" s="1"/>
  <c r="Q981" i="87"/>
  <c r="R981" i="87" s="1"/>
  <c r="S981" i="87"/>
  <c r="T981" i="87" s="1"/>
  <c r="K981" i="87"/>
  <c r="J981" i="87"/>
  <c r="L781" i="87"/>
  <c r="U781" i="87"/>
  <c r="W781" i="87" s="1"/>
  <c r="M781" i="87"/>
  <c r="Q781" i="87"/>
  <c r="R781" i="87" s="1"/>
  <c r="S781" i="87"/>
  <c r="T781" i="87" s="1"/>
  <c r="O781" i="87"/>
  <c r="P781" i="87" s="1"/>
  <c r="J781" i="87"/>
  <c r="K781" i="87"/>
  <c r="L852" i="87"/>
  <c r="U852" i="87"/>
  <c r="W852" i="87" s="1"/>
  <c r="M852" i="87"/>
  <c r="S852" i="87"/>
  <c r="T852" i="87" s="1"/>
  <c r="O852" i="87"/>
  <c r="P852" i="87" s="1"/>
  <c r="Q852" i="87"/>
  <c r="R852" i="87" s="1"/>
  <c r="K852" i="87"/>
  <c r="J852" i="87"/>
  <c r="U784" i="87"/>
  <c r="W784" i="87" s="1"/>
  <c r="M784" i="87"/>
  <c r="L784" i="87"/>
  <c r="S784" i="87"/>
  <c r="T784" i="87" s="1"/>
  <c r="Q784" i="87"/>
  <c r="R784" i="87" s="1"/>
  <c r="O784" i="87"/>
  <c r="P784" i="87" s="1"/>
  <c r="J784" i="87"/>
  <c r="K784" i="87"/>
  <c r="L836" i="87"/>
  <c r="U836" i="87"/>
  <c r="W836" i="87" s="1"/>
  <c r="M836" i="87"/>
  <c r="Q836" i="87"/>
  <c r="R836" i="87" s="1"/>
  <c r="S836" i="87"/>
  <c r="T836" i="87" s="1"/>
  <c r="O836" i="87"/>
  <c r="P836" i="87" s="1"/>
  <c r="K836" i="87"/>
  <c r="J836" i="87"/>
  <c r="M882" i="87"/>
  <c r="L882" i="87"/>
  <c r="U882" i="87"/>
  <c r="W882" i="87" s="1"/>
  <c r="Q882" i="87"/>
  <c r="R882" i="87" s="1"/>
  <c r="S882" i="87"/>
  <c r="T882" i="87" s="1"/>
  <c r="O882" i="87"/>
  <c r="P882" i="87" s="1"/>
  <c r="K882" i="87"/>
  <c r="J882" i="87"/>
  <c r="L946" i="87"/>
  <c r="M946" i="87"/>
  <c r="U946" i="87"/>
  <c r="W946" i="87" s="1"/>
  <c r="S946" i="87"/>
  <c r="T946" i="87" s="1"/>
  <c r="Q946" i="87"/>
  <c r="R946" i="87" s="1"/>
  <c r="O946" i="87"/>
  <c r="P946" i="87" s="1"/>
  <c r="K946" i="87"/>
  <c r="J946" i="87"/>
  <c r="M1089" i="87"/>
  <c r="L1089" i="87"/>
  <c r="U1089" i="87"/>
  <c r="W1089" i="87" s="1"/>
  <c r="S1089" i="87"/>
  <c r="T1089" i="87" s="1"/>
  <c r="O1089" i="87"/>
  <c r="P1089" i="87" s="1"/>
  <c r="Q1089" i="87"/>
  <c r="R1089" i="87" s="1"/>
  <c r="J1089" i="87"/>
  <c r="K1089" i="87"/>
  <c r="M849" i="87"/>
  <c r="L849" i="87"/>
  <c r="U849" i="87"/>
  <c r="W849" i="87" s="1"/>
  <c r="S849" i="87"/>
  <c r="T849" i="87" s="1"/>
  <c r="O849" i="87"/>
  <c r="P849" i="87" s="1"/>
  <c r="Q849" i="87"/>
  <c r="R849" i="87" s="1"/>
  <c r="J849" i="87"/>
  <c r="K849" i="87"/>
  <c r="U885" i="87"/>
  <c r="W885" i="87" s="1"/>
  <c r="M885" i="87"/>
  <c r="L885" i="87"/>
  <c r="O885" i="87"/>
  <c r="P885" i="87" s="1"/>
  <c r="S885" i="87"/>
  <c r="T885" i="87" s="1"/>
  <c r="Q885" i="87"/>
  <c r="R885" i="87" s="1"/>
  <c r="J885" i="87"/>
  <c r="K885" i="87"/>
  <c r="M982" i="87"/>
  <c r="U982" i="87"/>
  <c r="W982" i="87" s="1"/>
  <c r="L982" i="87"/>
  <c r="Q982" i="87"/>
  <c r="R982" i="87" s="1"/>
  <c r="S982" i="87"/>
  <c r="T982" i="87" s="1"/>
  <c r="O982" i="87"/>
  <c r="P982" i="87" s="1"/>
  <c r="K982" i="87"/>
  <c r="J982" i="87"/>
  <c r="M839" i="87"/>
  <c r="U839" i="87"/>
  <c r="W839" i="87" s="1"/>
  <c r="L839" i="87"/>
  <c r="Q839" i="87"/>
  <c r="R839" i="87" s="1"/>
  <c r="S839" i="87"/>
  <c r="T839" i="87" s="1"/>
  <c r="O839" i="87"/>
  <c r="P839" i="87" s="1"/>
  <c r="K839" i="87"/>
  <c r="J839" i="87"/>
  <c r="M927" i="87"/>
  <c r="U927" i="87"/>
  <c r="W927" i="87" s="1"/>
  <c r="L927" i="87"/>
  <c r="S927" i="87"/>
  <c r="T927" i="87" s="1"/>
  <c r="Q927" i="87"/>
  <c r="R927" i="87" s="1"/>
  <c r="O927" i="87"/>
  <c r="P927" i="87" s="1"/>
  <c r="J927" i="87"/>
  <c r="K927" i="87"/>
  <c r="L883" i="87"/>
  <c r="U883" i="87"/>
  <c r="W883" i="87" s="1"/>
  <c r="M883" i="87"/>
  <c r="O883" i="87"/>
  <c r="P883" i="87" s="1"/>
  <c r="Q883" i="87"/>
  <c r="R883" i="87" s="1"/>
  <c r="S883" i="87"/>
  <c r="T883" i="87" s="1"/>
  <c r="J883" i="87"/>
  <c r="K883" i="87"/>
  <c r="U822" i="87"/>
  <c r="W822" i="87" s="1"/>
  <c r="M822" i="87"/>
  <c r="L822" i="87"/>
  <c r="Q822" i="87"/>
  <c r="R822" i="87" s="1"/>
  <c r="O822" i="87"/>
  <c r="P822" i="87" s="1"/>
  <c r="S822" i="87"/>
  <c r="T822" i="87" s="1"/>
  <c r="K822" i="87"/>
  <c r="J822" i="87"/>
  <c r="L835" i="87"/>
  <c r="M835" i="87"/>
  <c r="U835" i="87"/>
  <c r="W835" i="87" s="1"/>
  <c r="Q835" i="87"/>
  <c r="R835" i="87" s="1"/>
  <c r="O835" i="87"/>
  <c r="P835" i="87" s="1"/>
  <c r="S835" i="87"/>
  <c r="T835" i="87" s="1"/>
  <c r="J835" i="87"/>
  <c r="K835" i="87"/>
  <c r="L890" i="87"/>
  <c r="M890" i="87"/>
  <c r="U890" i="87"/>
  <c r="W890" i="87" s="1"/>
  <c r="Q890" i="87"/>
  <c r="R890" i="87" s="1"/>
  <c r="S890" i="87"/>
  <c r="T890" i="87" s="1"/>
  <c r="O890" i="87"/>
  <c r="P890" i="87" s="1"/>
  <c r="K890" i="87"/>
  <c r="J890" i="87"/>
  <c r="M976" i="87"/>
  <c r="U976" i="87"/>
  <c r="W976" i="87" s="1"/>
  <c r="L976" i="87"/>
  <c r="Q976" i="87"/>
  <c r="R976" i="87" s="1"/>
  <c r="O976" i="87"/>
  <c r="P976" i="87" s="1"/>
  <c r="S976" i="87"/>
  <c r="T976" i="87" s="1"/>
  <c r="J976" i="87"/>
  <c r="K976" i="87"/>
  <c r="U780" i="87"/>
  <c r="W780" i="87" s="1"/>
  <c r="M780" i="87"/>
  <c r="L780" i="87"/>
  <c r="O780" i="87"/>
  <c r="P780" i="87" s="1"/>
  <c r="S780" i="87"/>
  <c r="T780" i="87" s="1"/>
  <c r="Q780" i="87"/>
  <c r="R780" i="87" s="1"/>
  <c r="K780" i="87"/>
  <c r="J780" i="87"/>
  <c r="M783" i="87"/>
  <c r="L783" i="87"/>
  <c r="U783" i="87"/>
  <c r="W783" i="87" s="1"/>
  <c r="Q783" i="87"/>
  <c r="R783" i="87" s="1"/>
  <c r="S783" i="87"/>
  <c r="T783" i="87" s="1"/>
  <c r="O783" i="87"/>
  <c r="P783" i="87" s="1"/>
  <c r="J783" i="87"/>
  <c r="K783" i="87"/>
  <c r="L1086" i="87"/>
  <c r="M1086" i="87"/>
  <c r="U1086" i="87"/>
  <c r="W1086" i="87" s="1"/>
  <c r="Q1086" i="87"/>
  <c r="R1086" i="87" s="1"/>
  <c r="S1086" i="87"/>
  <c r="T1086" i="87" s="1"/>
  <c r="O1086" i="87"/>
  <c r="P1086" i="87" s="1"/>
  <c r="J1086" i="87"/>
  <c r="K1086" i="87"/>
  <c r="U1172" i="87"/>
  <c r="W1172" i="87" s="1"/>
  <c r="L1172" i="87"/>
  <c r="M1172" i="87"/>
  <c r="S1172" i="87"/>
  <c r="T1172" i="87" s="1"/>
  <c r="Q1172" i="87"/>
  <c r="R1172" i="87" s="1"/>
  <c r="O1172" i="87"/>
  <c r="P1172" i="87" s="1"/>
  <c r="K1172" i="87"/>
  <c r="J1172" i="87"/>
  <c r="M1104" i="87"/>
  <c r="U1104" i="87"/>
  <c r="W1104" i="87" s="1"/>
  <c r="L1104" i="87"/>
  <c r="O1104" i="87"/>
  <c r="P1104" i="87" s="1"/>
  <c r="Q1104" i="87"/>
  <c r="R1104" i="87" s="1"/>
  <c r="S1104" i="87"/>
  <c r="T1104" i="87" s="1"/>
  <c r="J1104" i="87"/>
  <c r="K1104" i="87"/>
  <c r="L1067" i="87"/>
  <c r="U1067" i="87"/>
  <c r="W1067" i="87" s="1"/>
  <c r="M1067" i="87"/>
  <c r="O1067" i="87"/>
  <c r="P1067" i="87" s="1"/>
  <c r="Q1067" i="87"/>
  <c r="R1067" i="87" s="1"/>
  <c r="S1067" i="87"/>
  <c r="T1067" i="87" s="1"/>
  <c r="K1067" i="87"/>
  <c r="J1067" i="87"/>
  <c r="L1124" i="87"/>
  <c r="M1124" i="87"/>
  <c r="U1124" i="87"/>
  <c r="W1124" i="87" s="1"/>
  <c r="Q1124" i="87"/>
  <c r="R1124" i="87" s="1"/>
  <c r="O1124" i="87"/>
  <c r="P1124" i="87" s="1"/>
  <c r="S1124" i="87"/>
  <c r="T1124" i="87" s="1"/>
  <c r="K1124" i="87"/>
  <c r="J1124" i="87"/>
  <c r="U1074" i="87"/>
  <c r="W1074" i="87" s="1"/>
  <c r="M1074" i="87"/>
  <c r="L1074" i="87"/>
  <c r="Q1074" i="87"/>
  <c r="R1074" i="87" s="1"/>
  <c r="S1074" i="87"/>
  <c r="T1074" i="87" s="1"/>
  <c r="O1074" i="87"/>
  <c r="P1074" i="87" s="1"/>
  <c r="J1074" i="87"/>
  <c r="K1074" i="87"/>
  <c r="U1115" i="87"/>
  <c r="W1115" i="87" s="1"/>
  <c r="M1115" i="87"/>
  <c r="L1115" i="87"/>
  <c r="S1115" i="87"/>
  <c r="T1115" i="87" s="1"/>
  <c r="Q1115" i="87"/>
  <c r="R1115" i="87" s="1"/>
  <c r="O1115" i="87"/>
  <c r="P1115" i="87" s="1"/>
  <c r="K1115" i="87"/>
  <c r="J1115" i="87"/>
  <c r="M1165" i="87"/>
  <c r="U1165" i="87"/>
  <c r="W1165" i="87" s="1"/>
  <c r="L1165" i="87"/>
  <c r="S1165" i="87"/>
  <c r="T1165" i="87" s="1"/>
  <c r="Q1165" i="87"/>
  <c r="R1165" i="87" s="1"/>
  <c r="O1165" i="87"/>
  <c r="P1165" i="87" s="1"/>
  <c r="J1165" i="87"/>
  <c r="K1165" i="87"/>
  <c r="U1216" i="87"/>
  <c r="W1216" i="87" s="1"/>
  <c r="M1216" i="87"/>
  <c r="L1216" i="87"/>
  <c r="S1216" i="87"/>
  <c r="T1216" i="87" s="1"/>
  <c r="O1216" i="87"/>
  <c r="P1216" i="87" s="1"/>
  <c r="Q1216" i="87"/>
  <c r="R1216" i="87" s="1"/>
  <c r="K1216" i="87"/>
  <c r="J1216" i="87"/>
  <c r="L1015" i="87"/>
  <c r="U1015" i="87"/>
  <c r="W1015" i="87" s="1"/>
  <c r="M1015" i="87"/>
  <c r="Q1015" i="87"/>
  <c r="R1015" i="87" s="1"/>
  <c r="S1015" i="87"/>
  <c r="T1015" i="87" s="1"/>
  <c r="O1015" i="87"/>
  <c r="P1015" i="87" s="1"/>
  <c r="J1015" i="87"/>
  <c r="K1015" i="87"/>
  <c r="L1105" i="87"/>
  <c r="U1105" i="87"/>
  <c r="W1105" i="87" s="1"/>
  <c r="M1105" i="87"/>
  <c r="O1105" i="87"/>
  <c r="P1105" i="87" s="1"/>
  <c r="S1105" i="87"/>
  <c r="T1105" i="87" s="1"/>
  <c r="Q1105" i="87"/>
  <c r="R1105" i="87" s="1"/>
  <c r="J1105" i="87"/>
  <c r="K1105" i="87"/>
  <c r="U1214" i="87"/>
  <c r="W1214" i="87" s="1"/>
  <c r="L1214" i="87"/>
  <c r="M1214" i="87"/>
  <c r="Q1214" i="87"/>
  <c r="R1214" i="87" s="1"/>
  <c r="S1214" i="87"/>
  <c r="T1214" i="87" s="1"/>
  <c r="O1214" i="87"/>
  <c r="P1214" i="87" s="1"/>
  <c r="J1214" i="87"/>
  <c r="K1214" i="87"/>
  <c r="U1116" i="87"/>
  <c r="W1116" i="87" s="1"/>
  <c r="L1116" i="87"/>
  <c r="M1116" i="87"/>
  <c r="Q1116" i="87"/>
  <c r="R1116" i="87" s="1"/>
  <c r="S1116" i="87"/>
  <c r="T1116" i="87" s="1"/>
  <c r="O1116" i="87"/>
  <c r="P1116" i="87" s="1"/>
  <c r="K1116" i="87"/>
  <c r="J1116" i="87"/>
  <c r="M1231" i="87"/>
  <c r="U1231" i="87"/>
  <c r="W1231" i="87" s="1"/>
  <c r="L1231" i="87"/>
  <c r="Q1231" i="87"/>
  <c r="R1231" i="87" s="1"/>
  <c r="O1231" i="87"/>
  <c r="P1231" i="87" s="1"/>
  <c r="S1231" i="87"/>
  <c r="T1231" i="87" s="1"/>
  <c r="J1231" i="87"/>
  <c r="K1231" i="87"/>
  <c r="U1030" i="87"/>
  <c r="W1030" i="87" s="1"/>
  <c r="M1030" i="87"/>
  <c r="L1030" i="87"/>
  <c r="O1030" i="87"/>
  <c r="P1030" i="87" s="1"/>
  <c r="Q1030" i="87"/>
  <c r="R1030" i="87" s="1"/>
  <c r="S1030" i="87"/>
  <c r="T1030" i="87" s="1"/>
  <c r="K1030" i="87"/>
  <c r="J1030" i="87"/>
  <c r="U1219" i="87"/>
  <c r="W1219" i="87" s="1"/>
  <c r="M1219" i="87"/>
  <c r="L1219" i="87"/>
  <c r="S1219" i="87"/>
  <c r="T1219" i="87" s="1"/>
  <c r="O1219" i="87"/>
  <c r="P1219" i="87" s="1"/>
  <c r="Q1219" i="87"/>
  <c r="R1219" i="87" s="1"/>
  <c r="K1219" i="87"/>
  <c r="J1219" i="87"/>
  <c r="L1016" i="87"/>
  <c r="M1016" i="87"/>
  <c r="U1016" i="87"/>
  <c r="W1016" i="87" s="1"/>
  <c r="O1016" i="87"/>
  <c r="P1016" i="87" s="1"/>
  <c r="Q1016" i="87"/>
  <c r="R1016" i="87" s="1"/>
  <c r="S1016" i="87"/>
  <c r="T1016" i="87" s="1"/>
  <c r="K1016" i="87"/>
  <c r="J1016" i="87"/>
  <c r="U1137" i="87"/>
  <c r="W1137" i="87" s="1"/>
  <c r="M1137" i="87"/>
  <c r="L1137" i="87"/>
  <c r="O1137" i="87"/>
  <c r="P1137" i="87" s="1"/>
  <c r="S1137" i="87"/>
  <c r="T1137" i="87" s="1"/>
  <c r="Q1137" i="87"/>
  <c r="R1137" i="87" s="1"/>
  <c r="J1137" i="87"/>
  <c r="K1137" i="87"/>
  <c r="L1174" i="87"/>
  <c r="U1174" i="87"/>
  <c r="W1174" i="87" s="1"/>
  <c r="M1174" i="87"/>
  <c r="S1174" i="87"/>
  <c r="T1174" i="87" s="1"/>
  <c r="O1174" i="87"/>
  <c r="P1174" i="87" s="1"/>
  <c r="Q1174" i="87"/>
  <c r="R1174" i="87" s="1"/>
  <c r="K1174" i="87"/>
  <c r="J1174" i="87"/>
  <c r="L1020" i="87"/>
  <c r="M1020" i="87"/>
  <c r="U1020" i="87"/>
  <c r="W1020" i="87" s="1"/>
  <c r="Q1020" i="87"/>
  <c r="R1020" i="87" s="1"/>
  <c r="O1020" i="87"/>
  <c r="P1020" i="87" s="1"/>
  <c r="S1020" i="87"/>
  <c r="T1020" i="87" s="1"/>
  <c r="K1020" i="87"/>
  <c r="J1020" i="87"/>
  <c r="M1109" i="87"/>
  <c r="U1109" i="87"/>
  <c r="W1109" i="87" s="1"/>
  <c r="L1109" i="87"/>
  <c r="O1109" i="87"/>
  <c r="P1109" i="87" s="1"/>
  <c r="S1109" i="87"/>
  <c r="T1109" i="87" s="1"/>
  <c r="Q1109" i="87"/>
  <c r="R1109" i="87" s="1"/>
  <c r="J1109" i="87"/>
  <c r="K1109" i="87"/>
  <c r="U1225" i="87"/>
  <c r="W1225" i="87" s="1"/>
  <c r="M1225" i="87"/>
  <c r="L1225" i="87"/>
  <c r="Q1225" i="87"/>
  <c r="R1225" i="87" s="1"/>
  <c r="S1225" i="87"/>
  <c r="T1225" i="87" s="1"/>
  <c r="O1225" i="87"/>
  <c r="P1225" i="87" s="1"/>
  <c r="K1225" i="87"/>
  <c r="J1225" i="87"/>
  <c r="D1134" i="87"/>
  <c r="D1029" i="87"/>
  <c r="D924" i="87"/>
  <c r="D816" i="87"/>
  <c r="D606" i="87"/>
  <c r="D711" i="87"/>
  <c r="D501" i="87"/>
  <c r="D396" i="87"/>
  <c r="D186" i="87"/>
  <c r="D291" i="87"/>
  <c r="L66" i="87"/>
  <c r="M66" i="87"/>
  <c r="U66" i="87"/>
  <c r="Q66" i="87"/>
  <c r="R66" i="87" s="1"/>
  <c r="O66" i="87"/>
  <c r="S66" i="87"/>
  <c r="T66" i="87" s="1"/>
  <c r="K66" i="87"/>
  <c r="J66" i="87"/>
  <c r="U67" i="87"/>
  <c r="M67" i="87"/>
  <c r="L67" i="87"/>
  <c r="S67" i="87"/>
  <c r="T67" i="87" s="1"/>
  <c r="O67" i="87"/>
  <c r="Q67" i="87"/>
  <c r="R67" i="87" s="1"/>
  <c r="J67" i="87"/>
  <c r="K67" i="87"/>
  <c r="M134" i="87"/>
  <c r="L134" i="87"/>
  <c r="Q134" i="87"/>
  <c r="R134" i="87" s="1"/>
  <c r="O134" i="87"/>
  <c r="P134" i="87" s="1"/>
  <c r="J134" i="87"/>
  <c r="S134" i="87"/>
  <c r="T134" i="87" s="1"/>
  <c r="K134" i="87"/>
  <c r="L20" i="87"/>
  <c r="U20" i="87"/>
  <c r="W20" i="87" s="1"/>
  <c r="M20" i="87"/>
  <c r="S20" i="87"/>
  <c r="T20" i="87" s="1"/>
  <c r="Q20" i="87"/>
  <c r="R20" i="87" s="1"/>
  <c r="O20" i="87"/>
  <c r="K20" i="87"/>
  <c r="J20" i="87"/>
  <c r="L34" i="87"/>
  <c r="M34" i="87"/>
  <c r="U34" i="87"/>
  <c r="W34" i="87" s="1"/>
  <c r="Q34" i="87"/>
  <c r="R34" i="87" s="1"/>
  <c r="S34" i="87"/>
  <c r="T34" i="87" s="1"/>
  <c r="O34" i="87"/>
  <c r="K34" i="87"/>
  <c r="J34" i="87"/>
  <c r="L25" i="87"/>
  <c r="M25" i="87"/>
  <c r="Q25" i="87"/>
  <c r="R25" i="87" s="1"/>
  <c r="S25" i="87"/>
  <c r="T25" i="87" s="1"/>
  <c r="O25" i="87"/>
  <c r="J25" i="87"/>
  <c r="K25" i="87"/>
  <c r="M105" i="87"/>
  <c r="L105" i="87"/>
  <c r="S105" i="87"/>
  <c r="T105" i="87" s="1"/>
  <c r="Q105" i="87"/>
  <c r="R105" i="87" s="1"/>
  <c r="O105" i="87"/>
  <c r="J105" i="87"/>
  <c r="K105" i="87"/>
  <c r="L65" i="87"/>
  <c r="M65" i="87"/>
  <c r="U65" i="87"/>
  <c r="O65" i="87"/>
  <c r="Q65" i="87"/>
  <c r="R65" i="87" s="1"/>
  <c r="S65" i="87"/>
  <c r="T65" i="87" s="1"/>
  <c r="K65" i="87"/>
  <c r="J65" i="87"/>
  <c r="U675" i="87"/>
  <c r="W675" i="87" s="1"/>
  <c r="M675" i="87"/>
  <c r="L675" i="87"/>
  <c r="Q675" i="87"/>
  <c r="R675" i="87" s="1"/>
  <c r="S675" i="87"/>
  <c r="T675" i="87" s="1"/>
  <c r="O675" i="87"/>
  <c r="P675" i="87" s="1"/>
  <c r="J675" i="87"/>
  <c r="K675" i="87"/>
  <c r="L283" i="87"/>
  <c r="U283" i="87"/>
  <c r="W283" i="87" s="1"/>
  <c r="M283" i="87"/>
  <c r="O283" i="87"/>
  <c r="P283" i="87" s="1"/>
  <c r="S283" i="87"/>
  <c r="T283" i="87" s="1"/>
  <c r="K283" i="87"/>
  <c r="Q283" i="87"/>
  <c r="R283" i="87" s="1"/>
  <c r="J283" i="87"/>
  <c r="L191" i="87"/>
  <c r="U191" i="87"/>
  <c r="W191" i="87" s="1"/>
  <c r="M191" i="87"/>
  <c r="S191" i="87"/>
  <c r="T191" i="87" s="1"/>
  <c r="Q191" i="87"/>
  <c r="R191" i="87" s="1"/>
  <c r="O191" i="87"/>
  <c r="P191" i="87" s="1"/>
  <c r="K191" i="87"/>
  <c r="J191" i="87"/>
  <c r="L307" i="87"/>
  <c r="U307" i="87"/>
  <c r="W307" i="87" s="1"/>
  <c r="M307" i="87"/>
  <c r="Q307" i="87"/>
  <c r="R307" i="87" s="1"/>
  <c r="O307" i="87"/>
  <c r="P307" i="87" s="1"/>
  <c r="S307" i="87"/>
  <c r="T307" i="87" s="1"/>
  <c r="K307" i="87"/>
  <c r="J307" i="87"/>
  <c r="M226" i="87"/>
  <c r="L226" i="87"/>
  <c r="U226" i="87"/>
  <c r="W226" i="87" s="1"/>
  <c r="S226" i="87"/>
  <c r="T226" i="87" s="1"/>
  <c r="K226" i="87"/>
  <c r="O226" i="87"/>
  <c r="P226" i="87" s="1"/>
  <c r="Q226" i="87"/>
  <c r="R226" i="87" s="1"/>
  <c r="J226" i="87"/>
  <c r="L325" i="87"/>
  <c r="U325" i="87"/>
  <c r="W325" i="87" s="1"/>
  <c r="M325" i="87"/>
  <c r="O325" i="87"/>
  <c r="P325" i="87" s="1"/>
  <c r="Q325" i="87"/>
  <c r="R325" i="87" s="1"/>
  <c r="K325" i="87"/>
  <c r="S325" i="87"/>
  <c r="T325" i="87" s="1"/>
  <c r="J325" i="87"/>
  <c r="M150" i="87"/>
  <c r="L150" i="87"/>
  <c r="O150" i="87"/>
  <c r="Q150" i="87"/>
  <c r="R150" i="87" s="1"/>
  <c r="S150" i="87"/>
  <c r="T150" i="87" s="1"/>
  <c r="K150" i="87"/>
  <c r="J150" i="87"/>
  <c r="L206" i="87"/>
  <c r="M206" i="87"/>
  <c r="U206" i="87"/>
  <c r="W206" i="87" s="1"/>
  <c r="S206" i="87"/>
  <c r="T206" i="87" s="1"/>
  <c r="O206" i="87"/>
  <c r="P206" i="87" s="1"/>
  <c r="Q206" i="87"/>
  <c r="R206" i="87" s="1"/>
  <c r="K206" i="87"/>
  <c r="J206" i="87"/>
  <c r="U251" i="87"/>
  <c r="W251" i="87" s="1"/>
  <c r="M251" i="87"/>
  <c r="L251" i="87"/>
  <c r="S251" i="87"/>
  <c r="T251" i="87" s="1"/>
  <c r="Q251" i="87"/>
  <c r="R251" i="87" s="1"/>
  <c r="O251" i="87"/>
  <c r="P251" i="87" s="1"/>
  <c r="K251" i="87"/>
  <c r="J251" i="87"/>
  <c r="U300" i="87"/>
  <c r="W300" i="87" s="1"/>
  <c r="L300" i="87"/>
  <c r="M300" i="87"/>
  <c r="Q300" i="87"/>
  <c r="R300" i="87" s="1"/>
  <c r="O300" i="87"/>
  <c r="P300" i="87" s="1"/>
  <c r="S300" i="87"/>
  <c r="T300" i="87" s="1"/>
  <c r="J300" i="87"/>
  <c r="K300" i="87"/>
  <c r="L254" i="87"/>
  <c r="U254" i="87"/>
  <c r="W254" i="87" s="1"/>
  <c r="M254" i="87"/>
  <c r="Q254" i="87"/>
  <c r="R254" i="87" s="1"/>
  <c r="O254" i="87"/>
  <c r="P254" i="87" s="1"/>
  <c r="J254" i="87"/>
  <c r="S254" i="87"/>
  <c r="T254" i="87" s="1"/>
  <c r="K254" i="87"/>
  <c r="U311" i="87"/>
  <c r="W311" i="87" s="1"/>
  <c r="M311" i="87"/>
  <c r="L311" i="87"/>
  <c r="Q311" i="87"/>
  <c r="R311" i="87" s="1"/>
  <c r="O311" i="87"/>
  <c r="P311" i="87" s="1"/>
  <c r="S311" i="87"/>
  <c r="T311" i="87" s="1"/>
  <c r="K311" i="87"/>
  <c r="J311" i="87"/>
  <c r="L282" i="87"/>
  <c r="M282" i="87"/>
  <c r="U282" i="87"/>
  <c r="W282" i="87" s="1"/>
  <c r="Q282" i="87"/>
  <c r="R282" i="87" s="1"/>
  <c r="S282" i="87"/>
  <c r="T282" i="87" s="1"/>
  <c r="O282" i="87"/>
  <c r="P282" i="87" s="1"/>
  <c r="J282" i="87"/>
  <c r="K282" i="87"/>
  <c r="L428" i="87"/>
  <c r="U428" i="87"/>
  <c r="W428" i="87" s="1"/>
  <c r="M428" i="87"/>
  <c r="S428" i="87"/>
  <c r="T428" i="87" s="1"/>
  <c r="Q428" i="87"/>
  <c r="R428" i="87" s="1"/>
  <c r="O428" i="87"/>
  <c r="P428" i="87" s="1"/>
  <c r="K428" i="87"/>
  <c r="J428" i="87"/>
  <c r="M539" i="87"/>
  <c r="U539" i="87"/>
  <c r="W539" i="87" s="1"/>
  <c r="L539" i="87"/>
  <c r="Q539" i="87"/>
  <c r="R539" i="87" s="1"/>
  <c r="O539" i="87"/>
  <c r="P539" i="87" s="1"/>
  <c r="S539" i="87"/>
  <c r="T539" i="87" s="1"/>
  <c r="J539" i="87"/>
  <c r="K539" i="87"/>
  <c r="M418" i="87"/>
  <c r="U418" i="87"/>
  <c r="W418" i="87" s="1"/>
  <c r="L418" i="87"/>
  <c r="Q418" i="87"/>
  <c r="R418" i="87" s="1"/>
  <c r="O418" i="87"/>
  <c r="P418" i="87" s="1"/>
  <c r="S418" i="87"/>
  <c r="T418" i="87" s="1"/>
  <c r="J418" i="87"/>
  <c r="K418" i="87"/>
  <c r="M503" i="87"/>
  <c r="U503" i="87"/>
  <c r="W503" i="87" s="1"/>
  <c r="L503" i="87"/>
  <c r="S503" i="87"/>
  <c r="T503" i="87" s="1"/>
  <c r="O503" i="87"/>
  <c r="P503" i="87" s="1"/>
  <c r="Q503" i="87"/>
  <c r="R503" i="87" s="1"/>
  <c r="K503" i="87"/>
  <c r="J503" i="87"/>
  <c r="U542" i="87"/>
  <c r="W542" i="87" s="1"/>
  <c r="M542" i="87"/>
  <c r="L542" i="87"/>
  <c r="Q542" i="87"/>
  <c r="R542" i="87" s="1"/>
  <c r="O542" i="87"/>
  <c r="P542" i="87" s="1"/>
  <c r="S542" i="87"/>
  <c r="T542" i="87" s="1"/>
  <c r="J542" i="87"/>
  <c r="K542" i="87"/>
  <c r="M410" i="87"/>
  <c r="U410" i="87"/>
  <c r="W410" i="87" s="1"/>
  <c r="L410" i="87"/>
  <c r="S410" i="87"/>
  <c r="T410" i="87" s="1"/>
  <c r="Q410" i="87"/>
  <c r="R410" i="87" s="1"/>
  <c r="O410" i="87"/>
  <c r="P410" i="87" s="1"/>
  <c r="J410" i="87"/>
  <c r="K410" i="87"/>
  <c r="M379" i="87"/>
  <c r="U379" i="87"/>
  <c r="W379" i="87" s="1"/>
  <c r="L379" i="87"/>
  <c r="S379" i="87"/>
  <c r="T379" i="87" s="1"/>
  <c r="Q379" i="87"/>
  <c r="R379" i="87" s="1"/>
  <c r="O379" i="87"/>
  <c r="P379" i="87" s="1"/>
  <c r="J379" i="87"/>
  <c r="K379" i="87"/>
  <c r="U424" i="87"/>
  <c r="W424" i="87" s="1"/>
  <c r="M424" i="87"/>
  <c r="L424" i="87"/>
  <c r="S424" i="87"/>
  <c r="T424" i="87" s="1"/>
  <c r="O424" i="87"/>
  <c r="P424" i="87" s="1"/>
  <c r="J424" i="87"/>
  <c r="K424" i="87"/>
  <c r="Q424" i="87"/>
  <c r="R424" i="87" s="1"/>
  <c r="L532" i="87"/>
  <c r="U532" i="87"/>
  <c r="W532" i="87" s="1"/>
  <c r="M532" i="87"/>
  <c r="O532" i="87"/>
  <c r="P532" i="87" s="1"/>
  <c r="Q532" i="87"/>
  <c r="R532" i="87" s="1"/>
  <c r="S532" i="87"/>
  <c r="T532" i="87" s="1"/>
  <c r="K532" i="87"/>
  <c r="J532" i="87"/>
  <c r="L354" i="87"/>
  <c r="U354" i="87"/>
  <c r="W354" i="87" s="1"/>
  <c r="M354" i="87"/>
  <c r="Q354" i="87"/>
  <c r="R354" i="87" s="1"/>
  <c r="O354" i="87"/>
  <c r="P354" i="87" s="1"/>
  <c r="S354" i="87"/>
  <c r="T354" i="87" s="1"/>
  <c r="J354" i="87"/>
  <c r="K354" i="87"/>
  <c r="U414" i="87"/>
  <c r="W414" i="87" s="1"/>
  <c r="M414" i="87"/>
  <c r="L414" i="87"/>
  <c r="S414" i="87"/>
  <c r="T414" i="87" s="1"/>
  <c r="Q414" i="87"/>
  <c r="R414" i="87" s="1"/>
  <c r="O414" i="87"/>
  <c r="P414" i="87" s="1"/>
  <c r="K414" i="87"/>
  <c r="J414" i="87"/>
  <c r="M373" i="87"/>
  <c r="U373" i="87"/>
  <c r="W373" i="87" s="1"/>
  <c r="L373" i="87"/>
  <c r="S373" i="87"/>
  <c r="T373" i="87" s="1"/>
  <c r="Q373" i="87"/>
  <c r="R373" i="87" s="1"/>
  <c r="O373" i="87"/>
  <c r="P373" i="87" s="1"/>
  <c r="K373" i="87"/>
  <c r="J373" i="87"/>
  <c r="L386" i="87"/>
  <c r="M386" i="87"/>
  <c r="U386" i="87"/>
  <c r="W386" i="87" s="1"/>
  <c r="Q386" i="87"/>
  <c r="R386" i="87" s="1"/>
  <c r="O386" i="87"/>
  <c r="P386" i="87" s="1"/>
  <c r="S386" i="87"/>
  <c r="T386" i="87" s="1"/>
  <c r="J386" i="87"/>
  <c r="K386" i="87"/>
  <c r="M435" i="87"/>
  <c r="L435" i="87"/>
  <c r="U435" i="87"/>
  <c r="W435" i="87" s="1"/>
  <c r="Q435" i="87"/>
  <c r="R435" i="87" s="1"/>
  <c r="S435" i="87"/>
  <c r="T435" i="87" s="1"/>
  <c r="O435" i="87"/>
  <c r="P435" i="87" s="1"/>
  <c r="K435" i="87"/>
  <c r="J435" i="87"/>
  <c r="L479" i="87"/>
  <c r="M479" i="87"/>
  <c r="U479" i="87"/>
  <c r="W479" i="87" s="1"/>
  <c r="Q479" i="87"/>
  <c r="R479" i="87" s="1"/>
  <c r="O479" i="87"/>
  <c r="P479" i="87" s="1"/>
  <c r="S479" i="87"/>
  <c r="T479" i="87" s="1"/>
  <c r="K479" i="87"/>
  <c r="J479" i="87"/>
  <c r="M535" i="87"/>
  <c r="L535" i="87"/>
  <c r="U535" i="87"/>
  <c r="W535" i="87" s="1"/>
  <c r="S535" i="87"/>
  <c r="T535" i="87" s="1"/>
  <c r="Q535" i="87"/>
  <c r="R535" i="87" s="1"/>
  <c r="O535" i="87"/>
  <c r="P535" i="87" s="1"/>
  <c r="K535" i="87"/>
  <c r="J535" i="87"/>
  <c r="U351" i="87"/>
  <c r="W351" i="87" s="1"/>
  <c r="M351" i="87"/>
  <c r="L351" i="87"/>
  <c r="O351" i="87"/>
  <c r="P351" i="87" s="1"/>
  <c r="S351" i="87"/>
  <c r="T351" i="87" s="1"/>
  <c r="Q351" i="87"/>
  <c r="R351" i="87" s="1"/>
  <c r="J351" i="87"/>
  <c r="K351" i="87"/>
  <c r="U409" i="87"/>
  <c r="W409" i="87" s="1"/>
  <c r="M409" i="87"/>
  <c r="L409" i="87"/>
  <c r="S409" i="87"/>
  <c r="T409" i="87" s="1"/>
  <c r="Q409" i="87"/>
  <c r="R409" i="87" s="1"/>
  <c r="O409" i="87"/>
  <c r="P409" i="87" s="1"/>
  <c r="K409" i="87"/>
  <c r="J409" i="87"/>
  <c r="M512" i="87"/>
  <c r="U512" i="87"/>
  <c r="W512" i="87" s="1"/>
  <c r="L512" i="87"/>
  <c r="Q512" i="87"/>
  <c r="R512" i="87" s="1"/>
  <c r="O512" i="87"/>
  <c r="P512" i="87" s="1"/>
  <c r="S512" i="87"/>
  <c r="T512" i="87" s="1"/>
  <c r="J512" i="87"/>
  <c r="K512" i="87"/>
  <c r="U556" i="87"/>
  <c r="W556" i="87" s="1"/>
  <c r="M556" i="87"/>
  <c r="L556" i="87"/>
  <c r="S556" i="87"/>
  <c r="T556" i="87" s="1"/>
  <c r="Q556" i="87"/>
  <c r="R556" i="87" s="1"/>
  <c r="K556" i="87"/>
  <c r="O556" i="87"/>
  <c r="P556" i="87" s="1"/>
  <c r="J556" i="87"/>
  <c r="U735" i="87"/>
  <c r="W735" i="87" s="1"/>
  <c r="M735" i="87"/>
  <c r="L735" i="87"/>
  <c r="O735" i="87"/>
  <c r="P735" i="87" s="1"/>
  <c r="S735" i="87"/>
  <c r="T735" i="87" s="1"/>
  <c r="Q735" i="87"/>
  <c r="R735" i="87" s="1"/>
  <c r="J735" i="87"/>
  <c r="K735" i="87"/>
  <c r="L620" i="87"/>
  <c r="U620" i="87"/>
  <c r="W620" i="87" s="1"/>
  <c r="M620" i="87"/>
  <c r="Q620" i="87"/>
  <c r="R620" i="87" s="1"/>
  <c r="O620" i="87"/>
  <c r="P620" i="87" s="1"/>
  <c r="S620" i="87"/>
  <c r="T620" i="87" s="1"/>
  <c r="J620" i="87"/>
  <c r="K620" i="87"/>
  <c r="M831" i="87"/>
  <c r="U831" i="87"/>
  <c r="W831" i="87" s="1"/>
  <c r="L831" i="87"/>
  <c r="Q831" i="87"/>
  <c r="R831" i="87" s="1"/>
  <c r="S831" i="87"/>
  <c r="T831" i="87" s="1"/>
  <c r="O831" i="87"/>
  <c r="P831" i="87" s="1"/>
  <c r="K831" i="87"/>
  <c r="J831" i="87"/>
  <c r="L666" i="87"/>
  <c r="U666" i="87"/>
  <c r="W666" i="87" s="1"/>
  <c r="M666" i="87"/>
  <c r="S666" i="87"/>
  <c r="T666" i="87" s="1"/>
  <c r="O666" i="87"/>
  <c r="P666" i="87" s="1"/>
  <c r="Q666" i="87"/>
  <c r="R666" i="87" s="1"/>
  <c r="K666" i="87"/>
  <c r="J666" i="87"/>
  <c r="L565" i="87"/>
  <c r="U565" i="87"/>
  <c r="W565" i="87" s="1"/>
  <c r="M565" i="87"/>
  <c r="S565" i="87"/>
  <c r="T565" i="87" s="1"/>
  <c r="Q565" i="87"/>
  <c r="R565" i="87" s="1"/>
  <c r="O565" i="87"/>
  <c r="P565" i="87" s="1"/>
  <c r="J565" i="87"/>
  <c r="K565" i="87"/>
  <c r="L661" i="87"/>
  <c r="M661" i="87"/>
  <c r="U661" i="87"/>
  <c r="W661" i="87" s="1"/>
  <c r="S661" i="87"/>
  <c r="T661" i="87" s="1"/>
  <c r="O661" i="87"/>
  <c r="P661" i="87" s="1"/>
  <c r="Q661" i="87"/>
  <c r="R661" i="87" s="1"/>
  <c r="J661" i="87"/>
  <c r="K661" i="87"/>
  <c r="M712" i="87"/>
  <c r="U712" i="87"/>
  <c r="W712" i="87" s="1"/>
  <c r="L712" i="87"/>
  <c r="S712" i="87"/>
  <c r="T712" i="87" s="1"/>
  <c r="Q712" i="87"/>
  <c r="R712" i="87" s="1"/>
  <c r="O712" i="87"/>
  <c r="P712" i="87" s="1"/>
  <c r="J712" i="87"/>
  <c r="K712" i="87"/>
  <c r="U637" i="87"/>
  <c r="W637" i="87" s="1"/>
  <c r="M637" i="87"/>
  <c r="L637" i="87"/>
  <c r="Q637" i="87"/>
  <c r="R637" i="87" s="1"/>
  <c r="S637" i="87"/>
  <c r="T637" i="87" s="1"/>
  <c r="O637" i="87"/>
  <c r="P637" i="87" s="1"/>
  <c r="J637" i="87"/>
  <c r="K637" i="87"/>
  <c r="L649" i="87"/>
  <c r="U649" i="87"/>
  <c r="W649" i="87" s="1"/>
  <c r="M649" i="87"/>
  <c r="Q649" i="87"/>
  <c r="R649" i="87" s="1"/>
  <c r="O649" i="87"/>
  <c r="P649" i="87" s="1"/>
  <c r="S649" i="87"/>
  <c r="T649" i="87" s="1"/>
  <c r="J649" i="87"/>
  <c r="K649" i="87"/>
  <c r="M841" i="87"/>
  <c r="U841" i="87"/>
  <c r="W841" i="87" s="1"/>
  <c r="L841" i="87"/>
  <c r="S841" i="87"/>
  <c r="T841" i="87" s="1"/>
  <c r="O841" i="87"/>
  <c r="P841" i="87" s="1"/>
  <c r="Q841" i="87"/>
  <c r="R841" i="87" s="1"/>
  <c r="J841" i="87"/>
  <c r="K841" i="87"/>
  <c r="L789" i="87"/>
  <c r="U789" i="87"/>
  <c r="W789" i="87" s="1"/>
  <c r="M789" i="87"/>
  <c r="S789" i="87"/>
  <c r="T789" i="87" s="1"/>
  <c r="Q789" i="87"/>
  <c r="R789" i="87" s="1"/>
  <c r="O789" i="87"/>
  <c r="P789" i="87" s="1"/>
  <c r="J789" i="87"/>
  <c r="K789" i="87"/>
  <c r="U986" i="87"/>
  <c r="W986" i="87" s="1"/>
  <c r="M986" i="87"/>
  <c r="L986" i="87"/>
  <c r="Q986" i="87"/>
  <c r="R986" i="87" s="1"/>
  <c r="S986" i="87"/>
  <c r="T986" i="87" s="1"/>
  <c r="O986" i="87"/>
  <c r="P986" i="87" s="1"/>
  <c r="J986" i="87"/>
  <c r="K986" i="87"/>
  <c r="M792" i="87"/>
  <c r="U792" i="87"/>
  <c r="W792" i="87" s="1"/>
  <c r="L792" i="87"/>
  <c r="Q792" i="87"/>
  <c r="R792" i="87" s="1"/>
  <c r="S792" i="87"/>
  <c r="T792" i="87" s="1"/>
  <c r="O792" i="87"/>
  <c r="P792" i="87" s="1"/>
  <c r="J792" i="87"/>
  <c r="K792" i="87"/>
  <c r="M889" i="87"/>
  <c r="U889" i="87"/>
  <c r="W889" i="87" s="1"/>
  <c r="L889" i="87"/>
  <c r="S889" i="87"/>
  <c r="T889" i="87" s="1"/>
  <c r="O889" i="87"/>
  <c r="P889" i="87" s="1"/>
  <c r="J889" i="87"/>
  <c r="Q889" i="87"/>
  <c r="R889" i="87" s="1"/>
  <c r="K889" i="87"/>
  <c r="L938" i="87"/>
  <c r="U938" i="87"/>
  <c r="M938" i="87"/>
  <c r="S938" i="87"/>
  <c r="T938" i="87" s="1"/>
  <c r="O938" i="87"/>
  <c r="P938" i="87" s="1"/>
  <c r="Q938" i="87"/>
  <c r="R938" i="87" s="1"/>
  <c r="K938" i="87"/>
  <c r="J938" i="87"/>
  <c r="M842" i="87"/>
  <c r="U842" i="87"/>
  <c r="W842" i="87" s="1"/>
  <c r="L842" i="87"/>
  <c r="S842" i="87"/>
  <c r="T842" i="87" s="1"/>
  <c r="Q842" i="87"/>
  <c r="R842" i="87" s="1"/>
  <c r="O842" i="87"/>
  <c r="P842" i="87" s="1"/>
  <c r="K842" i="87"/>
  <c r="J842" i="87"/>
  <c r="L765" i="87"/>
  <c r="U765" i="87"/>
  <c r="W765" i="87" s="1"/>
  <c r="M765" i="87"/>
  <c r="O765" i="87"/>
  <c r="P765" i="87" s="1"/>
  <c r="S765" i="87"/>
  <c r="T765" i="87" s="1"/>
  <c r="Q765" i="87"/>
  <c r="R765" i="87" s="1"/>
  <c r="J765" i="87"/>
  <c r="K765" i="87"/>
  <c r="M947" i="87"/>
  <c r="L947" i="87"/>
  <c r="U947" i="87"/>
  <c r="W947" i="87" s="1"/>
  <c r="Q947" i="87"/>
  <c r="R947" i="87" s="1"/>
  <c r="S947" i="87"/>
  <c r="T947" i="87" s="1"/>
  <c r="O947" i="87"/>
  <c r="P947" i="87" s="1"/>
  <c r="J947" i="87"/>
  <c r="K947" i="87"/>
  <c r="U790" i="87"/>
  <c r="W790" i="87" s="1"/>
  <c r="M790" i="87"/>
  <c r="L790" i="87"/>
  <c r="S790" i="87"/>
  <c r="T790" i="87" s="1"/>
  <c r="O790" i="87"/>
  <c r="P790" i="87" s="1"/>
  <c r="Q790" i="87"/>
  <c r="R790" i="87" s="1"/>
  <c r="J790" i="87"/>
  <c r="K790" i="87"/>
  <c r="M840" i="87"/>
  <c r="L840" i="87"/>
  <c r="U840" i="87"/>
  <c r="W840" i="87" s="1"/>
  <c r="S840" i="87"/>
  <c r="T840" i="87" s="1"/>
  <c r="O840" i="87"/>
  <c r="P840" i="87" s="1"/>
  <c r="Q840" i="87"/>
  <c r="R840" i="87" s="1"/>
  <c r="J840" i="87"/>
  <c r="K840" i="87"/>
  <c r="U939" i="87"/>
  <c r="W939" i="87" s="1"/>
  <c r="M939" i="87"/>
  <c r="L939" i="87"/>
  <c r="Q939" i="87"/>
  <c r="R939" i="87" s="1"/>
  <c r="O939" i="87"/>
  <c r="P939" i="87" s="1"/>
  <c r="S939" i="87"/>
  <c r="T939" i="87" s="1"/>
  <c r="J939" i="87"/>
  <c r="K939" i="87"/>
  <c r="L796" i="87"/>
  <c r="M796" i="87"/>
  <c r="U796" i="87"/>
  <c r="W796" i="87" s="1"/>
  <c r="Q796" i="87"/>
  <c r="R796" i="87" s="1"/>
  <c r="O796" i="87"/>
  <c r="P796" i="87" s="1"/>
  <c r="S796" i="87"/>
  <c r="T796" i="87" s="1"/>
  <c r="J796" i="87"/>
  <c r="K796" i="87"/>
  <c r="U833" i="87"/>
  <c r="W833" i="87" s="1"/>
  <c r="L833" i="87"/>
  <c r="M833" i="87"/>
  <c r="O833" i="87"/>
  <c r="P833" i="87" s="1"/>
  <c r="Q833" i="87"/>
  <c r="R833" i="87" s="1"/>
  <c r="S833" i="87"/>
  <c r="T833" i="87" s="1"/>
  <c r="J833" i="87"/>
  <c r="K833" i="87"/>
  <c r="U786" i="87"/>
  <c r="W786" i="87" s="1"/>
  <c r="M786" i="87"/>
  <c r="L786" i="87"/>
  <c r="Q786" i="87"/>
  <c r="R786" i="87" s="1"/>
  <c r="O786" i="87"/>
  <c r="P786" i="87" s="1"/>
  <c r="S786" i="87"/>
  <c r="T786" i="87" s="1"/>
  <c r="J786" i="87"/>
  <c r="K786" i="87"/>
  <c r="M932" i="87"/>
  <c r="U932" i="87"/>
  <c r="W932" i="87" s="1"/>
  <c r="L932" i="87"/>
  <c r="O932" i="87"/>
  <c r="P932" i="87" s="1"/>
  <c r="Q932" i="87"/>
  <c r="R932" i="87" s="1"/>
  <c r="S932" i="87"/>
  <c r="T932" i="87" s="1"/>
  <c r="J932" i="87"/>
  <c r="K932" i="87"/>
  <c r="L1008" i="87"/>
  <c r="U1008" i="87"/>
  <c r="W1008" i="87" s="1"/>
  <c r="M1008" i="87"/>
  <c r="O1008" i="87"/>
  <c r="P1008" i="87" s="1"/>
  <c r="Q1008" i="87"/>
  <c r="R1008" i="87" s="1"/>
  <c r="S1008" i="87"/>
  <c r="T1008" i="87" s="1"/>
  <c r="J1008" i="87"/>
  <c r="K1008" i="87"/>
  <c r="M1175" i="87"/>
  <c r="L1175" i="87"/>
  <c r="U1175" i="87"/>
  <c r="W1175" i="87" s="1"/>
  <c r="O1175" i="87"/>
  <c r="P1175" i="87" s="1"/>
  <c r="S1175" i="87"/>
  <c r="T1175" i="87" s="1"/>
  <c r="Q1175" i="87"/>
  <c r="R1175" i="87" s="1"/>
  <c r="K1175" i="87"/>
  <c r="J1175" i="87"/>
  <c r="M1053" i="87"/>
  <c r="U1053" i="87"/>
  <c r="W1053" i="87" s="1"/>
  <c r="L1053" i="87"/>
  <c r="S1053" i="87"/>
  <c r="T1053" i="87" s="1"/>
  <c r="O1053" i="87"/>
  <c r="P1053" i="87" s="1"/>
  <c r="Q1053" i="87"/>
  <c r="R1053" i="87" s="1"/>
  <c r="J1053" i="87"/>
  <c r="K1053" i="87"/>
  <c r="U1167" i="87"/>
  <c r="W1167" i="87" s="1"/>
  <c r="M1167" i="87"/>
  <c r="L1167" i="87"/>
  <c r="S1167" i="87"/>
  <c r="T1167" i="87" s="1"/>
  <c r="Q1167" i="87"/>
  <c r="R1167" i="87" s="1"/>
  <c r="O1167" i="87"/>
  <c r="P1167" i="87" s="1"/>
  <c r="J1167" i="87"/>
  <c r="K1167" i="87"/>
  <c r="M1003" i="87"/>
  <c r="U1003" i="87"/>
  <c r="W1003" i="87" s="1"/>
  <c r="L1003" i="87"/>
  <c r="S1003" i="87"/>
  <c r="T1003" i="87" s="1"/>
  <c r="Q1003" i="87"/>
  <c r="R1003" i="87" s="1"/>
  <c r="O1003" i="87"/>
  <c r="P1003" i="87" s="1"/>
  <c r="K1003" i="87"/>
  <c r="J1003" i="87"/>
  <c r="U1076" i="87"/>
  <c r="W1076" i="87" s="1"/>
  <c r="M1076" i="87"/>
  <c r="L1076" i="87"/>
  <c r="O1076" i="87"/>
  <c r="P1076" i="87" s="1"/>
  <c r="S1076" i="87"/>
  <c r="T1076" i="87" s="1"/>
  <c r="Q1076" i="87"/>
  <c r="R1076" i="87" s="1"/>
  <c r="J1076" i="87"/>
  <c r="K1076" i="87"/>
  <c r="U1127" i="87"/>
  <c r="W1127" i="87" s="1"/>
  <c r="L1127" i="87"/>
  <c r="M1127" i="87"/>
  <c r="S1127" i="87"/>
  <c r="T1127" i="87" s="1"/>
  <c r="Q1127" i="87"/>
  <c r="R1127" i="87" s="1"/>
  <c r="J1127" i="87"/>
  <c r="O1127" i="87"/>
  <c r="P1127" i="87" s="1"/>
  <c r="K1127" i="87"/>
  <c r="U1032" i="87"/>
  <c r="W1032" i="87" s="1"/>
  <c r="L1032" i="87"/>
  <c r="M1032" i="87"/>
  <c r="O1032" i="87"/>
  <c r="P1032" i="87" s="1"/>
  <c r="S1032" i="87"/>
  <c r="T1032" i="87" s="1"/>
  <c r="Q1032" i="87"/>
  <c r="R1032" i="87" s="1"/>
  <c r="J1032" i="87"/>
  <c r="K1032" i="87"/>
  <c r="U1018" i="87"/>
  <c r="W1018" i="87" s="1"/>
  <c r="L1018" i="87"/>
  <c r="M1018" i="87"/>
  <c r="Q1018" i="87"/>
  <c r="R1018" i="87" s="1"/>
  <c r="S1018" i="87"/>
  <c r="T1018" i="87" s="1"/>
  <c r="O1018" i="87"/>
  <c r="P1018" i="87" s="1"/>
  <c r="J1018" i="87"/>
  <c r="K1018" i="87"/>
  <c r="L1154" i="87"/>
  <c r="U1154" i="87"/>
  <c r="W1154" i="87" s="1"/>
  <c r="M1154" i="87"/>
  <c r="Q1154" i="87"/>
  <c r="R1154" i="87" s="1"/>
  <c r="O1154" i="87"/>
  <c r="P1154" i="87" s="1"/>
  <c r="S1154" i="87"/>
  <c r="T1154" i="87" s="1"/>
  <c r="K1154" i="87"/>
  <c r="J1154" i="87"/>
  <c r="M1065" i="87"/>
  <c r="L1065" i="87"/>
  <c r="U1065" i="87"/>
  <c r="W1065" i="87" s="1"/>
  <c r="O1065" i="87"/>
  <c r="P1065" i="87" s="1"/>
  <c r="Q1065" i="87"/>
  <c r="R1065" i="87" s="1"/>
  <c r="S1065" i="87"/>
  <c r="T1065" i="87" s="1"/>
  <c r="K1065" i="87"/>
  <c r="J1065" i="87"/>
  <c r="U1173" i="87"/>
  <c r="W1173" i="87" s="1"/>
  <c r="L1173" i="87"/>
  <c r="M1173" i="87"/>
  <c r="Q1173" i="87"/>
  <c r="R1173" i="87" s="1"/>
  <c r="S1173" i="87"/>
  <c r="T1173" i="87" s="1"/>
  <c r="O1173" i="87"/>
  <c r="P1173" i="87" s="1"/>
  <c r="J1173" i="87"/>
  <c r="K1173" i="87"/>
  <c r="U1222" i="87"/>
  <c r="W1222" i="87" s="1"/>
  <c r="L1222" i="87"/>
  <c r="M1222" i="87"/>
  <c r="S1222" i="87"/>
  <c r="T1222" i="87" s="1"/>
  <c r="Q1222" i="87"/>
  <c r="R1222" i="87" s="1"/>
  <c r="O1222" i="87"/>
  <c r="P1222" i="87" s="1"/>
  <c r="K1222" i="87"/>
  <c r="J1222" i="87"/>
  <c r="L1178" i="87"/>
  <c r="M1178" i="87"/>
  <c r="U1178" i="87"/>
  <c r="W1178" i="87" s="1"/>
  <c r="Q1178" i="87"/>
  <c r="R1178" i="87" s="1"/>
  <c r="S1178" i="87"/>
  <c r="T1178" i="87" s="1"/>
  <c r="O1178" i="87"/>
  <c r="P1178" i="87" s="1"/>
  <c r="K1178" i="87"/>
  <c r="J1178" i="87"/>
  <c r="U1073" i="87"/>
  <c r="W1073" i="87" s="1"/>
  <c r="L1073" i="87"/>
  <c r="M1073" i="87"/>
  <c r="Q1073" i="87"/>
  <c r="R1073" i="87" s="1"/>
  <c r="S1073" i="87"/>
  <c r="T1073" i="87" s="1"/>
  <c r="O1073" i="87"/>
  <c r="P1073" i="87" s="1"/>
  <c r="K1073" i="87"/>
  <c r="J1073" i="87"/>
  <c r="U1228" i="87"/>
  <c r="W1228" i="87" s="1"/>
  <c r="M1228" i="87"/>
  <c r="L1228" i="87"/>
  <c r="Q1228" i="87"/>
  <c r="R1228" i="87" s="1"/>
  <c r="O1228" i="87"/>
  <c r="P1228" i="87" s="1"/>
  <c r="S1228" i="87"/>
  <c r="T1228" i="87" s="1"/>
  <c r="K1228" i="87"/>
  <c r="J1228" i="87"/>
  <c r="L1023" i="87"/>
  <c r="U1023" i="87"/>
  <c r="W1023" i="87" s="1"/>
  <c r="M1023" i="87"/>
  <c r="O1023" i="87"/>
  <c r="P1023" i="87" s="1"/>
  <c r="S1023" i="87"/>
  <c r="T1023" i="87" s="1"/>
  <c r="Q1023" i="87"/>
  <c r="R1023" i="87" s="1"/>
  <c r="K1023" i="87"/>
  <c r="J1023" i="87"/>
  <c r="U1123" i="87"/>
  <c r="W1123" i="87" s="1"/>
  <c r="L1123" i="87"/>
  <c r="M1123" i="87"/>
  <c r="O1123" i="87"/>
  <c r="P1123" i="87" s="1"/>
  <c r="Q1123" i="87"/>
  <c r="R1123" i="87" s="1"/>
  <c r="S1123" i="87"/>
  <c r="T1123" i="87" s="1"/>
  <c r="J1123" i="87"/>
  <c r="K1123" i="87"/>
  <c r="M58" i="87"/>
  <c r="L58" i="87"/>
  <c r="U58" i="87"/>
  <c r="Q58" i="87"/>
  <c r="R58" i="87" s="1"/>
  <c r="O58" i="87"/>
  <c r="S58" i="87"/>
  <c r="T58" i="87" s="1"/>
  <c r="K58" i="87"/>
  <c r="J58" i="87"/>
  <c r="M70" i="87"/>
  <c r="U70" i="87"/>
  <c r="W70" i="87" s="1"/>
  <c r="L70" i="87"/>
  <c r="O70" i="87"/>
  <c r="Q70" i="87"/>
  <c r="R70" i="87" s="1"/>
  <c r="S70" i="87"/>
  <c r="T70" i="87" s="1"/>
  <c r="J70" i="87"/>
  <c r="K70" i="87"/>
  <c r="U334" i="87"/>
  <c r="W334" i="87" s="1"/>
  <c r="M334" i="87"/>
  <c r="L334" i="87"/>
  <c r="Q334" i="87"/>
  <c r="R334" i="87" s="1"/>
  <c r="O334" i="87"/>
  <c r="P334" i="87" s="1"/>
  <c r="K334" i="87"/>
  <c r="S334" i="87"/>
  <c r="T334" i="87" s="1"/>
  <c r="J334" i="87"/>
  <c r="M193" i="87"/>
  <c r="L193" i="87"/>
  <c r="U193" i="87"/>
  <c r="W193" i="87" s="1"/>
  <c r="O193" i="87"/>
  <c r="P193" i="87" s="1"/>
  <c r="S193" i="87"/>
  <c r="T193" i="87" s="1"/>
  <c r="Q193" i="87"/>
  <c r="R193" i="87" s="1"/>
  <c r="J193" i="87"/>
  <c r="K193" i="87"/>
  <c r="L73" i="87"/>
  <c r="O73" i="87"/>
  <c r="M73" i="87"/>
  <c r="U73" i="87"/>
  <c r="W73" i="87" s="1"/>
  <c r="S73" i="87"/>
  <c r="T73" i="87" s="1"/>
  <c r="Q73" i="87"/>
  <c r="R73" i="87" s="1"/>
  <c r="K73" i="87"/>
  <c r="J73" i="87"/>
  <c r="L111" i="87"/>
  <c r="M111" i="87"/>
  <c r="O111" i="87"/>
  <c r="Q111" i="87"/>
  <c r="R111" i="87" s="1"/>
  <c r="S111" i="87"/>
  <c r="T111" i="87" s="1"/>
  <c r="J111" i="87"/>
  <c r="K111" i="87"/>
  <c r="U47" i="87"/>
  <c r="W47" i="87" s="1"/>
  <c r="M47" i="87"/>
  <c r="L47" i="87"/>
  <c r="Q47" i="87"/>
  <c r="R47" i="87" s="1"/>
  <c r="S47" i="87"/>
  <c r="T47" i="87" s="1"/>
  <c r="O47" i="87"/>
  <c r="K47" i="87"/>
  <c r="J47" i="87"/>
  <c r="L121" i="87"/>
  <c r="U121" i="87"/>
  <c r="M121" i="87"/>
  <c r="S121" i="87"/>
  <c r="T121" i="87" s="1"/>
  <c r="Q121" i="87"/>
  <c r="R121" i="87" s="1"/>
  <c r="K121" i="87"/>
  <c r="J121" i="87"/>
  <c r="O121" i="87"/>
  <c r="P121" i="87" s="1"/>
  <c r="L71" i="87"/>
  <c r="M71" i="87"/>
  <c r="U71" i="87"/>
  <c r="J71" i="87"/>
  <c r="O71" i="87"/>
  <c r="S71" i="87"/>
  <c r="T71" i="87" s="1"/>
  <c r="Q71" i="87"/>
  <c r="R71" i="87" s="1"/>
  <c r="K71" i="87"/>
  <c r="L102" i="87"/>
  <c r="M102" i="87"/>
  <c r="Q102" i="87"/>
  <c r="R102" i="87" s="1"/>
  <c r="O102" i="87"/>
  <c r="P102" i="87" s="1"/>
  <c r="S102" i="87"/>
  <c r="T102" i="87" s="1"/>
  <c r="K102" i="87"/>
  <c r="J102" i="87"/>
  <c r="M136" i="87"/>
  <c r="L136" i="87"/>
  <c r="S136" i="87"/>
  <c r="T136" i="87" s="1"/>
  <c r="O136" i="87"/>
  <c r="P136" i="87" s="1"/>
  <c r="Q136" i="87"/>
  <c r="R136" i="87" s="1"/>
  <c r="K136" i="87"/>
  <c r="J136" i="87"/>
  <c r="L24" i="87"/>
  <c r="M24" i="87"/>
  <c r="Q24" i="87"/>
  <c r="R24" i="87" s="1"/>
  <c r="S24" i="87"/>
  <c r="T24" i="87" s="1"/>
  <c r="O24" i="87"/>
  <c r="J24" i="87"/>
  <c r="K24" i="87"/>
  <c r="M122" i="87"/>
  <c r="L122" i="87"/>
  <c r="S122" i="87"/>
  <c r="T122" i="87" s="1"/>
  <c r="O122" i="87"/>
  <c r="P122" i="87" s="1"/>
  <c r="Q122" i="87"/>
  <c r="R122" i="87" s="1"/>
  <c r="K122" i="87"/>
  <c r="J122" i="87"/>
  <c r="M29" i="87"/>
  <c r="L29" i="87"/>
  <c r="O29" i="87"/>
  <c r="Q29" i="87"/>
  <c r="R29" i="87" s="1"/>
  <c r="S29" i="87"/>
  <c r="T29" i="87" s="1"/>
  <c r="K29" i="87"/>
  <c r="J29" i="87"/>
  <c r="M18" i="87"/>
  <c r="U18" i="87"/>
  <c r="W18" i="87" s="1"/>
  <c r="L18" i="87"/>
  <c r="O18" i="87"/>
  <c r="S18" i="87"/>
  <c r="T18" i="87" s="1"/>
  <c r="Q18" i="87"/>
  <c r="R18" i="87" s="1"/>
  <c r="K18" i="87"/>
  <c r="J18" i="87"/>
  <c r="U69" i="87"/>
  <c r="W69" i="87" s="1"/>
  <c r="M69" i="87"/>
  <c r="L69" i="87"/>
  <c r="Q69" i="87"/>
  <c r="R69" i="87" s="1"/>
  <c r="S69" i="87"/>
  <c r="T69" i="87" s="1"/>
  <c r="O69" i="87"/>
  <c r="K69" i="87"/>
  <c r="J69" i="87"/>
  <c r="M96" i="87"/>
  <c r="L96" i="87"/>
  <c r="Q96" i="87"/>
  <c r="R96" i="87" s="1"/>
  <c r="O96" i="87"/>
  <c r="S96" i="87"/>
  <c r="T96" i="87" s="1"/>
  <c r="J96" i="87"/>
  <c r="K96" i="87"/>
  <c r="L436" i="87"/>
  <c r="U436" i="87"/>
  <c r="W436" i="87" s="1"/>
  <c r="M436" i="87"/>
  <c r="S436" i="87"/>
  <c r="T436" i="87" s="1"/>
  <c r="Q436" i="87"/>
  <c r="R436" i="87" s="1"/>
  <c r="O436" i="87"/>
  <c r="P436" i="87" s="1"/>
  <c r="K436" i="87"/>
  <c r="J436" i="87"/>
  <c r="U138" i="87"/>
  <c r="W138" i="87" s="1"/>
  <c r="L138" i="87"/>
  <c r="M138" i="87"/>
  <c r="Q138" i="87"/>
  <c r="R138" i="87" s="1"/>
  <c r="S138" i="87"/>
  <c r="T138" i="87" s="1"/>
  <c r="K138" i="87"/>
  <c r="J138" i="87"/>
  <c r="O138" i="87"/>
  <c r="U236" i="87"/>
  <c r="W236" i="87" s="1"/>
  <c r="L236" i="87"/>
  <c r="M236" i="87"/>
  <c r="Q236" i="87"/>
  <c r="R236" i="87" s="1"/>
  <c r="S236" i="87"/>
  <c r="T236" i="87" s="1"/>
  <c r="O236" i="87"/>
  <c r="P236" i="87" s="1"/>
  <c r="K236" i="87"/>
  <c r="J236" i="87"/>
  <c r="L157" i="87"/>
  <c r="U157" i="87"/>
  <c r="W157" i="87" s="1"/>
  <c r="M157" i="87"/>
  <c r="Q157" i="87"/>
  <c r="R157" i="87" s="1"/>
  <c r="S157" i="87"/>
  <c r="T157" i="87" s="1"/>
  <c r="O157" i="87"/>
  <c r="P157" i="87" s="1"/>
  <c r="J157" i="87"/>
  <c r="K157" i="87"/>
  <c r="U196" i="87"/>
  <c r="W196" i="87" s="1"/>
  <c r="M196" i="87"/>
  <c r="L196" i="87"/>
  <c r="O196" i="87"/>
  <c r="P196" i="87" s="1"/>
  <c r="Q196" i="87"/>
  <c r="R196" i="87" s="1"/>
  <c r="S196" i="87"/>
  <c r="T196" i="87" s="1"/>
  <c r="J196" i="87"/>
  <c r="K196" i="87"/>
  <c r="L194" i="87"/>
  <c r="U194" i="87"/>
  <c r="W194" i="87" s="1"/>
  <c r="M194" i="87"/>
  <c r="Q194" i="87"/>
  <c r="R194" i="87" s="1"/>
  <c r="S194" i="87"/>
  <c r="T194" i="87" s="1"/>
  <c r="O194" i="87"/>
  <c r="P194" i="87" s="1"/>
  <c r="K194" i="87"/>
  <c r="J194" i="87"/>
  <c r="M330" i="87"/>
  <c r="L330" i="87"/>
  <c r="U330" i="87"/>
  <c r="W330" i="87" s="1"/>
  <c r="O330" i="87"/>
  <c r="P330" i="87" s="1"/>
  <c r="Q330" i="87"/>
  <c r="R330" i="87" s="1"/>
  <c r="S330" i="87"/>
  <c r="T330" i="87" s="1"/>
  <c r="J330" i="87"/>
  <c r="K330" i="87"/>
  <c r="L256" i="87"/>
  <c r="U256" i="87"/>
  <c r="W256" i="87" s="1"/>
  <c r="M256" i="87"/>
  <c r="O256" i="87"/>
  <c r="P256" i="87" s="1"/>
  <c r="Q256" i="87"/>
  <c r="R256" i="87" s="1"/>
  <c r="K256" i="87"/>
  <c r="S256" i="87"/>
  <c r="T256" i="87" s="1"/>
  <c r="J256" i="87"/>
  <c r="M303" i="87"/>
  <c r="L303" i="87"/>
  <c r="U303" i="87"/>
  <c r="W303" i="87" s="1"/>
  <c r="Q303" i="87"/>
  <c r="R303" i="87" s="1"/>
  <c r="S303" i="87"/>
  <c r="T303" i="87" s="1"/>
  <c r="J303" i="87"/>
  <c r="O303" i="87"/>
  <c r="P303" i="87" s="1"/>
  <c r="K303" i="87"/>
  <c r="M212" i="87"/>
  <c r="L212" i="87"/>
  <c r="U212" i="87"/>
  <c r="W212" i="87" s="1"/>
  <c r="O212" i="87"/>
  <c r="P212" i="87" s="1"/>
  <c r="S212" i="87"/>
  <c r="T212" i="87" s="1"/>
  <c r="Q212" i="87"/>
  <c r="R212" i="87" s="1"/>
  <c r="J212" i="87"/>
  <c r="K212" i="87"/>
  <c r="L315" i="87"/>
  <c r="U315" i="87"/>
  <c r="W315" i="87" s="1"/>
  <c r="M315" i="87"/>
  <c r="O315" i="87"/>
  <c r="P315" i="87" s="1"/>
  <c r="S315" i="87"/>
  <c r="T315" i="87" s="1"/>
  <c r="Q315" i="87"/>
  <c r="R315" i="87" s="1"/>
  <c r="J315" i="87"/>
  <c r="K315" i="87"/>
  <c r="L381" i="87"/>
  <c r="U381" i="87"/>
  <c r="W381" i="87" s="1"/>
  <c r="M381" i="87"/>
  <c r="Q381" i="87"/>
  <c r="R381" i="87" s="1"/>
  <c r="S381" i="87"/>
  <c r="T381" i="87" s="1"/>
  <c r="O381" i="87"/>
  <c r="P381" i="87" s="1"/>
  <c r="K381" i="87"/>
  <c r="J381" i="87"/>
  <c r="U421" i="87"/>
  <c r="W421" i="87" s="1"/>
  <c r="M421" i="87"/>
  <c r="L421" i="87"/>
  <c r="Q421" i="87"/>
  <c r="R421" i="87" s="1"/>
  <c r="S421" i="87"/>
  <c r="T421" i="87" s="1"/>
  <c r="O421" i="87"/>
  <c r="P421" i="87" s="1"/>
  <c r="K421" i="87"/>
  <c r="J421" i="87"/>
  <c r="L461" i="87"/>
  <c r="U461" i="87"/>
  <c r="W461" i="87" s="1"/>
  <c r="M461" i="87"/>
  <c r="S461" i="87"/>
  <c r="T461" i="87" s="1"/>
  <c r="O461" i="87"/>
  <c r="P461" i="87" s="1"/>
  <c r="Q461" i="87"/>
  <c r="R461" i="87" s="1"/>
  <c r="K461" i="87"/>
  <c r="J461" i="87"/>
  <c r="M361" i="87"/>
  <c r="L361" i="87"/>
  <c r="U361" i="87"/>
  <c r="W361" i="87" s="1"/>
  <c r="O361" i="87"/>
  <c r="P361" i="87" s="1"/>
  <c r="S361" i="87"/>
  <c r="T361" i="87" s="1"/>
  <c r="Q361" i="87"/>
  <c r="R361" i="87" s="1"/>
  <c r="J361" i="87"/>
  <c r="K361" i="87"/>
  <c r="L468" i="87"/>
  <c r="U468" i="87"/>
  <c r="W468" i="87" s="1"/>
  <c r="M468" i="87"/>
  <c r="S468" i="87"/>
  <c r="T468" i="87" s="1"/>
  <c r="O468" i="87"/>
  <c r="P468" i="87" s="1"/>
  <c r="Q468" i="87"/>
  <c r="R468" i="87" s="1"/>
  <c r="K468" i="87"/>
  <c r="J468" i="87"/>
  <c r="U426" i="87"/>
  <c r="W426" i="87" s="1"/>
  <c r="M426" i="87"/>
  <c r="L426" i="87"/>
  <c r="S426" i="87"/>
  <c r="T426" i="87" s="1"/>
  <c r="Q426" i="87"/>
  <c r="R426" i="87" s="1"/>
  <c r="O426" i="87"/>
  <c r="P426" i="87" s="1"/>
  <c r="K426" i="87"/>
  <c r="J426" i="87"/>
  <c r="L487" i="87"/>
  <c r="U487" i="87"/>
  <c r="W487" i="87" s="1"/>
  <c r="M487" i="87"/>
  <c r="Q487" i="87"/>
  <c r="R487" i="87" s="1"/>
  <c r="S487" i="87"/>
  <c r="T487" i="87" s="1"/>
  <c r="O487" i="87"/>
  <c r="P487" i="87" s="1"/>
  <c r="J487" i="87"/>
  <c r="K487" i="87"/>
  <c r="L466" i="87"/>
  <c r="U466" i="87"/>
  <c r="W466" i="87" s="1"/>
  <c r="M466" i="87"/>
  <c r="S466" i="87"/>
  <c r="T466" i="87" s="1"/>
  <c r="O466" i="87"/>
  <c r="P466" i="87" s="1"/>
  <c r="Q466" i="87"/>
  <c r="R466" i="87" s="1"/>
  <c r="K466" i="87"/>
  <c r="J466" i="87"/>
  <c r="M534" i="87"/>
  <c r="L534" i="87"/>
  <c r="U534" i="87"/>
  <c r="W534" i="87" s="1"/>
  <c r="S534" i="87"/>
  <c r="T534" i="87" s="1"/>
  <c r="Q534" i="87"/>
  <c r="R534" i="87" s="1"/>
  <c r="K534" i="87"/>
  <c r="J534" i="87"/>
  <c r="O534" i="87"/>
  <c r="P534" i="87" s="1"/>
  <c r="L429" i="87"/>
  <c r="U429" i="87"/>
  <c r="W429" i="87" s="1"/>
  <c r="M429" i="87"/>
  <c r="S429" i="87"/>
  <c r="T429" i="87" s="1"/>
  <c r="Q429" i="87"/>
  <c r="R429" i="87" s="1"/>
  <c r="J429" i="87"/>
  <c r="O429" i="87"/>
  <c r="P429" i="87" s="1"/>
  <c r="K429" i="87"/>
  <c r="M478" i="87"/>
  <c r="L478" i="87"/>
  <c r="U478" i="87"/>
  <c r="W478" i="87" s="1"/>
  <c r="O478" i="87"/>
  <c r="P478" i="87" s="1"/>
  <c r="S478" i="87"/>
  <c r="T478" i="87" s="1"/>
  <c r="Q478" i="87"/>
  <c r="R478" i="87" s="1"/>
  <c r="J478" i="87"/>
  <c r="K478" i="87"/>
  <c r="L359" i="87"/>
  <c r="U359" i="87"/>
  <c r="W359" i="87" s="1"/>
  <c r="M359" i="87"/>
  <c r="S359" i="87"/>
  <c r="T359" i="87" s="1"/>
  <c r="Q359" i="87"/>
  <c r="R359" i="87" s="1"/>
  <c r="O359" i="87"/>
  <c r="P359" i="87" s="1"/>
  <c r="J359" i="87"/>
  <c r="K359" i="87"/>
  <c r="M469" i="87"/>
  <c r="L469" i="87"/>
  <c r="U469" i="87"/>
  <c r="W469" i="87" s="1"/>
  <c r="O469" i="87"/>
  <c r="P469" i="87" s="1"/>
  <c r="Q469" i="87"/>
  <c r="R469" i="87" s="1"/>
  <c r="S469" i="87"/>
  <c r="T469" i="87" s="1"/>
  <c r="J469" i="87"/>
  <c r="K469" i="87"/>
  <c r="L511" i="87"/>
  <c r="M511" i="87"/>
  <c r="U511" i="87"/>
  <c r="W511" i="87" s="1"/>
  <c r="Q511" i="87"/>
  <c r="R511" i="87" s="1"/>
  <c r="O511" i="87"/>
  <c r="P511" i="87" s="1"/>
  <c r="S511" i="87"/>
  <c r="T511" i="87" s="1"/>
  <c r="J511" i="87"/>
  <c r="K511" i="87"/>
  <c r="L375" i="87"/>
  <c r="M375" i="87"/>
  <c r="U375" i="87"/>
  <c r="W375" i="87" s="1"/>
  <c r="Q375" i="87"/>
  <c r="R375" i="87" s="1"/>
  <c r="O375" i="87"/>
  <c r="P375" i="87" s="1"/>
  <c r="S375" i="87"/>
  <c r="T375" i="87" s="1"/>
  <c r="K375" i="87"/>
  <c r="J375" i="87"/>
  <c r="L420" i="87"/>
  <c r="M420" i="87"/>
  <c r="U420" i="87"/>
  <c r="W420" i="87" s="1"/>
  <c r="Q420" i="87"/>
  <c r="R420" i="87" s="1"/>
  <c r="O420" i="87"/>
  <c r="P420" i="87" s="1"/>
  <c r="S420" i="87"/>
  <c r="T420" i="87" s="1"/>
  <c r="J420" i="87"/>
  <c r="K420" i="87"/>
  <c r="U526" i="87"/>
  <c r="W526" i="87" s="1"/>
  <c r="M526" i="87"/>
  <c r="L526" i="87"/>
  <c r="Q526" i="87"/>
  <c r="R526" i="87" s="1"/>
  <c r="O526" i="87"/>
  <c r="P526" i="87" s="1"/>
  <c r="S526" i="87"/>
  <c r="T526" i="87" s="1"/>
  <c r="K526" i="87"/>
  <c r="J526" i="87"/>
  <c r="U353" i="87"/>
  <c r="W353" i="87" s="1"/>
  <c r="M353" i="87"/>
  <c r="L353" i="87"/>
  <c r="Q353" i="87"/>
  <c r="R353" i="87" s="1"/>
  <c r="O353" i="87"/>
  <c r="P353" i="87" s="1"/>
  <c r="S353" i="87"/>
  <c r="T353" i="87" s="1"/>
  <c r="K353" i="87"/>
  <c r="J353" i="87"/>
  <c r="U673" i="87"/>
  <c r="W673" i="87" s="1"/>
  <c r="M673" i="87"/>
  <c r="L673" i="87"/>
  <c r="O673" i="87"/>
  <c r="P673" i="87" s="1"/>
  <c r="Q673" i="87"/>
  <c r="R673" i="87" s="1"/>
  <c r="S673" i="87"/>
  <c r="T673" i="87" s="1"/>
  <c r="K673" i="87"/>
  <c r="J673" i="87"/>
  <c r="M580" i="87"/>
  <c r="L580" i="87"/>
  <c r="U580" i="87"/>
  <c r="W580" i="87" s="1"/>
  <c r="S580" i="87"/>
  <c r="T580" i="87" s="1"/>
  <c r="Q580" i="87"/>
  <c r="R580" i="87" s="1"/>
  <c r="O580" i="87"/>
  <c r="P580" i="87" s="1"/>
  <c r="J580" i="87"/>
  <c r="K580" i="87"/>
  <c r="M749" i="87"/>
  <c r="U749" i="87"/>
  <c r="W749" i="87" s="1"/>
  <c r="L749" i="87"/>
  <c r="O749" i="87"/>
  <c r="P749" i="87" s="1"/>
  <c r="S749" i="87"/>
  <c r="T749" i="87" s="1"/>
  <c r="Q749" i="87"/>
  <c r="R749" i="87" s="1"/>
  <c r="K749" i="87"/>
  <c r="J749" i="87"/>
  <c r="L558" i="87"/>
  <c r="U558" i="87"/>
  <c r="W558" i="87" s="1"/>
  <c r="M558" i="87"/>
  <c r="Q558" i="87"/>
  <c r="R558" i="87" s="1"/>
  <c r="O558" i="87"/>
  <c r="P558" i="87" s="1"/>
  <c r="S558" i="87"/>
  <c r="T558" i="87" s="1"/>
  <c r="K558" i="87"/>
  <c r="J558" i="87"/>
  <c r="L625" i="87"/>
  <c r="U625" i="87"/>
  <c r="W625" i="87" s="1"/>
  <c r="M625" i="87"/>
  <c r="O625" i="87"/>
  <c r="P625" i="87" s="1"/>
  <c r="Q625" i="87"/>
  <c r="R625" i="87" s="1"/>
  <c r="S625" i="87"/>
  <c r="T625" i="87" s="1"/>
  <c r="K625" i="87"/>
  <c r="J625" i="87"/>
  <c r="U737" i="87"/>
  <c r="W737" i="87" s="1"/>
  <c r="M737" i="87"/>
  <c r="L737" i="87"/>
  <c r="Q737" i="87"/>
  <c r="R737" i="87" s="1"/>
  <c r="O737" i="87"/>
  <c r="P737" i="87" s="1"/>
  <c r="S737" i="87"/>
  <c r="T737" i="87" s="1"/>
  <c r="K737" i="87"/>
  <c r="J737" i="87"/>
  <c r="L940" i="87"/>
  <c r="M940" i="87"/>
  <c r="U940" i="87"/>
  <c r="O940" i="87"/>
  <c r="P940" i="87" s="1"/>
  <c r="S940" i="87"/>
  <c r="T940" i="87" s="1"/>
  <c r="Q940" i="87"/>
  <c r="R940" i="87" s="1"/>
  <c r="J940" i="87"/>
  <c r="K940" i="87"/>
  <c r="L674" i="87"/>
  <c r="M674" i="87"/>
  <c r="U674" i="87"/>
  <c r="W674" i="87" s="1"/>
  <c r="Q674" i="87"/>
  <c r="R674" i="87" s="1"/>
  <c r="O674" i="87"/>
  <c r="P674" i="87" s="1"/>
  <c r="S674" i="87"/>
  <c r="T674" i="87" s="1"/>
  <c r="J674" i="87"/>
  <c r="K674" i="87"/>
  <c r="L738" i="87"/>
  <c r="M738" i="87"/>
  <c r="U738" i="87"/>
  <c r="W738" i="87" s="1"/>
  <c r="Q738" i="87"/>
  <c r="R738" i="87" s="1"/>
  <c r="S738" i="87"/>
  <c r="T738" i="87" s="1"/>
  <c r="O738" i="87"/>
  <c r="P738" i="87" s="1"/>
  <c r="K738" i="87"/>
  <c r="J738" i="87"/>
  <c r="L838" i="87"/>
  <c r="U838" i="87"/>
  <c r="W838" i="87" s="1"/>
  <c r="M838" i="87"/>
  <c r="S838" i="87"/>
  <c r="T838" i="87" s="1"/>
  <c r="Q838" i="87"/>
  <c r="R838" i="87" s="1"/>
  <c r="O838" i="87"/>
  <c r="P838" i="87" s="1"/>
  <c r="K838" i="87"/>
  <c r="J838" i="87"/>
  <c r="U599" i="87"/>
  <c r="W599" i="87" s="1"/>
  <c r="M599" i="87"/>
  <c r="L599" i="87"/>
  <c r="Q599" i="87"/>
  <c r="R599" i="87" s="1"/>
  <c r="S599" i="87"/>
  <c r="T599" i="87" s="1"/>
  <c r="O599" i="87"/>
  <c r="P599" i="87" s="1"/>
  <c r="J599" i="87"/>
  <c r="K599" i="87"/>
  <c r="U563" i="87"/>
  <c r="W563" i="87" s="1"/>
  <c r="L563" i="87"/>
  <c r="M563" i="87"/>
  <c r="S563" i="87"/>
  <c r="T563" i="87" s="1"/>
  <c r="O563" i="87"/>
  <c r="P563" i="87" s="1"/>
  <c r="Q563" i="87"/>
  <c r="R563" i="87" s="1"/>
  <c r="J563" i="87"/>
  <c r="K563" i="87"/>
  <c r="U862" i="87"/>
  <c r="W862" i="87" s="1"/>
  <c r="M862" i="87"/>
  <c r="L862" i="87"/>
  <c r="Q862" i="87"/>
  <c r="R862" i="87" s="1"/>
  <c r="S862" i="87"/>
  <c r="T862" i="87" s="1"/>
  <c r="O862" i="87"/>
  <c r="P862" i="87" s="1"/>
  <c r="J862" i="87"/>
  <c r="K862" i="87"/>
  <c r="U943" i="87"/>
  <c r="W943" i="87" s="1"/>
  <c r="L943" i="87"/>
  <c r="M943" i="87"/>
  <c r="Q943" i="87"/>
  <c r="R943" i="87" s="1"/>
  <c r="S943" i="87"/>
  <c r="T943" i="87" s="1"/>
  <c r="O943" i="87"/>
  <c r="P943" i="87" s="1"/>
  <c r="J943" i="87"/>
  <c r="K943" i="87"/>
  <c r="U1056" i="87"/>
  <c r="W1056" i="87" s="1"/>
  <c r="M1056" i="87"/>
  <c r="L1056" i="87"/>
  <c r="S1056" i="87"/>
  <c r="T1056" i="87" s="1"/>
  <c r="O1056" i="87"/>
  <c r="P1056" i="87" s="1"/>
  <c r="Q1056" i="87"/>
  <c r="R1056" i="87" s="1"/>
  <c r="J1056" i="87"/>
  <c r="K1056" i="87"/>
  <c r="L795" i="87"/>
  <c r="U795" i="87"/>
  <c r="W795" i="87" s="1"/>
  <c r="M795" i="87"/>
  <c r="Q795" i="87"/>
  <c r="R795" i="87" s="1"/>
  <c r="O795" i="87"/>
  <c r="P795" i="87" s="1"/>
  <c r="S795" i="87"/>
  <c r="T795" i="87" s="1"/>
  <c r="K795" i="87"/>
  <c r="J795" i="87"/>
  <c r="L844" i="87"/>
  <c r="U844" i="87"/>
  <c r="W844" i="87" s="1"/>
  <c r="M844" i="87"/>
  <c r="S844" i="87"/>
  <c r="T844" i="87" s="1"/>
  <c r="Q844" i="87"/>
  <c r="R844" i="87" s="1"/>
  <c r="O844" i="87"/>
  <c r="P844" i="87" s="1"/>
  <c r="K844" i="87"/>
  <c r="J844" i="87"/>
  <c r="U858" i="87"/>
  <c r="W858" i="87" s="1"/>
  <c r="M858" i="87"/>
  <c r="L858" i="87"/>
  <c r="S858" i="87"/>
  <c r="T858" i="87" s="1"/>
  <c r="Q858" i="87"/>
  <c r="R858" i="87" s="1"/>
  <c r="O858" i="87"/>
  <c r="P858" i="87" s="1"/>
  <c r="K858" i="87"/>
  <c r="J858" i="87"/>
  <c r="U941" i="87"/>
  <c r="L941" i="87"/>
  <c r="M941" i="87"/>
  <c r="O941" i="87"/>
  <c r="P941" i="87" s="1"/>
  <c r="S941" i="87"/>
  <c r="T941" i="87" s="1"/>
  <c r="Q941" i="87"/>
  <c r="R941" i="87" s="1"/>
  <c r="J941" i="87"/>
  <c r="K941" i="87"/>
  <c r="M785" i="87"/>
  <c r="L785" i="87"/>
  <c r="U785" i="87"/>
  <c r="W785" i="87" s="1"/>
  <c r="O785" i="87"/>
  <c r="P785" i="87" s="1"/>
  <c r="S785" i="87"/>
  <c r="T785" i="87" s="1"/>
  <c r="Q785" i="87"/>
  <c r="R785" i="87" s="1"/>
  <c r="J785" i="87"/>
  <c r="K785" i="87"/>
  <c r="M958" i="87"/>
  <c r="L958" i="87"/>
  <c r="U958" i="87"/>
  <c r="W958" i="87" s="1"/>
  <c r="Q958" i="87"/>
  <c r="R958" i="87" s="1"/>
  <c r="O958" i="87"/>
  <c r="P958" i="87" s="1"/>
  <c r="S958" i="87"/>
  <c r="T958" i="87" s="1"/>
  <c r="J958" i="87"/>
  <c r="K958" i="87"/>
  <c r="U830" i="87"/>
  <c r="W830" i="87" s="1"/>
  <c r="M830" i="87"/>
  <c r="L830" i="87"/>
  <c r="S830" i="87"/>
  <c r="T830" i="87" s="1"/>
  <c r="Q830" i="87"/>
  <c r="R830" i="87" s="1"/>
  <c r="O830" i="87"/>
  <c r="P830" i="87" s="1"/>
  <c r="K830" i="87"/>
  <c r="J830" i="87"/>
  <c r="M886" i="87"/>
  <c r="L886" i="87"/>
  <c r="U886" i="87"/>
  <c r="W886" i="87" s="1"/>
  <c r="S886" i="87"/>
  <c r="T886" i="87" s="1"/>
  <c r="O886" i="87"/>
  <c r="P886" i="87" s="1"/>
  <c r="Q886" i="87"/>
  <c r="R886" i="87" s="1"/>
  <c r="K886" i="87"/>
  <c r="J886" i="87"/>
  <c r="M950" i="87"/>
  <c r="U950" i="87"/>
  <c r="W950" i="87" s="1"/>
  <c r="L950" i="87"/>
  <c r="S950" i="87"/>
  <c r="T950" i="87" s="1"/>
  <c r="O950" i="87"/>
  <c r="P950" i="87" s="1"/>
  <c r="Q950" i="87"/>
  <c r="R950" i="87" s="1"/>
  <c r="K950" i="87"/>
  <c r="J950" i="87"/>
  <c r="U850" i="87"/>
  <c r="W850" i="87" s="1"/>
  <c r="L850" i="87"/>
  <c r="M850" i="87"/>
  <c r="Q850" i="87"/>
  <c r="R850" i="87" s="1"/>
  <c r="S850" i="87"/>
  <c r="T850" i="87" s="1"/>
  <c r="O850" i="87"/>
  <c r="P850" i="87" s="1"/>
  <c r="J850" i="87"/>
  <c r="K850" i="87"/>
  <c r="U799" i="87"/>
  <c r="W799" i="87" s="1"/>
  <c r="L799" i="87"/>
  <c r="M799" i="87"/>
  <c r="S799" i="87"/>
  <c r="T799" i="87" s="1"/>
  <c r="Q799" i="87"/>
  <c r="R799" i="87" s="1"/>
  <c r="O799" i="87"/>
  <c r="P799" i="87" s="1"/>
  <c r="K799" i="87"/>
  <c r="J799" i="87"/>
  <c r="U871" i="87"/>
  <c r="W871" i="87" s="1"/>
  <c r="L871" i="87"/>
  <c r="M871" i="87"/>
  <c r="S871" i="87"/>
  <c r="T871" i="87" s="1"/>
  <c r="O871" i="87"/>
  <c r="P871" i="87" s="1"/>
  <c r="Q871" i="87"/>
  <c r="R871" i="87" s="1"/>
  <c r="K871" i="87"/>
  <c r="J871" i="87"/>
  <c r="L1045" i="87"/>
  <c r="M1045" i="87"/>
  <c r="U1045" i="87"/>
  <c r="W1045" i="87" s="1"/>
  <c r="Q1045" i="87"/>
  <c r="R1045" i="87" s="1"/>
  <c r="S1045" i="87"/>
  <c r="T1045" i="87" s="1"/>
  <c r="O1045" i="87"/>
  <c r="P1045" i="87" s="1"/>
  <c r="J1045" i="87"/>
  <c r="K1045" i="87"/>
  <c r="U788" i="87"/>
  <c r="W788" i="87" s="1"/>
  <c r="M788" i="87"/>
  <c r="L788" i="87"/>
  <c r="O788" i="87"/>
  <c r="P788" i="87" s="1"/>
  <c r="Q788" i="87"/>
  <c r="R788" i="87" s="1"/>
  <c r="S788" i="87"/>
  <c r="T788" i="87" s="1"/>
  <c r="J788" i="87"/>
  <c r="K788" i="87"/>
  <c r="L881" i="87"/>
  <c r="U881" i="87"/>
  <c r="W881" i="87" s="1"/>
  <c r="M881" i="87"/>
  <c r="Q881" i="87"/>
  <c r="R881" i="87" s="1"/>
  <c r="O881" i="87"/>
  <c r="P881" i="87" s="1"/>
  <c r="S881" i="87"/>
  <c r="T881" i="87" s="1"/>
  <c r="K881" i="87"/>
  <c r="J881" i="87"/>
  <c r="U935" i="87"/>
  <c r="W935" i="87" s="1"/>
  <c r="M935" i="87"/>
  <c r="L935" i="87"/>
  <c r="Q935" i="87"/>
  <c r="R935" i="87" s="1"/>
  <c r="O935" i="87"/>
  <c r="P935" i="87" s="1"/>
  <c r="S935" i="87"/>
  <c r="T935" i="87" s="1"/>
  <c r="K935" i="87"/>
  <c r="J935" i="87"/>
  <c r="U1014" i="87"/>
  <c r="W1014" i="87" s="1"/>
  <c r="M1014" i="87"/>
  <c r="L1014" i="87"/>
  <c r="Q1014" i="87"/>
  <c r="R1014" i="87" s="1"/>
  <c r="O1014" i="87"/>
  <c r="P1014" i="87" s="1"/>
  <c r="S1014" i="87"/>
  <c r="T1014" i="87" s="1"/>
  <c r="K1014" i="87"/>
  <c r="J1014" i="87"/>
  <c r="M1138" i="87"/>
  <c r="L1138" i="87"/>
  <c r="U1138" i="87"/>
  <c r="W1138" i="87" s="1"/>
  <c r="O1138" i="87"/>
  <c r="P1138" i="87" s="1"/>
  <c r="Q1138" i="87"/>
  <c r="R1138" i="87" s="1"/>
  <c r="S1138" i="87"/>
  <c r="T1138" i="87" s="1"/>
  <c r="K1138" i="87"/>
  <c r="J1138" i="87"/>
  <c r="L984" i="87"/>
  <c r="U984" i="87"/>
  <c r="W984" i="87" s="1"/>
  <c r="M984" i="87"/>
  <c r="Q984" i="87"/>
  <c r="R984" i="87" s="1"/>
  <c r="S984" i="87"/>
  <c r="T984" i="87" s="1"/>
  <c r="O984" i="87"/>
  <c r="P984" i="87" s="1"/>
  <c r="J984" i="87"/>
  <c r="K984" i="87"/>
  <c r="U1213" i="87"/>
  <c r="W1213" i="87" s="1"/>
  <c r="L1213" i="87"/>
  <c r="M1213" i="87"/>
  <c r="S1213" i="87"/>
  <c r="T1213" i="87" s="1"/>
  <c r="Q1213" i="87"/>
  <c r="R1213" i="87" s="1"/>
  <c r="O1213" i="87"/>
  <c r="P1213" i="87" s="1"/>
  <c r="K1213" i="87"/>
  <c r="J1213" i="87"/>
  <c r="U1006" i="87"/>
  <c r="W1006" i="87" s="1"/>
  <c r="M1006" i="87"/>
  <c r="L1006" i="87"/>
  <c r="Q1006" i="87"/>
  <c r="R1006" i="87" s="1"/>
  <c r="S1006" i="87"/>
  <c r="T1006" i="87" s="1"/>
  <c r="O1006" i="87"/>
  <c r="P1006" i="87" s="1"/>
  <c r="K1006" i="87"/>
  <c r="J1006" i="87"/>
  <c r="M1079" i="87"/>
  <c r="L1079" i="87"/>
  <c r="U1079" i="87"/>
  <c r="W1079" i="87" s="1"/>
  <c r="S1079" i="87"/>
  <c r="T1079" i="87" s="1"/>
  <c r="Q1079" i="87"/>
  <c r="R1079" i="87" s="1"/>
  <c r="O1079" i="87"/>
  <c r="P1079" i="87" s="1"/>
  <c r="K1079" i="87"/>
  <c r="J1079" i="87"/>
  <c r="U1191" i="87"/>
  <c r="W1191" i="87" s="1"/>
  <c r="L1191" i="87"/>
  <c r="M1191" i="87"/>
  <c r="S1191" i="87"/>
  <c r="T1191" i="87" s="1"/>
  <c r="Q1191" i="87"/>
  <c r="R1191" i="87" s="1"/>
  <c r="O1191" i="87"/>
  <c r="P1191" i="87" s="1"/>
  <c r="K1191" i="87"/>
  <c r="J1191" i="87"/>
  <c r="M1034" i="87"/>
  <c r="L1034" i="87"/>
  <c r="U1034" i="87"/>
  <c r="W1034" i="87" s="1"/>
  <c r="O1034" i="87"/>
  <c r="P1034" i="87" s="1"/>
  <c r="Q1034" i="87"/>
  <c r="R1034" i="87" s="1"/>
  <c r="S1034" i="87"/>
  <c r="T1034" i="87" s="1"/>
  <c r="K1034" i="87"/>
  <c r="J1034" i="87"/>
  <c r="M1221" i="87"/>
  <c r="U1221" i="87"/>
  <c r="W1221" i="87" s="1"/>
  <c r="L1221" i="87"/>
  <c r="Q1221" i="87"/>
  <c r="R1221" i="87" s="1"/>
  <c r="O1221" i="87"/>
  <c r="P1221" i="87" s="1"/>
  <c r="S1221" i="87"/>
  <c r="T1221" i="87" s="1"/>
  <c r="K1221" i="87"/>
  <c r="J1221" i="87"/>
  <c r="L1157" i="87"/>
  <c r="U1157" i="87"/>
  <c r="W1157" i="87" s="1"/>
  <c r="M1157" i="87"/>
  <c r="O1157" i="87"/>
  <c r="P1157" i="87" s="1"/>
  <c r="Q1157" i="87"/>
  <c r="R1157" i="87" s="1"/>
  <c r="J1157" i="87"/>
  <c r="K1157" i="87"/>
  <c r="S1157" i="87"/>
  <c r="T1157" i="87" s="1"/>
  <c r="M1177" i="87"/>
  <c r="U1177" i="87"/>
  <c r="W1177" i="87" s="1"/>
  <c r="L1177" i="87"/>
  <c r="S1177" i="87"/>
  <c r="T1177" i="87" s="1"/>
  <c r="Q1177" i="87"/>
  <c r="R1177" i="87" s="1"/>
  <c r="O1177" i="87"/>
  <c r="P1177" i="87" s="1"/>
  <c r="K1177" i="87"/>
  <c r="J1177" i="87"/>
  <c r="L1080" i="87"/>
  <c r="M1080" i="87"/>
  <c r="U1080" i="87"/>
  <c r="W1080" i="87" s="1"/>
  <c r="S1080" i="87"/>
  <c r="T1080" i="87" s="1"/>
  <c r="O1080" i="87"/>
  <c r="P1080" i="87" s="1"/>
  <c r="Q1080" i="87"/>
  <c r="R1080" i="87" s="1"/>
  <c r="J1080" i="87"/>
  <c r="K1080" i="87"/>
  <c r="M1183" i="87"/>
  <c r="L1183" i="87"/>
  <c r="U1183" i="87"/>
  <c r="W1183" i="87" s="1"/>
  <c r="S1183" i="87"/>
  <c r="T1183" i="87" s="1"/>
  <c r="Q1183" i="87"/>
  <c r="R1183" i="87" s="1"/>
  <c r="O1183" i="87"/>
  <c r="P1183" i="87" s="1"/>
  <c r="J1183" i="87"/>
  <c r="K1183" i="87"/>
  <c r="M988" i="87"/>
  <c r="U988" i="87"/>
  <c r="W988" i="87" s="1"/>
  <c r="L988" i="87"/>
  <c r="S988" i="87"/>
  <c r="T988" i="87" s="1"/>
  <c r="O988" i="87"/>
  <c r="P988" i="87" s="1"/>
  <c r="Q988" i="87"/>
  <c r="R988" i="87" s="1"/>
  <c r="J988" i="87"/>
  <c r="K988" i="87"/>
  <c r="L1075" i="87"/>
  <c r="U1075" i="87"/>
  <c r="W1075" i="87" s="1"/>
  <c r="M1075" i="87"/>
  <c r="Q1075" i="87"/>
  <c r="R1075" i="87" s="1"/>
  <c r="S1075" i="87"/>
  <c r="T1075" i="87" s="1"/>
  <c r="O1075" i="87"/>
  <c r="P1075" i="87" s="1"/>
  <c r="K1075" i="87"/>
  <c r="J1075" i="87"/>
  <c r="U1195" i="87"/>
  <c r="W1195" i="87" s="1"/>
  <c r="M1195" i="87"/>
  <c r="L1195" i="87"/>
  <c r="S1195" i="87"/>
  <c r="T1195" i="87" s="1"/>
  <c r="O1195" i="87"/>
  <c r="P1195" i="87" s="1"/>
  <c r="Q1195" i="87"/>
  <c r="R1195" i="87" s="1"/>
  <c r="J1195" i="87"/>
  <c r="K1195" i="87"/>
  <c r="M1232" i="87"/>
  <c r="U1232" i="87"/>
  <c r="W1232" i="87" s="1"/>
  <c r="L1232" i="87"/>
  <c r="S1232" i="87"/>
  <c r="T1232" i="87" s="1"/>
  <c r="O1232" i="87"/>
  <c r="P1232" i="87" s="1"/>
  <c r="Q1232" i="87"/>
  <c r="R1232" i="87" s="1"/>
  <c r="K1232" i="87"/>
  <c r="J1232" i="87"/>
  <c r="U1031" i="87"/>
  <c r="W1031" i="87" s="1"/>
  <c r="L1031" i="87"/>
  <c r="M1031" i="87"/>
  <c r="Q1031" i="87"/>
  <c r="R1031" i="87" s="1"/>
  <c r="O1031" i="87"/>
  <c r="P1031" i="87" s="1"/>
  <c r="S1031" i="87"/>
  <c r="T1031" i="87" s="1"/>
  <c r="K1031" i="87"/>
  <c r="J1031" i="87"/>
  <c r="U1181" i="87"/>
  <c r="W1181" i="87" s="1"/>
  <c r="L1181" i="87"/>
  <c r="M1181" i="87"/>
  <c r="Q1181" i="87"/>
  <c r="R1181" i="87" s="1"/>
  <c r="S1181" i="87"/>
  <c r="T1181" i="87" s="1"/>
  <c r="O1181" i="87"/>
  <c r="P1181" i="87" s="1"/>
  <c r="J1181" i="87"/>
  <c r="K1181" i="87"/>
  <c r="E19" i="39"/>
  <c r="E16" i="39" s="1"/>
  <c r="K19" i="39"/>
  <c r="K16" i="39" s="1"/>
  <c r="K60" i="78"/>
  <c r="Q8" i="82"/>
  <c r="Q7" i="82"/>
  <c r="Q9" i="82"/>
  <c r="O9" i="82"/>
  <c r="O12" i="82"/>
  <c r="P9" i="82"/>
  <c r="P14" i="82"/>
  <c r="O7" i="82"/>
  <c r="P7" i="82"/>
  <c r="P8" i="82"/>
  <c r="O8" i="82"/>
  <c r="N14" i="82"/>
  <c r="F10" i="82"/>
  <c r="G11" i="39" s="1"/>
  <c r="I12" i="82"/>
  <c r="F12" i="82"/>
  <c r="G12" i="39" s="1"/>
  <c r="H8" i="82"/>
  <c r="H7" i="82"/>
  <c r="G7" i="82"/>
  <c r="J7" i="82"/>
  <c r="M9" i="82"/>
  <c r="N12" i="82"/>
  <c r="N7" i="82"/>
  <c r="G12" i="82"/>
  <c r="L9" i="82"/>
  <c r="K12" i="82"/>
  <c r="K7" i="82"/>
  <c r="G10" i="82"/>
  <c r="J9" i="82"/>
  <c r="L7" i="82"/>
  <c r="K9" i="82"/>
  <c r="I8" i="82"/>
  <c r="M12" i="82"/>
  <c r="M7" i="82"/>
  <c r="J12" i="82"/>
  <c r="H9" i="82"/>
  <c r="K10" i="82"/>
  <c r="N9" i="82"/>
  <c r="G9" i="82"/>
  <c r="L14" i="82"/>
  <c r="K8" i="82"/>
  <c r="H12" i="82"/>
  <c r="I9" i="82"/>
  <c r="F9" i="82"/>
  <c r="G10" i="39" s="1"/>
  <c r="I7" i="82"/>
  <c r="N8" i="49"/>
  <c r="M8" i="47"/>
  <c r="F17" i="82" l="1"/>
  <c r="D17" i="82" s="1"/>
  <c r="G19" i="39"/>
  <c r="G16" i="39" s="1"/>
  <c r="H33" i="39" s="1"/>
  <c r="E8" i="39"/>
  <c r="K8" i="39"/>
  <c r="U179" i="87"/>
  <c r="U180" i="87"/>
  <c r="I176" i="87"/>
  <c r="G179" i="87"/>
  <c r="Y179" i="87" s="1"/>
  <c r="I179" i="87"/>
  <c r="G180" i="87"/>
  <c r="Y180" i="87" s="1"/>
  <c r="D20" i="82"/>
  <c r="G168" i="87"/>
  <c r="Y168" i="87" s="1"/>
  <c r="G172" i="87"/>
  <c r="Y172" i="87" s="1"/>
  <c r="G174" i="87"/>
  <c r="I170" i="87"/>
  <c r="I174" i="87"/>
  <c r="I175" i="87"/>
  <c r="G170" i="87"/>
  <c r="Y170" i="87" s="1"/>
  <c r="U96" i="87"/>
  <c r="W96" i="87" s="1"/>
  <c r="I193" i="87" s="1"/>
  <c r="X193" i="87" s="1"/>
  <c r="U111" i="87"/>
  <c r="G208" i="87" s="1"/>
  <c r="Y208" i="87" s="1"/>
  <c r="Z208" i="87" s="1"/>
  <c r="U150" i="87"/>
  <c r="U135" i="87"/>
  <c r="W135" i="87" s="1"/>
  <c r="I232" i="87" s="1"/>
  <c r="X232" i="87" s="1"/>
  <c r="U93" i="87"/>
  <c r="G190" i="87" s="1"/>
  <c r="Y190" i="87" s="1"/>
  <c r="Z190" i="87" s="1"/>
  <c r="U90" i="87"/>
  <c r="U91" i="87"/>
  <c r="G188" i="87" s="1"/>
  <c r="Y188" i="87" s="1"/>
  <c r="Z188" i="87" s="1"/>
  <c r="U131" i="87"/>
  <c r="W131" i="87" s="1"/>
  <c r="I228" i="87" s="1"/>
  <c r="X228" i="87" s="1"/>
  <c r="U141" i="87"/>
  <c r="W141" i="87" s="1"/>
  <c r="I238" i="87" s="1"/>
  <c r="X238" i="87" s="1"/>
  <c r="U132" i="87"/>
  <c r="W132" i="87" s="1"/>
  <c r="I229" i="87" s="1"/>
  <c r="X229" i="87" s="1"/>
  <c r="U154" i="87"/>
  <c r="U116" i="87"/>
  <c r="G213" i="87" s="1"/>
  <c r="Y213" i="87" s="1"/>
  <c r="Z213" i="87" s="1"/>
  <c r="U102" i="87"/>
  <c r="W102" i="87" s="1"/>
  <c r="I199" i="87" s="1"/>
  <c r="X199" i="87" s="1"/>
  <c r="U105" i="87"/>
  <c r="G202" i="87" s="1"/>
  <c r="Y202" i="87" s="1"/>
  <c r="Z202" i="87" s="1"/>
  <c r="U158" i="87"/>
  <c r="G255" i="87" s="1"/>
  <c r="Y255" i="87" s="1"/>
  <c r="Z255" i="87" s="1"/>
  <c r="U155" i="87"/>
  <c r="U122" i="87"/>
  <c r="G219" i="87" s="1"/>
  <c r="Y219" i="87" s="1"/>
  <c r="Z219" i="87" s="1"/>
  <c r="U152" i="87"/>
  <c r="U140" i="87"/>
  <c r="W140" i="87" s="1"/>
  <c r="I237" i="87" s="1"/>
  <c r="X237" i="87" s="1"/>
  <c r="U139" i="87"/>
  <c r="G236" i="87" s="1"/>
  <c r="Y236" i="87" s="1"/>
  <c r="Z236" i="87" s="1"/>
  <c r="U151" i="87"/>
  <c r="U166" i="87"/>
  <c r="W166" i="87" s="1"/>
  <c r="U136" i="87"/>
  <c r="W136" i="87" s="1"/>
  <c r="I233" i="87" s="1"/>
  <c r="X233" i="87" s="1"/>
  <c r="U101" i="87"/>
  <c r="W101" i="87" s="1"/>
  <c r="I198" i="87" s="1"/>
  <c r="X198" i="87" s="1"/>
  <c r="U103" i="87"/>
  <c r="W103" i="87" s="1"/>
  <c r="I200" i="87" s="1"/>
  <c r="X200" i="87" s="1"/>
  <c r="U95" i="87"/>
  <c r="W95" i="87" s="1"/>
  <c r="I192" i="87" s="1"/>
  <c r="X192" i="87" s="1"/>
  <c r="U134" i="87"/>
  <c r="W134" i="87" s="1"/>
  <c r="I231" i="87" s="1"/>
  <c r="X231" i="87" s="1"/>
  <c r="U148" i="87"/>
  <c r="G245" i="87" s="1"/>
  <c r="Y245" i="87" s="1"/>
  <c r="Z245" i="87" s="1"/>
  <c r="U106" i="87"/>
  <c r="G203" i="87" s="1"/>
  <c r="Y203" i="87" s="1"/>
  <c r="Z203" i="87" s="1"/>
  <c r="U127" i="87"/>
  <c r="G224" i="87" s="1"/>
  <c r="Y224" i="87" s="1"/>
  <c r="Z224" i="87" s="1"/>
  <c r="G176" i="87"/>
  <c r="I177" i="87"/>
  <c r="G169" i="87"/>
  <c r="Y169" i="87" s="1"/>
  <c r="G171" i="87"/>
  <c r="Y171" i="87" s="1"/>
  <c r="G173" i="87"/>
  <c r="Y173" i="87" s="1"/>
  <c r="I178" i="87"/>
  <c r="G177" i="87"/>
  <c r="Y177" i="87" s="1"/>
  <c r="G175" i="87"/>
  <c r="G178" i="87"/>
  <c r="Y178" i="87" s="1"/>
  <c r="U162" i="87"/>
  <c r="W162" i="87" s="1"/>
  <c r="U128" i="87"/>
  <c r="G225" i="87" s="1"/>
  <c r="Y225" i="87" s="1"/>
  <c r="Z225" i="87" s="1"/>
  <c r="U165" i="87"/>
  <c r="W165" i="87" s="1"/>
  <c r="U114" i="87"/>
  <c r="G211" i="87" s="1"/>
  <c r="Y211" i="87" s="1"/>
  <c r="Z211" i="87" s="1"/>
  <c r="U109" i="87"/>
  <c r="G206" i="87" s="1"/>
  <c r="Y206" i="87" s="1"/>
  <c r="Z206" i="87" s="1"/>
  <c r="U167" i="87"/>
  <c r="W167" i="87" s="1"/>
  <c r="U143" i="87"/>
  <c r="G240" i="87" s="1"/>
  <c r="Y240" i="87" s="1"/>
  <c r="Z240" i="87" s="1"/>
  <c r="U160" i="87"/>
  <c r="G257" i="87" s="1"/>
  <c r="Y257" i="87" s="1"/>
  <c r="Z257" i="87" s="1"/>
  <c r="U145" i="87"/>
  <c r="W145" i="87" s="1"/>
  <c r="I242" i="87" s="1"/>
  <c r="X242" i="87" s="1"/>
  <c r="U161" i="87"/>
  <c r="W161" i="87" s="1"/>
  <c r="I258" i="87" s="1"/>
  <c r="X258" i="87" s="1"/>
  <c r="U125" i="87"/>
  <c r="G222" i="87" s="1"/>
  <c r="Y222" i="87" s="1"/>
  <c r="Z222" i="87" s="1"/>
  <c r="U133" i="87"/>
  <c r="W133" i="87" s="1"/>
  <c r="I230" i="87" s="1"/>
  <c r="X230" i="87" s="1"/>
  <c r="U92" i="87"/>
  <c r="G189" i="87" s="1"/>
  <c r="Y189" i="87" s="1"/>
  <c r="Z189" i="87" s="1"/>
  <c r="U123" i="87"/>
  <c r="G220" i="87" s="1"/>
  <c r="Y220" i="87" s="1"/>
  <c r="Z220" i="87" s="1"/>
  <c r="U112" i="87"/>
  <c r="G209" i="87" s="1"/>
  <c r="Y209" i="87" s="1"/>
  <c r="Z209" i="87" s="1"/>
  <c r="U119" i="87"/>
  <c r="W119" i="87" s="1"/>
  <c r="I216" i="87" s="1"/>
  <c r="X216" i="87" s="1"/>
  <c r="U124" i="87"/>
  <c r="W124" i="87" s="1"/>
  <c r="I221" i="87" s="1"/>
  <c r="X221" i="87" s="1"/>
  <c r="U97" i="87"/>
  <c r="W97" i="87" s="1"/>
  <c r="I194" i="87" s="1"/>
  <c r="X194" i="87" s="1"/>
  <c r="U174" i="87"/>
  <c r="U104" i="87"/>
  <c r="G201" i="87" s="1"/>
  <c r="Y201" i="87" s="1"/>
  <c r="Z201" i="87" s="1"/>
  <c r="U164" i="87"/>
  <c r="W164" i="87" s="1"/>
  <c r="U159" i="87"/>
  <c r="G256" i="87" s="1"/>
  <c r="Y256" i="87" s="1"/>
  <c r="Z256" i="87" s="1"/>
  <c r="U99" i="87"/>
  <c r="W99" i="87" s="1"/>
  <c r="I196" i="87" s="1"/>
  <c r="X196" i="87" s="1"/>
  <c r="U107" i="87"/>
  <c r="G204" i="87" s="1"/>
  <c r="Y204" i="87" s="1"/>
  <c r="Z204" i="87" s="1"/>
  <c r="U156" i="87"/>
  <c r="U115" i="87"/>
  <c r="G212" i="87" s="1"/>
  <c r="Y212" i="87" s="1"/>
  <c r="Z212" i="87" s="1"/>
  <c r="U118" i="87"/>
  <c r="W118" i="87" s="1"/>
  <c r="I215" i="87" s="1"/>
  <c r="X215" i="87" s="1"/>
  <c r="U117" i="87"/>
  <c r="W117" i="87" s="1"/>
  <c r="I214" i="87" s="1"/>
  <c r="X214" i="87" s="1"/>
  <c r="U137" i="87"/>
  <c r="W137" i="87" s="1"/>
  <c r="I234" i="87" s="1"/>
  <c r="X234" i="87" s="1"/>
  <c r="U147" i="87"/>
  <c r="G244" i="87" s="1"/>
  <c r="Y244" i="87" s="1"/>
  <c r="Z244" i="87" s="1"/>
  <c r="U108" i="87"/>
  <c r="G205" i="87" s="1"/>
  <c r="Y205" i="87" s="1"/>
  <c r="Z205" i="87" s="1"/>
  <c r="U126" i="87"/>
  <c r="G223" i="87" s="1"/>
  <c r="Y223" i="87" s="1"/>
  <c r="Z223" i="87" s="1"/>
  <c r="U144" i="87"/>
  <c r="G241" i="87" s="1"/>
  <c r="Y241" i="87" s="1"/>
  <c r="Z241" i="87" s="1"/>
  <c r="U173" i="87"/>
  <c r="U129" i="87"/>
  <c r="W129" i="87" s="1"/>
  <c r="I226" i="87" s="1"/>
  <c r="X226" i="87" s="1"/>
  <c r="U178" i="87"/>
  <c r="U94" i="87"/>
  <c r="W94" i="87" s="1"/>
  <c r="I191" i="87" s="1"/>
  <c r="X191" i="87" s="1"/>
  <c r="U168" i="87"/>
  <c r="U171" i="87"/>
  <c r="U142" i="87"/>
  <c r="G239" i="87" s="1"/>
  <c r="Y239" i="87" s="1"/>
  <c r="Z239" i="87" s="1"/>
  <c r="U113" i="87"/>
  <c r="G210" i="87" s="1"/>
  <c r="Y210" i="87" s="1"/>
  <c r="Z210" i="87" s="1"/>
  <c r="U177" i="87"/>
  <c r="U172" i="87"/>
  <c r="U169" i="87"/>
  <c r="U149" i="87"/>
  <c r="G246" i="87" s="1"/>
  <c r="Y246" i="87" s="1"/>
  <c r="Z246" i="87" s="1"/>
  <c r="U120" i="87"/>
  <c r="W120" i="87" s="1"/>
  <c r="I217" i="87" s="1"/>
  <c r="X217" i="87" s="1"/>
  <c r="U175" i="87"/>
  <c r="U176" i="87"/>
  <c r="U170" i="87"/>
  <c r="I254" i="87"/>
  <c r="X254" i="87" s="1"/>
  <c r="G495" i="87"/>
  <c r="Y495" i="87" s="1"/>
  <c r="Z495" i="87" s="1"/>
  <c r="G436" i="87"/>
  <c r="Y436" i="87" s="1"/>
  <c r="Z436" i="87" s="1"/>
  <c r="G426" i="87"/>
  <c r="Y426" i="87" s="1"/>
  <c r="Z426" i="87" s="1"/>
  <c r="I420" i="87"/>
  <c r="X420" i="87" s="1"/>
  <c r="G418" i="87"/>
  <c r="Y418" i="87" s="1"/>
  <c r="Z418" i="87" s="1"/>
  <c r="G749" i="87"/>
  <c r="Y749" i="87" s="1"/>
  <c r="Z749" i="87" s="1"/>
  <c r="G330" i="87"/>
  <c r="Y330" i="87" s="1"/>
  <c r="Z330" i="87" s="1"/>
  <c r="G1173" i="87"/>
  <c r="Y1173" i="87" s="1"/>
  <c r="Z1173" i="87" s="1"/>
  <c r="I1185" i="87"/>
  <c r="X1185" i="87" s="1"/>
  <c r="I1180" i="87"/>
  <c r="X1180" i="87" s="1"/>
  <c r="G1073" i="87"/>
  <c r="Y1073" i="87" s="1"/>
  <c r="Z1073" i="87" s="1"/>
  <c r="I1139" i="87"/>
  <c r="X1139" i="87" s="1"/>
  <c r="G1191" i="87"/>
  <c r="Y1191" i="87" s="1"/>
  <c r="Z1191" i="87" s="1"/>
  <c r="I439" i="87"/>
  <c r="X439" i="87" s="1"/>
  <c r="I468" i="87"/>
  <c r="X468" i="87" s="1"/>
  <c r="G468" i="87"/>
  <c r="Y468" i="87" s="1"/>
  <c r="Z468" i="87" s="1"/>
  <c r="G1031" i="87"/>
  <c r="Y1031" i="87" s="1"/>
  <c r="Z1031" i="87" s="1"/>
  <c r="I640" i="87"/>
  <c r="X640" i="87" s="1"/>
  <c r="I639" i="87"/>
  <c r="X639" i="87" s="1"/>
  <c r="I663" i="87"/>
  <c r="X663" i="87" s="1"/>
  <c r="I466" i="87"/>
  <c r="X466" i="87" s="1"/>
  <c r="G940" i="87"/>
  <c r="Y940" i="87" s="1"/>
  <c r="Z940" i="87" s="1"/>
  <c r="I1138" i="87"/>
  <c r="X1138" i="87" s="1"/>
  <c r="I1161" i="87"/>
  <c r="X1161" i="87" s="1"/>
  <c r="I330" i="87"/>
  <c r="X330" i="87" s="1"/>
  <c r="G1157" i="87"/>
  <c r="Y1157" i="87" s="1"/>
  <c r="Z1157" i="87" s="1"/>
  <c r="I1150" i="87"/>
  <c r="X1150" i="87" s="1"/>
  <c r="G1175" i="87"/>
  <c r="Y1175" i="87" s="1"/>
  <c r="Z1175" i="87" s="1"/>
  <c r="I1137" i="87"/>
  <c r="X1137" i="87" s="1"/>
  <c r="I1178" i="87"/>
  <c r="X1178" i="87" s="1"/>
  <c r="I1158" i="87"/>
  <c r="X1158" i="87" s="1"/>
  <c r="G1177" i="87"/>
  <c r="Y1177" i="87" s="1"/>
  <c r="Z1177" i="87" s="1"/>
  <c r="I1181" i="87"/>
  <c r="X1181" i="87" s="1"/>
  <c r="I359" i="87"/>
  <c r="X359" i="87" s="1"/>
  <c r="G334" i="87"/>
  <c r="Y334" i="87" s="1"/>
  <c r="Z334" i="87" s="1"/>
  <c r="I303" i="87"/>
  <c r="X303" i="87" s="1"/>
  <c r="I341" i="87"/>
  <c r="X341" i="87" s="1"/>
  <c r="G315" i="87"/>
  <c r="Y315" i="87" s="1"/>
  <c r="Z315" i="87" s="1"/>
  <c r="I950" i="87"/>
  <c r="X950" i="87" s="1"/>
  <c r="I941" i="87"/>
  <c r="I966" i="87"/>
  <c r="X966" i="87" s="1"/>
  <c r="I940" i="87"/>
  <c r="I958" i="87"/>
  <c r="X958" i="87" s="1"/>
  <c r="I946" i="87"/>
  <c r="X946" i="87" s="1"/>
  <c r="G939" i="87"/>
  <c r="Y939" i="87" s="1"/>
  <c r="Z939" i="87" s="1"/>
  <c r="I939" i="87"/>
  <c r="X939" i="87" s="1"/>
  <c r="I412" i="87"/>
  <c r="X412" i="87" s="1"/>
  <c r="I952" i="87"/>
  <c r="X952" i="87" s="1"/>
  <c r="I938" i="87"/>
  <c r="G625" i="87"/>
  <c r="Y625" i="87" s="1"/>
  <c r="Z625" i="87" s="1"/>
  <c r="I299" i="87"/>
  <c r="X299" i="87" s="1"/>
  <c r="H495" i="87"/>
  <c r="G421" i="87"/>
  <c r="Y421" i="87" s="1"/>
  <c r="Z421" i="87" s="1"/>
  <c r="I495" i="87"/>
  <c r="X495" i="87" s="1"/>
  <c r="I329" i="87"/>
  <c r="X329" i="87" s="1"/>
  <c r="G1167" i="87"/>
  <c r="Y1167" i="87" s="1"/>
  <c r="Z1167" i="87" s="1"/>
  <c r="I650" i="87"/>
  <c r="X650" i="87" s="1"/>
  <c r="G1183" i="87"/>
  <c r="Y1183" i="87" s="1"/>
  <c r="Z1183" i="87" s="1"/>
  <c r="G765" i="87"/>
  <c r="Y765" i="87" s="1"/>
  <c r="Z765" i="87" s="1"/>
  <c r="G981" i="87"/>
  <c r="Y981" i="87" s="1"/>
  <c r="Z981" i="87" s="1"/>
  <c r="I1054" i="87"/>
  <c r="X1054" i="87" s="1"/>
  <c r="G1174" i="87"/>
  <c r="Y1174" i="87" s="1"/>
  <c r="Z1174" i="87" s="1"/>
  <c r="I103" i="87"/>
  <c r="G1030" i="87"/>
  <c r="Y1030" i="87" s="1"/>
  <c r="Z1030" i="87" s="1"/>
  <c r="I1055" i="87"/>
  <c r="X1055" i="87" s="1"/>
  <c r="I1063" i="87"/>
  <c r="X1063" i="87" s="1"/>
  <c r="I1031" i="87"/>
  <c r="X1031" i="87" s="1"/>
  <c r="I1089" i="87"/>
  <c r="X1089" i="87" s="1"/>
  <c r="I1075" i="87"/>
  <c r="X1075" i="87" s="1"/>
  <c r="G935" i="87"/>
  <c r="Y935" i="87" s="1"/>
  <c r="Z935" i="87" s="1"/>
  <c r="O3" i="87"/>
  <c r="I311" i="87"/>
  <c r="X311" i="87" s="1"/>
  <c r="I947" i="87"/>
  <c r="X947" i="87" s="1"/>
  <c r="I886" i="87"/>
  <c r="X886" i="87" s="1"/>
  <c r="G737" i="87"/>
  <c r="Y737" i="87" s="1"/>
  <c r="Z737" i="87" s="1"/>
  <c r="G666" i="87"/>
  <c r="Y666" i="87" s="1"/>
  <c r="Z666" i="87" s="1"/>
  <c r="I737" i="87"/>
  <c r="X737" i="87" s="1"/>
  <c r="I649" i="87"/>
  <c r="X649" i="87" s="1"/>
  <c r="G637" i="87"/>
  <c r="Y637" i="87" s="1"/>
  <c r="Z637" i="87" s="1"/>
  <c r="I932" i="87"/>
  <c r="X932" i="87" s="1"/>
  <c r="I675" i="87"/>
  <c r="X675" i="87" s="1"/>
  <c r="I307" i="87"/>
  <c r="X307" i="87" s="1"/>
  <c r="I674" i="87"/>
  <c r="X674" i="87" s="1"/>
  <c r="G649" i="87"/>
  <c r="Y649" i="87" s="1"/>
  <c r="Z649" i="87" s="1"/>
  <c r="G409" i="87"/>
  <c r="Y409" i="87" s="1"/>
  <c r="Z409" i="87" s="1"/>
  <c r="I617" i="87"/>
  <c r="X617" i="87" s="1"/>
  <c r="G503" i="87"/>
  <c r="Y503" i="87" s="1"/>
  <c r="Z503" i="87" s="1"/>
  <c r="G1034" i="87"/>
  <c r="Y1034" i="87" s="1"/>
  <c r="Z1034" i="87" s="1"/>
  <c r="G420" i="87"/>
  <c r="Y420" i="87" s="1"/>
  <c r="Z420" i="87" s="1"/>
  <c r="I435" i="87"/>
  <c r="X435" i="87" s="1"/>
  <c r="I351" i="87"/>
  <c r="X351" i="87" s="1"/>
  <c r="G428" i="87"/>
  <c r="Y428" i="87" s="1"/>
  <c r="Z428" i="87" s="1"/>
  <c r="G738" i="87"/>
  <c r="Y738" i="87" s="1"/>
  <c r="Z738" i="87" s="1"/>
  <c r="I666" i="87"/>
  <c r="X666" i="87" s="1"/>
  <c r="I661" i="87"/>
  <c r="X661" i="87" s="1"/>
  <c r="I943" i="87"/>
  <c r="X943" i="87" s="1"/>
  <c r="I712" i="87"/>
  <c r="X712" i="87" s="1"/>
  <c r="I428" i="87"/>
  <c r="X428" i="87" s="1"/>
  <c r="G1053" i="87"/>
  <c r="Y1053" i="87" s="1"/>
  <c r="Z1053" i="87" s="1"/>
  <c r="I637" i="87"/>
  <c r="X637" i="87" s="1"/>
  <c r="G943" i="87"/>
  <c r="Y943" i="87" s="1"/>
  <c r="Z943" i="87" s="1"/>
  <c r="G359" i="87"/>
  <c r="Y359" i="87" s="1"/>
  <c r="Z359" i="87" s="1"/>
  <c r="G121" i="87"/>
  <c r="Y121" i="87" s="1"/>
  <c r="Z121" i="87" s="1"/>
  <c r="I1030" i="87"/>
  <c r="X1030" i="87" s="1"/>
  <c r="G1056" i="87"/>
  <c r="Y1056" i="87" s="1"/>
  <c r="Z1056" i="87" s="1"/>
  <c r="G102" i="87"/>
  <c r="Y102" i="87" s="1"/>
  <c r="G105" i="87"/>
  <c r="Y105" i="87" s="1"/>
  <c r="G303" i="87"/>
  <c r="Y303" i="87" s="1"/>
  <c r="Z303" i="87" s="1"/>
  <c r="G932" i="87"/>
  <c r="Y932" i="87" s="1"/>
  <c r="Z932" i="87" s="1"/>
  <c r="G1079" i="87"/>
  <c r="Y1079" i="87" s="1"/>
  <c r="Z1079" i="87" s="1"/>
  <c r="I1032" i="87"/>
  <c r="X1032" i="87" s="1"/>
  <c r="I430" i="87"/>
  <c r="X430" i="87" s="1"/>
  <c r="I101" i="87"/>
  <c r="I1167" i="87"/>
  <c r="X1167" i="87" s="1"/>
  <c r="G1181" i="87"/>
  <c r="Y1181" i="87" s="1"/>
  <c r="Z1181" i="87" s="1"/>
  <c r="I361" i="87"/>
  <c r="X361" i="87" s="1"/>
  <c r="I1136" i="87"/>
  <c r="X1136" i="87" s="1"/>
  <c r="G1075" i="87"/>
  <c r="Y1075" i="87" s="1"/>
  <c r="Z1075" i="87" s="1"/>
  <c r="I631" i="87"/>
  <c r="X631" i="87" s="1"/>
  <c r="I408" i="87"/>
  <c r="X408" i="87" s="1"/>
  <c r="I298" i="87"/>
  <c r="X298" i="87" s="1"/>
  <c r="I1170" i="87"/>
  <c r="X1170" i="87" s="1"/>
  <c r="I1191" i="87"/>
  <c r="X1191" i="87" s="1"/>
  <c r="G1138" i="87"/>
  <c r="Y1138" i="87" s="1"/>
  <c r="Z1138" i="87" s="1"/>
  <c r="G674" i="87"/>
  <c r="Y674" i="87" s="1"/>
  <c r="Z674" i="87" s="1"/>
  <c r="I317" i="87"/>
  <c r="X317" i="87" s="1"/>
  <c r="I831" i="87"/>
  <c r="X831" i="87" s="1"/>
  <c r="G138" i="87"/>
  <c r="Y138" i="87" s="1"/>
  <c r="Z138" i="87" s="1"/>
  <c r="G96" i="87"/>
  <c r="Y96" i="87" s="1"/>
  <c r="G136" i="87"/>
  <c r="Y136" i="87" s="1"/>
  <c r="G712" i="87"/>
  <c r="Y712" i="87" s="1"/>
  <c r="Z712" i="87" s="1"/>
  <c r="I1172" i="87"/>
  <c r="X1172" i="87" s="1"/>
  <c r="G122" i="87"/>
  <c r="Y122" i="87" s="1"/>
  <c r="G1080" i="87"/>
  <c r="Y1080" i="87" s="1"/>
  <c r="Z1080" i="87" s="1"/>
  <c r="G307" i="87"/>
  <c r="Y307" i="87" s="1"/>
  <c r="Z307" i="87" s="1"/>
  <c r="G1165" i="87"/>
  <c r="Y1165" i="87" s="1"/>
  <c r="Z1165" i="87" s="1"/>
  <c r="I130" i="87"/>
  <c r="X130" i="87" s="1"/>
  <c r="I117" i="87"/>
  <c r="X117" i="87" s="1"/>
  <c r="I531" i="87"/>
  <c r="X531" i="87" s="1"/>
  <c r="I842" i="87"/>
  <c r="X842" i="87" s="1"/>
  <c r="I1076" i="87"/>
  <c r="X1076" i="87" s="1"/>
  <c r="I870" i="87"/>
  <c r="X870" i="87" s="1"/>
  <c r="G532" i="87"/>
  <c r="Y532" i="87" s="1"/>
  <c r="Z532" i="87" s="1"/>
  <c r="G542" i="87"/>
  <c r="Y542" i="87" s="1"/>
  <c r="Z542" i="87" s="1"/>
  <c r="G512" i="87"/>
  <c r="Y512" i="87" s="1"/>
  <c r="Z512" i="87" s="1"/>
  <c r="G844" i="87"/>
  <c r="Y844" i="87" s="1"/>
  <c r="Z844" i="87" s="1"/>
  <c r="I854" i="87"/>
  <c r="X854" i="87" s="1"/>
  <c r="I301" i="87"/>
  <c r="X301" i="87" s="1"/>
  <c r="G1178" i="87"/>
  <c r="Y1178" i="87" s="1"/>
  <c r="Z1178" i="87" s="1"/>
  <c r="G1154" i="87"/>
  <c r="Y1154" i="87" s="1"/>
  <c r="Z1154" i="87" s="1"/>
  <c r="I1052" i="87"/>
  <c r="X1052" i="87" s="1"/>
  <c r="G841" i="87"/>
  <c r="Y841" i="87" s="1"/>
  <c r="Z841" i="87" s="1"/>
  <c r="I850" i="87"/>
  <c r="X850" i="87" s="1"/>
  <c r="G850" i="87"/>
  <c r="Y850" i="87" s="1"/>
  <c r="Z850" i="87" s="1"/>
  <c r="G947" i="87"/>
  <c r="Y947" i="87" s="1"/>
  <c r="Z947" i="87" s="1"/>
  <c r="G661" i="87"/>
  <c r="Y661" i="87" s="1"/>
  <c r="Z661" i="87" s="1"/>
  <c r="I840" i="87"/>
  <c r="X840" i="87" s="1"/>
  <c r="G410" i="87"/>
  <c r="Y410" i="87" s="1"/>
  <c r="Z410" i="87" s="1"/>
  <c r="G539" i="87"/>
  <c r="Y539" i="87" s="1"/>
  <c r="Z539" i="87" s="1"/>
  <c r="G558" i="87"/>
  <c r="Y558" i="87" s="1"/>
  <c r="Z558" i="87" s="1"/>
  <c r="G361" i="87"/>
  <c r="Y361" i="87" s="1"/>
  <c r="Z361" i="87" s="1"/>
  <c r="I1073" i="87"/>
  <c r="X1073" i="87" s="1"/>
  <c r="G1065" i="87"/>
  <c r="Y1065" i="87" s="1"/>
  <c r="Z1065" i="87" s="1"/>
  <c r="G833" i="87"/>
  <c r="Y833" i="87" s="1"/>
  <c r="Z833" i="87" s="1"/>
  <c r="G1067" i="87"/>
  <c r="Y1067" i="87" s="1"/>
  <c r="Z1067" i="87" s="1"/>
  <c r="G984" i="87"/>
  <c r="Y984" i="87" s="1"/>
  <c r="Z984" i="87" s="1"/>
  <c r="G858" i="87"/>
  <c r="Y858" i="87" s="1"/>
  <c r="Z858" i="87" s="1"/>
  <c r="G862" i="87"/>
  <c r="Y862" i="87" s="1"/>
  <c r="Z862" i="87" s="1"/>
  <c r="G526" i="87"/>
  <c r="Y526" i="87" s="1"/>
  <c r="Z526" i="87" s="1"/>
  <c r="I514" i="87"/>
  <c r="X514" i="87" s="1"/>
  <c r="I540" i="87"/>
  <c r="X540" i="87" s="1"/>
  <c r="I1165" i="87"/>
  <c r="X1165" i="87" s="1"/>
  <c r="G830" i="87"/>
  <c r="Y830" i="87" s="1"/>
  <c r="Z830" i="87" s="1"/>
  <c r="G838" i="87"/>
  <c r="Y838" i="87" s="1"/>
  <c r="Z838" i="87" s="1"/>
  <c r="G511" i="87"/>
  <c r="Y511" i="87" s="1"/>
  <c r="Z511" i="87" s="1"/>
  <c r="G1032" i="87"/>
  <c r="Y1032" i="87" s="1"/>
  <c r="Z1032" i="87" s="1"/>
  <c r="I817" i="87"/>
  <c r="X817" i="87" s="1"/>
  <c r="I523" i="87"/>
  <c r="X523" i="87" s="1"/>
  <c r="G414" i="87"/>
  <c r="Y414" i="87" s="1"/>
  <c r="Z414" i="87" s="1"/>
  <c r="I730" i="87"/>
  <c r="X730" i="87" s="1"/>
  <c r="G534" i="87"/>
  <c r="Y534" i="87" s="1"/>
  <c r="Z534" i="87" s="1"/>
  <c r="G831" i="87"/>
  <c r="Y831" i="87" s="1"/>
  <c r="Z831" i="87" s="1"/>
  <c r="I535" i="87"/>
  <c r="X535" i="87" s="1"/>
  <c r="G758" i="87"/>
  <c r="Y758" i="87" s="1"/>
  <c r="Z758" i="87" s="1"/>
  <c r="G871" i="87"/>
  <c r="Y871" i="87" s="1"/>
  <c r="Z871" i="87" s="1"/>
  <c r="G886" i="87"/>
  <c r="Y886" i="87" s="1"/>
  <c r="Z886" i="87" s="1"/>
  <c r="I1037" i="87"/>
  <c r="X1037" i="87" s="1"/>
  <c r="G556" i="87"/>
  <c r="Y556" i="87" s="1"/>
  <c r="Z556" i="87" s="1"/>
  <c r="G535" i="87"/>
  <c r="Y535" i="87" s="1"/>
  <c r="Z535" i="87" s="1"/>
  <c r="I519" i="87"/>
  <c r="X519" i="87" s="1"/>
  <c r="G424" i="87"/>
  <c r="Y424" i="87" s="1"/>
  <c r="Z424" i="87" s="1"/>
  <c r="G300" i="87"/>
  <c r="Y300" i="87" s="1"/>
  <c r="Z300" i="87" s="1"/>
  <c r="I534" i="87"/>
  <c r="X534" i="87" s="1"/>
  <c r="G429" i="87"/>
  <c r="Y429" i="87" s="1"/>
  <c r="Z429" i="87" s="1"/>
  <c r="I526" i="87"/>
  <c r="X526" i="87" s="1"/>
  <c r="G1076" i="87"/>
  <c r="Y1076" i="87" s="1"/>
  <c r="Z1076" i="87" s="1"/>
  <c r="I781" i="87"/>
  <c r="X781" i="87" s="1"/>
  <c r="G735" i="87"/>
  <c r="Y735" i="87" s="1"/>
  <c r="Z735" i="87" s="1"/>
  <c r="G840" i="87"/>
  <c r="Y840" i="87" s="1"/>
  <c r="Z840" i="87" s="1"/>
  <c r="I735" i="87"/>
  <c r="X735" i="87" s="1"/>
  <c r="G466" i="87"/>
  <c r="Y466" i="87" s="1"/>
  <c r="Z466" i="87" s="1"/>
  <c r="I766" i="87"/>
  <c r="X766" i="87" s="1"/>
  <c r="G620" i="87"/>
  <c r="Y620" i="87" s="1"/>
  <c r="Z620" i="87" s="1"/>
  <c r="I725" i="87"/>
  <c r="X725" i="87" s="1"/>
  <c r="I780" i="87"/>
  <c r="X780" i="87" s="1"/>
  <c r="G148" i="87"/>
  <c r="Y148" i="87" s="1"/>
  <c r="G1074" i="87"/>
  <c r="Y1074" i="87" s="1"/>
  <c r="Z1074" i="87" s="1"/>
  <c r="G1172" i="87"/>
  <c r="Y1172" i="87" s="1"/>
  <c r="Z1172" i="87" s="1"/>
  <c r="G950" i="87"/>
  <c r="Y950" i="87" s="1"/>
  <c r="Z950" i="87" s="1"/>
  <c r="I1179" i="87"/>
  <c r="X1179" i="87" s="1"/>
  <c r="G157" i="87"/>
  <c r="Y157" i="87" s="1"/>
  <c r="Z157" i="87" s="1"/>
  <c r="I742" i="87"/>
  <c r="X742" i="87" s="1"/>
  <c r="I771" i="87"/>
  <c r="X771" i="87" s="1"/>
  <c r="I783" i="87"/>
  <c r="X783" i="87" s="1"/>
  <c r="G351" i="87"/>
  <c r="Y351" i="87" s="1"/>
  <c r="Z351" i="87" s="1"/>
  <c r="I331" i="87"/>
  <c r="X331" i="87" s="1"/>
  <c r="M606" i="87"/>
  <c r="M706" i="87" s="1"/>
  <c r="U606" i="87"/>
  <c r="G711" i="87" s="1"/>
  <c r="L606" i="87"/>
  <c r="L706" i="87" s="1"/>
  <c r="Q606" i="87"/>
  <c r="O606" i="87"/>
  <c r="S606" i="87"/>
  <c r="K606" i="87"/>
  <c r="K706" i="87" s="1"/>
  <c r="K707" i="87" s="1"/>
  <c r="J606" i="87"/>
  <c r="J706" i="87" s="1"/>
  <c r="G743" i="87"/>
  <c r="Y743" i="87" s="1"/>
  <c r="Z743" i="87" s="1"/>
  <c r="I763" i="87"/>
  <c r="X763" i="87" s="1"/>
  <c r="G755" i="87"/>
  <c r="Y755" i="87" s="1"/>
  <c r="Z755" i="87" s="1"/>
  <c r="G729" i="87"/>
  <c r="Y729" i="87" s="1"/>
  <c r="Z729" i="87" s="1"/>
  <c r="G715" i="87"/>
  <c r="Y715" i="87" s="1"/>
  <c r="Z715" i="87" s="1"/>
  <c r="I779" i="87"/>
  <c r="X779" i="87" s="1"/>
  <c r="G742" i="87"/>
  <c r="Y742" i="87" s="1"/>
  <c r="Z742" i="87" s="1"/>
  <c r="I755" i="87"/>
  <c r="X755" i="87" s="1"/>
  <c r="G768" i="87"/>
  <c r="Y768" i="87" s="1"/>
  <c r="Z768" i="87" s="1"/>
  <c r="I714" i="87"/>
  <c r="X714" i="87" s="1"/>
  <c r="G725" i="87"/>
  <c r="Y725" i="87" s="1"/>
  <c r="Z725" i="87" s="1"/>
  <c r="G728" i="87"/>
  <c r="Y728" i="87" s="1"/>
  <c r="Z728" i="87" s="1"/>
  <c r="G756" i="87"/>
  <c r="Y756" i="87" s="1"/>
  <c r="Z756" i="87" s="1"/>
  <c r="G766" i="87"/>
  <c r="Y766" i="87" s="1"/>
  <c r="Z766" i="87" s="1"/>
  <c r="G764" i="87"/>
  <c r="Y764" i="87" s="1"/>
  <c r="Z764" i="87" s="1"/>
  <c r="G748" i="87"/>
  <c r="Y748" i="87" s="1"/>
  <c r="Z748" i="87" s="1"/>
  <c r="G719" i="87"/>
  <c r="Y719" i="87" s="1"/>
  <c r="Z719" i="87" s="1"/>
  <c r="G782" i="87"/>
  <c r="Y782" i="87" s="1"/>
  <c r="Z782" i="87" s="1"/>
  <c r="I733" i="87"/>
  <c r="X733" i="87" s="1"/>
  <c r="G754" i="87"/>
  <c r="Y754" i="87" s="1"/>
  <c r="Z754" i="87" s="1"/>
  <c r="I768" i="87"/>
  <c r="X768" i="87" s="1"/>
  <c r="G744" i="87"/>
  <c r="Y744" i="87" s="1"/>
  <c r="Z744" i="87" s="1"/>
  <c r="G767" i="87"/>
  <c r="Y767" i="87" s="1"/>
  <c r="Z767" i="87" s="1"/>
  <c r="G721" i="87"/>
  <c r="Y721" i="87" s="1"/>
  <c r="Z721" i="87" s="1"/>
  <c r="G750" i="87"/>
  <c r="Y750" i="87" s="1"/>
  <c r="Z750" i="87" s="1"/>
  <c r="G733" i="87"/>
  <c r="Y733" i="87" s="1"/>
  <c r="Z733" i="87" s="1"/>
  <c r="I754" i="87"/>
  <c r="X754" i="87" s="1"/>
  <c r="G761" i="87"/>
  <c r="Y761" i="87" s="1"/>
  <c r="Z761" i="87" s="1"/>
  <c r="I744" i="87"/>
  <c r="X744" i="87" s="1"/>
  <c r="G718" i="87"/>
  <c r="Y718" i="87" s="1"/>
  <c r="Z718" i="87" s="1"/>
  <c r="G731" i="87"/>
  <c r="Y731" i="87" s="1"/>
  <c r="Z731" i="87" s="1"/>
  <c r="I767" i="87"/>
  <c r="X767" i="87" s="1"/>
  <c r="G741" i="87"/>
  <c r="Y741" i="87" s="1"/>
  <c r="Z741" i="87" s="1"/>
  <c r="G727" i="87"/>
  <c r="Y727" i="87" s="1"/>
  <c r="Z727" i="87" s="1"/>
  <c r="I728" i="87"/>
  <c r="X728" i="87" s="1"/>
  <c r="G753" i="87"/>
  <c r="Y753" i="87" s="1"/>
  <c r="Z753" i="87" s="1"/>
  <c r="G740" i="87"/>
  <c r="Y740" i="87" s="1"/>
  <c r="Z740" i="87" s="1"/>
  <c r="I718" i="87"/>
  <c r="X718" i="87" s="1"/>
  <c r="G747" i="87"/>
  <c r="Y747" i="87" s="1"/>
  <c r="Z747" i="87" s="1"/>
  <c r="G769" i="87"/>
  <c r="Y769" i="87" s="1"/>
  <c r="Z769" i="87" s="1"/>
  <c r="G770" i="87"/>
  <c r="Y770" i="87" s="1"/>
  <c r="Z770" i="87" s="1"/>
  <c r="I782" i="87"/>
  <c r="X782" i="87" s="1"/>
  <c r="G726" i="87"/>
  <c r="Y726" i="87" s="1"/>
  <c r="Z726" i="87" s="1"/>
  <c r="G745" i="87"/>
  <c r="Y745" i="87" s="1"/>
  <c r="Z745" i="87" s="1"/>
  <c r="G730" i="87"/>
  <c r="Y730" i="87" s="1"/>
  <c r="Z730" i="87" s="1"/>
  <c r="G716" i="87"/>
  <c r="Y716" i="87" s="1"/>
  <c r="Z716" i="87" s="1"/>
  <c r="I732" i="87"/>
  <c r="X732" i="87" s="1"/>
  <c r="G734" i="87"/>
  <c r="Y734" i="87" s="1"/>
  <c r="Z734" i="87" s="1"/>
  <c r="G757" i="87"/>
  <c r="Y757" i="87" s="1"/>
  <c r="Z757" i="87" s="1"/>
  <c r="G771" i="87"/>
  <c r="Y771" i="87" s="1"/>
  <c r="Z771" i="87" s="1"/>
  <c r="G751" i="87"/>
  <c r="Y751" i="87" s="1"/>
  <c r="Z751" i="87" s="1"/>
  <c r="G760" i="87"/>
  <c r="Y760" i="87" s="1"/>
  <c r="Z760" i="87" s="1"/>
  <c r="G720" i="87"/>
  <c r="Y720" i="87" s="1"/>
  <c r="Z720" i="87" s="1"/>
  <c r="G722" i="87"/>
  <c r="Y722" i="87" s="1"/>
  <c r="Z722" i="87" s="1"/>
  <c r="G717" i="87"/>
  <c r="Y717" i="87" s="1"/>
  <c r="Z717" i="87" s="1"/>
  <c r="G739" i="87"/>
  <c r="Y739" i="87" s="1"/>
  <c r="Z739" i="87" s="1"/>
  <c r="G732" i="87"/>
  <c r="Y732" i="87" s="1"/>
  <c r="Z732" i="87" s="1"/>
  <c r="I734" i="87"/>
  <c r="X734" i="87" s="1"/>
  <c r="G759" i="87"/>
  <c r="Y759" i="87" s="1"/>
  <c r="Z759" i="87" s="1"/>
  <c r="G713" i="87"/>
  <c r="Y713" i="87" s="1"/>
  <c r="Z713" i="87" s="1"/>
  <c r="G714" i="87"/>
  <c r="Y714" i="87" s="1"/>
  <c r="Z714" i="87" s="1"/>
  <c r="G779" i="87"/>
  <c r="Y779" i="87" s="1"/>
  <c r="Z779" i="87" s="1"/>
  <c r="G752" i="87"/>
  <c r="Y752" i="87" s="1"/>
  <c r="Z752" i="87" s="1"/>
  <c r="G736" i="87"/>
  <c r="Y736" i="87" s="1"/>
  <c r="Z736" i="87" s="1"/>
  <c r="G763" i="87"/>
  <c r="Y763" i="87" s="1"/>
  <c r="Z763" i="87" s="1"/>
  <c r="I720" i="87"/>
  <c r="X720" i="87" s="1"/>
  <c r="G783" i="87"/>
  <c r="Y783" i="87" s="1"/>
  <c r="Z783" i="87" s="1"/>
  <c r="G780" i="87"/>
  <c r="Y780" i="87" s="1"/>
  <c r="Z780" i="87" s="1"/>
  <c r="G822" i="87"/>
  <c r="Y822" i="87" s="1"/>
  <c r="Z822" i="87" s="1"/>
  <c r="I982" i="87"/>
  <c r="X982" i="87" s="1"/>
  <c r="G617" i="87"/>
  <c r="Y617" i="87" s="1"/>
  <c r="Z617" i="87" s="1"/>
  <c r="G412" i="87"/>
  <c r="Y412" i="87" s="1"/>
  <c r="Z412" i="87" s="1"/>
  <c r="G528" i="87"/>
  <c r="Y528" i="87" s="1"/>
  <c r="Z528" i="87" s="1"/>
  <c r="G454" i="87"/>
  <c r="Y454" i="87" s="1"/>
  <c r="Z454" i="87" s="1"/>
  <c r="I445" i="87"/>
  <c r="X445" i="87" s="1"/>
  <c r="I292" i="87"/>
  <c r="X292" i="87" s="1"/>
  <c r="G408" i="87"/>
  <c r="Y408" i="87" s="1"/>
  <c r="Z408" i="87" s="1"/>
  <c r="G1046" i="87"/>
  <c r="Y1046" i="87" s="1"/>
  <c r="Z1046" i="87" s="1"/>
  <c r="W941" i="87"/>
  <c r="U816" i="87"/>
  <c r="U916" i="87" s="1"/>
  <c r="G1008" i="87" s="1"/>
  <c r="Y1008" i="87" s="1"/>
  <c r="Z1008" i="87" s="1"/>
  <c r="M816" i="87"/>
  <c r="M916" i="87" s="1"/>
  <c r="L816" i="87"/>
  <c r="L916" i="87" s="1"/>
  <c r="S816" i="87"/>
  <c r="Q816" i="87"/>
  <c r="O816" i="87"/>
  <c r="K816" i="87"/>
  <c r="K916" i="87" s="1"/>
  <c r="J816" i="87"/>
  <c r="J916" i="87" s="1"/>
  <c r="G945" i="87"/>
  <c r="Y945" i="87" s="1"/>
  <c r="Z945" i="87" s="1"/>
  <c r="G967" i="87"/>
  <c r="Y967" i="87" s="1"/>
  <c r="Z967" i="87" s="1"/>
  <c r="G979" i="87"/>
  <c r="Y979" i="87" s="1"/>
  <c r="Z979" i="87" s="1"/>
  <c r="G948" i="87"/>
  <c r="Y948" i="87" s="1"/>
  <c r="Z948" i="87" s="1"/>
  <c r="G960" i="87"/>
  <c r="Y960" i="87" s="1"/>
  <c r="Z960" i="87" s="1"/>
  <c r="G971" i="87"/>
  <c r="Y971" i="87" s="1"/>
  <c r="Z971" i="87" s="1"/>
  <c r="G955" i="87"/>
  <c r="Y955" i="87" s="1"/>
  <c r="Z955" i="87" s="1"/>
  <c r="G985" i="87"/>
  <c r="Y985" i="87" s="1"/>
  <c r="Z985" i="87" s="1"/>
  <c r="I995" i="87"/>
  <c r="X995" i="87" s="1"/>
  <c r="G933" i="87"/>
  <c r="Y933" i="87" s="1"/>
  <c r="Z933" i="87" s="1"/>
  <c r="I931" i="87"/>
  <c r="X931" i="87" s="1"/>
  <c r="G953" i="87"/>
  <c r="Y953" i="87" s="1"/>
  <c r="Z953" i="87" s="1"/>
  <c r="G992" i="87"/>
  <c r="Y992" i="87" s="1"/>
  <c r="Z992" i="87" s="1"/>
  <c r="G957" i="87"/>
  <c r="Y957" i="87" s="1"/>
  <c r="Z957" i="87" s="1"/>
  <c r="G961" i="87"/>
  <c r="Y961" i="87" s="1"/>
  <c r="Z961" i="87" s="1"/>
  <c r="I933" i="87"/>
  <c r="X933" i="87" s="1"/>
  <c r="G926" i="87"/>
  <c r="Y926" i="87" s="1"/>
  <c r="Z926" i="87" s="1"/>
  <c r="G934" i="87"/>
  <c r="Y934" i="87" s="1"/>
  <c r="Z934" i="87" s="1"/>
  <c r="I953" i="87"/>
  <c r="X953" i="87" s="1"/>
  <c r="I992" i="87"/>
  <c r="X992" i="87" s="1"/>
  <c r="G964" i="87"/>
  <c r="Y964" i="87" s="1"/>
  <c r="Z964" i="87" s="1"/>
  <c r="I961" i="87"/>
  <c r="X961" i="87" s="1"/>
  <c r="I948" i="87"/>
  <c r="X948" i="87" s="1"/>
  <c r="G972" i="87"/>
  <c r="Y972" i="87" s="1"/>
  <c r="Z972" i="87" s="1"/>
  <c r="I960" i="87"/>
  <c r="X960" i="87" s="1"/>
  <c r="G931" i="87"/>
  <c r="Y931" i="87" s="1"/>
  <c r="Z931" i="87" s="1"/>
  <c r="G996" i="87"/>
  <c r="Y996" i="87" s="1"/>
  <c r="Z996" i="87" s="1"/>
  <c r="I964" i="87"/>
  <c r="X964" i="87" s="1"/>
  <c r="I979" i="87"/>
  <c r="X979" i="87" s="1"/>
  <c r="G973" i="87"/>
  <c r="Y973" i="87" s="1"/>
  <c r="Z973" i="87" s="1"/>
  <c r="G998" i="87"/>
  <c r="Y998" i="87" s="1"/>
  <c r="Z998" i="87" s="1"/>
  <c r="I996" i="87"/>
  <c r="X996" i="87" s="1"/>
  <c r="G993" i="87"/>
  <c r="Y993" i="87" s="1"/>
  <c r="Z993" i="87" s="1"/>
  <c r="I934" i="87"/>
  <c r="X934" i="87" s="1"/>
  <c r="G980" i="87"/>
  <c r="Y980" i="87" s="1"/>
  <c r="Z980" i="87" s="1"/>
  <c r="G944" i="87"/>
  <c r="Y944" i="87" s="1"/>
  <c r="Z944" i="87" s="1"/>
  <c r="G968" i="87"/>
  <c r="Y968" i="87" s="1"/>
  <c r="Z968" i="87" s="1"/>
  <c r="I973" i="87"/>
  <c r="X973" i="87" s="1"/>
  <c r="G951" i="87"/>
  <c r="Y951" i="87" s="1"/>
  <c r="Z951" i="87" s="1"/>
  <c r="G959" i="87"/>
  <c r="Y959" i="87" s="1"/>
  <c r="Z959" i="87" s="1"/>
  <c r="G962" i="87"/>
  <c r="Y962" i="87" s="1"/>
  <c r="Z962" i="87" s="1"/>
  <c r="G974" i="87"/>
  <c r="Y974" i="87" s="1"/>
  <c r="Z974" i="87" s="1"/>
  <c r="I993" i="87"/>
  <c r="X993" i="87" s="1"/>
  <c r="G930" i="87"/>
  <c r="Y930" i="87" s="1"/>
  <c r="Z930" i="87" s="1"/>
  <c r="G928" i="87"/>
  <c r="Y928" i="87" s="1"/>
  <c r="Z928" i="87" s="1"/>
  <c r="G997" i="87"/>
  <c r="Y997" i="87" s="1"/>
  <c r="Z997" i="87" s="1"/>
  <c r="G949" i="87"/>
  <c r="Y949" i="87" s="1"/>
  <c r="Z949" i="87" s="1"/>
  <c r="I983" i="87"/>
  <c r="X983" i="87" s="1"/>
  <c r="I949" i="87"/>
  <c r="X949" i="87" s="1"/>
  <c r="G937" i="87"/>
  <c r="Y937" i="87" s="1"/>
  <c r="Z937" i="87" s="1"/>
  <c r="G963" i="87"/>
  <c r="Y963" i="87" s="1"/>
  <c r="Z963" i="87" s="1"/>
  <c r="G925" i="87"/>
  <c r="Y925" i="87" s="1"/>
  <c r="Z925" i="87" s="1"/>
  <c r="G978" i="87"/>
  <c r="Y978" i="87" s="1"/>
  <c r="Z978" i="87" s="1"/>
  <c r="G942" i="87"/>
  <c r="Y942" i="87" s="1"/>
  <c r="Z942" i="87" s="1"/>
  <c r="G952" i="87"/>
  <c r="Y952" i="87" s="1"/>
  <c r="Z952" i="87" s="1"/>
  <c r="G956" i="87"/>
  <c r="Y956" i="87" s="1"/>
  <c r="Z956" i="87" s="1"/>
  <c r="G995" i="87"/>
  <c r="Y995" i="87" s="1"/>
  <c r="Z995" i="87" s="1"/>
  <c r="G994" i="87"/>
  <c r="Y994" i="87" s="1"/>
  <c r="Z994" i="87" s="1"/>
  <c r="G969" i="87"/>
  <c r="Y969" i="87" s="1"/>
  <c r="Z969" i="87" s="1"/>
  <c r="G966" i="87"/>
  <c r="Y966" i="87" s="1"/>
  <c r="Z966" i="87" s="1"/>
  <c r="G975" i="87"/>
  <c r="Y975" i="87" s="1"/>
  <c r="Z975" i="87" s="1"/>
  <c r="I928" i="87"/>
  <c r="X928" i="87" s="1"/>
  <c r="G977" i="87"/>
  <c r="Y977" i="87" s="1"/>
  <c r="Z977" i="87" s="1"/>
  <c r="G965" i="87"/>
  <c r="Y965" i="87" s="1"/>
  <c r="Z965" i="87" s="1"/>
  <c r="I994" i="87"/>
  <c r="X994" i="87" s="1"/>
  <c r="I969" i="87"/>
  <c r="X969" i="87" s="1"/>
  <c r="G936" i="87"/>
  <c r="Y936" i="87" s="1"/>
  <c r="Z936" i="87" s="1"/>
  <c r="I965" i="87"/>
  <c r="X965" i="87" s="1"/>
  <c r="G954" i="87"/>
  <c r="Y954" i="87" s="1"/>
  <c r="Z954" i="87" s="1"/>
  <c r="G999" i="87"/>
  <c r="Y999" i="87" s="1"/>
  <c r="Z999" i="87" s="1"/>
  <c r="G835" i="87"/>
  <c r="Y835" i="87" s="1"/>
  <c r="Z835" i="87" s="1"/>
  <c r="I930" i="87"/>
  <c r="X930" i="87" s="1"/>
  <c r="G643" i="87"/>
  <c r="Y643" i="87" s="1"/>
  <c r="Z643" i="87" s="1"/>
  <c r="G663" i="87"/>
  <c r="Y663" i="87" s="1"/>
  <c r="Z663" i="87" s="1"/>
  <c r="I828" i="87"/>
  <c r="X828" i="87" s="1"/>
  <c r="I859" i="87"/>
  <c r="X859" i="87" s="1"/>
  <c r="G614" i="87"/>
  <c r="Y614" i="87" s="1"/>
  <c r="Z614" i="87" s="1"/>
  <c r="G345" i="87"/>
  <c r="Y345" i="87" s="1"/>
  <c r="Z345" i="87" s="1"/>
  <c r="U924" i="87"/>
  <c r="G1029" i="87" s="1"/>
  <c r="M924" i="87"/>
  <c r="M1024" i="87" s="1"/>
  <c r="L924" i="87"/>
  <c r="L1024" i="87" s="1"/>
  <c r="Q924" i="87"/>
  <c r="S924" i="87"/>
  <c r="O924" i="87"/>
  <c r="J924" i="87"/>
  <c r="J1024" i="87" s="1"/>
  <c r="K924" i="87"/>
  <c r="K1024" i="87" s="1"/>
  <c r="G1071" i="87"/>
  <c r="Y1071" i="87" s="1"/>
  <c r="Z1071" i="87" s="1"/>
  <c r="G1087" i="87"/>
  <c r="Y1087" i="87" s="1"/>
  <c r="Z1087" i="87" s="1"/>
  <c r="G1042" i="87"/>
  <c r="Y1042" i="87" s="1"/>
  <c r="Z1042" i="87" s="1"/>
  <c r="G1101" i="87"/>
  <c r="Y1101" i="87" s="1"/>
  <c r="Z1101" i="87" s="1"/>
  <c r="G1099" i="87"/>
  <c r="Y1099" i="87" s="1"/>
  <c r="Z1099" i="87" s="1"/>
  <c r="I1087" i="87"/>
  <c r="X1087" i="87" s="1"/>
  <c r="I1101" i="87"/>
  <c r="X1101" i="87" s="1"/>
  <c r="I1044" i="87"/>
  <c r="X1044" i="87" s="1"/>
  <c r="I1099" i="87"/>
  <c r="X1099" i="87" s="1"/>
  <c r="G1047" i="87"/>
  <c r="Y1047" i="87" s="1"/>
  <c r="Z1047" i="87" s="1"/>
  <c r="G1051" i="87"/>
  <c r="Y1051" i="87" s="1"/>
  <c r="Z1051" i="87" s="1"/>
  <c r="G1057" i="87"/>
  <c r="Y1057" i="87" s="1"/>
  <c r="Z1057" i="87" s="1"/>
  <c r="G1054" i="87"/>
  <c r="Y1054" i="87" s="1"/>
  <c r="Z1054" i="87" s="1"/>
  <c r="I1071" i="87"/>
  <c r="X1071" i="87" s="1"/>
  <c r="G1100" i="87"/>
  <c r="Y1100" i="87" s="1"/>
  <c r="Z1100" i="87" s="1"/>
  <c r="I1040" i="87"/>
  <c r="X1040" i="87" s="1"/>
  <c r="I1100" i="87"/>
  <c r="X1100" i="87" s="1"/>
  <c r="G1040" i="87"/>
  <c r="Y1040" i="87" s="1"/>
  <c r="Z1040" i="87" s="1"/>
  <c r="G1044" i="87"/>
  <c r="Y1044" i="87" s="1"/>
  <c r="Z1044" i="87" s="1"/>
  <c r="G1078" i="87"/>
  <c r="Y1078" i="87" s="1"/>
  <c r="Z1078" i="87" s="1"/>
  <c r="G1062" i="87"/>
  <c r="Y1062" i="87" s="1"/>
  <c r="Z1062" i="87" s="1"/>
  <c r="G1048" i="87"/>
  <c r="Y1048" i="87" s="1"/>
  <c r="Z1048" i="87" s="1"/>
  <c r="I1060" i="87"/>
  <c r="X1060" i="87" s="1"/>
  <c r="G1049" i="87"/>
  <c r="Y1049" i="87" s="1"/>
  <c r="Z1049" i="87" s="1"/>
  <c r="G1063" i="87"/>
  <c r="Y1063" i="87" s="1"/>
  <c r="Z1063" i="87" s="1"/>
  <c r="G1059" i="87"/>
  <c r="Y1059" i="87" s="1"/>
  <c r="Z1059" i="87" s="1"/>
  <c r="G1070" i="87"/>
  <c r="Y1070" i="87" s="1"/>
  <c r="Z1070" i="87" s="1"/>
  <c r="G1085" i="87"/>
  <c r="Y1085" i="87" s="1"/>
  <c r="Z1085" i="87" s="1"/>
  <c r="G1081" i="87"/>
  <c r="Y1081" i="87" s="1"/>
  <c r="Z1081" i="87" s="1"/>
  <c r="G1064" i="87"/>
  <c r="Y1064" i="87" s="1"/>
  <c r="Z1064" i="87" s="1"/>
  <c r="G1060" i="87"/>
  <c r="Y1060" i="87" s="1"/>
  <c r="Z1060" i="87" s="1"/>
  <c r="G1052" i="87"/>
  <c r="Y1052" i="87" s="1"/>
  <c r="Z1052" i="87" s="1"/>
  <c r="I1081" i="87"/>
  <c r="X1081" i="87" s="1"/>
  <c r="G1035" i="87"/>
  <c r="Y1035" i="87" s="1"/>
  <c r="Z1035" i="87" s="1"/>
  <c r="G1036" i="87"/>
  <c r="Y1036" i="87" s="1"/>
  <c r="Z1036" i="87" s="1"/>
  <c r="I1097" i="87"/>
  <c r="X1097" i="87" s="1"/>
  <c r="G1082" i="87"/>
  <c r="Y1082" i="87" s="1"/>
  <c r="Z1082" i="87" s="1"/>
  <c r="I1035" i="87"/>
  <c r="X1035" i="87" s="1"/>
  <c r="G1038" i="87"/>
  <c r="Y1038" i="87" s="1"/>
  <c r="Z1038" i="87" s="1"/>
  <c r="G1050" i="87"/>
  <c r="Y1050" i="87" s="1"/>
  <c r="Z1050" i="87" s="1"/>
  <c r="G1058" i="87"/>
  <c r="Y1058" i="87" s="1"/>
  <c r="Z1058" i="87" s="1"/>
  <c r="I1078" i="87"/>
  <c r="X1078" i="87" s="1"/>
  <c r="G1033" i="87"/>
  <c r="Y1033" i="87" s="1"/>
  <c r="Z1033" i="87" s="1"/>
  <c r="I1038" i="87"/>
  <c r="X1038" i="87" s="1"/>
  <c r="G1083" i="87"/>
  <c r="Y1083" i="87" s="1"/>
  <c r="Z1083" i="87" s="1"/>
  <c r="G1088" i="87"/>
  <c r="Y1088" i="87" s="1"/>
  <c r="Z1088" i="87" s="1"/>
  <c r="G1077" i="87"/>
  <c r="Y1077" i="87" s="1"/>
  <c r="Z1077" i="87" s="1"/>
  <c r="G1055" i="87"/>
  <c r="Y1055" i="87" s="1"/>
  <c r="Z1055" i="87" s="1"/>
  <c r="G1039" i="87"/>
  <c r="Y1039" i="87" s="1"/>
  <c r="Z1039" i="87" s="1"/>
  <c r="I1083" i="87"/>
  <c r="X1083" i="87" s="1"/>
  <c r="G1084" i="87"/>
  <c r="Y1084" i="87" s="1"/>
  <c r="Z1084" i="87" s="1"/>
  <c r="G1069" i="87"/>
  <c r="Y1069" i="87" s="1"/>
  <c r="Z1069" i="87" s="1"/>
  <c r="G1041" i="87"/>
  <c r="Y1041" i="87" s="1"/>
  <c r="Z1041" i="87" s="1"/>
  <c r="G1098" i="87"/>
  <c r="Y1098" i="87" s="1"/>
  <c r="Z1098" i="87" s="1"/>
  <c r="G1037" i="87"/>
  <c r="Y1037" i="87" s="1"/>
  <c r="Z1037" i="87" s="1"/>
  <c r="I1041" i="87"/>
  <c r="X1041" i="87" s="1"/>
  <c r="I1098" i="87"/>
  <c r="X1098" i="87" s="1"/>
  <c r="I839" i="87"/>
  <c r="X839" i="87" s="1"/>
  <c r="I1051" i="87"/>
  <c r="X1051" i="87" s="1"/>
  <c r="G781" i="87"/>
  <c r="Y781" i="87" s="1"/>
  <c r="Z781" i="87" s="1"/>
  <c r="I1086" i="87"/>
  <c r="X1086" i="87" s="1"/>
  <c r="G746" i="87"/>
  <c r="Y746" i="87" s="1"/>
  <c r="Z746" i="87" s="1"/>
  <c r="I517" i="87"/>
  <c r="X517" i="87" s="1"/>
  <c r="I633" i="87"/>
  <c r="X633" i="87" s="1"/>
  <c r="I407" i="87"/>
  <c r="X407" i="87" s="1"/>
  <c r="I556" i="87"/>
  <c r="X556" i="87" s="1"/>
  <c r="G1182" i="87"/>
  <c r="Y1182" i="87" s="1"/>
  <c r="Z1182" i="87" s="1"/>
  <c r="G828" i="87"/>
  <c r="Y828" i="87" s="1"/>
  <c r="Z828" i="87" s="1"/>
  <c r="G872" i="87"/>
  <c r="Y872" i="87" s="1"/>
  <c r="Z872" i="87" s="1"/>
  <c r="G633" i="87"/>
  <c r="Y633" i="87" s="1"/>
  <c r="Z633" i="87" s="1"/>
  <c r="G958" i="87"/>
  <c r="Y958" i="87" s="1"/>
  <c r="Z958" i="87" s="1"/>
  <c r="G325" i="87"/>
  <c r="Y325" i="87" s="1"/>
  <c r="Z325" i="87" s="1"/>
  <c r="G675" i="87"/>
  <c r="Y675" i="87" s="1"/>
  <c r="Z675" i="87" s="1"/>
  <c r="G134" i="87"/>
  <c r="Y134" i="87" s="1"/>
  <c r="U1029" i="87"/>
  <c r="G1134" i="87" s="1"/>
  <c r="L1029" i="87"/>
  <c r="L1129" i="87" s="1"/>
  <c r="M1029" i="87"/>
  <c r="M1129" i="87" s="1"/>
  <c r="O1029" i="87"/>
  <c r="S1029" i="87"/>
  <c r="Q1029" i="87"/>
  <c r="J1029" i="87"/>
  <c r="J1129" i="87" s="1"/>
  <c r="K1029" i="87"/>
  <c r="K1129" i="87" s="1"/>
  <c r="K1130" i="87" s="1"/>
  <c r="G1150" i="87"/>
  <c r="Y1150" i="87" s="1"/>
  <c r="Z1150" i="87" s="1"/>
  <c r="G1155" i="87"/>
  <c r="Y1155" i="87" s="1"/>
  <c r="Z1155" i="87" s="1"/>
  <c r="G1205" i="87"/>
  <c r="Y1205" i="87" s="1"/>
  <c r="Z1205" i="87" s="1"/>
  <c r="I1203" i="87"/>
  <c r="X1203" i="87" s="1"/>
  <c r="I1166" i="87"/>
  <c r="X1166" i="87" s="1"/>
  <c r="G1187" i="87"/>
  <c r="Y1187" i="87" s="1"/>
  <c r="Z1187" i="87" s="1"/>
  <c r="G1139" i="87"/>
  <c r="Y1139" i="87" s="1"/>
  <c r="Z1139" i="87" s="1"/>
  <c r="I1206" i="87"/>
  <c r="X1206" i="87" s="1"/>
  <c r="I1163" i="87"/>
  <c r="X1163" i="87" s="1"/>
  <c r="G1142" i="87"/>
  <c r="Y1142" i="87" s="1"/>
  <c r="Z1142" i="87" s="1"/>
  <c r="G1202" i="87"/>
  <c r="Y1202" i="87" s="1"/>
  <c r="Z1202" i="87" s="1"/>
  <c r="G1140" i="87"/>
  <c r="Y1140" i="87" s="1"/>
  <c r="Z1140" i="87" s="1"/>
  <c r="G1148" i="87"/>
  <c r="Y1148" i="87" s="1"/>
  <c r="Z1148" i="87" s="1"/>
  <c r="I1205" i="87"/>
  <c r="X1205" i="87" s="1"/>
  <c r="I1202" i="87"/>
  <c r="X1202" i="87" s="1"/>
  <c r="G1149" i="87"/>
  <c r="Y1149" i="87" s="1"/>
  <c r="Z1149" i="87" s="1"/>
  <c r="G1151" i="87"/>
  <c r="Y1151" i="87" s="1"/>
  <c r="Z1151" i="87" s="1"/>
  <c r="I1140" i="87"/>
  <c r="X1140" i="87" s="1"/>
  <c r="G1144" i="87"/>
  <c r="Y1144" i="87" s="1"/>
  <c r="Z1144" i="87" s="1"/>
  <c r="I1155" i="87"/>
  <c r="X1155" i="87" s="1"/>
  <c r="I1153" i="87"/>
  <c r="X1153" i="87" s="1"/>
  <c r="G1158" i="87"/>
  <c r="Y1158" i="87" s="1"/>
  <c r="Z1158" i="87" s="1"/>
  <c r="G1145" i="87"/>
  <c r="Y1145" i="87" s="1"/>
  <c r="Z1145" i="87" s="1"/>
  <c r="I1151" i="87"/>
  <c r="X1151" i="87" s="1"/>
  <c r="G1153" i="87"/>
  <c r="Y1153" i="87" s="1"/>
  <c r="Z1153" i="87" s="1"/>
  <c r="G1171" i="87"/>
  <c r="Y1171" i="87" s="1"/>
  <c r="Z1171" i="87" s="1"/>
  <c r="G1193" i="87"/>
  <c r="Y1193" i="87" s="1"/>
  <c r="Z1193" i="87" s="1"/>
  <c r="I1145" i="87"/>
  <c r="X1145" i="87" s="1"/>
  <c r="I1149" i="87"/>
  <c r="X1149" i="87" s="1"/>
  <c r="G1185" i="87"/>
  <c r="Y1185" i="87" s="1"/>
  <c r="Z1185" i="87" s="1"/>
  <c r="G1204" i="87"/>
  <c r="Y1204" i="87" s="1"/>
  <c r="Z1204" i="87" s="1"/>
  <c r="G1143" i="87"/>
  <c r="Y1143" i="87" s="1"/>
  <c r="Z1143" i="87" s="1"/>
  <c r="I1156" i="87"/>
  <c r="X1156" i="87" s="1"/>
  <c r="G1170" i="87"/>
  <c r="Y1170" i="87" s="1"/>
  <c r="Z1170" i="87" s="1"/>
  <c r="I1189" i="87"/>
  <c r="X1189" i="87" s="1"/>
  <c r="G1192" i="87"/>
  <c r="Y1192" i="87" s="1"/>
  <c r="Z1192" i="87" s="1"/>
  <c r="I1204" i="87"/>
  <c r="X1204" i="87" s="1"/>
  <c r="G1188" i="87"/>
  <c r="Y1188" i="87" s="1"/>
  <c r="Z1188" i="87" s="1"/>
  <c r="G1194" i="87"/>
  <c r="Y1194" i="87" s="1"/>
  <c r="Z1194" i="87" s="1"/>
  <c r="G1156" i="87"/>
  <c r="Y1156" i="87" s="1"/>
  <c r="Z1156" i="87" s="1"/>
  <c r="G1161" i="87"/>
  <c r="Y1161" i="87" s="1"/>
  <c r="Z1161" i="87" s="1"/>
  <c r="G1141" i="87"/>
  <c r="Y1141" i="87" s="1"/>
  <c r="Z1141" i="87" s="1"/>
  <c r="G1179" i="87"/>
  <c r="Y1179" i="87" s="1"/>
  <c r="Z1179" i="87" s="1"/>
  <c r="G1189" i="87"/>
  <c r="Y1189" i="87" s="1"/>
  <c r="Z1189" i="87" s="1"/>
  <c r="G1135" i="87"/>
  <c r="Y1135" i="87" s="1"/>
  <c r="Z1135" i="87" s="1"/>
  <c r="G1159" i="87"/>
  <c r="Y1159" i="87" s="1"/>
  <c r="Z1159" i="87" s="1"/>
  <c r="I1143" i="87"/>
  <c r="X1143" i="87" s="1"/>
  <c r="G1176" i="87"/>
  <c r="Y1176" i="87" s="1"/>
  <c r="Z1176" i="87" s="1"/>
  <c r="G1168" i="87"/>
  <c r="Y1168" i="87" s="1"/>
  <c r="Z1168" i="87" s="1"/>
  <c r="G1164" i="87"/>
  <c r="Y1164" i="87" s="1"/>
  <c r="Z1164" i="87" s="1"/>
  <c r="G1162" i="87"/>
  <c r="Y1162" i="87" s="1"/>
  <c r="Z1162" i="87" s="1"/>
  <c r="G1147" i="87"/>
  <c r="Y1147" i="87" s="1"/>
  <c r="Z1147" i="87" s="1"/>
  <c r="G1136" i="87"/>
  <c r="Y1136" i="87" s="1"/>
  <c r="Z1136" i="87" s="1"/>
  <c r="I1146" i="87"/>
  <c r="X1146" i="87" s="1"/>
  <c r="G1186" i="87"/>
  <c r="Y1186" i="87" s="1"/>
  <c r="Z1186" i="87" s="1"/>
  <c r="G1160" i="87"/>
  <c r="Y1160" i="87" s="1"/>
  <c r="Z1160" i="87" s="1"/>
  <c r="I1169" i="87"/>
  <c r="X1169" i="87" s="1"/>
  <c r="G1180" i="87"/>
  <c r="Y1180" i="87" s="1"/>
  <c r="Z1180" i="87" s="1"/>
  <c r="I1135" i="87"/>
  <c r="X1135" i="87" s="1"/>
  <c r="I1194" i="87"/>
  <c r="X1194" i="87" s="1"/>
  <c r="G1190" i="87"/>
  <c r="Y1190" i="87" s="1"/>
  <c r="Z1190" i="87" s="1"/>
  <c r="I1192" i="87"/>
  <c r="X1192" i="87" s="1"/>
  <c r="I1147" i="87"/>
  <c r="X1147" i="87" s="1"/>
  <c r="G1206" i="87"/>
  <c r="Y1206" i="87" s="1"/>
  <c r="Z1206" i="87" s="1"/>
  <c r="G1166" i="87"/>
  <c r="Y1166" i="87" s="1"/>
  <c r="Z1166" i="87" s="1"/>
  <c r="I1164" i="87"/>
  <c r="X1164" i="87" s="1"/>
  <c r="G1152" i="87"/>
  <c r="Y1152" i="87" s="1"/>
  <c r="Z1152" i="87" s="1"/>
  <c r="I1159" i="87"/>
  <c r="X1159" i="87" s="1"/>
  <c r="G1146" i="87"/>
  <c r="Y1146" i="87" s="1"/>
  <c r="Z1146" i="87" s="1"/>
  <c r="G1163" i="87"/>
  <c r="Y1163" i="87" s="1"/>
  <c r="Z1163" i="87" s="1"/>
  <c r="G1203" i="87"/>
  <c r="Y1203" i="87" s="1"/>
  <c r="Z1203" i="87" s="1"/>
  <c r="G1137" i="87"/>
  <c r="Y1137" i="87" s="1"/>
  <c r="Z1137" i="87" s="1"/>
  <c r="G1086" i="87"/>
  <c r="Y1086" i="87" s="1"/>
  <c r="Z1086" i="87" s="1"/>
  <c r="G982" i="87"/>
  <c r="Y982" i="87" s="1"/>
  <c r="Z982" i="87" s="1"/>
  <c r="G946" i="87"/>
  <c r="Y946" i="87" s="1"/>
  <c r="Z946" i="87" s="1"/>
  <c r="G662" i="87"/>
  <c r="Y662" i="87" s="1"/>
  <c r="Z662" i="87" s="1"/>
  <c r="G407" i="87"/>
  <c r="Y407" i="87" s="1"/>
  <c r="Z407" i="87" s="1"/>
  <c r="G451" i="87"/>
  <c r="Y451" i="87" s="1"/>
  <c r="Z451" i="87" s="1"/>
  <c r="G158" i="87"/>
  <c r="Y158" i="87" s="1"/>
  <c r="Z158" i="87" s="1"/>
  <c r="G1072" i="87"/>
  <c r="Y1072" i="87" s="1"/>
  <c r="Z1072" i="87" s="1"/>
  <c r="I1182" i="87"/>
  <c r="X1182" i="87" s="1"/>
  <c r="I967" i="87"/>
  <c r="X967" i="87" s="1"/>
  <c r="I866" i="87"/>
  <c r="X866" i="87" s="1"/>
  <c r="I876" i="87"/>
  <c r="X876" i="87" s="1"/>
  <c r="G1097" i="87"/>
  <c r="Y1097" i="87" s="1"/>
  <c r="Z1097" i="87" s="1"/>
  <c r="G611" i="87"/>
  <c r="Y611" i="87" s="1"/>
  <c r="Z611" i="87" s="1"/>
  <c r="G1045" i="87"/>
  <c r="Y1045" i="87" s="1"/>
  <c r="Z1045" i="87" s="1"/>
  <c r="W940" i="87"/>
  <c r="I1045" i="87" s="1"/>
  <c r="X1045" i="87" s="1"/>
  <c r="M1134" i="87"/>
  <c r="M1234" i="87" s="1"/>
  <c r="L1134" i="87"/>
  <c r="L1234" i="87" s="1"/>
  <c r="U1134" i="87"/>
  <c r="Q1134" i="87"/>
  <c r="O1134" i="87"/>
  <c r="S1134" i="87"/>
  <c r="J1134" i="87"/>
  <c r="J1234" i="87" s="1"/>
  <c r="K1134" i="87"/>
  <c r="K1234" i="87" s="1"/>
  <c r="G852" i="87"/>
  <c r="Y852" i="87" s="1"/>
  <c r="Z852" i="87" s="1"/>
  <c r="I851" i="87"/>
  <c r="X851" i="87" s="1"/>
  <c r="G432" i="87"/>
  <c r="Y432" i="87" s="1"/>
  <c r="Z432" i="87" s="1"/>
  <c r="G411" i="87"/>
  <c r="Y411" i="87" s="1"/>
  <c r="Z411" i="87" s="1"/>
  <c r="I525" i="87"/>
  <c r="X525" i="87" s="1"/>
  <c r="G297" i="87"/>
  <c r="Y297" i="87" s="1"/>
  <c r="Z297" i="87" s="1"/>
  <c r="I310" i="87"/>
  <c r="X310" i="87" s="1"/>
  <c r="G301" i="87"/>
  <c r="Y301" i="87" s="1"/>
  <c r="Z301" i="87" s="1"/>
  <c r="G1169" i="87"/>
  <c r="Y1169" i="87" s="1"/>
  <c r="Z1169" i="87" s="1"/>
  <c r="G866" i="87"/>
  <c r="Y866" i="87" s="1"/>
  <c r="Z866" i="87" s="1"/>
  <c r="G618" i="87"/>
  <c r="Y618" i="87" s="1"/>
  <c r="Z618" i="87" s="1"/>
  <c r="G399" i="87"/>
  <c r="Y399" i="87" s="1"/>
  <c r="Z399" i="87" s="1"/>
  <c r="G254" i="87"/>
  <c r="Y254" i="87" s="1"/>
  <c r="Z254" i="87" s="1"/>
  <c r="M89" i="87"/>
  <c r="M181" i="87" s="1"/>
  <c r="U89" i="87"/>
  <c r="L89" i="87"/>
  <c r="L181" i="87" s="1"/>
  <c r="S89" i="87"/>
  <c r="S181" i="87" s="1"/>
  <c r="J89" i="87"/>
  <c r="J181" i="87" s="1"/>
  <c r="K89" i="87"/>
  <c r="Q89" i="87"/>
  <c r="Q181" i="87" s="1"/>
  <c r="O89" i="87"/>
  <c r="O181" i="87" s="1"/>
  <c r="G227" i="87"/>
  <c r="Y227" i="87" s="1"/>
  <c r="Z227" i="87" s="1"/>
  <c r="G195" i="87"/>
  <c r="Y195" i="87" s="1"/>
  <c r="Z195" i="87" s="1"/>
  <c r="G207" i="87"/>
  <c r="Y207" i="87" s="1"/>
  <c r="Z207" i="87" s="1"/>
  <c r="G235" i="87"/>
  <c r="Y235" i="87" s="1"/>
  <c r="Z235" i="87" s="1"/>
  <c r="G218" i="87"/>
  <c r="Y218" i="87" s="1"/>
  <c r="Z218" i="87" s="1"/>
  <c r="I235" i="87"/>
  <c r="X235" i="87" s="1"/>
  <c r="G243" i="87"/>
  <c r="Y243" i="87" s="1"/>
  <c r="Z243" i="87" s="1"/>
  <c r="G839" i="87"/>
  <c r="Y839" i="87" s="1"/>
  <c r="Z839" i="87" s="1"/>
  <c r="G1089" i="87"/>
  <c r="Y1089" i="87" s="1"/>
  <c r="Z1089" i="87" s="1"/>
  <c r="I636" i="87"/>
  <c r="X636" i="87" s="1"/>
  <c r="G525" i="87"/>
  <c r="Y525" i="87" s="1"/>
  <c r="Z525" i="87" s="1"/>
  <c r="I512" i="87"/>
  <c r="X512" i="87" s="1"/>
  <c r="I402" i="87"/>
  <c r="X402" i="87" s="1"/>
  <c r="I653" i="87"/>
  <c r="X653" i="87" s="1"/>
  <c r="G530" i="87"/>
  <c r="Y530" i="87" s="1"/>
  <c r="Z530" i="87" s="1"/>
  <c r="G615" i="87"/>
  <c r="Y615" i="87" s="1"/>
  <c r="Z615" i="87" s="1"/>
  <c r="G1043" i="87"/>
  <c r="Y1043" i="87" s="1"/>
  <c r="Z1043" i="87" s="1"/>
  <c r="W938" i="87"/>
  <c r="G435" i="87"/>
  <c r="Y435" i="87" s="1"/>
  <c r="Z435" i="87" s="1"/>
  <c r="U6" i="87"/>
  <c r="L6" i="87"/>
  <c r="L84" i="87" s="1"/>
  <c r="M6" i="87"/>
  <c r="M84" i="87" s="1"/>
  <c r="Q6" i="87"/>
  <c r="O6" i="87"/>
  <c r="S6" i="87"/>
  <c r="K6" i="87"/>
  <c r="J6" i="87"/>
  <c r="J84" i="87" s="1"/>
  <c r="G99" i="87"/>
  <c r="Y99" i="87" s="1"/>
  <c r="G137" i="87"/>
  <c r="Y137" i="87" s="1"/>
  <c r="G142" i="87"/>
  <c r="Y142" i="87" s="1"/>
  <c r="G128" i="87"/>
  <c r="Y128" i="87" s="1"/>
  <c r="G161" i="87"/>
  <c r="Y161" i="87" s="1"/>
  <c r="G141" i="87"/>
  <c r="Y141" i="87" s="1"/>
  <c r="G119" i="87"/>
  <c r="Y119" i="87" s="1"/>
  <c r="G91" i="87"/>
  <c r="Y91" i="87" s="1"/>
  <c r="G97" i="87"/>
  <c r="Y97" i="87" s="1"/>
  <c r="G127" i="87"/>
  <c r="Y127" i="87" s="1"/>
  <c r="G104" i="87"/>
  <c r="Y104" i="87" s="1"/>
  <c r="G94" i="87"/>
  <c r="Y94" i="87" s="1"/>
  <c r="G149" i="87"/>
  <c r="Y149" i="87" s="1"/>
  <c r="G140" i="87"/>
  <c r="Y140" i="87" s="1"/>
  <c r="G131" i="87"/>
  <c r="Y131" i="87" s="1"/>
  <c r="Z131" i="87" s="1"/>
  <c r="I137" i="87"/>
  <c r="G117" i="87"/>
  <c r="Y117" i="87" s="1"/>
  <c r="G92" i="87"/>
  <c r="Y92" i="87" s="1"/>
  <c r="G95" i="87"/>
  <c r="Y95" i="87" s="1"/>
  <c r="G125" i="87"/>
  <c r="Y125" i="87" s="1"/>
  <c r="G103" i="87"/>
  <c r="Y103" i="87" s="1"/>
  <c r="G159" i="87"/>
  <c r="Y159" i="87" s="1"/>
  <c r="G115" i="87"/>
  <c r="Y115" i="87" s="1"/>
  <c r="G132" i="87"/>
  <c r="Y132" i="87" s="1"/>
  <c r="G144" i="87"/>
  <c r="Y144" i="87" s="1"/>
  <c r="G147" i="87"/>
  <c r="Y147" i="87" s="1"/>
  <c r="G146" i="87"/>
  <c r="Y146" i="87" s="1"/>
  <c r="Z146" i="87" s="1"/>
  <c r="G145" i="87"/>
  <c r="Y145" i="87" s="1"/>
  <c r="G120" i="87"/>
  <c r="Y120" i="87" s="1"/>
  <c r="G143" i="87"/>
  <c r="Y143" i="87" s="1"/>
  <c r="G123" i="87"/>
  <c r="Y123" i="87" s="1"/>
  <c r="G126" i="87"/>
  <c r="Y126" i="87" s="1"/>
  <c r="G98" i="87"/>
  <c r="Y98" i="87" s="1"/>
  <c r="Z98" i="87" s="1"/>
  <c r="G118" i="87"/>
  <c r="Y118" i="87" s="1"/>
  <c r="G124" i="87"/>
  <c r="Y124" i="87" s="1"/>
  <c r="G130" i="87"/>
  <c r="Y130" i="87" s="1"/>
  <c r="Z130" i="87" s="1"/>
  <c r="G93" i="87"/>
  <c r="Y93" i="87" s="1"/>
  <c r="G139" i="87"/>
  <c r="Y139" i="87" s="1"/>
  <c r="G129" i="87"/>
  <c r="Y129" i="87" s="1"/>
  <c r="G160" i="87"/>
  <c r="Y160" i="87" s="1"/>
  <c r="G116" i="87"/>
  <c r="Y116" i="87" s="1"/>
  <c r="G133" i="87"/>
  <c r="Y133" i="87" s="1"/>
  <c r="I464" i="87"/>
  <c r="X464" i="87" s="1"/>
  <c r="G1068" i="87"/>
  <c r="Y1068" i="87" s="1"/>
  <c r="Z1068" i="87" s="1"/>
  <c r="G555" i="87"/>
  <c r="Y555" i="87" s="1"/>
  <c r="Z555" i="87" s="1"/>
  <c r="G1066" i="87"/>
  <c r="Y1066" i="87" s="1"/>
  <c r="Z1066" i="87" s="1"/>
  <c r="G842" i="87"/>
  <c r="Y842" i="87" s="1"/>
  <c r="Z842" i="87" s="1"/>
  <c r="G938" i="87"/>
  <c r="Y938" i="87" s="1"/>
  <c r="Z938" i="87" s="1"/>
  <c r="U291" i="87"/>
  <c r="W291" i="87" s="1"/>
  <c r="M291" i="87"/>
  <c r="M391" i="87" s="1"/>
  <c r="L291" i="87"/>
  <c r="L391" i="87" s="1"/>
  <c r="S291" i="87"/>
  <c r="Q291" i="87"/>
  <c r="O291" i="87"/>
  <c r="J291" i="87"/>
  <c r="J391" i="87" s="1"/>
  <c r="K291" i="87"/>
  <c r="K391" i="87" s="1"/>
  <c r="K392" i="87" s="1"/>
  <c r="I456" i="87"/>
  <c r="X456" i="87" s="1"/>
  <c r="G440" i="87"/>
  <c r="Y440" i="87" s="1"/>
  <c r="Z440" i="87" s="1"/>
  <c r="G403" i="87"/>
  <c r="Y403" i="87" s="1"/>
  <c r="Z403" i="87" s="1"/>
  <c r="I467" i="87"/>
  <c r="X467" i="87" s="1"/>
  <c r="G415" i="87"/>
  <c r="Y415" i="87" s="1"/>
  <c r="Z415" i="87" s="1"/>
  <c r="G397" i="87"/>
  <c r="Y397" i="87" s="1"/>
  <c r="Z397" i="87" s="1"/>
  <c r="G456" i="87"/>
  <c r="Y456" i="87" s="1"/>
  <c r="Z456" i="87" s="1"/>
  <c r="G402" i="87"/>
  <c r="Y402" i="87" s="1"/>
  <c r="Z402" i="87" s="1"/>
  <c r="G444" i="87"/>
  <c r="Y444" i="87" s="1"/>
  <c r="Z444" i="87" s="1"/>
  <c r="G465" i="87"/>
  <c r="Y465" i="87" s="1"/>
  <c r="Z465" i="87" s="1"/>
  <c r="G425" i="87"/>
  <c r="Y425" i="87" s="1"/>
  <c r="Z425" i="87" s="1"/>
  <c r="I444" i="87"/>
  <c r="X444" i="87" s="1"/>
  <c r="G417" i="87"/>
  <c r="Y417" i="87" s="1"/>
  <c r="Z417" i="87" s="1"/>
  <c r="G398" i="87"/>
  <c r="Y398" i="87" s="1"/>
  <c r="Z398" i="87" s="1"/>
  <c r="I425" i="87"/>
  <c r="X425" i="87" s="1"/>
  <c r="G400" i="87"/>
  <c r="Y400" i="87" s="1"/>
  <c r="Z400" i="87" s="1"/>
  <c r="G446" i="87"/>
  <c r="Y446" i="87" s="1"/>
  <c r="Z446" i="87" s="1"/>
  <c r="G452" i="87"/>
  <c r="Y452" i="87" s="1"/>
  <c r="Z452" i="87" s="1"/>
  <c r="G434" i="87"/>
  <c r="Y434" i="87" s="1"/>
  <c r="Z434" i="87" s="1"/>
  <c r="G406" i="87"/>
  <c r="Y406" i="87" s="1"/>
  <c r="Z406" i="87" s="1"/>
  <c r="G441" i="87"/>
  <c r="Y441" i="87" s="1"/>
  <c r="Z441" i="87" s="1"/>
  <c r="G449" i="87"/>
  <c r="Y449" i="87" s="1"/>
  <c r="Z449" i="87" s="1"/>
  <c r="G455" i="87"/>
  <c r="Y455" i="87" s="1"/>
  <c r="Z455" i="87" s="1"/>
  <c r="I433" i="87"/>
  <c r="X433" i="87" s="1"/>
  <c r="I465" i="87"/>
  <c r="X465" i="87" s="1"/>
  <c r="G433" i="87"/>
  <c r="Y433" i="87" s="1"/>
  <c r="Z433" i="87" s="1"/>
  <c r="G431" i="87"/>
  <c r="Y431" i="87" s="1"/>
  <c r="Z431" i="87" s="1"/>
  <c r="G439" i="87"/>
  <c r="Y439" i="87" s="1"/>
  <c r="Z439" i="87" s="1"/>
  <c r="G430" i="87"/>
  <c r="Y430" i="87" s="1"/>
  <c r="Z430" i="87" s="1"/>
  <c r="G448" i="87"/>
  <c r="Y448" i="87" s="1"/>
  <c r="Z448" i="87" s="1"/>
  <c r="G442" i="87"/>
  <c r="Y442" i="87" s="1"/>
  <c r="Z442" i="87" s="1"/>
  <c r="G416" i="87"/>
  <c r="Y416" i="87" s="1"/>
  <c r="Z416" i="87" s="1"/>
  <c r="I406" i="87"/>
  <c r="X406" i="87" s="1"/>
  <c r="I446" i="87"/>
  <c r="X446" i="87" s="1"/>
  <c r="G413" i="87"/>
  <c r="Y413" i="87" s="1"/>
  <c r="Z413" i="87" s="1"/>
  <c r="G423" i="87"/>
  <c r="Y423" i="87" s="1"/>
  <c r="Z423" i="87" s="1"/>
  <c r="G404" i="87"/>
  <c r="Y404" i="87" s="1"/>
  <c r="Z404" i="87" s="1"/>
  <c r="G405" i="87"/>
  <c r="Y405" i="87" s="1"/>
  <c r="Z405" i="87" s="1"/>
  <c r="I401" i="87"/>
  <c r="X401" i="87" s="1"/>
  <c r="I416" i="87"/>
  <c r="X416" i="87" s="1"/>
  <c r="G450" i="87"/>
  <c r="Y450" i="87" s="1"/>
  <c r="Z450" i="87" s="1"/>
  <c r="G422" i="87"/>
  <c r="Y422" i="87" s="1"/>
  <c r="Z422" i="87" s="1"/>
  <c r="G445" i="87"/>
  <c r="Y445" i="87" s="1"/>
  <c r="Z445" i="87" s="1"/>
  <c r="G447" i="87"/>
  <c r="Y447" i="87" s="1"/>
  <c r="Z447" i="87" s="1"/>
  <c r="I405" i="87"/>
  <c r="X405" i="87" s="1"/>
  <c r="G401" i="87"/>
  <c r="Y401" i="87" s="1"/>
  <c r="Z401" i="87" s="1"/>
  <c r="I413" i="87"/>
  <c r="X413" i="87" s="1"/>
  <c r="G453" i="87"/>
  <c r="Y453" i="87" s="1"/>
  <c r="Z453" i="87" s="1"/>
  <c r="G419" i="87"/>
  <c r="Y419" i="87" s="1"/>
  <c r="Z419" i="87" s="1"/>
  <c r="G438" i="87"/>
  <c r="Y438" i="87" s="1"/>
  <c r="Z438" i="87" s="1"/>
  <c r="G437" i="87"/>
  <c r="Y437" i="87" s="1"/>
  <c r="Z437" i="87" s="1"/>
  <c r="G443" i="87"/>
  <c r="Y443" i="87" s="1"/>
  <c r="Z443" i="87" s="1"/>
  <c r="G467" i="87"/>
  <c r="Y467" i="87" s="1"/>
  <c r="Z467" i="87" s="1"/>
  <c r="G927" i="87"/>
  <c r="Y927" i="87" s="1"/>
  <c r="Z927" i="87" s="1"/>
  <c r="G826" i="87"/>
  <c r="Y826" i="87" s="1"/>
  <c r="Z826" i="87" s="1"/>
  <c r="I863" i="87"/>
  <c r="X863" i="87" s="1"/>
  <c r="G636" i="87"/>
  <c r="Y636" i="87" s="1"/>
  <c r="Z636" i="87" s="1"/>
  <c r="I630" i="87"/>
  <c r="X630" i="87" s="1"/>
  <c r="G510" i="87"/>
  <c r="Y510" i="87" s="1"/>
  <c r="Z510" i="87" s="1"/>
  <c r="I1059" i="87"/>
  <c r="X1059" i="87" s="1"/>
  <c r="G90" i="87"/>
  <c r="Y90" i="87" s="1"/>
  <c r="G876" i="87"/>
  <c r="Y876" i="87" s="1"/>
  <c r="Z876" i="87" s="1"/>
  <c r="M186" i="87"/>
  <c r="M286" i="87" s="1"/>
  <c r="U186" i="87"/>
  <c r="U286" i="87" s="1"/>
  <c r="G389" i="87" s="1"/>
  <c r="Y389" i="87" s="1"/>
  <c r="Z389" i="87" s="1"/>
  <c r="L186" i="87"/>
  <c r="L286" i="87" s="1"/>
  <c r="S186" i="87"/>
  <c r="Q186" i="87"/>
  <c r="O186" i="87"/>
  <c r="K186" i="87"/>
  <c r="K286" i="87" s="1"/>
  <c r="K287" i="87" s="1"/>
  <c r="J186" i="87"/>
  <c r="J286" i="87" s="1"/>
  <c r="G296" i="87"/>
  <c r="Y296" i="87" s="1"/>
  <c r="Z296" i="87" s="1"/>
  <c r="I339" i="87"/>
  <c r="X339" i="87" s="1"/>
  <c r="I293" i="87"/>
  <c r="X293" i="87" s="1"/>
  <c r="G316" i="87"/>
  <c r="Y316" i="87" s="1"/>
  <c r="Z316" i="87" s="1"/>
  <c r="G347" i="87"/>
  <c r="Y347" i="87" s="1"/>
  <c r="Z347" i="87" s="1"/>
  <c r="I319" i="87"/>
  <c r="X319" i="87" s="1"/>
  <c r="G306" i="87"/>
  <c r="Y306" i="87" s="1"/>
  <c r="Z306" i="87" s="1"/>
  <c r="I345" i="87"/>
  <c r="X345" i="87" s="1"/>
  <c r="G350" i="87"/>
  <c r="Y350" i="87" s="1"/>
  <c r="Z350" i="87" s="1"/>
  <c r="I296" i="87"/>
  <c r="X296" i="87" s="1"/>
  <c r="I343" i="87"/>
  <c r="X343" i="87" s="1"/>
  <c r="I316" i="87"/>
  <c r="X316" i="87" s="1"/>
  <c r="G318" i="87"/>
  <c r="Y318" i="87" s="1"/>
  <c r="Z318" i="87" s="1"/>
  <c r="G308" i="87"/>
  <c r="Y308" i="87" s="1"/>
  <c r="Z308" i="87" s="1"/>
  <c r="G342" i="87"/>
  <c r="Y342" i="87" s="1"/>
  <c r="Z342" i="87" s="1"/>
  <c r="G331" i="87"/>
  <c r="Y331" i="87" s="1"/>
  <c r="Z331" i="87" s="1"/>
  <c r="G309" i="87"/>
  <c r="Y309" i="87" s="1"/>
  <c r="Z309" i="87" s="1"/>
  <c r="I338" i="87"/>
  <c r="X338" i="87" s="1"/>
  <c r="I306" i="87"/>
  <c r="X306" i="87" s="1"/>
  <c r="G324" i="87"/>
  <c r="Y324" i="87" s="1"/>
  <c r="Z324" i="87" s="1"/>
  <c r="G332" i="87"/>
  <c r="Y332" i="87" s="1"/>
  <c r="Z332" i="87" s="1"/>
  <c r="G349" i="87"/>
  <c r="Y349" i="87" s="1"/>
  <c r="Z349" i="87" s="1"/>
  <c r="G323" i="87"/>
  <c r="Y323" i="87" s="1"/>
  <c r="Z323" i="87" s="1"/>
  <c r="I324" i="87"/>
  <c r="X324" i="87" s="1"/>
  <c r="G328" i="87"/>
  <c r="Y328" i="87" s="1"/>
  <c r="Z328" i="87" s="1"/>
  <c r="G348" i="87"/>
  <c r="Y348" i="87" s="1"/>
  <c r="Z348" i="87" s="1"/>
  <c r="I332" i="87"/>
  <c r="X332" i="87" s="1"/>
  <c r="G294" i="87"/>
  <c r="Y294" i="87" s="1"/>
  <c r="Z294" i="87" s="1"/>
  <c r="G326" i="87"/>
  <c r="Y326" i="87" s="1"/>
  <c r="Z326" i="87" s="1"/>
  <c r="G298" i="87"/>
  <c r="Y298" i="87" s="1"/>
  <c r="Z298" i="87" s="1"/>
  <c r="G314" i="87"/>
  <c r="Y314" i="87" s="1"/>
  <c r="Z314" i="87" s="1"/>
  <c r="G333" i="87"/>
  <c r="Y333" i="87" s="1"/>
  <c r="Z333" i="87" s="1"/>
  <c r="I309" i="87"/>
  <c r="X309" i="87" s="1"/>
  <c r="G355" i="87"/>
  <c r="Y355" i="87" s="1"/>
  <c r="Z355" i="87" s="1"/>
  <c r="G344" i="87"/>
  <c r="Y344" i="87" s="1"/>
  <c r="Z344" i="87" s="1"/>
  <c r="I326" i="87"/>
  <c r="X326" i="87" s="1"/>
  <c r="G362" i="87"/>
  <c r="Y362" i="87" s="1"/>
  <c r="Z362" i="87" s="1"/>
  <c r="G366" i="87"/>
  <c r="Y366" i="87" s="1"/>
  <c r="Z366" i="87" s="1"/>
  <c r="I344" i="87"/>
  <c r="X344" i="87" s="1"/>
  <c r="I314" i="87"/>
  <c r="X314" i="87" s="1"/>
  <c r="G299" i="87"/>
  <c r="Y299" i="87" s="1"/>
  <c r="Z299" i="87" s="1"/>
  <c r="G335" i="87"/>
  <c r="Y335" i="87" s="1"/>
  <c r="Z335" i="87" s="1"/>
  <c r="G310" i="87"/>
  <c r="Y310" i="87" s="1"/>
  <c r="Z310" i="87" s="1"/>
  <c r="G292" i="87"/>
  <c r="Y292" i="87" s="1"/>
  <c r="Z292" i="87" s="1"/>
  <c r="G360" i="87"/>
  <c r="Y360" i="87" s="1"/>
  <c r="Z360" i="87" s="1"/>
  <c r="G317" i="87"/>
  <c r="Y317" i="87" s="1"/>
  <c r="Z317" i="87" s="1"/>
  <c r="I328" i="87"/>
  <c r="X328" i="87" s="1"/>
  <c r="G304" i="87"/>
  <c r="Y304" i="87" s="1"/>
  <c r="Z304" i="87" s="1"/>
  <c r="G322" i="87"/>
  <c r="Y322" i="87" s="1"/>
  <c r="Z322" i="87" s="1"/>
  <c r="G346" i="87"/>
  <c r="Y346" i="87" s="1"/>
  <c r="Z346" i="87" s="1"/>
  <c r="G364" i="87"/>
  <c r="Y364" i="87" s="1"/>
  <c r="Z364" i="87" s="1"/>
  <c r="G337" i="87"/>
  <c r="Y337" i="87" s="1"/>
  <c r="Z337" i="87" s="1"/>
  <c r="G302" i="87"/>
  <c r="Y302" i="87" s="1"/>
  <c r="Z302" i="87" s="1"/>
  <c r="G367" i="87"/>
  <c r="Y367" i="87" s="1"/>
  <c r="Z367" i="87" s="1"/>
  <c r="I362" i="87"/>
  <c r="X362" i="87" s="1"/>
  <c r="G341" i="87"/>
  <c r="Y341" i="87" s="1"/>
  <c r="Z341" i="87" s="1"/>
  <c r="G321" i="87"/>
  <c r="Y321" i="87" s="1"/>
  <c r="Z321" i="87" s="1"/>
  <c r="G305" i="87"/>
  <c r="Y305" i="87" s="1"/>
  <c r="Z305" i="87" s="1"/>
  <c r="G343" i="87"/>
  <c r="Y343" i="87" s="1"/>
  <c r="Z343" i="87" s="1"/>
  <c r="G320" i="87"/>
  <c r="Y320" i="87" s="1"/>
  <c r="Z320" i="87" s="1"/>
  <c r="G312" i="87"/>
  <c r="Y312" i="87" s="1"/>
  <c r="Z312" i="87" s="1"/>
  <c r="G313" i="87"/>
  <c r="Y313" i="87" s="1"/>
  <c r="Z313" i="87" s="1"/>
  <c r="G368" i="87"/>
  <c r="Y368" i="87" s="1"/>
  <c r="Z368" i="87" s="1"/>
  <c r="G336" i="87"/>
  <c r="Y336" i="87" s="1"/>
  <c r="Z336" i="87" s="1"/>
  <c r="G319" i="87"/>
  <c r="Y319" i="87" s="1"/>
  <c r="Z319" i="87" s="1"/>
  <c r="I322" i="87"/>
  <c r="X322" i="87" s="1"/>
  <c r="G327" i="87"/>
  <c r="Y327" i="87" s="1"/>
  <c r="Z327" i="87" s="1"/>
  <c r="G339" i="87"/>
  <c r="Y339" i="87" s="1"/>
  <c r="Z339" i="87" s="1"/>
  <c r="G295" i="87"/>
  <c r="Y295" i="87" s="1"/>
  <c r="Z295" i="87" s="1"/>
  <c r="G338" i="87"/>
  <c r="Y338" i="87" s="1"/>
  <c r="Z338" i="87" s="1"/>
  <c r="G293" i="87"/>
  <c r="Y293" i="87" s="1"/>
  <c r="Z293" i="87" s="1"/>
  <c r="I360" i="87"/>
  <c r="X360" i="87" s="1"/>
  <c r="I957" i="87"/>
  <c r="X957" i="87" s="1"/>
  <c r="G929" i="87"/>
  <c r="Y929" i="87" s="1"/>
  <c r="Z929" i="87" s="1"/>
  <c r="G464" i="87"/>
  <c r="Y464" i="87" s="1"/>
  <c r="Z464" i="87" s="1"/>
  <c r="G100" i="87"/>
  <c r="Y100" i="87" s="1"/>
  <c r="Z100" i="87" s="1"/>
  <c r="I1184" i="87"/>
  <c r="X1184" i="87" s="1"/>
  <c r="I756" i="87"/>
  <c r="X756" i="87" s="1"/>
  <c r="I1193" i="87"/>
  <c r="X1193" i="87" s="1"/>
  <c r="G983" i="87"/>
  <c r="Y983" i="87" s="1"/>
  <c r="Z983" i="87" s="1"/>
  <c r="G311" i="87"/>
  <c r="Y311" i="87" s="1"/>
  <c r="Z311" i="87" s="1"/>
  <c r="U396" i="87"/>
  <c r="G501" i="87" s="1"/>
  <c r="L396" i="87"/>
  <c r="L496" i="87" s="1"/>
  <c r="M396" i="87"/>
  <c r="M496" i="87" s="1"/>
  <c r="O396" i="87"/>
  <c r="S396" i="87"/>
  <c r="Q396" i="87"/>
  <c r="K396" i="87"/>
  <c r="K496" i="87" s="1"/>
  <c r="K497" i="87" s="1"/>
  <c r="J396" i="87"/>
  <c r="J496" i="87" s="1"/>
  <c r="I527" i="87"/>
  <c r="X527" i="87" s="1"/>
  <c r="G547" i="87"/>
  <c r="Y547" i="87" s="1"/>
  <c r="Z547" i="87" s="1"/>
  <c r="G541" i="87"/>
  <c r="Y541" i="87" s="1"/>
  <c r="Z541" i="87" s="1"/>
  <c r="G538" i="87"/>
  <c r="Y538" i="87" s="1"/>
  <c r="Z538" i="87" s="1"/>
  <c r="G505" i="87"/>
  <c r="Y505" i="87" s="1"/>
  <c r="Z505" i="87" s="1"/>
  <c r="G507" i="87"/>
  <c r="Y507" i="87" s="1"/>
  <c r="Z507" i="87" s="1"/>
  <c r="I549" i="87"/>
  <c r="X549" i="87" s="1"/>
  <c r="G523" i="87"/>
  <c r="Y523" i="87" s="1"/>
  <c r="Z523" i="87" s="1"/>
  <c r="G536" i="87"/>
  <c r="Y536" i="87" s="1"/>
  <c r="Z536" i="87" s="1"/>
  <c r="G571" i="87"/>
  <c r="Y571" i="87" s="1"/>
  <c r="Z571" i="87" s="1"/>
  <c r="G554" i="87"/>
  <c r="Y554" i="87" s="1"/>
  <c r="Z554" i="87" s="1"/>
  <c r="G548" i="87"/>
  <c r="Y548" i="87" s="1"/>
  <c r="Z548" i="87" s="1"/>
  <c r="I552" i="87"/>
  <c r="X552" i="87" s="1"/>
  <c r="G504" i="87"/>
  <c r="Y504" i="87" s="1"/>
  <c r="Z504" i="87" s="1"/>
  <c r="G519" i="87"/>
  <c r="Y519" i="87" s="1"/>
  <c r="Z519" i="87" s="1"/>
  <c r="G502" i="87"/>
  <c r="Y502" i="87" s="1"/>
  <c r="Z502" i="87" s="1"/>
  <c r="G552" i="87"/>
  <c r="Y552" i="87" s="1"/>
  <c r="Z552" i="87" s="1"/>
  <c r="G560" i="87"/>
  <c r="Y560" i="87" s="1"/>
  <c r="Z560" i="87" s="1"/>
  <c r="G553" i="87"/>
  <c r="Y553" i="87" s="1"/>
  <c r="Z553" i="87" s="1"/>
  <c r="I504" i="87"/>
  <c r="X504" i="87" s="1"/>
  <c r="G520" i="87"/>
  <c r="Y520" i="87" s="1"/>
  <c r="Z520" i="87" s="1"/>
  <c r="G544" i="87"/>
  <c r="Y544" i="87" s="1"/>
  <c r="Z544" i="87" s="1"/>
  <c r="G508" i="87"/>
  <c r="Y508" i="87" s="1"/>
  <c r="Z508" i="87" s="1"/>
  <c r="I554" i="87"/>
  <c r="X554" i="87" s="1"/>
  <c r="G557" i="87"/>
  <c r="Y557" i="87" s="1"/>
  <c r="Z557" i="87" s="1"/>
  <c r="G531" i="87"/>
  <c r="Y531" i="87" s="1"/>
  <c r="Z531" i="87" s="1"/>
  <c r="G515" i="87"/>
  <c r="Y515" i="87" s="1"/>
  <c r="Z515" i="87" s="1"/>
  <c r="G509" i="87"/>
  <c r="Y509" i="87" s="1"/>
  <c r="Z509" i="87" s="1"/>
  <c r="G521" i="87"/>
  <c r="Y521" i="87" s="1"/>
  <c r="Z521" i="87" s="1"/>
  <c r="I544" i="87"/>
  <c r="X544" i="87" s="1"/>
  <c r="G540" i="87"/>
  <c r="Y540" i="87" s="1"/>
  <c r="Z540" i="87" s="1"/>
  <c r="G514" i="87"/>
  <c r="Y514" i="87" s="1"/>
  <c r="Z514" i="87" s="1"/>
  <c r="I553" i="87"/>
  <c r="X553" i="87" s="1"/>
  <c r="I571" i="87"/>
  <c r="X571" i="87" s="1"/>
  <c r="I502" i="87"/>
  <c r="X502" i="87" s="1"/>
  <c r="G551" i="87"/>
  <c r="Y551" i="87" s="1"/>
  <c r="Z551" i="87" s="1"/>
  <c r="I560" i="87"/>
  <c r="X560" i="87" s="1"/>
  <c r="I515" i="87"/>
  <c r="X515" i="87" s="1"/>
  <c r="I543" i="87"/>
  <c r="X543" i="87" s="1"/>
  <c r="G559" i="87"/>
  <c r="Y559" i="87" s="1"/>
  <c r="Z559" i="87" s="1"/>
  <c r="G516" i="87"/>
  <c r="Y516" i="87" s="1"/>
  <c r="Z516" i="87" s="1"/>
  <c r="G550" i="87"/>
  <c r="Y550" i="87" s="1"/>
  <c r="Z550" i="87" s="1"/>
  <c r="G543" i="87"/>
  <c r="Y543" i="87" s="1"/>
  <c r="Z543" i="87" s="1"/>
  <c r="I516" i="87"/>
  <c r="X516" i="87" s="1"/>
  <c r="G570" i="87"/>
  <c r="Y570" i="87" s="1"/>
  <c r="Z570" i="87" s="1"/>
  <c r="I509" i="87"/>
  <c r="X509" i="87" s="1"/>
  <c r="G524" i="87"/>
  <c r="Y524" i="87" s="1"/>
  <c r="Z524" i="87" s="1"/>
  <c r="G533" i="87"/>
  <c r="Y533" i="87" s="1"/>
  <c r="Z533" i="87" s="1"/>
  <c r="G522" i="87"/>
  <c r="Y522" i="87" s="1"/>
  <c r="Z522" i="87" s="1"/>
  <c r="G572" i="87"/>
  <c r="Y572" i="87" s="1"/>
  <c r="Z572" i="87" s="1"/>
  <c r="G573" i="87"/>
  <c r="Y573" i="87" s="1"/>
  <c r="Z573" i="87" s="1"/>
  <c r="I529" i="87"/>
  <c r="X529" i="87" s="1"/>
  <c r="G527" i="87"/>
  <c r="Y527" i="87" s="1"/>
  <c r="Z527" i="87" s="1"/>
  <c r="G537" i="87"/>
  <c r="Y537" i="87" s="1"/>
  <c r="Z537" i="87" s="1"/>
  <c r="G518" i="87"/>
  <c r="Y518" i="87" s="1"/>
  <c r="Z518" i="87" s="1"/>
  <c r="G517" i="87"/>
  <c r="Y517" i="87" s="1"/>
  <c r="Z517" i="87" s="1"/>
  <c r="G506" i="87"/>
  <c r="Y506" i="87" s="1"/>
  <c r="Z506" i="87" s="1"/>
  <c r="I573" i="87"/>
  <c r="X573" i="87" s="1"/>
  <c r="I510" i="87"/>
  <c r="X510" i="87" s="1"/>
  <c r="G569" i="87"/>
  <c r="Y569" i="87" s="1"/>
  <c r="Z569" i="87" s="1"/>
  <c r="I505" i="87"/>
  <c r="X505" i="87" s="1"/>
  <c r="G513" i="87"/>
  <c r="Y513" i="87" s="1"/>
  <c r="Z513" i="87" s="1"/>
  <c r="G546" i="87"/>
  <c r="Y546" i="87" s="1"/>
  <c r="Z546" i="87" s="1"/>
  <c r="G549" i="87"/>
  <c r="Y549" i="87" s="1"/>
  <c r="Z549" i="87" s="1"/>
  <c r="I570" i="87"/>
  <c r="X570" i="87" s="1"/>
  <c r="I572" i="87"/>
  <c r="X572" i="87" s="1"/>
  <c r="I537" i="87"/>
  <c r="X537" i="87" s="1"/>
  <c r="I541" i="87"/>
  <c r="X541" i="87" s="1"/>
  <c r="I569" i="87"/>
  <c r="X569" i="87" s="1"/>
  <c r="I533" i="87"/>
  <c r="X533" i="87" s="1"/>
  <c r="I513" i="87"/>
  <c r="X513" i="87" s="1"/>
  <c r="G976" i="87"/>
  <c r="Y976" i="87" s="1"/>
  <c r="Z976" i="87" s="1"/>
  <c r="G836" i="87"/>
  <c r="Y836" i="87" s="1"/>
  <c r="Z836" i="87" s="1"/>
  <c r="I1034" i="87"/>
  <c r="X1034" i="87" s="1"/>
  <c r="I741" i="87"/>
  <c r="X741" i="87" s="1"/>
  <c r="I363" i="87"/>
  <c r="X363" i="87" s="1"/>
  <c r="I454" i="87"/>
  <c r="X454" i="87" s="1"/>
  <c r="G352" i="87"/>
  <c r="Y352" i="87" s="1"/>
  <c r="Z352" i="87" s="1"/>
  <c r="G197" i="87"/>
  <c r="Y197" i="87" s="1"/>
  <c r="Z197" i="87" s="1"/>
  <c r="I615" i="87"/>
  <c r="X615" i="87" s="1"/>
  <c r="G101" i="87"/>
  <c r="Y101" i="87" s="1"/>
  <c r="G970" i="87"/>
  <c r="Y970" i="87" s="1"/>
  <c r="Z970" i="87" s="1"/>
  <c r="G427" i="87"/>
  <c r="Y427" i="87" s="1"/>
  <c r="Z427" i="87" s="1"/>
  <c r="G545" i="87"/>
  <c r="Y545" i="87" s="1"/>
  <c r="Z545" i="87" s="1"/>
  <c r="I551" i="87"/>
  <c r="X551" i="87" s="1"/>
  <c r="G941" i="87"/>
  <c r="Y941" i="87" s="1"/>
  <c r="Z941" i="87" s="1"/>
  <c r="M501" i="87"/>
  <c r="M601" i="87" s="1"/>
  <c r="U501" i="87"/>
  <c r="L501" i="87"/>
  <c r="L601" i="87" s="1"/>
  <c r="Q501" i="87"/>
  <c r="S501" i="87"/>
  <c r="O501" i="87"/>
  <c r="J501" i="87"/>
  <c r="J601" i="87" s="1"/>
  <c r="K501" i="87"/>
  <c r="K601" i="87" s="1"/>
  <c r="K602" i="87" s="1"/>
  <c r="I623" i="87"/>
  <c r="X623" i="87" s="1"/>
  <c r="G607" i="87"/>
  <c r="Y607" i="87" s="1"/>
  <c r="Z607" i="87" s="1"/>
  <c r="G632" i="87"/>
  <c r="Y632" i="87" s="1"/>
  <c r="Z632" i="87" s="1"/>
  <c r="G610" i="87"/>
  <c r="Y610" i="87" s="1"/>
  <c r="Z610" i="87" s="1"/>
  <c r="G656" i="87"/>
  <c r="Y656" i="87" s="1"/>
  <c r="Z656" i="87" s="1"/>
  <c r="G642" i="87"/>
  <c r="Y642" i="87" s="1"/>
  <c r="Z642" i="87" s="1"/>
  <c r="G658" i="87"/>
  <c r="Y658" i="87" s="1"/>
  <c r="Z658" i="87" s="1"/>
  <c r="G650" i="87"/>
  <c r="Y650" i="87" s="1"/>
  <c r="Z650" i="87" s="1"/>
  <c r="G644" i="87"/>
  <c r="Y644" i="87" s="1"/>
  <c r="Z644" i="87" s="1"/>
  <c r="G623" i="87"/>
  <c r="Y623" i="87" s="1"/>
  <c r="Z623" i="87" s="1"/>
  <c r="G638" i="87"/>
  <c r="Y638" i="87" s="1"/>
  <c r="Z638" i="87" s="1"/>
  <c r="G619" i="87"/>
  <c r="Y619" i="87" s="1"/>
  <c r="Z619" i="87" s="1"/>
  <c r="I647" i="87"/>
  <c r="X647" i="87" s="1"/>
  <c r="G612" i="87"/>
  <c r="Y612" i="87" s="1"/>
  <c r="Z612" i="87" s="1"/>
  <c r="I627" i="87"/>
  <c r="X627" i="87" s="1"/>
  <c r="I607" i="87"/>
  <c r="X607" i="87" s="1"/>
  <c r="G622" i="87"/>
  <c r="Y622" i="87" s="1"/>
  <c r="Z622" i="87" s="1"/>
  <c r="G651" i="87"/>
  <c r="Y651" i="87" s="1"/>
  <c r="Z651" i="87" s="1"/>
  <c r="G639" i="87"/>
  <c r="Y639" i="87" s="1"/>
  <c r="Z639" i="87" s="1"/>
  <c r="I644" i="87"/>
  <c r="X644" i="87" s="1"/>
  <c r="G654" i="87"/>
  <c r="Y654" i="87" s="1"/>
  <c r="Z654" i="87" s="1"/>
  <c r="G616" i="87"/>
  <c r="Y616" i="87" s="1"/>
  <c r="Z616" i="87" s="1"/>
  <c r="I610" i="87"/>
  <c r="X610" i="87" s="1"/>
  <c r="G641" i="87"/>
  <c r="Y641" i="87" s="1"/>
  <c r="Z641" i="87" s="1"/>
  <c r="G624" i="87"/>
  <c r="Y624" i="87" s="1"/>
  <c r="Z624" i="87" s="1"/>
  <c r="I612" i="87"/>
  <c r="X612" i="87" s="1"/>
  <c r="G676" i="87"/>
  <c r="Y676" i="87" s="1"/>
  <c r="Z676" i="87" s="1"/>
  <c r="G628" i="87"/>
  <c r="Y628" i="87" s="1"/>
  <c r="Z628" i="87" s="1"/>
  <c r="G613" i="87"/>
  <c r="Y613" i="87" s="1"/>
  <c r="Z613" i="87" s="1"/>
  <c r="I624" i="87"/>
  <c r="X624" i="87" s="1"/>
  <c r="G647" i="87"/>
  <c r="Y647" i="87" s="1"/>
  <c r="Z647" i="87" s="1"/>
  <c r="G609" i="87"/>
  <c r="Y609" i="87" s="1"/>
  <c r="Z609" i="87" s="1"/>
  <c r="G665" i="87"/>
  <c r="Y665" i="87" s="1"/>
  <c r="Z665" i="87" s="1"/>
  <c r="G660" i="87"/>
  <c r="Y660" i="87" s="1"/>
  <c r="Z660" i="87" s="1"/>
  <c r="G677" i="87"/>
  <c r="Y677" i="87" s="1"/>
  <c r="Z677" i="87" s="1"/>
  <c r="G634" i="87"/>
  <c r="Y634" i="87" s="1"/>
  <c r="Z634" i="87" s="1"/>
  <c r="I616" i="87"/>
  <c r="X616" i="87" s="1"/>
  <c r="G640" i="87"/>
  <c r="Y640" i="87" s="1"/>
  <c r="Z640" i="87" s="1"/>
  <c r="G608" i="87"/>
  <c r="Y608" i="87" s="1"/>
  <c r="Z608" i="87" s="1"/>
  <c r="G635" i="87"/>
  <c r="Y635" i="87" s="1"/>
  <c r="Z635" i="87" s="1"/>
  <c r="G664" i="87"/>
  <c r="Y664" i="87" s="1"/>
  <c r="Z664" i="87" s="1"/>
  <c r="I659" i="87"/>
  <c r="X659" i="87" s="1"/>
  <c r="I634" i="87"/>
  <c r="X634" i="87" s="1"/>
  <c r="G626" i="87"/>
  <c r="Y626" i="87" s="1"/>
  <c r="Z626" i="87" s="1"/>
  <c r="G678" i="87"/>
  <c r="Y678" i="87" s="1"/>
  <c r="Z678" i="87" s="1"/>
  <c r="I676" i="87"/>
  <c r="X676" i="87" s="1"/>
  <c r="G659" i="87"/>
  <c r="Y659" i="87" s="1"/>
  <c r="Z659" i="87" s="1"/>
  <c r="I660" i="87"/>
  <c r="X660" i="87" s="1"/>
  <c r="G646" i="87"/>
  <c r="Y646" i="87" s="1"/>
  <c r="Z646" i="87" s="1"/>
  <c r="I678" i="87"/>
  <c r="X678" i="87" s="1"/>
  <c r="G652" i="87"/>
  <c r="Y652" i="87" s="1"/>
  <c r="Z652" i="87" s="1"/>
  <c r="G655" i="87"/>
  <c r="Y655" i="87" s="1"/>
  <c r="Z655" i="87" s="1"/>
  <c r="G657" i="87"/>
  <c r="Y657" i="87" s="1"/>
  <c r="Z657" i="87" s="1"/>
  <c r="I677" i="87"/>
  <c r="X677" i="87" s="1"/>
  <c r="I608" i="87"/>
  <c r="X608" i="87" s="1"/>
  <c r="G645" i="87"/>
  <c r="Y645" i="87" s="1"/>
  <c r="Z645" i="87" s="1"/>
  <c r="G627" i="87"/>
  <c r="Y627" i="87" s="1"/>
  <c r="Z627" i="87" s="1"/>
  <c r="I657" i="87"/>
  <c r="X657" i="87" s="1"/>
  <c r="I629" i="87"/>
  <c r="X629" i="87" s="1"/>
  <c r="I646" i="87"/>
  <c r="X646" i="87" s="1"/>
  <c r="G648" i="87"/>
  <c r="Y648" i="87" s="1"/>
  <c r="Z648" i="87" s="1"/>
  <c r="G621" i="87"/>
  <c r="Y621" i="87" s="1"/>
  <c r="Z621" i="87" s="1"/>
  <c r="G653" i="87"/>
  <c r="Y653" i="87" s="1"/>
  <c r="Z653" i="87" s="1"/>
  <c r="G630" i="87"/>
  <c r="Y630" i="87" s="1"/>
  <c r="Z630" i="87" s="1"/>
  <c r="G631" i="87"/>
  <c r="Y631" i="87" s="1"/>
  <c r="Z631" i="87" s="1"/>
  <c r="G629" i="87"/>
  <c r="Y629" i="87" s="1"/>
  <c r="Z629" i="87" s="1"/>
  <c r="I885" i="87"/>
  <c r="X885" i="87" s="1"/>
  <c r="G849" i="87"/>
  <c r="Y849" i="87" s="1"/>
  <c r="Z849" i="87" s="1"/>
  <c r="I723" i="87"/>
  <c r="X723" i="87" s="1"/>
  <c r="G724" i="87"/>
  <c r="Y724" i="87" s="1"/>
  <c r="Z724" i="87" s="1"/>
  <c r="G363" i="87"/>
  <c r="Y363" i="87" s="1"/>
  <c r="Z363" i="87" s="1"/>
  <c r="G529" i="87"/>
  <c r="Y529" i="87" s="1"/>
  <c r="Z529" i="87" s="1"/>
  <c r="I302" i="87"/>
  <c r="X302" i="87" s="1"/>
  <c r="G187" i="87"/>
  <c r="Y187" i="87" s="1"/>
  <c r="Z187" i="87" s="1"/>
  <c r="G329" i="87"/>
  <c r="Y329" i="87" s="1"/>
  <c r="Z329" i="87" s="1"/>
  <c r="G135" i="87"/>
  <c r="Y135" i="87" s="1"/>
  <c r="I1082" i="87"/>
  <c r="X1082" i="87" s="1"/>
  <c r="I1039" i="87"/>
  <c r="X1039" i="87" s="1"/>
  <c r="I970" i="87"/>
  <c r="X970" i="87" s="1"/>
  <c r="I1171" i="87"/>
  <c r="X1171" i="87" s="1"/>
  <c r="I453" i="87"/>
  <c r="X453" i="87" s="1"/>
  <c r="L711" i="87"/>
  <c r="L811" i="87" s="1"/>
  <c r="M711" i="87"/>
  <c r="M811" i="87" s="1"/>
  <c r="U711" i="87"/>
  <c r="S711" i="87"/>
  <c r="O711" i="87"/>
  <c r="Q711" i="87"/>
  <c r="K711" i="87"/>
  <c r="K811" i="87" s="1"/>
  <c r="J711" i="87"/>
  <c r="J811" i="87" s="1"/>
  <c r="G848" i="87"/>
  <c r="Y848" i="87" s="1"/>
  <c r="Z848" i="87" s="1"/>
  <c r="G827" i="87"/>
  <c r="Y827" i="87" s="1"/>
  <c r="Z827" i="87" s="1"/>
  <c r="I869" i="87"/>
  <c r="X869" i="87" s="1"/>
  <c r="G821" i="87"/>
  <c r="Y821" i="87" s="1"/>
  <c r="Z821" i="87" s="1"/>
  <c r="G864" i="87"/>
  <c r="Y864" i="87" s="1"/>
  <c r="Z864" i="87" s="1"/>
  <c r="I821" i="87"/>
  <c r="X821" i="87" s="1"/>
  <c r="G823" i="87"/>
  <c r="Y823" i="87" s="1"/>
  <c r="Z823" i="87" s="1"/>
  <c r="G843" i="87"/>
  <c r="Y843" i="87" s="1"/>
  <c r="Z843" i="87" s="1"/>
  <c r="G859" i="87"/>
  <c r="Y859" i="87" s="1"/>
  <c r="Z859" i="87" s="1"/>
  <c r="G819" i="87"/>
  <c r="Y819" i="87" s="1"/>
  <c r="Z819" i="87" s="1"/>
  <c r="G867" i="87"/>
  <c r="Y867" i="87" s="1"/>
  <c r="Z867" i="87" s="1"/>
  <c r="G887" i="87"/>
  <c r="Y887" i="87" s="1"/>
  <c r="Z887" i="87" s="1"/>
  <c r="G860" i="87"/>
  <c r="Y860" i="87" s="1"/>
  <c r="Z860" i="87" s="1"/>
  <c r="I843" i="87"/>
  <c r="X843" i="87" s="1"/>
  <c r="G865" i="87"/>
  <c r="Y865" i="87" s="1"/>
  <c r="Z865" i="87" s="1"/>
  <c r="G870" i="87"/>
  <c r="Y870" i="87" s="1"/>
  <c r="Z870" i="87" s="1"/>
  <c r="G818" i="87"/>
  <c r="Y818" i="87" s="1"/>
  <c r="Z818" i="87" s="1"/>
  <c r="G832" i="87"/>
  <c r="Y832" i="87" s="1"/>
  <c r="Z832" i="87" s="1"/>
  <c r="I867" i="87"/>
  <c r="X867" i="87" s="1"/>
  <c r="G837" i="87"/>
  <c r="Y837" i="87" s="1"/>
  <c r="Z837" i="87" s="1"/>
  <c r="G856" i="87"/>
  <c r="Y856" i="87" s="1"/>
  <c r="Z856" i="87" s="1"/>
  <c r="G855" i="87"/>
  <c r="Y855" i="87" s="1"/>
  <c r="Z855" i="87" s="1"/>
  <c r="G817" i="87"/>
  <c r="Y817" i="87" s="1"/>
  <c r="Z817" i="87" s="1"/>
  <c r="G868" i="87"/>
  <c r="Y868" i="87" s="1"/>
  <c r="Z868" i="87" s="1"/>
  <c r="G888" i="87"/>
  <c r="Y888" i="87" s="1"/>
  <c r="Z888" i="87" s="1"/>
  <c r="G875" i="87"/>
  <c r="Y875" i="87" s="1"/>
  <c r="Z875" i="87" s="1"/>
  <c r="G857" i="87"/>
  <c r="Y857" i="87" s="1"/>
  <c r="Z857" i="87" s="1"/>
  <c r="G847" i="87"/>
  <c r="Y847" i="87" s="1"/>
  <c r="Z847" i="87" s="1"/>
  <c r="G829" i="87"/>
  <c r="Y829" i="87" s="1"/>
  <c r="Z829" i="87" s="1"/>
  <c r="G873" i="87"/>
  <c r="Y873" i="87" s="1"/>
  <c r="Z873" i="87" s="1"/>
  <c r="G834" i="87"/>
  <c r="Y834" i="87" s="1"/>
  <c r="Z834" i="87" s="1"/>
  <c r="G861" i="87"/>
  <c r="Y861" i="87" s="1"/>
  <c r="Z861" i="87" s="1"/>
  <c r="G825" i="87"/>
  <c r="Y825" i="87" s="1"/>
  <c r="Z825" i="87" s="1"/>
  <c r="G846" i="87"/>
  <c r="Y846" i="87" s="1"/>
  <c r="Z846" i="87" s="1"/>
  <c r="I887" i="87"/>
  <c r="X887" i="87" s="1"/>
  <c r="G851" i="87"/>
  <c r="Y851" i="87" s="1"/>
  <c r="Z851" i="87" s="1"/>
  <c r="G824" i="87"/>
  <c r="Y824" i="87" s="1"/>
  <c r="Z824" i="87" s="1"/>
  <c r="I888" i="87"/>
  <c r="X888" i="87" s="1"/>
  <c r="G874" i="87"/>
  <c r="Y874" i="87" s="1"/>
  <c r="Z874" i="87" s="1"/>
  <c r="G869" i="87"/>
  <c r="Y869" i="87" s="1"/>
  <c r="Z869" i="87" s="1"/>
  <c r="G820" i="87"/>
  <c r="Y820" i="87" s="1"/>
  <c r="Z820" i="87" s="1"/>
  <c r="I846" i="87"/>
  <c r="X846" i="87" s="1"/>
  <c r="G853" i="87"/>
  <c r="Y853" i="87" s="1"/>
  <c r="Z853" i="87" s="1"/>
  <c r="G884" i="87"/>
  <c r="Y884" i="87" s="1"/>
  <c r="Z884" i="87" s="1"/>
  <c r="I855" i="87"/>
  <c r="X855" i="87" s="1"/>
  <c r="G845" i="87"/>
  <c r="Y845" i="87" s="1"/>
  <c r="Z845" i="87" s="1"/>
  <c r="I829" i="87"/>
  <c r="X829" i="87" s="1"/>
  <c r="I834" i="87"/>
  <c r="X834" i="87" s="1"/>
  <c r="I884" i="87"/>
  <c r="X884" i="87" s="1"/>
  <c r="G854" i="87"/>
  <c r="Y854" i="87" s="1"/>
  <c r="Z854" i="87" s="1"/>
  <c r="G863" i="87"/>
  <c r="Y863" i="87" s="1"/>
  <c r="Z863" i="87" s="1"/>
  <c r="I820" i="87"/>
  <c r="X820" i="87" s="1"/>
  <c r="I861" i="87"/>
  <c r="X861" i="87" s="1"/>
  <c r="G885" i="87"/>
  <c r="Y885" i="87" s="1"/>
  <c r="Z885" i="87" s="1"/>
  <c r="I944" i="87"/>
  <c r="X944" i="87" s="1"/>
  <c r="I748" i="87"/>
  <c r="X748" i="87" s="1"/>
  <c r="G723" i="87"/>
  <c r="Y723" i="87" s="1"/>
  <c r="Z723" i="87" s="1"/>
  <c r="G561" i="87"/>
  <c r="Y561" i="87" s="1"/>
  <c r="Z561" i="87" s="1"/>
  <c r="I722" i="87"/>
  <c r="X722" i="87" s="1"/>
  <c r="G762" i="87"/>
  <c r="Y762" i="87" s="1"/>
  <c r="Z762" i="87" s="1"/>
  <c r="I528" i="87"/>
  <c r="X528" i="87" s="1"/>
  <c r="I559" i="87"/>
  <c r="X559" i="87" s="1"/>
  <c r="I451" i="87"/>
  <c r="X451" i="87" s="1"/>
  <c r="G340" i="87"/>
  <c r="Y340" i="87" s="1"/>
  <c r="Z340" i="87" s="1"/>
  <c r="I434" i="87"/>
  <c r="X434" i="87" s="1"/>
  <c r="G1061" i="87"/>
  <c r="Y1061" i="87" s="1"/>
  <c r="Z1061" i="87" s="1"/>
  <c r="G1184" i="87"/>
  <c r="Y1184" i="87" s="1"/>
  <c r="Z1184" i="87" s="1"/>
  <c r="I977" i="87"/>
  <c r="X977" i="87" s="1"/>
  <c r="I717" i="87"/>
  <c r="X717" i="87" s="1"/>
  <c r="I424" i="87"/>
  <c r="X424" i="87" s="1"/>
  <c r="I346" i="87"/>
  <c r="X346" i="87" s="1"/>
  <c r="I1072" i="87"/>
  <c r="X1072" i="87" s="1"/>
  <c r="I441" i="87"/>
  <c r="X441" i="87" s="1"/>
  <c r="I320" i="87"/>
  <c r="X320" i="87" s="1"/>
  <c r="I959" i="87"/>
  <c r="X959" i="87" s="1"/>
  <c r="I761" i="87"/>
  <c r="X761" i="87" s="1"/>
  <c r="I654" i="87"/>
  <c r="X654" i="87" s="1"/>
  <c r="I507" i="87"/>
  <c r="X507" i="87" s="1"/>
  <c r="I295" i="87"/>
  <c r="X295" i="87" s="1"/>
  <c r="I724" i="87"/>
  <c r="X724" i="87" s="1"/>
  <c r="I743" i="87"/>
  <c r="X743" i="87" s="1"/>
  <c r="I1050" i="87"/>
  <c r="X1050" i="87" s="1"/>
  <c r="I830" i="87"/>
  <c r="X830" i="87" s="1"/>
  <c r="I550" i="87"/>
  <c r="X550" i="87" s="1"/>
  <c r="I847" i="87"/>
  <c r="X847" i="87" s="1"/>
  <c r="I652" i="87"/>
  <c r="X652" i="87" s="1"/>
  <c r="I447" i="87"/>
  <c r="X447" i="87" s="1"/>
  <c r="I455" i="87"/>
  <c r="X455" i="87" s="1"/>
  <c r="I1152" i="87"/>
  <c r="X1152" i="87" s="1"/>
  <c r="I972" i="87"/>
  <c r="X972" i="87" s="1"/>
  <c r="I1080" i="87"/>
  <c r="X1080" i="87" s="1"/>
  <c r="I929" i="87"/>
  <c r="X929" i="87" s="1"/>
  <c r="I411" i="87"/>
  <c r="X411" i="87" s="1"/>
  <c r="I757" i="87"/>
  <c r="X757" i="87" s="1"/>
  <c r="I1144" i="87"/>
  <c r="X1144" i="87" s="1"/>
  <c r="I971" i="87"/>
  <c r="X971" i="87" s="1"/>
  <c r="I609" i="87"/>
  <c r="X609" i="87" s="1"/>
  <c r="I136" i="87"/>
  <c r="I300" i="87"/>
  <c r="X300" i="87" s="1"/>
  <c r="W827" i="87"/>
  <c r="I935" i="87" s="1"/>
  <c r="X935" i="87" s="1"/>
  <c r="I102" i="87"/>
  <c r="I508" i="87"/>
  <c r="X508" i="87" s="1"/>
  <c r="I421" i="87"/>
  <c r="X421" i="87" s="1"/>
  <c r="I865" i="87"/>
  <c r="X865" i="87" s="1"/>
  <c r="I327" i="87"/>
  <c r="X327" i="87" s="1"/>
  <c r="I561" i="87"/>
  <c r="X561" i="87" s="1"/>
  <c r="I1057" i="87"/>
  <c r="X1057" i="87" s="1"/>
  <c r="I760" i="87"/>
  <c r="X760" i="87" s="1"/>
  <c r="I622" i="87"/>
  <c r="X622" i="87" s="1"/>
  <c r="I1176" i="87"/>
  <c r="X1176" i="87" s="1"/>
  <c r="I1142" i="87"/>
  <c r="X1142" i="87" s="1"/>
  <c r="I769" i="87"/>
  <c r="X769" i="87" s="1"/>
  <c r="I632" i="87"/>
  <c r="X632" i="87" s="1"/>
  <c r="I195" i="87"/>
  <c r="X195" i="87" s="1"/>
  <c r="I974" i="87"/>
  <c r="X974" i="87" s="1"/>
  <c r="I758" i="87"/>
  <c r="X758" i="87" s="1"/>
  <c r="I532" i="87"/>
  <c r="X532" i="87" s="1"/>
  <c r="I450" i="87"/>
  <c r="X450" i="87" s="1"/>
  <c r="I738" i="87"/>
  <c r="X738" i="87" s="1"/>
  <c r="I520" i="87"/>
  <c r="X520" i="87" s="1"/>
  <c r="I422" i="87"/>
  <c r="X422" i="87" s="1"/>
  <c r="I819" i="87"/>
  <c r="X819" i="87" s="1"/>
  <c r="I937" i="87"/>
  <c r="X937" i="87" s="1"/>
  <c r="I415" i="87"/>
  <c r="X415" i="87" s="1"/>
  <c r="I962" i="87"/>
  <c r="X962" i="87" s="1"/>
  <c r="I925" i="87"/>
  <c r="X925" i="87" s="1"/>
  <c r="I1068" i="87"/>
  <c r="X1068" i="87" s="1"/>
  <c r="I860" i="87"/>
  <c r="X860" i="87" s="1"/>
  <c r="I548" i="87"/>
  <c r="X548" i="87" s="1"/>
  <c r="I398" i="87"/>
  <c r="X398" i="87" s="1"/>
  <c r="I542" i="87"/>
  <c r="X542" i="87" s="1"/>
  <c r="I638" i="87"/>
  <c r="X638" i="87" s="1"/>
  <c r="I1070" i="87"/>
  <c r="X1070" i="87" s="1"/>
  <c r="I736" i="87"/>
  <c r="X736" i="87" s="1"/>
  <c r="I417" i="87"/>
  <c r="X417" i="87" s="1"/>
  <c r="I841" i="87"/>
  <c r="X841" i="87" s="1"/>
  <c r="I857" i="87"/>
  <c r="X857" i="87" s="1"/>
  <c r="I336" i="87"/>
  <c r="X336" i="87" s="1"/>
  <c r="I558" i="87"/>
  <c r="X558" i="87" s="1"/>
  <c r="I426" i="87"/>
  <c r="X426" i="87" s="1"/>
  <c r="I942" i="87"/>
  <c r="X942" i="87" s="1"/>
  <c r="I822" i="87"/>
  <c r="X822" i="87" s="1"/>
  <c r="I555" i="87"/>
  <c r="X555" i="87" s="1"/>
  <c r="I827" i="87"/>
  <c r="I825" i="87"/>
  <c r="X825" i="87" s="1"/>
  <c r="I731" i="87"/>
  <c r="X731" i="87" s="1"/>
  <c r="I337" i="87"/>
  <c r="X337" i="87" s="1"/>
  <c r="I321" i="87"/>
  <c r="X321" i="87" s="1"/>
  <c r="I1061" i="87"/>
  <c r="X1061" i="87" s="1"/>
  <c r="I868" i="87"/>
  <c r="X868" i="87" s="1"/>
  <c r="I1174" i="87"/>
  <c r="X1174" i="87" s="1"/>
  <c r="I818" i="87"/>
  <c r="X818" i="87" s="1"/>
  <c r="I648" i="87"/>
  <c r="X648" i="87" s="1"/>
  <c r="I618" i="87"/>
  <c r="X618" i="87" s="1"/>
  <c r="I335" i="87"/>
  <c r="X335" i="87" s="1"/>
  <c r="I440" i="87"/>
  <c r="X440" i="87" s="1"/>
  <c r="I120" i="87"/>
  <c r="I538" i="87"/>
  <c r="X538" i="87" s="1"/>
  <c r="I410" i="87"/>
  <c r="X410" i="87" s="1"/>
  <c r="I1177" i="87"/>
  <c r="X1177" i="87" s="1"/>
  <c r="I1033" i="87"/>
  <c r="X1033" i="87" s="1"/>
  <c r="I980" i="87"/>
  <c r="X980" i="87" s="1"/>
  <c r="I635" i="87"/>
  <c r="X635" i="87" s="1"/>
  <c r="I1188" i="87"/>
  <c r="X1188" i="87" s="1"/>
  <c r="I837" i="87"/>
  <c r="X837" i="87" s="1"/>
  <c r="I518" i="87"/>
  <c r="X518" i="87" s="1"/>
  <c r="I432" i="87"/>
  <c r="X432" i="87" s="1"/>
  <c r="I227" i="87"/>
  <c r="X227" i="87" s="1"/>
  <c r="I1064" i="87"/>
  <c r="X1064" i="87" s="1"/>
  <c r="I1074" i="87"/>
  <c r="X1074" i="87" s="1"/>
  <c r="I750" i="87"/>
  <c r="X750" i="87" s="1"/>
  <c r="I713" i="87"/>
  <c r="X713" i="87" s="1"/>
  <c r="I521" i="87"/>
  <c r="X521" i="87" s="1"/>
  <c r="I427" i="87"/>
  <c r="X427" i="87" s="1"/>
  <c r="I1160" i="87"/>
  <c r="X1160" i="87" s="1"/>
  <c r="I1141" i="87"/>
  <c r="X1141" i="87" s="1"/>
  <c r="I547" i="87"/>
  <c r="X547" i="87" s="1"/>
  <c r="I745" i="87"/>
  <c r="X745" i="87" s="1"/>
  <c r="I1049" i="87"/>
  <c r="X1049" i="87" s="1"/>
  <c r="I963" i="87"/>
  <c r="X963" i="87" s="1"/>
  <c r="I762" i="87"/>
  <c r="X762" i="87" s="1"/>
  <c r="I418" i="87"/>
  <c r="X418" i="87" s="1"/>
  <c r="I325" i="87"/>
  <c r="X325" i="87" s="1"/>
  <c r="I945" i="87"/>
  <c r="X945" i="87" s="1"/>
  <c r="I642" i="87"/>
  <c r="X642" i="87" s="1"/>
  <c r="I536" i="87"/>
  <c r="X536" i="87" s="1"/>
  <c r="I442" i="87"/>
  <c r="X442" i="87" s="1"/>
  <c r="I862" i="87"/>
  <c r="X862" i="87" s="1"/>
  <c r="I611" i="87"/>
  <c r="X611" i="87" s="1"/>
  <c r="I844" i="87"/>
  <c r="X844" i="87" s="1"/>
  <c r="I438" i="87"/>
  <c r="X438" i="87" s="1"/>
  <c r="I397" i="87"/>
  <c r="X397" i="87" s="1"/>
  <c r="I409" i="87"/>
  <c r="X409" i="87" s="1"/>
  <c r="I751" i="87"/>
  <c r="X751" i="87" s="1"/>
  <c r="I506" i="87"/>
  <c r="X506" i="87" s="1"/>
  <c r="I348" i="87"/>
  <c r="X348" i="87" s="1"/>
  <c r="I765" i="87"/>
  <c r="X765" i="87" s="1"/>
  <c r="I98" i="87"/>
  <c r="X98" i="87" s="1"/>
  <c r="I856" i="87"/>
  <c r="X856" i="87" s="1"/>
  <c r="I1042" i="87"/>
  <c r="X1042" i="87" s="1"/>
  <c r="I764" i="87"/>
  <c r="X764" i="87" s="1"/>
  <c r="I655" i="87"/>
  <c r="X655" i="87" s="1"/>
  <c r="I304" i="87"/>
  <c r="X304" i="87" s="1"/>
  <c r="I1187" i="87"/>
  <c r="X1187" i="87" s="1"/>
  <c r="I1085" i="87"/>
  <c r="X1085" i="87" s="1"/>
  <c r="I954" i="87"/>
  <c r="X954" i="87" s="1"/>
  <c r="I835" i="87"/>
  <c r="X835" i="87" s="1"/>
  <c r="I874" i="87"/>
  <c r="X874" i="87" s="1"/>
  <c r="I614" i="87"/>
  <c r="X614" i="87" s="1"/>
  <c r="I981" i="87"/>
  <c r="X981" i="87" s="1"/>
  <c r="I852" i="87"/>
  <c r="X852" i="87" s="1"/>
  <c r="I403" i="87"/>
  <c r="X403" i="87" s="1"/>
  <c r="I721" i="87"/>
  <c r="X721" i="87" s="1"/>
  <c r="I838" i="87"/>
  <c r="X838" i="87" s="1"/>
  <c r="I404" i="87"/>
  <c r="X404" i="87" s="1"/>
  <c r="I619" i="87"/>
  <c r="X619" i="87" s="1"/>
  <c r="I349" i="87"/>
  <c r="X349" i="87" s="1"/>
  <c r="I431" i="87"/>
  <c r="X431" i="87" s="1"/>
  <c r="I134" i="87"/>
  <c r="X134" i="87" s="1"/>
  <c r="I197" i="87"/>
  <c r="X197" i="87" s="1"/>
  <c r="I1173" i="87"/>
  <c r="X1173" i="87" s="1"/>
  <c r="I347" i="87"/>
  <c r="X347" i="87" s="1"/>
  <c r="I1079" i="87"/>
  <c r="X1079" i="87" s="1"/>
  <c r="I1067" i="87"/>
  <c r="X1067" i="87" s="1"/>
  <c r="I1088" i="87"/>
  <c r="X1088" i="87" s="1"/>
  <c r="I875" i="87"/>
  <c r="X875" i="87" s="1"/>
  <c r="I826" i="87"/>
  <c r="X826" i="87" s="1"/>
  <c r="I1183" i="87"/>
  <c r="X1183" i="87" s="1"/>
  <c r="I740" i="87"/>
  <c r="X740" i="87" s="1"/>
  <c r="I853" i="87"/>
  <c r="X853" i="87" s="1"/>
  <c r="I727" i="87"/>
  <c r="X727" i="87" s="1"/>
  <c r="I621" i="87"/>
  <c r="X621" i="87" s="1"/>
  <c r="I312" i="87"/>
  <c r="X312" i="87" s="1"/>
  <c r="I926" i="87"/>
  <c r="X926" i="87" s="1"/>
  <c r="I976" i="87"/>
  <c r="X976" i="87" s="1"/>
  <c r="I823" i="87"/>
  <c r="X823" i="87" s="1"/>
  <c r="I845" i="87"/>
  <c r="X845" i="87" s="1"/>
  <c r="I858" i="87"/>
  <c r="X858" i="87" s="1"/>
  <c r="I662" i="87"/>
  <c r="X662" i="87" s="1"/>
  <c r="I833" i="87"/>
  <c r="X833" i="87" s="1"/>
  <c r="I832" i="87"/>
  <c r="X832" i="87" s="1"/>
  <c r="W208" i="87"/>
  <c r="I313" i="87" s="1"/>
  <c r="X313" i="87" s="1"/>
  <c r="I739" i="87"/>
  <c r="X739" i="87" s="1"/>
  <c r="I530" i="87"/>
  <c r="X530" i="87" s="1"/>
  <c r="I955" i="87"/>
  <c r="X955" i="87" s="1"/>
  <c r="I1162" i="87"/>
  <c r="X1162" i="87" s="1"/>
  <c r="I716" i="87"/>
  <c r="X716" i="87" s="1"/>
  <c r="I315" i="87"/>
  <c r="X315" i="87" s="1"/>
  <c r="I1168" i="87"/>
  <c r="X1168" i="87" s="1"/>
  <c r="I625" i="87"/>
  <c r="X625" i="87" s="1"/>
  <c r="I1157" i="87"/>
  <c r="X1157" i="87" s="1"/>
  <c r="I836" i="87"/>
  <c r="X836" i="87" s="1"/>
  <c r="I340" i="87"/>
  <c r="X340" i="87" s="1"/>
  <c r="I294" i="87"/>
  <c r="I978" i="87"/>
  <c r="X978" i="87" s="1"/>
  <c r="I664" i="87"/>
  <c r="X664" i="87" s="1"/>
  <c r="I1056" i="87"/>
  <c r="X1056" i="87" s="1"/>
  <c r="I951" i="87"/>
  <c r="X951" i="87" s="1"/>
  <c r="I1062" i="87"/>
  <c r="X1062" i="87" s="1"/>
  <c r="I770" i="87"/>
  <c r="X770" i="87" s="1"/>
  <c r="I656" i="87"/>
  <c r="X656" i="87" s="1"/>
  <c r="I546" i="87"/>
  <c r="X546" i="87" s="1"/>
  <c r="I449" i="87"/>
  <c r="X449" i="87" s="1"/>
  <c r="I968" i="87"/>
  <c r="X968" i="87" s="1"/>
  <c r="I511" i="87"/>
  <c r="X511" i="87" s="1"/>
  <c r="I414" i="87"/>
  <c r="X414" i="87" s="1"/>
  <c r="I1190" i="87"/>
  <c r="X1190" i="87" s="1"/>
  <c r="I975" i="87"/>
  <c r="X975" i="87" s="1"/>
  <c r="I719" i="87"/>
  <c r="X719" i="87" s="1"/>
  <c r="W294" i="87"/>
  <c r="I399" i="87" s="1"/>
  <c r="X399" i="87" s="1"/>
  <c r="I1036" i="87"/>
  <c r="X1036" i="87" s="1"/>
  <c r="I1065" i="87"/>
  <c r="X1065" i="87" s="1"/>
  <c r="I628" i="87"/>
  <c r="X628" i="87" s="1"/>
  <c r="I333" i="87"/>
  <c r="X333" i="87" s="1"/>
  <c r="I96" i="87"/>
  <c r="I872" i="87"/>
  <c r="X872" i="87" s="1"/>
  <c r="I849" i="87"/>
  <c r="X849" i="87" s="1"/>
  <c r="I419" i="87"/>
  <c r="X419" i="87" s="1"/>
  <c r="I873" i="87"/>
  <c r="X873" i="87" s="1"/>
  <c r="I620" i="87"/>
  <c r="X620" i="87" s="1"/>
  <c r="I1154" i="87"/>
  <c r="X1154" i="87" s="1"/>
  <c r="I1148" i="87"/>
  <c r="X1148" i="87" s="1"/>
  <c r="I539" i="87"/>
  <c r="X539" i="87" s="1"/>
  <c r="I1186" i="87"/>
  <c r="X1186" i="87" s="1"/>
  <c r="I1175" i="87"/>
  <c r="X1175" i="87" s="1"/>
  <c r="I759" i="87"/>
  <c r="X759" i="87" s="1"/>
  <c r="I645" i="87"/>
  <c r="X645" i="87" s="1"/>
  <c r="I641" i="87"/>
  <c r="X641" i="87" s="1"/>
  <c r="I726" i="87"/>
  <c r="X726" i="87" s="1"/>
  <c r="I824" i="87"/>
  <c r="X824" i="87" s="1"/>
  <c r="I429" i="87"/>
  <c r="X429" i="87" s="1"/>
  <c r="I927" i="87"/>
  <c r="X927" i="87" s="1"/>
  <c r="I626" i="87"/>
  <c r="X626" i="87" s="1"/>
  <c r="I522" i="87"/>
  <c r="X522" i="87" s="1"/>
  <c r="I342" i="87"/>
  <c r="X342" i="87" s="1"/>
  <c r="I1053" i="87"/>
  <c r="X1053" i="87" s="1"/>
  <c r="I1084" i="87"/>
  <c r="X1084" i="87" s="1"/>
  <c r="I729" i="87"/>
  <c r="X729" i="87" s="1"/>
  <c r="I747" i="87"/>
  <c r="X747" i="87" s="1"/>
  <c r="I452" i="87"/>
  <c r="X452" i="87" s="1"/>
  <c r="I746" i="87"/>
  <c r="X746" i="87" s="1"/>
  <c r="I715" i="87"/>
  <c r="X715" i="87" s="1"/>
  <c r="I665" i="87"/>
  <c r="X665" i="87" s="1"/>
  <c r="I305" i="87"/>
  <c r="X305" i="87" s="1"/>
  <c r="I956" i="87"/>
  <c r="X956" i="87" s="1"/>
  <c r="I545" i="87"/>
  <c r="X545" i="87" s="1"/>
  <c r="I443" i="87"/>
  <c r="X443" i="87" s="1"/>
  <c r="I643" i="87"/>
  <c r="X643" i="87" s="1"/>
  <c r="I400" i="87"/>
  <c r="X400" i="87" s="1"/>
  <c r="I297" i="87"/>
  <c r="X297" i="87" s="1"/>
  <c r="I848" i="87"/>
  <c r="X848" i="87" s="1"/>
  <c r="I613" i="87"/>
  <c r="X613" i="87" s="1"/>
  <c r="I97" i="87"/>
  <c r="X97" i="87" s="1"/>
  <c r="I557" i="87"/>
  <c r="X557" i="87" s="1"/>
  <c r="I323" i="87"/>
  <c r="X323" i="87" s="1"/>
  <c r="I437" i="87"/>
  <c r="X437" i="87" s="1"/>
  <c r="I984" i="87"/>
  <c r="X984" i="87" s="1"/>
  <c r="I503" i="87"/>
  <c r="X503" i="87" s="1"/>
  <c r="I334" i="87"/>
  <c r="X334" i="87" s="1"/>
  <c r="I753" i="87"/>
  <c r="X753" i="87" s="1"/>
  <c r="I1077" i="87"/>
  <c r="X1077" i="87" s="1"/>
  <c r="I423" i="87"/>
  <c r="X423" i="87" s="1"/>
  <c r="I135" i="87"/>
  <c r="I752" i="87"/>
  <c r="X752" i="87" s="1"/>
  <c r="I1066" i="87"/>
  <c r="X1066" i="87" s="1"/>
  <c r="I658" i="87"/>
  <c r="X658" i="87" s="1"/>
  <c r="I308" i="87"/>
  <c r="X308" i="87" s="1"/>
  <c r="I318" i="87"/>
  <c r="X318" i="87" s="1"/>
  <c r="I871" i="87"/>
  <c r="X871" i="87" s="1"/>
  <c r="I1069" i="87"/>
  <c r="X1069" i="87" s="1"/>
  <c r="I350" i="87"/>
  <c r="X350" i="87" s="1"/>
  <c r="I94" i="87"/>
  <c r="I651" i="87"/>
  <c r="X651" i="87" s="1"/>
  <c r="I436" i="87"/>
  <c r="X436" i="87" s="1"/>
  <c r="I1058" i="87"/>
  <c r="X1058" i="87" s="1"/>
  <c r="I864" i="87"/>
  <c r="X864" i="87" s="1"/>
  <c r="I749" i="87"/>
  <c r="X749" i="87" s="1"/>
  <c r="I524" i="87"/>
  <c r="X524" i="87" s="1"/>
  <c r="I448" i="87"/>
  <c r="X448" i="87" s="1"/>
  <c r="M6" i="82"/>
  <c r="M19" i="39"/>
  <c r="N19" i="39"/>
  <c r="F19" i="39"/>
  <c r="F16" i="39"/>
  <c r="G6" i="82"/>
  <c r="G5" i="82" s="1"/>
  <c r="G66" i="82" s="1"/>
  <c r="K65" i="39" s="1"/>
  <c r="N6" i="82"/>
  <c r="P6" i="82"/>
  <c r="I6" i="82"/>
  <c r="O6" i="82"/>
  <c r="F6" i="82"/>
  <c r="J6" i="82"/>
  <c r="L6" i="82"/>
  <c r="H6" i="82"/>
  <c r="Q6" i="82"/>
  <c r="K6" i="82"/>
  <c r="E12" i="39"/>
  <c r="F12" i="39" s="1"/>
  <c r="K12" i="39"/>
  <c r="N12" i="39" s="1"/>
  <c r="E10" i="39"/>
  <c r="F10" i="39" s="1"/>
  <c r="K10" i="39"/>
  <c r="N10" i="39" s="1"/>
  <c r="E11" i="39"/>
  <c r="F11" i="39" s="1"/>
  <c r="K11" i="39"/>
  <c r="Y44" i="87"/>
  <c r="Z44" i="87" s="1"/>
  <c r="Y60" i="87"/>
  <c r="Z60" i="87" s="1"/>
  <c r="Y62" i="87"/>
  <c r="Z62" i="87" s="1"/>
  <c r="Y70" i="87"/>
  <c r="Z70" i="87" s="1"/>
  <c r="Y71" i="87"/>
  <c r="Z71" i="87" s="1"/>
  <c r="Y68" i="87"/>
  <c r="Z68" i="87" s="1"/>
  <c r="Y61" i="87"/>
  <c r="Z61" i="87" s="1"/>
  <c r="Y21" i="87"/>
  <c r="Z21" i="87" s="1"/>
  <c r="Y50" i="87"/>
  <c r="Z50" i="87" s="1"/>
  <c r="Y36" i="87"/>
  <c r="Z36" i="87" s="1"/>
  <c r="Y27" i="87"/>
  <c r="Y38" i="87"/>
  <c r="Z38" i="87" s="1"/>
  <c r="Y43" i="87"/>
  <c r="Z43" i="87" s="1"/>
  <c r="Y58" i="87"/>
  <c r="Z58" i="87" s="1"/>
  <c r="Y52" i="87"/>
  <c r="Z52" i="87" s="1"/>
  <c r="Y64" i="87"/>
  <c r="Z64" i="87" s="1"/>
  <c r="Y34" i="87"/>
  <c r="Z34" i="87" s="1"/>
  <c r="Y42" i="87"/>
  <c r="Z42" i="87" s="1"/>
  <c r="Y79" i="87"/>
  <c r="Z79" i="87" s="1"/>
  <c r="Y20" i="87"/>
  <c r="Z20" i="87" s="1"/>
  <c r="Y49" i="87"/>
  <c r="Z49" i="87" s="1"/>
  <c r="Y32" i="87"/>
  <c r="Z32" i="87" s="1"/>
  <c r="Y47" i="87"/>
  <c r="Z47" i="87" s="1"/>
  <c r="Y35" i="87"/>
  <c r="Z35" i="87" s="1"/>
  <c r="Y59" i="87"/>
  <c r="Z59" i="87" s="1"/>
  <c r="Y29" i="87"/>
  <c r="Y63" i="87"/>
  <c r="Z63" i="87" s="1"/>
  <c r="Y28" i="87"/>
  <c r="Y65" i="87"/>
  <c r="Z65" i="87" s="1"/>
  <c r="Y19" i="87"/>
  <c r="Z19" i="87" s="1"/>
  <c r="Y24" i="87"/>
  <c r="Y66" i="87"/>
  <c r="Z66" i="87" s="1"/>
  <c r="Y31" i="87"/>
  <c r="Z31" i="87" s="1"/>
  <c r="Y17" i="87"/>
  <c r="Z17" i="87" s="1"/>
  <c r="Y30" i="87"/>
  <c r="Y78" i="87"/>
  <c r="Z78" i="87" s="1"/>
  <c r="Y14" i="87"/>
  <c r="Z14" i="87" s="1"/>
  <c r="Y26" i="87"/>
  <c r="Y80" i="87"/>
  <c r="Z80" i="87" s="1"/>
  <c r="Y16" i="87"/>
  <c r="Z16" i="87" s="1"/>
  <c r="Y73" i="87"/>
  <c r="Z73" i="87" s="1"/>
  <c r="Y23" i="87"/>
  <c r="Y72" i="87"/>
  <c r="Z72" i="87" s="1"/>
  <c r="Y45" i="87"/>
  <c r="Z45" i="87" s="1"/>
  <c r="Y74" i="87"/>
  <c r="Z74" i="87" s="1"/>
  <c r="Y33" i="87"/>
  <c r="Z33" i="87" s="1"/>
  <c r="Y18" i="87"/>
  <c r="Z18" i="87" s="1"/>
  <c r="Y9" i="87"/>
  <c r="Z9" i="87" s="1"/>
  <c r="Y82" i="87"/>
  <c r="Z82" i="87" s="1"/>
  <c r="Y10" i="87"/>
  <c r="Z10" i="87" s="1"/>
  <c r="Y81" i="87"/>
  <c r="Z81" i="87" s="1"/>
  <c r="Y56" i="87"/>
  <c r="Z56" i="87" s="1"/>
  <c r="Y53" i="87"/>
  <c r="Z53" i="87" s="1"/>
  <c r="J53" i="88"/>
  <c r="H619" i="46"/>
  <c r="L59" i="78"/>
  <c r="F59" i="78" s="1"/>
  <c r="K48" i="78"/>
  <c r="K47" i="78"/>
  <c r="L60" i="78"/>
  <c r="F60" i="78" s="1"/>
  <c r="G64" i="55"/>
  <c r="M13" i="39"/>
  <c r="M9" i="39"/>
  <c r="N9" i="39"/>
  <c r="D12" i="82"/>
  <c r="D8" i="82"/>
  <c r="D10" i="82"/>
  <c r="D7" i="82"/>
  <c r="D9" i="82"/>
  <c r="D14" i="82"/>
  <c r="F9" i="39"/>
  <c r="F13" i="39"/>
  <c r="X94" i="87" l="1"/>
  <c r="X135" i="87"/>
  <c r="X120" i="87"/>
  <c r="X102" i="87"/>
  <c r="X827" i="87"/>
  <c r="N65" i="39"/>
  <c r="X103" i="87"/>
  <c r="X938" i="87"/>
  <c r="X136" i="87"/>
  <c r="X137" i="87"/>
  <c r="X941" i="87"/>
  <c r="X294" i="87"/>
  <c r="X940" i="87"/>
  <c r="K84" i="87"/>
  <c r="K85" i="87" s="1"/>
  <c r="Z180" i="87"/>
  <c r="Z94" i="87"/>
  <c r="Z179" i="87"/>
  <c r="N30" i="82"/>
  <c r="K917" i="87"/>
  <c r="O30" i="82"/>
  <c r="K1025" i="87"/>
  <c r="M30" i="82"/>
  <c r="K812" i="87"/>
  <c r="G192" i="87"/>
  <c r="Y192" i="87" s="1"/>
  <c r="Z192" i="87" s="1"/>
  <c r="Z95" i="87"/>
  <c r="K181" i="87"/>
  <c r="G229" i="87"/>
  <c r="Y229" i="87" s="1"/>
  <c r="Z229" i="87" s="1"/>
  <c r="G186" i="87"/>
  <c r="Y186" i="87" s="1"/>
  <c r="Z186" i="87" s="1"/>
  <c r="U181" i="87"/>
  <c r="Z132" i="87"/>
  <c r="Z97" i="87"/>
  <c r="Z148" i="87"/>
  <c r="Z92" i="87"/>
  <c r="G191" i="87"/>
  <c r="Y191" i="87" s="1"/>
  <c r="Z191" i="87" s="1"/>
  <c r="Z93" i="87"/>
  <c r="G233" i="87"/>
  <c r="Y233" i="87" s="1"/>
  <c r="Z233" i="87" s="1"/>
  <c r="Z103" i="87"/>
  <c r="Z90" i="87"/>
  <c r="Z122" i="87"/>
  <c r="G238" i="87"/>
  <c r="Y238" i="87" s="1"/>
  <c r="Z238" i="87" s="1"/>
  <c r="Z139" i="87"/>
  <c r="G237" i="87"/>
  <c r="Y237" i="87" s="1"/>
  <c r="Z237" i="87" s="1"/>
  <c r="Z140" i="87"/>
  <c r="G228" i="87"/>
  <c r="Y228" i="87" s="1"/>
  <c r="Z228" i="87" s="1"/>
  <c r="G231" i="87"/>
  <c r="Y231" i="87" s="1"/>
  <c r="Z231" i="87" s="1"/>
  <c r="Z171" i="87"/>
  <c r="G232" i="87"/>
  <c r="Y232" i="87" s="1"/>
  <c r="Z232" i="87" s="1"/>
  <c r="Z134" i="87"/>
  <c r="Z127" i="87"/>
  <c r="Z91" i="87"/>
  <c r="Y174" i="87"/>
  <c r="Z174" i="87" s="1"/>
  <c r="G215" i="87"/>
  <c r="Y215" i="87" s="1"/>
  <c r="Z215" i="87" s="1"/>
  <c r="Z118" i="87"/>
  <c r="Z135" i="87"/>
  <c r="Z141" i="87"/>
  <c r="Z124" i="87"/>
  <c r="Z137" i="87"/>
  <c r="Z101" i="87"/>
  <c r="G198" i="87"/>
  <c r="Y198" i="87" s="1"/>
  <c r="Z198" i="87" s="1"/>
  <c r="G199" i="87"/>
  <c r="Y199" i="87" s="1"/>
  <c r="Z199" i="87" s="1"/>
  <c r="Z96" i="87"/>
  <c r="Z102" i="87"/>
  <c r="G193" i="87"/>
  <c r="Y193" i="87" s="1"/>
  <c r="Z193" i="87" s="1"/>
  <c r="Z147" i="87"/>
  <c r="G200" i="87"/>
  <c r="Y200" i="87" s="1"/>
  <c r="Z200" i="87" s="1"/>
  <c r="Z159" i="87"/>
  <c r="Z136" i="87"/>
  <c r="Z116" i="87"/>
  <c r="G258" i="87"/>
  <c r="Y258" i="87" s="1"/>
  <c r="Z258" i="87" s="1"/>
  <c r="G221" i="87"/>
  <c r="Y221" i="87" s="1"/>
  <c r="Z221" i="87" s="1"/>
  <c r="Z105" i="87"/>
  <c r="Z161" i="87"/>
  <c r="G234" i="87"/>
  <c r="Y234" i="87" s="1"/>
  <c r="Z234" i="87" s="1"/>
  <c r="Y176" i="87"/>
  <c r="Z176" i="87" s="1"/>
  <c r="Z143" i="87"/>
  <c r="G230" i="87"/>
  <c r="Y230" i="87" s="1"/>
  <c r="Z230" i="87" s="1"/>
  <c r="Z133" i="87"/>
  <c r="G194" i="87"/>
  <c r="Y194" i="87" s="1"/>
  <c r="Z194" i="87" s="1"/>
  <c r="Z104" i="87"/>
  <c r="Z126" i="87"/>
  <c r="Z160" i="87"/>
  <c r="Y175" i="87"/>
  <c r="Z175" i="87" s="1"/>
  <c r="G214" i="87"/>
  <c r="Y214" i="87" s="1"/>
  <c r="Z214" i="87" s="1"/>
  <c r="Z119" i="87"/>
  <c r="Z117" i="87"/>
  <c r="Z142" i="87"/>
  <c r="G216" i="87"/>
  <c r="Y216" i="87" s="1"/>
  <c r="Z216" i="87" s="1"/>
  <c r="G196" i="87"/>
  <c r="Y196" i="87" s="1"/>
  <c r="Z196" i="87" s="1"/>
  <c r="Z178" i="87"/>
  <c r="Z125" i="87"/>
  <c r="Z129" i="87"/>
  <c r="G226" i="87"/>
  <c r="Y226" i="87" s="1"/>
  <c r="Z226" i="87" s="1"/>
  <c r="Z99" i="87"/>
  <c r="Z123" i="87"/>
  <c r="G242" i="87"/>
  <c r="Y242" i="87" s="1"/>
  <c r="Z242" i="87" s="1"/>
  <c r="Z145" i="87"/>
  <c r="Z144" i="87"/>
  <c r="Z149" i="87"/>
  <c r="P170" i="87"/>
  <c r="Z128" i="87"/>
  <c r="Z115" i="87"/>
  <c r="Z168" i="87"/>
  <c r="Z173" i="87"/>
  <c r="G217" i="87"/>
  <c r="Y217" i="87" s="1"/>
  <c r="Z217" i="87" s="1"/>
  <c r="Z120" i="87"/>
  <c r="Z170" i="87"/>
  <c r="Z169" i="87"/>
  <c r="Z172" i="87"/>
  <c r="Z177" i="87"/>
  <c r="G357" i="87"/>
  <c r="Y357" i="87" s="1"/>
  <c r="Z357" i="87" s="1"/>
  <c r="G358" i="87"/>
  <c r="Y358" i="87" s="1"/>
  <c r="Z358" i="87" s="1"/>
  <c r="G991" i="87"/>
  <c r="Y991" i="87" s="1"/>
  <c r="Z991" i="87" s="1"/>
  <c r="G990" i="87"/>
  <c r="Y990" i="87" s="1"/>
  <c r="Z990" i="87" s="1"/>
  <c r="G353" i="87"/>
  <c r="Y353" i="87" s="1"/>
  <c r="Z353" i="87" s="1"/>
  <c r="G988" i="87"/>
  <c r="Y988" i="87" s="1"/>
  <c r="Z988" i="87" s="1"/>
  <c r="G986" i="87"/>
  <c r="Y986" i="87" s="1"/>
  <c r="Z986" i="87" s="1"/>
  <c r="G987" i="87"/>
  <c r="Y987" i="87" s="1"/>
  <c r="Z987" i="87" s="1"/>
  <c r="G354" i="87"/>
  <c r="Y354" i="87" s="1"/>
  <c r="Z354" i="87" s="1"/>
  <c r="G1001" i="87"/>
  <c r="Y1001" i="87" s="1"/>
  <c r="Z1001" i="87" s="1"/>
  <c r="G1000" i="87"/>
  <c r="Y1000" i="87" s="1"/>
  <c r="Z1000" i="87" s="1"/>
  <c r="G356" i="87"/>
  <c r="Y356" i="87" s="1"/>
  <c r="Z356" i="87" s="1"/>
  <c r="G989" i="87"/>
  <c r="Y989" i="87" s="1"/>
  <c r="Z989" i="87" s="1"/>
  <c r="G365" i="87"/>
  <c r="Y365" i="87" s="1"/>
  <c r="Z365" i="87" s="1"/>
  <c r="G369" i="87"/>
  <c r="Y369" i="87" s="1"/>
  <c r="Z369" i="87" s="1"/>
  <c r="G370" i="87"/>
  <c r="Y370" i="87" s="1"/>
  <c r="Z370" i="87" s="1"/>
  <c r="G1002" i="87"/>
  <c r="Y1002" i="87" s="1"/>
  <c r="Z1002" i="87" s="1"/>
  <c r="G1003" i="87"/>
  <c r="Y1003" i="87" s="1"/>
  <c r="Z1003" i="87" s="1"/>
  <c r="G372" i="87"/>
  <c r="Y372" i="87" s="1"/>
  <c r="Z372" i="87" s="1"/>
  <c r="G371" i="87"/>
  <c r="Y371" i="87" s="1"/>
  <c r="Z371" i="87" s="1"/>
  <c r="G1010" i="87"/>
  <c r="Y1010" i="87" s="1"/>
  <c r="Z1010" i="87" s="1"/>
  <c r="G1005" i="87"/>
  <c r="Y1005" i="87" s="1"/>
  <c r="Z1005" i="87" s="1"/>
  <c r="G1004" i="87"/>
  <c r="Y1004" i="87" s="1"/>
  <c r="Z1004" i="87" s="1"/>
  <c r="G1009" i="87"/>
  <c r="Y1009" i="87" s="1"/>
  <c r="Z1009" i="87" s="1"/>
  <c r="U391" i="87"/>
  <c r="N495" i="87"/>
  <c r="V495" i="87" s="1"/>
  <c r="G1007" i="87"/>
  <c r="Y1007" i="87" s="1"/>
  <c r="Z1007" i="87" s="1"/>
  <c r="G396" i="87"/>
  <c r="Y396" i="87" s="1"/>
  <c r="Z396" i="87" s="1"/>
  <c r="G374" i="87"/>
  <c r="Y374" i="87" s="1"/>
  <c r="Z374" i="87" s="1"/>
  <c r="G1006" i="87"/>
  <c r="Y1006" i="87" s="1"/>
  <c r="Z1006" i="87" s="1"/>
  <c r="G373" i="87"/>
  <c r="Y373" i="87" s="1"/>
  <c r="Z373" i="87" s="1"/>
  <c r="G375" i="87"/>
  <c r="Y375" i="87" s="1"/>
  <c r="Z375" i="87" s="1"/>
  <c r="I1047" i="87"/>
  <c r="X1047" i="87" s="1"/>
  <c r="G377" i="87"/>
  <c r="Y377" i="87" s="1"/>
  <c r="Z377" i="87" s="1"/>
  <c r="I936" i="87"/>
  <c r="X936" i="87" s="1"/>
  <c r="I1048" i="87"/>
  <c r="X1048" i="87" s="1"/>
  <c r="G376" i="87"/>
  <c r="Y376" i="87" s="1"/>
  <c r="Z376" i="87" s="1"/>
  <c r="G1012" i="87"/>
  <c r="Y1012" i="87" s="1"/>
  <c r="Z1012" i="87" s="1"/>
  <c r="G1011" i="87"/>
  <c r="Y1011" i="87" s="1"/>
  <c r="Z1011" i="87" s="1"/>
  <c r="G378" i="87"/>
  <c r="Y378" i="87" s="1"/>
  <c r="Z378" i="87" s="1"/>
  <c r="G924" i="87"/>
  <c r="Y924" i="87" s="1"/>
  <c r="Z924" i="87" s="1"/>
  <c r="Y6" i="87"/>
  <c r="Z6" i="87" s="1"/>
  <c r="I1046" i="87"/>
  <c r="X1046" i="87" s="1"/>
  <c r="U811" i="87"/>
  <c r="W711" i="87"/>
  <c r="G388" i="87"/>
  <c r="Y388" i="87" s="1"/>
  <c r="Z388" i="87" s="1"/>
  <c r="T186" i="87"/>
  <c r="T286" i="87" s="1"/>
  <c r="H32" i="82" s="1"/>
  <c r="S286" i="87"/>
  <c r="T6" i="87"/>
  <c r="T84" i="87" s="1"/>
  <c r="F32" i="82" s="1"/>
  <c r="G31" i="39" s="1"/>
  <c r="S84" i="87"/>
  <c r="W1029" i="87"/>
  <c r="U1129" i="87"/>
  <c r="G1017" i="87"/>
  <c r="Y1017" i="87" s="1"/>
  <c r="Z1017" i="87" s="1"/>
  <c r="G1016" i="87"/>
  <c r="Y1016" i="87" s="1"/>
  <c r="Z1016" i="87" s="1"/>
  <c r="G384" i="87"/>
  <c r="Y384" i="87" s="1"/>
  <c r="Z384" i="87" s="1"/>
  <c r="P291" i="87"/>
  <c r="P391" i="87" s="1"/>
  <c r="O391" i="87"/>
  <c r="O84" i="87"/>
  <c r="G1013" i="87"/>
  <c r="Y1013" i="87" s="1"/>
  <c r="Z1013" i="87" s="1"/>
  <c r="G816" i="87"/>
  <c r="L30" i="82"/>
  <c r="Y711" i="87"/>
  <c r="K30" i="82"/>
  <c r="W186" i="87"/>
  <c r="R291" i="87"/>
  <c r="R391" i="87" s="1"/>
  <c r="Q391" i="87"/>
  <c r="R6" i="87"/>
  <c r="R84" i="87" s="1"/>
  <c r="Q84" i="87"/>
  <c r="G1019" i="87"/>
  <c r="Y1019" i="87" s="1"/>
  <c r="Z1019" i="87" s="1"/>
  <c r="S706" i="87"/>
  <c r="T606" i="87"/>
  <c r="T706" i="87" s="1"/>
  <c r="W396" i="87"/>
  <c r="U496" i="87"/>
  <c r="T291" i="87"/>
  <c r="T391" i="87" s="1"/>
  <c r="I32" i="82" s="1"/>
  <c r="S391" i="87"/>
  <c r="R89" i="87"/>
  <c r="R181" i="87" s="1"/>
  <c r="W924" i="87"/>
  <c r="U1024" i="87"/>
  <c r="G1021" i="87"/>
  <c r="Y1021" i="87" s="1"/>
  <c r="Z1021" i="87" s="1"/>
  <c r="W816" i="87"/>
  <c r="O706" i="87"/>
  <c r="P606" i="87"/>
  <c r="P706" i="87" s="1"/>
  <c r="O601" i="87"/>
  <c r="P602" i="87" s="1"/>
  <c r="P501" i="87"/>
  <c r="P601" i="87" s="1"/>
  <c r="G385" i="87"/>
  <c r="Y385" i="87" s="1"/>
  <c r="Z385" i="87" s="1"/>
  <c r="S1234" i="87"/>
  <c r="T1134" i="87"/>
  <c r="T1234" i="87" s="1"/>
  <c r="I1043" i="87"/>
  <c r="X1043" i="87" s="1"/>
  <c r="R606" i="87"/>
  <c r="R706" i="87" s="1"/>
  <c r="Q706" i="87"/>
  <c r="T501" i="87"/>
  <c r="T601" i="87" s="1"/>
  <c r="S601" i="87"/>
  <c r="G291" i="87"/>
  <c r="O1234" i="87"/>
  <c r="P1134" i="87"/>
  <c r="P1234" i="87" s="1"/>
  <c r="G379" i="87"/>
  <c r="Y379" i="87" s="1"/>
  <c r="Z379" i="87" s="1"/>
  <c r="G381" i="87"/>
  <c r="Y381" i="87" s="1"/>
  <c r="Z381" i="87" s="1"/>
  <c r="R501" i="87"/>
  <c r="R601" i="87" s="1"/>
  <c r="Q601" i="87"/>
  <c r="T89" i="87"/>
  <c r="R1134" i="87"/>
  <c r="R1234" i="87" s="1"/>
  <c r="Q1234" i="87"/>
  <c r="R1029" i="87"/>
  <c r="R1129" i="87" s="1"/>
  <c r="Q1129" i="87"/>
  <c r="U706" i="87"/>
  <c r="W606" i="87"/>
  <c r="G1023" i="87"/>
  <c r="Y1023" i="87" s="1"/>
  <c r="Z1023" i="87" s="1"/>
  <c r="G1018" i="87"/>
  <c r="Y1018" i="87" s="1"/>
  <c r="Z1018" i="87" s="1"/>
  <c r="G1014" i="87"/>
  <c r="Y1014" i="87" s="1"/>
  <c r="Z1014" i="87" s="1"/>
  <c r="I396" i="87"/>
  <c r="W391" i="87"/>
  <c r="U1234" i="87"/>
  <c r="W1134" i="87"/>
  <c r="W1234" i="87" s="1"/>
  <c r="T1029" i="87"/>
  <c r="T1129" i="87" s="1"/>
  <c r="S1129" i="87"/>
  <c r="U601" i="87"/>
  <c r="W501" i="87"/>
  <c r="J30" i="82"/>
  <c r="G383" i="87"/>
  <c r="Y383" i="87" s="1"/>
  <c r="Z383" i="87" s="1"/>
  <c r="Y1134" i="87"/>
  <c r="P1029" i="87"/>
  <c r="P1129" i="87" s="1"/>
  <c r="O1129" i="87"/>
  <c r="G606" i="87"/>
  <c r="Q811" i="87"/>
  <c r="R711" i="87"/>
  <c r="R811" i="87" s="1"/>
  <c r="Q496" i="87"/>
  <c r="R396" i="87"/>
  <c r="R496" i="87" s="1"/>
  <c r="G380" i="87"/>
  <c r="Y380" i="87" s="1"/>
  <c r="Z380" i="87" s="1"/>
  <c r="G382" i="87"/>
  <c r="Y382" i="87" s="1"/>
  <c r="Z382" i="87" s="1"/>
  <c r="H30" i="82"/>
  <c r="G1022" i="87"/>
  <c r="Y1022" i="87" s="1"/>
  <c r="Z1022" i="87" s="1"/>
  <c r="G1020" i="87"/>
  <c r="Y1020" i="87" s="1"/>
  <c r="Z1020" i="87" s="1"/>
  <c r="P924" i="87"/>
  <c r="P1024" i="87" s="1"/>
  <c r="O1024" i="87"/>
  <c r="O916" i="87"/>
  <c r="P816" i="87"/>
  <c r="P916" i="87" s="1"/>
  <c r="O811" i="87"/>
  <c r="P711" i="87"/>
  <c r="P811" i="87" s="1"/>
  <c r="Y501" i="87"/>
  <c r="S496" i="87"/>
  <c r="T396" i="87"/>
  <c r="T496" i="87" s="1"/>
  <c r="J32" i="82" s="1"/>
  <c r="G387" i="87"/>
  <c r="Y387" i="87" s="1"/>
  <c r="Z387" i="87" s="1"/>
  <c r="P186" i="87"/>
  <c r="P286" i="87" s="1"/>
  <c r="O286" i="87"/>
  <c r="Y1029" i="87"/>
  <c r="S1024" i="87"/>
  <c r="T924" i="87"/>
  <c r="T1024" i="87" s="1"/>
  <c r="R816" i="87"/>
  <c r="R916" i="87" s="1"/>
  <c r="Q916" i="87"/>
  <c r="G1015" i="87"/>
  <c r="Y1015" i="87" s="1"/>
  <c r="Z1015" i="87" s="1"/>
  <c r="T711" i="87"/>
  <c r="T811" i="87" s="1"/>
  <c r="S811" i="87"/>
  <c r="O496" i="87"/>
  <c r="P396" i="87"/>
  <c r="P496" i="87" s="1"/>
  <c r="G390" i="87"/>
  <c r="Y390" i="87" s="1"/>
  <c r="Z390" i="87" s="1"/>
  <c r="R186" i="87"/>
  <c r="R286" i="87" s="1"/>
  <c r="Q286" i="87"/>
  <c r="I30" i="82"/>
  <c r="G89" i="87"/>
  <c r="G386" i="87"/>
  <c r="Y386" i="87" s="1"/>
  <c r="Z386" i="87" s="1"/>
  <c r="R924" i="87"/>
  <c r="R1024" i="87" s="1"/>
  <c r="Q1024" i="87"/>
  <c r="T816" i="87"/>
  <c r="T916" i="87" s="1"/>
  <c r="S916" i="87"/>
  <c r="M12" i="39"/>
  <c r="N16" i="39"/>
  <c r="L33" i="39"/>
  <c r="M16" i="39"/>
  <c r="N11" i="39"/>
  <c r="M11" i="39"/>
  <c r="N32" i="87"/>
  <c r="W32" i="87" s="1"/>
  <c r="N24" i="87"/>
  <c r="N34" i="87"/>
  <c r="N64" i="87"/>
  <c r="W64" i="87" s="1"/>
  <c r="N44" i="87"/>
  <c r="W44" i="87" s="1"/>
  <c r="I132" i="87" s="1"/>
  <c r="N70" i="87"/>
  <c r="N71" i="87"/>
  <c r="W71" i="87" s="1"/>
  <c r="I168" i="87" s="1"/>
  <c r="N21" i="87"/>
  <c r="W21" i="87" s="1"/>
  <c r="I104" i="87" s="1"/>
  <c r="N52" i="87"/>
  <c r="N65" i="87"/>
  <c r="W65" i="87" s="1"/>
  <c r="I161" i="87" s="1"/>
  <c r="N62" i="87"/>
  <c r="W62" i="87" s="1"/>
  <c r="I157" i="87" s="1"/>
  <c r="X157" i="87" s="1"/>
  <c r="N14" i="87"/>
  <c r="N36" i="87"/>
  <c r="N47" i="87"/>
  <c r="N23" i="87"/>
  <c r="N69" i="87"/>
  <c r="Y69" i="87"/>
  <c r="Z69" i="87" s="1"/>
  <c r="N28" i="87"/>
  <c r="N60" i="87"/>
  <c r="W60" i="87" s="1"/>
  <c r="Y40" i="87"/>
  <c r="Z40" i="87" s="1"/>
  <c r="N40" i="87"/>
  <c r="W40" i="87" s="1"/>
  <c r="I123" i="87" s="1"/>
  <c r="N49" i="87"/>
  <c r="N27" i="87"/>
  <c r="Y51" i="87"/>
  <c r="Z51" i="87" s="1"/>
  <c r="N51" i="87"/>
  <c r="Y67" i="87"/>
  <c r="Z67" i="87" s="1"/>
  <c r="N67" i="87"/>
  <c r="W67" i="87" s="1"/>
  <c r="N59" i="87"/>
  <c r="W59" i="87" s="1"/>
  <c r="N15" i="87"/>
  <c r="Y15" i="87"/>
  <c r="Z15" i="87" s="1"/>
  <c r="N42" i="87"/>
  <c r="N63" i="87"/>
  <c r="W63" i="87" s="1"/>
  <c r="Y48" i="87"/>
  <c r="Z48" i="87" s="1"/>
  <c r="N48" i="87"/>
  <c r="N35" i="87"/>
  <c r="N66" i="87"/>
  <c r="W66" i="87" s="1"/>
  <c r="N61" i="87"/>
  <c r="W61" i="87" s="1"/>
  <c r="Y13" i="87"/>
  <c r="Z13" i="87" s="1"/>
  <c r="N13" i="87"/>
  <c r="N68" i="87"/>
  <c r="N20" i="87"/>
  <c r="N6" i="87"/>
  <c r="V6" i="87" s="1"/>
  <c r="H89" i="87" s="1"/>
  <c r="N17" i="87"/>
  <c r="W17" i="87" s="1"/>
  <c r="I100" i="87" s="1"/>
  <c r="N45" i="87"/>
  <c r="W45" i="87" s="1"/>
  <c r="I133" i="87" s="1"/>
  <c r="X133" i="87" s="1"/>
  <c r="Y41" i="87"/>
  <c r="Z41" i="87" s="1"/>
  <c r="N41" i="87"/>
  <c r="N76" i="87"/>
  <c r="W76" i="87" s="1"/>
  <c r="Y76" i="87"/>
  <c r="Z76" i="87" s="1"/>
  <c r="N16" i="87"/>
  <c r="W16" i="87" s="1"/>
  <c r="I99" i="87" s="1"/>
  <c r="N22" i="87"/>
  <c r="W22" i="87" s="1"/>
  <c r="Y22" i="87"/>
  <c r="Z22" i="87" s="1"/>
  <c r="N73" i="87"/>
  <c r="N58" i="87"/>
  <c r="W58" i="87" s="1"/>
  <c r="I141" i="87" s="1"/>
  <c r="N25" i="87"/>
  <c r="Y25" i="87"/>
  <c r="N19" i="87"/>
  <c r="N33" i="87"/>
  <c r="W33" i="87" s="1"/>
  <c r="N9" i="87"/>
  <c r="W9" i="87" s="1"/>
  <c r="I92" i="87" s="1"/>
  <c r="N79" i="87"/>
  <c r="Y77" i="87"/>
  <c r="Z77" i="87" s="1"/>
  <c r="N77" i="87"/>
  <c r="Y37" i="87"/>
  <c r="Z37" i="87" s="1"/>
  <c r="N37" i="87"/>
  <c r="N81" i="87"/>
  <c r="N80" i="87"/>
  <c r="Y12" i="87"/>
  <c r="Z12" i="87" s="1"/>
  <c r="N12" i="87"/>
  <c r="W12" i="87" s="1"/>
  <c r="I95" i="87" s="1"/>
  <c r="X95" i="87" s="1"/>
  <c r="Y8" i="87"/>
  <c r="Z8" i="87" s="1"/>
  <c r="N8" i="87"/>
  <c r="W8" i="87" s="1"/>
  <c r="I91" i="87" s="1"/>
  <c r="Y7" i="87"/>
  <c r="N7" i="87"/>
  <c r="W7" i="87" s="1"/>
  <c r="I90" i="87" s="1"/>
  <c r="G84" i="87"/>
  <c r="N50" i="87"/>
  <c r="N38" i="87"/>
  <c r="W38" i="87" s="1"/>
  <c r="N18" i="87"/>
  <c r="Y54" i="87"/>
  <c r="Z54" i="87" s="1"/>
  <c r="N54" i="87"/>
  <c r="N53" i="87"/>
  <c r="N10" i="87"/>
  <c r="W10" i="87" s="1"/>
  <c r="I93" i="87" s="1"/>
  <c r="I84" i="87"/>
  <c r="F29" i="82" s="1"/>
  <c r="G28" i="39" s="1"/>
  <c r="N30" i="87"/>
  <c r="Y55" i="87"/>
  <c r="Z55" i="87" s="1"/>
  <c r="N55" i="87"/>
  <c r="W55" i="87" s="1"/>
  <c r="I138" i="87" s="1"/>
  <c r="N39" i="87"/>
  <c r="W39" i="87" s="1"/>
  <c r="Y39" i="87"/>
  <c r="Z39" i="87" s="1"/>
  <c r="N74" i="87"/>
  <c r="W74" i="87" s="1"/>
  <c r="N56" i="87"/>
  <c r="W56" i="87" s="1"/>
  <c r="Y11" i="87"/>
  <c r="Z11" i="87" s="1"/>
  <c r="N11" i="87"/>
  <c r="N26" i="87"/>
  <c r="N72" i="87"/>
  <c r="W72" i="87" s="1"/>
  <c r="I169" i="87" s="1"/>
  <c r="Y57" i="87"/>
  <c r="Z57" i="87" s="1"/>
  <c r="N57" i="87"/>
  <c r="N78" i="87"/>
  <c r="N29" i="87"/>
  <c r="N43" i="87"/>
  <c r="W43" i="87" s="1"/>
  <c r="N46" i="87"/>
  <c r="Y46" i="87"/>
  <c r="Z46" i="87" s="1"/>
  <c r="N75" i="87"/>
  <c r="W75" i="87" s="1"/>
  <c r="Y75" i="87"/>
  <c r="Z75" i="87" s="1"/>
  <c r="N82" i="87"/>
  <c r="N31" i="87"/>
  <c r="W31" i="87" s="1"/>
  <c r="N83" i="87"/>
  <c r="Y83" i="87"/>
  <c r="Z83" i="87" s="1"/>
  <c r="Q30" i="82"/>
  <c r="P30" i="82"/>
  <c r="J18" i="88"/>
  <c r="J16" i="88"/>
  <c r="N5" i="82"/>
  <c r="J52" i="88"/>
  <c r="J48" i="88"/>
  <c r="J5" i="82"/>
  <c r="J16" i="82" s="1"/>
  <c r="L47" i="78"/>
  <c r="F47" i="78" s="1"/>
  <c r="L48" i="78"/>
  <c r="F48" i="78" s="1"/>
  <c r="G65" i="55"/>
  <c r="M5" i="82"/>
  <c r="I5" i="82"/>
  <c r="I66" i="82" s="1"/>
  <c r="P5" i="82"/>
  <c r="Q5" i="82"/>
  <c r="M10" i="39"/>
  <c r="N13" i="39"/>
  <c r="G7" i="39"/>
  <c r="O5" i="82"/>
  <c r="K5" i="82"/>
  <c r="L5" i="82"/>
  <c r="F5" i="82"/>
  <c r="D6" i="82"/>
  <c r="H5" i="82"/>
  <c r="H16" i="82" s="1"/>
  <c r="K7" i="39"/>
  <c r="M8" i="39"/>
  <c r="N8" i="39"/>
  <c r="E7" i="39"/>
  <c r="E6" i="39" s="1"/>
  <c r="F6" i="39" s="1"/>
  <c r="F8" i="39"/>
  <c r="F30" i="82" l="1"/>
  <c r="G29" i="39" s="1"/>
  <c r="X396" i="87"/>
  <c r="G30" i="82"/>
  <c r="K29" i="39" s="1"/>
  <c r="N29" i="39" s="1"/>
  <c r="K182" i="87"/>
  <c r="P169" i="87"/>
  <c r="I116" i="87"/>
  <c r="I119" i="87"/>
  <c r="X119" i="87" s="1"/>
  <c r="I115" i="87"/>
  <c r="I118" i="87"/>
  <c r="X118" i="87" s="1"/>
  <c r="I126" i="87"/>
  <c r="I131" i="87"/>
  <c r="X131" i="87" s="1"/>
  <c r="I160" i="87"/>
  <c r="I173" i="87"/>
  <c r="I158" i="87"/>
  <c r="I171" i="87"/>
  <c r="I122" i="87"/>
  <c r="I125" i="87"/>
  <c r="I159" i="87"/>
  <c r="I172" i="87"/>
  <c r="I121" i="87"/>
  <c r="I124" i="87"/>
  <c r="X124" i="87" s="1"/>
  <c r="I105" i="87"/>
  <c r="T181" i="87"/>
  <c r="G32" i="82" s="1"/>
  <c r="E31" i="39" s="1"/>
  <c r="I149" i="87"/>
  <c r="I147" i="87"/>
  <c r="I144" i="87"/>
  <c r="I145" i="87"/>
  <c r="X145" i="87" s="1"/>
  <c r="I142" i="87"/>
  <c r="I146" i="87"/>
  <c r="I148" i="87"/>
  <c r="I128" i="87"/>
  <c r="I129" i="87"/>
  <c r="X129" i="87" s="1"/>
  <c r="I143" i="87"/>
  <c r="I127" i="87"/>
  <c r="I139" i="87"/>
  <c r="I140" i="87"/>
  <c r="X140" i="87" s="1"/>
  <c r="G16" i="82"/>
  <c r="F66" i="82"/>
  <c r="F16" i="82"/>
  <c r="W6" i="87"/>
  <c r="G883" i="87"/>
  <c r="Y883" i="87" s="1"/>
  <c r="Z883" i="87" s="1"/>
  <c r="G882" i="87"/>
  <c r="Y882" i="87" s="1"/>
  <c r="Z882" i="87" s="1"/>
  <c r="G462" i="87"/>
  <c r="Y462" i="87" s="1"/>
  <c r="Z462" i="87" s="1"/>
  <c r="G463" i="87"/>
  <c r="Y463" i="87" s="1"/>
  <c r="Z463" i="87" s="1"/>
  <c r="G673" i="87"/>
  <c r="Y673" i="87" s="1"/>
  <c r="Z673" i="87" s="1"/>
  <c r="G672" i="87"/>
  <c r="Y672" i="87" s="1"/>
  <c r="Z672" i="87" s="1"/>
  <c r="G777" i="87"/>
  <c r="Y777" i="87" s="1"/>
  <c r="Z777" i="87" s="1"/>
  <c r="G778" i="87"/>
  <c r="Y778" i="87" s="1"/>
  <c r="Z778" i="87" s="1"/>
  <c r="G567" i="87"/>
  <c r="Y567" i="87" s="1"/>
  <c r="Z567" i="87" s="1"/>
  <c r="G568" i="87"/>
  <c r="Y568" i="87" s="1"/>
  <c r="Z568" i="87" s="1"/>
  <c r="G253" i="87"/>
  <c r="Y253" i="87" s="1"/>
  <c r="Z253" i="87" s="1"/>
  <c r="G252" i="87"/>
  <c r="Y252" i="87" s="1"/>
  <c r="Z252" i="87" s="1"/>
  <c r="G1200" i="87"/>
  <c r="Y1200" i="87" s="1"/>
  <c r="Z1200" i="87" s="1"/>
  <c r="G1201" i="87"/>
  <c r="Y1201" i="87" s="1"/>
  <c r="Z1201" i="87" s="1"/>
  <c r="G155" i="87"/>
  <c r="Y155" i="87" s="1"/>
  <c r="Z155" i="87" s="1"/>
  <c r="I463" i="87"/>
  <c r="X463" i="87" s="1"/>
  <c r="I462" i="87"/>
  <c r="X462" i="87" s="1"/>
  <c r="G1096" i="87"/>
  <c r="Y1096" i="87" s="1"/>
  <c r="Z1096" i="87" s="1"/>
  <c r="G1095" i="87"/>
  <c r="Y1095" i="87" s="1"/>
  <c r="Z1095" i="87" s="1"/>
  <c r="G671" i="87"/>
  <c r="Y671" i="87" s="1"/>
  <c r="Z671" i="87" s="1"/>
  <c r="G668" i="87"/>
  <c r="Y668" i="87" s="1"/>
  <c r="Z668" i="87" s="1"/>
  <c r="G669" i="87"/>
  <c r="Y669" i="87" s="1"/>
  <c r="Z669" i="87" s="1"/>
  <c r="G670" i="87"/>
  <c r="Y670" i="87" s="1"/>
  <c r="Z670" i="87" s="1"/>
  <c r="G479" i="87"/>
  <c r="Y479" i="87" s="1"/>
  <c r="Z479" i="87" s="1"/>
  <c r="G459" i="87"/>
  <c r="Y459" i="87" s="1"/>
  <c r="Z459" i="87" s="1"/>
  <c r="G458" i="87"/>
  <c r="Y458" i="87" s="1"/>
  <c r="Z458" i="87" s="1"/>
  <c r="G460" i="87"/>
  <c r="Y460" i="87" s="1"/>
  <c r="Z460" i="87" s="1"/>
  <c r="G489" i="87"/>
  <c r="Y489" i="87" s="1"/>
  <c r="Z489" i="87" s="1"/>
  <c r="G251" i="87"/>
  <c r="Y251" i="87" s="1"/>
  <c r="Z251" i="87" s="1"/>
  <c r="G248" i="87"/>
  <c r="Y248" i="87" s="1"/>
  <c r="Z248" i="87" s="1"/>
  <c r="G250" i="87"/>
  <c r="Y250" i="87" s="1"/>
  <c r="Z250" i="87" s="1"/>
  <c r="G249" i="87"/>
  <c r="Y249" i="87" s="1"/>
  <c r="Z249" i="87" s="1"/>
  <c r="G566" i="87"/>
  <c r="Y566" i="87" s="1"/>
  <c r="Z566" i="87" s="1"/>
  <c r="G563" i="87"/>
  <c r="Y563" i="87" s="1"/>
  <c r="Z563" i="87" s="1"/>
  <c r="G564" i="87"/>
  <c r="Y564" i="87" s="1"/>
  <c r="Z564" i="87" s="1"/>
  <c r="G565" i="87"/>
  <c r="Y565" i="87" s="1"/>
  <c r="Z565" i="87" s="1"/>
  <c r="G881" i="87"/>
  <c r="Y881" i="87" s="1"/>
  <c r="Z881" i="87" s="1"/>
  <c r="G880" i="87"/>
  <c r="Y880" i="87" s="1"/>
  <c r="Z880" i="87" s="1"/>
  <c r="G879" i="87"/>
  <c r="Y879" i="87" s="1"/>
  <c r="Z879" i="87" s="1"/>
  <c r="G878" i="87"/>
  <c r="Y878" i="87" s="1"/>
  <c r="Z878" i="87" s="1"/>
  <c r="G1199" i="87"/>
  <c r="Y1199" i="87" s="1"/>
  <c r="Z1199" i="87" s="1"/>
  <c r="G1197" i="87"/>
  <c r="Y1197" i="87" s="1"/>
  <c r="Z1197" i="87" s="1"/>
  <c r="G1198" i="87"/>
  <c r="Y1198" i="87" s="1"/>
  <c r="Z1198" i="87" s="1"/>
  <c r="G1196" i="87"/>
  <c r="Y1196" i="87" s="1"/>
  <c r="Z1196" i="87" s="1"/>
  <c r="G776" i="87"/>
  <c r="Y776" i="87" s="1"/>
  <c r="Z776" i="87" s="1"/>
  <c r="G773" i="87"/>
  <c r="Y773" i="87" s="1"/>
  <c r="Z773" i="87" s="1"/>
  <c r="G775" i="87"/>
  <c r="Y775" i="87" s="1"/>
  <c r="Z775" i="87" s="1"/>
  <c r="G774" i="87"/>
  <c r="Y774" i="87" s="1"/>
  <c r="Z774" i="87" s="1"/>
  <c r="G154" i="87"/>
  <c r="Y154" i="87" s="1"/>
  <c r="Z154" i="87" s="1"/>
  <c r="G151" i="87"/>
  <c r="Y151" i="87" s="1"/>
  <c r="Z151" i="87" s="1"/>
  <c r="G153" i="87"/>
  <c r="Y153" i="87" s="1"/>
  <c r="Z153" i="87" s="1"/>
  <c r="G152" i="87"/>
  <c r="Y152" i="87" s="1"/>
  <c r="Z152" i="87" s="1"/>
  <c r="I461" i="87"/>
  <c r="X461" i="87" s="1"/>
  <c r="I459" i="87"/>
  <c r="X459" i="87" s="1"/>
  <c r="I458" i="87"/>
  <c r="X458" i="87" s="1"/>
  <c r="I460" i="87"/>
  <c r="X460" i="87" s="1"/>
  <c r="G1094" i="87"/>
  <c r="Y1094" i="87" s="1"/>
  <c r="Z1094" i="87" s="1"/>
  <c r="G1091" i="87"/>
  <c r="Y1091" i="87" s="1"/>
  <c r="Z1091" i="87" s="1"/>
  <c r="G1092" i="87"/>
  <c r="Y1092" i="87" s="1"/>
  <c r="Z1092" i="87" s="1"/>
  <c r="G1093" i="87"/>
  <c r="Y1093" i="87" s="1"/>
  <c r="Z1093" i="87" s="1"/>
  <c r="G480" i="87"/>
  <c r="Y480" i="87" s="1"/>
  <c r="Z480" i="87" s="1"/>
  <c r="G461" i="87"/>
  <c r="Y461" i="87" s="1"/>
  <c r="Z461" i="87" s="1"/>
  <c r="G1105" i="87"/>
  <c r="Y1105" i="87" s="1"/>
  <c r="Z1105" i="87" s="1"/>
  <c r="G1103" i="87"/>
  <c r="Y1103" i="87" s="1"/>
  <c r="Z1103" i="87" s="1"/>
  <c r="G1106" i="87"/>
  <c r="Y1106" i="87" s="1"/>
  <c r="Z1106" i="87" s="1"/>
  <c r="G1104" i="87"/>
  <c r="Y1104" i="87" s="1"/>
  <c r="Z1104" i="87" s="1"/>
  <c r="G683" i="87"/>
  <c r="Y683" i="87" s="1"/>
  <c r="Z683" i="87" s="1"/>
  <c r="G682" i="87"/>
  <c r="Y682" i="87" s="1"/>
  <c r="Z682" i="87" s="1"/>
  <c r="G681" i="87"/>
  <c r="Y681" i="87" s="1"/>
  <c r="Z681" i="87" s="1"/>
  <c r="G680" i="87"/>
  <c r="Y680" i="87" s="1"/>
  <c r="Z680" i="87" s="1"/>
  <c r="G786" i="87"/>
  <c r="Y786" i="87" s="1"/>
  <c r="Z786" i="87" s="1"/>
  <c r="G788" i="87"/>
  <c r="Y788" i="87" s="1"/>
  <c r="Z788" i="87" s="1"/>
  <c r="G785" i="87"/>
  <c r="Y785" i="87" s="1"/>
  <c r="Z785" i="87" s="1"/>
  <c r="G787" i="87"/>
  <c r="Y787" i="87" s="1"/>
  <c r="Z787" i="87" s="1"/>
  <c r="G891" i="87"/>
  <c r="Y891" i="87" s="1"/>
  <c r="Z891" i="87" s="1"/>
  <c r="G892" i="87"/>
  <c r="Y892" i="87" s="1"/>
  <c r="Z892" i="87" s="1"/>
  <c r="G890" i="87"/>
  <c r="Y890" i="87" s="1"/>
  <c r="Z890" i="87" s="1"/>
  <c r="G893" i="87"/>
  <c r="Y893" i="87" s="1"/>
  <c r="Z893" i="87" s="1"/>
  <c r="G263" i="87"/>
  <c r="Y263" i="87" s="1"/>
  <c r="Z263" i="87" s="1"/>
  <c r="G261" i="87"/>
  <c r="Y261" i="87" s="1"/>
  <c r="Z261" i="87" s="1"/>
  <c r="G262" i="87"/>
  <c r="Y262" i="87" s="1"/>
  <c r="Z262" i="87" s="1"/>
  <c r="G260" i="87"/>
  <c r="Y260" i="87" s="1"/>
  <c r="Z260" i="87" s="1"/>
  <c r="G578" i="87"/>
  <c r="Y578" i="87" s="1"/>
  <c r="Z578" i="87" s="1"/>
  <c r="G576" i="87"/>
  <c r="Y576" i="87" s="1"/>
  <c r="Z576" i="87" s="1"/>
  <c r="G575" i="87"/>
  <c r="Y575" i="87" s="1"/>
  <c r="Z575" i="87" s="1"/>
  <c r="G577" i="87"/>
  <c r="Y577" i="87" s="1"/>
  <c r="Z577" i="87" s="1"/>
  <c r="G1211" i="87"/>
  <c r="Y1211" i="87" s="1"/>
  <c r="Z1211" i="87" s="1"/>
  <c r="G1209" i="87"/>
  <c r="Y1209" i="87" s="1"/>
  <c r="Z1209" i="87" s="1"/>
  <c r="G1208" i="87"/>
  <c r="Y1208" i="87" s="1"/>
  <c r="Z1208" i="87" s="1"/>
  <c r="G1210" i="87"/>
  <c r="Y1210" i="87" s="1"/>
  <c r="Z1210" i="87" s="1"/>
  <c r="G165" i="87"/>
  <c r="Y165" i="87" s="1"/>
  <c r="Z165" i="87" s="1"/>
  <c r="G164" i="87"/>
  <c r="Y164" i="87" s="1"/>
  <c r="Z164" i="87" s="1"/>
  <c r="G163" i="87"/>
  <c r="Y163" i="87" s="1"/>
  <c r="Z163" i="87" s="1"/>
  <c r="G166" i="87"/>
  <c r="Y166" i="87" s="1"/>
  <c r="Z166" i="87" s="1"/>
  <c r="I470" i="87"/>
  <c r="X470" i="87" s="1"/>
  <c r="I471" i="87"/>
  <c r="X471" i="87" s="1"/>
  <c r="I473" i="87"/>
  <c r="X473" i="87" s="1"/>
  <c r="I472" i="87"/>
  <c r="X472" i="87" s="1"/>
  <c r="G471" i="87"/>
  <c r="Y471" i="87" s="1"/>
  <c r="Z471" i="87" s="1"/>
  <c r="G472" i="87"/>
  <c r="Y472" i="87" s="1"/>
  <c r="Z472" i="87" s="1"/>
  <c r="G473" i="87"/>
  <c r="Y473" i="87" s="1"/>
  <c r="Z473" i="87" s="1"/>
  <c r="G470" i="87"/>
  <c r="Y470" i="87" s="1"/>
  <c r="Z470" i="87" s="1"/>
  <c r="G474" i="87"/>
  <c r="Y474" i="87" s="1"/>
  <c r="Z474" i="87" s="1"/>
  <c r="G469" i="87"/>
  <c r="Y469" i="87" s="1"/>
  <c r="Z469" i="87" s="1"/>
  <c r="G457" i="87"/>
  <c r="Y457" i="87" s="1"/>
  <c r="Z457" i="87" s="1"/>
  <c r="G1090" i="87"/>
  <c r="Y1090" i="87" s="1"/>
  <c r="Z1090" i="87" s="1"/>
  <c r="G1102" i="87"/>
  <c r="Y1102" i="87" s="1"/>
  <c r="Z1102" i="87" s="1"/>
  <c r="G667" i="87"/>
  <c r="Y667" i="87" s="1"/>
  <c r="Z667" i="87" s="1"/>
  <c r="G679" i="87"/>
  <c r="Y679" i="87" s="1"/>
  <c r="Z679" i="87" s="1"/>
  <c r="G772" i="87"/>
  <c r="Y772" i="87" s="1"/>
  <c r="Z772" i="87" s="1"/>
  <c r="G784" i="87"/>
  <c r="Y784" i="87" s="1"/>
  <c r="Z784" i="87" s="1"/>
  <c r="G877" i="87"/>
  <c r="Y877" i="87" s="1"/>
  <c r="Z877" i="87" s="1"/>
  <c r="G889" i="87"/>
  <c r="Y889" i="87" s="1"/>
  <c r="Z889" i="87" s="1"/>
  <c r="G247" i="87"/>
  <c r="Y247" i="87" s="1"/>
  <c r="Z247" i="87" s="1"/>
  <c r="G259" i="87"/>
  <c r="Y259" i="87" s="1"/>
  <c r="Z259" i="87" s="1"/>
  <c r="G574" i="87"/>
  <c r="Y574" i="87" s="1"/>
  <c r="Z574" i="87" s="1"/>
  <c r="G562" i="87"/>
  <c r="Y562" i="87" s="1"/>
  <c r="Z562" i="87" s="1"/>
  <c r="G1207" i="87"/>
  <c r="Y1207" i="87" s="1"/>
  <c r="Z1207" i="87" s="1"/>
  <c r="G1195" i="87"/>
  <c r="Y1195" i="87" s="1"/>
  <c r="Z1195" i="87" s="1"/>
  <c r="G150" i="87"/>
  <c r="Y150" i="87" s="1"/>
  <c r="Z150" i="87" s="1"/>
  <c r="G162" i="87"/>
  <c r="Y162" i="87" s="1"/>
  <c r="Z162" i="87" s="1"/>
  <c r="I469" i="87"/>
  <c r="X469" i="87" s="1"/>
  <c r="I457" i="87"/>
  <c r="X457" i="87" s="1"/>
  <c r="G484" i="87"/>
  <c r="Y484" i="87" s="1"/>
  <c r="Z484" i="87" s="1"/>
  <c r="G488" i="87"/>
  <c r="Y488" i="87" s="1"/>
  <c r="Z488" i="87" s="1"/>
  <c r="G486" i="87"/>
  <c r="Y486" i="87" s="1"/>
  <c r="Z486" i="87" s="1"/>
  <c r="G481" i="87"/>
  <c r="Y481" i="87" s="1"/>
  <c r="Z481" i="87" s="1"/>
  <c r="G167" i="87"/>
  <c r="Y167" i="87" s="1"/>
  <c r="Z167" i="87" s="1"/>
  <c r="G494" i="87"/>
  <c r="Y494" i="87" s="1"/>
  <c r="Z494" i="87" s="1"/>
  <c r="G492" i="87"/>
  <c r="Y492" i="87" s="1"/>
  <c r="Z492" i="87" s="1"/>
  <c r="G1213" i="87"/>
  <c r="Y1213" i="87" s="1"/>
  <c r="Z1213" i="87" s="1"/>
  <c r="G1212" i="87"/>
  <c r="Y1212" i="87" s="1"/>
  <c r="Z1212" i="87" s="1"/>
  <c r="G485" i="87"/>
  <c r="Y485" i="87" s="1"/>
  <c r="Z485" i="87" s="1"/>
  <c r="G1108" i="87"/>
  <c r="Y1108" i="87" s="1"/>
  <c r="Z1108" i="87" s="1"/>
  <c r="G1107" i="87"/>
  <c r="Y1107" i="87" s="1"/>
  <c r="Z1107" i="87" s="1"/>
  <c r="G478" i="87"/>
  <c r="Y478" i="87" s="1"/>
  <c r="Z478" i="87" s="1"/>
  <c r="G895" i="87"/>
  <c r="Y895" i="87" s="1"/>
  <c r="Z895" i="87" s="1"/>
  <c r="G894" i="87"/>
  <c r="Y894" i="87" s="1"/>
  <c r="Z894" i="87" s="1"/>
  <c r="G685" i="87"/>
  <c r="Y685" i="87" s="1"/>
  <c r="Z685" i="87" s="1"/>
  <c r="G684" i="87"/>
  <c r="Y684" i="87" s="1"/>
  <c r="Z684" i="87" s="1"/>
  <c r="G790" i="87"/>
  <c r="Y790" i="87" s="1"/>
  <c r="Z790" i="87" s="1"/>
  <c r="G789" i="87"/>
  <c r="Y789" i="87" s="1"/>
  <c r="Z789" i="87" s="1"/>
  <c r="G265" i="87"/>
  <c r="Y265" i="87" s="1"/>
  <c r="Z265" i="87" s="1"/>
  <c r="G264" i="87"/>
  <c r="Y264" i="87" s="1"/>
  <c r="Z264" i="87" s="1"/>
  <c r="G491" i="87"/>
  <c r="Y491" i="87" s="1"/>
  <c r="Z491" i="87" s="1"/>
  <c r="G490" i="87"/>
  <c r="Y490" i="87" s="1"/>
  <c r="Z490" i="87" s="1"/>
  <c r="G580" i="87"/>
  <c r="Y580" i="87" s="1"/>
  <c r="Z580" i="87" s="1"/>
  <c r="G579" i="87"/>
  <c r="Y579" i="87" s="1"/>
  <c r="Z579" i="87" s="1"/>
  <c r="G493" i="87"/>
  <c r="Y493" i="87" s="1"/>
  <c r="Z493" i="87" s="1"/>
  <c r="G483" i="87"/>
  <c r="Y483" i="87" s="1"/>
  <c r="Z483" i="87" s="1"/>
  <c r="I475" i="87"/>
  <c r="X475" i="87" s="1"/>
  <c r="I474" i="87"/>
  <c r="X474" i="87" s="1"/>
  <c r="G482" i="87"/>
  <c r="Y482" i="87" s="1"/>
  <c r="Z482" i="87" s="1"/>
  <c r="G476" i="87"/>
  <c r="Y476" i="87" s="1"/>
  <c r="Z476" i="87" s="1"/>
  <c r="G475" i="87"/>
  <c r="Y475" i="87" s="1"/>
  <c r="Z475" i="87" s="1"/>
  <c r="G582" i="87"/>
  <c r="Y582" i="87" s="1"/>
  <c r="Z582" i="87" s="1"/>
  <c r="G581" i="87"/>
  <c r="Y581" i="87" s="1"/>
  <c r="Z581" i="87" s="1"/>
  <c r="G897" i="87"/>
  <c r="Y897" i="87" s="1"/>
  <c r="Z897" i="87" s="1"/>
  <c r="G896" i="87"/>
  <c r="Y896" i="87" s="1"/>
  <c r="Z896" i="87" s="1"/>
  <c r="G1215" i="87"/>
  <c r="Y1215" i="87" s="1"/>
  <c r="Z1215" i="87" s="1"/>
  <c r="G1214" i="87"/>
  <c r="Y1214" i="87" s="1"/>
  <c r="Z1214" i="87" s="1"/>
  <c r="G1110" i="87"/>
  <c r="Y1110" i="87" s="1"/>
  <c r="Z1110" i="87" s="1"/>
  <c r="G1109" i="87"/>
  <c r="Y1109" i="87" s="1"/>
  <c r="Z1109" i="87" s="1"/>
  <c r="G687" i="87"/>
  <c r="Y687" i="87" s="1"/>
  <c r="Z687" i="87" s="1"/>
  <c r="G686" i="87"/>
  <c r="Y686" i="87" s="1"/>
  <c r="Z686" i="87" s="1"/>
  <c r="G792" i="87"/>
  <c r="Y792" i="87" s="1"/>
  <c r="Z792" i="87" s="1"/>
  <c r="G791" i="87"/>
  <c r="Y791" i="87" s="1"/>
  <c r="Z791" i="87" s="1"/>
  <c r="G267" i="87"/>
  <c r="Y267" i="87" s="1"/>
  <c r="Z267" i="87" s="1"/>
  <c r="G266" i="87"/>
  <c r="Y266" i="87" s="1"/>
  <c r="Z266" i="87" s="1"/>
  <c r="I477" i="87"/>
  <c r="X477" i="87" s="1"/>
  <c r="I476" i="87"/>
  <c r="X476" i="87" s="1"/>
  <c r="V69" i="87"/>
  <c r="P69" i="87"/>
  <c r="X69" i="87" s="1"/>
  <c r="V45" i="87"/>
  <c r="P45" i="87"/>
  <c r="X45" i="87" s="1"/>
  <c r="G487" i="87"/>
  <c r="Y487" i="87" s="1"/>
  <c r="Z487" i="87" s="1"/>
  <c r="G477" i="87"/>
  <c r="Y477" i="87" s="1"/>
  <c r="Z477" i="87" s="1"/>
  <c r="I479" i="87"/>
  <c r="X479" i="87" s="1"/>
  <c r="I478" i="87"/>
  <c r="X478" i="87" s="1"/>
  <c r="G585" i="87"/>
  <c r="Y585" i="87" s="1"/>
  <c r="Z585" i="87" s="1"/>
  <c r="G584" i="87"/>
  <c r="Y584" i="87" s="1"/>
  <c r="Z584" i="87" s="1"/>
  <c r="G583" i="87"/>
  <c r="Y583" i="87" s="1"/>
  <c r="Z583" i="87" s="1"/>
  <c r="G900" i="87"/>
  <c r="Y900" i="87" s="1"/>
  <c r="Z900" i="87" s="1"/>
  <c r="G899" i="87"/>
  <c r="Y899" i="87" s="1"/>
  <c r="Z899" i="87" s="1"/>
  <c r="G898" i="87"/>
  <c r="Y898" i="87" s="1"/>
  <c r="Z898" i="87" s="1"/>
  <c r="V37" i="87"/>
  <c r="P37" i="87"/>
  <c r="X37" i="87" s="1"/>
  <c r="G1218" i="87"/>
  <c r="Y1218" i="87" s="1"/>
  <c r="Z1218" i="87" s="1"/>
  <c r="G1216" i="87"/>
  <c r="Y1216" i="87" s="1"/>
  <c r="Z1216" i="87" s="1"/>
  <c r="G1217" i="87"/>
  <c r="Y1217" i="87" s="1"/>
  <c r="Z1217" i="87" s="1"/>
  <c r="G690" i="87"/>
  <c r="Y690" i="87" s="1"/>
  <c r="Z690" i="87" s="1"/>
  <c r="G689" i="87"/>
  <c r="Y689" i="87" s="1"/>
  <c r="Z689" i="87" s="1"/>
  <c r="G688" i="87"/>
  <c r="Y688" i="87" s="1"/>
  <c r="Z688" i="87" s="1"/>
  <c r="G795" i="87"/>
  <c r="Y795" i="87" s="1"/>
  <c r="Z795" i="87" s="1"/>
  <c r="G794" i="87"/>
  <c r="Y794" i="87" s="1"/>
  <c r="Z794" i="87" s="1"/>
  <c r="G793" i="87"/>
  <c r="Y793" i="87" s="1"/>
  <c r="Z793" i="87" s="1"/>
  <c r="G1113" i="87"/>
  <c r="Y1113" i="87" s="1"/>
  <c r="Z1113" i="87" s="1"/>
  <c r="G1111" i="87"/>
  <c r="Y1111" i="87" s="1"/>
  <c r="Z1111" i="87" s="1"/>
  <c r="G1112" i="87"/>
  <c r="Y1112" i="87" s="1"/>
  <c r="Z1112" i="87" s="1"/>
  <c r="V47" i="87"/>
  <c r="P47" i="87"/>
  <c r="X47" i="87" s="1"/>
  <c r="G270" i="87"/>
  <c r="Y270" i="87" s="1"/>
  <c r="Z270" i="87" s="1"/>
  <c r="G268" i="87"/>
  <c r="Y268" i="87" s="1"/>
  <c r="Z268" i="87" s="1"/>
  <c r="G269" i="87"/>
  <c r="Y269" i="87" s="1"/>
  <c r="Z269" i="87" s="1"/>
  <c r="G903" i="87"/>
  <c r="Y903" i="87" s="1"/>
  <c r="Z903" i="87" s="1"/>
  <c r="G902" i="87"/>
  <c r="Y902" i="87" s="1"/>
  <c r="Z902" i="87" s="1"/>
  <c r="G901" i="87"/>
  <c r="Y901" i="87" s="1"/>
  <c r="Z901" i="87" s="1"/>
  <c r="G1221" i="87"/>
  <c r="Y1221" i="87" s="1"/>
  <c r="Z1221" i="87" s="1"/>
  <c r="G1220" i="87"/>
  <c r="Y1220" i="87" s="1"/>
  <c r="Z1220" i="87" s="1"/>
  <c r="G1219" i="87"/>
  <c r="Y1219" i="87" s="1"/>
  <c r="Z1219" i="87" s="1"/>
  <c r="G693" i="87"/>
  <c r="Y693" i="87" s="1"/>
  <c r="Z693" i="87" s="1"/>
  <c r="G691" i="87"/>
  <c r="Y691" i="87" s="1"/>
  <c r="Z691" i="87" s="1"/>
  <c r="G692" i="87"/>
  <c r="Y692" i="87" s="1"/>
  <c r="Z692" i="87" s="1"/>
  <c r="G798" i="87"/>
  <c r="Y798" i="87" s="1"/>
  <c r="Z798" i="87" s="1"/>
  <c r="G796" i="87"/>
  <c r="Y796" i="87" s="1"/>
  <c r="Z796" i="87" s="1"/>
  <c r="G797" i="87"/>
  <c r="Y797" i="87" s="1"/>
  <c r="Z797" i="87" s="1"/>
  <c r="G1116" i="87"/>
  <c r="Y1116" i="87" s="1"/>
  <c r="Z1116" i="87" s="1"/>
  <c r="G1115" i="87"/>
  <c r="Y1115" i="87" s="1"/>
  <c r="Z1115" i="87" s="1"/>
  <c r="G1114" i="87"/>
  <c r="Y1114" i="87" s="1"/>
  <c r="Z1114" i="87" s="1"/>
  <c r="V70" i="87"/>
  <c r="P70" i="87"/>
  <c r="X70" i="87" s="1"/>
  <c r="V44" i="87"/>
  <c r="P44" i="87"/>
  <c r="X44" i="87" s="1"/>
  <c r="G273" i="87"/>
  <c r="Y273" i="87" s="1"/>
  <c r="Z273" i="87" s="1"/>
  <c r="G272" i="87"/>
  <c r="Y272" i="87" s="1"/>
  <c r="Z272" i="87" s="1"/>
  <c r="G271" i="87"/>
  <c r="Y271" i="87" s="1"/>
  <c r="Z271" i="87" s="1"/>
  <c r="I483" i="87"/>
  <c r="X483" i="87" s="1"/>
  <c r="I481" i="87"/>
  <c r="X481" i="87" s="1"/>
  <c r="I482" i="87"/>
  <c r="X482" i="87" s="1"/>
  <c r="G588" i="87"/>
  <c r="Y588" i="87" s="1"/>
  <c r="Z588" i="87" s="1"/>
  <c r="G586" i="87"/>
  <c r="Y586" i="87" s="1"/>
  <c r="Z586" i="87" s="1"/>
  <c r="G587" i="87"/>
  <c r="Y587" i="87" s="1"/>
  <c r="Z587" i="87" s="1"/>
  <c r="V31" i="87"/>
  <c r="P31" i="87"/>
  <c r="X31" i="87" s="1"/>
  <c r="V30" i="87"/>
  <c r="H113" i="87" s="1"/>
  <c r="P30" i="87"/>
  <c r="V41" i="87"/>
  <c r="H124" i="87" s="1"/>
  <c r="P41" i="87"/>
  <c r="X41" i="87" s="1"/>
  <c r="V71" i="87"/>
  <c r="H168" i="87" s="1"/>
  <c r="N168" i="87" s="1"/>
  <c r="P71" i="87"/>
  <c r="X71" i="87" s="1"/>
  <c r="V46" i="87"/>
  <c r="P46" i="87"/>
  <c r="X46" i="87" s="1"/>
  <c r="V62" i="87"/>
  <c r="P62" i="87"/>
  <c r="X62" i="87" s="1"/>
  <c r="V61" i="87"/>
  <c r="P61" i="87"/>
  <c r="X61" i="87" s="1"/>
  <c r="V40" i="87"/>
  <c r="H123" i="87" s="1"/>
  <c r="N123" i="87" s="1"/>
  <c r="W123" i="87" s="1"/>
  <c r="I220" i="87" s="1"/>
  <c r="X220" i="87" s="1"/>
  <c r="P40" i="87"/>
  <c r="X40" i="87" s="1"/>
  <c r="V68" i="87"/>
  <c r="P68" i="87"/>
  <c r="X68" i="87" s="1"/>
  <c r="V60" i="87"/>
  <c r="P60" i="87"/>
  <c r="X60" i="87" s="1"/>
  <c r="V43" i="87"/>
  <c r="P43" i="87"/>
  <c r="X43" i="87" s="1"/>
  <c r="V36" i="87"/>
  <c r="P36" i="87"/>
  <c r="X36" i="87" s="1"/>
  <c r="V29" i="87"/>
  <c r="P29" i="87"/>
  <c r="V49" i="87"/>
  <c r="P49" i="87"/>
  <c r="X49" i="87" s="1"/>
  <c r="V51" i="87"/>
  <c r="P51" i="87"/>
  <c r="X51" i="87" s="1"/>
  <c r="V39" i="87"/>
  <c r="H122" i="87" s="1"/>
  <c r="P39" i="87"/>
  <c r="X39" i="87" s="1"/>
  <c r="V55" i="87"/>
  <c r="P55" i="87"/>
  <c r="X55" i="87" s="1"/>
  <c r="V38" i="87"/>
  <c r="P38" i="87"/>
  <c r="X38" i="87" s="1"/>
  <c r="V19" i="87"/>
  <c r="P19" i="87"/>
  <c r="X19" i="87" s="1"/>
  <c r="V27" i="87"/>
  <c r="P27" i="87"/>
  <c r="V82" i="87"/>
  <c r="H179" i="87" s="1"/>
  <c r="N179" i="87" s="1"/>
  <c r="P82" i="87"/>
  <c r="X82" i="87" s="1"/>
  <c r="V26" i="87"/>
  <c r="P26" i="87"/>
  <c r="V63" i="87"/>
  <c r="P63" i="87"/>
  <c r="X63" i="87" s="1"/>
  <c r="V64" i="87"/>
  <c r="P64" i="87"/>
  <c r="X64" i="87" s="1"/>
  <c r="Y816" i="87"/>
  <c r="G1232" i="87"/>
  <c r="Y1232" i="87" s="1"/>
  <c r="Z1232" i="87" s="1"/>
  <c r="G1233" i="87"/>
  <c r="Y1233" i="87" s="1"/>
  <c r="Z1233" i="87" s="1"/>
  <c r="G1222" i="87"/>
  <c r="G1229" i="87"/>
  <c r="Y1229" i="87" s="1"/>
  <c r="Z1229" i="87" s="1"/>
  <c r="G1223" i="87"/>
  <c r="Y1223" i="87" s="1"/>
  <c r="Z1223" i="87" s="1"/>
  <c r="G1230" i="87"/>
  <c r="Y1230" i="87" s="1"/>
  <c r="Z1230" i="87" s="1"/>
  <c r="G1227" i="87"/>
  <c r="Y1227" i="87" s="1"/>
  <c r="Z1227" i="87" s="1"/>
  <c r="G1228" i="87"/>
  <c r="Y1228" i="87" s="1"/>
  <c r="Z1228" i="87" s="1"/>
  <c r="G1226" i="87"/>
  <c r="Y1226" i="87" s="1"/>
  <c r="Z1226" i="87" s="1"/>
  <c r="G1231" i="87"/>
  <c r="Y1231" i="87" s="1"/>
  <c r="Z1231" i="87" s="1"/>
  <c r="G1224" i="87"/>
  <c r="Y1224" i="87" s="1"/>
  <c r="Z1224" i="87" s="1"/>
  <c r="G1225" i="87"/>
  <c r="Y1225" i="87" s="1"/>
  <c r="Z1225" i="87" s="1"/>
  <c r="V14" i="87"/>
  <c r="P14" i="87"/>
  <c r="X14" i="87" s="1"/>
  <c r="V11" i="87"/>
  <c r="H94" i="87" s="1"/>
  <c r="N94" i="87" s="1"/>
  <c r="V94" i="87" s="1"/>
  <c r="H191" i="87" s="1"/>
  <c r="N191" i="87" s="1"/>
  <c r="V191" i="87" s="1"/>
  <c r="H296" i="87" s="1"/>
  <c r="N296" i="87" s="1"/>
  <c r="V296" i="87" s="1"/>
  <c r="H401" i="87" s="1"/>
  <c r="N401" i="87" s="1"/>
  <c r="V401" i="87" s="1"/>
  <c r="H506" i="87" s="1"/>
  <c r="N506" i="87" s="1"/>
  <c r="V506" i="87" s="1"/>
  <c r="H611" i="87" s="1"/>
  <c r="N611" i="87" s="1"/>
  <c r="V611" i="87" s="1"/>
  <c r="H716" i="87" s="1"/>
  <c r="N716" i="87" s="1"/>
  <c r="V716" i="87" s="1"/>
  <c r="H821" i="87" s="1"/>
  <c r="N821" i="87" s="1"/>
  <c r="V821" i="87" s="1"/>
  <c r="H929" i="87" s="1"/>
  <c r="N929" i="87" s="1"/>
  <c r="V929" i="87" s="1"/>
  <c r="H1034" i="87" s="1"/>
  <c r="N1034" i="87" s="1"/>
  <c r="V1034" i="87" s="1"/>
  <c r="H1139" i="87" s="1"/>
  <c r="N1139" i="87" s="1"/>
  <c r="V1139" i="87" s="1"/>
  <c r="P11" i="87"/>
  <c r="X11" i="87" s="1"/>
  <c r="V25" i="87"/>
  <c r="P25" i="87"/>
  <c r="V13" i="87"/>
  <c r="H96" i="87" s="1"/>
  <c r="N96" i="87" s="1"/>
  <c r="P13" i="87"/>
  <c r="X13" i="87" s="1"/>
  <c r="V34" i="87"/>
  <c r="H117" i="87" s="1"/>
  <c r="N117" i="87" s="1"/>
  <c r="V117" i="87" s="1"/>
  <c r="H214" i="87" s="1"/>
  <c r="N214" i="87" s="1"/>
  <c r="V214" i="87" s="1"/>
  <c r="H319" i="87" s="1"/>
  <c r="N319" i="87" s="1"/>
  <c r="V319" i="87" s="1"/>
  <c r="H424" i="87" s="1"/>
  <c r="N424" i="87" s="1"/>
  <c r="V424" i="87" s="1"/>
  <c r="H529" i="87" s="1"/>
  <c r="N529" i="87" s="1"/>
  <c r="V529" i="87" s="1"/>
  <c r="H634" i="87" s="1"/>
  <c r="N634" i="87" s="1"/>
  <c r="V634" i="87" s="1"/>
  <c r="H739" i="87" s="1"/>
  <c r="N739" i="87" s="1"/>
  <c r="V739" i="87" s="1"/>
  <c r="H844" i="87" s="1"/>
  <c r="N844" i="87" s="1"/>
  <c r="V844" i="87" s="1"/>
  <c r="H952" i="87" s="1"/>
  <c r="N952" i="87" s="1"/>
  <c r="V952" i="87" s="1"/>
  <c r="H1057" i="87" s="1"/>
  <c r="N1057" i="87" s="1"/>
  <c r="V1057" i="87" s="1"/>
  <c r="H1162" i="87" s="1"/>
  <c r="N1162" i="87" s="1"/>
  <c r="V1162" i="87" s="1"/>
  <c r="P34" i="87"/>
  <c r="X34" i="87" s="1"/>
  <c r="I1134" i="87"/>
  <c r="X1134" i="87" s="1"/>
  <c r="W1129" i="87"/>
  <c r="V80" i="87"/>
  <c r="H177" i="87" s="1"/>
  <c r="N177" i="87" s="1"/>
  <c r="V177" i="87" s="1"/>
  <c r="P80" i="87"/>
  <c r="X80" i="87" s="1"/>
  <c r="V9" i="87"/>
  <c r="H92" i="87" s="1"/>
  <c r="N92" i="87" s="1"/>
  <c r="W92" i="87" s="1"/>
  <c r="I189" i="87" s="1"/>
  <c r="X189" i="87" s="1"/>
  <c r="P9" i="87"/>
  <c r="X9" i="87" s="1"/>
  <c r="V22" i="87"/>
  <c r="P22" i="87"/>
  <c r="X22" i="87" s="1"/>
  <c r="V42" i="87"/>
  <c r="H125" i="87" s="1"/>
  <c r="P42" i="87"/>
  <c r="X42" i="87" s="1"/>
  <c r="V24" i="87"/>
  <c r="P24" i="87"/>
  <c r="I606" i="87"/>
  <c r="X606" i="87" s="1"/>
  <c r="W601" i="87"/>
  <c r="V10" i="87"/>
  <c r="H93" i="87" s="1"/>
  <c r="N93" i="87" s="1"/>
  <c r="W93" i="87" s="1"/>
  <c r="I190" i="87" s="1"/>
  <c r="X190" i="87" s="1"/>
  <c r="P10" i="87"/>
  <c r="X10" i="87" s="1"/>
  <c r="V50" i="87"/>
  <c r="P50" i="87"/>
  <c r="X50" i="87" s="1"/>
  <c r="V33" i="87"/>
  <c r="H116" i="87" s="1"/>
  <c r="P33" i="87"/>
  <c r="X33" i="87" s="1"/>
  <c r="V16" i="87"/>
  <c r="P16" i="87"/>
  <c r="X16" i="87" s="1"/>
  <c r="G277" i="87"/>
  <c r="Y277" i="87" s="1"/>
  <c r="Z277" i="87" s="1"/>
  <c r="G283" i="87"/>
  <c r="Y283" i="87" s="1"/>
  <c r="Z283" i="87" s="1"/>
  <c r="G280" i="87"/>
  <c r="Y280" i="87" s="1"/>
  <c r="Z280" i="87" s="1"/>
  <c r="G285" i="87"/>
  <c r="Y285" i="87" s="1"/>
  <c r="Z285" i="87" s="1"/>
  <c r="G278" i="87"/>
  <c r="Y278" i="87" s="1"/>
  <c r="Z278" i="87" s="1"/>
  <c r="G282" i="87"/>
  <c r="Y282" i="87" s="1"/>
  <c r="Z282" i="87" s="1"/>
  <c r="G274" i="87"/>
  <c r="G275" i="87"/>
  <c r="Y275" i="87" s="1"/>
  <c r="Z275" i="87" s="1"/>
  <c r="G281" i="87"/>
  <c r="Y281" i="87" s="1"/>
  <c r="Z281" i="87" s="1"/>
  <c r="G279" i="87"/>
  <c r="Y279" i="87" s="1"/>
  <c r="Z279" i="87" s="1"/>
  <c r="G276" i="87"/>
  <c r="Y276" i="87" s="1"/>
  <c r="Z276" i="87" s="1"/>
  <c r="G284" i="87"/>
  <c r="Y284" i="87" s="1"/>
  <c r="Z284" i="87" s="1"/>
  <c r="Y606" i="87"/>
  <c r="G705" i="87"/>
  <c r="Y705" i="87" s="1"/>
  <c r="Z705" i="87" s="1"/>
  <c r="G703" i="87"/>
  <c r="Y703" i="87" s="1"/>
  <c r="Z703" i="87" s="1"/>
  <c r="G699" i="87"/>
  <c r="Y699" i="87" s="1"/>
  <c r="Z699" i="87" s="1"/>
  <c r="G701" i="87"/>
  <c r="Y701" i="87" s="1"/>
  <c r="Z701" i="87" s="1"/>
  <c r="G697" i="87"/>
  <c r="Y697" i="87" s="1"/>
  <c r="Z697" i="87" s="1"/>
  <c r="G696" i="87"/>
  <c r="Y696" i="87" s="1"/>
  <c r="Z696" i="87" s="1"/>
  <c r="G704" i="87"/>
  <c r="Y704" i="87" s="1"/>
  <c r="Z704" i="87" s="1"/>
  <c r="G700" i="87"/>
  <c r="Y700" i="87" s="1"/>
  <c r="Z700" i="87" s="1"/>
  <c r="G694" i="87"/>
  <c r="Y694" i="87" s="1"/>
  <c r="Z694" i="87" s="1"/>
  <c r="G695" i="87"/>
  <c r="Y695" i="87" s="1"/>
  <c r="Z695" i="87" s="1"/>
  <c r="G702" i="87"/>
  <c r="Y702" i="87" s="1"/>
  <c r="Z702" i="87" s="1"/>
  <c r="G698" i="87"/>
  <c r="Y698" i="87" s="1"/>
  <c r="Z698" i="87" s="1"/>
  <c r="G599" i="87"/>
  <c r="Y599" i="87" s="1"/>
  <c r="Z599" i="87" s="1"/>
  <c r="G590" i="87"/>
  <c r="Y590" i="87" s="1"/>
  <c r="Z590" i="87" s="1"/>
  <c r="G594" i="87"/>
  <c r="Y594" i="87" s="1"/>
  <c r="Z594" i="87" s="1"/>
  <c r="G596" i="87"/>
  <c r="Y596" i="87" s="1"/>
  <c r="Z596" i="87" s="1"/>
  <c r="G598" i="87"/>
  <c r="Y598" i="87" s="1"/>
  <c r="Z598" i="87" s="1"/>
  <c r="G595" i="87"/>
  <c r="Y595" i="87" s="1"/>
  <c r="Z595" i="87" s="1"/>
  <c r="G592" i="87"/>
  <c r="Y592" i="87" s="1"/>
  <c r="Z592" i="87" s="1"/>
  <c r="G600" i="87"/>
  <c r="Y600" i="87" s="1"/>
  <c r="Z600" i="87" s="1"/>
  <c r="G591" i="87"/>
  <c r="Y591" i="87" s="1"/>
  <c r="Z591" i="87" s="1"/>
  <c r="G593" i="87"/>
  <c r="Y593" i="87" s="1"/>
  <c r="Z593" i="87" s="1"/>
  <c r="G597" i="87"/>
  <c r="Y597" i="87" s="1"/>
  <c r="Z597" i="87" s="1"/>
  <c r="G589" i="87"/>
  <c r="P6" i="87"/>
  <c r="V56" i="87"/>
  <c r="P56" i="87"/>
  <c r="X56" i="87" s="1"/>
  <c r="V53" i="87"/>
  <c r="P53" i="87"/>
  <c r="X53" i="87" s="1"/>
  <c r="V81" i="87"/>
  <c r="H178" i="87" s="1"/>
  <c r="N178" i="87" s="1"/>
  <c r="V178" i="87" s="1"/>
  <c r="P81" i="87"/>
  <c r="X81" i="87" s="1"/>
  <c r="V15" i="87"/>
  <c r="P15" i="87"/>
  <c r="X15" i="87" s="1"/>
  <c r="V65" i="87"/>
  <c r="P65" i="87"/>
  <c r="X65" i="87" s="1"/>
  <c r="V32" i="87"/>
  <c r="H115" i="87" s="1"/>
  <c r="P32" i="87"/>
  <c r="X32" i="87" s="1"/>
  <c r="Y89" i="87"/>
  <c r="I711" i="87"/>
  <c r="X711" i="87" s="1"/>
  <c r="W706" i="87"/>
  <c r="I924" i="87"/>
  <c r="X924" i="87" s="1"/>
  <c r="W916" i="87"/>
  <c r="I501" i="87"/>
  <c r="X501" i="87" s="1"/>
  <c r="W496" i="87"/>
  <c r="V58" i="87"/>
  <c r="P58" i="87"/>
  <c r="X58" i="87" s="1"/>
  <c r="V76" i="87"/>
  <c r="P76" i="87"/>
  <c r="X76" i="87" s="1"/>
  <c r="V66" i="87"/>
  <c r="P66" i="87"/>
  <c r="X66" i="87" s="1"/>
  <c r="V59" i="87"/>
  <c r="P59" i="87"/>
  <c r="X59" i="87" s="1"/>
  <c r="V52" i="87"/>
  <c r="P52" i="87"/>
  <c r="X52" i="87" s="1"/>
  <c r="G799" i="87"/>
  <c r="G805" i="87"/>
  <c r="Y805" i="87" s="1"/>
  <c r="Z805" i="87" s="1"/>
  <c r="G806" i="87"/>
  <c r="Y806" i="87" s="1"/>
  <c r="Z806" i="87" s="1"/>
  <c r="G800" i="87"/>
  <c r="Y800" i="87" s="1"/>
  <c r="Z800" i="87" s="1"/>
  <c r="G810" i="87"/>
  <c r="Y810" i="87" s="1"/>
  <c r="Z810" i="87" s="1"/>
  <c r="G803" i="87"/>
  <c r="Y803" i="87" s="1"/>
  <c r="Z803" i="87" s="1"/>
  <c r="G808" i="87"/>
  <c r="Y808" i="87" s="1"/>
  <c r="Z808" i="87" s="1"/>
  <c r="G809" i="87"/>
  <c r="Y809" i="87" s="1"/>
  <c r="Z809" i="87" s="1"/>
  <c r="G801" i="87"/>
  <c r="Y801" i="87" s="1"/>
  <c r="Z801" i="87" s="1"/>
  <c r="G802" i="87"/>
  <c r="Y802" i="87" s="1"/>
  <c r="Z802" i="87" s="1"/>
  <c r="G804" i="87"/>
  <c r="Y804" i="87" s="1"/>
  <c r="Z804" i="87" s="1"/>
  <c r="G807" i="87"/>
  <c r="Y807" i="87" s="1"/>
  <c r="Z807" i="87" s="1"/>
  <c r="I291" i="87"/>
  <c r="X291" i="87" s="1"/>
  <c r="W286" i="87"/>
  <c r="V78" i="87"/>
  <c r="H175" i="87" s="1"/>
  <c r="N175" i="87" s="1"/>
  <c r="V175" i="87" s="1"/>
  <c r="P78" i="87"/>
  <c r="X78" i="87" s="1"/>
  <c r="V74" i="87"/>
  <c r="P74" i="87"/>
  <c r="X74" i="87" s="1"/>
  <c r="V17" i="87"/>
  <c r="P17" i="87"/>
  <c r="X17" i="87" s="1"/>
  <c r="V67" i="87"/>
  <c r="P67" i="87"/>
  <c r="X67" i="87" s="1"/>
  <c r="V28" i="87"/>
  <c r="H111" i="87" s="1"/>
  <c r="P28" i="87"/>
  <c r="V21" i="87"/>
  <c r="P21" i="87"/>
  <c r="X21" i="87" s="1"/>
  <c r="Z501" i="87"/>
  <c r="Z1024" i="87"/>
  <c r="V7" i="87"/>
  <c r="H90" i="87" s="1"/>
  <c r="N90" i="87" s="1"/>
  <c r="W90" i="87" s="1"/>
  <c r="I187" i="87" s="1"/>
  <c r="X187" i="87" s="1"/>
  <c r="P7" i="87"/>
  <c r="X7" i="87" s="1"/>
  <c r="V57" i="87"/>
  <c r="P57" i="87"/>
  <c r="X57" i="87" s="1"/>
  <c r="V8" i="87"/>
  <c r="H91" i="87" s="1"/>
  <c r="N91" i="87" s="1"/>
  <c r="W91" i="87" s="1"/>
  <c r="I188" i="87" s="1"/>
  <c r="X188" i="87" s="1"/>
  <c r="P8" i="87"/>
  <c r="X8" i="87" s="1"/>
  <c r="V77" i="87"/>
  <c r="P77" i="87"/>
  <c r="X77" i="87" s="1"/>
  <c r="V73" i="87"/>
  <c r="P73" i="87"/>
  <c r="X73" i="87" s="1"/>
  <c r="Z1134" i="87"/>
  <c r="G391" i="87"/>
  <c r="Y291" i="87"/>
  <c r="G1118" i="87"/>
  <c r="Y1118" i="87" s="1"/>
  <c r="Z1118" i="87" s="1"/>
  <c r="G1119" i="87"/>
  <c r="Y1119" i="87" s="1"/>
  <c r="Z1119" i="87" s="1"/>
  <c r="G1122" i="87"/>
  <c r="Y1122" i="87" s="1"/>
  <c r="Z1122" i="87" s="1"/>
  <c r="G1127" i="87"/>
  <c r="Y1127" i="87" s="1"/>
  <c r="Z1127" i="87" s="1"/>
  <c r="G1124" i="87"/>
  <c r="Y1124" i="87" s="1"/>
  <c r="Z1124" i="87" s="1"/>
  <c r="G1125" i="87"/>
  <c r="Y1125" i="87" s="1"/>
  <c r="Z1125" i="87" s="1"/>
  <c r="G1128" i="87"/>
  <c r="Y1128" i="87" s="1"/>
  <c r="Z1128" i="87" s="1"/>
  <c r="G1120" i="87"/>
  <c r="Y1120" i="87" s="1"/>
  <c r="Z1120" i="87" s="1"/>
  <c r="G1121" i="87"/>
  <c r="Y1121" i="87" s="1"/>
  <c r="Z1121" i="87" s="1"/>
  <c r="G1117" i="87"/>
  <c r="G1126" i="87"/>
  <c r="Y1126" i="87" s="1"/>
  <c r="Z1126" i="87" s="1"/>
  <c r="G1123" i="87"/>
  <c r="Y1123" i="87" s="1"/>
  <c r="Z1123" i="87" s="1"/>
  <c r="I1029" i="87"/>
  <c r="X1029" i="87" s="1"/>
  <c r="W1024" i="87"/>
  <c r="Y1024" i="87"/>
  <c r="Z711" i="87"/>
  <c r="V12" i="87"/>
  <c r="H95" i="87" s="1"/>
  <c r="N95" i="87" s="1"/>
  <c r="V95" i="87" s="1"/>
  <c r="H192" i="87" s="1"/>
  <c r="N192" i="87" s="1"/>
  <c r="V192" i="87" s="1"/>
  <c r="H297" i="87" s="1"/>
  <c r="N297" i="87" s="1"/>
  <c r="V297" i="87" s="1"/>
  <c r="H402" i="87" s="1"/>
  <c r="N402" i="87" s="1"/>
  <c r="V402" i="87" s="1"/>
  <c r="H507" i="87" s="1"/>
  <c r="N507" i="87" s="1"/>
  <c r="V507" i="87" s="1"/>
  <c r="H612" i="87" s="1"/>
  <c r="N612" i="87" s="1"/>
  <c r="V612" i="87" s="1"/>
  <c r="H717" i="87" s="1"/>
  <c r="N717" i="87" s="1"/>
  <c r="V717" i="87" s="1"/>
  <c r="H822" i="87" s="1"/>
  <c r="N822" i="87" s="1"/>
  <c r="V822" i="87" s="1"/>
  <c r="H930" i="87" s="1"/>
  <c r="N930" i="87" s="1"/>
  <c r="V930" i="87" s="1"/>
  <c r="H1035" i="87" s="1"/>
  <c r="N1035" i="87" s="1"/>
  <c r="V1035" i="87" s="1"/>
  <c r="H1140" i="87" s="1"/>
  <c r="N1140" i="87" s="1"/>
  <c r="V1140" i="87" s="1"/>
  <c r="P12" i="87"/>
  <c r="X12" i="87" s="1"/>
  <c r="V23" i="87"/>
  <c r="P23" i="87"/>
  <c r="G1024" i="87"/>
  <c r="I816" i="87"/>
  <c r="X816" i="87" s="1"/>
  <c r="W811" i="87"/>
  <c r="V83" i="87"/>
  <c r="H180" i="87" s="1"/>
  <c r="N180" i="87" s="1"/>
  <c r="P83" i="87"/>
  <c r="X83" i="87" s="1"/>
  <c r="V54" i="87"/>
  <c r="P54" i="87"/>
  <c r="X54" i="87" s="1"/>
  <c r="V75" i="87"/>
  <c r="P75" i="87"/>
  <c r="X75" i="87" s="1"/>
  <c r="V35" i="87"/>
  <c r="P35" i="87"/>
  <c r="X35" i="87" s="1"/>
  <c r="V18" i="87"/>
  <c r="P18" i="87"/>
  <c r="X18" i="87" s="1"/>
  <c r="V48" i="87"/>
  <c r="P48" i="87"/>
  <c r="X48" i="87" s="1"/>
  <c r="V72" i="87"/>
  <c r="H169" i="87" s="1"/>
  <c r="N169" i="87" s="1"/>
  <c r="P72" i="87"/>
  <c r="X72" i="87" s="1"/>
  <c r="V79" i="87"/>
  <c r="H176" i="87" s="1"/>
  <c r="N176" i="87" s="1"/>
  <c r="P79" i="87"/>
  <c r="X79" i="87" s="1"/>
  <c r="V20" i="87"/>
  <c r="P20" i="87"/>
  <c r="X20" i="87" s="1"/>
  <c r="Z1029" i="87"/>
  <c r="I480" i="87"/>
  <c r="X480" i="87" s="1"/>
  <c r="I487" i="87"/>
  <c r="X487" i="87" s="1"/>
  <c r="I491" i="87"/>
  <c r="X491" i="87" s="1"/>
  <c r="I492" i="87"/>
  <c r="X492" i="87" s="1"/>
  <c r="I490" i="87"/>
  <c r="X490" i="87" s="1"/>
  <c r="I486" i="87"/>
  <c r="X486" i="87" s="1"/>
  <c r="I488" i="87"/>
  <c r="X488" i="87" s="1"/>
  <c r="I493" i="87"/>
  <c r="X493" i="87" s="1"/>
  <c r="I489" i="87"/>
  <c r="X489" i="87" s="1"/>
  <c r="I494" i="87"/>
  <c r="X494" i="87" s="1"/>
  <c r="I485" i="87"/>
  <c r="X485" i="87" s="1"/>
  <c r="I484" i="87"/>
  <c r="X484" i="87" s="1"/>
  <c r="G908" i="87"/>
  <c r="Y908" i="87" s="1"/>
  <c r="Z908" i="87" s="1"/>
  <c r="G909" i="87"/>
  <c r="Y909" i="87" s="1"/>
  <c r="Z909" i="87" s="1"/>
  <c r="G913" i="87"/>
  <c r="Y913" i="87" s="1"/>
  <c r="Z913" i="87" s="1"/>
  <c r="G914" i="87"/>
  <c r="Y914" i="87" s="1"/>
  <c r="Z914" i="87" s="1"/>
  <c r="G905" i="87"/>
  <c r="Y905" i="87" s="1"/>
  <c r="Z905" i="87" s="1"/>
  <c r="G915" i="87"/>
  <c r="Y915" i="87" s="1"/>
  <c r="Z915" i="87" s="1"/>
  <c r="G907" i="87"/>
  <c r="Y907" i="87" s="1"/>
  <c r="Z907" i="87" s="1"/>
  <c r="G911" i="87"/>
  <c r="Y911" i="87" s="1"/>
  <c r="Z911" i="87" s="1"/>
  <c r="G912" i="87"/>
  <c r="Y912" i="87" s="1"/>
  <c r="Z912" i="87" s="1"/>
  <c r="G904" i="87"/>
  <c r="Y904" i="87" s="1"/>
  <c r="Z904" i="87" s="1"/>
  <c r="G906" i="87"/>
  <c r="Y906" i="87" s="1"/>
  <c r="Z906" i="87" s="1"/>
  <c r="G910" i="87"/>
  <c r="Y910" i="87" s="1"/>
  <c r="Z910" i="87" s="1"/>
  <c r="G6" i="39"/>
  <c r="L66" i="82"/>
  <c r="L16" i="82"/>
  <c r="Q66" i="82"/>
  <c r="Q16" i="82"/>
  <c r="P66" i="82"/>
  <c r="P16" i="82"/>
  <c r="K66" i="82"/>
  <c r="K16" i="82"/>
  <c r="M66" i="82"/>
  <c r="M16" i="82"/>
  <c r="O66" i="82"/>
  <c r="O16" i="82"/>
  <c r="N66" i="82"/>
  <c r="N16" i="82"/>
  <c r="J17" i="88"/>
  <c r="Z7" i="87"/>
  <c r="Y84" i="87"/>
  <c r="J66" i="82"/>
  <c r="H66" i="82"/>
  <c r="K36" i="88"/>
  <c r="J36" i="88"/>
  <c r="Q32" i="82"/>
  <c r="P32" i="82"/>
  <c r="J44" i="88"/>
  <c r="J23" i="88"/>
  <c r="M32" i="82"/>
  <c r="G52" i="55"/>
  <c r="G53" i="55"/>
  <c r="D29" i="82"/>
  <c r="I16" i="82"/>
  <c r="D5" i="82"/>
  <c r="F7" i="39"/>
  <c r="K6" i="39"/>
  <c r="M7" i="39"/>
  <c r="N7" i="39"/>
  <c r="E29" i="39" l="1"/>
  <c r="F29" i="39" s="1"/>
  <c r="V168" i="87"/>
  <c r="P168" i="87"/>
  <c r="V169" i="87"/>
  <c r="W169" i="87"/>
  <c r="X6" i="87"/>
  <c r="N116" i="87"/>
  <c r="V116" i="87" s="1"/>
  <c r="H213" i="87" s="1"/>
  <c r="N124" i="87"/>
  <c r="V124" i="87" s="1"/>
  <c r="H221" i="87" s="1"/>
  <c r="N221" i="87" s="1"/>
  <c r="V221" i="87" s="1"/>
  <c r="H326" i="87" s="1"/>
  <c r="N326" i="87" s="1"/>
  <c r="V326" i="87" s="1"/>
  <c r="H431" i="87" s="1"/>
  <c r="N431" i="87" s="1"/>
  <c r="V431" i="87" s="1"/>
  <c r="H536" i="87" s="1"/>
  <c r="N536" i="87" s="1"/>
  <c r="V536" i="87" s="1"/>
  <c r="H641" i="87" s="1"/>
  <c r="N641" i="87" s="1"/>
  <c r="V641" i="87" s="1"/>
  <c r="H746" i="87" s="1"/>
  <c r="N746" i="87" s="1"/>
  <c r="V746" i="87" s="1"/>
  <c r="H851" i="87" s="1"/>
  <c r="N851" i="87" s="1"/>
  <c r="V851" i="87" s="1"/>
  <c r="H959" i="87" s="1"/>
  <c r="N959" i="87" s="1"/>
  <c r="V959" i="87" s="1"/>
  <c r="H1064" i="87" s="1"/>
  <c r="N1064" i="87" s="1"/>
  <c r="V1064" i="87" s="1"/>
  <c r="H1169" i="87" s="1"/>
  <c r="N1169" i="87" s="1"/>
  <c r="V1169" i="87" s="1"/>
  <c r="W168" i="87"/>
  <c r="X168" i="87" s="1"/>
  <c r="K31" i="39"/>
  <c r="G65" i="39"/>
  <c r="H65" i="39" s="1"/>
  <c r="E65" i="39"/>
  <c r="F65" i="39" s="1"/>
  <c r="X169" i="87"/>
  <c r="L64" i="39"/>
  <c r="L63" i="39"/>
  <c r="L65" i="39"/>
  <c r="H63" i="39"/>
  <c r="H64" i="39"/>
  <c r="N115" i="87"/>
  <c r="V115" i="87" s="1"/>
  <c r="H212" i="87" s="1"/>
  <c r="N125" i="87"/>
  <c r="N122" i="87"/>
  <c r="W122" i="87" s="1"/>
  <c r="X122" i="87" s="1"/>
  <c r="L16" i="39"/>
  <c r="L15" i="39"/>
  <c r="H7" i="39"/>
  <c r="H15" i="39"/>
  <c r="V176" i="87"/>
  <c r="W176" i="87"/>
  <c r="X176" i="87" s="1"/>
  <c r="H118" i="87"/>
  <c r="N118" i="87" s="1"/>
  <c r="V118" i="87" s="1"/>
  <c r="H215" i="87" s="1"/>
  <c r="N215" i="87" s="1"/>
  <c r="V215" i="87" s="1"/>
  <c r="H320" i="87" s="1"/>
  <c r="N320" i="87" s="1"/>
  <c r="V320" i="87" s="1"/>
  <c r="H425" i="87" s="1"/>
  <c r="N425" i="87" s="1"/>
  <c r="V425" i="87" s="1"/>
  <c r="H530" i="87" s="1"/>
  <c r="N530" i="87" s="1"/>
  <c r="V530" i="87" s="1"/>
  <c r="H635" i="87" s="1"/>
  <c r="N635" i="87" s="1"/>
  <c r="V635" i="87" s="1"/>
  <c r="H740" i="87" s="1"/>
  <c r="N740" i="87" s="1"/>
  <c r="V740" i="87" s="1"/>
  <c r="H845" i="87" s="1"/>
  <c r="N845" i="87" s="1"/>
  <c r="V845" i="87" s="1"/>
  <c r="H953" i="87" s="1"/>
  <c r="N953" i="87" s="1"/>
  <c r="V953" i="87" s="1"/>
  <c r="H1058" i="87" s="1"/>
  <c r="N1058" i="87" s="1"/>
  <c r="V1058" i="87" s="1"/>
  <c r="H1163" i="87" s="1"/>
  <c r="N1163" i="87" s="1"/>
  <c r="V1163" i="87" s="1"/>
  <c r="H160" i="87"/>
  <c r="N160" i="87" s="1"/>
  <c r="W160" i="87" s="1"/>
  <c r="I257" i="87" s="1"/>
  <c r="X257" i="87" s="1"/>
  <c r="H173" i="87"/>
  <c r="N173" i="87" s="1"/>
  <c r="H121" i="87"/>
  <c r="N121" i="87" s="1"/>
  <c r="W121" i="87" s="1"/>
  <c r="X121" i="87" s="1"/>
  <c r="W178" i="87"/>
  <c r="X178" i="87" s="1"/>
  <c r="W175" i="87"/>
  <c r="X175" i="87" s="1"/>
  <c r="P171" i="87"/>
  <c r="H159" i="87"/>
  <c r="N159" i="87" s="1"/>
  <c r="W159" i="87" s="1"/>
  <c r="I256" i="87" s="1"/>
  <c r="X256" i="87" s="1"/>
  <c r="H172" i="87"/>
  <c r="N172" i="87" s="1"/>
  <c r="W172" i="87" s="1"/>
  <c r="H157" i="87"/>
  <c r="N157" i="87" s="1"/>
  <c r="V157" i="87" s="1"/>
  <c r="H170" i="87"/>
  <c r="N170" i="87" s="1"/>
  <c r="V179" i="87"/>
  <c r="W179" i="87"/>
  <c r="X179" i="87" s="1"/>
  <c r="H120" i="87"/>
  <c r="N120" i="87" s="1"/>
  <c r="V120" i="87" s="1"/>
  <c r="H217" i="87" s="1"/>
  <c r="N217" i="87" s="1"/>
  <c r="V217" i="87" s="1"/>
  <c r="H322" i="87" s="1"/>
  <c r="N322" i="87" s="1"/>
  <c r="V322" i="87" s="1"/>
  <c r="H427" i="87" s="1"/>
  <c r="N427" i="87" s="1"/>
  <c r="V427" i="87" s="1"/>
  <c r="H532" i="87" s="1"/>
  <c r="N532" i="87" s="1"/>
  <c r="V532" i="87" s="1"/>
  <c r="H637" i="87" s="1"/>
  <c r="N637" i="87" s="1"/>
  <c r="V637" i="87" s="1"/>
  <c r="H742" i="87" s="1"/>
  <c r="N742" i="87" s="1"/>
  <c r="V742" i="87" s="1"/>
  <c r="H847" i="87" s="1"/>
  <c r="N847" i="87" s="1"/>
  <c r="V847" i="87" s="1"/>
  <c r="H955" i="87" s="1"/>
  <c r="N955" i="87" s="1"/>
  <c r="V955" i="87" s="1"/>
  <c r="H1060" i="87" s="1"/>
  <c r="N1060" i="87" s="1"/>
  <c r="V1060" i="87" s="1"/>
  <c r="H1165" i="87" s="1"/>
  <c r="N1165" i="87" s="1"/>
  <c r="V1165" i="87" s="1"/>
  <c r="H112" i="87"/>
  <c r="H114" i="87"/>
  <c r="H161" i="87"/>
  <c r="N161" i="87" s="1"/>
  <c r="H174" i="87"/>
  <c r="N174" i="87" s="1"/>
  <c r="P173" i="87"/>
  <c r="H119" i="87"/>
  <c r="N119" i="87" s="1"/>
  <c r="V119" i="87" s="1"/>
  <c r="H216" i="87" s="1"/>
  <c r="N216" i="87" s="1"/>
  <c r="V216" i="87" s="1"/>
  <c r="H321" i="87" s="1"/>
  <c r="N321" i="87" s="1"/>
  <c r="V321" i="87" s="1"/>
  <c r="H426" i="87" s="1"/>
  <c r="N426" i="87" s="1"/>
  <c r="V426" i="87" s="1"/>
  <c r="H531" i="87" s="1"/>
  <c r="N531" i="87" s="1"/>
  <c r="V531" i="87" s="1"/>
  <c r="H636" i="87" s="1"/>
  <c r="N636" i="87" s="1"/>
  <c r="V636" i="87" s="1"/>
  <c r="H741" i="87" s="1"/>
  <c r="N741" i="87" s="1"/>
  <c r="V741" i="87" s="1"/>
  <c r="H846" i="87" s="1"/>
  <c r="N846" i="87" s="1"/>
  <c r="V846" i="87" s="1"/>
  <c r="H954" i="87" s="1"/>
  <c r="N954" i="87" s="1"/>
  <c r="V954" i="87" s="1"/>
  <c r="H1059" i="87" s="1"/>
  <c r="N1059" i="87" s="1"/>
  <c r="V1059" i="87" s="1"/>
  <c r="H1164" i="87" s="1"/>
  <c r="N1164" i="87" s="1"/>
  <c r="V1164" i="87" s="1"/>
  <c r="P172" i="87"/>
  <c r="V180" i="87"/>
  <c r="W180" i="87"/>
  <c r="X180" i="87" s="1"/>
  <c r="H104" i="87"/>
  <c r="N104" i="87" s="1"/>
  <c r="W104" i="87" s="1"/>
  <c r="I201" i="87" s="1"/>
  <c r="X201" i="87" s="1"/>
  <c r="H158" i="87"/>
  <c r="N158" i="87" s="1"/>
  <c r="W158" i="87" s="1"/>
  <c r="I255" i="87" s="1"/>
  <c r="X255" i="87" s="1"/>
  <c r="H171" i="87"/>
  <c r="N171" i="87" s="1"/>
  <c r="V171" i="87" s="1"/>
  <c r="W177" i="87"/>
  <c r="X177" i="87" s="1"/>
  <c r="H127" i="87"/>
  <c r="N127" i="87"/>
  <c r="W127" i="87" s="1"/>
  <c r="I224" i="87" s="1"/>
  <c r="X224" i="87" s="1"/>
  <c r="H148" i="87"/>
  <c r="N148" i="87" s="1"/>
  <c r="W148" i="87" s="1"/>
  <c r="I245" i="87" s="1"/>
  <c r="X245" i="87" s="1"/>
  <c r="H139" i="87"/>
  <c r="N139" i="87" s="1"/>
  <c r="P139" i="87" s="1"/>
  <c r="H133" i="87"/>
  <c r="N133" i="87" s="1"/>
  <c r="V133" i="87" s="1"/>
  <c r="H230" i="87" s="1"/>
  <c r="N230" i="87" s="1"/>
  <c r="V230" i="87" s="1"/>
  <c r="H335" i="87" s="1"/>
  <c r="N335" i="87" s="1"/>
  <c r="V335" i="87" s="1"/>
  <c r="H440" i="87" s="1"/>
  <c r="N440" i="87" s="1"/>
  <c r="V440" i="87" s="1"/>
  <c r="H545" i="87" s="1"/>
  <c r="N545" i="87" s="1"/>
  <c r="V545" i="87" s="1"/>
  <c r="H650" i="87" s="1"/>
  <c r="N650" i="87" s="1"/>
  <c r="V650" i="87" s="1"/>
  <c r="H755" i="87" s="1"/>
  <c r="N755" i="87" s="1"/>
  <c r="V755" i="87" s="1"/>
  <c r="H860" i="87" s="1"/>
  <c r="N860" i="87" s="1"/>
  <c r="V860" i="87" s="1"/>
  <c r="H968" i="87" s="1"/>
  <c r="N968" i="87" s="1"/>
  <c r="V968" i="87" s="1"/>
  <c r="H1073" i="87" s="1"/>
  <c r="N1073" i="87" s="1"/>
  <c r="V1073" i="87" s="1"/>
  <c r="H1178" i="87" s="1"/>
  <c r="N1178" i="87" s="1"/>
  <c r="V1178" i="87" s="1"/>
  <c r="H145" i="87"/>
  <c r="N145" i="87" s="1"/>
  <c r="V145" i="87" s="1"/>
  <c r="H242" i="87" s="1"/>
  <c r="N242" i="87" s="1"/>
  <c r="V242" i="87" s="1"/>
  <c r="H347" i="87" s="1"/>
  <c r="N347" i="87" s="1"/>
  <c r="V347" i="87" s="1"/>
  <c r="H452" i="87" s="1"/>
  <c r="N452" i="87" s="1"/>
  <c r="V452" i="87" s="1"/>
  <c r="H557" i="87" s="1"/>
  <c r="N557" i="87" s="1"/>
  <c r="V557" i="87" s="1"/>
  <c r="H662" i="87" s="1"/>
  <c r="N662" i="87" s="1"/>
  <c r="V662" i="87" s="1"/>
  <c r="H767" i="87" s="1"/>
  <c r="N767" i="87" s="1"/>
  <c r="V767" i="87" s="1"/>
  <c r="H872" i="87" s="1"/>
  <c r="N872" i="87" s="1"/>
  <c r="V872" i="87" s="1"/>
  <c r="H980" i="87" s="1"/>
  <c r="N980" i="87" s="1"/>
  <c r="V980" i="87" s="1"/>
  <c r="H1085" i="87" s="1"/>
  <c r="N1085" i="87" s="1"/>
  <c r="V1085" i="87" s="1"/>
  <c r="H1190" i="87" s="1"/>
  <c r="N1190" i="87" s="1"/>
  <c r="V1190" i="87" s="1"/>
  <c r="H129" i="87"/>
  <c r="N129" i="87" s="1"/>
  <c r="V129" i="87" s="1"/>
  <c r="H226" i="87" s="1"/>
  <c r="N226" i="87" s="1"/>
  <c r="V226" i="87" s="1"/>
  <c r="H331" i="87" s="1"/>
  <c r="N331" i="87" s="1"/>
  <c r="V331" i="87" s="1"/>
  <c r="H436" i="87" s="1"/>
  <c r="N436" i="87" s="1"/>
  <c r="V436" i="87" s="1"/>
  <c r="H541" i="87" s="1"/>
  <c r="N541" i="87" s="1"/>
  <c r="V541" i="87" s="1"/>
  <c r="H646" i="87" s="1"/>
  <c r="N646" i="87" s="1"/>
  <c r="V646" i="87" s="1"/>
  <c r="H751" i="87" s="1"/>
  <c r="N751" i="87" s="1"/>
  <c r="V751" i="87" s="1"/>
  <c r="H856" i="87" s="1"/>
  <c r="N856" i="87" s="1"/>
  <c r="V856" i="87" s="1"/>
  <c r="H964" i="87" s="1"/>
  <c r="N964" i="87" s="1"/>
  <c r="V964" i="87" s="1"/>
  <c r="H1069" i="87" s="1"/>
  <c r="N1069" i="87" s="1"/>
  <c r="V1069" i="87" s="1"/>
  <c r="H1174" i="87" s="1"/>
  <c r="N1174" i="87" s="1"/>
  <c r="V1174" i="87" s="1"/>
  <c r="H136" i="87"/>
  <c r="N136" i="87" s="1"/>
  <c r="V136" i="87" s="1"/>
  <c r="H233" i="87" s="1"/>
  <c r="N233" i="87" s="1"/>
  <c r="V233" i="87" s="1"/>
  <c r="H338" i="87" s="1"/>
  <c r="N338" i="87" s="1"/>
  <c r="V338" i="87" s="1"/>
  <c r="H443" i="87" s="1"/>
  <c r="N443" i="87" s="1"/>
  <c r="V443" i="87" s="1"/>
  <c r="H548" i="87" s="1"/>
  <c r="N548" i="87" s="1"/>
  <c r="V548" i="87" s="1"/>
  <c r="H653" i="87" s="1"/>
  <c r="N653" i="87" s="1"/>
  <c r="V653" i="87" s="1"/>
  <c r="H758" i="87" s="1"/>
  <c r="N758" i="87" s="1"/>
  <c r="V758" i="87" s="1"/>
  <c r="H863" i="87" s="1"/>
  <c r="N863" i="87" s="1"/>
  <c r="V863" i="87" s="1"/>
  <c r="H971" i="87" s="1"/>
  <c r="N971" i="87" s="1"/>
  <c r="V971" i="87" s="1"/>
  <c r="H1076" i="87" s="1"/>
  <c r="N1076" i="87" s="1"/>
  <c r="V1076" i="87" s="1"/>
  <c r="H1181" i="87" s="1"/>
  <c r="N1181" i="87" s="1"/>
  <c r="V1181" i="87" s="1"/>
  <c r="H151" i="87"/>
  <c r="H131" i="87"/>
  <c r="N131" i="87" s="1"/>
  <c r="V131" i="87" s="1"/>
  <c r="H228" i="87" s="1"/>
  <c r="N228" i="87" s="1"/>
  <c r="V228" i="87" s="1"/>
  <c r="H333" i="87" s="1"/>
  <c r="N333" i="87" s="1"/>
  <c r="V333" i="87" s="1"/>
  <c r="H438" i="87" s="1"/>
  <c r="N438" i="87" s="1"/>
  <c r="V438" i="87" s="1"/>
  <c r="H543" i="87" s="1"/>
  <c r="N543" i="87" s="1"/>
  <c r="V543" i="87" s="1"/>
  <c r="H648" i="87" s="1"/>
  <c r="N648" i="87" s="1"/>
  <c r="V648" i="87" s="1"/>
  <c r="H753" i="87" s="1"/>
  <c r="N753" i="87" s="1"/>
  <c r="V753" i="87" s="1"/>
  <c r="H858" i="87" s="1"/>
  <c r="N858" i="87" s="1"/>
  <c r="V858" i="87" s="1"/>
  <c r="H966" i="87" s="1"/>
  <c r="N966" i="87" s="1"/>
  <c r="V966" i="87" s="1"/>
  <c r="H1071" i="87" s="1"/>
  <c r="N1071" i="87" s="1"/>
  <c r="V1071" i="87" s="1"/>
  <c r="H1176" i="87" s="1"/>
  <c r="N1176" i="87" s="1"/>
  <c r="V1176" i="87" s="1"/>
  <c r="H143" i="87"/>
  <c r="N143" i="87" s="1"/>
  <c r="W143" i="87" s="1"/>
  <c r="I240" i="87" s="1"/>
  <c r="X240" i="87" s="1"/>
  <c r="H141" i="87"/>
  <c r="N141" i="87" s="1"/>
  <c r="V141" i="87" s="1"/>
  <c r="H238" i="87" s="1"/>
  <c r="N238" i="87" s="1"/>
  <c r="V238" i="87" s="1"/>
  <c r="H343" i="87" s="1"/>
  <c r="N343" i="87" s="1"/>
  <c r="V343" i="87" s="1"/>
  <c r="H448" i="87" s="1"/>
  <c r="N448" i="87" s="1"/>
  <c r="V448" i="87" s="1"/>
  <c r="H553" i="87" s="1"/>
  <c r="N553" i="87" s="1"/>
  <c r="V553" i="87" s="1"/>
  <c r="H658" i="87" s="1"/>
  <c r="N658" i="87" s="1"/>
  <c r="V658" i="87" s="1"/>
  <c r="H763" i="87" s="1"/>
  <c r="N763" i="87" s="1"/>
  <c r="V763" i="87" s="1"/>
  <c r="H868" i="87" s="1"/>
  <c r="N868" i="87" s="1"/>
  <c r="V868" i="87" s="1"/>
  <c r="H976" i="87" s="1"/>
  <c r="N976" i="87" s="1"/>
  <c r="V976" i="87" s="1"/>
  <c r="H1081" i="87" s="1"/>
  <c r="N1081" i="87" s="1"/>
  <c r="V1081" i="87" s="1"/>
  <c r="H1186" i="87" s="1"/>
  <c r="N1186" i="87" s="1"/>
  <c r="V1186" i="87" s="1"/>
  <c r="H146" i="87"/>
  <c r="N146" i="87" s="1"/>
  <c r="V146" i="87" s="1"/>
  <c r="H243" i="87" s="1"/>
  <c r="H135" i="87"/>
  <c r="N135" i="87" s="1"/>
  <c r="V135" i="87" s="1"/>
  <c r="H232" i="87" s="1"/>
  <c r="N232" i="87" s="1"/>
  <c r="V232" i="87" s="1"/>
  <c r="H337" i="87" s="1"/>
  <c r="N337" i="87" s="1"/>
  <c r="V337" i="87" s="1"/>
  <c r="H442" i="87" s="1"/>
  <c r="N442" i="87" s="1"/>
  <c r="V442" i="87" s="1"/>
  <c r="H547" i="87" s="1"/>
  <c r="N547" i="87" s="1"/>
  <c r="V547" i="87" s="1"/>
  <c r="H652" i="87" s="1"/>
  <c r="N652" i="87" s="1"/>
  <c r="V652" i="87" s="1"/>
  <c r="H757" i="87" s="1"/>
  <c r="N757" i="87" s="1"/>
  <c r="V757" i="87" s="1"/>
  <c r="H862" i="87" s="1"/>
  <c r="N862" i="87" s="1"/>
  <c r="V862" i="87" s="1"/>
  <c r="H970" i="87" s="1"/>
  <c r="N970" i="87" s="1"/>
  <c r="V970" i="87" s="1"/>
  <c r="H1075" i="87" s="1"/>
  <c r="N1075" i="87" s="1"/>
  <c r="V1075" i="87" s="1"/>
  <c r="H1180" i="87" s="1"/>
  <c r="N1180" i="87" s="1"/>
  <c r="V1180" i="87" s="1"/>
  <c r="H134" i="87"/>
  <c r="N134" i="87" s="1"/>
  <c r="V134" i="87" s="1"/>
  <c r="H231" i="87" s="1"/>
  <c r="N231" i="87" s="1"/>
  <c r="V231" i="87" s="1"/>
  <c r="H336" i="87" s="1"/>
  <c r="N336" i="87" s="1"/>
  <c r="V336" i="87" s="1"/>
  <c r="H441" i="87" s="1"/>
  <c r="N441" i="87" s="1"/>
  <c r="V441" i="87" s="1"/>
  <c r="H546" i="87" s="1"/>
  <c r="N546" i="87" s="1"/>
  <c r="V546" i="87" s="1"/>
  <c r="H651" i="87" s="1"/>
  <c r="N651" i="87" s="1"/>
  <c r="V651" i="87" s="1"/>
  <c r="H756" i="87" s="1"/>
  <c r="N756" i="87" s="1"/>
  <c r="V756" i="87" s="1"/>
  <c r="H861" i="87" s="1"/>
  <c r="N861" i="87" s="1"/>
  <c r="V861" i="87" s="1"/>
  <c r="H969" i="87" s="1"/>
  <c r="N969" i="87" s="1"/>
  <c r="V969" i="87" s="1"/>
  <c r="H1074" i="87" s="1"/>
  <c r="N1074" i="87" s="1"/>
  <c r="V1074" i="87" s="1"/>
  <c r="H1179" i="87" s="1"/>
  <c r="N1179" i="87" s="1"/>
  <c r="V1179" i="87" s="1"/>
  <c r="H137" i="87"/>
  <c r="N137" i="87" s="1"/>
  <c r="V137" i="87" s="1"/>
  <c r="H234" i="87" s="1"/>
  <c r="N234" i="87" s="1"/>
  <c r="V234" i="87" s="1"/>
  <c r="H339" i="87" s="1"/>
  <c r="N339" i="87" s="1"/>
  <c r="V339" i="87" s="1"/>
  <c r="H444" i="87" s="1"/>
  <c r="N444" i="87" s="1"/>
  <c r="V444" i="87" s="1"/>
  <c r="H549" i="87" s="1"/>
  <c r="N549" i="87" s="1"/>
  <c r="V549" i="87" s="1"/>
  <c r="H654" i="87" s="1"/>
  <c r="N654" i="87" s="1"/>
  <c r="V654" i="87" s="1"/>
  <c r="H759" i="87" s="1"/>
  <c r="N759" i="87" s="1"/>
  <c r="V759" i="87" s="1"/>
  <c r="H864" i="87" s="1"/>
  <c r="N864" i="87" s="1"/>
  <c r="V864" i="87" s="1"/>
  <c r="H972" i="87" s="1"/>
  <c r="N972" i="87" s="1"/>
  <c r="V972" i="87" s="1"/>
  <c r="H1077" i="87" s="1"/>
  <c r="N1077" i="87" s="1"/>
  <c r="V1077" i="87" s="1"/>
  <c r="H1182" i="87" s="1"/>
  <c r="N1182" i="87" s="1"/>
  <c r="V1182" i="87" s="1"/>
  <c r="H140" i="87"/>
  <c r="N140" i="87" s="1"/>
  <c r="V140" i="87" s="1"/>
  <c r="H237" i="87" s="1"/>
  <c r="N237" i="87" s="1"/>
  <c r="V237" i="87" s="1"/>
  <c r="H342" i="87" s="1"/>
  <c r="N342" i="87" s="1"/>
  <c r="V342" i="87" s="1"/>
  <c r="H447" i="87" s="1"/>
  <c r="N447" i="87" s="1"/>
  <c r="V447" i="87" s="1"/>
  <c r="H552" i="87" s="1"/>
  <c r="N552" i="87" s="1"/>
  <c r="V552" i="87" s="1"/>
  <c r="H657" i="87" s="1"/>
  <c r="N657" i="87" s="1"/>
  <c r="V657" i="87" s="1"/>
  <c r="H762" i="87" s="1"/>
  <c r="N762" i="87" s="1"/>
  <c r="V762" i="87" s="1"/>
  <c r="H867" i="87" s="1"/>
  <c r="N867" i="87" s="1"/>
  <c r="V867" i="87" s="1"/>
  <c r="H975" i="87" s="1"/>
  <c r="N975" i="87" s="1"/>
  <c r="V975" i="87" s="1"/>
  <c r="H1080" i="87" s="1"/>
  <c r="N1080" i="87" s="1"/>
  <c r="V1080" i="87" s="1"/>
  <c r="H1185" i="87" s="1"/>
  <c r="N1185" i="87" s="1"/>
  <c r="V1185" i="87" s="1"/>
  <c r="H142" i="87"/>
  <c r="N142" i="87" s="1"/>
  <c r="P142" i="87" s="1"/>
  <c r="H130" i="87"/>
  <c r="N130" i="87" s="1"/>
  <c r="V130" i="87" s="1"/>
  <c r="H227" i="87" s="1"/>
  <c r="N227" i="87" s="1"/>
  <c r="V227" i="87" s="1"/>
  <c r="H332" i="87" s="1"/>
  <c r="N332" i="87" s="1"/>
  <c r="V332" i="87" s="1"/>
  <c r="H437" i="87" s="1"/>
  <c r="N437" i="87" s="1"/>
  <c r="V437" i="87" s="1"/>
  <c r="H542" i="87" s="1"/>
  <c r="N542" i="87" s="1"/>
  <c r="V542" i="87" s="1"/>
  <c r="H647" i="87" s="1"/>
  <c r="N647" i="87" s="1"/>
  <c r="V647" i="87" s="1"/>
  <c r="H752" i="87" s="1"/>
  <c r="N752" i="87" s="1"/>
  <c r="V752" i="87" s="1"/>
  <c r="H857" i="87" s="1"/>
  <c r="N857" i="87" s="1"/>
  <c r="V857" i="87" s="1"/>
  <c r="H965" i="87" s="1"/>
  <c r="N965" i="87" s="1"/>
  <c r="V965" i="87" s="1"/>
  <c r="H1070" i="87" s="1"/>
  <c r="N1070" i="87" s="1"/>
  <c r="V1070" i="87" s="1"/>
  <c r="H1175" i="87" s="1"/>
  <c r="N1175" i="87" s="1"/>
  <c r="V1175" i="87" s="1"/>
  <c r="H132" i="87"/>
  <c r="N132" i="87" s="1"/>
  <c r="H149" i="87"/>
  <c r="N149" i="87" s="1"/>
  <c r="W149" i="87" s="1"/>
  <c r="I246" i="87" s="1"/>
  <c r="X246" i="87" s="1"/>
  <c r="H128" i="87"/>
  <c r="N128" i="87" s="1"/>
  <c r="W128" i="87" s="1"/>
  <c r="I225" i="87" s="1"/>
  <c r="X225" i="87" s="1"/>
  <c r="H144" i="87"/>
  <c r="N144" i="87" s="1"/>
  <c r="H147" i="87"/>
  <c r="N147" i="87" s="1"/>
  <c r="W147" i="87" s="1"/>
  <c r="I244" i="87" s="1"/>
  <c r="X244" i="87" s="1"/>
  <c r="H138" i="87"/>
  <c r="N138" i="87" s="1"/>
  <c r="V138" i="87" s="1"/>
  <c r="H235" i="87" s="1"/>
  <c r="N235" i="87" s="1"/>
  <c r="V235" i="87" s="1"/>
  <c r="H340" i="87" s="1"/>
  <c r="N340" i="87" s="1"/>
  <c r="V340" i="87" s="1"/>
  <c r="H445" i="87" s="1"/>
  <c r="N445" i="87" s="1"/>
  <c r="V445" i="87" s="1"/>
  <c r="H550" i="87" s="1"/>
  <c r="N550" i="87" s="1"/>
  <c r="V550" i="87" s="1"/>
  <c r="H655" i="87" s="1"/>
  <c r="N655" i="87" s="1"/>
  <c r="V655" i="87" s="1"/>
  <c r="H760" i="87" s="1"/>
  <c r="N760" i="87" s="1"/>
  <c r="V760" i="87" s="1"/>
  <c r="H865" i="87" s="1"/>
  <c r="N865" i="87" s="1"/>
  <c r="V865" i="87" s="1"/>
  <c r="H973" i="87" s="1"/>
  <c r="N973" i="87" s="1"/>
  <c r="V973" i="87" s="1"/>
  <c r="H1078" i="87" s="1"/>
  <c r="N1078" i="87" s="1"/>
  <c r="V1078" i="87" s="1"/>
  <c r="H1183" i="87" s="1"/>
  <c r="N1183" i="87" s="1"/>
  <c r="V1183" i="87" s="1"/>
  <c r="H126" i="87"/>
  <c r="N126" i="87" s="1"/>
  <c r="V125" i="87"/>
  <c r="H222" i="87" s="1"/>
  <c r="W125" i="87"/>
  <c r="X125" i="87" s="1"/>
  <c r="W146" i="87"/>
  <c r="X146" i="87" s="1"/>
  <c r="W126" i="87"/>
  <c r="V122" i="87"/>
  <c r="H219" i="87" s="1"/>
  <c r="V91" i="87"/>
  <c r="H188" i="87" s="1"/>
  <c r="N188" i="87" s="1"/>
  <c r="V188" i="87" s="1"/>
  <c r="H293" i="87" s="1"/>
  <c r="N293" i="87" s="1"/>
  <c r="V293" i="87" s="1"/>
  <c r="H398" i="87" s="1"/>
  <c r="N398" i="87" s="1"/>
  <c r="V398" i="87" s="1"/>
  <c r="H503" i="87" s="1"/>
  <c r="N503" i="87" s="1"/>
  <c r="V503" i="87" s="1"/>
  <c r="H608" i="87" s="1"/>
  <c r="N608" i="87" s="1"/>
  <c r="V608" i="87" s="1"/>
  <c r="H713" i="87" s="1"/>
  <c r="N713" i="87" s="1"/>
  <c r="V713" i="87" s="1"/>
  <c r="H818" i="87" s="1"/>
  <c r="N818" i="87" s="1"/>
  <c r="V818" i="87" s="1"/>
  <c r="H926" i="87" s="1"/>
  <c r="N926" i="87" s="1"/>
  <c r="V926" i="87" s="1"/>
  <c r="H1031" i="87" s="1"/>
  <c r="N1031" i="87" s="1"/>
  <c r="V1031" i="87" s="1"/>
  <c r="H1136" i="87" s="1"/>
  <c r="N1136" i="87" s="1"/>
  <c r="V1136" i="87" s="1"/>
  <c r="P91" i="87"/>
  <c r="X91" i="87" s="1"/>
  <c r="P143" i="87"/>
  <c r="V93" i="87"/>
  <c r="H190" i="87" s="1"/>
  <c r="N190" i="87" s="1"/>
  <c r="V190" i="87" s="1"/>
  <c r="H295" i="87" s="1"/>
  <c r="N295" i="87" s="1"/>
  <c r="V295" i="87" s="1"/>
  <c r="H400" i="87" s="1"/>
  <c r="N400" i="87" s="1"/>
  <c r="V400" i="87" s="1"/>
  <c r="H505" i="87" s="1"/>
  <c r="N505" i="87" s="1"/>
  <c r="V505" i="87" s="1"/>
  <c r="H610" i="87" s="1"/>
  <c r="N610" i="87" s="1"/>
  <c r="V610" i="87" s="1"/>
  <c r="H715" i="87" s="1"/>
  <c r="N715" i="87" s="1"/>
  <c r="V715" i="87" s="1"/>
  <c r="H820" i="87" s="1"/>
  <c r="N820" i="87" s="1"/>
  <c r="V820" i="87" s="1"/>
  <c r="H928" i="87" s="1"/>
  <c r="N928" i="87" s="1"/>
  <c r="V928" i="87" s="1"/>
  <c r="H1033" i="87" s="1"/>
  <c r="N1033" i="87" s="1"/>
  <c r="V1033" i="87" s="1"/>
  <c r="H1138" i="87" s="1"/>
  <c r="N1138" i="87" s="1"/>
  <c r="V1138" i="87" s="1"/>
  <c r="P93" i="87"/>
  <c r="X93" i="87" s="1"/>
  <c r="V92" i="87"/>
  <c r="H189" i="87" s="1"/>
  <c r="N189" i="87" s="1"/>
  <c r="V189" i="87" s="1"/>
  <c r="H294" i="87" s="1"/>
  <c r="N294" i="87" s="1"/>
  <c r="V294" i="87" s="1"/>
  <c r="H399" i="87" s="1"/>
  <c r="N399" i="87" s="1"/>
  <c r="V399" i="87" s="1"/>
  <c r="H504" i="87" s="1"/>
  <c r="N504" i="87" s="1"/>
  <c r="V504" i="87" s="1"/>
  <c r="H609" i="87" s="1"/>
  <c r="N609" i="87" s="1"/>
  <c r="V609" i="87" s="1"/>
  <c r="H714" i="87" s="1"/>
  <c r="N714" i="87" s="1"/>
  <c r="V714" i="87" s="1"/>
  <c r="H819" i="87" s="1"/>
  <c r="N819" i="87" s="1"/>
  <c r="V819" i="87" s="1"/>
  <c r="H927" i="87" s="1"/>
  <c r="N927" i="87" s="1"/>
  <c r="V927" i="87" s="1"/>
  <c r="H1032" i="87" s="1"/>
  <c r="N1032" i="87" s="1"/>
  <c r="V1032" i="87" s="1"/>
  <c r="H1137" i="87" s="1"/>
  <c r="N1137" i="87" s="1"/>
  <c r="V1137" i="87" s="1"/>
  <c r="P92" i="87"/>
  <c r="X92" i="87" s="1"/>
  <c r="V90" i="87"/>
  <c r="H187" i="87" s="1"/>
  <c r="N187" i="87" s="1"/>
  <c r="V187" i="87" s="1"/>
  <c r="H292" i="87" s="1"/>
  <c r="N292" i="87" s="1"/>
  <c r="V292" i="87" s="1"/>
  <c r="H397" i="87" s="1"/>
  <c r="N397" i="87" s="1"/>
  <c r="V397" i="87" s="1"/>
  <c r="H502" i="87" s="1"/>
  <c r="N502" i="87" s="1"/>
  <c r="V502" i="87" s="1"/>
  <c r="H607" i="87" s="1"/>
  <c r="N607" i="87" s="1"/>
  <c r="V607" i="87" s="1"/>
  <c r="H712" i="87" s="1"/>
  <c r="N712" i="87" s="1"/>
  <c r="V712" i="87" s="1"/>
  <c r="H817" i="87" s="1"/>
  <c r="N817" i="87" s="1"/>
  <c r="V817" i="87" s="1"/>
  <c r="H925" i="87" s="1"/>
  <c r="N925" i="87" s="1"/>
  <c r="V925" i="87" s="1"/>
  <c r="H1030" i="87" s="1"/>
  <c r="N1030" i="87" s="1"/>
  <c r="V1030" i="87" s="1"/>
  <c r="H1135" i="87" s="1"/>
  <c r="N1135" i="87" s="1"/>
  <c r="V1135" i="87" s="1"/>
  <c r="P90" i="87"/>
  <c r="X90" i="87" s="1"/>
  <c r="P138" i="87"/>
  <c r="X138" i="87" s="1"/>
  <c r="V123" i="87"/>
  <c r="H220" i="87" s="1"/>
  <c r="N220" i="87" s="1"/>
  <c r="V220" i="87" s="1"/>
  <c r="H325" i="87" s="1"/>
  <c r="N325" i="87" s="1"/>
  <c r="V325" i="87" s="1"/>
  <c r="H430" i="87" s="1"/>
  <c r="N430" i="87" s="1"/>
  <c r="V430" i="87" s="1"/>
  <c r="H535" i="87" s="1"/>
  <c r="N535" i="87" s="1"/>
  <c r="V535" i="87" s="1"/>
  <c r="H640" i="87" s="1"/>
  <c r="N640" i="87" s="1"/>
  <c r="V640" i="87" s="1"/>
  <c r="H745" i="87" s="1"/>
  <c r="N745" i="87" s="1"/>
  <c r="V745" i="87" s="1"/>
  <c r="H850" i="87" s="1"/>
  <c r="N850" i="87" s="1"/>
  <c r="V850" i="87" s="1"/>
  <c r="H958" i="87" s="1"/>
  <c r="N958" i="87" s="1"/>
  <c r="V958" i="87" s="1"/>
  <c r="H1063" i="87" s="1"/>
  <c r="N1063" i="87" s="1"/>
  <c r="V1063" i="87" s="1"/>
  <c r="H1168" i="87" s="1"/>
  <c r="N1168" i="87" s="1"/>
  <c r="V1168" i="87" s="1"/>
  <c r="P123" i="87"/>
  <c r="X123" i="87" s="1"/>
  <c r="P127" i="87"/>
  <c r="V96" i="87"/>
  <c r="H193" i="87" s="1"/>
  <c r="N193" i="87" s="1"/>
  <c r="V193" i="87" s="1"/>
  <c r="H298" i="87" s="1"/>
  <c r="N298" i="87" s="1"/>
  <c r="V298" i="87" s="1"/>
  <c r="H403" i="87" s="1"/>
  <c r="N403" i="87" s="1"/>
  <c r="V403" i="87" s="1"/>
  <c r="H508" i="87" s="1"/>
  <c r="N508" i="87" s="1"/>
  <c r="V508" i="87" s="1"/>
  <c r="H613" i="87" s="1"/>
  <c r="N613" i="87" s="1"/>
  <c r="V613" i="87" s="1"/>
  <c r="H718" i="87" s="1"/>
  <c r="N718" i="87" s="1"/>
  <c r="V718" i="87" s="1"/>
  <c r="H823" i="87" s="1"/>
  <c r="N823" i="87" s="1"/>
  <c r="V823" i="87" s="1"/>
  <c r="H931" i="87" s="1"/>
  <c r="N931" i="87" s="1"/>
  <c r="V931" i="87" s="1"/>
  <c r="H1036" i="87" s="1"/>
  <c r="N1036" i="87" s="1"/>
  <c r="V1036" i="87" s="1"/>
  <c r="H1141" i="87" s="1"/>
  <c r="N1141" i="87" s="1"/>
  <c r="V1141" i="87" s="1"/>
  <c r="P96" i="87"/>
  <c r="X96" i="87" s="1"/>
  <c r="P141" i="87"/>
  <c r="X141" i="87" s="1"/>
  <c r="P147" i="87"/>
  <c r="K48" i="39"/>
  <c r="L48" i="39" s="1"/>
  <c r="I89" i="87"/>
  <c r="H155" i="87"/>
  <c r="I778" i="87"/>
  <c r="X778" i="87" s="1"/>
  <c r="I777" i="87"/>
  <c r="X777" i="87" s="1"/>
  <c r="I1095" i="87"/>
  <c r="X1095" i="87" s="1"/>
  <c r="I1096" i="87"/>
  <c r="X1096" i="87" s="1"/>
  <c r="I990" i="87"/>
  <c r="X990" i="87" s="1"/>
  <c r="I991" i="87"/>
  <c r="X991" i="87" s="1"/>
  <c r="I673" i="87"/>
  <c r="X673" i="87" s="1"/>
  <c r="I672" i="87"/>
  <c r="X672" i="87" s="1"/>
  <c r="I883" i="87"/>
  <c r="X883" i="87" s="1"/>
  <c r="I882" i="87"/>
  <c r="X882" i="87" s="1"/>
  <c r="I1200" i="87"/>
  <c r="X1200" i="87" s="1"/>
  <c r="I1201" i="87"/>
  <c r="X1201" i="87" s="1"/>
  <c r="H156" i="87"/>
  <c r="I155" i="87"/>
  <c r="I357" i="87"/>
  <c r="X357" i="87" s="1"/>
  <c r="I358" i="87"/>
  <c r="X358" i="87" s="1"/>
  <c r="I568" i="87"/>
  <c r="X568" i="87" s="1"/>
  <c r="I567" i="87"/>
  <c r="X567" i="87" s="1"/>
  <c r="I671" i="87"/>
  <c r="X671" i="87" s="1"/>
  <c r="I669" i="87"/>
  <c r="X669" i="87" s="1"/>
  <c r="I670" i="87"/>
  <c r="X670" i="87" s="1"/>
  <c r="I668" i="87"/>
  <c r="X668" i="87" s="1"/>
  <c r="H152" i="87"/>
  <c r="I881" i="87"/>
  <c r="X881" i="87" s="1"/>
  <c r="I879" i="87"/>
  <c r="X879" i="87" s="1"/>
  <c r="I878" i="87"/>
  <c r="X878" i="87" s="1"/>
  <c r="I880" i="87"/>
  <c r="X880" i="87" s="1"/>
  <c r="I250" i="87"/>
  <c r="X250" i="87" s="1"/>
  <c r="I1199" i="87"/>
  <c r="X1199" i="87" s="1"/>
  <c r="I1197" i="87"/>
  <c r="X1197" i="87" s="1"/>
  <c r="I1198" i="87"/>
  <c r="X1198" i="87" s="1"/>
  <c r="I1196" i="87"/>
  <c r="X1196" i="87" s="1"/>
  <c r="I154" i="87"/>
  <c r="I152" i="87"/>
  <c r="I151" i="87"/>
  <c r="I153" i="87"/>
  <c r="I356" i="87"/>
  <c r="X356" i="87" s="1"/>
  <c r="I355" i="87"/>
  <c r="X355" i="87" s="1"/>
  <c r="I354" i="87"/>
  <c r="X354" i="87" s="1"/>
  <c r="I353" i="87"/>
  <c r="X353" i="87" s="1"/>
  <c r="I566" i="87"/>
  <c r="X566" i="87" s="1"/>
  <c r="I564" i="87"/>
  <c r="X564" i="87" s="1"/>
  <c r="I563" i="87"/>
  <c r="X563" i="87" s="1"/>
  <c r="I565" i="87"/>
  <c r="X565" i="87" s="1"/>
  <c r="I776" i="87"/>
  <c r="X776" i="87" s="1"/>
  <c r="I773" i="87"/>
  <c r="X773" i="87" s="1"/>
  <c r="I774" i="87"/>
  <c r="X774" i="87" s="1"/>
  <c r="I775" i="87"/>
  <c r="X775" i="87" s="1"/>
  <c r="H153" i="87"/>
  <c r="I1094" i="87"/>
  <c r="X1094" i="87" s="1"/>
  <c r="I1091" i="87"/>
  <c r="X1091" i="87" s="1"/>
  <c r="I1092" i="87"/>
  <c r="X1092" i="87" s="1"/>
  <c r="I1093" i="87"/>
  <c r="X1093" i="87" s="1"/>
  <c r="I989" i="87"/>
  <c r="X989" i="87" s="1"/>
  <c r="I987" i="87"/>
  <c r="X987" i="87" s="1"/>
  <c r="I986" i="87"/>
  <c r="X986" i="87" s="1"/>
  <c r="I988" i="87"/>
  <c r="X988" i="87" s="1"/>
  <c r="G496" i="87"/>
  <c r="Y496" i="87"/>
  <c r="H154" i="87"/>
  <c r="I366" i="87"/>
  <c r="X366" i="87" s="1"/>
  <c r="I367" i="87"/>
  <c r="X367" i="87" s="1"/>
  <c r="I368" i="87"/>
  <c r="X368" i="87" s="1"/>
  <c r="I365" i="87"/>
  <c r="X365" i="87" s="1"/>
  <c r="I788" i="87"/>
  <c r="X788" i="87" s="1"/>
  <c r="I786" i="87"/>
  <c r="X786" i="87" s="1"/>
  <c r="I785" i="87"/>
  <c r="X785" i="87" s="1"/>
  <c r="I787" i="87"/>
  <c r="X787" i="87" s="1"/>
  <c r="I1000" i="87"/>
  <c r="X1000" i="87" s="1"/>
  <c r="I999" i="87"/>
  <c r="X999" i="87" s="1"/>
  <c r="I1001" i="87"/>
  <c r="X1001" i="87" s="1"/>
  <c r="I998" i="87"/>
  <c r="X998" i="87" s="1"/>
  <c r="H163" i="87"/>
  <c r="I164" i="87"/>
  <c r="I165" i="87"/>
  <c r="I166" i="87"/>
  <c r="X166" i="87" s="1"/>
  <c r="I163" i="87"/>
  <c r="I683" i="87"/>
  <c r="X683" i="87" s="1"/>
  <c r="I682" i="87"/>
  <c r="X682" i="87" s="1"/>
  <c r="I680" i="87"/>
  <c r="X680" i="87" s="1"/>
  <c r="I1104" i="87"/>
  <c r="X1104" i="87" s="1"/>
  <c r="I1103" i="87"/>
  <c r="X1103" i="87" s="1"/>
  <c r="I1105" i="87"/>
  <c r="X1105" i="87" s="1"/>
  <c r="I1106" i="87"/>
  <c r="X1106" i="87" s="1"/>
  <c r="H165" i="87"/>
  <c r="I261" i="87"/>
  <c r="X261" i="87" s="1"/>
  <c r="I262" i="87"/>
  <c r="X262" i="87" s="1"/>
  <c r="I260" i="87"/>
  <c r="X260" i="87" s="1"/>
  <c r="I263" i="87"/>
  <c r="X263" i="87" s="1"/>
  <c r="I1210" i="87"/>
  <c r="X1210" i="87" s="1"/>
  <c r="I1211" i="87"/>
  <c r="X1211" i="87" s="1"/>
  <c r="I1208" i="87"/>
  <c r="X1208" i="87" s="1"/>
  <c r="I1209" i="87"/>
  <c r="X1209" i="87" s="1"/>
  <c r="I578" i="87"/>
  <c r="X578" i="87" s="1"/>
  <c r="I576" i="87"/>
  <c r="X576" i="87" s="1"/>
  <c r="I577" i="87"/>
  <c r="X577" i="87" s="1"/>
  <c r="I575" i="87"/>
  <c r="X575" i="87" s="1"/>
  <c r="I890" i="87"/>
  <c r="X890" i="87" s="1"/>
  <c r="I891" i="87"/>
  <c r="X891" i="87" s="1"/>
  <c r="I893" i="87"/>
  <c r="X893" i="87" s="1"/>
  <c r="I892" i="87"/>
  <c r="X892" i="87" s="1"/>
  <c r="I364" i="87"/>
  <c r="X364" i="87" s="1"/>
  <c r="I352" i="87"/>
  <c r="X352" i="87" s="1"/>
  <c r="I562" i="87"/>
  <c r="X562" i="87" s="1"/>
  <c r="I574" i="87"/>
  <c r="X574" i="87" s="1"/>
  <c r="H150" i="87"/>
  <c r="I1102" i="87"/>
  <c r="X1102" i="87" s="1"/>
  <c r="I1090" i="87"/>
  <c r="X1090" i="87" s="1"/>
  <c r="I877" i="87"/>
  <c r="X877" i="87" s="1"/>
  <c r="I889" i="87"/>
  <c r="X889" i="87" s="1"/>
  <c r="I985" i="87"/>
  <c r="X985" i="87" s="1"/>
  <c r="I997" i="87"/>
  <c r="X997" i="87" s="1"/>
  <c r="I150" i="87"/>
  <c r="I162" i="87"/>
  <c r="I679" i="87"/>
  <c r="X679" i="87" s="1"/>
  <c r="I667" i="87"/>
  <c r="X667" i="87" s="1"/>
  <c r="I784" i="87"/>
  <c r="X784" i="87" s="1"/>
  <c r="I772" i="87"/>
  <c r="X772" i="87" s="1"/>
  <c r="H162" i="87"/>
  <c r="I259" i="87"/>
  <c r="X259" i="87" s="1"/>
  <c r="I1195" i="87"/>
  <c r="X1195" i="87" s="1"/>
  <c r="I1207" i="87"/>
  <c r="X1207" i="87" s="1"/>
  <c r="I895" i="87"/>
  <c r="X895" i="87" s="1"/>
  <c r="I894" i="87"/>
  <c r="X894" i="87" s="1"/>
  <c r="I1003" i="87"/>
  <c r="X1003" i="87" s="1"/>
  <c r="I1002" i="87"/>
  <c r="X1002" i="87" s="1"/>
  <c r="I1108" i="87"/>
  <c r="X1108" i="87" s="1"/>
  <c r="I1107" i="87"/>
  <c r="X1107" i="87" s="1"/>
  <c r="I790" i="87"/>
  <c r="X790" i="87" s="1"/>
  <c r="I789" i="87"/>
  <c r="X789" i="87" s="1"/>
  <c r="I167" i="87"/>
  <c r="X167" i="87" s="1"/>
  <c r="I685" i="87"/>
  <c r="X685" i="87" s="1"/>
  <c r="I684" i="87"/>
  <c r="X684" i="87" s="1"/>
  <c r="I370" i="87"/>
  <c r="X370" i="87" s="1"/>
  <c r="I369" i="87"/>
  <c r="X369" i="87" s="1"/>
  <c r="I580" i="87"/>
  <c r="X580" i="87" s="1"/>
  <c r="I579" i="87"/>
  <c r="X579" i="87" s="1"/>
  <c r="I264" i="87"/>
  <c r="X264" i="87" s="1"/>
  <c r="I1213" i="87"/>
  <c r="X1213" i="87" s="1"/>
  <c r="I1212" i="87"/>
  <c r="X1212" i="87" s="1"/>
  <c r="Z496" i="87"/>
  <c r="I1110" i="87"/>
  <c r="X1110" i="87" s="1"/>
  <c r="I1109" i="87"/>
  <c r="X1109" i="87" s="1"/>
  <c r="I687" i="87"/>
  <c r="X687" i="87" s="1"/>
  <c r="I686" i="87"/>
  <c r="X686" i="87" s="1"/>
  <c r="I1215" i="87"/>
  <c r="X1215" i="87" s="1"/>
  <c r="I1214" i="87"/>
  <c r="X1214" i="87" s="1"/>
  <c r="I372" i="87"/>
  <c r="X372" i="87" s="1"/>
  <c r="I371" i="87"/>
  <c r="X371" i="87" s="1"/>
  <c r="I897" i="87"/>
  <c r="X897" i="87" s="1"/>
  <c r="I896" i="87"/>
  <c r="X896" i="87" s="1"/>
  <c r="I582" i="87"/>
  <c r="X582" i="87" s="1"/>
  <c r="I581" i="87"/>
  <c r="X581" i="87" s="1"/>
  <c r="I1005" i="87"/>
  <c r="X1005" i="87" s="1"/>
  <c r="I1004" i="87"/>
  <c r="X1004" i="87" s="1"/>
  <c r="I792" i="87"/>
  <c r="X792" i="87" s="1"/>
  <c r="I791" i="87"/>
  <c r="X791" i="87" s="1"/>
  <c r="H164" i="87"/>
  <c r="H101" i="87"/>
  <c r="N101" i="87" s="1"/>
  <c r="I690" i="87"/>
  <c r="X690" i="87" s="1"/>
  <c r="I688" i="87"/>
  <c r="X688" i="87" s="1"/>
  <c r="I689" i="87"/>
  <c r="X689" i="87" s="1"/>
  <c r="I1113" i="87"/>
  <c r="X1113" i="87" s="1"/>
  <c r="I1112" i="87"/>
  <c r="X1112" i="87" s="1"/>
  <c r="I1111" i="87"/>
  <c r="X1111" i="87" s="1"/>
  <c r="I1218" i="87"/>
  <c r="X1218" i="87" s="1"/>
  <c r="I1217" i="87"/>
  <c r="X1217" i="87" s="1"/>
  <c r="I1216" i="87"/>
  <c r="X1216" i="87" s="1"/>
  <c r="I375" i="87"/>
  <c r="X375" i="87" s="1"/>
  <c r="I374" i="87"/>
  <c r="X374" i="87" s="1"/>
  <c r="I373" i="87"/>
  <c r="X373" i="87" s="1"/>
  <c r="I900" i="87"/>
  <c r="X900" i="87" s="1"/>
  <c r="I899" i="87"/>
  <c r="X899" i="87" s="1"/>
  <c r="I898" i="87"/>
  <c r="X898" i="87" s="1"/>
  <c r="I585" i="87"/>
  <c r="X585" i="87" s="1"/>
  <c r="I584" i="87"/>
  <c r="X584" i="87" s="1"/>
  <c r="I583" i="87"/>
  <c r="X583" i="87" s="1"/>
  <c r="I1008" i="87"/>
  <c r="X1008" i="87" s="1"/>
  <c r="I1006" i="87"/>
  <c r="X1006" i="87" s="1"/>
  <c r="I1007" i="87"/>
  <c r="X1007" i="87" s="1"/>
  <c r="I795" i="87"/>
  <c r="X795" i="87" s="1"/>
  <c r="I793" i="87"/>
  <c r="X793" i="87" s="1"/>
  <c r="I903" i="87"/>
  <c r="X903" i="87" s="1"/>
  <c r="I902" i="87"/>
  <c r="X902" i="87" s="1"/>
  <c r="I901" i="87"/>
  <c r="X901" i="87" s="1"/>
  <c r="I588" i="87"/>
  <c r="X588" i="87" s="1"/>
  <c r="I587" i="87"/>
  <c r="X587" i="87" s="1"/>
  <c r="I1011" i="87"/>
  <c r="X1011" i="87" s="1"/>
  <c r="I1010" i="87"/>
  <c r="X1010" i="87" s="1"/>
  <c r="I1009" i="87"/>
  <c r="X1009" i="87" s="1"/>
  <c r="H105" i="87"/>
  <c r="N105" i="87" s="1"/>
  <c r="P105" i="87" s="1"/>
  <c r="H100" i="87"/>
  <c r="N100" i="87" s="1"/>
  <c r="I798" i="87"/>
  <c r="X798" i="87" s="1"/>
  <c r="I797" i="87"/>
  <c r="X797" i="87" s="1"/>
  <c r="I796" i="87"/>
  <c r="X796" i="87" s="1"/>
  <c r="I693" i="87"/>
  <c r="X693" i="87" s="1"/>
  <c r="I691" i="87"/>
  <c r="X691" i="87" s="1"/>
  <c r="I692" i="87"/>
  <c r="X692" i="87" s="1"/>
  <c r="I1116" i="87"/>
  <c r="X1116" i="87" s="1"/>
  <c r="I1114" i="87"/>
  <c r="X1114" i="87" s="1"/>
  <c r="I1115" i="87"/>
  <c r="X1115" i="87" s="1"/>
  <c r="H106" i="87"/>
  <c r="I1221" i="87"/>
  <c r="X1221" i="87" s="1"/>
  <c r="I1219" i="87"/>
  <c r="X1219" i="87" s="1"/>
  <c r="I1220" i="87"/>
  <c r="X1220" i="87" s="1"/>
  <c r="I378" i="87"/>
  <c r="X378" i="87" s="1"/>
  <c r="I376" i="87"/>
  <c r="X376" i="87" s="1"/>
  <c r="I377" i="87"/>
  <c r="X377" i="87" s="1"/>
  <c r="H110" i="87"/>
  <c r="H108" i="87"/>
  <c r="H107" i="87"/>
  <c r="H167" i="87"/>
  <c r="H97" i="87"/>
  <c r="N97" i="87" s="1"/>
  <c r="V97" i="87" s="1"/>
  <c r="H109" i="87"/>
  <c r="H166" i="87"/>
  <c r="H99" i="87"/>
  <c r="N99" i="87" s="1"/>
  <c r="H103" i="87"/>
  <c r="N103" i="87" s="1"/>
  <c r="V103" i="87" s="1"/>
  <c r="I1122" i="87"/>
  <c r="X1122" i="87" s="1"/>
  <c r="I1125" i="87"/>
  <c r="X1125" i="87" s="1"/>
  <c r="I1126" i="87"/>
  <c r="X1126" i="87" s="1"/>
  <c r="I1119" i="87"/>
  <c r="X1119" i="87" s="1"/>
  <c r="I1128" i="87"/>
  <c r="X1128" i="87" s="1"/>
  <c r="I1121" i="87"/>
  <c r="X1121" i="87" s="1"/>
  <c r="I1123" i="87"/>
  <c r="X1123" i="87" s="1"/>
  <c r="I1124" i="87"/>
  <c r="X1124" i="87" s="1"/>
  <c r="I1118" i="87"/>
  <c r="X1118" i="87" s="1"/>
  <c r="I1127" i="87"/>
  <c r="X1127" i="87" s="1"/>
  <c r="I1117" i="87"/>
  <c r="X1117" i="87" s="1"/>
  <c r="I1120" i="87"/>
  <c r="X1120" i="87" s="1"/>
  <c r="I586" i="87"/>
  <c r="X586" i="87" s="1"/>
  <c r="I599" i="87"/>
  <c r="X599" i="87" s="1"/>
  <c r="I600" i="87"/>
  <c r="X600" i="87" s="1"/>
  <c r="I598" i="87"/>
  <c r="X598" i="87" s="1"/>
  <c r="I593" i="87"/>
  <c r="X593" i="87" s="1"/>
  <c r="I592" i="87"/>
  <c r="X592" i="87" s="1"/>
  <c r="I595" i="87"/>
  <c r="X595" i="87" s="1"/>
  <c r="I590" i="87"/>
  <c r="X590" i="87" s="1"/>
  <c r="I597" i="87"/>
  <c r="X597" i="87" s="1"/>
  <c r="I594" i="87"/>
  <c r="X594" i="87" s="1"/>
  <c r="I591" i="87"/>
  <c r="X591" i="87" s="1"/>
  <c r="I596" i="87"/>
  <c r="X596" i="87" s="1"/>
  <c r="I589" i="87"/>
  <c r="X589" i="87" s="1"/>
  <c r="H98" i="87"/>
  <c r="N98" i="87" s="1"/>
  <c r="V98" i="87" s="1"/>
  <c r="Y589" i="87"/>
  <c r="G601" i="87"/>
  <c r="Y706" i="87"/>
  <c r="Z606" i="87"/>
  <c r="Z706" i="87" s="1"/>
  <c r="I1017" i="87"/>
  <c r="X1017" i="87" s="1"/>
  <c r="I1018" i="87"/>
  <c r="X1018" i="87" s="1"/>
  <c r="I1023" i="87"/>
  <c r="X1023" i="87" s="1"/>
  <c r="I1014" i="87"/>
  <c r="X1014" i="87" s="1"/>
  <c r="I1021" i="87"/>
  <c r="X1021" i="87" s="1"/>
  <c r="I1013" i="87"/>
  <c r="X1013" i="87" s="1"/>
  <c r="I1022" i="87"/>
  <c r="X1022" i="87" s="1"/>
  <c r="I1016" i="87"/>
  <c r="X1016" i="87" s="1"/>
  <c r="I1020" i="87"/>
  <c r="X1020" i="87" s="1"/>
  <c r="I1012" i="87"/>
  <c r="X1012" i="87" s="1"/>
  <c r="I1019" i="87"/>
  <c r="X1019" i="87" s="1"/>
  <c r="I1015" i="87"/>
  <c r="X1015" i="87" s="1"/>
  <c r="Z291" i="87"/>
  <c r="Z391" i="87" s="1"/>
  <c r="Y391" i="87"/>
  <c r="P84" i="87"/>
  <c r="P85" i="87" s="1"/>
  <c r="Y1117" i="87"/>
  <c r="G1129" i="87"/>
  <c r="I794" i="87"/>
  <c r="X794" i="87" s="1"/>
  <c r="I799" i="87"/>
  <c r="X799" i="87" s="1"/>
  <c r="I804" i="87"/>
  <c r="X804" i="87" s="1"/>
  <c r="I803" i="87"/>
  <c r="X803" i="87" s="1"/>
  <c r="I807" i="87"/>
  <c r="X807" i="87" s="1"/>
  <c r="I801" i="87"/>
  <c r="X801" i="87" s="1"/>
  <c r="I810" i="87"/>
  <c r="X810" i="87" s="1"/>
  <c r="I808" i="87"/>
  <c r="X808" i="87" s="1"/>
  <c r="I800" i="87"/>
  <c r="X800" i="87" s="1"/>
  <c r="I802" i="87"/>
  <c r="X802" i="87" s="1"/>
  <c r="I805" i="87"/>
  <c r="X805" i="87" s="1"/>
  <c r="I809" i="87"/>
  <c r="X809" i="87" s="1"/>
  <c r="I806" i="87"/>
  <c r="X806" i="87" s="1"/>
  <c r="Y1222" i="87"/>
  <c r="G1234" i="87"/>
  <c r="G706" i="87"/>
  <c r="Z89" i="87"/>
  <c r="I681" i="87"/>
  <c r="X681" i="87" s="1"/>
  <c r="I705" i="87"/>
  <c r="X705" i="87" s="1"/>
  <c r="I702" i="87"/>
  <c r="X702" i="87" s="1"/>
  <c r="I696" i="87"/>
  <c r="X696" i="87" s="1"/>
  <c r="I700" i="87"/>
  <c r="X700" i="87" s="1"/>
  <c r="I694" i="87"/>
  <c r="X694" i="87" s="1"/>
  <c r="I695" i="87"/>
  <c r="X695" i="87" s="1"/>
  <c r="I701" i="87"/>
  <c r="X701" i="87" s="1"/>
  <c r="I699" i="87"/>
  <c r="X699" i="87" s="1"/>
  <c r="I697" i="87"/>
  <c r="X697" i="87" s="1"/>
  <c r="I704" i="87"/>
  <c r="X704" i="87" s="1"/>
  <c r="I703" i="87"/>
  <c r="X703" i="87" s="1"/>
  <c r="I698" i="87"/>
  <c r="X698" i="87" s="1"/>
  <c r="I911" i="87"/>
  <c r="X911" i="87" s="1"/>
  <c r="I904" i="87"/>
  <c r="X904" i="87" s="1"/>
  <c r="I909" i="87"/>
  <c r="X909" i="87" s="1"/>
  <c r="I910" i="87"/>
  <c r="X910" i="87" s="1"/>
  <c r="I914" i="87"/>
  <c r="X914" i="87" s="1"/>
  <c r="I905" i="87"/>
  <c r="X905" i="87" s="1"/>
  <c r="I913" i="87"/>
  <c r="X913" i="87" s="1"/>
  <c r="I912" i="87"/>
  <c r="X912" i="87" s="1"/>
  <c r="I915" i="87"/>
  <c r="X915" i="87" s="1"/>
  <c r="I907" i="87"/>
  <c r="X907" i="87" s="1"/>
  <c r="I906" i="87"/>
  <c r="X906" i="87" s="1"/>
  <c r="I908" i="87"/>
  <c r="X908" i="87" s="1"/>
  <c r="I386" i="87"/>
  <c r="X386" i="87" s="1"/>
  <c r="I381" i="87"/>
  <c r="X381" i="87" s="1"/>
  <c r="I379" i="87"/>
  <c r="X379" i="87" s="1"/>
  <c r="I390" i="87"/>
  <c r="X390" i="87" s="1"/>
  <c r="I380" i="87"/>
  <c r="X380" i="87" s="1"/>
  <c r="I387" i="87"/>
  <c r="X387" i="87" s="1"/>
  <c r="I389" i="87"/>
  <c r="X389" i="87" s="1"/>
  <c r="I385" i="87"/>
  <c r="X385" i="87" s="1"/>
  <c r="I382" i="87"/>
  <c r="X382" i="87" s="1"/>
  <c r="I384" i="87"/>
  <c r="X384" i="87" s="1"/>
  <c r="I388" i="87"/>
  <c r="X388" i="87" s="1"/>
  <c r="I383" i="87"/>
  <c r="X383" i="87" s="1"/>
  <c r="Y274" i="87"/>
  <c r="G286" i="87"/>
  <c r="I1228" i="87"/>
  <c r="X1228" i="87" s="1"/>
  <c r="I1232" i="87"/>
  <c r="X1232" i="87" s="1"/>
  <c r="I1223" i="87"/>
  <c r="X1223" i="87" s="1"/>
  <c r="I1222" i="87"/>
  <c r="X1222" i="87" s="1"/>
  <c r="I1224" i="87"/>
  <c r="X1224" i="87" s="1"/>
  <c r="I1225" i="87"/>
  <c r="X1225" i="87" s="1"/>
  <c r="I1231" i="87"/>
  <c r="X1231" i="87" s="1"/>
  <c r="I1227" i="87"/>
  <c r="X1227" i="87" s="1"/>
  <c r="I1226" i="87"/>
  <c r="X1226" i="87" s="1"/>
  <c r="I1233" i="87"/>
  <c r="X1233" i="87" s="1"/>
  <c r="I1229" i="87"/>
  <c r="X1229" i="87" s="1"/>
  <c r="I1230" i="87"/>
  <c r="X1230" i="87" s="1"/>
  <c r="Y916" i="87"/>
  <c r="Z816" i="87"/>
  <c r="Z916" i="87" s="1"/>
  <c r="X496" i="87"/>
  <c r="Y799" i="87"/>
  <c r="G811" i="87"/>
  <c r="G916" i="87"/>
  <c r="H102" i="87"/>
  <c r="N102" i="87" s="1"/>
  <c r="V102" i="87" s="1"/>
  <c r="H199" i="87" s="1"/>
  <c r="N199" i="87" s="1"/>
  <c r="V199" i="87" s="1"/>
  <c r="I496" i="87"/>
  <c r="H40" i="39"/>
  <c r="H57" i="39"/>
  <c r="H59" i="39"/>
  <c r="H50" i="39"/>
  <c r="H51" i="39"/>
  <c r="H58" i="39"/>
  <c r="H49" i="39"/>
  <c r="H53" i="39"/>
  <c r="H55" i="39"/>
  <c r="H60" i="39"/>
  <c r="H56" i="39"/>
  <c r="H62" i="39"/>
  <c r="H61" i="39"/>
  <c r="H52" i="39"/>
  <c r="H54" i="39"/>
  <c r="H41" i="39"/>
  <c r="H43" i="39"/>
  <c r="H45" i="39"/>
  <c r="H47" i="39"/>
  <c r="H44" i="39"/>
  <c r="H42" i="39"/>
  <c r="H46" i="39"/>
  <c r="H30" i="39"/>
  <c r="H31" i="39"/>
  <c r="H34" i="39"/>
  <c r="H35" i="39"/>
  <c r="H36" i="39"/>
  <c r="H37" i="39"/>
  <c r="H28" i="39"/>
  <c r="H17" i="39"/>
  <c r="H6" i="39"/>
  <c r="H10" i="39"/>
  <c r="H21" i="39"/>
  <c r="H11" i="39"/>
  <c r="H13" i="39"/>
  <c r="H9" i="39"/>
  <c r="H8" i="39"/>
  <c r="H14" i="39"/>
  <c r="H20" i="39"/>
  <c r="H19" i="39"/>
  <c r="H22" i="39"/>
  <c r="H18" i="39"/>
  <c r="H12" i="39"/>
  <c r="H16" i="39"/>
  <c r="L14" i="39"/>
  <c r="L6" i="39"/>
  <c r="L50" i="39"/>
  <c r="L58" i="39"/>
  <c r="L51" i="39"/>
  <c r="L55" i="39"/>
  <c r="L52" i="39"/>
  <c r="L59" i="39"/>
  <c r="L56" i="39"/>
  <c r="L60" i="39"/>
  <c r="L57" i="39"/>
  <c r="L53" i="39"/>
  <c r="L49" i="39"/>
  <c r="L61" i="39"/>
  <c r="L54" i="39"/>
  <c r="L62" i="39"/>
  <c r="L43" i="39"/>
  <c r="L42" i="39"/>
  <c r="L45" i="39"/>
  <c r="L47" i="39"/>
  <c r="L41" i="39"/>
  <c r="L44" i="39"/>
  <c r="L46" i="39"/>
  <c r="L34" i="39"/>
  <c r="L35" i="39"/>
  <c r="L36" i="39"/>
  <c r="L37" i="39"/>
  <c r="L12" i="39"/>
  <c r="L13" i="39"/>
  <c r="L9" i="39"/>
  <c r="L8" i="39"/>
  <c r="L21" i="39"/>
  <c r="L10" i="39"/>
  <c r="L11" i="39"/>
  <c r="L22" i="39"/>
  <c r="L17" i="39"/>
  <c r="L20" i="39"/>
  <c r="L19" i="39"/>
  <c r="L18" i="39"/>
  <c r="L7" i="39"/>
  <c r="H254" i="87"/>
  <c r="N254" i="87" s="1"/>
  <c r="V254" i="87" s="1"/>
  <c r="D66" i="82"/>
  <c r="K18" i="88"/>
  <c r="K17" i="88"/>
  <c r="D30" i="82"/>
  <c r="M29" i="39"/>
  <c r="H29" i="39"/>
  <c r="M6" i="39"/>
  <c r="L30" i="39"/>
  <c r="N6" i="39"/>
  <c r="L40" i="39"/>
  <c r="L29" i="39"/>
  <c r="E48" i="39" l="1"/>
  <c r="F48" i="39" s="1"/>
  <c r="W116" i="87"/>
  <c r="X116" i="87" s="1"/>
  <c r="W173" i="87"/>
  <c r="X173" i="87" s="1"/>
  <c r="V173" i="87"/>
  <c r="V172" i="87"/>
  <c r="X143" i="87"/>
  <c r="X172" i="87"/>
  <c r="X127" i="87"/>
  <c r="W171" i="87"/>
  <c r="X171" i="87" s="1"/>
  <c r="W115" i="87"/>
  <c r="X115" i="87" s="1"/>
  <c r="G48" i="39"/>
  <c r="H48" i="39" s="1"/>
  <c r="M65" i="39"/>
  <c r="X147" i="87"/>
  <c r="P104" i="87"/>
  <c r="X104" i="87" s="1"/>
  <c r="V104" i="87"/>
  <c r="H201" i="87" s="1"/>
  <c r="N201" i="87" s="1"/>
  <c r="V201" i="87" s="1"/>
  <c r="H306" i="87" s="1"/>
  <c r="N306" i="87" s="1"/>
  <c r="V306" i="87" s="1"/>
  <c r="H411" i="87" s="1"/>
  <c r="N411" i="87" s="1"/>
  <c r="V411" i="87" s="1"/>
  <c r="H516" i="87" s="1"/>
  <c r="N516" i="87" s="1"/>
  <c r="V516" i="87" s="1"/>
  <c r="H621" i="87" s="1"/>
  <c r="N621" i="87" s="1"/>
  <c r="V621" i="87" s="1"/>
  <c r="H726" i="87" s="1"/>
  <c r="N726" i="87" s="1"/>
  <c r="V726" i="87" s="1"/>
  <c r="H831" i="87" s="1"/>
  <c r="N831" i="87" s="1"/>
  <c r="V831" i="87" s="1"/>
  <c r="H939" i="87" s="1"/>
  <c r="N939" i="87" s="1"/>
  <c r="V939" i="87" s="1"/>
  <c r="H1044" i="87" s="1"/>
  <c r="N1044" i="87" s="1"/>
  <c r="V1044" i="87" s="1"/>
  <c r="H1149" i="87" s="1"/>
  <c r="N1149" i="87" s="1"/>
  <c r="V1149" i="87" s="1"/>
  <c r="P160" i="87"/>
  <c r="X160" i="87" s="1"/>
  <c r="V160" i="87"/>
  <c r="H257" i="87" s="1"/>
  <c r="N257" i="87" s="1"/>
  <c r="V257" i="87" s="1"/>
  <c r="H362" i="87" s="1"/>
  <c r="N362" i="87" s="1"/>
  <c r="V362" i="87" s="1"/>
  <c r="V127" i="87"/>
  <c r="H224" i="87" s="1"/>
  <c r="N224" i="87" s="1"/>
  <c r="V224" i="87" s="1"/>
  <c r="H329" i="87" s="1"/>
  <c r="N329" i="87" s="1"/>
  <c r="V329" i="87" s="1"/>
  <c r="H434" i="87" s="1"/>
  <c r="N434" i="87" s="1"/>
  <c r="V434" i="87" s="1"/>
  <c r="H539" i="87" s="1"/>
  <c r="N539" i="87" s="1"/>
  <c r="V539" i="87" s="1"/>
  <c r="H644" i="87" s="1"/>
  <c r="N644" i="87" s="1"/>
  <c r="V644" i="87" s="1"/>
  <c r="H749" i="87" s="1"/>
  <c r="N749" i="87" s="1"/>
  <c r="V749" i="87" s="1"/>
  <c r="H854" i="87" s="1"/>
  <c r="N854" i="87" s="1"/>
  <c r="V854" i="87" s="1"/>
  <c r="H962" i="87" s="1"/>
  <c r="N962" i="87" s="1"/>
  <c r="V962" i="87" s="1"/>
  <c r="H1067" i="87" s="1"/>
  <c r="N1067" i="87" s="1"/>
  <c r="V1067" i="87" s="1"/>
  <c r="H1172" i="87" s="1"/>
  <c r="N1172" i="87" s="1"/>
  <c r="V1172" i="87" s="1"/>
  <c r="P158" i="87"/>
  <c r="X158" i="87" s="1"/>
  <c r="V158" i="87"/>
  <c r="H255" i="87" s="1"/>
  <c r="N255" i="87" s="1"/>
  <c r="V255" i="87" s="1"/>
  <c r="H360" i="87" s="1"/>
  <c r="N360" i="87" s="1"/>
  <c r="V360" i="87" s="1"/>
  <c r="P159" i="87"/>
  <c r="X159" i="87" s="1"/>
  <c r="V159" i="87"/>
  <c r="H256" i="87" s="1"/>
  <c r="N256" i="87" s="1"/>
  <c r="V256" i="87" s="1"/>
  <c r="W139" i="87"/>
  <c r="I236" i="87" s="1"/>
  <c r="X236" i="87" s="1"/>
  <c r="V139" i="87"/>
  <c r="H236" i="87" s="1"/>
  <c r="V121" i="87"/>
  <c r="H218" i="87" s="1"/>
  <c r="V148" i="87"/>
  <c r="H245" i="87" s="1"/>
  <c r="V174" i="87"/>
  <c r="W174" i="87"/>
  <c r="X174" i="87" s="1"/>
  <c r="V170" i="87"/>
  <c r="W170" i="87"/>
  <c r="X170" i="87" s="1"/>
  <c r="V161" i="87"/>
  <c r="H258" i="87" s="1"/>
  <c r="N258" i="87" s="1"/>
  <c r="V258" i="87" s="1"/>
  <c r="P161" i="87"/>
  <c r="X161" i="87" s="1"/>
  <c r="V126" i="87"/>
  <c r="H223" i="87" s="1"/>
  <c r="P126" i="87"/>
  <c r="X126" i="87" s="1"/>
  <c r="V132" i="87"/>
  <c r="H229" i="87" s="1"/>
  <c r="N229" i="87" s="1"/>
  <c r="V229" i="87" s="1"/>
  <c r="H334" i="87" s="1"/>
  <c r="N334" i="87" s="1"/>
  <c r="V334" i="87" s="1"/>
  <c r="H439" i="87" s="1"/>
  <c r="N439" i="87" s="1"/>
  <c r="V439" i="87" s="1"/>
  <c r="H544" i="87" s="1"/>
  <c r="N544" i="87" s="1"/>
  <c r="V544" i="87" s="1"/>
  <c r="H649" i="87" s="1"/>
  <c r="N649" i="87" s="1"/>
  <c r="V649" i="87" s="1"/>
  <c r="H754" i="87" s="1"/>
  <c r="N754" i="87" s="1"/>
  <c r="V754" i="87" s="1"/>
  <c r="H859" i="87" s="1"/>
  <c r="N859" i="87" s="1"/>
  <c r="V859" i="87" s="1"/>
  <c r="H967" i="87" s="1"/>
  <c r="N967" i="87" s="1"/>
  <c r="V967" i="87" s="1"/>
  <c r="H1072" i="87" s="1"/>
  <c r="N1072" i="87" s="1"/>
  <c r="V1072" i="87" s="1"/>
  <c r="H1177" i="87" s="1"/>
  <c r="N1177" i="87" s="1"/>
  <c r="V1177" i="87" s="1"/>
  <c r="P132" i="87"/>
  <c r="X132" i="87" s="1"/>
  <c r="N89" i="87"/>
  <c r="W89" i="87" s="1"/>
  <c r="I186" i="87" s="1"/>
  <c r="X186" i="87" s="1"/>
  <c r="W142" i="87"/>
  <c r="X142" i="87" s="1"/>
  <c r="P149" i="87"/>
  <c r="X149" i="87" s="1"/>
  <c r="V149" i="87"/>
  <c r="H246" i="87" s="1"/>
  <c r="N246" i="87" s="1"/>
  <c r="V246" i="87" s="1"/>
  <c r="H351" i="87" s="1"/>
  <c r="N351" i="87" s="1"/>
  <c r="V351" i="87" s="1"/>
  <c r="H456" i="87" s="1"/>
  <c r="N456" i="87" s="1"/>
  <c r="V456" i="87" s="1"/>
  <c r="H561" i="87" s="1"/>
  <c r="N561" i="87" s="1"/>
  <c r="V561" i="87" s="1"/>
  <c r="H666" i="87" s="1"/>
  <c r="N666" i="87" s="1"/>
  <c r="V666" i="87" s="1"/>
  <c r="H771" i="87" s="1"/>
  <c r="N771" i="87" s="1"/>
  <c r="V771" i="87" s="1"/>
  <c r="H876" i="87" s="1"/>
  <c r="N876" i="87" s="1"/>
  <c r="V876" i="87" s="1"/>
  <c r="H984" i="87" s="1"/>
  <c r="N984" i="87" s="1"/>
  <c r="V984" i="87" s="1"/>
  <c r="H1089" i="87" s="1"/>
  <c r="N1089" i="87" s="1"/>
  <c r="V1089" i="87" s="1"/>
  <c r="H1194" i="87" s="1"/>
  <c r="N1194" i="87" s="1"/>
  <c r="V1194" i="87" s="1"/>
  <c r="P148" i="87"/>
  <c r="X148" i="87" s="1"/>
  <c r="N245" i="87"/>
  <c r="V245" i="87" s="1"/>
  <c r="H350" i="87" s="1"/>
  <c r="N350" i="87" s="1"/>
  <c r="V350" i="87" s="1"/>
  <c r="H455" i="87" s="1"/>
  <c r="N455" i="87" s="1"/>
  <c r="V455" i="87" s="1"/>
  <c r="H560" i="87" s="1"/>
  <c r="N560" i="87" s="1"/>
  <c r="V560" i="87" s="1"/>
  <c r="H665" i="87" s="1"/>
  <c r="N665" i="87" s="1"/>
  <c r="V665" i="87" s="1"/>
  <c r="H770" i="87" s="1"/>
  <c r="N770" i="87" s="1"/>
  <c r="V770" i="87" s="1"/>
  <c r="H875" i="87" s="1"/>
  <c r="N875" i="87" s="1"/>
  <c r="V875" i="87" s="1"/>
  <c r="H983" i="87" s="1"/>
  <c r="N983" i="87" s="1"/>
  <c r="V983" i="87" s="1"/>
  <c r="H1088" i="87" s="1"/>
  <c r="N1088" i="87" s="1"/>
  <c r="V1088" i="87" s="1"/>
  <c r="H1193" i="87" s="1"/>
  <c r="N1193" i="87" s="1"/>
  <c r="V1193" i="87" s="1"/>
  <c r="V143" i="87"/>
  <c r="H240" i="87" s="1"/>
  <c r="N240" i="87" s="1"/>
  <c r="V240" i="87" s="1"/>
  <c r="H345" i="87" s="1"/>
  <c r="N345" i="87" s="1"/>
  <c r="V345" i="87" s="1"/>
  <c r="H450" i="87" s="1"/>
  <c r="N450" i="87" s="1"/>
  <c r="V450" i="87" s="1"/>
  <c r="H555" i="87" s="1"/>
  <c r="N555" i="87" s="1"/>
  <c r="V555" i="87" s="1"/>
  <c r="H660" i="87" s="1"/>
  <c r="N660" i="87" s="1"/>
  <c r="V660" i="87" s="1"/>
  <c r="H765" i="87" s="1"/>
  <c r="N765" i="87" s="1"/>
  <c r="V765" i="87" s="1"/>
  <c r="H870" i="87" s="1"/>
  <c r="N870" i="87" s="1"/>
  <c r="V870" i="87" s="1"/>
  <c r="H978" i="87" s="1"/>
  <c r="N978" i="87" s="1"/>
  <c r="V978" i="87" s="1"/>
  <c r="H1083" i="87" s="1"/>
  <c r="N1083" i="87" s="1"/>
  <c r="V1083" i="87" s="1"/>
  <c r="H1188" i="87" s="1"/>
  <c r="N1188" i="87" s="1"/>
  <c r="V1188" i="87" s="1"/>
  <c r="V144" i="87"/>
  <c r="H241" i="87" s="1"/>
  <c r="W144" i="87"/>
  <c r="I241" i="87" s="1"/>
  <c r="X241" i="87" s="1"/>
  <c r="V128" i="87"/>
  <c r="H225" i="87" s="1"/>
  <c r="N225" i="87" s="1"/>
  <c r="V225" i="87" s="1"/>
  <c r="H330" i="87" s="1"/>
  <c r="N330" i="87" s="1"/>
  <c r="V330" i="87" s="1"/>
  <c r="H435" i="87" s="1"/>
  <c r="N435" i="87" s="1"/>
  <c r="V435" i="87" s="1"/>
  <c r="H540" i="87" s="1"/>
  <c r="N540" i="87" s="1"/>
  <c r="V540" i="87" s="1"/>
  <c r="H645" i="87" s="1"/>
  <c r="N645" i="87" s="1"/>
  <c r="V645" i="87" s="1"/>
  <c r="H750" i="87" s="1"/>
  <c r="N750" i="87" s="1"/>
  <c r="V750" i="87" s="1"/>
  <c r="H855" i="87" s="1"/>
  <c r="N855" i="87" s="1"/>
  <c r="V855" i="87" s="1"/>
  <c r="H963" i="87" s="1"/>
  <c r="N963" i="87" s="1"/>
  <c r="V963" i="87" s="1"/>
  <c r="H1068" i="87" s="1"/>
  <c r="N1068" i="87" s="1"/>
  <c r="V1068" i="87" s="1"/>
  <c r="H1173" i="87" s="1"/>
  <c r="N1173" i="87" s="1"/>
  <c r="V1173" i="87" s="1"/>
  <c r="V142" i="87"/>
  <c r="H239" i="87" s="1"/>
  <c r="P128" i="87"/>
  <c r="X128" i="87" s="1"/>
  <c r="P144" i="87"/>
  <c r="V147" i="87"/>
  <c r="H244" i="87" s="1"/>
  <c r="N244" i="87" s="1"/>
  <c r="V244" i="87" s="1"/>
  <c r="H349" i="87" s="1"/>
  <c r="N349" i="87" s="1"/>
  <c r="V349" i="87" s="1"/>
  <c r="H454" i="87" s="1"/>
  <c r="N454" i="87" s="1"/>
  <c r="V454" i="87" s="1"/>
  <c r="H559" i="87" s="1"/>
  <c r="N559" i="87" s="1"/>
  <c r="V559" i="87" s="1"/>
  <c r="H664" i="87" s="1"/>
  <c r="N664" i="87" s="1"/>
  <c r="V664" i="87" s="1"/>
  <c r="H769" i="87" s="1"/>
  <c r="N769" i="87" s="1"/>
  <c r="V769" i="87" s="1"/>
  <c r="H874" i="87" s="1"/>
  <c r="N874" i="87" s="1"/>
  <c r="V874" i="87" s="1"/>
  <c r="H982" i="87" s="1"/>
  <c r="N982" i="87" s="1"/>
  <c r="V982" i="87" s="1"/>
  <c r="H1087" i="87" s="1"/>
  <c r="N1087" i="87" s="1"/>
  <c r="V1087" i="87" s="1"/>
  <c r="H1192" i="87" s="1"/>
  <c r="N1192" i="87" s="1"/>
  <c r="V1192" i="87" s="1"/>
  <c r="I222" i="87"/>
  <c r="X222" i="87" s="1"/>
  <c r="I223" i="87"/>
  <c r="X223" i="87" s="1"/>
  <c r="I218" i="87"/>
  <c r="X218" i="87" s="1"/>
  <c r="I243" i="87"/>
  <c r="X243" i="87" s="1"/>
  <c r="V105" i="87"/>
  <c r="H202" i="87" s="1"/>
  <c r="W105" i="87"/>
  <c r="X105" i="87" s="1"/>
  <c r="I219" i="87"/>
  <c r="X219" i="87" s="1"/>
  <c r="I212" i="87"/>
  <c r="X212" i="87" s="1"/>
  <c r="I213" i="87"/>
  <c r="X213" i="87" s="1"/>
  <c r="V100" i="87"/>
  <c r="H197" i="87" s="1"/>
  <c r="N197" i="87" s="1"/>
  <c r="V197" i="87" s="1"/>
  <c r="P100" i="87"/>
  <c r="X100" i="87" s="1"/>
  <c r="V99" i="87"/>
  <c r="H196" i="87" s="1"/>
  <c r="N196" i="87" s="1"/>
  <c r="V196" i="87" s="1"/>
  <c r="P99" i="87"/>
  <c r="X99" i="87" s="1"/>
  <c r="V101" i="87"/>
  <c r="H198" i="87" s="1"/>
  <c r="N198" i="87" s="1"/>
  <c r="V198" i="87" s="1"/>
  <c r="P101" i="87"/>
  <c r="X101" i="87" s="1"/>
  <c r="N164" i="87"/>
  <c r="N154" i="87"/>
  <c r="P154" i="87" s="1"/>
  <c r="N153" i="87"/>
  <c r="N151" i="87"/>
  <c r="P151" i="87" s="1"/>
  <c r="N152" i="87"/>
  <c r="W152" i="87" s="1"/>
  <c r="I249" i="87" s="1"/>
  <c r="X249" i="87" s="1"/>
  <c r="N155" i="87"/>
  <c r="W155" i="87" s="1"/>
  <c r="I252" i="87" s="1"/>
  <c r="X252" i="87" s="1"/>
  <c r="N166" i="87"/>
  <c r="V166" i="87" s="1"/>
  <c r="N150" i="87"/>
  <c r="W150" i="87" s="1"/>
  <c r="I247" i="87" s="1"/>
  <c r="X247" i="87" s="1"/>
  <c r="N163" i="87"/>
  <c r="N165" i="87"/>
  <c r="N162" i="87"/>
  <c r="N167" i="87"/>
  <c r="V167" i="87" s="1"/>
  <c r="H195" i="87"/>
  <c r="N195" i="87" s="1"/>
  <c r="V195" i="87" s="1"/>
  <c r="H194" i="87"/>
  <c r="N194" i="87" s="1"/>
  <c r="V194" i="87" s="1"/>
  <c r="I1234" i="87"/>
  <c r="I1129" i="87"/>
  <c r="H200" i="87"/>
  <c r="N200" i="87" s="1"/>
  <c r="V200" i="87" s="1"/>
  <c r="H305" i="87" s="1"/>
  <c r="N305" i="87" s="1"/>
  <c r="V305" i="87" s="1"/>
  <c r="I916" i="87"/>
  <c r="X1129" i="87"/>
  <c r="X706" i="87"/>
  <c r="I706" i="87"/>
  <c r="Z1117" i="87"/>
  <c r="Z1129" i="87" s="1"/>
  <c r="Y1129" i="87"/>
  <c r="Z799" i="87"/>
  <c r="Z811" i="87" s="1"/>
  <c r="Y811" i="87"/>
  <c r="Z589" i="87"/>
  <c r="Z601" i="87" s="1"/>
  <c r="Y601" i="87"/>
  <c r="Z274" i="87"/>
  <c r="Z286" i="87" s="1"/>
  <c r="Y286" i="87"/>
  <c r="Z1222" i="87"/>
  <c r="Z1234" i="87" s="1"/>
  <c r="Y1234" i="87"/>
  <c r="X601" i="87"/>
  <c r="I601" i="87"/>
  <c r="X391" i="87"/>
  <c r="X811" i="87"/>
  <c r="I391" i="87"/>
  <c r="I811" i="87"/>
  <c r="X1024" i="87"/>
  <c r="X1234" i="87"/>
  <c r="X916" i="87"/>
  <c r="I1024" i="87"/>
  <c r="N48" i="39"/>
  <c r="M48" i="39"/>
  <c r="H359" i="87"/>
  <c r="N359" i="87" s="1"/>
  <c r="V359" i="87" s="1"/>
  <c r="H361" i="87"/>
  <c r="N361" i="87" s="1"/>
  <c r="V361" i="87" s="1"/>
  <c r="H363" i="87"/>
  <c r="N363" i="87" s="1"/>
  <c r="V363" i="87" s="1"/>
  <c r="J22" i="88"/>
  <c r="J41" i="88"/>
  <c r="F49" i="82"/>
  <c r="F67" i="82" s="1"/>
  <c r="I239" i="87" l="1"/>
  <c r="X239" i="87" s="1"/>
  <c r="X144" i="87"/>
  <c r="X139" i="87"/>
  <c r="V163" i="87"/>
  <c r="H260" i="87" s="1"/>
  <c r="N260" i="87" s="1"/>
  <c r="V260" i="87" s="1"/>
  <c r="P163" i="87"/>
  <c r="X163" i="87" s="1"/>
  <c r="V162" i="87"/>
  <c r="H259" i="87" s="1"/>
  <c r="N259" i="87" s="1"/>
  <c r="V259" i="87" s="1"/>
  <c r="P162" i="87"/>
  <c r="X162" i="87" s="1"/>
  <c r="N236" i="87"/>
  <c r="V236" i="87" s="1"/>
  <c r="H341" i="87" s="1"/>
  <c r="N341" i="87" s="1"/>
  <c r="V341" i="87" s="1"/>
  <c r="H446" i="87" s="1"/>
  <c r="N446" i="87" s="1"/>
  <c r="V446" i="87" s="1"/>
  <c r="H551" i="87" s="1"/>
  <c r="N551" i="87" s="1"/>
  <c r="V551" i="87" s="1"/>
  <c r="H656" i="87" s="1"/>
  <c r="N656" i="87" s="1"/>
  <c r="V656" i="87" s="1"/>
  <c r="H761" i="87" s="1"/>
  <c r="N761" i="87" s="1"/>
  <c r="V761" i="87" s="1"/>
  <c r="H866" i="87" s="1"/>
  <c r="N866" i="87" s="1"/>
  <c r="V866" i="87" s="1"/>
  <c r="H974" i="87" s="1"/>
  <c r="N974" i="87" s="1"/>
  <c r="V974" i="87" s="1"/>
  <c r="H1079" i="87" s="1"/>
  <c r="N1079" i="87" s="1"/>
  <c r="V1079" i="87" s="1"/>
  <c r="H1184" i="87" s="1"/>
  <c r="N1184" i="87" s="1"/>
  <c r="V1184" i="87" s="1"/>
  <c r="V165" i="87"/>
  <c r="P165" i="87"/>
  <c r="X165" i="87" s="1"/>
  <c r="P89" i="87"/>
  <c r="X89" i="87" s="1"/>
  <c r="V89" i="87"/>
  <c r="H186" i="87" s="1"/>
  <c r="N241" i="87"/>
  <c r="V241" i="87" s="1"/>
  <c r="H346" i="87" s="1"/>
  <c r="N346" i="87" s="1"/>
  <c r="V346" i="87" s="1"/>
  <c r="H451" i="87" s="1"/>
  <c r="N451" i="87" s="1"/>
  <c r="V451" i="87" s="1"/>
  <c r="H556" i="87" s="1"/>
  <c r="N556" i="87" s="1"/>
  <c r="V556" i="87" s="1"/>
  <c r="H661" i="87" s="1"/>
  <c r="N661" i="87" s="1"/>
  <c r="V661" i="87" s="1"/>
  <c r="H766" i="87" s="1"/>
  <c r="N766" i="87" s="1"/>
  <c r="V766" i="87" s="1"/>
  <c r="H871" i="87" s="1"/>
  <c r="N871" i="87" s="1"/>
  <c r="V871" i="87" s="1"/>
  <c r="H979" i="87" s="1"/>
  <c r="N979" i="87" s="1"/>
  <c r="V979" i="87" s="1"/>
  <c r="H1084" i="87" s="1"/>
  <c r="N1084" i="87" s="1"/>
  <c r="V1084" i="87" s="1"/>
  <c r="H1189" i="87" s="1"/>
  <c r="N1189" i="87" s="1"/>
  <c r="V1189" i="87" s="1"/>
  <c r="N222" i="87"/>
  <c r="V222" i="87" s="1"/>
  <c r="H327" i="87" s="1"/>
  <c r="N327" i="87" s="1"/>
  <c r="V327" i="87" s="1"/>
  <c r="H432" i="87" s="1"/>
  <c r="N432" i="87" s="1"/>
  <c r="V432" i="87" s="1"/>
  <c r="H537" i="87" s="1"/>
  <c r="N537" i="87" s="1"/>
  <c r="V537" i="87" s="1"/>
  <c r="H642" i="87" s="1"/>
  <c r="N642" i="87" s="1"/>
  <c r="V642" i="87" s="1"/>
  <c r="H747" i="87" s="1"/>
  <c r="N747" i="87" s="1"/>
  <c r="V747" i="87" s="1"/>
  <c r="H852" i="87" s="1"/>
  <c r="N852" i="87" s="1"/>
  <c r="V852" i="87" s="1"/>
  <c r="H960" i="87" s="1"/>
  <c r="N960" i="87" s="1"/>
  <c r="V960" i="87" s="1"/>
  <c r="H1065" i="87" s="1"/>
  <c r="N1065" i="87" s="1"/>
  <c r="V1065" i="87" s="1"/>
  <c r="H1170" i="87" s="1"/>
  <c r="N1170" i="87" s="1"/>
  <c r="V1170" i="87" s="1"/>
  <c r="V153" i="87"/>
  <c r="H250" i="87" s="1"/>
  <c r="N250" i="87" s="1"/>
  <c r="V250" i="87" s="1"/>
  <c r="P153" i="87"/>
  <c r="X153" i="87" s="1"/>
  <c r="N223" i="87"/>
  <c r="V223" i="87" s="1"/>
  <c r="H328" i="87" s="1"/>
  <c r="N328" i="87" s="1"/>
  <c r="V328" i="87" s="1"/>
  <c r="H433" i="87" s="1"/>
  <c r="N433" i="87" s="1"/>
  <c r="V433" i="87" s="1"/>
  <c r="H538" i="87" s="1"/>
  <c r="N538" i="87" s="1"/>
  <c r="V538" i="87" s="1"/>
  <c r="H643" i="87" s="1"/>
  <c r="N643" i="87" s="1"/>
  <c r="V643" i="87" s="1"/>
  <c r="H748" i="87" s="1"/>
  <c r="N748" i="87" s="1"/>
  <c r="V748" i="87" s="1"/>
  <c r="H853" i="87" s="1"/>
  <c r="N853" i="87" s="1"/>
  <c r="V853" i="87" s="1"/>
  <c r="H961" i="87" s="1"/>
  <c r="N961" i="87" s="1"/>
  <c r="V961" i="87" s="1"/>
  <c r="H1066" i="87" s="1"/>
  <c r="N1066" i="87" s="1"/>
  <c r="V1066" i="87" s="1"/>
  <c r="H1171" i="87" s="1"/>
  <c r="N1171" i="87" s="1"/>
  <c r="V1171" i="87" s="1"/>
  <c r="N186" i="87"/>
  <c r="V186" i="87" s="1"/>
  <c r="H291" i="87" s="1"/>
  <c r="N291" i="87" s="1"/>
  <c r="V291" i="87" s="1"/>
  <c r="H396" i="87" s="1"/>
  <c r="N396" i="87" s="1"/>
  <c r="V396" i="87" s="1"/>
  <c r="H501" i="87" s="1"/>
  <c r="N501" i="87" s="1"/>
  <c r="V501" i="87" s="1"/>
  <c r="H606" i="87" s="1"/>
  <c r="N606" i="87" s="1"/>
  <c r="V606" i="87" s="1"/>
  <c r="H711" i="87" s="1"/>
  <c r="N711" i="87" s="1"/>
  <c r="V711" i="87" s="1"/>
  <c r="H816" i="87" s="1"/>
  <c r="N816" i="87" s="1"/>
  <c r="V816" i="87" s="1"/>
  <c r="H924" i="87" s="1"/>
  <c r="N924" i="87" s="1"/>
  <c r="V924" i="87" s="1"/>
  <c r="H1029" i="87" s="1"/>
  <c r="N1029" i="87" s="1"/>
  <c r="V1029" i="87" s="1"/>
  <c r="H1134" i="87" s="1"/>
  <c r="N1134" i="87" s="1"/>
  <c r="V1134" i="87" s="1"/>
  <c r="V151" i="87"/>
  <c r="H248" i="87" s="1"/>
  <c r="W151" i="87"/>
  <c r="X151" i="87" s="1"/>
  <c r="N212" i="87"/>
  <c r="V212" i="87" s="1"/>
  <c r="H317" i="87" s="1"/>
  <c r="N317" i="87" s="1"/>
  <c r="V317" i="87" s="1"/>
  <c r="H422" i="87" s="1"/>
  <c r="N422" i="87" s="1"/>
  <c r="V422" i="87" s="1"/>
  <c r="H527" i="87" s="1"/>
  <c r="N527" i="87" s="1"/>
  <c r="V527" i="87" s="1"/>
  <c r="H632" i="87" s="1"/>
  <c r="N632" i="87" s="1"/>
  <c r="V632" i="87" s="1"/>
  <c r="H737" i="87" s="1"/>
  <c r="N737" i="87" s="1"/>
  <c r="V737" i="87" s="1"/>
  <c r="H842" i="87" s="1"/>
  <c r="N842" i="87" s="1"/>
  <c r="V842" i="87" s="1"/>
  <c r="H950" i="87" s="1"/>
  <c r="N950" i="87" s="1"/>
  <c r="V950" i="87" s="1"/>
  <c r="H1055" i="87" s="1"/>
  <c r="N1055" i="87" s="1"/>
  <c r="V1055" i="87" s="1"/>
  <c r="H1160" i="87" s="1"/>
  <c r="N1160" i="87" s="1"/>
  <c r="V1160" i="87" s="1"/>
  <c r="N219" i="87"/>
  <c r="V219" i="87" s="1"/>
  <c r="H324" i="87" s="1"/>
  <c r="N324" i="87" s="1"/>
  <c r="V324" i="87" s="1"/>
  <c r="H429" i="87" s="1"/>
  <c r="N429" i="87" s="1"/>
  <c r="V429" i="87" s="1"/>
  <c r="H534" i="87" s="1"/>
  <c r="N534" i="87" s="1"/>
  <c r="V534" i="87" s="1"/>
  <c r="H639" i="87" s="1"/>
  <c r="N639" i="87" s="1"/>
  <c r="V639" i="87" s="1"/>
  <c r="H744" i="87" s="1"/>
  <c r="N744" i="87" s="1"/>
  <c r="V744" i="87" s="1"/>
  <c r="H849" i="87" s="1"/>
  <c r="N849" i="87" s="1"/>
  <c r="V849" i="87" s="1"/>
  <c r="H957" i="87" s="1"/>
  <c r="N957" i="87" s="1"/>
  <c r="V957" i="87" s="1"/>
  <c r="H1062" i="87" s="1"/>
  <c r="N1062" i="87" s="1"/>
  <c r="V1062" i="87" s="1"/>
  <c r="H1167" i="87" s="1"/>
  <c r="N1167" i="87" s="1"/>
  <c r="V1167" i="87" s="1"/>
  <c r="V154" i="87"/>
  <c r="H251" i="87" s="1"/>
  <c r="W154" i="87"/>
  <c r="X154" i="87" s="1"/>
  <c r="N218" i="87"/>
  <c r="V218" i="87" s="1"/>
  <c r="H323" i="87" s="1"/>
  <c r="N323" i="87" s="1"/>
  <c r="V323" i="87" s="1"/>
  <c r="H428" i="87" s="1"/>
  <c r="N428" i="87" s="1"/>
  <c r="V428" i="87" s="1"/>
  <c r="H533" i="87" s="1"/>
  <c r="N533" i="87" s="1"/>
  <c r="V533" i="87" s="1"/>
  <c r="H638" i="87" s="1"/>
  <c r="N638" i="87" s="1"/>
  <c r="V638" i="87" s="1"/>
  <c r="H743" i="87" s="1"/>
  <c r="N743" i="87" s="1"/>
  <c r="V743" i="87" s="1"/>
  <c r="H848" i="87" s="1"/>
  <c r="N848" i="87" s="1"/>
  <c r="V848" i="87" s="1"/>
  <c r="H956" i="87" s="1"/>
  <c r="N956" i="87" s="1"/>
  <c r="V956" i="87" s="1"/>
  <c r="H1061" i="87" s="1"/>
  <c r="N1061" i="87" s="1"/>
  <c r="V1061" i="87" s="1"/>
  <c r="H1166" i="87" s="1"/>
  <c r="N1166" i="87" s="1"/>
  <c r="V1166" i="87" s="1"/>
  <c r="N239" i="87"/>
  <c r="V239" i="87" s="1"/>
  <c r="H344" i="87" s="1"/>
  <c r="N344" i="87" s="1"/>
  <c r="V344" i="87" s="1"/>
  <c r="H449" i="87" s="1"/>
  <c r="N449" i="87" s="1"/>
  <c r="V449" i="87" s="1"/>
  <c r="H554" i="87" s="1"/>
  <c r="N554" i="87" s="1"/>
  <c r="V554" i="87" s="1"/>
  <c r="H659" i="87" s="1"/>
  <c r="N659" i="87" s="1"/>
  <c r="V659" i="87" s="1"/>
  <c r="H764" i="87" s="1"/>
  <c r="N764" i="87" s="1"/>
  <c r="V764" i="87" s="1"/>
  <c r="H869" i="87" s="1"/>
  <c r="N869" i="87" s="1"/>
  <c r="V869" i="87" s="1"/>
  <c r="H977" i="87" s="1"/>
  <c r="N977" i="87" s="1"/>
  <c r="V977" i="87" s="1"/>
  <c r="H1082" i="87" s="1"/>
  <c r="N1082" i="87" s="1"/>
  <c r="V1082" i="87" s="1"/>
  <c r="H1187" i="87" s="1"/>
  <c r="N1187" i="87" s="1"/>
  <c r="V1187" i="87" s="1"/>
  <c r="N213" i="87"/>
  <c r="V213" i="87" s="1"/>
  <c r="H318" i="87" s="1"/>
  <c r="N318" i="87" s="1"/>
  <c r="V318" i="87" s="1"/>
  <c r="H423" i="87" s="1"/>
  <c r="N423" i="87" s="1"/>
  <c r="V423" i="87" s="1"/>
  <c r="H528" i="87" s="1"/>
  <c r="N528" i="87" s="1"/>
  <c r="V528" i="87" s="1"/>
  <c r="H633" i="87" s="1"/>
  <c r="N633" i="87" s="1"/>
  <c r="V633" i="87" s="1"/>
  <c r="H738" i="87" s="1"/>
  <c r="N738" i="87" s="1"/>
  <c r="V738" i="87" s="1"/>
  <c r="H843" i="87" s="1"/>
  <c r="N843" i="87" s="1"/>
  <c r="V843" i="87" s="1"/>
  <c r="H951" i="87" s="1"/>
  <c r="N951" i="87" s="1"/>
  <c r="V951" i="87" s="1"/>
  <c r="H1056" i="87" s="1"/>
  <c r="N1056" i="87" s="1"/>
  <c r="V1056" i="87" s="1"/>
  <c r="H1161" i="87" s="1"/>
  <c r="N1161" i="87" s="1"/>
  <c r="V1161" i="87" s="1"/>
  <c r="N243" i="87"/>
  <c r="V243" i="87" s="1"/>
  <c r="H348" i="87" s="1"/>
  <c r="N348" i="87" s="1"/>
  <c r="V348" i="87" s="1"/>
  <c r="H453" i="87" s="1"/>
  <c r="N453" i="87" s="1"/>
  <c r="V453" i="87" s="1"/>
  <c r="H558" i="87" s="1"/>
  <c r="N558" i="87" s="1"/>
  <c r="V558" i="87" s="1"/>
  <c r="H663" i="87" s="1"/>
  <c r="N663" i="87" s="1"/>
  <c r="V663" i="87" s="1"/>
  <c r="H768" i="87" s="1"/>
  <c r="N768" i="87" s="1"/>
  <c r="V768" i="87" s="1"/>
  <c r="H873" i="87" s="1"/>
  <c r="N873" i="87" s="1"/>
  <c r="V873" i="87" s="1"/>
  <c r="H981" i="87" s="1"/>
  <c r="N981" i="87" s="1"/>
  <c r="V981" i="87" s="1"/>
  <c r="H1086" i="87" s="1"/>
  <c r="N1086" i="87" s="1"/>
  <c r="V1086" i="87" s="1"/>
  <c r="H1191" i="87" s="1"/>
  <c r="N1191" i="87" s="1"/>
  <c r="V1191" i="87" s="1"/>
  <c r="I202" i="87"/>
  <c r="X202" i="87" s="1"/>
  <c r="V150" i="87"/>
  <c r="H247" i="87" s="1"/>
  <c r="N247" i="87" s="1"/>
  <c r="V247" i="87" s="1"/>
  <c r="P150" i="87"/>
  <c r="X150" i="87" s="1"/>
  <c r="V155" i="87"/>
  <c r="H252" i="87" s="1"/>
  <c r="N252" i="87" s="1"/>
  <c r="V252" i="87" s="1"/>
  <c r="P155" i="87"/>
  <c r="X155" i="87" s="1"/>
  <c r="V152" i="87"/>
  <c r="H249" i="87" s="1"/>
  <c r="N249" i="87" s="1"/>
  <c r="V249" i="87" s="1"/>
  <c r="P152" i="87"/>
  <c r="X152" i="87" s="1"/>
  <c r="V164" i="87"/>
  <c r="H261" i="87" s="1"/>
  <c r="N261" i="87" s="1"/>
  <c r="V261" i="87" s="1"/>
  <c r="P164" i="87"/>
  <c r="X164" i="87" s="1"/>
  <c r="H263" i="87"/>
  <c r="N263" i="87" s="1"/>
  <c r="V263" i="87" s="1"/>
  <c r="H262" i="87"/>
  <c r="N262" i="87" s="1"/>
  <c r="V262" i="87" s="1"/>
  <c r="H264" i="87"/>
  <c r="N264" i="87" s="1"/>
  <c r="V264" i="87" s="1"/>
  <c r="H302" i="87"/>
  <c r="N302" i="87" s="1"/>
  <c r="V302" i="87" s="1"/>
  <c r="H303" i="87"/>
  <c r="N303" i="87" s="1"/>
  <c r="V303" i="87" s="1"/>
  <c r="H408" i="87" s="1"/>
  <c r="N408" i="87" s="1"/>
  <c r="V408" i="87" s="1"/>
  <c r="H300" i="87"/>
  <c r="N300" i="87" s="1"/>
  <c r="V300" i="87" s="1"/>
  <c r="H299" i="87"/>
  <c r="N299" i="87" s="1"/>
  <c r="V299" i="87" s="1"/>
  <c r="H304" i="87"/>
  <c r="N304" i="87" s="1"/>
  <c r="V304" i="87" s="1"/>
  <c r="H301" i="87"/>
  <c r="N301" i="87" s="1"/>
  <c r="V301" i="87" s="1"/>
  <c r="H465" i="87"/>
  <c r="N465" i="87" s="1"/>
  <c r="V465" i="87" s="1"/>
  <c r="H467" i="87"/>
  <c r="N467" i="87" s="1"/>
  <c r="V467" i="87" s="1"/>
  <c r="H466" i="87"/>
  <c r="N466" i="87" s="1"/>
  <c r="V466" i="87" s="1"/>
  <c r="H464" i="87"/>
  <c r="N464" i="87" s="1"/>
  <c r="V464" i="87" s="1"/>
  <c r="H468" i="87"/>
  <c r="N468" i="87" s="1"/>
  <c r="V468" i="87" s="1"/>
  <c r="J25" i="88"/>
  <c r="K15" i="88"/>
  <c r="N49" i="82"/>
  <c r="K41" i="88"/>
  <c r="H49" i="82"/>
  <c r="I273" i="87" l="1"/>
  <c r="X273" i="87" s="1"/>
  <c r="I274" i="87"/>
  <c r="X274" i="87" s="1"/>
  <c r="I269" i="87"/>
  <c r="X269" i="87" s="1"/>
  <c r="I265" i="87"/>
  <c r="X265" i="87" s="1"/>
  <c r="I272" i="87"/>
  <c r="X272" i="87" s="1"/>
  <c r="I271" i="87"/>
  <c r="X271" i="87" s="1"/>
  <c r="I267" i="87"/>
  <c r="X267" i="87" s="1"/>
  <c r="I270" i="87"/>
  <c r="X270" i="87" s="1"/>
  <c r="I268" i="87"/>
  <c r="X268" i="87" s="1"/>
  <c r="I266" i="87"/>
  <c r="X266" i="87" s="1"/>
  <c r="N202" i="87"/>
  <c r="V202" i="87" s="1"/>
  <c r="H307" i="87" s="1"/>
  <c r="N307" i="87" s="1"/>
  <c r="V307" i="87" s="1"/>
  <c r="H412" i="87" s="1"/>
  <c r="N412" i="87" s="1"/>
  <c r="V412" i="87" s="1"/>
  <c r="I251" i="87"/>
  <c r="X251" i="87" s="1"/>
  <c r="I248" i="87"/>
  <c r="X248" i="87" s="1"/>
  <c r="H357" i="87"/>
  <c r="N357" i="87" s="1"/>
  <c r="V357" i="87" s="1"/>
  <c r="H354" i="87"/>
  <c r="N354" i="87" s="1"/>
  <c r="V354" i="87" s="1"/>
  <c r="H355" i="87"/>
  <c r="N355" i="87" s="1"/>
  <c r="V355" i="87" s="1"/>
  <c r="H368" i="87"/>
  <c r="N368" i="87" s="1"/>
  <c r="V368" i="87" s="1"/>
  <c r="H366" i="87"/>
  <c r="N366" i="87" s="1"/>
  <c r="V366" i="87" s="1"/>
  <c r="H352" i="87"/>
  <c r="N352" i="87" s="1"/>
  <c r="V352" i="87" s="1"/>
  <c r="H365" i="87"/>
  <c r="N365" i="87" s="1"/>
  <c r="V365" i="87" s="1"/>
  <c r="H367" i="87"/>
  <c r="N367" i="87" s="1"/>
  <c r="V367" i="87" s="1"/>
  <c r="H364" i="87"/>
  <c r="N364" i="87" s="1"/>
  <c r="V364" i="87" s="1"/>
  <c r="H369" i="87"/>
  <c r="N369" i="87" s="1"/>
  <c r="V369" i="87" s="1"/>
  <c r="H407" i="87"/>
  <c r="N407" i="87" s="1"/>
  <c r="V407" i="87" s="1"/>
  <c r="H404" i="87"/>
  <c r="N404" i="87" s="1"/>
  <c r="V404" i="87" s="1"/>
  <c r="H405" i="87"/>
  <c r="N405" i="87" s="1"/>
  <c r="V405" i="87" s="1"/>
  <c r="H409" i="87"/>
  <c r="N409" i="87" s="1"/>
  <c r="V409" i="87" s="1"/>
  <c r="H406" i="87"/>
  <c r="N406" i="87" s="1"/>
  <c r="V406" i="87" s="1"/>
  <c r="H569" i="87"/>
  <c r="N569" i="87" s="1"/>
  <c r="V569" i="87" s="1"/>
  <c r="H572" i="87"/>
  <c r="N572" i="87" s="1"/>
  <c r="V572" i="87" s="1"/>
  <c r="H571" i="87"/>
  <c r="N571" i="87" s="1"/>
  <c r="V571" i="87" s="1"/>
  <c r="H570" i="87"/>
  <c r="N570" i="87" s="1"/>
  <c r="V570" i="87" s="1"/>
  <c r="H573" i="87"/>
  <c r="N573" i="87" s="1"/>
  <c r="V573" i="87" s="1"/>
  <c r="J40" i="88"/>
  <c r="J46" i="88"/>
  <c r="L32" i="82"/>
  <c r="H33" i="82"/>
  <c r="J28" i="88"/>
  <c r="J30" i="88"/>
  <c r="J31" i="88"/>
  <c r="J49" i="88"/>
  <c r="N248" i="87" l="1"/>
  <c r="V248" i="87" s="1"/>
  <c r="H353" i="87" s="1"/>
  <c r="N353" i="87" s="1"/>
  <c r="V353" i="87" s="1"/>
  <c r="H458" i="87" s="1"/>
  <c r="N458" i="87" s="1"/>
  <c r="V458" i="87" s="1"/>
  <c r="N251" i="87"/>
  <c r="V251" i="87" s="1"/>
  <c r="H356" i="87" s="1"/>
  <c r="N356" i="87" s="1"/>
  <c r="V356" i="87" s="1"/>
  <c r="H461" i="87" s="1"/>
  <c r="N461" i="87" s="1"/>
  <c r="V461" i="87" s="1"/>
  <c r="H471" i="87"/>
  <c r="N471" i="87" s="1"/>
  <c r="V471" i="87" s="1"/>
  <c r="H462" i="87"/>
  <c r="N462" i="87" s="1"/>
  <c r="V462" i="87" s="1"/>
  <c r="H460" i="87"/>
  <c r="N460" i="87" s="1"/>
  <c r="V460" i="87" s="1"/>
  <c r="H459" i="87"/>
  <c r="N459" i="87" s="1"/>
  <c r="V459" i="87" s="1"/>
  <c r="H472" i="87"/>
  <c r="N472" i="87" s="1"/>
  <c r="V472" i="87" s="1"/>
  <c r="H457" i="87"/>
  <c r="N457" i="87" s="1"/>
  <c r="V457" i="87" s="1"/>
  <c r="H473" i="87"/>
  <c r="N473" i="87" s="1"/>
  <c r="V473" i="87" s="1"/>
  <c r="H470" i="87"/>
  <c r="N470" i="87" s="1"/>
  <c r="V470" i="87" s="1"/>
  <c r="H469" i="87"/>
  <c r="N469" i="87" s="1"/>
  <c r="V469" i="87" s="1"/>
  <c r="H474" i="87"/>
  <c r="N474" i="87" s="1"/>
  <c r="V474" i="87" s="1"/>
  <c r="H512" i="87"/>
  <c r="N512" i="87" s="1"/>
  <c r="V512" i="87" s="1"/>
  <c r="H517" i="87"/>
  <c r="N517" i="87" s="1"/>
  <c r="V517" i="87" s="1"/>
  <c r="H513" i="87"/>
  <c r="N513" i="87" s="1"/>
  <c r="V513" i="87" s="1"/>
  <c r="H511" i="87"/>
  <c r="N511" i="87" s="1"/>
  <c r="V511" i="87" s="1"/>
  <c r="H514" i="87"/>
  <c r="N514" i="87" s="1"/>
  <c r="V514" i="87" s="1"/>
  <c r="H619" i="87" s="1"/>
  <c r="N619" i="87" s="1"/>
  <c r="V619" i="87" s="1"/>
  <c r="H510" i="87"/>
  <c r="N510" i="87" s="1"/>
  <c r="V510" i="87" s="1"/>
  <c r="H615" i="87" s="1"/>
  <c r="N615" i="87" s="1"/>
  <c r="V615" i="87" s="1"/>
  <c r="H509" i="87"/>
  <c r="N509" i="87" s="1"/>
  <c r="V509" i="87" s="1"/>
  <c r="H674" i="87"/>
  <c r="N674" i="87" s="1"/>
  <c r="V674" i="87" s="1"/>
  <c r="H676" i="87"/>
  <c r="N676" i="87" s="1"/>
  <c r="V676" i="87" s="1"/>
  <c r="H675" i="87"/>
  <c r="N675" i="87" s="1"/>
  <c r="V675" i="87" s="1"/>
  <c r="H678" i="87"/>
  <c r="N678" i="87" s="1"/>
  <c r="V678" i="87" s="1"/>
  <c r="H677" i="87"/>
  <c r="N677" i="87" s="1"/>
  <c r="V677" i="87" s="1"/>
  <c r="K33" i="88"/>
  <c r="J33" i="88"/>
  <c r="J26" i="88"/>
  <c r="J27" i="88"/>
  <c r="K26" i="88"/>
  <c r="I29" i="82"/>
  <c r="J14" i="88"/>
  <c r="J32" i="88"/>
  <c r="K31" i="88"/>
  <c r="J29" i="88"/>
  <c r="K30" i="88"/>
  <c r="H567" i="87" l="1"/>
  <c r="N567" i="87" s="1"/>
  <c r="V567" i="87" s="1"/>
  <c r="H564" i="87"/>
  <c r="N564" i="87" s="1"/>
  <c r="V564" i="87" s="1"/>
  <c r="H565" i="87"/>
  <c r="N565" i="87" s="1"/>
  <c r="V565" i="87" s="1"/>
  <c r="H563" i="87"/>
  <c r="N563" i="87" s="1"/>
  <c r="V563" i="87" s="1"/>
  <c r="H566" i="87"/>
  <c r="N566" i="87" s="1"/>
  <c r="V566" i="87" s="1"/>
  <c r="H562" i="87"/>
  <c r="N562" i="87" s="1"/>
  <c r="V562" i="87" s="1"/>
  <c r="H578" i="87"/>
  <c r="N578" i="87" s="1"/>
  <c r="V578" i="87" s="1"/>
  <c r="H575" i="87"/>
  <c r="N575" i="87" s="1"/>
  <c r="V575" i="87" s="1"/>
  <c r="H576" i="87"/>
  <c r="N576" i="87" s="1"/>
  <c r="V576" i="87" s="1"/>
  <c r="H577" i="87"/>
  <c r="N577" i="87" s="1"/>
  <c r="V577" i="87" s="1"/>
  <c r="H574" i="87"/>
  <c r="N574" i="87" s="1"/>
  <c r="V574" i="87" s="1"/>
  <c r="H579" i="87"/>
  <c r="N579" i="87" s="1"/>
  <c r="V579" i="87" s="1"/>
  <c r="H618" i="87"/>
  <c r="N618" i="87" s="1"/>
  <c r="V618" i="87" s="1"/>
  <c r="H617" i="87"/>
  <c r="N617" i="87" s="1"/>
  <c r="V617" i="87" s="1"/>
  <c r="H622" i="87"/>
  <c r="N622" i="87" s="1"/>
  <c r="V622" i="87" s="1"/>
  <c r="H614" i="87"/>
  <c r="N614" i="87" s="1"/>
  <c r="V614" i="87" s="1"/>
  <c r="H616" i="87"/>
  <c r="N616" i="87" s="1"/>
  <c r="V616" i="87" s="1"/>
  <c r="H724" i="87"/>
  <c r="N724" i="87" s="1"/>
  <c r="V724" i="87" s="1"/>
  <c r="H781" i="87"/>
  <c r="N781" i="87" s="1"/>
  <c r="V781" i="87" s="1"/>
  <c r="H779" i="87"/>
  <c r="N779" i="87" s="1"/>
  <c r="V779" i="87" s="1"/>
  <c r="H780" i="87"/>
  <c r="N780" i="87" s="1"/>
  <c r="V780" i="87" s="1"/>
  <c r="H782" i="87"/>
  <c r="N782" i="87" s="1"/>
  <c r="V782" i="87" s="1"/>
  <c r="H783" i="87"/>
  <c r="N783" i="87" s="1"/>
  <c r="V783" i="87" s="1"/>
  <c r="K22" i="88"/>
  <c r="J15" i="88"/>
  <c r="K23" i="88"/>
  <c r="J45" i="88"/>
  <c r="J24" i="88"/>
  <c r="K32" i="82"/>
  <c r="K27" i="88"/>
  <c r="J34" i="88"/>
  <c r="J35" i="88"/>
  <c r="K34" i="88"/>
  <c r="K16" i="88"/>
  <c r="K14" i="88"/>
  <c r="K28" i="88"/>
  <c r="K32" i="88"/>
  <c r="H672" i="87" l="1"/>
  <c r="N672" i="87" s="1"/>
  <c r="V672" i="87" s="1"/>
  <c r="H668" i="87"/>
  <c r="N668" i="87" s="1"/>
  <c r="V668" i="87" s="1"/>
  <c r="H670" i="87"/>
  <c r="N670" i="87" s="1"/>
  <c r="V670" i="87" s="1"/>
  <c r="H669" i="87"/>
  <c r="N669" i="87" s="1"/>
  <c r="V669" i="87" s="1"/>
  <c r="H671" i="87"/>
  <c r="N671" i="87" s="1"/>
  <c r="V671" i="87" s="1"/>
  <c r="H667" i="87"/>
  <c r="N667" i="87" s="1"/>
  <c r="V667" i="87" s="1"/>
  <c r="H680" i="87"/>
  <c r="N680" i="87" s="1"/>
  <c r="V680" i="87" s="1"/>
  <c r="H682" i="87"/>
  <c r="N682" i="87" s="1"/>
  <c r="V682" i="87" s="1"/>
  <c r="H683" i="87"/>
  <c r="N683" i="87" s="1"/>
  <c r="V683" i="87" s="1"/>
  <c r="H681" i="87"/>
  <c r="N681" i="87" s="1"/>
  <c r="V681" i="87" s="1"/>
  <c r="H679" i="87"/>
  <c r="N679" i="87" s="1"/>
  <c r="V679" i="87" s="1"/>
  <c r="H684" i="87"/>
  <c r="N684" i="87" s="1"/>
  <c r="V684" i="87" s="1"/>
  <c r="H722" i="87"/>
  <c r="N722" i="87" s="1"/>
  <c r="V722" i="87" s="1"/>
  <c r="H727" i="87"/>
  <c r="N727" i="87" s="1"/>
  <c r="V727" i="87" s="1"/>
  <c r="H723" i="87"/>
  <c r="N723" i="87" s="1"/>
  <c r="V723" i="87" s="1"/>
  <c r="H828" i="87" s="1"/>
  <c r="N828" i="87" s="1"/>
  <c r="V828" i="87" s="1"/>
  <c r="H719" i="87"/>
  <c r="N719" i="87" s="1"/>
  <c r="V719" i="87" s="1"/>
  <c r="H721" i="87"/>
  <c r="N721" i="87" s="1"/>
  <c r="V721" i="87" s="1"/>
  <c r="H720" i="87"/>
  <c r="N720" i="87" s="1"/>
  <c r="V720" i="87" s="1"/>
  <c r="H829" i="87"/>
  <c r="N829" i="87" s="1"/>
  <c r="V829" i="87" s="1"/>
  <c r="H884" i="87"/>
  <c r="N884" i="87" s="1"/>
  <c r="V884" i="87" s="1"/>
  <c r="H887" i="87"/>
  <c r="N887" i="87" s="1"/>
  <c r="V887" i="87" s="1"/>
  <c r="H886" i="87"/>
  <c r="N886" i="87" s="1"/>
  <c r="V886" i="87" s="1"/>
  <c r="H888" i="87"/>
  <c r="N888" i="87" s="1"/>
  <c r="V888" i="87" s="1"/>
  <c r="H885" i="87"/>
  <c r="N885" i="87" s="1"/>
  <c r="V885" i="87" s="1"/>
  <c r="X2" i="87"/>
  <c r="K35" i="88"/>
  <c r="K40" i="88"/>
  <c r="K29" i="88"/>
  <c r="H777" i="87" l="1"/>
  <c r="N777" i="87" s="1"/>
  <c r="V777" i="87" s="1"/>
  <c r="H774" i="87"/>
  <c r="N774" i="87" s="1"/>
  <c r="V774" i="87" s="1"/>
  <c r="H775" i="87"/>
  <c r="N775" i="87" s="1"/>
  <c r="V775" i="87" s="1"/>
  <c r="H773" i="87"/>
  <c r="N773" i="87" s="1"/>
  <c r="V773" i="87" s="1"/>
  <c r="H787" i="87"/>
  <c r="N787" i="87" s="1"/>
  <c r="V787" i="87" s="1"/>
  <c r="H776" i="87"/>
  <c r="N776" i="87" s="1"/>
  <c r="V776" i="87" s="1"/>
  <c r="H772" i="87"/>
  <c r="N772" i="87" s="1"/>
  <c r="V772" i="87" s="1"/>
  <c r="H788" i="87"/>
  <c r="N788" i="87" s="1"/>
  <c r="V788" i="87" s="1"/>
  <c r="H785" i="87"/>
  <c r="N785" i="87" s="1"/>
  <c r="V785" i="87" s="1"/>
  <c r="H786" i="87"/>
  <c r="N786" i="87" s="1"/>
  <c r="V786" i="87" s="1"/>
  <c r="H784" i="87"/>
  <c r="N784" i="87" s="1"/>
  <c r="V784" i="87" s="1"/>
  <c r="H789" i="87"/>
  <c r="N789" i="87" s="1"/>
  <c r="V789" i="87" s="1"/>
  <c r="H827" i="87"/>
  <c r="N827" i="87" s="1"/>
  <c r="V827" i="87" s="1"/>
  <c r="H935" i="87" s="1"/>
  <c r="N935" i="87" s="1"/>
  <c r="V935" i="87" s="1"/>
  <c r="H832" i="87"/>
  <c r="N832" i="87" s="1"/>
  <c r="V832" i="87" s="1"/>
  <c r="H824" i="87"/>
  <c r="N824" i="87" s="1"/>
  <c r="V824" i="87" s="1"/>
  <c r="H825" i="87"/>
  <c r="N825" i="87" s="1"/>
  <c r="V825" i="87" s="1"/>
  <c r="H826" i="87"/>
  <c r="N826" i="87" s="1"/>
  <c r="V826" i="87" s="1"/>
  <c r="H937" i="87"/>
  <c r="N937" i="87" s="1"/>
  <c r="V937" i="87" s="1"/>
  <c r="H992" i="87"/>
  <c r="N992" i="87" s="1"/>
  <c r="V992" i="87" s="1"/>
  <c r="H993" i="87"/>
  <c r="N993" i="87" s="1"/>
  <c r="V993" i="87" s="1"/>
  <c r="H994" i="87"/>
  <c r="N994" i="87" s="1"/>
  <c r="V994" i="87" s="1"/>
  <c r="H996" i="87"/>
  <c r="N996" i="87" s="1"/>
  <c r="V996" i="87" s="1"/>
  <c r="H995" i="87"/>
  <c r="N995" i="87" s="1"/>
  <c r="V995" i="87" s="1"/>
  <c r="J54" i="88"/>
  <c r="J39" i="88"/>
  <c r="H882" i="87" l="1"/>
  <c r="N882" i="87" s="1"/>
  <c r="V882" i="87" s="1"/>
  <c r="H879" i="87"/>
  <c r="N879" i="87" s="1"/>
  <c r="V879" i="87" s="1"/>
  <c r="H878" i="87"/>
  <c r="N878" i="87" s="1"/>
  <c r="V878" i="87" s="1"/>
  <c r="H880" i="87"/>
  <c r="N880" i="87" s="1"/>
  <c r="V880" i="87" s="1"/>
  <c r="H881" i="87"/>
  <c r="N881" i="87" s="1"/>
  <c r="V881" i="87" s="1"/>
  <c r="H877" i="87"/>
  <c r="N877" i="87" s="1"/>
  <c r="V877" i="87" s="1"/>
  <c r="H891" i="87"/>
  <c r="N891" i="87" s="1"/>
  <c r="V891" i="87" s="1"/>
  <c r="H892" i="87"/>
  <c r="N892" i="87" s="1"/>
  <c r="V892" i="87" s="1"/>
  <c r="H893" i="87"/>
  <c r="N893" i="87" s="1"/>
  <c r="V893" i="87" s="1"/>
  <c r="H890" i="87"/>
  <c r="N890" i="87" s="1"/>
  <c r="V890" i="87" s="1"/>
  <c r="H889" i="87"/>
  <c r="N889" i="87" s="1"/>
  <c r="V889" i="87" s="1"/>
  <c r="H894" i="87"/>
  <c r="N894" i="87" s="1"/>
  <c r="V894" i="87" s="1"/>
  <c r="H932" i="87"/>
  <c r="N932" i="87" s="1"/>
  <c r="V932" i="87" s="1"/>
  <c r="H940" i="87"/>
  <c r="N940" i="87" s="1"/>
  <c r="V940" i="87" s="1"/>
  <c r="H936" i="87"/>
  <c r="N936" i="87" s="1"/>
  <c r="V936" i="87" s="1"/>
  <c r="H1041" i="87" s="1"/>
  <c r="N1041" i="87" s="1"/>
  <c r="V1041" i="87" s="1"/>
  <c r="H933" i="87"/>
  <c r="N933" i="87" s="1"/>
  <c r="V933" i="87" s="1"/>
  <c r="H934" i="87"/>
  <c r="N934" i="87" s="1"/>
  <c r="V934" i="87" s="1"/>
  <c r="H1042" i="87"/>
  <c r="N1042" i="87" s="1"/>
  <c r="V1042" i="87" s="1"/>
  <c r="H1097" i="87"/>
  <c r="N1097" i="87" s="1"/>
  <c r="V1097" i="87" s="1"/>
  <c r="H1100" i="87"/>
  <c r="N1100" i="87" s="1"/>
  <c r="V1100" i="87" s="1"/>
  <c r="H1098" i="87"/>
  <c r="N1098" i="87" s="1"/>
  <c r="V1098" i="87" s="1"/>
  <c r="H1101" i="87"/>
  <c r="N1101" i="87" s="1"/>
  <c r="V1101" i="87" s="1"/>
  <c r="H1099" i="87"/>
  <c r="N1099" i="87" s="1"/>
  <c r="V1099" i="87" s="1"/>
  <c r="K24" i="88"/>
  <c r="K45" i="88"/>
  <c r="K25" i="88"/>
  <c r="H990" i="87" l="1"/>
  <c r="N990" i="87" s="1"/>
  <c r="V990" i="87" s="1"/>
  <c r="H988" i="87"/>
  <c r="N988" i="87" s="1"/>
  <c r="V988" i="87" s="1"/>
  <c r="H986" i="87"/>
  <c r="N986" i="87" s="1"/>
  <c r="V986" i="87" s="1"/>
  <c r="H987" i="87"/>
  <c r="N987" i="87" s="1"/>
  <c r="V987" i="87" s="1"/>
  <c r="H1000" i="87"/>
  <c r="N1000" i="87" s="1"/>
  <c r="V1000" i="87" s="1"/>
  <c r="H989" i="87"/>
  <c r="N989" i="87" s="1"/>
  <c r="V989" i="87" s="1"/>
  <c r="H985" i="87"/>
  <c r="N985" i="87" s="1"/>
  <c r="V985" i="87" s="1"/>
  <c r="H998" i="87"/>
  <c r="N998" i="87" s="1"/>
  <c r="V998" i="87" s="1"/>
  <c r="H1001" i="87"/>
  <c r="N1001" i="87" s="1"/>
  <c r="V1001" i="87" s="1"/>
  <c r="H999" i="87"/>
  <c r="N999" i="87" s="1"/>
  <c r="V999" i="87" s="1"/>
  <c r="H997" i="87"/>
  <c r="N997" i="87" s="1"/>
  <c r="V997" i="87" s="1"/>
  <c r="H1002" i="87"/>
  <c r="N1002" i="87" s="1"/>
  <c r="V1002" i="87" s="1"/>
  <c r="H1037" i="87"/>
  <c r="N1037" i="87" s="1"/>
  <c r="V1037" i="87" s="1"/>
  <c r="H1040" i="87"/>
  <c r="N1040" i="87" s="1"/>
  <c r="V1040" i="87" s="1"/>
  <c r="H1145" i="87" s="1"/>
  <c r="N1145" i="87" s="1"/>
  <c r="V1145" i="87" s="1"/>
  <c r="H1045" i="87"/>
  <c r="N1045" i="87" s="1"/>
  <c r="V1045" i="87" s="1"/>
  <c r="H1038" i="87"/>
  <c r="N1038" i="87" s="1"/>
  <c r="V1038" i="87" s="1"/>
  <c r="H1143" i="87" s="1"/>
  <c r="N1143" i="87" s="1"/>
  <c r="V1143" i="87" s="1"/>
  <c r="H1039" i="87"/>
  <c r="N1039" i="87" s="1"/>
  <c r="V1039" i="87" s="1"/>
  <c r="H1144" i="87" s="1"/>
  <c r="N1144" i="87" s="1"/>
  <c r="V1144" i="87" s="1"/>
  <c r="H1147" i="87"/>
  <c r="N1147" i="87" s="1"/>
  <c r="V1147" i="87" s="1"/>
  <c r="H1202" i="87"/>
  <c r="N1202" i="87" s="1"/>
  <c r="V1202" i="87" s="1"/>
  <c r="H1205" i="87"/>
  <c r="N1205" i="87" s="1"/>
  <c r="V1205" i="87" s="1"/>
  <c r="H1203" i="87"/>
  <c r="N1203" i="87" s="1"/>
  <c r="V1203" i="87" s="1"/>
  <c r="H1204" i="87"/>
  <c r="N1204" i="87" s="1"/>
  <c r="V1204" i="87" s="1"/>
  <c r="H1206" i="87"/>
  <c r="N1206" i="87" s="1"/>
  <c r="V1206" i="87" s="1"/>
  <c r="K46" i="88"/>
  <c r="H1104" i="87" l="1"/>
  <c r="N1104" i="87" s="1"/>
  <c r="V1104" i="87" s="1"/>
  <c r="H1095" i="87"/>
  <c r="N1095" i="87" s="1"/>
  <c r="V1095" i="87" s="1"/>
  <c r="H1092" i="87"/>
  <c r="N1092" i="87" s="1"/>
  <c r="V1092" i="87" s="1"/>
  <c r="H1091" i="87"/>
  <c r="N1091" i="87" s="1"/>
  <c r="V1091" i="87" s="1"/>
  <c r="H1093" i="87"/>
  <c r="N1093" i="87" s="1"/>
  <c r="V1093" i="87" s="1"/>
  <c r="H1094" i="87"/>
  <c r="N1094" i="87" s="1"/>
  <c r="V1094" i="87" s="1"/>
  <c r="H1090" i="87"/>
  <c r="N1090" i="87" s="1"/>
  <c r="V1090" i="87" s="1"/>
  <c r="H1106" i="87"/>
  <c r="N1106" i="87" s="1"/>
  <c r="V1106" i="87" s="1"/>
  <c r="H1103" i="87"/>
  <c r="N1103" i="87" s="1"/>
  <c r="V1103" i="87" s="1"/>
  <c r="H1105" i="87"/>
  <c r="N1105" i="87" s="1"/>
  <c r="V1105" i="87" s="1"/>
  <c r="H1102" i="87"/>
  <c r="N1102" i="87" s="1"/>
  <c r="V1102" i="87" s="1"/>
  <c r="H1107" i="87"/>
  <c r="N1107" i="87" s="1"/>
  <c r="V1107" i="87" s="1"/>
  <c r="H1150" i="87"/>
  <c r="N1150" i="87" s="1"/>
  <c r="V1150" i="87" s="1"/>
  <c r="H1146" i="87"/>
  <c r="N1146" i="87" s="1"/>
  <c r="V1146" i="87" s="1"/>
  <c r="H1142" i="87"/>
  <c r="N1142" i="87" s="1"/>
  <c r="V1142" i="87" s="1"/>
  <c r="K39" i="88"/>
  <c r="K54" i="88"/>
  <c r="H1200" i="87" l="1"/>
  <c r="N1200" i="87" s="1"/>
  <c r="V1200" i="87" s="1"/>
  <c r="H1198" i="87"/>
  <c r="N1198" i="87" s="1"/>
  <c r="V1198" i="87" s="1"/>
  <c r="H1196" i="87"/>
  <c r="N1196" i="87" s="1"/>
  <c r="V1196" i="87" s="1"/>
  <c r="H1197" i="87"/>
  <c r="N1197" i="87" s="1"/>
  <c r="V1197" i="87" s="1"/>
  <c r="H1199" i="87"/>
  <c r="N1199" i="87" s="1"/>
  <c r="V1199" i="87" s="1"/>
  <c r="H1195" i="87"/>
  <c r="N1195" i="87" s="1"/>
  <c r="V1195" i="87" s="1"/>
  <c r="H1210" i="87"/>
  <c r="N1210" i="87" s="1"/>
  <c r="V1210" i="87" s="1"/>
  <c r="H1208" i="87"/>
  <c r="N1208" i="87" s="1"/>
  <c r="V1208" i="87" s="1"/>
  <c r="H1209" i="87"/>
  <c r="N1209" i="87" s="1"/>
  <c r="V1209" i="87" s="1"/>
  <c r="H1211" i="87"/>
  <c r="N1211" i="87" s="1"/>
  <c r="V1211" i="87" s="1"/>
  <c r="H1207" i="87"/>
  <c r="N1207" i="87" s="1"/>
  <c r="V1207" i="87" s="1"/>
  <c r="H1212" i="87"/>
  <c r="N1212" i="87" s="1"/>
  <c r="V1212" i="87" s="1"/>
  <c r="N32" i="82" l="1"/>
  <c r="F31" i="39"/>
  <c r="N31" i="39" l="1"/>
  <c r="M31" i="39"/>
  <c r="L31" i="39"/>
  <c r="Q12" i="49" l="1"/>
  <c r="R12" i="49" s="1"/>
  <c r="Q13" i="49"/>
  <c r="R13" i="49" s="1"/>
  <c r="Q10" i="49"/>
  <c r="R10" i="49" s="1"/>
  <c r="Q15" i="49"/>
  <c r="R15" i="49" s="1"/>
  <c r="Q11" i="49"/>
  <c r="R11" i="49" s="1"/>
  <c r="Q16" i="49"/>
  <c r="R16" i="49" s="1"/>
  <c r="Q14" i="49"/>
  <c r="R14" i="49" s="1"/>
  <c r="Q17" i="49"/>
  <c r="R17" i="49" s="1"/>
  <c r="Q18" i="49"/>
  <c r="R18" i="49" s="1"/>
  <c r="I49" i="82"/>
  <c r="G49" i="82"/>
  <c r="K49" i="82" l="1"/>
  <c r="I67" i="82"/>
  <c r="J49" i="82"/>
  <c r="G67" i="82"/>
  <c r="L49" i="82" l="1"/>
  <c r="K67" i="82"/>
  <c r="J67" i="82"/>
  <c r="L67" i="82" l="1"/>
  <c r="O49" i="82" l="1"/>
  <c r="N67" i="82"/>
  <c r="P49" i="82" l="1"/>
  <c r="O67" i="82"/>
  <c r="Q49" i="82" l="1"/>
  <c r="D65" i="82"/>
  <c r="P67" i="82"/>
  <c r="Q67" i="82" l="1"/>
  <c r="D42" i="82" l="1"/>
  <c r="H67" i="82" l="1"/>
  <c r="D41" i="82"/>
  <c r="D56" i="82" l="1"/>
  <c r="M49" i="82"/>
  <c r="M67" i="82" l="1"/>
  <c r="D49" i="82"/>
  <c r="I33" i="82" l="1"/>
  <c r="I27" i="82" s="1"/>
  <c r="I28" i="82" s="1"/>
  <c r="J29" i="82"/>
  <c r="I1" i="82" l="1"/>
  <c r="I25" i="82"/>
  <c r="I26" i="82" s="1"/>
  <c r="I39" i="82" l="1"/>
  <c r="J33" i="82"/>
  <c r="J27" i="82" l="1"/>
  <c r="J28" i="82" s="1"/>
  <c r="I68" i="82"/>
  <c r="I40" i="82"/>
  <c r="K29" i="82"/>
  <c r="J1" i="82" l="1"/>
  <c r="J25" i="82"/>
  <c r="J26" i="82" s="1"/>
  <c r="I96" i="82"/>
  <c r="I69" i="82"/>
  <c r="I97" i="82" l="1"/>
  <c r="J39" i="82"/>
  <c r="K33" i="82"/>
  <c r="J40" i="82" l="1"/>
  <c r="J68" i="82"/>
  <c r="K27" i="82"/>
  <c r="K28" i="82" s="1"/>
  <c r="L29" i="82"/>
  <c r="K1" i="82" l="1"/>
  <c r="K25" i="82"/>
  <c r="K26" i="82" s="1"/>
  <c r="J69" i="82"/>
  <c r="J96" i="82"/>
  <c r="J97" i="82" l="1"/>
  <c r="K39" i="82"/>
  <c r="L33" i="82"/>
  <c r="M29" i="82" l="1"/>
  <c r="L27" i="82"/>
  <c r="L28" i="82" s="1"/>
  <c r="K68" i="82"/>
  <c r="K40" i="82"/>
  <c r="L1" i="82" l="1"/>
  <c r="K96" i="82"/>
  <c r="K69" i="82"/>
  <c r="L25" i="82"/>
  <c r="L26" i="82" s="1"/>
  <c r="L39" i="82" l="1"/>
  <c r="K97" i="82"/>
  <c r="L40" i="82" l="1"/>
  <c r="L68" i="82"/>
  <c r="N33" i="82" l="1"/>
  <c r="L69" i="82"/>
  <c r="L96" i="82"/>
  <c r="O29" i="82" l="1"/>
  <c r="L97" i="82"/>
  <c r="O32" i="82" l="1"/>
  <c r="D32" i="82" s="1"/>
  <c r="K44" i="88" l="1"/>
  <c r="O33" i="82" l="1"/>
  <c r="O27" i="82" s="1"/>
  <c r="O28" i="82" s="1"/>
  <c r="O25" i="82" l="1"/>
  <c r="O1" i="82"/>
  <c r="P29" i="82"/>
  <c r="K52" i="88"/>
  <c r="O39" i="82" l="1"/>
  <c r="O68" i="82" s="1"/>
  <c r="O96" i="82" s="1"/>
  <c r="O97" i="82" s="1"/>
  <c r="O26" i="82"/>
  <c r="K48" i="88"/>
  <c r="K49" i="88"/>
  <c r="O40" i="82" l="1"/>
  <c r="O69" i="82"/>
  <c r="J47" i="88"/>
  <c r="K47" i="88" l="1"/>
  <c r="N29" i="82" l="1"/>
  <c r="N27" i="82" s="1"/>
  <c r="N28" i="82" s="1"/>
  <c r="M33" i="82"/>
  <c r="N25" i="82" l="1"/>
  <c r="N1" i="82"/>
  <c r="M27" i="82"/>
  <c r="M28" i="82" s="1"/>
  <c r="N39" i="82" l="1"/>
  <c r="N40" i="82" s="1"/>
  <c r="N26" i="82"/>
  <c r="M1" i="82"/>
  <c r="M25" i="82"/>
  <c r="M26" i="82" s="1"/>
  <c r="N68" i="82" l="1"/>
  <c r="N96" i="82" s="1"/>
  <c r="N97" i="82" s="1"/>
  <c r="M39" i="82"/>
  <c r="M68" i="82" s="1"/>
  <c r="N69" i="82" l="1"/>
  <c r="M40" i="82"/>
  <c r="M69" i="82"/>
  <c r="M96" i="82" l="1"/>
  <c r="M97" i="82" l="1"/>
  <c r="P33" i="82" l="1"/>
  <c r="P27" i="82" s="1"/>
  <c r="P28" i="82" s="1"/>
  <c r="P25" i="82" l="1"/>
  <c r="P26" i="82" s="1"/>
  <c r="P1" i="82"/>
  <c r="Q29" i="82" l="1"/>
  <c r="P39" i="82"/>
  <c r="P40" i="82" l="1"/>
  <c r="P68" i="82"/>
  <c r="P69" i="82" l="1"/>
  <c r="P96" i="82"/>
  <c r="P97" i="82" s="1"/>
  <c r="J56" i="88"/>
  <c r="K56" i="88" l="1"/>
  <c r="J55" i="88"/>
  <c r="Q33" i="82" l="1"/>
  <c r="K55" i="88" l="1"/>
  <c r="Q27" i="82"/>
  <c r="Q28" i="82" s="1"/>
  <c r="Q1" i="82" l="1"/>
  <c r="Q25" i="82"/>
  <c r="Q26" i="82" s="1"/>
  <c r="Q39" i="82" l="1"/>
  <c r="Q40" i="82" s="1"/>
  <c r="Q68" i="82" l="1"/>
  <c r="Q69" i="82" l="1"/>
  <c r="Q96" i="82"/>
  <c r="Q97" i="82" l="1"/>
  <c r="H410" i="87" l="1"/>
  <c r="N410" i="87" s="1"/>
  <c r="V410" i="87" s="1"/>
  <c r="H515" i="87" s="1"/>
  <c r="N515" i="87" s="1"/>
  <c r="V515" i="87" s="1"/>
  <c r="H620" i="87" s="1"/>
  <c r="N620" i="87" s="1"/>
  <c r="V620" i="87" s="1"/>
  <c r="H725" i="87" s="1"/>
  <c r="N725" i="87" s="1"/>
  <c r="V725" i="87" s="1"/>
  <c r="H830" i="87" s="1"/>
  <c r="N830" i="87" s="1"/>
  <c r="V830" i="87" s="1"/>
  <c r="H938" i="87" s="1"/>
  <c r="N938" i="87" s="1"/>
  <c r="V938" i="87" s="1"/>
  <c r="H1043" i="87" s="1"/>
  <c r="N1043" i="87" s="1"/>
  <c r="V1043" i="87" s="1"/>
  <c r="H1148" i="87" s="1"/>
  <c r="N1148" i="87" s="1"/>
  <c r="V1148" i="87" s="1"/>
  <c r="K105" i="46"/>
  <c r="N28" i="46"/>
  <c r="U28" i="87" s="1"/>
  <c r="N29" i="46"/>
  <c r="U29" i="87" s="1"/>
  <c r="N30" i="46"/>
  <c r="U30" i="87" s="1"/>
  <c r="G114" i="87" s="1"/>
  <c r="Y114" i="87" s="1"/>
  <c r="Z114" i="87" s="1"/>
  <c r="N25" i="46"/>
  <c r="U25" i="87" s="1"/>
  <c r="N24" i="46"/>
  <c r="U24" i="87"/>
  <c r="W24" i="87" s="1"/>
  <c r="X24" i="87" s="1"/>
  <c r="N27" i="46"/>
  <c r="U27" i="87" s="1"/>
  <c r="N26" i="46"/>
  <c r="U26" i="87" s="1"/>
  <c r="N23" i="46"/>
  <c r="Z29" i="87" l="1"/>
  <c r="W29" i="87"/>
  <c r="X29" i="87" s="1"/>
  <c r="G108" i="87"/>
  <c r="Y108" i="87" s="1"/>
  <c r="Z108" i="87" s="1"/>
  <c r="Z25" i="87"/>
  <c r="W25" i="87"/>
  <c r="X25" i="87" s="1"/>
  <c r="N105" i="46"/>
  <c r="U23" i="87"/>
  <c r="U84" i="87" s="1"/>
  <c r="G109" i="87"/>
  <c r="Y109" i="87" s="1"/>
  <c r="Z109" i="87" s="1"/>
  <c r="Z26" i="87"/>
  <c r="W26" i="87"/>
  <c r="X26" i="87" s="1"/>
  <c r="G110" i="87"/>
  <c r="Y110" i="87" s="1"/>
  <c r="Z110" i="87" s="1"/>
  <c r="Z27" i="87"/>
  <c r="W27" i="87"/>
  <c r="X27" i="87" s="1"/>
  <c r="J105" i="46"/>
  <c r="Z28" i="87"/>
  <c r="W28" i="87"/>
  <c r="X28" i="87" s="1"/>
  <c r="G111" i="87"/>
  <c r="Y111" i="87" s="1"/>
  <c r="Z111" i="87" s="1"/>
  <c r="G107" i="87"/>
  <c r="Y107" i="87" s="1"/>
  <c r="Z107" i="87" s="1"/>
  <c r="Z24" i="87"/>
  <c r="W30" i="87"/>
  <c r="G113" i="87"/>
  <c r="Y113" i="87" s="1"/>
  <c r="Z113" i="87" s="1"/>
  <c r="Z30" i="87"/>
  <c r="G112" i="87"/>
  <c r="Y112" i="87" s="1"/>
  <c r="Z112" i="87" s="1"/>
  <c r="I114" i="87" l="1"/>
  <c r="N114" i="87" s="1"/>
  <c r="X30" i="87"/>
  <c r="I112" i="87"/>
  <c r="I110" i="87"/>
  <c r="I109" i="87"/>
  <c r="Z23" i="87"/>
  <c r="Z84" i="87" s="1"/>
  <c r="G106" i="87"/>
  <c r="W23" i="87"/>
  <c r="I111" i="87"/>
  <c r="I108" i="87"/>
  <c r="I113" i="87"/>
  <c r="I107" i="87" l="1"/>
  <c r="X23" i="87"/>
  <c r="P114" i="87"/>
  <c r="W114" i="87"/>
  <c r="I211" i="87" s="1"/>
  <c r="X211" i="87" s="1"/>
  <c r="V114" i="87"/>
  <c r="H211" i="87" s="1"/>
  <c r="N112" i="87"/>
  <c r="W112" i="87" s="1"/>
  <c r="I209" i="87" s="1"/>
  <c r="X209" i="87" s="1"/>
  <c r="N108" i="87"/>
  <c r="W108" i="87" s="1"/>
  <c r="I205" i="87" s="1"/>
  <c r="X205" i="87" s="1"/>
  <c r="N110" i="87"/>
  <c r="W110" i="87" s="1"/>
  <c r="I207" i="87" s="1"/>
  <c r="X207" i="87" s="1"/>
  <c r="N111" i="87"/>
  <c r="W111" i="87" s="1"/>
  <c r="I208" i="87" s="1"/>
  <c r="X208" i="87" s="1"/>
  <c r="X84" i="87"/>
  <c r="W84" i="87"/>
  <c r="I106" i="87"/>
  <c r="N109" i="87"/>
  <c r="W109" i="87" s="1"/>
  <c r="I206" i="87" s="1"/>
  <c r="X206" i="87" s="1"/>
  <c r="Y106" i="87"/>
  <c r="G156" i="87"/>
  <c r="Y156" i="87" s="1"/>
  <c r="Z156" i="87" s="1"/>
  <c r="N113" i="87"/>
  <c r="W113" i="87" s="1"/>
  <c r="I210" i="87" s="1"/>
  <c r="X210" i="87" s="1"/>
  <c r="X114" i="87" l="1"/>
  <c r="N107" i="87"/>
  <c r="N211" i="87"/>
  <c r="V211" i="87" s="1"/>
  <c r="H316" i="87" s="1"/>
  <c r="N316" i="87" s="1"/>
  <c r="V316" i="87" s="1"/>
  <c r="H421" i="87" s="1"/>
  <c r="N421" i="87" s="1"/>
  <c r="V421" i="87" s="1"/>
  <c r="H526" i="87" s="1"/>
  <c r="N526" i="87" s="1"/>
  <c r="V526" i="87" s="1"/>
  <c r="H631" i="87" s="1"/>
  <c r="N631" i="87" s="1"/>
  <c r="V631" i="87" s="1"/>
  <c r="H736" i="87" s="1"/>
  <c r="N736" i="87" s="1"/>
  <c r="V736" i="87" s="1"/>
  <c r="H841" i="87" s="1"/>
  <c r="N841" i="87" s="1"/>
  <c r="V841" i="87" s="1"/>
  <c r="H949" i="87" s="1"/>
  <c r="N949" i="87" s="1"/>
  <c r="V949" i="87" s="1"/>
  <c r="H1054" i="87" s="1"/>
  <c r="N1054" i="87" s="1"/>
  <c r="V1054" i="87" s="1"/>
  <c r="H1159" i="87" s="1"/>
  <c r="N1159" i="87" s="1"/>
  <c r="V1159" i="87" s="1"/>
  <c r="Y181" i="87"/>
  <c r="G181" i="87"/>
  <c r="V111" i="87"/>
  <c r="H208" i="87" s="1"/>
  <c r="N208" i="87" s="1"/>
  <c r="V208" i="87" s="1"/>
  <c r="H313" i="87" s="1"/>
  <c r="N313" i="87" s="1"/>
  <c r="V313" i="87" s="1"/>
  <c r="H418" i="87" s="1"/>
  <c r="N418" i="87" s="1"/>
  <c r="V418" i="87" s="1"/>
  <c r="H523" i="87" s="1"/>
  <c r="N523" i="87" s="1"/>
  <c r="V523" i="87" s="1"/>
  <c r="H628" i="87" s="1"/>
  <c r="N628" i="87" s="1"/>
  <c r="V628" i="87" s="1"/>
  <c r="H733" i="87" s="1"/>
  <c r="N733" i="87" s="1"/>
  <c r="V733" i="87" s="1"/>
  <c r="H838" i="87" s="1"/>
  <c r="N838" i="87" s="1"/>
  <c r="V838" i="87" s="1"/>
  <c r="H946" i="87" s="1"/>
  <c r="N946" i="87" s="1"/>
  <c r="V946" i="87" s="1"/>
  <c r="H1051" i="87" s="1"/>
  <c r="N1051" i="87" s="1"/>
  <c r="V1051" i="87" s="1"/>
  <c r="H1156" i="87" s="1"/>
  <c r="N1156" i="87" s="1"/>
  <c r="V1156" i="87" s="1"/>
  <c r="P111" i="87"/>
  <c r="X111" i="87" s="1"/>
  <c r="V110" i="87"/>
  <c r="H207" i="87" s="1"/>
  <c r="N207" i="87" s="1"/>
  <c r="V207" i="87" s="1"/>
  <c r="H312" i="87" s="1"/>
  <c r="N312" i="87" s="1"/>
  <c r="V312" i="87" s="1"/>
  <c r="H417" i="87" s="1"/>
  <c r="N417" i="87" s="1"/>
  <c r="V417" i="87" s="1"/>
  <c r="H522" i="87" s="1"/>
  <c r="N522" i="87" s="1"/>
  <c r="V522" i="87" s="1"/>
  <c r="H627" i="87" s="1"/>
  <c r="N627" i="87" s="1"/>
  <c r="V627" i="87" s="1"/>
  <c r="H732" i="87" s="1"/>
  <c r="N732" i="87" s="1"/>
  <c r="V732" i="87" s="1"/>
  <c r="H837" i="87" s="1"/>
  <c r="N837" i="87" s="1"/>
  <c r="V837" i="87" s="1"/>
  <c r="H945" i="87" s="1"/>
  <c r="N945" i="87" s="1"/>
  <c r="V945" i="87" s="1"/>
  <c r="H1050" i="87" s="1"/>
  <c r="N1050" i="87" s="1"/>
  <c r="V1050" i="87" s="1"/>
  <c r="H1155" i="87" s="1"/>
  <c r="N1155" i="87" s="1"/>
  <c r="V1155" i="87" s="1"/>
  <c r="P110" i="87"/>
  <c r="X110" i="87" s="1"/>
  <c r="V108" i="87"/>
  <c r="H205" i="87" s="1"/>
  <c r="N205" i="87" s="1"/>
  <c r="V205" i="87" s="1"/>
  <c r="H310" i="87" s="1"/>
  <c r="N310" i="87" s="1"/>
  <c r="V310" i="87" s="1"/>
  <c r="H415" i="87" s="1"/>
  <c r="N415" i="87" s="1"/>
  <c r="V415" i="87" s="1"/>
  <c r="H520" i="87" s="1"/>
  <c r="N520" i="87" s="1"/>
  <c r="V520" i="87" s="1"/>
  <c r="H625" i="87" s="1"/>
  <c r="N625" i="87" s="1"/>
  <c r="V625" i="87" s="1"/>
  <c r="H730" i="87" s="1"/>
  <c r="N730" i="87" s="1"/>
  <c r="V730" i="87" s="1"/>
  <c r="H835" i="87" s="1"/>
  <c r="N835" i="87" s="1"/>
  <c r="V835" i="87" s="1"/>
  <c r="H943" i="87" s="1"/>
  <c r="N943" i="87" s="1"/>
  <c r="V943" i="87" s="1"/>
  <c r="H1048" i="87" s="1"/>
  <c r="N1048" i="87" s="1"/>
  <c r="V1048" i="87" s="1"/>
  <c r="H1153" i="87" s="1"/>
  <c r="N1153" i="87" s="1"/>
  <c r="V1153" i="87" s="1"/>
  <c r="P108" i="87"/>
  <c r="X108" i="87" s="1"/>
  <c r="V112" i="87"/>
  <c r="H209" i="87" s="1"/>
  <c r="N209" i="87" s="1"/>
  <c r="V209" i="87" s="1"/>
  <c r="H314" i="87" s="1"/>
  <c r="N314" i="87" s="1"/>
  <c r="V314" i="87" s="1"/>
  <c r="H419" i="87" s="1"/>
  <c r="N419" i="87" s="1"/>
  <c r="V419" i="87" s="1"/>
  <c r="H524" i="87" s="1"/>
  <c r="N524" i="87" s="1"/>
  <c r="V524" i="87" s="1"/>
  <c r="H629" i="87" s="1"/>
  <c r="N629" i="87" s="1"/>
  <c r="V629" i="87" s="1"/>
  <c r="H734" i="87" s="1"/>
  <c r="N734" i="87" s="1"/>
  <c r="V734" i="87" s="1"/>
  <c r="H839" i="87" s="1"/>
  <c r="N839" i="87" s="1"/>
  <c r="V839" i="87" s="1"/>
  <c r="H947" i="87" s="1"/>
  <c r="N947" i="87" s="1"/>
  <c r="V947" i="87" s="1"/>
  <c r="H1052" i="87" s="1"/>
  <c r="N1052" i="87" s="1"/>
  <c r="V1052" i="87" s="1"/>
  <c r="H1157" i="87" s="1"/>
  <c r="N1157" i="87" s="1"/>
  <c r="V1157" i="87" s="1"/>
  <c r="P112" i="87"/>
  <c r="X112" i="87" s="1"/>
  <c r="V109" i="87"/>
  <c r="H206" i="87" s="1"/>
  <c r="N206" i="87" s="1"/>
  <c r="V206" i="87" s="1"/>
  <c r="H311" i="87" s="1"/>
  <c r="N311" i="87" s="1"/>
  <c r="V311" i="87" s="1"/>
  <c r="H416" i="87" s="1"/>
  <c r="N416" i="87" s="1"/>
  <c r="V416" i="87" s="1"/>
  <c r="H521" i="87" s="1"/>
  <c r="N521" i="87" s="1"/>
  <c r="V521" i="87" s="1"/>
  <c r="H626" i="87" s="1"/>
  <c r="N626" i="87" s="1"/>
  <c r="V626" i="87" s="1"/>
  <c r="H731" i="87" s="1"/>
  <c r="N731" i="87" s="1"/>
  <c r="V731" i="87" s="1"/>
  <c r="H836" i="87" s="1"/>
  <c r="N836" i="87" s="1"/>
  <c r="V836" i="87" s="1"/>
  <c r="H944" i="87" s="1"/>
  <c r="N944" i="87" s="1"/>
  <c r="V944" i="87" s="1"/>
  <c r="H1049" i="87" s="1"/>
  <c r="N1049" i="87" s="1"/>
  <c r="V1049" i="87" s="1"/>
  <c r="H1154" i="87" s="1"/>
  <c r="N1154" i="87" s="1"/>
  <c r="V1154" i="87" s="1"/>
  <c r="P109" i="87"/>
  <c r="X109" i="87" s="1"/>
  <c r="V113" i="87"/>
  <c r="H210" i="87" s="1"/>
  <c r="N210" i="87" s="1"/>
  <c r="V210" i="87" s="1"/>
  <c r="H315" i="87" s="1"/>
  <c r="N315" i="87" s="1"/>
  <c r="V315" i="87" s="1"/>
  <c r="H420" i="87" s="1"/>
  <c r="N420" i="87" s="1"/>
  <c r="V420" i="87" s="1"/>
  <c r="H525" i="87" s="1"/>
  <c r="N525" i="87" s="1"/>
  <c r="V525" i="87" s="1"/>
  <c r="H630" i="87" s="1"/>
  <c r="N630" i="87" s="1"/>
  <c r="V630" i="87" s="1"/>
  <c r="H735" i="87" s="1"/>
  <c r="N735" i="87" s="1"/>
  <c r="V735" i="87" s="1"/>
  <c r="H840" i="87" s="1"/>
  <c r="N840" i="87" s="1"/>
  <c r="V840" i="87" s="1"/>
  <c r="H948" i="87" s="1"/>
  <c r="N948" i="87" s="1"/>
  <c r="V948" i="87" s="1"/>
  <c r="H1053" i="87" s="1"/>
  <c r="N1053" i="87" s="1"/>
  <c r="V1053" i="87" s="1"/>
  <c r="H1158" i="87" s="1"/>
  <c r="N1158" i="87" s="1"/>
  <c r="V1158" i="87" s="1"/>
  <c r="P113" i="87"/>
  <c r="X113" i="87" s="1"/>
  <c r="N106" i="87"/>
  <c r="W106" i="87" s="1"/>
  <c r="F33" i="82"/>
  <c r="G32" i="39" s="1"/>
  <c r="I156" i="87"/>
  <c r="Z106" i="87"/>
  <c r="Z181" i="87" s="1"/>
  <c r="I181" i="87" l="1"/>
  <c r="W107" i="87"/>
  <c r="I204" i="87" s="1"/>
  <c r="X204" i="87" s="1"/>
  <c r="V107" i="87"/>
  <c r="H204" i="87" s="1"/>
  <c r="P107" i="87"/>
  <c r="X107" i="87" s="1"/>
  <c r="H32" i="39"/>
  <c r="G26" i="39"/>
  <c r="I203" i="87"/>
  <c r="X203" i="87" s="1"/>
  <c r="V106" i="87"/>
  <c r="H203" i="87" s="1"/>
  <c r="P106" i="87"/>
  <c r="X106" i="87" s="1"/>
  <c r="F27" i="82"/>
  <c r="N156" i="87"/>
  <c r="W156" i="87" s="1"/>
  <c r="W181" i="87" s="1"/>
  <c r="G29" i="82"/>
  <c r="N204" i="87" l="1"/>
  <c r="V204" i="87" s="1"/>
  <c r="H309" i="87" s="1"/>
  <c r="N309" i="87" s="1"/>
  <c r="V309" i="87" s="1"/>
  <c r="H414" i="87" s="1"/>
  <c r="N414" i="87" s="1"/>
  <c r="V414" i="87" s="1"/>
  <c r="H519" i="87" s="1"/>
  <c r="N519" i="87" s="1"/>
  <c r="V519" i="87" s="1"/>
  <c r="H624" i="87" s="1"/>
  <c r="N624" i="87" s="1"/>
  <c r="V624" i="87" s="1"/>
  <c r="H729" i="87" s="1"/>
  <c r="N729" i="87" s="1"/>
  <c r="V729" i="87" s="1"/>
  <c r="H834" i="87" s="1"/>
  <c r="N834" i="87" s="1"/>
  <c r="V834" i="87" s="1"/>
  <c r="H942" i="87" s="1"/>
  <c r="N942" i="87" s="1"/>
  <c r="V942" i="87" s="1"/>
  <c r="H1047" i="87" s="1"/>
  <c r="N1047" i="87" s="1"/>
  <c r="V1047" i="87" s="1"/>
  <c r="H1152" i="87" s="1"/>
  <c r="N1152" i="87" s="1"/>
  <c r="V1152" i="87" s="1"/>
  <c r="K28" i="39"/>
  <c r="E28" i="39"/>
  <c r="F28" i="39" s="1"/>
  <c r="G24" i="39"/>
  <c r="H26" i="39"/>
  <c r="N203" i="87"/>
  <c r="V203" i="87" s="1"/>
  <c r="H308" i="87" s="1"/>
  <c r="N308" i="87" s="1"/>
  <c r="V308" i="87" s="1"/>
  <c r="H413" i="87" s="1"/>
  <c r="N413" i="87" s="1"/>
  <c r="V413" i="87" s="1"/>
  <c r="H518" i="87" s="1"/>
  <c r="N518" i="87" s="1"/>
  <c r="V518" i="87" s="1"/>
  <c r="H623" i="87" s="1"/>
  <c r="N623" i="87" s="1"/>
  <c r="V623" i="87" s="1"/>
  <c r="H728" i="87" s="1"/>
  <c r="N728" i="87" s="1"/>
  <c r="V728" i="87" s="1"/>
  <c r="H833" i="87" s="1"/>
  <c r="N833" i="87" s="1"/>
  <c r="V833" i="87" s="1"/>
  <c r="H941" i="87" s="1"/>
  <c r="N941" i="87" s="1"/>
  <c r="V941" i="87" s="1"/>
  <c r="H1046" i="87" s="1"/>
  <c r="N1046" i="87" s="1"/>
  <c r="V1046" i="87" s="1"/>
  <c r="H1151" i="87" s="1"/>
  <c r="N1151" i="87" s="1"/>
  <c r="V1151" i="87" s="1"/>
  <c r="I253" i="87"/>
  <c r="X253" i="87" s="1"/>
  <c r="V156" i="87"/>
  <c r="H253" i="87" s="1"/>
  <c r="P156" i="87"/>
  <c r="X156" i="87" s="1"/>
  <c r="F1" i="82"/>
  <c r="F28" i="82"/>
  <c r="F25" i="82"/>
  <c r="H283" i="87"/>
  <c r="H267" i="87"/>
  <c r="N267" i="87" s="1"/>
  <c r="V267" i="87" s="1"/>
  <c r="H280" i="87"/>
  <c r="H279" i="87"/>
  <c r="H275" i="87"/>
  <c r="H282" i="87"/>
  <c r="H271" i="87"/>
  <c r="N271" i="87" s="1"/>
  <c r="V271" i="87" s="1"/>
  <c r="H273" i="87"/>
  <c r="N273" i="87" s="1"/>
  <c r="V273" i="87" s="1"/>
  <c r="H285" i="87"/>
  <c r="H268" i="87"/>
  <c r="N268" i="87" s="1"/>
  <c r="V268" i="87" s="1"/>
  <c r="H278" i="87"/>
  <c r="H281" i="87"/>
  <c r="H274" i="87"/>
  <c r="N274" i="87" s="1"/>
  <c r="V274" i="87" s="1"/>
  <c r="H277" i="87"/>
  <c r="H284" i="87"/>
  <c r="H269" i="87"/>
  <c r="N269" i="87" s="1"/>
  <c r="V269" i="87" s="1"/>
  <c r="H272" i="87"/>
  <c r="N272" i="87" s="1"/>
  <c r="V272" i="87" s="1"/>
  <c r="H270" i="87"/>
  <c r="N270" i="87" s="1"/>
  <c r="V270" i="87" s="1"/>
  <c r="H266" i="87"/>
  <c r="N266" i="87" s="1"/>
  <c r="V266" i="87" s="1"/>
  <c r="H265" i="87"/>
  <c r="N265" i="87" s="1"/>
  <c r="V265" i="87" s="1"/>
  <c r="H276" i="87"/>
  <c r="G38" i="39" l="1"/>
  <c r="H24" i="39"/>
  <c r="N28" i="39"/>
  <c r="M28" i="39"/>
  <c r="L28" i="39"/>
  <c r="X181" i="87"/>
  <c r="P181" i="87"/>
  <c r="N253" i="87"/>
  <c r="V253" i="87" s="1"/>
  <c r="H358" i="87" s="1"/>
  <c r="N358" i="87" s="1"/>
  <c r="V358" i="87" s="1"/>
  <c r="I281" i="87"/>
  <c r="X281" i="87" s="1"/>
  <c r="I279" i="87"/>
  <c r="X279" i="87" s="1"/>
  <c r="I284" i="87"/>
  <c r="X284" i="87" s="1"/>
  <c r="I275" i="87"/>
  <c r="X275" i="87" s="1"/>
  <c r="I282" i="87"/>
  <c r="X282" i="87" s="1"/>
  <c r="I276" i="87"/>
  <c r="X276" i="87" s="1"/>
  <c r="I285" i="87"/>
  <c r="X285" i="87" s="1"/>
  <c r="I280" i="87"/>
  <c r="X280" i="87" s="1"/>
  <c r="I283" i="87"/>
  <c r="X283" i="87" s="1"/>
  <c r="I277" i="87"/>
  <c r="X277" i="87" s="1"/>
  <c r="G33" i="82"/>
  <c r="I278" i="87"/>
  <c r="X278" i="87" s="1"/>
  <c r="H378" i="87"/>
  <c r="N378" i="87" s="1"/>
  <c r="V378" i="87" s="1"/>
  <c r="H376" i="87"/>
  <c r="N376" i="87" s="1"/>
  <c r="V376" i="87" s="1"/>
  <c r="H374" i="87"/>
  <c r="N374" i="87" s="1"/>
  <c r="V374" i="87" s="1"/>
  <c r="H371" i="87"/>
  <c r="N371" i="87" s="1"/>
  <c r="V371" i="87" s="1"/>
  <c r="H379" i="87"/>
  <c r="N379" i="87" s="1"/>
  <c r="V379" i="87" s="1"/>
  <c r="H377" i="87"/>
  <c r="N377" i="87" s="1"/>
  <c r="V377" i="87" s="1"/>
  <c r="H372" i="87"/>
  <c r="N372" i="87" s="1"/>
  <c r="V372" i="87" s="1"/>
  <c r="H375" i="87"/>
  <c r="N375" i="87" s="1"/>
  <c r="V375" i="87" s="1"/>
  <c r="H373" i="87"/>
  <c r="N373" i="87" s="1"/>
  <c r="V373" i="87" s="1"/>
  <c r="H370" i="87"/>
  <c r="N370" i="87" s="1"/>
  <c r="V370" i="87" s="1"/>
  <c r="F26" i="82"/>
  <c r="F39" i="82"/>
  <c r="E32" i="39" l="1"/>
  <c r="K32" i="39"/>
  <c r="G67" i="39"/>
  <c r="H38" i="39"/>
  <c r="G39" i="39"/>
  <c r="N279" i="87"/>
  <c r="V279" i="87" s="1"/>
  <c r="N284" i="87"/>
  <c r="V284" i="87" s="1"/>
  <c r="X286" i="87"/>
  <c r="N275" i="87"/>
  <c r="V275" i="87" s="1"/>
  <c r="D33" i="82"/>
  <c r="G27" i="82"/>
  <c r="N282" i="87"/>
  <c r="V282" i="87" s="1"/>
  <c r="I286" i="87"/>
  <c r="H29" i="82" s="1"/>
  <c r="H27" i="82" s="1"/>
  <c r="N276" i="87"/>
  <c r="V276" i="87" s="1"/>
  <c r="N285" i="87"/>
  <c r="V285" i="87" s="1"/>
  <c r="N278" i="87"/>
  <c r="V278" i="87" s="1"/>
  <c r="N281" i="87"/>
  <c r="V281" i="87" s="1"/>
  <c r="N283" i="87"/>
  <c r="V283" i="87" s="1"/>
  <c r="N280" i="87"/>
  <c r="V280" i="87" s="1"/>
  <c r="N277" i="87"/>
  <c r="V277" i="87" s="1"/>
  <c r="F68" i="82"/>
  <c r="F40" i="82"/>
  <c r="H475" i="87"/>
  <c r="N475" i="87" s="1"/>
  <c r="V475" i="87" s="1"/>
  <c r="H478" i="87"/>
  <c r="N478" i="87" s="1"/>
  <c r="V478" i="87" s="1"/>
  <c r="H481" i="87"/>
  <c r="N481" i="87" s="1"/>
  <c r="V481" i="87" s="1"/>
  <c r="H476" i="87"/>
  <c r="N476" i="87" s="1"/>
  <c r="V476" i="87" s="1"/>
  <c r="H484" i="87"/>
  <c r="N484" i="87" s="1"/>
  <c r="V484" i="87" s="1"/>
  <c r="H483" i="87"/>
  <c r="N483" i="87" s="1"/>
  <c r="V483" i="87" s="1"/>
  <c r="H482" i="87"/>
  <c r="N482" i="87" s="1"/>
  <c r="V482" i="87" s="1"/>
  <c r="H480" i="87"/>
  <c r="N480" i="87" s="1"/>
  <c r="V480" i="87" s="1"/>
  <c r="H463" i="87"/>
  <c r="N463" i="87" s="1"/>
  <c r="V463" i="87" s="1"/>
  <c r="H477" i="87"/>
  <c r="N477" i="87" s="1"/>
  <c r="V477" i="87" s="1"/>
  <c r="H479" i="87"/>
  <c r="N479" i="87" s="1"/>
  <c r="V479" i="87" s="1"/>
  <c r="H67" i="39" l="1"/>
  <c r="G68" i="39"/>
  <c r="K26" i="39"/>
  <c r="N32" i="39"/>
  <c r="M32" i="39"/>
  <c r="L32" i="39"/>
  <c r="F32" i="39"/>
  <c r="E26" i="39"/>
  <c r="H28" i="82"/>
  <c r="H1" i="82"/>
  <c r="H25" i="82"/>
  <c r="G25" i="82"/>
  <c r="D27" i="82"/>
  <c r="D28" i="82" s="1"/>
  <c r="G28" i="82"/>
  <c r="G1" i="82"/>
  <c r="H383" i="87"/>
  <c r="N383" i="87" s="1"/>
  <c r="V383" i="87" s="1"/>
  <c r="H381" i="87"/>
  <c r="N381" i="87" s="1"/>
  <c r="V381" i="87" s="1"/>
  <c r="H385" i="87"/>
  <c r="N385" i="87" s="1"/>
  <c r="V385" i="87" s="1"/>
  <c r="H389" i="87"/>
  <c r="N389" i="87" s="1"/>
  <c r="V389" i="87" s="1"/>
  <c r="H384" i="87"/>
  <c r="N384" i="87" s="1"/>
  <c r="V384" i="87" s="1"/>
  <c r="H386" i="87"/>
  <c r="N386" i="87" s="1"/>
  <c r="V386" i="87" s="1"/>
  <c r="H390" i="87"/>
  <c r="N390" i="87" s="1"/>
  <c r="V390" i="87" s="1"/>
  <c r="H382" i="87"/>
  <c r="N382" i="87" s="1"/>
  <c r="V382" i="87" s="1"/>
  <c r="H387" i="87"/>
  <c r="N387" i="87" s="1"/>
  <c r="V387" i="87" s="1"/>
  <c r="H388" i="87"/>
  <c r="N388" i="87" s="1"/>
  <c r="V388" i="87" s="1"/>
  <c r="H380" i="87"/>
  <c r="N380" i="87" s="1"/>
  <c r="V380" i="87" s="1"/>
  <c r="F69" i="82"/>
  <c r="F96" i="82"/>
  <c r="H587" i="87"/>
  <c r="N587" i="87" s="1"/>
  <c r="V587" i="87" s="1"/>
  <c r="H588" i="87"/>
  <c r="N588" i="87" s="1"/>
  <c r="V588" i="87" s="1"/>
  <c r="H582" i="87"/>
  <c r="N582" i="87" s="1"/>
  <c r="V582" i="87" s="1"/>
  <c r="H581" i="87"/>
  <c r="N581" i="87" s="1"/>
  <c r="V581" i="87" s="1"/>
  <c r="H589" i="87"/>
  <c r="N589" i="87" s="1"/>
  <c r="V589" i="87" s="1"/>
  <c r="H580" i="87"/>
  <c r="N580" i="87" s="1"/>
  <c r="V580" i="87" s="1"/>
  <c r="H584" i="87"/>
  <c r="N584" i="87" s="1"/>
  <c r="V584" i="87" s="1"/>
  <c r="H585" i="87"/>
  <c r="N585" i="87" s="1"/>
  <c r="V585" i="87" s="1"/>
  <c r="H586" i="87"/>
  <c r="N586" i="87" s="1"/>
  <c r="V586" i="87" s="1"/>
  <c r="H568" i="87"/>
  <c r="N568" i="87" s="1"/>
  <c r="V568" i="87" s="1"/>
  <c r="H583" i="87"/>
  <c r="N583" i="87" s="1"/>
  <c r="V583" i="87" s="1"/>
  <c r="E24" i="39" l="1"/>
  <c r="F26" i="39"/>
  <c r="M26" i="39"/>
  <c r="L26" i="39"/>
  <c r="N26" i="39"/>
  <c r="K24" i="39"/>
  <c r="H488" i="87"/>
  <c r="N488" i="87" s="1"/>
  <c r="V488" i="87" s="1"/>
  <c r="H485" i="87"/>
  <c r="N485" i="87" s="1"/>
  <c r="V485" i="87" s="1"/>
  <c r="H486" i="87"/>
  <c r="N486" i="87" s="1"/>
  <c r="V486" i="87" s="1"/>
  <c r="H491" i="87"/>
  <c r="N491" i="87" s="1"/>
  <c r="V491" i="87" s="1"/>
  <c r="H493" i="87"/>
  <c r="N493" i="87" s="1"/>
  <c r="V493" i="87" s="1"/>
  <c r="H492" i="87"/>
  <c r="N492" i="87" s="1"/>
  <c r="V492" i="87" s="1"/>
  <c r="H487" i="87"/>
  <c r="N487" i="87" s="1"/>
  <c r="V487" i="87" s="1"/>
  <c r="H494" i="87"/>
  <c r="N494" i="87" s="1"/>
  <c r="V494" i="87" s="1"/>
  <c r="H489" i="87"/>
  <c r="N489" i="87" s="1"/>
  <c r="V489" i="87" s="1"/>
  <c r="H490" i="87"/>
  <c r="N490" i="87" s="1"/>
  <c r="V490" i="87" s="1"/>
  <c r="G26" i="82"/>
  <c r="G39" i="82"/>
  <c r="G68" i="82" s="1"/>
  <c r="D25" i="82"/>
  <c r="D26" i="82" s="1"/>
  <c r="H26" i="82"/>
  <c r="H39" i="82"/>
  <c r="F97" i="82"/>
  <c r="H693" i="87"/>
  <c r="N693" i="87" s="1"/>
  <c r="V693" i="87" s="1"/>
  <c r="H688" i="87"/>
  <c r="N688" i="87" s="1"/>
  <c r="V688" i="87" s="1"/>
  <c r="H685" i="87"/>
  <c r="N685" i="87" s="1"/>
  <c r="V685" i="87" s="1"/>
  <c r="H687" i="87"/>
  <c r="N687" i="87" s="1"/>
  <c r="V687" i="87" s="1"/>
  <c r="H691" i="87"/>
  <c r="N691" i="87" s="1"/>
  <c r="V691" i="87" s="1"/>
  <c r="H686" i="87"/>
  <c r="N686" i="87" s="1"/>
  <c r="V686" i="87" s="1"/>
  <c r="H689" i="87"/>
  <c r="N689" i="87" s="1"/>
  <c r="V689" i="87" s="1"/>
  <c r="H690" i="87"/>
  <c r="N690" i="87" s="1"/>
  <c r="V690" i="87" s="1"/>
  <c r="H692" i="87"/>
  <c r="N692" i="87" s="1"/>
  <c r="V692" i="87" s="1"/>
  <c r="H694" i="87"/>
  <c r="N694" i="87" s="1"/>
  <c r="V694" i="87" s="1"/>
  <c r="H673" i="87"/>
  <c r="N673" i="87" s="1"/>
  <c r="V673" i="87" s="1"/>
  <c r="N24" i="39" l="1"/>
  <c r="K38" i="39"/>
  <c r="M24" i="39"/>
  <c r="L24" i="39"/>
  <c r="F24" i="39"/>
  <c r="E38" i="39"/>
  <c r="G40" i="82"/>
  <c r="D39" i="82"/>
  <c r="D40" i="82" s="1"/>
  <c r="H40" i="82"/>
  <c r="H68" i="82"/>
  <c r="H592" i="87"/>
  <c r="N592" i="87" s="1"/>
  <c r="V592" i="87" s="1"/>
  <c r="H596" i="87"/>
  <c r="N596" i="87" s="1"/>
  <c r="V596" i="87" s="1"/>
  <c r="H599" i="87"/>
  <c r="N599" i="87" s="1"/>
  <c r="V599" i="87" s="1"/>
  <c r="H594" i="87"/>
  <c r="N594" i="87" s="1"/>
  <c r="V594" i="87" s="1"/>
  <c r="H593" i="87"/>
  <c r="N593" i="87" s="1"/>
  <c r="V593" i="87" s="1"/>
  <c r="H590" i="87"/>
  <c r="N590" i="87" s="1"/>
  <c r="V590" i="87" s="1"/>
  <c r="H597" i="87"/>
  <c r="N597" i="87" s="1"/>
  <c r="V597" i="87" s="1"/>
  <c r="H595" i="87"/>
  <c r="N595" i="87" s="1"/>
  <c r="V595" i="87" s="1"/>
  <c r="H591" i="87"/>
  <c r="N591" i="87" s="1"/>
  <c r="V591" i="87" s="1"/>
  <c r="H598" i="87"/>
  <c r="N598" i="87" s="1"/>
  <c r="V598" i="87" s="1"/>
  <c r="H600" i="87"/>
  <c r="N600" i="87" s="1"/>
  <c r="V600" i="87" s="1"/>
  <c r="H793" i="87"/>
  <c r="N793" i="87" s="1"/>
  <c r="V793" i="87" s="1"/>
  <c r="H778" i="87"/>
  <c r="N778" i="87" s="1"/>
  <c r="V778" i="87" s="1"/>
  <c r="H799" i="87"/>
  <c r="N799" i="87" s="1"/>
  <c r="V799" i="87" s="1"/>
  <c r="H798" i="87"/>
  <c r="N798" i="87" s="1"/>
  <c r="V798" i="87" s="1"/>
  <c r="H790" i="87"/>
  <c r="N790" i="87" s="1"/>
  <c r="V790" i="87" s="1"/>
  <c r="H792" i="87"/>
  <c r="N792" i="87" s="1"/>
  <c r="V792" i="87" s="1"/>
  <c r="H795" i="87"/>
  <c r="N795" i="87" s="1"/>
  <c r="V795" i="87" s="1"/>
  <c r="H796" i="87"/>
  <c r="N796" i="87" s="1"/>
  <c r="V796" i="87" s="1"/>
  <c r="H794" i="87"/>
  <c r="N794" i="87" s="1"/>
  <c r="V794" i="87" s="1"/>
  <c r="H791" i="87"/>
  <c r="N791" i="87" s="1"/>
  <c r="V791" i="87" s="1"/>
  <c r="H797" i="87"/>
  <c r="N797" i="87" s="1"/>
  <c r="V797" i="87" s="1"/>
  <c r="E39" i="39" l="1"/>
  <c r="F38" i="39"/>
  <c r="E67" i="39"/>
  <c r="K67" i="39"/>
  <c r="M38" i="39"/>
  <c r="N38" i="39"/>
  <c r="L38" i="39"/>
  <c r="K39" i="39"/>
  <c r="H704" i="87"/>
  <c r="N704" i="87" s="1"/>
  <c r="V704" i="87" s="1"/>
  <c r="H699" i="87"/>
  <c r="N699" i="87" s="1"/>
  <c r="V699" i="87" s="1"/>
  <c r="H698" i="87"/>
  <c r="N698" i="87" s="1"/>
  <c r="V698" i="87" s="1"/>
  <c r="H700" i="87"/>
  <c r="N700" i="87" s="1"/>
  <c r="V700" i="87" s="1"/>
  <c r="H696" i="87"/>
  <c r="N696" i="87" s="1"/>
  <c r="V696" i="87" s="1"/>
  <c r="H697" i="87"/>
  <c r="N697" i="87" s="1"/>
  <c r="V697" i="87" s="1"/>
  <c r="H702" i="87"/>
  <c r="N702" i="87" s="1"/>
  <c r="V702" i="87" s="1"/>
  <c r="H701" i="87"/>
  <c r="N701" i="87" s="1"/>
  <c r="V701" i="87" s="1"/>
  <c r="H705" i="87"/>
  <c r="N705" i="87" s="1"/>
  <c r="V705" i="87" s="1"/>
  <c r="H695" i="87"/>
  <c r="N695" i="87" s="1"/>
  <c r="V695" i="87" s="1"/>
  <c r="H703" i="87"/>
  <c r="N703" i="87" s="1"/>
  <c r="V703" i="87" s="1"/>
  <c r="H69" i="82"/>
  <c r="H96" i="82"/>
  <c r="H97" i="82" s="1"/>
  <c r="D68" i="82"/>
  <c r="D69" i="82" s="1"/>
  <c r="G69" i="82"/>
  <c r="G96" i="82"/>
  <c r="H895" i="87"/>
  <c r="N895" i="87" s="1"/>
  <c r="V895" i="87" s="1"/>
  <c r="H897" i="87"/>
  <c r="N897" i="87" s="1"/>
  <c r="V897" i="87" s="1"/>
  <c r="H899" i="87"/>
  <c r="N899" i="87" s="1"/>
  <c r="V899" i="87" s="1"/>
  <c r="H903" i="87"/>
  <c r="N903" i="87" s="1"/>
  <c r="V903" i="87" s="1"/>
  <c r="H902" i="87"/>
  <c r="N902" i="87" s="1"/>
  <c r="V902" i="87" s="1"/>
  <c r="H900" i="87"/>
  <c r="N900" i="87" s="1"/>
  <c r="V900" i="87" s="1"/>
  <c r="H883" i="87"/>
  <c r="N883" i="87" s="1"/>
  <c r="V883" i="87" s="1"/>
  <c r="H901" i="87"/>
  <c r="N901" i="87" s="1"/>
  <c r="V901" i="87" s="1"/>
  <c r="H904" i="87"/>
  <c r="N904" i="87" s="1"/>
  <c r="V904" i="87" s="1"/>
  <c r="H898" i="87"/>
  <c r="N898" i="87" s="1"/>
  <c r="V898" i="87" s="1"/>
  <c r="H896" i="87"/>
  <c r="N896" i="87" s="1"/>
  <c r="V896" i="87" s="1"/>
  <c r="M67" i="39" l="1"/>
  <c r="K68" i="39"/>
  <c r="N67" i="39"/>
  <c r="L67" i="39"/>
  <c r="E68" i="39"/>
  <c r="F67" i="39"/>
  <c r="H807" i="87"/>
  <c r="N807" i="87" s="1"/>
  <c r="V807" i="87" s="1"/>
  <c r="H804" i="87"/>
  <c r="N804" i="87" s="1"/>
  <c r="V804" i="87" s="1"/>
  <c r="H808" i="87"/>
  <c r="N808" i="87" s="1"/>
  <c r="V808" i="87" s="1"/>
  <c r="H810" i="87"/>
  <c r="N810" i="87" s="1"/>
  <c r="V810" i="87" s="1"/>
  <c r="H809" i="87"/>
  <c r="N809" i="87" s="1"/>
  <c r="V809" i="87" s="1"/>
  <c r="H805" i="87"/>
  <c r="N805" i="87" s="1"/>
  <c r="V805" i="87" s="1"/>
  <c r="H803" i="87"/>
  <c r="N803" i="87" s="1"/>
  <c r="V803" i="87" s="1"/>
  <c r="H806" i="87"/>
  <c r="N806" i="87" s="1"/>
  <c r="V806" i="87" s="1"/>
  <c r="H800" i="87"/>
  <c r="N800" i="87" s="1"/>
  <c r="V800" i="87" s="1"/>
  <c r="H802" i="87"/>
  <c r="N802" i="87" s="1"/>
  <c r="V802" i="87" s="1"/>
  <c r="H801" i="87"/>
  <c r="N801" i="87" s="1"/>
  <c r="V801" i="87" s="1"/>
  <c r="G97" i="82"/>
  <c r="D96" i="82"/>
  <c r="D97" i="82" s="1"/>
  <c r="H1010" i="87"/>
  <c r="N1010" i="87" s="1"/>
  <c r="V1010" i="87" s="1"/>
  <c r="H1003" i="87"/>
  <c r="N1003" i="87" s="1"/>
  <c r="V1003" i="87" s="1"/>
  <c r="H1004" i="87"/>
  <c r="N1004" i="87" s="1"/>
  <c r="V1004" i="87" s="1"/>
  <c r="H1008" i="87"/>
  <c r="N1008" i="87" s="1"/>
  <c r="V1008" i="87" s="1"/>
  <c r="H1012" i="87"/>
  <c r="N1012" i="87" s="1"/>
  <c r="V1012" i="87" s="1"/>
  <c r="H1005" i="87"/>
  <c r="N1005" i="87" s="1"/>
  <c r="V1005" i="87" s="1"/>
  <c r="H1007" i="87"/>
  <c r="N1007" i="87" s="1"/>
  <c r="V1007" i="87" s="1"/>
  <c r="H1009" i="87"/>
  <c r="N1009" i="87" s="1"/>
  <c r="V1009" i="87" s="1"/>
  <c r="H1006" i="87"/>
  <c r="N1006" i="87" s="1"/>
  <c r="V1006" i="87" s="1"/>
  <c r="H1011" i="87"/>
  <c r="N1011" i="87" s="1"/>
  <c r="V1011" i="87" s="1"/>
  <c r="H991" i="87"/>
  <c r="N991" i="87" s="1"/>
  <c r="V991" i="87" s="1"/>
  <c r="H912" i="87" l="1"/>
  <c r="N912" i="87" s="1"/>
  <c r="V912" i="87" s="1"/>
  <c r="H909" i="87"/>
  <c r="N909" i="87" s="1"/>
  <c r="V909" i="87" s="1"/>
  <c r="H910" i="87"/>
  <c r="N910" i="87" s="1"/>
  <c r="V910" i="87" s="1"/>
  <c r="H914" i="87"/>
  <c r="N914" i="87" s="1"/>
  <c r="V914" i="87" s="1"/>
  <c r="H915" i="87"/>
  <c r="N915" i="87" s="1"/>
  <c r="V915" i="87" s="1"/>
  <c r="H911" i="87"/>
  <c r="N911" i="87" s="1"/>
  <c r="V911" i="87" s="1"/>
  <c r="H906" i="87"/>
  <c r="N906" i="87" s="1"/>
  <c r="V906" i="87" s="1"/>
  <c r="H913" i="87"/>
  <c r="N913" i="87" s="1"/>
  <c r="V913" i="87" s="1"/>
  <c r="H908" i="87"/>
  <c r="N908" i="87" s="1"/>
  <c r="V908" i="87" s="1"/>
  <c r="H905" i="87"/>
  <c r="N905" i="87" s="1"/>
  <c r="V905" i="87" s="1"/>
  <c r="H907" i="87"/>
  <c r="N907" i="87" s="1"/>
  <c r="V907" i="87" s="1"/>
  <c r="H1114" i="87"/>
  <c r="N1114" i="87" s="1"/>
  <c r="V1114" i="87" s="1"/>
  <c r="H1108" i="87"/>
  <c r="N1108" i="87" s="1"/>
  <c r="V1108" i="87" s="1"/>
  <c r="H1109" i="87"/>
  <c r="N1109" i="87" s="1"/>
  <c r="V1109" i="87" s="1"/>
  <c r="H1113" i="87"/>
  <c r="N1113" i="87" s="1"/>
  <c r="V1113" i="87" s="1"/>
  <c r="H1115" i="87"/>
  <c r="N1115" i="87" s="1"/>
  <c r="V1115" i="87" s="1"/>
  <c r="H1116" i="87"/>
  <c r="N1116" i="87" s="1"/>
  <c r="V1116" i="87" s="1"/>
  <c r="H1112" i="87"/>
  <c r="N1112" i="87" s="1"/>
  <c r="V1112" i="87" s="1"/>
  <c r="H1110" i="87"/>
  <c r="N1110" i="87" s="1"/>
  <c r="V1110" i="87" s="1"/>
  <c r="H1117" i="87"/>
  <c r="N1117" i="87" s="1"/>
  <c r="V1117" i="87" s="1"/>
  <c r="H1096" i="87"/>
  <c r="N1096" i="87" s="1"/>
  <c r="V1096" i="87" s="1"/>
  <c r="H1111" i="87"/>
  <c r="N1111" i="87" s="1"/>
  <c r="V1111" i="87" s="1"/>
  <c r="H1023" i="87" l="1"/>
  <c r="N1023" i="87" s="1"/>
  <c r="V1023" i="87" s="1"/>
  <c r="H1020" i="87"/>
  <c r="N1020" i="87" s="1"/>
  <c r="V1020" i="87" s="1"/>
  <c r="H1017" i="87"/>
  <c r="N1017" i="87" s="1"/>
  <c r="V1017" i="87" s="1"/>
  <c r="H1019" i="87"/>
  <c r="N1019" i="87" s="1"/>
  <c r="V1019" i="87" s="1"/>
  <c r="H1022" i="87"/>
  <c r="N1022" i="87" s="1"/>
  <c r="V1022" i="87" s="1"/>
  <c r="H1015" i="87"/>
  <c r="N1015" i="87" s="1"/>
  <c r="V1015" i="87" s="1"/>
  <c r="H1014" i="87"/>
  <c r="N1014" i="87" s="1"/>
  <c r="V1014" i="87" s="1"/>
  <c r="H1013" i="87"/>
  <c r="N1013" i="87" s="1"/>
  <c r="V1013" i="87" s="1"/>
  <c r="H1018" i="87"/>
  <c r="N1018" i="87" s="1"/>
  <c r="V1018" i="87" s="1"/>
  <c r="H1021" i="87"/>
  <c r="N1021" i="87" s="1"/>
  <c r="V1021" i="87" s="1"/>
  <c r="H1016" i="87"/>
  <c r="N1016" i="87" s="1"/>
  <c r="V1016" i="87" s="1"/>
  <c r="H1222" i="87"/>
  <c r="N1222" i="87" s="1"/>
  <c r="V1222" i="87" s="1"/>
  <c r="H1215" i="87"/>
  <c r="N1215" i="87" s="1"/>
  <c r="V1215" i="87" s="1"/>
  <c r="H1217" i="87"/>
  <c r="N1217" i="87" s="1"/>
  <c r="V1217" i="87" s="1"/>
  <c r="H1214" i="87"/>
  <c r="N1214" i="87" s="1"/>
  <c r="V1214" i="87" s="1"/>
  <c r="H1219" i="87"/>
  <c r="N1219" i="87" s="1"/>
  <c r="V1219" i="87" s="1"/>
  <c r="H1201" i="87"/>
  <c r="N1201" i="87" s="1"/>
  <c r="V1201" i="87" s="1"/>
  <c r="H1218" i="87"/>
  <c r="N1218" i="87" s="1"/>
  <c r="V1218" i="87" s="1"/>
  <c r="H1216" i="87"/>
  <c r="N1216" i="87" s="1"/>
  <c r="V1216" i="87" s="1"/>
  <c r="H1220" i="87"/>
  <c r="N1220" i="87" s="1"/>
  <c r="V1220" i="87" s="1"/>
  <c r="H1221" i="87"/>
  <c r="N1221" i="87" s="1"/>
  <c r="V1221" i="87" s="1"/>
  <c r="H1213" i="87"/>
  <c r="N1213" i="87" s="1"/>
  <c r="V1213" i="87" s="1"/>
  <c r="H1119" i="87" l="1"/>
  <c r="N1119" i="87" s="1"/>
  <c r="V1119" i="87" s="1"/>
  <c r="H1121" i="87"/>
  <c r="N1121" i="87" s="1"/>
  <c r="V1121" i="87" s="1"/>
  <c r="H1127" i="87"/>
  <c r="N1127" i="87" s="1"/>
  <c r="V1127" i="87" s="1"/>
  <c r="H1124" i="87"/>
  <c r="N1124" i="87" s="1"/>
  <c r="V1124" i="87" s="1"/>
  <c r="H1125" i="87"/>
  <c r="N1125" i="87" s="1"/>
  <c r="V1125" i="87" s="1"/>
  <c r="H1128" i="87"/>
  <c r="N1128" i="87" s="1"/>
  <c r="V1128" i="87" s="1"/>
  <c r="H1120" i="87"/>
  <c r="N1120" i="87" s="1"/>
  <c r="V1120" i="87" s="1"/>
  <c r="H1118" i="87"/>
  <c r="N1118" i="87" s="1"/>
  <c r="V1118" i="87" s="1"/>
  <c r="H1123" i="87"/>
  <c r="N1123" i="87" s="1"/>
  <c r="V1123" i="87" s="1"/>
  <c r="H1122" i="87"/>
  <c r="N1122" i="87" s="1"/>
  <c r="V1122" i="87" s="1"/>
  <c r="H1126" i="87"/>
  <c r="N1126" i="87" s="1"/>
  <c r="V1126" i="87" s="1"/>
  <c r="H1228" i="87" l="1"/>
  <c r="N1228" i="87" s="1"/>
  <c r="V1228" i="87" s="1"/>
  <c r="H1226" i="87"/>
  <c r="N1226" i="87" s="1"/>
  <c r="V1226" i="87" s="1"/>
  <c r="H1227" i="87"/>
  <c r="N1227" i="87" s="1"/>
  <c r="V1227" i="87" s="1"/>
  <c r="H1230" i="87"/>
  <c r="N1230" i="87" s="1"/>
  <c r="V1230" i="87" s="1"/>
  <c r="H1225" i="87"/>
  <c r="N1225" i="87" s="1"/>
  <c r="V1225" i="87" s="1"/>
  <c r="H1223" i="87"/>
  <c r="N1223" i="87" s="1"/>
  <c r="V1223" i="87" s="1"/>
  <c r="H1224" i="87"/>
  <c r="N1224" i="87" s="1"/>
  <c r="V1224" i="87" s="1"/>
  <c r="H1229" i="87"/>
  <c r="N1229" i="87" s="1"/>
  <c r="V1229" i="87" s="1"/>
  <c r="H1231" i="87"/>
  <c r="N1231" i="87" s="1"/>
  <c r="V1231" i="87" s="1"/>
  <c r="H1232" i="87"/>
  <c r="N1232" i="87" s="1"/>
  <c r="V1232" i="87" s="1"/>
  <c r="H1233" i="87"/>
  <c r="N1233" i="87" s="1"/>
  <c r="V1233" i="8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tc={4F835278-B660-405B-A215-65E8CA05B421}</author>
    <author>tc={7EDDF7DB-FB2A-49EB-A773-96483541AC48}</author>
    <author>tc={3D1EF20F-8AB4-4F47-90A1-0D480DA2485A}</author>
    <author>tc={681EFC20-B925-4850-BFD1-E41BE558FA42}</author>
    <author>tc={5AC0F9B5-AFA5-4A06-A94F-5BAAB48F9685}</author>
    <author>tc={195D883C-E00F-4632-A5A1-1810B1581B9F}</author>
  </authors>
  <commentList>
    <comment ref="F5" authorId="0" shapeId="0" xr:uid="{4F835278-B660-405B-A215-65E8CA05B42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RWD/AWD 본격양산 `26년 2월~</t>
      </text>
    </comment>
    <comment ref="L5" authorId="1" shapeId="0" xr:uid="{7EDDF7DB-FB2A-49EB-A773-96483541AC4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물량저조 원인 : 포드오토산 Shut Down 반영</t>
      </text>
    </comment>
    <comment ref="O5" authorId="2" shapeId="0" xr:uid="{3D1EF20F-8AB4-4F47-90A1-0D480DA248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RWD/AWD 10월 물량반영, EV-V4 10월 양산물량 반영</t>
      </text>
    </comment>
    <comment ref="J46" authorId="3" shapeId="0" xr:uid="{681EFC20-B925-4850-BFD1-E41BE558FA4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평가비</t>
      </text>
    </comment>
    <comment ref="L67" authorId="4" shapeId="0" xr:uid="{5AC0F9B5-AFA5-4A06-A94F-5BAAB48F96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포드 오토산 Shut Down 2주 반영</t>
      </text>
    </comment>
    <comment ref="Q67" authorId="5" shapeId="0" xr:uid="{195D883C-E00F-4632-A5A1-1810B1581B9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KSC-KCTR 기술지원비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Özge Ersöz</author>
  </authors>
  <commentList>
    <comment ref="F37" authorId="0" shapeId="0" xr:uid="{21DC6975-514E-494F-88A2-DEEA4DA090E6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Import Expenses</t>
        </r>
      </text>
    </comment>
    <comment ref="J81" authorId="0" shapeId="0" xr:uid="{00CC2146-BD91-49CB-8AD4-F0CA265A10B2}">
      <text>
        <r>
          <rPr>
            <sz val="9"/>
            <color indexed="81"/>
            <rFont val="Tahoma"/>
            <family val="2"/>
            <charset val="162"/>
          </rPr>
          <t xml:space="preserve">BC Rework : 3.559.850,70 TL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tc={051693CC-50E4-4F81-A4DA-6F80FF9FF5B9}</author>
    <author>tc={B0143EC7-FF76-4AC1-9037-5326810BB811}</author>
    <author>tc={65B86053-A7A1-4C56-B765-63C87C47C22F}</author>
    <author>tc={DC6322AB-8903-4D7B-A588-E534A9988BB1}</author>
    <author>Özge Ersöz</author>
    <author>tc={DB7F05C3-210E-4C0B-BB4B-9B6E31098E6D}</author>
    <author>tc={2B0C51CB-38BE-400D-834E-24A6AC5E122A}</author>
    <author>tc={16B86535-1044-4DF1-91F9-35CA60C459A9}</author>
    <author>tc={DC4B5AE0-C0CF-486F-A96A-D6E94C03DE9C}</author>
    <author>tc={41082B06-EA66-438B-9B87-7BD4BCEC7959}</author>
    <author>tc={6F8D29DF-CBBE-4694-8DB5-32C96F4EA249}</author>
    <author>tc={DF4BF501-E41E-4486-B779-EE48D8F86390}</author>
    <author>tc={5929FB67-6528-4752-9DD4-14BD07CBC85D}</author>
    <author>tc={4E9D0BA5-5F57-4E67-B88B-321D482E1DA0}</author>
    <author>tc={E0BD578B-6667-4441-9006-185807BFC502}</author>
    <author>tc={6AE3C0E3-4DD2-4D9B-8A49-DBABA470B5E5}</author>
    <author>tc={F130A826-ABD9-4FEA-971C-0320E63D543A}</author>
    <author>tc={479C75EF-5D01-48C5-A42D-0930C6E34E2D}</author>
  </authors>
  <commentList>
    <comment ref="G11" authorId="0" shapeId="0" xr:uid="{051693CC-50E4-4F81-A4DA-6F80FF9FF5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1월 월말 보고서에서 보고드렸던 BC part 3EA &gt; BD Part 3EA로 수정했습니다.</t>
      </text>
    </comment>
    <comment ref="G46" authorId="1" shapeId="0" xr:uid="{B0143EC7-FF76-4AC1-9037-5326810BB81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기존 AC&gt;AD로 재고 정보 수정</t>
      </text>
    </comment>
    <comment ref="M153" authorId="2" shapeId="0" xr:uid="{65B86053-A7A1-4C56-B765-63C87C47C22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BEV-M처럼 해외 수출의 경우 튀르키예를 벗어나는 수출일이 출고일이 되어, 월말 출고시 인보이스 월과 차이 발생</t>
      </text>
    </comment>
    <comment ref="K255" authorId="3" shapeId="0" xr:uid="{DC6322AB-8903-4D7B-A588-E534A9988BB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1EA 널산에서 리워크 진행 후, 4월에 수령 예정</t>
      </text>
    </comment>
    <comment ref="K320" authorId="4" shapeId="0" xr:uid="{09D53315-CC4E-49F9-AF47-56B110706EC1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Nursan에서의 구매는 4월에 이루어졌지만, MP&amp;L은 이를 5월에 포함시켰습니다</t>
        </r>
      </text>
    </comment>
    <comment ref="K326" authorId="4" shapeId="0" xr:uid="{FEB02E52-A943-40A0-B66D-6A269ED6244C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Nursan에서의 구매는 4월에 이루어졌지만, MP&amp;L은 이를 5월에 포함시켰습니다</t>
        </r>
      </text>
    </comment>
    <comment ref="M326" authorId="4" shapeId="0" xr:uid="{14014FFA-79B6-447B-BE65-7C1000BC7908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K329" authorId="4" shapeId="0" xr:uid="{47853B41-66BB-4879-BD92-DBD04CFE61EE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Nursan에서의 구매는 4월에 이루어졌지만, MP&amp;L은 이를 5월에 포함시켰습니다</t>
        </r>
      </text>
    </comment>
    <comment ref="M329" authorId="4" shapeId="0" xr:uid="{3A652C25-4D0D-4CDF-87EE-6229B9CB70D7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K331" authorId="4" shapeId="0" xr:uid="{798AB7CA-8132-4663-86A3-74D08A67F4B9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Nursan에서의 구매는 4월에 이루어졌지만, MP&amp;L은 이를 5월에 포함시켰습니다</t>
        </r>
      </text>
    </comment>
    <comment ref="M331" authorId="4" shapeId="0" xr:uid="{6A25A535-CBDD-4EFB-835C-F13D7A1AC35B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M333" authorId="4" shapeId="0" xr:uid="{1CCE094E-48C8-4297-A42B-8F9B22D2EFD9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M336" authorId="4" shapeId="0" xr:uid="{7C877C93-86CB-42BB-BEAB-F485BD7E6D2A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M340" authorId="4" shapeId="0" xr:uid="{97C3589F-39A5-433C-B3C6-9391953ACCEE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M344" authorId="4" shapeId="0" xr:uid="{4E7A8CD2-DF20-44F6-9346-180A65065BB8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Tahoma"/>
            <family val="2"/>
            <charset val="162"/>
          </rPr>
          <t>송장은 5월에 발행되었지만, MP&amp;L은 EVIRA에서 출고일을 4월로 표시했습니다</t>
        </r>
      </text>
    </comment>
    <comment ref="M352" authorId="4" shapeId="0" xr:uid="{475CE977-D3CF-4F28-9D94-2CA66B58F948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송장은</t>
        </r>
        <r>
          <rPr>
            <b/>
            <sz val="9"/>
            <color indexed="81"/>
            <rFont val="Tahoma"/>
            <family val="2"/>
            <charset val="16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발행되었지만</t>
        </r>
        <r>
          <rPr>
            <b/>
            <sz val="9"/>
            <color indexed="81"/>
            <rFont val="Tahoma"/>
            <family val="2"/>
            <charset val="162"/>
          </rPr>
          <t>, MP&amp;L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  <charset val="162"/>
          </rPr>
          <t xml:space="preserve"> EVIRA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출고일을</t>
        </r>
        <r>
          <rPr>
            <b/>
            <sz val="9"/>
            <color indexed="81"/>
            <rFont val="Tahoma"/>
            <family val="2"/>
            <charset val="16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월로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표시했습니다</t>
        </r>
      </text>
    </comment>
    <comment ref="M354" authorId="4" shapeId="0" xr:uid="{FF018FAD-07B2-4596-BE12-203BCAF2003C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송장은</t>
        </r>
        <r>
          <rPr>
            <b/>
            <sz val="9"/>
            <color indexed="81"/>
            <rFont val="Tahoma"/>
            <family val="2"/>
            <charset val="16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발행되었지만</t>
        </r>
        <r>
          <rPr>
            <b/>
            <sz val="9"/>
            <color indexed="81"/>
            <rFont val="Tahoma"/>
            <family val="2"/>
            <charset val="162"/>
          </rPr>
          <t>, MP&amp;L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  <charset val="162"/>
          </rPr>
          <t xml:space="preserve"> EVIRA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출고일을</t>
        </r>
        <r>
          <rPr>
            <b/>
            <sz val="9"/>
            <color indexed="81"/>
            <rFont val="Tahoma"/>
            <family val="2"/>
            <charset val="16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월로</t>
        </r>
        <r>
          <rPr>
            <b/>
            <sz val="9"/>
            <color indexed="81"/>
            <rFont val="Tahoma"/>
            <family val="2"/>
            <charset val="16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표시했습니다</t>
        </r>
      </text>
    </comment>
    <comment ref="K355" authorId="4" shapeId="0" xr:uid="{EA728110-380A-4B63-BB6C-FDCE70031E60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</t>
        </r>
        <r>
          <rPr>
            <sz val="9"/>
            <color indexed="81"/>
            <rFont val="돋움"/>
            <family val="3"/>
            <charset val="129"/>
          </rPr>
          <t>에서의</t>
        </r>
        <r>
          <rPr>
            <sz val="9"/>
            <color indexed="81"/>
            <rFont val="Tahoma"/>
            <family val="2"/>
            <charset val="16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구매는</t>
        </r>
        <r>
          <rPr>
            <sz val="9"/>
            <color indexed="81"/>
            <rFont val="Tahoma"/>
            <family val="2"/>
            <charset val="16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  <charset val="16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이루어졌지만</t>
        </r>
        <r>
          <rPr>
            <sz val="9"/>
            <color indexed="81"/>
            <rFont val="Tahoma"/>
            <family val="2"/>
            <charset val="162"/>
          </rPr>
          <t>, MP&amp;L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  <charset val="16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이를</t>
        </r>
        <r>
          <rPr>
            <sz val="9"/>
            <color indexed="81"/>
            <rFont val="Tahoma"/>
            <family val="2"/>
            <charset val="16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  <charset val="16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포함시켰습니다</t>
        </r>
      </text>
    </comment>
    <comment ref="K480" authorId="5" shapeId="0" xr:uid="{DB7F05C3-210E-4C0B-BB4B-9B6E31098E6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TZ38-10B694-AD 에서 TZ38-10B694-AC로 품번 변경 후 출고, 품번 변경 18개 6월 입고처리</t>
      </text>
    </comment>
    <comment ref="K482" authorId="6" shapeId="0" xr:uid="{2B0C51CB-38BE-400D-834E-24A6AC5E12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TZ38-10B694-DB 에서 TZ38-10B694-DA로 품번 변경 후 출고, 품번 변경 2개 6월 입고 처리</t>
      </text>
    </comment>
    <comment ref="K498" authorId="7" shapeId="0" xr:uid="{16B86535-1044-4DF1-91F9-35CA60C459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TZ38-14B680-BA에서 PZ38-14B680-AD로 품번 변경 후 출고(67EA), 품번 변경 8개는, 6월 입고처리 6월 재고 반영 예정</t>
      </text>
    </comment>
    <comment ref="I558" authorId="8" shapeId="0" xr:uid="{DC4B5AE0-C0CF-486F-A96A-D6E94C03DE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품번 변경 이후 시스템 입력 과정에서 지연, 7월 시스템 반영 예정</t>
      </text>
    </comment>
    <comment ref="K611" authorId="9" shapeId="0" xr:uid="{41082B06-EA66-438B-9B87-7BD4BCEC79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인보이스 6월 발행, 선적 7월에 입고</t>
      </text>
    </comment>
    <comment ref="M946" authorId="10" shapeId="0" xr:uid="{6F8D29DF-CBBE-4694-8DB5-32C96F4EA2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매출 이월</t>
      </text>
    </comment>
    <comment ref="M949" authorId="11" shapeId="0" xr:uid="{DF4BF501-E41E-4486-B779-EE48D8F8639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매출 이월</t>
      </text>
    </comment>
    <comment ref="H953" authorId="12" shapeId="0" xr:uid="{5929FB67-6528-4752-9DD4-14BD07CBC8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Nursan 지연 인보이스</t>
      </text>
    </comment>
    <comment ref="M960" authorId="13" shapeId="0" xr:uid="{4E9D0BA5-5F57-4E67-B88B-321D482E1D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Ford에서 인보이스내 Location 정보 조정을 위해 환불 인보이스. Location 정보 조정 후 인보이스 발행 예정 (10월 중)</t>
      </text>
    </comment>
    <comment ref="M965" authorId="14" shapeId="0" xr:uid="{E0BD578B-6667-4441-9006-185807BFC50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Ford에서 인보이스내 Location 정보 조정을 위해 환불 인보이스. Location 정보 조정 후 인보이스 발행 예정 (10월 중)</t>
      </text>
    </comment>
    <comment ref="M978" authorId="15" shapeId="0" xr:uid="{6AE3C0E3-4DD2-4D9B-8A49-DBABA470B5E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480 EA 9월 30일 야간 입고, 10월 1일 새벽 출고(재고 실사 전). 매출 10월로 이월 
+ 
240 EA Ford에서 인보이스내 Location 정보 조정을 위해 환불 인보이스. Location 정보 조정 후 인보이스 발행 예정 (10월 중)</t>
      </text>
    </comment>
    <comment ref="M979" authorId="16" shapeId="0" xr:uid="{F130A826-ABD9-4FEA-971C-0320E63D54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BEV-M 월말 세관통과로 인한 매출 이월</t>
      </text>
    </comment>
    <comment ref="M1050" authorId="17" shapeId="0" xr:uid="{479C75EF-5D01-48C5-A42D-0930C6E34E2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월말 세관통과로 인한 매출 이월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tc={97BCDAAD-FED7-4AAF-AB88-27CE6B3CA707}</author>
  </authors>
  <commentList>
    <comment ref="P602" authorId="0" shapeId="0" xr:uid="{97BCDAAD-FED7-4AAF-AB88-27CE6B3CA70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가격 차액 정산 인보이스(Others)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tc={C93A3745-3FA3-4899-AFE7-C3EF5E41EEDF}</author>
    <author>Özge Ersöz</author>
    <author xml:space="preserve">김창연 </author>
  </authors>
  <commentList>
    <comment ref="M13" authorId="0" shapeId="0" xr:uid="{C93A3745-3FA3-4899-AFE7-C3EF5E41EED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총 금액 변동 없음, BEV-E1, EV-V4 구분</t>
      </text>
    </comment>
    <comment ref="Q32" authorId="1" shapeId="0" xr:uid="{85009072-CE53-4BAC-B2DF-37B404B327E7}">
      <text>
        <r>
          <rPr>
            <sz val="14"/>
            <color indexed="81"/>
            <rFont val="Tahoma"/>
            <family val="2"/>
            <charset val="162"/>
          </rPr>
          <t>Romania Price Diff</t>
        </r>
      </text>
    </comment>
    <comment ref="K39" authorId="1" shapeId="0" xr:uid="{1715C599-6AB2-456E-B1F4-86A5EC74BC0D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18.000 late invoice added</t>
        </r>
      </text>
    </comment>
    <comment ref="I41" authorId="1" shapeId="0" xr:uid="{EF210672-81F9-4E9E-9BAB-8FBAC771ACAF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The received sample parts ,added to this account.</t>
        </r>
      </text>
    </comment>
    <comment ref="O41" authorId="1" shapeId="0" xr:uid="{A0F48585-ECD9-40B8-957D-58D9416A30A1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Showroom parts booked as an expense
</t>
        </r>
      </text>
    </comment>
    <comment ref="I43" authorId="1" shapeId="0" xr:uid="{3A12A14A-AA35-4783-9D86-6718A11ECFC2}">
      <text>
        <r>
          <rPr>
            <sz val="9"/>
            <color indexed="81"/>
            <rFont val="Tahoma"/>
            <family val="2"/>
            <charset val="162"/>
          </rPr>
          <t xml:space="preserve">
Boxes, labels and plastic bags</t>
        </r>
      </text>
    </comment>
    <comment ref="K43" authorId="1" shapeId="0" xr:uid="{87985EE9-0587-48E3-884A-783CECAAAB4E}">
      <text>
        <r>
          <rPr>
            <sz val="9"/>
            <color indexed="81"/>
            <rFont val="Tahoma"/>
            <family val="2"/>
            <charset val="162"/>
          </rPr>
          <t xml:space="preserve">Label Expenses
</t>
        </r>
      </text>
    </comment>
    <comment ref="I44" authorId="1" shapeId="0" xr:uid="{659CBC98-4A67-4CD3-A23D-AC7C14DCAE0A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Sorting Invoices changed, thats why cost was changed after submitting</t>
        </r>
      </text>
    </comment>
    <comment ref="J46" authorId="1" shapeId="0" xr:uid="{FAD3A721-C9D4-47C3-8F8B-180B49951E22}">
      <text>
        <r>
          <rPr>
            <sz val="9"/>
            <color indexed="81"/>
            <rFont val="Tahoma"/>
            <family val="2"/>
            <charset val="162"/>
          </rPr>
          <t xml:space="preserve">Yearly house rental fee divided to 12 and reflected to monnthly basis. 
Total:1.320.000 tl 
Monthly : 110.000 tl
</t>
        </r>
      </text>
    </comment>
    <comment ref="K46" authorId="1" shapeId="0" xr:uid="{42C86C20-5F65-47DD-B943-9DC05656DA95}">
      <text>
        <r>
          <rPr>
            <b/>
            <sz val="9"/>
            <color indexed="81"/>
            <rFont val="Tahoma"/>
            <family val="2"/>
            <charset val="162"/>
          </rPr>
          <t>Mr Joe's House Rent Added manually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L46" authorId="1" shapeId="0" xr:uid="{B4C80798-65F4-40CD-942A-3E0EE3EB8D02}">
      <text>
        <r>
          <rPr>
            <sz val="9"/>
            <color indexed="81"/>
            <rFont val="Tahoma"/>
            <family val="2"/>
            <charset val="162"/>
          </rPr>
          <t>Mr Joe's House Rent
 Added Manually : 110.000
Mr Lee's House Rent Added Manually : 90.000 TL</t>
        </r>
      </text>
    </comment>
    <comment ref="M46" authorId="1" shapeId="0" xr:uid="{C8C47835-E92A-4640-994C-FFA8C8BB2F37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Mr Joe's House Rent
 Added Manually : 110.000
Mr Lee's House Rent Added Manually : 90.000 TL</t>
        </r>
      </text>
    </comment>
    <comment ref="I52" authorId="1" shapeId="0" xr:uid="{0E89747B-3201-4699-942C-990F6807D49D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Nursan Warehouse Rent &amp; Common Car Rent
</t>
        </r>
      </text>
    </comment>
    <comment ref="J52" authorId="1" shapeId="0" xr:uid="{FE80F2A5-18F6-4266-9ACF-0006B7B47AE8}">
      <text>
        <r>
          <rPr>
            <sz val="9"/>
            <color indexed="81"/>
            <rFont val="Tahoma"/>
            <family val="2"/>
            <charset val="162"/>
          </rPr>
          <t xml:space="preserve">Monthly New warehouse rental fee reflected manually
6 Months :2.628.238 tl
Gross Amount :3.285.297 tl
Monthly : 547.549 tl (11.500 usd)
From May to October
</t>
        </r>
      </text>
    </comment>
    <comment ref="K52" authorId="1" shapeId="0" xr:uid="{42542C08-6706-4735-98DB-00E4878FB5C0}">
      <text>
        <r>
          <rPr>
            <sz val="9"/>
            <color indexed="81"/>
            <rFont val="Tahoma"/>
            <family val="2"/>
            <charset val="162"/>
          </rPr>
          <t xml:space="preserve">Warehouse Rental Fee added manually
</t>
        </r>
      </text>
    </comment>
    <comment ref="L52" authorId="1" shapeId="0" xr:uid="{802D64AC-3429-4FDA-B4E5-18DE1B911445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Warehouse Rental Added Manually</t>
        </r>
      </text>
    </comment>
    <comment ref="M52" authorId="1" shapeId="0" xr:uid="{BDB2D759-6878-441B-8EC5-33723016C820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Warehouse Rental Added Manually
</t>
        </r>
      </text>
    </comment>
    <comment ref="N53" authorId="1" shapeId="0" xr:uid="{0B67B997-F1EB-4089-BEB7-4A568C614C31}">
      <text>
        <r>
          <rPr>
            <sz val="9"/>
            <color indexed="81"/>
            <rFont val="Tahoma"/>
            <family val="2"/>
            <charset val="162"/>
          </rPr>
          <t xml:space="preserve">Business Trip to Serbia and England
</t>
        </r>
      </text>
    </comment>
    <comment ref="K54" authorId="1" shapeId="0" xr:uid="{8AC49CE4-E8F1-4BF7-86F2-90FA497A638B}">
      <text>
        <r>
          <rPr>
            <b/>
            <sz val="9"/>
            <color indexed="81"/>
            <rFont val="Tahoma"/>
            <family val="2"/>
            <charset val="162"/>
          </rPr>
          <t>Hosting the guests from Korea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P54" authorId="1" shapeId="0" xr:uid="{72DB80B7-C2B4-4B6B-B23A-7E83DE188D03}">
      <text>
        <r>
          <rPr>
            <sz val="9"/>
            <color indexed="81"/>
            <rFont val="Tahoma"/>
            <family val="2"/>
            <charset val="162"/>
          </rPr>
          <t xml:space="preserve">
Korea Team Business Trip Expenses Invoice
</t>
        </r>
      </text>
    </comment>
    <comment ref="L55" authorId="1" shapeId="0" xr:uid="{0AA60CAF-800A-456F-B4ED-1E21089B3D4E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Insurance costs were recorded as an expense at the end of June</t>
        </r>
      </text>
    </comment>
    <comment ref="I56" authorId="1" shapeId="0" xr:uid="{93094874-5507-4064-919A-76424DD8617B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Real Estate Agent Fee</t>
        </r>
      </text>
    </comment>
    <comment ref="K56" authorId="1" shapeId="0" xr:uid="{6B2EA206-EF22-41E2-9158-9DFC48546866}">
      <text>
        <r>
          <rPr>
            <b/>
            <sz val="9"/>
            <color indexed="81"/>
            <rFont val="Tahoma"/>
            <family val="2"/>
            <charset val="162"/>
          </rPr>
          <t>Extra Construction for new warehouse : 317.500 tl</t>
        </r>
      </text>
    </comment>
    <comment ref="K57" authorId="1" shapeId="0" xr:uid="{287CB812-1EA6-44BE-A105-9BC084154B5E}">
      <text>
        <r>
          <rPr>
            <sz val="9"/>
            <color indexed="81"/>
            <rFont val="Tahoma"/>
            <family val="2"/>
            <charset val="162"/>
          </rPr>
          <t xml:space="preserve">New Office Furniture
</t>
        </r>
      </text>
    </comment>
    <comment ref="I61" authorId="1" shapeId="0" xr:uid="{370577BC-7093-48AA-B80D-881E6AAA92CB}">
      <text>
        <r>
          <rPr>
            <sz val="9"/>
            <color indexed="81"/>
            <rFont val="Tahoma"/>
            <family val="2"/>
            <charset val="162"/>
          </rPr>
          <t xml:space="preserve">Mr. Joe's foreign employee registration has been renewed. The stamp duty had been recorded under this account in February. It was classified under other extraordinary expenses.
</t>
        </r>
      </text>
    </comment>
    <comment ref="J61" authorId="1" shapeId="0" xr:uid="{F6DD7DCA-28CE-4132-9E91-0C159A9CEE4C}">
      <text>
        <r>
          <rPr>
            <sz val="9"/>
            <color indexed="81"/>
            <rFont val="Tahoma"/>
            <family val="2"/>
            <charset val="162"/>
          </rPr>
          <t xml:space="preserve">New warehouse agreement stamp tax is 93.509,91 TL
</t>
        </r>
      </text>
    </comment>
    <comment ref="O61" authorId="1" shapeId="0" xr:uid="{BB97D185-B8FD-4FE3-8C8D-2D0C1F90049D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591.141,26 TL is 1st Loan Extension Agreement Stamp.</t>
        </r>
      </text>
    </comment>
    <comment ref="G62" authorId="1" shapeId="0" xr:uid="{C3EA183B-7459-43BA-B8C7-C925E7E6ACBB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We received a refund for the commission fee paid to the bank. As a result, the account has a negative balance.</t>
        </r>
      </text>
    </comment>
    <comment ref="H62" authorId="1" shapeId="0" xr:uid="{758AE1E1-B246-4267-8AF2-6AD01DDF0F51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Royalty Amount : 9.739.355,38
</t>
        </r>
        <r>
          <rPr>
            <b/>
            <sz val="9"/>
            <color indexed="81"/>
            <rFont val="Tahoma"/>
            <family val="2"/>
          </rPr>
          <t>Reflected in 2024 MAF</t>
        </r>
      </text>
    </comment>
    <comment ref="M66" authorId="1" shapeId="0" xr:uid="{1692996B-C7ED-4D1A-A02A-AB223DC25DE3}">
      <text>
        <r>
          <rPr>
            <sz val="9"/>
            <color indexed="81"/>
            <rFont val="Tahoma"/>
            <family val="2"/>
            <charset val="162"/>
          </rPr>
          <t xml:space="preserve">Forklift Licence for mp&amp;l team
</t>
        </r>
      </text>
    </comment>
    <comment ref="O66" authorId="1" shapeId="0" xr:uid="{16C18B2B-A32E-4878-979E-A6A3E7720009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First Aid Trainee
</t>
        </r>
      </text>
    </comment>
    <comment ref="P66" authorId="1" shapeId="0" xr:uid="{DA330338-62A3-4220-A084-E8495FB35374}">
      <text>
        <r>
          <rPr>
            <sz val="9"/>
            <color indexed="81"/>
            <rFont val="Tahoma"/>
            <family val="2"/>
            <charset val="162"/>
          </rPr>
          <t xml:space="preserve">Quality and project Team Trainee
</t>
        </r>
      </text>
    </comment>
    <comment ref="N67" authorId="1" shapeId="0" xr:uid="{31E162A0-61C3-48E7-99A1-D16E45CAC71D}">
      <text>
        <r>
          <rPr>
            <b/>
            <sz val="9"/>
            <color indexed="81"/>
            <rFont val="Tahoma"/>
            <family val="2"/>
            <charset val="162"/>
          </rPr>
          <t xml:space="preserve">Linkedin  job Posting Fee
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F68" authorId="2" shapeId="0" xr:uid="{41323F16-53D3-491E-810A-AE2BCA59F705}">
      <text>
        <r>
          <rPr>
            <b/>
            <sz val="9"/>
            <color indexed="81"/>
            <rFont val="Tahoma"/>
            <family val="2"/>
          </rPr>
          <t>by Financial Statement 2025 1Q</t>
        </r>
      </text>
    </comment>
    <comment ref="I68" authorId="2" shapeId="0" xr:uid="{527C87AE-16EB-4A57-8CF5-B6FD2BA8DD5A}">
      <text>
        <r>
          <rPr>
            <b/>
            <sz val="9"/>
            <color indexed="81"/>
            <rFont val="Tahoma"/>
            <family val="2"/>
          </rPr>
          <t>by Financial Statement 2025 2Q</t>
        </r>
      </text>
    </comment>
    <comment ref="Q84" authorId="1" shapeId="0" xr:uid="{739081AF-9571-490A-A5BD-ECF7C5F6C961}">
      <text>
        <r>
          <rPr>
            <sz val="11"/>
            <color indexed="81"/>
            <rFont val="Tahoma"/>
            <family val="2"/>
            <charset val="162"/>
          </rPr>
          <t>Dunton overpayment amount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J85" authorId="1" shapeId="0" xr:uid="{2A3D761F-7141-45A1-880A-56D9362C37A6}">
      <text>
        <r>
          <rPr>
            <sz val="9"/>
            <color indexed="81"/>
            <rFont val="Tahoma"/>
            <family val="2"/>
            <charset val="162"/>
          </rPr>
          <t xml:space="preserve">BC Rework : 3.559.850,70 TL
</t>
        </r>
      </text>
    </comment>
    <comment ref="N92" authorId="1" shapeId="0" xr:uid="{C36FFE3B-0620-45D8-8D56-3ECBE0955B44}">
      <text>
        <r>
          <rPr>
            <b/>
            <sz val="9"/>
            <color indexed="81"/>
            <rFont val="Tahoma"/>
            <family val="2"/>
            <charset val="162"/>
          </rPr>
          <t>Exchange rate difference amount for Q3 - Takosan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93" authorId="1" shapeId="0" xr:uid="{380F2E6A-6485-4B8B-A0DF-B6AAA4356437}">
      <text>
        <r>
          <rPr>
            <sz val="9"/>
            <color indexed="81"/>
            <rFont val="Tahoma"/>
            <family val="2"/>
            <charset val="162"/>
          </rPr>
          <t xml:space="preserve">25.858.200 tl Loan currency losses. Rate is 39.7424
</t>
        </r>
      </text>
    </comment>
    <comment ref="I95" authorId="1" shapeId="0" xr:uid="{CDC8187D-4AA5-4830-A2FC-9E7314781054}">
      <text>
        <r>
          <rPr>
            <sz val="9"/>
            <color indexed="81"/>
            <rFont val="Tahoma"/>
            <family val="2"/>
          </rPr>
          <t xml:space="preserve">
Mica Channel traceability System</t>
        </r>
      </text>
    </comment>
    <comment ref="L95" authorId="1" shapeId="0" xr:uid="{90F64A81-73B2-41F6-BE32-0E730A8C1ADC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  <r>
          <rPr>
            <sz val="11"/>
            <color indexed="81"/>
            <rFont val="Tahoma"/>
            <family val="2"/>
            <charset val="162"/>
          </rPr>
          <t>Dunton is making payments below the invoiced amounts. There is a price discrepancy.We have charged the difference amount to this account.</t>
        </r>
      </text>
    </comment>
    <comment ref="M99" authorId="1" shapeId="0" xr:uid="{93543103-33BC-4022-9A02-8EFB7ACED2E9}">
      <text>
        <r>
          <rPr>
            <sz val="9"/>
            <color indexed="81"/>
            <rFont val="Tahoma"/>
            <family val="2"/>
            <charset val="162"/>
          </rPr>
          <t xml:space="preserve">KKEG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tc={B8324C52-0DB7-46D6-BCC7-65762DC0BF0D}</author>
    <author>tc={BBDCDC9C-E070-44F6-ACE5-38CACFB5AEC6}</author>
    <author>tc={2DEE7029-696D-4575-BB3E-D19B420820BD}</author>
    <author>tc={D385ED31-0EBD-4469-8AAD-F56F5783E869}</author>
    <author>tc={527D3930-6BB0-442F-8CF1-37E9CF403BAB}</author>
    <author>tc={959E43B7-93F3-4F90-AA7C-7EB734B3EA1A}</author>
    <author>tc={9B7EBA83-498F-4AFD-8689-95FB12CBA9D8}</author>
    <author>tc={0BDFE29C-F649-4668-8ECC-FF0ADD6A83B1}</author>
    <author>tc={E0E725A0-ECFE-4E20-B259-5884F994B0B5}</author>
    <author>tc={0AA2AADB-2D4C-421C-B8C6-E0E4279F2A48}</author>
    <author>tc={23AC7161-BFE2-422A-89A5-3A6C673E8649}</author>
    <author>tc={3735FA6F-6C74-4DD2-A00A-8B01C7CBD0AD}</author>
    <author>tc={90B6A3DD-FA5E-4591-AA83-7F0B54B75B94}</author>
    <author>tc={380B3683-2A98-415E-B510-6C440124BA0B}</author>
    <author>tc={F3AE7860-C611-40D1-B4EA-3D8E8B2CDF91}</author>
    <author>tc={3603D8CD-7958-43EA-A84C-DFD45D08CABC}</author>
    <author>tc={82EDF094-C1F8-4101-9200-947ADF2E9DF0}</author>
    <author>tc={454DD033-867E-41AB-A3F4-ABA0B47FF2B7}</author>
    <author>tc={0B57D4A3-6842-4392-8291-4CD20BD6E0A1}</author>
    <author>tc={3DA2D0F3-FAEC-4D44-8AD3-200B94BCDA23}</author>
    <author>tc={32BDDB00-8186-4605-8E7D-DBA485586052}</author>
    <author>tc={82FE4F81-6A64-415F-8E98-03B7E3A3D001}</author>
    <author>tc={A9CFA313-F8BD-46FA-95A5-62609335BA15}</author>
    <author>tc={6BAD62BD-B7F1-4FCD-8CF1-08ECF599AC75}</author>
    <author>tc={9616E764-3A48-44D0-A71B-6A5837FBB42E}</author>
    <author>tc={9B25E406-32B2-4E6A-99B8-05FCE890E570}</author>
    <author>tc={BEBD53C1-31FB-460B-87A0-1CD89EA4DC4E}</author>
    <author>tc={D53947B4-4934-482E-A221-9659DF94FE1C}</author>
    <author>tc={13224A36-88D9-445B-B01D-7ABE82A8C708}</author>
    <author>tc={0D66B68A-8F99-4BF9-85BF-AD3AD03971EF}</author>
    <author>tc={05DE05C8-A044-48B8-B147-704512BD0E3D}</author>
    <author>tc={E2D3659C-D6B6-4147-A57A-2D38E96019AA}</author>
    <author>tc={B57A6814-B7E7-4624-BC4E-94D541C57C59}</author>
    <author>tc={49AA3E96-2410-4992-86A5-E864B37F6F80}</author>
    <author>tc={AC9F4B9C-C724-4FCF-879E-9903F0536FC2}</author>
    <author>tc={BB16CC5A-8370-4249-845E-9DEDA2EA4C89}</author>
    <author>tc={E72E2952-7F8F-4947-B409-A11A76FAE0BD}</author>
    <author>tc={AF0B4929-0502-4D88-8275-A1738D2D46A0}</author>
    <author>tc={AAEF71C3-46E9-4093-A971-F493E2D8DFD0}</author>
    <author>tc={92983021-7012-4EBE-8B31-F693D06B8BA8}</author>
    <author>tc={6936DDF7-8D39-45A9-A1C9-0C3C02D09BFE}</author>
    <author>tc={B9C8A50F-7221-4C27-B2F5-FD05401DB417}</author>
    <author>tc={CD94677C-6E9C-4040-8FA3-1EB721E69363}</author>
    <author>tc={FF7A3D6B-6F48-4418-A96C-6E7E307E098B}</author>
    <author>tc={0E05BBC6-6AAE-4CE7-BDC3-F89A95903A35}</author>
  </authors>
  <commentList>
    <comment ref="Q23" authorId="0" shapeId="0" xr:uid="{B8324C52-0DB7-46D6-BCC7-65762DC0BF0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1EA Ford 반품 재고 스크랩</t>
      </text>
    </comment>
    <comment ref="Q115" authorId="1" shapeId="0" xr:uid="{BBDCDC9C-E070-44F6-ACE5-38CACFB5AE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12EA Scrap</t>
      </text>
    </comment>
    <comment ref="Q219" authorId="2" shapeId="0" xr:uid="{2DEE7029-696D-4575-BB3E-D19B420820B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2EA 스크랩</t>
      </text>
    </comment>
    <comment ref="Q256" authorId="3" shapeId="0" xr:uid="{D385ED31-0EBD-4469-8AAD-F56F5783E86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2EA 스크랩</t>
      </text>
    </comment>
    <comment ref="S257" authorId="4" shapeId="0" xr:uid="{527D3930-6BB0-442F-8CF1-37E9CF403B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널산으로 1EA 송부 후 수리 중, 4월에 다시 가져와 재고에 반영 예정</t>
      </text>
    </comment>
    <comment ref="E259" authorId="5" shapeId="0" xr:uid="{959E43B7-93F3-4F90-AA7C-7EB734B3EA1A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5월 결산서에서 PL 반영으로 수정
</t>
      </text>
    </comment>
    <comment ref="E364" authorId="6" shapeId="0" xr:uid="{9B7EBA83-498F-4AFD-8689-95FB12CBA9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5월 결산서에서 PL 로 반영으로 수정</t>
      </text>
    </comment>
    <comment ref="Q426" authorId="7" shapeId="0" xr:uid="{0BDFE29C-F649-4668-8ECC-FF0ADD6A83B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2EA 스크랩</t>
      </text>
    </comment>
    <comment ref="S543" authorId="8" shapeId="0" xr:uid="{E0E725A0-ECFE-4E20-B259-5884F994B0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S549" authorId="9" shapeId="0" xr:uid="{0AA2AADB-2D4C-421C-B8C6-E0E4279F2A4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S619" authorId="10" shapeId="0" xr:uid="{23AC7161-BFE2-422A-89A5-3A6C673E86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P638" authorId="11" shapeId="0" xr:uid="{3735FA6F-6C74-4DD2-A00A-8B01C7CBD0A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가격 정상 입력되어 차액 발생</t>
      </text>
    </comment>
    <comment ref="S638" authorId="12" shapeId="0" xr:uid="{90B6A3DD-FA5E-4591-AA83-7F0B54B75B9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S642" authorId="13" shapeId="0" xr:uid="{380B3683-2A98-415E-B510-6C440124BA0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S645" authorId="14" shapeId="0" xr:uid="{F3AE7860-C611-40D1-B4EA-3D8E8B2CDF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샘플 제공</t>
      </text>
    </comment>
    <comment ref="P659" authorId="15" shapeId="0" xr:uid="{3603D8CD-7958-43EA-A84C-DFD45D08CAB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가격 차액 정산 인보이스(Others) </t>
      </text>
    </comment>
    <comment ref="S724" authorId="16" shapeId="0" xr:uid="{82EDF094-C1F8-4101-9200-947ADF2E9DF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2EA Scrap
</t>
      </text>
    </comment>
    <comment ref="S746" authorId="17" shapeId="0" xr:uid="{454DD033-867E-41AB-A3F4-ABA0B47FF2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S/Africa에 샘플로 제공</t>
      </text>
    </comment>
    <comment ref="S747" authorId="18" shapeId="0" xr:uid="{0B57D4A3-6842-4392-8291-4CD20BD6E0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S/Africa에 샘플로 제공</t>
      </text>
    </comment>
    <comment ref="S752" authorId="19" shapeId="0" xr:uid="{3DA2D0F3-FAEC-4D44-8AD3-200B94BCDA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54" authorId="20" shapeId="0" xr:uid="{32BDDB00-8186-4605-8E7D-DBA48558605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63" authorId="21" shapeId="0" xr:uid="{82FE4F81-6A64-415F-8E98-03B7E3A3D00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72" authorId="22" shapeId="0" xr:uid="{A9CFA313-F8BD-46FA-95A5-62609335BA1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75" authorId="23" shapeId="0" xr:uid="{6BAD62BD-B7F1-4FCD-8CF1-08ECF599AC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76" authorId="24" shapeId="0" xr:uid="{9616E764-3A48-44D0-A71B-6A5837FBB42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77" authorId="25" shapeId="0" xr:uid="{9B25E406-32B2-4E6A-99B8-05FCE890E5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78" authorId="26" shapeId="0" xr:uid="{BEBD53C1-31FB-460B-87A0-1CD89EA4DC4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80" authorId="27" shapeId="0" xr:uid="{D53947B4-4934-482E-A221-9659DF94FE1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Otosan에 샘플로 제공</t>
      </text>
    </comment>
    <comment ref="S781" authorId="28" shapeId="0" xr:uid="{13224A36-88D9-445B-B01D-7ABE82A8C7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 S/Africa에 샘플로 제공</t>
      </text>
    </comment>
    <comment ref="S952" authorId="29" shapeId="0" xr:uid="{0D66B68A-8F99-4BF9-85BF-AD3AD03971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955" authorId="30" shapeId="0" xr:uid="{05DE05C8-A044-48B8-B147-704512BD0E3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966" authorId="31" shapeId="0" xr:uid="{E2D3659C-D6B6-4147-A57A-2D38E96019A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HF Suffix HE로 변경 후 출고 216 EA</t>
      </text>
    </comment>
    <comment ref="Q971" authorId="32" shapeId="0" xr:uid="{B57A6814-B7E7-4624-BC4E-94D541C57C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Ford에서 인보이스내 Location 정보 조정을 위해 환불 인보이스. Location 정보 조정 후 인보이스 발행 예정 (10월 중)</t>
      </text>
    </comment>
    <comment ref="Q984" authorId="33" shapeId="0" xr:uid="{49AA3E96-2410-4992-86A5-E864B37F6F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Ford에서 인보이스내 Location 정보 조정을 위해 환불 인보이스. Location 정보 조정 후 인보이스 발행 예정 (10월 중)</t>
      </text>
    </comment>
    <comment ref="S996" authorId="34" shapeId="0" xr:uid="{AC9F4B9C-C724-4FCF-879E-9903F0536F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29" authorId="35" shapeId="0" xr:uid="{BB16CC5A-8370-4249-845E-9DEDA2EA4C8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33" authorId="36" shapeId="0" xr:uid="{E72E2952-7F8F-4947-B409-A11A76FAE0B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36" authorId="37" shapeId="0" xr:uid="{AF0B4929-0502-4D88-8275-A1738D2D46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42" authorId="38" shapeId="0" xr:uid="{AAEF71C3-46E9-4093-A971-F493E2D8DF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45" authorId="39" shapeId="0" xr:uid="{92983021-7012-4EBE-8B31-F693D06B8B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48" authorId="40" shapeId="0" xr:uid="{6936DDF7-8D39-45A9-A1C9-0C3C02D09B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50" authorId="41" shapeId="0" xr:uid="{B9C8A50F-7221-4C27-B2F5-FD05401DB41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053" authorId="42" shapeId="0" xr:uid="{CD94677C-6E9C-4040-8FA3-1EB721E693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  <comment ref="S1102" authorId="43" shapeId="0" xr:uid="{FF7A3D6B-6F48-4418-A96C-6E7E307E09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FE Suffix FD로 변경 후 출고 216 EA</t>
      </text>
    </comment>
    <comment ref="S1105" authorId="44" shapeId="0" xr:uid="{0E05BBC6-6AAE-4CE7-BDC3-F89A95903A3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Show Room에 전시 진행, 시스템에서 삭제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tc={A15D8C84-FB32-48B2-8570-0458025E59D1}</author>
    <author>tc={793EB9CB-25ED-43C8-B8A0-6A3F4D8E356B}</author>
  </authors>
  <commentList>
    <comment ref="D13" authorId="0" shapeId="0" xr:uid="{A15D8C84-FB32-48B2-8570-0458025E59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Suffix 변경시에만 작성하며
변경 전 code 입력</t>
      </text>
    </comment>
    <comment ref="E13" authorId="1" shapeId="0" xr:uid="{793EB9CB-25ED-43C8-B8A0-6A3F4D8E356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기본 입력 위치 
Suffix 변경시에는 변경 된 code 입력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tc={74BC3F08-63B0-44A9-BB2B-71DEE8BCE99E}</author>
  </authors>
  <commentList>
    <comment ref="B7" authorId="0" shapeId="0" xr:uid="{74BC3F08-63B0-44A9-BB2B-71DEE8BCE9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P703 패키징 가격이 1월 중간부터 정산 안 된 것으로 보여 확인 중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한상용[Sang Yong Han]</author>
  </authors>
  <commentList>
    <comment ref="G34" authorId="0" shapeId="0" xr:uid="{551C0F61-3496-4D22-BFC2-DC0C1B145299}">
      <text>
        <r>
          <rPr>
            <b/>
            <sz val="9"/>
            <color indexed="81"/>
            <rFont val="돋움"/>
            <family val="3"/>
            <charset val="129"/>
          </rPr>
          <t>기술지원 출장료 및
로열티 4% 포함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<sst xmlns="http://schemas.openxmlformats.org/spreadsheetml/2006/main" count="28875" uniqueCount="2231">
  <si>
    <t>* Maximum Code Capacity 100ea</t>
    <phoneticPr fontId="5" type="noConversion"/>
  </si>
  <si>
    <t>Don't Delete</t>
    <phoneticPr fontId="5" type="noConversion"/>
  </si>
  <si>
    <t>↓ Key in New Code/Project/Item Below</t>
    <phoneticPr fontId="5" type="noConversion"/>
  </si>
  <si>
    <t>Formula - Don’t delete</t>
    <phoneticPr fontId="5" type="noConversion"/>
  </si>
  <si>
    <t>No</t>
    <phoneticPr fontId="5" type="noConversion"/>
  </si>
  <si>
    <t>Code</t>
  </si>
  <si>
    <t>Project</t>
  </si>
  <si>
    <t>Item</t>
  </si>
  <si>
    <t>PZ38-10B694-AC</t>
  </si>
  <si>
    <t>FORD PHEV-E(V710) / (P703)</t>
  </si>
  <si>
    <t>Main Harness</t>
  </si>
  <si>
    <t>PZ38-10B694-BC</t>
  </si>
  <si>
    <t>BEV-E1(V710)</t>
  </si>
  <si>
    <t>PZ38-10B694-BD</t>
  </si>
  <si>
    <t>PZ38-14A033-AB</t>
  </si>
  <si>
    <t>BUSBAR - Array to Array (short)</t>
  </si>
  <si>
    <t>PZ38-14A033-AC</t>
  </si>
  <si>
    <t>PZ38-14A033-BB</t>
  </si>
  <si>
    <t>BUSBAR - Array to Array (long)</t>
  </si>
  <si>
    <t>PZ38-14A033-CB</t>
  </si>
  <si>
    <t>BUSBAR - Array 3 to 4</t>
  </si>
  <si>
    <t>PZ38-14A033-FB</t>
  </si>
  <si>
    <t>BEV-E1(V710) / E2(V710)</t>
  </si>
  <si>
    <t>BUSBAR - Array to Array (Straight)_Insert</t>
  </si>
  <si>
    <t>PZ38-14A033-FD</t>
  </si>
  <si>
    <t>PZ38-14A033-GB</t>
  </si>
  <si>
    <t>BUSBAR - Array to Array (Angled)_Insert</t>
  </si>
  <si>
    <t>PZ38-14A033-GD</t>
  </si>
  <si>
    <t>PZ38-14A033-HD</t>
  </si>
  <si>
    <t>BUSBAR - Array4 to Array 5_Insert</t>
  </si>
  <si>
    <t>PZ38-14A033-HE</t>
  </si>
  <si>
    <t>PZ38-14A033-JD</t>
  </si>
  <si>
    <t>BUSBAR - Array 8 to Array 9_Insert</t>
  </si>
  <si>
    <t>PZ38-14A033-KB</t>
  </si>
  <si>
    <t>BUSBAR - Array 1 to Neg BEC_Insert</t>
  </si>
  <si>
    <t>PZ38-14A033-KD</t>
  </si>
  <si>
    <t>PZ38-14A033-LD</t>
  </si>
  <si>
    <t>BUSBAR - Array 9 to Pos BEC_Insert</t>
  </si>
  <si>
    <t>PZ38-14A033-LE</t>
  </si>
  <si>
    <t>PZ38-14A033-MB</t>
  </si>
  <si>
    <t>BUSBAR - Pos BEC to DCFC_Protector</t>
  </si>
  <si>
    <t>PZ38-14A033-MC</t>
  </si>
  <si>
    <t>PZ38-14A033-NB</t>
  </si>
  <si>
    <t>BUSBAR - Neg BEC to DCFC_Protector</t>
  </si>
  <si>
    <t>PZ38-14A033-PA</t>
  </si>
  <si>
    <t>BUSBAR - CIRCUIT BREAKER_A_Insert</t>
  </si>
  <si>
    <t>PZ38-14A033-PC</t>
  </si>
  <si>
    <t>PZ38-14A033-RA</t>
  </si>
  <si>
    <t>BUSBAR - CIRCUIT BREAKER_B_Insert</t>
  </si>
  <si>
    <t>PZ38-14A033-RC</t>
  </si>
  <si>
    <t>PZ38-14B252-AB</t>
  </si>
  <si>
    <t>Jumper</t>
  </si>
  <si>
    <t>PZ38-14B680-AA</t>
  </si>
  <si>
    <t>PDU</t>
  </si>
  <si>
    <t>PZ38-14B680-AB</t>
  </si>
  <si>
    <t>PZ38-14B680-AC</t>
  </si>
  <si>
    <t>PZ38-14B680-AD</t>
  </si>
  <si>
    <t>S2X8-14A033-AC</t>
  </si>
  <si>
    <t>FORD BEV-M</t>
  </si>
  <si>
    <t>BUS BAR ASY – POS BEC TO ARRAY 6 POS</t>
  </si>
  <si>
    <t>S2X8-14A033-BC</t>
  </si>
  <si>
    <t>BUS BAR ASY - COMMON BUSBAR ARRAY 6 TO 4</t>
  </si>
  <si>
    <t>S2X8-14A033-CC</t>
  </si>
  <si>
    <t>BUS BAR ASY – ARRAY 4 NEG TO CIRCUIT BREAKER</t>
  </si>
  <si>
    <t>S2X8-14A033-DC</t>
  </si>
  <si>
    <t>BUS BAR ASY – CIRCUIT BREAKER TO ARRAY 3 POS</t>
  </si>
  <si>
    <t>S2X8-14A033-EC</t>
  </si>
  <si>
    <t>BUS BAR ASY – COMMON BUSBAR ARRAY 3 TO 1</t>
  </si>
  <si>
    <t>S2X8-14A033-GC</t>
  </si>
  <si>
    <t>BUS BAR ASY – ARRAY 1 NEG TO NEG BEC</t>
  </si>
  <si>
    <t>S2X8-14A033-HC</t>
  </si>
  <si>
    <t>BUS BAR ASY – POS BEC TO DCFC POS</t>
  </si>
  <si>
    <t>S2X8-14A033-JC</t>
  </si>
  <si>
    <t>BUS BAR ASY – NEG BEC TO DCFC NEG</t>
  </si>
  <si>
    <t>SZ38-10B694-AB</t>
  </si>
  <si>
    <t>BEV-E2(V710)</t>
  </si>
  <si>
    <t>SZ38-10B694-AC</t>
  </si>
  <si>
    <t>SZ38-14A033-AA</t>
  </si>
  <si>
    <t>BUSBAR - Array 2 to Array3_Insert</t>
  </si>
  <si>
    <t>SZ38-14A033-AB</t>
  </si>
  <si>
    <t>SZ38-14A033-BA</t>
  </si>
  <si>
    <t>BUSBAR - Array 6 to Pos BEC_Insert</t>
  </si>
  <si>
    <t>SZ38-14A033-BB</t>
  </si>
  <si>
    <t>TZ38-10B694-AA1</t>
  </si>
  <si>
    <t>V710 AWD</t>
  </si>
  <si>
    <t>BEE22-CT009</t>
  </si>
  <si>
    <t>Components</t>
    <phoneticPr fontId="5" type="noConversion"/>
  </si>
  <si>
    <t>BEV-E1/BEV_E_TML_1</t>
  </si>
  <si>
    <t>BEE22-CT010</t>
  </si>
  <si>
    <t>BEV-E1/BEV_E_TML_2</t>
  </si>
  <si>
    <t>BEE22-CT011</t>
  </si>
  <si>
    <t>BEV-E1/BEV_E_TML_3</t>
  </si>
  <si>
    <t>S2X8-14A033-HD</t>
  </si>
  <si>
    <t>S2X8-14A033-JD</t>
  </si>
  <si>
    <t>TZ38-10B694-AA11</t>
  </si>
  <si>
    <t>BEV-E1</t>
  </si>
  <si>
    <t>V710 AWD MAIN W/H ASSY</t>
  </si>
  <si>
    <t>MONTH</t>
    <phoneticPr fontId="5" type="noConversion"/>
  </si>
  <si>
    <t>by gross average method</t>
  </si>
  <si>
    <t>merchandise ledger</t>
    <phoneticPr fontId="5" type="noConversion"/>
  </si>
  <si>
    <t>Beginning</t>
    <phoneticPr fontId="7" type="noConversion"/>
  </si>
  <si>
    <t>in-purchase</t>
    <phoneticPr fontId="7" type="noConversion"/>
  </si>
  <si>
    <t>out-sales</t>
    <phoneticPr fontId="7" type="noConversion"/>
  </si>
  <si>
    <t>out - etc</t>
    <phoneticPr fontId="7" type="noConversion"/>
  </si>
  <si>
    <t>out - etc (Expnese)</t>
    <phoneticPr fontId="7" type="noConversion"/>
  </si>
  <si>
    <t>Ending</t>
    <phoneticPr fontId="7" type="noConversion"/>
  </si>
  <si>
    <t>(UNIT:EA, TRY)</t>
    <phoneticPr fontId="7" type="noConversion"/>
  </si>
  <si>
    <t>Don't delete</t>
    <phoneticPr fontId="5" type="noConversion"/>
  </si>
  <si>
    <t>Quantity</t>
  </si>
  <si>
    <t>unit price</t>
    <phoneticPr fontId="7" type="noConversion"/>
  </si>
  <si>
    <t>Amount</t>
  </si>
  <si>
    <t>Average unit price</t>
    <phoneticPr fontId="7" type="noConversion"/>
  </si>
  <si>
    <t xml:space="preserve"> COST OF SALES</t>
    <phoneticPr fontId="7" type="noConversion"/>
  </si>
  <si>
    <t>Quantity</t>
    <phoneticPr fontId="7" type="noConversion"/>
  </si>
  <si>
    <t>unit price</t>
  </si>
  <si>
    <t>check</t>
    <phoneticPr fontId="7" type="noConversion"/>
  </si>
  <si>
    <t xml:space="preserve">*inventory check Quantity </t>
    <phoneticPr fontId="7" type="noConversion"/>
  </si>
  <si>
    <t>total</t>
    <phoneticPr fontId="5" type="noConversion"/>
  </si>
  <si>
    <t>PHEV-E</t>
  </si>
  <si>
    <t>BEV-E2</t>
  </si>
  <si>
    <t>Month</t>
    <phoneticPr fontId="5" type="noConversion"/>
  </si>
  <si>
    <t xml:space="preserve">Calculation Quantity </t>
    <phoneticPr fontId="7" type="noConversion"/>
  </si>
  <si>
    <t>PZ38-10B694-BC</t>
    <phoneticPr fontId="5" type="noConversion"/>
  </si>
  <si>
    <t>Components</t>
  </si>
  <si>
    <t>(재고 입고 되었으나 업체가 인보이스 미발행)</t>
    <phoneticPr fontId="5" type="noConversion"/>
  </si>
  <si>
    <t>*월말 기준 실사 재고</t>
    <phoneticPr fontId="5" type="noConversion"/>
  </si>
  <si>
    <t>*업체 인보이스 미발행 재고</t>
    <phoneticPr fontId="5" type="noConversion"/>
  </si>
  <si>
    <t>*고객 반품/리워크 재고</t>
    <phoneticPr fontId="5" type="noConversion"/>
  </si>
  <si>
    <t>*불량품 창고</t>
    <phoneticPr fontId="5" type="noConversion"/>
  </si>
  <si>
    <t>*매입정산후 공급자 창고임시보관</t>
  </si>
  <si>
    <t>*운반중 재고</t>
    <phoneticPr fontId="5" type="noConversion"/>
  </si>
  <si>
    <t>*고객 출고 후 인보이스 미발행</t>
    <phoneticPr fontId="5" type="noConversion"/>
  </si>
  <si>
    <t>↓ 해당 월 재고 기록 후 숫자로 저장 필요 ↓</t>
    <phoneticPr fontId="5" type="noConversion"/>
  </si>
  <si>
    <t>Description</t>
    <phoneticPr fontId="5" type="noConversion"/>
  </si>
  <si>
    <t>End of Month Warehouse Stock</t>
    <phoneticPr fontId="5" type="noConversion"/>
  </si>
  <si>
    <t>Uninvoiced Stock (supplier)</t>
    <phoneticPr fontId="5" type="noConversion"/>
  </si>
  <si>
    <t>Return/Rework Stock (customer)</t>
    <phoneticPr fontId="5" type="noConversion"/>
  </si>
  <si>
    <t>Quality warehouse</t>
  </si>
  <si>
    <t>In Supplier Warehouse after Invoicing</t>
    <phoneticPr fontId="5" type="noConversion"/>
  </si>
  <si>
    <t>transit stock</t>
    <phoneticPr fontId="5" type="noConversion"/>
  </si>
  <si>
    <t>(UNIT: EA)</t>
    <phoneticPr fontId="7" type="noConversion"/>
  </si>
  <si>
    <t>Location</t>
    <phoneticPr fontId="5" type="noConversion"/>
  </si>
  <si>
    <t>warehouse (KCTR)</t>
  </si>
  <si>
    <t>warehouse (KCTR)</t>
    <phoneticPr fontId="5" type="noConversion"/>
  </si>
  <si>
    <t>Supplier Warehouse</t>
    <phoneticPr fontId="5" type="noConversion"/>
  </si>
  <si>
    <t>transit</t>
    <phoneticPr fontId="5" type="noConversion"/>
  </si>
  <si>
    <t>Customer Warehouse</t>
    <phoneticPr fontId="5" type="noConversion"/>
  </si>
  <si>
    <t>total Quantity</t>
    <phoneticPr fontId="5" type="noConversion"/>
  </si>
  <si>
    <t/>
  </si>
  <si>
    <t>업체 중복 인보이스 발행 수량 (7월 판매처리)</t>
    <phoneticPr fontId="5" type="noConversion"/>
  </si>
  <si>
    <t>Supplier Warehouse</t>
  </si>
  <si>
    <t>transit</t>
  </si>
  <si>
    <t>Customer Warehouse</t>
  </si>
  <si>
    <t>total Quantity</t>
  </si>
  <si>
    <t>Duplicates Invoice Stock</t>
    <phoneticPr fontId="5" type="noConversion"/>
  </si>
  <si>
    <t>-</t>
    <phoneticPr fontId="5" type="noConversion"/>
  </si>
  <si>
    <t>Ford return Stock (KCTR)</t>
    <phoneticPr fontId="5" type="noConversion"/>
  </si>
  <si>
    <t>A</t>
  </si>
  <si>
    <t>B</t>
  </si>
  <si>
    <t>C</t>
  </si>
  <si>
    <t>D</t>
  </si>
  <si>
    <t>E</t>
  </si>
  <si>
    <t>F</t>
  </si>
  <si>
    <t>G</t>
  </si>
  <si>
    <t>(UNIT:TRY)</t>
    <phoneticPr fontId="7" type="noConversion"/>
  </si>
  <si>
    <t>(Affiliate Company: Kyungshin cable Türkiye)</t>
    <phoneticPr fontId="7" type="noConversion"/>
  </si>
  <si>
    <t xml:space="preserve">                      MONTH</t>
    <phoneticPr fontId="7" type="noConversion"/>
  </si>
  <si>
    <t>구분</t>
  </si>
  <si>
    <t xml:space="preserve">FY </t>
    <phoneticPr fontId="7" type="noConversion"/>
  </si>
  <si>
    <t>Ⅰ. 매출액</t>
  </si>
  <si>
    <t>Ⅰ. SALES</t>
  </si>
  <si>
    <t xml:space="preserve">  1.상품매출</t>
    <phoneticPr fontId="5" type="noConversion"/>
  </si>
  <si>
    <t>1. Merchandise</t>
    <phoneticPr fontId="5" type="noConversion"/>
  </si>
  <si>
    <t>FORD PHEV-E (V710)</t>
    <phoneticPr fontId="5" type="noConversion"/>
  </si>
  <si>
    <t>FORD PHEV-E (P703)</t>
    <phoneticPr fontId="5" type="noConversion"/>
  </si>
  <si>
    <t>FORD PHEV-E (V710)</t>
  </si>
  <si>
    <t>FORD PHEV-E (P703)</t>
  </si>
  <si>
    <t>SALES CHECK</t>
    <phoneticPr fontId="5" type="noConversion"/>
  </si>
  <si>
    <t xml:space="preserve">  2. 기타 매출</t>
    <phoneticPr fontId="5" type="noConversion"/>
  </si>
  <si>
    <t>2. Other sales</t>
  </si>
  <si>
    <t xml:space="preserve">    └ scrap</t>
  </si>
  <si>
    <t xml:space="preserve">    └ 기타</t>
  </si>
  <si>
    <t xml:space="preserve">  └ Other</t>
  </si>
  <si>
    <t>Ⅱ. 매출원가</t>
  </si>
  <si>
    <t>Ⅱ. COST OF SALES</t>
  </si>
  <si>
    <t>상품매출원가</t>
    <phoneticPr fontId="7" type="noConversion"/>
  </si>
  <si>
    <t>Cost of merchandise sold</t>
    <phoneticPr fontId="7" type="noConversion"/>
  </si>
  <si>
    <t>1.기초 상품재고</t>
    <phoneticPr fontId="7" type="noConversion"/>
  </si>
  <si>
    <t xml:space="preserve">1. Beginning Merchandise </t>
    <phoneticPr fontId="7" type="noConversion"/>
  </si>
  <si>
    <t>2.당기 상품매입원가</t>
    <phoneticPr fontId="7" type="noConversion"/>
  </si>
  <si>
    <t xml:space="preserve">2. Cost of Merchandise </t>
    <phoneticPr fontId="7" type="noConversion"/>
  </si>
  <si>
    <t>3.타계정전입 (+)</t>
    <phoneticPr fontId="7" type="noConversion"/>
  </si>
  <si>
    <t>3. Transferred from other accounts</t>
    <phoneticPr fontId="7" type="noConversion"/>
  </si>
  <si>
    <t>4.타계정대체 (-)</t>
    <phoneticPr fontId="7" type="noConversion"/>
  </si>
  <si>
    <t>4. Transferred to other accounts</t>
    <phoneticPr fontId="7" type="noConversion"/>
  </si>
  <si>
    <t>5.기말 상품재고</t>
    <phoneticPr fontId="7" type="noConversion"/>
  </si>
  <si>
    <t xml:space="preserve">5. Ending Merchandise </t>
    <phoneticPr fontId="7" type="noConversion"/>
  </si>
  <si>
    <t>기타매출원가</t>
    <phoneticPr fontId="7" type="noConversion"/>
  </si>
  <si>
    <t>Cost of other sold</t>
    <phoneticPr fontId="7" type="noConversion"/>
  </si>
  <si>
    <t xml:space="preserve">   원재료 매출원가</t>
    <phoneticPr fontId="7" type="noConversion"/>
  </si>
  <si>
    <t>Investment</t>
  </si>
  <si>
    <t>Ⅲ. 매출총이익</t>
  </si>
  <si>
    <t>Ⅲ. GROSS PROFIT (or GROSS LOSS)</t>
  </si>
  <si>
    <t xml:space="preserve">     (이익률)</t>
  </si>
  <si>
    <t xml:space="preserve">    (Rate)</t>
    <phoneticPr fontId="7" type="noConversion"/>
  </si>
  <si>
    <t>Ⅳ.판매관리비</t>
  </si>
  <si>
    <t>SELLING AND MARKETING EXPENSES</t>
  </si>
  <si>
    <t>Export Expenses</t>
  </si>
  <si>
    <t>Import Expenses</t>
  </si>
  <si>
    <t>Domestic Transportation Expenses</t>
  </si>
  <si>
    <t>Sales Return costs</t>
  </si>
  <si>
    <t>Product Sample Expenses</t>
  </si>
  <si>
    <t>Rental Expenses</t>
  </si>
  <si>
    <t>Other Expenses</t>
  </si>
  <si>
    <t>GENERAL ADMINISTRATION EXPENSES</t>
  </si>
  <si>
    <t>Executive Expenses</t>
  </si>
  <si>
    <t>Accounting-Finance Personel Expenses</t>
  </si>
  <si>
    <t>Manufacturing Personel Expenses</t>
  </si>
  <si>
    <t>Executive Rental Expenses</t>
  </si>
  <si>
    <t>Accounting-Finance Department Rental Expenses</t>
  </si>
  <si>
    <t>Manufacturing Personnel Department Rental Expenses</t>
  </si>
  <si>
    <t>Other Rental Expenses</t>
  </si>
  <si>
    <t>Travel  Expenses</t>
  </si>
  <si>
    <t>Entertainment Expenses</t>
  </si>
  <si>
    <t>Insurance Expenses</t>
  </si>
  <si>
    <t>Outsourse Benefits&amp;Services</t>
  </si>
  <si>
    <t>Office Supplies</t>
  </si>
  <si>
    <t>Executive Vehicle Expenses</t>
  </si>
  <si>
    <t>Accounting&amp;Finance Personnel Vehicle Expenses</t>
  </si>
  <si>
    <t>Manufacturing Personnel Vehicle Expenses</t>
  </si>
  <si>
    <t>Other Taxes</t>
  </si>
  <si>
    <t xml:space="preserve">Commissions </t>
  </si>
  <si>
    <t>Service Expenses</t>
  </si>
  <si>
    <t>Communication Expenses</t>
  </si>
  <si>
    <t>Repairing Expenses</t>
  </si>
  <si>
    <t>Training Expenses</t>
  </si>
  <si>
    <t>Miscellaneous Expenses</t>
  </si>
  <si>
    <t>Depreciation and Amortization Expenses</t>
  </si>
  <si>
    <t>Ⅴ.영업이익</t>
  </si>
  <si>
    <t>Ⅴ.OPERATING INCOME (or LOSS)</t>
  </si>
  <si>
    <t xml:space="preserve">  (이익률)</t>
  </si>
  <si>
    <t xml:space="preserve">   (Rate)</t>
    <phoneticPr fontId="7" type="noConversion"/>
  </si>
  <si>
    <t>Ⅵ.영업외수익</t>
  </si>
  <si>
    <t xml:space="preserve">Ⅵ. NON-OPERATING INCOME </t>
  </si>
  <si>
    <t>Interest Income</t>
  </si>
  <si>
    <t>Commission Income</t>
  </si>
  <si>
    <t>Non-Relevant Provisions</t>
  </si>
  <si>
    <t>Exchange Profits</t>
  </si>
  <si>
    <t>Foreign Currency Transactions Profit</t>
  </si>
  <si>
    <t>Translation of Foreign Currency Profit</t>
  </si>
  <si>
    <t>Rediscount Interest Income</t>
  </si>
  <si>
    <t>Other Ordinary Income and Profits</t>
  </si>
  <si>
    <t>OTHER EXTRAORDINARY INCOME AND PROFITS</t>
  </si>
  <si>
    <t>Ⅶ. 영업외비용</t>
  </si>
  <si>
    <t>Ⅶ. NON-OPERATING EXPENSES</t>
  </si>
  <si>
    <t>Rediscount Interest Expenses (-)</t>
  </si>
  <si>
    <t>Commission Expenses(-)</t>
  </si>
  <si>
    <t>Provision Expenses(-)</t>
  </si>
  <si>
    <t>Losses on Sale of Securities(-)</t>
  </si>
  <si>
    <t>Exchange Losses(-)</t>
  </si>
  <si>
    <t>Foreign Currency Transactions Losses</t>
  </si>
  <si>
    <t xml:space="preserve"> Foreign Currency Translation of Losses</t>
  </si>
  <si>
    <t>Rediscount Interest Expenses(-)</t>
  </si>
  <si>
    <t>Other Ordinary Expenses and Losses(-)</t>
  </si>
  <si>
    <t>Short-Term Borrowing Expenses(-)</t>
  </si>
  <si>
    <t>Long-Term Borrowing Expenses(-)</t>
  </si>
  <si>
    <t>OTHER EXTRAORDINARY EXPENSES AND LOSSES (-)</t>
  </si>
  <si>
    <t>Ⅸ.당기손익</t>
  </si>
  <si>
    <t>Ⅸ.NET INCOME (or LOSS)</t>
  </si>
  <si>
    <t xml:space="preserve"> (이익률)</t>
  </si>
  <si>
    <t xml:space="preserve">   (rate)</t>
  </si>
  <si>
    <t>↓Invoice rate Key in</t>
    <phoneticPr fontId="5" type="noConversion"/>
  </si>
  <si>
    <t>↓Invoice Quantity Key in</t>
    <phoneticPr fontId="5" type="noConversion"/>
  </si>
  <si>
    <t>↓ Fomula</t>
    <phoneticPr fontId="5" type="noConversion"/>
  </si>
  <si>
    <t>매입 마감 data</t>
    <phoneticPr fontId="5" type="noConversion"/>
  </si>
  <si>
    <t>TOTAL</t>
    <phoneticPr fontId="5" type="noConversion"/>
  </si>
  <si>
    <t>date</t>
    <phoneticPr fontId="5" type="noConversion"/>
  </si>
  <si>
    <t>invoice NO</t>
    <phoneticPr fontId="5" type="noConversion"/>
  </si>
  <si>
    <t>supplier</t>
    <phoneticPr fontId="5" type="noConversion"/>
  </si>
  <si>
    <t>Project</t>
    <phoneticPr fontId="5" type="noConversion"/>
  </si>
  <si>
    <t>Unit price Master (EUR)</t>
    <phoneticPr fontId="5" type="noConversion"/>
  </si>
  <si>
    <t>Exchange Rate</t>
    <phoneticPr fontId="5" type="noConversion"/>
  </si>
  <si>
    <t>Master unit price</t>
    <phoneticPr fontId="5" type="noConversion"/>
  </si>
  <si>
    <t>Master unit price Check</t>
    <phoneticPr fontId="5" type="noConversion"/>
  </si>
  <si>
    <t>Note</t>
    <phoneticPr fontId="5" type="noConversion"/>
  </si>
  <si>
    <t>NURSAN</t>
  </si>
  <si>
    <t>MCA CONNECTOR CLIP</t>
  </si>
  <si>
    <t>FORD OTOSAN</t>
  </si>
  <si>
    <t>TAKOSAN</t>
  </si>
  <si>
    <t>↓Formlua</t>
    <phoneticPr fontId="5" type="noConversion"/>
  </si>
  <si>
    <t>N</t>
    <phoneticPr fontId="5" type="noConversion"/>
  </si>
  <si>
    <t>TRY</t>
  </si>
  <si>
    <t>(TRY)</t>
  </si>
  <si>
    <t>Exchange Rate</t>
  </si>
  <si>
    <t>Notes</t>
  </si>
  <si>
    <t>(UNIT:  EUR/EA)</t>
    <phoneticPr fontId="7" type="noConversion"/>
  </si>
  <si>
    <t>2025</t>
  </si>
  <si>
    <t>price</t>
    <phoneticPr fontId="5" type="noConversion"/>
  </si>
  <si>
    <t>CHECK POINT</t>
    <phoneticPr fontId="5" type="noConversion"/>
  </si>
  <si>
    <t>history</t>
  </si>
  <si>
    <t>Jan</t>
    <phoneticPr fontId="5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</si>
  <si>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</si>
  <si>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</si>
  <si>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</si>
  <si>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</si>
  <si>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</si>
  <si>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</si>
  <si>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</si>
  <si>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</si>
  <si>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</si>
  <si>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</si>
  <si>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</si>
  <si>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END</t>
    <phoneticPr fontId="5" type="noConversion"/>
  </si>
  <si>
    <t>(UNIT:  TRY/EA)</t>
    <phoneticPr fontId="7" type="noConversion"/>
  </si>
  <si>
    <t>2024</t>
    <phoneticPr fontId="5" type="noConversion"/>
  </si>
  <si>
    <t>----&gt;</t>
    <phoneticPr fontId="5" type="noConversion"/>
  </si>
  <si>
    <t>공급자 세발 금액과 일치 해야 함</t>
    <phoneticPr fontId="5" type="noConversion"/>
  </si>
  <si>
    <t>환율 변동 관리 중요!</t>
    <phoneticPr fontId="5" type="noConversion"/>
  </si>
  <si>
    <t>changed 20221001  15 -&gt; 20</t>
    <phoneticPr fontId="5" type="noConversion"/>
  </si>
  <si>
    <t>Products</t>
  </si>
  <si>
    <t>PL</t>
    <phoneticPr fontId="5" type="noConversion"/>
  </si>
  <si>
    <t>급여</t>
  </si>
  <si>
    <t>Net Salary</t>
  </si>
  <si>
    <t>세금공과(급여성_고용보험외)</t>
    <phoneticPr fontId="5" type="noConversion"/>
  </si>
  <si>
    <t>Insurance</t>
  </si>
  <si>
    <t>세금공과(급여성_Income Tax외)</t>
    <phoneticPr fontId="5" type="noConversion"/>
  </si>
  <si>
    <t>Withholding</t>
  </si>
  <si>
    <t>식대</t>
    <phoneticPr fontId="5" type="noConversion"/>
  </si>
  <si>
    <t>Personel Lunch</t>
  </si>
  <si>
    <r>
      <rPr>
        <sz val="10"/>
        <rFont val="Arial"/>
        <family val="2"/>
      </rPr>
      <t>복리후생비</t>
    </r>
  </si>
  <si>
    <t>동력비(에어컨)</t>
  </si>
  <si>
    <t>보건비용</t>
    <phoneticPr fontId="5" type="noConversion"/>
  </si>
  <si>
    <t>Occupational health and Safety</t>
  </si>
  <si>
    <t>연료비(난방)</t>
  </si>
  <si>
    <t>임대료</t>
    <phoneticPr fontId="5" type="noConversion"/>
  </si>
  <si>
    <r>
      <rPr>
        <sz val="10"/>
        <rFont val="Arial"/>
        <family val="2"/>
      </rPr>
      <t>여비교통비</t>
    </r>
  </si>
  <si>
    <t>차량렌탈비</t>
    <phoneticPr fontId="5" type="noConversion"/>
  </si>
  <si>
    <t>Rental Car</t>
  </si>
  <si>
    <r>
      <rPr>
        <sz val="10"/>
        <rFont val="Arial"/>
        <family val="2"/>
      </rPr>
      <t>대손상각비</t>
    </r>
  </si>
  <si>
    <t>유류대</t>
    <phoneticPr fontId="5" type="noConversion"/>
  </si>
  <si>
    <t>Oil</t>
  </si>
  <si>
    <r>
      <rPr>
        <sz val="10"/>
        <rFont val="Arial"/>
        <family val="2"/>
      </rPr>
      <t>통신비</t>
    </r>
  </si>
  <si>
    <t>운반비 기타</t>
    <phoneticPr fontId="5" type="noConversion"/>
  </si>
  <si>
    <t>Cargo Expenses</t>
    <phoneticPr fontId="5" type="noConversion"/>
  </si>
  <si>
    <r>
      <rPr>
        <sz val="10"/>
        <rFont val="Arial"/>
        <family val="2"/>
      </rPr>
      <t>수도광열비</t>
    </r>
  </si>
  <si>
    <t>CONTAINER RENTAL SERVICE FEE</t>
    <phoneticPr fontId="5" type="noConversion"/>
  </si>
  <si>
    <r>
      <rPr>
        <sz val="10"/>
        <rFont val="Arial"/>
        <family val="2"/>
      </rPr>
      <t>소모품비</t>
    </r>
  </si>
  <si>
    <t>교통비</t>
    <phoneticPr fontId="5" type="noConversion"/>
  </si>
  <si>
    <t>Transportation</t>
  </si>
  <si>
    <r>
      <rPr>
        <sz val="10"/>
        <rFont val="Arial"/>
        <family val="2"/>
      </rPr>
      <t>접대비</t>
    </r>
  </si>
  <si>
    <t>교통비 기타</t>
    <phoneticPr fontId="5" type="noConversion"/>
  </si>
  <si>
    <t>Highway Ticket</t>
  </si>
  <si>
    <r>
      <rPr>
        <sz val="10"/>
        <rFont val="Arial"/>
        <family val="2"/>
      </rPr>
      <t>도서인쇄비</t>
    </r>
  </si>
  <si>
    <t>주차비</t>
    <phoneticPr fontId="5" type="noConversion"/>
  </si>
  <si>
    <t>Parking</t>
  </si>
  <si>
    <r>
      <rPr>
        <sz val="10"/>
        <rFont val="Arial"/>
        <family val="2"/>
      </rPr>
      <t>감가상각비</t>
    </r>
  </si>
  <si>
    <t>출장비</t>
    <phoneticPr fontId="5" type="noConversion"/>
  </si>
  <si>
    <t>Accommodation and Travel Expenses</t>
  </si>
  <si>
    <r>
      <rPr>
        <sz val="10"/>
        <rFont val="Arial"/>
        <family val="2"/>
      </rPr>
      <t>무형자산상각비</t>
    </r>
  </si>
  <si>
    <t>용역비</t>
    <phoneticPr fontId="5" type="noConversion"/>
  </si>
  <si>
    <t>Externally Provided Benefits and Services</t>
    <phoneticPr fontId="5" type="noConversion"/>
  </si>
  <si>
    <r>
      <rPr>
        <sz val="10"/>
        <rFont val="Arial"/>
        <family val="2"/>
      </rPr>
      <t>도급용역비</t>
    </r>
  </si>
  <si>
    <r>
      <rPr>
        <sz val="10"/>
        <rFont val="Arial"/>
        <family val="2"/>
      </rPr>
      <t>수선비</t>
    </r>
  </si>
  <si>
    <t>접대비</t>
    <phoneticPr fontId="5" type="noConversion"/>
  </si>
  <si>
    <t>Representation Expenses</t>
  </si>
  <si>
    <r>
      <rPr>
        <sz val="10"/>
        <rFont val="Arial"/>
        <family val="2"/>
      </rPr>
      <t>보험료</t>
    </r>
    <r>
      <rPr>
        <sz val="10"/>
        <rFont val="Calibri"/>
        <family val="2"/>
      </rPr>
      <t xml:space="preserve"> </t>
    </r>
  </si>
  <si>
    <t>통신비</t>
    <phoneticPr fontId="5" type="noConversion"/>
  </si>
  <si>
    <t>Communication</t>
  </si>
  <si>
    <r>
      <rPr>
        <sz val="10"/>
        <rFont val="Arial"/>
        <family val="2"/>
      </rPr>
      <t>광고선전비</t>
    </r>
  </si>
  <si>
    <t>수선비</t>
    <phoneticPr fontId="5" type="noConversion"/>
  </si>
  <si>
    <t>MAINTENANCE AND REPAIR EXPENSES</t>
    <phoneticPr fontId="5" type="noConversion"/>
  </si>
  <si>
    <r>
      <rPr>
        <sz val="10"/>
        <rFont val="Arial"/>
        <family val="2"/>
      </rPr>
      <t>세금과공과</t>
    </r>
  </si>
  <si>
    <t>문구대</t>
    <phoneticPr fontId="5" type="noConversion"/>
  </si>
  <si>
    <t>Stationery Expenses</t>
    <phoneticPr fontId="5" type="noConversion"/>
  </si>
  <si>
    <t>임차료</t>
  </si>
  <si>
    <t>사무실비품</t>
    <phoneticPr fontId="5" type="noConversion"/>
  </si>
  <si>
    <t>Office Expenses</t>
  </si>
  <si>
    <r>
      <rPr>
        <sz val="10"/>
        <color theme="1"/>
        <rFont val="Arial"/>
        <family val="2"/>
      </rPr>
      <t>운반비</t>
    </r>
  </si>
  <si>
    <t>기타 잡비</t>
    <phoneticPr fontId="5" type="noConversion"/>
  </si>
  <si>
    <t>Other Miscellaneous Expenses</t>
  </si>
  <si>
    <r>
      <rPr>
        <sz val="10"/>
        <rFont val="Arial"/>
        <family val="2"/>
      </rPr>
      <t>차량유지비</t>
    </r>
  </si>
  <si>
    <t>FIXTURES WHICH ARE DIRECTLY REGISTERED AS EXPENSES</t>
    <phoneticPr fontId="5" type="noConversion"/>
  </si>
  <si>
    <r>
      <rPr>
        <sz val="10"/>
        <rFont val="Arial"/>
        <family val="2"/>
      </rPr>
      <t>수출수수료</t>
    </r>
  </si>
  <si>
    <t>IT 수수료</t>
    <phoneticPr fontId="5" type="noConversion"/>
  </si>
  <si>
    <t>Server-Cloud</t>
  </si>
  <si>
    <r>
      <rPr>
        <sz val="10"/>
        <rFont val="Arial"/>
        <family val="2"/>
      </rPr>
      <t>선임및수송비</t>
    </r>
  </si>
  <si>
    <t>은행수수료</t>
    <phoneticPr fontId="5" type="noConversion"/>
  </si>
  <si>
    <t>Bank Commission</t>
  </si>
  <si>
    <r>
      <rPr>
        <sz val="10"/>
        <rFont val="Arial"/>
        <family val="2"/>
      </rPr>
      <t>기타제수출비</t>
    </r>
  </si>
  <si>
    <t>회계법인 수수료</t>
    <phoneticPr fontId="5" type="noConversion"/>
  </si>
  <si>
    <t>Accounting Expenses</t>
  </si>
  <si>
    <r>
      <rPr>
        <sz val="10"/>
        <rFont val="Arial"/>
        <family val="2"/>
      </rPr>
      <t>포장비</t>
    </r>
  </si>
  <si>
    <t>번역 수수료</t>
    <phoneticPr fontId="5" type="noConversion"/>
  </si>
  <si>
    <t>Translation Expenses</t>
  </si>
  <si>
    <r>
      <rPr>
        <sz val="10"/>
        <rFont val="Arial"/>
        <family val="2"/>
      </rPr>
      <t>해외시장개척비</t>
    </r>
  </si>
  <si>
    <t>인증 수수료</t>
    <phoneticPr fontId="5" type="noConversion"/>
  </si>
  <si>
    <t>Full Certification Expenses</t>
    <phoneticPr fontId="5" type="noConversion"/>
  </si>
  <si>
    <r>
      <rPr>
        <sz val="10"/>
        <rFont val="Arial"/>
        <family val="2"/>
      </rPr>
      <t>시험분석비</t>
    </r>
  </si>
  <si>
    <t>기부금</t>
    <phoneticPr fontId="5" type="noConversion"/>
  </si>
  <si>
    <t>Donation</t>
  </si>
  <si>
    <r>
      <rPr>
        <sz val="10"/>
        <rFont val="Arial"/>
        <family val="2"/>
      </rPr>
      <t>판매파열품비</t>
    </r>
  </si>
  <si>
    <t>보험료</t>
    <phoneticPr fontId="5" type="noConversion"/>
  </si>
  <si>
    <r>
      <rPr>
        <sz val="10"/>
        <rFont val="Arial"/>
        <family val="2"/>
      </rPr>
      <t>교육훈련비</t>
    </r>
  </si>
  <si>
    <t>인지세외</t>
    <phoneticPr fontId="5" type="noConversion"/>
  </si>
  <si>
    <t>Stamp Tax</t>
  </si>
  <si>
    <r>
      <rPr>
        <sz val="10"/>
        <rFont val="Arial"/>
        <family val="2"/>
      </rPr>
      <t>지급수수료</t>
    </r>
  </si>
  <si>
    <t>FULL WITHHOLDING ANNOUNCEMENT EXPENSES ABROAD</t>
    <phoneticPr fontId="5" type="noConversion"/>
  </si>
  <si>
    <r>
      <rPr>
        <sz val="10"/>
        <rFont val="Arial"/>
        <family val="2"/>
      </rPr>
      <t>창고사용료</t>
    </r>
  </si>
  <si>
    <t>INTERNATIONAL FULL WITHHOLDING AUDIT EXPENSE</t>
    <phoneticPr fontId="5" type="noConversion"/>
  </si>
  <si>
    <r>
      <rPr>
        <sz val="10"/>
        <color theme="1"/>
        <rFont val="Arial"/>
        <family val="2"/>
      </rPr>
      <t>기술료</t>
    </r>
  </si>
  <si>
    <t>Notary Expenses</t>
  </si>
  <si>
    <r>
      <rPr>
        <sz val="10"/>
        <rFont val="Arial"/>
        <family val="2"/>
      </rPr>
      <t>해외지사유지비</t>
    </r>
  </si>
  <si>
    <r>
      <rPr>
        <sz val="10"/>
        <rFont val="Arial"/>
        <family val="2"/>
      </rPr>
      <t>상표사용료</t>
    </r>
  </si>
  <si>
    <r>
      <rPr>
        <sz val="10"/>
        <rFont val="Arial"/>
        <family val="2"/>
      </rPr>
      <t>판매장려금</t>
    </r>
  </si>
  <si>
    <r>
      <rPr>
        <sz val="10"/>
        <rFont val="Arial"/>
        <family val="2"/>
      </rPr>
      <t>경상개발비</t>
    </r>
  </si>
  <si>
    <r>
      <rPr>
        <sz val="10"/>
        <rFont val="Arial"/>
        <family val="2"/>
      </rPr>
      <t>반품차손비</t>
    </r>
  </si>
  <si>
    <r>
      <rPr>
        <sz val="10"/>
        <rFont val="Arial"/>
        <family val="2"/>
      </rPr>
      <t>견본비</t>
    </r>
  </si>
  <si>
    <r>
      <rPr>
        <sz val="10"/>
        <rFont val="Arial"/>
        <family val="2"/>
      </rPr>
      <t>잡비</t>
    </r>
  </si>
  <si>
    <t>Products</t>
    <phoneticPr fontId="5" type="noConversion"/>
  </si>
  <si>
    <t>FWALJ</t>
  </si>
  <si>
    <t xml:space="preserve">               MONTH</t>
    <phoneticPr fontId="7" type="noConversion"/>
  </si>
  <si>
    <r>
      <rPr>
        <b/>
        <sz val="10"/>
        <rFont val="Arial"/>
        <family val="2"/>
      </rPr>
      <t>구분</t>
    </r>
  </si>
  <si>
    <t>ITEM</t>
    <phoneticPr fontId="7" type="noConversion"/>
  </si>
  <si>
    <t xml:space="preserve">Accumulated 
Plan </t>
    <phoneticPr fontId="7" type="noConversion"/>
  </si>
  <si>
    <t xml:space="preserve">Accumulated 
Actual  </t>
    <phoneticPr fontId="7" type="noConversion"/>
  </si>
  <si>
    <t>Actual
/Plan</t>
    <phoneticPr fontId="7" type="noConversion"/>
  </si>
  <si>
    <t xml:space="preserve">Prior month
 Actual  </t>
    <phoneticPr fontId="7" type="noConversion"/>
  </si>
  <si>
    <t>costs
/sales</t>
    <phoneticPr fontId="7" type="noConversion"/>
  </si>
  <si>
    <t xml:space="preserve">Month
 plan </t>
    <phoneticPr fontId="7" type="noConversion"/>
  </si>
  <si>
    <t>Month
 Actual</t>
    <phoneticPr fontId="7" type="noConversion"/>
  </si>
  <si>
    <t>Current
/Prior</t>
    <phoneticPr fontId="7" type="noConversion"/>
  </si>
  <si>
    <t xml:space="preserve">  1. 상품 매출</t>
    <phoneticPr fontId="5" type="noConversion"/>
  </si>
  <si>
    <t>1 Merchandise</t>
    <phoneticPr fontId="5" type="noConversion"/>
  </si>
  <si>
    <t>2. Other sales</t>
    <phoneticPr fontId="5" type="noConversion"/>
  </si>
  <si>
    <t>기타매출원가</t>
  </si>
  <si>
    <t>Cost of other sold</t>
  </si>
  <si>
    <t xml:space="preserve">   반제품 매출원가</t>
  </si>
  <si>
    <t>Cargo Expenses</t>
  </si>
  <si>
    <t>CONTAINER RENTAL SERVICE FEE</t>
  </si>
  <si>
    <t>Externally Provided Benefits and Services</t>
  </si>
  <si>
    <t>MAINTENANCE AND REPAIR EXPENSES</t>
  </si>
  <si>
    <t>Stationery Expenses</t>
  </si>
  <si>
    <t>FIXTURES WHICH ARE DIRECTLY REGISTERED AS EXPENSES</t>
  </si>
  <si>
    <t>Full Certification Expenses</t>
  </si>
  <si>
    <t>FULL WITHHOLDING ANNOUNCEMENT EXPENSES ABROAD</t>
  </si>
  <si>
    <t>INTERNATIONAL FULL WITHHOLDING AUDIT EXPENSE</t>
  </si>
  <si>
    <t>여비교통비</t>
    <phoneticPr fontId="5" type="noConversion"/>
  </si>
  <si>
    <t>여비교통비_주차비</t>
    <phoneticPr fontId="5" type="noConversion"/>
  </si>
  <si>
    <t>invoice NO</t>
  </si>
  <si>
    <t>CONNECTOR</t>
  </si>
  <si>
    <t xml:space="preserve"> </t>
    <phoneticPr fontId="10" type="noConversion"/>
  </si>
  <si>
    <r>
      <t>조달비</t>
    </r>
    <r>
      <rPr>
        <sz val="10"/>
        <rFont val="돋움"/>
        <family val="2"/>
        <charset val="129"/>
      </rPr>
      <t xml:space="preserve"> 3% 가산</t>
    </r>
    <phoneticPr fontId="10" type="noConversion"/>
  </si>
  <si>
    <t>(UNIT:RSD)</t>
    <phoneticPr fontId="7" type="noConversion"/>
  </si>
  <si>
    <t>project</t>
    <phoneticPr fontId="10" type="noConversion"/>
  </si>
  <si>
    <t>type</t>
    <phoneticPr fontId="10" type="noConversion"/>
  </si>
  <si>
    <t>m type</t>
    <phoneticPr fontId="10" type="noConversion"/>
  </si>
  <si>
    <t>coded</t>
    <phoneticPr fontId="10" type="noConversion"/>
  </si>
  <si>
    <t>plant</t>
    <phoneticPr fontId="10" type="noConversion"/>
  </si>
  <si>
    <t>Alt Bom</t>
  </si>
  <si>
    <t>Bom type</t>
    <phoneticPr fontId="10" type="noConversion"/>
  </si>
  <si>
    <t>EO</t>
    <phoneticPr fontId="10" type="noConversion"/>
  </si>
  <si>
    <t>Level</t>
  </si>
  <si>
    <t>part code</t>
    <phoneticPr fontId="10" type="noConversion"/>
  </si>
  <si>
    <t>no</t>
    <phoneticPr fontId="10" type="noConversion"/>
  </si>
  <si>
    <t>item</t>
    <phoneticPr fontId="10" type="noConversion"/>
  </si>
  <si>
    <t>usage</t>
    <phoneticPr fontId="10" type="noConversion"/>
  </si>
  <si>
    <t>BOM unit</t>
    <phoneticPr fontId="10" type="noConversion"/>
  </si>
  <si>
    <t>location</t>
    <phoneticPr fontId="10" type="noConversion"/>
  </si>
  <si>
    <t>unit</t>
    <phoneticPr fontId="10" type="noConversion"/>
  </si>
  <si>
    <t>bom material price</t>
    <phoneticPr fontId="10" type="noConversion"/>
  </si>
  <si>
    <t>unit material cost</t>
    <phoneticPr fontId="10" type="noConversion"/>
  </si>
  <si>
    <t>gen3</t>
    <phoneticPr fontId="10" type="noConversion"/>
  </si>
  <si>
    <t>F</t>
    <phoneticPr fontId="10" type="noConversion"/>
  </si>
  <si>
    <t>PART</t>
  </si>
  <si>
    <t>233-00616A</t>
  </si>
  <si>
    <t>1411</t>
  </si>
  <si>
    <t>A2</t>
  </si>
  <si>
    <t>1</t>
  </si>
  <si>
    <t>EZZ23-00002</t>
  </si>
  <si>
    <t>0010</t>
  </si>
  <si>
    <t>LINK FPCB_A TYPE(DAIMLER GEN3)</t>
  </si>
  <si>
    <t>EA</t>
  </si>
  <si>
    <t>L301</t>
  </si>
  <si>
    <t>EZZ23-00012</t>
  </si>
  <si>
    <t>0020</t>
  </si>
  <si>
    <t>FRONT FPCB_A TYPE(DAIMLER GEN3)</t>
  </si>
  <si>
    <t>EZZ23-00022</t>
  </si>
  <si>
    <t>0030</t>
  </si>
  <si>
    <t>REAR FPCB_A TYPE(DAIMLER GEN3)</t>
  </si>
  <si>
    <t>DBZ70-00056</t>
  </si>
  <si>
    <t>0130</t>
  </si>
  <si>
    <t>FRONT PCB_A TYPE(DAIMLER GEN3)</t>
  </si>
  <si>
    <t>DBZ70-00057</t>
  </si>
  <si>
    <t>0140</t>
  </si>
  <si>
    <t>REAR PCB_A TYPE(DAIMLER GEN3)</t>
  </si>
  <si>
    <t>TZSXX-00512</t>
  </si>
  <si>
    <t>0160</t>
  </si>
  <si>
    <t>WELD TERMINAL_A(DAIMLER GEN3)</t>
  </si>
  <si>
    <t>EES12-00001</t>
  </si>
  <si>
    <t>0150</t>
  </si>
  <si>
    <t>THERMISTOR - B57332V5103F360(SJB)</t>
  </si>
  <si>
    <t>HJT15-02012</t>
  </si>
  <si>
    <t>0050</t>
  </si>
  <si>
    <t>JST_PA0.5MM(020)_15M HEADER_W</t>
  </si>
  <si>
    <t>HJT13-02012</t>
  </si>
  <si>
    <t>0040</t>
  </si>
  <si>
    <t>JST_PA0.5MM(020)_13M HEADER_W</t>
  </si>
  <si>
    <t>ODB04-01005</t>
  </si>
  <si>
    <t>0060</t>
  </si>
  <si>
    <t>EPDM SPONGE PAD_8*5*4T</t>
  </si>
  <si>
    <t>ODB64-08004</t>
  </si>
  <si>
    <t>0120</t>
  </si>
  <si>
    <t>PP PAD(DOUBLE SIDE)_80*4*0.1T</t>
  </si>
  <si>
    <t>ODB64-04012</t>
  </si>
  <si>
    <t>0110</t>
  </si>
  <si>
    <t>PP PAD(DOUBLE SIDE)_40*12*0.1T</t>
  </si>
  <si>
    <t>ODB61-01005</t>
  </si>
  <si>
    <t>0070</t>
  </si>
  <si>
    <t>PE PAD(DOUBLE SIDE)_11*5*1T</t>
  </si>
  <si>
    <t>ODB61-04012</t>
  </si>
  <si>
    <t>0090</t>
  </si>
  <si>
    <t>PE PROTECTOR PAD_40*12*1T</t>
  </si>
  <si>
    <t>TZSXX-00532</t>
  </si>
  <si>
    <t>0170</t>
  </si>
  <si>
    <t>WELD TERMINAL_B(DAIMLER GEN3)</t>
  </si>
  <si>
    <t>TZSXX-00552</t>
  </si>
  <si>
    <t>0180</t>
  </si>
  <si>
    <t>WELD TERMINAL_C(DAIMLER GEN3)</t>
  </si>
  <si>
    <t>ODB61-0C005</t>
  </si>
  <si>
    <t>0100</t>
  </si>
  <si>
    <t>PET PAD_25*5*0.03T</t>
  </si>
  <si>
    <t>ODB61-01010</t>
  </si>
  <si>
    <t>0080</t>
  </si>
  <si>
    <t>PE PROTECTOR PAD_12*9.5*1T</t>
  </si>
  <si>
    <t>233-00617A</t>
  </si>
  <si>
    <t>DBZ70-00059</t>
  </si>
  <si>
    <t>REAR PCB_B TYPE(DAIMLER GEN3)</t>
  </si>
  <si>
    <t>EZZ23-00032</t>
  </si>
  <si>
    <t>LINK FPCB_B TYPE(DAIMLER GEN3)</t>
  </si>
  <si>
    <t>DBZ70-00058</t>
  </si>
  <si>
    <t>FRONT PCB_B TYPE(DAIMLER GEN3)</t>
  </si>
  <si>
    <t>EZZ23-00052</t>
  </si>
  <si>
    <t>REAR FPCB_B TYPE(DAIMLER GEN3)</t>
  </si>
  <si>
    <t>EZZ23-00042</t>
  </si>
  <si>
    <t>FRONT FPCB_B TYPE(DAIMLER GEN3)</t>
  </si>
  <si>
    <t>ETI20-00600</t>
    <phoneticPr fontId="10" type="noConversion"/>
  </si>
  <si>
    <t>RING TML WIRE ASSY</t>
  </si>
  <si>
    <t>ODB63-04005</t>
  </si>
  <si>
    <r>
      <t>PP PAD(</t>
    </r>
    <r>
      <rPr>
        <sz val="10"/>
        <rFont val="맑은 고딕"/>
        <family val="3"/>
        <charset val="129"/>
      </rPr>
      <t>장섬유</t>
    </r>
    <r>
      <rPr>
        <sz val="10"/>
        <rFont val="Calibri"/>
        <family val="2"/>
      </rPr>
      <t>)_40*5*0.3T_B</t>
    </r>
  </si>
  <si>
    <t>233-00618A</t>
  </si>
  <si>
    <t>EZZ23-00082</t>
  </si>
  <si>
    <t>FRONT FPCB_C TYPE(DAIMLER GEN3)</t>
  </si>
  <si>
    <t>DBZ70-00060</t>
  </si>
  <si>
    <t>FRONT PCB_C TYPE(DAIMLER GEN3)</t>
  </si>
  <si>
    <t>DBZ70-00061</t>
  </si>
  <si>
    <t>REAR PCB_C TYPE(DAIMLER GEN3)</t>
  </si>
  <si>
    <t>EZZ23-00062</t>
  </si>
  <si>
    <t>LINK FPCB_C TYPE(DAIMLER GEN3)</t>
  </si>
  <si>
    <t>EZZ23-00072</t>
  </si>
  <si>
    <t>REAR FPCB_C TYPE(DAIMLER GEN3)</t>
  </si>
  <si>
    <t>ODB64-0D004</t>
  </si>
  <si>
    <t>PP PAD(DOUBLE SIDE)_35*4*0.1T</t>
  </si>
  <si>
    <t>meb</t>
    <phoneticPr fontId="10" type="noConversion"/>
  </si>
  <si>
    <t>23A-00242A</t>
  </si>
  <si>
    <t>A1</t>
  </si>
  <si>
    <t>HAK22-02291</t>
  </si>
  <si>
    <t>AMP_PICO 22M HEADER_B(CODE:A)</t>
  </si>
  <si>
    <t>EYY23-00112</t>
  </si>
  <si>
    <t>FPCB 2P(SKI VW MEB)</t>
  </si>
  <si>
    <t>FLF45-00202</t>
  </si>
  <si>
    <t>CERAMIC FUSE_2A_W</t>
  </si>
  <si>
    <t>CYY15-04421</t>
  </si>
  <si>
    <t>CELL UPPER COVER(SKI VW MEB)</t>
  </si>
  <si>
    <t>CWP55-01061</t>
  </si>
  <si>
    <t>FRT CASE(HSG)2P ASSY_B(SKI VW MEB)</t>
  </si>
  <si>
    <t>CWP55-01071</t>
  </si>
  <si>
    <t>RR CASE(HSG)2P ASSY_B(SKI VW MEB)</t>
  </si>
  <si>
    <t>DYY70-00079</t>
  </si>
  <si>
    <t>REAR PCB 2P(SKI VW MEB)</t>
  </si>
  <si>
    <t>DYY70-00078</t>
  </si>
  <si>
    <t>FRONT PCB 2P(SKI VW MEB)</t>
  </si>
  <si>
    <t>OIJ61-05065</t>
  </si>
  <si>
    <t>PET PAD(TAPE)_50*65_0.1T_B</t>
  </si>
  <si>
    <t>EDK43-00091</t>
  </si>
  <si>
    <t>THERMISTOR - B57358V5103F360</t>
  </si>
  <si>
    <t>OYY61-0A024</t>
  </si>
  <si>
    <r>
      <t>PET PAD_7*24_0.13T_</t>
    </r>
    <r>
      <rPr>
        <sz val="10"/>
        <rFont val="맑은 고딕"/>
        <family val="3"/>
        <charset val="129"/>
      </rPr>
      <t>투명</t>
    </r>
  </si>
  <si>
    <t>EIJ33-0A014</t>
  </si>
  <si>
    <t>EPDM PAD_6*13.6*6T</t>
  </si>
  <si>
    <t>OIJ91-0A023</t>
  </si>
  <si>
    <t>PU(SPONGE PAD)_5*23_B(1T)</t>
  </si>
  <si>
    <t>23A-00252A</t>
  </si>
  <si>
    <t>EZZ23-00122</t>
  </si>
  <si>
    <t>FPCB 3P(SKI VW MEB)</t>
  </si>
  <si>
    <t>HAK22-02298</t>
  </si>
  <si>
    <t>AMP_PICO 22M HEADER_GR(CODE:B)</t>
  </si>
  <si>
    <t>CCK55-01098</t>
  </si>
  <si>
    <t>RR CASE(HSG)3P ASSY_GR(SKI VW MEB)</t>
  </si>
  <si>
    <t>CCK55-01088</t>
  </si>
  <si>
    <t>FRT CASE(HSG)3P ASSY_GR(SKI VW MEB)</t>
  </si>
  <si>
    <t>DYY70-00080</t>
  </si>
  <si>
    <t>FRONT PCB 3P(SKI VW MEB)</t>
  </si>
  <si>
    <t>DYY70-00081</t>
  </si>
  <si>
    <t>REAR PCB 3P(SKI VW MEB)</t>
  </si>
  <si>
    <t>wave1</t>
    <phoneticPr fontId="10" type="noConversion"/>
  </si>
  <si>
    <t>ROH</t>
  </si>
  <si>
    <t>EBB00412AC</t>
  </si>
  <si>
    <t>2312</t>
  </si>
  <si>
    <t>C7</t>
  </si>
  <si>
    <t>2</t>
  </si>
  <si>
    <t>XAS29-02015</t>
  </si>
  <si>
    <t>FLEXIBLE BUSBAR PRESS_0.2T*15MM</t>
  </si>
  <si>
    <t>MM</t>
  </si>
  <si>
    <t>L201</t>
  </si>
  <si>
    <t>KG</t>
  </si>
  <si>
    <t>ATY12-20190</t>
  </si>
  <si>
    <r>
      <t xml:space="preserve">PVC </t>
    </r>
    <r>
      <rPr>
        <sz val="10"/>
        <rFont val="Arial"/>
        <family val="2"/>
      </rPr>
      <t>점착</t>
    </r>
    <r>
      <rPr>
        <sz val="10"/>
        <rFont val="Calibri"/>
        <family val="2"/>
      </rPr>
      <t xml:space="preserve"> TAPE_19*20_OR</t>
    </r>
  </si>
  <si>
    <t>CDS12-09840</t>
  </si>
  <si>
    <t>CAP-BUS BAR TML_35SQ SHORT_OR(VOLVO HRE)</t>
  </si>
  <si>
    <t>UASKA-35190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</si>
  <si>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TUBE_35SQ*190MM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</si>
  <si>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EBB00414AC</t>
  </si>
  <si>
    <t>UASKA-35985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</si>
  <si>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TUBE_35SQ*985MM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</si>
  <si>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IKU02-11631</t>
  </si>
  <si>
    <t>KUM_STUD(M6)_B</t>
  </si>
  <si>
    <t>IKU02-00511</t>
  </si>
  <si>
    <r>
      <t>KUM_7PI(</t>
    </r>
    <r>
      <rPr>
        <sz val="10"/>
        <rFont val="Arial"/>
        <family val="2"/>
      </rPr>
      <t>정홀</t>
    </r>
    <r>
      <rPr>
        <sz val="10"/>
        <rFont val="Calibri"/>
        <family val="2"/>
      </rPr>
      <t>)_B</t>
    </r>
  </si>
  <si>
    <t>OTT46-06025</t>
  </si>
  <si>
    <r>
      <rPr>
        <sz val="10"/>
        <rFont val="Arial"/>
        <family val="2"/>
      </rPr>
      <t>편물패드</t>
    </r>
    <r>
      <rPr>
        <sz val="10"/>
        <rFont val="Calibri"/>
        <family val="2"/>
      </rPr>
      <t>_60*25_OR</t>
    </r>
  </si>
  <si>
    <t>EBB00418AC</t>
  </si>
  <si>
    <t>C8</t>
  </si>
  <si>
    <t>UASKA-35175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</si>
  <si>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TUBE_35SQ*175MM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</si>
  <si>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EBB00420AC</t>
  </si>
  <si>
    <t>UASKA-35495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</si>
  <si>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TUBE_35SQ*495MM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</si>
  <si>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EBB00422AC</t>
  </si>
  <si>
    <t>UASKA-35505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</si>
  <si>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TUBE_35SQ*505MM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</si>
  <si>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OTT46-03050</t>
  </si>
  <si>
    <r>
      <rPr>
        <sz val="10"/>
        <rFont val="Arial"/>
        <family val="2"/>
      </rPr>
      <t>편물패드</t>
    </r>
    <r>
      <rPr>
        <sz val="10"/>
        <rFont val="Calibri"/>
        <family val="2"/>
      </rPr>
      <t>_30*50_OR</t>
    </r>
  </si>
  <si>
    <t>wave2</t>
    <phoneticPr fontId="10" type="noConversion"/>
  </si>
  <si>
    <t>EBB00539AC</t>
  </si>
  <si>
    <t>AAS50-35458</t>
  </si>
  <si>
    <r>
      <rPr>
        <sz val="10"/>
        <rFont val="Arial"/>
        <family val="2"/>
      </rPr>
      <t>마이카</t>
    </r>
    <r>
      <rPr>
        <sz val="10"/>
        <rFont val="Calibri"/>
        <family val="2"/>
      </rPr>
      <t xml:space="preserve"> TAPE_35SQ_500M(45MM)_GR</t>
    </r>
  </si>
  <si>
    <t>ATY18-05190</t>
  </si>
  <si>
    <t>HEATED TAPE_O(19MM)</t>
  </si>
  <si>
    <t>UASKB-35360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</si>
  <si>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TUBE_35SQ*360MM_O(MICA </t>
    </r>
    <r>
      <rPr>
        <sz val="10"/>
        <rFont val="Arial"/>
        <family val="2"/>
      </rPr>
      <t>적용</t>
    </r>
    <r>
      <rPr>
        <sz val="10"/>
        <rFont val="Calibri"/>
        <family val="2"/>
      </rPr>
      <t>)</t>
    </r>
  </si>
  <si>
    <t>CDS12-09830</t>
  </si>
  <si>
    <t>CAP-BUS BAR TML_35SQ LONG_OR(VOLVO HRE)</t>
  </si>
  <si>
    <t>EZZ11-08080</t>
  </si>
  <si>
    <r>
      <rPr>
        <sz val="10"/>
        <rFont val="Arial"/>
        <family val="2"/>
      </rPr>
      <t>비닐봉지</t>
    </r>
    <r>
      <rPr>
        <sz val="10"/>
        <rFont val="Calibri"/>
        <family val="2"/>
      </rPr>
      <t>(</t>
    </r>
    <r>
      <rPr>
        <sz val="10"/>
        <rFont val="Arial"/>
        <family val="2"/>
      </rPr>
      <t>지퍼백</t>
    </r>
    <r>
      <rPr>
        <sz val="10"/>
        <rFont val="Calibri"/>
        <family val="2"/>
      </rPr>
      <t>)_0.1T*80*80</t>
    </r>
  </si>
  <si>
    <t>EBB00539AD</t>
  </si>
  <si>
    <t>A3</t>
  </si>
  <si>
    <t>EKK01-05100</t>
    <phoneticPr fontId="10" type="noConversion"/>
  </si>
  <si>
    <r>
      <rPr>
        <sz val="10"/>
        <rFont val="Arial"/>
        <family val="2"/>
      </rPr>
      <t>비닐봉지</t>
    </r>
    <r>
      <rPr>
        <sz val="10"/>
        <rFont val="Calibri"/>
        <family val="2"/>
      </rPr>
      <t>_50*100_</t>
    </r>
    <r>
      <rPr>
        <sz val="10"/>
        <rFont val="Arial"/>
        <family val="2"/>
      </rPr>
      <t>투명</t>
    </r>
    <r>
      <rPr>
        <sz val="10"/>
        <rFont val="Calibri"/>
        <family val="2"/>
      </rPr>
      <t>_W</t>
    </r>
  </si>
  <si>
    <t>OTT46-04060</t>
  </si>
  <si>
    <r>
      <rPr>
        <sz val="10"/>
        <rFont val="Arial"/>
        <family val="2"/>
      </rPr>
      <t>편물패드</t>
    </r>
    <r>
      <rPr>
        <sz val="10"/>
        <rFont val="Calibri"/>
        <family val="2"/>
      </rPr>
      <t>_40*60_OR</t>
    </r>
  </si>
  <si>
    <t>EBB00540AC</t>
  </si>
  <si>
    <t>UASKA-35125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</si>
  <si>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TUBE_35SQ*125MM_O(MICA 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</si>
  <si>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EBB00689AB</t>
  </si>
  <si>
    <t>UASKA-35217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</si>
  <si>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TUBE_35SQ*217MM_O(MICA 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</si>
  <si>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PSH98-00050</t>
  </si>
  <si>
    <t>PROTR-FLEXIBLE BUSBAR-B_OR(VOLVO HRE)</t>
  </si>
  <si>
    <t>ECW01188AD</t>
  </si>
  <si>
    <t>C4</t>
  </si>
  <si>
    <t>3</t>
  </si>
  <si>
    <t>ATY16-01501</t>
  </si>
  <si>
    <t>JOINT TAPE_B(50MM)</t>
  </si>
  <si>
    <t>TAK12-02522</t>
  </si>
  <si>
    <t>AMP_025_F(TIN)</t>
  </si>
  <si>
    <t>TAK12-09212</t>
  </si>
  <si>
    <t>AMP_090II(UNSEAL)_TAB_TIN(S)</t>
  </si>
  <si>
    <t>TAK12-09222</t>
  </si>
  <si>
    <t>AMP_090II(UNSEAL)_REC</t>
  </si>
  <si>
    <t>TAP12-01632</t>
  </si>
  <si>
    <t>AMPHENOL_HC(PI-1.0)_TAB_TIN(AWG20~22)</t>
  </si>
  <si>
    <t>TJE01-04322</t>
  </si>
  <si>
    <t>JAE_MX34(043)_REC_TIN</t>
  </si>
  <si>
    <t>TMU23-16622</t>
  </si>
  <si>
    <t>MOLEX_MX64(025)_ISO_REC_TIN</t>
  </si>
  <si>
    <t>TKT44-60001</t>
  </si>
  <si>
    <t>KET_S/JOINT_BRASS</t>
  </si>
  <si>
    <t>0035FA0B</t>
  </si>
  <si>
    <t>FLR2X-A_0.35_1_B</t>
  </si>
  <si>
    <t>M</t>
  </si>
  <si>
    <t>0035FA0B/O</t>
  </si>
  <si>
    <t>FLR2X-A_0.35_1_B/O</t>
  </si>
  <si>
    <t>0035FA0BR</t>
  </si>
  <si>
    <t>FLR2X-A_0.35_1_BR</t>
  </si>
  <si>
    <t>0035FA0BR/B</t>
  </si>
  <si>
    <t>FLR2X-A_0.35_1_BR/B</t>
  </si>
  <si>
    <t>0035FA0G</t>
  </si>
  <si>
    <t>FLR2X-A_0.35_1_G</t>
  </si>
  <si>
    <t>0035FA0G/B</t>
  </si>
  <si>
    <t>FLR2X-A_0.35_1_G/B</t>
  </si>
  <si>
    <t>0035FA0G/O</t>
  </si>
  <si>
    <t>FLR2X-A_0.35_1_G/O</t>
  </si>
  <si>
    <t>0035FA0GR/B</t>
  </si>
  <si>
    <t>FLR2X-A_0.35_1_GR/B</t>
  </si>
  <si>
    <t>0035FA0L</t>
  </si>
  <si>
    <t>FLR2X-A_0.35_1_L</t>
  </si>
  <si>
    <t>0035FA0L/B</t>
  </si>
  <si>
    <t>FLR2X-A_0.35_1_L/B</t>
  </si>
  <si>
    <t>0035FA0L/O</t>
  </si>
  <si>
    <t>0190</t>
  </si>
  <si>
    <t>FLR2X-A_0.35_1_L/O</t>
  </si>
  <si>
    <t>0035FA0O</t>
  </si>
  <si>
    <t>0200</t>
  </si>
  <si>
    <t>FLR2X-A_0.35_1_O</t>
  </si>
  <si>
    <t>0035FA0O/B</t>
  </si>
  <si>
    <t>0210</t>
  </si>
  <si>
    <t>FLR2X-A_0.35_1_O/B</t>
  </si>
  <si>
    <t>0035FA0P</t>
  </si>
  <si>
    <t>0220</t>
  </si>
  <si>
    <t>FLR2X-A_0.35_1_P</t>
  </si>
  <si>
    <t>0035FA0R</t>
  </si>
  <si>
    <t>0230</t>
  </si>
  <si>
    <t>FLR2X-A_0.35_1_R</t>
  </si>
  <si>
    <t>0035FA0R/O</t>
  </si>
  <si>
    <t>0240</t>
  </si>
  <si>
    <t>FLR2X-A_0.35_1_R/O</t>
  </si>
  <si>
    <t>0035FA0W/B</t>
  </si>
  <si>
    <t>0250</t>
  </si>
  <si>
    <t>FLR2X-A_0.35_1_W/B</t>
  </si>
  <si>
    <t>0035FA0W/O</t>
  </si>
  <si>
    <t>0260</t>
  </si>
  <si>
    <t>FLR2X-A_0.35_1_W/O</t>
  </si>
  <si>
    <t>0035FA0Y/B</t>
  </si>
  <si>
    <t>0270</t>
  </si>
  <si>
    <t>FLR2X-A_0.35_1_Y/B</t>
  </si>
  <si>
    <t>0050FA0L/O</t>
  </si>
  <si>
    <t>0280</t>
  </si>
  <si>
    <t>FLR2X-A_0.5_1_L/O</t>
  </si>
  <si>
    <t>0050FA0Y/B</t>
  </si>
  <si>
    <t>0290</t>
  </si>
  <si>
    <t>FLR2X-A_0.5_1_Y/B</t>
  </si>
  <si>
    <t>IKU02-00518</t>
  </si>
  <si>
    <t>KUM_7PI(정홀)_GR</t>
  </si>
  <si>
    <t>IKU02-01698</t>
  </si>
  <si>
    <t>KUM_B/CABLE(L TYPE)_GR</t>
  </si>
  <si>
    <t>IKU02-01751</t>
  </si>
  <si>
    <t>KUM_B/CABLE A8_B</t>
  </si>
  <si>
    <t>IKU02-42028</t>
  </si>
  <si>
    <t>KUM_SLOT(W-TYPE)_DGR</t>
  </si>
  <si>
    <t>IKU02-45031</t>
  </si>
  <si>
    <t>B/CABLE-SLOT(J7)_B</t>
  </si>
  <si>
    <t>IKU02-80021</t>
  </si>
  <si>
    <t>B/CABLE-SLOT(7*12)_B</t>
  </si>
  <si>
    <t>IKU02-43021</t>
  </si>
  <si>
    <t>KUM-SLOT(W1-TYPE)_B</t>
  </si>
  <si>
    <t>IAK01-09341</t>
  </si>
  <si>
    <t>AMP_090_KEY HOLE(7PI)_B</t>
  </si>
  <si>
    <t>HAP32-01610</t>
  </si>
  <si>
    <t>AMPHENOL_HC(PI-1.0/PI-1.6)_32M_OR(CD:B)</t>
  </si>
  <si>
    <t>HMU02-16521</t>
  </si>
  <si>
    <t>MLX_MX64(025)WP_02F_B(CODE:A, CPA)</t>
  </si>
  <si>
    <t>HAJ04-02502</t>
  </si>
  <si>
    <t>AMP_025_04F_W(CODE:1)</t>
  </si>
  <si>
    <t>HAJ28-02522</t>
  </si>
  <si>
    <t>AMP_025(UNSEAL)_28F_W</t>
  </si>
  <si>
    <t>HAK02-09315</t>
  </si>
  <si>
    <t>AMP_090-III_02M_Y</t>
  </si>
  <si>
    <t>HAK06-09362</t>
  </si>
  <si>
    <t>AMP_090-III_06F_W(2ROW)</t>
  </si>
  <si>
    <t>HAK08-09322</t>
  </si>
  <si>
    <t>AMP_090-III_08F_W</t>
  </si>
  <si>
    <t>HAK12-02522</t>
  </si>
  <si>
    <t>AMP_025(UNSEAL)_12F_W</t>
  </si>
  <si>
    <t>HAK32-02542</t>
  </si>
  <si>
    <t>AMP_025_32F_W</t>
  </si>
  <si>
    <t>HAK40-02542</t>
  </si>
  <si>
    <t>AMP_025_40F_W</t>
  </si>
  <si>
    <t>HJE24-04328</t>
  </si>
  <si>
    <t>JAE_MX34(043)_24F_GR</t>
  </si>
  <si>
    <t>HJE32-04328</t>
  </si>
  <si>
    <t>JAE_MX34(043)_32F_GR</t>
  </si>
  <si>
    <t>HJE36-04328</t>
  </si>
  <si>
    <t>JAE_MX34(043)_36F_GR</t>
  </si>
  <si>
    <t>HJE40-04328</t>
  </si>
  <si>
    <t>JAE_MX34(043)_40F_GR</t>
  </si>
  <si>
    <t>JAP00-01634</t>
  </si>
  <si>
    <t>AMPHENOL_20AWG_DUMMY PLUG_G</t>
  </si>
  <si>
    <t>JAP00-01654</t>
  </si>
  <si>
    <t>AMPHENOL_16AWG_DUMMY PLUG_G</t>
  </si>
  <si>
    <t>ATY18-12190</t>
  </si>
  <si>
    <t>PE TAPE_O(19MM)*15M(개선품)</t>
  </si>
  <si>
    <t>ATY18-12191</t>
  </si>
  <si>
    <t>PE TAPE_B(19MM)*15M(개선품)</t>
  </si>
  <si>
    <t>ATY18-05191</t>
  </si>
  <si>
    <t>HEATED TAPE_B(19MM)</t>
  </si>
  <si>
    <t>UAS04-05003</t>
  </si>
  <si>
    <t>0300</t>
  </si>
  <si>
    <t>C/TUBE_5PI(SLIT)_B</t>
  </si>
  <si>
    <t>UAS04-07003</t>
  </si>
  <si>
    <t>0310</t>
  </si>
  <si>
    <t>C/TUBE_7PI(SLIT)_B</t>
  </si>
  <si>
    <t>UAS04-16004</t>
  </si>
  <si>
    <t>0320</t>
  </si>
  <si>
    <t>C/TUBE_16PI(SLIT)_B</t>
  </si>
  <si>
    <t>TAK00-09212</t>
  </si>
  <si>
    <t>AMP_090II(UNSEAL)_TAB_TIN(SS)</t>
  </si>
  <si>
    <t>TAK00-09322</t>
  </si>
  <si>
    <t>AMP_090Ⅲ_F_T(0.22)</t>
  </si>
  <si>
    <t>TFC01-06242</t>
  </si>
  <si>
    <t>DCSK_CTS 1.5MM(UNSEAL)_REC_TIN</t>
  </si>
  <si>
    <t>TFC67-08925</t>
  </si>
  <si>
    <t>DCSK_2.8(110)(UNSEAL)_REC_SILVER</t>
  </si>
  <si>
    <t>TKT56-82402</t>
  </si>
  <si>
    <t>KET_RING TML_6.4PI_0.8T_TIN</t>
  </si>
  <si>
    <t>TKT78-82403</t>
  </si>
  <si>
    <t>KET_6.4PI_EARTH(5.0~8.0)</t>
  </si>
  <si>
    <t>UHM35-06020</t>
  </si>
  <si>
    <t>열수축TUBE_통_무접착_난연_6PI*20MM_R</t>
  </si>
  <si>
    <t>UHM75-07030</t>
  </si>
  <si>
    <t>열수축TUBE_통_무접착_난연_7PI*30MM_L</t>
  </si>
  <si>
    <t>UHMM0-06020</t>
  </si>
  <si>
    <t>열수축_통_무접착_난연_6PI_20MM</t>
  </si>
  <si>
    <t>0022EF0B</t>
  </si>
  <si>
    <t>AESSXF_0.22_1_B</t>
  </si>
  <si>
    <t>0022EF0G</t>
  </si>
  <si>
    <t>AESSXF_0.22_1_G</t>
  </si>
  <si>
    <t>0022EF0P</t>
  </si>
  <si>
    <t>AESSXF_0.22_1_P</t>
  </si>
  <si>
    <t>0022EF0W/B</t>
  </si>
  <si>
    <t>AESSXF_0.22_1_W/B</t>
  </si>
  <si>
    <t>0300CK0O</t>
  </si>
  <si>
    <t>AHEX_3_1_O</t>
  </si>
  <si>
    <t>HAK02-09311</t>
  </si>
  <si>
    <t>AMP_090-III_02M_B</t>
  </si>
  <si>
    <t>HAK02-09312</t>
  </si>
  <si>
    <t>AMP_090-III_02M_W</t>
  </si>
  <si>
    <t>HAK02-09325</t>
  </si>
  <si>
    <t>AMP_090-III_02F_Y</t>
  </si>
  <si>
    <t>HFC04-58144</t>
  </si>
  <si>
    <t>DCSK_HV 280_4F_G</t>
  </si>
  <si>
    <t>ATY12-20195</t>
  </si>
  <si>
    <t>PVC 점착 TAPE_19*20_Y</t>
  </si>
  <si>
    <t>4</t>
  </si>
  <si>
    <t>JFC00-51523</t>
  </si>
  <si>
    <t>DCSK_DCK(1.5WP)_L7.8_PI3.9_R</t>
  </si>
  <si>
    <t>TPK12-41525</t>
  </si>
  <si>
    <t>PKD_DSQ(1.5)WP_REC_SILVER</t>
  </si>
  <si>
    <t>HFC04-89030</t>
  </si>
  <si>
    <t>DCSK_GP RCS 890(WP)_4M_PIN HEADER_OR</t>
  </si>
  <si>
    <t>HAK02-09321</t>
  </si>
  <si>
    <t>AMP_090-III_02F_B</t>
  </si>
  <si>
    <t>HAK02-09322</t>
  </si>
  <si>
    <t>AMP_090-III_02F_W</t>
  </si>
  <si>
    <t>EGM02-80015</t>
  </si>
  <si>
    <t>BOLT-M6 12L(PSA HY PHEV)</t>
  </si>
  <si>
    <t>EGM02-82420</t>
  </si>
  <si>
    <t>BOLT-M6*20 DOUBLE WASHER(CROSS)(LQE)</t>
  </si>
  <si>
    <t>EZZ02-82712</t>
  </si>
  <si>
    <t>BOLT-DELTA PT SCREW 40*12(PSA HY PHEV)</t>
  </si>
  <si>
    <t>BDTA6-00011</t>
  </si>
  <si>
    <t>BUSBAR BLOCK ASSY-CONN BLOCK(PSA_SDN)</t>
  </si>
  <si>
    <t>KYD10-00012</t>
  </si>
  <si>
    <t>MOUNTING BRAKT-CONN BLOCK(PSA)</t>
  </si>
  <si>
    <t>CDT15-A6011</t>
  </si>
  <si>
    <t>BUSBAR BLOCK PROTR COVER-CONN BLOCK(PSA)</t>
  </si>
  <si>
    <t>ETJ00-00041</t>
  </si>
  <si>
    <t>GASKET-CONN BLOCK(PSA)</t>
  </si>
  <si>
    <t>HFC04-58130</t>
  </si>
  <si>
    <t>DCSK_HV 280_4M_PIN HEADER_OR</t>
  </si>
  <si>
    <t>ITA03-00221</t>
  </si>
  <si>
    <t>B/STRAP-100*2.5_B</t>
  </si>
  <si>
    <t>EGM02-80205</t>
  </si>
  <si>
    <t>BOLT-M4 X 12 DOUBLE WASHER(PSA HY PHEV)</t>
  </si>
  <si>
    <t>CHE1D-00001</t>
  </si>
  <si>
    <t>DUST CAP (GP890)_B</t>
  </si>
  <si>
    <t>CHE1D-00011</t>
  </si>
  <si>
    <t>DUST CAP (HV280)_B</t>
  </si>
  <si>
    <t>EKK01-50060</t>
  </si>
  <si>
    <t>비닐봉지_500*600_투명</t>
  </si>
  <si>
    <t>ECW01190AD</t>
  </si>
  <si>
    <r>
      <t>PE TAPE_B(19MM)*15M(</t>
    </r>
    <r>
      <rPr>
        <sz val="10"/>
        <rFont val="Arial"/>
        <family val="2"/>
      </rPr>
      <t>개선품</t>
    </r>
    <r>
      <rPr>
        <sz val="10"/>
        <rFont val="Calibri"/>
        <family val="2"/>
      </rPr>
      <t>)</t>
    </r>
  </si>
  <si>
    <r>
      <t>PE TAPE_O(19MM)*15M(</t>
    </r>
    <r>
      <rPr>
        <sz val="10"/>
        <rFont val="Arial"/>
        <family val="2"/>
      </rPr>
      <t>개선품</t>
    </r>
    <r>
      <rPr>
        <sz val="10"/>
        <rFont val="Calibri"/>
        <family val="2"/>
      </rPr>
      <t>)</t>
    </r>
  </si>
  <si>
    <t>UAS04-09003</t>
  </si>
  <si>
    <t>C/TUBE_9PI(SLIT)_B</t>
  </si>
  <si>
    <r>
      <t xml:space="preserve">PVC </t>
    </r>
    <r>
      <rPr>
        <sz val="10"/>
        <rFont val="Arial"/>
        <family val="2"/>
      </rPr>
      <t>점착</t>
    </r>
    <r>
      <rPr>
        <sz val="10"/>
        <rFont val="Calibri"/>
        <family val="2"/>
      </rPr>
      <t xml:space="preserve"> TAPE_19*20_Y</t>
    </r>
  </si>
  <si>
    <r>
      <rPr>
        <sz val="10"/>
        <rFont val="Arial"/>
        <family val="2"/>
      </rPr>
      <t>비닐봉지</t>
    </r>
    <r>
      <rPr>
        <sz val="10"/>
        <rFont val="Calibri"/>
        <family val="2"/>
      </rPr>
      <t>_500*600_</t>
    </r>
    <r>
      <rPr>
        <sz val="10"/>
        <rFont val="Arial"/>
        <family val="2"/>
      </rPr>
      <t>투명</t>
    </r>
  </si>
  <si>
    <t>BDTA6-00021</t>
  </si>
  <si>
    <t>BUSBAR BLOCK ASSY-CONN BLOCK(PSA_SUV)</t>
  </si>
  <si>
    <r>
      <t>KUM_7PI(</t>
    </r>
    <r>
      <rPr>
        <sz val="10"/>
        <rFont val="Arial"/>
        <family val="2"/>
      </rPr>
      <t>정홀</t>
    </r>
    <r>
      <rPr>
        <sz val="10"/>
        <rFont val="Calibri"/>
        <family val="2"/>
      </rPr>
      <t>)_GR</t>
    </r>
  </si>
  <si>
    <t>HAK16-02542</t>
  </si>
  <si>
    <t>AMP_025_16F_W</t>
  </si>
  <si>
    <r>
      <t>AMP_090</t>
    </r>
    <r>
      <rPr>
        <sz val="10"/>
        <rFont val="Arial"/>
        <family val="2"/>
      </rPr>
      <t>Ⅲ</t>
    </r>
    <r>
      <rPr>
        <sz val="10"/>
        <rFont val="Calibri"/>
        <family val="2"/>
      </rPr>
      <t>_F_T(0.22)</t>
    </r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</si>
  <si>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_7PI*30MM_L</t>
    </r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</si>
  <si>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_6PI*20MM_R</t>
    </r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</si>
  <si>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_6PI_20MM</t>
    </r>
  </si>
  <si>
    <t>gsw</t>
    <phoneticPr fontId="10" type="noConversion"/>
  </si>
  <si>
    <t>ECW01503AK</t>
  </si>
  <si>
    <t>1111</t>
  </si>
  <si>
    <t>0300FW3O</t>
  </si>
  <si>
    <t>FHLR91XC91X_50_1_O-O</t>
  </si>
  <si>
    <t>ESE22-00023</t>
  </si>
  <si>
    <t>BUSHING-50SQ_SHIELD CONT(FCA GSW PHEV)</t>
  </si>
  <si>
    <t>ESE22-00021</t>
  </si>
  <si>
    <t>BUSHING-50SQ_SHIELD CRIMP(FCA GSW PHEV)</t>
  </si>
  <si>
    <t>TZS50-8550P</t>
  </si>
  <si>
    <t>P4-CABLE-TML2(FCA GSW PHEV)</t>
  </si>
  <si>
    <t>TZS50-8550N</t>
  </si>
  <si>
    <t>P4-CABLE-TML1(FCA GSW PHEV)</t>
  </si>
  <si>
    <t>EZZA1-30030</t>
  </si>
  <si>
    <r>
      <rPr>
        <sz val="10"/>
        <rFont val="Arial"/>
        <family val="2"/>
      </rPr>
      <t>에어비닐</t>
    </r>
    <r>
      <rPr>
        <sz val="10"/>
        <rFont val="Calibri"/>
        <family val="2"/>
      </rPr>
      <t>_300*300</t>
    </r>
  </si>
  <si>
    <t>OTT46-05080</t>
  </si>
  <si>
    <r>
      <rPr>
        <sz val="10"/>
        <rFont val="Arial"/>
        <family val="2"/>
      </rPr>
      <t>편물패드</t>
    </r>
    <r>
      <rPr>
        <sz val="10"/>
        <rFont val="Calibri"/>
        <family val="2"/>
      </rPr>
      <t>_50*80_OR</t>
    </r>
  </si>
  <si>
    <t>UHMM0-20025</t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</si>
  <si>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_20PI*25MM</t>
    </r>
  </si>
  <si>
    <t>UHMM2-20025</t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</si>
  <si>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_20PI*25MM_L</t>
    </r>
  </si>
  <si>
    <t>ECW01504AK</t>
  </si>
  <si>
    <t>ATY12-20194</t>
  </si>
  <si>
    <r>
      <t xml:space="preserve">PVC </t>
    </r>
    <r>
      <rPr>
        <sz val="10"/>
        <rFont val="Arial"/>
        <family val="2"/>
      </rPr>
      <t>점착</t>
    </r>
    <r>
      <rPr>
        <sz val="10"/>
        <rFont val="Calibri"/>
        <family val="2"/>
      </rPr>
      <t xml:space="preserve"> TAPE_19*20_G</t>
    </r>
  </si>
  <si>
    <t>ECW01505AK</t>
  </si>
  <si>
    <t>ATY12-20197</t>
  </si>
  <si>
    <r>
      <t xml:space="preserve">PVC </t>
    </r>
    <r>
      <rPr>
        <sz val="10"/>
        <rFont val="Arial"/>
        <family val="2"/>
      </rPr>
      <t>점착</t>
    </r>
    <r>
      <rPr>
        <sz val="10"/>
        <rFont val="Calibri"/>
        <family val="2"/>
      </rPr>
      <t xml:space="preserve"> TAPE_19*20_L</t>
    </r>
  </si>
  <si>
    <t>EEA00306AC</t>
  </si>
  <si>
    <t>C2</t>
  </si>
  <si>
    <t>FZZ09-35000</t>
  </si>
  <si>
    <t>EATON_EV FUSE_350A</t>
  </si>
  <si>
    <t>EGM03-82608</t>
  </si>
  <si>
    <t>NUT_M8 CONICAL</t>
  </si>
  <si>
    <t>BDTA4-00101</t>
  </si>
  <si>
    <t>BOX BODY - FUSE BOX(PSA HY PHEV)</t>
  </si>
  <si>
    <t>CDT15-A4100</t>
  </si>
  <si>
    <t>COVER - FUSE BOX(PSA HY PHEV)</t>
  </si>
  <si>
    <t>UASKA-35080</t>
  </si>
  <si>
    <r>
      <t xml:space="preserve">TPV </t>
    </r>
    <r>
      <rPr>
        <sz val="10"/>
        <rFont val="Arial"/>
        <family val="2"/>
      </rPr>
      <t>절연</t>
    </r>
    <r>
      <rPr>
        <sz val="10"/>
        <rFont val="Calibri"/>
        <family val="2"/>
      </rPr>
      <t xml:space="preserve"> TUBE_35SQ*80MM _O(MICA</t>
    </r>
    <r>
      <rPr>
        <sz val="10"/>
        <rFont val="Arial"/>
        <family val="2"/>
      </rPr>
      <t>미적용</t>
    </r>
    <r>
      <rPr>
        <sz val="10"/>
        <rFont val="Calibri"/>
        <family val="2"/>
      </rPr>
      <t>)</t>
    </r>
  </si>
  <si>
    <t>OTT46-06040</t>
  </si>
  <si>
    <r>
      <rPr>
        <sz val="10"/>
        <rFont val="Arial"/>
        <family val="2"/>
      </rPr>
      <t>편물패드</t>
    </r>
    <r>
      <rPr>
        <sz val="10"/>
        <rFont val="Calibri"/>
        <family val="2"/>
      </rPr>
      <t>_60*40_OR</t>
    </r>
  </si>
  <si>
    <t>EEA00308AE</t>
  </si>
  <si>
    <t>0125J00R</t>
  </si>
  <si>
    <t>AEXF_1.25_1_R</t>
  </si>
  <si>
    <t>0125J00L</t>
  </si>
  <si>
    <t>AEXF_1.25_1_L</t>
  </si>
  <si>
    <t>0125J00B</t>
  </si>
  <si>
    <t>AEXF_1.25_1_B</t>
  </si>
  <si>
    <t>0085J00L</t>
  </si>
  <si>
    <t>AEXF_0.85_1_L</t>
  </si>
  <si>
    <t>0085J00R</t>
  </si>
  <si>
    <t>AEXF_0.85_1_R</t>
  </si>
  <si>
    <t>0085J00O</t>
  </si>
  <si>
    <t>AEXF_0.85_1_O</t>
  </si>
  <si>
    <t>0085J00B</t>
  </si>
  <si>
    <t>AEXF_0.85_1_B</t>
  </si>
  <si>
    <t>ATY12-21191</t>
  </si>
  <si>
    <t>PVC TAPE_B(19MM)</t>
  </si>
  <si>
    <t>BDTC0-00101</t>
  </si>
  <si>
    <t>BOX BODY - BDU(PSA HY PHEV)</t>
  </si>
  <si>
    <t>LZZ00-25041</t>
  </si>
  <si>
    <r>
      <t>LS</t>
    </r>
    <r>
      <rPr>
        <sz val="10"/>
        <rFont val="Arial"/>
        <family val="2"/>
      </rPr>
      <t>산전</t>
    </r>
    <r>
      <rPr>
        <sz val="10"/>
        <rFont val="Calibri"/>
        <family val="2"/>
      </rPr>
      <t>_EV RLY(GER-250ST,SM)_B</t>
    </r>
  </si>
  <si>
    <t>EZZ69-00121</t>
  </si>
  <si>
    <t>CURRENT SENSOR_B</t>
  </si>
  <si>
    <t>LZZ00-01011</t>
  </si>
  <si>
    <r>
      <t>LS</t>
    </r>
    <r>
      <rPr>
        <sz val="10"/>
        <rFont val="Arial"/>
        <family val="2"/>
      </rPr>
      <t>산전</t>
    </r>
    <r>
      <rPr>
        <sz val="10"/>
        <rFont val="Calibri"/>
        <family val="2"/>
      </rPr>
      <t>_OBC PRE CHARGER RELAY(GER10ST)_GR</t>
    </r>
  </si>
  <si>
    <t>FLF42-03002</t>
  </si>
  <si>
    <t>LF_EV FUSE_30A_W</t>
  </si>
  <si>
    <t>KSE00-C0004</t>
  </si>
  <si>
    <t>NEG BUSBAR 2 - BDU(PSA HY PHEV)</t>
  </si>
  <si>
    <t>CDT15-C0011</t>
  </si>
  <si>
    <t>U/COVER - BDU(PSA HY PHEV)</t>
  </si>
  <si>
    <t>KSE00-C0003</t>
  </si>
  <si>
    <t>NEG BUSBAR 1 - BDU(PSA HY PHEV)</t>
  </si>
  <si>
    <t>KSE00-C0002</t>
  </si>
  <si>
    <t>POS BUSBAR 2 - BDU(PSA HY PHEV)</t>
  </si>
  <si>
    <t>EZZ12-04006</t>
  </si>
  <si>
    <t>PRE-CHARGE RESISTOR(40OHM, 60W)</t>
  </si>
  <si>
    <t>KSE00-C0001</t>
  </si>
  <si>
    <t>POS BUSBAR 1 - BDU(PSA HY PHEV)</t>
  </si>
  <si>
    <t>EGM02-82490</t>
  </si>
  <si>
    <t>BOLT-M6*16 STUD(HY PHEV)</t>
  </si>
  <si>
    <t>CDT15-C0001</t>
  </si>
  <si>
    <t>LOWER COVER - BDU(PSA HY PHEV)</t>
  </si>
  <si>
    <t>CDT15-C0020</t>
  </si>
  <si>
    <t>SUB COVER - BDU(PSA HY PHEV)</t>
  </si>
  <si>
    <t>EGM02-82317</t>
  </si>
  <si>
    <t>BOLT-M5 SQUARE(PSA HY PHEV)</t>
  </si>
  <si>
    <t>EGM03-82306</t>
  </si>
  <si>
    <t>NUT-M5 CONICAL(LQE)</t>
  </si>
  <si>
    <t>TKT36-01282</t>
  </si>
  <si>
    <t>KET_250 P/LOCK(FLAG)_REC_TIN</t>
  </si>
  <si>
    <t>ESF03-82472</t>
  </si>
  <si>
    <t>M6_NUT (MEGA FUSE)</t>
  </si>
  <si>
    <t>EKF82-00001</t>
  </si>
  <si>
    <t>SCRIVET ASSY_B(GEELY CV PHEV)</t>
  </si>
  <si>
    <t>IKU02-80031</t>
  </si>
  <si>
    <t>KUM_B/CABLE U3_B</t>
  </si>
  <si>
    <t>HKT01-01281</t>
  </si>
  <si>
    <t>KET_250 P/LOCK(FLAG)_01F_B</t>
  </si>
  <si>
    <t>HKT01-01282</t>
  </si>
  <si>
    <t>KET_250 P/LOCK(FLAG)_01F_W</t>
  </si>
  <si>
    <t>HAK08-09312</t>
  </si>
  <si>
    <t>AMP_090-III_08M_W</t>
  </si>
  <si>
    <t>HKT01-48702</t>
  </si>
  <si>
    <t>KET_187 P/LOCK(FLAG)_01F_W(HINGE)</t>
  </si>
  <si>
    <t>TAK34-09212</t>
  </si>
  <si>
    <t>AMP_090II(UNSEAL)_TAB_TIN(M)</t>
  </si>
  <si>
    <t>HAK06-09352</t>
  </si>
  <si>
    <t>AMP_090-III_06M_W(2ROW)</t>
  </si>
  <si>
    <t>HKT02-09221</t>
  </si>
  <si>
    <t>KET_090II_02F(L)_B</t>
  </si>
  <si>
    <t>HKT02-09222</t>
  </si>
  <si>
    <t>KET_090II_02F(L)_W</t>
  </si>
  <si>
    <t>TKT35-82300</t>
  </si>
  <si>
    <r>
      <t>KET-RING TML_5.3PI_0.5T_</t>
    </r>
    <r>
      <rPr>
        <sz val="10"/>
        <rFont val="Arial"/>
        <family val="2"/>
      </rPr>
      <t>평형</t>
    </r>
    <r>
      <rPr>
        <sz val="10"/>
        <rFont val="Calibri"/>
        <family val="2"/>
      </rPr>
      <t>_TIN</t>
    </r>
  </si>
  <si>
    <t>TKT14-48702</t>
  </si>
  <si>
    <t>KET_187 P/LOCK(FLAG)_REC_TIN</t>
  </si>
  <si>
    <t>EGM02-80014</t>
  </si>
  <si>
    <t>BOLT-M4 16L(PSA HY PHEV)</t>
  </si>
  <si>
    <t>TKT12-09222</t>
  </si>
  <si>
    <t>KET_090-II(UNSEAL)_REC</t>
  </si>
  <si>
    <t>TKT35-82401</t>
  </si>
  <si>
    <t>KET_6.4PI_RING TML_TIN</t>
  </si>
  <si>
    <t>EEA00376AC</t>
  </si>
  <si>
    <t>0520</t>
  </si>
  <si>
    <t>ATY18-03191</t>
  </si>
  <si>
    <t>0540</t>
  </si>
  <si>
    <t>PE TAPE_19MM(15M)_B(ROLLING TUBE)</t>
  </si>
  <si>
    <t>0560</t>
  </si>
  <si>
    <t>0610</t>
  </si>
  <si>
    <t>0620</t>
  </si>
  <si>
    <t>0550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</si>
  <si>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</si>
  <si>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</si>
  <si>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</si>
  <si>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</si>
  <si>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</si>
  <si>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</si>
  <si>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</si>
  <si>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</si>
  <si>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</si>
  <si>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0410</t>
  </si>
  <si>
    <t>0022EF0R</t>
  </si>
  <si>
    <t>0420</t>
  </si>
  <si>
    <t>AESSXF_0.22_1_R</t>
  </si>
  <si>
    <t>0600</t>
  </si>
  <si>
    <t>0530</t>
  </si>
  <si>
    <t>CWP15-01680</t>
  </si>
  <si>
    <t>BUSBAR BLOCK COVER-CONN BLOCK(PSA PHEV)</t>
  </si>
  <si>
    <t>HHS04-00210</t>
  </si>
  <si>
    <t>0640</t>
  </si>
  <si>
    <t>HIRSCHMANN_HPS40_04M_OR</t>
  </si>
  <si>
    <t>KYD10-00052</t>
  </si>
  <si>
    <t>MOUNTING BRAKT-CONN BLOCK(PSA PHEV)</t>
  </si>
  <si>
    <t>HJT27-02791</t>
  </si>
  <si>
    <t>JST_EVK(025)_27M HEADER_B</t>
  </si>
  <si>
    <t>BWPA6-00121</t>
  </si>
  <si>
    <t>BUSBAR BLOCK ASSY-CONN BLOCK(PSA PHEV)</t>
  </si>
  <si>
    <t>EKK01-22024</t>
  </si>
  <si>
    <t>0570</t>
  </si>
  <si>
    <t>비닐봉지_220*240_불투명</t>
  </si>
  <si>
    <t>0400</t>
  </si>
  <si>
    <t>CJT1D-00081</t>
  </si>
  <si>
    <t>JST_DUST CAP_SIG CONN_B</t>
  </si>
  <si>
    <t>HJT27-02725</t>
  </si>
  <si>
    <t>JST_EVK(025)_27F_Y</t>
  </si>
  <si>
    <t>EDS00-00101</t>
  </si>
  <si>
    <t>GASKET - CONN BLOCK(PSA PHEV)</t>
  </si>
  <si>
    <t>CHS1D-00072</t>
  </si>
  <si>
    <t>HIRSCHMANN_DUST CAP (HPS40-2)_W</t>
  </si>
  <si>
    <t>TJT12-02722</t>
  </si>
  <si>
    <t>JST_ZRO_025_REC_TIN</t>
  </si>
  <si>
    <t>0360</t>
  </si>
  <si>
    <t>HEC16-02542</t>
  </si>
  <si>
    <t>0590</t>
  </si>
  <si>
    <t>YURA_025(UNSEAL)_16F_W</t>
  </si>
  <si>
    <t>EIR02-00017</t>
  </si>
  <si>
    <t>M4X20_BOLT_DOUBLE_WASHER</t>
  </si>
  <si>
    <t>UASKA-35050</t>
  </si>
  <si>
    <t>TPV 절연 TUBE_35SQ*50MM_O(MICA 미적용)</t>
  </si>
  <si>
    <t>TEC12-02522</t>
  </si>
  <si>
    <t>YURA_025(UNSEAL)_REC_TIN_M</t>
  </si>
  <si>
    <t>HKT02-04312</t>
  </si>
  <si>
    <t>KET_040-III(UNSEAL)_02M_W</t>
  </si>
  <si>
    <t>0670</t>
  </si>
  <si>
    <t>EGM02-80204</t>
  </si>
  <si>
    <t>BOLT-M5 X 16 DOUBLE WASHER(PSA HY PHEV)</t>
  </si>
  <si>
    <t>EZZA1-15150</t>
  </si>
  <si>
    <t>0580</t>
  </si>
  <si>
    <t>에어비닐_0.08T*150*150_불투명</t>
  </si>
  <si>
    <t>HKT02-04322</t>
  </si>
  <si>
    <t>0650</t>
  </si>
  <si>
    <t>KET_040-III(UNSEAL)_02F_W</t>
  </si>
  <si>
    <t>0340</t>
  </si>
  <si>
    <t>0350</t>
  </si>
  <si>
    <t>ESL01-17017</t>
  </si>
  <si>
    <t>0630</t>
  </si>
  <si>
    <t>비닐봉지_0.1T_170*170_투명</t>
  </si>
  <si>
    <t>TKT12-04322</t>
  </si>
  <si>
    <t>0660</t>
  </si>
  <si>
    <t>KET_040-III(UNSEAL)_REC</t>
  </si>
  <si>
    <t>IKT01-07011</t>
  </si>
  <si>
    <t>KET_070 KEY-HOLE(7PI)_B</t>
  </si>
  <si>
    <t>TKT00-04312</t>
  </si>
  <si>
    <t>KET_040III_M_SN</t>
  </si>
  <si>
    <t>TKT12-04312</t>
  </si>
  <si>
    <t>0330</t>
  </si>
  <si>
    <t>KET_040-III(UNSEAL)_TAB</t>
  </si>
  <si>
    <t>TEC00-02522</t>
  </si>
  <si>
    <t>YURA_025(UNSEAL)_REC_TIN_S</t>
  </si>
  <si>
    <t>UHMM2-09020</t>
  </si>
  <si>
    <t>0390</t>
  </si>
  <si>
    <t>열수축TUBE_통_무접착_난연_9PI*20MM_L</t>
  </si>
  <si>
    <t>0680</t>
  </si>
  <si>
    <t>UHMM1-09020</t>
  </si>
  <si>
    <t>0380</t>
  </si>
  <si>
    <t>열수축TUBE_통_무접착_난연_9PI*20MM_R</t>
  </si>
  <si>
    <t>UHMMQ-09020</t>
  </si>
  <si>
    <t>0690</t>
  </si>
  <si>
    <t>열수축-난연_무접착_9PI*20MM_통_W(UL제품)</t>
  </si>
  <si>
    <t>UHM05-09020</t>
  </si>
  <si>
    <t>0370</t>
  </si>
  <si>
    <t>열수축TUBE_무접착_난연_9PI*20MM</t>
  </si>
  <si>
    <t>EEA00379AC</t>
  </si>
  <si>
    <t>EIR02-00018</t>
  </si>
  <si>
    <t>BOLT-M8(20MM)</t>
  </si>
  <si>
    <t>BSHA4-00111</t>
  </si>
  <si>
    <t>BOX BODY - FUSE BOX(PSA PHEV WAVE2)</t>
  </si>
  <si>
    <t>CSH15-01700</t>
  </si>
  <si>
    <t>COVER - FUSE BOX(PSA PHEV WAVE2)</t>
  </si>
  <si>
    <t>CSH15-01710</t>
  </si>
  <si>
    <t>LOW COVER - FUSE BOX(PSA PHEV WAVE2)</t>
  </si>
  <si>
    <t>UASKA-35160</t>
  </si>
  <si>
    <t>TPV 절연 TUBE_35SQ*160MM_O(MICA 미적용)</t>
  </si>
  <si>
    <t>비닐봉지(지퍼백)_0.1T*80*80</t>
  </si>
  <si>
    <t>EEA00383AG</t>
  </si>
  <si>
    <t>A5</t>
  </si>
  <si>
    <t>0300FW2O</t>
  </si>
  <si>
    <t>FHLR91XC91X_35_1_O-O</t>
  </si>
  <si>
    <t>ATYA5-10200</t>
  </si>
  <si>
    <t>HEATED TAPE_OR(10MM)</t>
  </si>
  <si>
    <t>IHE02-00491</t>
  </si>
  <si>
    <t>B/CABLE-FIXING TIE_B</t>
  </si>
  <si>
    <t>IKF03-02810</t>
  </si>
  <si>
    <t>B/STRAP-222*4.5_1.3T_O</t>
  </si>
  <si>
    <t>ESE22-00020</t>
  </si>
  <si>
    <t>BUSHING-35SQ_SHIELD CONT(FCA GSW PHEV)</t>
  </si>
  <si>
    <t>ESE22-00019</t>
  </si>
  <si>
    <t>BUSHING-35SQ_SHIELD CRIMP(FCA GSW PHEV)</t>
  </si>
  <si>
    <t>TZS30-8550N</t>
  </si>
  <si>
    <t>P1-COMMON-TML(FCA GSW PHEV)</t>
  </si>
  <si>
    <t>TWP30-8555Q</t>
  </si>
  <si>
    <t>PIM-U-TML ASSY(FCA GSW PHEV)</t>
  </si>
  <si>
    <t>TWP30-8555P</t>
  </si>
  <si>
    <t>PIM-V-TML ASSY(FCA GSW PHEV)</t>
  </si>
  <si>
    <t>TWP30-8555N</t>
  </si>
  <si>
    <t>PIM-W-TML ASSY(FCA GSW PHEV)</t>
  </si>
  <si>
    <t>PWPB0-11100</t>
  </si>
  <si>
    <t>PROTR ASSY - FCA PROTECTOR_OR(GSW PHEV)</t>
  </si>
  <si>
    <t>UHMM0-20028</t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</si>
  <si>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_20PI*28MM_B</t>
    </r>
  </si>
  <si>
    <t>EEA00383AH</t>
  </si>
  <si>
    <t>A8</t>
  </si>
  <si>
    <t>TUBE0000011</t>
  </si>
  <si>
    <t>TWIST TUBE_13PI*1350MM</t>
  </si>
  <si>
    <t>에어비닐_300*300</t>
  </si>
  <si>
    <t>열수축TUBE_통_무접착_난연_20PI*25MM</t>
  </si>
  <si>
    <t>열수축TUBE_통_무접착_난연_20PI*28MM_B</t>
  </si>
  <si>
    <t>EEA00415AF</t>
  </si>
  <si>
    <t>TWP30-8555S</t>
  </si>
  <si>
    <t>PIM-NEG-TML ASSY(FCA GSW PHEV)</t>
  </si>
  <si>
    <t>TWP30-8555R</t>
  </si>
  <si>
    <t>PIM-POS-TML ASSY(FCA GSW PHEV)</t>
  </si>
  <si>
    <t>TYY30-82579</t>
  </si>
  <si>
    <r>
      <t>RING TML-BDU_7PI_(-45</t>
    </r>
    <r>
      <rPr>
        <sz val="10"/>
        <rFont val="Arial"/>
        <family val="2"/>
      </rPr>
      <t>도</t>
    </r>
    <r>
      <rPr>
        <sz val="10"/>
        <rFont val="Calibri"/>
        <family val="2"/>
      </rPr>
      <t>)_TIN(35SQ)</t>
    </r>
  </si>
  <si>
    <t>UHMM2-20060</t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</si>
  <si>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_20PI*60MM_L</t>
    </r>
  </si>
  <si>
    <t>UHMM1-20060</t>
  </si>
  <si>
    <r>
      <rPr>
        <sz val="10"/>
        <rFont val="Arial"/>
        <family val="2"/>
      </rPr>
      <t>열수축</t>
    </r>
    <r>
      <rPr>
        <sz val="10"/>
        <rFont val="Calibri"/>
        <family val="2"/>
      </rPr>
      <t>TUBE_</t>
    </r>
    <r>
      <rPr>
        <sz val="10"/>
        <rFont val="Arial"/>
        <family val="2"/>
      </rPr>
      <t>통</t>
    </r>
    <r>
      <rPr>
        <sz val="10"/>
        <rFont val="Calibri"/>
        <family val="2"/>
      </rPr>
      <t>_</t>
    </r>
    <r>
      <rPr>
        <sz val="10"/>
        <rFont val="Arial"/>
        <family val="2"/>
      </rPr>
      <t>무접착</t>
    </r>
    <r>
      <rPr>
        <sz val="10"/>
        <rFont val="Calibri"/>
        <family val="2"/>
      </rPr>
      <t>_</t>
    </r>
    <r>
      <rPr>
        <sz val="10"/>
        <rFont val="Arial"/>
        <family val="2"/>
      </rPr>
      <t>난연</t>
    </r>
    <r>
      <rPr>
        <sz val="10"/>
        <rFont val="Calibri"/>
        <family val="2"/>
      </rPr>
      <t>_20PI*60MM_R</t>
    </r>
  </si>
  <si>
    <t>EEA00415AG</t>
  </si>
  <si>
    <t>A6</t>
  </si>
  <si>
    <t>RING TML-BDU_7PI_(-45도)_TIN(35SQ)</t>
  </si>
  <si>
    <t>TUBE0000012</t>
  </si>
  <si>
    <t>TWIST TUBE_13PI*690MM</t>
  </si>
  <si>
    <t>TUBE0000013</t>
  </si>
  <si>
    <t>TWIST TUBE_13PI*760MM</t>
  </si>
  <si>
    <t>열수축TUBE_통_무접착_난연_20PI*60MM_L</t>
  </si>
  <si>
    <t>열수축TUBE_통_무접착_난연_20PI*60MM_R</t>
  </si>
  <si>
    <t>편물패드_30*50_OR</t>
  </si>
  <si>
    <t>loco</t>
    <phoneticPr fontId="10" type="noConversion"/>
  </si>
  <si>
    <t>MHU00264AE</t>
  </si>
  <si>
    <t>X1</t>
  </si>
  <si>
    <t>#A0PR3</t>
  </si>
  <si>
    <t>0035AZ0B</t>
  </si>
  <si>
    <t>A3Z_0.35_1_B</t>
  </si>
  <si>
    <t>0035AZ0BR</t>
  </si>
  <si>
    <t>A3Z_0.35_1_BR</t>
  </si>
  <si>
    <t>0035AZ0BR/Y</t>
  </si>
  <si>
    <t>A3Z_0.35_1_BR/Y</t>
  </si>
  <si>
    <t>0035AZ0G</t>
  </si>
  <si>
    <t>A3Z_0.35_1_G</t>
  </si>
  <si>
    <t>0035AZ0GR</t>
  </si>
  <si>
    <t>A3Z_0.35_1_GR</t>
  </si>
  <si>
    <t>0035AZ0P</t>
  </si>
  <si>
    <t>A3Z_0.35_1_P</t>
  </si>
  <si>
    <t>0035AZ0Y</t>
  </si>
  <si>
    <t>A3Z_0.35_1_Y</t>
  </si>
  <si>
    <t>UHM32-20075</t>
  </si>
  <si>
    <t>BES TUBE_20PI*75MM</t>
  </si>
  <si>
    <t>EGM02-00006</t>
  </si>
  <si>
    <t>BOLT-M3 SCREW(LOCO PHEV)</t>
  </si>
  <si>
    <t>EZZ28-09822</t>
  </si>
  <si>
    <t>COOLING PLATE(LOWER HSG ASM)(LOCO PHEV)</t>
  </si>
  <si>
    <t>CDT55-98851</t>
  </si>
  <si>
    <t>FR U/CASE-LOWER HSG ASM(LOCO PHEV)</t>
  </si>
  <si>
    <t>IKU02-80041</t>
  </si>
  <si>
    <t>KUM_B/CABLE U4_B</t>
  </si>
  <si>
    <t>TMU11-01922</t>
  </si>
  <si>
    <t>MOLEX_CTX50(020)(UNSEAL)_REC_TIN(0.35SQ)</t>
  </si>
  <si>
    <t>HMU16-01881</t>
  </si>
  <si>
    <t>MOLEX_MINI50(020)(UNSEAL)_16F_B(CODE:A)</t>
  </si>
  <si>
    <t>RMK08-02328</t>
  </si>
  <si>
    <t>MOLEX_NEW 2.0MM PITCH W/B(020)_8F_S/H_GR</t>
  </si>
  <si>
    <t>HMK08-02322</t>
  </si>
  <si>
    <t>MOLEX_NEW 2.0MM PITCH W/B(020)_8F_W</t>
  </si>
  <si>
    <t>TMK11-02322</t>
  </si>
  <si>
    <t>MOLEX_NEW 2.0MM PITCH W/B(020)_REC_TIN</t>
  </si>
  <si>
    <t>CDT55-98951</t>
  </si>
  <si>
    <t>RR U/CASE-LOWER HSG ASM(LOCO PHEV)</t>
  </si>
  <si>
    <t>EZZ43-00031</t>
  </si>
  <si>
    <t>THERMISTOR(LOCO PHEV)</t>
  </si>
  <si>
    <t>CDT15-98911</t>
  </si>
  <si>
    <t>WIRE COVER - LOWER HSG ASM(LOCO PHEV)</t>
  </si>
  <si>
    <r>
      <t xml:space="preserve">[TRY </t>
    </r>
    <r>
      <rPr>
        <b/>
        <sz val="10"/>
        <rFont val="맑은 고딕"/>
        <family val="3"/>
        <charset val="129"/>
      </rPr>
      <t>환율기준</t>
    </r>
    <r>
      <rPr>
        <b/>
        <sz val="10"/>
        <rFont val="돋움"/>
        <family val="2"/>
        <charset val="129"/>
      </rPr>
      <t>]</t>
    </r>
    <phoneticPr fontId="5" type="noConversion"/>
  </si>
  <si>
    <t>(Affiliate Company: KCTR)</t>
    <phoneticPr fontId="7" type="noConversion"/>
  </si>
  <si>
    <t>KRW/TRY :</t>
    <phoneticPr fontId="5" type="noConversion"/>
  </si>
  <si>
    <t xml:space="preserve">USD/TRY  :  </t>
    <phoneticPr fontId="5" type="noConversion"/>
  </si>
  <si>
    <t xml:space="preserve">EURO/TRY :  </t>
    <phoneticPr fontId="5" type="noConversion"/>
  </si>
  <si>
    <t>master List(24.06.27)</t>
    <phoneticPr fontId="5" type="noConversion"/>
  </si>
  <si>
    <t>sales price master</t>
    <phoneticPr fontId="5" type="noConversion"/>
  </si>
  <si>
    <t>sales data</t>
    <phoneticPr fontId="5" type="noConversion"/>
  </si>
  <si>
    <t>purchase data</t>
    <phoneticPr fontId="5" type="noConversion"/>
  </si>
  <si>
    <t>TZ38-10B694-AA1</t>
    <phoneticPr fontId="5" type="noConversion"/>
  </si>
  <si>
    <t>BEE22-CT009</t>
    <phoneticPr fontId="5" type="noConversion"/>
  </si>
  <si>
    <t>BEV-E1/BEV_E_TML_1</t>
    <phoneticPr fontId="5" type="noConversion"/>
  </si>
  <si>
    <t>BALKAN</t>
    <phoneticPr fontId="5" type="noConversion"/>
  </si>
  <si>
    <t>YAZAKI</t>
    <phoneticPr fontId="5" type="noConversion"/>
  </si>
  <si>
    <t>1월 기타매출로</t>
    <phoneticPr fontId="5" type="noConversion"/>
  </si>
  <si>
    <t>BME 23-CT001-</t>
  </si>
  <si>
    <t>BME 23-CT002-</t>
  </si>
  <si>
    <t>BME 23-CT003-</t>
  </si>
  <si>
    <t>BME 23-CT004-</t>
  </si>
  <si>
    <t>BME 23-CT005-</t>
  </si>
  <si>
    <t>BME 23-CT006-</t>
  </si>
  <si>
    <t>BME 23-CT007-</t>
  </si>
  <si>
    <t>BME 23-CT008-</t>
  </si>
  <si>
    <t>Profit and Loss statement   FY 2025</t>
  </si>
  <si>
    <t>Project Name</t>
  </si>
  <si>
    <t>1월말 선적 인보이스 반영, BEV-M등 해외 선적은 수출일 기준이라 지연 발생</t>
  </si>
  <si>
    <t>1 EA 스크랩</t>
  </si>
  <si>
    <t>1EA 포드 반품 후 레드존</t>
  </si>
  <si>
    <t>BEV-E1 AWD</t>
  </si>
  <si>
    <t>FORD BEV-M PARTS YAZAKI</t>
  </si>
  <si>
    <t>Box Rental Expenses</t>
  </si>
  <si>
    <t>Ⅷ 법인세</t>
  </si>
  <si>
    <t>Ⅷ INCOME TAX EXPENSES</t>
  </si>
  <si>
    <t xml:space="preserve">  1.상품매출</t>
    <phoneticPr fontId="22" type="noConversion"/>
  </si>
  <si>
    <t>1. Merchandise</t>
    <phoneticPr fontId="22" type="noConversion"/>
  </si>
  <si>
    <t>FORD PHEV-E (V710)</t>
    <phoneticPr fontId="22" type="noConversion"/>
  </si>
  <si>
    <t>FORD PHEV-E (P703)</t>
    <phoneticPr fontId="22" type="noConversion"/>
  </si>
  <si>
    <t>Components</t>
    <phoneticPr fontId="22" type="noConversion"/>
  </si>
  <si>
    <t xml:space="preserve">  2. 기타 매출</t>
    <phoneticPr fontId="22" type="noConversion"/>
  </si>
  <si>
    <t xml:space="preserve">  └ scrap</t>
    <phoneticPr fontId="56" type="noConversion"/>
  </si>
  <si>
    <t>상품매출원가</t>
    <phoneticPr fontId="22" type="noConversion"/>
  </si>
  <si>
    <t>Cost of merchandise sold</t>
    <phoneticPr fontId="22" type="noConversion"/>
  </si>
  <si>
    <t>1.기초 상품재고</t>
    <phoneticPr fontId="22" type="noConversion"/>
  </si>
  <si>
    <t xml:space="preserve">1. Beginning Merchandise </t>
    <phoneticPr fontId="22" type="noConversion"/>
  </si>
  <si>
    <t>2.당기 상품매입원가</t>
    <phoneticPr fontId="22" type="noConversion"/>
  </si>
  <si>
    <t xml:space="preserve">2. Cost of Merchandise </t>
    <phoneticPr fontId="22" type="noConversion"/>
  </si>
  <si>
    <t>3.타계정전입 (+)</t>
    <phoneticPr fontId="22" type="noConversion"/>
  </si>
  <si>
    <t>3. Transferred from other accounts</t>
    <phoneticPr fontId="22" type="noConversion"/>
  </si>
  <si>
    <t>4.타계정대체 (-)</t>
    <phoneticPr fontId="22" type="noConversion"/>
  </si>
  <si>
    <t>4. Transferred to other accounts</t>
    <phoneticPr fontId="22" type="noConversion"/>
  </si>
  <si>
    <t>5.기말 상품재고</t>
    <phoneticPr fontId="22" type="noConversion"/>
  </si>
  <si>
    <t xml:space="preserve">5. Ending Merchandise </t>
    <phoneticPr fontId="22" type="noConversion"/>
  </si>
  <si>
    <t>기타매출원가</t>
    <phoneticPr fontId="22" type="noConversion"/>
  </si>
  <si>
    <t>Cost of other sold</t>
    <phoneticPr fontId="22" type="noConversion"/>
  </si>
  <si>
    <t xml:space="preserve">   원재료 매출원가</t>
    <phoneticPr fontId="22" type="noConversion"/>
  </si>
  <si>
    <t>raw material</t>
    <phoneticPr fontId="22" type="noConversion"/>
  </si>
  <si>
    <t xml:space="preserve">   반제품 매출원가</t>
    <phoneticPr fontId="22" type="noConversion"/>
  </si>
  <si>
    <t>semi product</t>
    <phoneticPr fontId="22" type="noConversion"/>
  </si>
  <si>
    <t xml:space="preserve">   기타</t>
    <phoneticPr fontId="22" type="noConversion"/>
  </si>
  <si>
    <t>other</t>
    <phoneticPr fontId="22" type="noConversion"/>
  </si>
  <si>
    <t xml:space="preserve">    (Rate)</t>
    <phoneticPr fontId="22" type="noConversion"/>
  </si>
  <si>
    <t>Other Expenses</t>
    <phoneticPr fontId="56" type="noConversion"/>
  </si>
  <si>
    <t>JOE &amp; SH LEE</t>
    <phoneticPr fontId="5" type="noConversion"/>
  </si>
  <si>
    <t>Executive Expenses</t>
    <phoneticPr fontId="5" type="noConversion"/>
  </si>
  <si>
    <t>Manufacturing Personel Expenses</t>
    <phoneticPr fontId="56" type="noConversion"/>
  </si>
  <si>
    <t>Other Rental Expenses</t>
    <phoneticPr fontId="56" type="noConversion"/>
  </si>
  <si>
    <t>Depreciation and Amortization Expenses</t>
    <phoneticPr fontId="56" type="noConversion"/>
  </si>
  <si>
    <t>Financial Expenses</t>
    <phoneticPr fontId="56" type="noConversion"/>
  </si>
  <si>
    <t>Foreign Financing Expenses</t>
    <phoneticPr fontId="56" type="noConversion"/>
  </si>
  <si>
    <t xml:space="preserve">   (Rate)</t>
    <phoneticPr fontId="22" type="noConversion"/>
  </si>
  <si>
    <t>Foreign Currency Transactions Profit</t>
    <phoneticPr fontId="56" type="noConversion"/>
  </si>
  <si>
    <t xml:space="preserve"> Foreign Currency Translation of Profit</t>
    <phoneticPr fontId="56" type="noConversion"/>
  </si>
  <si>
    <t>Foreign Currency Transactions Losses</t>
    <phoneticPr fontId="56" type="noConversion"/>
  </si>
  <si>
    <t xml:space="preserve"> Foreign Currency Translation of Losses</t>
    <phoneticPr fontId="56" type="noConversion"/>
  </si>
  <si>
    <t>Long-Term Borrowing Expenses(-)</t>
    <phoneticPr fontId="56" type="noConversion"/>
  </si>
  <si>
    <t>OTHER EXTRAORDINARY EXPENSES AND LOSSES (-)</t>
    <phoneticPr fontId="56" type="noConversion"/>
  </si>
  <si>
    <t>Plofit and Loss statement   FY 2025</t>
    <phoneticPr fontId="7" type="noConversion"/>
  </si>
  <si>
    <t xml:space="preserve"> Foreign Currency Translation of Profit</t>
    <phoneticPr fontId="5" type="noConversion"/>
  </si>
  <si>
    <t>Halb</t>
    <phoneticPr fontId="5" type="noConversion"/>
  </si>
  <si>
    <t>Raw material</t>
    <phoneticPr fontId="7" type="noConversion"/>
  </si>
  <si>
    <t>Communication Expenses(Royalty)</t>
    <phoneticPr fontId="5" type="noConversion"/>
  </si>
  <si>
    <t>SELLING AND MARKETING EXPENSES</t>
    <phoneticPr fontId="7" type="noConversion"/>
  </si>
  <si>
    <t>out - etc (Expense)</t>
    <phoneticPr fontId="7" type="noConversion"/>
  </si>
  <si>
    <t>← 연말 재무재표 매칭</t>
    <phoneticPr fontId="5" type="noConversion"/>
  </si>
  <si>
    <t>← 반기별 재무재표 매칭</t>
    <phoneticPr fontId="5" type="noConversion"/>
  </si>
  <si>
    <t xml:space="preserve">When the sales's done, write the month </t>
  </si>
  <si>
    <t>DONE DEAL</t>
    <phoneticPr fontId="7" type="noConversion"/>
  </si>
  <si>
    <t>project</t>
    <phoneticPr fontId="7" type="noConversion"/>
  </si>
  <si>
    <t>date</t>
  </si>
  <si>
    <t>invoice no</t>
    <phoneticPr fontId="7" type="noConversion"/>
  </si>
  <si>
    <t xml:space="preserve">customer </t>
  </si>
  <si>
    <t>Unit price Master (EUR)</t>
  </si>
  <si>
    <t>Unit price Master (USD)</t>
  </si>
  <si>
    <t>Master unit price</t>
  </si>
  <si>
    <t>Master unit price Check</t>
  </si>
  <si>
    <t>Note</t>
    <phoneticPr fontId="7" type="noConversion"/>
  </si>
  <si>
    <t xml:space="preserve">When the sales's done, write the month </t>
    <phoneticPr fontId="7" type="noConversion"/>
  </si>
  <si>
    <t>supplier</t>
  </si>
  <si>
    <t>Note</t>
  </si>
  <si>
    <t>TGS2025000000320</t>
  </si>
  <si>
    <t>BEV-E1 AWD /EV-V4 SINGLE PLASTIC CHANNELS</t>
    <phoneticPr fontId="7" type="noConversion"/>
  </si>
  <si>
    <t>NRK2025000000873</t>
  </si>
  <si>
    <t>BEV-E1 AWD TEST BOARD</t>
  </si>
  <si>
    <t>TEST EQUIPMENT</t>
  </si>
  <si>
    <t>CLIP TEST</t>
  </si>
  <si>
    <t>ASSEMBLY BOARD</t>
  </si>
  <si>
    <t>TERMINAL MOLD</t>
  </si>
  <si>
    <t>BEV-E1 AWD BEC UW TML MOLD</t>
  </si>
  <si>
    <t>TGS2025000000454</t>
  </si>
  <si>
    <t>BEV-M Mold</t>
  </si>
  <si>
    <t>BEV-E1 Mold</t>
  </si>
  <si>
    <t>BEV-E2 Mold</t>
  </si>
  <si>
    <t>PHEV-E MOLD</t>
  </si>
  <si>
    <t>TGS2025000000481</t>
  </si>
  <si>
    <t>PRE PRESS TOOLING</t>
  </si>
  <si>
    <t>HOT-PRESS TOOLING</t>
  </si>
  <si>
    <t>INSPECTION</t>
  </si>
  <si>
    <t>FoMoCo Replacement</t>
  </si>
  <si>
    <t>L&amp;H Modification
Overmolded Mold Modification</t>
  </si>
  <si>
    <t>Hı-Pot Epdm Modification</t>
  </si>
  <si>
    <t>MICA Tape Assembly
Camera Control Bench Cost</t>
  </si>
  <si>
    <t>Takosan Project PPAP &amp; Trial
Management</t>
  </si>
  <si>
    <t>TGS2025000000482</t>
  </si>
  <si>
    <t>EUR PRE PRESS TOOLİNG</t>
  </si>
  <si>
    <t>EUR HOT-Press Tooling</t>
  </si>
  <si>
    <t>EUR INSPECTION</t>
  </si>
  <si>
    <t>MICA TAPE ASSEMBLY
CAMERA CONTROL BENCH
COST</t>
  </si>
  <si>
    <t>MICA TAPE ASSEMBLY
INTERCHANGABLE FIXTURES</t>
  </si>
  <si>
    <t>TAKOSAN PROJECT PPAP&amp;
TRIAL MANAGEMENT</t>
  </si>
  <si>
    <t>BEV-M</t>
  </si>
  <si>
    <t>Busbar</t>
  </si>
  <si>
    <t>Financing Expenses</t>
  </si>
  <si>
    <t>PZ38-10B694-AB®</t>
  </si>
  <si>
    <t>PZ38-10B694-AC®</t>
  </si>
  <si>
    <t>PZ38-10B694-BC®</t>
  </si>
  <si>
    <t>PZ38-14B680-AD®</t>
  </si>
  <si>
    <t>PZ38-14A033-FD®</t>
  </si>
  <si>
    <t>PZ38-14A033-GD®</t>
  </si>
  <si>
    <t>PZ38-14A033-HD®</t>
  </si>
  <si>
    <t>PZ38-14A033-JD®</t>
  </si>
  <si>
    <t>PZ38-14A033-MB®</t>
  </si>
  <si>
    <t>SZ38-14A033-BA®</t>
  </si>
  <si>
    <t>PZ38-14A033-CA®</t>
  </si>
  <si>
    <t>PZ38-14A033-BA®</t>
  </si>
  <si>
    <t>PZ38-14A033-AA®</t>
  </si>
  <si>
    <t>PZ38-14B252-AB®</t>
  </si>
  <si>
    <t>SZ38-10B694-AC®</t>
  </si>
  <si>
    <t xml:space="preserve">  └ Investment</t>
    <phoneticPr fontId="5" type="noConversion"/>
  </si>
  <si>
    <t xml:space="preserve">  └ Scrap</t>
    <phoneticPr fontId="5" type="noConversion"/>
  </si>
  <si>
    <t xml:space="preserve">    └ 기타(투자비)</t>
    <phoneticPr fontId="5" type="noConversion"/>
  </si>
  <si>
    <t xml:space="preserve">   기타(투자비)</t>
    <phoneticPr fontId="7" type="noConversion"/>
  </si>
  <si>
    <t xml:space="preserve">  └ Investment</t>
  </si>
  <si>
    <t>포드 반품 1ea 불량품 창고로 표기 완료</t>
  </si>
  <si>
    <t>TZ38-10B694-AA</t>
  </si>
  <si>
    <t>V710 AWD MAIN W/H
ASSY</t>
  </si>
  <si>
    <t>TZ38-10B680-AA01</t>
  </si>
  <si>
    <t>V710 AWD PDU</t>
  </si>
  <si>
    <t>BEE25-CT001</t>
  </si>
  <si>
    <t>KSC</t>
  </si>
  <si>
    <t>KSC2503-KCTR002</t>
  </si>
  <si>
    <t>TZ38-14A033-A</t>
  </si>
  <si>
    <t>TZ38-14A033-B</t>
  </si>
  <si>
    <t>TZ38-14A033-C</t>
  </si>
  <si>
    <t>TZ38-14A033-D</t>
  </si>
  <si>
    <t>TZ38-14A033-E</t>
  </si>
  <si>
    <t>TZ38-14A033-G</t>
  </si>
  <si>
    <t>TZ38-14A033-K</t>
  </si>
  <si>
    <t>TZ38-14A033-L</t>
  </si>
  <si>
    <t>TZ38-14A033-M</t>
  </si>
  <si>
    <t>BEV-K Pre DCV</t>
  </si>
  <si>
    <t>MICA CHANNEL</t>
  </si>
  <si>
    <t>EV-V4_TML</t>
  </si>
  <si>
    <t>Amount</t>
    <phoneticPr fontId="5" type="noConversion"/>
  </si>
  <si>
    <t>3월 말 재고 입고 되었으나, Nursan에서 인보이스 4월에 발행</t>
  </si>
  <si>
    <t>TZ38-10B694-AC</t>
  </si>
  <si>
    <t>TZ38-14B680-AA01</t>
  </si>
  <si>
    <t>TZ38-14A033-N</t>
  </si>
  <si>
    <t>TZ38-14A033-P</t>
  </si>
  <si>
    <t>TZ38-14A033-R</t>
  </si>
  <si>
    <t>TZ38-14A033-S</t>
  </si>
  <si>
    <t>TZ38-14A033-F</t>
  </si>
  <si>
    <t>TZ38-14A033-H</t>
  </si>
  <si>
    <t>TZ38-14A033-J</t>
  </si>
  <si>
    <t>Retroactivity</t>
  </si>
  <si>
    <t>물품은 3월에 창고에서 출고되었고 4월에 세관을 통과했습니다. 기록은 세관 통관 날짜를 기준으로 하기 때문에 불일치가 발생했습니다</t>
  </si>
  <si>
    <t>물품은 4월에 창고에서 출고되었고 5월에 세관을 통과했습니다. 기록은 세관 통관 날짜를 기준으로 하기 때문에 불일치가 발생했습니다</t>
  </si>
  <si>
    <t>이번 차이는 지난달의 불일치를 상쇄합니다</t>
  </si>
  <si>
    <t>Sorting&amp;Rework Expenses</t>
  </si>
  <si>
    <t xml:space="preserve">   기타</t>
    <phoneticPr fontId="7" type="noConversion"/>
  </si>
  <si>
    <t>Other</t>
    <phoneticPr fontId="5" type="noConversion"/>
  </si>
  <si>
    <t>GENERAL ADMINISTRATION EXPENSES</t>
    <phoneticPr fontId="5" type="noConversion"/>
  </si>
  <si>
    <t xml:space="preserve">BUS BAR ASY </t>
  </si>
  <si>
    <t xml:space="preserve">    └ Test Parts</t>
  </si>
  <si>
    <t>단가소급</t>
    <phoneticPr fontId="5" type="noConversion"/>
  </si>
  <si>
    <t>TZ38-14A033-PA</t>
  </si>
  <si>
    <t>TZ38-14A033-RA</t>
  </si>
  <si>
    <t>TZ38-10B694-DA</t>
  </si>
  <si>
    <t>TZ38-14A033-JA</t>
  </si>
  <si>
    <t>TZ38-14A033-HA</t>
  </si>
  <si>
    <t>TZ38-14A033-FA</t>
  </si>
  <si>
    <t>TZ38-14A033-NA</t>
  </si>
  <si>
    <t>TZ38-14A033-SA</t>
  </si>
  <si>
    <t>PZ38-14A033-FE</t>
  </si>
  <si>
    <t>PZ38-14A033-HF</t>
  </si>
  <si>
    <t>PZ38-14A033-LF</t>
  </si>
  <si>
    <t>CU5T-14G317-AA</t>
  </si>
  <si>
    <t>Ford BEV E1 BUSBAR</t>
  </si>
  <si>
    <t>TZ38-10B694-DB</t>
  </si>
  <si>
    <t>V710 BEV-E1 RWD TT PHASE</t>
  </si>
  <si>
    <t>TZ38-10B694-AD</t>
  </si>
  <si>
    <t>TZ38-14B680-BA</t>
  </si>
  <si>
    <t>V710 BEV-E1 AWD/RWD PDU CONN ASSY</t>
  </si>
  <si>
    <t>T2X8-14A033-AA</t>
  </si>
  <si>
    <t>T2X8-14A033-BA</t>
  </si>
  <si>
    <t>T2X8-14A033-EA</t>
  </si>
  <si>
    <t>T2X8-14A033-GA</t>
  </si>
  <si>
    <t>V710 RWD</t>
  </si>
  <si>
    <t>FD에서 FE로 서픽스 변경 후 출고</t>
  </si>
  <si>
    <t>← Others 비용(업체소급)</t>
    <phoneticPr fontId="5" type="noConversion"/>
  </si>
  <si>
    <t>정합성 차액</t>
    <phoneticPr fontId="5" type="noConversion"/>
  </si>
  <si>
    <t>TZ38-14B680-BA에서 PZ38-14B680-AD로 품번 변경 후 출고, 품번 변경 8개 6월 입고처리</t>
  </si>
  <si>
    <t>5월 출고 6월 세관 통과(인보이스 6월)로 인한 불일치</t>
  </si>
  <si>
    <t>5월 출고, 매출 이월</t>
  </si>
  <si>
    <t>TZ38-10B694-AD 에서 TZ38-10B694-AC로 품번 변경 후 출고, 품번 변경 18개 6월 입고처리</t>
  </si>
  <si>
    <t>TZ38-10B694-DB 에서 TZ38-10B694-DA로 품번 변경 후 출고, 품번 변경 2개 6월 입고 처리</t>
  </si>
  <si>
    <t>AB 레드존에서 AB 품목으로 서픽스 변경 후 반품</t>
  </si>
  <si>
    <t>1EA Scrap</t>
  </si>
  <si>
    <t>9U5T-14474-DB</t>
  </si>
  <si>
    <t>1-1456574-1</t>
  </si>
  <si>
    <t>5W1T-13A506-BA</t>
  </si>
  <si>
    <t>MCA CONNECTOR CLİP</t>
  </si>
  <si>
    <t>EU5T-14E044-LA</t>
  </si>
  <si>
    <t>CLİPS</t>
  </si>
  <si>
    <t>GU5T-14E047-ZA</t>
  </si>
  <si>
    <t>HELLERMANN_B/CLİP_01.0_35_mm_B</t>
  </si>
  <si>
    <t>HU5T-14E047-SA</t>
  </si>
  <si>
    <t>Clip</t>
  </si>
  <si>
    <t>4S7T-14489-VDA</t>
  </si>
  <si>
    <t>CU5T-14489-EA</t>
  </si>
  <si>
    <t>SOKET</t>
  </si>
  <si>
    <t>EU5T-14489-MA</t>
  </si>
  <si>
    <t>EU5T-14489-NA</t>
  </si>
  <si>
    <t>Soket</t>
  </si>
  <si>
    <t>2138558-1</t>
  </si>
  <si>
    <t>2L2T-14A464-BA</t>
  </si>
  <si>
    <t>MOLEX_H-DAC_64_03F_B</t>
  </si>
  <si>
    <t>35448129</t>
  </si>
  <si>
    <t>KSC SEC.LOCK</t>
  </si>
  <si>
    <t>4S7T-14489-VCA</t>
  </si>
  <si>
    <t>YAZAKİ_YESC_1,5_03F_LGr</t>
  </si>
  <si>
    <t>4S7T-14489-YLA</t>
  </si>
  <si>
    <t>YAZAKİ_YESC_6.3_04F_LGr</t>
  </si>
  <si>
    <t>5W1T-14A624-AA</t>
  </si>
  <si>
    <t>CU5T-14489-DA</t>
  </si>
  <si>
    <t>20P CONN CKT UNSLD FEMALE</t>
  </si>
  <si>
    <t>CU5T-14489-FA</t>
  </si>
  <si>
    <t>CU5T-14489-GA</t>
  </si>
  <si>
    <t>CU5T-14489-HA</t>
  </si>
  <si>
    <t>MOLEX_GET_0,64_16F_B</t>
  </si>
  <si>
    <t>CU5T-14489-JA</t>
  </si>
  <si>
    <t>CU5T-14489-KA</t>
  </si>
  <si>
    <t>CU5T-14489-LA</t>
  </si>
  <si>
    <t>MOLEX_GET_0,64_12F_B</t>
  </si>
  <si>
    <t>CU5T-14489-MA</t>
  </si>
  <si>
    <t>CU5T-14489-NA</t>
  </si>
  <si>
    <t>DU5T-14489-KA</t>
  </si>
  <si>
    <t>2035360-2</t>
  </si>
  <si>
    <t>LU5T-14D665-VA</t>
  </si>
  <si>
    <t>2359563-1</t>
  </si>
  <si>
    <t>NU5T-14E033-NA</t>
  </si>
  <si>
    <t>SOCKET</t>
  </si>
  <si>
    <t>BEE22-CP007</t>
  </si>
  <si>
    <t>CHANNEL</t>
  </si>
  <si>
    <t>BEE24-CP002</t>
  </si>
  <si>
    <t>GU5T-14G317-DA</t>
  </si>
  <si>
    <t>KSC KLİP</t>
  </si>
  <si>
    <t>PU5T-14421-KA</t>
  </si>
  <si>
    <t>PDU_CONN_TML_LWR</t>
  </si>
  <si>
    <t>RNF-100-3/4-2-SP</t>
  </si>
  <si>
    <t>Shrink Tube (21mt)</t>
  </si>
  <si>
    <t>RNF-100-3/4-6-SP</t>
  </si>
  <si>
    <t>EV-V4 Test Parts</t>
  </si>
  <si>
    <t>3F2T-14474-SA</t>
  </si>
  <si>
    <t>0-1393367-1</t>
  </si>
  <si>
    <t>6-928918-1</t>
  </si>
  <si>
    <t>TE_MQS_M_TIN (TAJ12-37112)</t>
  </si>
  <si>
    <t>PU5T-14421-JA</t>
  </si>
  <si>
    <t>220154</t>
  </si>
  <si>
    <t>SOKET TURUNCU</t>
  </si>
  <si>
    <t>CU5T-14E044-AA</t>
  </si>
  <si>
    <t>220153</t>
  </si>
  <si>
    <t>SOKET SIYAH</t>
  </si>
  <si>
    <t>JU5T-14E042-DA</t>
  </si>
  <si>
    <t>ITW_C_CLIP_NATURAL</t>
  </si>
  <si>
    <t>BEE24-CP003</t>
  </si>
  <si>
    <t>BEE24-CP001</t>
  </si>
  <si>
    <t>Rental Expenses(Boxes)</t>
  </si>
  <si>
    <t>PDU_CONN</t>
  </si>
  <si>
    <t>10 EA 널산에서 인보이스 미발행</t>
  </si>
  <si>
    <t>3 EA 널산에서 인보이스 미발행</t>
  </si>
  <si>
    <t>36 EA 널산에서 인보이스 대비 추가 선적 발송</t>
  </si>
  <si>
    <t>Ford에 샘플로 제공</t>
  </si>
  <si>
    <t>FE Suffix FD로 변경 후 출고 , 1944 EA 6월 도착 7월 인보이스 3 EA Ford에 샘플로 제공</t>
  </si>
  <si>
    <t>2592 EA 널산에서 인보이스 7월에 발행</t>
  </si>
  <si>
    <t>HF Suffix HE로 변경 후 출고 , 648 EA 6월 도착 7월 인보이스 3 EA Ford에 샘플로 제공</t>
  </si>
  <si>
    <t>800 EA 널산에서 인보이스 7월에 발행</t>
  </si>
  <si>
    <t>864 EA 널산에서 인보이스 7월에 발행</t>
  </si>
  <si>
    <t>480 EA 널산에서 인보이스 7월에 발행</t>
  </si>
  <si>
    <t>648 EA 널산에서 인보이스 7월에 발행</t>
  </si>
  <si>
    <t>LF Suffix LE로 변경 후 출고 , 576 EA 6월 도착 7월 인보이스 3 EA Ford에 샘플로 제공</t>
  </si>
  <si>
    <t>F Suffix FA로 변경 후 출고</t>
  </si>
  <si>
    <t>H Suffix HA로 변경 후 출고</t>
  </si>
  <si>
    <t>J Suffix JA로 변경 후 출고</t>
  </si>
  <si>
    <t>N Suffix NA로 변경 후 출고</t>
  </si>
  <si>
    <t>P Suffix PA로 변경 후 출고</t>
  </si>
  <si>
    <t>R Suffix RA로 변경 후 출고</t>
  </si>
  <si>
    <t>S Suffix SA로 변경 후 출고</t>
  </si>
  <si>
    <t>15327260 → 6-928918-1로 변경 후 출고 (Vendor Part No.)</t>
  </si>
  <si>
    <t>20 EA 세르비아 발송 부품, 7월 인보이스 예정</t>
  </si>
  <si>
    <t>3rd</t>
    <phoneticPr fontId="5" type="noConversion"/>
  </si>
  <si>
    <t>1EA Ford에서 반품 인보이스 발행, KCTR 창고 미도착</t>
  </si>
  <si>
    <t>2EA Ford에서 반품 인보이스 발행, KCTR 창고 미도착</t>
  </si>
  <si>
    <t>2EA Ford에서 반품 인보이스 발행, 2EA Ford 반품 재고 7월 입고</t>
  </si>
  <si>
    <t>21m로 구매 주문 발행, 300개 수량으로 단위 변경 후 판매. 재고 일치 </t>
  </si>
  <si>
    <t>2EA 스크랩</t>
  </si>
  <si>
    <t>TZ38-14B680-BA에서 PZ38-14B680-AD로 품번 변경 (13EA)</t>
  </si>
  <si>
    <t>TZ38-10B694-AD 에서 TZ38-10B694-AC로 품번 변경 후 출고(10EA)</t>
  </si>
  <si>
    <t>TZ38-10B694-AD 에서 TZ38-10B694-AC로 품번 변경 후 출고, (7개 7월 입고 예정)</t>
  </si>
  <si>
    <t>TZ38-10B694-AD 에서 TZ38-10B694-AA로 품번 변경 3개</t>
  </si>
  <si>
    <t>NRK2025000005763</t>
  </si>
  <si>
    <t>Molds</t>
  </si>
  <si>
    <t>6TSD-0.75-0</t>
  </si>
  <si>
    <t>6TSD 0,75 mm² SY</t>
  </si>
  <si>
    <t>6TSD-0.35-5</t>
  </si>
  <si>
    <t>0,35 MM2 T6 KABLO YS</t>
  </si>
  <si>
    <t>TZ38-14A033-PB</t>
  </si>
  <si>
    <t>TZ38-14A033-RB</t>
  </si>
  <si>
    <t>TZ38-10B694-AE</t>
  </si>
  <si>
    <t>BEV-E1 RWD</t>
  </si>
  <si>
    <t>Ford에서 반품 인보이스 발행 후, 재고 송부 불가능하다고 하여, 1 EA 판매 인보이스로 재발행</t>
  </si>
  <si>
    <t>LE Suffix LF로 변경 후 출고 3168 EA</t>
  </si>
  <si>
    <t>HE Suffix HF로 변경 후 출고 3672 EA</t>
  </si>
  <si>
    <t>FD Suffix FE로 변경 후 출고 6804 EA</t>
  </si>
  <si>
    <t>Ford에서 반품 인보이스 발행 후, 재고 송부 불가능하다고 하여, 8 EA 판매 인보이스로 재발행</t>
  </si>
  <si>
    <t>Nursan에서 10EA 무료 샘플 제공</t>
  </si>
  <si>
    <t>Nursan에서 3EA 무료 샘플 제공</t>
  </si>
  <si>
    <t>Ford S/Africa 무료 샘플 송부</t>
  </si>
  <si>
    <t>Ford Otosan 무료 샘플 송부</t>
  </si>
  <si>
    <t>Takosan → Nursan 인보이스 중 취소된 인보이스. Takosan이 KCTR로 발행 예정</t>
  </si>
  <si>
    <t>Cable</t>
  </si>
  <si>
    <t>7월 상계 처리 됨</t>
    <phoneticPr fontId="5" type="noConversion"/>
  </si>
  <si>
    <t>480 EA 7월 입고, 2EA Ford 반품 재고 7월 입고 : 1개 오류 7월 상계</t>
    <phoneticPr fontId="5" type="noConversion"/>
  </si>
  <si>
    <t>체크사항</t>
    <phoneticPr fontId="5" type="noConversion"/>
  </si>
  <si>
    <t>TZ38-10B694-AD 에서 TZ38-10B694-AC로 품번 변경 후 출고, (7개 6월 차이 상계)</t>
  </si>
  <si>
    <t>무상 샘플 입고</t>
  </si>
  <si>
    <t xml:space="preserve">① 전월 인보이스 미발행 1,050EA  입고 후 1,050EA 고객 판매했으나 인보이스 미발행은 120EA?? 재고 또 판매 확인 필요 </t>
    <phoneticPr fontId="5" type="noConversion"/>
  </si>
  <si>
    <t>고객 반품/리워크 재고인지 업체 미발행 인보이스 인지 확인 필요</t>
    <phoneticPr fontId="5" type="noConversion"/>
  </si>
  <si>
    <t>회신된 내용 처럼 물량을 지울경우는 인보이스 처리 및 입고 처리도 안된 상황으로 결산과 상관없이 거래가 늦어진 경우로 해당 멘트와 설명내용과는 상이함, 발칸 과실에 의한 매입 이월은 KCTR에 입고처리 됐으며 인보이스가 미발행된 상태로 보여짐 → 재고 시트 내 "업체 인보이스 미발행 재고" 로 선 반영함, 해당 내용 맞는지 확인 필요</t>
    <phoneticPr fontId="5" type="noConversion"/>
  </si>
  <si>
    <t>전월 재고에는 고객/반품 리워크 재고 8EA에 반영 되어 있으며 지연되어 7월에 입고 적혀 있음, 무상샘플이 맞는지 6월 재고를 잘못 입력했는지 확인 필요</t>
  </si>
  <si>
    <t>전월 추가 선적된 내용은 36EA 그중 18EA 판매출고된 것으로 보임 : 무상샘플 18EA이면 18EA의 대한 인보이스 발행이 필요</t>
  </si>
  <si>
    <t>① 전월 인보이스 미발행 1,050EA  입고 후 1,050EA 고객 판매했으나 인보이스 미발행은 120EA?? 재고 또 판매 확인 필요 ② 930EA 가 무상인지 1,050EA 가 무상인지 확인 필요</t>
  </si>
  <si>
    <t>1170 EA 널산으로 부터 무상 샘플 제공 받음</t>
  </si>
  <si>
    <t>1170 EA 널산으로 부터 무상 샘플 제공 받음, 120 EA 고객에게 샘플로 제공</t>
  </si>
  <si>
    <t>발칸 과실로 낮은 가격 인보이스 발행, 제품 가격 대비 차액분 인보이스까지 총 2회 발행 (선적 1회). MAF 수량 2번 입력 되었던 것 수정 완료</t>
  </si>
  <si>
    <t>18EA 스크랩</t>
  </si>
  <si>
    <t>6월 TZ38-14B680-BA에서 PZ38-14B680-AD로 품번 변경 후 출고 (8개 7월 입고 완료)</t>
  </si>
  <si>
    <t>TZ38-10B694-DA 에서 TZ38-10B694-DB로 품번 변경</t>
  </si>
  <si>
    <t xml:space="preserve">TZ38-10B694-DA 에서 TZ38-10B694-DB로 품번 변경 후 출고, </t>
  </si>
  <si>
    <t>2EA Scrap</t>
  </si>
  <si>
    <t>업체 무상 샘플 접수 분</t>
    <phoneticPr fontId="5" type="noConversion"/>
  </si>
  <si>
    <t>In - etc</t>
    <phoneticPr fontId="7" type="noConversion"/>
  </si>
  <si>
    <t>Case</t>
    <phoneticPr fontId="5" type="noConversion"/>
  </si>
  <si>
    <t>Content</t>
  </si>
  <si>
    <t>Suffix Change</t>
    <phoneticPr fontId="5" type="noConversion"/>
  </si>
  <si>
    <t>Free sample from supplier</t>
    <phoneticPr fontId="5" type="noConversion"/>
  </si>
  <si>
    <t>Code (From)</t>
    <phoneticPr fontId="5" type="noConversion"/>
  </si>
  <si>
    <t>Code (To)</t>
    <phoneticPr fontId="5" type="noConversion"/>
  </si>
  <si>
    <t xml:space="preserve"> TBD</t>
    <phoneticPr fontId="5" type="noConversion"/>
  </si>
  <si>
    <t xml:space="preserve">↓Only Suffix Change Case </t>
    <phoneticPr fontId="5" type="noConversion"/>
  </si>
  <si>
    <t>Amount (From)</t>
    <phoneticPr fontId="5" type="noConversion"/>
  </si>
  <si>
    <t>Amount (To)</t>
    <phoneticPr fontId="5" type="noConversion"/>
  </si>
  <si>
    <t>TZ38-14B680-BA에서 PZ38-14B680-AD로 품번 변경 후 출고(13EA), (8개 7월 입고 예정)</t>
    <phoneticPr fontId="5" type="noConversion"/>
  </si>
  <si>
    <t>↓Key in</t>
    <phoneticPr fontId="5" type="noConversion"/>
  </si>
  <si>
    <t>Date</t>
    <phoneticPr fontId="5" type="noConversion"/>
  </si>
  <si>
    <t>1) 기타 입출고 유형 (Other In/out Master Case)</t>
    <phoneticPr fontId="5" type="noConversion"/>
  </si>
  <si>
    <t>2) 기타 입출고 리스트 (Other In/Out List)</t>
    <phoneticPr fontId="5" type="noConversion"/>
  </si>
  <si>
    <t xml:space="preserve">■ 기타 입출고 세부 내역 (Other In/Out details) </t>
    <phoneticPr fontId="5" type="noConversion"/>
  </si>
  <si>
    <t>TZ38-14A033-AA</t>
  </si>
  <si>
    <t>BUSBAR ASY</t>
  </si>
  <si>
    <t>TZ38-14A033-BA</t>
  </si>
  <si>
    <t>TZ38-14A033-CA</t>
  </si>
  <si>
    <t>TZ38-14A033-DA</t>
  </si>
  <si>
    <t>TZ38-14A033-EA</t>
  </si>
  <si>
    <t>TZ38-14A033-GA</t>
  </si>
  <si>
    <t>TZ38-14B680-AA</t>
  </si>
  <si>
    <t>PDU_CONN_ASSY</t>
  </si>
  <si>
    <t>TZ38-10B694-BA</t>
  </si>
  <si>
    <t>Main_Harness-RWD</t>
  </si>
  <si>
    <t>TZ38-10B694-CA</t>
  </si>
  <si>
    <t>Main_Harness-AWD</t>
  </si>
  <si>
    <t>TZ38-10B694-AF</t>
  </si>
  <si>
    <t>V710 BEV AWD PP PHASE</t>
  </si>
  <si>
    <t>TZ38-14B680-BB</t>
  </si>
  <si>
    <t>SZ38-10B694-AE</t>
  </si>
  <si>
    <t>V710 BEV-E2 TRCT BAT SNS</t>
  </si>
  <si>
    <t>TZ38-10B694-DC</t>
  </si>
  <si>
    <t>TZ38-10B694-BA03</t>
  </si>
  <si>
    <t>TZ38-10B694-CA03</t>
  </si>
  <si>
    <t>TZ38-14A033-KA</t>
  </si>
  <si>
    <t>TZ38-14A033-LA</t>
  </si>
  <si>
    <t>TZ38-14A033-MA</t>
  </si>
  <si>
    <t>TZ38-14A033-HB</t>
  </si>
  <si>
    <t>TZ38-14A033-JB</t>
  </si>
  <si>
    <t>FE Suffix FD로 변경 후 출고 3240 EA</t>
  </si>
  <si>
    <t>HF Suffix HE로 변경 후 출고 1512 EA</t>
  </si>
  <si>
    <t>LF Suffix LE로 변경 후 출고 2304 EA</t>
  </si>
  <si>
    <t>TZ38-10B694-CA → TZ38-10B694-CA03 품번 변경 후 출고 (6EA)</t>
  </si>
  <si>
    <t>(27 EA는 세르비아 세관 통과 기간- 운송중)</t>
  </si>
  <si>
    <t>(4 EA는 세르비아 세관 통과 기간- 운송중)</t>
  </si>
  <si>
    <t xml:space="preserve">(29 EA는 세르비아 세관 통과 기간- 운송중) TZ38-10B694-CA → TZ38-10B694-CA03 품번 변경 후 출고 (6EA) </t>
  </si>
  <si>
    <t>7월 판매, 매입 이월 2 EA</t>
  </si>
  <si>
    <t>널산에서 8EA 무료로 제공</t>
  </si>
  <si>
    <t>PZ38-10B694-AD</t>
  </si>
  <si>
    <t>TUBE0000093</t>
  </si>
  <si>
    <t>CG01-38 (5M)</t>
  </si>
  <si>
    <t>TUBE0000101</t>
  </si>
  <si>
    <t>DBJ033</t>
  </si>
  <si>
    <t>TUBE0000104</t>
  </si>
  <si>
    <t>CG13-38 (5M)</t>
  </si>
  <si>
    <t>UKLA0-05011</t>
  </si>
  <si>
    <t>CG19-38 (08) (7M)</t>
  </si>
  <si>
    <t>TZ38-14A033-KA03</t>
  </si>
  <si>
    <t>↓Formlua-(From-sales-price-Master(EUR)</t>
  </si>
  <si>
    <t>↓Formlua-(From-sales-price-Master(USD)</t>
  </si>
  <si>
    <t>↓Invoice-rate-Key-in</t>
  </si>
  <si>
    <t>↓Invoice-Quantity-Key-in</t>
  </si>
  <si>
    <t>Free-of-Charge---Sample</t>
  </si>
  <si>
    <t>매출-마감-data</t>
  </si>
  <si>
    <t>invoice-no</t>
  </si>
  <si>
    <t>customer-</t>
  </si>
  <si>
    <t>Unit-price-Master-(EUR)</t>
  </si>
  <si>
    <t>Unit-price-Master-(USD)</t>
  </si>
  <si>
    <t>Exchange-Rate</t>
  </si>
  <si>
    <t>unit-price</t>
  </si>
  <si>
    <t>Master-unit-price</t>
  </si>
  <si>
    <t>Master-unit-price-Check</t>
  </si>
  <si>
    <t>TGS2025000002632</t>
  </si>
  <si>
    <t>TGS2025000002634</t>
  </si>
  <si>
    <t>TGS2025000002635</t>
  </si>
  <si>
    <t>TGS2025000002636</t>
  </si>
  <si>
    <t>TGS2025000002637</t>
  </si>
  <si>
    <t>TGS2025000002638</t>
  </si>
  <si>
    <t>references adding POKE-YOKE points</t>
  </si>
  <si>
    <t>Channel_mold_modification</t>
  </si>
  <si>
    <t>MICA_modification</t>
  </si>
  <si>
    <t>SZ38-10B694-A-PIA-03
Overmold (kalıp)</t>
  </si>
  <si>
    <t>SZ38-10B694-A-PIA-08
Overmold (kalıp)</t>
  </si>
  <si>
    <t>SZ38-10B694-A-PIA-03
Control Fixture</t>
  </si>
  <si>
    <t>SZ38-10B694-A-PIA-08
Control Fixture</t>
  </si>
  <si>
    <t>BEE24-CP003_TZ38-10B694-A-PIA-07_TT_241113
(Mold+C/F Cost)</t>
  </si>
  <si>
    <t>BEE24-CP002_TZ38-10B694-A-PIA-06_TT_241105
(Mold+C/F Cost)</t>
  </si>
  <si>
    <t>BEE24-CP001 - TZ38-10B694-PIA5_TT_241113
(Mold+C/F Cost)</t>
  </si>
  <si>
    <t>FE Suffix FD로 변경 후 출고 216 EA</t>
  </si>
  <si>
    <t>Show Room에 전시 진행, 시스템에서 삭제</t>
  </si>
  <si>
    <t>Ford에서 인보이스내 Location 정보 조정을 위한 환불 인보이스. Location 정보 조정 후 인보이스 발행 예정 (10월 중)</t>
  </si>
  <si>
    <t xml:space="preserve">Ford에서 인보이스내 Location 정보 조정을 위한 환불 인보이스. Location 정보 조정 후 인보이스 발행 예정 (10월 중)
</t>
  </si>
  <si>
    <t>HF Suffix HE로 변경 후 출고 216 EA</t>
  </si>
  <si>
    <t>EV-V4</t>
  </si>
  <si>
    <t>TGS2025000002956</t>
  </si>
  <si>
    <t>...-HI-POT TEST FIXTURES</t>
  </si>
  <si>
    <t>...-EUR PRE PRESS TOOLING</t>
  </si>
  <si>
    <t>...-EUR HOT-PRESS TOOLING</t>
  </si>
  <si>
    <t>...-EUR INSPECTION</t>
  </si>
  <si>
    <t>...-EUR GAUGE</t>
  </si>
  <si>
    <t>...-MICA TAPE ASSEMBLY
INTERCHANGABLE FIXTURES</t>
  </si>
  <si>
    <t>...-MICA TAPE EXISTED
ASSEMBLY BENCH ADAPTION</t>
  </si>
  <si>
    <t>2 pieces were returned to Nursan on October but returned invoice didnt issue yet.</t>
  </si>
  <si>
    <t>3 pieces were returned to Nursan on October but returned invoice didnt issue yet.</t>
  </si>
  <si>
    <t>5 pieces were returned to Nursan on October but returned invoice didnt issue yet.</t>
  </si>
  <si>
    <t>It is Mr. Cem's request. It has been sent for the Ford showroom.</t>
  </si>
  <si>
    <t>It is Mr. Cem's request. It has been sent for the Ford showroom. (1 pcs) sent to customs for the GTIP code. (1 pcs)</t>
  </si>
  <si>
    <t>Hand Carry to Serbia</t>
  </si>
  <si>
    <t>6월 구매 품목, 널산 지연 인보이스</t>
  </si>
  <si>
    <t>Interest Expenses (-)</t>
  </si>
  <si>
    <t>Hand Carry to Serbia</t>
    <phoneticPr fontId="5" type="noConversion"/>
  </si>
  <si>
    <t>5 pieces were returned to Nursan on October but returned invoice didnt issue yet.</t>
    <phoneticPr fontId="5" type="noConversion"/>
  </si>
  <si>
    <t>Uninvoiced Stock (customer)</t>
    <phoneticPr fontId="5" type="noConversion"/>
  </si>
  <si>
    <t>BEE24-CP001</t>
    <phoneticPr fontId="5" type="noConversion"/>
  </si>
  <si>
    <t>TZ38-10B694-AF01</t>
  </si>
  <si>
    <t xml:space="preserve">V710 BEV AWD </t>
  </si>
  <si>
    <t>TGS2025000003204</t>
  </si>
  <si>
    <t>MICA Tape Assembly Camera Control Bench Cost</t>
  </si>
  <si>
    <t>MICA Tape Assembly Interchangable Fixtures</t>
  </si>
  <si>
    <t>Takosan Project PPAP &amp; Trial Management</t>
  </si>
  <si>
    <t>Nursan inspected the parts. They will return them. A return invoice will not be issued</t>
  </si>
  <si>
    <t>The invoice has not been issued yet by the Nursan.</t>
  </si>
  <si>
    <t>Remark</t>
  </si>
  <si>
    <t>TGS2025000003603</t>
  </si>
  <si>
    <t>Injection mold modification</t>
  </si>
  <si>
    <t>Hi-pot Test Fixture</t>
  </si>
  <si>
    <t>Body/Cover Assembly Fixture Modification</t>
  </si>
  <si>
    <t>The part went to Nursan as BC and returned as BD.</t>
  </si>
  <si>
    <t>The part went to Nursan as AC and returned as AD.</t>
  </si>
  <si>
    <t>Example)</t>
    <phoneticPr fontId="5" type="noConversion"/>
  </si>
  <si>
    <t>Profit and Loss statement   FY 2026</t>
  </si>
  <si>
    <t>(Affiliate Company: Kyungshin cable Türkiye)</t>
    <phoneticPr fontId="22" type="noConversion"/>
  </si>
  <si>
    <t xml:space="preserve">FY </t>
    <phoneticPr fontId="22" type="noConversion"/>
  </si>
  <si>
    <t xml:space="preserve">  1.상품매출</t>
    <phoneticPr fontId="15" type="noConversion"/>
  </si>
  <si>
    <t>1. Merchandise</t>
    <phoneticPr fontId="15" type="noConversion"/>
  </si>
  <si>
    <t>FORD PHEV-E (V710)</t>
    <phoneticPr fontId="15" type="noConversion"/>
  </si>
  <si>
    <t>FORD PHEV-E (P703)</t>
    <phoneticPr fontId="15" type="noConversion"/>
  </si>
  <si>
    <t>BEV-E RWD</t>
    <phoneticPr fontId="5" type="noConversion"/>
  </si>
  <si>
    <t>BEV-E AWD</t>
    <phoneticPr fontId="5" type="noConversion"/>
  </si>
  <si>
    <t>Components</t>
    <phoneticPr fontId="15" type="noConversion"/>
  </si>
  <si>
    <t xml:space="preserve">  2. 기타 매출</t>
    <phoneticPr fontId="15" type="noConversion"/>
  </si>
  <si>
    <t>└ Scrap</t>
    <phoneticPr fontId="15" type="noConversion"/>
  </si>
  <si>
    <t>└ Test Parts</t>
    <phoneticPr fontId="56" type="noConversion"/>
  </si>
  <si>
    <t>└ Other</t>
    <phoneticPr fontId="56" type="noConversion"/>
  </si>
  <si>
    <t>BEV-H RESIDENCE Q.C Contract</t>
    <phoneticPr fontId="56" type="noConversion"/>
  </si>
  <si>
    <t xml:space="preserve">    └ 기타(투자비)</t>
    <phoneticPr fontId="15" type="noConversion"/>
  </si>
  <si>
    <t>└ Investment</t>
    <phoneticPr fontId="15" type="noConversion"/>
  </si>
  <si>
    <t>*(Deductions)</t>
    <phoneticPr fontId="56" type="noConversion"/>
  </si>
  <si>
    <t>*(Returns)</t>
    <phoneticPr fontId="56" type="noConversion"/>
  </si>
  <si>
    <t>Raw material</t>
    <phoneticPr fontId="22" type="noConversion"/>
  </si>
  <si>
    <t>Halb</t>
    <phoneticPr fontId="15" type="noConversion"/>
  </si>
  <si>
    <t>Other</t>
    <phoneticPr fontId="15" type="noConversion"/>
  </si>
  <si>
    <t xml:space="preserve">   기타(투자비)</t>
    <phoneticPr fontId="22" type="noConversion"/>
  </si>
  <si>
    <t>SELLING AND MARKETING EXPENSES</t>
    <phoneticPr fontId="22" type="noConversion"/>
  </si>
  <si>
    <t>Sample Expenses</t>
  </si>
  <si>
    <t>Rework &amp; Sorting Expenses</t>
  </si>
  <si>
    <t>Package Expense</t>
  </si>
  <si>
    <t>GENERAL ADMINISTRATION EXPENSES</t>
    <phoneticPr fontId="15" type="noConversion"/>
  </si>
  <si>
    <t>Employee Salaries Expenses</t>
  </si>
  <si>
    <t>Employee Benefits Expense</t>
  </si>
  <si>
    <t>Travel and Accomodation Expenses</t>
  </si>
  <si>
    <t>Business Hospitality Expenses</t>
  </si>
  <si>
    <t>Outsource Benefits and Services</t>
  </si>
  <si>
    <t>Vehicle Expenses</t>
  </si>
  <si>
    <t>Commission Expenses</t>
  </si>
  <si>
    <t>Services</t>
  </si>
  <si>
    <t>← 연말 재무재표 매칭</t>
    <phoneticPr fontId="15" type="noConversion"/>
  </si>
  <si>
    <t>Communication Expenses(Royalty)</t>
    <phoneticPr fontId="15" type="noConversion"/>
  </si>
  <si>
    <t>← 반기별 재무재표 매칭</t>
    <phoneticPr fontId="15" type="noConversion"/>
  </si>
  <si>
    <t xml:space="preserve"> Foreign Currency Translation of Profit</t>
    <phoneticPr fontId="15" type="noConversion"/>
  </si>
  <si>
    <t>Ⅶ. NON-OPERATING EXPENSES</t>
    <phoneticPr fontId="5" type="noConversion"/>
  </si>
  <si>
    <t>Other Ordinary Expenses and Losses(-)</t>
    <phoneticPr fontId="5" type="noConversion"/>
  </si>
  <si>
    <t>Management Master List</t>
    <phoneticPr fontId="56" type="noConversion"/>
  </si>
  <si>
    <t>Catergory</t>
  </si>
  <si>
    <t>Project Code</t>
  </si>
  <si>
    <t>List of received items</t>
  </si>
  <si>
    <t>V769</t>
  </si>
  <si>
    <t>Yazaki (BEV-M)</t>
  </si>
  <si>
    <t>BEV_E_TML_1</t>
  </si>
  <si>
    <t>Components (BEV-M)</t>
    <phoneticPr fontId="56" type="noConversion"/>
  </si>
  <si>
    <t>BEV_E_TML_2</t>
  </si>
  <si>
    <t>BEV_E_TML_3</t>
  </si>
  <si>
    <t>V710 / P703</t>
  </si>
  <si>
    <t>PHEV-E (V710) / (P703)</t>
    <phoneticPr fontId="56" type="noConversion"/>
  </si>
  <si>
    <t>V710</t>
  </si>
  <si>
    <t>BEV</t>
  </si>
  <si>
    <t>BEV-E (V710)</t>
    <phoneticPr fontId="56" type="noConversion"/>
  </si>
  <si>
    <t>BEV AWD/RWD</t>
  </si>
  <si>
    <t>Main Harness-AWD-RWD</t>
  </si>
  <si>
    <t>BEV-E (AWD/RWD, V710)</t>
    <phoneticPr fontId="56" type="noConversion"/>
  </si>
  <si>
    <t>TZ38-10B694-BA</t>
    <phoneticPr fontId="56" type="noConversion"/>
  </si>
  <si>
    <t>EV-V4</t>
    <phoneticPr fontId="56" type="noConversion"/>
  </si>
  <si>
    <t>TZ38-14A033-TA</t>
  </si>
  <si>
    <t>AWD/RWD PDU CONN ASSY</t>
  </si>
  <si>
    <t>MAF Inventory</t>
    <phoneticPr fontId="56" type="noConversion"/>
  </si>
  <si>
    <t>MAF Inventory</t>
  </si>
  <si>
    <t>BEV-E2 (V710)</t>
    <phoneticPr fontId="56" type="noConversion"/>
  </si>
  <si>
    <t>BEV-E2 (V710)</t>
  </si>
  <si>
    <t>BEV-E (AWD, V710)</t>
    <phoneticPr fontId="56" type="noConversion"/>
  </si>
  <si>
    <t>BEV-E (RWD, V710)</t>
    <phoneticPr fontId="56" type="noConversion"/>
  </si>
  <si>
    <t>Inventory Report</t>
    <phoneticPr fontId="56" type="noConversion"/>
  </si>
  <si>
    <t>Inventory Report</t>
  </si>
  <si>
    <t>`</t>
    <phoneticPr fontId="56" type="noConversion"/>
  </si>
  <si>
    <t>PHEV-E (V710) / (P703)</t>
  </si>
  <si>
    <t>BEV-E (V710)</t>
  </si>
  <si>
    <t>BEV-E (AWD/RWD, V710)</t>
  </si>
  <si>
    <t>BEV-E (AWD, V710)</t>
  </si>
  <si>
    <t>BEV-E (RWD, V710)</t>
  </si>
  <si>
    <t>2nd</t>
    <phoneticPr fontId="5" type="noConversion"/>
  </si>
  <si>
    <t>2026</t>
    <phoneticPr fontId="5" type="noConversion"/>
  </si>
  <si>
    <t>Profit and Loss statement   FY 2026</t>
    <phoneticPr fontId="5" type="noConversion"/>
  </si>
  <si>
    <t>%</t>
    <phoneticPr fontId="5" type="noConversion"/>
  </si>
  <si>
    <t>Profit and Loss statement   FY 2026</t>
    <phoneticPr fontId="7" type="noConversion"/>
  </si>
  <si>
    <t>Communication Expenses(Royalty)</t>
  </si>
  <si>
    <t>Ⅳ. SELLING &amp; ADMINISTRATIVE EXPENSES</t>
  </si>
  <si>
    <t>2026 MAF</t>
    <phoneticPr fontId="56" type="noConversion"/>
  </si>
  <si>
    <t>BEF2026000000011</t>
  </si>
  <si>
    <t>NRK2026000000081</t>
  </si>
  <si>
    <t>NRK2026000000080</t>
  </si>
  <si>
    <t>KCF2026000000004</t>
  </si>
  <si>
    <t>NRK2026000000161</t>
  </si>
  <si>
    <t>NRK2026000000160</t>
  </si>
  <si>
    <t>NRK2026000000169</t>
  </si>
  <si>
    <t>NRK2026000000159</t>
  </si>
  <si>
    <t>TGS2026000000060</t>
  </si>
  <si>
    <t>NRK2026000000301</t>
  </si>
  <si>
    <t>TGS2026000000061</t>
  </si>
  <si>
    <t>KCF2026000000008</t>
  </si>
  <si>
    <t>TGS2026000000047</t>
  </si>
  <si>
    <t>NRK2026000000302</t>
  </si>
  <si>
    <t>NRK2026000000303</t>
  </si>
  <si>
    <t>NRK2026000000423</t>
  </si>
  <si>
    <t>BEF2026000000047</t>
  </si>
  <si>
    <t>NRK2026000000471</t>
  </si>
  <si>
    <t>NRK2026000000472</t>
  </si>
  <si>
    <t>NRK2026000000473</t>
  </si>
  <si>
    <t>TGS2026000000083</t>
  </si>
  <si>
    <t>NRK2026000000555</t>
  </si>
  <si>
    <t>NRK2026000000554</t>
  </si>
  <si>
    <t>NRK2026000000556</t>
  </si>
  <si>
    <t>NRK2026000000557</t>
  </si>
  <si>
    <t>NRK2026000000559</t>
  </si>
  <si>
    <t>NRK2026000000558</t>
  </si>
  <si>
    <t>TGS2026000000117</t>
  </si>
  <si>
    <t>NRK2026000000619</t>
  </si>
  <si>
    <t>NRK2026000000620</t>
  </si>
  <si>
    <t>NRK2026000000621</t>
  </si>
  <si>
    <t>NRK2026000000674</t>
  </si>
  <si>
    <t>NRK2026000000673</t>
  </si>
  <si>
    <t>NRK2026000000685</t>
  </si>
  <si>
    <t>BEF2026000000073</t>
  </si>
  <si>
    <t>KSCE2026-TR001</t>
  </si>
  <si>
    <t>NRK2026000000725</t>
  </si>
  <si>
    <t>NRK2026000000726</t>
  </si>
  <si>
    <t>KCF2026000000020</t>
  </si>
  <si>
    <t>NRK2026000000836</t>
  </si>
  <si>
    <t>TGS2026000000171</t>
  </si>
  <si>
    <t>TGS2026000000170</t>
  </si>
  <si>
    <t>NRK2026000000820</t>
  </si>
  <si>
    <t>NRK2026000000819</t>
  </si>
  <si>
    <t>NRK2026000000879</t>
  </si>
  <si>
    <t>NRK2026000000918</t>
  </si>
  <si>
    <t>NRK2026000000917</t>
  </si>
  <si>
    <t>NRK2026000000955</t>
  </si>
  <si>
    <t>NRK2026000000958</t>
  </si>
  <si>
    <t>NRK2026000000956</t>
  </si>
  <si>
    <t>NRK2026000000959</t>
  </si>
  <si>
    <t>NRK2026000000957</t>
  </si>
  <si>
    <t>NRK2026000000960</t>
  </si>
  <si>
    <t>TGS2026000000211</t>
  </si>
  <si>
    <t>BEF2026000000098</t>
  </si>
  <si>
    <t>NRK2026000000961</t>
  </si>
  <si>
    <t>TGS2026000000205</t>
  </si>
  <si>
    <t>NRK2026000001018</t>
  </si>
  <si>
    <t>NRK2026000001017</t>
  </si>
  <si>
    <t>Balkan Kalıp</t>
  </si>
  <si>
    <t>Nursan</t>
  </si>
  <si>
    <t>Takosan</t>
  </si>
  <si>
    <t>KSCE</t>
  </si>
  <si>
    <t>BEV-E1 / BEV_E_TML_1</t>
  </si>
  <si>
    <t>Components</t>
    <phoneticPr fontId="13" type="noConversion"/>
  </si>
  <si>
    <t>BEV-E1 / BEV-E_TML_3</t>
  </si>
  <si>
    <t>Terminal</t>
  </si>
  <si>
    <t>PHEV-E MAIN W/H ASSY</t>
  </si>
  <si>
    <t>FORD PHEV-E (V710)</t>
    <phoneticPr fontId="13" type="noConversion"/>
  </si>
  <si>
    <t>BEV-E1 MAIN W/H ASSY</t>
  </si>
  <si>
    <t>PHEV-E JUMPER_BEC to ISC Conn</t>
  </si>
  <si>
    <t>BEV-E1 PDU_CONN ASSY</t>
  </si>
  <si>
    <t>BEV-E1 BUSBAR - Array 1 to Neg BEC</t>
  </si>
  <si>
    <t>BEV-E1 BUSBAR - Pos BEC to DCFC</t>
  </si>
  <si>
    <t>BEV-E1 BUSBAR - Neg BEC to DCFC</t>
  </si>
  <si>
    <t>PHEV-E Busbar - Array to Array (long)</t>
  </si>
  <si>
    <t>BEV-E1 BUSBAR - CIRCUIT BREAKER_A</t>
  </si>
  <si>
    <t>BEV-E1 BUSBAR - CIRCUIT BREAKER_B</t>
  </si>
  <si>
    <t>BEV-E1 BUSBAR - Array to Array (Straight)</t>
  </si>
  <si>
    <t>BEV-E1 BUSBAR - Array to Array (Angled)</t>
  </si>
  <si>
    <t>BEV-M BUS BAR ASY - POS BEC TO ARRAY 6 POS</t>
  </si>
  <si>
    <t>BEV-M BUS BAR ASY - COMMON BUSBAR ARRAY 6-5,5-4</t>
  </si>
  <si>
    <t>BEV-M BUS BAR ASY - CIRCUIT BREAKER TO ARRAY 3 POS</t>
  </si>
  <si>
    <t>BEV-M BUS BAR ASY - COMMON BUSBAR ARRAY 3-2,2-1</t>
  </si>
  <si>
    <t>BEV-M BUS BAR ASY - ARRAY 1 NEG TO NEG BEC</t>
  </si>
  <si>
    <t>BEV-M BUS BAR ASY - POS BEC TO DCFC POS</t>
  </si>
  <si>
    <t>BEV-M BUS BAR ASY - POS BEC TO DCFC NEG</t>
  </si>
  <si>
    <t>BEV-M BUS BAR ASY - ARRAY 4 NEG TO CIRCUIT BREAKER</t>
  </si>
  <si>
    <t>PDU length extended</t>
  </si>
  <si>
    <t>BEV-E1 BUSBAR - Array 4 to Array 5</t>
  </si>
  <si>
    <t>BEV-E1 BUSBAR Array 8 to Array 9</t>
  </si>
  <si>
    <t>BEV-E1 BUSBAR - Array 9 to Pos BEC</t>
  </si>
  <si>
    <t>BEV-E1 / BEV_E_TML_2</t>
  </si>
  <si>
    <t>PHEV-E Busbar - Array to Array (short)</t>
  </si>
  <si>
    <t>PHEV-E BUSBAR - Array 3 to 4</t>
  </si>
  <si>
    <t>BEV-E AWD MAIN W/H ASSY</t>
  </si>
  <si>
    <t>BEV-E1 BUSBAR - CIRCUT BREAKER_A</t>
  </si>
  <si>
    <t xml:space="preserve">BEV-E1 BUSBAR - Array to Array (Straight) </t>
  </si>
  <si>
    <t xml:space="preserve">BEV-E1 BUSBAR Array 8 to Array 9 </t>
  </si>
  <si>
    <t>BEV-E1 BUSBAR</t>
  </si>
  <si>
    <t>TZ38-14A033-AA04</t>
  </si>
  <si>
    <t>BUSBAR</t>
  </si>
  <si>
    <t>TZ38-14A033-BA04</t>
  </si>
  <si>
    <t>TZ38-14A033-CA04</t>
  </si>
  <si>
    <t>TZ38-14A033-DA04</t>
  </si>
  <si>
    <t>TZ38-14A033-EA04</t>
  </si>
  <si>
    <t>TZ38-14A033-GA04</t>
  </si>
  <si>
    <t>V4E25-CP003 Pre-Press Mold</t>
  </si>
  <si>
    <t>V4E25-CP003 Hot-Press Mold</t>
  </si>
  <si>
    <t>V4E25-CP003 Fixture/Gauge</t>
  </si>
  <si>
    <t>V4E25-CP004 Pre-Press Mold</t>
  </si>
  <si>
    <t>V4E25-CP004 Hot-Press Mold</t>
  </si>
  <si>
    <t>V4E25-CP004 Fixture/Gauge</t>
  </si>
  <si>
    <t>V4E25-CP005 Pre-Press Mold</t>
  </si>
  <si>
    <t>V4E25-CP005 Hot-Press Mold</t>
  </si>
  <si>
    <t>V4E25-CP005 Fixture/Gauge</t>
  </si>
  <si>
    <t>V4E25-CP006 Pre-Press Mold</t>
  </si>
  <si>
    <t>V4E25-CP006 Hot-Press Mold</t>
  </si>
  <si>
    <t>V4E25-CP006 Fixture/Gauge</t>
  </si>
  <si>
    <t>V4E25-CP007 Pre-Press Mold</t>
  </si>
  <si>
    <t>V4E25-CP007 Hot-Press Mold</t>
  </si>
  <si>
    <t>V4E25-CP007 Fixture/Gauge</t>
  </si>
  <si>
    <t>V4E25-CP008 Pre-Press Mold</t>
  </si>
  <si>
    <t>V4E25-CP008 Hot-Press Mold</t>
  </si>
  <si>
    <t>V4E25-CP008 Fixture/Gauge</t>
  </si>
  <si>
    <t>V4E25-CT003</t>
  </si>
  <si>
    <t>RIGID BUSBAR_C</t>
  </si>
  <si>
    <t>KSC2601-KCTR001</t>
  </si>
  <si>
    <t>KSC601-KCTR002</t>
  </si>
  <si>
    <t>KCF2026000000001</t>
  </si>
  <si>
    <t>KCF2026000000002</t>
  </si>
  <si>
    <t>KCF2026000000003</t>
  </si>
  <si>
    <t>SBA2026000000022</t>
  </si>
  <si>
    <t>KCF2026000000005</t>
  </si>
  <si>
    <t>KCF2026000000006</t>
  </si>
  <si>
    <t>KCF2026000000007</t>
  </si>
  <si>
    <t>KCF2026000000009</t>
  </si>
  <si>
    <t>KCF2026000000010</t>
  </si>
  <si>
    <t>KCF2026000000011</t>
  </si>
  <si>
    <t>KCF2026000000012</t>
  </si>
  <si>
    <t>KCF2026000000013</t>
  </si>
  <si>
    <t>KCF2026000000014</t>
  </si>
  <si>
    <t>KCF2026000000015</t>
  </si>
  <si>
    <t>KCF2026000000016</t>
  </si>
  <si>
    <t>KCF2026000000017</t>
  </si>
  <si>
    <t>KCF2026000000018</t>
  </si>
  <si>
    <t>KCF2026000000019</t>
  </si>
  <si>
    <t>KCF2026000000021</t>
  </si>
  <si>
    <t>MAA2026000003875</t>
  </si>
  <si>
    <t>KCF2026000000022</t>
  </si>
  <si>
    <t>KCF2026000000023</t>
  </si>
  <si>
    <t>KCF2026000000024</t>
  </si>
  <si>
    <t>KCF2026000000025</t>
  </si>
  <si>
    <t>KCF2026000000026</t>
  </si>
  <si>
    <t>KCF2026000000027</t>
  </si>
  <si>
    <t>KCF2026000000028</t>
  </si>
  <si>
    <t>2024 Omitted Part Cost</t>
  </si>
  <si>
    <t> BEV-E1 PDU_CONN ASSY</t>
  </si>
  <si>
    <t> BEV-E1 BUSBAR - Array 1 to Neg BEC</t>
  </si>
  <si>
    <t>PHEV-E MAIN W/H
ASSY</t>
  </si>
  <si>
    <t>PHEV-E Busbar -Array to Array (long)</t>
  </si>
  <si>
    <t>BEV-E1 BUSBAR -Array to Array
(Angled)</t>
  </si>
  <si>
    <t>BEV-E1 BUSBAR -Array 1 to Neg BEC</t>
  </si>
  <si>
    <t>BEV-E1 BUSBAR -Array 9 to Pos BEC</t>
  </si>
  <si>
    <t>BEV-E1 BUSBAR - Neg
BEC to DCFC</t>
  </si>
  <si>
    <t>BEV-E1 BUSBAR -CIRCUIT BREAKER_A</t>
  </si>
  <si>
    <t>BEV-E1 BUSBAR -CIRCUIT BREAKER_B</t>
  </si>
  <si>
    <t>BEV-E1 PDU_CONN
ASSY</t>
  </si>
  <si>
    <t>PHEV-E JUMPER_BEC
to ISC Conn</t>
  </si>
  <si>
    <t>BEV-E1 MAIN W/H
ASSY</t>
  </si>
  <si>
    <t>BEV-E1 BUSBAR - Pos
BEC to DCFC</t>
  </si>
  <si>
    <t>PHEV-E Busbar -Array to Array (short)</t>
  </si>
  <si>
    <t>BEV-E1 BUSBAR -Array 4 to Array 5</t>
  </si>
  <si>
    <t> BEV-E1 BUSBAR - Array to Array (Straight)</t>
  </si>
  <si>
    <t> BEV-E1 BUSBAR Array 8 to Array 9</t>
  </si>
  <si>
    <t>BEV-E1 BUSBAR -Array to Array
(Straight)</t>
  </si>
  <si>
    <t>BEV-E1 BUSBAR Array
8 to Array 9</t>
  </si>
  <si>
    <t>PHEV-E Busbar - Array
to Array (long)</t>
  </si>
  <si>
    <t>PHEV-E Busbar - Array
to Array (short)</t>
  </si>
  <si>
    <t>PHEV-E BUSBAR -Array 3 to 4</t>
  </si>
  <si>
    <t>BEV-E AWD MAIN
W/H ASSY</t>
  </si>
  <si>
    <t>BEV-E1 BUSBAR -CIRCUT BREAKER_A</t>
  </si>
  <si>
    <t>KCA2026000000001</t>
  </si>
  <si>
    <t>KCA2026000000002</t>
  </si>
  <si>
    <t>KIH2026000000001</t>
  </si>
  <si>
    <t>KIH2026000000002</t>
  </si>
  <si>
    <t>KIH2026000000004</t>
  </si>
  <si>
    <t>KIH2026000000006</t>
  </si>
  <si>
    <t>KIH2026000000007</t>
  </si>
  <si>
    <t>KIH2026000000008</t>
  </si>
  <si>
    <t>KIH2026000000010</t>
  </si>
  <si>
    <t>Kyungshin Cable Europe</t>
  </si>
  <si>
    <t>FORD OTOSAN ROMANIA S.R.L</t>
  </si>
  <si>
    <t>FORD AUSTRALIA PRODUCT ENGINEERING</t>
  </si>
  <si>
    <t>YAZAKI ROMANIA S. R. L</t>
  </si>
  <si>
    <t>FORD TECHNOLOGIES LİMİTED Dunton</t>
  </si>
  <si>
    <t>TZ38-14A033-TA04</t>
  </si>
  <si>
    <t>Price Difference</t>
  </si>
  <si>
    <t>Nursan’s late invoice.</t>
  </si>
  <si>
    <t>Late Customs Clearance Date</t>
  </si>
  <si>
    <t>KIH2026000000005</t>
  </si>
  <si>
    <t>Components</t>
    <phoneticPr fontId="16" type="noConversion"/>
  </si>
  <si>
    <t>BEV (AWD/RWD)</t>
  </si>
  <si>
    <t>NRK2026000001090</t>
  </si>
  <si>
    <t>NRK2026000001094</t>
  </si>
  <si>
    <t>NRK2026000001091</t>
  </si>
  <si>
    <t>NRK2026000001095</t>
  </si>
  <si>
    <t>NRK2026000001092</t>
  </si>
  <si>
    <t>NRK2026000001118</t>
  </si>
  <si>
    <t>NRK2026000001119</t>
  </si>
  <si>
    <t>TGS2026000000263</t>
  </si>
  <si>
    <t>TGS2026000000267</t>
  </si>
  <si>
    <t>NRK2026000001120</t>
  </si>
  <si>
    <t>NRK2026000001164</t>
  </si>
  <si>
    <t>NRK2026000001162</t>
  </si>
  <si>
    <t>NRK2026000001163</t>
  </si>
  <si>
    <t>NRK2026000001259</t>
  </si>
  <si>
    <t>NRK2026000001246</t>
  </si>
  <si>
    <t>NRK2026000001249</t>
  </si>
  <si>
    <t>NRK2026000001247</t>
  </si>
  <si>
    <t>NRK2026000001248</t>
  </si>
  <si>
    <t>NRK2026000001250</t>
  </si>
  <si>
    <t>NRK2026000001260</t>
  </si>
  <si>
    <t>BEF2026000000121</t>
  </si>
  <si>
    <t>TGS2026000000286</t>
  </si>
  <si>
    <t>TGS2026000000293</t>
  </si>
  <si>
    <t>TGS2026000000329</t>
  </si>
  <si>
    <t>KCF2026000000039</t>
  </si>
  <si>
    <t>NRK2026000001345</t>
  </si>
  <si>
    <t>NRK2026000001346</t>
  </si>
  <si>
    <t>KCF2026000000040</t>
  </si>
  <si>
    <t>NRK2026000001382</t>
  </si>
  <si>
    <t>NRK2026000001383</t>
  </si>
  <si>
    <t>NRK2026000001425</t>
  </si>
  <si>
    <t>TGS2026000000357</t>
  </si>
  <si>
    <t>NRK2026000001426</t>
  </si>
  <si>
    <t>NRK2026000001424</t>
  </si>
  <si>
    <t>TGS2026000000370</t>
  </si>
  <si>
    <t>TGS2026000000373</t>
  </si>
  <si>
    <t>KSCE2026-TR003</t>
  </si>
  <si>
    <t>BEF2026000000147</t>
  </si>
  <si>
    <t>NRK2026000001529</t>
  </si>
  <si>
    <t>TGS2026000000392</t>
  </si>
  <si>
    <t>NRK2026000001579</t>
  </si>
  <si>
    <t>NRK2026000001578</t>
  </si>
  <si>
    <t>NRK2026000001580</t>
  </si>
  <si>
    <t>NRK2026000001581</t>
  </si>
  <si>
    <t>NRK2026000001582</t>
  </si>
  <si>
    <t>NRK2026000001584</t>
  </si>
  <si>
    <t>NRK2026000001583</t>
  </si>
  <si>
    <t>NRK2026000001634</t>
  </si>
  <si>
    <t>NRK2026000001636</t>
  </si>
  <si>
    <t>NRK2026000001635</t>
  </si>
  <si>
    <t>NRK2026000001638</t>
  </si>
  <si>
    <t>NRK2026000001640</t>
  </si>
  <si>
    <t>NRK2026000001637</t>
  </si>
  <si>
    <t>NRK2026000001639</t>
  </si>
  <si>
    <t>NRK2026000001696</t>
  </si>
  <si>
    <t>NRK2026000001695</t>
  </si>
  <si>
    <t>NRK2026000001761</t>
  </si>
  <si>
    <t>NRK2026000001762</t>
  </si>
  <si>
    <t>NRK2026000001760</t>
  </si>
  <si>
    <t>NRK2026000001759</t>
  </si>
  <si>
    <t>TGS2026000000434</t>
  </si>
  <si>
    <t>BEF2026000000170</t>
  </si>
  <si>
    <t>NRK2026000001809</t>
  </si>
  <si>
    <t>NRK2026000001808</t>
  </si>
  <si>
    <t>TGS2026000000452</t>
  </si>
  <si>
    <t>TGS2026000000445</t>
  </si>
  <si>
    <t>NRK2026000001813</t>
  </si>
  <si>
    <t>NRK2026000001861</t>
  </si>
  <si>
    <t>NRK2026000001854</t>
  </si>
  <si>
    <t>NRK2026000001860</t>
  </si>
  <si>
    <t>NRK2026000001858</t>
  </si>
  <si>
    <t>NRK2026000001853</t>
  </si>
  <si>
    <t>NRK2026000001865</t>
  </si>
  <si>
    <t>NRK2026000001855</t>
  </si>
  <si>
    <t>NRK2026000001859</t>
  </si>
  <si>
    <t>NRK2026000001891</t>
  </si>
  <si>
    <t>NRK2026000001934</t>
  </si>
  <si>
    <t>NRK2026000001936</t>
  </si>
  <si>
    <t>NRK2026000001935</t>
  </si>
  <si>
    <t>NRK2026000001930</t>
  </si>
  <si>
    <t>NRK2026000001937</t>
  </si>
  <si>
    <t>NRK2026000001931</t>
  </si>
  <si>
    <t>NRK2026000001932</t>
  </si>
  <si>
    <t>TGS2026000000510</t>
  </si>
  <si>
    <t>NRK2026000001933</t>
  </si>
  <si>
    <t>TGS2026000000512</t>
  </si>
  <si>
    <t>NRK2026000001981</t>
  </si>
  <si>
    <t>NRK2026000001979</t>
  </si>
  <si>
    <t>NRK2026000001980</t>
  </si>
  <si>
    <t>NRK2026000002020</t>
  </si>
  <si>
    <t>NRK2026000002022</t>
  </si>
  <si>
    <t>NRK2026000002021</t>
  </si>
  <si>
    <t>NRK2026000002023</t>
  </si>
  <si>
    <t>BEF2026000000198</t>
  </si>
  <si>
    <t>NRK2026000002024</t>
  </si>
  <si>
    <t>BEV EV-V4 BUSBAR K</t>
  </si>
  <si>
    <t>BEV EV-V4 BUSBAR L</t>
  </si>
  <si>
    <t>BEV EV-V4 BUSBAR M</t>
  </si>
  <si>
    <t>TZ38-10B694-BB</t>
  </si>
  <si>
    <t>MAIN WIRING HARNESS</t>
  </si>
  <si>
    <t>TZ38-10B694-CB</t>
  </si>
  <si>
    <t>AWD Main length extended</t>
  </si>
  <si>
    <t>TZ38-14B680-AB</t>
  </si>
  <si>
    <t>TZ38-14A033-AB</t>
  </si>
  <si>
    <t>TZ38-14A033-BB</t>
  </si>
  <si>
    <t>TZ38-14A033-CB</t>
  </si>
  <si>
    <t>TZ38-14A033-DB</t>
  </si>
  <si>
    <t>TZ38-14A033-EB</t>
  </si>
  <si>
    <t>TZ38-14A033-GB</t>
  </si>
  <si>
    <t>PZ38-14A033-MD</t>
  </si>
  <si>
    <t xml:space="preserve">BEV-E1 BUSBAR POS BEC TO DCFC PROTECTOR </t>
  </si>
  <si>
    <t>TZ38-14A033-KB</t>
  </si>
  <si>
    <t>BEV EV-V4 BUSBAR KB</t>
  </si>
  <si>
    <t>TZ38-14A033-LB</t>
  </si>
  <si>
    <t>BEV EV-V4 BUSBAR LB</t>
  </si>
  <si>
    <t>BEV EV-V4 BUSBAR T</t>
  </si>
  <si>
    <t>Return invoice, not part return</t>
  </si>
  <si>
    <t>KCF2026000000030</t>
  </si>
  <si>
    <t>KCF2026000000029</t>
  </si>
  <si>
    <t>KCF2026000000031</t>
  </si>
  <si>
    <t>KCF2026000000033</t>
  </si>
  <si>
    <t>KCF2026000000032</t>
  </si>
  <si>
    <t>KCF2026000000035</t>
  </si>
  <si>
    <t>KCF2026000000034</t>
  </si>
  <si>
    <t>KCF2026000000036</t>
  </si>
  <si>
    <t>KCF2026000000037</t>
  </si>
  <si>
    <t>SBA2026000000603</t>
  </si>
  <si>
    <t>KCF2026000000038</t>
  </si>
  <si>
    <t>KCF2026000000041</t>
  </si>
  <si>
    <t>KCF2026000000043</t>
  </si>
  <si>
    <t>KCF2026000000042</t>
  </si>
  <si>
    <t>KCF2026000000044</t>
  </si>
  <si>
    <t>KCF2026000000045</t>
  </si>
  <si>
    <t>KCF2026000000046</t>
  </si>
  <si>
    <t>KCF2026000000047</t>
  </si>
  <si>
    <t>KCF2026000000048</t>
  </si>
  <si>
    <t>KCF2026000000049</t>
  </si>
  <si>
    <t>KCF2026000000050</t>
  </si>
  <si>
    <t>KCF2026000000052</t>
  </si>
  <si>
    <t>KCF2026000000051</t>
  </si>
  <si>
    <t>KCF2026000000053</t>
  </si>
  <si>
    <t>KCF2026000000054</t>
  </si>
  <si>
    <t>KCF2026000000055</t>
  </si>
  <si>
    <t>KCF2026000000056</t>
  </si>
  <si>
    <t>KCF2026000000057</t>
  </si>
  <si>
    <t>KCF2026000000058</t>
  </si>
  <si>
    <t>KCF2026000000059</t>
  </si>
  <si>
    <t>KCF2026000000060</t>
  </si>
  <si>
    <t>KCF2026000000061</t>
  </si>
  <si>
    <t>KCF2026000000062</t>
  </si>
  <si>
    <t>KCF2026000000063</t>
  </si>
  <si>
    <t>KCF2026000000064</t>
  </si>
  <si>
    <t>KCF2026000000065</t>
  </si>
  <si>
    <t>FORD PHEV-E (V710)</t>
    <phoneticPr fontId="4" type="noConversion"/>
  </si>
  <si>
    <t>BEV-E RWD</t>
    <phoneticPr fontId="4" type="noConversion"/>
  </si>
  <si>
    <t>BEV-E AWD</t>
    <phoneticPr fontId="4" type="noConversion"/>
  </si>
  <si>
    <t>FORD PHEV-E (P703)</t>
    <phoneticPr fontId="4" type="noConversion"/>
  </si>
  <si>
    <t>*(Returns)</t>
    <phoneticPr fontId="0" type="noConversion"/>
  </si>
  <si>
    <t>KIH2026000000009</t>
  </si>
  <si>
    <t>KIH2026000000011</t>
  </si>
  <si>
    <t>KIH2026000000012</t>
  </si>
  <si>
    <t>KIH2026000000013</t>
  </si>
  <si>
    <t>KIH2026000000014</t>
  </si>
  <si>
    <t>KIH2026000000015</t>
  </si>
  <si>
    <t>KIH2026000000016</t>
  </si>
  <si>
    <t>KIH2026000000017</t>
  </si>
  <si>
    <t>KIH2026000000020</t>
  </si>
  <si>
    <t>FORD WERKE GMBH-MERKENİCH ENGINEERING CENTER</t>
  </si>
  <si>
    <t>Components</t>
    <phoneticPr fontId="10" type="noConversion"/>
  </si>
  <si>
    <t>Import</t>
  </si>
  <si>
    <t>NRK2026000002040</t>
  </si>
  <si>
    <t>BEV-E2 MAIN W/H ASSY</t>
  </si>
  <si>
    <t>SZ38-10B694-AD</t>
  </si>
  <si>
    <t>KSC2602-KCTR127</t>
  </si>
  <si>
    <t>KSC2602-KCTR001</t>
  </si>
  <si>
    <t>V4E25-CT201</t>
  </si>
  <si>
    <t>BUSBAR_OVERMOLD_A</t>
  </si>
  <si>
    <t>BUSBAR_OVERMOLD_A_PREMOLD</t>
  </si>
  <si>
    <t>V4E25-CT001</t>
  </si>
  <si>
    <t>RIGID BUSBAR_A</t>
  </si>
  <si>
    <t>V4E25-CT202</t>
  </si>
  <si>
    <t>BUSBAR_OVERMOLD_B</t>
  </si>
  <si>
    <t>BUSBAR_OVERMOLD_B_PREMOLD</t>
  </si>
  <si>
    <t>V4E25-CT002</t>
  </si>
  <si>
    <t>RIGID BUSBAR_B</t>
  </si>
  <si>
    <t>V4E25-CT203</t>
  </si>
  <si>
    <t>BUSBAR_OVERMOLD_C</t>
  </si>
  <si>
    <t>BUSBAR_OVERMOLD_C_PREMOLD</t>
  </si>
  <si>
    <t>V4E25-CT204</t>
  </si>
  <si>
    <t>BUSBAR_OVERMOLD_D</t>
  </si>
  <si>
    <t>BUSBAR_OVERMOLD_D_PREMOLD</t>
  </si>
  <si>
    <t>V4E25-CT004</t>
  </si>
  <si>
    <t>RIGID BUSBAR_D</t>
  </si>
  <si>
    <t>V4E25-CT205</t>
  </si>
  <si>
    <t>BUSBAR_OVERMOLD_E</t>
  </si>
  <si>
    <t>BUSBAR_OVERMOLD_E_PREMOLD</t>
  </si>
  <si>
    <t>V4E25-CT005</t>
  </si>
  <si>
    <t>RIGID BUSBAR_E</t>
  </si>
  <si>
    <t>V4E25-CP001</t>
  </si>
  <si>
    <t>BUSBAR_OVERMOLD_BODY_G</t>
  </si>
  <si>
    <t>V4E25-CP002</t>
  </si>
  <si>
    <t>BUSBAR_OVERMOLD_COVER_G</t>
  </si>
  <si>
    <t>V4E25-CT006</t>
  </si>
  <si>
    <t>RIGID BUSBAR_G</t>
  </si>
  <si>
    <t>Non-deductible expenses(KKEG)</t>
    <phoneticPr fontId="5" type="noConversion"/>
  </si>
  <si>
    <t xml:space="preserve"> ₺88,653,871.61 </t>
  </si>
  <si>
    <t>BEV-E RWD</t>
  </si>
  <si>
    <t>BEV-E AWD</t>
  </si>
  <si>
    <t>Other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</si>
</sst>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3">
    <x:numFmt numFmtId="41" formatCode="_-* #,##0_-;\-* #,##0_-;_-* &quot;-&quot;_-;_-@_-"/>
    <x:numFmt numFmtId="43" formatCode="_-* #,##0.00_-;\-* #,##0.00_-;_-* &quot;-&quot;??_-;_-@_-"/>
    <x:numFmt numFmtId="176" formatCode="&quot;₺&quot;#,##0;[Red]\-&quot;₺&quot;#,##0"/>
    <x:numFmt numFmtId="177" formatCode="&quot;₺&quot;#,##0.00;[Red]\-&quot;₺&quot;#,##0.00"/>
    <x:numFmt numFmtId="178" formatCode="_-&quot;₺&quot;* #,##0.00_-;\-&quot;₺&quot;* #,##0.00_-;_-&quot;₺&quot;* &quot;-&quot;??_-;_-@_-"/>
    <x:numFmt numFmtId="179" formatCode="#,##0_ "/>
    <x:numFmt numFmtId="180" formatCode="_-* #,##0.00_-;\-* #,##0.00_-;_-* &quot;-&quot;_-;_-@_-"/>
    <x:numFmt numFmtId="181" formatCode="#,##0.00_ "/>
    <x:numFmt numFmtId="182" formatCode="#,##0.0000000_ "/>
    <x:numFmt numFmtId="183" formatCode="_-* #,##0.00000_-;\-* #,##0.00000_-;_-* &quot;-&quot;_-;_-@_-"/>
    <x:numFmt numFmtId="184" formatCode="0.0%"/>
    <x:numFmt numFmtId="185" formatCode="0_);[Red]\(0\)"/>
    <x:numFmt numFmtId="186" formatCode="[$€-2]\ #,##0.00"/>
    <x:numFmt numFmtId="187" formatCode="_-[$€-2]\ * #,##0.00_-;\-[$€-2]\ * #,##0.00_-;_-[$€-2]\ * &quot;-&quot;??_-;_-@_-"/>
    <x:numFmt numFmtId="188" formatCode="_-[$₺-41F]* #,##0.00_-;\-[$₺-41F]* #,##0.00_-;_-[$₺-41F]* &quot;-&quot;??_-;_-@_-"/>
    <x:numFmt numFmtId="189" formatCode="_-[$$-409]* #,##0.00_ ;_-[$$-409]* \-#,##0.00\ ;_-[$$-409]* &quot;-&quot;??_ ;_-@_ "/>
    <x:numFmt numFmtId="190" formatCode="\$#,##0.00"/>
    <x:numFmt numFmtId="192" formatCode="&quot;₺&quot;#,##0.00"/>
    <x:numFmt numFmtId="193" formatCode="0.0000"/>
    <x:numFmt numFmtId="194" formatCode="[$€-2]\ #,##0.00;[Red]\-[$€-2]\ #,##0.00"/>
    <x:numFmt numFmtId="195" formatCode="[$$-409]#,##0.00_ ;\-[$$-409]#,##0.00\ "/>
    <x:numFmt numFmtId="197" formatCode="_-[$€-2]\ * #,##0_-;\-[$€-2]\ * #,##0_-;_-[$€-2]\ * &quot;-&quot;??_-;_-@_-"/>
    <x:numFmt numFmtId="199" formatCode="[$$-409]#,##0.00_ ;[Red]\-[$$-409]#,##0.00\ "/>
  </x:numFmts>
  <x:fonts count="98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62"/>
      <x:scheme val="minor"/>
    </x:font>
    <x:font>
      <x:sz val="11"/>
      <x:color theme="1"/>
      <x:name val="맑은 고딕"/>
      <x:family val="2"/>
      <x:charset val="162"/>
      <x:scheme val="minor"/>
    </x:font>
    <x:font>
      <x:sz val="11"/>
      <x:color theme="1"/>
      <x:name val="맑은 고딕"/>
      <x:family val="2"/>
      <x:charset val="162"/>
      <x:scheme val="minor"/>
    </x:font>
    <x:font>
      <x:sz val="11"/>
      <x:color theme="1"/>
      <x:name val="맑은 고딕"/>
      <x:family val="2"/>
      <x:charset val="162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1"/>
      <x:color theme="0"/>
      <x:name val="맑은 고딕"/>
      <x:family val="2"/>
      <x:charset val="129"/>
      <x:scheme val="minor"/>
    </x:font>
    <x:font>
      <x:sz val="10"/>
      <x:name val="Calibri"/>
      <x:family val="2"/>
    </x:font>
    <x:font>
      <x:sz val="10"/>
      <x:name val="Arial"/>
      <x:family val="2"/>
    </x:font>
    <x:font>
      <x:b/>
      <x:sz val="10"/>
      <x:name val="Calibri"/>
      <x:family val="2"/>
    </x:font>
    <x:font>
      <x:sz val="10"/>
      <x:name val="맑은 고딕"/>
      <x:family val="3"/>
      <x:charset val="129"/>
    </x:font>
    <x:font>
      <x:sz val="10"/>
      <x:name val="돋움"/>
      <x:family val="3"/>
      <x:charset val="129"/>
    </x:font>
    <x:font>
      <x:sz val="10"/>
      <x:name val="돋움"/>
      <x:family val="2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</x:font>
    <x:font>
      <x:sz val="10"/>
      <x:color rgb="FFFF0000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15"/>
      <x:name val="맑은 고딕"/>
      <x:family val="3"/>
      <x:charset val="129"/>
    </x:font>
    <x:font>
      <x:b/>
      <x:sz val="10"/>
      <x:color rgb="FFFF0000"/>
      <x:name val="맑은 고딕"/>
      <x:family val="3"/>
      <x:charset val="129"/>
    </x:font>
    <x:font>
      <x:b/>
      <x:sz val="13"/>
      <x:name val="맑은 고딕"/>
      <x:family val="3"/>
      <x:charset val="129"/>
    </x:font>
    <x:font>
      <x:sz val="11"/>
      <x:color theme="1"/>
      <x:name val="맑은 고딕"/>
      <x:family val="2"/>
      <x:scheme val="minor"/>
    </x:font>
    <x:font>
      <x:sz val="11"/>
      <x:color theme="1"/>
      <x:name val="맑은 고딕"/>
      <x:family val="3"/>
      <x:charset val="129"/>
      <x:scheme val="minor"/>
    </x:font>
    <x:font>
      <x:b/>
      <x:sz val="10"/>
      <x:name val="Arial"/>
      <x:family val="2"/>
    </x:font>
    <x:font>
      <x:b/>
      <x:sz val="10"/>
      <x:color rgb="FFFF0000"/>
      <x:name val="맑은 고딕"/>
      <x:family val="3"/>
      <x:charset val="129"/>
      <x:scheme val="minor"/>
    </x:font>
    <x:font>
      <x:b/>
      <x:sz val="15"/>
      <x:name val="Calibri"/>
      <x:family val="2"/>
    </x:font>
    <x:font>
      <x:b/>
      <x:sz val="13"/>
      <x:name val="Calibri"/>
      <x:family val="2"/>
    </x:font>
    <x:font>
      <x:b/>
      <x:sz val="11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</x:font>
    <x:font>
      <x:sz val="11"/>
      <x:color rgb="FFFF0000"/>
      <x:name val="맑은 고딕"/>
      <x:family val="2"/>
      <x:charset val="129"/>
      <x:scheme val="minor"/>
    </x:font>
    <x:font>
      <x:b/>
      <x:sz val="10"/>
      <x:name val="돋움"/>
      <x:family val="2"/>
      <x:charset val="129"/>
    </x:font>
    <x:font>
      <x:sz val="10"/>
      <x:color rgb="FF0000FF"/>
      <x:name val="맑은 고딕"/>
      <x:family val="3"/>
      <x:charset val="129"/>
    </x:font>
    <x:font>
      <x:sz val="10"/>
      <x:color theme="1"/>
      <x:name val="Calibri"/>
      <x:family val="2"/>
    </x:font>
    <x:font>
      <x:sz val="10"/>
      <x:color theme="1"/>
      <x:name val="Arial"/>
      <x:family val="2"/>
    </x:font>
    <x:font>
      <x:b/>
      <x:sz val="9"/>
      <x:color indexed="81"/>
      <x:name val="돋움"/>
      <x:family val="3"/>
      <x:charset val="129"/>
    </x:font>
    <x:font>
      <x:b/>
      <x:sz val="10"/>
      <x:color theme="1"/>
      <x:name val="맑은 고딕"/>
      <x:family val="3"/>
      <x:charset val="129"/>
      <x:scheme val="minor"/>
    </x:font>
    <x:font>
      <x:sz val="10"/>
      <x:color indexed="8"/>
      <x:name val="Calibri"/>
      <x:family val="2"/>
      <x:charset val="162"/>
    </x:font>
    <x:font>
      <x:sz val="11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sz val="11"/>
      <x:color rgb="FF0000FF"/>
      <x:name val="맑은 고딕"/>
      <x:family val="2"/>
      <x:charset val="129"/>
      <x:scheme val="minor"/>
    </x:font>
    <x:font>
      <x:i/>
      <x:sz val="10"/>
      <x:color theme="4" tint="-0.249977111117893"/>
      <x:name val="맑은 고딕"/>
      <x:family val="3"/>
      <x:charset val="129"/>
    </x:font>
    <x:font>
      <x:b/>
      <x:sz val="11"/>
      <x:color theme="0"/>
      <x:name val="맑은 고딕"/>
      <x:family val="3"/>
      <x:charset val="129"/>
      <x:scheme val="minor"/>
    </x:font>
    <x:font>
      <x:b/>
      <x:sz val="10"/>
      <x:color rgb="FF0000FF"/>
      <x:name val="맑은 고딕"/>
      <x:family val="3"/>
      <x:charset val="129"/>
    </x:font>
    <x:font>
      <x:b/>
      <x:sz val="11"/>
      <x:color rgb="FF0000FF"/>
      <x:name val="맑은 고딕"/>
      <x:family val="3"/>
      <x:charset val="129"/>
      <x:scheme val="minor"/>
    </x:font>
    <x:font>
      <x:b/>
      <x:i/>
      <x:sz val="11"/>
      <x:color theme="1"/>
      <x:name val="맑은 고딕"/>
      <x:family val="3"/>
      <x:charset val="129"/>
      <x:scheme val="minor"/>
    </x:font>
    <x:font>
      <x:i/>
      <x:sz val="9"/>
      <x:color theme="0" tint="-0.249977111117893"/>
      <x:name val="맑은 고딕"/>
      <x:family val="3"/>
      <x:charset val="129"/>
      <x:scheme val="minor"/>
    </x:font>
    <x:font>
      <x:sz val="10"/>
      <x:color theme="0" tint="-0.249977111117893"/>
      <x:name val="맑은 고딕"/>
      <x:family val="3"/>
      <x:charset val="129"/>
    </x:font>
    <x:font>
      <x:b/>
      <x:sz val="8"/>
      <x:color theme="0"/>
      <x:name val="맑은 고딕"/>
      <x:family val="3"/>
      <x:charset val="129"/>
      <x:scheme val="minor"/>
    </x:font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</x:font>
    <x:font>
      <x:sz val="11"/>
      <x:color theme="1"/>
      <x:name val="Calibri"/>
      <x:family val="2"/>
      <x:charset val="162"/>
    </x:font>
    <x:font>
      <x:sz val="11"/>
      <x:color indexed="8"/>
      <x:name val="Calibri"/>
      <x:family val="2"/>
      <x:charset val="162"/>
    </x:font>
    <x:font>
      <x:b/>
      <x:sz val="11"/>
      <x:color theme="1"/>
      <x:name val="맑은 고딕"/>
      <x:family val="2"/>
      <x:charset val="162"/>
      <x:scheme val="minor"/>
    </x:font>
    <x:font>
      <x:b/>
      <x:sz val="11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b/>
      <x:i/>
      <x:sz val="11"/>
      <x:color theme="9" tint="-0.249977111117893"/>
      <x:name val="Calibri"/>
      <x:family val="2"/>
      <x:charset val="162"/>
    </x:font>
    <x:font>
      <x:b/>
      <x:i/>
      <x:sz val="10"/>
      <x:color theme="9" tint="-0.249977111117893"/>
      <x:name val="맑은 고딕"/>
      <x:family val="3"/>
      <x:charset val="129"/>
    </x:font>
    <x:font>
      <x:b/>
      <x:sz val="10"/>
      <x:color theme="9" tint="-0.249977111117893"/>
      <x:name val="맑은 고딕"/>
      <x:family val="3"/>
      <x:charset val="129"/>
    </x:font>
    <x:font>
      <x:i/>
      <x:sz val="10"/>
      <x:name val="맑은 고딕"/>
      <x:family val="3"/>
      <x:charset val="129"/>
    </x:font>
    <x:font>
      <x:i/>
      <x:sz val="10"/>
      <x:color theme="1"/>
      <x:name val="맑은 고딕"/>
      <x:family val="3"/>
      <x:charset val="129"/>
      <x:scheme val="minor"/>
    </x:font>
    <x:font>
      <x:i/>
      <x:sz val="11"/>
      <x:color theme="1"/>
      <x:name val="Calibri"/>
      <x:family val="2"/>
      <x:charset val="162"/>
    </x:font>
    <x:font>
      <x:sz val="12"/>
      <x:color theme="1"/>
      <x:name val="맑은 고딕"/>
      <x:family val="2"/>
      <x:charset val="162"/>
      <x:scheme val="minor"/>
    </x:font>
    <x:font>
      <x:sz val="9"/>
      <x:color indexed="81"/>
      <x:name val="Tahoma"/>
      <x:family val="2"/>
      <x:charset val="162"/>
    </x:font>
    <x:font>
      <x:b/>
      <x:sz val="9"/>
      <x:color indexed="81"/>
      <x:name val="Tahoma"/>
      <x:family val="2"/>
      <x:charset val="162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strike/>
      <x:sz val="10"/>
      <x:name val="맑은 고딕"/>
      <x:family val="3"/>
      <x:charset val="129"/>
    </x:font>
    <x:font>
      <x:strike/>
      <x:sz val="10"/>
      <x:color theme="1"/>
      <x:name val="맑은 고딕"/>
      <x:family val="3"/>
      <x:charset val="129"/>
    </x:font>
    <x:font>
      <x:strike/>
      <x:sz val="10"/>
      <x:color rgb="FFFF0000"/>
      <x:name val="맑은 고딕"/>
      <x:family val="3"/>
      <x:charset val="129"/>
    </x:font>
    <x:font>
      <x:sz val="11"/>
      <x:name val="맑은 고딕"/>
      <x:family val="2"/>
      <x:charset val="129"/>
      <x:scheme val="minor"/>
    </x:font>
    <x:font>
      <x:sz val="11"/>
      <x:color indexed="81"/>
      <x:name val="Tahoma"/>
      <x:family val="2"/>
      <x:charset val="162"/>
    </x:font>
    <x:font>
      <x:sz val="12"/>
      <x:color rgb="FF0000FF"/>
      <x:name val="맑은 고딕"/>
      <x:family val="3"/>
      <x:charset val="129"/>
    </x:font>
    <x:font>
      <x:sz val="12"/>
      <x:name val="맑은 고딕"/>
      <x:family val="3"/>
      <x:charset val="129"/>
    </x:font>
    <x:font>
      <x:b/>
      <x:sz val="11"/>
      <x:color rgb="FFFF0000"/>
      <x:name val="맑은 고딕"/>
      <x:family val="3"/>
      <x:charset val="129"/>
      <x:scheme val="minor"/>
    </x:font>
    <x:font>
      <x:b/>
      <x:sz val="14"/>
      <x:color rgb="FF0000FF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b/>
      <x:sz val="14"/>
      <x:color theme="1"/>
      <x:name val="맑은 고딕"/>
      <x:family val="3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2"/>
      <x:scheme val="minor"/>
    </x:font>
    <x:font>
      <x:sz val="9"/>
      <x:color theme="1"/>
      <x:name val="맑은 고딕"/>
      <x:family val="2"/>
      <x:charset val="162"/>
      <x:scheme val="minor"/>
    </x:font>
    <x:font>
      <x:sz val="9"/>
      <x:color theme="1"/>
      <x:name val="Malgun Gothic"/>
      <x:family val="2"/>
    </x:font>
    <x:font>
      <x:sz val="14"/>
      <x:color indexed="81"/>
      <x:name val="Tahoma"/>
      <x:family val="2"/>
      <x:charset val="162"/>
    </x:font>
    <x:font>
      <x:b/>
      <x:sz val="10"/>
      <x:name val="맑은 고딕"/>
      <x:family val="3"/>
      <x:charset val="129"/>
    </x:font>
    <x:font>
      <x:i/>
      <x:sz val="10"/>
      <x:color theme="0" tint="-0.499984740745262"/>
      <x:name val="맑은 고딕"/>
      <x:family val="3"/>
      <x:charset val="129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b/>
      <x:sz val="10"/>
      <x:color theme="5"/>
      <x:name val="맑은 고딕"/>
      <x:family val="3"/>
      <x:charset val="129"/>
      <x:scheme val="minor"/>
    </x:font>
    <x:font>
      <x:i/>
      <x:sz val="10"/>
      <x:color theme="0" tint="-0.499984740745262"/>
      <x:name val="맑은 고딕"/>
      <x:family val="3"/>
      <x:charset val="129"/>
      <x:scheme val="minor"/>
    </x:font>
    <x:font>
      <x:sz val="10"/>
      <x:color theme="0" tint="-0.249977111117893"/>
      <x:name val="맑은 고딕"/>
      <x:family val="3"/>
      <x:charset val="129"/>
      <x:scheme val="minor"/>
    </x:font>
    <x:font>
      <x:sz val="10"/>
      <x:color theme="1"/>
      <x:name val="맑은 고딕"/>
      <x:family val="2"/>
      <x:scheme val="minor"/>
    </x:font>
    <x:font>
      <x:sz val="7"/>
      <x:color theme="1"/>
      <x:name val="맑은 고딕"/>
      <x:family val="2"/>
      <x:scheme val="minor"/>
    </x:font>
    <x:font>
      <x:sz val="10"/>
      <x:color theme="1"/>
      <x:name val="맑은 고딕"/>
      <x:family val="2"/>
      <x:charset val="162"/>
      <x:scheme val="minor"/>
    </x:font>
    <x:font>
      <x:sz val="7"/>
      <x:color theme="1"/>
      <x:name val="맑은 고딕"/>
      <x:family val="2"/>
      <x:charset val="162"/>
      <x:scheme val="minor"/>
    </x:font>
    <x:font>
      <x:sz val="5"/>
      <x:color theme="1"/>
      <x:name val="맑은 고딕"/>
      <x:family val="3"/>
      <x:charset val="129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indexed="9"/>
        <x:bgColor indexed="9"/>
      </x:patternFill>
    </x:fill>
    <x:fill>
      <x:patternFill patternType="solid">
        <x:fgColor theme="5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/>
        <x:bgColor indexed="9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9999"/>
        <x:bgColor indexed="64"/>
      </x:patternFill>
    </x:fill>
    <x:fill>
      <x:patternFill patternType="solid">
        <x:fgColor theme="7" tint="-0.249977111117893"/>
        <x:bgColor indexed="64"/>
      </x:patternFill>
    </x:fill>
    <x:fill>
      <x:patternFill patternType="solid">
        <x:fgColor theme="6" tint="0.59999389629810485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FCE4D6"/>
        <x:bgColor indexed="64"/>
      </x:patternFill>
    </x:fill>
  </x:fills>
  <x:borders count="60">
    <x:border>
      <x:left/>
      <x:right/>
      <x:top/>
      <x:bottom/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double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medium">
        <x:color auto="1"/>
      </x:bottom>
      <x:diagonal/>
    </x:border>
    <x:border>
      <x:left/>
      <x:right style="thin">
        <x:color indexed="64"/>
      </x:right>
      <x:top style="double">
        <x:color auto="1"/>
      </x:top>
      <x:bottom style="medium">
        <x:color auto="1"/>
      </x:bottom>
      <x:diagonal/>
    </x:border>
    <x:border>
      <x:left style="hair">
        <x:color theme="0" tint="-0.34998626667073579"/>
      </x:left>
      <x:right/>
      <x:top/>
      <x:bottom/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rgb="FF0000FF"/>
      </x:left>
      <x:right style="medium">
        <x:color rgb="FF0000FF"/>
      </x:right>
      <x:top style="medium">
        <x:color rgb="FF0000FF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  <x:border>
      <x:left style="thin">
        <x:color indexed="64"/>
      </x:left>
      <x:right/>
      <x:top style="double">
        <x:color auto="1"/>
      </x:top>
      <x:bottom style="medium">
        <x:color auto="1"/>
      </x:bottom>
      <x:diagonal/>
    </x:border>
  </x:borders>
  <x:cellStyleXfs count="7">
    <x:xf numFmtId="0" fontId="0" fillId="0" borderId="0">
      <x:alignment vertical="center"/>
    </x:xf>
    <x:xf numFmtId="41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178" fontId="6" fillId="0" borderId="0" applyFont="0" applyFill="0" applyBorder="0" applyAlignment="0" applyProtection="0"/>
    <x:xf numFmtId="0" fontId="28" fillId="10" borderId="31" xfId="0" applyFont="1" applyFill="1" applyBorder="1" applyAlignment="1">
      <x:alignment horizontal="center" vertical="center"/>
    </x:xf>
    <x:xf numFmtId="0" fontId="36" fillId="0" borderId="37" xfId="0" applyFont="1" applyBorder="1" applyAlignment="1">
      <x:alignment horizontal="center" vertical="center"/>
    </x:xf>
  </x:cellStyleXfs>
  <x:cellXfs count="857">
    <x:xf numFmtId="0" fontId="0" fillId="0" borderId="0" xfId="0">
      <x:alignment vertical="center"/>
    </x:xf>
    <x:xf numFmtId="0" fontId="28" fillId="0" borderId="0" xfId="0" applyFont="1" applyAlignment="1">
      <x:alignment horizontal="center" vertical="center"/>
    </x:xf>
    <x:xf numFmtId="0" fontId="28" fillId="31" borderId="16" xfId="0" applyFont="1" applyFill="1" applyBorder="1" applyAlignment="1">
      <x:alignment horizontal="center" vertical="center"/>
    </x:xf>
    <x:xf numFmtId="0" fontId="23" fillId="10" borderId="16" xfId="0" applyFont="1" applyFill="1" applyBorder="1" applyAlignment="1">
      <x:alignment horizontal="center" vertical="center"/>
    </x:xf>
    <x:xf numFmtId="179" fontId="18" fillId="0" borderId="0" xfId="0" applyNumberFormat="1" applyFont="1" applyAlignment="1">
      <x:alignment horizontal="center" vertical="center"/>
    </x:xf>
    <x:xf numFmtId="179" fontId="12" fillId="0" borderId="0" xfId="0" applyNumberFormat="1" applyFont="1" applyAlignment="1">
      <x:alignment horizontal="center" vertical="center"/>
    </x:xf>
    <x:xf numFmtId="0" fontId="28" fillId="10" borderId="32" xfId="0" applyFont="1" applyFill="1" applyBorder="1" applyAlignment="1">
      <x:alignment horizontal="center" vertical="center"/>
    </x:xf>
    <x:xf numFmtId="0" fontId="36" fillId="0" borderId="36" xfId="0" applyFont="1" applyBorder="1" applyAlignment="1">
      <x:alignment horizontal="center" vertical="center"/>
    </x:xf>
    <x:xf numFmtId="179" fontId="9" fillId="0" borderId="0" xfId="0" applyNumberFormat="1" applyFont="1" applyAlignment="1">
      <x:alignment vertical="top"/>
    </x:xf>
    <x:xf numFmtId="179" fontId="9" fillId="0" borderId="0" xfId="0" applyNumberFormat="1" applyFont="1" applyAlignment="1">
      <x:alignment horizontal="right" vertical="top"/>
    </x:xf>
    <x:xf numFmtId="179" fontId="9" fillId="0" borderId="0" xfId="1" applyNumberFormat="1" applyFont="1" applyFill="1" applyBorder="1" applyAlignment="1">
      <x:alignment vertical="top"/>
    </x:xf>
    <x:xf numFmtId="182" fontId="9" fillId="0" borderId="0" xfId="0" applyNumberFormat="1" applyFont="1" applyAlignment="1">
      <x:alignment vertical="top"/>
    </x:xf>
    <x:xf numFmtId="183" fontId="9" fillId="0" borderId="0" xfId="1" applyNumberFormat="1" applyFont="1" applyFill="1" applyBorder="1" applyAlignment="1">
      <x:alignment vertical="top"/>
    </x:xf>
    <x:xf numFmtId="183" fontId="9" fillId="0" borderId="0" xfId="1" applyNumberFormat="1" applyFont="1" applyBorder="1" applyAlignment="1">
      <x:alignment horizontal="right" vertical="center"/>
    </x:xf>
    <x:xf numFmtId="179" fontId="9" fillId="3" borderId="0" xfId="0" applyNumberFormat="1" applyFont="1" applyFill="1" applyAlignment="1">
      <x:alignment vertical="top"/>
    </x:xf>
    <x:xf numFmtId="179" fontId="12" fillId="3" borderId="0" xfId="0" applyNumberFormat="1" applyFont="1" applyFill="1" applyAlignment="1">
      <x:alignment vertical="top"/>
    </x:xf>
    <x:xf numFmtId="179" fontId="12" fillId="3" borderId="0" xfId="1" applyNumberFormat="1" applyFont="1" applyFill="1" applyBorder="1" applyAlignment="1">
      <x:alignment vertical="top"/>
    </x:xf>
    <x:xf numFmtId="182" fontId="12" fillId="5" borderId="0" xfId="0" applyNumberFormat="1" applyFont="1" applyFill="1" applyAlignment="1">
      <x:alignment vertical="top"/>
    </x:xf>
    <x:xf numFmtId="183" fontId="12" fillId="3" borderId="0" xfId="1" applyNumberFormat="1" applyFont="1" applyFill="1" applyBorder="1" applyAlignment="1">
      <x:alignment vertical="top"/>
    </x:xf>
    <x:xf numFmtId="182" fontId="9" fillId="5" borderId="0" xfId="0" applyNumberFormat="1" applyFont="1" applyFill="1" applyAlignment="1">
      <x:alignment vertical="top"/>
    </x:xf>
    <x:xf numFmtId="179" fontId="12" fillId="0" borderId="0" xfId="0" applyNumberFormat="1" applyFont="1">
      <x:alignment vertical="center"/>
    </x:xf>
    <x:xf numFmtId="179" fontId="12" fillId="0" borderId="0" xfId="1" applyNumberFormat="1" applyFont="1" applyFill="1" applyAlignment="1">
      <x:alignment vertical="center"/>
    </x:xf>
    <x:xf numFmtId="179" fontId="16" fillId="0" borderId="0" xfId="0" applyNumberFormat="1" applyFont="1">
      <x:alignment vertical="center"/>
    </x:xf>
    <x:xf numFmtId="179" fontId="12" fillId="6" borderId="0" xfId="0" applyNumberFormat="1" applyFont="1" applyFill="1">
      <x:alignment vertical="center"/>
    </x:xf>
    <x:xf numFmtId="179" fontId="12" fillId="0" borderId="0" xfId="0" applyNumberFormat="1" applyFont="1" applyAlignment="1">
      <x:alignment horizontal="right" vertical="center"/>
    </x:xf>
    <x:xf numFmtId="179" fontId="12" fillId="0" borderId="0" xfId="2" applyNumberFormat="1" applyFont="1" applyFill="1" applyBorder="1" applyAlignment="1">
      <x:alignment horizontal="right" vertical="center"/>
    </x:xf>
    <x:xf numFmtId="179" fontId="18" fillId="0" borderId="0" xfId="0" applyNumberFormat="1" applyFont="1">
      <x:alignment vertical="center"/>
    </x:xf>
    <x:xf numFmtId="179" fontId="19" fillId="0" borderId="0" xfId="0" applyNumberFormat="1" applyFont="1">
      <x:alignment vertical="center"/>
    </x:xf>
    <x:xf numFmtId="179" fontId="16" fillId="8" borderId="0" xfId="0" applyNumberFormat="1" applyFont="1" applyFill="1">
      <x:alignment vertical="center"/>
    </x:xf>
    <x:xf numFmtId="179" fontId="16" fillId="9" borderId="0" xfId="0" applyNumberFormat="1" applyFont="1" applyFill="1">
      <x:alignment vertical="center"/>
    </x:xf>
    <x:xf numFmtId="179" fontId="16" fillId="9" borderId="0" xfId="0" applyNumberFormat="1" applyFont="1" applyFill="1" applyAlignment="1">
      <x:alignment horizontal="right" vertical="center"/>
    </x:xf>
    <x:xf numFmtId="179" fontId="12" fillId="0" borderId="0" xfId="0" applyNumberFormat="1" applyFont="1" applyAlignment="1">
      <x:alignment horizontal="left" vertical="center" indent="1"/>
    </x:xf>
    <x:xf numFmtId="179" fontId="21" fillId="0" borderId="0" xfId="0" applyNumberFormat="1" applyFont="1" applyAlignment="1">
      <x:alignment horizontal="right" vertical="center"/>
    </x:xf>
    <x:xf numFmtId="179" fontId="16" fillId="8" borderId="0" xfId="0" applyNumberFormat="1" applyFont="1" applyFill="1" applyAlignment="1">
      <x:alignment horizontal="right" vertical="center"/>
    </x:xf>
    <x:xf numFmtId="179" fontId="16" fillId="8" borderId="0" xfId="0" quotePrefix="1" applyNumberFormat="1" applyFont="1" applyFill="1" applyAlignment="1">
      <x:alignment horizontal="right" vertical="center"/>
    </x:xf>
    <x:xf numFmtId="179" fontId="12" fillId="7" borderId="0" xfId="0" applyNumberFormat="1" applyFont="1" applyFill="1">
      <x:alignment vertical="center"/>
    </x:xf>
    <x:xf numFmtId="179" fontId="12" fillId="7" borderId="0" xfId="0" applyNumberFormat="1" applyFont="1" applyFill="1" applyAlignment="1">
      <x:alignment horizontal="right" vertical="center"/>
    </x:xf>
    <x:xf numFmtId="179" fontId="12" fillId="6" borderId="0" xfId="0" applyNumberFormat="1" applyFont="1" applyFill="1" applyAlignment="1">
      <x:alignment horizontal="right" vertical="center"/>
    </x:xf>
    <x:xf numFmtId="9" fontId="12" fillId="0" borderId="0" xfId="2" applyFont="1" applyAlignment="1">
      <x:alignment vertical="center"/>
    </x:xf>
    <x:xf numFmtId="184" fontId="12" fillId="0" borderId="0" xfId="2" applyNumberFormat="1" applyFont="1" applyAlignment="1">
      <x:alignment horizontal="right" vertical="center"/>
    </x:xf>
    <x:xf numFmtId="9" fontId="16" fillId="9" borderId="0" xfId="2" applyFont="1" applyFill="1" applyAlignment="1">
      <x:alignment vertical="center"/>
    </x:xf>
    <x:xf numFmtId="184" fontId="16" fillId="9" borderId="0" xfId="2" applyNumberFormat="1" applyFont="1" applyFill="1" applyAlignment="1">
      <x:alignment horizontal="right" vertical="center"/>
    </x:xf>
    <x:xf numFmtId="9" fontId="16" fillId="9" borderId="0" xfId="2" applyFont="1" applyFill="1" applyAlignment="1">
      <x:alignment horizontal="right" vertical="center"/>
    </x:xf>
    <x:xf numFmtId="179" fontId="9" fillId="0" borderId="0" xfId="0" applyNumberFormat="1" applyFont="1" applyAlignment="1">
      <x:alignment vertical="center"/>
    </x:xf>
    <x:xf numFmtId="179" fontId="9" fillId="0" borderId="0" xfId="0" applyNumberFormat="1" applyFont="1" applyAlignment="1">
      <x:alignment horizontal="right" vertical="center"/>
    </x:xf>
    <x:xf numFmtId="9" fontId="9" fillId="0" borderId="0" xfId="0" applyFont="1" applyBorder="1" applyAlignment="1">
      <x:alignment horizontal="right" vertical="center"/>
    </x:xf>
    <x:xf numFmtId="179" fontId="26" fillId="0" borderId="0" xfId="0" applyNumberFormat="1" applyFont="1" applyAlignment="1">
      <x:alignment vertical="center"/>
    </x:xf>
    <x:xf numFmtId="179" fontId="11" fillId="8" borderId="0" xfId="0" applyNumberFormat="1" applyFont="1" applyFill="1" applyAlignment="1">
      <x:alignment vertical="center"/>
    </x:xf>
    <x:xf numFmtId="179" fontId="11" fillId="0" borderId="0" xfId="0" applyNumberFormat="1" applyFont="1" applyAlignment="1">
      <x:alignment vertical="center"/>
    </x:xf>
    <x:xf numFmtId="179" fontId="9" fillId="0" borderId="0" xfId="0" applyNumberFormat="1" applyFont="1" applyAlignment="1">
      <x:alignment horizontal="left" vertical="center" indent="1"/>
    </x:xf>
    <x:xf numFmtId="179" fontId="9" fillId="0" borderId="0" xfId="0" applyNumberFormat="1" applyFont="1" applyBorder="1" applyAlignment="1">
      <x:alignment horizontal="right" vertical="center"/>
    </x:xf>
    <x:xf numFmtId="179" fontId="27" fillId="0" borderId="0" xfId="0" applyNumberFormat="1" applyFont="1" applyAlignment="1">
      <x:alignment horizontal="right" vertical="center"/>
    </x:xf>
    <x:xf numFmtId="179" fontId="9" fillId="7" borderId="0" xfId="0" applyNumberFormat="1" applyFont="1" applyFill="1" applyAlignment="1">
      <x:alignment horizontal="left" vertical="center"/>
    </x:xf>
    <x:xf numFmtId="179" fontId="11" fillId="8" borderId="0" xfId="0" applyNumberFormat="1" applyFont="1" applyFill="1" applyAlignment="1">
      <x:alignment horizontal="right" vertical="center"/>
    </x:xf>
    <x:xf numFmtId="179" fontId="16" fillId="7" borderId="0" xfId="0" applyNumberFormat="1" applyFont="1" applyFill="1" applyAlignment="1">
      <x:alignment horizontal="right" vertical="center"/>
    </x:xf>
    <x:xf numFmtId="179" fontId="16" fillId="7" borderId="0" xfId="0" applyNumberFormat="1" applyFont="1" applyFill="1">
      <x:alignment vertical="center"/>
    </x:xf>
    <x:xf numFmtId="0" fontId="0" fillId="9" borderId="0" xfId="0" applyFill="1">
      <x:alignment vertical="center"/>
    </x:xf>
    <x:xf numFmtId="0" fontId="0" fillId="0" borderId="0" xfId="0" applyAlignment="1">
      <x:alignment horizontal="center" vertical="center"/>
    </x:xf>
    <x:xf numFmtId="0" fontId="23" fillId="0" borderId="0" xfId="0" applyFont="1">
      <x:alignment vertical="center"/>
    </x:xf>
    <x:xf numFmtId="0" fontId="23" fillId="0" borderId="0" xfId="0" applyFont="1" applyAlignment="1">
      <x:alignment horizontal="center" vertical="center"/>
    </x:xf>
    <x:xf numFmtId="0" fontId="28" fillId="0" borderId="0" xfId="0" applyFont="1" applyAlignment="1">
      <x:alignment horizontal="center" vertical="center"/>
    </x:xf>
    <x:xf numFmtId="179" fontId="28" fillId="0" borderId="0" xfId="0" applyNumberFormat="1" applyFont="1" applyAlignment="1">
      <x:alignment horizontal="center" vertical="center"/>
    </x:xf>
    <x:xf numFmtId="179" fontId="23" fillId="0" borderId="0" xfId="0" applyNumberFormat="1" applyFont="1">
      <x:alignment vertical="center"/>
    </x:xf>
    <x:xf numFmtId="179" fontId="23" fillId="0" borderId="0" xfId="0" applyNumberFormat="1" applyFont="1" applyAlignment="1">
      <x:alignment horizontal="right" vertical="center"/>
    </x:xf>
    <x:xf numFmtId="179" fontId="17" fillId="9" borderId="0" xfId="0" applyNumberFormat="1" applyFont="1" applyFill="1">
      <x:alignment vertical="center"/>
    </x:xf>
    <x:xf numFmtId="179" fontId="18" fillId="0" borderId="1" xfId="0" applyNumberFormat="1" applyFont="1" applyBorder="1" applyAlignment="1">
      <x:alignment horizontal="center" vertical="center"/>
    </x:xf>
    <x:xf numFmtId="179" fontId="18" fillId="0" borderId="2" xfId="0" applyNumberFormat="1" applyFont="1" applyBorder="1" applyAlignment="1">
      <x:alignment horizontal="center" vertical="center"/>
    </x:xf>
    <x:xf numFmtId="179" fontId="18" fillId="0" borderId="0" xfId="2" applyNumberFormat="1" applyFont="1" applyFill="1" applyBorder="1" applyAlignment="1">
      <x:alignment horizontal="right" vertical="center"/>
    </x:xf>
    <x:xf numFmtId="179" fontId="18" fillId="0" borderId="0" xfId="1" applyNumberFormat="1" applyFont="1" applyFill="1" applyAlignment="1">
      <x:alignment vertical="center"/>
    </x:xf>
    <x:xf numFmtId="179" fontId="18" fillId="0" borderId="1" xfId="1" applyNumberFormat="1" applyFont="1" applyFill="1" applyBorder="1" applyAlignment="1">
      <x:alignment horizontal="center" vertical="center"/>
    </x:xf>
    <x:xf numFmtId="179" fontId="18" fillId="0" borderId="2" xfId="1" applyNumberFormat="1" applyFont="1" applyFill="1" applyBorder="1" applyAlignment="1">
      <x:alignment horizontal="center" vertical="center"/>
    </x:xf>
    <x:xf numFmtId="179" fontId="18" fillId="0" borderId="3" xfId="1" applyNumberFormat="1" applyFont="1" applyFill="1" applyBorder="1" applyAlignment="1">
      <x:alignment horizontal="center" vertical="center"/>
    </x:xf>
    <x:xf numFmtId="179" fontId="18" fillId="0" borderId="0" xfId="1" applyNumberFormat="1" applyFont="1" applyFill="1" applyBorder="1" applyAlignment="1">
      <x:alignment vertical="center"/>
    </x:xf>
    <x:xf numFmtId="179" fontId="18" fillId="0" borderId="4" xfId="1" applyNumberFormat="1" applyFont="1" applyFill="1" applyBorder="1" applyAlignment="1">
      <x:alignment vertical="center"/>
    </x:xf>
    <x:xf numFmtId="179" fontId="18" fillId="0" borderId="5" xfId="0" applyNumberFormat="1" applyFont="1" applyBorder="1">
      <x:alignment vertical="center"/>
    </x:xf>
    <x:xf numFmtId="179" fontId="18" fillId="0" borderId="6" xfId="0" applyNumberFormat="1" applyFont="1" applyBorder="1">
      <x:alignment vertical="center"/>
    </x:xf>
    <x:xf numFmtId="179" fontId="18" fillId="0" borderId="8" xfId="0" applyNumberFormat="1" applyFont="1" applyBorder="1">
      <x:alignment vertical="center"/>
    </x:xf>
    <x:xf numFmtId="179" fontId="18" fillId="0" borderId="6" xfId="1" applyNumberFormat="1" applyFont="1" applyFill="1" applyBorder="1" applyAlignment="1">
      <x:alignment vertical="center"/>
    </x:xf>
    <x:xf numFmtId="179" fontId="18" fillId="0" borderId="8" xfId="1" applyNumberFormat="1" applyFont="1" applyFill="1" applyBorder="1" applyAlignment="1">
      <x:alignment vertical="center"/>
    </x:xf>
    <x:xf numFmtId="179" fontId="18" fillId="0" borderId="7" xfId="0" applyNumberFormat="1" applyFont="1" applyBorder="1">
      <x:alignment vertical="center"/>
    </x:xf>
    <x:xf numFmtId="179" fontId="12" fillId="0" borderId="0" xfId="1" applyNumberFormat="1" applyFont="1">
      <x:alignment vertical="center"/>
    </x:xf>
    <x:xf numFmtId="179" fontId="18" fillId="0" borderId="0" xfId="1" applyNumberFormat="1" applyFont="1">
      <x:alignment vertical="center"/>
    </x:xf>
    <x:xf numFmtId="0" fontId="28" fillId="6" borderId="1" xfId="0" applyFont="1" applyFill="1" applyBorder="1" applyAlignment="1">
      <x:alignment horizontal="center" vertical="center"/>
    </x:xf>
    <x:xf numFmtId="0" fontId="28" fillId="6" borderId="0" xfId="0" applyFont="1" applyFill="1" applyAlignment="1">
      <x:alignment horizontal="center" vertical="center"/>
    </x:xf>
    <x:xf numFmtId="179" fontId="16" fillId="6" borderId="1" xfId="1" applyNumberFormat="1" applyFont="1" applyFill="1" applyBorder="1" applyAlignment="1">
      <x:alignment horizontal="center" vertical="center"/>
    </x:xf>
    <x:xf numFmtId="0" fontId="28" fillId="6" borderId="0" xfId="0" applyFont="1" applyFill="1">
      <x:alignment vertical="center"/>
    </x:xf>
    <x:xf numFmtId="0" fontId="0" fillId="6" borderId="10" xfId="0" applyFill="1" applyBorder="1">
      <x:alignment vertical="center"/>
    </x:xf>
    <x:xf numFmtId="179" fontId="12" fillId="6" borderId="10" xfId="0" applyNumberFormat="1" applyFont="1" applyFill="1" applyBorder="1">
      <x:alignment vertical="center"/>
    </x:xf>
    <x:xf numFmtId="0" fontId="0" fillId="0" borderId="11" xfId="0" applyBorder="1">
      <x:alignment vertical="center"/>
    </x:xf>
    <x:xf numFmtId="0" fontId="0" fillId="6" borderId="10" xfId="0" applyFill="1" applyBorder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left" vertical="center"/>
    </x:xf>
    <x:xf numFmtId="179" fontId="17" fillId="0" borderId="0" xfId="0" applyNumberFormat="1" applyFont="1">
      <x:alignment vertical="center"/>
    </x:xf>
    <x:xf numFmtId="0" fontId="0" fillId="0" borderId="0" xfId="0" quotePrefix="1">
      <x:alignment vertical="center"/>
    </x:xf>
    <x:xf numFmtId="0" fontId="30" fillId="0" borderId="0" xfId="0" applyFont="1">
      <x:alignment vertical="center"/>
    </x:xf>
    <x:xf numFmtId="0" fontId="28" fillId="0" borderId="0" xfId="0" quotePrefix="1" applyFont="1" applyAlignment="1">
      <x:alignment horizontal="center" vertical="center"/>
    </x:xf>
    <x:xf numFmtId="41" fontId="0" fillId="0" borderId="0" xfId="1" applyFont="1">
      <x:alignment vertical="center"/>
    </x:xf>
    <x:xf numFmtId="0" fontId="28" fillId="0" borderId="0" xfId="0" applyFont="1">
      <x:alignment vertical="center"/>
    </x:xf>
    <x:xf numFmtId="0" fontId="28" fillId="10" borderId="0" xfId="0" applyFont="1" applyFill="1" applyAlignment="1">
      <x:alignment horizontal="center" vertical="center"/>
    </x:xf>
    <x:xf numFmtId="179" fontId="9" fillId="2" borderId="0" xfId="0" applyNumberFormat="1" applyFont="1" applyFill="1" applyAlignment="1">
      <x:alignment vertical="center"/>
    </x:xf>
    <x:xf numFmtId="179" fontId="11" fillId="8" borderId="12" xfId="0" applyNumberFormat="1" applyFont="1" applyFill="1" applyBorder="1" applyAlignment="1">
      <x:alignment horizontal="right" vertical="center"/>
    </x:xf>
    <x:xf numFmtId="179" fontId="12" fillId="0" borderId="0" xfId="0" applyNumberFormat="1" applyFont="1" applyAlignment="1">
      <x:alignment horizontal="left" vertical="center"/>
    </x:xf>
    <x:xf numFmtId="179" fontId="10" fillId="0" borderId="0" xfId="0" applyNumberFormat="1" applyAlignment="1">
      <x:alignment horizontal="left" vertical="center" indent="1"/>
    </x:xf>
    <x:xf numFmtId="179" fontId="33" fillId="0" borderId="0" xfId="0" applyNumberFormat="1" applyFont="1" applyAlignment="1">
      <x:alignment horizontal="left" vertical="center" indent="1"/>
    </x:xf>
    <x:xf numFmtId="0" fontId="15" fillId="0" borderId="0" xfId="0" applyFont="1">
      <x:alignment vertical="center"/>
    </x:xf>
    <x:xf numFmtId="179" fontId="18" fillId="0" borderId="0" xfId="0" applyNumberFormat="1" applyFont="1" applyFill="1" applyBorder="1" applyAlignment="1">
      <x:alignment vertical="center"/>
    </x:xf>
    <x:xf numFmtId="179" fontId="18" fillId="0" borderId="0" xfId="0" applyNumberFormat="1" applyFont="1" applyFill="1" applyAlignment="1">
      <x:alignment vertical="center"/>
    </x:xf>
    <x:xf numFmtId="0" fontId="36" fillId="0" borderId="0" xfId="0" applyFont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36" fillId="10" borderId="0" xfId="0" applyFont="1" applyFill="1" applyAlignment="1">
      <x:alignment horizontal="center" vertical="center"/>
    </x:xf>
    <x:xf numFmtId="0" fontId="36" fillId="6" borderId="1" xfId="0" applyFont="1" applyFill="1" applyBorder="1" applyAlignment="1">
      <x:alignment horizontal="center" vertical="center"/>
    </x:xf>
    <x:xf numFmtId="0" fontId="36" fillId="0" borderId="0" xfId="0" quotePrefix="1" applyFont="1" applyAlignment="1">
      <x:alignment horizontal="center" vertical="center"/>
    </x:xf>
    <x:xf numFmtId="0" fontId="36" fillId="6" borderId="0" xfId="0" applyFont="1" applyFill="1" applyAlignment="1">
      <x:alignment horizontal="center" vertical="center"/>
    </x:xf>
    <x:xf numFmtId="179" fontId="18" fillId="12" borderId="0" xfId="1" applyNumberFormat="1" applyFont="1" applyFill="1" applyAlignment="1">
      <x:alignment horizontal="center" vertical="center"/>
    </x:xf>
    <x:xf numFmtId="179" fontId="23" fillId="0" borderId="0" xfId="0" applyNumberFormat="1" applyFont="1" applyAlignment="1">
      <x:alignment horizontal="center" vertical="center"/>
    </x:xf>
    <x:xf numFmtId="0" fontId="0" fillId="12" borderId="0" xfId="0" applyFill="1" applyAlignment="1">
      <x:alignment horizontal="center" vertical="center"/>
    </x:xf>
    <x:xf numFmtId="179" fontId="12" fillId="0" borderId="0" xfId="0" applyNumberFormat="1" applyFont="1" applyAlignment="1">
      <x:alignment horizontal="center" vertical="center"/>
    </x:xf>
    <x:xf numFmtId="179" fontId="18" fillId="0" borderId="6" xfId="0" applyNumberFormat="1" applyFont="1" applyBorder="1" applyAlignment="1">
      <x:alignment horizontal="center" vertical="center"/>
    </x:xf>
    <x:xf numFmtId="179" fontId="18" fillId="0" borderId="0" xfId="0" applyNumberFormat="1" applyFont="1" applyAlignment="1">
      <x:alignment horizontal="center" vertical="center"/>
    </x:xf>
    <x:xf numFmtId="179" fontId="29" fillId="0" borderId="0" xfId="0" applyNumberFormat="1" applyFont="1" applyAlignment="1">
      <x:alignment horizontal="left" vertical="center"/>
    </x:xf>
    <x:xf numFmtId="0" fontId="28" fillId="13" borderId="1" xfId="0" applyFont="1" applyFill="1" applyBorder="1" applyAlignment="1">
      <x:alignment horizontal="center" vertical="center"/>
    </x:xf>
    <x:xf numFmtId="185" fontId="23" fillId="13" borderId="0" xfId="0" applyNumberFormat="1" applyFont="1" applyFill="1" applyAlignment="1">
      <x:alignment horizontal="center" vertical="center"/>
    </x:xf>
    <x:xf numFmtId="0" fontId="36" fillId="13" borderId="1" xfId="0" applyFont="1" applyFill="1" applyBorder="1" applyAlignment="1">
      <x:alignment horizontal="center" vertical="center"/>
    </x:xf>
    <x:xf numFmtId="186" fontId="0" fillId="0" borderId="0" xfId="1" applyNumberFormat="1" applyFont="1">
      <x:alignment vertical="center"/>
    </x:xf>
    <x:xf numFmtId="0" fontId="0" fillId="0" borderId="0" xfId="0" applyAlignment="1"/>
    <x:xf numFmtId="14" fontId="0" fillId="0" borderId="0" xfId="0" applyNumberFormat="1" applyAlignment="1">
      <x:alignment horizontal="center" vertical="center"/>
    </x:xf>
    <x:xf numFmtId="0" fontId="28" fillId="6" borderId="15" xfId="0" applyFont="1" applyFill="1" applyBorder="1" applyAlignment="1">
      <x:alignment horizontal="center" vertical="center"/>
    </x:xf>
    <x:xf numFmtId="0" fontId="0" fillId="6" borderId="0" xfId="0" applyFill="1">
      <x:alignment vertical="center"/>
    </x:xf>
    <x:xf numFmtId="0" fontId="0" fillId="6" borderId="0" xfId="0" applyFill="1" applyAlignment="1">
      <x:alignment horizontal="center" vertical="center"/>
    </x:xf>
    <x:xf numFmtId="0" fontId="23" fillId="6" borderId="0" xfId="0" applyFont="1" applyFill="1">
      <x:alignment vertical="center"/>
    </x:xf>
    <x:xf numFmtId="187" fontId="0" fillId="0" borderId="0" xfId="1" applyNumberFormat="1" applyFont="1">
      <x:alignment vertical="center"/>
    </x:xf>
    <x:xf numFmtId="188" fontId="0" fillId="0" borderId="0" xfId="1" applyNumberFormat="1" applyFont="1">
      <x:alignment vertical="center"/>
    </x:xf>
    <x:xf numFmtId="188" fontId="0" fillId="13" borderId="0" xfId="0" applyNumberFormat="1" applyFill="1" applyAlignment="1">
      <x:alignment horizontal="center" vertical="center"/>
    </x:xf>
    <x:xf numFmtId="188" fontId="0" fillId="0" borderId="0" xfId="0" applyNumberFormat="1">
      <x:alignment vertical="center"/>
    </x:xf>
    <x:xf numFmtId="188" fontId="15" fillId="13" borderId="0" xfId="0" applyNumberFormat="1" applyFont="1" applyFill="1" applyAlignment="1">
      <x:alignment horizontal="center" vertical="center"/>
    </x:xf>
    <x:xf numFmtId="187" fontId="0" fillId="13" borderId="0" xfId="0" applyNumberFormat="1" applyFill="1" applyAlignment="1">
      <x:alignment horizontal="center" vertical="center"/>
    </x:xf>
    <x:xf numFmtId="189" fontId="0" fillId="13" borderId="0" xfId="0" applyNumberFormat="1" applyFill="1" applyAlignment="1">
      <x:alignment horizontal="center" vertical="center"/>
    </x:xf>
    <x:xf numFmtId="189" fontId="0" fillId="0" borderId="0" xfId="0" applyNumberFormat="1">
      <x:alignment vertical="center"/>
    </x:xf>
    <x:xf numFmtId="189" fontId="0" fillId="0" borderId="0" xfId="1" applyNumberFormat="1" applyFont="1">
      <x:alignment vertical="center"/>
    </x:xf>
    <x:xf numFmtId="189" fontId="0" fillId="0" borderId="0" xfId="0" quotePrefix="1" applyNumberFormat="1">
      <x:alignment vertical="center"/>
    </x:xf>
    <x:xf numFmtId="189" fontId="0" fillId="0" borderId="0" xfId="1" applyNumberFormat="1" applyFont="1" applyFill="1">
      <x:alignment vertical="center"/>
    </x:xf>
    <x:xf numFmtId="0" fontId="23" fillId="6" borderId="0" xfId="0" applyFont="1" applyFill="1" applyAlignment="1">
      <x:alignment horizontal="center" vertical="center"/>
    </x:xf>
    <x:xf numFmtId="0" fontId="15" fillId="0" borderId="0" xfId="0" applyFont="1" applyAlignment="1">
      <x:alignment horizontal="left" vertical="center"/>
    </x:xf>
    <x:xf numFmtId="0" fontId="36" fillId="10" borderId="0" xfId="0" applyFont="1" applyFill="1" applyAlignment="1">
      <x:alignment horizontal="left" vertical="center"/>
    </x:xf>
    <x:xf numFmtId="186" fontId="15" fillId="0" borderId="0" xfId="0" applyNumberFormat="1" applyFont="1">
      <x:alignment vertical="center"/>
    </x:xf>
    <x:xf numFmtId="43" fontId="0" fillId="0" borderId="0" xfId="0" applyNumberFormat="1">
      <x:alignment vertical="center"/>
    </x:xf>
    <x:xf numFmtId="41" fontId="12" fillId="0" borderId="0" xfId="1" applyFont="1" applyAlignment="1">
      <x:alignment horizontal="right" vertical="center"/>
    </x:xf>
    <x:xf numFmtId="179" fontId="12" fillId="15" borderId="0" xfId="0" applyNumberFormat="1" applyFont="1" applyFill="1" applyAlignment="1">
      <x:alignment horizontal="left" vertical="center"/>
    </x:xf>
    <x:xf numFmtId="179" fontId="12" fillId="15" borderId="0" xfId="0" applyNumberFormat="1" applyFont="1" applyFill="1">
      <x:alignment vertical="center"/>
    </x:xf>
    <x:xf numFmtId="179" fontId="16" fillId="2" borderId="0" xfId="0" applyNumberFormat="1" applyFont="1" applyFill="1">
      <x:alignment vertical="center"/>
    </x:xf>
    <x:xf numFmtId="41" fontId="16" fillId="9" borderId="0" xfId="1" applyFont="1" applyFill="1" applyAlignment="1">
      <x:alignment horizontal="right" vertical="center"/>
    </x:xf>
    <x:xf numFmtId="41" fontId="37" fillId="14" borderId="0" xfId="1" applyFont="1" applyFill="1" applyAlignment="1">
      <x:alignment horizontal="right" vertical="top" shrinkToFit="1"/>
    </x:xf>
    <x:xf numFmtId="41" fontId="16" fillId="9" borderId="0" xfId="0" applyNumberFormat="1" applyFont="1" applyFill="1" applyAlignment="1">
      <x:alignment horizontal="right" vertical="center"/>
    </x:xf>
    <x:xf numFmtId="188" fontId="0" fillId="0" borderId="0" xfId="1" applyNumberFormat="1" applyFont="1" applyFill="1">
      <x:alignment vertical="center"/>
    </x:xf>
    <x:xf numFmtId="41" fontId="0" fillId="0" borderId="0" xfId="1" applyFont="1" applyFill="1">
      <x:alignment vertical="center"/>
    </x:xf>
    <x:xf numFmtId="179" fontId="12" fillId="0" borderId="0" xfId="0" applyNumberFormat="1" applyFont="1" applyAlignment="1">
      <x:alignment horizontal="left" vertical="center" wrapText="1" indent="1"/>
    </x:xf>
    <x:xf numFmtId="9" fontId="0" fillId="0" borderId="0" xfId="2" applyFont="1" applyFill="1">
      <x:alignment vertical="center"/>
    </x:xf>
    <x:xf numFmtId="0" fontId="28" fillId="0" borderId="15" xfId="0" applyFont="1" applyBorder="1" applyAlignment="1">
      <x:alignment horizontal="center" vertical="center"/>
    </x:xf>
    <x:xf numFmtId="179" fontId="12" fillId="0" borderId="0" xfId="0" applyNumberFormat="1" applyFont="1" applyFill="1" applyBorder="1" applyAlignment="1">
      <x:alignment vertical="center"/>
    </x:xf>
    <x:xf numFmtId="179" fontId="18" fillId="0" borderId="5" xfId="1" applyNumberFormat="1" applyFont="1" applyFill="1" applyBorder="1" applyAlignment="1">
      <x:alignment vertical="center"/>
    </x:xf>
    <x:xf numFmtId="179" fontId="18" fillId="0" borderId="7" xfId="1" applyNumberFormat="1" applyFont="1" applyFill="1" applyBorder="1" applyAlignment="1">
      <x:alignment vertical="center"/>
    </x:xf>
    <x:xf numFmtId="41" fontId="12" fillId="0" borderId="0" xfId="1" applyFont="1" applyFill="1" applyBorder="1" applyAlignment="1">
      <x:alignment vertical="center"/>
    </x:xf>
    <x:xf numFmtId="188" fontId="0" fillId="6" borderId="0" xfId="1" applyNumberFormat="1" applyFont="1" applyFill="1">
      <x:alignment vertical="center"/>
    </x:xf>
    <x:xf numFmtId="9" fontId="0" fillId="6" borderId="0" xfId="2" applyFont="1" applyFill="1">
      <x:alignment vertical="center"/>
    </x:xf>
    <x:xf numFmtId="41" fontId="0" fillId="6" borderId="0" xfId="1" applyFont="1" applyFill="1">
      <x:alignment vertical="center"/>
    </x:xf>
    <x:xf numFmtId="178" fontId="23" fillId="0" borderId="0" xfId="0" applyNumberFormat="1" applyFont="1" applyAlignment="1">
      <x:alignment horizontal="center" vertical="center"/>
    </x:xf>
    <x:xf numFmtId="41" fontId="0" fillId="0" borderId="0" xfId="0" applyNumberFormat="1">
      <x:alignment vertical="center"/>
    </x:xf>
    <x:xf numFmtId="0" fontId="28" fillId="0" borderId="1" xfId="0" applyFont="1" applyBorder="1" applyAlignment="1">
      <x:alignment horizontal="center" vertical="center"/>
    </x:xf>
    <x:xf numFmtId="0" fontId="28" fillId="16" borderId="15" xfId="0" applyFont="1" applyFill="1" applyBorder="1" applyAlignment="1">
      <x:alignment horizontal="center" vertical="center"/>
    </x:xf>
    <x:xf numFmtId="179" fontId="28" fillId="16" borderId="15" xfId="0" applyNumberFormat="1" applyFont="1" applyFill="1" applyBorder="1" applyAlignment="1">
      <x:alignment horizontal="center" vertical="center"/>
    </x:xf>
    <x:xf numFmtId="178" fontId="28" fillId="17" borderId="2" xfId="0" applyNumberFormat="1" applyFont="1" applyFill="1" applyBorder="1" applyAlignment="1">
      <x:alignment horizontal="center" vertical="center"/>
    </x:xf>
    <x:xf numFmtId="179" fontId="38" fillId="16" borderId="0" xfId="0" applyNumberFormat="1" applyFont="1" applyFill="1" applyAlignment="1">
      <x:alignment horizontal="right" vertical="center"/>
    </x:xf>
    <x:xf numFmtId="179" fontId="18" fillId="2" borderId="0" xfId="0" applyNumberFormat="1" applyFont="1" applyFill="1">
      <x:alignment vertical="center"/>
    </x:xf>
    <x:xf numFmtId="9" fontId="12" fillId="0" borderId="0" xfId="2" applyFont="1" applyAlignment="1">
      <x:alignment horizontal="right" vertical="center"/>
    </x:xf>
    <x:xf numFmtId="0" fontId="28" fillId="6" borderId="2" xfId="0" applyFont="1" applyFill="1" applyBorder="1" applyAlignment="1">
      <x:alignment horizontal="center" vertical="center"/>
    </x:xf>
    <x:xf numFmtId="179" fontId="16" fillId="6" borderId="3" xfId="1" applyNumberFormat="1" applyFont="1" applyFill="1" applyBorder="1" applyAlignment="1">
      <x:alignment horizontal="center" vertical="center"/>
    </x:xf>
    <x:xf numFmtId="0" fontId="39" fillId="0" borderId="0" xfId="0" applyFont="1" applyAlignment="1">
      <x:alignment horizontal="center" vertical="center"/>
    </x:xf>
    <x:xf numFmtId="0" fontId="28" fillId="0" borderId="13" xfId="0" applyFont="1" applyBorder="1" applyAlignment="1">
      <x:alignment horizontal="center" vertical="center"/>
    </x:xf>
    <x:xf numFmtId="0" fontId="28" fillId="0" borderId="18" xfId="0" applyFont="1" applyBorder="1" applyAlignment="1">
      <x:alignment horizontal="center" vertical="center"/>
    </x:xf>
    <x:xf numFmtId="179" fontId="16" fillId="0" borderId="19" xfId="2" applyNumberFormat="1" applyFont="1" applyFill="1" applyBorder="1" applyAlignment="1">
      <x:alignment horizontal="center" vertical="center"/>
    </x:xf>
    <x:xf numFmtId="179" fontId="23" fillId="0" borderId="0" xfId="0" applyNumberFormat="1" applyFont="1" applyAlignment="1">
      <x:alignment horizontal="left" vertical="center"/>
    </x:xf>
    <x:xf numFmtId="178" fontId="0" fillId="0" borderId="0" xfId="0" applyNumberFormat="1">
      <x:alignment vertical="center"/>
    </x:xf>
    <x:xf numFmtId="179" fontId="16" fillId="0" borderId="0" xfId="2" applyNumberFormat="1" applyFont="1" applyFill="1" applyBorder="1" applyAlignment="1">
      <x:alignment horizontal="center" vertical="center"/>
    </x:xf>
    <x:xf numFmtId="179" fontId="38" fillId="16" borderId="0" xfId="0" applyNumberFormat="1" applyFont="1" applyFill="1" applyAlignment="1">
      <x:alignment horizontal="center" vertical="center"/>
    </x:xf>
    <x:xf numFmtId="179" fontId="23" fillId="16" borderId="0" xfId="0" applyNumberFormat="1" applyFont="1" applyFill="1" applyAlignment="1">
      <x:alignment horizontal="center" vertical="center"/>
    </x:xf>
    <x:xf numFmtId="187" fontId="0" fillId="0" borderId="0" xfId="0" applyNumberFormat="1">
      <x:alignment vertical="center"/>
    </x:xf>
    <x:xf numFmtId="187" fontId="0" fillId="0" borderId="0" xfId="1" applyNumberFormat="1" applyFont="1" applyFill="1">
      <x:alignment vertical="center"/>
    </x:xf>
    <x:xf numFmtId="178" fontId="0" fillId="6" borderId="0" xfId="0" applyNumberFormat="1" applyFill="1">
      <x:alignment vertical="center"/>
    </x:xf>
    <x:xf numFmtId="188" fontId="0" fillId="7" borderId="0" xfId="1" applyNumberFormat="1" applyFont="1" applyFill="1">
      <x:alignment vertical="center"/>
    </x:xf>
    <x:xf numFmtId="179" fontId="23" fillId="0" borderId="17" xfId="0" applyNumberFormat="1" applyFont="1" applyBorder="1" applyAlignment="1">
      <x:alignment horizontal="center" vertical="center"/>
    </x:xf>
    <x:xf numFmtId="179" fontId="23" fillId="0" borderId="5" xfId="0" applyNumberFormat="1" applyFont="1" applyBorder="1" applyAlignment="1">
      <x:alignment horizontal="center" vertical="center"/>
    </x:xf>
    <x:xf numFmtId="179" fontId="23" fillId="11" borderId="4" xfId="0" applyNumberFormat="1" applyFont="1" applyFill="1" applyBorder="1" applyAlignment="1">
      <x:alignment horizontal="center" vertical="center"/>
    </x:xf>
    <x:xf numFmtId="179" fontId="23" fillId="0" borderId="4" xfId="0" applyNumberFormat="1" applyFont="1" applyBorder="1" applyAlignment="1">
      <x:alignment horizontal="center" vertical="center"/>
    </x:xf>
    <x:xf numFmtId="0" fontId="0" fillId="6" borderId="0" xfId="0" applyFill="1" applyAlignment="1"/>
    <x:xf numFmtId="179" fontId="41" fillId="0" borderId="0" xfId="0" applyNumberFormat="1" applyFont="1" applyAlignment="1">
      <x:alignment horizontal="left" vertical="center" indent="1"/>
    </x:xf>
    <x:xf numFmtId="179" fontId="41" fillId="0" borderId="0" xfId="0" applyNumberFormat="1" applyFont="1" applyAlignment="1">
      <x:alignment horizontal="right" vertical="center"/>
    </x:xf>
    <x:xf numFmtId="179" fontId="18" fillId="12" borderId="0" xfId="1" applyNumberFormat="1" applyFont="1" applyFill="1" applyBorder="1" applyAlignment="1">
      <x:alignment horizontal="center" vertical="center"/>
    </x:xf>
    <x:xf numFmtId="179" fontId="12" fillId="0" borderId="0" xfId="1" applyNumberFormat="1" applyFont="1" applyFill="1" applyBorder="1" applyAlignment="1">
      <x:alignment vertical="center"/>
    </x:xf>
    <x:xf numFmtId="0" fontId="0" fillId="0" borderId="24" xfId="0" applyBorder="1">
      <x:alignment vertical="center"/>
    </x:xf>
    <x:xf numFmtId="179" fontId="18" fillId="0" borderId="26" xfId="1" applyNumberFormat="1" applyFont="1" applyFill="1" applyBorder="1" applyAlignment="1">
      <x:alignment horizontal="center" vertical="center"/>
    </x:xf>
    <x:xf numFmtId="179" fontId="12" fillId="0" borderId="24" xfId="0" applyNumberFormat="1" applyFont="1" applyBorder="1">
      <x:alignment vertical="center"/>
    </x:xf>
    <x:xf numFmtId="0" fontId="15" fillId="0" borderId="24" xfId="0" applyFont="1" applyBorder="1">
      <x:alignment vertical="center"/>
    </x:xf>
    <x:xf numFmtId="0" fontId="0" fillId="0" borderId="27" xfId="0" applyBorder="1">
      <x:alignment vertical="center"/>
    </x:xf>
    <x:xf numFmtId="179" fontId="18" fillId="0" borderId="29" xfId="1" applyNumberFormat="1" applyFont="1" applyFill="1" applyBorder="1" applyAlignment="1">
      <x:alignment horizontal="center" vertical="center"/>
    </x:xf>
    <x:xf numFmtId="179" fontId="12" fillId="0" borderId="27" xfId="0" applyNumberFormat="1" applyFont="1" applyBorder="1">
      <x:alignment vertical="center"/>
    </x:xf>
    <x:xf numFmtId="0" fontId="12" fillId="0" borderId="0" xfId="0" applyFont="1">
      <x:alignment vertical="center"/>
    </x:xf>
    <x:xf numFmtId="0" fontId="12" fillId="0" borderId="27" xfId="0" applyFont="1" applyBorder="1">
      <x:alignment vertical="center"/>
    </x:xf>
    <x:xf numFmtId="0" fontId="0" fillId="0" borderId="17" xfId="0" applyBorder="1">
      <x:alignment vertical="center"/>
    </x:xf>
    <x:xf numFmtId="0" fontId="0" fillId="0" borderId="28" xfId="0" applyBorder="1">
      <x:alignment vertical="center"/>
    </x:xf>
    <x:xf numFmtId="179" fontId="0" fillId="0" borderId="0" xfId="0" applyNumberFormat="1">
      <x:alignment vertical="center"/>
    </x:xf>
    <x:xf numFmtId="179" fontId="15" fillId="0" borderId="0" xfId="0" applyNumberFormat="1" applyFont="1">
      <x:alignment vertical="center"/>
    </x:xf>
    <x:xf numFmtId="179" fontId="18" fillId="0" borderId="0" xfId="0" applyNumberFormat="1" applyFont="1" applyAlignment="1">
      <x:alignment horizontal="left" vertical="center"/>
    </x:xf>
    <x:xf numFmtId="179" fontId="43" fillId="0" borderId="0" xfId="0" applyNumberFormat="1" applyFont="1" applyAlignment="1">
      <x:alignment horizontal="left" vertical="center"/>
    </x:xf>
    <x:xf numFmtId="0" fontId="44" fillId="6" borderId="0" xfId="0" applyFont="1" applyFill="1" applyAlignment="1">
      <x:alignment horizontal="left" vertical="center"/>
    </x:xf>
    <x:xf numFmtId="0" fontId="36" fillId="19" borderId="1" xfId="0" applyFont="1" applyFill="1" applyBorder="1" applyAlignment="1">
      <x:alignment horizontal="center" vertical="center"/>
    </x:xf>
    <x:xf numFmtId="0" fontId="25" fillId="19" borderId="0" xfId="0" applyFont="1" applyFill="1" applyAlignment="1">
      <x:alignment horizontal="center" vertical="center"/>
    </x:xf>
    <x:xf numFmtId="0" fontId="23" fillId="0" borderId="17" xfId="0" applyFont="1" applyBorder="1" applyAlignment="1">
      <x:alignment horizontal="center" vertical="center"/>
    </x:xf>
    <x:xf numFmtId="178" fontId="23" fillId="0" borderId="17" xfId="0" applyNumberFormat="1" applyFont="1" applyBorder="1" applyAlignment="1">
      <x:alignment horizontal="center" vertical="center"/>
    </x:xf>
    <x:xf numFmtId="178" fontId="12" fillId="0" borderId="17" xfId="2" applyNumberFormat="1" applyFont="1" applyFill="1" applyBorder="1" applyAlignment="1">
      <x:alignment horizontal="center" vertical="center"/>
    </x:xf>
    <x:xf numFmtId="0" fontId="23" fillId="20" borderId="0" xfId="0" applyFont="1" applyFill="1" applyAlignment="1">
      <x:alignment horizontal="center" vertical="center"/>
    </x:xf>
    <x:xf numFmtId="179" fontId="23" fillId="20" borderId="0" xfId="0" applyNumberFormat="1" applyFont="1" applyFill="1" applyAlignment="1">
      <x:alignment horizontal="center" vertical="center"/>
    </x:xf>
    <x:xf numFmtId="0" fontId="28" fillId="20" borderId="0" xfId="0" applyFont="1" applyFill="1" applyAlignment="1">
      <x:alignment horizontal="center" vertical="center"/>
    </x:xf>
    <x:xf numFmtId="179" fontId="23" fillId="20" borderId="30" xfId="0" applyNumberFormat="1" applyFont="1" applyFill="1" applyBorder="1" applyAlignment="1">
      <x:alignment horizontal="center" vertical="center"/>
    </x:xf>
    <x:xf numFmtId="178" fontId="28" fillId="20" borderId="0" xfId="0" applyNumberFormat="1" applyFont="1" applyFill="1" applyAlignment="1">
      <x:alignment horizontal="center" vertical="center"/>
    </x:xf>
    <x:xf numFmtId="179" fontId="28" fillId="20" borderId="0" xfId="0" applyNumberFormat="1" applyFont="1" applyFill="1" applyAlignment="1">
      <x:alignment horizontal="center" vertical="center"/>
    </x:xf>
    <x:xf numFmtId="0" fontId="25" fillId="19" borderId="17" xfId="0" applyFont="1" applyFill="1" applyBorder="1" applyAlignment="1">
      <x:alignment horizontal="center" vertical="center"/>
    </x:xf>
    <x:xf numFmtId="0" fontId="15" fillId="0" borderId="11" xfId="0" applyFont="1" applyBorder="1">
      <x:alignment vertical="center"/>
    </x:xf>
    <x:xf numFmtId="0" fontId="0" fillId="0" borderId="17" xfId="0" applyBorder="1" applyAlignment="1">
      <x:alignment horizontal="center" vertical="center"/>
    </x:xf>
    <x:xf numFmtId="187" fontId="0" fillId="0" borderId="0" xfId="0" applyNumberFormat="1" applyAlignment="1"/>
    <x:xf numFmtId="179" fontId="12" fillId="0" borderId="0" xfId="1" applyNumberFormat="1" applyFont="1" applyFill="1" applyAlignment="1">
      <x:alignment horizontal="left" vertical="center"/>
    </x:xf>
    <x:xf numFmtId="0" fontId="46" fillId="0" borderId="0" xfId="0" applyFont="1" applyAlignment="1">
      <x:alignment horizontal="center" vertical="center"/>
    </x:xf>
    <x:xf numFmtId="179" fontId="0" fillId="0" borderId="17" xfId="0" applyNumberFormat="1" applyBorder="1">
      <x:alignment vertical="center"/>
    </x:xf>
    <x:xf numFmtId="179" fontId="18" fillId="0" borderId="17" xfId="0" applyNumberFormat="1" applyFont="1" applyBorder="1" applyAlignment="1">
      <x:alignment horizontal="left" vertical="center"/>
    </x:xf>
    <x:xf numFmtId="0" fontId="30" fillId="0" borderId="0" xfId="0" applyFont="1" applyAlignment="1">
      <x:alignment horizontal="right" vertical="center"/>
    </x:xf>
    <x:xf numFmtId="179" fontId="47" fillId="0" borderId="0" xfId="0" applyNumberFormat="1" applyFont="1" applyAlignment="1">
      <x:alignment horizontal="left" vertical="center"/>
    </x:xf>
    <x:xf numFmtId="179" fontId="18" fillId="0" borderId="0" xfId="1" applyNumberFormat="1" applyFont="1" applyFill="1" applyAlignment="1">
      <x:alignment horizontal="left" vertical="center"/>
    </x:xf>
    <x:xf numFmtId="179" fontId="18" fillId="0" borderId="17" xfId="1" applyNumberFormat="1" applyFont="1" applyFill="1" applyBorder="1" applyAlignment="1">
      <x:alignment horizontal="left" vertical="center"/>
    </x:xf>
    <x:xf numFmtId="188" fontId="0" fillId="0" borderId="0" xfId="2" applyNumberFormat="1" applyFont="1" applyFill="1">
      <x:alignment vertical="center"/>
    </x:xf>
    <x:xf numFmtId="188" fontId="0" fillId="6" borderId="0" xfId="2" applyNumberFormat="1" applyFont="1" applyFill="1">
      <x:alignment vertical="center"/>
    </x:xf>
    <x:xf numFmtId="188" fontId="0" fillId="6" borderId="0" xfId="0" applyNumberFormat="1" applyFill="1">
      <x:alignment vertical="center"/>
    </x:xf>
    <x:xf numFmtId="179" fontId="16" fillId="16" borderId="0" xfId="0" applyNumberFormat="1" applyFont="1" applyFill="1">
      <x:alignment vertical="center"/>
    </x:xf>
    <x:xf numFmtId="0" fontId="48" fillId="18" borderId="17" xfId="0" applyFont="1" applyFill="1" applyBorder="1" applyAlignment="1">
      <x:alignment horizontal="center" vertical="center"/>
    </x:xf>
    <x:xf numFmtId="0" fontId="45" fillId="16" borderId="31" xfId="0" applyFont="1" applyFill="1" applyBorder="1">
      <x:alignment vertical="center"/>
    </x:xf>
    <x:xf numFmtId="0" fontId="0" fillId="16" borderId="30" xfId="0" applyFill="1" applyBorder="1">
      <x:alignment vertical="center"/>
    </x:xf>
    <x:xf numFmtId="0" fontId="0" fillId="16" borderId="32" xfId="0" applyFill="1" applyBorder="1">
      <x:alignment vertical="center"/>
    </x:xf>
    <x:xf numFmtId="0" fontId="42" fillId="18" borderId="30" xfId="0" applyFont="1" applyFill="1" applyBorder="1">
      <x:alignment vertical="center"/>
    </x:xf>
    <x:xf numFmtId="0" fontId="42" fillId="18" borderId="32" xfId="0" applyFont="1" applyFill="1" applyBorder="1">
      <x:alignment vertical="center"/>
    </x:xf>
    <x:xf numFmtId="179" fontId="12" fillId="0" borderId="18" xfId="1" applyNumberFormat="1" applyFont="1" applyFill="1" applyBorder="1" applyAlignment="1">
      <x:alignment vertical="center"/>
    </x:xf>
    <x:xf numFmtId="179" fontId="12" fillId="0" borderId="18" xfId="1" applyNumberFormat="1" applyFont="1" applyFill="1" applyBorder="1" applyAlignment="1">
      <x:alignment horizontal="left" vertical="center"/>
    </x:xf>
    <x:xf numFmtId="179" fontId="12" fillId="0" borderId="0" xfId="1" applyNumberFormat="1" applyFont="1" applyFill="1" applyBorder="1" applyAlignment="1">
      <x:alignment horizontal="left" vertical="center"/>
    </x:xf>
    <x:xf numFmtId="179" fontId="23" fillId="0" borderId="17" xfId="0" applyNumberFormat="1" applyFont="1" applyBorder="1">
      <x:alignment vertical="center"/>
    </x:xf>
    <x:xf numFmtId="0" fontId="49" fillId="0" borderId="0" xfId="0" applyFont="1">
      <x:alignment vertical="center"/>
    </x:xf>
    <x:xf numFmtId="0" fontId="50" fillId="6" borderId="0" xfId="0" applyFont="1" applyFill="1" applyAlignment="1">
      <x:alignment horizontal="center" vertical="center"/>
    </x:xf>
    <x:xf numFmtId="192" fontId="0" fillId="0" borderId="16" xfId="0" applyNumberFormat="1" applyBorder="1" applyAlignment="1">
      <x:alignment horizontal="center" vertical="center"/>
    </x:xf>
    <x:xf numFmtId="177" fontId="15" fillId="6" borderId="0" xfId="1" applyNumberFormat="1" applyFont="1" applyFill="1">
      <x:alignment vertical="center"/>
    </x:xf>
    <x:xf numFmtId="178" fontId="15" fillId="6" borderId="0" xfId="1" applyNumberFormat="1" applyFont="1" applyFill="1">
      <x:alignment vertical="center"/>
    </x:xf>
    <x:xf numFmtId="177" fontId="23" fillId="0" borderId="0" xfId="0" applyNumberFormat="1" applyFont="1" applyAlignment="1">
      <x:alignment horizontal="center" vertical="center"/>
    </x:xf>
    <x:xf numFmtId="178" fontId="28" fillId="17" borderId="34" xfId="0" applyNumberFormat="1" applyFont="1" applyFill="1" applyBorder="1" applyAlignment="1">
      <x:alignment horizontal="center" vertical="center"/>
    </x:xf>
    <x:xf numFmtId="178" fontId="23" fillId="11" borderId="20" xfId="0" applyNumberFormat="1" applyFont="1" applyFill="1" applyBorder="1" applyAlignment="1">
      <x:alignment horizontal="center" vertical="center"/>
    </x:xf>
    <x:xf numFmtId="178" fontId="23" fillId="20" borderId="0" xfId="0" applyNumberFormat="1" applyFont="1" applyFill="1" applyAlignment="1">
      <x:alignment horizontal="center" vertical="center"/>
    </x:xf>
    <x:xf numFmtId="179" fontId="28" fillId="6" borderId="33" xfId="0" applyNumberFormat="1" applyFont="1" applyFill="1" applyBorder="1" applyAlignment="1">
      <x:alignment horizontal="center" vertical="center"/>
    </x:xf>
    <x:xf numFmtId="0" fontId="4" fillId="6" borderId="0" xfId="0" applyFont="1" applyFill="1" applyAlignment="1">
      <x:alignment horizontal="center" vertical="center"/>
    </x:xf>
    <x:xf numFmtId="0" fontId="51" fillId="6" borderId="0" xfId="0" applyFont="1" applyFill="1" applyAlignment="1">
      <x:alignment horizontal="center" vertical="center"/>
    </x:xf>
    <x:xf numFmtId="0" fontId="52" fillId="21" borderId="0" xfId="0" applyFont="1" applyFill="1" applyAlignment="1">
      <x:alignment horizontal="center" vertical="center" wrapText="1"/>
    </x:xf>
    <x:xf numFmtId="187" fontId="15" fillId="0" borderId="0" xfId="0" applyNumberFormat="1" applyFont="1">
      <x:alignment vertical="center"/>
    </x:xf>
    <x:xf numFmtId="187" fontId="0" fillId="7" borderId="0" xfId="1" applyNumberFormat="1" applyFont="1" applyFill="1">
      <x:alignment vertical="center"/>
    </x:xf>
    <x:xf numFmtId="188" fontId="0" fillId="0" borderId="0" xfId="4" applyNumberFormat="1" applyFont="1"/>
    <x:xf numFmtId="0" fontId="53" fillId="0" borderId="0" xfId="0" applyFont="1">
      <x:alignment vertical="center"/>
    </x:xf>
    <x:xf numFmtId="179" fontId="12" fillId="0" borderId="10" xfId="0" applyNumberFormat="1" applyFont="1" applyBorder="1">
      <x:alignment vertical="center"/>
    </x:xf>
    <x:xf numFmtId="0" fontId="0" fillId="0" borderId="10" xfId="0" applyBorder="1" applyAlignment="1">
      <x:alignment horizontal="center" vertical="center"/>
    </x:xf>
    <x:xf numFmtId="178" fontId="28" fillId="16" borderId="15" xfId="0" applyNumberFormat="1" applyFont="1" applyFill="1" applyBorder="1" applyAlignment="1">
      <x:alignment horizontal="center" vertical="center"/>
    </x:xf>
    <x:xf numFmtId="178" fontId="28" fillId="13" borderId="15" xfId="0" applyNumberFormat="1" applyFont="1" applyFill="1" applyBorder="1" applyAlignment="1">
      <x:alignment horizontal="center" vertical="center"/>
    </x:xf>
    <x:xf numFmtId="178" fontId="28" fillId="17" borderId="15" xfId="0" applyNumberFormat="1" applyFont="1" applyFill="1" applyBorder="1" applyAlignment="1">
      <x:alignment horizontal="center" vertical="center"/>
    </x:xf>
    <x:xf numFmtId="193" fontId="0" fillId="0" borderId="0" xfId="0" applyNumberFormat="1" applyAlignment="1">
      <x:alignment horizontal="center" vertical="center"/>
    </x:xf>
    <x:xf numFmtId="0" fontId="28" fillId="13" borderId="15" xfId="0" applyFont="1" applyFill="1" applyBorder="1" applyAlignment="1">
      <x:alignment horizontal="center" vertical="center"/>
    </x:xf>
    <x:xf numFmtId="179" fontId="29" fillId="5" borderId="17" xfId="1" applyNumberFormat="1" applyFont="1" applyFill="1" applyBorder="1" applyAlignment="1">
      <x:alignment vertical="center"/>
    </x:xf>
    <x:xf numFmtId="194" fontId="0" fillId="0" borderId="0" xfId="0" applyNumberFormat="1" applyFont="1" applyFill="1">
      <x:alignment vertical="center"/>
    </x:xf>
    <x:xf numFmtId="194" fontId="0" fillId="0" borderId="0" xfId="0" applyNumberFormat="1" applyFont="1">
      <x:alignment vertical="center"/>
    </x:xf>
    <x:xf numFmtId="194" fontId="15" fillId="0" borderId="0" xfId="0" applyNumberFormat="1" applyFont="1">
      <x:alignment vertical="center"/>
    </x:xf>
    <x:xf numFmtId="0" fontId="0" fillId="0" borderId="24" xfId="0" applyBorder="1" applyAlignment="1">
      <x:alignment horizontal="center" vertical="center"/>
    </x:xf>
    <x:xf numFmtId="179" fontId="29" fillId="0" borderId="0" xfId="1" applyNumberFormat="1" applyFont="1" applyFill="1" applyAlignment="1">
      <x:alignment vertical="center"/>
    </x:xf>
    <x:xf numFmtId="179" fontId="16" fillId="5" borderId="17" xfId="1" applyNumberFormat="1" applyFont="1" applyFill="1" applyBorder="1" applyAlignment="1">
      <x:alignment vertical="center"/>
    </x:xf>
    <x:xf numFmtId="179" fontId="12" fillId="0" borderId="1" xfId="0" applyNumberFormat="1" applyFont="1" applyBorder="1" applyAlignment="1">
      <x:alignment horizontal="center" vertical="center"/>
    </x:xf>
    <x:xf numFmtId="179" fontId="12" fillId="0" borderId="2" xfId="0" applyNumberFormat="1" applyFont="1" applyBorder="1" applyAlignment="1">
      <x:alignment horizontal="center" vertical="center"/>
    </x:xf>
    <x:xf numFmtId="180" fontId="12" fillId="0" borderId="0" xfId="1" applyNumberFormat="1" applyFont="1" applyFill="1" applyBorder="1" applyAlignment="1">
      <x:alignment vertical="center"/>
    </x:xf>
    <x:xf numFmtId="179" fontId="12" fillId="0" borderId="4" xfId="0" applyNumberFormat="1" applyFont="1" applyFill="1" applyBorder="1" applyAlignment="1">
      <x:alignment vertical="center"/>
    </x:xf>
    <x:xf numFmtId="179" fontId="12" fillId="0" borderId="6" xfId="3" applyNumberFormat="1" applyFont="1" applyFill="1" applyBorder="1" applyAlignment="1">
      <x:alignment vertical="center"/>
    </x:xf>
    <x:xf numFmtId="179" fontId="12" fillId="0" borderId="8" xfId="3" applyNumberFormat="1" applyFont="1" applyFill="1" applyBorder="1" applyAlignment="1">
      <x:alignment vertical="center"/>
    </x:xf>
    <x:xf numFmtId="9" fontId="12" fillId="0" borderId="0" xfId="2" applyFont="1">
      <x:alignment vertical="center"/>
    </x:xf>
    <x:xf numFmtId="179" fontId="12" fillId="0" borderId="0" xfId="3" applyNumberFormat="1" applyFont="1" applyFill="1" applyBorder="1" applyAlignment="1">
      <x:alignment vertical="center"/>
    </x:xf>
    <x:xf numFmtId="179" fontId="16" fillId="9" borderId="0" xfId="0" applyNumberFormat="1" applyFont="1" applyFill="1">
      <x:alignment vertical="center"/>
    </x:xf>
    <x:xf numFmtId="179" fontId="54" fillId="9" borderId="0" xfId="0" applyNumberFormat="1" applyFont="1" applyFill="1">
      <x:alignment vertical="center"/>
    </x:xf>
    <x:xf numFmtId="179" fontId="16" fillId="9" borderId="22" xfId="0" applyNumberFormat="1" applyFont="1" applyFill="1" applyBorder="1" applyAlignment="1">
      <x:alignment horizontal="right" vertical="center"/>
    </x:xf>
    <x:xf numFmtId="179" fontId="16" fillId="9" borderId="0" xfId="0" applyNumberFormat="1" applyFont="1" applyFill="1" applyAlignment="1">
      <x:alignment horizontal="right" vertical="center"/>
    </x:xf>
    <x:xf numFmtId="179" fontId="16" fillId="7" borderId="0" xfId="0" applyNumberFormat="1" applyFont="1" applyFill="1">
      <x:alignment vertical="center"/>
    </x:xf>
    <x:xf numFmtId="179" fontId="54" fillId="7" borderId="0" xfId="0" applyNumberFormat="1" applyFont="1" applyFill="1">
      <x:alignment vertical="center"/>
    </x:xf>
    <x:xf numFmtId="179" fontId="16" fillId="7" borderId="22" xfId="0" applyNumberFormat="1" applyFont="1" applyFill="1" applyBorder="1" applyAlignment="1">
      <x:alignment horizontal="right" vertical="center"/>
    </x:xf>
    <x:xf numFmtId="179" fontId="16" fillId="7" borderId="0" xfId="0" applyNumberFormat="1" applyFont="1" applyFill="1" applyAlignment="1">
      <x:alignment horizontal="right" vertical="center"/>
    </x:xf>
    <x:xf numFmtId="181" fontId="16" fillId="7" borderId="0" xfId="0" applyNumberFormat="1" applyFont="1" applyFill="1" applyAlignment="1">
      <x:alignment horizontal="right" vertical="center"/>
    </x:xf>
    <x:xf numFmtId="179" fontId="55" fillId="0" borderId="0" xfId="0" applyNumberFormat="1" applyFont="1" applyAlignment="1">
      <x:alignment horizontal="left" vertical="center"/>
    </x:xf>
    <x:xf numFmtId="179" fontId="12" fillId="0" borderId="22" xfId="0" applyNumberFormat="1" applyFont="1" applyBorder="1" applyAlignment="1">
      <x:alignment horizontal="right" vertical="center"/>
    </x:xf>
    <x:xf numFmtId="179" fontId="12" fillId="0" borderId="0" xfId="0" applyNumberFormat="1" applyFont="1" applyAlignment="1">
      <x:alignment horizontal="right" vertical="center"/>
    </x:xf>
    <x:xf numFmtId="179" fontId="12" fillId="0" borderId="0" xfId="0" applyNumberFormat="1" applyFont="1">
      <x:alignment vertical="center"/>
    </x:xf>
    <x:xf numFmtId="0" fontId="23" fillId="0" borderId="0" xfId="0" applyFont="1">
      <x:alignment vertical="center"/>
    </x:xf>
    <x:xf numFmtId="179" fontId="55" fillId="0" borderId="0" xfId="0" applyNumberFormat="1" applyFont="1">
      <x:alignment vertical="center"/>
    </x:xf>
    <x:xf numFmtId="179" fontId="41" fillId="0" borderId="0" xfId="0" applyNumberFormat="1" applyFont="1">
      <x:alignment vertical="center"/>
    </x:xf>
    <x:xf numFmtId="9" fontId="12" fillId="0" borderId="22" xfId="0" applyFont="1" applyBorder="1" applyAlignment="1">
      <x:alignment horizontal="right" vertical="center"/>
    </x:xf>
    <x:xf numFmtId="9" fontId="12" fillId="0" borderId="0" xfId="0" applyFont="1" applyAlignment="1">
      <x:alignment horizontal="right" vertical="center"/>
    </x:xf>
    <x:xf numFmtId="9" fontId="12" fillId="0" borderId="0" xfId="0" applyNumberFormat="1" applyFont="1" applyAlignment="1">
      <x:alignment horizontal="right" vertical="center"/>
    </x:xf>
    <x:xf numFmtId="179" fontId="12" fillId="7" borderId="0" xfId="0" applyNumberFormat="1" applyFont="1" applyFill="1">
      <x:alignment vertical="center"/>
    </x:xf>
    <x:xf numFmtId="179" fontId="55" fillId="7" borderId="0" xfId="0" applyNumberFormat="1" applyFont="1" applyFill="1">
      <x:alignment vertical="center"/>
    </x:xf>
    <x:xf numFmtId="179" fontId="12" fillId="7" borderId="22" xfId="0" applyNumberFormat="1" applyFont="1" applyFill="1" applyBorder="1" applyAlignment="1">
      <x:alignment horizontal="right" vertical="center"/>
    </x:xf>
    <x:xf numFmtId="179" fontId="12" fillId="7" borderId="0" xfId="0" applyNumberFormat="1" applyFont="1" applyFill="1" applyAlignment="1">
      <x:alignment horizontal="right" vertical="center"/>
    </x:xf>
    <x:xf numFmtId="179" fontId="12" fillId="0" borderId="0" xfId="0" applyNumberFormat="1" applyFont="1" applyAlignment="1">
      <x:alignment horizontal="left" vertical="center" indent="1"/>
    </x:xf>
    <x:xf numFmtId="179" fontId="55" fillId="0" borderId="0" xfId="0" applyNumberFormat="1" applyFont="1" applyAlignment="1">
      <x:alignment horizontal="left" vertical="center" indent="1"/>
    </x:xf>
    <x:xf numFmtId="179" fontId="12" fillId="6" borderId="0" xfId="0" applyNumberFormat="1" applyFont="1" applyFill="1">
      <x:alignment vertical="center"/>
    </x:xf>
    <x:xf numFmtId="179" fontId="55" fillId="6" borderId="0" xfId="0" applyNumberFormat="1" applyFont="1" applyFill="1">
      <x:alignment vertical="center"/>
    </x:xf>
    <x:xf numFmtId="179" fontId="12" fillId="6" borderId="22" xfId="0" applyNumberFormat="1" applyFont="1" applyFill="1" applyBorder="1" applyAlignment="1">
      <x:alignment horizontal="right" vertical="center"/>
    </x:xf>
    <x:xf numFmtId="179" fontId="12" fillId="6" borderId="0" xfId="0" applyNumberFormat="1" applyFont="1" applyFill="1" applyAlignment="1">
      <x:alignment horizontal="right" vertical="center"/>
    </x:xf>
    <x:xf numFmtId="9" fontId="12" fillId="0" borderId="0" xfId="0" applyFont="1" applyAlignment="1">
      <x:alignment vertical="center"/>
    </x:xf>
    <x:xf numFmtId="9" fontId="55" fillId="0" borderId="0" xfId="0" applyFont="1" applyAlignment="1">
      <x:alignment vertical="center"/>
    </x:xf>
    <x:xf numFmtId="184" fontId="12" fillId="0" borderId="22" xfId="0" applyNumberFormat="1" applyFont="1" applyBorder="1" applyAlignment="1">
      <x:alignment horizontal="right" vertical="center"/>
    </x:xf>
    <x:xf numFmtId="184" fontId="12" fillId="0" borderId="0" xfId="0" applyNumberFormat="1" applyFont="1" applyAlignment="1">
      <x:alignment horizontal="right" vertical="center"/>
    </x:xf>
    <x:xf numFmtId="179" fontId="54" fillId="16" borderId="0" xfId="0" applyNumberFormat="1" applyFont="1" applyFill="1">
      <x:alignment vertical="center"/>
    </x:xf>
    <x:xf numFmtId="0" fontId="4" fillId="6" borderId="0" xfId="0" applyFont="1" applyFill="1" applyAlignment="1">
      <x:alignment horizontal="center" vertical="center"/>
    </x:xf>
    <x:xf numFmtId="41" fontId="12" fillId="6" borderId="0" xfId="1" applyFont="1" applyFill="1" applyAlignment="1">
      <x:alignment horizontal="right" vertical="center"/>
    </x:xf>
    <x:xf numFmtId="0" fontId="51" fillId="6" borderId="0" xfId="0" applyFont="1" applyFill="1" applyAlignment="1">
      <x:alignment horizontal="center" vertical="center"/>
    </x:xf>
    <x:xf numFmtId="0" fontId="57" fillId="6" borderId="0" xfId="0" applyFont="1" applyFill="1" applyAlignment="1">
      <x:alignment horizontal="center" vertical="center"/>
    </x:xf>
    <x:xf numFmtId="184" fontId="58" fillId="6" borderId="22" xfId="0" applyNumberFormat="1" applyFont="1" applyFill="1" applyBorder="1" applyAlignment="1">
      <x:alignment horizontal="right" vertical="center"/>
    </x:xf>
    <x:xf numFmtId="184" fontId="58" fillId="6" borderId="0" xfId="0" applyNumberFormat="1" applyFont="1" applyFill="1" applyAlignment="1">
      <x:alignment horizontal="right" vertical="center"/>
    </x:xf>
    <x:xf numFmtId="184" fontId="58" fillId="6" borderId="0" xfId="1" applyNumberFormat="1" applyFont="1" applyFill="1" applyAlignment="1">
      <x:alignment horizontal="right" vertical="center"/>
    </x:xf>
    <x:xf numFmtId="0" fontId="51" fillId="0" borderId="0" xfId="0" applyFont="1" applyAlignment="1">
      <x:alignment horizontal="center" vertical="center"/>
    </x:xf>
    <x:xf numFmtId="9" fontId="16" fillId="9" borderId="0" xfId="0" applyFont="1" applyFill="1" applyAlignment="1">
      <x:alignment vertical="center"/>
    </x:xf>
    <x:xf numFmtId="9" fontId="54" fillId="9" borderId="0" xfId="0" applyFont="1" applyFill="1" applyAlignment="1">
      <x:alignment vertical="center"/>
    </x:xf>
    <x:xf numFmtId="184" fontId="16" fillId="9" borderId="22" xfId="0" applyNumberFormat="1" applyFont="1" applyFill="1" applyBorder="1" applyAlignment="1">
      <x:alignment horizontal="right" vertical="center"/>
    </x:xf>
    <x:xf numFmtId="184" fontId="16" fillId="9" borderId="0" xfId="0" applyNumberFormat="1" applyFont="1" applyFill="1" applyAlignment="1">
      <x:alignment horizontal="right" vertical="center"/>
    </x:xf>
    <x:xf numFmtId="179" fontId="59" fillId="0" borderId="0" xfId="0" applyNumberFormat="1" applyFont="1" applyAlignment="1">
      <x:alignment horizontal="center" vertical="center"/>
    </x:xf>
    <x:xf numFmtId="179" fontId="12" fillId="10" borderId="0" xfId="0" applyNumberFormat="1" applyFont="1" applyFill="1" applyAlignment="1">
      <x:alignment horizontal="right" vertical="center"/>
    </x:xf>
    <x:xf numFmtId="9" fontId="16" fillId="9" borderId="23" xfId="0" applyFont="1" applyFill="1" applyBorder="1" applyAlignment="1">
      <x:alignment horizontal="right" vertical="center"/>
    </x:xf>
    <x:xf numFmtId="9" fontId="16" fillId="9" borderId="0" xfId="0" applyFont="1" applyFill="1" applyAlignment="1">
      <x:alignment horizontal="right" vertical="center"/>
    </x:xf>
    <x:xf numFmtId="179" fontId="60" fillId="0" borderId="0" xfId="0" applyNumberFormat="1" applyFont="1" applyAlignment="1">
      <x:alignment horizontal="left" vertical="center"/>
    </x:xf>
    <x:xf numFmtId="0" fontId="61" fillId="0" borderId="0" xfId="0" applyFont="1">
      <x:alignment vertical="center"/>
    </x:xf>
    <x:xf numFmtId="0" fontId="52" fillId="0" borderId="0" xfId="0" applyFont="1" applyAlignment="1">
      <x:alignment horizontal="center" vertical="center" wrapText="1"/>
    </x:xf>
    <x:xf numFmtId="41" fontId="0" fillId="0" borderId="0" xfId="1" applyFont="1" applyAlignment="1">
      <x:alignment horizontal="center" vertical="center"/>
    </x:xf>
    <x:xf numFmtId="0" fontId="62" fillId="12" borderId="0" xfId="0" applyFont="1" applyFill="1" applyAlignment="1">
      <x:alignment horizontal="center" vertical="center"/>
    </x:xf>
    <x:xf numFmtId="179" fontId="60" fillId="12" borderId="0" xfId="0" applyNumberFormat="1" applyFont="1" applyFill="1" applyAlignment="1">
      <x:alignment horizontal="right" vertical="center"/>
    </x:xf>
    <x:xf numFmtId="184" fontId="12" fillId="6" borderId="0" xfId="2" applyNumberFormat="1" applyFont="1" applyFill="1" applyAlignment="1">
      <x:alignment horizontal="right" vertical="center"/>
    </x:xf>
    <x:xf numFmtId="10" fontId="12" fillId="0" borderId="0" xfId="2" applyNumberFormat="1" applyFont="1">
      <x:alignment vertical="center"/>
    </x:xf>
    <x:xf numFmtId="0" fontId="0" fillId="22" borderId="0" xfId="0" applyFill="1">
      <x:alignment vertical="center"/>
    </x:xf>
    <x:xf numFmtId="0" fontId="0" fillId="2" borderId="0" xfId="0" applyFill="1">
      <x:alignment vertical="center"/>
    </x:xf>
    <x:xf numFmtId="178" fontId="28" fillId="2" borderId="0" xfId="0" applyNumberFormat="1" applyFont="1" applyFill="1" applyAlignment="1">
      <x:alignment horizontal="center" vertical="center"/>
    </x:xf>
    <x:xf numFmtId="0" fontId="28" fillId="2" borderId="0" xfId="0" applyFont="1" applyFill="1">
      <x:alignment vertical="center"/>
    </x:xf>
    <x:xf numFmtId="0" fontId="28" fillId="22" borderId="0" xfId="0" applyFont="1" applyFill="1">
      <x:alignment vertical="center"/>
    </x:xf>
    <x:xf numFmtId="3" fontId="0" fillId="0" borderId="0" xfId="0" applyNumberFormat="1">
      <x:alignment vertical="center"/>
    </x:xf>
    <x:xf numFmtId="185" fontId="23" fillId="2" borderId="0" xfId="0" applyNumberFormat="1" applyFont="1" applyFill="1" applyAlignment="1">
      <x:alignment horizontal="center" vertical="center"/>
    </x:xf>
    <x:xf numFmtId="14" fontId="0" fillId="23" borderId="0" xfId="0" applyNumberFormat="1" applyFill="1" applyAlignment="1">
      <x:alignment horizontal="center" vertical="center"/>
    </x:xf>
    <x:xf numFmtId="0" fontId="0" fillId="23" borderId="0" xfId="0" applyFill="1" applyAlignment="1">
      <x:alignment horizontal="center" vertical="center"/>
    </x:xf>
    <x:xf numFmtId="0" fontId="23" fillId="23" borderId="0" xfId="0" applyFont="1" applyFill="1" applyAlignment="1">
      <x:alignment horizontal="center" vertical="center"/>
    </x:xf>
    <x:xf numFmtId="177" fontId="0" fillId="23" borderId="0" xfId="0" applyNumberFormat="1" applyFill="1" applyAlignment="1">
      <x:alignment horizontal="center" vertical="center"/>
    </x:xf>
    <x:xf numFmtId="178" fontId="23" fillId="23" borderId="0" xfId="0" applyNumberFormat="1" applyFont="1" applyFill="1" applyAlignment="1">
      <x:alignment horizontal="center" vertical="center"/>
    </x:xf>
    <x:xf numFmtId="179" fontId="12" fillId="2" borderId="0" xfId="0" applyNumberFormat="1" applyFont="1" applyFill="1">
      <x:alignment vertical="center"/>
    </x:xf>
    <x:xf numFmtId="179" fontId="12" fillId="2" borderId="0" xfId="0" applyNumberFormat="1" applyFont="1" applyFill="1" applyAlignment="1">
      <x:alignment horizontal="right" vertical="center"/>
    </x:xf>
    <x:xf numFmtId="0" fontId="63" fillId="0" borderId="0" xfId="0" applyFont="1" applyAlignment="1">
      <x:alignment horizontal="center" vertical="center"/>
    </x:xf>
    <x:xf numFmtId="0" fontId="3" fillId="6" borderId="0" xfId="0" applyFont="1" applyFill="1" applyAlignment="1">
      <x:alignment horizontal="center" vertical="center"/>
    </x:xf>
    <x:xf numFmtId="179" fontId="18" fillId="0" borderId="15" xfId="1" applyNumberFormat="1" applyFont="1" applyFill="1" applyBorder="1" applyAlignment="1">
      <x:alignment horizontal="center" vertical="center"/>
    </x:xf>
    <x:xf numFmtId="179" fontId="12" fillId="0" borderId="0" xfId="0" applyNumberFormat="1" applyFont="1" applyFill="1" applyBorder="1" applyAlignment="1">
      <x:alignment horizontal="right" vertical="center"/>
    </x:xf>
    <x:xf numFmtId="179" fontId="12" fillId="0" borderId="4" xfId="0" applyNumberFormat="1" applyFont="1" applyBorder="1" applyAlignment="1">
      <x:alignment horizontal="right" vertical="center"/>
    </x:xf>
    <x:xf numFmtId="179" fontId="18" fillId="0" borderId="0" xfId="1" applyNumberFormat="1" applyFont="1" applyFill="1" applyBorder="1" applyAlignment="1">
      <x:alignment horizontal="right" vertical="center"/>
    </x:xf>
    <x:xf numFmtId="179" fontId="18" fillId="0" borderId="4" xfId="1" applyNumberFormat="1" applyFont="1" applyFill="1" applyBorder="1" applyAlignment="1">
      <x:alignment horizontal="right" vertical="center"/>
    </x:xf>
    <x:xf numFmtId="179" fontId="18" fillId="0" borderId="5" xfId="1" applyNumberFormat="1" applyFont="1" applyFill="1" applyBorder="1" applyAlignment="1">
      <x:alignment horizontal="right" vertical="center"/>
    </x:xf>
    <x:xf numFmtId="179" fontId="18" fillId="0" borderId="0" xfId="0" applyNumberFormat="1" applyFont="1" applyAlignment="1">
      <x:alignment horizontal="right" vertical="center"/>
    </x:xf>
    <x:xf numFmtId="179" fontId="18" fillId="0" borderId="4" xfId="0" applyNumberFormat="1" applyFont="1" applyBorder="1" applyAlignment="1">
      <x:alignment horizontal="right" vertical="center"/>
    </x:xf>
    <x:xf numFmtId="179" fontId="18" fillId="2" borderId="8" xfId="1" applyNumberFormat="1" applyFont="1" applyFill="1" applyBorder="1" applyAlignment="1">
      <x:alignment vertical="center"/>
    </x:xf>
    <x:xf numFmtId="179" fontId="20" fillId="0" borderId="0" xfId="1" applyNumberFormat="1" applyFont="1" applyFill="1" applyAlignment="1">
      <x:alignment vertical="center"/>
    </x:xf>
    <x:xf numFmtId="184" fontId="9" fillId="0" borderId="0" xfId="2" applyNumberFormat="1" applyFont="1" applyAlignment="1">
      <x:alignment horizontal="right" vertical="center"/>
    </x:xf>
    <x:xf numFmtId="185" fontId="0" fillId="6" borderId="10" xfId="1" applyNumberFormat="1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186" fontId="23" fillId="23" borderId="0" xfId="0" applyNumberFormat="1" applyFont="1" applyFill="1" applyAlignment="1">
      <x:alignment horizontal="center" vertical="center"/>
    </x:xf>
    <x:xf numFmtId="189" fontId="0" fillId="23" borderId="0" xfId="0" applyNumberFormat="1" applyFill="1" applyAlignment="1">
      <x:alignment horizontal="center" vertical="center"/>
    </x:xf>
    <x:xf numFmtId="0" fontId="40" fillId="0" borderId="0" xfId="0" applyFont="1" applyAlignment="1">
      <x:alignment horizontal="center" vertical="center"/>
    </x:xf>
    <x:xf numFmtId="178" fontId="23" fillId="10" borderId="0" xfId="0" applyNumberFormat="1" applyFont="1" applyFill="1" applyAlignment="1">
      <x:alignment horizontal="center" vertical="center"/>
    </x:xf>
    <x:xf numFmtId="0" fontId="62" fillId="6" borderId="0" xfId="0" applyFont="1" applyFill="1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0" fillId="22" borderId="0" xfId="0" applyFill="1" applyAlignment="1">
      <x:alignment horizontal="center" vertical="center"/>
    </x:xf>
    <x:xf numFmtId="41" fontId="12" fillId="0" borderId="0" xfId="2" applyNumberFormat="1" applyFont="1" applyAlignment="1">
      <x:alignment horizontal="right" vertical="center"/>
    </x:xf>
    <x:xf numFmtId="179" fontId="18" fillId="24" borderId="0" xfId="1" applyNumberFormat="1" applyFont="1" applyFill="1" applyAlignment="1">
      <x:alignment vertical="center"/>
    </x:xf>
    <x:xf numFmtId="179" fontId="18" fillId="22" borderId="0" xfId="1" applyNumberFormat="1" applyFont="1" applyFill="1" applyAlignment="1">
      <x:alignment vertical="center"/>
    </x:xf>
    <x:xf numFmtId="179" fontId="12" fillId="22" borderId="0" xfId="0" applyNumberFormat="1" applyFont="1" applyFill="1">
      <x:alignment vertical="center"/>
    </x:xf>
    <x:xf numFmtId="0" fontId="0" fillId="16" borderId="0" xfId="0" applyFill="1" applyAlignment="1">
      <x:alignment horizontal="right" vertical="center"/>
    </x:xf>
    <x:xf numFmtId="194" fontId="0" fillId="0" borderId="0" xfId="0" applyNumberFormat="1">
      <x:alignment vertical="center"/>
    </x:xf>
    <x:xf numFmtId="179" fontId="12" fillId="22" borderId="0" xfId="1" applyNumberFormat="1" applyFont="1" applyFill="1" applyAlignment="1">
      <x:alignment vertical="center"/>
    </x:xf>
    <x:xf numFmtId="179" fontId="0" fillId="22" borderId="0" xfId="0" applyNumberFormat="1" applyFill="1">
      <x:alignment vertical="center"/>
    </x:xf>
    <x:xf numFmtId="0" fontId="2" fillId="6" borderId="0" xfId="0" applyFont="1" applyFill="1" applyAlignment="1">
      <x:alignment horizontal="center" vertical="center"/>
    </x:xf>
    <x:xf numFmtId="179" fontId="12" fillId="13" borderId="0" xfId="0" applyNumberFormat="1" applyFont="1" applyFill="1">
      <x:alignment vertical="center"/>
    </x:xf>
    <x:xf numFmtId="41" fontId="12" fillId="0" borderId="0" xfId="1" applyFont="1" applyFill="1" applyAlignment="1">
      <x:alignment horizontal="right" vertical="center"/>
    </x:xf>
    <x:xf numFmtId="179" fontId="69" fillId="13" borderId="0" xfId="0" applyNumberFormat="1" applyFont="1" applyFill="1">
      <x:alignment vertical="center"/>
    </x:xf>
    <x:xf numFmtId="179" fontId="69" fillId="13" borderId="0" xfId="0" applyNumberFormat="1" applyFont="1" applyFill="1" applyBorder="1" applyAlignment="1">
      <x:alignment vertical="center"/>
    </x:xf>
    <x:xf numFmtId="179" fontId="69" fillId="13" borderId="4" xfId="0" applyNumberFormat="1" applyFont="1" applyFill="1" applyBorder="1" applyAlignment="1">
      <x:alignment vertical="center"/>
    </x:xf>
    <x:xf numFmtId="179" fontId="69" fillId="13" borderId="0" xfId="0" applyNumberFormat="1" applyFont="1" applyFill="1" applyAlignment="1">
      <x:alignment vertical="center"/>
    </x:xf>
    <x:xf numFmtId="179" fontId="69" fillId="13" borderId="4" xfId="1" applyNumberFormat="1" applyFont="1" applyFill="1" applyBorder="1" applyAlignment="1">
      <x:alignment vertical="center"/>
    </x:xf>
    <x:xf numFmtId="179" fontId="69" fillId="13" borderId="5" xfId="1" applyNumberFormat="1" applyFont="1" applyFill="1" applyBorder="1" applyAlignment="1">
      <x:alignment vertical="center"/>
    </x:xf>
    <x:xf numFmtId="179" fontId="69" fillId="13" borderId="0" xfId="1" applyNumberFormat="1" applyFont="1" applyFill="1" applyAlignment="1">
      <x:alignment vertical="center"/>
    </x:xf>
    <x:xf numFmtId="179" fontId="69" fillId="13" borderId="5" xfId="0" applyNumberFormat="1" applyFont="1" applyFill="1" applyBorder="1">
      <x:alignment vertical="center"/>
    </x:xf>
    <x:xf numFmtId="179" fontId="70" fillId="13" borderId="0" xfId="0" applyNumberFormat="1" applyFont="1" applyFill="1" applyAlignment="1">
      <x:alignment vertical="center"/>
    </x:xf>
    <x:xf numFmtId="179" fontId="70" fillId="13" borderId="4" xfId="1" applyNumberFormat="1" applyFont="1" applyFill="1" applyBorder="1" applyAlignment="1">
      <x:alignment vertical="center"/>
    </x:xf>
    <x:xf numFmtId="179" fontId="70" fillId="13" borderId="5" xfId="1" applyNumberFormat="1" applyFont="1" applyFill="1" applyBorder="1" applyAlignment="1">
      <x:alignment vertical="center"/>
    </x:xf>
    <x:xf numFmtId="179" fontId="70" fillId="13" borderId="0" xfId="1" applyNumberFormat="1" applyFont="1" applyFill="1" applyAlignment="1">
      <x:alignment vertical="center"/>
    </x:xf>
    <x:xf numFmtId="179" fontId="70" fillId="13" borderId="0" xfId="0" applyNumberFormat="1" applyFont="1" applyFill="1">
      <x:alignment vertical="center"/>
    </x:xf>
    <x:xf numFmtId="179" fontId="70" fillId="13" borderId="5" xfId="0" applyNumberFormat="1" applyFont="1" applyFill="1" applyBorder="1">
      <x:alignment vertical="center"/>
    </x:xf>
    <x:xf numFmtId="179" fontId="71" fillId="0" borderId="0" xfId="0" applyNumberFormat="1" applyFont="1">
      <x:alignment vertical="center"/>
    </x:xf>
    <x:xf numFmtId="179" fontId="12" fillId="25" borderId="0" xfId="0" applyNumberFormat="1" applyFont="1" applyFill="1" applyAlignment="1">
      <x:alignment horizontal="right" vertical="center"/>
    </x:xf>
    <x:xf numFmtId="0" fontId="72" fillId="0" borderId="0" xfId="0" applyFont="1">
      <x:alignment vertical="center"/>
    </x:xf>
    <x:xf numFmtId="0" fontId="51" fillId="0" borderId="0" xfId="0" applyFont="1" applyAlignment="1">
      <x:alignment horizontal="center" vertical="center"/>
    </x:xf>
    <x:xf numFmtId="0" fontId="0" fillId="0" borderId="24" xfId="0" applyBorder="1" applyAlignment="1">
      <x:alignment horizontal="left" vertical="center"/>
    </x:xf>
    <x:xf numFmtId="0" fontId="42" fillId="18" borderId="31" xfId="0" applyFont="1" applyFill="1" applyBorder="1" applyAlignment="1">
      <x:alignment horizontal="left" vertical="center"/>
    </x:xf>
    <x:xf numFmtId="179" fontId="18" fillId="0" borderId="26" xfId="1" applyNumberFormat="1" applyFont="1" applyFill="1" applyBorder="1" applyAlignment="1">
      <x:alignment horizontal="left" vertical="center"/>
    </x:xf>
    <x:xf numFmtId="179" fontId="12" fillId="0" borderId="24" xfId="0" applyNumberFormat="1" applyFont="1" applyBorder="1" applyAlignment="1">
      <x:alignment horizontal="left" vertical="center"/>
    </x:xf>
    <x:xf numFmtId="0" fontId="15" fillId="0" borderId="24" xfId="0" applyFont="1" applyBorder="1" applyAlignment="1">
      <x:alignment horizontal="left" vertical="center"/>
    </x:xf>
    <x:xf numFmtId="0" fontId="0" fillId="0" borderId="25" xfId="0" applyBorder="1" applyAlignment="1">
      <x:alignment horizontal="left" vertical="center"/>
    </x:xf>
    <x:xf numFmtId="0" fontId="0" fillId="10" borderId="0" xfId="0" applyFill="1" applyAlignment="1">
      <x:alignment horizontal="center" vertical="center"/>
    </x:xf>
    <x:xf numFmtId="0" fontId="23" fillId="10" borderId="0" xfId="0" applyFont="1" applyFill="1" applyAlignment="1">
      <x:alignment horizontal="center" vertical="center"/>
    </x:xf>
    <x:xf numFmtId="0" fontId="0" fillId="10" borderId="0" xfId="0" applyFill="1">
      <x:alignment vertical="center"/>
    </x:xf>
    <x:xf numFmtId="186" fontId="23" fillId="10" borderId="0" xfId="0" applyNumberFormat="1" applyFont="1" applyFill="1" applyAlignment="1">
      <x:alignment horizontal="center" vertical="center"/>
    </x:xf>
    <x:xf numFmtId="189" fontId="0" fillId="10" borderId="0" xfId="0" applyNumberFormat="1" applyFill="1" applyAlignment="1">
      <x:alignment horizontal="center" vertical="center"/>
    </x:xf>
    <x:xf numFmtId="177" fontId="0" fillId="10" borderId="0" xfId="0" applyNumberFormat="1" applyFill="1" applyAlignment="1">
      <x:alignment horizontal="center" vertical="center"/>
    </x:xf>
    <x:xf numFmtId="179" fontId="0" fillId="0" borderId="0" xfId="0" applyNumberFormat="1" applyAlignment="1">
      <x:alignment horizontal="left" vertical="center"/>
    </x:xf>
    <x:xf numFmtId="179" fontId="18" fillId="26" borderId="0" xfId="1" applyNumberFormat="1" applyFont="1" applyFill="1" applyAlignment="1">
      <x:alignment vertical="center"/>
    </x:xf>
    <x:xf numFmtId="179" fontId="29" fillId="26" borderId="0" xfId="1" applyNumberFormat="1" applyFont="1" applyFill="1" applyAlignment="1">
      <x:alignment vertical="center"/>
    </x:xf>
    <x:xf numFmtId="179" fontId="12" fillId="22" borderId="0" xfId="0" applyNumberFormat="1" applyFont="1" applyFill="1" applyBorder="1" applyAlignment="1">
      <x:alignment vertical="center"/>
    </x:xf>
    <x:xf numFmtId="179" fontId="12" fillId="22" borderId="4" xfId="0" applyNumberFormat="1" applyFont="1" applyFill="1" applyBorder="1" applyAlignment="1">
      <x:alignment vertical="center"/>
    </x:xf>
    <x:xf numFmtId="179" fontId="18" fillId="22" borderId="0" xfId="0" applyNumberFormat="1" applyFont="1" applyFill="1" applyAlignment="1">
      <x:alignment vertical="center"/>
    </x:xf>
    <x:xf numFmtId="179" fontId="18" fillId="22" borderId="4" xfId="1" applyNumberFormat="1" applyFont="1" applyFill="1" applyBorder="1" applyAlignment="1">
      <x:alignment vertical="center"/>
    </x:xf>
    <x:xf numFmtId="179" fontId="18" fillId="22" borderId="5" xfId="1" applyNumberFormat="1" applyFont="1" applyFill="1" applyBorder="1" applyAlignment="1">
      <x:alignment vertical="center"/>
    </x:xf>
    <x:xf numFmtId="179" fontId="18" fillId="22" borderId="0" xfId="0" applyNumberFormat="1" applyFont="1" applyFill="1">
      <x:alignment vertical="center"/>
    </x:xf>
    <x:xf numFmtId="179" fontId="18" fillId="22" borderId="5" xfId="0" applyNumberFormat="1" applyFont="1" applyFill="1" applyBorder="1">
      <x:alignment vertical="center"/>
    </x:xf>
    <x:xf numFmtId="179" fontId="12" fillId="27" borderId="0" xfId="0" applyNumberFormat="1" applyFont="1" applyFill="1">
      <x:alignment vertical="center"/>
    </x:xf>
    <x:xf numFmtId="179" fontId="12" fillId="27" borderId="0" xfId="0" applyNumberFormat="1" applyFont="1" applyFill="1" applyBorder="1" applyAlignment="1">
      <x:alignment vertical="center"/>
    </x:xf>
    <x:xf numFmtId="179" fontId="12" fillId="27" borderId="4" xfId="0" applyNumberFormat="1" applyFont="1" applyFill="1" applyBorder="1" applyAlignment="1">
      <x:alignment vertical="center"/>
    </x:xf>
    <x:xf numFmtId="179" fontId="18" fillId="27" borderId="0" xfId="0" applyNumberFormat="1" applyFont="1" applyFill="1" applyAlignment="1">
      <x:alignment vertical="center"/>
    </x:xf>
    <x:xf numFmtId="179" fontId="18" fillId="27" borderId="4" xfId="1" applyNumberFormat="1" applyFont="1" applyFill="1" applyBorder="1" applyAlignment="1">
      <x:alignment vertical="center"/>
    </x:xf>
    <x:xf numFmtId="179" fontId="18" fillId="27" borderId="5" xfId="1" applyNumberFormat="1" applyFont="1" applyFill="1" applyBorder="1" applyAlignment="1">
      <x:alignment vertical="center"/>
    </x:xf>
    <x:xf numFmtId="179" fontId="18" fillId="27" borderId="0" xfId="1" applyNumberFormat="1" applyFont="1" applyFill="1" applyAlignment="1">
      <x:alignment vertical="center"/>
    </x:xf>
    <x:xf numFmtId="179" fontId="18" fillId="27" borderId="0" xfId="0" applyNumberFormat="1" applyFont="1" applyFill="1">
      <x:alignment vertical="center"/>
    </x:xf>
    <x:xf numFmtId="179" fontId="18" fillId="27" borderId="5" xfId="0" applyNumberFormat="1" applyFont="1" applyFill="1" applyBorder="1">
      <x:alignment vertical="center"/>
    </x:xf>
    <x:xf numFmtId="179" fontId="29" fillId="27" borderId="0" xfId="1" applyNumberFormat="1" applyFont="1" applyFill="1" applyAlignment="1">
      <x:alignment vertical="center"/>
    </x:xf>
    <x:xf numFmtId="179" fontId="12" fillId="27" borderId="0" xfId="1" applyNumberFormat="1" applyFont="1" applyFill="1" applyAlignment="1">
      <x:alignment vertical="center"/>
    </x:xf>
    <x:xf numFmtId="0" fontId="0" fillId="27" borderId="0" xfId="0" applyFill="1">
      <x:alignment vertical="center"/>
    </x:xf>
    <x:xf numFmtId="0" fontId="0" fillId="27" borderId="0" xfId="0" applyFill="1" applyAlignment="1">
      <x:alignment horizontal="center" vertical="center"/>
    </x:xf>
    <x:xf numFmtId="179" fontId="0" fillId="27" borderId="0" xfId="0" applyNumberFormat="1" applyFill="1">
      <x:alignment vertical="center"/>
    </x:xf>
    <x:xf numFmtId="179" fontId="0" fillId="2" borderId="0" xfId="0" applyNumberFormat="1" applyFill="1">
      <x:alignment vertical="center"/>
    </x:xf>
    <x:xf numFmtId="179" fontId="12" fillId="28" borderId="0" xfId="0" applyNumberFormat="1" applyFont="1" applyFill="1">
      <x:alignment vertical="center"/>
    </x:xf>
    <x:xf numFmtId="179" fontId="15" fillId="29" borderId="0" xfId="0" applyNumberFormat="1" applyFont="1" applyFill="1">
      <x:alignment vertical="center"/>
    </x:xf>
    <x:xf numFmtId="179" fontId="12" fillId="29" borderId="0" xfId="0" applyNumberFormat="1" applyFont="1" applyFill="1">
      <x:alignment vertical="center"/>
    </x:xf>
    <x:xf numFmtId="179" fontId="12" fillId="29" borderId="0" xfId="0" applyNumberFormat="1" applyFont="1" applyFill="1" applyBorder="1" applyAlignment="1">
      <x:alignment vertical="center"/>
    </x:xf>
    <x:xf numFmtId="180" fontId="12" fillId="29" borderId="0" xfId="1" applyNumberFormat="1" applyFont="1" applyFill="1" applyBorder="1" applyAlignment="1">
      <x:alignment vertical="center"/>
    </x:xf>
    <x:xf numFmtId="179" fontId="12" fillId="29" borderId="4" xfId="0" applyNumberFormat="1" applyFont="1" applyFill="1" applyBorder="1" applyAlignment="1">
      <x:alignment vertical="center"/>
    </x:xf>
    <x:xf numFmtId="179" fontId="18" fillId="29" borderId="0" xfId="0" applyNumberFormat="1" applyFont="1" applyFill="1" applyAlignment="1">
      <x:alignment vertical="center"/>
    </x:xf>
    <x:xf numFmtId="179" fontId="18" fillId="29" borderId="4" xfId="1" applyNumberFormat="1" applyFont="1" applyFill="1" applyBorder="1" applyAlignment="1">
      <x:alignment vertical="center"/>
    </x:xf>
    <x:xf numFmtId="179" fontId="18" fillId="29" borderId="5" xfId="1" applyNumberFormat="1" applyFont="1" applyFill="1" applyBorder="1" applyAlignment="1">
      <x:alignment vertical="center"/>
    </x:xf>
    <x:xf numFmtId="179" fontId="18" fillId="29" borderId="0" xfId="1" applyNumberFormat="1" applyFont="1" applyFill="1" applyAlignment="1">
      <x:alignment vertical="center"/>
    </x:xf>
    <x:xf numFmtId="179" fontId="18" fillId="29" borderId="0" xfId="0" applyNumberFormat="1" applyFont="1" applyFill="1">
      <x:alignment vertical="center"/>
    </x:xf>
    <x:xf numFmtId="179" fontId="18" fillId="29" borderId="5" xfId="0" applyNumberFormat="1" applyFont="1" applyFill="1" applyBorder="1">
      <x:alignment vertical="center"/>
    </x:xf>
    <x:xf numFmtId="0" fontId="38" fillId="29" borderId="0" xfId="0" applyFont="1" applyFill="1">
      <x:alignment vertical="center"/>
    </x:xf>
    <x:xf numFmtId="179" fontId="29" fillId="29" borderId="0" xfId="1" applyNumberFormat="1" applyFont="1" applyFill="1" applyAlignment="1">
      <x:alignment vertical="center"/>
    </x:xf>
    <x:xf numFmtId="0" fontId="0" fillId="29" borderId="0" xfId="0" applyFill="1">
      <x:alignment vertical="center"/>
    </x:xf>
    <x:xf numFmtId="179" fontId="12" fillId="29" borderId="0" xfId="1" applyNumberFormat="1" applyFont="1" applyFill="1" applyAlignment="1">
      <x:alignment vertical="center"/>
    </x:xf>
    <x:xf numFmtId="179" fontId="0" fillId="29" borderId="0" xfId="0" applyNumberFormat="1" applyFill="1">
      <x:alignment vertical="center"/>
    </x:xf>
    <x:xf numFmtId="0" fontId="0" fillId="29" borderId="0" xfId="0" applyFill="1" applyAlignment="1">
      <x:alignment horizontal="center" vertical="center"/>
    </x:xf>
    <x:xf numFmtId="179" fontId="12" fillId="30" borderId="0" xfId="1" applyNumberFormat="1" applyFont="1" applyFill="1" applyAlignment="1">
      <x:alignment vertical="center"/>
    </x:xf>
    <x:xf numFmtId="179" fontId="0" fillId="30" borderId="0" xfId="0" applyNumberFormat="1" applyFill="1">
      <x:alignment vertical="center"/>
    </x:xf>
    <x:xf numFmtId="0" fontId="0" fillId="30" borderId="0" xfId="0" applyFill="1">
      <x:alignment vertical="center"/>
    </x:xf>
    <x:xf numFmtId="0" fontId="0" fillId="30" borderId="0" xfId="0" applyFill="1" applyAlignment="1">
      <x:alignment horizontal="center" vertical="center"/>
    </x:xf>
    <x:xf numFmtId="179" fontId="74" fillId="0" borderId="0" xfId="0" applyNumberFormat="1" applyFont="1">
      <x:alignment vertical="center"/>
    </x:xf>
    <x:xf numFmtId="179" fontId="75" fillId="0" borderId="0" xfId="0" applyNumberFormat="1" applyFont="1">
      <x:alignment vertical="center"/>
    </x:xf>
    <x:xf numFmtId="0" fontId="76" fillId="2" borderId="0" xfId="0" applyFont="1" applyFill="1" applyAlignment="1">
      <x:alignment horizontal="center" vertical="center"/>
    </x:xf>
    <x:xf numFmtId="0" fontId="77" fillId="22" borderId="0" xfId="0" applyFont="1" applyFill="1" applyAlignment="1">
      <x:alignment horizontal="center" vertical="center"/>
    </x:xf>
    <x:xf numFmtId="179" fontId="32" fillId="0" borderId="0" xfId="0" applyNumberFormat="1" applyFont="1">
      <x:alignment vertical="center"/>
    </x:xf>
    <x:xf numFmtId="179" fontId="47" fillId="0" borderId="0" xfId="0" applyNumberFormat="1" applyFont="1">
      <x:alignment vertical="center"/>
    </x:xf>
    <x:xf numFmtId="179" fontId="18" fillId="2" borderId="0" xfId="1" applyNumberFormat="1" applyFont="1" applyFill="1" applyAlignment="1">
      <x:alignment vertical="center"/>
    </x:xf>
    <x:xf numFmtId="0" fontId="23" fillId="20" borderId="0" xfId="0" applyFont="1" applyFill="1" applyAlignment="1">
      <x:alignment horizontal="left" vertical="center" indent="1"/>
    </x:xf>
    <x:xf numFmtId="179" fontId="12" fillId="16" borderId="0" xfId="0" applyNumberFormat="1" applyFont="1" applyFill="1">
      <x:alignment vertical="center"/>
    </x:xf>
    <x:xf numFmtId="179" fontId="12" fillId="16" borderId="0" xfId="0" applyNumberFormat="1" applyFont="1" applyFill="1" applyBorder="1" applyAlignment="1">
      <x:alignment vertical="center"/>
    </x:xf>
    <x:xf numFmtId="179" fontId="12" fillId="16" borderId="4" xfId="0" applyNumberFormat="1" applyFont="1" applyFill="1" applyBorder="1" applyAlignment="1">
      <x:alignment vertical="center"/>
    </x:xf>
    <x:xf numFmtId="179" fontId="18" fillId="16" borderId="0" xfId="0" applyNumberFormat="1" applyFont="1" applyFill="1" applyAlignment="1">
      <x:alignment vertical="center"/>
    </x:xf>
    <x:xf numFmtId="179" fontId="18" fillId="16" borderId="4" xfId="1" applyNumberFormat="1" applyFont="1" applyFill="1" applyBorder="1" applyAlignment="1">
      <x:alignment vertical="center"/>
    </x:xf>
    <x:xf numFmtId="179" fontId="18" fillId="16" borderId="5" xfId="1" applyNumberFormat="1" applyFont="1" applyFill="1" applyBorder="1" applyAlignment="1">
      <x:alignment vertical="center"/>
    </x:xf>
    <x:xf numFmtId="179" fontId="18" fillId="16" borderId="0" xfId="1" applyNumberFormat="1" applyFont="1" applyFill="1" applyAlignment="1">
      <x:alignment vertical="center"/>
    </x:xf>
    <x:xf numFmtId="179" fontId="18" fillId="16" borderId="0" xfId="0" applyNumberFormat="1" applyFont="1" applyFill="1">
      <x:alignment vertical="center"/>
    </x:xf>
    <x:xf numFmtId="179" fontId="18" fillId="16" borderId="5" xfId="0" applyNumberFormat="1" applyFont="1" applyFill="1" applyBorder="1">
      <x:alignment vertical="center"/>
    </x:xf>
    <x:xf numFmtId="0" fontId="23" fillId="20" borderId="0" xfId="0" applyFont="1" applyFill="1" applyAlignment="1">
      <x:alignment horizontal="left" vertical="center"/>
    </x:xf>
    <x:xf numFmtId="185" fontId="78" fillId="13" borderId="0" xfId="0" applyNumberFormat="1" applyFont="1" applyFill="1" applyAlignment="1">
      <x:alignment horizontal="center" vertical="center"/>
    </x:xf>
    <x:xf numFmtId="179" fontId="23" fillId="20" borderId="0" xfId="0" applyNumberFormat="1" applyFont="1" applyFill="1" applyAlignment="1">
      <x:alignment horizontal="left" vertical="center"/>
    </x:xf>
    <x:xf numFmtId="181" fontId="18" fillId="0" borderId="0" xfId="0" applyNumberFormat="1" applyFont="1">
      <x:alignment vertical="center"/>
    </x:xf>
    <x:xf numFmtId="0" fontId="12" fillId="7" borderId="0" xfId="0" applyFont="1" applyFill="1" applyAlignment="1">
      <x:alignment horizontal="left" vertical="center"/>
    </x:xf>
    <x:xf numFmtId="0" fontId="78" fillId="7" borderId="0" xfId="0" applyFont="1" applyFill="1" applyAlignment="1">
      <x:alignment horizontal="center" vertical="center"/>
    </x:xf>
    <x:xf numFmtId="179" fontId="23" fillId="0" borderId="11" xfId="0" applyNumberFormat="1" applyFont="1" applyBorder="1" applyAlignment="1">
      <x:alignment horizontal="center" vertical="center"/>
    </x:xf>
    <x:xf numFmtId="181" fontId="12" fillId="0" borderId="0" xfId="0" applyNumberFormat="1" applyFont="1">
      <x:alignment vertical="center"/>
    </x:xf>
    <x:xf numFmtId="0" fontId="28" fillId="13" borderId="16" xfId="0" applyFont="1" applyFill="1" applyBorder="1" applyAlignment="1">
      <x:alignment horizontal="center" vertical="center"/>
    </x:xf>
    <x:xf numFmtId="0" fontId="28" fillId="31" borderId="16" xfId="0" applyFont="1" applyFill="1" applyBorder="1" applyAlignment="1">
      <x:alignment horizontal="center" vertical="center"/>
    </x:xf>
    <x:xf numFmtId="0" fontId="80" fillId="0" borderId="0" xfId="0" applyFont="1">
      <x:alignment vertical="center"/>
    </x:xf>
    <x:xf numFmtId="0" fontId="81" fillId="0" borderId="0" xfId="0" applyFont="1" applyAlignment="1">
      <x:alignment horizontal="center" vertical="center"/>
    </x:xf>
    <x:xf numFmtId="0" fontId="81" fillId="0" borderId="0" xfId="0" applyFont="1">
      <x:alignment vertical="center"/>
    </x:xf>
    <x:xf numFmtId="0" fontId="81" fillId="0" borderId="0" xfId="0" applyFont="1" applyAlignment="1">
      <x:alignment horizontal="left" vertical="center"/>
    </x:xf>
    <x:xf numFmtId="0" fontId="28" fillId="0" borderId="0" xfId="0" applyFont="1" applyAlignment="1">
      <x:alignment horizontal="left" vertical="center" indent="1"/>
    </x:xf>
    <x:xf numFmtId="0" fontId="78" fillId="6" borderId="0" xfId="0" applyFont="1" applyFill="1" applyAlignment="1">
      <x:alignment horizontal="center" vertical="center"/>
    </x:xf>
    <x:xf numFmtId="179" fontId="79" fillId="6" borderId="0" xfId="0" applyNumberFormat="1" applyFont="1" applyFill="1" applyAlignment="1">
      <x:alignment horizontal="left" vertical="center"/>
    </x:xf>
    <x:xf numFmtId="179" fontId="78" fillId="6" borderId="0" xfId="1" applyNumberFormat="1" applyFont="1" applyFill="1" applyAlignment="1">
      <x:alignment horizontal="center" vertical="center"/>
    </x:xf>
    <x:xf numFmtId="0" fontId="78" fillId="6" borderId="0" xfId="0" applyFont="1" applyFill="1" applyAlignment="1">
      <x:alignment horizontal="left" vertical="center"/>
    </x:xf>
    <x:xf numFmtId="179" fontId="78" fillId="6" borderId="0" xfId="0" applyNumberFormat="1" applyFont="1" applyFill="1" applyAlignment="1">
      <x:alignment horizontal="left" vertical="center"/>
    </x:xf>
    <x:xf numFmtId="179" fontId="79" fillId="6" borderId="0" xfId="0" applyNumberFormat="1" applyFont="1" applyFill="1">
      <x:alignment vertical="center"/>
    </x:xf>
    <x:xf numFmtId="0" fontId="78" fillId="6" borderId="0" xfId="0" applyFont="1" applyFill="1">
      <x:alignment vertical="center"/>
    </x:xf>
    <x:xf numFmtId="41" fontId="78" fillId="20" borderId="0" xfId="1" applyFont="1" applyFill="1">
      <x:alignment vertical="center"/>
    </x:xf>
    <x:xf numFmtId="0" fontId="28" fillId="13" borderId="35" xfId="0" applyFont="1" applyFill="1" applyBorder="1" applyAlignment="1">
      <x:alignment horizontal="center" vertical="center"/>
    </x:xf>
    <x:xf numFmtId="179" fontId="28" fillId="10" borderId="35" xfId="0" applyNumberFormat="1" applyFont="1" applyFill="1" applyBorder="1" applyAlignment="1">
      <x:alignment horizontal="center" vertical="center"/>
    </x:xf>
    <x:xf numFmtId="0" fontId="28" fillId="10" borderId="35" xfId="0" applyFont="1" applyFill="1" applyBorder="1" applyAlignment="1">
      <x:alignment horizontal="center" vertical="center"/>
    </x:xf>
    <x:xf numFmtId="0" fontId="28" fillId="20" borderId="35" xfId="0" applyFont="1" applyFill="1" applyBorder="1" applyAlignment="1">
      <x:alignment horizontal="center" vertical="center"/>
    </x:xf>
    <x:xf numFmtId="0" fontId="82" fillId="0" borderId="0" xfId="0" applyFont="1" applyAlignment="1">
      <x:alignment horizontal="center" vertical="center"/>
    </x:xf>
    <x:xf numFmtId="195" fontId="0" fillId="0" borderId="0" xfId="0" applyNumberFormat="1" applyAlignment="1">
      <x:alignment horizontal="center" vertical="center" wrapText="1"/>
    </x:xf>
    <x:xf numFmtId="195" fontId="0" fillId="0" borderId="0" xfId="0" applyNumberFormat="1" applyAlignment="1">
      <x:alignment horizontal="center" vertical="center"/>
    </x:xf>
    <x:xf numFmtId="194" fontId="0" fillId="0" borderId="0" xfId="0" applyNumberFormat="1" applyAlignment="1">
      <x:alignment horizontal="center" vertical="center"/>
    </x:xf>
    <x:xf numFmtId="189" fontId="0" fillId="0" borderId="0" xfId="0" applyNumberFormat="1" applyAlignment="1">
      <x:alignment horizontal="center" vertical="center"/>
    </x:xf>
    <x:xf numFmtId="0" fontId="83" fillId="6" borderId="0" xfId="0" applyFont="1" applyFill="1">
      <x:alignment vertical="center"/>
    </x:xf>
    <x:xf numFmtId="189" fontId="0" fillId="0" borderId="0" xfId="0" applyNumberFormat="1" applyAlignment="1"/>
    <x:xf numFmtId="187" fontId="15" fillId="13" borderId="0" xfId="0" applyNumberFormat="1" applyFont="1" applyFill="1" applyAlignment="1">
      <x:alignment horizontal="center" vertical="center"/>
    </x:xf>
    <x:xf numFmtId="0" fontId="15" fillId="13" borderId="0" xfId="0" applyFont="1" applyFill="1" applyAlignment="1">
      <x:alignment horizontal="center" vertical="center"/>
    </x:xf>
    <x:xf numFmtId="0" fontId="15" fillId="13" borderId="17" xfId="0" applyFont="1" applyFill="1" applyBorder="1" applyAlignment="1">
      <x:alignment horizontal="center" vertical="center"/>
    </x:xf>
    <x:xf numFmtId="181" fontId="12" fillId="0" borderId="0" xfId="3" applyNumberFormat="1" applyFont="1" applyFill="1" applyBorder="1" applyAlignment="1">
      <x:alignment vertical="center"/>
    </x:xf>
    <x:xf numFmtId="0" fontId="84" fillId="0" borderId="0" xfId="0" applyFont="1">
      <x:alignment vertical="center"/>
    </x:xf>
    <x:xf numFmtId="1" fontId="12" fillId="0" borderId="0" xfId="2" applyNumberFormat="1" applyFont="1" applyAlignment="1">
      <x:alignment horizontal="right" vertical="center"/>
    </x:xf>
    <x:xf numFmtId="179" fontId="18" fillId="0" borderId="0" xfId="1" applyNumberFormat="1" applyFont="1" applyFill="1" applyAlignment="1">
      <x:alignment horizontal="center" vertical="center"/>
    </x:xf>
    <x:xf numFmtId="179" fontId="60" fillId="16" borderId="0" xfId="0" applyNumberFormat="1" applyFont="1" applyFill="1" applyAlignment="1">
      <x:alignment horizontal="right" vertical="center"/>
    </x:xf>
    <x:xf numFmtId="3" fontId="0" fillId="2" borderId="0" xfId="0" applyNumberFormat="1" applyFill="1" applyAlignment="1">
      <x:alignment horizontal="center" vertical="center"/>
    </x:xf>
    <x:xf numFmtId="179" fontId="18" fillId="2" borderId="0" xfId="0" applyNumberFormat="1" applyFont="1" applyFill="1" applyAlignment="1">
      <x:alignment horizontal="center" vertical="center"/>
    </x:xf>
    <x:xf numFmtId="179" fontId="12" fillId="2" borderId="0" xfId="0" applyNumberFormat="1" applyFont="1" applyFill="1" applyAlignment="1">
      <x:alignment horizontal="center" vertical="center"/>
    </x:xf>
    <x:xf numFmtId="179" fontId="18" fillId="2" borderId="0" xfId="1" applyNumberFormat="1" applyFont="1" applyFill="1" applyAlignment="1">
      <x:alignment horizontal="center" vertical="center"/>
    </x:xf>
    <x:xf numFmtId="179" fontId="15" fillId="2" borderId="0" xfId="0" applyNumberFormat="1" applyFont="1" applyFill="1">
      <x:alignment vertical="center"/>
    </x:xf>
    <x:xf numFmtId="179" fontId="12" fillId="2" borderId="0" xfId="0" applyNumberFormat="1" applyFont="1" applyFill="1" applyBorder="1" applyAlignment="1">
      <x:alignment vertical="center"/>
    </x:xf>
    <x:xf numFmtId="179" fontId="12" fillId="2" borderId="4" xfId="0" applyNumberFormat="1" applyFont="1" applyFill="1" applyBorder="1" applyAlignment="1">
      <x:alignment vertical="center"/>
    </x:xf>
    <x:xf numFmtId="179" fontId="18" fillId="2" borderId="0" xfId="0" applyNumberFormat="1" applyFont="1" applyFill="1" applyAlignment="1">
      <x:alignment vertical="center"/>
    </x:xf>
    <x:xf numFmtId="179" fontId="18" fillId="2" borderId="4" xfId="1" applyNumberFormat="1" applyFont="1" applyFill="1" applyBorder="1" applyAlignment="1">
      <x:alignment vertical="center"/>
    </x:xf>
    <x:xf numFmtId="179" fontId="18" fillId="2" borderId="5" xfId="1" applyNumberFormat="1" applyFont="1" applyFill="1" applyBorder="1" applyAlignment="1">
      <x:alignment vertical="center"/>
    </x:xf>
    <x:xf numFmtId="179" fontId="18" fillId="2" borderId="5" xfId="0" applyNumberFormat="1" applyFont="1" applyFill="1" applyBorder="1">
      <x:alignment vertical="center"/>
    </x:xf>
    <x:xf numFmtId="0" fontId="1" fillId="6" borderId="0" xfId="0" applyFont="1" applyFill="1" applyAlignment="1">
      <x:alignment horizontal="center" vertical="center"/>
    </x:xf>
    <x:xf numFmtId="179" fontId="15" fillId="22" borderId="0" xfId="0" applyNumberFormat="1" applyFont="1" applyFill="1">
      <x:alignment vertical="center"/>
    </x:xf>
    <x:xf numFmtId="179" fontId="12" fillId="32" borderId="0" xfId="0" applyNumberFormat="1" applyFont="1" applyFill="1">
      <x:alignment vertical="center"/>
    </x:xf>
    <x:xf numFmtId="179" fontId="12" fillId="32" borderId="0" xfId="0" applyNumberFormat="1" applyFont="1" applyFill="1" applyBorder="1" applyAlignment="1">
      <x:alignment vertical="center"/>
    </x:xf>
    <x:xf numFmtId="179" fontId="12" fillId="32" borderId="4" xfId="0" applyNumberFormat="1" applyFont="1" applyFill="1" applyBorder="1" applyAlignment="1">
      <x:alignment vertical="center"/>
    </x:xf>
    <x:xf numFmtId="179" fontId="18" fillId="32" borderId="0" xfId="0" applyNumberFormat="1" applyFont="1" applyFill="1" applyAlignment="1">
      <x:alignment vertical="center"/>
    </x:xf>
    <x:xf numFmtId="179" fontId="18" fillId="32" borderId="4" xfId="1" applyNumberFormat="1" applyFont="1" applyFill="1" applyBorder="1" applyAlignment="1">
      <x:alignment vertical="center"/>
    </x:xf>
    <x:xf numFmtId="179" fontId="18" fillId="32" borderId="0" xfId="1" applyNumberFormat="1" applyFont="1" applyFill="1" applyAlignment="1">
      <x:alignment vertical="center"/>
    </x:xf>
    <x:xf numFmtId="179" fontId="18" fillId="32" borderId="5" xfId="1" applyNumberFormat="1" applyFont="1" applyFill="1" applyBorder="1" applyAlignment="1">
      <x:alignment vertical="center"/>
    </x:xf>
    <x:xf numFmtId="179" fontId="18" fillId="32" borderId="0" xfId="0" applyNumberFormat="1" applyFont="1" applyFill="1">
      <x:alignment vertical="center"/>
    </x:xf>
    <x:xf numFmtId="179" fontId="18" fillId="32" borderId="5" xfId="0" applyNumberFormat="1" applyFont="1" applyFill="1" applyBorder="1">
      <x:alignment vertical="center"/>
    </x:xf>
    <x:xf numFmtId="179" fontId="15" fillId="32" borderId="0" xfId="0" applyNumberFormat="1" applyFont="1" applyFill="1">
      <x:alignment vertical="center"/>
    </x:xf>
    <x:xf numFmtId="0" fontId="0" fillId="32" borderId="0" xfId="0" applyFill="1" applyAlignment="1">
      <x:alignment horizontal="center" vertical="center"/>
    </x:xf>
    <x:xf numFmtId="0" fontId="0" fillId="31" borderId="0" xfId="0" applyFill="1" applyAlignment="1">
      <x:alignment horizontal="center" vertical="center"/>
    </x:xf>
    <x:xf numFmtId="0" fontId="0" fillId="31" borderId="0" xfId="0" applyFill="1">
      <x:alignment vertical="center"/>
    </x:xf>
    <x:xf numFmtId="179" fontId="12" fillId="12" borderId="0" xfId="0" applyNumberFormat="1" applyFont="1" applyFill="1" applyAlignment="1">
      <x:alignment horizontal="right" vertical="center"/>
    </x:xf>
    <x:xf numFmtId="179" fontId="12" fillId="2" borderId="6" xfId="3" applyNumberFormat="1" applyFont="1" applyFill="1" applyBorder="1" applyAlignment="1">
      <x:alignment vertical="center"/>
    </x:xf>
    <x:xf numFmtId="3" fontId="0" fillId="0" borderId="0" xfId="0" applyNumberFormat="1" applyAlignment="1"/>
    <x:xf numFmtId="10" fontId="0" fillId="0" borderId="0" xfId="2" applyNumberFormat="1" applyFont="1">
      <x:alignment vertical="center"/>
    </x:xf>
    <x:xf numFmtId="179" fontId="32" fillId="0" borderId="0" xfId="0" applyNumberFormat="1" applyFont="1" applyAlignment="1">
      <x:alignment horizontal="right" vertical="center"/>
    </x:xf>
    <x:xf numFmtId="184" fontId="12" fillId="2" borderId="0" xfId="2" applyNumberFormat="1" applyFont="1" applyFill="1" applyAlignment="1">
      <x:alignment horizontal="right" vertical="center"/>
    </x:xf>
    <x:xf numFmtId="179" fontId="86" fillId="2" borderId="0" xfId="0" applyNumberFormat="1" applyFont="1" applyFill="1" applyAlignment="1">
      <x:alignment horizontal="right" vertical="center"/>
    </x:xf>
    <x:xf numFmtId="0" fontId="52" fillId="2" borderId="0" xfId="0" applyFont="1" applyFill="1" applyAlignment="1">
      <x:alignment horizontal="center" vertical="center" wrapText="1"/>
    </x:xf>
    <x:xf numFmtId="41" fontId="37" fillId="2" borderId="0" xfId="1" applyFont="1" applyFill="1" applyAlignment="1">
      <x:alignment horizontal="right" vertical="top" shrinkToFit="1"/>
    </x:xf>
    <x:xf numFmtId="41" fontId="12" fillId="2" borderId="0" xfId="1" applyFont="1" applyFill="1" applyAlignment="1">
      <x:alignment horizontal="right" vertical="center"/>
    </x:xf>
    <x:xf numFmtId="41" fontId="12" fillId="0" borderId="0" xfId="1" applyFont="1" applyAlignment="1">
      <x:alignment vertical="center"/>
    </x:xf>
    <x:xf numFmtId="179" fontId="12" fillId="24" borderId="0" xfId="0" applyNumberFormat="1" applyFont="1" applyFill="1" applyAlignment="1">
      <x:alignment horizontal="right" vertical="center"/>
    </x:xf>
    <x:xf numFmtId="179" fontId="15" fillId="6" borderId="0" xfId="0" applyNumberFormat="1" applyFont="1" applyFill="1">
      <x:alignment vertical="center"/>
    </x:xf>
    <x:xf numFmtId="179" fontId="43" fillId="6" borderId="0" xfId="0" applyNumberFormat="1" applyFont="1" applyFill="1">
      <x:alignment vertical="center"/>
    </x:xf>
    <x:xf numFmtId="0" fontId="0" fillId="6" borderId="0" xfId="0" applyFill="1" applyAlignment="1">
      <x:alignment horizontal="left" vertical="center"/>
    </x:xf>
    <x:xf numFmtId="179" fontId="12" fillId="0" borderId="0" xfId="0" applyNumberFormat="1" applyFont="1">
      <x:alignment vertical="center"/>
    </x:xf>
    <x:xf numFmtId="179" fontId="12" fillId="0" borderId="0" xfId="0" applyNumberFormat="1" applyFont="1" applyAlignment="1">
      <x:alignment horizontal="right" vertical="center"/>
    </x:xf>
    <x:xf numFmtId="9" fontId="12" fillId="0" borderId="0" xfId="5" applyFont="1" applyBorder="1" applyAlignment="1">
      <x:alignment horizontal="right" vertical="center"/>
    </x:xf>
    <x:xf numFmtId="179" fontId="19" fillId="0" borderId="0" xfId="0" applyNumberFormat="1" applyFont="1">
      <x:alignment vertical="center"/>
    </x:xf>
    <x:xf numFmtId="41" fontId="12" fillId="0" borderId="0" xfId="6" applyFont="1" applyBorder="1" applyAlignment="1">
      <x:alignment horizontal="right" vertical="center"/>
    </x:xf>
    <x:xf numFmtId="179" fontId="21" fillId="0" borderId="0" xfId="0" applyNumberFormat="1" applyFont="1" applyAlignment="1">
      <x:alignment horizontal="right" vertical="center"/>
    </x:xf>
    <x:xf numFmtId="179" fontId="12" fillId="0" borderId="0" xfId="0" applyNumberFormat="1" applyFont="1" applyAlignment="1">
      <x:alignment horizontal="left" vertical="center"/>
    </x:xf>
    <x:xf numFmtId="179" fontId="16" fillId="16" borderId="0" xfId="0" applyNumberFormat="1" applyFont="1" applyFill="1">
      <x:alignment vertical="center"/>
    </x:xf>
    <x:xf numFmtId="179" fontId="16" fillId="16" borderId="0" xfId="0" applyNumberFormat="1" applyFont="1" applyFill="1" applyAlignment="1">
      <x:alignment horizontal="right" vertical="center"/>
    </x:xf>
    <x:xf numFmtId="179" fontId="16" fillId="16" borderId="0" xfId="0" quotePrefix="1" applyNumberFormat="1" applyFont="1" applyFill="1" applyAlignment="1">
      <x:alignment horizontal="right" vertical="center"/>
    </x:xf>
    <x:xf numFmtId="179" fontId="16" fillId="0" borderId="0" xfId="0" applyNumberFormat="1" applyFont="1">
      <x:alignment vertical="center"/>
    </x:xf>
    <x:xf numFmtId="179" fontId="16" fillId="32" borderId="0" xfId="0" applyNumberFormat="1" applyFont="1" applyFill="1">
      <x:alignment vertical="center"/>
    </x:xf>
    <x:xf numFmtId="179" fontId="16" fillId="32" borderId="0" xfId="0" applyNumberFormat="1" applyFont="1" applyFill="1" applyAlignment="1">
      <x:alignment horizontal="right" vertical="center"/>
    </x:xf>
    <x:xf numFmtId="179" fontId="16" fillId="12" borderId="0" xfId="0" applyNumberFormat="1" applyFont="1" applyFill="1">
      <x:alignment vertical="center"/>
    </x:xf>
    <x:xf numFmtId="179" fontId="16" fillId="12" borderId="0" xfId="0" applyNumberFormat="1" applyFont="1" applyFill="1" applyAlignment="1">
      <x:alignment horizontal="right" vertical="center"/>
    </x:xf>
    <x:xf numFmtId="179" fontId="18" fillId="0" borderId="0" xfId="0" applyNumberFormat="1" applyFont="1">
      <x:alignment vertical="center"/>
    </x:xf>
    <x:xf numFmtId="179" fontId="12" fillId="6" borderId="0" xfId="0" applyNumberFormat="1" applyFont="1" applyFill="1">
      <x:alignment vertical="center"/>
    </x:xf>
    <x:xf numFmtId="0" fontId="15" fillId="0" borderId="0" xfId="0" applyFont="1">
      <x:alignment vertical="center"/>
    </x:xf>
    <x:xf numFmtId="197" fontId="16" fillId="0" borderId="0" xfId="0" applyNumberFormat="1" applyFont="1" applyAlignment="1">
      <x:alignment vertical="center"/>
    </x:xf>
    <x:xf numFmtId="179" fontId="12" fillId="0" borderId="0" xfId="0" applyNumberFormat="1" applyFont="1" applyAlignment="1">
      <x:alignment vertical="center"/>
    </x:xf>
    <x:xf numFmtId="179" fontId="12" fillId="12" borderId="0" xfId="0" applyNumberFormat="1" applyFont="1" applyFill="1">
      <x:alignment vertical="center"/>
    </x:xf>
    <x:xf numFmtId="179" fontId="12" fillId="12" borderId="0" xfId="0" applyNumberFormat="1" applyFont="1" applyFill="1" applyAlignment="1">
      <x:alignment horizontal="right" vertical="center"/>
    </x:xf>
    <x:xf numFmtId="179" fontId="12" fillId="0" borderId="0" xfId="0" applyNumberFormat="1" applyFont="1" applyAlignment="1">
      <x:alignment horizontal="left" vertical="center" indent="1"/>
    </x:xf>
    <x:xf numFmtId="0" fontId="6" fillId="0" borderId="0" xfId="0">
      <x:alignment vertical="center"/>
    </x:xf>
    <x:xf numFmtId="179" fontId="12" fillId="6" borderId="0" xfId="0" applyNumberFormat="1" applyFont="1" applyFill="1" applyAlignment="1">
      <x:alignment horizontal="right" vertical="center"/>
    </x:xf>
    <x:xf numFmtId="9" fontId="12" fillId="0" borderId="0" xfId="5" applyFont="1" applyBorder="1" applyAlignment="1">
      <x:alignment vertical="center"/>
    </x:xf>
    <x:xf numFmtId="184" fontId="12" fillId="0" borderId="0" xfId="5" applyNumberFormat="1" applyFont="1" applyBorder="1" applyAlignment="1">
      <x:alignment horizontal="right" vertical="center"/>
    </x:xf>
    <x:xf numFmtId="0" fontId="1" fillId="6" borderId="0" xfId="0" applyFont="1" applyFill="1" applyAlignment="1">
      <x:alignment horizontal="center" vertical="center"/>
    </x:xf>
    <x:xf numFmtId="0" fontId="51" fillId="6" borderId="0" xfId="0" applyFont="1" applyFill="1" applyAlignment="1">
      <x:alignment horizontal="center" vertical="center"/>
    </x:xf>
    <x:xf numFmtId="0" fontId="51" fillId="0" borderId="0" xfId="0" applyFont="1" applyAlignment="1">
      <x:alignment horizontal="center" vertical="center"/>
    </x:xf>
    <x:xf numFmtId="0" fontId="62" fillId="12" borderId="0" xfId="0" applyFont="1" applyFill="1" applyAlignment="1">
      <x:alignment horizontal="center" vertical="center"/>
    </x:xf>
    <x:xf numFmtId="179" fontId="60" fillId="12" borderId="0" xfId="0" applyNumberFormat="1" applyFont="1" applyFill="1" applyAlignment="1">
      <x:alignment horizontal="right" vertical="center"/>
    </x:xf>
    <x:xf numFmtId="9" fontId="16" fillId="32" borderId="0" xfId="5" applyFont="1" applyFill="1" applyBorder="1" applyAlignment="1">
      <x:alignment vertical="center"/>
    </x:xf>
    <x:xf numFmtId="184" fontId="16" fillId="32" borderId="0" xfId="5" applyNumberFormat="1" applyFont="1" applyFill="1" applyBorder="1" applyAlignment="1">
      <x:alignment horizontal="right" vertical="center"/>
    </x:xf>
    <x:xf numFmtId="0" fontId="1" fillId="0" borderId="0" xfId="0" applyFont="1" applyAlignment="1">
      <x:alignment horizontal="center" vertical="center"/>
    </x:xf>
    <x:xf numFmtId="9" fontId="16" fillId="32" borderId="0" xfId="5" applyFont="1" applyFill="1" applyBorder="1" applyAlignment="1">
      <x:alignment horizontal="right" vertical="center"/>
    </x:xf>
    <x:xf numFmtId="9" fontId="11" fillId="0" borderId="0" xfId="0" applyFont="1" applyBorder="1" applyAlignment="1">
      <x:alignment horizontal="right" vertical="center"/>
    </x:xf>
    <x:xf numFmtId="179" fontId="87" fillId="0" borderId="0" xfId="0" applyNumberFormat="1" applyFont="1" applyAlignment="1">
      <x:alignment horizontal="right" vertical="center"/>
    </x:xf>
    <x:xf numFmtId="179" fontId="87" fillId="0" borderId="0" xfId="0" applyNumberFormat="1" applyFont="1">
      <x:alignment vertical="center"/>
    </x:xf>
    <x:xf numFmtId="179" fontId="87" fillId="0" borderId="0" xfId="0" applyNumberFormat="1" applyFont="1" applyAlignment="1">
      <x:alignment vertical="center"/>
    </x:xf>
    <x:xf numFmtId="179" fontId="60" fillId="33" borderId="0" xfId="0" applyNumberFormat="1" applyFont="1" applyFill="1" applyAlignment="1">
      <x:alignment horizontal="right" vertical="center"/>
    </x:xf>
    <x:xf numFmtId="0" fontId="22" fillId="0" borderId="0" xfId="0" applyAlignment="1">
      <x:alignment vertical="center"/>
    </x:xf>
    <x:xf numFmtId="0" fontId="22" fillId="0" borderId="0" xfId="0" applyAlignment="1">
      <x:alignment horizontal="left" vertical="center"/>
    </x:xf>
    <x:xf numFmtId="0" fontId="22" fillId="0" borderId="0" xfId="0" applyAlignment="1">
      <x:alignment horizontal="center" vertical="center"/>
    </x:xf>
    <x:xf numFmtId="0" fontId="36" fillId="16" borderId="38" xfId="0" applyFont="1" applyFill="1" applyBorder="1" applyAlignment="1">
      <x:alignment horizontal="center" vertical="center"/>
    </x:xf>
    <x:xf numFmtId="0" fontId="36" fillId="16" borderId="39" xfId="0" applyFont="1" applyFill="1" applyBorder="1" applyAlignment="1">
      <x:alignment horizontal="center" vertical="center"/>
    </x:xf>
    <x:xf numFmtId="0" fontId="36" fillId="16" borderId="40" xfId="0" applyFont="1" applyFill="1" applyBorder="1" applyAlignment="1">
      <x:alignment horizontal="center" vertical="center"/>
    </x:xf>
    <x:xf numFmtId="0" fontId="36" fillId="2" borderId="38" xfId="0" applyFont="1" applyFill="1" applyBorder="1" applyAlignment="1">
      <x:alignment horizontal="center" vertical="center"/>
    </x:xf>
    <x:xf numFmtId="0" fontId="36" fillId="2" borderId="41" xfId="0" applyFont="1" applyFill="1" applyBorder="1" applyAlignment="1">
      <x:alignment horizontal="center" vertical="center"/>
    </x:xf>
    <x:xf numFmtId="0" fontId="36" fillId="10" borderId="38" xfId="0" applyFont="1" applyFill="1" applyBorder="1" applyAlignment="1">
      <x:alignment horizontal="center" vertical="center"/>
    </x:xf>
    <x:xf numFmtId="0" fontId="36" fillId="10" borderId="41" xfId="0" applyFont="1" applyFill="1" applyBorder="1" applyAlignment="1">
      <x:alignment horizontal="center" vertical="center"/>
    </x:xf>
    <x:xf numFmtId="0" fontId="15" fillId="0" borderId="42" xfId="0" applyFont="1" applyBorder="1" applyAlignment="1">
      <x:alignment horizontal="center" vertical="center"/>
    </x:xf>
    <x:xf numFmtId="0" fontId="18" fillId="0" borderId="3" xfId="0" applyFont="1" applyBorder="1" applyAlignment="1">
      <x:alignment horizontal="left" vertical="center"/>
    </x:xf>
    <x:xf numFmtId="0" fontId="18" fillId="0" borderId="3" xfId="0" applyFont="1" applyBorder="1" applyAlignment="1">
      <x:alignment horizontal="center" vertical="center"/>
    </x:xf>
    <x:xf numFmtId="179" fontId="12" fillId="0" borderId="34" xfId="0" applyNumberFormat="1" applyFont="1" applyBorder="1" applyAlignment="1">
      <x:alignment vertical="center"/>
    </x:xf>
    <x:xf numFmtId="0" fontId="15" fillId="0" borderId="43" xfId="0" applyFont="1" applyBorder="1" applyAlignment="1">
      <x:alignment vertical="center"/>
    </x:xf>
    <x:xf numFmtId="0" fontId="15" fillId="0" borderId="44" xfId="0" applyFont="1" applyBorder="1" applyAlignment="1">
      <x:alignment vertical="center"/>
    </x:xf>
    <x:xf numFmtId="0" fontId="22" fillId="0" borderId="42" xfId="0" applyBorder="1" applyAlignment="1">
      <x:alignment vertical="center"/>
    </x:xf>
    <x:xf numFmtId="179" fontId="22" fillId="0" borderId="45" xfId="0" applyNumberFormat="1" applyBorder="1" applyAlignment="1">
      <x:alignment vertical="center"/>
    </x:xf>
    <x:xf numFmtId="0" fontId="15" fillId="0" borderId="46" xfId="0" applyFont="1" applyBorder="1" applyAlignment="1">
      <x:alignment horizontal="center" vertical="center"/>
    </x:xf>
    <x:xf numFmtId="0" fontId="18" fillId="0" borderId="16" xfId="0" applyFont="1" applyBorder="1" applyAlignment="1">
      <x:alignment horizontal="left" vertical="center"/>
    </x:xf>
    <x:xf numFmtId="0" fontId="18" fillId="0" borderId="16" xfId="0" applyFont="1" applyBorder="1" applyAlignment="1">
      <x:alignment horizontal="center" vertical="center"/>
    </x:xf>
    <x:xf numFmtId="179" fontId="12" fillId="0" borderId="21" xfId="0" applyNumberFormat="1" applyFont="1" applyBorder="1" applyAlignment="1">
      <x:alignment vertical="center"/>
    </x:xf>
    <x:xf numFmtId="0" fontId="15" fillId="0" borderId="46" xfId="0" applyFont="1" applyBorder="1" applyAlignment="1">
      <x:alignment vertical="center"/>
    </x:xf>
    <x:xf numFmtId="0" fontId="15" fillId="0" borderId="21" xfId="0" applyFont="1" applyBorder="1" applyAlignment="1">
      <x:alignment vertical="center"/>
    </x:xf>
    <x:xf numFmtId="0" fontId="22" fillId="0" borderId="46" xfId="0" applyBorder="1" applyAlignment="1">
      <x:alignment vertical="center"/>
    </x:xf>
    <x:xf numFmtId="179" fontId="22" fillId="0" borderId="47" xfId="0" applyNumberFormat="1" applyBorder="1" applyAlignment="1">
      <x:alignment vertical="center"/>
    </x:xf>
    <x:xf numFmtId="179" fontId="12" fillId="0" borderId="16" xfId="0" applyNumberFormat="1" applyFont="1" applyBorder="1" applyAlignment="1">
      <x:alignment horizontal="left" vertical="center"/>
    </x:xf>
    <x:xf numFmtId="179" fontId="22" fillId="0" borderId="46" xfId="0" applyNumberFormat="1" applyBorder="1" applyAlignment="1">
      <x:alignment vertical="center"/>
    </x:xf>
    <x:xf numFmtId="0" fontId="18" fillId="0" borderId="21" xfId="0" applyFont="1" applyBorder="1" applyAlignment="1">
      <x:alignment vertical="center"/>
    </x:xf>
    <x:xf numFmtId="0" fontId="15" fillId="0" borderId="48" xfId="0" applyFont="1" applyBorder="1" applyAlignment="1">
      <x:alignment horizontal="center" vertical="center"/>
    </x:xf>
    <x:xf numFmtId="0" fontId="18" fillId="0" borderId="49" xfId="0" applyFont="1" applyBorder="1" applyAlignment="1">
      <x:alignment horizontal="left" vertical="center"/>
    </x:xf>
    <x:xf numFmtId="0" fontId="18" fillId="0" borderId="49" xfId="0" applyFont="1" applyBorder="1" applyAlignment="1">
      <x:alignment horizontal="center" vertical="center"/>
    </x:xf>
    <x:xf numFmtId="0" fontId="18" fillId="0" borderId="50" xfId="0" applyFont="1" applyBorder="1" applyAlignment="1">
      <x:alignment vertical="center"/>
    </x:xf>
    <x:xf numFmtId="0" fontId="15" fillId="0" borderId="48" xfId="0" applyFont="1" applyBorder="1" applyAlignment="1">
      <x:alignment vertical="center"/>
    </x:xf>
    <x:xf numFmtId="0" fontId="15" fillId="0" borderId="50" xfId="0" applyFont="1" applyBorder="1" applyAlignment="1">
      <x:alignment vertical="center"/>
    </x:xf>
    <x:xf numFmtId="0" fontId="15" fillId="0" borderId="3" xfId="0" applyFont="1" applyBorder="1" applyAlignment="1">
      <x:alignment horizontal="left" vertical="center"/>
    </x:xf>
    <x:xf numFmtId="0" fontId="15" fillId="0" borderId="3" xfId="0" applyFont="1" applyBorder="1" applyAlignment="1">
      <x:alignment vertical="center"/>
    </x:xf>
    <x:xf numFmtId="0" fontId="15" fillId="0" borderId="34" xfId="0" applyFont="1" applyBorder="1" applyAlignment="1">
      <x:alignment vertical="center"/>
    </x:xf>
    <x:xf numFmtId="0" fontId="15" fillId="0" borderId="16" xfId="0" applyFont="1" applyBorder="1" applyAlignment="1">
      <x:alignment horizontal="left" vertical="center"/>
    </x:xf>
    <x:xf numFmtId="0" fontId="15" fillId="0" borderId="16" xfId="0" applyFont="1" applyBorder="1" applyAlignment="1">
      <x:alignment vertical="center"/>
    </x:xf>
    <x:xf numFmtId="0" fontId="15" fillId="0" borderId="51" xfId="0" applyFont="1" applyBorder="1" applyAlignment="1">
      <x:alignment horizontal="center" vertical="center"/>
    </x:xf>
    <x:xf numFmtId="0" fontId="15" fillId="0" borderId="13" xfId="0" applyFont="1" applyBorder="1" applyAlignment="1">
      <x:alignment horizontal="left" vertical="center"/>
    </x:xf>
    <x:xf numFmtId="0" fontId="15" fillId="0" borderId="13" xfId="0" applyFont="1" applyBorder="1" applyAlignment="1">
      <x:alignment vertical="center"/>
    </x:xf>
    <x:xf numFmtId="0" fontId="15" fillId="0" borderId="52" xfId="0" applyFont="1" applyBorder="1" applyAlignment="1">
      <x:alignment vertical="center"/>
    </x:xf>
    <x:xf numFmtId="0" fontId="15" fillId="0" borderId="51" xfId="0" applyFont="1" applyBorder="1" applyAlignment="1">
      <x:alignment vertical="center"/>
    </x:xf>
    <x:xf numFmtId="0" fontId="22" fillId="0" borderId="51" xfId="0" applyBorder="1" applyAlignment="1">
      <x:alignment vertical="center"/>
    </x:xf>
    <x:xf numFmtId="179" fontId="22" fillId="0" borderId="53" xfId="0" applyNumberFormat="1" applyBorder="1" applyAlignment="1">
      <x:alignment vertical="center"/>
    </x:xf>
    <x:xf numFmtId="0" fontId="22" fillId="0" borderId="3" xfId="0" applyBorder="1" applyAlignment="1">
      <x:alignment horizontal="center" vertical="center"/>
    </x:xf>
    <x:xf numFmtId="0" fontId="22" fillId="0" borderId="34" xfId="0" applyBorder="1" applyAlignment="1">
      <x:alignment vertical="center"/>
    </x:xf>
    <x:xf numFmtId="0" fontId="22" fillId="0" borderId="45" xfId="0" applyBorder="1" applyAlignment="1">
      <x:alignment vertical="center"/>
    </x:xf>
    <x:xf numFmtId="0" fontId="22" fillId="0" borderId="2" xfId="0" applyBorder="1" applyAlignment="1">
      <x:alignment vertical="center"/>
    </x:xf>
    <x:xf numFmtId="0" fontId="22" fillId="0" borderId="16" xfId="0" applyBorder="1" applyAlignment="1">
      <x:alignment horizontal="center" vertical="center"/>
    </x:xf>
    <x:xf numFmtId="0" fontId="22" fillId="0" borderId="21" xfId="0" applyBorder="1" applyAlignment="1">
      <x:alignment vertical="center"/>
    </x:xf>
    <x:xf numFmtId="0" fontId="22" fillId="0" borderId="47" xfId="0" applyBorder="1" applyAlignment="1">
      <x:alignment vertical="center"/>
    </x:xf>
    <x:xf numFmtId="0" fontId="22" fillId="0" borderId="54" xfId="0" applyBorder="1" applyAlignment="1">
      <x:alignment vertical="center"/>
    </x:xf>
    <x:xf numFmtId="0" fontId="22" fillId="0" borderId="48" xfId="0" applyBorder="1" applyAlignment="1">
      <x:alignment vertical="center"/>
    </x:xf>
    <x:xf numFmtId="0" fontId="15" fillId="0" borderId="49" xfId="0" applyFont="1" applyBorder="1" applyAlignment="1">
      <x:alignment horizontal="left" vertical="center"/>
    </x:xf>
    <x:xf numFmtId="0" fontId="22" fillId="0" borderId="49" xfId="0" applyBorder="1" applyAlignment="1">
      <x:alignment horizontal="center" vertical="center"/>
    </x:xf>
    <x:xf numFmtId="0" fontId="22" fillId="0" borderId="50" xfId="0" applyBorder="1" applyAlignment="1">
      <x:alignment vertical="center"/>
    </x:xf>
    <x:xf numFmtId="0" fontId="22" fillId="0" borderId="55" xfId="0" applyBorder="1" applyAlignment="1">
      <x:alignment vertical="center"/>
    </x:xf>
    <x:xf numFmtId="0" fontId="22" fillId="0" borderId="56" xfId="0" applyBorder="1" applyAlignment="1">
      <x:alignment vertical="center"/>
    </x:xf>
    <x:xf numFmtId="0" fontId="12" fillId="0" borderId="24" xfId="0" applyFont="1" applyBorder="1" applyAlignment="1">
      <x:alignment horizontal="left" vertical="center"/>
    </x:xf>
    <x:xf numFmtId="178" fontId="23" fillId="0" borderId="16" xfId="0" applyNumberFormat="1" applyFont="1" applyBorder="1" applyAlignment="1">
      <x:alignment horizontal="center" vertical="center"/>
    </x:xf>
    <x:xf numFmtId="179" fontId="12" fillId="0" borderId="16" xfId="0" applyNumberFormat="1" applyFont="1" applyBorder="1" applyAlignment="1">
      <x:alignment horizontal="center" vertical="center"/>
    </x:xf>
    <x:xf numFmtId="179" fontId="12" fillId="0" borderId="16" xfId="0" applyNumberFormat="1" applyFont="1" applyBorder="1" applyAlignment="1">
      <x:alignment horizontal="center" vertical="center"/>
    </x:xf>
    <x:xf numFmtId="0" fontId="15" fillId="0" borderId="16" xfId="0" applyFont="1" applyBorder="1" applyAlignment="1">
      <x:alignment horizontal="center" vertical="center"/>
    </x:xf>
    <x:xf numFmtId="179" fontId="12" fillId="6" borderId="0" xfId="1" applyNumberFormat="1" applyFont="1" applyFill="1" applyAlignment="1">
      <x:alignment vertical="center"/>
    </x:xf>
    <x:xf numFmtId="179" fontId="0" fillId="6" borderId="0" xfId="0" applyNumberFormat="1" applyFill="1">
      <x:alignment vertical="center"/>
    </x:xf>
    <x:xf numFmtId="0" fontId="0" fillId="6" borderId="0" xfId="0" applyFill="1" applyAlignment="1">
      <x:alignment horizontal="right" vertical="center"/>
    </x:xf>
    <x:xf numFmtId="179" fontId="18" fillId="6" borderId="8" xfId="1" applyNumberFormat="1" applyFont="1" applyFill="1" applyBorder="1" applyAlignment="1">
      <x:alignment vertical="center"/>
    </x:xf>
    <x:xf numFmtId="179" fontId="18" fillId="6" borderId="0" xfId="0" applyNumberFormat="1" applyFont="1" applyFill="1" applyAlignment="1">
      <x:alignment horizontal="center" vertical="center"/>
    </x:xf>
    <x:xf numFmtId="179" fontId="12" fillId="6" borderId="0" xfId="1" applyNumberFormat="1" applyFont="1" applyFill="1" applyAlignment="1">
      <x:alignment horizontal="left" vertical="center"/>
    </x:xf>
    <x:xf numFmtId="179" fontId="12" fillId="6" borderId="18" xfId="1" applyNumberFormat="1" applyFont="1" applyFill="1" applyBorder="1" applyAlignment="1">
      <x:alignment vertical="center"/>
    </x:xf>
    <x:xf numFmtId="179" fontId="12" fillId="6" borderId="18" xfId="1" applyNumberFormat="1" applyFont="1" applyFill="1" applyBorder="1" applyAlignment="1">
      <x:alignment horizontal="left" vertical="center"/>
    </x:xf>
    <x:xf numFmtId="179" fontId="12" fillId="6" borderId="0" xfId="1" applyNumberFormat="1" applyFont="1" applyFill="1" applyBorder="1" applyAlignment="1">
      <x:alignment vertical="center"/>
    </x:xf>
    <x:xf numFmtId="179" fontId="12" fillId="6" borderId="0" xfId="1" applyNumberFormat="1" applyFont="1" applyFill="1" applyBorder="1" applyAlignment="1">
      <x:alignment horizontal="left" vertical="center"/>
    </x:xf>
    <x:xf numFmtId="0" fontId="28" fillId="2" borderId="0" xfId="0" applyFont="1" applyFill="1" applyAlignment="1">
      <x:alignment horizontal="center" vertical="center"/>
    </x:xf>
    <x:xf numFmtId="0" fontId="0" fillId="2" borderId="0" xfId="0" applyFill="1" applyAlignment="1">
      <x:alignment horizontal="left" vertical="center"/>
    </x:xf>
    <x:xf numFmtId="0" fontId="0" fillId="2" borderId="0" xfId="1" applyNumberFormat="1" applyFont="1" applyFill="1" applyAlignment="1">
      <x:alignment horizontal="center" vertical="center"/>
    </x:xf>
    <x:xf numFmtId="14" fontId="0" fillId="10" borderId="0" xfId="0" applyNumberFormat="1" applyFill="1" applyAlignment="1">
      <x:alignment horizontal="center" vertical="center"/>
    </x:xf>
    <x:xf numFmtId="9" fontId="12" fillId="9" borderId="0" xfId="2" applyFont="1" applyFill="1" applyAlignment="1">
      <x:alignment horizontal="right" vertical="center"/>
    </x:xf>
    <x:xf numFmtId="179" fontId="12" fillId="9" borderId="0" xfId="0" applyNumberFormat="1" applyFont="1" applyFill="1" applyAlignment="1">
      <x:alignment horizontal="right" vertical="center"/>
    </x:xf>
    <x:xf numFmtId="9" fontId="12" fillId="7" borderId="0" xfId="0" applyNumberFormat="1" applyFont="1" applyFill="1" applyAlignment="1">
      <x:alignment horizontal="right" vertical="center"/>
    </x:xf>
    <x:xf numFmtId="9" fontId="12" fillId="32" borderId="0" xfId="2" applyFont="1" applyFill="1" applyAlignment="1">
      <x:alignment horizontal="right" vertical="center"/>
    </x:xf>
    <x:xf numFmtId="179" fontId="12" fillId="32" borderId="0" xfId="0" applyNumberFormat="1" applyFont="1" applyFill="1" applyAlignment="1">
      <x:alignment horizontal="right" vertical="center"/>
    </x:xf>
    <x:xf numFmtId="9" fontId="12" fillId="32" borderId="0" xfId="0" applyNumberFormat="1" applyFont="1" applyFill="1" applyAlignment="1">
      <x:alignment horizontal="right" vertical="center"/>
    </x:xf>
    <x:xf numFmtId="9" fontId="12" fillId="12" borderId="0" xfId="0" applyNumberFormat="1" applyFont="1" applyFill="1" applyAlignment="1">
      <x:alignment horizontal="right" vertical="center"/>
    </x:xf>
    <x:xf numFmtId="179" fontId="88" fillId="0" borderId="0" xfId="0" applyNumberFormat="1" applyFont="1" applyAlignment="1">
      <x:alignment vertical="center"/>
    </x:xf>
    <x:xf numFmtId="179" fontId="88" fillId="0" borderId="0" xfId="0" applyNumberFormat="1" applyFont="1" applyAlignment="1">
      <x:alignment horizontal="left" vertical="center"/>
    </x:xf>
    <x:xf numFmtId="179" fontId="88" fillId="0" borderId="0" xfId="0" applyNumberFormat="1" applyFont="1" applyAlignment="1">
      <x:alignment horizontal="right" vertical="center"/>
    </x:xf>
    <x:xf numFmtId="9" fontId="88" fillId="0" borderId="0" xfId="0" applyFont="1" applyBorder="1" applyAlignment="1">
      <x:alignment horizontal="right" vertical="center"/>
    </x:xf>
    <x:xf numFmtId="179" fontId="89" fillId="0" borderId="0" xfId="0" applyNumberFormat="1" applyFont="1" applyAlignment="1">
      <x:alignment vertical="center"/>
    </x:xf>
    <x:xf numFmtId="179" fontId="89" fillId="0" borderId="0" xfId="0" applyNumberFormat="1" applyFont="1" applyAlignment="1">
      <x:alignment horizontal="right" vertical="center"/>
    </x:xf>
    <x:xf numFmtId="179" fontId="90" fillId="0" borderId="0" xfId="0" applyNumberFormat="1" applyFont="1" applyAlignment="1">
      <x:alignment vertical="center"/>
    </x:xf>
    <x:xf numFmtId="179" fontId="90" fillId="0" borderId="0" xfId="0" applyNumberFormat="1" applyFont="1" applyAlignment="1">
      <x:alignment horizontal="center" vertical="center"/>
    </x:xf>
    <x:xf numFmtId="179" fontId="89" fillId="8" borderId="0" xfId="0" applyNumberFormat="1" applyFont="1" applyFill="1" applyAlignment="1">
      <x:alignment vertical="center"/>
    </x:xf>
    <x:xf numFmtId="179" fontId="89" fillId="8" borderId="0" xfId="0" applyNumberFormat="1" applyFont="1" applyFill="1" applyAlignment="1">
      <x:alignment horizontal="center" vertical="center"/>
    </x:xf>
    <x:xf numFmtId="179" fontId="89" fillId="8" borderId="9" xfId="0" applyNumberFormat="1" applyFont="1" applyFill="1" applyBorder="1" applyAlignment="1">
      <x:alignment horizontal="right" vertical="center" wrapText="1"/>
    </x:xf>
    <x:xf numFmtId="179" fontId="89" fillId="8" borderId="0" xfId="0" applyNumberFormat="1" applyFont="1" applyFill="1" applyAlignment="1">
      <x:alignment horizontal="right" vertical="center" wrapText="1"/>
    </x:xf>
    <x:xf numFmtId="9" fontId="89" fillId="8" borderId="14" xfId="0" applyFont="1" applyFill="1" applyBorder="1" applyAlignment="1">
      <x:alignment horizontal="right" vertical="center" wrapText="1"/>
    </x:xf>
    <x:xf numFmtId="9" fontId="89" fillId="8" borderId="0" xfId="0" applyFont="1" applyFill="1" applyBorder="1" applyAlignment="1">
      <x:alignment horizontal="right" vertical="center" wrapText="1"/>
    </x:xf>
    <x:xf numFmtId="179" fontId="89" fillId="9" borderId="0" xfId="0" applyNumberFormat="1" applyFont="1" applyFill="1" applyAlignment="1">
      <x:alignment vertical="center"/>
    </x:xf>
    <x:xf numFmtId="179" fontId="89" fillId="9" borderId="9" xfId="0" applyNumberFormat="1" applyFont="1" applyFill="1" applyBorder="1" applyAlignment="1">
      <x:alignment horizontal="right" vertical="center"/>
    </x:xf>
    <x:xf numFmtId="179" fontId="89" fillId="9" borderId="0" xfId="0" applyNumberFormat="1" applyFont="1" applyFill="1" applyAlignment="1">
      <x:alignment horizontal="right" vertical="center"/>
    </x:xf>
    <x:xf numFmtId="9" fontId="89" fillId="9" borderId="14" xfId="0" applyFont="1" applyFill="1" applyBorder="1" applyAlignment="1">
      <x:alignment horizontal="right" vertical="center"/>
    </x:xf>
    <x:xf numFmtId="179" fontId="89" fillId="9" borderId="0" xfId="0" applyNumberFormat="1" applyFont="1" applyFill="1">
      <x:alignment vertical="center"/>
    </x:xf>
    <x:xf numFmtId="179" fontId="89" fillId="7" borderId="0" xfId="0" applyNumberFormat="1" applyFont="1" applyFill="1">
      <x:alignment vertical="center"/>
    </x:xf>
    <x:xf numFmtId="179" fontId="88" fillId="0" borderId="0" xfId="0" applyNumberFormat="1" applyFont="1">
      <x:alignment vertical="center"/>
    </x:xf>
    <x:xf numFmtId="179" fontId="88" fillId="0" borderId="0" xfId="0" applyNumberFormat="1" applyFont="1" applyAlignment="1">
      <x:alignment horizontal="left" vertical="center"/>
    </x:xf>
    <x:xf numFmtId="179" fontId="88" fillId="0" borderId="9" xfId="0" applyNumberFormat="1" applyFont="1" applyBorder="1" applyAlignment="1">
      <x:alignment horizontal="right" vertical="center"/>
    </x:xf>
    <x:xf numFmtId="9" fontId="88" fillId="0" borderId="14" xfId="0" applyFont="1" applyBorder="1" applyAlignment="1">
      <x:alignment horizontal="right" vertical="center"/>
    </x:xf>
    <x:xf numFmtId="9" fontId="88" fillId="0" borderId="0" xfId="2" applyFont="1" applyBorder="1" applyAlignment="1">
      <x:alignment horizontal="right" vertical="center"/>
    </x:xf>
    <x:xf numFmtId="179" fontId="88" fillId="7" borderId="9" xfId="0" applyNumberFormat="1" applyFont="1" applyFill="1" applyBorder="1" applyAlignment="1">
      <x:alignment horizontal="right" vertical="center"/>
    </x:xf>
    <x:xf numFmtId="179" fontId="88" fillId="7" borderId="0" xfId="0" applyNumberFormat="1" applyFont="1" applyFill="1" applyAlignment="1">
      <x:alignment horizontal="right" vertical="center"/>
    </x:xf>
    <x:xf numFmtId="9" fontId="88" fillId="7" borderId="14" xfId="0" applyFont="1" applyFill="1" applyBorder="1" applyAlignment="1">
      <x:alignment horizontal="right" vertical="center"/>
    </x:xf>
    <x:xf numFmtId="179" fontId="88" fillId="0" borderId="0" xfId="0" applyNumberFormat="1" applyFont="1">
      <x:alignment vertical="center"/>
    </x:xf>
    <x:xf numFmtId="179" fontId="91" fillId="0" borderId="0" xfId="0" applyNumberFormat="1" applyFont="1" applyAlignment="1">
      <x:alignment vertical="center"/>
    </x:xf>
    <x:xf numFmtId="179" fontId="89" fillId="9" borderId="9" xfId="2" applyNumberFormat="1" applyFont="1" applyFill="1" applyBorder="1" applyAlignment="1">
      <x:alignment horizontal="right" vertical="center"/>
    </x:xf>
    <x:xf numFmtId="179" fontId="89" fillId="9" borderId="0" xfId="2" applyNumberFormat="1" applyFont="1" applyFill="1" applyBorder="1" applyAlignment="1">
      <x:alignment horizontal="right" vertical="center"/>
    </x:xf>
    <x:xf numFmtId="9" fontId="89" fillId="9" borderId="14" xfId="2" applyFont="1" applyFill="1" applyBorder="1" applyAlignment="1">
      <x:alignment horizontal="right" vertical="center"/>
    </x:xf>
    <x:xf numFmtId="179" fontId="89" fillId="9" borderId="0" xfId="2" applyNumberFormat="1" applyFont="1" applyFill="1" applyAlignment="1">
      <x:alignment horizontal="right" vertical="center"/>
    </x:xf>
    <x:xf numFmtId="179" fontId="89" fillId="9" borderId="0" xfId="1" applyNumberFormat="1" applyFont="1" applyFill="1" applyAlignment="1">
      <x:alignment horizontal="right" vertical="center"/>
    </x:xf>
    <x:xf numFmtId="179" fontId="88" fillId="7" borderId="0" xfId="0" applyNumberFormat="1" applyFont="1" applyFill="1" applyAlignment="1">
      <x:alignment vertical="center"/>
    </x:xf>
    <x:xf numFmtId="179" fontId="88" fillId="0" borderId="0" xfId="0" applyNumberFormat="1" applyFont="1" applyAlignment="1">
      <x:alignment horizontal="left" vertical="center" indent="1"/>
    </x:xf>
    <x:xf numFmtId="9" fontId="88" fillId="0" borderId="0" xfId="0" applyFont="1" applyAlignment="1">
      <x:alignment vertical="center"/>
    </x:xf>
    <x:xf numFmtId="179" fontId="88" fillId="6" borderId="0" xfId="0" applyNumberFormat="1" applyFont="1" applyFill="1">
      <x:alignment vertical="center"/>
    </x:xf>
    <x:xf numFmtId="9" fontId="88" fillId="0" borderId="9" xfId="2" applyFont="1" applyBorder="1" applyAlignment="1">
      <x:alignment horizontal="right" vertical="center"/>
    </x:xf>
    <x:xf numFmtId="0" fontId="15" fillId="6" borderId="0" xfId="0" applyFont="1" applyFill="1" applyAlignment="1">
      <x:alignment horizontal="left" vertical="center"/>
    </x:xf>
    <x:xf numFmtId="179" fontId="88" fillId="0" borderId="9" xfId="2" applyNumberFormat="1" applyFont="1" applyBorder="1" applyAlignment="1">
      <x:alignment horizontal="right" vertical="center"/>
    </x:xf>
    <x:xf numFmtId="179" fontId="88" fillId="0" borderId="0" xfId="2" applyNumberFormat="1" applyFont="1" applyBorder="1" applyAlignment="1">
      <x:alignment horizontal="right" vertical="center"/>
    </x:xf>
    <x:xf numFmtId="179" fontId="88" fillId="0" borderId="0" xfId="0" applyNumberFormat="1" applyFont="1" applyBorder="1" applyAlignment="1">
      <x:alignment horizontal="right" vertical="center"/>
    </x:xf>
    <x:xf numFmtId="179" fontId="88" fillId="0" borderId="9" xfId="0" applyNumberFormat="1" applyFont="1" applyBorder="1" applyAlignment="1">
      <x:alignment horizontal="right" vertical="center"/>
    </x:xf>
    <x:xf numFmtId="179" fontId="88" fillId="0" borderId="0" xfId="0" applyNumberFormat="1" applyFont="1" applyAlignment="1">
      <x:alignment horizontal="left" vertical="center" indent="1"/>
    </x:xf>
    <x:xf numFmtId="0" fontId="88" fillId="0" borderId="0" xfId="0" applyFont="1" applyAlignment="1">
      <x:alignment vertical="center"/>
    </x:xf>
    <x:xf numFmtId="0" fontId="88" fillId="0" borderId="0" xfId="0" applyFont="1" applyAlignment="1">
      <x:alignment horizontal="left" vertical="center" indent="1"/>
    </x:xf>
    <x:xf numFmtId="9" fontId="89" fillId="9" borderId="0" xfId="0" applyFont="1" applyFill="1" applyAlignment="1">
      <x:alignment vertical="center"/>
    </x:xf>
    <x:xf numFmtId="184" fontId="89" fillId="9" borderId="0" xfId="0" applyNumberFormat="1" applyFont="1" applyFill="1" applyBorder="1" applyAlignment="1">
      <x:alignment horizontal="right" vertical="center"/>
    </x:xf>
    <x:xf numFmtId="184" fontId="89" fillId="9" borderId="9" xfId="0" applyNumberFormat="1" applyFont="1" applyFill="1" applyBorder="1" applyAlignment="1">
      <x:alignment horizontal="right" vertical="center"/>
    </x:xf>
    <x:xf numFmtId="9" fontId="89" fillId="7" borderId="14" xfId="0" applyNumberFormat="1" applyFont="1" applyFill="1" applyBorder="1">
      <x:alignment vertical="center"/>
    </x:xf>
    <x:xf numFmtId="184" fontId="89" fillId="9" borderId="14" xfId="0" applyNumberFormat="1" applyFont="1" applyFill="1" applyBorder="1" applyAlignment="1">
      <x:alignment horizontal="right" vertical="center"/>
    </x:xf>
    <x:xf numFmtId="184" fontId="89" fillId="7" borderId="14" xfId="0" applyNumberFormat="1" applyFont="1" applyFill="1" applyBorder="1">
      <x:alignment vertical="center"/>
    </x:xf>
    <x:xf numFmtId="184" fontId="88" fillId="0" borderId="14" xfId="0" applyNumberFormat="1" applyFont="1" applyBorder="1" applyAlignment="1">
      <x:alignment horizontal="right" vertical="center"/>
    </x:xf>
    <x:xf numFmtId="184" fontId="88" fillId="7" borderId="14" xfId="0" applyNumberFormat="1" applyFont="1" applyFill="1" applyBorder="1" applyAlignment="1">
      <x:alignment horizontal="right" vertical="center"/>
    </x:xf>
    <x:xf numFmtId="184" fontId="89" fillId="9" borderId="14" xfId="2" applyNumberFormat="1" applyFont="1" applyFill="1" applyBorder="1" applyAlignment="1">
      <x:alignment horizontal="right" vertical="center"/>
    </x:xf>
    <x:xf numFmtId="184" fontId="88" fillId="0" borderId="0" xfId="0" applyNumberFormat="1" applyFont="1" applyBorder="1" applyAlignment="1">
      <x:alignment horizontal="right" vertical="center"/>
    </x:xf>
    <x:xf numFmtId="184" fontId="89" fillId="7" borderId="0" xfId="2" applyNumberFormat="1" applyFont="1" applyFill="1">
      <x:alignment vertical="center"/>
    </x:xf>
    <x:xf numFmtId="184" fontId="88" fillId="0" borderId="0" xfId="2" applyNumberFormat="1" applyFont="1" applyBorder="1" applyAlignment="1">
      <x:alignment horizontal="right" vertical="center"/>
    </x:xf>
    <x:xf numFmtId="184" fontId="88" fillId="7" borderId="0" xfId="0" applyNumberFormat="1" applyFont="1" applyFill="1" applyBorder="1" applyAlignment="1">
      <x:alignment horizontal="right" vertical="center"/>
    </x:xf>
    <x:xf numFmtId="184" fontId="89" fillId="9" borderId="0" xfId="2" applyNumberFormat="1" applyFont="1" applyFill="1" applyBorder="1" applyAlignment="1">
      <x:alignment horizontal="right" vertical="center"/>
    </x:xf>
    <x:xf numFmtId="184" fontId="89" fillId="9" borderId="0" xfId="0" applyNumberFormat="1" applyFont="1" applyFill="1">
      <x:alignment vertical="center"/>
    </x:xf>
    <x:xf numFmtId="184" fontId="89" fillId="7" borderId="14" xfId="2" applyNumberFormat="1" applyFont="1" applyFill="1" applyBorder="1">
      <x:alignment vertical="center"/>
    </x:xf>
    <x:xf numFmtId="179" fontId="92" fillId="0" borderId="0" xfId="0" applyNumberFormat="1" applyFont="1" applyAlignment="1">
      <x:alignment horizontal="right" vertical="center"/>
    </x:xf>
    <x:xf numFmtId="184" fontId="92" fillId="0" borderId="14" xfId="0" applyNumberFormat="1" applyFont="1" applyBorder="1" applyAlignment="1">
      <x:alignment horizontal="right" vertical="center"/>
    </x:xf>
    <x:xf numFmtId="9" fontId="92" fillId="0" borderId="14" xfId="0" applyFont="1" applyBorder="1" applyAlignment="1">
      <x:alignment horizontal="right" vertical="center"/>
    </x:xf>
    <x:xf numFmtId="184" fontId="92" fillId="0" borderId="0" xfId="0" applyNumberFormat="1" applyFont="1" applyBorder="1" applyAlignment="1">
      <x:alignment horizontal="right" vertical="center"/>
    </x:xf>
    <x:xf numFmtId="179" fontId="92" fillId="0" borderId="9" xfId="0" applyNumberFormat="1" applyFont="1" applyBorder="1" applyAlignment="1">
      <x:alignment horizontal="right" vertical="center"/>
    </x:xf>
    <x:xf numFmtId="0" fontId="93" fillId="0" borderId="5" xfId="0" applyFont="1" applyBorder="1" applyAlignment="1">
      <x:alignment horizontal="left" vertical="center"/>
    </x:xf>
    <x:xf numFmtId="199" fontId="0" fillId="23" borderId="0" xfId="0" applyNumberFormat="1" applyFill="1" applyAlignment="1">
      <x:alignment horizontal="center" vertical="center"/>
    </x:xf>
    <x:xf numFmtId="179" fontId="12" fillId="23" borderId="0" xfId="0" applyNumberFormat="1" applyFont="1" applyFill="1">
      <x:alignment vertical="center"/>
    </x:xf>
    <x:xf numFmtId="0" fontId="15" fillId="0" borderId="0" xfId="0" applyFont="1" applyAlignment="1">
      <x:alignment horizontal="center" vertical="center"/>
    </x:xf>
    <x:xf numFmtId="0" fontId="23" fillId="3" borderId="0" xfId="0" applyFont="1" applyFill="1" applyAlignment="1">
      <x:alignment horizontal="center" vertical="center"/>
    </x:xf>
    <x:xf numFmtId="41" fontId="37" fillId="0" borderId="0" xfId="1" applyFont="1" applyFill="1" applyAlignment="1">
      <x:alignment horizontal="right" vertical="top" shrinkToFit="1"/>
    </x:xf>
    <x:xf numFmtId="0" fontId="15" fillId="0" borderId="0" xfId="0" applyFont="1" applyAlignment="1">
      <x:alignment horizontal="left" vertical="center"/>
    </x:xf>
    <x:xf numFmtId="14" fontId="93" fillId="0" borderId="5" xfId="0" applyNumberFormat="1" applyFont="1" applyBorder="1" applyAlignment="1">
      <x:alignment horizontal="left" vertical="center"/>
    </x:xf>
    <x:xf numFmtId="0" fontId="94" fillId="0" borderId="5" xfId="0" applyFont="1" applyBorder="1" applyAlignment="1">
      <x:alignment horizontal="left" vertical="center"/>
    </x:xf>
    <x:xf numFmtId="176" fontId="93" fillId="0" borderId="5" xfId="0" applyNumberFormat="1" applyFont="1" applyBorder="1" applyAlignment="1">
      <x:alignment horizontal="left" vertical="center"/>
    </x:xf>
    <x:xf numFmtId="0" fontId="15" fillId="0" borderId="5" xfId="0" applyFont="1" applyBorder="1">
      <x:alignment vertical="center"/>
    </x:xf>
    <x:xf numFmtId="186" fontId="23" fillId="0" borderId="5" xfId="0" applyNumberFormat="1" applyFont="1" applyBorder="1" applyAlignment="1">
      <x:alignment horizontal="center" vertical="center"/>
    </x:xf>
    <x:xf numFmtId="178" fontId="23" fillId="0" borderId="5" xfId="0" applyNumberFormat="1" applyFont="1" applyBorder="1" applyAlignment="1">
      <x:alignment horizontal="center" vertical="center"/>
    </x:xf>
    <x:xf numFmtId="178" fontId="23" fillId="11" borderId="5" xfId="0" applyNumberFormat="1" applyFont="1" applyFill="1" applyBorder="1" applyAlignment="1">
      <x:alignment horizontal="center" vertical="center"/>
    </x:xf>
    <x:xf numFmtId="179" fontId="23" fillId="11" borderId="5" xfId="0" applyNumberFormat="1" applyFont="1" applyFill="1" applyBorder="1" applyAlignment="1">
      <x:alignment horizontal="right" vertical="center"/>
    </x:xf>
    <x:xf numFmtId="179" fontId="12" fillId="0" borderId="5" xfId="0" applyNumberFormat="1" applyFont="1" applyBorder="1" applyAlignment="1">
      <x:alignment horizontal="left" vertical="center"/>
    </x:xf>
    <x:xf numFmtId="14" fontId="93" fillId="7" borderId="5" xfId="0" applyNumberFormat="1" applyFont="1" applyFill="1" applyBorder="1" applyAlignment="1">
      <x:alignment horizontal="left" vertical="center"/>
    </x:xf>
    <x:xf numFmtId="0" fontId="93" fillId="7" borderId="5" xfId="0" applyFont="1" applyFill="1" applyBorder="1" applyAlignment="1">
      <x:alignment horizontal="left" vertical="center"/>
    </x:xf>
    <x:xf numFmtId="0" fontId="94" fillId="7" borderId="5" xfId="0" applyFont="1" applyFill="1" applyBorder="1" applyAlignment="1">
      <x:alignment horizontal="left" vertical="center"/>
    </x:xf>
    <x:xf numFmtId="179" fontId="12" fillId="7" borderId="5" xfId="0" applyNumberFormat="1" applyFont="1" applyFill="1" applyBorder="1" applyAlignment="1">
      <x:alignment horizontal="left" vertical="center"/>
    </x:xf>
    <x:xf numFmtId="186" fontId="23" fillId="7" borderId="5" xfId="0" applyNumberFormat="1" applyFont="1" applyFill="1" applyBorder="1" applyAlignment="1">
      <x:alignment horizontal="center" vertical="center"/>
    </x:xf>
    <x:xf numFmtId="176" fontId="93" fillId="7" borderId="5" xfId="0" applyNumberFormat="1" applyFont="1" applyFill="1" applyBorder="1" applyAlignment="1">
      <x:alignment horizontal="left" vertical="center"/>
    </x:xf>
    <x:xf numFmtId="177" fontId="93" fillId="0" borderId="5" xfId="0" applyNumberFormat="1" applyFont="1" applyBorder="1" applyAlignment="1">
      <x:alignment horizontal="left" vertical="center"/>
    </x:xf>
    <x:xf numFmtId="0" fontId="93" fillId="0" borderId="20" xfId="0" applyFont="1" applyBorder="1" applyAlignment="1">
      <x:alignment horizontal="left" vertical="center"/>
    </x:xf>
    <x:xf numFmtId="0" fontId="93" fillId="7" borderId="20" xfId="0" applyFont="1" applyFill="1" applyBorder="1" applyAlignment="1">
      <x:alignment horizontal="left" vertical="center"/>
    </x:xf>
    <x:xf numFmtId="0" fontId="23" fillId="3" borderId="5" xfId="0" applyFont="1" applyFill="1" applyBorder="1" applyAlignment="1">
      <x:alignment horizontal="center" vertical="center"/>
    </x:xf>
    <x:xf numFmtId="0" fontId="94" fillId="3" borderId="5" xfId="0" applyFont="1" applyFill="1" applyBorder="1" applyAlignment="1">
      <x:alignment horizontal="left" vertical="center"/>
    </x:xf>
    <x:xf numFmtId="179" fontId="12" fillId="3" borderId="5" xfId="0" applyNumberFormat="1" applyFont="1" applyFill="1" applyBorder="1">
      <x:alignment vertical="center"/>
    </x:xf>
    <x:xf numFmtId="186" fontId="23" fillId="3" borderId="5" xfId="0" applyNumberFormat="1" applyFont="1" applyFill="1" applyBorder="1" applyAlignment="1">
      <x:alignment horizontal="center" vertical="center"/>
    </x:xf>
    <x:xf numFmtId="179" fontId="23" fillId="3" borderId="5" xfId="0" applyNumberFormat="1" applyFont="1" applyFill="1" applyBorder="1" applyAlignment="1">
      <x:alignment horizontal="center" vertical="center"/>
    </x:xf>
    <x:xf numFmtId="179" fontId="23" fillId="3" borderId="5" xfId="0" applyNumberFormat="1" applyFont="1" applyFill="1" applyBorder="1" applyAlignment="1">
      <x:alignment horizontal="left" vertical="center"/>
    </x:xf>
    <x:xf numFmtId="176" fontId="93" fillId="3" borderId="5" xfId="0" applyNumberFormat="1" applyFont="1" applyFill="1" applyBorder="1" applyAlignment="1">
      <x:alignment horizontal="left" vertical="center"/>
    </x:xf>
    <x:xf numFmtId="178" fontId="23" fillId="3" borderId="5" xfId="0" applyNumberFormat="1" applyFont="1" applyFill="1" applyBorder="1" applyAlignment="1">
      <x:alignment horizontal="center" vertical="center"/>
    </x:xf>
    <x:xf numFmtId="0" fontId="23" fillId="0" borderId="5" xfId="0" applyFont="1" applyBorder="1" applyAlignment="1">
      <x:alignment horizontal="center" vertical="center"/>
    </x:xf>
    <x:xf numFmtId="179" fontId="23" fillId="7" borderId="5" xfId="0" applyNumberFormat="1" applyFont="1" applyFill="1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7" borderId="5" xfId="0" applyFill="1" applyBorder="1" applyAlignment="1">
      <x:alignment horizontal="center" vertical="center"/>
    </x:xf>
    <x:xf numFmtId="185" fontId="23" fillId="13" borderId="0" xfId="0" applyNumberFormat="1" applyFont="1" applyFill="1" applyAlignment="1">
      <x:alignment horizontal="left" vertical="center"/>
    </x:xf>
    <x:xf numFmtId="186" fontId="23" fillId="0" borderId="5" xfId="0" applyNumberFormat="1" applyFont="1" applyBorder="1" applyAlignment="1">
      <x:alignment horizontal="left" vertical="center"/>
    </x:xf>
    <x:xf numFmtId="0" fontId="0" fillId="0" borderId="5" xfId="0" applyBorder="1" applyAlignment="1">
      <x:alignment horizontal="left" vertical="center"/>
    </x:xf>
    <x:xf numFmtId="178" fontId="23" fillId="0" borderId="5" xfId="0" applyNumberFormat="1" applyFont="1" applyBorder="1" applyAlignment="1">
      <x:alignment horizontal="left" vertical="center"/>
    </x:xf>
    <x:xf numFmtId="0" fontId="0" fillId="7" borderId="5" xfId="0" applyFill="1" applyBorder="1" applyAlignment="1">
      <x:alignment horizontal="left" vertical="center"/>
    </x:xf>
    <x:xf numFmtId="193" fontId="0" fillId="0" borderId="5" xfId="0" applyNumberFormat="1" applyBorder="1" applyAlignment="1">
      <x:alignment horizontal="left" vertical="center"/>
    </x:xf>
    <x:xf numFmtId="0" fontId="23" fillId="0" borderId="5" xfId="0" applyFont="1" applyBorder="1" applyAlignment="1">
      <x:alignment horizontal="left" vertical="center"/>
    </x:xf>
    <x:xf numFmtId="179" fontId="23" fillId="0" borderId="5" xfId="0" applyNumberFormat="1" applyFont="1" applyBorder="1" applyAlignment="1">
      <x:alignment horizontal="left" vertical="center"/>
    </x:xf>
    <x:xf numFmtId="0" fontId="23" fillId="0" borderId="0" xfId="0" applyFont="1" applyAlignment="1">
      <x:alignment horizontal="left" vertical="center"/>
    </x:xf>
    <x:xf numFmtId="178" fontId="23" fillId="0" borderId="0" xfId="0" applyNumberFormat="1" applyFont="1" applyAlignment="1">
      <x:alignment horizontal="left" vertical="center"/>
    </x:xf>
    <x:xf numFmtId="0" fontId="97" fillId="0" borderId="17" xfId="0" applyFont="1" applyBorder="1" applyAlignment="1">
      <x:alignment horizontal="center" vertical="center"/>
    </x:xf>
    <x:xf numFmtId="186" fontId="23" fillId="7" borderId="5" xfId="0" applyNumberFormat="1" applyFont="1" applyFill="1" applyBorder="1" applyAlignment="1">
      <x:alignment horizontal="left" vertical="center"/>
    </x:xf>
    <x:xf numFmtId="179" fontId="12" fillId="0" borderId="5" xfId="0" applyNumberFormat="1" applyFont="1" applyBorder="1" applyAlignment="1">
      <x:alignment horizontal="left" vertical="center"/>
    </x:xf>
    <x:xf numFmtId="176" fontId="93" fillId="0" borderId="5" xfId="4" applyNumberFormat="1" applyFont="1" applyFill="1" applyBorder="1" applyAlignment="1">
      <x:alignment horizontal="left" vertical="center"/>
    </x:xf>
    <x:xf numFmtId="176" fontId="93" fillId="7" borderId="5" xfId="4" applyNumberFormat="1" applyFont="1" applyFill="1" applyBorder="1" applyAlignment="1">
      <x:alignment horizontal="left" vertical="center"/>
    </x:xf>
    <x:xf numFmtId="179" fontId="28" fillId="6" borderId="57" xfId="0" applyNumberFormat="1" applyFont="1" applyFill="1" applyBorder="1" applyAlignment="1">
      <x:alignment horizontal="center" vertical="center"/>
    </x:xf>
    <x:xf numFmtId="185" fontId="23" fillId="13" borderId="13" xfId="0" applyNumberFormat="1" applyFont="1" applyFill="1" applyBorder="1" applyAlignment="1">
      <x:alignment horizontal="center" vertical="center"/>
    </x:xf>
    <x:xf numFmtId="14" fontId="93" fillId="7" borderId="13" xfId="0" applyNumberFormat="1" applyFont="1" applyFill="1" applyBorder="1" applyAlignment="1">
      <x:alignment horizontal="left" vertical="center"/>
    </x:xf>
    <x:xf numFmtId="0" fontId="93" fillId="7" borderId="13" xfId="0" applyFont="1" applyFill="1" applyBorder="1" applyAlignment="1">
      <x:alignment horizontal="left" vertical="center"/>
    </x:xf>
    <x:xf numFmtId="0" fontId="96" fillId="7" borderId="13" xfId="0" applyFont="1" applyFill="1" applyBorder="1" applyAlignment="1">
      <x:alignment horizontal="center" vertical="center"/>
    </x:xf>
    <x:xf numFmtId="0" fontId="94" fillId="7" borderId="13" xfId="0" applyFont="1" applyFill="1" applyBorder="1" applyAlignment="1">
      <x:alignment horizontal="left" vertical="center"/>
    </x:xf>
    <x:xf numFmtId="179" fontId="12" fillId="7" borderId="13" xfId="0" applyNumberFormat="1" applyFont="1" applyFill="1" applyBorder="1">
      <x:alignment vertical="center"/>
    </x:xf>
    <x:xf numFmtId="186" fontId="23" fillId="7" borderId="13" xfId="1" applyNumberFormat="1" applyFont="1" applyFill="1" applyBorder="1" applyAlignment="1">
      <x:alignment horizontal="center" vertical="center"/>
    </x:xf>
    <x:xf numFmtId="190" fontId="23" fillId="7" borderId="13" xfId="1" applyNumberFormat="1" applyFont="1" applyFill="1" applyBorder="1" applyAlignment="1">
      <x:alignment horizontal="center" vertical="center"/>
    </x:xf>
    <x:xf numFmtId="0" fontId="0" fillId="7" borderId="13" xfId="0" applyFill="1" applyBorder="1" applyAlignment="1">
      <x:alignment horizontal="center" vertical="center"/>
    </x:xf>
    <x:xf numFmtId="176" fontId="93" fillId="7" borderId="13" xfId="0" applyNumberFormat="1" applyFont="1" applyFill="1" applyBorder="1" applyAlignment="1">
      <x:alignment horizontal="left" vertical="center"/>
    </x:xf>
    <x:xf numFmtId="178" fontId="23" fillId="10" borderId="13" xfId="0" applyNumberFormat="1" applyFont="1" applyFill="1" applyBorder="1" applyAlignment="1">
      <x:alignment horizontal="center" vertical="center"/>
    </x:xf>
    <x:xf numFmtId="179" fontId="23" fillId="0" borderId="13" xfId="0" applyNumberFormat="1" applyFont="1" applyBorder="1" applyAlignment="1">
      <x:alignment horizontal="center" vertical="center"/>
    </x:xf>
    <x:xf numFmtId="185" fontId="23" fillId="13" borderId="5" xfId="0" applyNumberFormat="1" applyFont="1" applyFill="1" applyBorder="1" applyAlignment="1">
      <x:alignment horizontal="center" vertical="center"/>
    </x:xf>
    <x:xf numFmtId="0" fontId="96" fillId="6" borderId="5" xfId="0" applyFont="1" applyFill="1" applyBorder="1" applyAlignment="1">
      <x:alignment horizontal="center" vertical="center"/>
    </x:xf>
    <x:xf numFmtId="186" fontId="23" fillId="0" borderId="5" xfId="1" applyNumberFormat="1" applyFont="1" applyFill="1" applyBorder="1" applyAlignment="1">
      <x:alignment horizontal="center" vertical="center"/>
    </x:xf>
    <x:xf numFmtId="190" fontId="23" fillId="0" borderId="5" xfId="1" applyNumberFormat="1" applyFont="1" applyFill="1" applyBorder="1" applyAlignment="1">
      <x:alignment horizontal="center" vertical="center"/>
    </x:xf>
    <x:xf numFmtId="178" fontId="23" fillId="10" borderId="5" xfId="0" applyNumberFormat="1" applyFont="1" applyFill="1" applyBorder="1" applyAlignment="1">
      <x:alignment horizontal="center" vertical="center"/>
    </x:xf>
    <x:xf numFmtId="0" fontId="96" fillId="7" borderId="5" xfId="0" applyFont="1" applyFill="1" applyBorder="1" applyAlignment="1">
      <x:alignment horizontal="center" vertical="center"/>
    </x:xf>
    <x:xf numFmtId="179" fontId="87" fillId="7" borderId="5" xfId="0" applyNumberFormat="1" applyFont="1" applyFill="1" applyBorder="1" applyAlignment="1">
      <x:alignment vertical="center"/>
    </x:xf>
    <x:xf numFmtId="186" fontId="23" fillId="7" borderId="5" xfId="1" applyNumberFormat="1" applyFont="1" applyFill="1" applyBorder="1" applyAlignment="1">
      <x:alignment horizontal="center" vertical="center"/>
    </x:xf>
    <x:xf numFmtId="190" fontId="23" fillId="7" borderId="5" xfId="1" applyNumberFormat="1" applyFont="1" applyFill="1" applyBorder="1" applyAlignment="1">
      <x:alignment horizontal="center" vertical="center"/>
    </x:xf>
    <x:xf numFmtId="178" fontId="23" fillId="23" borderId="5" xfId="0" applyNumberFormat="1" applyFont="1" applyFill="1" applyBorder="1" applyAlignment="1">
      <x:alignment horizontal="center" vertical="center"/>
    </x:xf>
    <x:xf numFmtId="0" fontId="23" fillId="7" borderId="5" xfId="0" applyFont="1" applyFill="1" applyBorder="1" applyAlignment="1">
      <x:alignment horizontal="center" vertical="center"/>
    </x:xf>
    <x:xf numFmtId="179" fontId="12" fillId="7" borderId="5" xfId="0" applyNumberFormat="1" applyFont="1" applyFill="1" applyBorder="1">
      <x:alignment vertical="center"/>
    </x:xf>
    <x:xf numFmtId="14" fontId="95" fillId="0" borderId="5" xfId="0" applyNumberFormat="1" applyFont="1" applyBorder="1" applyAlignment="1">
      <x:alignment horizontal="left" vertical="center" wrapText="1"/>
    </x:xf>
    <x:xf numFmtId="0" fontId="96" fillId="0" borderId="5" xfId="0" applyFont="1" applyBorder="1" applyAlignment="1">
      <x:alignment horizontal="center" vertical="center"/>
    </x:xf>
    <x:xf numFmtId="0" fontId="95" fillId="0" borderId="5" xfId="0" applyFont="1" applyBorder="1" applyAlignment="1">
      <x:alignment horizontal="left" vertical="center"/>
    </x:xf>
    <x:xf numFmtId="179" fontId="12" fillId="0" borderId="5" xfId="0" applyNumberFormat="1" applyFont="1" applyBorder="1">
      <x:alignment vertical="center"/>
    </x:xf>
    <x:xf numFmtId="0" fontId="15" fillId="0" borderId="5" xfId="0" applyFont="1" applyBorder="1" applyAlignment="1">
      <x:alignment horizontal="left" vertical="center"/>
    </x:xf>
    <x:xf numFmtId="0" fontId="82" fillId="0" borderId="5" xfId="0" applyFont="1" applyBorder="1" applyAlignment="1">
      <x:alignment horizontal="left" vertical="center"/>
    </x:xf>
    <x:xf numFmtId="181" fontId="41" fillId="0" borderId="0" xfId="0" applyNumberFormat="1" applyFont="1" applyAlignment="1">
      <x:alignment horizontal="right" vertical="center"/>
    </x:xf>
    <x:xf numFmtId="0" fontId="0" fillId="0" borderId="58" xfId="0" applyBorder="1" applyAlignment="1"/>
    <x:xf numFmtId="179" fontId="18" fillId="0" borderId="59" xfId="1" applyNumberFormat="1" applyFont="1" applyFill="1" applyBorder="1" applyAlignment="1">
      <x:alignment vertical="center"/>
    </x:xf>
    <x:xf numFmtId="179" fontId="12" fillId="0" borderId="15" xfId="3" applyNumberFormat="1" applyFont="1" applyFill="1" applyBorder="1" applyAlignment="1">
      <x:alignment vertical="center"/>
    </x:xf>
    <x:xf numFmtId="0" fontId="51" fillId="6" borderId="0" xfId="0" applyFont="1" applyFill="1" applyAlignment="1">
      <x:alignment horizontal="left" vertical="center"/>
    </x:xf>
  </x:cellXfs>
  <x:cellStyles count="5">
    <x:cellStyle name="Currency" xfId="4" xr:uid="{A6AF131A-3E4D-4731-A728-8417B289396E}"/>
    <x:cellStyle name="강조색6" xfId="3" builtinId="49"/>
    <x:cellStyle name="백분율" xfId="2" builtinId="5"/>
    <x:cellStyle name="쉼표 [0]" xfId="1" builtinId="6"/>
    <x:cellStyle name="표준" xfId="0" builtinId="0"/>
  </x:cellStyles>
  <x:dxfs count="7"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theme="1" tint="0.499984740745262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tableStyles count="0" defaultTableStyle="TableStyleMedium2" defaultPivotStyle="PivotStyleLight16"/>
  <x:colors>
    <x:mruColors>
      <x:color rgb="FF0000FF"/>
      <x:color rgb="FFFCE4D6"/>
      <x:color rgb="FFFF0000"/>
      <x:color rgb="FFFF9999"/>
      <x:color rgb="FFB4C6E7"/>
      <x:color rgb="FFFFFFCC"/>
      <x:color rgb="FFBDD7EE"/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Spin" dx="16" fmlaLink="$C$4" max="12" min="1" page="10" val="2"/>
</file>

<file path=xl/ctrlProps/ctrlProp2.xml><?xml version="1.0" encoding="utf-8"?>
<formControlPr xmlns="http://schemas.microsoft.com/office/spreadsheetml/2009/9/main" objectType="Spin" dx="16" fmlaLink="$E$3" max="12" min="1" page="10"/>
</file>

<file path=xl/ctrlProps/ctrlProp3.xml><?xml version="1.0" encoding="utf-8"?>
<formControlPr xmlns="http://schemas.microsoft.com/office/spreadsheetml/2009/9/main" objectType="Spin" dx="16" fmlaLink="$E$3" max="12" min="1" page="10" val="7"/>
</file>

<file path=xl/ctrlProps/ctrlProp4.xml><?xml version="1.0" encoding="utf-8"?>
<formControlPr xmlns="http://schemas.microsoft.com/office/spreadsheetml/2009/9/main" objectType="Spin" dx="16" fmlaLink="$E$3" max="12" min="1" page="10"/>
</file>

<file path=xl/ctrlProps/ctrlProp5.xml><?xml version="1.0" encoding="utf-8"?>
<formControlPr xmlns="http://schemas.microsoft.com/office/spreadsheetml/2009/9/main" objectType="Spin" dx="16" fmlaLink="$D$3" max="12" min="1" page="10" val="8"/>
</file>

<file path=xl/ctrlProps/ctrlProp6.xml><?xml version="1.0" encoding="utf-8"?>
<formControlPr xmlns="http://schemas.microsoft.com/office/spreadsheetml/2009/9/main" objectType="Spin" dx="16" fmlaLink="$D$3" max="12" min="1" page="10" val="3"/>
</file>

<file path=xl/ctrlProps/ctrlProp7.xml><?xml version="1.0" encoding="utf-8"?>
<formControlPr xmlns="http://schemas.microsoft.com/office/spreadsheetml/2009/9/main" objectType="Spin" dx="16" fmlaLink="$D$3" max="12" min="1" page="10"/>
</file>

<file path=xl/ctrlProps/ctrlProp8.xml><?xml version="1.0" encoding="utf-8"?>
<formControlPr xmlns="http://schemas.microsoft.com/office/spreadsheetml/2009/9/main" objectType="Spin" dx="16" fmlaLink="$E$3" max="12" min="1" page="10" val="7"/>
</file>

<file path=xl/ctrlProps/ctrlProp9.xml><?xml version="1.0" encoding="utf-8"?>
<formControlPr xmlns="http://schemas.microsoft.com/office/spreadsheetml/2009/9/main" objectType="Spin" dx="16" fmlaLink="$E$3" max="12" min="1" page="10"/>
</file>

<file path=xl/ctrlProps/ctrlProp10.xml><?xml version="1.0" encoding="utf-8"?>
<formControlPr xmlns="http://schemas.microsoft.com/office/spreadsheetml/2009/9/main" objectType="Spin" dx="16" fmlaLink="$E$3" max="12" min="1" page="10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2</xdr:row>
          <xdr:rowOff>9525</xdr:rowOff>
        </xdr:from>
        <xdr:to>
          <xdr:col>4</xdr:col>
          <xdr:colOff>123825</xdr:colOff>
          <xdr:row>2</xdr:row>
          <xdr:rowOff>347382</xdr:rowOff>
        </xdr:to>
        <xdr:sp macro="" textlink="">
          <xdr:nvSpPr>
            <xdr:cNvPr id="51201" name="Spinner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03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</xdr:row>
      <xdr:rowOff>20888</xdr:rowOff>
    </xdr:from>
    <xdr:to>
      <xdr:col>20</xdr:col>
      <xdr:colOff>388414</xdr:colOff>
      <xdr:row>14</xdr:row>
      <xdr:rowOff>152060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EBE7C1-C71D-4EC0-BB58-902A002C3965}"/>
            </a:ext>
          </a:extLst>
        </xdr:cNvPr>
        <xdr:cNvSpPr/>
      </xdr:nvSpPr>
      <xdr:spPr>
        <a:xfrm>
          <a:off x="29775150" y="2455478"/>
          <a:ext cx="3057319" cy="79220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매월 재고실사 </a:t>
          </a:r>
          <a:r>
            <a:rPr lang="ko-KR" altLang="en-US" sz="1100" baseline="0"/>
            <a:t> </a:t>
          </a:r>
          <a:r>
            <a:rPr lang="en-US" altLang="ko-KR" sz="1100" baseline="0"/>
            <a:t>data  </a:t>
          </a:r>
          <a:r>
            <a:rPr lang="ko-KR" altLang="en-US" sz="1100" baseline="0"/>
            <a:t>입력 하면  수불부 기말 재고와 차이  관리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ko-KR" altLang="en-US" sz="1100" baseline="0"/>
            <a:t>기초</a:t>
          </a:r>
          <a:r>
            <a:rPr lang="en-US" altLang="ko-KR" sz="1100" baseline="0"/>
            <a:t>+</a:t>
          </a:r>
          <a:r>
            <a:rPr lang="ko-KR" altLang="en-US" sz="1100" baseline="0"/>
            <a:t>매입</a:t>
          </a:r>
          <a:r>
            <a:rPr lang="en-US" altLang="ko-KR" sz="1100" baseline="0"/>
            <a:t>-</a:t>
          </a:r>
          <a:r>
            <a:rPr lang="ko-KR" altLang="en-US" sz="1100" baseline="0"/>
            <a:t>출고 </a:t>
          </a:r>
          <a:r>
            <a:rPr lang="en-US" altLang="ko-KR" sz="1100" baseline="0"/>
            <a:t>= </a:t>
          </a:r>
          <a:r>
            <a:rPr lang="ko-KR" altLang="en-US" sz="1100" baseline="0"/>
            <a:t>계산상 재고와  재고실사 재고가 일치 해야 함  </a:t>
          </a:r>
          <a:endParaRPr lang="ko-KR" altLang="en-US" sz="1100"/>
        </a:p>
      </xdr:txBody>
    </xdr:sp>
    <xdr:clientData/>
  </xdr:twoCellAnchor>
  <xdr:twoCellAnchor>
    <xdr:from>
      <xdr:col>3</xdr:col>
      <xdr:colOff>33618</xdr:colOff>
      <xdr:row>48</xdr:row>
      <xdr:rowOff>67235</xdr:rowOff>
    </xdr:from>
    <xdr:to>
      <xdr:col>4</xdr:col>
      <xdr:colOff>1456765</xdr:colOff>
      <xdr:row>55</xdr:row>
      <xdr:rowOff>100853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F966F59-E196-41CD-A101-12B4A4F8DF0A}"/>
            </a:ext>
          </a:extLst>
        </xdr:cNvPr>
        <xdr:cNvSpPr/>
      </xdr:nvSpPr>
      <xdr:spPr>
        <a:xfrm>
          <a:off x="1841463" y="10609505"/>
          <a:ext cx="3722482" cy="15652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임의 리스트 변경 후 값</a:t>
          </a:r>
          <a:r>
            <a:rPr lang="en-US" altLang="ko-KR" sz="1100"/>
            <a:t>(</a:t>
          </a:r>
          <a:r>
            <a:rPr lang="ko-KR" altLang="en-US" sz="1100"/>
            <a:t>숫자</a:t>
          </a:r>
          <a:r>
            <a:rPr lang="en-US" altLang="ko-KR" sz="1100"/>
            <a:t>)</a:t>
          </a:r>
          <a:r>
            <a:rPr lang="en-US" altLang="ko-KR" sz="1100" baseline="0"/>
            <a:t> </a:t>
          </a:r>
          <a:r>
            <a:rPr lang="ko-KR" altLang="en-US" sz="1100" baseline="0"/>
            <a:t>저장</a:t>
          </a:r>
          <a:r>
            <a:rPr lang="ko-KR" altLang="en-US" sz="1100"/>
            <a:t> 금지 </a:t>
          </a:r>
          <a:endParaRPr lang="en-US" altLang="ko-KR" sz="1100"/>
        </a:p>
        <a:p>
          <a:pPr algn="l"/>
          <a:r>
            <a:rPr lang="en-US" altLang="ko-KR" sz="1100"/>
            <a:t>-</a:t>
          </a:r>
          <a:r>
            <a:rPr lang="en-US" altLang="ko-KR" sz="1100" baseline="0"/>
            <a:t> </a:t>
          </a:r>
          <a:r>
            <a:rPr lang="ko-KR" altLang="en-US" sz="1100" baseline="0"/>
            <a:t>향후 히스토리 파악 어려움</a:t>
          </a:r>
          <a:endParaRPr lang="en-US" altLang="ko-KR" sz="1100" baseline="0"/>
        </a:p>
        <a:p>
          <a:pPr algn="l"/>
          <a:r>
            <a:rPr lang="en-US" altLang="ko-KR" sz="1100" baseline="0"/>
            <a:t>- </a:t>
          </a:r>
          <a:r>
            <a:rPr lang="ko-KR" altLang="en-US" sz="1100" baseline="0"/>
            <a:t>결산 근거</a:t>
          </a:r>
          <a:r>
            <a:rPr lang="en-US" altLang="ko-KR" sz="1100" baseline="0"/>
            <a:t>, </a:t>
          </a:r>
          <a:r>
            <a:rPr lang="ko-KR" altLang="en-US" sz="1100" baseline="0"/>
            <a:t>기록으로서의 신뢰도 하락</a:t>
          </a:r>
          <a:endParaRPr lang="en-US" altLang="ko-KR" sz="1100"/>
        </a:p>
      </xdr:txBody>
    </xdr:sp>
    <xdr:clientData/>
  </xdr:twoCellAnchor>
  <xdr:twoCellAnchor>
    <xdr:from>
      <xdr:col>3</xdr:col>
      <xdr:colOff>112059</xdr:colOff>
      <xdr:row>126</xdr:row>
      <xdr:rowOff>134471</xdr:rowOff>
    </xdr:from>
    <xdr:to>
      <xdr:col>4</xdr:col>
      <xdr:colOff>2162735</xdr:colOff>
      <xdr:row>132</xdr:row>
      <xdr:rowOff>171898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F1FAD81-AB6E-42C4-A443-739E9132CEA8}"/>
            </a:ext>
          </a:extLst>
        </xdr:cNvPr>
        <xdr:cNvSpPr/>
      </xdr:nvSpPr>
      <xdr:spPr>
        <a:xfrm>
          <a:off x="1921809" y="20552261"/>
          <a:ext cx="4344296" cy="13518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결산 완료시 재고</a:t>
          </a:r>
          <a:r>
            <a:rPr lang="ko-KR" altLang="en-US" sz="1100" baseline="0"/>
            <a:t> 기록은 값</a:t>
          </a:r>
          <a:r>
            <a:rPr lang="en-US" altLang="ko-KR" sz="1100" baseline="0"/>
            <a:t>(</a:t>
          </a:r>
          <a:r>
            <a:rPr lang="ko-KR" altLang="en-US" sz="1100" baseline="0"/>
            <a:t>숫자</a:t>
          </a:r>
          <a:r>
            <a:rPr lang="en-US" altLang="ko-KR" sz="1100" baseline="0"/>
            <a:t>)</a:t>
          </a:r>
          <a:r>
            <a:rPr lang="ko-KR" altLang="en-US" sz="1100" baseline="0"/>
            <a:t>로 저장해야 함</a:t>
          </a:r>
          <a:endParaRPr lang="en-US" altLang="ko-KR" sz="1100" baseline="0"/>
        </a:p>
        <a:p>
          <a:pPr algn="l"/>
          <a:r>
            <a:rPr lang="ko-KR" altLang="en-US" sz="1100" baseline="0"/>
            <a:t>기존 </a:t>
          </a:r>
          <a:r>
            <a:rPr lang="en-US" altLang="ko-KR" sz="1100" baseline="0"/>
            <a:t>3</a:t>
          </a:r>
          <a:r>
            <a:rPr lang="ko-KR" altLang="en-US" sz="1100" baseline="0"/>
            <a:t>월 결산까지는 숫자로 변환되어 있음</a:t>
          </a:r>
          <a:endParaRPr lang="en-US" altLang="ko-KR" sz="1100" baseline="0"/>
        </a:p>
        <a:p>
          <a:pPr algn="l"/>
          <a:endParaRPr lang="en-US" altLang="ko-KR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886865</xdr:colOff>
      <xdr:row>0</xdr:row>
      <xdr:rowOff>0</xdr:rowOff>
    </xdr:from>
    <xdr:to>
      <xdr:col>5</xdr:col>
      <xdr:colOff>420221</xdr:colOff>
      <xdr:row>3</xdr:row>
      <xdr:rowOff>84044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79D603-9CFF-4E9E-A2BC-41DA642FF61F}"/>
            </a:ext>
          </a:extLst>
        </xdr:cNvPr>
        <xdr:cNvSpPr/>
      </xdr:nvSpPr>
      <xdr:spPr>
        <a:xfrm>
          <a:off x="2260370" y="0"/>
          <a:ext cx="2836626" cy="68602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서픽스관리 중요</a:t>
          </a:r>
          <a:endParaRPr lang="en-US" altLang="ko-KR" sz="1100"/>
        </a:p>
        <a:p>
          <a:pPr algn="l"/>
          <a:r>
            <a:rPr lang="ko-KR" altLang="en-US" sz="1100"/>
            <a:t>서픽스 변경시 아래로 신규 품번란 생성 필요</a:t>
          </a:r>
        </a:p>
      </xdr:txBody>
    </xdr:sp>
    <xdr:clientData/>
  </xdr:twoCellAnchor>
  <xdr:twoCellAnchor editAs="oneCell">
    <xdr:from>
      <xdr:col>32</xdr:col>
      <xdr:colOff>200297</xdr:colOff>
      <xdr:row>1605</xdr:row>
      <xdr:rowOff>68036</xdr:rowOff>
    </xdr:from>
    <xdr:to>
      <xdr:col>43</xdr:col>
      <xdr:colOff>21226</xdr:colOff>
      <xdr:row>1617</xdr:row>
      <xdr:rowOff>5714</xdr:rowOff>
    </xdr:to>
    <xdr:pic>
      <xdr:nvPicPr>
        <xdr:cNvPr id="3" name="image_0">
          <a:extLst>
            <a:ext uri="{FF2B5EF4-FFF2-40B4-BE49-F238E27FC236}">
              <a16:creationId xmlns:a16="http://schemas.microsoft.com/office/drawing/2014/main" id="{6840BE94-67E5-4BEC-8232-7F17B1A9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73077" y="295436381"/>
          <a:ext cx="6496049" cy="2327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</xdr:colOff>
      <xdr:row>2</xdr:row>
      <xdr:rowOff>34290</xdr:rowOff>
    </xdr:from>
    <xdr:to>
      <xdr:col>28</xdr:col>
      <xdr:colOff>354859</xdr:colOff>
      <xdr:row>11</xdr:row>
      <xdr:rowOff>180711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28B58D-795E-8362-6789-30751661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0040" y="520065"/>
          <a:ext cx="11017144" cy="21180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485886</xdr:colOff>
      <xdr:row>9</xdr:row>
      <xdr:rowOff>60480</xdr:rowOff>
    </xdr:from>
    <xdr:to>
      <xdr:col>29</xdr:col>
      <xdr:colOff>484399</xdr:colOff>
      <xdr:row>10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0598493" y="2047123"/>
          <a:ext cx="5332513" cy="15559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월중 매입 수량과  단가마스터 시트 </a:t>
          </a:r>
          <a:r>
            <a:rPr lang="ko-KR" altLang="en-US" sz="1100" baseline="0"/>
            <a:t> 별도 관리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ko-KR" altLang="en-US" sz="1100" baseline="0"/>
            <a:t>매입마감은   월중 매입수량 </a:t>
          </a:r>
          <a:r>
            <a:rPr lang="en-US" altLang="ko-KR" sz="1100" baseline="0"/>
            <a:t>* </a:t>
          </a:r>
          <a:r>
            <a:rPr lang="ko-KR" altLang="en-US" sz="1100" baseline="0"/>
            <a:t>단가마스터 단가의 합과   공급처 세금계산서 금액이 일치 해야 함</a:t>
          </a:r>
          <a:r>
            <a:rPr lang="en-US" altLang="ko-KR" sz="1100" baseline="0"/>
            <a:t>.</a:t>
          </a:r>
          <a:r>
            <a:rPr lang="ko-KR" altLang="en-US" sz="1100"/>
            <a:t>   즉 계산상 입고 금액과    공급자 정산 금액과 일치 해야 함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3324225</xdr:colOff>
          <xdr:row>1</xdr:row>
          <xdr:rowOff>152400</xdr:rowOff>
        </xdr:from>
        <xdr:to>
          <xdr:col>5</xdr:col>
          <xdr:colOff>0</xdr:colOff>
          <xdr:row>3</xdr:row>
          <xdr:rowOff>57150</xdr:rowOff>
        </xdr:to>
        <xdr:sp macro="" textlink="">
          <xdr:nvSpPr>
            <xdr:cNvPr id="89089" name="Spinner 1" hidden="1">
              <a:extLst>
                <a:ext uri="{63B3BB69-23CF-44E3-9099-C40C66FF867C}">
                  <a14:compatExt spid="_x0000_s89089"/>
                </a:ext>
                <a:ext uri="{FF2B5EF4-FFF2-40B4-BE49-F238E27FC236}">
                  <a16:creationId xmlns:a16="http://schemas.microsoft.com/office/drawing/2014/main" id="{00000000-0008-0000-1000-000001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3324225</xdr:colOff>
          <xdr:row>1</xdr:row>
          <xdr:rowOff>152400</xdr:rowOff>
        </xdr:from>
        <xdr:to>
          <xdr:col>5</xdr:col>
          <xdr:colOff>0</xdr:colOff>
          <xdr:row>3</xdr:row>
          <xdr:rowOff>57150</xdr:rowOff>
        </xdr:to>
        <xdr:sp macro="" textlink="">
          <xdr:nvSpPr>
            <xdr:cNvPr id="210945" name="Spinner 1" hidden="1">
              <a:extLst>
                <a:ext uri="{63B3BB69-23CF-44E3-9099-C40C66FF867C}">
                  <a14:compatExt spid="_x0000_s210945"/>
                </a:ext>
                <a:ext uri="{FF2B5EF4-FFF2-40B4-BE49-F238E27FC236}">
                  <a16:creationId xmlns:a16="http://schemas.microsoft.com/office/drawing/2014/main" id="{00000000-0008-0000-1100-0000013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3314700</xdr:colOff>
          <xdr:row>1</xdr:row>
          <xdr:rowOff>133350</xdr:rowOff>
        </xdr:from>
        <xdr:to>
          <xdr:col>5</xdr:col>
          <xdr:colOff>0</xdr:colOff>
          <xdr:row>3</xdr:row>
          <xdr:rowOff>47625</xdr:rowOff>
        </xdr:to>
        <xdr:sp macro="" textlink="">
          <xdr:nvSpPr>
            <xdr:cNvPr id="88065" name="Spinner 1" hidden="1">
              <a:extLst>
                <a:ext uri="{63B3BB69-23CF-44E3-9099-C40C66FF867C}">
                  <a14:compatExt spid="_x0000_s88065"/>
                </a:ext>
                <a:ext uri="{FF2B5EF4-FFF2-40B4-BE49-F238E27FC236}">
                  <a16:creationId xmlns:a16="http://schemas.microsoft.com/office/drawing/2014/main" id="{00000000-0008-0000-1200-00000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3314700</xdr:colOff>
          <xdr:row>1</xdr:row>
          <xdr:rowOff>133350</xdr:rowOff>
        </xdr:from>
        <xdr:to>
          <xdr:col>4</xdr:col>
          <xdr:colOff>0</xdr:colOff>
          <xdr:row>3</xdr:row>
          <xdr:rowOff>57150</xdr:rowOff>
        </xdr:to>
        <xdr:sp macro="" textlink="">
          <xdr:nvSpPr>
            <xdr:cNvPr id="141313" name="Spinner 1" hidden="1">
              <a:extLst>
                <a:ext uri="{63B3BB69-23CF-44E3-9099-C40C66FF867C}">
                  <a14:compatExt spid="_x0000_s141313"/>
                </a:ext>
                <a:ext uri="{FF2B5EF4-FFF2-40B4-BE49-F238E27FC236}">
                  <a16:creationId xmlns:a16="http://schemas.microsoft.com/office/drawing/2014/main" id="{00000000-0008-0000-1300-0000012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3314700</xdr:colOff>
          <xdr:row>1</xdr:row>
          <xdr:rowOff>133350</xdr:rowOff>
        </xdr:from>
        <xdr:to>
          <xdr:col>4</xdr:col>
          <xdr:colOff>0</xdr:colOff>
          <xdr:row>3</xdr:row>
          <xdr:rowOff>57150</xdr:rowOff>
        </xdr:to>
        <xdr:sp macro="" textlink="">
          <xdr:nvSpPr>
            <xdr:cNvPr id="103425" name="Spinner 1" hidden="1">
              <a:extLst>
                <a:ext uri="{63B3BB69-23CF-44E3-9099-C40C66FF867C}">
                  <a14:compatExt spid="_x0000_s103425"/>
                </a:ext>
                <a:ext uri="{FF2B5EF4-FFF2-40B4-BE49-F238E27FC236}">
                  <a16:creationId xmlns:a16="http://schemas.microsoft.com/office/drawing/2014/main" id="{00000000-0008-0000-1400-0000019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3314700</xdr:colOff>
          <xdr:row>1</xdr:row>
          <xdr:rowOff>133350</xdr:rowOff>
        </xdr:from>
        <xdr:to>
          <xdr:col>4</xdr:col>
          <xdr:colOff>0</xdr:colOff>
          <xdr:row>3</xdr:row>
          <xdr:rowOff>57150</xdr:rowOff>
        </xdr:to>
        <xdr:sp macro="" textlink="">
          <xdr:nvSpPr>
            <xdr:cNvPr id="142337" name="Spinner 1" hidden="1">
              <a:extLst>
                <a:ext uri="{63B3BB69-23CF-44E3-9099-C40C66FF867C}">
                  <a14:compatExt spid="_x0000_s142337"/>
                </a:ext>
                <a:ext uri="{FF2B5EF4-FFF2-40B4-BE49-F238E27FC236}">
                  <a16:creationId xmlns:a16="http://schemas.microsoft.com/office/drawing/2014/main" id="{00000000-0008-0000-1500-0000012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3314700</xdr:colOff>
          <xdr:row>1</xdr:row>
          <xdr:rowOff>133350</xdr:rowOff>
        </xdr:from>
        <xdr:to>
          <xdr:col>4</xdr:col>
          <xdr:colOff>3810000</xdr:colOff>
          <xdr:row>3</xdr:row>
          <xdr:rowOff>57150</xdr:rowOff>
        </xdr:to>
        <xdr:sp macro="" textlink="">
          <xdr:nvSpPr>
            <xdr:cNvPr id="152577" name="Spinner 1" hidden="1">
              <a:extLst>
                <a:ext uri="{63B3BB69-23CF-44E3-9099-C40C66FF867C}">
                  <a14:compatExt spid="_x0000_s152577"/>
                </a:ext>
                <a:ext uri="{FF2B5EF4-FFF2-40B4-BE49-F238E27FC236}">
                  <a16:creationId xmlns:a16="http://schemas.microsoft.com/office/drawing/2014/main" id="{00000000-0008-0000-1700-0000015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xdr:twoCellAnchor>
    <xdr:from>
      <xdr:col>22</xdr:col>
      <xdr:colOff>136072</xdr:colOff>
      <xdr:row>8</xdr:row>
      <xdr:rowOff>132261</xdr:rowOff>
    </xdr:from>
    <xdr:to>
      <xdr:col>25</xdr:col>
      <xdr:colOff>535034</xdr:colOff>
      <xdr:row>11</xdr:row>
      <xdr:rowOff>131582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F216A0-E2D1-47CE-A698-7C672D4C63AA}"/>
            </a:ext>
          </a:extLst>
        </xdr:cNvPr>
        <xdr:cNvSpPr/>
      </xdr:nvSpPr>
      <xdr:spPr>
        <a:xfrm>
          <a:off x="24020962" y="1898196"/>
          <a:ext cx="2403022" cy="65654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altLang="ko-KR" sz="1100"/>
            <a:t>Q1 prices are fixed. Q2 prices are still estimated prices.</a:t>
          </a:r>
          <a:endParaRPr lang="ko-KR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3314700</xdr:colOff>
          <xdr:row>1</xdr:row>
          <xdr:rowOff>133350</xdr:rowOff>
        </xdr:from>
        <xdr:to>
          <xdr:col>5</xdr:col>
          <xdr:colOff>0</xdr:colOff>
          <xdr:row>3</xdr:row>
          <xdr:rowOff>57150</xdr:rowOff>
        </xdr:to>
        <xdr:sp macro="" textlink="">
          <xdr:nvSpPr>
            <xdr:cNvPr id="195585" name="Spinner 1" hidden="1">
              <a:extLst>
                <a:ext uri="{63B3BB69-23CF-44E3-9099-C40C66FF867C}">
                  <a14:compatExt spid="_x0000_s195585"/>
                </a:ext>
                <a:ext uri="{FF2B5EF4-FFF2-40B4-BE49-F238E27FC236}">
                  <a16:creationId xmlns:a16="http://schemas.microsoft.com/office/drawing/2014/main" id="{00000000-0008-0000-1800-000001F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3314700</xdr:colOff>
          <xdr:row>1</xdr:row>
          <xdr:rowOff>133350</xdr:rowOff>
        </xdr:from>
        <xdr:to>
          <xdr:col>5</xdr:col>
          <xdr:colOff>0</xdr:colOff>
          <xdr:row>3</xdr:row>
          <xdr:rowOff>57150</xdr:rowOff>
        </xdr:to>
        <xdr:sp macro="" textlink="">
          <xdr:nvSpPr>
            <xdr:cNvPr id="54273" name="Spinner 1" hidden="1">
              <a:extLst>
                <a:ext uri="{63B3BB69-23CF-44E3-9099-C40C66FF867C}">
                  <a14:compatExt spid="_x0000_s54273"/>
                </a:ext>
                <a:ext uri="{FF2B5EF4-FFF2-40B4-BE49-F238E27FC236}">
                  <a16:creationId xmlns:a16="http://schemas.microsoft.com/office/drawing/2014/main" id="{00000000-0008-0000-1900-000001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창연 " id="{CB71D437-632E-4A52-AED9-52D3A70DB264}" userId="김창연 " providerId="None"/>
  <person displayName="이수형 Deputy General Manager [Lee Soo Hyung]" id="{9C6FF178-E08E-4431-A6CC-8D96D4CC22F0}" userId="S::shlee19@kyungshin.co.kr::5f37e789-dbbb-4980-a003-65076186d7f8" providerId="AD"/>
  <person displayName="신희찬 Specialist [SHIN HEECHAN]" id="{EF5643A4-EF72-4BF1-9C73-BA25BC19F918}" userId="S::heechanshin@kyungshin.co.kr::1218703b-16a0-4dd6-bd5b-80a833a4940f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5-12-15T17:39:18.22" personId="{9C6FF178-E08E-4431-A6CC-8D96D4CC22F0}" id="{4F835278-B660-405B-A215-65E8CA05B421}">
    <text>RWD/AWD 본격양산 `26년 2월~</text>
  </threadedComment>
  <threadedComment ref="L5" dT="2025-12-15T17:34:29.30" personId="{9C6FF178-E08E-4431-A6CC-8D96D4CC22F0}" id="{7EDDF7DB-FB2A-49EB-A773-96483541AC48}">
    <text>물량저조 원인 : 포드오토산 Shut Down 반영</text>
  </threadedComment>
  <threadedComment ref="O5" dT="2025-12-15T17:33:28.56" personId="{9C6FF178-E08E-4431-A6CC-8D96D4CC22F0}" id="{3D1EF20F-8AB4-4F47-90A1-0D480DA2485A}">
    <text>RWD/AWD 10월 물량반영, EV-V4 10월 양산물량 반영</text>
  </threadedComment>
  <threadedComment ref="J46" dT="2026-02-10T01:18:57.22" personId="{CB71D437-632E-4A52-AED9-52D3A70DB264}" id="{681EFC20-B925-4850-BFD1-E41BE558FA42}">
    <text>평가비</text>
  </threadedComment>
  <threadedComment ref="L67" dT="2025-12-15T17:40:41.34" personId="{9C6FF178-E08E-4431-A6CC-8D96D4CC22F0}" id="{5AC0F9B5-AFA5-4A06-A94F-5BAAB48F9685}">
    <text>포드 오토산 Shut Down 2주 반영</text>
  </threadedComment>
  <threadedComment ref="Q67" dT="2025-12-30T08:55:46.36" personId="{9C6FF178-E08E-4431-A6CC-8D96D4CC22F0}" id="{195D883C-E00F-4632-A5A1-1810B1581B9F}">
    <text>KSC-KCTR 기술지원비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" dT="2025-03-07T07:32:08.03" personId="{EF5643A4-EF72-4BF1-9C73-BA25BC19F918}" id="{051693CC-50E4-4F81-A4DA-6F80FF9FF5B9}">
    <text>1월 월말 보고서에서 보고드렸던 BC part 3EA &gt; BD Part 3EA로 수정했습니다.</text>
  </threadedComment>
  <threadedComment ref="G46" dT="2025-03-17T20:14:14.72" personId="{EF5643A4-EF72-4BF1-9C73-BA25BC19F918}" id="{B0143EC7-FF76-4AC1-9037-5326810BB811}">
    <text>기존 AC&gt;AD로 재고 정보 수정</text>
  </threadedComment>
  <threadedComment ref="M153" dT="2025-03-17T20:22:14.34" personId="{EF5643A4-EF72-4BF1-9C73-BA25BC19F918}" id="{65B86053-A7A1-4C56-B765-63C87C47C22F}">
    <text>BEV-M처럼 해외 수출의 경우 튀르키예를 벗어나는 수출일이 출고일이 되어, 월말 출고시 인보이스 월과 차이 발생</text>
  </threadedComment>
  <threadedComment ref="K255" dT="2025-04-16T20:21:00.96" personId="{EF5643A4-EF72-4BF1-9C73-BA25BC19F918}" id="{DC6322AB-8903-4D7B-A588-E534A9988BB1}">
    <text>1EA 널산에서 리워크 진행 후, 4월에 수령 예정</text>
  </threadedComment>
  <threadedComment ref="K480" dT="2025-06-19T13:46:22.62" personId="{EF5643A4-EF72-4BF1-9C73-BA25BC19F918}" id="{DB7F05C3-210E-4C0B-BB4B-9B6E31098E6D}">
    <text>TZ38-10B694-AD 에서 TZ38-10B694-AC로 품번 변경 후 출고, 품번 변경 18개 6월 입고처리</text>
  </threadedComment>
  <threadedComment ref="K482" dT="2025-06-19T13:47:46.20" personId="{EF5643A4-EF72-4BF1-9C73-BA25BC19F918}" id="{2B0C51CB-38BE-400D-834E-24A6AC5E122A}">
    <text>TZ38-10B694-DB 에서 TZ38-10B694-DA로 품번 변경 후 출고, 품번 변경 2개 6월 입고 처리</text>
  </threadedComment>
  <threadedComment ref="K498" dT="2025-06-19T13:44:29.70" personId="{EF5643A4-EF72-4BF1-9C73-BA25BC19F918}" id="{16B86535-1044-4DF1-91F9-35CA60C459A9}">
    <text>TZ38-14B680-BA에서 PZ38-14B680-AD로 품번 변경 후 출고(67EA), 품번 변경 8개는, 6월 입고처리 6월 재고 반영 예정</text>
  </threadedComment>
  <threadedComment ref="I558" dT="2025-07-15T12:22:02.13" personId="{EF5643A4-EF72-4BF1-9C73-BA25BC19F918}" id="{DC4B5AE0-C0CF-486F-A96A-D6E94C03DE9C}">
    <text>품번 변경 이후 시스템 입력 과정에서 지연, 7월 시스템 반영 예정</text>
  </threadedComment>
  <threadedComment ref="K611" dT="2025-07-11T14:51:36.17" personId="{EF5643A4-EF72-4BF1-9C73-BA25BC19F918}" id="{41082B06-EA66-438B-9B87-7BD4BCEC7959}">
    <text>인보이스 6월 발행, 선적 7월에 입고</text>
  </threadedComment>
  <threadedComment ref="M946" dT="2025-10-08T08:04:48.98" personId="{EF5643A4-EF72-4BF1-9C73-BA25BC19F918}" id="{6F8D29DF-CBBE-4694-8DB5-32C96F4EA249}">
    <text>매출 이월</text>
  </threadedComment>
  <threadedComment ref="M949" dT="2025-10-08T08:04:54.46" personId="{EF5643A4-EF72-4BF1-9C73-BA25BC19F918}" id="{DF4BF501-E41E-4486-B779-EE48D8F86390}">
    <text>매출 이월</text>
  </threadedComment>
  <threadedComment ref="H953" dT="2025-10-08T06:59:34.39" personId="{EF5643A4-EF72-4BF1-9C73-BA25BC19F918}" id="{5929FB67-6528-4752-9DD4-14BD07CBC85D}">
    <text>Nursan 지연 인보이스</text>
  </threadedComment>
  <threadedComment ref="M960" dT="2025-10-08T08:32:53.82" personId="{EF5643A4-EF72-4BF1-9C73-BA25BC19F918}" id="{4E9D0BA5-5F57-4E67-B88B-321D482E1DA0}">
    <text>Ford에서 인보이스내 Location 정보 조정을 위해 환불 인보이스. Location 정보 조정 후 인보이스 발행 예정 (10월 중)</text>
  </threadedComment>
  <threadedComment ref="M965" dT="2025-10-08T08:32:53.82" personId="{EF5643A4-EF72-4BF1-9C73-BA25BC19F918}" id="{E0BD578B-6667-4441-9006-185807BFC502}">
    <text>Ford에서 인보이스내 Location 정보 조정을 위해 환불 인보이스. Location 정보 조정 후 인보이스 발행 예정 (10월 중)</text>
  </threadedComment>
  <threadedComment ref="M978" dT="2025-10-08T08:48:17.89" personId="{EF5643A4-EF72-4BF1-9C73-BA25BC19F918}" id="{6AE3C0E3-4DD2-4D9B-8A49-DBABA470B5E5}">
    <text>480 EA 9월 30일 야간 입고, 10월 1일 새벽 출고(재고 실사 전). 매출 10월로 이월 
+ 
240 EA Ford에서 인보이스내 Location 정보 조정을 위해 환불 인보이스. Location 정보 조정 후 인보이스 발행 예정 (10월 중)</text>
  </threadedComment>
  <threadedComment ref="M979" dT="2025-10-08T06:59:52.37" personId="{EF5643A4-EF72-4BF1-9C73-BA25BC19F918}" id="{F130A826-ABD9-4FEA-971C-0320E63D543A}">
    <text>BEV-M 월말 세관통과로 인한 매출 이월</text>
  </threadedComment>
  <threadedComment ref="M1050" dT="2025-10-08T07:55:22.77" personId="{EF5643A4-EF72-4BF1-9C73-BA25BC19F918}" id="{479C75EF-5D01-48C5-A42D-0930C6E34E2D}">
    <text>월말 세관통과로 인한 매출 이월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602" dT="2025-07-11T14:47:14.88" personId="{EF5643A4-EF72-4BF1-9C73-BA25BC19F918}" id="{97BCDAAD-FED7-4AAF-AB88-27CE6B3CA707}">
    <text xml:space="preserve">가격 차액 정산 인보이스(Others)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3" dT="2025-10-08T14:34:53.18" personId="{EF5643A4-EF72-4BF1-9C73-BA25BC19F918}" id="{C93A3745-3FA3-4899-AFE7-C3EF5E41EEDF}">
    <text>총 금액 변동 없음, BEV-E1, EV-V4 구분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Q23" dT="2025-03-21T12:41:27.00" personId="{EF5643A4-EF72-4BF1-9C73-BA25BC19F918}" id="{B8324C52-0DB7-46D6-BCC7-65762DC0BF0D}">
    <text>1EA Ford 반품 재고 스크랩</text>
  </threadedComment>
  <threadedComment ref="Q115" dT="2025-03-20T22:00:52.23" personId="{EF5643A4-EF72-4BF1-9C73-BA25BC19F918}" id="{BBDCDC9C-E070-44F6-ACE5-38CACFB5AEC6}">
    <text>12EA Scrap</text>
  </threadedComment>
  <threadedComment ref="Q219" dT="2025-04-20T20:08:18.44" personId="{EF5643A4-EF72-4BF1-9C73-BA25BC19F918}" id="{2DEE7029-696D-4575-BB3E-D19B420820BD}">
    <text>2EA 스크랩</text>
  </threadedComment>
  <threadedComment ref="Q256" dT="2025-04-20T20:08:32.34" personId="{EF5643A4-EF72-4BF1-9C73-BA25BC19F918}" id="{D385ED31-0EBD-4469-8AAD-F56F5783E869}">
    <text>2EA 스크랩</text>
  </threadedComment>
  <threadedComment ref="S257" dT="2025-04-16T20:18:30.84" personId="{EF5643A4-EF72-4BF1-9C73-BA25BC19F918}" id="{527D3930-6BB0-442F-8CF1-37E9CF403BAB}">
    <text>널산으로 1EA 송부 후 수리 중, 4월에 다시 가져와 재고에 반영 예정</text>
  </threadedComment>
  <threadedComment ref="E259" dT="2025-06-19T03:29:47.26" personId="{CB71D437-632E-4A52-AED9-52D3A70DB264}" id="{959E43B7-93F3-4F90-AA7C-7EB734B3EA1A}">
    <text xml:space="preserve">5월 결산서에서 PL 반영으로 수정
</text>
  </threadedComment>
  <threadedComment ref="E364" dT="2025-06-19T03:29:33.33" personId="{CB71D437-632E-4A52-AED9-52D3A70DB264}" id="{9B7EBA83-498F-4AFD-8689-95FB12CBA9D8}">
    <text>5월 결산서에서 PL 로 반영으로 수정</text>
  </threadedComment>
  <threadedComment ref="Q426" dT="2025-06-19T13:34:59.07" personId="{EF5643A4-EF72-4BF1-9C73-BA25BC19F918}" id="{0BDFE29C-F649-4668-8ECC-FF0ADD6A83B1}">
    <text>2EA 스크랩</text>
  </threadedComment>
  <threadedComment ref="S543" dT="2025-07-15T05:17:12.65" personId="{EF5643A4-EF72-4BF1-9C73-BA25BC19F918}" id="{E0E725A0-ECFE-4E20-B259-5884F994B0B5}">
    <text>Ford 샘플 제공</text>
  </threadedComment>
  <threadedComment ref="S549" dT="2025-07-15T05:17:15.99" personId="{EF5643A4-EF72-4BF1-9C73-BA25BC19F918}" id="{0AA2AADB-2D4C-421C-B8C6-E0E4279F2A48}">
    <text>Ford 샘플 제공</text>
  </threadedComment>
  <threadedComment ref="S619" dT="2025-07-15T05:17:22.72" personId="{EF5643A4-EF72-4BF1-9C73-BA25BC19F918}" id="{23AC7161-BFE2-422A-89A5-3A6C673E8649}">
    <text>Ford 샘플 제공</text>
  </threadedComment>
  <threadedComment ref="P638" dT="2025-07-16T15:47:12.32" personId="{EF5643A4-EF72-4BF1-9C73-BA25BC19F918}" id="{3735FA6F-6C74-4DD2-A00A-8B01C7CBD0AD}">
    <text>가격 정상 입력되어 차액 발생</text>
  </threadedComment>
  <threadedComment ref="S638" dT="2025-07-15T05:17:27.89" personId="{EF5643A4-EF72-4BF1-9C73-BA25BC19F918}" id="{90B6A3DD-FA5E-4591-AA83-7F0B54B75B94}">
    <text>Ford 샘플 제공</text>
  </threadedComment>
  <threadedComment ref="S642" dT="2025-07-15T05:17:27.89" personId="{EF5643A4-EF72-4BF1-9C73-BA25BC19F918}" id="{380B3683-2A98-415E-B510-6C440124BA0B}">
    <text>Ford 샘플 제공</text>
  </threadedComment>
  <threadedComment ref="S645" dT="2025-07-15T05:17:31.26" personId="{EF5643A4-EF72-4BF1-9C73-BA25BC19F918}" id="{F3AE7860-C611-40D1-B4EA-3D8E8B2CDF91}">
    <text>Ford 샘플 제공</text>
  </threadedComment>
  <threadedComment ref="P659" dT="2025-07-11T14:47:14.88" personId="{EF5643A4-EF72-4BF1-9C73-BA25BC19F918}" id="{3603D8CD-7958-43EA-A84C-DFD45D08CABC}">
    <text xml:space="preserve">가격 차액 정산 인보이스(Others) </text>
  </threadedComment>
  <threadedComment ref="S724" dT="2025-08-25T14:44:16.88" personId="{EF5643A4-EF72-4BF1-9C73-BA25BC19F918}" id="{82EDF094-C1F8-4101-9200-947ADF2E9DF0}">
    <text xml:space="preserve">2EA Scrap
</text>
  </threadedComment>
  <threadedComment ref="S746" dT="2025-08-18T07:47:48.47" personId="{EF5643A4-EF72-4BF1-9C73-BA25BC19F918}" id="{454DD033-867E-41AB-A3F4-ABA0B47FF2B7}">
    <text>Ford S/Africa에 샘플로 제공</text>
  </threadedComment>
  <threadedComment ref="S747" dT="2025-08-18T07:47:48.47" personId="{EF5643A4-EF72-4BF1-9C73-BA25BC19F918}" id="{0B57D4A3-6842-4392-8291-4CD20BD6E0A1}">
    <text>Ford S/Africa에 샘플로 제공</text>
  </threadedComment>
  <threadedComment ref="S752" dT="2025-08-18T07:47:48.47" personId="{EF5643A4-EF72-4BF1-9C73-BA25BC19F918}" id="{3DA2D0F3-FAEC-4D44-8AD3-200B94BCDA23}">
    <text>Ford Otosan에 샘플로 제공</text>
  </threadedComment>
  <threadedComment ref="S754" dT="2025-08-18T07:47:48.47" personId="{EF5643A4-EF72-4BF1-9C73-BA25BC19F918}" id="{32BDDB00-8186-4605-8E7D-DBA485586052}">
    <text>Ford Otosan에 샘플로 제공</text>
  </threadedComment>
  <threadedComment ref="S763" dT="2025-08-18T07:47:48.47" personId="{EF5643A4-EF72-4BF1-9C73-BA25BC19F918}" id="{82FE4F81-6A64-415F-8E98-03B7E3A3D001}">
    <text>Ford Otosan에 샘플로 제공</text>
  </threadedComment>
  <threadedComment ref="S772" dT="2025-08-18T07:47:48.47" personId="{EF5643A4-EF72-4BF1-9C73-BA25BC19F918}" id="{A9CFA313-F8BD-46FA-95A5-62609335BA15}">
    <text>Ford Otosan에 샘플로 제공</text>
  </threadedComment>
  <threadedComment ref="S775" dT="2025-08-18T07:47:48.47" personId="{EF5643A4-EF72-4BF1-9C73-BA25BC19F918}" id="{6BAD62BD-B7F1-4FCD-8CF1-08ECF599AC75}">
    <text>Ford Otosan에 샘플로 제공</text>
  </threadedComment>
  <threadedComment ref="S776" dT="2025-08-18T07:47:48.47" personId="{EF5643A4-EF72-4BF1-9C73-BA25BC19F918}" id="{9616E764-3A48-44D0-A71B-6A5837FBB42E}">
    <text>Ford Otosan에 샘플로 제공</text>
  </threadedComment>
  <threadedComment ref="S777" dT="2025-08-18T07:47:48.47" personId="{EF5643A4-EF72-4BF1-9C73-BA25BC19F918}" id="{9B25E406-32B2-4E6A-99B8-05FCE890E570}">
    <text>Ford Otosan에 샘플로 제공</text>
  </threadedComment>
  <threadedComment ref="S778" dT="2025-08-18T07:47:48.47" personId="{EF5643A4-EF72-4BF1-9C73-BA25BC19F918}" id="{BEBD53C1-31FB-460B-87A0-1CD89EA4DC4E}">
    <text>Ford Otosan에 샘플로 제공</text>
  </threadedComment>
  <threadedComment ref="S780" dT="2025-08-18T07:47:48.47" personId="{EF5643A4-EF72-4BF1-9C73-BA25BC19F918}" id="{D53947B4-4934-482E-A221-9659DF94FE1C}">
    <text>Ford Otosan에 샘플로 제공</text>
  </threadedComment>
  <threadedComment ref="S781" dT="2025-08-18T07:47:48.47" personId="{EF5643A4-EF72-4BF1-9C73-BA25BC19F918}" id="{13224A36-88D9-445B-B01D-7ABE82A8C708}">
    <text>Ford S/Africa에 샘플로 제공</text>
  </threadedComment>
  <threadedComment ref="S952" dT="2025-10-08T07:51:44.72" personId="{EF5643A4-EF72-4BF1-9C73-BA25BC19F918}" id="{0D66B68A-8F99-4BF9-85BF-AD3AD03971EF}">
    <text>Show Room에 전시 진행, 시스템에서 삭제</text>
  </threadedComment>
  <threadedComment ref="S955" dT="2025-10-08T07:51:44.72" personId="{EF5643A4-EF72-4BF1-9C73-BA25BC19F918}" id="{05DE05C8-A044-48B8-B147-704512BD0E3D}">
    <text>Show Room에 전시 진행, 시스템에서 삭제</text>
  </threadedComment>
  <threadedComment ref="S966" dT="2025-10-08T08:31:32.12" personId="{EF5643A4-EF72-4BF1-9C73-BA25BC19F918}" id="{E2D3659C-D6B6-4147-A57A-2D38E96019AA}">
    <text>HF Suffix HE로 변경 후 출고 216 EA</text>
  </threadedComment>
  <threadedComment ref="Q971" dT="2025-10-08T08:32:53.82" personId="{EF5643A4-EF72-4BF1-9C73-BA25BC19F918}" id="{B57A6814-B7E7-4624-BC4E-94D541C57C59}">
    <text>Ford에서 인보이스내 Location 정보 조정을 위해 환불 인보이스. Location 정보 조정 후 인보이스 발행 예정 (10월 중)</text>
  </threadedComment>
  <threadedComment ref="Q984" dT="2025-10-08T08:32:53.82" personId="{EF5643A4-EF72-4BF1-9C73-BA25BC19F918}" id="{49AA3E96-2410-4992-86A5-E864B37F6F80}">
    <text>Ford에서 인보이스내 Location 정보 조정을 위해 환불 인보이스. Location 정보 조정 후 인보이스 발행 예정 (10월 중)</text>
  </threadedComment>
  <threadedComment ref="S996" dT="2025-10-08T07:51:44.72" personId="{EF5643A4-EF72-4BF1-9C73-BA25BC19F918}" id="{AC9F4B9C-C724-4FCF-879E-9903F0536FC2}">
    <text>Show Room에 전시 진행, 시스템에서 삭제</text>
  </threadedComment>
  <threadedComment ref="S1029" dT="2025-10-08T07:51:44.72" personId="{EF5643A4-EF72-4BF1-9C73-BA25BC19F918}" id="{BB16CC5A-8370-4249-845E-9DEDA2EA4C89}">
    <text>Show Room에 전시 진행, 시스템에서 삭제</text>
  </threadedComment>
  <threadedComment ref="S1033" dT="2025-10-08T07:51:44.72" personId="{EF5643A4-EF72-4BF1-9C73-BA25BC19F918}" id="{E72E2952-7F8F-4947-B409-A11A76FAE0BD}">
    <text>Show Room에 전시 진행, 시스템에서 삭제</text>
  </threadedComment>
  <threadedComment ref="S1036" dT="2025-10-08T07:51:44.72" personId="{EF5643A4-EF72-4BF1-9C73-BA25BC19F918}" id="{AF0B4929-0502-4D88-8275-A1738D2D46A0}">
    <text>Show Room에 전시 진행, 시스템에서 삭제</text>
  </threadedComment>
  <threadedComment ref="S1042" dT="2025-10-08T07:51:44.72" personId="{EF5643A4-EF72-4BF1-9C73-BA25BC19F918}" id="{AAEF71C3-46E9-4093-A971-F493E2D8DFD0}">
    <text>Show Room에 전시 진행, 시스템에서 삭제</text>
  </threadedComment>
  <threadedComment ref="S1045" dT="2025-10-08T07:51:44.72" personId="{EF5643A4-EF72-4BF1-9C73-BA25BC19F918}" id="{92983021-7012-4EBE-8B31-F693D06B8BA8}">
    <text>Show Room에 전시 진행, 시스템에서 삭제</text>
  </threadedComment>
  <threadedComment ref="S1048" dT="2025-10-08T07:51:44.72" personId="{EF5643A4-EF72-4BF1-9C73-BA25BC19F918}" id="{6936DDF7-8D39-45A9-A1C9-0C3C02D09BFE}">
    <text>Show Room에 전시 진행, 시스템에서 삭제</text>
  </threadedComment>
  <threadedComment ref="S1050" dT="2025-10-08T07:51:44.72" personId="{EF5643A4-EF72-4BF1-9C73-BA25BC19F918}" id="{B9C8A50F-7221-4C27-B2F5-FD05401DB417}">
    <text>Show Room에 전시 진행, 시스템에서 삭제</text>
  </threadedComment>
  <threadedComment ref="S1053" dT="2025-10-08T07:51:44.72" personId="{EF5643A4-EF72-4BF1-9C73-BA25BC19F918}" id="{CD94677C-6E9C-4040-8FA3-1EB721E69363}">
    <text>Show Room에 전시 진행, 시스템에서 삭제</text>
  </threadedComment>
  <threadedComment ref="S1102" dT="2025-10-08T08:31:32.12" personId="{EF5643A4-EF72-4BF1-9C73-BA25BC19F918}" id="{FF7A3D6B-6F48-4418-A96C-6E7E307E098B}">
    <text>FE Suffix FD로 변경 후 출고 216 EA</text>
  </threadedComment>
  <threadedComment ref="S1105" dT="2025-10-08T07:51:44.72" personId="{EF5643A4-EF72-4BF1-9C73-BA25BC19F918}" id="{0E05BBC6-6AAE-4CE7-BDC3-F89A95903A35}">
    <text>Show Room에 전시 진행, 시스템에서 삭제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3" dT="2025-09-09T03:11:42.66" personId="{CB71D437-632E-4A52-AED9-52D3A70DB264}" id="{A15D8C84-FB32-48B2-8570-0458025E59D1}">
    <text>Suffix 변경시에만 작성하며
변경 전 code 입력</text>
  </threadedComment>
  <threadedComment ref="E13" dT="2025-09-09T03:12:57.91" personId="{CB71D437-632E-4A52-AED9-52D3A70DB264}" id="{793EB9CB-25ED-43C8-B8A0-6A3F4D8E356B}">
    <text xml:space="preserve">기본 입력 위치 
Suffix 변경시에는 변경 된 code 입력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5-03-08T09:36:59.81" personId="{EF5643A4-EF72-4BF1-9C73-BA25BC19F918}" id="{74BC3F08-63B0-44A9-BB2B-71DEE8BCE99E}">
    <text>P703 패키징 가격이 1월 중간부터 정산 안 된 것으로 보여 확인 중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1.xm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15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4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E113E9-C616-471E-B82C-3788869F29BD}" mc:Ignorable="x14ac xr xr2 xr3">
  <x:sheetPr>
    <x:tabColor rgb="FF0000FF"/>
  </x:sheetPr>
  <x:dimension ref="A1:K167"/>
  <x:sheetViews>
    <x:sheetView zoomScale="85" zoomScaleNormal="85" workbookViewId="0">
      <x:pane ySplit="2" topLeftCell="A3" activePane="bottomLeft" state="frozen"/>
      <x:selection activeCell="B1" sqref="B1"/>
      <x:selection pane="bottomLeft" activeCell="D33" sqref="D33"/>
    </x:sheetView>
  </x:sheetViews>
  <x:sheetFormatPr defaultRowHeight="16.5"/>
  <x:cols>
    <x:col min="1" max="1" width="7.875" customWidth="1"/>
    <x:col min="2" max="2" width="9.875" style="57" customWidth="1"/>
    <x:col min="3" max="3" width="8.25" hidden="1" customWidth="1"/>
    <x:col min="4" max="4" width="17.125" customWidth="1"/>
    <x:col min="5" max="5" width="24.75" bestFit="1" customWidth="1"/>
    <x:col min="6" max="6" width="44.25" bestFit="1" customWidth="1"/>
    <x:col min="7" max="7" width="9.25" customWidth="1"/>
    <x:col min="9" max="9" width="17.25" style="91" customWidth="1"/>
    <x:col min="10" max="10" width="24.75" customWidth="1"/>
    <x:col min="11" max="11" width="44.25" customWidth="1"/>
  </x:cols>
  <x:sheetData>
    <x:row r="1" spans="1:11" ht="17.25" thickBot="1">
      <x:c r="D1" s="97" t="s">
        <x:v>0</x:v>
      </x:c>
    </x:row>
    <x:row r="2" spans="1:11" ht="17.25" thickBot="1">
      <x:c r="B2" s="241" t="s">
        <x:v>1</x:v>
      </x:c>
      <x:c r="D2" s="242" t="s">
        <x:v>2</x:v>
      </x:c>
      <x:c r="E2" s="243"/>
      <x:c r="F2" s="244"/>
      <x:c r="I2" s="414" t="s">
        <x:v>3</x:v>
      </x:c>
      <x:c r="J2" s="245"/>
      <x:c r="K2" s="246"/>
    </x:row>
    <x:row r="3" spans="1:11">
      <x:c r="B3" s="57" t="s">
        <x:v>4</x:v>
      </x:c>
      <x:c r="D3" s="199" t="s">
        <x:v>5</x:v>
      </x:c>
      <x:c r="E3" s="69" t="s">
        <x:v>6</x:v>
      </x:c>
      <x:c r="F3" s="203" t="s">
        <x:v>7</x:v>
      </x:c>
      <x:c r="I3" s="415" t="s">
        <x:v>5</x:v>
      </x:c>
      <x:c r="J3" s="69" t="s">
        <x:v>6</x:v>
      </x:c>
      <x:c r="K3" s="203" t="s">
        <x:v>7</x:v>
      </x:c>
    </x:row>
    <x:row r="4" spans="1:11">
      <x:c r="A4" t="str">
        <x:f t="shared" ref="A4:A51" si="0">IF(E4="Components","2nd","1st")</x:f>
        <x:v>2nd</x:v>
      </x:c>
      <x:c r="B4" s="57">
        <x:v>1</x:v>
      </x:c>
      <x:c r="D4" s="200" t="s">
        <x:v>85</x:v>
      </x:c>
      <x:c r="E4" s="72" t="s">
        <x:v>86</x:v>
      </x:c>
      <x:c r="F4" s="204" t="s">
        <x:v>1781</x:v>
      </x:c>
      <x:c r="G4" s="58"/>
      <x:c r="I4" s="674" t="str" cm="1">
        <x:f t="array" ref="I4:K167">_xlfn.SORTBY(D4:F167,A4:A167,1,D4:D167,1)</x:f>
        <x:v>PZ38-10B694-AD</x:v>
      </x:c>
      <x:c r="J4" s="205" t="str">
        <x:v>PHEV-E (V710) / (P703)</x:v>
      </x:c>
      <x:c r="K4" s="206" t="str">
        <x:v>Main Harness</x:v>
      </x:c>
    </x:row>
    <x:row r="5" spans="1:11">
      <x:c r="A5" t="str">
        <x:f t="shared" si="0"/>
        <x:v>2nd</x:v>
      </x:c>
      <x:c r="B5" s="57">
        <x:v>2</x:v>
      </x:c>
      <x:c r="D5" s="200" t="s">
        <x:v>88</x:v>
      </x:c>
      <x:c r="E5" s="72" t="s">
        <x:v>86</x:v>
      </x:c>
      <x:c r="F5" s="204" t="s">
        <x:v>1783</x:v>
      </x:c>
      <x:c r="G5" s="58"/>
      <x:c r="I5" s="416" t="str">
        <x:v>PZ38-10B694-BD</x:v>
      </x:c>
      <x:c r="J5" s="20" t="str">
        <x:v>BEV-E1(V710)</x:v>
      </x:c>
      <x:c r="K5" s="204" t="str">
        <x:v>Main Harness</x:v>
      </x:c>
    </x:row>
    <x:row r="6" spans="1:11">
      <x:c r="A6" t="str">
        <x:f t="shared" si="0"/>
        <x:v>2nd</x:v>
      </x:c>
      <x:c r="B6" s="57">
        <x:v>3</x:v>
      </x:c>
      <x:c r="D6" s="200" t="s">
        <x:v>90</x:v>
      </x:c>
      <x:c r="E6" s="72" t="s">
        <x:v>86</x:v>
      </x:c>
      <x:c r="F6" s="204" t="s">
        <x:v>1784</x:v>
      </x:c>
      <x:c r="G6" s="58"/>
      <x:c r="I6" s="416" t="str">
        <x:v>PZ38-14A033-AB</x:v>
      </x:c>
      <x:c r="J6" s="20" t="str">
        <x:v>PHEV-E (V710) / (P703)</x:v>
      </x:c>
      <x:c r="K6" s="204" t="str">
        <x:v>BUSBAR - Array to Array (short)</x:v>
      </x:c>
    </x:row>
    <x:row r="7" spans="1:11">
      <x:c r="A7" t="str">
        <x:f t="shared" si="0"/>
        <x:v>1st</x:v>
      </x:c>
      <x:c r="B7" s="57">
        <x:v>4</x:v>
      </x:c>
      <x:c r="D7" s="200" t="s">
        <x:v>1651</x:v>
      </x:c>
      <x:c r="E7" s="20" t="s">
        <x:v>1806</x:v>
      </x:c>
      <x:c r="F7" s="204" t="s">
        <x:v>10</x:v>
      </x:c>
      <x:c r="G7" s="58"/>
      <x:c r="I7" s="416" t="str">
        <x:v>PZ38-14A033-BB</x:v>
      </x:c>
      <x:c r="J7" s="20" t="str">
        <x:v>PHEV-E (V710) / (P703)</x:v>
      </x:c>
      <x:c r="K7" s="204" t="str">
        <x:v>BUSBAR - Array to Array (long)</x:v>
      </x:c>
    </x:row>
    <x:row r="8" spans="1:11">
      <x:c r="A8" t="str">
        <x:f t="shared" si="0"/>
        <x:v>1st</x:v>
      </x:c>
      <x:c r="B8" s="57">
        <x:v>5</x:v>
      </x:c>
      <x:c r="D8" s="200" t="s">
        <x:v>14</x:v>
      </x:c>
      <x:c r="E8" s="20" t="s">
        <x:v>1806</x:v>
      </x:c>
      <x:c r="F8" s="204" t="s">
        <x:v>15</x:v>
      </x:c>
      <x:c r="G8" s="58"/>
      <x:c r="I8" s="416" t="str">
        <x:v>PZ38-14A033-CB</x:v>
      </x:c>
      <x:c r="J8" s="20" t="str">
        <x:v>PHEV-E (V710) / (P703)</x:v>
      </x:c>
      <x:c r="K8" s="204" t="str">
        <x:v>BUSBAR - Array 3 to 4</x:v>
      </x:c>
    </x:row>
    <x:row r="9" spans="1:11">
      <x:c r="A9" t="str">
        <x:f t="shared" si="0"/>
        <x:v>1st</x:v>
      </x:c>
      <x:c r="B9" s="57">
        <x:v>6</x:v>
      </x:c>
      <x:c r="D9" s="200" t="s">
        <x:v>17</x:v>
      </x:c>
      <x:c r="E9" s="20" t="s">
        <x:v>1806</x:v>
      </x:c>
      <x:c r="F9" s="204" t="s">
        <x:v>18</x:v>
      </x:c>
      <x:c r="G9" s="58"/>
      <x:c r="I9" s="416" t="str">
        <x:v>PZ38-14A033-FE</x:v>
      </x:c>
      <x:c r="J9" s="20" t="str">
        <x:v>EV-V4 Test Parts</x:v>
      </x:c>
      <x:c r="K9" s="204" t="str">
        <x:v>BUSBAR - Array to Array (Straight)_Insert</x:v>
      </x:c>
    </x:row>
    <x:row r="10" spans="1:11">
      <x:c r="A10" t="str">
        <x:f t="shared" si="0"/>
        <x:v>1st</x:v>
      </x:c>
      <x:c r="B10" s="57">
        <x:v>7</x:v>
      </x:c>
      <x:c r="D10" s="200" t="s">
        <x:v>19</x:v>
      </x:c>
      <x:c r="E10" s="20" t="s">
        <x:v>1806</x:v>
      </x:c>
      <x:c r="F10" s="204" t="s">
        <x:v>20</x:v>
      </x:c>
      <x:c r="G10" s="58"/>
      <x:c r="I10" s="416" t="str">
        <x:v>PZ38-14A033-GD</x:v>
      </x:c>
      <x:c r="J10" s="20" t="str">
        <x:v>BEV-E (V710)</x:v>
      </x:c>
      <x:c r="K10" s="204" t="str">
        <x:v>BUSBAR - Array to Array (Angled)_Insert</x:v>
      </x:c>
    </x:row>
    <x:row r="11" spans="1:11">
      <x:c r="A11" t="str">
        <x:f t="shared" si="0"/>
        <x:v>1st</x:v>
      </x:c>
      <x:c r="B11" s="57">
        <x:v>8</x:v>
      </x:c>
      <x:c r="D11" s="200" t="s">
        <x:v>1432</x:v>
      </x:c>
      <x:c r="E11" s="20" t="s">
        <x:v>1807</x:v>
      </x:c>
      <x:c r="F11" s="204" t="s">
        <x:v>29</x:v>
      </x:c>
      <x:c r="G11" s="58"/>
      <x:c r="I11" s="416" t="str">
        <x:v>PZ38-14A033-HF</x:v>
      </x:c>
      <x:c r="J11" s="20" t="str">
        <x:v>BEV-E (V710)</x:v>
      </x:c>
      <x:c r="K11" s="204" t="str">
        <x:v>BUSBAR - Array4 to Array 5_Insert</x:v>
      </x:c>
    </x:row>
    <x:row r="12" spans="1:11">
      <x:c r="A12" t="str">
        <x:f t="shared" si="0"/>
        <x:v>1st</x:v>
      </x:c>
      <x:c r="B12" s="57">
        <x:v>9</x:v>
      </x:c>
      <x:c r="D12" s="200" t="s">
        <x:v>1433</x:v>
      </x:c>
      <x:c r="E12" s="20" t="s">
        <x:v>1807</x:v>
      </x:c>
      <x:c r="F12" s="204" t="s">
        <x:v>37</x:v>
      </x:c>
      <x:c r="G12" s="58"/>
      <x:c r="I12" s="416" t="str">
        <x:v>PZ38-14A033-JD</x:v>
      </x:c>
      <x:c r="J12" s="20" t="str">
        <x:v>BEV-E1</x:v>
      </x:c>
      <x:c r="K12" s="204" t="str">
        <x:v>BEV-E1 BUSBAR Array 8 to Array 9</x:v>
      </x:c>
    </x:row>
    <x:row r="13" spans="1:11">
      <x:c r="A13" t="str">
        <x:f t="shared" si="0"/>
        <x:v>1st</x:v>
      </x:c>
      <x:c r="B13" s="57">
        <x:v>10</x:v>
      </x:c>
      <x:c r="D13" s="200" t="s">
        <x:v>41</x:v>
      </x:c>
      <x:c r="E13" s="20" t="s">
        <x:v>1807</x:v>
      </x:c>
      <x:c r="F13" s="204" t="s">
        <x:v>40</x:v>
      </x:c>
      <x:c r="G13" s="58"/>
      <x:c r="I13" s="416" t="str">
        <x:v>PZ38-14A033-KD</x:v>
      </x:c>
      <x:c r="J13" s="20" t="str">
        <x:v>BEV-E (V710)</x:v>
      </x:c>
      <x:c r="K13" s="204" t="str">
        <x:v>BUSBAR - Array 1 to Neg BEC_Insert</x:v>
      </x:c>
    </x:row>
    <x:row r="14" spans="1:11">
      <x:c r="A14" t="str">
        <x:f t="shared" si="0"/>
        <x:v>1st</x:v>
      </x:c>
      <x:c r="B14" s="57">
        <x:v>11</x:v>
      </x:c>
      <x:c r="D14" s="200" t="s">
        <x:v>50</x:v>
      </x:c>
      <x:c r="E14" s="20" t="s">
        <x:v>1806</x:v>
      </x:c>
      <x:c r="F14" s="204" t="s">
        <x:v>51</x:v>
      </x:c>
      <x:c r="G14" s="58"/>
      <x:c r="I14" s="416" t="str">
        <x:v>PZ38-14A033-LF</x:v>
      </x:c>
      <x:c r="J14" s="20" t="str">
        <x:v>BEV-E (V710)</x:v>
      </x:c>
      <x:c r="K14" s="204" t="str">
        <x:v>BUSBAR - Array 9 to Pos BEC_Insert</x:v>
      </x:c>
    </x:row>
    <x:row r="15" spans="1:11">
      <x:c r="A15" t="str">
        <x:f t="shared" si="0"/>
        <x:v>1st</x:v>
      </x:c>
      <x:c r="B15" s="57">
        <x:v>12</x:v>
      </x:c>
      <x:c r="D15" s="200" t="s">
        <x:v>56</x:v>
      </x:c>
      <x:c r="E15" s="20" t="s">
        <x:v>1807</x:v>
      </x:c>
      <x:c r="F15" s="204" t="s">
        <x:v>53</x:v>
      </x:c>
      <x:c r="G15" s="58"/>
      <x:c r="I15" s="416" t="str">
        <x:v>PZ38-14A033-MC</x:v>
      </x:c>
      <x:c r="J15" s="20" t="str">
        <x:v>BEV-E (V710)</x:v>
      </x:c>
      <x:c r="K15" s="204" t="str">
        <x:v>BUSBAR - Pos BEC to DCFC_Protector</x:v>
      </x:c>
    </x:row>
    <x:row r="16" spans="1:11">
      <x:c r="A16" t="str">
        <x:f t="shared" si="0"/>
        <x:v>1st</x:v>
      </x:c>
      <x:c r="B16" s="57">
        <x:v>13</x:v>
      </x:c>
      <x:c r="D16" s="200" t="s">
        <x:v>57</x:v>
      </x:c>
      <x:c r="E16" s="20" t="s">
        <x:v>1358</x:v>
      </x:c>
      <x:c r="F16" s="204" t="s">
        <x:v>59</x:v>
      </x:c>
      <x:c r="G16" s="58"/>
      <x:c r="I16" s="416" t="str">
        <x:v>PZ38-14A033-NB</x:v>
      </x:c>
      <x:c r="J16" s="20" t="str">
        <x:v>BEV-E (V710)</x:v>
      </x:c>
      <x:c r="K16" s="204" t="str">
        <x:v>BUSBAR - Neg BEC to DCFC_Protector</x:v>
      </x:c>
    </x:row>
    <x:row r="17" spans="1:11">
      <x:c r="A17" t="str">
        <x:f t="shared" si="0"/>
        <x:v>1st</x:v>
      </x:c>
      <x:c r="B17" s="57">
        <x:v>14</x:v>
      </x:c>
      <x:c r="D17" s="200" t="s">
        <x:v>60</x:v>
      </x:c>
      <x:c r="E17" s="20" t="s">
        <x:v>1358</x:v>
      </x:c>
      <x:c r="F17" s="204" t="s">
        <x:v>61</x:v>
      </x:c>
      <x:c r="G17" s="58"/>
      <x:c r="I17" s="416" t="str">
        <x:v>PZ38-14A033-PC</x:v>
      </x:c>
      <x:c r="J17" s="20" t="str">
        <x:v>BEV-E (V710)</x:v>
      </x:c>
      <x:c r="K17" s="204" t="str">
        <x:v>BUSBAR - CIRCUIT BREAKER_A_Insert</x:v>
      </x:c>
    </x:row>
    <x:row r="18" spans="1:11">
      <x:c r="A18" t="str">
        <x:f t="shared" si="0"/>
        <x:v>1st</x:v>
      </x:c>
      <x:c r="B18" s="57">
        <x:v>15</x:v>
      </x:c>
      <x:c r="D18" s="200" t="s">
        <x:v>62</x:v>
      </x:c>
      <x:c r="E18" s="20" t="s">
        <x:v>1358</x:v>
      </x:c>
      <x:c r="F18" s="204" t="s">
        <x:v>63</x:v>
      </x:c>
      <x:c r="G18" s="58"/>
      <x:c r="I18" s="416" t="str">
        <x:v>PZ38-14A033-RC</x:v>
      </x:c>
      <x:c r="J18" s="20" t="str">
        <x:v>BEV-E (V710)</x:v>
      </x:c>
      <x:c r="K18" s="204" t="str">
        <x:v>BUSBAR - CIRCUIT BREAKER_B_Insert</x:v>
      </x:c>
    </x:row>
    <x:row r="19" spans="1:11">
      <x:c r="A19" t="str">
        <x:f t="shared" si="0"/>
        <x:v>1st</x:v>
      </x:c>
      <x:c r="B19" s="57">
        <x:v>16</x:v>
      </x:c>
      <x:c r="D19" s="200" t="s">
        <x:v>64</x:v>
      </x:c>
      <x:c r="E19" s="20" t="s">
        <x:v>1358</x:v>
      </x:c>
      <x:c r="F19" s="204" t="s">
        <x:v>65</x:v>
      </x:c>
      <x:c r="G19" s="58"/>
      <x:c r="I19" s="416" t="str">
        <x:v>PZ38-14B252-AB</x:v>
      </x:c>
      <x:c r="J19" s="20" t="str">
        <x:v>PHEV-E (V710) / (P703)</x:v>
      </x:c>
      <x:c r="K19" s="204" t="str">
        <x:v>Jumper</x:v>
      </x:c>
    </x:row>
    <x:row r="20" spans="1:11">
      <x:c r="A20" t="str">
        <x:f t="shared" si="0"/>
        <x:v>1st</x:v>
      </x:c>
      <x:c r="B20" s="57">
        <x:v>17</x:v>
      </x:c>
      <x:c r="D20" s="200" t="s">
        <x:v>66</x:v>
      </x:c>
      <x:c r="E20" s="20" t="s">
        <x:v>1358</x:v>
      </x:c>
      <x:c r="F20" s="204" t="s">
        <x:v>67</x:v>
      </x:c>
      <x:c r="G20" s="58"/>
      <x:c r="I20" s="416" t="str">
        <x:v>PZ38-14B680-AD</x:v>
      </x:c>
      <x:c r="J20" s="20" t="str">
        <x:v>BEV-E (V710)</x:v>
      </x:c>
      <x:c r="K20" s="204" t="str">
        <x:v>PDU</x:v>
      </x:c>
    </x:row>
    <x:row r="21" spans="1:11">
      <x:c r="A21" t="str">
        <x:f t="shared" si="0"/>
        <x:v>1st</x:v>
      </x:c>
      <x:c r="B21" s="57">
        <x:v>18</x:v>
      </x:c>
      <x:c r="D21" s="200" t="s">
        <x:v>68</x:v>
      </x:c>
      <x:c r="E21" s="20" t="s">
        <x:v>1358</x:v>
      </x:c>
      <x:c r="F21" s="204" t="s">
        <x:v>69</x:v>
      </x:c>
      <x:c r="G21" s="58"/>
      <x:c r="I21" s="416" t="str">
        <x:v>S2X8-14A033-AC</x:v>
      </x:c>
      <x:c r="J21" s="20" t="str">
        <x:v>BEV-M</x:v>
      </x:c>
      <x:c r="K21" s="204" t="str">
        <x:v>BUS BAR ASY – POS BEC TO ARRAY 6 POS</x:v>
      </x:c>
    </x:row>
    <x:row r="22" spans="1:11">
      <x:c r="A22" t="str">
        <x:f t="shared" si="0"/>
        <x:v>1st</x:v>
      </x:c>
      <x:c r="B22" s="57">
        <x:v>19</x:v>
      </x:c>
      <x:c r="D22" s="201" t="s">
        <x:v>92</x:v>
      </x:c>
      <x:c r="E22" s="104" t="s">
        <x:v>1358</x:v>
      </x:c>
      <x:c r="F22" s="204" t="s">
        <x:v>71</x:v>
      </x:c>
      <x:c r="G22" s="58"/>
      <x:c r="I22" s="417" t="str">
        <x:v>S2X8-14A033-BC</x:v>
      </x:c>
      <x:c r="J22" s="104" t="str">
        <x:v>BEV-M</x:v>
      </x:c>
      <x:c r="K22" s="204" t="str">
        <x:v>BUS BAR ASY - COMMON BUSBAR ARRAY 6 TO 4</x:v>
      </x:c>
    </x:row>
    <x:row r="23" spans="1:11">
      <x:c r="A23" t="str">
        <x:f t="shared" si="0"/>
        <x:v>1st</x:v>
      </x:c>
      <x:c r="B23" s="57">
        <x:v>20</x:v>
      </x:c>
      <x:c r="D23" s="201" t="s">
        <x:v>93</x:v>
      </x:c>
      <x:c r="E23" s="104" t="s">
        <x:v>1358</x:v>
      </x:c>
      <x:c r="F23" s="204" t="s">
        <x:v>73</x:v>
      </x:c>
      <x:c r="G23" s="58"/>
      <x:c r="I23" s="417" t="str">
        <x:v>S2X8-14A033-CC</x:v>
      </x:c>
      <x:c r="J23" s="104" t="str">
        <x:v>BEV-M</x:v>
      </x:c>
      <x:c r="K23" s="204" t="str">
        <x:v>BUS BAR ASY – ARRAY 4 NEG TO CIRCUIT BREAKER</x:v>
      </x:c>
    </x:row>
    <x:row r="24" spans="1:11">
      <x:c r="A24" t="str">
        <x:f t="shared" si="0"/>
        <x:v>1st</x:v>
      </x:c>
      <x:c r="B24" s="57">
        <x:v>21</x:v>
      </x:c>
      <x:c r="D24" s="201" t="s">
        <x:v>1441</x:v>
      </x:c>
      <x:c r="E24" s="104" t="s">
        <x:v>1358</x:v>
      </x:c>
      <x:c r="F24" s="204" t="s">
        <x:v>1617</x:v>
      </x:c>
      <x:c r="G24" s="58"/>
      <x:c r="I24" s="417" t="str">
        <x:v>S2X8-14A033-DC</x:v>
      </x:c>
      <x:c r="J24" s="104" t="str">
        <x:v>BEV-M</x:v>
      </x:c>
      <x:c r="K24" s="204" t="str">
        <x:v>BUS BAR ASY – CIRCUIT BREAKER TO ARRAY 3 POS</x:v>
      </x:c>
    </x:row>
    <x:row r="25" spans="1:11">
      <x:c r="A25" t="str">
        <x:f t="shared" si="0"/>
        <x:v>1st</x:v>
      </x:c>
      <x:c r="B25" s="57">
        <x:v>22</x:v>
      </x:c>
      <x:c r="D25" s="201" t="s">
        <x:v>1442</x:v>
      </x:c>
      <x:c r="E25" s="104" t="s">
        <x:v>1358</x:v>
      </x:c>
      <x:c r="F25" s="204" t="s">
        <x:v>1617</x:v>
      </x:c>
      <x:c r="G25" s="58"/>
      <x:c r="I25" s="417" t="str">
        <x:v>S2X8-14A033-EC</x:v>
      </x:c>
      <x:c r="J25" s="104" t="str">
        <x:v>BEV-M</x:v>
      </x:c>
      <x:c r="K25" s="204" t="str">
        <x:v>BUS BAR ASY – COMMON BUSBAR ARRAY 3 TO 1</x:v>
      </x:c>
    </x:row>
    <x:row r="26" spans="1:11">
      <x:c r="A26" t="str">
        <x:f t="shared" si="0"/>
        <x:v>1st</x:v>
      </x:c>
      <x:c r="B26" s="57">
        <x:v>23</x:v>
      </x:c>
      <x:c r="D26" s="201" t="s">
        <x:v>1443</x:v>
      </x:c>
      <x:c r="E26" s="104" t="s">
        <x:v>1358</x:v>
      </x:c>
      <x:c r="F26" s="204" t="s">
        <x:v>1617</x:v>
      </x:c>
      <x:c r="G26" s="58"/>
      <x:c r="I26" s="417" t="str">
        <x:v>S2X8-14A033-GC</x:v>
      </x:c>
      <x:c r="J26" s="104" t="str">
        <x:v>BEV-M</x:v>
      </x:c>
      <x:c r="K26" s="204" t="str">
        <x:v>BUS BAR ASY – ARRAY 1 NEG TO NEG BEC</x:v>
      </x:c>
    </x:row>
    <x:row r="27" spans="1:11">
      <x:c r="A27" t="str">
        <x:f t="shared" si="0"/>
        <x:v>1st</x:v>
      </x:c>
      <x:c r="B27" s="57">
        <x:v>24</x:v>
      </x:c>
      <x:c r="D27" s="201" t="s">
        <x:v>1444</x:v>
      </x:c>
      <x:c r="E27" s="104" t="s">
        <x:v>1358</x:v>
      </x:c>
      <x:c r="F27" s="204" t="s">
        <x:v>1617</x:v>
      </x:c>
      <x:c r="G27" s="58"/>
      <x:c r="I27" s="417" t="str">
        <x:v>S2X8-14A033-HD</x:v>
      </x:c>
      <x:c r="J27" s="104" t="str">
        <x:v>BEV-M</x:v>
      </x:c>
      <x:c r="K27" s="204" t="str">
        <x:v>BUS BAR ASY – POS BEC TO DCFC POS</x:v>
      </x:c>
    </x:row>
    <x:row r="28" spans="1:11">
      <x:c r="A28" t="str">
        <x:f t="shared" si="0"/>
        <x:v>1st</x:v>
      </x:c>
      <x:c r="B28" s="57">
        <x:v>25</x:v>
      </x:c>
      <x:c r="D28" s="201" t="s">
        <x:v>1629</x:v>
      </x:c>
      <x:c r="E28" s="104" t="s">
        <x:v>1808</x:v>
      </x:c>
      <x:c r="F28" s="204" t="s">
        <x:v>1791</x:v>
      </x:c>
      <x:c r="G28" s="58"/>
      <x:c r="I28" s="417" t="str">
        <x:v>S2X8-14A033-JD</x:v>
      </x:c>
      <x:c r="J28" s="104" t="str">
        <x:v>BEV-M</x:v>
      </x:c>
      <x:c r="K28" s="204" t="str">
        <x:v>BUS BAR ASY – NEG BEC TO DCFC NEG</x:v>
      </x:c>
    </x:row>
    <x:row r="29" spans="1:11">
      <x:c r="A29" t="str">
        <x:f t="shared" si="0"/>
        <x:v>1st</x:v>
      </x:c>
      <x:c r="B29" s="57">
        <x:v>26</x:v>
      </x:c>
      <x:c r="D29" s="201" t="s">
        <x:v>1625</x:v>
      </x:c>
      <x:c r="E29" s="104" t="s">
        <x:v>1808</x:v>
      </x:c>
      <x:c r="F29" s="204" t="s">
        <x:v>1626</x:v>
      </x:c>
      <x:c r="G29" s="58"/>
      <x:c r="I29" s="417" t="str">
        <x:v>SZ38-10B694-AC</x:v>
      </x:c>
      <x:c r="J29" s="104" t="str">
        <x:v>BEV-E2 (V710)</x:v>
      </x:c>
      <x:c r="K29" s="204" t="str">
        <x:v>Main Harness</x:v>
      </x:c>
    </x:row>
    <x:row r="30" spans="1:11">
      <x:c r="A30" t="str">
        <x:f t="shared" si="0"/>
        <x:v>1st</x:v>
      </x:c>
      <x:c r="B30" s="57">
        <x:v>27</x:v>
      </x:c>
      <x:c r="D30" s="201" t="s">
        <x:v>1627</x:v>
      </x:c>
      <x:c r="E30" s="104" t="s">
        <x:v>1808</x:v>
      </x:c>
      <x:c r="F30" s="204" t="s">
        <x:v>1628</x:v>
      </x:c>
      <x:c r="G30" s="58"/>
      <x:c r="I30" s="417" t="str">
        <x:v>SZ38-14A033-AB</x:v>
      </x:c>
      <x:c r="J30" s="104" t="str">
        <x:v>BEV-E2 (V710)</x:v>
      </x:c>
      <x:c r="K30" s="204" t="str">
        <x:v>BUSBAR - Array 2 to Array3_Insert</x:v>
      </x:c>
    </x:row>
    <x:row r="31" spans="1:11">
      <x:c r="A31" t="str">
        <x:f t="shared" si="0"/>
        <x:v>1st</x:v>
      </x:c>
      <x:c r="B31" s="57">
        <x:v>28</x:v>
      </x:c>
      <x:c r="D31" s="201" t="s">
        <x:v>1634</x:v>
      </x:c>
      <x:c r="E31" s="104" t="s">
        <x:v>1808</x:v>
      </x:c>
      <x:c r="F31" s="204" t="s">
        <x:v>1791</x:v>
      </x:c>
      <x:c r="G31" s="58"/>
      <x:c r="I31" s="417" t="str">
        <x:v>SZ38-14A033-BB</x:v>
      </x:c>
      <x:c r="J31" s="104" t="str">
        <x:v>BEV-E2 (V710)</x:v>
      </x:c>
      <x:c r="K31" s="204" t="str">
        <x:v>BUSBAR - Array 6 to Pos BEC_Insert</x:v>
      </x:c>
    </x:row>
    <x:row r="32" spans="1:11">
      <x:c r="A32" t="str">
        <x:f t="shared" si="0"/>
        <x:v>1st</x:v>
      </x:c>
      <x:c r="B32" s="57">
        <x:v>29</x:v>
      </x:c>
      <x:c r="D32" s="201" t="s">
        <x:v>1616</x:v>
      </x:c>
      <x:c r="E32" s="104" t="s">
        <x:v>1696</x:v>
      </x:c>
      <x:c r="F32" s="204" t="s">
        <x:v>1617</x:v>
      </x:c>
      <x:c r="G32" s="58"/>
      <x:c r="I32" s="417" t="str">
        <x:v>T2X8-14A033-AA</x:v>
      </x:c>
      <x:c r="J32" s="104" t="str">
        <x:v>BEV-M</x:v>
      </x:c>
      <x:c r="K32" s="204" t="str">
        <x:v>BUSBAR ASY</x:v>
      </x:c>
    </x:row>
    <x:row r="33" spans="1:11">
      <x:c r="A33" t="str">
        <x:f t="shared" si="0"/>
        <x:v>1st</x:v>
      </x:c>
      <x:c r="B33" s="57">
        <x:v>30</x:v>
      </x:c>
      <x:c r="D33" s="201" t="s">
        <x:v>1618</x:v>
      </x:c>
      <x:c r="E33" s="104" t="s">
        <x:v>1696</x:v>
      </x:c>
      <x:c r="F33" s="204" t="s">
        <x:v>1617</x:v>
      </x:c>
      <x:c r="G33" s="58"/>
      <x:c r="I33" s="417" t="str">
        <x:v>T2X8-14A033-BA</x:v>
      </x:c>
      <x:c r="J33" s="104" t="str">
        <x:v>BEV-M</x:v>
      </x:c>
      <x:c r="K33" s="204" t="str">
        <x:v>BUSBAR ASY</x:v>
      </x:c>
    </x:row>
    <x:row r="34" spans="1:11">
      <x:c r="A34" t="str">
        <x:f t="shared" si="0"/>
        <x:v>1st</x:v>
      </x:c>
      <x:c r="B34" s="57">
        <x:v>31</x:v>
      </x:c>
      <x:c r="D34" s="201" t="s">
        <x:v>1619</x:v>
      </x:c>
      <x:c r="E34" s="104" t="s">
        <x:v>1696</x:v>
      </x:c>
      <x:c r="F34" s="204" t="s">
        <x:v>1617</x:v>
      </x:c>
      <x:c r="G34" s="58"/>
      <x:c r="I34" s="417" t="str">
        <x:v>T2X8-14A033-EA</x:v>
      </x:c>
      <x:c r="J34" s="104" t="str">
        <x:v>BEV-M</x:v>
      </x:c>
      <x:c r="K34" s="204" t="str">
        <x:v>BUSBAR ASY</x:v>
      </x:c>
    </x:row>
    <x:row r="35" spans="1:11">
      <x:c r="A35" t="str">
        <x:f t="shared" si="0"/>
        <x:v>1st</x:v>
      </x:c>
      <x:c r="B35" s="57">
        <x:v>32</x:v>
      </x:c>
      <x:c r="D35" s="201" t="s">
        <x:v>1620</x:v>
      </x:c>
      <x:c r="E35" s="104" t="s">
        <x:v>1696</x:v>
      </x:c>
      <x:c r="F35" s="204" t="s">
        <x:v>1617</x:v>
      </x:c>
      <x:c r="G35" s="58"/>
      <x:c r="I35" s="417" t="str">
        <x:v>T2X8-14A033-GA</x:v>
      </x:c>
      <x:c r="J35" s="104" t="str">
        <x:v>BEV-M</x:v>
      </x:c>
      <x:c r="K35" s="204" t="str">
        <x:v>BUSBAR ASY</x:v>
      </x:c>
    </x:row>
    <x:row r="36" spans="1:11">
      <x:c r="A36" t="str">
        <x:f t="shared" si="0"/>
        <x:v>1st</x:v>
      </x:c>
      <x:c r="B36" s="57">
        <x:v>33</x:v>
      </x:c>
      <x:c r="D36" s="201" t="s">
        <x:v>1621</x:v>
      </x:c>
      <x:c r="E36" s="104" t="s">
        <x:v>1696</x:v>
      </x:c>
      <x:c r="F36" s="204" t="s">
        <x:v>1617</x:v>
      </x:c>
      <x:c r="G36" s="58"/>
      <x:c r="I36" s="417" t="str">
        <x:v>TZ38-10B694-AA</x:v>
      </x:c>
      <x:c r="J36" s="104" t="str">
        <x:v>BEV-E1</x:v>
      </x:c>
      <x:c r="K36" s="204" t="str">
        <x:v>V710 AWD MAIN W/H
ASSY</x:v>
      </x:c>
    </x:row>
    <x:row r="37" spans="1:11">
      <x:c r="A37" t="str">
        <x:f t="shared" si="0"/>
        <x:v>1st</x:v>
      </x:c>
      <x:c r="B37" s="57">
        <x:v>34</x:v>
      </x:c>
      <x:c r="D37" s="201" t="s">
        <x:v>1428</x:v>
      </x:c>
      <x:c r="E37" s="104" t="s">
        <x:v>1808</x:v>
      </x:c>
      <x:c r="F37" s="204" t="s">
        <x:v>1420</x:v>
      </x:c>
      <x:c r="G37" s="58"/>
      <x:c r="I37" s="417" t="str">
        <x:v>TZ38-10B694-AD</x:v>
      </x:c>
      <x:c r="J37" s="104" t="str">
        <x:v>BEV-E (AWD, V710)</x:v>
      </x:c>
      <x:c r="K37" s="204" t="str">
        <x:v>Main Harness</x:v>
      </x:c>
    </x:row>
    <x:row r="38" spans="1:11">
      <x:c r="A38" t="str">
        <x:f t="shared" si="0"/>
        <x:v>1st</x:v>
      </x:c>
      <x:c r="B38" s="57">
        <x:v>35</x:v>
      </x:c>
      <x:c r="D38" s="201" t="s">
        <x:v>1622</x:v>
      </x:c>
      <x:c r="E38" s="104" t="s">
        <x:v>1696</x:v>
      </x:c>
      <x:c r="F38" s="204" t="s">
        <x:v>1617</x:v>
      </x:c>
      <x:c r="G38" s="58"/>
      <x:c r="I38" s="417" t="str">
        <x:v>TZ38-10B694-AF</x:v>
      </x:c>
      <x:c r="J38" s="104" t="str">
        <x:v>BEV-E (AWD/RWD, V710)</x:v>
      </x:c>
      <x:c r="K38" s="204" t="str">
        <x:v>Main Harness-AWD-RWD</x:v>
      </x:c>
    </x:row>
    <x:row r="39" spans="1:11">
      <x:c r="A39" t="str">
        <x:f t="shared" si="0"/>
        <x:v>1st</x:v>
      </x:c>
      <x:c r="B39" s="57">
        <x:v>36</x:v>
      </x:c>
      <x:c r="D39" s="201" t="s">
        <x:v>1640</x:v>
      </x:c>
      <x:c r="E39" s="104" t="s">
        <x:v>1808</x:v>
      </x:c>
      <x:c r="F39" s="204" t="s">
        <x:v>286</x:v>
      </x:c>
      <x:c r="G39" s="58"/>
      <x:c r="I39" s="417" t="str">
        <x:v>TZ38-10B694-BA</x:v>
      </x:c>
      <x:c r="J39" s="104" t="str">
        <x:v>BEV-E (AWD/RWD, V710)</x:v>
      </x:c>
      <x:c r="K39" s="204" t="str">
        <x:v>Main_Harness-RWD</x:v>
      </x:c>
    </x:row>
    <x:row r="40" spans="1:11">
      <x:c r="A40" t="str">
        <x:f t="shared" si="0"/>
        <x:v>1st</x:v>
      </x:c>
      <x:c r="B40" s="57">
        <x:v>37</x:v>
      </x:c>
      <x:c r="D40" s="201" t="s">
        <x:v>1641</x:v>
      </x:c>
      <x:c r="E40" s="104" t="s">
        <x:v>1808</x:v>
      </x:c>
      <x:c r="F40" s="204" t="s">
        <x:v>286</x:v>
      </x:c>
      <x:c r="G40" s="58"/>
      <x:c r="I40" s="417" t="str">
        <x:v>TZ38-10B694-BB</x:v>
      </x:c>
      <x:c r="J40" s="104" t="str">
        <x:v>BEV-E (AWD/RWD, V710)</x:v>
      </x:c>
      <x:c r="K40" s="204" t="str">
        <x:v>MAIN WIRING HARNESS</x:v>
      </x:c>
    </x:row>
    <x:row r="41" spans="1:11">
      <x:c r="A41" t="str">
        <x:f t="shared" si="0"/>
        <x:v>1st</x:v>
      </x:c>
      <x:c r="B41" s="57">
        <x:v>38</x:v>
      </x:c>
      <x:c r="D41" s="201" t="s">
        <x:v>1637</x:v>
      </x:c>
      <x:c r="E41" s="104" t="s">
        <x:v>1696</x:v>
      </x:c>
      <x:c r="F41" s="204" t="s">
        <x:v>286</x:v>
      </x:c>
      <x:c r="G41" s="58"/>
      <x:c r="I41" s="417" t="str">
        <x:v>TZ38-10B694-CA</x:v>
      </x:c>
      <x:c r="J41" s="104" t="str">
        <x:v>BEV-E (AWD/RWD, V710)</x:v>
      </x:c>
      <x:c r="K41" s="204" t="str">
        <x:v>Main_Harness-AWD</x:v>
      </x:c>
    </x:row>
    <x:row r="42" spans="1:11">
      <x:c r="A42" t="str">
        <x:f t="shared" si="0"/>
        <x:v>1st</x:v>
      </x:c>
      <x:c r="B42" s="57">
        <x:v>39</x:v>
      </x:c>
      <x:c r="D42" s="201" t="s">
        <x:v>1638</x:v>
      </x:c>
      <x:c r="E42" s="104" t="s">
        <x:v>1696</x:v>
      </x:c>
      <x:c r="F42" s="204" t="s">
        <x:v>286</x:v>
      </x:c>
      <x:c r="G42" s="108"/>
      <x:c r="I42" s="417" t="str">
        <x:v>TZ38-10B694-DB</x:v>
      </x:c>
      <x:c r="J42" s="104" t="str">
        <x:v>BEV-E (RWD, V710)</x:v>
      </x:c>
      <x:c r="K42" s="204" t="str">
        <x:v>Main Harness</x:v>
      </x:c>
    </x:row>
    <x:row r="43" spans="1:11">
      <x:c r="A43" t="str">
        <x:f t="shared" si="0"/>
        <x:v>1st</x:v>
      </x:c>
      <x:c r="B43" s="57">
        <x:v>40</x:v>
      </x:c>
      <x:c r="D43" s="201" t="s">
        <x:v>1639</x:v>
      </x:c>
      <x:c r="E43" s="104" t="s">
        <x:v>1696</x:v>
      </x:c>
      <x:c r="F43" s="204" t="s">
        <x:v>286</x:v>
      </x:c>
      <x:c r="G43" s="108"/>
      <x:c r="I43" s="417" t="str">
        <x:v>TZ38-10B694-DC</x:v>
      </x:c>
      <x:c r="J43" s="104" t="str">
        <x:v>BEV-E (AWD/RWD, V710)</x:v>
      </x:c>
      <x:c r="K43" s="204" t="str">
        <x:v>Main Harness-AWD-RWD</x:v>
      </x:c>
    </x:row>
    <x:row r="44" spans="1:11">
      <x:c r="A44" t="str">
        <x:f t="shared" si="0"/>
        <x:v>1st</x:v>
      </x:c>
      <x:c r="B44" s="57">
        <x:v>41</x:v>
      </x:c>
      <x:c r="D44" s="201" t="s">
        <x:v>1429</x:v>
      </x:c>
      <x:c r="E44" s="104" t="s">
        <x:v>1808</x:v>
      </x:c>
      <x:c r="F44" s="204" t="s">
        <x:v>1617</x:v>
      </x:c>
      <x:c r="G44" s="108"/>
      <x:c r="I44" s="417" t="str">
        <x:v>TZ38-14A033-AA</x:v>
      </x:c>
      <x:c r="J44" s="104" t="str">
        <x:v>EV-V4</x:v>
      </x:c>
      <x:c r="K44" s="204" t="str">
        <x:v>BUSBAR ASY</x:v>
      </x:c>
    </x:row>
    <x:row r="45" spans="1:11">
      <x:c r="A45" t="str">
        <x:f t="shared" si="0"/>
        <x:v>1st</x:v>
      </x:c>
      <x:c r="B45" s="57">
        <x:v>42</x:v>
      </x:c>
      <x:c r="D45" s="201" t="s">
        <x:v>1564</x:v>
      </x:c>
      <x:c r="E45" s="104" t="s">
        <x:v>1808</x:v>
      </x:c>
      <x:c r="F45" s="204" t="s">
        <x:v>1617</x:v>
      </x:c>
      <x:c r="G45" s="108"/>
      <x:c r="I45" s="417" t="str">
        <x:v>TZ38-14A033-AA04</x:v>
      </x:c>
      <x:c r="J45" s="104" t="str">
        <x:v>EV-V4</x:v>
      </x:c>
      <x:c r="K45" s="204" t="str">
        <x:v>BUSBAR</x:v>
      </x:c>
    </x:row>
    <x:row r="46" spans="1:11">
      <x:c r="A46" t="str">
        <x:f t="shared" si="0"/>
        <x:v>1st</x:v>
      </x:c>
      <x:c r="B46" s="57">
        <x:v>43</x:v>
      </x:c>
      <x:c r="D46" s="201" t="s">
        <x:v>1565</x:v>
      </x:c>
      <x:c r="E46" s="104" t="s">
        <x:v>1808</x:v>
      </x:c>
      <x:c r="F46" s="204" t="s">
        <x:v>1617</x:v>
      </x:c>
      <x:c r="G46" s="108"/>
      <x:c r="I46" s="417" t="str">
        <x:v>TZ38-14A033-BA</x:v>
      </x:c>
      <x:c r="J46" s="104" t="str">
        <x:v>EV-V4</x:v>
      </x:c>
      <x:c r="K46" s="204" t="str">
        <x:v>BUSBAR ASY</x:v>
      </x:c>
    </x:row>
    <x:row r="47" spans="1:11">
      <x:c r="A47" t="str">
        <x:f t="shared" si="0"/>
        <x:v>1st</x:v>
      </x:c>
      <x:c r="B47" s="57">
        <x:v>44</x:v>
      </x:c>
      <x:c r="D47" s="201" t="s">
        <x:v>1430</x:v>
      </x:c>
      <x:c r="E47" s="104" t="s">
        <x:v>1808</x:v>
      </x:c>
      <x:c r="F47" s="204" t="s">
        <x:v>1617</x:v>
      </x:c>
      <x:c r="G47" s="108"/>
      <x:c r="I47" s="417" t="str">
        <x:v>TZ38-14A033-BA04</x:v>
      </x:c>
      <x:c r="J47" s="104" t="str">
        <x:v>EV-V4</x:v>
      </x:c>
      <x:c r="K47" s="204" t="str">
        <x:v>BUSBAR</x:v>
      </x:c>
    </x:row>
    <x:row r="48" spans="1:11">
      <x:c r="A48" t="str">
        <x:f t="shared" si="0"/>
        <x:v>1st</x:v>
      </x:c>
      <x:c r="B48" s="57">
        <x:v>45</x:v>
      </x:c>
      <x:c r="D48" s="201" t="s">
        <x:v>1795</x:v>
      </x:c>
      <x:c r="E48" s="104" t="s">
        <x:v>1696</x:v>
      </x:c>
      <x:c r="F48" s="204" t="s">
        <x:v>1617</x:v>
      </x:c>
      <x:c r="G48" s="108"/>
      <x:c r="I48" s="417" t="str">
        <x:v>TZ38-14A033-CA</x:v>
      </x:c>
      <x:c r="J48" s="104" t="str">
        <x:v>EV-V4</x:v>
      </x:c>
      <x:c r="K48" s="204" t="str">
        <x:v>BUSBAR ASY</x:v>
      </x:c>
    </x:row>
    <x:row r="49" spans="1:11">
      <x:c r="A49" t="str">
        <x:f t="shared" si="0"/>
        <x:v>1st</x:v>
      </x:c>
      <x:c r="B49" s="57">
        <x:v>46</x:v>
      </x:c>
      <x:c r="D49" s="201" t="s">
        <x:v>1623</x:v>
      </x:c>
      <x:c r="E49" s="104" t="s">
        <x:v>1696</x:v>
      </x:c>
      <x:c r="F49" s="204" t="s">
        <x:v>1624</x:v>
      </x:c>
      <x:c r="G49" s="108"/>
      <x:c r="I49" s="417" t="str">
        <x:v>TZ38-14A033-CA04</x:v>
      </x:c>
      <x:c r="J49" s="104" t="str">
        <x:v>EV-V4</x:v>
      </x:c>
      <x:c r="K49" s="204" t="str">
        <x:v>BUSBAR</x:v>
      </x:c>
    </x:row>
    <x:row r="50" spans="1:11">
      <x:c r="A50" t="str">
        <x:f t="shared" si="0"/>
        <x:v>1st</x:v>
      </x:c>
      <x:c r="B50" s="57">
        <x:v>47</x:v>
      </x:c>
      <x:c r="D50" s="201" t="s">
        <x:v>1631</x:v>
      </x:c>
      <x:c r="E50" s="104" t="s">
        <x:v>1808</x:v>
      </x:c>
      <x:c r="F50" s="204" t="s">
        <x:v>1796</x:v>
      </x:c>
      <x:c r="G50" s="108"/>
      <x:c r="I50" s="417" t="str">
        <x:v>TZ38-14A033-DA</x:v>
      </x:c>
      <x:c r="J50" s="104" t="str">
        <x:v>EV-V4</x:v>
      </x:c>
      <x:c r="K50" s="204" t="str">
        <x:v>BUSBAR ASY</x:v>
      </x:c>
    </x:row>
    <x:row r="51" spans="1:11">
      <x:c r="A51" t="str">
        <x:f t="shared" si="0"/>
        <x:v>1st</x:v>
      </x:c>
      <x:c r="B51" s="57">
        <x:v>48</x:v>
      </x:c>
      <x:c r="D51" s="201" t="s">
        <x:v>13</x:v>
      </x:c>
      <x:c r="E51" s="104" t="s">
        <x:v>12</x:v>
      </x:c>
      <x:c r="F51" s="204" t="s">
        <x:v>10</x:v>
      </x:c>
      <x:c r="G51" s="108"/>
      <x:c r="I51" s="417" t="str">
        <x:v>TZ38-14A033-DA04</x:v>
      </x:c>
      <x:c r="J51" s="104" t="str">
        <x:v>EV-V4</x:v>
      </x:c>
      <x:c r="K51" s="204" t="str">
        <x:v>BUSBAR</x:v>
      </x:c>
    </x:row>
    <x:row r="52" spans="1:11">
      <x:c r="A52" t="str">
        <x:f>IF(E52="","3rd",IF(E52="Components","2nd","1st"))</x:f>
        <x:v>1st</x:v>
      </x:c>
      <x:c r="B52" s="57">
        <x:v>49</x:v>
      </x:c>
      <x:c r="D52" s="201" t="s">
        <x:v>27</x:v>
      </x:c>
      <x:c r="E52" s="104" t="s">
        <x:v>1807</x:v>
      </x:c>
      <x:c r="F52" s="204" t="s">
        <x:v>26</x:v>
      </x:c>
      <x:c r="I52" s="413" t="str">
        <x:v>TZ38-14A033-EA</x:v>
      </x:c>
      <x:c r="J52" t="str">
        <x:v>EV-V4</x:v>
      </x:c>
      <x:c r="K52" s="202" t="str">
        <x:v>BUSBAR ASY</x:v>
      </x:c>
    </x:row>
    <x:row r="53" spans="1:11">
      <x:c r="A53" t="str">
        <x:f t="shared" ref="A53:A66" si="1">IF(E53="","3rd",IF(E53="Components","2nd","1st"))</x:f>
        <x:v>1st</x:v>
      </x:c>
      <x:c r="B53" s="57">
        <x:v>50</x:v>
      </x:c>
      <x:c r="D53" s="198" t="s">
        <x:v>35</x:v>
      </x:c>
      <x:c r="E53" s="104" t="s">
        <x:v>1807</x:v>
      </x:c>
      <x:c r="F53" s="202" t="s">
        <x:v>34</x:v>
      </x:c>
      <x:c r="I53" s="413" t="str">
        <x:v>TZ38-14A033-EA04</x:v>
      </x:c>
      <x:c r="J53" t="str">
        <x:v>EV-V4</x:v>
      </x:c>
      <x:c r="K53" s="202" t="str">
        <x:v>BUSBAR</x:v>
      </x:c>
    </x:row>
    <x:row r="54" spans="1:11">
      <x:c r="A54" t="str">
        <x:f t="shared" si="1"/>
        <x:v>1st</x:v>
      </x:c>
      <x:c r="B54" s="57">
        <x:v>51</x:v>
      </x:c>
      <x:c r="D54" s="279" t="s">
        <x:v>42</x:v>
      </x:c>
      <x:c r="E54" s="104" t="s">
        <x:v>1807</x:v>
      </x:c>
      <x:c r="F54" s="202" t="s">
        <x:v>43</x:v>
      </x:c>
      <x:c r="I54" s="413" t="str">
        <x:v>TZ38-14A033-FA</x:v>
      </x:c>
      <x:c r="J54" t="str">
        <x:v>BEV-E (AWD/RWD, V710)</x:v>
      </x:c>
      <x:c r="K54" s="202" t="str">
        <x:v xml:space="preserve">BUS BAR ASY </x:v>
      </x:c>
    </x:row>
    <x:row r="55" spans="1:11">
      <x:c r="A55" t="str">
        <x:f t="shared" si="1"/>
        <x:v>1st</x:v>
      </x:c>
      <x:c r="B55" s="57">
        <x:v>52</x:v>
      </x:c>
      <x:c r="D55" s="198" t="s">
        <x:v>46</x:v>
      </x:c>
      <x:c r="E55" t="s">
        <x:v>1807</x:v>
      </x:c>
      <x:c r="F55" s="202" t="s">
        <x:v>45</x:v>
      </x:c>
      <x:c r="I55" s="413" t="str">
        <x:v>TZ38-14A033-GA</x:v>
      </x:c>
      <x:c r="J55" t="str">
        <x:v>EV-V4</x:v>
      </x:c>
      <x:c r="K55" s="202" t="str">
        <x:v>BUSBAR ASY</x:v>
      </x:c>
    </x:row>
    <x:row r="56" spans="1:11">
      <x:c r="A56" t="str">
        <x:f t="shared" si="1"/>
        <x:v>1st</x:v>
      </x:c>
      <x:c r="B56" s="57">
        <x:v>53</x:v>
      </x:c>
      <x:c r="D56" s="198" t="s">
        <x:v>49</x:v>
      </x:c>
      <x:c r="E56" s="104" t="s">
        <x:v>1807</x:v>
      </x:c>
      <x:c r="F56" s="202" t="s">
        <x:v>48</x:v>
      </x:c>
      <x:c r="I56" s="413" t="str">
        <x:v>TZ38-14A033-GA04</x:v>
      </x:c>
      <x:c r="J56" t="str">
        <x:v>EV-V4</x:v>
      </x:c>
      <x:c r="K56" s="202" t="str">
        <x:v>BUSBAR</x:v>
      </x:c>
    </x:row>
    <x:row r="57" spans="1:11">
      <x:c r="A57" t="str">
        <x:f t="shared" si="1"/>
        <x:v>1st</x:v>
      </x:c>
      <x:c r="B57" s="57">
        <x:v>54</x:v>
      </x:c>
      <x:c r="D57" s="198" t="s">
        <x:v>76</x:v>
      </x:c>
      <x:c r="E57" s="104" t="s">
        <x:v>1800</x:v>
      </x:c>
      <x:c r="F57" s="202" t="s">
        <x:v>10</x:v>
      </x:c>
      <x:c r="I57" s="413" t="str">
        <x:v>TZ38-14A033-HB</x:v>
      </x:c>
      <x:c r="J57" t="str">
        <x:v>BEV-E (AWD/RWD, V710)</x:v>
      </x:c>
      <x:c r="K57" s="202" t="str">
        <x:v>MCA CONNECTOR CLIP</x:v>
      </x:c>
    </x:row>
    <x:row r="58" spans="1:11">
      <x:c r="A58" t="str">
        <x:f t="shared" si="1"/>
        <x:v>1st</x:v>
      </x:c>
      <x:c r="B58" s="57">
        <x:v>55</x:v>
      </x:c>
      <x:c r="D58" s="198" t="s">
        <x:v>79</x:v>
      </x:c>
      <x:c r="E58" t="s">
        <x:v>1800</x:v>
      </x:c>
      <x:c r="F58" s="202" t="s">
        <x:v>78</x:v>
      </x:c>
      <x:c r="I58" s="413" t="str">
        <x:v>TZ38-14A033-JA</x:v>
      </x:c>
      <x:c r="J58" t="str">
        <x:v>BEV-E (AWD, V710)</x:v>
      </x:c>
      <x:c r="K58" s="202" t="str">
        <x:v xml:space="preserve">BUS BAR ASY </x:v>
      </x:c>
    </x:row>
    <x:row r="59" spans="1:11">
      <x:c r="A59" t="str">
        <x:f t="shared" si="1"/>
        <x:v>1st</x:v>
      </x:c>
      <x:c r="B59" s="57">
        <x:v>56</x:v>
      </x:c>
      <x:c r="D59" s="198" t="s">
        <x:v>82</x:v>
      </x:c>
      <x:c r="E59" t="s">
        <x:v>1800</x:v>
      </x:c>
      <x:c r="F59" s="202" t="s">
        <x:v>81</x:v>
      </x:c>
      <x:c r="I59" s="413" t="str">
        <x:v>TZ38-14A033-JB</x:v>
      </x:c>
      <x:c r="J59" t="str">
        <x:v>BEV-E (AWD/RWD, V710)</x:v>
      </x:c>
      <x:c r="K59" s="202" t="str">
        <x:v>MCA CONNECTOR CLIP</x:v>
      </x:c>
    </x:row>
    <x:row r="60" spans="1:11">
      <x:c r="A60" t="str">
        <x:f t="shared" si="1"/>
        <x:v>1st</x:v>
      </x:c>
      <x:c r="B60" s="57">
        <x:v>57</x:v>
      </x:c>
      <x:c r="D60" s="198" t="s">
        <x:v>1382</x:v>
      </x:c>
      <x:c r="E60" t="s">
        <x:v>95</x:v>
      </x:c>
      <x:c r="F60" s="202" t="s">
        <x:v>1383</x:v>
      </x:c>
      <x:c r="I60" s="413" t="str">
        <x:v>TZ38-14A033-KA</x:v>
      </x:c>
      <x:c r="J60" t="str">
        <x:v>EV-V4</x:v>
      </x:c>
      <x:c r="K60" s="202" t="str">
        <x:v>MCA CONNECTOR CLIP</x:v>
      </x:c>
    </x:row>
    <x:row r="61" spans="1:11">
      <x:c r="A61" t="str">
        <x:f t="shared" si="1"/>
        <x:v>1st</x:v>
      </x:c>
      <x:c r="B61" s="57">
        <x:v>58</x:v>
      </x:c>
      <x:c r="D61" s="198" t="s">
        <x:v>1438</x:v>
      </x:c>
      <x:c r="E61" t="s">
        <x:v>1809</x:v>
      </x:c>
      <x:c r="F61" s="202" t="s">
        <x:v>10</x:v>
      </x:c>
      <x:c r="I61" s="413" t="str">
        <x:v>TZ38-14A033-LA</x:v>
      </x:c>
      <x:c r="J61" t="str">
        <x:v>EV-V4</x:v>
      </x:c>
      <x:c r="K61" s="202" t="str">
        <x:v>MCA CONNECTOR CLIP</x:v>
      </x:c>
    </x:row>
    <x:row r="62" spans="1:11">
      <x:c r="A62" t="str">
        <x:f t="shared" si="1"/>
        <x:v>1st</x:v>
      </x:c>
      <x:c r="B62" s="57">
        <x:v>59</x:v>
      </x:c>
      <x:c r="D62" s="198" t="s">
        <x:v>1436</x:v>
      </x:c>
      <x:c r="E62" t="s">
        <x:v>1810</x:v>
      </x:c>
      <x:c r="F62" s="202" t="s">
        <x:v>10</x:v>
      </x:c>
      <x:c r="I62" s="413" t="str">
        <x:v>TZ38-14A033-MA</x:v>
      </x:c>
      <x:c r="J62" t="str">
        <x:v>EV-V4</x:v>
      </x:c>
      <x:c r="K62" s="202" t="str">
        <x:v>MCA CONNECTOR CLIP</x:v>
      </x:c>
    </x:row>
    <x:row r="63" spans="1:11">
      <x:c r="A63" t="str">
        <x:f t="shared" si="1"/>
        <x:v>1st</x:v>
      </x:c>
      <x:c r="B63" s="57">
        <x:v>60</x:v>
      </x:c>
      <x:c r="D63" s="198" t="s">
        <x:v>1426</x:v>
      </x:c>
      <x:c r="E63" t="s">
        <x:v>1809</x:v>
      </x:c>
      <x:c r="F63" s="202" t="s">
        <x:v>1420</x:v>
      </x:c>
      <x:c r="I63" s="413" t="str">
        <x:v>TZ38-14A033-NA</x:v>
      </x:c>
      <x:c r="J63" t="str">
        <x:v>BEV-E (AWD/RWD, V710)</x:v>
      </x:c>
      <x:c r="K63" s="202" t="str">
        <x:v>BUSBAR ASY</x:v>
      </x:c>
    </x:row>
    <x:row r="64" spans="1:11">
      <x:c r="A64" t="str">
        <x:f t="shared" si="1"/>
        <x:v>1st</x:v>
      </x:c>
      <x:c r="B64" s="57">
        <x:v>61</x:v>
      </x:c>
      <x:c r="D64" s="198" t="s">
        <x:v>1439</x:v>
      </x:c>
      <x:c r="E64" t="s">
        <x:v>1809</x:v>
      </x:c>
      <x:c r="F64" s="202" t="s">
        <x:v>53</x:v>
      </x:c>
      <x:c r="I64" s="413" t="str">
        <x:v>TZ38-14A033-PB</x:v>
      </x:c>
      <x:c r="J64" t="str">
        <x:v>BEV-E (AWD/RWD, V710)</x:v>
      </x:c>
      <x:c r="K64" s="202" t="str">
        <x:v>BUSBAR ASY</x:v>
      </x:c>
    </x:row>
    <x:row r="65" spans="1:11">
      <x:c r="A65" t="str">
        <x:f t="shared" si="1"/>
        <x:v>1st</x:v>
      </x:c>
      <x:c r="B65" s="57">
        <x:v>62</x:v>
      </x:c>
      <x:c r="D65" s="198" t="s">
        <x:v>1431</x:v>
      </x:c>
      <x:c r="E65" t="s">
        <x:v>1510</x:v>
      </x:c>
      <x:c r="F65" s="202" t="s">
        <x:v>23</x:v>
      </x:c>
      <x:c r="I65" s="413" t="str">
        <x:v>TZ38-14A033-RB</x:v>
      </x:c>
      <x:c r="J65" t="str">
        <x:v>BEV-E (AWD/RWD, V710)</x:v>
      </x:c>
      <x:c r="K65" s="202" t="str">
        <x:v>BUSBAR ASY</x:v>
      </x:c>
    </x:row>
    <x:row r="66" spans="1:11">
      <x:c r="A66" t="str">
        <x:f t="shared" si="1"/>
        <x:v>1st</x:v>
      </x:c>
      <x:c r="B66" s="57">
        <x:v>63</x:v>
      </x:c>
      <x:c r="D66" s="198" t="s">
        <x:v>2015</x:v>
      </x:c>
      <x:c r="E66" t="s">
        <x:v>1696</x:v>
      </x:c>
      <x:c r="F66" s="202" t="s">
        <x:v>1920</x:v>
      </x:c>
      <x:c r="I66" s="413" t="str">
        <x:v>TZ38-14A033-SA</x:v>
      </x:c>
      <x:c r="J66" t="str">
        <x:v>BEV-E (AWD/RWD, V710)</x:v>
      </x:c>
      <x:c r="K66" s="202" t="str">
        <x:v>BUSBAR ASY</x:v>
      </x:c>
    </x:row>
    <x:row r="67" spans="1:11">
      <x:c r="A67" s="421" t="s">
        <x:v>1811</x:v>
      </x:c>
      <x:c r="B67" s="57">
        <x:v>64</x:v>
      </x:c>
      <x:c r="D67" s="198" t="s">
        <x:v>1654</x:v>
      </x:c>
      <x:c r="E67" t="s">
        <x:v>1510</x:v>
      </x:c>
      <x:c r="F67" s="202" t="s">
        <x:v>1655</x:v>
      </x:c>
      <x:c r="I67" s="413" t="str">
        <x:v>TZ38-14A033-TA</x:v>
      </x:c>
      <x:c r="J67" t="str">
        <x:v>EV-V4</x:v>
      </x:c>
      <x:c r="K67" s="202" t="str">
        <x:v>BUSBAR ASY</x:v>
      </x:c>
    </x:row>
    <x:row r="68" spans="1:11">
      <x:c r="A68" s="421" t="s">
        <x:v>1811</x:v>
      </x:c>
      <x:c r="B68" s="57">
        <x:v>65</x:v>
      </x:c>
      <x:c r="D68" s="198" t="s">
        <x:v>1656</x:v>
      </x:c>
      <x:c r="E68" t="s">
        <x:v>1510</x:v>
      </x:c>
      <x:c r="F68" s="202" t="s">
        <x:v>1657</x:v>
      </x:c>
      <x:c r="I68" s="413" t="str">
        <x:v>TZ38-14A033-TA04</x:v>
      </x:c>
      <x:c r="J68" t="str">
        <x:v>EV-V4</x:v>
      </x:c>
      <x:c r="K68" s="202" t="str">
        <x:v>BUSBAR</x:v>
      </x:c>
    </x:row>
    <x:row r="69" spans="1:11">
      <x:c r="A69" s="421" t="s">
        <x:v>1811</x:v>
      </x:c>
      <x:c r="B69" s="57">
        <x:v>66</x:v>
      </x:c>
      <x:c r="D69" s="198" t="s">
        <x:v>1658</x:v>
      </x:c>
      <x:c r="E69" t="s">
        <x:v>1510</x:v>
      </x:c>
      <x:c r="F69" s="202" t="s">
        <x:v>1659</x:v>
      </x:c>
      <x:c r="I69" s="413" t="str">
        <x:v>TZ38-14B680-AA</x:v>
      </x:c>
      <x:c r="J69" t="str">
        <x:v>EV-V4</x:v>
      </x:c>
      <x:c r="K69" s="202" t="str">
        <x:v>PDU_CONN_ASSY</x:v>
      </x:c>
    </x:row>
    <x:row r="70" spans="1:11">
      <x:c r="A70" t="str">
        <x:f t="shared" ref="A70:A81" si="2">IF(E70="","3rd",IF(E70="Components","2nd","1st"))</x:f>
        <x:v>2nd</x:v>
      </x:c>
      <x:c r="B70" s="57">
        <x:v>67</x:v>
      </x:c>
      <x:c r="D70" s="198" t="s">
        <x:v>1386</x:v>
      </x:c>
      <x:c r="E70" t="s">
        <x:v>1883</x:v>
      </x:c>
      <x:c r="F70" s="202" t="s">
        <x:v>1885</x:v>
      </x:c>
      <x:c r="I70" s="413" t="str">
        <x:v>TZ38-14B680-BA</x:v>
      </x:c>
      <x:c r="J70" t="str">
        <x:v>BEV-E (AWD, V710)</x:v>
      </x:c>
      <x:c r="K70" s="202" t="str">
        <x:v>PDU</x:v>
      </x:c>
    </x:row>
    <x:row r="71" spans="1:11">
      <x:c r="A71" t="str">
        <x:f t="shared" si="2"/>
        <x:v>2nd</x:v>
      </x:c>
      <x:c r="B71" s="57">
        <x:v>68</x:v>
      </x:c>
      <x:c r="D71" s="198" t="s">
        <x:v>1500</x:v>
      </x:c>
      <x:c r="E71" t="s">
        <x:v>123</x:v>
      </x:c>
      <x:c r="F71" s="202" t="s">
        <x:v>1501</x:v>
      </x:c>
      <x:c r="I71" s="413" t="str">
        <x:v>TZ38-14B680-BB</x:v>
      </x:c>
      <x:c r="J71" t="str">
        <x:v>BEV-E (AWD/RWD, V710)</x:v>
      </x:c>
      <x:c r="K71" s="202" t="str">
        <x:v>AWD/RWD PDU CONN ASSY</x:v>
      </x:c>
    </x:row>
    <x:row r="72" spans="1:11">
      <x:c r="A72" t="str">
        <x:f t="shared" si="2"/>
        <x:v>2nd</x:v>
      </x:c>
      <x:c r="B72" s="57">
        <x:v>69</x:v>
      </x:c>
      <x:c r="D72" s="198" t="s">
        <x:v>1524</x:v>
      </x:c>
      <x:c r="E72" t="s">
        <x:v>123</x:v>
      </x:c>
      <x:c r="F72" s="202" t="s">
        <x:v>1501</x:v>
      </x:c>
      <x:c r="I72" s="413" t="str">
        <x:v>BEE22-CP007</x:v>
      </x:c>
      <x:c r="J72" t="str">
        <x:v>Components</x:v>
      </x:c>
      <x:c r="K72" s="202" t="str">
        <x:v>CHANNEL</x:v>
      </x:c>
    </x:row>
    <x:row r="73" spans="1:11">
      <x:c r="A73" t="str">
        <x:f t="shared" si="2"/>
        <x:v>2nd</x:v>
      </x:c>
      <x:c r="B73" s="57">
        <x:v>70</x:v>
      </x:c>
      <x:c r="D73" s="198" t="s">
        <x:v>1502</x:v>
      </x:c>
      <x:c r="E73" t="s">
        <x:v>123</x:v>
      </x:c>
      <x:c r="F73" s="202" t="s">
        <x:v>1501</x:v>
      </x:c>
      <x:c r="I73" s="413" t="str">
        <x:v>BEE22-CT009</x:v>
      </x:c>
      <x:c r="J73" t="str">
        <x:v>Components</x:v>
      </x:c>
      <x:c r="K73" s="202" t="str">
        <x:v>BEV_E_TML_1</x:v>
      </x:c>
    </x:row>
    <x:row r="74" spans="1:11">
      <x:c r="A74" t="str">
        <x:f t="shared" si="2"/>
        <x:v>2nd</x:v>
      </x:c>
      <x:c r="B74" s="57">
        <x:v>71</x:v>
      </x:c>
      <x:c r="D74" s="198" t="s">
        <x:v>1523</x:v>
      </x:c>
      <x:c r="E74" t="s">
        <x:v>123</x:v>
      </x:c>
      <x:c r="F74" s="202" t="s">
        <x:v>1501</x:v>
      </x:c>
      <x:c r="I74" s="413" t="str">
        <x:v>BEE22-CT010</x:v>
      </x:c>
      <x:c r="J74" t="str">
        <x:v>Components</x:v>
      </x:c>
      <x:c r="K74" s="202" t="str">
        <x:v>BEV_E_TML_2</x:v>
      </x:c>
    </x:row>
    <x:row r="75" spans="1:11">
      <x:c r="A75" t="str">
        <x:f t="shared" si="2"/>
        <x:v>1st</x:v>
      </x:c>
      <x:c r="B75" s="57">
        <x:v>72</x:v>
      </x:c>
      <x:c r="D75" s="198" t="s">
        <x:v>31</x:v>
      </x:c>
      <x:c r="E75" t="s">
        <x:v>95</x:v>
      </x:c>
      <x:c r="F75" s="202" t="s">
        <x:v>1909</x:v>
      </x:c>
      <x:c r="I75" s="413" t="str">
        <x:v>BEE22-CT011</x:v>
      </x:c>
      <x:c r="J75" t="str">
        <x:v>Components</x:v>
      </x:c>
      <x:c r="K75" s="202" t="str">
        <x:v>BEV_E_TML_3</x:v>
      </x:c>
    </x:row>
    <x:row r="76" spans="1:11">
      <x:c r="A76" t="str">
        <x:f t="shared" si="2"/>
        <x:v>1st</x:v>
      </x:c>
      <x:c r="B76" s="57">
        <x:v>73</x:v>
      </x:c>
      <x:c r="D76" s="198" t="s">
        <x:v>1919</x:v>
      </x:c>
      <x:c r="E76" t="s">
        <x:v>1696</x:v>
      </x:c>
      <x:c r="F76" s="202" t="s">
        <x:v>1920</x:v>
      </x:c>
      <x:c r="I76" s="413" t="str">
        <x:v>BEE24-CP001</x:v>
      </x:c>
      <x:c r="J76" t="str">
        <x:v>Components</x:v>
      </x:c>
      <x:c r="K76" s="202" t="str">
        <x:v>CHANNEL</x:v>
      </x:c>
    </x:row>
    <x:row r="77" spans="1:11">
      <x:c r="A77" t="str">
        <x:f t="shared" si="2"/>
        <x:v>1st</x:v>
      </x:c>
      <x:c r="B77" s="57">
        <x:v>74</x:v>
      </x:c>
      <x:c r="D77" s="198" t="s">
        <x:v>1921</x:v>
      </x:c>
      <x:c r="E77" t="s">
        <x:v>1696</x:v>
      </x:c>
      <x:c r="F77" s="202" t="s">
        <x:v>1920</x:v>
      </x:c>
      <x:c r="I77" s="413" t="str">
        <x:v>BEE24-CP002</x:v>
      </x:c>
      <x:c r="J77" t="str">
        <x:v>Components</x:v>
      </x:c>
      <x:c r="K77" s="202" t="str">
        <x:v>CHANNEL</x:v>
      </x:c>
    </x:row>
    <x:row r="78" spans="1:11">
      <x:c r="A78" t="str">
        <x:f t="shared" si="2"/>
        <x:v>1st</x:v>
      </x:c>
      <x:c r="B78" s="57">
        <x:v>75</x:v>
      </x:c>
      <x:c r="D78" s="198" t="s">
        <x:v>1922</x:v>
      </x:c>
      <x:c r="E78" t="s">
        <x:v>1696</x:v>
      </x:c>
      <x:c r="F78" s="202" t="s">
        <x:v>1920</x:v>
      </x:c>
      <x:c r="I78" s="413" t="str">
        <x:v>BEE24-CP003</x:v>
      </x:c>
      <x:c r="J78" t="str">
        <x:v>Components</x:v>
      </x:c>
      <x:c r="K78" s="202" t="str">
        <x:v>CHANNEL</x:v>
      </x:c>
    </x:row>
    <x:row r="79" spans="1:11">
      <x:c r="A79" t="str">
        <x:f t="shared" si="2"/>
        <x:v>1st</x:v>
      </x:c>
      <x:c r="B79" s="57">
        <x:v>76</x:v>
      </x:c>
      <x:c r="D79" s="198" t="s">
        <x:v>1923</x:v>
      </x:c>
      <x:c r="E79" t="s">
        <x:v>1696</x:v>
      </x:c>
      <x:c r="F79" s="202" t="s">
        <x:v>1920</x:v>
      </x:c>
      <x:c r="I79" s="413" t="str">
        <x:v>BEE25-CT001</x:v>
      </x:c>
      <x:c r="J79" t="str">
        <x:v>Components</x:v>
      </x:c>
      <x:c r="K79" s="202" t="str">
        <x:v>Terminal</x:v>
      </x:c>
    </x:row>
    <x:row r="80" spans="1:11">
      <x:c r="A80" t="str">
        <x:f t="shared" si="2"/>
        <x:v>1st</x:v>
      </x:c>
      <x:c r="B80" s="57">
        <x:v>77</x:v>
      </x:c>
      <x:c r="D80" s="198" t="s">
        <x:v>1924</x:v>
      </x:c>
      <x:c r="E80" t="s">
        <x:v>1696</x:v>
      </x:c>
      <x:c r="F80" s="202" t="s">
        <x:v>1920</x:v>
      </x:c>
      <x:c r="I80" s="413" t="str">
        <x:v>TUBE0000101</x:v>
      </x:c>
      <x:c r="J80" t="str">
        <x:v>EV-V4 Test Parts</x:v>
      </x:c>
      <x:c r="K80" s="202" t="str">
        <x:v>DBJ033</x:v>
      </x:c>
    </x:row>
    <x:row r="81" spans="1:11">
      <x:c r="A81" t="str">
        <x:f t="shared" si="2"/>
        <x:v>1st</x:v>
      </x:c>
      <x:c r="B81" s="57">
        <x:v>78</x:v>
      </x:c>
      <x:c r="D81" s="198" t="s">
        <x:v>1925</x:v>
      </x:c>
      <x:c r="E81" t="s">
        <x:v>1696</x:v>
      </x:c>
      <x:c r="F81" s="202" t="s">
        <x:v>1920</x:v>
      </x:c>
      <x:c r="I81" s="413" t="str">
        <x:v>TUBE0000104</x:v>
      </x:c>
      <x:c r="J81" t="str">
        <x:v>EV-V4 Test Parts</x:v>
      </x:c>
      <x:c r="K81" s="202" t="str">
        <x:v>CG13-38 (5M)</x:v>
      </x:c>
    </x:row>
    <x:row r="82" spans="1:11">
      <x:c r="A82" t="str">
        <x:f>IF(E76="","3rd",IF(E76="Components","2nd","1st"))</x:f>
        <x:v>1st</x:v>
      </x:c>
      <x:c r="B82" s="57">
        <x:v>79</x:v>
      </x:c>
      <x:c r="D82" s="198" t="s">
        <x:v>2120</x:v>
      </x:c>
      <x:c r="E82" s="104" t="s">
        <x:v>1808</x:v>
      </x:c>
      <x:c r="F82" s="202" t="s">
        <x:v>2121</x:v>
      </x:c>
      <x:c r="I82" s="413" t="str">
        <x:v>UKLA0-05011</x:v>
      </x:c>
      <x:c r="J82" t="str">
        <x:v>EV-V4 Test Parts</x:v>
      </x:c>
      <x:c r="K82" s="202" t="str">
        <x:v>CG19-38 (08) (7M)</x:v>
      </x:c>
    </x:row>
    <x:row r="83" spans="1:11">
      <x:c r="A83" t="s">
        <x:v>1548</x:v>
      </x:c>
      <x:c r="B83" s="57">
        <x:v>80</x:v>
      </x:c>
      <x:c r="D83" s="198" t="s">
        <x:v>2122</x:v>
      </x:c>
      <x:c r="E83" s="104" t="s">
        <x:v>1808</x:v>
      </x:c>
      <x:c r="F83" s="202" t="s">
        <x:v>2123</x:v>
      </x:c>
      <x:c r="I83" s="413" t="str">
        <x:v>PZ38-14A033-MD</x:v>
      </x:c>
      <x:c r="J83" t="str">
        <x:v>BEV-E (AWD/RWD, V710)</x:v>
      </x:c>
      <x:c r="K83" s="202" t="str">
        <x:v>MCA CONNECTOR CLIP</x:v>
      </x:c>
    </x:row>
    <x:row r="84" spans="1:11">
      <x:c r="A84" t="s">
        <x:v>1548</x:v>
      </x:c>
      <x:c r="B84" s="57">
        <x:v>81</x:v>
      </x:c>
      <x:c r="D84" s="198" t="s">
        <x:v>2125</x:v>
      </x:c>
      <x:c r="E84" s="104" t="s">
        <x:v>1808</x:v>
      </x:c>
      <x:c r="F84" s="202" t="s">
        <x:v>1920</x:v>
      </x:c>
      <x:c r="I84" s="413" t="str">
        <x:v>SZ38-10B694-AD</x:v>
      </x:c>
      <x:c r="J84" t="str">
        <x:v>BEV-E2 (V710)</x:v>
      </x:c>
      <x:c r="K84" s="202" t="str">
        <x:v>BEV-E2 MAIN W/H ASSY</x:v>
      </x:c>
    </x:row>
    <x:row r="85" spans="1:11">
      <x:c r="A85" t="s">
        <x:v>1548</x:v>
      </x:c>
      <x:c r="B85" s="57">
        <x:v>82</x:v>
      </x:c>
      <x:c r="D85" s="198" t="s">
        <x:v>2126</x:v>
      </x:c>
      <x:c r="E85" s="104" t="s">
        <x:v>1808</x:v>
      </x:c>
      <x:c r="F85" s="202" t="s">
        <x:v>1920</x:v>
      </x:c>
      <x:c r="I85" s="413" t="str">
        <x:v>SZ38-10B694-AE</x:v>
      </x:c>
      <x:c r="J85" t="str">
        <x:v>BEV-E2 (V710)</x:v>
      </x:c>
      <x:c r="K85" s="202" t="str">
        <x:v>BEV-E2 MAIN W/H ASSY</x:v>
      </x:c>
    </x:row>
    <x:row r="86" spans="1:11">
      <x:c r="A86" t="s">
        <x:v>1548</x:v>
      </x:c>
      <x:c r="B86" s="57">
        <x:v>83</x:v>
      </x:c>
      <x:c r="D86" s="198" t="s">
        <x:v>2127</x:v>
      </x:c>
      <x:c r="E86" s="104" t="s">
        <x:v>1808</x:v>
      </x:c>
      <x:c r="F86" s="202" t="s">
        <x:v>1920</x:v>
      </x:c>
      <x:c r="I86" s="413" t="str">
        <x:v>TZ38-10B694-CB</x:v>
      </x:c>
      <x:c r="J86" t="str">
        <x:v>BEV-E (AWD/RWD, V710)</x:v>
      </x:c>
      <x:c r="K86" s="202" t="str">
        <x:v>AWD Main length extended</x:v>
      </x:c>
    </x:row>
    <x:row r="87" spans="1:11">
      <x:c r="A87" t="s">
        <x:v>1548</x:v>
      </x:c>
      <x:c r="B87" s="57">
        <x:v>84</x:v>
      </x:c>
      <x:c r="D87" s="198" t="s">
        <x:v>2128</x:v>
      </x:c>
      <x:c r="E87" s="104" t="s">
        <x:v>1808</x:v>
      </x:c>
      <x:c r="F87" s="202" t="s">
        <x:v>1920</x:v>
      </x:c>
      <x:c r="I87" s="413" t="str">
        <x:v>TZ38-14A033-AB</x:v>
      </x:c>
      <x:c r="J87" t="str">
        <x:v>BEV-E (AWD/RWD, V710)</x:v>
      </x:c>
      <x:c r="K87" s="202" t="str">
        <x:v>BUSBAR</x:v>
      </x:c>
    </x:row>
    <x:row r="88" spans="1:11">
      <x:c r="A88" t="s">
        <x:v>1548</x:v>
      </x:c>
      <x:c r="B88" s="57">
        <x:v>85</x:v>
      </x:c>
      <x:c r="D88" s="198" t="s">
        <x:v>2129</x:v>
      </x:c>
      <x:c r="E88" s="104" t="s">
        <x:v>1808</x:v>
      </x:c>
      <x:c r="F88" s="202" t="s">
        <x:v>1920</x:v>
      </x:c>
      <x:c r="I88" s="413" t="str">
        <x:v>TZ38-14A033-BB</x:v>
      </x:c>
      <x:c r="J88" t="str">
        <x:v>BEV-E (AWD/RWD, V710)</x:v>
      </x:c>
      <x:c r="K88" s="202" t="str">
        <x:v>BUSBAR</x:v>
      </x:c>
    </x:row>
    <x:row r="89" spans="1:11">
      <x:c r="A89" t="s">
        <x:v>1548</x:v>
      </x:c>
      <x:c r="B89" s="57">
        <x:v>86</x:v>
      </x:c>
      <x:c r="D89" s="198" t="s">
        <x:v>2130</x:v>
      </x:c>
      <x:c r="E89" s="104" t="s">
        <x:v>1808</x:v>
      </x:c>
      <x:c r="F89" s="202" t="s">
        <x:v>1920</x:v>
      </x:c>
      <x:c r="I89" s="413" t="str">
        <x:v>TZ38-14A033-CB</x:v>
      </x:c>
      <x:c r="J89" t="str">
        <x:v>BEV-E (AWD/RWD, V710)</x:v>
      </x:c>
      <x:c r="K89" s="202" t="str">
        <x:v>BUSBAR</x:v>
      </x:c>
    </x:row>
    <x:row r="90" spans="1:11">
      <x:c r="A90" t="s">
        <x:v>1548</x:v>
      </x:c>
      <x:c r="B90" s="57">
        <x:v>87</x:v>
      </x:c>
      <x:c r="D90" s="198" t="s">
        <x:v>2133</x:v>
      </x:c>
      <x:c r="E90" s="104" t="s">
        <x:v>1808</x:v>
      </x:c>
      <x:c r="F90" s="202" t="s">
        <x:v>1920</x:v>
      </x:c>
      <x:c r="I90" s="413" t="str">
        <x:v>TZ38-14A033-DB</x:v>
      </x:c>
      <x:c r="J90" t="str">
        <x:v>BEV-E (AWD/RWD, V710)</x:v>
      </x:c>
      <x:c r="K90" s="202" t="str">
        <x:v>BUSBAR</x:v>
      </x:c>
    </x:row>
    <x:row r="91" spans="1:11">
      <x:c r="A91" t="s">
        <x:v>1548</x:v>
      </x:c>
      <x:c r="B91" s="57">
        <x:v>88</x:v>
      </x:c>
      <x:c r="D91" s="198" t="s">
        <x:v>2135</x:v>
      </x:c>
      <x:c r="E91" s="104" t="s">
        <x:v>1808</x:v>
      </x:c>
      <x:c r="F91" s="202" t="s">
        <x:v>1920</x:v>
      </x:c>
      <x:c r="I91" s="413" t="str">
        <x:v>TZ38-14A033-EB</x:v>
      </x:c>
      <x:c r="J91" t="str">
        <x:v>BEV-E (AWD/RWD, V710)</x:v>
      </x:c>
      <x:c r="K91" s="202" t="str">
        <x:v>BUSBAR</x:v>
      </x:c>
    </x:row>
    <x:row r="92" spans="1:11">
      <x:c r="A92" t="s">
        <x:v>1548</x:v>
      </x:c>
      <x:c r="B92" s="57">
        <x:v>89</x:v>
      </x:c>
      <x:c r="D92" s="198" t="s">
        <x:v>2124</x:v>
      </x:c>
      <x:c r="E92" s="104" t="s">
        <x:v>1808</x:v>
      </x:c>
      <x:c r="F92" s="202" t="s">
        <x:v>53</x:v>
      </x:c>
      <x:c r="I92" s="413" t="str">
        <x:v>TZ38-14A033-GB</x:v>
      </x:c>
      <x:c r="J92" t="str">
        <x:v>BEV-E (AWD/RWD, V710)</x:v>
      </x:c>
      <x:c r="K92" s="202" t="str">
        <x:v>BUSBAR</x:v>
      </x:c>
    </x:row>
    <x:row r="93" spans="1:11">
      <x:c r="A93" t="s">
        <x:v>1548</x:v>
      </x:c>
      <x:c r="B93" s="57">
        <x:v>90</x:v>
      </x:c>
      <x:c r="D93" s="853" t="s">
        <x:v>2131</x:v>
      </x:c>
      <x:c r="E93" s="104" t="s">
        <x:v>1808</x:v>
      </x:c>
      <x:c r="F93" s="204" t="s">
        <x:v>286</x:v>
      </x:c>
      <x:c r="I93" s="413" t="str">
        <x:v>TZ38-14A033-KB</x:v>
      </x:c>
      <x:c r="J93" t="str">
        <x:v>BEV-E (AWD/RWD, V710)</x:v>
      </x:c>
      <x:c r="K93" s="202" t="str">
        <x:v>BUSBAR</x:v>
      </x:c>
    </x:row>
    <x:row r="94" spans="1:11">
      <x:c r="A94" t="s">
        <x:v>1548</x:v>
      </x:c>
      <x:c r="B94" s="57">
        <x:v>91</x:v>
      </x:c>
      <x:c r="D94" s="812" t="s">
        <x:v>2194</x:v>
      </x:c>
      <x:c r="E94" s="104" t="s">
        <x:v>1800</x:v>
      </x:c>
      <x:c r="F94" s="813" t="s">
        <x:v>2193</x:v>
      </x:c>
      <x:c r="I94" s="413" t="str">
        <x:v>TZ38-14A033-LB</x:v>
      </x:c>
      <x:c r="J94" t="str">
        <x:v>BEV-E (AWD/RWD, V710)</x:v>
      </x:c>
      <x:c r="K94" s="202" t="str">
        <x:v>BUSBAR</x:v>
      </x:c>
    </x:row>
    <x:row r="95" spans="1:11">
      <x:c r="A95" t="s">
        <x:v>1548</x:v>
      </x:c>
      <x:c r="B95" s="57">
        <x:v>92</x:v>
      </x:c>
      <x:c r="D95" s="812" t="s">
        <x:v>1632</x:v>
      </x:c>
      <x:c r="E95" s="104" t="s">
        <x:v>1800</x:v>
      </x:c>
      <x:c r="F95" s="813" t="s">
        <x:v>2193</x:v>
      </x:c>
      <x:c r="I95" s="413" t="str">
        <x:v>TZ38-14B680-AB</x:v>
      </x:c>
      <x:c r="J95" t="str">
        <x:v>BEV-E (AWD/RWD, V710)</x:v>
      </x:c>
      <x:c r="K95" s="202" t="str">
        <x:v>PDU</x:v>
      </x:c>
    </x:row>
    <x:row r="96" spans="1:11">
      <x:c r="A96" t="s">
        <x:v>1548</x:v>
      </x:c>
      <x:c r="B96" s="57">
        <x:v>93</x:v>
      </x:c>
      <x:c r="D96" s="198"/>
      <x:c r="E96" s="20"/>
      <x:c r="F96" s="202"/>
      <x:c r="I96" s="413">
        <x:v>0</x:v>
      </x:c>
      <x:c r="J96">
        <x:v>0</x:v>
      </x:c>
      <x:c r="K96" s="202">
        <x:v>0</x:v>
      </x:c>
    </x:row>
    <x:row r="97" spans="1:11">
      <x:c r="A97" t="s">
        <x:v>1548</x:v>
      </x:c>
      <x:c r="B97" s="57">
        <x:v>94</x:v>
      </x:c>
      <x:c r="D97" s="198"/>
      <x:c r="E97" s="20"/>
      <x:c r="F97" s="202"/>
      <x:c r="I97" s="413">
        <x:v>0</x:v>
      </x:c>
      <x:c r="J97">
        <x:v>0</x:v>
      </x:c>
      <x:c r="K97" s="202">
        <x:v>0</x:v>
      </x:c>
    </x:row>
    <x:row r="98" spans="1:11">
      <x:c r="A98" t="s">
        <x:v>1548</x:v>
      </x:c>
      <x:c r="B98" s="57">
        <x:v>95</x:v>
      </x:c>
      <x:c r="D98" s="198"/>
      <x:c r="E98" s="20"/>
      <x:c r="F98" s="202"/>
      <x:c r="I98" s="413">
        <x:v>0</x:v>
      </x:c>
      <x:c r="J98">
        <x:v>0</x:v>
      </x:c>
      <x:c r="K98" s="202">
        <x:v>0</x:v>
      </x:c>
    </x:row>
    <x:row r="99" spans="1:11">
      <x:c r="A99" t="s">
        <x:v>1548</x:v>
      </x:c>
      <x:c r="B99" s="57">
        <x:v>96</x:v>
      </x:c>
      <x:c r="D99" s="198"/>
      <x:c r="E99" s="20"/>
      <x:c r="F99" s="202"/>
      <x:c r="I99" s="413">
        <x:v>0</x:v>
      </x:c>
      <x:c r="J99">
        <x:v>0</x:v>
      </x:c>
      <x:c r="K99" s="202">
        <x:v>0</x:v>
      </x:c>
    </x:row>
    <x:row r="100" spans="1:11">
      <x:c r="A100" t="s">
        <x:v>1548</x:v>
      </x:c>
      <x:c r="B100" s="57">
        <x:v>97</x:v>
      </x:c>
      <x:c r="D100" s="198"/>
      <x:c r="E100" s="20"/>
      <x:c r="F100" s="202"/>
      <x:c r="I100" s="413">
        <x:v>0</x:v>
      </x:c>
      <x:c r="J100">
        <x:v>0</x:v>
      </x:c>
      <x:c r="K100" s="202">
        <x:v>0</x:v>
      </x:c>
    </x:row>
    <x:row r="101" spans="1:11" ht="15.75" customHeight="1">
      <x:c r="A101" t="s">
        <x:v>1548</x:v>
      </x:c>
      <x:c r="B101" s="57">
        <x:v>98</x:v>
      </x:c>
      <x:c r="D101" s="198"/>
      <x:c r="E101" s="20"/>
      <x:c r="F101" s="202"/>
      <x:c r="I101" s="413">
        <x:v>0</x:v>
      </x:c>
      <x:c r="J101">
        <x:v>0</x:v>
      </x:c>
      <x:c r="K101" s="202">
        <x:v>0</x:v>
      </x:c>
    </x:row>
    <x:row r="102" spans="1:11">
      <x:c r="A102" t="s">
        <x:v>1548</x:v>
      </x:c>
      <x:c r="B102" s="57">
        <x:v>99</x:v>
      </x:c>
      <x:c r="D102" s="198"/>
      <x:c r="E102" s="20"/>
      <x:c r="F102" s="202"/>
      <x:c r="I102" s="413">
        <x:v>0</x:v>
      </x:c>
      <x:c r="J102">
        <x:v>0</x:v>
      </x:c>
      <x:c r="K102" s="202">
        <x:v>0</x:v>
      </x:c>
    </x:row>
    <x:row r="103" spans="1:11">
      <x:c r="A103" t="s">
        <x:v>1548</x:v>
      </x:c>
      <x:c r="B103" s="57">
        <x:v>100</x:v>
      </x:c>
      <x:c r="D103" s="198"/>
      <x:c r="E103" s="20"/>
      <x:c r="F103" s="202"/>
      <x:c r="I103" s="413">
        <x:v>0</x:v>
      </x:c>
      <x:c r="J103">
        <x:v>0</x:v>
      </x:c>
      <x:c r="K103" s="202">
        <x:v>0</x:v>
      </x:c>
    </x:row>
    <x:row r="104" spans="1:11">
      <x:c r="A104" t="s">
        <x:v>1548</x:v>
      </x:c>
      <x:c r="B104" s="57">
        <x:v>101</x:v>
      </x:c>
      <x:c r="D104" s="198"/>
      <x:c r="E104" s="20"/>
      <x:c r="F104" s="202"/>
      <x:c r="I104" s="413">
        <x:v>0</x:v>
      </x:c>
      <x:c r="J104">
        <x:v>0</x:v>
      </x:c>
      <x:c r="K104" s="202">
        <x:v>0</x:v>
      </x:c>
    </x:row>
    <x:row r="105" spans="1:11">
      <x:c r="A105" t="s">
        <x:v>1548</x:v>
      </x:c>
      <x:c r="B105" s="57">
        <x:v>102</x:v>
      </x:c>
      <x:c r="D105" s="198"/>
      <x:c r="E105" s="20"/>
      <x:c r="F105" s="202"/>
      <x:c r="I105" s="413">
        <x:v>0</x:v>
      </x:c>
      <x:c r="J105">
        <x:v>0</x:v>
      </x:c>
      <x:c r="K105" s="202">
        <x:v>0</x:v>
      </x:c>
    </x:row>
    <x:row r="106" spans="1:11">
      <x:c r="A106" t="s">
        <x:v>1548</x:v>
      </x:c>
      <x:c r="B106" s="57">
        <x:v>103</x:v>
      </x:c>
      <x:c r="D106" s="198"/>
      <x:c r="E106" s="20"/>
      <x:c r="F106" s="202"/>
      <x:c r="I106" s="413">
        <x:v>0</x:v>
      </x:c>
      <x:c r="J106">
        <x:v>0</x:v>
      </x:c>
      <x:c r="K106" s="202">
        <x:v>0</x:v>
      </x:c>
    </x:row>
    <x:row r="107" spans="1:11">
      <x:c r="A107" t="s">
        <x:v>1548</x:v>
      </x:c>
      <x:c r="B107" s="57">
        <x:v>104</x:v>
      </x:c>
      <x:c r="D107" s="198"/>
      <x:c r="E107" s="20"/>
      <x:c r="F107" s="202"/>
      <x:c r="I107" s="413">
        <x:v>0</x:v>
      </x:c>
      <x:c r="J107">
        <x:v>0</x:v>
      </x:c>
      <x:c r="K107" s="202">
        <x:v>0</x:v>
      </x:c>
    </x:row>
    <x:row r="108" spans="1:11">
      <x:c r="A108" t="s">
        <x:v>1548</x:v>
      </x:c>
      <x:c r="B108" s="57">
        <x:v>105</x:v>
      </x:c>
      <x:c r="D108" s="198"/>
      <x:c r="E108" s="20"/>
      <x:c r="F108" s="202"/>
      <x:c r="I108" s="413">
        <x:v>0</x:v>
      </x:c>
      <x:c r="J108">
        <x:v>0</x:v>
      </x:c>
      <x:c r="K108" s="202">
        <x:v>0</x:v>
      </x:c>
    </x:row>
    <x:row r="109" spans="1:11">
      <x:c r="A109" t="s">
        <x:v>1548</x:v>
      </x:c>
      <x:c r="B109" s="57">
        <x:v>106</x:v>
      </x:c>
      <x:c r="D109" s="198"/>
      <x:c r="E109" s="20"/>
      <x:c r="F109" s="202"/>
      <x:c r="I109" s="413">
        <x:v>0</x:v>
      </x:c>
      <x:c r="J109">
        <x:v>0</x:v>
      </x:c>
      <x:c r="K109" s="202">
        <x:v>0</x:v>
      </x:c>
    </x:row>
    <x:row r="110" spans="1:11">
      <x:c r="A110" t="s">
        <x:v>1548</x:v>
      </x:c>
      <x:c r="B110" s="57">
        <x:v>107</x:v>
      </x:c>
      <x:c r="D110" s="198"/>
      <x:c r="E110" s="20"/>
      <x:c r="F110" s="202"/>
      <x:c r="I110" s="413">
        <x:v>0</x:v>
      </x:c>
      <x:c r="J110">
        <x:v>0</x:v>
      </x:c>
      <x:c r="K110" s="202">
        <x:v>0</x:v>
      </x:c>
    </x:row>
    <x:row r="111" spans="1:11">
      <x:c r="A111" t="s">
        <x:v>1548</x:v>
      </x:c>
      <x:c r="B111" s="57">
        <x:v>108</x:v>
      </x:c>
      <x:c r="D111" s="198"/>
      <x:c r="E111" s="20"/>
      <x:c r="F111" s="202"/>
      <x:c r="I111" s="413">
        <x:v>0</x:v>
      </x:c>
      <x:c r="J111">
        <x:v>0</x:v>
      </x:c>
      <x:c r="K111" s="202">
        <x:v>0</x:v>
      </x:c>
    </x:row>
    <x:row r="112" spans="1:11">
      <x:c r="A112" t="s">
        <x:v>1548</x:v>
      </x:c>
      <x:c r="B112" s="57">
        <x:v>109</x:v>
      </x:c>
      <x:c r="D112" s="198"/>
      <x:c r="E112" s="20"/>
      <x:c r="F112" s="202"/>
      <x:c r="I112" s="413">
        <x:v>0</x:v>
      </x:c>
      <x:c r="J112">
        <x:v>0</x:v>
      </x:c>
      <x:c r="K112" s="202">
        <x:v>0</x:v>
      </x:c>
    </x:row>
    <x:row r="113" spans="1:11">
      <x:c r="A113" t="s">
        <x:v>1548</x:v>
      </x:c>
      <x:c r="B113" s="57">
        <x:v>110</x:v>
      </x:c>
      <x:c r="D113" s="198"/>
      <x:c r="E113" s="20"/>
      <x:c r="F113" s="202"/>
      <x:c r="I113" s="413">
        <x:v>0</x:v>
      </x:c>
      <x:c r="J113">
        <x:v>0</x:v>
      </x:c>
      <x:c r="K113" s="202">
        <x:v>0</x:v>
      </x:c>
    </x:row>
    <x:row r="114" spans="1:11">
      <x:c r="A114" t="s">
        <x:v>1548</x:v>
      </x:c>
      <x:c r="B114" s="57">
        <x:v>111</x:v>
      </x:c>
      <x:c r="D114" s="198"/>
      <x:c r="E114" s="20"/>
      <x:c r="F114" s="202"/>
      <x:c r="I114" s="413">
        <x:v>0</x:v>
      </x:c>
      <x:c r="J114">
        <x:v>0</x:v>
      </x:c>
      <x:c r="K114" s="202">
        <x:v>0</x:v>
      </x:c>
    </x:row>
    <x:row r="115" spans="1:11">
      <x:c r="A115" t="s">
        <x:v>1548</x:v>
      </x:c>
      <x:c r="B115" s="57">
        <x:v>112</x:v>
      </x:c>
      <x:c r="D115" s="198"/>
      <x:c r="E115" s="20"/>
      <x:c r="F115" s="202"/>
      <x:c r="I115" s="413">
        <x:v>0</x:v>
      </x:c>
      <x:c r="J115">
        <x:v>0</x:v>
      </x:c>
      <x:c r="K115" s="202">
        <x:v>0</x:v>
      </x:c>
    </x:row>
    <x:row r="116" spans="1:11">
      <x:c r="A116" t="s">
        <x:v>1548</x:v>
      </x:c>
      <x:c r="B116" s="57">
        <x:v>113</x:v>
      </x:c>
      <x:c r="D116" s="198"/>
      <x:c r="E116" s="20"/>
      <x:c r="F116" s="202"/>
      <x:c r="I116" s="413">
        <x:v>0</x:v>
      </x:c>
      <x:c r="J116">
        <x:v>0</x:v>
      </x:c>
      <x:c r="K116" s="202">
        <x:v>0</x:v>
      </x:c>
    </x:row>
    <x:row r="117" spans="1:11">
      <x:c r="A117" t="s">
        <x:v>1548</x:v>
      </x:c>
      <x:c r="B117" s="57">
        <x:v>114</x:v>
      </x:c>
      <x:c r="D117" s="198"/>
      <x:c r="E117" s="20"/>
      <x:c r="F117" s="202"/>
      <x:c r="I117" s="413">
        <x:v>0</x:v>
      </x:c>
      <x:c r="J117">
        <x:v>0</x:v>
      </x:c>
      <x:c r="K117" s="202">
        <x:v>0</x:v>
      </x:c>
    </x:row>
    <x:row r="118" spans="1:11">
      <x:c r="A118" t="s">
        <x:v>1548</x:v>
      </x:c>
      <x:c r="B118" s="57">
        <x:v>115</x:v>
      </x:c>
      <x:c r="D118" s="198"/>
      <x:c r="E118" s="20"/>
      <x:c r="F118" s="202"/>
      <x:c r="I118" s="413">
        <x:v>0</x:v>
      </x:c>
      <x:c r="J118">
        <x:v>0</x:v>
      </x:c>
      <x:c r="K118" s="202">
        <x:v>0</x:v>
      </x:c>
    </x:row>
    <x:row r="119" spans="1:11">
      <x:c r="A119" t="s">
        <x:v>1548</x:v>
      </x:c>
      <x:c r="B119" s="57">
        <x:v>116</x:v>
      </x:c>
      <x:c r="D119" s="198"/>
      <x:c r="E119" s="20"/>
      <x:c r="F119" s="202"/>
      <x:c r="I119" s="413">
        <x:v>0</x:v>
      </x:c>
      <x:c r="J119">
        <x:v>0</x:v>
      </x:c>
      <x:c r="K119" s="202">
        <x:v>0</x:v>
      </x:c>
    </x:row>
    <x:row r="120" spans="1:11">
      <x:c r="A120" t="s">
        <x:v>1548</x:v>
      </x:c>
      <x:c r="B120" s="57">
        <x:v>117</x:v>
      </x:c>
      <x:c r="D120" s="198"/>
      <x:c r="E120" s="20"/>
      <x:c r="F120" s="202"/>
      <x:c r="I120" s="413">
        <x:v>0</x:v>
      </x:c>
      <x:c r="J120">
        <x:v>0</x:v>
      </x:c>
      <x:c r="K120" s="202">
        <x:v>0</x:v>
      </x:c>
    </x:row>
    <x:row r="121" spans="1:11">
      <x:c r="A121" t="s">
        <x:v>1548</x:v>
      </x:c>
      <x:c r="B121" s="57">
        <x:v>118</x:v>
      </x:c>
      <x:c r="D121" s="198"/>
      <x:c r="E121" s="20"/>
      <x:c r="F121" s="202"/>
      <x:c r="I121" s="413">
        <x:v>0</x:v>
      </x:c>
      <x:c r="J121">
        <x:v>0</x:v>
      </x:c>
      <x:c r="K121" s="202">
        <x:v>0</x:v>
      </x:c>
    </x:row>
    <x:row r="122" spans="1:11">
      <x:c r="A122" t="s">
        <x:v>1548</x:v>
      </x:c>
      <x:c r="B122" s="57">
        <x:v>119</x:v>
      </x:c>
      <x:c r="D122" s="198"/>
      <x:c r="E122" s="20"/>
      <x:c r="F122" s="202"/>
      <x:c r="I122" s="413">
        <x:v>0</x:v>
      </x:c>
      <x:c r="J122">
        <x:v>0</x:v>
      </x:c>
      <x:c r="K122" s="202">
        <x:v>0</x:v>
      </x:c>
    </x:row>
    <x:row r="123" spans="1:11">
      <x:c r="A123" t="s">
        <x:v>1548</x:v>
      </x:c>
      <x:c r="B123" s="57">
        <x:v>120</x:v>
      </x:c>
      <x:c r="D123" s="198"/>
      <x:c r="E123" s="20"/>
      <x:c r="F123" s="202"/>
      <x:c r="I123" s="413">
        <x:v>0</x:v>
      </x:c>
      <x:c r="J123">
        <x:v>0</x:v>
      </x:c>
      <x:c r="K123" s="202">
        <x:v>0</x:v>
      </x:c>
    </x:row>
    <x:row r="124" spans="1:11">
      <x:c r="A124" t="s">
        <x:v>1548</x:v>
      </x:c>
      <x:c r="B124" s="57">
        <x:v>121</x:v>
      </x:c>
      <x:c r="D124" s="198"/>
      <x:c r="E124" s="20"/>
      <x:c r="F124" s="202"/>
      <x:c r="I124" s="413">
        <x:v>0</x:v>
      </x:c>
      <x:c r="J124">
        <x:v>0</x:v>
      </x:c>
      <x:c r="K124" s="202">
        <x:v>0</x:v>
      </x:c>
    </x:row>
    <x:row r="125" spans="1:11">
      <x:c r="A125" t="s">
        <x:v>1548</x:v>
      </x:c>
      <x:c r="B125" s="57">
        <x:v>122</x:v>
      </x:c>
      <x:c r="D125" s="413"/>
      <x:c r="E125" s="20"/>
      <x:c r="F125" s="202"/>
      <x:c r="I125" s="413">
        <x:v>0</x:v>
      </x:c>
      <x:c r="J125">
        <x:v>0</x:v>
      </x:c>
      <x:c r="K125" s="202">
        <x:v>0</x:v>
      </x:c>
    </x:row>
    <x:row r="126" spans="1:11">
      <x:c r="A126" t="s">
        <x:v>1548</x:v>
      </x:c>
      <x:c r="B126" s="57">
        <x:v>123</x:v>
      </x:c>
      <x:c r="D126" s="198"/>
      <x:c r="E126" s="20"/>
      <x:c r="F126" s="202"/>
      <x:c r="I126" s="413">
        <x:v>0</x:v>
      </x:c>
      <x:c r="J126">
        <x:v>0</x:v>
      </x:c>
      <x:c r="K126" s="202">
        <x:v>0</x:v>
      </x:c>
    </x:row>
    <x:row r="127" spans="1:11">
      <x:c r="A127" t="s">
        <x:v>1548</x:v>
      </x:c>
      <x:c r="B127" s="57">
        <x:v>124</x:v>
      </x:c>
      <x:c r="D127" s="198"/>
      <x:c r="E127" s="20"/>
      <x:c r="F127" s="202"/>
      <x:c r="I127" s="413">
        <x:v>0</x:v>
      </x:c>
      <x:c r="J127">
        <x:v>0</x:v>
      </x:c>
      <x:c r="K127" s="202">
        <x:v>0</x:v>
      </x:c>
    </x:row>
    <x:row r="128" spans="1:11">
      <x:c r="A128" t="s">
        <x:v>1548</x:v>
      </x:c>
      <x:c r="B128" s="57">
        <x:v>125</x:v>
      </x:c>
      <x:c r="D128" s="198"/>
      <x:c r="F128" s="202"/>
      <x:c r="I128" s="413">
        <x:v>0</x:v>
      </x:c>
      <x:c r="J128">
        <x:v>0</x:v>
      </x:c>
      <x:c r="K128" s="202">
        <x:v>0</x:v>
      </x:c>
    </x:row>
    <x:row r="129" spans="1:11">
      <x:c r="A129" t="str">
        <x:f t="shared" ref="A129:A152" si="3">IF(E129="","3rd",IF(E129="Components","2nd","1st"))</x:f>
        <x:v>3rd</x:v>
      </x:c>
      <x:c r="B129" s="57">
        <x:f>+B128+1</x:f>
        <x:v>126</x:v>
      </x:c>
      <x:c r="D129" s="198"/>
      <x:c r="F129" s="202"/>
      <x:c r="I129" s="413">
        <x:v>0</x:v>
      </x:c>
      <x:c r="J129">
        <x:v>0</x:v>
      </x:c>
      <x:c r="K129" s="202">
        <x:v>0</x:v>
      </x:c>
    </x:row>
    <x:row r="130" spans="1:11">
      <x:c r="A130" t="str">
        <x:f t="shared" si="3"/>
        <x:v>3rd</x:v>
      </x:c>
      <x:c r="B130" s="57">
        <x:f t="shared" ref="B130:B158" si="4">+B129+1</x:f>
        <x:v>127</x:v>
      </x:c>
      <x:c r="D130" s="198"/>
      <x:c r="F130" s="202"/>
      <x:c r="I130" s="413">
        <x:v>0</x:v>
      </x:c>
      <x:c r="J130">
        <x:v>0</x:v>
      </x:c>
      <x:c r="K130" s="202">
        <x:v>0</x:v>
      </x:c>
    </x:row>
    <x:row r="131" spans="1:11">
      <x:c r="A131" t="str">
        <x:f t="shared" si="3"/>
        <x:v>3rd</x:v>
      </x:c>
      <x:c r="B131" s="57">
        <x:f t="shared" si="4"/>
        <x:v>128</x:v>
      </x:c>
      <x:c r="D131" s="198"/>
      <x:c r="F131" s="202"/>
      <x:c r="I131" s="413">
        <x:v>0</x:v>
      </x:c>
      <x:c r="J131">
        <x:v>0</x:v>
      </x:c>
      <x:c r="K131" s="202">
        <x:v>0</x:v>
      </x:c>
    </x:row>
    <x:row r="132" spans="1:11">
      <x:c r="A132" t="str">
        <x:f t="shared" si="3"/>
        <x:v>3rd</x:v>
      </x:c>
      <x:c r="B132" s="57">
        <x:f t="shared" si="4"/>
        <x:v>129</x:v>
      </x:c>
      <x:c r="D132" s="198"/>
      <x:c r="F132" s="202"/>
      <x:c r="I132" s="413">
        <x:v>0</x:v>
      </x:c>
      <x:c r="J132">
        <x:v>0</x:v>
      </x:c>
      <x:c r="K132" s="202">
        <x:v>0</x:v>
      </x:c>
    </x:row>
    <x:row r="133" spans="1:11">
      <x:c r="A133" t="str">
        <x:f t="shared" si="3"/>
        <x:v>3rd</x:v>
      </x:c>
      <x:c r="B133" s="57">
        <x:f t="shared" si="4"/>
        <x:v>130</x:v>
      </x:c>
      <x:c r="D133" s="198"/>
      <x:c r="F133" s="202"/>
      <x:c r="I133" s="413">
        <x:v>0</x:v>
      </x:c>
      <x:c r="J133">
        <x:v>0</x:v>
      </x:c>
      <x:c r="K133" s="202">
        <x:v>0</x:v>
      </x:c>
    </x:row>
    <x:row r="134" spans="1:11">
      <x:c r="A134" t="str">
        <x:f t="shared" si="3"/>
        <x:v>3rd</x:v>
      </x:c>
      <x:c r="B134" s="57">
        <x:f t="shared" si="4"/>
        <x:v>131</x:v>
      </x:c>
      <x:c r="D134" s="198"/>
      <x:c r="F134" s="202"/>
      <x:c r="I134" s="413">
        <x:v>0</x:v>
      </x:c>
      <x:c r="J134">
        <x:v>0</x:v>
      </x:c>
      <x:c r="K134" s="202">
        <x:v>0</x:v>
      </x:c>
    </x:row>
    <x:row r="135" spans="1:11">
      <x:c r="A135" t="str">
        <x:f t="shared" si="3"/>
        <x:v>3rd</x:v>
      </x:c>
      <x:c r="B135" s="57">
        <x:f t="shared" si="4"/>
        <x:v>132</x:v>
      </x:c>
      <x:c r="D135" s="198"/>
      <x:c r="F135" s="202"/>
      <x:c r="I135" s="413">
        <x:v>0</x:v>
      </x:c>
      <x:c r="J135">
        <x:v>0</x:v>
      </x:c>
      <x:c r="K135" s="202">
        <x:v>0</x:v>
      </x:c>
    </x:row>
    <x:row r="136" spans="1:11">
      <x:c r="A136" t="str">
        <x:f t="shared" si="3"/>
        <x:v>3rd</x:v>
      </x:c>
      <x:c r="B136" s="57">
        <x:f t="shared" si="4"/>
        <x:v>133</x:v>
      </x:c>
      <x:c r="D136" s="198"/>
      <x:c r="F136" s="202"/>
      <x:c r="I136" s="413">
        <x:v>0</x:v>
      </x:c>
      <x:c r="J136">
        <x:v>0</x:v>
      </x:c>
      <x:c r="K136" s="202">
        <x:v>0</x:v>
      </x:c>
    </x:row>
    <x:row r="137" spans="1:11">
      <x:c r="A137" t="str">
        <x:f t="shared" si="3"/>
        <x:v>3rd</x:v>
      </x:c>
      <x:c r="B137" s="57">
        <x:f t="shared" si="4"/>
        <x:v>134</x:v>
      </x:c>
      <x:c r="D137" s="198"/>
      <x:c r="F137" s="202"/>
      <x:c r="I137" s="413">
        <x:v>0</x:v>
      </x:c>
      <x:c r="J137">
        <x:v>0</x:v>
      </x:c>
      <x:c r="K137" s="202">
        <x:v>0</x:v>
      </x:c>
    </x:row>
    <x:row r="138" spans="1:11">
      <x:c r="A138" t="str">
        <x:f t="shared" si="3"/>
        <x:v>3rd</x:v>
      </x:c>
      <x:c r="B138" s="57">
        <x:f t="shared" si="4"/>
        <x:v>135</x:v>
      </x:c>
      <x:c r="D138" s="198"/>
      <x:c r="F138" s="202"/>
      <x:c r="I138" s="413">
        <x:v>0</x:v>
      </x:c>
      <x:c r="J138">
        <x:v>0</x:v>
      </x:c>
      <x:c r="K138" s="202">
        <x:v>0</x:v>
      </x:c>
    </x:row>
    <x:row r="139" spans="1:11">
      <x:c r="A139" t="str">
        <x:f t="shared" si="3"/>
        <x:v>3rd</x:v>
      </x:c>
      <x:c r="B139" s="57">
        <x:f t="shared" si="4"/>
        <x:v>136</x:v>
      </x:c>
      <x:c r="D139" s="198"/>
      <x:c r="F139" s="202"/>
      <x:c r="I139" s="413">
        <x:v>0</x:v>
      </x:c>
      <x:c r="J139">
        <x:v>0</x:v>
      </x:c>
      <x:c r="K139" s="202">
        <x:v>0</x:v>
      </x:c>
    </x:row>
    <x:row r="140" spans="1:11">
      <x:c r="A140" t="str">
        <x:f t="shared" si="3"/>
        <x:v>3rd</x:v>
      </x:c>
      <x:c r="B140" s="57">
        <x:f t="shared" si="4"/>
        <x:v>137</x:v>
      </x:c>
      <x:c r="D140" s="198"/>
      <x:c r="F140" s="202"/>
      <x:c r="I140" s="413">
        <x:v>0</x:v>
      </x:c>
      <x:c r="J140">
        <x:v>0</x:v>
      </x:c>
      <x:c r="K140" s="202">
        <x:v>0</x:v>
      </x:c>
    </x:row>
    <x:row r="141" spans="1:11">
      <x:c r="A141" t="str">
        <x:f t="shared" si="3"/>
        <x:v>3rd</x:v>
      </x:c>
      <x:c r="B141" s="57">
        <x:f t="shared" si="4"/>
        <x:v>138</x:v>
      </x:c>
      <x:c r="D141" s="198"/>
      <x:c r="F141" s="202"/>
      <x:c r="I141" s="413">
        <x:v>0</x:v>
      </x:c>
      <x:c r="J141">
        <x:v>0</x:v>
      </x:c>
      <x:c r="K141" s="202">
        <x:v>0</x:v>
      </x:c>
    </x:row>
    <x:row r="142" spans="1:11">
      <x:c r="A142" t="str">
        <x:f t="shared" si="3"/>
        <x:v>3rd</x:v>
      </x:c>
      <x:c r="B142" s="57">
        <x:f t="shared" si="4"/>
        <x:v>139</x:v>
      </x:c>
      <x:c r="D142" s="198"/>
      <x:c r="F142" s="202"/>
      <x:c r="I142" s="413">
        <x:v>0</x:v>
      </x:c>
      <x:c r="J142">
        <x:v>0</x:v>
      </x:c>
      <x:c r="K142" s="202">
        <x:v>0</x:v>
      </x:c>
    </x:row>
    <x:row r="143" spans="1:11">
      <x:c r="A143" t="str">
        <x:f t="shared" si="3"/>
        <x:v>3rd</x:v>
      </x:c>
      <x:c r="B143" s="57">
        <x:f t="shared" si="4"/>
        <x:v>140</x:v>
      </x:c>
      <x:c r="D143" s="198"/>
      <x:c r="F143" s="202"/>
      <x:c r="I143" s="413">
        <x:v>0</x:v>
      </x:c>
      <x:c r="J143">
        <x:v>0</x:v>
      </x:c>
      <x:c r="K143" s="202">
        <x:v>0</x:v>
      </x:c>
    </x:row>
    <x:row r="144" spans="1:11">
      <x:c r="A144" t="str">
        <x:f t="shared" si="3"/>
        <x:v>3rd</x:v>
      </x:c>
      <x:c r="B144" s="57">
        <x:f t="shared" si="4"/>
        <x:v>141</x:v>
      </x:c>
      <x:c r="D144" s="198"/>
      <x:c r="F144" s="202"/>
      <x:c r="I144" s="413">
        <x:v>0</x:v>
      </x:c>
      <x:c r="J144">
        <x:v>0</x:v>
      </x:c>
      <x:c r="K144" s="202">
        <x:v>0</x:v>
      </x:c>
    </x:row>
    <x:row r="145" spans="1:11">
      <x:c r="A145" t="str">
        <x:f t="shared" si="3"/>
        <x:v>3rd</x:v>
      </x:c>
      <x:c r="B145" s="57">
        <x:f t="shared" si="4"/>
        <x:v>142</x:v>
      </x:c>
      <x:c r="D145" s="198"/>
      <x:c r="F145" s="202"/>
      <x:c r="I145" s="413">
        <x:v>0</x:v>
      </x:c>
      <x:c r="J145">
        <x:v>0</x:v>
      </x:c>
      <x:c r="K145" s="202">
        <x:v>0</x:v>
      </x:c>
    </x:row>
    <x:row r="146" spans="1:11">
      <x:c r="A146" t="str">
        <x:f t="shared" si="3"/>
        <x:v>3rd</x:v>
      </x:c>
      <x:c r="B146" s="57">
        <x:f t="shared" si="4"/>
        <x:v>143</x:v>
      </x:c>
      <x:c r="D146" s="198"/>
      <x:c r="F146" s="202"/>
      <x:c r="I146" s="413">
        <x:v>0</x:v>
      </x:c>
      <x:c r="J146">
        <x:v>0</x:v>
      </x:c>
      <x:c r="K146" s="202">
        <x:v>0</x:v>
      </x:c>
    </x:row>
    <x:row r="147" spans="1:11">
      <x:c r="A147" t="str">
        <x:f t="shared" si="3"/>
        <x:v>3rd</x:v>
      </x:c>
      <x:c r="B147" s="57">
        <x:f t="shared" si="4"/>
        <x:v>144</x:v>
      </x:c>
      <x:c r="D147" s="198"/>
      <x:c r="F147" s="202"/>
      <x:c r="I147" s="413">
        <x:v>0</x:v>
      </x:c>
      <x:c r="J147">
        <x:v>0</x:v>
      </x:c>
      <x:c r="K147" s="202">
        <x:v>0</x:v>
      </x:c>
    </x:row>
    <x:row r="148" spans="1:11">
      <x:c r="A148" t="str">
        <x:f t="shared" si="3"/>
        <x:v>3rd</x:v>
      </x:c>
      <x:c r="B148" s="57">
        <x:f t="shared" si="4"/>
        <x:v>145</x:v>
      </x:c>
      <x:c r="D148" s="198"/>
      <x:c r="F148" s="202"/>
      <x:c r="I148" s="413">
        <x:v>0</x:v>
      </x:c>
      <x:c r="J148">
        <x:v>0</x:v>
      </x:c>
      <x:c r="K148" s="202">
        <x:v>0</x:v>
      </x:c>
    </x:row>
    <x:row r="149" spans="1:11">
      <x:c r="A149" t="str">
        <x:f t="shared" si="3"/>
        <x:v>3rd</x:v>
      </x:c>
      <x:c r="B149" s="57">
        <x:f t="shared" si="4"/>
        <x:v>146</x:v>
      </x:c>
      <x:c r="D149" s="198"/>
      <x:c r="F149" s="202"/>
      <x:c r="I149" s="413">
        <x:v>0</x:v>
      </x:c>
      <x:c r="J149">
        <x:v>0</x:v>
      </x:c>
      <x:c r="K149" s="202">
        <x:v>0</x:v>
      </x:c>
    </x:row>
    <x:row r="150" spans="1:11">
      <x:c r="A150" t="str">
        <x:f t="shared" si="3"/>
        <x:v>3rd</x:v>
      </x:c>
      <x:c r="B150" s="57">
        <x:f t="shared" si="4"/>
        <x:v>147</x:v>
      </x:c>
      <x:c r="D150" s="198"/>
      <x:c r="F150" s="202"/>
      <x:c r="I150" s="413">
        <x:v>0</x:v>
      </x:c>
      <x:c r="J150">
        <x:v>0</x:v>
      </x:c>
      <x:c r="K150" s="202">
        <x:v>0</x:v>
      </x:c>
    </x:row>
    <x:row r="151" spans="1:11">
      <x:c r="A151" t="str">
        <x:f t="shared" si="3"/>
        <x:v>3rd</x:v>
      </x:c>
      <x:c r="B151" s="57">
        <x:f t="shared" si="4"/>
        <x:v>148</x:v>
      </x:c>
      <x:c r="D151" s="198"/>
      <x:c r="F151" s="202"/>
      <x:c r="I151" s="413">
        <x:v>0</x:v>
      </x:c>
      <x:c r="J151">
        <x:v>0</x:v>
      </x:c>
      <x:c r="K151" s="202">
        <x:v>0</x:v>
      </x:c>
    </x:row>
    <x:row r="152" spans="1:11">
      <x:c r="A152" t="str">
        <x:f t="shared" si="3"/>
        <x:v>3rd</x:v>
      </x:c>
      <x:c r="B152" s="57">
        <x:f t="shared" si="4"/>
        <x:v>149</x:v>
      </x:c>
      <x:c r="D152" s="198"/>
      <x:c r="F152" s="202"/>
      <x:c r="I152" s="413">
        <x:v>0</x:v>
      </x:c>
      <x:c r="J152">
        <x:v>0</x:v>
      </x:c>
      <x:c r="K152" s="202">
        <x:v>0</x:v>
      </x:c>
    </x:row>
    <x:row r="153" spans="1:11">
      <x:c r="A153" t="str">
        <x:f>IF(E153="","3rd",IF(E153="Components","2nd","1st"))</x:f>
        <x:v>3rd</x:v>
      </x:c>
      <x:c r="B153" s="57">
        <x:f t="shared" si="4"/>
        <x:v>150</x:v>
      </x:c>
      <x:c r="D153" s="198"/>
      <x:c r="F153" s="202"/>
      <x:c r="I153" s="413">
        <x:v>0</x:v>
      </x:c>
      <x:c r="J153">
        <x:v>0</x:v>
      </x:c>
      <x:c r="K153" s="202">
        <x:v>0</x:v>
      </x:c>
    </x:row>
    <x:row r="154" spans="1:11">
      <x:c r="A154" t="str">
        <x:f t="shared" ref="A154:A155" si="5">IF(E154="","3rd",IF(E154="Components","2nd","1st"))</x:f>
        <x:v>3rd</x:v>
      </x:c>
      <x:c r="B154" s="57">
        <x:f t="shared" si="4"/>
        <x:v>151</x:v>
      </x:c>
      <x:c r="D154" s="198"/>
      <x:c r="E154" s="72"/>
      <x:c r="F154" s="204"/>
      <x:c r="I154" s="413">
        <x:v>0</x:v>
      </x:c>
      <x:c r="J154">
        <x:v>0</x:v>
      </x:c>
      <x:c r="K154" s="202">
        <x:v>0</x:v>
      </x:c>
    </x:row>
    <x:row r="155" spans="1:11">
      <x:c r="A155" t="str">
        <x:f t="shared" si="5"/>
        <x:v>3rd</x:v>
      </x:c>
      <x:c r="B155" s="57">
        <x:f t="shared" si="4"/>
        <x:v>152</x:v>
      </x:c>
      <x:c r="D155" s="198"/>
      <x:c r="E155" s="20"/>
      <x:c r="F155" s="202"/>
      <x:c r="I155" s="413">
        <x:v>0</x:v>
      </x:c>
      <x:c r="J155">
        <x:v>0</x:v>
      </x:c>
      <x:c r="K155" s="202">
        <x:v>0</x:v>
      </x:c>
    </x:row>
    <x:row r="156" spans="1:11">
      <x:c r="A156" t="str">
        <x:f t="shared" ref="A156:A160" si="6">IF(E156="","3rd",IF(E156="Components","2nd","1st"))</x:f>
        <x:v>3rd</x:v>
      </x:c>
      <x:c r="B156" s="57">
        <x:f t="shared" si="4"/>
        <x:v>153</x:v>
      </x:c>
      <x:c r="D156" s="198"/>
      <x:c r="E156" s="20"/>
      <x:c r="F156" s="202"/>
      <x:c r="I156" s="413">
        <x:v>0</x:v>
      </x:c>
      <x:c r="J156">
        <x:v>0</x:v>
      </x:c>
      <x:c r="K156" s="202">
        <x:v>0</x:v>
      </x:c>
    </x:row>
    <x:row r="157" spans="1:11">
      <x:c r="A157" t="str">
        <x:f t="shared" si="6"/>
        <x:v>3rd</x:v>
      </x:c>
      <x:c r="B157" s="57">
        <x:f t="shared" si="4"/>
        <x:v>154</x:v>
      </x:c>
      <x:c r="D157" s="198"/>
      <x:c r="E157" s="20"/>
      <x:c r="F157" s="202"/>
      <x:c r="I157" s="413">
        <x:v>0</x:v>
      </x:c>
      <x:c r="J157">
        <x:v>0</x:v>
      </x:c>
      <x:c r="K157" s="202">
        <x:v>0</x:v>
      </x:c>
    </x:row>
    <x:row r="158" spans="1:11">
      <x:c r="A158" t="str">
        <x:f t="shared" si="6"/>
        <x:v>3rd</x:v>
      </x:c>
      <x:c r="B158" s="57">
        <x:f t="shared" si="4"/>
        <x:v>155</x:v>
      </x:c>
      <x:c r="D158" s="198"/>
      <x:c r="E158" s="20"/>
      <x:c r="F158" s="202"/>
      <x:c r="I158" s="413">
        <x:v>0</x:v>
      </x:c>
      <x:c r="J158">
        <x:v>0</x:v>
      </x:c>
      <x:c r="K158" s="202">
        <x:v>0</x:v>
      </x:c>
    </x:row>
    <x:row r="159" spans="1:11">
      <x:c r="A159" t="str">
        <x:f t="shared" si="6"/>
        <x:v>3rd</x:v>
      </x:c>
      <x:c r="B159" s="57">
        <x:v>156</x:v>
      </x:c>
      <x:c r="D159" s="198"/>
      <x:c r="F159" s="202"/>
      <x:c r="I159" s="413">
        <x:v>0</x:v>
      </x:c>
      <x:c r="J159">
        <x:v>0</x:v>
      </x:c>
      <x:c r="K159" s="202">
        <x:v>0</x:v>
      </x:c>
    </x:row>
    <x:row r="160" spans="1:11">
      <x:c r="A160" t="str">
        <x:f t="shared" si="6"/>
        <x:v>3rd</x:v>
      </x:c>
      <x:c r="B160" s="57">
        <x:v>157</x:v>
      </x:c>
      <x:c r="D160" s="198"/>
      <x:c r="F160" s="202"/>
      <x:c r="I160" s="413">
        <x:v>0</x:v>
      </x:c>
      <x:c r="J160">
        <x:v>0</x:v>
      </x:c>
      <x:c r="K160" s="202">
        <x:v>0</x:v>
      </x:c>
    </x:row>
    <x:row r="161" spans="9:11">
      <x:c r="I161" s="413">
        <x:v>0</x:v>
      </x:c>
      <x:c r="J161">
        <x:v>0</x:v>
      </x:c>
      <x:c r="K161" s="202">
        <x:v>0</x:v>
      </x:c>
    </x:row>
    <x:row r="162" spans="9:11">
      <x:c r="I162" s="413">
        <x:v>0</x:v>
      </x:c>
      <x:c r="J162">
        <x:v>0</x:v>
      </x:c>
      <x:c r="K162" s="202">
        <x:v>0</x:v>
      </x:c>
    </x:row>
    <x:row r="163" spans="9:11">
      <x:c r="I163" s="413">
        <x:v>0</x:v>
      </x:c>
      <x:c r="J163">
        <x:v>0</x:v>
      </x:c>
      <x:c r="K163" s="202">
        <x:v>0</x:v>
      </x:c>
    </x:row>
    <x:row r="164" spans="9:11">
      <x:c r="I164" s="413">
        <x:v>0</x:v>
      </x:c>
      <x:c r="J164">
        <x:v>0</x:v>
      </x:c>
      <x:c r="K164" s="202">
        <x:v>0</x:v>
      </x:c>
    </x:row>
    <x:row r="165" spans="9:11">
      <x:c r="I165" s="413">
        <x:v>0</x:v>
      </x:c>
      <x:c r="J165">
        <x:v>0</x:v>
      </x:c>
      <x:c r="K165" s="202">
        <x:v>0</x:v>
      </x:c>
    </x:row>
    <x:row r="166" spans="9:11" ht="17.25" thickBot="1">
      <x:c r="I166" s="418">
        <x:v>0</x:v>
      </x:c>
      <x:c r="J166" s="207">
        <x:v>0</x:v>
      </x:c>
      <x:c r="K166" s="208">
        <x:v>0</x:v>
      </x:c>
    </x:row>
    <x:row r="167" spans="9:11" ht="17.25" thickBot="1">
      <x:c r="I167" s="91">
        <x:v>0</x:v>
      </x:c>
      <x:c r="J167">
        <x:v>0</x:v>
      </x:c>
      <x:c r="K167">
        <x:v>0</x:v>
      </x:c>
    </x:row>
  </x:sheetData>
  <x:autoFilter ref="D3:F95" xr:uid="{CCE113E9-C616-471E-B82C-3788869F29BD}"/>
  <x:phoneticPr fontId="5" type="noConversion"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0BCCC6-CC59-4A8B-BE0C-41449402E03E}" mc:Ignorable="x14ac xr xr2 xr3">
  <x:dimension ref="A1:I74"/>
  <x:sheetViews>
    <x:sheetView zoomScale="85" zoomScaleNormal="85" workbookViewId="0">
      <x:pane ySplit="2" topLeftCell="A3" activePane="bottomLeft" state="frozen"/>
      <x:selection pane="bottomLeft" activeCell="E24" sqref="E24"/>
    </x:sheetView>
  </x:sheetViews>
  <x:sheetFormatPr defaultColWidth="9.125" defaultRowHeight="16.5"/>
  <x:cols>
    <x:col min="1" max="1" width="19.75" style="613" bestFit="1" customWidth="1"/>
    <x:col min="2" max="2" width="20.875" style="614" customWidth="1"/>
    <x:col min="3" max="4" width="20.875" style="615" customWidth="1"/>
    <x:col min="5" max="5" width="34.875" style="613" customWidth="1"/>
    <x:col min="6" max="6" width="29.75" style="613" customWidth="1"/>
    <x:col min="7" max="7" width="37" style="613" customWidth="1"/>
    <x:col min="8" max="8" width="40.625" style="613" customWidth="1"/>
    <x:col min="9" max="9" width="39.375" style="613" customWidth="1"/>
    <x:col min="10" max="16384" width="9.125" style="613"/>
  </x:cols>
  <x:sheetData>
    <x:row r="1" spans="1:9" ht="17.25" thickBot="1">
      <x:c r="F1" s="7" t="s">
        <x:v>1775</x:v>
      </x:c>
      <x:c r="G1" s="6"/>
      <x:c r="H1" s="5" t="s">
        <x:v>1818</x:v>
      </x:c>
      <x:c r="I1" s="6"/>
    </x:row>
    <x:row r="2" spans="1:9" ht="17.25" thickBot="1">
      <x:c r="A2" s="616" t="s">
        <x:v>1776</x:v>
      </x:c>
      <x:c r="B2" s="617" t="s">
        <x:v>5</x:v>
      </x:c>
      <x:c r="C2" s="617" t="s">
        <x:v>1777</x:v>
      </x:c>
      <x:c r="D2" s="617" t="s">
        <x:v>1253</x:v>
      </x:c>
      <x:c r="E2" s="618" t="s">
        <x:v>7</x:v>
      </x:c>
      <x:c r="F2" s="619" t="s">
        <x:v>6</x:v>
      </x:c>
      <x:c r="G2" s="620" t="s">
        <x:v>7</x:v>
      </x:c>
      <x:c r="H2" s="621" t="s">
        <x:v>1253</x:v>
      </x:c>
      <x:c r="I2" s="622" t="s">
        <x:v>7</x:v>
      </x:c>
    </x:row>
    <x:row r="3" spans="1:9">
      <x:c r="A3" s="623" t="s">
        <x:v>1778</x:v>
      </x:c>
      <x:c r="B3" s="624" t="s">
        <x:v>85</x:v>
      </x:c>
      <x:c r="C3" s="625" t="s">
        <x:v>1779</x:v>
      </x:c>
      <x:c r="D3" s="625" t="s">
        <x:v>1780</x:v>
      </x:c>
      <x:c r="E3" s="626" t="s">
        <x:v>1781</x:v>
      </x:c>
      <x:c r="F3" s="627" t="s">
        <x:v>123</x:v>
      </x:c>
      <x:c r="G3" s="628" t="s">
        <x:v>87</x:v>
      </x:c>
      <x:c r="H3" s="629" t="s">
        <x:v>1782</x:v>
      </x:c>
      <x:c r="I3" s="630" t="s">
        <x:v>1781</x:v>
      </x:c>
    </x:row>
    <x:row r="4" spans="1:9">
      <x:c r="A4" s="631" t="s">
        <x:v>1778</x:v>
      </x:c>
      <x:c r="B4" s="632" t="s">
        <x:v>88</x:v>
      </x:c>
      <x:c r="C4" s="633" t="s">
        <x:v>1779</x:v>
      </x:c>
      <x:c r="D4" s="633" t="s">
        <x:v>1780</x:v>
      </x:c>
      <x:c r="E4" s="634" t="s">
        <x:v>1783</x:v>
      </x:c>
      <x:c r="F4" s="635" t="s">
        <x:v>123</x:v>
      </x:c>
      <x:c r="G4" s="636" t="s">
        <x:v>89</x:v>
      </x:c>
      <x:c r="H4" s="637" t="s">
        <x:v>1782</x:v>
      </x:c>
      <x:c r="I4" s="638" t="s">
        <x:v>1783</x:v>
      </x:c>
    </x:row>
    <x:row r="5" spans="1:9">
      <x:c r="A5" s="631" t="s">
        <x:v>1778</x:v>
      </x:c>
      <x:c r="B5" s="632" t="s">
        <x:v>90</x:v>
      </x:c>
      <x:c r="C5" s="633" t="s">
        <x:v>1779</x:v>
      </x:c>
      <x:c r="D5" s="633" t="s">
        <x:v>1780</x:v>
      </x:c>
      <x:c r="E5" s="634" t="s">
        <x:v>1784</x:v>
      </x:c>
      <x:c r="F5" s="635" t="s">
        <x:v>123</x:v>
      </x:c>
      <x:c r="G5" s="636" t="s">
        <x:v>91</x:v>
      </x:c>
      <x:c r="H5" s="637" t="s">
        <x:v>1782</x:v>
      </x:c>
      <x:c r="I5" s="638" t="s">
        <x:v>1784</x:v>
      </x:c>
    </x:row>
    <x:row r="6" spans="1:9">
      <x:c r="A6" s="631" t="s">
        <x:v>1778</x:v>
      </x:c>
      <x:c r="B6" s="632" t="s">
        <x:v>1651</x:v>
      </x:c>
      <x:c r="C6" s="633" t="s">
        <x:v>1785</x:v>
      </x:c>
      <x:c r="D6" s="633" t="s">
        <x:v>118</x:v>
      </x:c>
      <x:c r="E6" s="634" t="s">
        <x:v>10</x:v>
      </x:c>
      <x:c r="F6" s="635" t="s">
        <x:v>9</x:v>
      </x:c>
      <x:c r="G6" s="636" t="s">
        <x:v>10</x:v>
      </x:c>
      <x:c r="H6" s="637" t="s">
        <x:v>1786</x:v>
      </x:c>
      <x:c r="I6" s="638" t="s">
        <x:v>10</x:v>
      </x:c>
    </x:row>
    <x:row r="7" spans="1:9">
      <x:c r="A7" s="631" t="s">
        <x:v>1778</x:v>
      </x:c>
      <x:c r="B7" s="639" t="s">
        <x:v>14</x:v>
      </x:c>
      <x:c r="C7" s="633" t="s">
        <x:v>1785</x:v>
      </x:c>
      <x:c r="D7" s="633" t="s">
        <x:v>118</x:v>
      </x:c>
      <x:c r="E7" s="634" t="s">
        <x:v>15</x:v>
      </x:c>
      <x:c r="F7" s="635" t="s">
        <x:v>9</x:v>
      </x:c>
      <x:c r="G7" s="636" t="s">
        <x:v>15</x:v>
      </x:c>
      <x:c r="H7" s="637" t="s">
        <x:v>1786</x:v>
      </x:c>
      <x:c r="I7" s="638" t="s">
        <x:v>15</x:v>
      </x:c>
    </x:row>
    <x:row r="8" spans="1:9">
      <x:c r="A8" s="631" t="s">
        <x:v>1778</x:v>
      </x:c>
      <x:c r="B8" s="639" t="s">
        <x:v>17</x:v>
      </x:c>
      <x:c r="C8" s="633" t="s">
        <x:v>1785</x:v>
      </x:c>
      <x:c r="D8" s="633" t="s">
        <x:v>118</x:v>
      </x:c>
      <x:c r="E8" s="634" t="s">
        <x:v>18</x:v>
      </x:c>
      <x:c r="F8" s="635" t="s">
        <x:v>9</x:v>
      </x:c>
      <x:c r="G8" s="636" t="s">
        <x:v>18</x:v>
      </x:c>
      <x:c r="H8" s="637" t="s">
        <x:v>1786</x:v>
      </x:c>
      <x:c r="I8" s="638" t="s">
        <x:v>18</x:v>
      </x:c>
    </x:row>
    <x:row r="9" spans="1:9">
      <x:c r="A9" s="631" t="s">
        <x:v>1778</x:v>
      </x:c>
      <x:c r="B9" s="639" t="s">
        <x:v>19</x:v>
      </x:c>
      <x:c r="C9" s="633" t="s">
        <x:v>1785</x:v>
      </x:c>
      <x:c r="D9" s="633" t="s">
        <x:v>118</x:v>
      </x:c>
      <x:c r="E9" s="634" t="s">
        <x:v>20</x:v>
      </x:c>
      <x:c r="F9" s="635" t="s">
        <x:v>9</x:v>
      </x:c>
      <x:c r="G9" s="636" t="s">
        <x:v>20</x:v>
      </x:c>
      <x:c r="H9" s="637" t="s">
        <x:v>1786</x:v>
      </x:c>
      <x:c r="I9" s="638" t="s">
        <x:v>20</x:v>
      </x:c>
    </x:row>
    <x:row r="10" spans="1:9">
      <x:c r="A10" s="631" t="s">
        <x:v>1778</x:v>
      </x:c>
      <x:c r="B10" s="632" t="s">
        <x:v>1432</x:v>
      </x:c>
      <x:c r="C10" s="633" t="s">
        <x:v>1787</x:v>
      </x:c>
      <x:c r="D10" s="633" t="s">
        <x:v>1788</x:v>
      </x:c>
      <x:c r="E10" s="634" t="s">
        <x:v>29</x:v>
      </x:c>
      <x:c r="F10" s="635" t="s">
        <x:v>12</x:v>
      </x:c>
      <x:c r="G10" s="636" t="s">
        <x:v>29</x:v>
      </x:c>
      <x:c r="H10" s="640" t="s">
        <x:v>1789</x:v>
      </x:c>
      <x:c r="I10" s="638" t="s">
        <x:v>29</x:v>
      </x:c>
    </x:row>
    <x:row r="11" spans="1:9">
      <x:c r="A11" s="631" t="s">
        <x:v>1778</x:v>
      </x:c>
      <x:c r="B11" s="632" t="s">
        <x:v>1433</x:v>
      </x:c>
      <x:c r="C11" s="633" t="s">
        <x:v>1787</x:v>
      </x:c>
      <x:c r="D11" s="633" t="s">
        <x:v>1788</x:v>
      </x:c>
      <x:c r="E11" s="634" t="s">
        <x:v>37</x:v>
      </x:c>
      <x:c r="F11" s="635" t="s">
        <x:v>12</x:v>
      </x:c>
      <x:c r="G11" s="636" t="s">
        <x:v>37</x:v>
      </x:c>
      <x:c r="H11" s="640" t="s">
        <x:v>1789</x:v>
      </x:c>
      <x:c r="I11" s="638" t="s">
        <x:v>37</x:v>
      </x:c>
    </x:row>
    <x:row r="12" spans="1:9">
      <x:c r="A12" s="631" t="s">
        <x:v>1778</x:v>
      </x:c>
      <x:c r="B12" s="632" t="s">
        <x:v>41</x:v>
      </x:c>
      <x:c r="C12" s="633" t="s">
        <x:v>1787</x:v>
      </x:c>
      <x:c r="D12" s="633" t="s">
        <x:v>1788</x:v>
      </x:c>
      <x:c r="E12" s="634" t="s">
        <x:v>40</x:v>
      </x:c>
      <x:c r="F12" s="635" t="s">
        <x:v>22</x:v>
      </x:c>
      <x:c r="G12" s="636" t="s">
        <x:v>40</x:v>
      </x:c>
      <x:c r="H12" s="640" t="s">
        <x:v>1789</x:v>
      </x:c>
      <x:c r="I12" s="638" t="s">
        <x:v>40</x:v>
      </x:c>
    </x:row>
    <x:row r="13" spans="1:9">
      <x:c r="A13" s="631" t="s">
        <x:v>1778</x:v>
      </x:c>
      <x:c r="B13" s="632" t="s">
        <x:v>50</x:v>
      </x:c>
      <x:c r="C13" s="633" t="s">
        <x:v>1785</x:v>
      </x:c>
      <x:c r="D13" s="633" t="s">
        <x:v>118</x:v>
      </x:c>
      <x:c r="E13" s="634" t="s">
        <x:v>51</x:v>
      </x:c>
      <x:c r="F13" s="635" t="s">
        <x:v>9</x:v>
      </x:c>
      <x:c r="G13" s="636" t="s">
        <x:v>51</x:v>
      </x:c>
      <x:c r="H13" s="637" t="s">
        <x:v>1786</x:v>
      </x:c>
      <x:c r="I13" s="638" t="s">
        <x:v>51</x:v>
      </x:c>
    </x:row>
    <x:row r="14" spans="1:9">
      <x:c r="A14" s="631" t="s">
        <x:v>1778</x:v>
      </x:c>
      <x:c r="B14" s="632" t="s">
        <x:v>56</x:v>
      </x:c>
      <x:c r="C14" s="633" t="s">
        <x:v>1787</x:v>
      </x:c>
      <x:c r="D14" s="633" t="s">
        <x:v>1788</x:v>
      </x:c>
      <x:c r="E14" s="634" t="s">
        <x:v>53</x:v>
      </x:c>
      <x:c r="F14" s="635" t="s">
        <x:v>22</x:v>
      </x:c>
      <x:c r="G14" s="636" t="s">
        <x:v>53</x:v>
      </x:c>
      <x:c r="H14" s="640" t="s">
        <x:v>1789</x:v>
      </x:c>
      <x:c r="I14" s="638" t="s">
        <x:v>53</x:v>
      </x:c>
    </x:row>
    <x:row r="15" spans="1:9">
      <x:c r="A15" s="631" t="s">
        <x:v>1778</x:v>
      </x:c>
      <x:c r="B15" s="632" t="s">
        <x:v>57</x:v>
      </x:c>
      <x:c r="C15" s="633" t="s">
        <x:v>1779</x:v>
      </x:c>
      <x:c r="D15" s="633" t="s">
        <x:v>1358</x:v>
      </x:c>
      <x:c r="E15" s="634" t="s">
        <x:v>59</x:v>
      </x:c>
      <x:c r="F15" s="635" t="s">
        <x:v>58</x:v>
      </x:c>
      <x:c r="G15" s="636" t="s">
        <x:v>59</x:v>
      </x:c>
      <x:c r="H15" s="637" t="s">
        <x:v>1358</x:v>
      </x:c>
      <x:c r="I15" s="638" t="s">
        <x:v>59</x:v>
      </x:c>
    </x:row>
    <x:row r="16" spans="1:9">
      <x:c r="A16" s="631" t="s">
        <x:v>1778</x:v>
      </x:c>
      <x:c r="B16" s="632" t="s">
        <x:v>60</x:v>
      </x:c>
      <x:c r="C16" s="633" t="s">
        <x:v>1779</x:v>
      </x:c>
      <x:c r="D16" s="633" t="s">
        <x:v>1358</x:v>
      </x:c>
      <x:c r="E16" s="634" t="s">
        <x:v>61</x:v>
      </x:c>
      <x:c r="F16" s="635" t="s">
        <x:v>58</x:v>
      </x:c>
      <x:c r="G16" s="636" t="s">
        <x:v>61</x:v>
      </x:c>
      <x:c r="H16" s="637" t="s">
        <x:v>1358</x:v>
      </x:c>
      <x:c r="I16" s="638" t="s">
        <x:v>61</x:v>
      </x:c>
    </x:row>
    <x:row r="17" spans="1:9">
      <x:c r="A17" s="631" t="s">
        <x:v>1778</x:v>
      </x:c>
      <x:c r="B17" s="632" t="s">
        <x:v>62</x:v>
      </x:c>
      <x:c r="C17" s="633" t="s">
        <x:v>1779</x:v>
      </x:c>
      <x:c r="D17" s="633" t="s">
        <x:v>1358</x:v>
      </x:c>
      <x:c r="E17" s="634" t="s">
        <x:v>63</x:v>
      </x:c>
      <x:c r="F17" s="635" t="s">
        <x:v>58</x:v>
      </x:c>
      <x:c r="G17" s="636" t="s">
        <x:v>63</x:v>
      </x:c>
      <x:c r="H17" s="637" t="s">
        <x:v>1358</x:v>
      </x:c>
      <x:c r="I17" s="638" t="s">
        <x:v>63</x:v>
      </x:c>
    </x:row>
    <x:row r="18" spans="1:9">
      <x:c r="A18" s="631" t="s">
        <x:v>1778</x:v>
      </x:c>
      <x:c r="B18" s="632" t="s">
        <x:v>64</x:v>
      </x:c>
      <x:c r="C18" s="633" t="s">
        <x:v>1779</x:v>
      </x:c>
      <x:c r="D18" s="633" t="s">
        <x:v>1358</x:v>
      </x:c>
      <x:c r="E18" s="634" t="s">
        <x:v>65</x:v>
      </x:c>
      <x:c r="F18" s="635" t="s">
        <x:v>58</x:v>
      </x:c>
      <x:c r="G18" s="636" t="s">
        <x:v>65</x:v>
      </x:c>
      <x:c r="H18" s="637" t="s">
        <x:v>1358</x:v>
      </x:c>
      <x:c r="I18" s="638" t="s">
        <x:v>65</x:v>
      </x:c>
    </x:row>
    <x:row r="19" spans="1:9">
      <x:c r="A19" s="631" t="s">
        <x:v>1778</x:v>
      </x:c>
      <x:c r="B19" s="632" t="s">
        <x:v>66</x:v>
      </x:c>
      <x:c r="C19" s="633" t="s">
        <x:v>1779</x:v>
      </x:c>
      <x:c r="D19" s="633" t="s">
        <x:v>1358</x:v>
      </x:c>
      <x:c r="E19" s="634" t="s">
        <x:v>67</x:v>
      </x:c>
      <x:c r="F19" s="635" t="s">
        <x:v>58</x:v>
      </x:c>
      <x:c r="G19" s="636" t="s">
        <x:v>67</x:v>
      </x:c>
      <x:c r="H19" s="637" t="s">
        <x:v>1358</x:v>
      </x:c>
      <x:c r="I19" s="638" t="s">
        <x:v>67</x:v>
      </x:c>
    </x:row>
    <x:row r="20" spans="1:9">
      <x:c r="A20" s="631" t="s">
        <x:v>1778</x:v>
      </x:c>
      <x:c r="B20" s="632" t="s">
        <x:v>68</x:v>
      </x:c>
      <x:c r="C20" s="633" t="s">
        <x:v>1779</x:v>
      </x:c>
      <x:c r="D20" s="633" t="s">
        <x:v>1358</x:v>
      </x:c>
      <x:c r="E20" s="634" t="s">
        <x:v>69</x:v>
      </x:c>
      <x:c r="F20" s="635" t="s">
        <x:v>58</x:v>
      </x:c>
      <x:c r="G20" s="636" t="s">
        <x:v>69</x:v>
      </x:c>
      <x:c r="H20" s="637" t="s">
        <x:v>1358</x:v>
      </x:c>
      <x:c r="I20" s="638" t="s">
        <x:v>69</x:v>
      </x:c>
    </x:row>
    <x:row r="21" spans="1:9">
      <x:c r="A21" s="631" t="s">
        <x:v>1778</x:v>
      </x:c>
      <x:c r="B21" s="632" t="s">
        <x:v>92</x:v>
      </x:c>
      <x:c r="C21" s="633" t="s">
        <x:v>1779</x:v>
      </x:c>
      <x:c r="D21" s="633" t="s">
        <x:v>1358</x:v>
      </x:c>
      <x:c r="E21" s="634" t="s">
        <x:v>71</x:v>
      </x:c>
      <x:c r="F21" s="635" t="s">
        <x:v>58</x:v>
      </x:c>
      <x:c r="G21" s="636" t="s">
        <x:v>71</x:v>
      </x:c>
      <x:c r="H21" s="637" t="s">
        <x:v>1358</x:v>
      </x:c>
      <x:c r="I21" s="638" t="s">
        <x:v>71</x:v>
      </x:c>
    </x:row>
    <x:row r="22" spans="1:9">
      <x:c r="A22" s="631" t="s">
        <x:v>1778</x:v>
      </x:c>
      <x:c r="B22" s="632" t="s">
        <x:v>93</x:v>
      </x:c>
      <x:c r="C22" s="633" t="s">
        <x:v>1779</x:v>
      </x:c>
      <x:c r="D22" s="633" t="s">
        <x:v>1358</x:v>
      </x:c>
      <x:c r="E22" s="641" t="s">
        <x:v>73</x:v>
      </x:c>
      <x:c r="F22" s="635" t="s">
        <x:v>58</x:v>
      </x:c>
      <x:c r="G22" s="636" t="s">
        <x:v>73</x:v>
      </x:c>
      <x:c r="H22" s="637" t="s">
        <x:v>1358</x:v>
      </x:c>
      <x:c r="I22" s="638" t="s">
        <x:v>73</x:v>
      </x:c>
    </x:row>
    <x:row r="23" spans="1:9">
      <x:c r="A23" s="631" t="s">
        <x:v>1778</x:v>
      </x:c>
      <x:c r="B23" s="632" t="s">
        <x:v>1441</x:v>
      </x:c>
      <x:c r="C23" s="633" t="s">
        <x:v>1779</x:v>
      </x:c>
      <x:c r="D23" s="633" t="s">
        <x:v>1358</x:v>
      </x:c>
      <x:c r="E23" s="641" t="s">
        <x:v>1617</x:v>
      </x:c>
      <x:c r="F23" s="635" t="s">
        <x:v>58</x:v>
      </x:c>
      <x:c r="G23" s="636" t="s">
        <x:v>1420</x:v>
      </x:c>
      <x:c r="H23" s="637" t="s">
        <x:v>1358</x:v>
      </x:c>
      <x:c r="I23" s="638" t="s">
        <x:v>1617</x:v>
      </x:c>
    </x:row>
    <x:row r="24" spans="1:9">
      <x:c r="A24" s="631" t="s">
        <x:v>1778</x:v>
      </x:c>
      <x:c r="B24" s="632" t="s">
        <x:v>1442</x:v>
      </x:c>
      <x:c r="C24" s="633" t="s">
        <x:v>1779</x:v>
      </x:c>
      <x:c r="D24" s="633" t="s">
        <x:v>1358</x:v>
      </x:c>
      <x:c r="E24" s="641" t="s">
        <x:v>1617</x:v>
      </x:c>
      <x:c r="F24" s="635" t="s">
        <x:v>58</x:v>
      </x:c>
      <x:c r="G24" s="636" t="s">
        <x:v>1420</x:v>
      </x:c>
      <x:c r="H24" s="637" t="s">
        <x:v>1358</x:v>
      </x:c>
      <x:c r="I24" s="638" t="s">
        <x:v>1617</x:v>
      </x:c>
    </x:row>
    <x:row r="25" spans="1:9">
      <x:c r="A25" s="631" t="s">
        <x:v>1778</x:v>
      </x:c>
      <x:c r="B25" s="632" t="s">
        <x:v>1443</x:v>
      </x:c>
      <x:c r="C25" s="633" t="s">
        <x:v>1779</x:v>
      </x:c>
      <x:c r="D25" s="633" t="s">
        <x:v>1358</x:v>
      </x:c>
      <x:c r="E25" s="641" t="s">
        <x:v>1617</x:v>
      </x:c>
      <x:c r="F25" s="635" t="s">
        <x:v>58</x:v>
      </x:c>
      <x:c r="G25" s="636" t="s">
        <x:v>1420</x:v>
      </x:c>
      <x:c r="H25" s="637" t="s">
        <x:v>1358</x:v>
      </x:c>
      <x:c r="I25" s="638" t="s">
        <x:v>1617</x:v>
      </x:c>
    </x:row>
    <x:row r="26" spans="1:9">
      <x:c r="A26" s="631" t="s">
        <x:v>1778</x:v>
      </x:c>
      <x:c r="B26" s="632" t="s">
        <x:v>1444</x:v>
      </x:c>
      <x:c r="C26" s="633" t="s">
        <x:v>1779</x:v>
      </x:c>
      <x:c r="D26" s="633" t="s">
        <x:v>1358</x:v>
      </x:c>
      <x:c r="E26" s="641" t="s">
        <x:v>1617</x:v>
      </x:c>
      <x:c r="F26" s="635" t="s">
        <x:v>58</x:v>
      </x:c>
      <x:c r="G26" s="636" t="s">
        <x:v>1420</x:v>
      </x:c>
      <x:c r="H26" s="637" t="s">
        <x:v>1358</x:v>
      </x:c>
      <x:c r="I26" s="638" t="s">
        <x:v>1617</x:v>
      </x:c>
    </x:row>
    <x:row r="27" spans="1:9">
      <x:c r="A27" s="631" t="s">
        <x:v>1778</x:v>
      </x:c>
      <x:c r="B27" s="632" t="s">
        <x:v>1629</x:v>
      </x:c>
      <x:c r="C27" s="633" t="s">
        <x:v>1787</x:v>
      </x:c>
      <x:c r="D27" s="633" t="s">
        <x:v>1790</x:v>
      </x:c>
      <x:c r="E27" s="634" t="s">
        <x:v>1791</x:v>
      </x:c>
      <x:c r="F27" s="635" t="s">
        <x:v>95</x:v>
      </x:c>
      <x:c r="G27" s="636" t="s">
        <x:v>1630</x:v>
      </x:c>
      <x:c r="H27" s="640" t="s">
        <x:v>1792</x:v>
      </x:c>
      <x:c r="I27" s="638" t="s">
        <x:v>1791</x:v>
      </x:c>
    </x:row>
    <x:row r="28" spans="1:9">
      <x:c r="A28" s="631" t="s">
        <x:v>1778</x:v>
      </x:c>
      <x:c r="B28" s="632" t="s">
        <x:v>1793</x:v>
      </x:c>
      <x:c r="C28" s="633" t="s">
        <x:v>1787</x:v>
      </x:c>
      <x:c r="D28" s="633" t="s">
        <x:v>1696</x:v>
      </x:c>
      <x:c r="E28" s="641" t="s">
        <x:v>1626</x:v>
      </x:c>
      <x:c r="F28" s="635" t="s">
        <x:v>95</x:v>
      </x:c>
      <x:c r="G28" s="636" t="s">
        <x:v>1626</x:v>
      </x:c>
      <x:c r="H28" s="637" t="s">
        <x:v>1794</x:v>
      </x:c>
      <x:c r="I28" s="638" t="s">
        <x:v>1626</x:v>
      </x:c>
    </x:row>
    <x:row r="29" spans="1:9">
      <x:c r="A29" s="631" t="s">
        <x:v>1778</x:v>
      </x:c>
      <x:c r="B29" s="632" t="s">
        <x:v>1627</x:v>
      </x:c>
      <x:c r="C29" s="633" t="s">
        <x:v>1787</x:v>
      </x:c>
      <x:c r="D29" s="633" t="s">
        <x:v>1696</x:v>
      </x:c>
      <x:c r="E29" s="641" t="s">
        <x:v>1628</x:v>
      </x:c>
      <x:c r="F29" s="635" t="s">
        <x:v>95</x:v>
      </x:c>
      <x:c r="G29" s="636" t="s">
        <x:v>1628</x:v>
      </x:c>
      <x:c r="H29" s="637" t="s">
        <x:v>1794</x:v>
      </x:c>
      <x:c r="I29" s="638" t="s">
        <x:v>1628</x:v>
      </x:c>
    </x:row>
    <x:row r="30" spans="1:9">
      <x:c r="A30" s="631" t="s">
        <x:v>1778</x:v>
      </x:c>
      <x:c r="B30" s="632" t="s">
        <x:v>1634</x:v>
      </x:c>
      <x:c r="C30" s="633" t="s">
        <x:v>1787</x:v>
      </x:c>
      <x:c r="D30" s="633" t="s">
        <x:v>1790</x:v>
      </x:c>
      <x:c r="E30" s="634" t="s">
        <x:v>1791</x:v>
      </x:c>
      <x:c r="F30" s="635" t="s">
        <x:v>95</x:v>
      </x:c>
      <x:c r="G30" s="636" t="s">
        <x:v>1437</x:v>
      </x:c>
      <x:c r="H30" s="640" t="s">
        <x:v>1792</x:v>
      </x:c>
      <x:c r="I30" s="638" t="s">
        <x:v>1791</x:v>
      </x:c>
    </x:row>
    <x:row r="31" spans="1:9">
      <x:c r="A31" s="631" t="s">
        <x:v>1778</x:v>
      </x:c>
      <x:c r="B31" s="632" t="s">
        <x:v>1616</x:v>
      </x:c>
      <x:c r="C31" s="633" t="s">
        <x:v>1787</x:v>
      </x:c>
      <x:c r="D31" s="633" t="s">
        <x:v>1696</x:v>
      </x:c>
      <x:c r="E31" s="641" t="s">
        <x:v>1617</x:v>
      </x:c>
      <x:c r="F31" s="635" t="s">
        <x:v>95</x:v>
      </x:c>
      <x:c r="G31" s="636" t="s">
        <x:v>1617</x:v>
      </x:c>
      <x:c r="H31" s="637" t="s">
        <x:v>1794</x:v>
      </x:c>
      <x:c r="I31" s="638" t="s">
        <x:v>1617</x:v>
      </x:c>
    </x:row>
    <x:row r="32" spans="1:9">
      <x:c r="A32" s="631" t="s">
        <x:v>1778</x:v>
      </x:c>
      <x:c r="B32" s="632" t="s">
        <x:v>1618</x:v>
      </x:c>
      <x:c r="C32" s="633" t="s">
        <x:v>1787</x:v>
      </x:c>
      <x:c r="D32" s="633" t="s">
        <x:v>1696</x:v>
      </x:c>
      <x:c r="E32" s="641" t="s">
        <x:v>1617</x:v>
      </x:c>
      <x:c r="F32" s="635" t="s">
        <x:v>95</x:v>
      </x:c>
      <x:c r="G32" s="636" t="s">
        <x:v>1617</x:v>
      </x:c>
      <x:c r="H32" s="637" t="s">
        <x:v>1794</x:v>
      </x:c>
      <x:c r="I32" s="638" t="s">
        <x:v>1617</x:v>
      </x:c>
    </x:row>
    <x:row r="33" spans="1:9">
      <x:c r="A33" s="631" t="s">
        <x:v>1778</x:v>
      </x:c>
      <x:c r="B33" s="632" t="s">
        <x:v>1619</x:v>
      </x:c>
      <x:c r="C33" s="633" t="s">
        <x:v>1787</x:v>
      </x:c>
      <x:c r="D33" s="633" t="s">
        <x:v>1696</x:v>
      </x:c>
      <x:c r="E33" s="641" t="s">
        <x:v>1617</x:v>
      </x:c>
      <x:c r="F33" s="635" t="s">
        <x:v>95</x:v>
      </x:c>
      <x:c r="G33" s="636" t="s">
        <x:v>1617</x:v>
      </x:c>
      <x:c r="H33" s="637" t="s">
        <x:v>1794</x:v>
      </x:c>
      <x:c r="I33" s="638" t="s">
        <x:v>1617</x:v>
      </x:c>
    </x:row>
    <x:row r="34" spans="1:9">
      <x:c r="A34" s="631" t="s">
        <x:v>1778</x:v>
      </x:c>
      <x:c r="B34" s="632" t="s">
        <x:v>1620</x:v>
      </x:c>
      <x:c r="C34" s="633" t="s">
        <x:v>1787</x:v>
      </x:c>
      <x:c r="D34" s="633" t="s">
        <x:v>1696</x:v>
      </x:c>
      <x:c r="E34" s="641" t="s">
        <x:v>1617</x:v>
      </x:c>
      <x:c r="F34" s="635" t="s">
        <x:v>95</x:v>
      </x:c>
      <x:c r="G34" s="636" t="s">
        <x:v>1617</x:v>
      </x:c>
      <x:c r="H34" s="637" t="s">
        <x:v>1794</x:v>
      </x:c>
      <x:c r="I34" s="638" t="s">
        <x:v>1617</x:v>
      </x:c>
    </x:row>
    <x:row r="35" spans="1:9">
      <x:c r="A35" s="631" t="s">
        <x:v>1778</x:v>
      </x:c>
      <x:c r="B35" s="632" t="s">
        <x:v>1621</x:v>
      </x:c>
      <x:c r="C35" s="633" t="s">
        <x:v>1787</x:v>
      </x:c>
      <x:c r="D35" s="633" t="s">
        <x:v>1696</x:v>
      </x:c>
      <x:c r="E35" s="641" t="s">
        <x:v>1617</x:v>
      </x:c>
      <x:c r="F35" s="635" t="s">
        <x:v>95</x:v>
      </x:c>
      <x:c r="G35" s="636" t="s">
        <x:v>1617</x:v>
      </x:c>
      <x:c r="H35" s="637" t="s">
        <x:v>1794</x:v>
      </x:c>
      <x:c r="I35" s="638" t="s">
        <x:v>1617</x:v>
      </x:c>
    </x:row>
    <x:row r="36" spans="1:9">
      <x:c r="A36" s="631" t="s">
        <x:v>1778</x:v>
      </x:c>
      <x:c r="B36" s="632" t="s">
        <x:v>1428</x:v>
      </x:c>
      <x:c r="C36" s="633" t="s">
        <x:v>1787</x:v>
      </x:c>
      <x:c r="D36" s="633" t="s">
        <x:v>1790</x:v>
      </x:c>
      <x:c r="E36" s="641" t="s">
        <x:v>1420</x:v>
      </x:c>
      <x:c r="F36" s="635" t="s">
        <x:v>84</x:v>
      </x:c>
      <x:c r="G36" s="636" t="s">
        <x:v>1420</x:v>
      </x:c>
      <x:c r="H36" s="640" t="s">
        <x:v>1792</x:v>
      </x:c>
      <x:c r="I36" s="638" t="s">
        <x:v>1420</x:v>
      </x:c>
    </x:row>
    <x:row r="37" spans="1:9">
      <x:c r="A37" s="631" t="s">
        <x:v>1778</x:v>
      </x:c>
      <x:c r="B37" s="632" t="s">
        <x:v>1622</x:v>
      </x:c>
      <x:c r="C37" s="633" t="s">
        <x:v>1787</x:v>
      </x:c>
      <x:c r="D37" s="633" t="s">
        <x:v>1696</x:v>
      </x:c>
      <x:c r="E37" s="641" t="s">
        <x:v>1617</x:v>
      </x:c>
      <x:c r="F37" s="635" t="s">
        <x:v>95</x:v>
      </x:c>
      <x:c r="G37" s="636" t="s">
        <x:v>1617</x:v>
      </x:c>
      <x:c r="H37" s="637" t="s">
        <x:v>1794</x:v>
      </x:c>
      <x:c r="I37" s="638" t="s">
        <x:v>1617</x:v>
      </x:c>
    </x:row>
    <x:row r="38" spans="1:9">
      <x:c r="A38" s="631" t="s">
        <x:v>1778</x:v>
      </x:c>
      <x:c r="B38" s="632" t="s">
        <x:v>1640</x:v>
      </x:c>
      <x:c r="C38" s="633" t="s">
        <x:v>1787</x:v>
      </x:c>
      <x:c r="D38" s="633" t="s">
        <x:v>1790</x:v>
      </x:c>
      <x:c r="E38" s="641" t="s">
        <x:v>286</x:v>
      </x:c>
      <x:c r="F38" s="635" t="s">
        <x:v>95</x:v>
      </x:c>
      <x:c r="G38" s="636" t="s">
        <x:v>286</x:v>
      </x:c>
      <x:c r="H38" s="640" t="s">
        <x:v>1792</x:v>
      </x:c>
      <x:c r="I38" s="638" t="s">
        <x:v>286</x:v>
      </x:c>
    </x:row>
    <x:row r="39" spans="1:9">
      <x:c r="A39" s="631" t="s">
        <x:v>1778</x:v>
      </x:c>
      <x:c r="B39" s="632" t="s">
        <x:v>1641</x:v>
      </x:c>
      <x:c r="C39" s="633" t="s">
        <x:v>1787</x:v>
      </x:c>
      <x:c r="D39" s="633" t="s">
        <x:v>1790</x:v>
      </x:c>
      <x:c r="E39" s="641" t="s">
        <x:v>286</x:v>
      </x:c>
      <x:c r="F39" s="635" t="s">
        <x:v>95</x:v>
      </x:c>
      <x:c r="G39" s="636" t="s">
        <x:v>286</x:v>
      </x:c>
      <x:c r="H39" s="640" t="s">
        <x:v>1792</x:v>
      </x:c>
      <x:c r="I39" s="638" t="s">
        <x:v>286</x:v>
      </x:c>
    </x:row>
    <x:row r="40" spans="1:9">
      <x:c r="A40" s="631" t="s">
        <x:v>1778</x:v>
      </x:c>
      <x:c r="B40" s="632" t="s">
        <x:v>1637</x:v>
      </x:c>
      <x:c r="C40" s="633" t="s">
        <x:v>1787</x:v>
      </x:c>
      <x:c r="D40" s="633" t="s">
        <x:v>1696</x:v>
      </x:c>
      <x:c r="E40" s="641" t="s">
        <x:v>286</x:v>
      </x:c>
      <x:c r="F40" s="635" t="s">
        <x:v>95</x:v>
      </x:c>
      <x:c r="G40" s="636" t="s">
        <x:v>286</x:v>
      </x:c>
      <x:c r="H40" s="637" t="s">
        <x:v>1794</x:v>
      </x:c>
      <x:c r="I40" s="638" t="s">
        <x:v>286</x:v>
      </x:c>
    </x:row>
    <x:row r="41" spans="1:9">
      <x:c r="A41" s="631" t="s">
        <x:v>1778</x:v>
      </x:c>
      <x:c r="B41" s="632" t="s">
        <x:v>1638</x:v>
      </x:c>
      <x:c r="C41" s="633" t="s">
        <x:v>1787</x:v>
      </x:c>
      <x:c r="D41" s="633" t="s">
        <x:v>1696</x:v>
      </x:c>
      <x:c r="E41" s="641" t="s">
        <x:v>286</x:v>
      </x:c>
      <x:c r="F41" s="635" t="s">
        <x:v>95</x:v>
      </x:c>
      <x:c r="G41" s="636" t="s">
        <x:v>286</x:v>
      </x:c>
      <x:c r="H41" s="637" t="s">
        <x:v>1794</x:v>
      </x:c>
      <x:c r="I41" s="638" t="s">
        <x:v>286</x:v>
      </x:c>
    </x:row>
    <x:row r="42" spans="1:9">
      <x:c r="A42" s="631" t="s">
        <x:v>1778</x:v>
      </x:c>
      <x:c r="B42" s="632" t="s">
        <x:v>1639</x:v>
      </x:c>
      <x:c r="C42" s="633" t="s">
        <x:v>1787</x:v>
      </x:c>
      <x:c r="D42" s="633" t="s">
        <x:v>1696</x:v>
      </x:c>
      <x:c r="E42" s="641" t="s">
        <x:v>286</x:v>
      </x:c>
      <x:c r="F42" s="635" t="s">
        <x:v>95</x:v>
      </x:c>
      <x:c r="G42" s="636" t="s">
        <x:v>286</x:v>
      </x:c>
      <x:c r="H42" s="637" t="s">
        <x:v>1794</x:v>
      </x:c>
      <x:c r="I42" s="638" t="s">
        <x:v>286</x:v>
      </x:c>
    </x:row>
    <x:row r="43" spans="1:9">
      <x:c r="A43" s="631" t="s">
        <x:v>1778</x:v>
      </x:c>
      <x:c r="B43" s="632" t="s">
        <x:v>1429</x:v>
      </x:c>
      <x:c r="C43" s="633" t="s">
        <x:v>1787</x:v>
      </x:c>
      <x:c r="D43" s="633" t="s">
        <x:v>1790</x:v>
      </x:c>
      <x:c r="E43" s="641" t="s">
        <x:v>1617</x:v>
      </x:c>
      <x:c r="F43" s="635" t="s">
        <x:v>84</x:v>
      </x:c>
      <x:c r="G43" s="636" t="s">
        <x:v>1420</x:v>
      </x:c>
      <x:c r="H43" s="640" t="s">
        <x:v>1792</x:v>
      </x:c>
      <x:c r="I43" s="638" t="s">
        <x:v>1617</x:v>
      </x:c>
    </x:row>
    <x:row r="44" spans="1:9">
      <x:c r="A44" s="631" t="s">
        <x:v>1778</x:v>
      </x:c>
      <x:c r="B44" s="632" t="s">
        <x:v>1564</x:v>
      </x:c>
      <x:c r="C44" s="633" t="s">
        <x:v>1787</x:v>
      </x:c>
      <x:c r="D44" s="633" t="s">
        <x:v>1790</x:v>
      </x:c>
      <x:c r="E44" s="641" t="s">
        <x:v>1617</x:v>
      </x:c>
      <x:c r="F44" s="635" t="s">
        <x:v>95</x:v>
      </x:c>
      <x:c r="G44" s="636" t="s">
        <x:v>1435</x:v>
      </x:c>
      <x:c r="H44" s="640" t="s">
        <x:v>1792</x:v>
      </x:c>
      <x:c r="I44" s="638" t="s">
        <x:v>1617</x:v>
      </x:c>
    </x:row>
    <x:row r="45" spans="1:9">
      <x:c r="A45" s="631" t="s">
        <x:v>1778</x:v>
      </x:c>
      <x:c r="B45" s="632" t="s">
        <x:v>1565</x:v>
      </x:c>
      <x:c r="C45" s="633" t="s">
        <x:v>1787</x:v>
      </x:c>
      <x:c r="D45" s="633" t="s">
        <x:v>1790</x:v>
      </x:c>
      <x:c r="E45" s="641" t="s">
        <x:v>1617</x:v>
      </x:c>
      <x:c r="F45" s="635" t="s">
        <x:v>95</x:v>
      </x:c>
      <x:c r="G45" s="636" t="s">
        <x:v>1435</x:v>
      </x:c>
      <x:c r="H45" s="640" t="s">
        <x:v>1792</x:v>
      </x:c>
      <x:c r="I45" s="638" t="s">
        <x:v>1617</x:v>
      </x:c>
    </x:row>
    <x:row r="46" spans="1:9">
      <x:c r="A46" s="631" t="s">
        <x:v>1778</x:v>
      </x:c>
      <x:c r="B46" s="632" t="s">
        <x:v>1430</x:v>
      </x:c>
      <x:c r="C46" s="633" t="s">
        <x:v>1787</x:v>
      </x:c>
      <x:c r="D46" s="633" t="s">
        <x:v>1790</x:v>
      </x:c>
      <x:c r="E46" s="641" t="s">
        <x:v>1617</x:v>
      </x:c>
      <x:c r="F46" s="635" t="s">
        <x:v>84</x:v>
      </x:c>
      <x:c r="G46" s="636" t="s">
        <x:v>1420</x:v>
      </x:c>
      <x:c r="H46" s="640" t="s">
        <x:v>1792</x:v>
      </x:c>
      <x:c r="I46" s="638" t="s">
        <x:v>1617</x:v>
      </x:c>
    </x:row>
    <x:row r="47" spans="1:9">
      <x:c r="A47" s="631" t="s">
        <x:v>1778</x:v>
      </x:c>
      <x:c r="B47" s="632" t="s">
        <x:v>1795</x:v>
      </x:c>
      <x:c r="C47" s="633" t="s">
        <x:v>1787</x:v>
      </x:c>
      <x:c r="D47" s="633" t="s">
        <x:v>1696</x:v>
      </x:c>
      <x:c r="E47" s="641" t="s">
        <x:v>1617</x:v>
      </x:c>
      <x:c r="F47" s="635" t="e">
        <x:v>#N/A</x:v>
      </x:c>
      <x:c r="G47" s="636" t="e">
        <x:v>#N/A</x:v>
      </x:c>
      <x:c r="H47" s="637" t="s">
        <x:v>1794</x:v>
      </x:c>
      <x:c r="I47" s="638" t="s">
        <x:v>1617</x:v>
      </x:c>
    </x:row>
    <x:row r="48" spans="1:9">
      <x:c r="A48" s="631" t="s">
        <x:v>1778</x:v>
      </x:c>
      <x:c r="B48" s="632" t="s">
        <x:v>1623</x:v>
      </x:c>
      <x:c r="C48" s="633" t="s">
        <x:v>1787</x:v>
      </x:c>
      <x:c r="D48" s="633" t="s">
        <x:v>1696</x:v>
      </x:c>
      <x:c r="E48" s="641" t="s">
        <x:v>1624</x:v>
      </x:c>
      <x:c r="F48" s="635" t="s">
        <x:v>95</x:v>
      </x:c>
      <x:c r="G48" s="636" t="s">
        <x:v>1624</x:v>
      </x:c>
      <x:c r="H48" s="637" t="s">
        <x:v>1794</x:v>
      </x:c>
      <x:c r="I48" s="638" t="s">
        <x:v>1624</x:v>
      </x:c>
    </x:row>
    <x:row r="49" spans="1:9" ht="17.25" thickBot="1">
      <x:c r="A49" s="642" t="s">
        <x:v>1778</x:v>
      </x:c>
      <x:c r="B49" s="643" t="s">
        <x:v>1631</x:v>
      </x:c>
      <x:c r="C49" s="644" t="s">
        <x:v>1787</x:v>
      </x:c>
      <x:c r="D49" s="644" t="s">
        <x:v>1790</x:v>
      </x:c>
      <x:c r="E49" s="645" t="s">
        <x:v>1796</x:v>
      </x:c>
      <x:c r="F49" s="646" t="s">
        <x:v>95</x:v>
      </x:c>
      <x:c r="G49" s="647" t="s">
        <x:v>1440</x:v>
      </x:c>
      <x:c r="H49" s="640" t="s">
        <x:v>1792</x:v>
      </x:c>
      <x:c r="I49" s="638" t="s">
        <x:v>1796</x:v>
      </x:c>
    </x:row>
    <x:row r="50" spans="1:9">
      <x:c r="A50" s="623" t="s">
        <x:v>1797</x:v>
      </x:c>
      <x:c r="B50" s="648" t="s">
        <x:v>13</x:v>
      </x:c>
      <x:c r="C50" s="649"/>
      <x:c r="D50" s="649"/>
      <x:c r="E50" s="650" t="s">
        <x:v>10</x:v>
      </x:c>
      <x:c r="F50" s="627" t="s">
        <x:v>12</x:v>
      </x:c>
      <x:c r="G50" s="628" t="s">
        <x:v>10</x:v>
      </x:c>
      <x:c r="H50" s="635" t="s">
        <x:v>12</x:v>
      </x:c>
      <x:c r="I50" s="638" t="s">
        <x:v>10</x:v>
      </x:c>
    </x:row>
    <x:row r="51" spans="1:9">
      <x:c r="A51" s="631" t="s">
        <x:v>1798</x:v>
      </x:c>
      <x:c r="B51" s="651" t="s">
        <x:v>27</x:v>
      </x:c>
      <x:c r="C51" s="652"/>
      <x:c r="D51" s="652"/>
      <x:c r="E51" s="636" t="s">
        <x:v>26</x:v>
      </x:c>
      <x:c r="F51" s="635" t="s">
        <x:v>22</x:v>
      </x:c>
      <x:c r="G51" s="636" t="s">
        <x:v>26</x:v>
      </x:c>
      <x:c r="H51" s="640" t="s">
        <x:v>1789</x:v>
      </x:c>
      <x:c r="I51" s="638" t="s">
        <x:v>26</x:v>
      </x:c>
    </x:row>
    <x:row r="52" spans="1:9">
      <x:c r="A52" s="631" t="s">
        <x:v>1798</x:v>
      </x:c>
      <x:c r="B52" s="651" t="s">
        <x:v>35</x:v>
      </x:c>
      <x:c r="C52" s="652"/>
      <x:c r="D52" s="652"/>
      <x:c r="E52" s="636" t="s">
        <x:v>34</x:v>
      </x:c>
      <x:c r="F52" s="635" t="s">
        <x:v>22</x:v>
      </x:c>
      <x:c r="G52" s="636" t="s">
        <x:v>34</x:v>
      </x:c>
      <x:c r="H52" s="640" t="s">
        <x:v>1789</x:v>
      </x:c>
      <x:c r="I52" s="638" t="s">
        <x:v>34</x:v>
      </x:c>
    </x:row>
    <x:row r="53" spans="1:9">
      <x:c r="A53" s="631" t="s">
        <x:v>1798</x:v>
      </x:c>
      <x:c r="B53" s="651" t="s">
        <x:v>42</x:v>
      </x:c>
      <x:c r="C53" s="652"/>
      <x:c r="D53" s="652"/>
      <x:c r="E53" s="636" t="s">
        <x:v>43</x:v>
      </x:c>
      <x:c r="F53" s="635" t="s">
        <x:v>12</x:v>
      </x:c>
      <x:c r="G53" s="636" t="s">
        <x:v>43</x:v>
      </x:c>
      <x:c r="H53" s="640" t="s">
        <x:v>1789</x:v>
      </x:c>
      <x:c r="I53" s="638" t="s">
        <x:v>43</x:v>
      </x:c>
    </x:row>
    <x:row r="54" spans="1:9">
      <x:c r="A54" s="631" t="s">
        <x:v>1798</x:v>
      </x:c>
      <x:c r="B54" s="651" t="s">
        <x:v>46</x:v>
      </x:c>
      <x:c r="C54" s="652"/>
      <x:c r="D54" s="652"/>
      <x:c r="E54" s="636" t="s">
        <x:v>45</x:v>
      </x:c>
      <x:c r="F54" s="635" t="s">
        <x:v>22</x:v>
      </x:c>
      <x:c r="G54" s="636" t="s">
        <x:v>45</x:v>
      </x:c>
      <x:c r="H54" s="640" t="s">
        <x:v>1789</x:v>
      </x:c>
      <x:c r="I54" s="638" t="s">
        <x:v>45</x:v>
      </x:c>
    </x:row>
    <x:row r="55" spans="1:9">
      <x:c r="A55" s="631" t="s">
        <x:v>1798</x:v>
      </x:c>
      <x:c r="B55" s="651" t="s">
        <x:v>49</x:v>
      </x:c>
      <x:c r="C55" s="652"/>
      <x:c r="D55" s="652"/>
      <x:c r="E55" s="636" t="s">
        <x:v>48</x:v>
      </x:c>
      <x:c r="F55" s="635" t="s">
        <x:v>22</x:v>
      </x:c>
      <x:c r="G55" s="636" t="s">
        <x:v>48</x:v>
      </x:c>
      <x:c r="H55" s="640" t="s">
        <x:v>1789</x:v>
      </x:c>
      <x:c r="I55" s="638" t="s">
        <x:v>48</x:v>
      </x:c>
    </x:row>
    <x:row r="56" spans="1:9">
      <x:c r="A56" s="631" t="s">
        <x:v>1798</x:v>
      </x:c>
      <x:c r="B56" s="651" t="s">
        <x:v>76</x:v>
      </x:c>
      <x:c r="C56" s="652"/>
      <x:c r="D56" s="652"/>
      <x:c r="E56" s="636" t="s">
        <x:v>10</x:v>
      </x:c>
      <x:c r="F56" s="635" t="s">
        <x:v>75</x:v>
      </x:c>
      <x:c r="G56" s="636" t="s">
        <x:v>10</x:v>
      </x:c>
      <x:c r="H56" s="635" t="s">
        <x:v>1799</x:v>
      </x:c>
      <x:c r="I56" s="638" t="s">
        <x:v>10</x:v>
      </x:c>
    </x:row>
    <x:row r="57" spans="1:9">
      <x:c r="A57" s="631" t="s">
        <x:v>1798</x:v>
      </x:c>
      <x:c r="B57" s="651" t="s">
        <x:v>79</x:v>
      </x:c>
      <x:c r="C57" s="652"/>
      <x:c r="D57" s="652"/>
      <x:c r="E57" s="636" t="s">
        <x:v>78</x:v>
      </x:c>
      <x:c r="F57" s="635" t="s">
        <x:v>75</x:v>
      </x:c>
      <x:c r="G57" s="636" t="s">
        <x:v>78</x:v>
      </x:c>
      <x:c r="H57" s="635" t="s">
        <x:v>1800</x:v>
      </x:c>
      <x:c r="I57" s="638" t="s">
        <x:v>78</x:v>
      </x:c>
    </x:row>
    <x:row r="58" spans="1:9">
      <x:c r="A58" s="631" t="s">
        <x:v>1798</x:v>
      </x:c>
      <x:c r="B58" s="651" t="s">
        <x:v>82</x:v>
      </x:c>
      <x:c r="C58" s="652"/>
      <x:c r="D58" s="652"/>
      <x:c r="E58" s="636" t="s">
        <x:v>81</x:v>
      </x:c>
      <x:c r="F58" s="635" t="s">
        <x:v>75</x:v>
      </x:c>
      <x:c r="G58" s="636" t="s">
        <x:v>81</x:v>
      </x:c>
      <x:c r="H58" s="635" t="s">
        <x:v>1800</x:v>
      </x:c>
      <x:c r="I58" s="638" t="s">
        <x:v>81</x:v>
      </x:c>
    </x:row>
    <x:row r="59" spans="1:9">
      <x:c r="A59" s="631" t="s">
        <x:v>1798</x:v>
      </x:c>
      <x:c r="B59" s="651" t="s">
        <x:v>1382</x:v>
      </x:c>
      <x:c r="C59" s="652"/>
      <x:c r="D59" s="652"/>
      <x:c r="E59" s="636" t="s">
        <x:v>1383</x:v>
      </x:c>
      <x:c r="F59" s="635" t="s">
        <x:v>95</x:v>
      </x:c>
      <x:c r="G59" s="636" t="s">
        <x:v>1383</x:v>
      </x:c>
      <x:c r="H59" s="635" t="s">
        <x:v>95</x:v>
      </x:c>
      <x:c r="I59" s="638" t="s">
        <x:v>1383</x:v>
      </x:c>
    </x:row>
    <x:row r="60" spans="1:9">
      <x:c r="A60" s="631" t="s">
        <x:v>1798</x:v>
      </x:c>
      <x:c r="B60" s="651" t="s">
        <x:v>1438</x:v>
      </x:c>
      <x:c r="C60" s="652"/>
      <x:c r="D60" s="652"/>
      <x:c r="E60" s="636" t="s">
        <x:v>10</x:v>
      </x:c>
      <x:c r="F60" s="635" t="s">
        <x:v>84</x:v>
      </x:c>
      <x:c r="G60" s="636" t="s">
        <x:v>10</x:v>
      </x:c>
      <x:c r="H60" s="640" t="s">
        <x:v>1801</x:v>
      </x:c>
      <x:c r="I60" s="638" t="s">
        <x:v>10</x:v>
      </x:c>
    </x:row>
    <x:row r="61" spans="1:9">
      <x:c r="A61" s="631" t="s">
        <x:v>1798</x:v>
      </x:c>
      <x:c r="B61" s="651" t="s">
        <x:v>1436</x:v>
      </x:c>
      <x:c r="C61" s="652"/>
      <x:c r="D61" s="652"/>
      <x:c r="E61" s="636" t="s">
        <x:v>10</x:v>
      </x:c>
      <x:c r="F61" s="635" t="s">
        <x:v>1445</x:v>
      </x:c>
      <x:c r="G61" s="636" t="s">
        <x:v>10</x:v>
      </x:c>
      <x:c r="H61" s="640" t="s">
        <x:v>1802</x:v>
      </x:c>
      <x:c r="I61" s="638" t="s">
        <x:v>10</x:v>
      </x:c>
    </x:row>
    <x:row r="62" spans="1:9">
      <x:c r="A62" s="631" t="s">
        <x:v>1798</x:v>
      </x:c>
      <x:c r="B62" s="651" t="s">
        <x:v>1426</x:v>
      </x:c>
      <x:c r="C62" s="652"/>
      <x:c r="D62" s="652"/>
      <x:c r="E62" s="636" t="s">
        <x:v>1420</x:v>
      </x:c>
      <x:c r="F62" s="635" t="s">
        <x:v>84</x:v>
      </x:c>
      <x:c r="G62" s="636" t="s">
        <x:v>1420</x:v>
      </x:c>
      <x:c r="H62" s="640" t="s">
        <x:v>1801</x:v>
      </x:c>
      <x:c r="I62" s="638" t="s">
        <x:v>1420</x:v>
      </x:c>
    </x:row>
    <x:row r="63" spans="1:9">
      <x:c r="A63" s="631" t="s">
        <x:v>1798</x:v>
      </x:c>
      <x:c r="B63" s="651" t="s">
        <x:v>1439</x:v>
      </x:c>
      <x:c r="C63" s="652"/>
      <x:c r="D63" s="652"/>
      <x:c r="E63" s="636" t="s">
        <x:v>53</x:v>
      </x:c>
      <x:c r="F63" s="635" t="s">
        <x:v>84</x:v>
      </x:c>
      <x:c r="G63" s="636" t="s">
        <x:v>53</x:v>
      </x:c>
      <x:c r="H63" s="640" t="s">
        <x:v>1801</x:v>
      </x:c>
      <x:c r="I63" s="638" t="s">
        <x:v>53</x:v>
      </x:c>
    </x:row>
    <x:row r="64" spans="1:9" ht="17.25" thickBot="1">
      <x:c r="A64" s="653" t="s">
        <x:v>1798</x:v>
      </x:c>
      <x:c r="B64" s="654" t="s">
        <x:v>1431</x:v>
      </x:c>
      <x:c r="C64" s="655"/>
      <x:c r="D64" s="655"/>
      <x:c r="E64" s="656" t="s">
        <x:v>23</x:v>
      </x:c>
      <x:c r="F64" s="657" t="s">
        <x:v>1510</x:v>
      </x:c>
      <x:c r="G64" s="656" t="s">
        <x:v>23</x:v>
      </x:c>
      <x:c r="H64" s="658" t="s">
        <x:v>1510</x:v>
      </x:c>
      <x:c r="I64" s="659" t="s">
        <x:v>23</x:v>
      </x:c>
    </x:row>
    <x:row r="65" spans="1:9">
      <x:c r="A65" s="629" t="s">
        <x:v>1803</x:v>
      </x:c>
      <x:c r="B65" s="648" t="s">
        <x:v>1652</x:v>
      </x:c>
      <x:c r="C65" s="660"/>
      <x:c r="D65" s="660"/>
      <x:c r="E65" s="661"/>
      <x:c r="F65" s="629" t="e">
        <x:f>_xlfn.XLOOKUP(B65,'★Master Code List'!$D:$D,'★Master Code List'!$E:$E,)</x:f>
        <x:v>#N/A</x:v>
      </x:c>
      <x:c r="G65" s="662" t="e">
        <x:f>_xlfn.XLOOKUP(B65,'★Master Code List'!$D$4:$D$160,'★Master Code List'!$F$4:$F$160,)</x:f>
        <x:v>#N/A</x:v>
      </x:c>
      <x:c r="H65" s="663" t="s">
        <x:v>1510</x:v>
      </x:c>
      <x:c r="I65" s="662" t="s">
        <x:v>1653</x:v>
      </x:c>
    </x:row>
    <x:row r="66" spans="1:9">
      <x:c r="A66" s="637" t="s">
        <x:v>1804</x:v>
      </x:c>
      <x:c r="B66" s="651" t="s">
        <x:v>1654</x:v>
      </x:c>
      <x:c r="C66" s="664"/>
      <x:c r="D66" s="664"/>
      <x:c r="E66" s="665"/>
      <x:c r="F66" s="637" t="str">
        <x:f>_xlfn.XLOOKUP(B66,'★Master Code List'!$D:$D,'★Master Code List'!$E:$E,)</x:f>
        <x:v>EV-V4 Test Parts</x:v>
      </x:c>
      <x:c r="G66" s="666" t="str">
        <x:f>_xlfn.XLOOKUP(B66,'★Master Code List'!$D$4:$D$160,'★Master Code List'!$F$4:$F$160,)</x:f>
        <x:v>DBJ033</x:v>
      </x:c>
      <x:c r="H66" s="667" t="s">
        <x:v>1510</x:v>
      </x:c>
      <x:c r="I66" s="666" t="s">
        <x:v>1655</x:v>
      </x:c>
    </x:row>
    <x:row r="67" spans="1:9">
      <x:c r="A67" s="637" t="s">
        <x:v>1804</x:v>
      </x:c>
      <x:c r="B67" s="651" t="s">
        <x:v>1656</x:v>
      </x:c>
      <x:c r="C67" s="664"/>
      <x:c r="D67" s="664"/>
      <x:c r="E67" s="665"/>
      <x:c r="F67" s="637" t="str">
        <x:f>_xlfn.XLOOKUP(B67,'★Master Code List'!$D:$D,'★Master Code List'!$E:$E,)</x:f>
        <x:v>EV-V4 Test Parts</x:v>
      </x:c>
      <x:c r="G67" s="666" t="str">
        <x:f>_xlfn.XLOOKUP(B67,'★Master Code List'!$D$4:$D$160,'★Master Code List'!$F$4:$F$160,)</x:f>
        <x:v>CG13-38 (5M)</x:v>
      </x:c>
      <x:c r="H67" s="667" t="s">
        <x:v>1510</x:v>
      </x:c>
      <x:c r="I67" s="666" t="s">
        <x:v>1657</x:v>
      </x:c>
    </x:row>
    <x:row r="68" spans="1:9" ht="17.25" thickBot="1">
      <x:c r="A68" s="668" t="s">
        <x:v>1804</x:v>
      </x:c>
      <x:c r="B68" s="669" t="s">
        <x:v>1658</x:v>
      </x:c>
      <x:c r="C68" s="670"/>
      <x:c r="D68" s="670"/>
      <x:c r="E68" s="671"/>
      <x:c r="F68" s="668" t="str">
        <x:f>_xlfn.XLOOKUP(B68,'★Master Code List'!$D:$D,'★Master Code List'!$E:$E,)</x:f>
        <x:v>EV-V4 Test Parts</x:v>
      </x:c>
      <x:c r="G68" s="672" t="str">
        <x:f>_xlfn.XLOOKUP(B68,'★Master Code List'!$D$4:$D$160,'★Master Code List'!$F$4:$F$160,)</x:f>
        <x:v>CG19-38 (08) (7M)</x:v>
      </x:c>
      <x:c r="H68" s="673" t="s">
        <x:v>1510</x:v>
      </x:c>
      <x:c r="I68" s="672" t="s">
        <x:v>1659</x:v>
      </x:c>
    </x:row>
    <x:row r="72" spans="1:9">
      <x:c r="B72" s="651"/>
    </x:row>
    <x:row r="74" spans="1:9">
      <x:c r="H74" s="613" t="s">
        <x:v>1805</x:v>
      </x:c>
    </x:row>
  </x:sheetData>
  <x:mergeCells count="2">
    <x:mergeCell ref="F1:G1"/>
    <x:mergeCell ref="H1:I1"/>
  </x:mergeCells>
  <x:phoneticPr fontId="5" type="noConversion"/>
  <x:conditionalFormatting sqref="B3:B68">
    <x:cfRule type="duplicateValues" dxfId="6" priority="2"/>
  </x:conditionalFormatting>
  <x:conditionalFormatting sqref="B72">
    <x:cfRule type="duplicateValues" dxfId="5" priority="1"/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D63775B-D405-4BB3-AE19-CF5AC2FC5EAA}" mc:Ignorable="x14ac xr xr2 xr3">
  <x:sheetPr>
    <x:tabColor rgb="FFFFC000"/>
  </x:sheetPr>
  <x:dimension ref="B1:V96"/>
  <x:sheetViews>
    <x:sheetView showGridLines="0" topLeftCell="L1" zoomScale="70" zoomScaleNormal="70" workbookViewId="0">
      <x:pane ySplit="4" topLeftCell="A5" activePane="bottomLeft" state="frozen"/>
      <x:selection activeCell="A166" sqref="A166:A167"/>
      <x:selection pane="bottomLeft" activeCell="V25" sqref="V24:V25"/>
    </x:sheetView>
  </x:sheetViews>
  <x:sheetFormatPr defaultColWidth="6.875" defaultRowHeight="13.5" outlineLevelRow="1" outlineLevelCol="1"/>
  <x:cols>
    <x:col min="1" max="1" width="2.375" style="572" customWidth="1"/>
    <x:col min="2" max="2" width="22.375" style="572" customWidth="1"/>
    <x:col min="3" max="3" width="46.375" style="572" bestFit="1" customWidth="1"/>
    <x:col min="4" max="4" width="17.25" style="573" customWidth="1"/>
    <x:col min="5" max="5" width="8.375" style="573" customWidth="1"/>
    <x:col min="6" max="8" width="12.25" style="573" customWidth="1"/>
    <x:col min="9" max="10" width="12.25" style="573" customWidth="1" outlineLevel="1"/>
    <x:col min="11" max="19" width="12.25" style="573" customWidth="1"/>
    <x:col min="20" max="20" width="6.875" style="572"/>
    <x:col min="21" max="21" width="12.375" style="572" customWidth="1"/>
    <x:col min="22" max="22" width="13.875" style="572" bestFit="1" customWidth="1"/>
    <x:col min="23" max="16384" width="6.875" style="572"/>
  </x:cols>
  <x:sheetData>
    <x:row r="1" spans="2:17">
      <x:c r="F1" s="574">
        <x:v>0.76682496911359543</x:v>
      </x:c>
      <x:c r="G1" s="574">
        <x:v>0.76611272858449209</x:v>
      </x:c>
      <x:c r="H1" s="574">
        <x:v>0.76564981208636507</x:v>
      </x:c>
      <x:c r="I1" s="574">
        <x:v>0.76475523697690606</x:v>
      </x:c>
      <x:c r="J1" s="574">
        <x:v>0.76203145166057917</x:v>
      </x:c>
      <x:c r="K1" s="574">
        <x:v>0.76557736536687315</x:v>
      </x:c>
      <x:c r="L1" s="574">
        <x:v>0.76448280191680751</x:v>
      </x:c>
      <x:c r="M1" s="574">
        <x:v>0.76573660848770131</x:v>
      </x:c>
      <x:c r="N1" s="574">
        <x:v>0.76567589191560004</x:v>
      </x:c>
      <x:c r="O1" s="574">
        <x:v>0.8325135536123156</x:v>
      </x:c>
      <x:c r="P1" s="574">
        <x:v>0.8594877598807753</x:v>
      </x:c>
      <x:c r="Q1" s="574">
        <x:v>0.85913697736479688</x:v>
      </x:c>
    </x:row>
    <x:row r="2" spans="2:17" ht="27.6" customHeight="1">
      <x:c r="B2" s="575" t="s">
        <x:v>1733</x:v>
      </x:c>
      <x:c r="D2" s="576"/>
      <x:c r="F2" s="574"/>
      <x:c r="G2" s="574"/>
      <x:c r="H2" s="574"/>
      <x:c r="I2" s="574"/>
      <x:c r="J2" s="574"/>
      <x:c r="K2" s="574"/>
      <x:c r="L2" s="574"/>
      <x:c r="M2" s="574"/>
      <x:c r="N2" s="574"/>
      <x:c r="Q2" s="577" t="s">
        <x:v>1734</x:v>
      </x:c>
    </x:row>
    <x:row r="3" spans="2:17" ht="14.65" customHeight="1">
      <x:c r="C3" s="578"/>
    </x:row>
    <x:row r="4" spans="2:17" ht="19.899999999999999" customHeight="1">
      <x:c r="B4" s="579" t="s">
        <x:v>167</x:v>
      </x:c>
      <x:c r="C4" s="579"/>
      <x:c r="D4" s="580" t="s">
        <x:v>1735</x:v>
      </x:c>
      <x:c r="E4" s="580">
        <x:v>12</x:v>
      </x:c>
      <x:c r="F4" s="581">
        <x:v>1</x:v>
      </x:c>
      <x:c r="G4" s="580">
        <x:v>2</x:v>
      </x:c>
      <x:c r="H4" s="580">
        <x:v>3</x:v>
      </x:c>
      <x:c r="I4" s="580">
        <x:v>4</x:v>
      </x:c>
      <x:c r="J4" s="580">
        <x:v>5</x:v>
      </x:c>
      <x:c r="K4" s="580">
        <x:v>6</x:v>
      </x:c>
      <x:c r="L4" s="580">
        <x:v>7</x:v>
      </x:c>
      <x:c r="M4" s="580">
        <x:v>8</x:v>
      </x:c>
      <x:c r="N4" s="580">
        <x:v>9</x:v>
      </x:c>
      <x:c r="O4" s="580">
        <x:v>10</x:v>
      </x:c>
      <x:c r="P4" s="580">
        <x:v>11</x:v>
      </x:c>
      <x:c r="Q4" s="580">
        <x:v>12</x:v>
      </x:c>
    </x:row>
    <x:row r="5" spans="2:17" s="582" customFormat="1" ht="20.65" customHeight="1">
      <x:c r="B5" s="583" t="s">
        <x:v>169</x:v>
      </x:c>
      <x:c r="C5" s="583" t="s">
        <x:v>170</x:v>
      </x:c>
      <x:c r="D5" s="584">
        <x:v>1856226911.7157671</x:v>
      </x:c>
      <x:c r="E5" s="584"/>
      <x:c r="F5" s="584">
        <x:v>93531067.738191113</x:v>
      </x:c>
      <x:c r="G5" s="584">
        <x:v>116722409.25903596</x:v>
      </x:c>
      <x:c r="H5" s="584">
        <x:v>166146138.0984455</x:v>
      </x:c>
      <x:c r="I5" s="584">
        <x:v>138597698.76818129</x:v>
      </x:c>
      <x:c r="J5" s="584">
        <x:v>126824726.75397228</x:v>
      </x:c>
      <x:c r="K5" s="584">
        <x:v>193241166.26244107</x:v>
      </x:c>
      <x:c r="L5" s="584">
        <x:v>118295188.89315131</x:v>
      </x:c>
      <x:c r="M5" s="584">
        <x:v>176135148.80221638</x:v>
      </x:c>
      <x:c r="N5" s="584">
        <x:v>159050641.37295532</x:v>
      </x:c>
      <x:c r="O5" s="584">
        <x:v>233663506.65726784</x:v>
      </x:c>
      <x:c r="P5" s="584">
        <x:v>165587684.97484154</x:v>
      </x:c>
      <x:c r="Q5" s="584">
        <x:v>168431534.13506737</x:v>
      </x:c>
    </x:row>
    <x:row r="6" spans="2:17" s="582" customFormat="1">
      <x:c r="B6" s="585" t="s">
        <x:v>1736</x:v>
      </x:c>
      <x:c r="C6" s="585" t="s">
        <x:v>1737</x:v>
      </x:c>
      <x:c r="D6" s="586">
        <x:v>1854696911.7157671</x:v>
      </x:c>
      <x:c r="E6" s="586"/>
      <x:c r="F6" s="586">
        <x:v>93531067.738191113</x:v>
      </x:c>
      <x:c r="G6" s="586">
        <x:v>116722409.25903596</x:v>
      </x:c>
      <x:c r="H6" s="586">
        <x:v>166146138.0984455</x:v>
      </x:c>
      <x:c r="I6" s="586">
        <x:v>138597698.76818129</x:v>
      </x:c>
      <x:c r="J6" s="586">
        <x:v>126824726.75397228</x:v>
      </x:c>
      <x:c r="K6" s="586">
        <x:v>193241166.26244107</x:v>
      </x:c>
      <x:c r="L6" s="586">
        <x:v>118295188.89315131</x:v>
      </x:c>
      <x:c r="M6" s="586">
        <x:v>176135148.80221638</x:v>
      </x:c>
      <x:c r="N6" s="586">
        <x:v>159050641.37295532</x:v>
      </x:c>
      <x:c r="O6" s="586">
        <x:v>233663506.65726784</x:v>
      </x:c>
      <x:c r="P6" s="586">
        <x:v>165587684.97484154</x:v>
      </x:c>
      <x:c r="Q6" s="586">
        <x:v>166901534.13506737</x:v>
      </x:c>
    </x:row>
    <x:row r="7" spans="2:17" ht="16.5">
      <x:c r="B7" s="578"/>
      <x:c r="C7" s="578" t="s">
        <x:v>1738</x:v>
      </x:c>
      <x:c r="D7" s="573">
        <x:v>308229416.2425369</x:v>
      </x:c>
      <x:c r="F7" s="573">
        <x:v>21737517.40772311</x:v>
      </x:c>
      <x:c r="G7" s="573">
        <x:v>23596647.186015215</x:v>
      </x:c>
      <x:c r="H7" s="573">
        <x:v>28172966.640272707</x:v>
      </x:c>
      <x:c r="I7" s="573">
        <x:v>20593437.544158731</x:v>
      </x:c>
      <x:c r="J7" s="573">
        <x:v>17018187.970520061</x:v>
      </x:c>
      <x:c r="K7" s="573">
        <x:v>35466475.770495594</x:v>
      </x:c>
      <x:c r="L7" s="573">
        <x:v>19592367.663539901</x:v>
      </x:c>
      <x:c r="M7" s="573">
        <x:v>31891226.19685692</x:v>
      </x:c>
      <x:c r="N7" s="573">
        <x:v>31176176.282129191</x:v>
      </x:c>
      <x:c r="O7" s="573">
        <x:v>24254493.107564729</x:v>
      </x:c>
      <x:c r="P7" s="573">
        <x:v>26571254.831282586</x:v>
      </x:c>
      <x:c r="Q7" s="573">
        <x:v>28158665.641978156</x:v>
      </x:c>
    </x:row>
    <x:row r="8" spans="2:17" ht="16.5">
      <x:c r="B8" s="578"/>
      <x:c r="C8" s="578" t="s">
        <x:v>1739</x:v>
      </x:c>
      <x:c r="D8" s="573">
        <x:v>164122772.53303403</x:v>
      </x:c>
      <x:c r="F8" s="573">
        <x:v>11440798.635643739</x:v>
      </x:c>
      <x:c r="G8" s="573">
        <x:v>10236504.042418083</x:v>
      </x:c>
      <x:c r="H8" s="573">
        <x:v>12645093.228869397</x:v>
      </x:c>
      <x:c r="I8" s="573">
        <x:v>12645093.228869397</x:v>
      </x:c>
      <x:c r="J8" s="573">
        <x:v>13849387.822095053</x:v>
      </x:c>
      <x:c r="K8" s="573">
        <x:v>18666566.194997683</x:v>
      </x:c>
      <x:c r="L8" s="573">
        <x:v>13247240.525482224</x:v>
      </x:c>
      <x:c r="M8" s="573">
        <x:v>13548314.173788643</x:v>
      </x:c>
      <x:c r="N8" s="573">
        <x:v>14105300.423155507</x:v>
      </x:c>
      <x:c r="O8" s="573">
        <x:v>14346159.341800638</x:v>
      </x:c>
      <x:c r="P8" s="573">
        <x:v>14632179.307691731</x:v>
      </x:c>
      <x:c r="Q8" s="573">
        <x:v>14760135.608221957</x:v>
      </x:c>
    </x:row>
    <x:row r="9" spans="2:17" ht="16.5">
      <x:c r="B9" s="578"/>
      <x:c r="C9" s="578" t="s">
        <x:v>1740</x:v>
      </x:c>
      <x:c r="D9" s="573">
        <x:v>618493354.81516206</x:v>
      </x:c>
      <x:c r="F9" s="573">
        <x:v>39254495.108458742</x:v>
      </x:c>
      <x:c r="G9" s="573">
        <x:v>40331839.036086105</x:v>
      </x:c>
      <x:c r="H9" s="573">
        <x:v>77686291.217638403</x:v>
      </x:c>
      <x:c r="I9" s="573">
        <x:v>65698391.513857588</x:v>
      </x:c>
      <x:c r="J9" s="573">
        <x:v>52476443.311158188</x:v>
      </x:c>
      <x:c r="K9" s="573">
        <x:v>83131775.07000941</x:v>
      </x:c>
      <x:c r="L9" s="573">
        <x:v>50556812.312840335</x:v>
      </x:c>
      <x:c r="M9" s="573">
        <x:v>79958507.501361564</x:v>
      </x:c>
      <x:c r="N9" s="573">
        <x:v>66619030.870193705</x:v>
      </x:c>
      <x:c r="O9" s="573">
        <x:v>62779768.873558022</x:v>
      </x:c>
      <x:c r="P9" s="573">
        <x:v>0</x:v>
      </x:c>
      <x:c r="Q9" s="573">
        <x:v>0</x:v>
      </x:c>
    </x:row>
    <x:row r="10" spans="2:17" ht="16.5">
      <x:c r="B10" s="578"/>
      <x:c r="C10" s="578" t="s">
        <x:v>1741</x:v>
      </x:c>
      <x:c r="D10" s="573">
        <x:v>144571267.25202295</x:v>
      </x:c>
      <x:c r="F10" s="573">
        <x:v>1339958.9863655341</x:v>
      </x:c>
      <x:c r="G10" s="573">
        <x:v>11503032.5291072</x:v>
      </x:c>
      <x:c r="H10" s="573">
        <x:v>20202458.563664977</x:v>
      </x:c>
      <x:c r="I10" s="573">
        <x:v>16141352.097295592</x:v>
      </x:c>
      <x:c r="J10" s="573">
        <x:v>12121475.138198985</x:v>
      </x:c>
      <x:c r="K10" s="573">
        <x:v>20697212.650938399</x:v>
      </x:c>
      <x:c r="L10" s="573">
        <x:v>11379344.007288845</x:v>
      </x:c>
      <x:c r="M10" s="573">
        <x:v>19377868.418209266</x:v>
      </x:c>
      <x:c r="N10" s="573">
        <x:v>15790901.285476916</x:v>
      </x:c>
      <x:c r="O10" s="573">
        <x:v>16017663.575477233</x:v>
      </x:c>
      <x:c r="P10" s="573">
        <x:v>0</x:v>
      </x:c>
      <x:c r="Q10" s="573">
        <x:v>0</x:v>
      </x:c>
    </x:row>
    <x:row r="11" spans="2:17" ht="16.5">
      <x:c r="B11" s="578"/>
      <x:c r="C11" s="578" t="s">
        <x:v>58</x:v>
      </x:c>
      <x:c r="D11" s="573">
        <x:v>318957745.185</x:v>
      </x:c>
      <x:c r="F11" s="573">
        <x:v>18887592.959999997</x:v>
      </x:c>
      <x:c r="G11" s="573">
        <x:v>28331389.439999998</x:v>
      </x:c>
      <x:c r="H11" s="573">
        <x:v>26423506.368000001</x:v>
      </x:c>
      <x:c r="I11" s="573">
        <x:v>22648719.744000003</x:v>
      </x:c>
      <x:c r="J11" s="573">
        <x:v>30198292.991999995</x:v>
      </x:c>
      <x:c r="K11" s="573">
        <x:v>33973079.616000004</x:v>
      </x:c>
      <x:c r="L11" s="573">
        <x:v>22648719.744000003</x:v>
      </x:c>
      <x:c r="M11" s="573">
        <x:v>30198292.991999995</x:v>
      </x:c>
      <x:c r="N11" s="573">
        <x:v>30198292.991999995</x:v>
      </x:c>
      <x:c r="O11" s="573">
        <x:v>20066660.838</x:v>
      </x:c>
      <x:c r="P11" s="573">
        <x:v>27884925.495000001</x:v>
      </x:c>
      <x:c r="Q11" s="573">
        <x:v>27498272.004000004</x:v>
      </x:c>
    </x:row>
    <x:row r="12" spans="2:17" ht="16.5">
      <x:c r="B12" s="578"/>
      <x:c r="C12" s="578" t="s">
        <x:v>1696</x:v>
      </x:c>
      <x:c r="D12" s="573">
        <x:v>280523889.13404846</x:v>
      </x:c>
      <x:c r="F12" s="573">
        <x:v>0</x:v>
      </x:c>
      <x:c r="G12" s="573">
        <x:v>1378803.8509243303</x:v>
      </x:c>
      <x:c r="H12" s="573">
        <x:v>0</x:v>
      </x:c>
      <x:c r="I12" s="573">
        <x:v>0</x:v>
      </x:c>
      <x:c r="J12" s="573">
        <x:v>0</x:v>
      </x:c>
      <x:c r="K12" s="573">
        <x:v>0</x:v>
      </x:c>
      <x:c r="L12" s="573">
        <x:v>0</x:v>
      </x:c>
      <x:c r="M12" s="573">
        <x:v>0</x:v>
      </x:c>
      <x:c r="N12" s="573">
        <x:v>0</x:v>
      </x:c>
      <x:c r="O12" s="573">
        <x:v>93048361.761041373</x:v>
      </x:c>
      <x:c r="P12" s="573">
        <x:v>93048361.761041373</x:v>
      </x:c>
      <x:c r="Q12" s="573">
        <x:v>93048361.761041373</x:v>
      </x:c>
    </x:row>
    <x:row r="13" spans="2:17" ht="16.5">
      <x:c r="C13" s="589" t="s">
        <x:v>1742</x:v>
      </x:c>
      <x:c r="D13" s="573">
        <x:v>19798466.553962626</x:v>
      </x:c>
      <x:c r="F13" s="573">
        <x:v>870704.64000000013</x:v>
      </x:c>
      <x:c r="G13" s="573">
        <x:v>1344193.174485049</x:v>
      </x:c>
      <x:c r="H13" s="573">
        <x:v>1015822.0800000001</x:v>
      </x:c>
      <x:c r="I13" s="573">
        <x:v>870704.64000000013</x:v>
      </x:c>
      <x:c r="J13" s="573">
        <x:v>1160939.52</x:v>
      </x:c>
      <x:c r="K13" s="573">
        <x:v>1306056.96</x:v>
      </x:c>
      <x:c r="L13" s="573">
        <x:v>870704.64000000013</x:v>
      </x:c>
      <x:c r="M13" s="573">
        <x:v>1160939.52</x:v>
      </x:c>
      <x:c r="N13" s="573">
        <x:v>1160939.52</x:v>
      </x:c>
      <x:c r="O13" s="573">
        <x:v>3150399.1598258596</x:v>
      </x:c>
      <x:c r="P13" s="573">
        <x:v>3450963.5798258595</x:v>
      </x:c>
      <x:c r="Q13" s="573">
        <x:v>3436099.1198258596</x:v>
      </x:c>
    </x:row>
    <x:row r="14" spans="2:17" ht="16.5">
      <x:c r="C14" s="589"/>
    </x:row>
    <x:row r="15" spans="2:17" s="582" customFormat="1" ht="16.5">
      <x:c r="B15" s="585" t="s">
        <x:v>1743</x:v>
      </x:c>
      <x:c r="C15" s="585" t="s">
        <x:v>179</x:v>
      </x:c>
      <x:c r="D15" s="586">
        <x:v>1530000</x:v>
      </x:c>
      <x:c r="E15" s="586"/>
      <x:c r="F15" s="586">
        <x:v>0</x:v>
      </x:c>
      <x:c r="G15" s="586">
        <x:v>0</x:v>
      </x:c>
      <x:c r="H15" s="586">
        <x:v>0</x:v>
      </x:c>
      <x:c r="I15" s="586">
        <x:v>0</x:v>
      </x:c>
      <x:c r="J15" s="586">
        <x:v>0</x:v>
      </x:c>
      <x:c r="K15" s="586">
        <x:v>0</x:v>
      </x:c>
      <x:c r="L15" s="586">
        <x:v>0</x:v>
      </x:c>
      <x:c r="M15" s="586">
        <x:v>0</x:v>
      </x:c>
      <x:c r="N15" s="586">
        <x:v>0</x:v>
      </x:c>
      <x:c r="O15" s="586">
        <x:v>0</x:v>
      </x:c>
      <x:c r="P15" s="586">
        <x:v>0</x:v>
      </x:c>
      <x:c r="Q15" s="586">
        <x:v>1530000</x:v>
      </x:c>
    </x:row>
    <x:row r="16" spans="2:17">
      <x:c r="B16" s="572" t="s">
        <x:v>180</x:v>
      </x:c>
      <x:c r="C16" s="572" t="s">
        <x:v>1744</x:v>
      </x:c>
      <x:c r="D16" s="573">
        <x:v>0</x:v>
      </x:c>
    </x:row>
    <x:row r="17" spans="2:22">
      <x:c r="B17" s="572" t="s">
        <x:v>1421</x:v>
      </x:c>
      <x:c r="C17" s="572" t="s">
        <x:v>1745</x:v>
      </x:c>
      <x:c r="D17" s="573">
        <x:v>0</x:v>
      </x:c>
    </x:row>
    <x:row r="18" spans="2:22">
      <x:c r="B18" s="572" t="s">
        <x:v>181</x:v>
      </x:c>
      <x:c r="C18" s="572" t="s">
        <x:v>1746</x:v>
      </x:c>
      <x:c r="D18" s="573">
        <x:v>1530000</x:v>
      </x:c>
      <x:c r="Q18" s="573">
        <x:v>1530000</x:v>
      </x:c>
      <x:c r="U18" s="590">
        <x:v>30000</x:v>
      </x:c>
      <x:c r="V18" s="591" t="s">
        <x:v>1747</x:v>
      </x:c>
    </x:row>
    <x:row r="19" spans="2:22">
      <x:c r="B19" s="572" t="s">
        <x:v>1748</x:v>
      </x:c>
      <x:c r="C19" s="572" t="s">
        <x:v>1749</x:v>
      </x:c>
      <x:c r="D19" s="573">
        <x:v>0</x:v>
      </x:c>
      <x:c r="T19" s="582"/>
    </x:row>
    <x:row r="20" spans="2:22">
      <x:c r="C20" s="591" t="s">
        <x:v>1750</x:v>
      </x:c>
      <x:c r="T20" s="582"/>
    </x:row>
    <x:row r="21" spans="2:22">
      <x:c r="C21" s="591" t="s">
        <x:v>1751</x:v>
      </x:c>
      <x:c r="T21" s="582"/>
    </x:row>
    <x:row r="22" spans="2:22">
      <x:c r="D22" s="574"/>
      <x:c r="F22" s="574"/>
      <x:c r="G22" s="574"/>
      <x:c r="H22" s="574"/>
      <x:c r="I22" s="574"/>
      <x:c r="J22" s="574"/>
      <x:c r="K22" s="574"/>
      <x:c r="L22" s="574"/>
      <x:c r="M22" s="574"/>
      <x:c r="N22" s="574"/>
      <x:c r="O22" s="574"/>
      <x:c r="P22" s="574"/>
      <x:c r="Q22" s="574"/>
      <x:c r="R22" s="574"/>
      <x:c r="S22" s="574"/>
      <x:c r="T22" s="582"/>
      <x:c r="V22" s="589"/>
    </x:row>
    <x:row r="23" spans="2:22" s="582" customFormat="1" ht="21.6" customHeight="1">
      <x:c r="B23" s="583" t="s">
        <x:v>183</x:v>
      </x:c>
      <x:c r="C23" s="583" t="s">
        <x:v>184</x:v>
      </x:c>
      <x:c r="D23" s="584">
        <x:v>1466261965.4207296</x:v>
      </x:c>
      <x:c r="E23" s="584"/>
      <x:c r="F23" s="584">
        <x:v>71721958.129500002</x:v>
      </x:c>
      <x:c r="G23" s="584">
        <x:v>89422523.444395825</x:v>
      </x:c>
      <x:c r="H23" s="584">
        <x:v>127209759.41395006</x:v>
      </x:c>
      <x:c r="I23" s="584">
        <x:v>105993315.96591432</x:v>
      </x:c>
      <x:c r="J23" s="584">
        <x:v>96644430.634785786</x:v>
      </x:c>
      <x:c r="K23" s="584">
        <x:v>147941062.94762152</x:v>
      </x:c>
      <x:c r="L23" s="584">
        <x:v>90434637.458314329</x:v>
      </x:c>
      <x:c r="M23" s="584">
        <x:v>134873131.47928578</x:v>
      </x:c>
      <x:c r="N23" s="584">
        <x:v>121781241.6929858</x:v>
      </x:c>
      <x:c r="O23" s="584">
        <x:v>194528036.276757</x:v>
      </x:c>
      <x:c r="P23" s="584">
        <x:v>142320588.42287007</x:v>
      </x:c>
      <x:c r="Q23" s="584">
        <x:v>143391279.55434924</x:v>
      </x:c>
      <x:c r="R23" s="584"/>
      <x:c r="S23" s="584"/>
      <x:c r="U23" s="587"/>
      <x:c r="V23" s="589"/>
    </x:row>
    <x:row r="24" spans="2:22" s="582" customFormat="1" ht="21.6" customHeight="1">
      <x:c r="B24" s="583"/>
      <x:c r="C24" s="583" t="s">
        <x:v>1814</x:v>
      </x:c>
      <x:c r="D24" s="696">
        <x:f>IFERROR(D23/D$5,)</x:f>
        <x:v>0.7899152609879031</x:v>
      </x:c>
      <x:c r="E24" s="697"/>
      <x:c r="F24" s="698">
        <x:f t="shared" ref="F24:Q24" si="0">IFERROR(F23/F$5,)</x:f>
        <x:v>0.76682496911359543</x:v>
      </x:c>
      <x:c r="G24" s="698">
        <x:f t="shared" si="0"/>
        <x:v>0.76611272858449209</x:v>
      </x:c>
      <x:c r="H24" s="698">
        <x:f t="shared" si="0"/>
        <x:v>0.76564981208636507</x:v>
      </x:c>
      <x:c r="I24" s="698">
        <x:f t="shared" si="0"/>
        <x:v>0.76475523697690606</x:v>
      </x:c>
      <x:c r="J24" s="698">
        <x:f t="shared" si="0"/>
        <x:v>0.76203145166057917</x:v>
      </x:c>
      <x:c r="K24" s="698">
        <x:f t="shared" si="0"/>
        <x:v>0.76557736536687315</x:v>
      </x:c>
      <x:c r="L24" s="698">
        <x:f t="shared" si="0"/>
        <x:v>0.76448280191680751</x:v>
      </x:c>
      <x:c r="M24" s="698">
        <x:f t="shared" si="0"/>
        <x:v>0.76573660848770131</x:v>
      </x:c>
      <x:c r="N24" s="698">
        <x:f t="shared" si="0"/>
        <x:v>0.76567589191560004</x:v>
      </x:c>
      <x:c r="O24" s="698">
        <x:f t="shared" si="0"/>
        <x:v>0.8325135536123156</x:v>
      </x:c>
      <x:c r="P24" s="698">
        <x:f t="shared" si="0"/>
        <x:v>0.8594877598807753</x:v>
      </x:c>
      <x:c r="Q24" s="698">
        <x:f t="shared" si="0"/>
        <x:v>0.85133274057435093</x:v>
      </x:c>
      <x:c r="R24" s="697"/>
      <x:c r="S24" s="584"/>
      <x:c r="U24" s="587"/>
      <x:c r="V24" s="589"/>
    </x:row>
    <x:row r="25" spans="2:22">
      <x:c r="B25" s="592" t="s">
        <x:v>1269</x:v>
      </x:c>
      <x:c r="C25" s="592" t="s">
        <x:v>1270</x:v>
      </x:c>
      <x:c r="D25" s="593">
        <x:v>1466261965.4207296</x:v>
      </x:c>
      <x:c r="E25" s="593"/>
      <x:c r="F25" s="593">
        <x:v>71721958.129500002</x:v>
      </x:c>
      <x:c r="G25" s="593">
        <x:v>89422523.444395825</x:v>
      </x:c>
      <x:c r="H25" s="593">
        <x:v>127209759.41395006</x:v>
      </x:c>
      <x:c r="I25" s="593">
        <x:v>105993315.96591432</x:v>
      </x:c>
      <x:c r="J25" s="593">
        <x:v>96644430.634785786</x:v>
      </x:c>
      <x:c r="K25" s="593">
        <x:v>147941062.94762152</x:v>
      </x:c>
      <x:c r="L25" s="593">
        <x:v>90434637.458314329</x:v>
      </x:c>
      <x:c r="M25" s="593">
        <x:v>134873131.47928578</x:v>
      </x:c>
      <x:c r="N25" s="593">
        <x:v>121781241.6929858</x:v>
      </x:c>
      <x:c r="O25" s="593">
        <x:v>194528036.276757</x:v>
      </x:c>
      <x:c r="P25" s="593">
        <x:v>142320588.42287007</x:v>
      </x:c>
      <x:c r="Q25" s="593">
        <x:v>143391279.55434924</x:v>
      </x:c>
      <x:c r="R25" s="593"/>
      <x:c r="S25" s="593"/>
      <x:c r="U25" s="587"/>
      <x:c r="V25" s="589"/>
    </x:row>
    <x:row r="26" spans="2:22">
      <x:c r="B26" s="592"/>
      <x:c r="C26" s="592" t="s">
        <x:v>1814</x:v>
      </x:c>
      <x:c r="D26" s="699">
        <x:f>IFERROR(D25/D$6,)</x:f>
        <x:v>0.79056688786110119</x:v>
      </x:c>
      <x:c r="E26" s="593"/>
      <x:c r="F26" s="699">
        <x:f t="shared" ref="F26:Q26" si="1">IFERROR(F25/F$6,)</x:f>
        <x:v>0.76682496911359543</x:v>
      </x:c>
      <x:c r="G26" s="699">
        <x:f t="shared" si="1"/>
        <x:v>0.76611272858449209</x:v>
      </x:c>
      <x:c r="H26" s="699">
        <x:f t="shared" si="1"/>
        <x:v>0.76564981208636507</x:v>
      </x:c>
      <x:c r="I26" s="699">
        <x:f t="shared" si="1"/>
        <x:v>0.76475523697690606</x:v>
      </x:c>
      <x:c r="J26" s="699">
        <x:f t="shared" si="1"/>
        <x:v>0.76203145166057917</x:v>
      </x:c>
      <x:c r="K26" s="699">
        <x:f t="shared" si="1"/>
        <x:v>0.76557736536687315</x:v>
      </x:c>
      <x:c r="L26" s="699">
        <x:f t="shared" si="1"/>
        <x:v>0.76448280191680751</x:v>
      </x:c>
      <x:c r="M26" s="699">
        <x:f t="shared" si="1"/>
        <x:v>0.76573660848770131</x:v>
      </x:c>
      <x:c r="N26" s="699">
        <x:f t="shared" si="1"/>
        <x:v>0.76567589191560004</x:v>
      </x:c>
      <x:c r="O26" s="699">
        <x:f t="shared" si="1"/>
        <x:v>0.8325135536123156</x:v>
      </x:c>
      <x:c r="P26" s="699">
        <x:f t="shared" si="1"/>
        <x:v>0.8594877598807753</x:v>
      </x:c>
      <x:c r="Q26" s="699">
        <x:f t="shared" si="1"/>
        <x:v>0.85913697736479688</x:v>
      </x:c>
      <x:c r="R26" s="593"/>
      <x:c r="S26" s="593"/>
      <x:c r="U26" s="587"/>
      <x:c r="V26" s="589"/>
    </x:row>
    <x:row r="27" spans="2:22">
      <x:c r="B27" s="594" t="s">
        <x:v>1271</x:v>
      </x:c>
      <x:c r="C27" s="594" t="s">
        <x:v>1272</x:v>
      </x:c>
      <x:c r="D27" s="573">
        <x:v>0</x:v>
      </x:c>
      <x:c r="V27" s="589"/>
    </x:row>
    <x:row r="28" spans="2:22" ht="16.5">
      <x:c r="B28" s="594" t="s">
        <x:v>1273</x:v>
      </x:c>
      <x:c r="C28" s="594" t="s">
        <x:v>1274</x:v>
      </x:c>
      <x:c r="D28" s="573">
        <x:v>1466261965.4207296</x:v>
      </x:c>
      <x:c r="F28" s="573">
        <x:v>71721958.129500002</x:v>
      </x:c>
      <x:c r="G28" s="573">
        <x:v>89422523.444395825</x:v>
      </x:c>
      <x:c r="H28" s="573">
        <x:v>127209759.41395006</x:v>
      </x:c>
      <x:c r="I28" s="573">
        <x:v>105993315.96591432</x:v>
      </x:c>
      <x:c r="J28" s="573">
        <x:v>96644430.634785786</x:v>
      </x:c>
      <x:c r="K28" s="573">
        <x:v>147941062.94762152</x:v>
      </x:c>
      <x:c r="L28" s="573">
        <x:v>90434637.458314329</x:v>
      </x:c>
      <x:c r="M28" s="573">
        <x:v>134873131.47928578</x:v>
      </x:c>
      <x:c r="N28" s="573">
        <x:v>121781241.6929858</x:v>
      </x:c>
      <x:c r="O28" s="573">
        <x:v>194528036.276757</x:v>
      </x:c>
      <x:c r="P28" s="573">
        <x:v>142320588.42287007</x:v>
      </x:c>
      <x:c r="Q28" s="573">
        <x:v>143391279.55434924</x:v>
      </x:c>
      <x:c r="U28" s="587"/>
      <x:c r="V28" s="595"/>
    </x:row>
    <x:row r="29" spans="2:22" ht="16.5">
      <x:c r="B29" s="594" t="s">
        <x:v>1275</x:v>
      </x:c>
      <x:c r="C29" s="594" t="s">
        <x:v>1276</x:v>
      </x:c>
      <x:c r="D29" s="573">
        <x:v>0</x:v>
      </x:c>
      <x:c r="O29" s="588"/>
      <x:c r="U29" s="587"/>
      <x:c r="V29" s="595"/>
    </x:row>
    <x:row r="30" spans="2:22" ht="16.5">
      <x:c r="B30" s="594" t="s">
        <x:v>1277</x:v>
      </x:c>
      <x:c r="C30" s="594" t="s">
        <x:v>1278</x:v>
      </x:c>
      <x:c r="D30" s="573">
        <x:v>0</x:v>
      </x:c>
      <x:c r="U30" s="587"/>
      <x:c r="V30" s="595"/>
    </x:row>
    <x:row r="31" spans="2:22" ht="16.5">
      <x:c r="B31" s="594" t="s">
        <x:v>1279</x:v>
      </x:c>
      <x:c r="C31" s="594" t="s">
        <x:v>1280</x:v>
      </x:c>
      <x:c r="D31" s="573">
        <x:v>0</x:v>
      </x:c>
      <x:c r="U31" s="587"/>
      <x:c r="V31" s="595"/>
    </x:row>
    <x:row r="32" spans="2:22" ht="16.5">
      <x:c r="B32" s="592" t="s">
        <x:v>1281</x:v>
      </x:c>
      <x:c r="C32" s="592" t="s">
        <x:v>1282</x:v>
      </x:c>
      <x:c r="D32" s="593">
        <x:v>0</x:v>
      </x:c>
      <x:c r="E32" s="593"/>
      <x:c r="F32" s="593">
        <x:v>0</x:v>
      </x:c>
      <x:c r="G32" s="593">
        <x:v>0</x:v>
      </x:c>
      <x:c r="H32" s="593">
        <x:v>0</x:v>
      </x:c>
      <x:c r="I32" s="593">
        <x:v>0</x:v>
      </x:c>
      <x:c r="J32" s="593">
        <x:v>0</x:v>
      </x:c>
      <x:c r="K32" s="593">
        <x:v>0</x:v>
      </x:c>
      <x:c r="L32" s="593">
        <x:v>0</x:v>
      </x:c>
      <x:c r="M32" s="593">
        <x:v>0</x:v>
      </x:c>
      <x:c r="N32" s="593">
        <x:v>0</x:v>
      </x:c>
      <x:c r="O32" s="593">
        <x:v>0</x:v>
      </x:c>
      <x:c r="P32" s="593">
        <x:v>0</x:v>
      </x:c>
      <x:c r="Q32" s="593">
        <x:v>0</x:v>
      </x:c>
      <x:c r="R32" s="593"/>
      <x:c r="S32" s="593"/>
      <x:c r="T32" s="588"/>
      <x:c r="U32" s="587"/>
      <x:c r="V32" s="595"/>
    </x:row>
    <x:row r="33" spans="2:17" s="588" customFormat="1" ht="16.5">
      <x:c r="B33" s="588" t="s">
        <x:v>1283</x:v>
      </x:c>
      <x:c r="C33" s="588" t="s">
        <x:v>1752</x:v>
      </x:c>
      <x:c r="D33" s="596">
        <x:v>0</x:v>
      </x:c>
      <x:c r="E33" s="596"/>
      <x:c r="F33" s="596"/>
      <x:c r="G33" s="596"/>
      <x:c r="H33" s="596"/>
      <x:c r="I33" s="596"/>
      <x:c r="J33" s="596"/>
      <x:c r="K33" s="596"/>
      <x:c r="L33" s="596"/>
      <x:c r="M33" s="596"/>
      <x:c r="N33" s="596"/>
      <x:c r="O33" s="596"/>
      <x:c r="P33" s="596"/>
      <x:c r="Q33" s="596"/>
    </x:row>
    <x:row r="34" spans="2:17" s="588" customFormat="1" ht="16.5">
      <x:c r="B34" s="588" t="s">
        <x:v>436</x:v>
      </x:c>
      <x:c r="C34" s="588" t="s">
        <x:v>1753</x:v>
      </x:c>
      <x:c r="D34" s="596">
        <x:v>0</x:v>
      </x:c>
      <x:c r="E34" s="596"/>
      <x:c r="F34" s="573"/>
      <x:c r="G34" s="573"/>
      <x:c r="H34" s="573"/>
      <x:c r="I34" s="573"/>
      <x:c r="J34" s="573"/>
      <x:c r="K34" s="573"/>
      <x:c r="L34" s="573"/>
      <x:c r="M34" s="573"/>
      <x:c r="N34" s="573"/>
      <x:c r="O34" s="573"/>
      <x:c r="P34" s="573"/>
      <x:c r="Q34" s="573"/>
    </x:row>
    <x:row r="35" spans="2:17" s="588" customFormat="1" ht="16.5">
      <x:c r="B35" s="572" t="s">
        <x:v>1287</x:v>
      </x:c>
      <x:c r="C35" s="572" t="s">
        <x:v>1754</x:v>
      </x:c>
      <x:c r="D35" s="596">
        <x:v>0</x:v>
      </x:c>
      <x:c r="E35" s="596"/>
      <x:c r="F35" s="573"/>
      <x:c r="G35" s="573"/>
      <x:c r="H35" s="573"/>
      <x:c r="I35" s="573"/>
      <x:c r="J35" s="573"/>
      <x:c r="K35" s="573"/>
      <x:c r="L35" s="573"/>
      <x:c r="M35" s="573"/>
      <x:c r="N35" s="573"/>
      <x:c r="O35" s="573"/>
      <x:c r="P35" s="573"/>
      <x:c r="Q35" s="573"/>
    </x:row>
    <x:row r="36" spans="2:17" ht="16.5">
      <x:c r="B36" s="572" t="s">
        <x:v>1755</x:v>
      </x:c>
      <x:c r="C36" s="572" t="s">
        <x:v>200</x:v>
      </x:c>
      <x:c r="D36" s="573">
        <x:v>0</x:v>
      </x:c>
    </x:row>
    <x:row r="37" spans="2:17" s="582" customFormat="1" ht="17.649999999999999" customHeight="1">
      <x:c r="B37" s="583" t="s">
        <x:v>201</x:v>
      </x:c>
      <x:c r="C37" s="583" t="s">
        <x:v>202</x:v>
      </x:c>
      <x:c r="D37" s="584">
        <x:v>389964946.29503727</x:v>
      </x:c>
      <x:c r="E37" s="584"/>
      <x:c r="F37" s="584">
        <x:v>21809109.608691111</x:v>
      </x:c>
      <x:c r="G37" s="584">
        <x:v>27299885.814640135</x:v>
      </x:c>
      <x:c r="H37" s="584">
        <x:v>38936378.684495449</x:v>
      </x:c>
      <x:c r="I37" s="584">
        <x:v>32604382.80226697</x:v>
      </x:c>
      <x:c r="J37" s="584">
        <x:v>30180296.119186491</x:v>
      </x:c>
      <x:c r="K37" s="584">
        <x:v>45300103.314819545</x:v>
      </x:c>
      <x:c r="L37" s="584">
        <x:v>27860551.434836984</x:v>
      </x:c>
      <x:c r="M37" s="584">
        <x:v>41262017.322930604</x:v>
      </x:c>
      <x:c r="N37" s="584">
        <x:v>37269399.679969519</x:v>
      </x:c>
      <x:c r="O37" s="584">
        <x:v>39135470.380510837</x:v>
      </x:c>
      <x:c r="P37" s="584">
        <x:v>23267096.551971465</x:v>
      </x:c>
      <x:c r="Q37" s="584">
        <x:v>25040254.58071813</x:v>
      </x:c>
    </x:row>
    <x:row r="38" spans="2:17" s="597" customFormat="1" ht="16.5">
      <x:c r="B38" s="597" t="s">
        <x:v>203</x:v>
      </x:c>
      <x:c r="C38" s="597" t="s">
        <x:v>1289</x:v>
      </x:c>
      <x:c r="D38" s="598">
        <x:v>0.21008473901209673</x:v>
      </x:c>
      <x:c r="E38" s="598"/>
      <x:c r="F38" s="598">
        <x:v>0.23317503088640457</x:v>
      </x:c>
      <x:c r="G38" s="598">
        <x:v>0.23388727141550789</x:v>
      </x:c>
      <x:c r="H38" s="598">
        <x:v>0.23435018791363496</x:v>
      </x:c>
      <x:c r="I38" s="598">
        <x:v>0.23524476302309397</x:v>
      </x:c>
      <x:c r="J38" s="598">
        <x:v>0.23796854833942083</x:v>
      </x:c>
      <x:c r="K38" s="598">
        <x:v>0.23442263463312688</x:v>
      </x:c>
      <x:c r="L38" s="598">
        <x:v>0.23551719808319244</x:v>
      </x:c>
      <x:c r="M38" s="598">
        <x:v>0.23426339151229869</x:v>
      </x:c>
      <x:c r="N38" s="598">
        <x:v>0.23432410808439996</x:v>
      </x:c>
      <x:c r="O38" s="598">
        <x:v>0.16748644638768445</x:v>
      </x:c>
      <x:c r="P38" s="598">
        <x:v>0.14051224011922467</x:v>
      </x:c>
      <x:c r="Q38" s="598">
        <x:v>0.14866725942564907</x:v>
      </x:c>
    </x:row>
    <x:row r="39" spans="2:17" s="582" customFormat="1" ht="18.600000000000001" customHeight="1">
      <x:c r="B39" s="583" t="s">
        <x:v>205</x:v>
      </x:c>
      <x:c r="C39" s="579" t="s">
        <x:v>1756</x:v>
      </x:c>
      <x:c r="D39" s="584">
        <x:f>SUM(D40:D46)</x:f>
        <x:v>32457954.376426008</x:v>
      </x:c>
      <x:c r="E39" s="584">
        <x:v>0</x:v>
      </x:c>
      <x:c r="F39" s="584">
        <x:f t="shared" ref="F39:Q39" si="2">SUM(F40:F46)</x:f>
        <x:v>1864869.9249325779</x:v>
      </x:c>
      <x:c r="G39" s="584">
        <x:f t="shared" si="2"/>
        <x:v>2111319.2385570267</x:v>
      </x:c>
      <x:c r="H39" s="584">
        <x:f t="shared" si="2"/>
        <x:v>2624130.174927122</x:v>
      </x:c>
      <x:c r="I39" s="584">
        <x:f t="shared" si="2"/>
        <x:v>2295347.4874324799</x:v>
      </x:c>
      <x:c r="J39" s="584">
        <x:f t="shared" si="2"/>
        <x:v>4211534.8635943895</x:v>
      </x:c>
      <x:c r="K39" s="584">
        <x:f t="shared" si="2"/>
        <x:v>2905578.6054230775</x:v>
      </x:c>
      <x:c r="L39" s="584">
        <x:f t="shared" si="2"/>
        <x:v>2097975.2380661797</x:v>
      </x:c>
      <x:c r="M39" s="584">
        <x:f t="shared" si="2"/>
        <x:v>2807689.8118931637</x:v>
      </x:c>
      <x:c r="N39" s="584">
        <x:f t="shared" si="2"/>
        <x:v>2665818.2029872201</x:v>
      </x:c>
      <x:c r="O39" s="584">
        <x:f t="shared" si="2"/>
        <x:v>3411946.8558303453</x:v>
      </x:c>
      <x:c r="P39" s="584">
        <x:f t="shared" si="2"/>
        <x:v>2716652.7405900825</x:v>
      </x:c>
      <x:c r="Q39" s="584">
        <x:f t="shared" si="2"/>
        <x:v>2745091.2321923408</x:v>
      </x:c>
    </x:row>
    <x:row r="40" spans="2:17" ht="16.5">
      <x:c r="C40" s="599" t="s">
        <x:v>207</x:v>
      </x:c>
      <x:c r="D40" s="596">
        <x:f t="shared" ref="D40:D46" si="3">SUM(F40:Q40)</x:f>
        <x:v>1628307.2363416667</x:v>
      </x:c>
      <x:c r="E40" s="596"/>
      <x:c r="F40" s="596">
        <x:v>95782.778608333349</x:v>
      </x:c>
      <x:c r="G40" s="596">
        <x:v>95782.778608333349</x:v>
      </x:c>
      <x:c r="H40" s="596">
        <x:v>95782.778608333349</x:v>
      </x:c>
      <x:c r="I40" s="596">
        <x:v>95782.778608333349</x:v>
      </x:c>
      <x:c r="J40" s="596">
        <x:v>95782.778608333349</x:v>
      </x:c>
      <x:c r="K40" s="596">
        <x:v>95782.778608333349</x:v>
      </x:c>
      <x:c r="L40" s="596">
        <x:v>95782.778608333349</x:v>
      </x:c>
      <x:c r="M40" s="596">
        <x:v>191565.5572166667</x:v>
      </x:c>
      <x:c r="N40" s="596">
        <x:v>191565.5572166667</x:v>
      </x:c>
      <x:c r="O40" s="596">
        <x:v>191565.5572166667</x:v>
      </x:c>
      <x:c r="P40" s="596">
        <x:v>191565.5572166667</x:v>
      </x:c>
      <x:c r="Q40" s="596">
        <x:v>191565.5572166667</x:v>
      </x:c>
    </x:row>
    <x:row r="41" spans="2:17" ht="16.5">
      <x:c r="C41" s="599" t="s">
        <x:v>208</x:v>
      </x:c>
      <x:c r="D41" s="573">
        <x:f t="shared" si="3"/>
        <x:v>334367.46026666666</x:v>
      </x:c>
      <x:c r="E41" s="596"/>
      <x:c r="F41" s="596">
        <x:v>20897.966266666666</x:v>
      </x:c>
      <x:c r="G41" s="596">
        <x:v>20897.966266666666</x:v>
      </x:c>
      <x:c r="H41" s="596">
        <x:v>20897.966266666666</x:v>
      </x:c>
      <x:c r="I41" s="596">
        <x:v>20897.966266666666</x:v>
      </x:c>
      <x:c r="J41" s="596">
        <x:v>20897.966266666666</x:v>
      </x:c>
      <x:c r="K41" s="596">
        <x:v>20897.966266666666</x:v>
      </x:c>
      <x:c r="L41" s="596">
        <x:v>20897.966266666666</x:v>
      </x:c>
      <x:c r="M41" s="596">
        <x:v>20897.966266666666</x:v>
      </x:c>
      <x:c r="N41" s="596">
        <x:v>41795.932533333333</x:v>
      </x:c>
      <x:c r="O41" s="596">
        <x:v>41795.932533333333</x:v>
      </x:c>
      <x:c r="P41" s="596">
        <x:v>41795.932533333333</x:v>
      </x:c>
      <x:c r="Q41" s="596">
        <x:v>41795.932533333333</x:v>
      </x:c>
    </x:row>
    <x:row r="42" spans="2:17" ht="16.5">
      <x:c r="C42" s="599" t="s">
        <x:v>209</x:v>
      </x:c>
      <x:c r="D42" s="573">
        <x:f t="shared" si="3"/>
        <x:v>6658033.8000000017</x:v>
      </x:c>
      <x:c r="E42" s="596"/>
      <x:c r="F42" s="596">
        <x:v>554836.15</x:v>
      </x:c>
      <x:c r="G42" s="596">
        <x:v>554836.15</x:v>
      </x:c>
      <x:c r="H42" s="596">
        <x:v>554836.15</x:v>
      </x:c>
      <x:c r="I42" s="596">
        <x:v>554836.15</x:v>
      </x:c>
      <x:c r="J42" s="596">
        <x:v>554836.15</x:v>
      </x:c>
      <x:c r="K42" s="596">
        <x:v>554836.15</x:v>
      </x:c>
      <x:c r="L42" s="596">
        <x:v>554836.15</x:v>
      </x:c>
      <x:c r="M42" s="596">
        <x:v>554836.15</x:v>
      </x:c>
      <x:c r="N42" s="596">
        <x:v>554836.15</x:v>
      </x:c>
      <x:c r="O42" s="596">
        <x:v>554836.15</x:v>
      </x:c>
      <x:c r="P42" s="596">
        <x:v>554836.15</x:v>
      </x:c>
      <x:c r="Q42" s="596">
        <x:v>554836.15</x:v>
      </x:c>
    </x:row>
    <x:row r="43" spans="2:17" ht="16.5">
      <x:c r="C43" s="599" t="s">
        <x:v>1757</x:v>
      </x:c>
      <x:c r="D43" s="573">
        <x:f t="shared" si="3"/>
        <x:v>496289.82150000008</x:v>
      </x:c>
      <x:c r="E43" s="596"/>
      <x:c r="F43" s="596">
        <x:v>41357.485125000007</x:v>
      </x:c>
      <x:c r="G43" s="596">
        <x:v>41357.485125000007</x:v>
      </x:c>
      <x:c r="H43" s="596">
        <x:v>41357.485125000007</x:v>
      </x:c>
      <x:c r="I43" s="596">
        <x:v>41357.485125000007</x:v>
      </x:c>
      <x:c r="J43" s="596">
        <x:v>41357.485125000007</x:v>
      </x:c>
      <x:c r="K43" s="596">
        <x:v>41357.485125000007</x:v>
      </x:c>
      <x:c r="L43" s="596">
        <x:v>41357.485125000007</x:v>
      </x:c>
      <x:c r="M43" s="596">
        <x:v>41357.485125000007</x:v>
      </x:c>
      <x:c r="N43" s="596">
        <x:v>41357.485125000007</x:v>
      </x:c>
      <x:c r="O43" s="588">
        <x:v>41357.485125000007</x:v>
      </x:c>
      <x:c r="P43" s="596">
        <x:v>41357.485125000007</x:v>
      </x:c>
      <x:c r="Q43" s="596">
        <x:v>41357.485125000007</x:v>
      </x:c>
    </x:row>
    <x:row r="44" spans="2:17" ht="16.5">
      <x:c r="C44" s="599" t="s">
        <x:v>1758</x:v>
      </x:c>
      <x:c r="D44" s="573">
        <x:f t="shared" si="3"/>
        <x:v>18562269.117157672</x:v>
      </x:c>
      <x:c r="E44" s="596"/>
      <x:c r="F44" s="596">
        <x:v>935310.6773819112</x:v>
      </x:c>
      <x:c r="G44" s="596">
        <x:v>1167224.0925903597</x:v>
      </x:c>
      <x:c r="H44" s="596">
        <x:v>1661461.3809844551</x:v>
      </x:c>
      <x:c r="I44" s="596">
        <x:v>1385976.9876818131</x:v>
      </x:c>
      <x:c r="J44" s="596">
        <x:v>1268247.2675397228</x:v>
      </x:c>
      <x:c r="K44" s="596">
        <x:v>1932411.6626244108</x:v>
      </x:c>
      <x:c r="L44" s="596">
        <x:v>1182951.8889315131</x:v>
      </x:c>
      <x:c r="M44" s="596">
        <x:v>1761351.4880221637</x:v>
      </x:c>
      <x:c r="N44" s="596">
        <x:v>1590506.4137295533</x:v>
      </x:c>
      <x:c r="O44" s="596">
        <x:v>2336635.0665726783</x:v>
      </x:c>
      <x:c r="P44" s="596">
        <x:v>1655876.8497484154</x:v>
      </x:c>
      <x:c r="Q44" s="596">
        <x:v>1684315.3413506737</x:v>
      </x:c>
    </x:row>
    <x:row r="45" spans="2:17" ht="16.5">
      <x:c r="C45" s="599" t="s">
        <x:v>1759</x:v>
      </x:c>
      <x:c r="D45" s="573">
        <x:f t="shared" ref="D45" si="4">SUM(F45:Q45)</x:f>
        <x:v>2778686.9411600009</x:v>
      </x:c>
      <x:c r="E45" s="596"/>
      <x:c r="F45" s="596">
        <x:v>216684.86755066668</x:v>
      </x:c>
      <x:c r="G45" s="596">
        <x:v>231220.76596666669</x:v>
      </x:c>
      <x:c r="H45" s="596">
        <x:v>249794.4139426667</x:v>
      </x:c>
      <x:c r="I45" s="596">
        <x:v>196496.11975066666</x:v>
      </x:c>
      <x:c r="J45" s="596">
        <x:v>230413.21605466667</x:v>
      </x:c>
      <x:c r="K45" s="596">
        <x:v>260292.56279866671</x:v>
      </x:c>
      <x:c r="L45" s="596">
        <x:v>202148.9691346667</x:v>
      </x:c>
      <x:c r="M45" s="596">
        <x:v>237681.16526266668</x:v>
      </x:c>
      <x:c r="N45" s="596">
        <x:v>245756.6643826667</x:v>
      </x:c>
      <x:c r="O45" s="596">
        <x:v>245756.6643826667</x:v>
      </x:c>
      <x:c r="P45" s="596">
        <x:v>231220.76596666669</x:v>
      </x:c>
      <x:c r="Q45" s="596">
        <x:v>231220.76596666669</x:v>
      </x:c>
    </x:row>
    <x:row r="46" spans="2:17" ht="16.5">
      <x:c r="C46" s="600" t="s">
        <x:v>213</x:v>
      </x:c>
      <x:c r="D46" s="573">
        <x:f t="shared" si="3"/>
        <x:v>2000000</x:v>
      </x:c>
      <x:c r="E46" s="596"/>
      <x:c r="F46" s="596">
        <x:v>0</x:v>
      </x:c>
      <x:c r="G46" s="596">
        <x:v>0</x:v>
      </x:c>
      <x:c r="H46" s="596">
        <x:v>0</x:v>
      </x:c>
      <x:c r="I46" s="596">
        <x:v>0</x:v>
      </x:c>
      <x:c r="J46" s="596">
        <x:v>2000000</x:v>
      </x:c>
      <x:c r="K46" s="596">
        <x:v>0</x:v>
      </x:c>
      <x:c r="L46" s="596">
        <x:v>0</x:v>
      </x:c>
      <x:c r="M46" s="596">
        <x:v>0</x:v>
      </x:c>
      <x:c r="N46" s="596">
        <x:v>0</x:v>
      </x:c>
      <x:c r="O46" s="596">
        <x:v>0</x:v>
      </x:c>
      <x:c r="P46" s="596">
        <x:v>0</x:v>
      </x:c>
      <x:c r="Q46" s="596">
        <x:v>0</x:v>
      </x:c>
    </x:row>
    <x:row r="47" spans="2:17" s="582" customFormat="1" ht="18.600000000000001" customHeight="1">
      <x:c r="B47" s="583" t="s">
        <x:v>205</x:v>
      </x:c>
      <x:c r="C47" s="579" t="s">
        <x:v>1760</x:v>
      </x:c>
      <x:c r="D47" s="584">
        <x:f>SUM(D48:D64)</x:f>
        <x:v>157497538.84652549</x:v>
      </x:c>
      <x:c r="E47" s="584">
        <x:v>0</x:v>
      </x:c>
      <x:c r="F47" s="584">
        <x:f t="shared" ref="F47:Q47" si="5">SUM(F48:F64)</x:f>
        <x:v>9082306.6366756093</x:v>
      </x:c>
      <x:c r="G47" s="584">
        <x:f t="shared" si="5"/>
        <x:v>10967150.244269826</x:v>
      </x:c>
      <x:c r="H47" s="584">
        <x:f t="shared" si="5"/>
        <x:v>12578190.534265911</x:v>
      </x:c>
      <x:c r="I47" s="584">
        <x:f t="shared" si="5"/>
        <x:v>13145494.437390212</x:v>
      </x:c>
      <x:c r="J47" s="584">
        <x:f t="shared" si="5"/>
        <x:v>11083465.824814746</x:v>
      </x:c>
      <x:c r="K47" s="584">
        <x:f t="shared" si="5"/>
        <x:v>16371539.174907733</x:v>
      </x:c>
      <x:c r="L47" s="584">
        <x:f t="shared" si="5"/>
        <x:v>11408051.474308638</x:v>
      </x:c>
      <x:c r="M47" s="584">
        <x:f t="shared" si="5"/>
        <x:v>13913302.762935298</x:v>
      </x:c>
      <x:c r="N47" s="584">
        <x:f t="shared" si="5"/>
        <x:v>13246185.058050226</x:v>
      </x:c>
      <x:c r="O47" s="584">
        <x:f t="shared" si="5"/>
        <x:v>15992575.194064882</x:v>
      </x:c>
      <x:c r="P47" s="584">
        <x:f t="shared" si="5"/>
        <x:v>13125020.611926617</x:v>
      </x:c>
      <x:c r="Q47" s="584">
        <x:f t="shared" si="5"/>
        <x:v>16584256.892915763</x:v>
      </x:c>
    </x:row>
    <x:row r="48" spans="2:17" ht="16.5">
      <x:c r="C48" s="601" t="s">
        <x:v>1761</x:v>
      </x:c>
      <x:c r="D48" s="573">
        <x:f>SUM(F48:Q48)</x:f>
        <x:v>46313240.79999999</x:v>
      </x:c>
      <x:c r="F48" s="573">
        <x:v>2686136.6</x:v>
      </x:c>
      <x:c r="G48" s="573">
        <x:v>3628782.16</x:v>
      </x:c>
      <x:c r="H48" s="573">
        <x:v>3184782.16</x:v>
      </x:c>
      <x:c r="I48" s="573">
        <x:v>4984782.1599999992</x:v>
      </x:c>
      <x:c r="J48" s="573">
        <x:v>3184782.16</x:v>
      </x:c>
      <x:c r="K48" s="573">
        <x:v>6064782.1600000001</x:v>
      </x:c>
      <x:c r="L48" s="573">
        <x:v>3763198.8999999994</x:v>
      </x:c>
      <x:c r="M48" s="573">
        <x:v>3763198.8999999994</x:v>
      </x:c>
      <x:c r="N48" s="573">
        <x:v>3763198.8999999994</x:v>
      </x:c>
      <x:c r="O48" s="573">
        <x:v>3763198.8999999994</x:v>
      </x:c>
      <x:c r="P48" s="573">
        <x:v>3763198.8999999994</x:v>
      </x:c>
      <x:c r="Q48" s="573">
        <x:v>3763198.8999999994</x:v>
      </x:c>
    </x:row>
    <x:row r="49" spans="3:20" ht="16.5">
      <x:c r="C49" s="600" t="s">
        <x:v>1762</x:v>
      </x:c>
      <x:c r="D49" s="573">
        <x:f t="shared" ref="D49:D64" si="6">SUM(F49:Q49)</x:f>
        <x:v>11831526.417142855</x:v>
      </x:c>
      <x:c r="E49" s="596"/>
      <x:c r="F49" s="573">
        <x:v>752656.13485714281</x:v>
      </x:c>
      <x:c r="G49" s="573">
        <x:v>945983.25085714273</x:v>
      </x:c>
      <x:c r="H49" s="573">
        <x:v>979362.52285714285</x:v>
      </x:c>
      <x:c r="I49" s="573">
        <x:v>864378.21885714273</x:v>
      </x:c>
      <x:c r="J49" s="573">
        <x:v>873154.97285714268</x:v>
      </x:c>
      <x:c r="K49" s="573">
        <x:v>789362.52285714285</x:v>
      </x:c>
      <x:c r="L49" s="573">
        <x:v>1149930.1657142858</x:v>
      </x:c>
      <x:c r="M49" s="573">
        <x:v>1293118.4468571427</x:v>
      </x:c>
      <x:c r="N49" s="573">
        <x:v>1258966.6928571428</x:v>
      </x:c>
      <x:c r="O49" s="573">
        <x:v>1048492.3848571428</x:v>
      </x:c>
      <x:c r="P49" s="573">
        <x:v>944008.58085714281</x:v>
      </x:c>
      <x:c r="Q49" s="573">
        <x:v>932112.52285714285</x:v>
      </x:c>
    </x:row>
    <x:row r="50" spans="3:20" ht="16.5">
      <x:c r="C50" s="600" t="s">
        <x:v>212</x:v>
      </x:c>
      <x:c r="D50" s="573">
        <x:f t="shared" si="6"/>
        <x:v>7747000</x:v>
      </x:c>
      <x:c r="E50" s="596"/>
      <x:c r="F50" s="573">
        <x:v>628250</x:v>
      </x:c>
      <x:c r="G50" s="573">
        <x:v>628250</x:v>
      </x:c>
      <x:c r="H50" s="573">
        <x:v>628250</x:v>
      </x:c>
      <x:c r="I50" s="573">
        <x:v>628250</x:v>
      </x:c>
      <x:c r="J50" s="573">
        <x:v>654250</x:v>
      </x:c>
      <x:c r="K50" s="573">
        <x:v>654250</x:v>
      </x:c>
      <x:c r="L50" s="573">
        <x:v>654250</x:v>
      </x:c>
      <x:c r="M50" s="573">
        <x:v>654250</x:v>
      </x:c>
      <x:c r="N50" s="573">
        <x:v>654250</x:v>
      </x:c>
      <x:c r="O50" s="573">
        <x:v>654250</x:v>
      </x:c>
      <x:c r="P50" s="573">
        <x:v>654250</x:v>
      </x:c>
      <x:c r="Q50" s="573">
        <x:v>654250</x:v>
      </x:c>
    </x:row>
    <x:row r="51" spans="3:20" ht="16.5">
      <x:c r="C51" s="600" t="s">
        <x:v>1763</x:v>
      </x:c>
      <x:c r="D51" s="573">
        <x:f t="shared" si="6"/>
        <x:v>7174380.0000000009</x:v>
      </x:c>
      <x:c r="E51" s="596"/>
      <x:c r="F51" s="573">
        <x:v>362260.83333333337</x:v>
      </x:c>
      <x:c r="G51" s="573">
        <x:v>362260.83333333337</x:v>
      </x:c>
      <x:c r="H51" s="573">
        <x:v>362260.83333333337</x:v>
      </x:c>
      <x:c r="I51" s="573">
        <x:v>362260.83333333337</x:v>
      </x:c>
      <x:c r="J51" s="573">
        <x:v>362260.83333333337</x:v>
      </x:c>
      <x:c r="K51" s="573">
        <x:v>362260.83333333337</x:v>
      </x:c>
      <x:c r="L51" s="573">
        <x:v>362260.83333333337</x:v>
      </x:c>
      <x:c r="M51" s="573">
        <x:v>362260.83333333337</x:v>
      </x:c>
      <x:c r="N51" s="573">
        <x:v>362260.83333333337</x:v>
      </x:c>
      <x:c r="O51" s="573">
        <x:v>362260.83333333337</x:v>
      </x:c>
      <x:c r="P51" s="573">
        <x:v>362260.83333333337</x:v>
      </x:c>
      <x:c r="Q51" s="573">
        <x:v>3189510.833333333</x:v>
      </x:c>
    </x:row>
    <x:row r="52" spans="3:20" ht="16.5">
      <x:c r="C52" s="600" t="s">
        <x:v>1764</x:v>
      </x:c>
      <x:c r="D52" s="573">
        <x:f t="shared" si="6"/>
        <x:v>420000</x:v>
      </x:c>
      <x:c r="E52" s="596"/>
      <x:c r="F52" s="573">
        <x:v>35000</x:v>
      </x:c>
      <x:c r="G52" s="573">
        <x:v>35000</x:v>
      </x:c>
      <x:c r="H52" s="573">
        <x:v>35000</x:v>
      </x:c>
      <x:c r="I52" s="573">
        <x:v>35000</x:v>
      </x:c>
      <x:c r="J52" s="573">
        <x:v>35000</x:v>
      </x:c>
      <x:c r="K52" s="573">
        <x:v>35000</x:v>
      </x:c>
      <x:c r="L52" s="573">
        <x:v>35000</x:v>
      </x:c>
      <x:c r="M52" s="573">
        <x:v>35000</x:v>
      </x:c>
      <x:c r="N52" s="573">
        <x:v>35000</x:v>
      </x:c>
      <x:c r="O52" s="573">
        <x:v>35000</x:v>
      </x:c>
      <x:c r="P52" s="573">
        <x:v>35000</x:v>
      </x:c>
      <x:c r="Q52" s="573">
        <x:v>35000</x:v>
      </x:c>
      <x:c r="T52" s="573"/>
    </x:row>
    <x:row r="53" spans="3:20" ht="16.5">
      <x:c r="C53" s="600" t="s">
        <x:v>224</x:v>
      </x:c>
      <x:c r="D53" s="573">
        <x:f t="shared" si="6"/>
        <x:v>0</x:v>
      </x:c>
      <x:c r="E53" s="596"/>
      <x:c r="F53" s="573">
        <x:v>0</x:v>
      </x:c>
      <x:c r="G53" s="573">
        <x:v>0</x:v>
      </x:c>
      <x:c r="H53" s="573">
        <x:v>0</x:v>
      </x:c>
      <x:c r="I53" s="573">
        <x:v>0</x:v>
      </x:c>
      <x:c r="J53" s="573">
        <x:v>0</x:v>
      </x:c>
      <x:c r="K53" s="573">
        <x:v>0</x:v>
      </x:c>
      <x:c r="L53" s="573">
        <x:v>0</x:v>
      </x:c>
      <x:c r="M53" s="573">
        <x:v>0</x:v>
      </x:c>
      <x:c r="N53" s="573">
        <x:v>0</x:v>
      </x:c>
      <x:c r="O53" s="573">
        <x:v>0</x:v>
      </x:c>
      <x:c r="P53" s="573">
        <x:v>0</x:v>
      </x:c>
      <x:c r="Q53" s="573">
        <x:v>0</x:v>
      </x:c>
    </x:row>
    <x:row r="54" spans="3:20" ht="16.5">
      <x:c r="C54" s="601" t="s">
        <x:v>1765</x:v>
      </x:c>
      <x:c r="D54" s="573">
        <x:f t="shared" si="6"/>
        <x:v>275137.2</x:v>
      </x:c>
      <x:c r="F54" s="573">
        <x:v>22928.1</x:v>
      </x:c>
      <x:c r="G54" s="573">
        <x:v>22928.1</x:v>
      </x:c>
      <x:c r="H54" s="573">
        <x:v>22928.1</x:v>
      </x:c>
      <x:c r="I54" s="573">
        <x:v>22928.1</x:v>
      </x:c>
      <x:c r="J54" s="573">
        <x:v>22928.1</x:v>
      </x:c>
      <x:c r="K54" s="573">
        <x:v>22928.1</x:v>
      </x:c>
      <x:c r="L54" s="573">
        <x:v>22928.1</x:v>
      </x:c>
      <x:c r="M54" s="573">
        <x:v>22928.1</x:v>
      </x:c>
      <x:c r="N54" s="573">
        <x:v>22928.1</x:v>
      </x:c>
      <x:c r="O54" s="573">
        <x:v>22928.1</x:v>
      </x:c>
      <x:c r="P54" s="573">
        <x:v>22928.1</x:v>
      </x:c>
      <x:c r="Q54" s="573">
        <x:v>22928.1</x:v>
      </x:c>
    </x:row>
    <x:row r="55" spans="3:20" ht="16.5">
      <x:c r="C55" s="600" t="s">
        <x:v>226</x:v>
      </x:c>
      <x:c r="D55" s="573">
        <x:f t="shared" si="6"/>
        <x:v>590000</x:v>
      </x:c>
      <x:c r="E55" s="596"/>
      <x:c r="F55" s="573">
        <x:v>48000</x:v>
      </x:c>
      <x:c r="G55" s="573">
        <x:v>46000</x:v>
      </x:c>
      <x:c r="H55" s="573">
        <x:v>46000</x:v>
      </x:c>
      <x:c r="I55" s="573">
        <x:v>58000</x:v>
      </x:c>
      <x:c r="J55" s="573">
        <x:v>46000</x:v>
      </x:c>
      <x:c r="K55" s="573">
        <x:v>46000</x:v>
      </x:c>
      <x:c r="L55" s="573">
        <x:v>46000</x:v>
      </x:c>
      <x:c r="M55" s="573">
        <x:v>58000</x:v>
      </x:c>
      <x:c r="N55" s="573">
        <x:v>46000</x:v>
      </x:c>
      <x:c r="O55" s="573">
        <x:v>46000</x:v>
      </x:c>
      <x:c r="P55" s="573">
        <x:v>46000</x:v>
      </x:c>
      <x:c r="Q55" s="573">
        <x:v>58000</x:v>
      </x:c>
    </x:row>
    <x:row r="56" spans="3:20" ht="16.5">
      <x:c r="C56" s="600" t="s">
        <x:v>1766</x:v>
      </x:c>
      <x:c r="D56" s="573">
        <x:f t="shared" si="6"/>
        <x:v>704000</x:v>
      </x:c>
      <x:c r="E56" s="596"/>
      <x:c r="F56" s="573">
        <x:v>57000</x:v>
      </x:c>
      <x:c r="G56" s="573">
        <x:v>57000</x:v>
      </x:c>
      <x:c r="H56" s="573">
        <x:v>77000</x:v>
      </x:c>
      <x:c r="I56" s="573">
        <x:v>57000</x:v>
      </x:c>
      <x:c r="J56" s="573">
        <x:v>57000</x:v>
      </x:c>
      <x:c r="K56" s="573">
        <x:v>57000</x:v>
      </x:c>
      <x:c r="L56" s="573">
        <x:v>57000</x:v>
      </x:c>
      <x:c r="M56" s="573">
        <x:v>57000</x:v>
      </x:c>
      <x:c r="N56" s="573">
        <x:v>57000</x:v>
      </x:c>
      <x:c r="O56" s="573">
        <x:v>57000</x:v>
      </x:c>
      <x:c r="P56" s="573">
        <x:v>57000</x:v>
      </x:c>
      <x:c r="Q56" s="573">
        <x:v>57000</x:v>
      </x:c>
    </x:row>
    <x:row r="57" spans="3:20" ht="16.5">
      <x:c r="C57" s="600" t="s">
        <x:v>230</x:v>
      </x:c>
      <x:c r="D57" s="573">
        <x:f t="shared" si="6"/>
        <x:v>230258.7298333334</x:v>
      </x:c>
      <x:c r="E57" s="596"/>
      <x:c r="F57" s="573">
        <x:v>13544.631166666668</x:v>
      </x:c>
      <x:c r="G57" s="573">
        <x:v>13544.631166666668</x:v>
      </x:c>
      <x:c r="H57" s="573">
        <x:v>13544.631166666668</x:v>
      </x:c>
      <x:c r="I57" s="573">
        <x:v>13544.631166666668</x:v>
      </x:c>
      <x:c r="J57" s="573">
        <x:v>13544.631166666668</x:v>
      </x:c>
      <x:c r="K57" s="573">
        <x:v>13544.631166666668</x:v>
      </x:c>
      <x:c r="L57" s="573">
        <x:v>13544.631166666668</x:v>
      </x:c>
      <x:c r="M57" s="573">
        <x:v>27089.262333333336</x:v>
      </x:c>
      <x:c r="N57" s="573">
        <x:v>27089.262333333336</x:v>
      </x:c>
      <x:c r="O57" s="573">
        <x:v>27089.262333333336</x:v>
      </x:c>
      <x:c r="P57" s="573">
        <x:v>27089.262333333336</x:v>
      </x:c>
      <x:c r="Q57" s="573">
        <x:v>27089.262333333336</x:v>
      </x:c>
    </x:row>
    <x:row r="58" spans="3:20" ht="16.5">
      <x:c r="C58" s="600" t="s">
        <x:v>1767</x:v>
      </x:c>
      <x:c r="D58" s="573">
        <x:f t="shared" si="6"/>
        <x:v>928113.45585788356</x:v>
      </x:c>
      <x:c r="E58" s="596"/>
      <x:c r="F58" s="573">
        <x:v>46765.533869095554</x:v>
      </x:c>
      <x:c r="G58" s="573">
        <x:v>58361.204629517983</x:v>
      </x:c>
      <x:c r="H58" s="573">
        <x:v>83073.069049222759</x:v>
      </x:c>
      <x:c r="I58" s="573">
        <x:v>69298.849384090645</x:v>
      </x:c>
      <x:c r="J58" s="573">
        <x:v>63412.363376986141</x:v>
      </x:c>
      <x:c r="K58" s="573">
        <x:v>96620.583131220541</x:v>
      </x:c>
      <x:c r="L58" s="573">
        <x:v>59147.594446575655</x:v>
      </x:c>
      <x:c r="M58" s="573">
        <x:v>88067.574401108199</x:v>
      </x:c>
      <x:c r="N58" s="573">
        <x:v>79525.320686477658</x:v>
      </x:c>
      <x:c r="O58" s="573">
        <x:v>116831.75332863392</x:v>
      </x:c>
      <x:c r="P58" s="573">
        <x:v>82793.84248742077</x:v>
      </x:c>
      <x:c r="Q58" s="573">
        <x:v>84215.767067533685</x:v>
      </x:c>
    </x:row>
    <x:row r="59" spans="3:20" ht="16.5">
      <x:c r="C59" s="600" t="s">
        <x:v>1768</x:v>
      </x:c>
      <x:c r="D59" s="573">
        <x:f t="shared" si="6"/>
        <x:v>5122095.1603999985</x:v>
      </x:c>
      <x:c r="E59" s="596"/>
      <x:c r="F59" s="573">
        <x:v>554129.54269999999</x:v>
      </x:c>
      <x:c r="G59" s="573">
        <x:v>365751.14269999997</x:v>
      </x:c>
      <x:c r="H59" s="573">
        <x:v>365751.14269999997</x:v>
      </x:c>
      <x:c r="I59" s="573">
        <x:v>371751.14269999997</x:v>
      </x:c>
      <x:c r="J59" s="573">
        <x:v>563751.14269999997</x:v>
      </x:c>
      <x:c r="K59" s="573">
        <x:v>365751.14269999997</x:v>
      </x:c>
      <x:c r="L59" s="573">
        <x:v>378591.14269999997</x:v>
      </x:c>
      <x:c r="M59" s="573">
        <x:v>372591.14269999997</x:v>
      </x:c>
      <x:c r="N59" s="573">
        <x:v>443547.7427</x:v>
      </x:c>
      <x:c r="O59" s="573">
        <x:v>378591.14269999997</x:v>
      </x:c>
      <x:c r="P59" s="573">
        <x:v>372591.14269999997</x:v>
      </x:c>
      <x:c r="Q59" s="573">
        <x:v>589297.59069999994</x:v>
      </x:c>
    </x:row>
    <x:row r="60" spans="3:20" ht="16.5">
      <x:c r="C60" s="600" t="s">
        <x:v>236</x:v>
      </x:c>
      <x:c r="D60" s="573">
        <x:f t="shared" si="6"/>
        <x:v>0</x:v>
      </x:c>
      <x:c r="E60" s="596"/>
      <x:c r="F60" s="573">
        <x:v>0</x:v>
      </x:c>
      <x:c r="G60" s="573">
        <x:v>0</x:v>
      </x:c>
      <x:c r="H60" s="573">
        <x:v>0</x:v>
      </x:c>
      <x:c r="I60" s="573">
        <x:v>0</x:v>
      </x:c>
      <x:c r="J60" s="573">
        <x:v>0</x:v>
      </x:c>
      <x:c r="K60" s="573">
        <x:v>0</x:v>
      </x:c>
      <x:c r="L60" s="573">
        <x:v>0</x:v>
      </x:c>
      <x:c r="M60" s="573">
        <x:v>0</x:v>
      </x:c>
      <x:c r="N60" s="573">
        <x:v>0</x:v>
      </x:c>
      <x:c r="O60" s="573">
        <x:v>0</x:v>
      </x:c>
      <x:c r="P60" s="573">
        <x:v>0</x:v>
      </x:c>
      <x:c r="Q60" s="573">
        <x:v>0</x:v>
      </x:c>
    </x:row>
    <x:row r="61" spans="3:20" ht="16.5">
      <x:c r="C61" s="600" t="s">
        <x:v>235</x:v>
      </x:c>
      <x:c r="D61" s="573">
        <x:f t="shared" si="6"/>
        <x:v>660000</x:v>
      </x:c>
      <x:c r="E61" s="596"/>
      <x:c r="F61" s="573">
        <x:v>30000</x:v>
      </x:c>
      <x:c r="G61" s="573">
        <x:v>30000</x:v>
      </x:c>
      <x:c r="H61" s="573">
        <x:v>30000</x:v>
      </x:c>
      <x:c r="I61" s="573">
        <x:v>30000</x:v>
      </x:c>
      <x:c r="J61" s="573">
        <x:v>30000</x:v>
      </x:c>
      <x:c r="K61" s="573">
        <x:v>30000</x:v>
      </x:c>
      <x:c r="L61" s="573">
        <x:v>30000</x:v>
      </x:c>
      <x:c r="M61" s="573">
        <x:v>30000</x:v>
      </x:c>
      <x:c r="N61" s="573">
        <x:v>30000</x:v>
      </x:c>
      <x:c r="O61" s="573">
        <x:v>30000</x:v>
      </x:c>
      <x:c r="P61" s="573">
        <x:v>30000</x:v>
      </x:c>
      <x:c r="Q61" s="573">
        <x:v>330000</x:v>
      </x:c>
    </x:row>
    <x:row r="62" spans="3:20" ht="16.5">
      <x:c r="C62" s="600"/>
      <x:c r="E62" s="596"/>
    </x:row>
    <x:row r="63" spans="3:20" ht="16.5">
      <x:c r="C63" s="602" t="s">
        <x:v>237</x:v>
      </x:c>
      <x:c r="D63" s="603">
        <x:f t="shared" si="6"/>
        <x:v>1252710.6146607145</x:v>
      </x:c>
      <x:c r="E63" s="603"/>
      <x:c r="F63" s="603">
        <x:v>104392.55122172619</x:v>
      </x:c>
      <x:c r="G63" s="603">
        <x:v>104392.55122172619</x:v>
      </x:c>
      <x:c r="H63" s="603">
        <x:v>104392.55122172619</x:v>
      </x:c>
      <x:c r="I63" s="603">
        <x:v>104392.55122172619</x:v>
      </x:c>
      <x:c r="J63" s="603">
        <x:v>104392.55122172619</x:v>
      </x:c>
      <x:c r="K63" s="603">
        <x:v>104392.55122172619</x:v>
      </x:c>
      <x:c r="L63" s="603">
        <x:v>104392.55122172619</x:v>
      </x:c>
      <x:c r="M63" s="603">
        <x:v>104392.55122172619</x:v>
      </x:c>
      <x:c r="N63" s="603">
        <x:v>104392.55122172619</x:v>
      </x:c>
      <x:c r="O63" s="603">
        <x:v>104392.55122172619</x:v>
      </x:c>
      <x:c r="P63" s="603">
        <x:v>104392.55122172619</x:v>
      </x:c>
      <x:c r="Q63" s="603">
        <x:v>104392.55122172619</x:v>
      </x:c>
      <x:c r="R63" s="603"/>
      <x:c r="S63" s="603"/>
      <x:c r="T63" s="572" t="s">
        <x:v>1769</x:v>
      </x:c>
    </x:row>
    <x:row r="64" spans="3:20" ht="16.5">
      <x:c r="C64" s="602" t="s">
        <x:v>1770</x:v>
      </x:c>
      <x:c r="D64" s="603">
        <x:f t="shared" si="6"/>
        <x:v>74249076.468630686</x:v>
      </x:c>
      <x:c r="E64" s="603"/>
      <x:c r="F64" s="603">
        <x:v>3741242.7095276448</x:v>
      </x:c>
      <x:c r="G64" s="603">
        <x:v>4668896.370361439</x:v>
      </x:c>
      <x:c r="H64" s="603">
        <x:v>6645845.5239378205</x:v>
      </x:c>
      <x:c r="I64" s="603">
        <x:v>5543907.9507272523</x:v>
      </x:c>
      <x:c r="J64" s="603">
        <x:v>5072989.0701588914</x:v>
      </x:c>
      <x:c r="K64" s="603">
        <x:v>7729646.6504976433</x:v>
      </x:c>
      <x:c r="L64" s="603">
        <x:v>4731807.5557260523</x:v>
      </x:c>
      <x:c r="M64" s="603">
        <x:v>7045405.952088655</x:v>
      </x:c>
      <x:c r="N64" s="603">
        <x:v>6362025.6549182134</x:v>
      </x:c>
      <x:c r="O64" s="603">
        <x:v>9346540.2662907131</x:v>
      </x:c>
      <x:c r="P64" s="603">
        <x:v>6623507.3989936616</x:v>
      </x:c>
      <x:c r="Q64" s="603">
        <x:v>6737261.3654026948</x:v>
      </x:c>
      <x:c r="R64" s="603"/>
      <x:c r="S64" s="603"/>
      <x:c r="T64" s="572" t="s">
        <x:v>1771</x:v>
      </x:c>
    </x:row>
    <x:row r="66" spans="2:17" ht="16.5">
      <x:c r="B66" s="583" t="s">
        <x:v>238</x:v>
      </x:c>
      <x:c r="C66" s="583" t="s">
        <x:v>239</x:v>
      </x:c>
      <x:c r="D66" s="584">
        <x:f>SUM(F66:Q66)</x:f>
        <x:v>200009453.0720858</x:v>
      </x:c>
      <x:c r="E66" s="584"/>
      <x:c r="F66" s="584">
        <x:v>10861933.047082925</x:v>
      </x:c>
      <x:c r="G66" s="584">
        <x:v>14221416.331813283</x:v>
      </x:c>
      <x:c r="H66" s="584">
        <x:v>23734057.975302413</x:v>
      </x:c>
      <x:c r="I66" s="584">
        <x:v>17163540.877444278</x:v>
      </x:c>
      <x:c r="J66" s="584">
        <x:v>14885295.430777354</x:v>
      </x:c>
      <x:c r="K66" s="584">
        <x:v>26022985.534488734</x:v>
      </x:c>
      <x:c r="L66" s="584">
        <x:v>14354524.722462164</x:v>
      </x:c>
      <x:c r="M66" s="584">
        <x:v>24541024.748102143</x:v>
      </x:c>
      <x:c r="N66" s="584">
        <x:v>21357396.418932069</x:v>
      </x:c>
      <x:c r="O66" s="584">
        <x:v>19730948.330615614</x:v>
      </x:c>
      <x:c r="P66" s="584">
        <x:v>7425423.1994547676</x:v>
      </x:c>
      <x:c r="Q66" s="584">
        <x:v>5710906.4556100257</x:v>
      </x:c>
    </x:row>
    <x:row r="67" spans="2:17" ht="16.5">
      <x:c r="B67" s="604" t="s">
        <x:v>240</x:v>
      </x:c>
      <x:c r="C67" s="604" t="s">
        <x:v>1298</x:v>
      </x:c>
      <x:c r="D67" s="605">
        <x:f>+D66/D$5</x:f>
        <x:v>0.10775054052373961</x:v>
      </x:c>
      <x:c r="E67" s="605"/>
      <x:c r="F67" s="605">
        <x:v>0.11613181918854244</x:v>
      </x:c>
      <x:c r="G67" s="605">
        <x:v>0.12183964006647974</x:v>
      </x:c>
      <x:c r="H67" s="605">
        <x:v>0.1428504944318322</x:v>
      </x:c>
      <x:c r="I67" s="605">
        <x:v>0.1238371273837096</x:v>
      </x:c>
      <x:c r="J67" s="605">
        <x:v>0.11736903214192126</x:v>
      </x:c>
      <x:c r="K67" s="605">
        <x:v>0.13466584805820767</x:v>
      </x:c>
      <x:c r="L67" s="605">
        <x:v>0.12134495795452606</x:v>
      </x:c>
      <x:c r="M67" s="605">
        <x:v>0.13933064987306687</x:v>
      </x:c>
      <x:c r="N67" s="605">
        <x:v>0.13428047969232296</x:v>
      </x:c>
      <x:c r="O67" s="605">
        <x:v>8.4441719688631164E-2</x:v>
      </x:c>
      <x:c r="P67" s="605">
        <x:v>4.4842846861364992E-2</x:v>
      </x:c>
      <x:c r="Q67" s="605">
        <x:v>3.3906396951953056E-2</x:v>
      </x:c>
    </x:row>
    <x:row r="68" spans="2:17" ht="16.5" hidden="1" outlineLevel="1">
      <x:c r="B68" s="583" t="s">
        <x:v>242</x:v>
      </x:c>
      <x:c r="C68" s="583" t="s">
        <x:v>243</x:v>
      </x:c>
      <x:c r="D68" s="584">
        <x:v>21926388.419340618</x:v>
      </x:c>
      <x:c r="E68" s="584"/>
      <x:c r="F68" s="584">
        <x:v>1104821.0256835578</x:v>
      </x:c>
      <x:c r="G68" s="584">
        <x:v>1378765.099515351</x:v>
      </x:c>
      <x:c r="H68" s="584">
        <x:v>1962575.1223230574</x:v>
      </x:c>
      <x:c r="I68" s="584">
        <x:v>1637163.5159674087</x:v>
      </x:c>
      <x:c r="J68" s="584">
        <x:v>1498097.1358797671</x:v>
      </x:c>
      <x:c r="K68" s="584">
        <x:v>2282630.8805964892</x:v>
      </x:c>
      <x:c r="L68" s="584">
        <x:v>1397343.3115528899</x:v>
      </x:c>
      <x:c r="M68" s="584">
        <x:v>2080568.7400394289</x:v>
      </x:c>
      <x:c r="N68" s="584">
        <x:v>1878760.6833397052</x:v>
      </x:c>
      <x:c r="O68" s="584">
        <x:v>2760113.4182763924</x:v>
      </x:c>
      <x:c r="P68" s="584">
        <x:v>1955978.4826423966</x:v>
      </x:c>
      <x:c r="Q68" s="584">
        <x:v>1989571.0035241731</x:v>
      </x:c>
    </x:row>
    <x:row r="69" spans="2:17" ht="16.5" hidden="1" outlineLevel="1">
      <x:c r="C69" s="599" t="s">
        <x:v>244</x:v>
      </x:c>
      <x:c r="D69" s="573">
        <x:v>21926388.419340618</x:v>
      </x:c>
      <x:c r="F69" s="576">
        <x:v>1104821.0256835578</x:v>
      </x:c>
      <x:c r="G69" s="576">
        <x:v>1378765.099515351</x:v>
      </x:c>
      <x:c r="H69" s="576">
        <x:v>1962575.1223230574</x:v>
      </x:c>
      <x:c r="I69" s="576">
        <x:v>1637163.5159674087</x:v>
      </x:c>
      <x:c r="J69" s="576">
        <x:v>1498097.1358797671</x:v>
      </x:c>
      <x:c r="K69" s="576">
        <x:v>2282630.8805964892</x:v>
      </x:c>
      <x:c r="L69" s="576">
        <x:v>1397343.3115528899</x:v>
      </x:c>
      <x:c r="M69" s="576">
        <x:v>2080568.7400394289</x:v>
      </x:c>
      <x:c r="N69" s="576">
        <x:v>1878760.6833397052</x:v>
      </x:c>
      <x:c r="O69" s="576">
        <x:v>2760113.4182763924</x:v>
      </x:c>
      <x:c r="P69" s="576">
        <x:v>1955978.4826423966</x:v>
      </x:c>
      <x:c r="Q69" s="576">
        <x:v>1989571.0035241731</x:v>
      </x:c>
    </x:row>
    <x:row r="70" spans="2:17" ht="16.5" hidden="1" outlineLevel="1">
      <x:c r="C70" s="606" t="s">
        <x:v>245</x:v>
      </x:c>
      <x:c r="D70" s="573">
        <x:v>0</x:v>
      </x:c>
      <x:c r="F70" s="576">
        <x:v>0</x:v>
      </x:c>
      <x:c r="G70" s="576">
        <x:v>0</x:v>
      </x:c>
      <x:c r="H70" s="576">
        <x:v>0</x:v>
      </x:c>
      <x:c r="I70" s="576">
        <x:v>0</x:v>
      </x:c>
      <x:c r="J70" s="576">
        <x:v>0</x:v>
      </x:c>
      <x:c r="K70" s="576">
        <x:v>0</x:v>
      </x:c>
      <x:c r="L70" s="576">
        <x:v>0</x:v>
      </x:c>
      <x:c r="M70" s="576">
        <x:v>0</x:v>
      </x:c>
      <x:c r="N70" s="576">
        <x:v>0</x:v>
      </x:c>
      <x:c r="O70" s="576">
        <x:v>0</x:v>
      </x:c>
      <x:c r="P70" s="576">
        <x:v>0</x:v>
      </x:c>
      <x:c r="Q70" s="576">
        <x:v>0</x:v>
      </x:c>
    </x:row>
    <x:row r="71" spans="2:17" ht="16.5" hidden="1" outlineLevel="1">
      <x:c r="C71" s="606" t="s">
        <x:v>246</x:v>
      </x:c>
      <x:c r="D71" s="573">
        <x:v>0</x:v>
      </x:c>
      <x:c r="F71" s="576">
        <x:v>0</x:v>
      </x:c>
      <x:c r="G71" s="576">
        <x:v>0</x:v>
      </x:c>
      <x:c r="H71" s="576">
        <x:v>0</x:v>
      </x:c>
      <x:c r="I71" s="576">
        <x:v>0</x:v>
      </x:c>
      <x:c r="J71" s="576">
        <x:v>0</x:v>
      </x:c>
      <x:c r="K71" s="576">
        <x:v>0</x:v>
      </x:c>
      <x:c r="L71" s="576">
        <x:v>0</x:v>
      </x:c>
      <x:c r="M71" s="576">
        <x:v>0</x:v>
      </x:c>
      <x:c r="N71" s="576">
        <x:v>0</x:v>
      </x:c>
      <x:c r="O71" s="576">
        <x:v>0</x:v>
      </x:c>
      <x:c r="P71" s="576">
        <x:v>0</x:v>
      </x:c>
      <x:c r="Q71" s="576">
        <x:v>0</x:v>
      </x:c>
    </x:row>
    <x:row r="72" spans="2:17" ht="16.5" hidden="1" outlineLevel="1">
      <x:c r="C72" s="606" t="s">
        <x:v>247</x:v>
      </x:c>
      <x:c r="D72" s="573">
        <x:v>0</x:v>
      </x:c>
      <x:c r="F72" s="576">
        <x:v>0</x:v>
      </x:c>
      <x:c r="G72" s="576">
        <x:v>0</x:v>
      </x:c>
      <x:c r="H72" s="576">
        <x:v>0</x:v>
      </x:c>
      <x:c r="I72" s="576">
        <x:v>0</x:v>
      </x:c>
      <x:c r="J72" s="576">
        <x:v>0</x:v>
      </x:c>
      <x:c r="K72" s="576">
        <x:v>0</x:v>
      </x:c>
      <x:c r="L72" s="576">
        <x:v>0</x:v>
      </x:c>
      <x:c r="M72" s="576">
        <x:v>0</x:v>
      </x:c>
      <x:c r="N72" s="576">
        <x:v>0</x:v>
      </x:c>
      <x:c r="O72" s="576">
        <x:v>0</x:v>
      </x:c>
      <x:c r="P72" s="576">
        <x:v>0</x:v>
      </x:c>
      <x:c r="Q72" s="576">
        <x:v>0</x:v>
      </x:c>
    </x:row>
    <x:row r="73" spans="2:17" ht="16.5" hidden="1" outlineLevel="1">
      <x:c r="C73" s="342" t="s">
        <x:v>248</x:v>
      </x:c>
      <x:c r="D73" s="573">
        <x:v>0</x:v>
      </x:c>
      <x:c r="F73" s="576">
        <x:v>0</x:v>
      </x:c>
      <x:c r="G73" s="576">
        <x:v>0</x:v>
      </x:c>
      <x:c r="H73" s="576">
        <x:v>0</x:v>
      </x:c>
      <x:c r="I73" s="576">
        <x:v>0</x:v>
      </x:c>
      <x:c r="J73" s="576">
        <x:v>0</x:v>
      </x:c>
      <x:c r="K73" s="576">
        <x:v>0</x:v>
      </x:c>
      <x:c r="L73" s="576">
        <x:v>0</x:v>
      </x:c>
      <x:c r="M73" s="576">
        <x:v>0</x:v>
      </x:c>
      <x:c r="N73" s="576">
        <x:v>0</x:v>
      </x:c>
      <x:c r="O73" s="576">
        <x:v>0</x:v>
      </x:c>
      <x:c r="P73" s="576">
        <x:v>0</x:v>
      </x:c>
      <x:c r="Q73" s="576">
        <x:v>0</x:v>
      </x:c>
    </x:row>
    <x:row r="74" spans="2:17" ht="16.5" hidden="1" outlineLevel="1">
      <x:c r="C74" s="342" t="s">
        <x:v>1772</x:v>
      </x:c>
      <x:c r="D74" s="573">
        <x:v>0</x:v>
      </x:c>
      <x:c r="F74" s="576">
        <x:v>0</x:v>
      </x:c>
      <x:c r="G74" s="576">
        <x:v>0</x:v>
      </x:c>
      <x:c r="H74" s="576">
        <x:v>0</x:v>
      </x:c>
      <x:c r="I74" s="576">
        <x:v>0</x:v>
      </x:c>
      <x:c r="J74" s="576">
        <x:v>0</x:v>
      </x:c>
      <x:c r="K74" s="576">
        <x:v>0</x:v>
      </x:c>
      <x:c r="L74" s="576">
        <x:v>0</x:v>
      </x:c>
      <x:c r="M74" s="576">
        <x:v>0</x:v>
      </x:c>
      <x:c r="N74" s="576">
        <x:v>0</x:v>
      </x:c>
      <x:c r="O74" s="576">
        <x:v>0</x:v>
      </x:c>
      <x:c r="P74" s="576">
        <x:v>0</x:v>
      </x:c>
      <x:c r="Q74" s="576">
        <x:v>0</x:v>
      </x:c>
    </x:row>
    <x:row r="75" spans="2:17" ht="16.5" hidden="1" outlineLevel="1">
      <x:c r="C75" s="342" t="s">
        <x:v>249</x:v>
      </x:c>
      <x:c r="D75" s="573">
        <x:v>0</x:v>
      </x:c>
      <x:c r="F75" s="576">
        <x:v>0</x:v>
      </x:c>
      <x:c r="G75" s="576">
        <x:v>0</x:v>
      </x:c>
      <x:c r="H75" s="576">
        <x:v>0</x:v>
      </x:c>
      <x:c r="I75" s="576">
        <x:v>0</x:v>
      </x:c>
      <x:c r="J75" s="576">
        <x:v>0</x:v>
      </x:c>
      <x:c r="K75" s="576">
        <x:v>0</x:v>
      </x:c>
      <x:c r="L75" s="576">
        <x:v>0</x:v>
      </x:c>
      <x:c r="M75" s="576">
        <x:v>0</x:v>
      </x:c>
      <x:c r="N75" s="576">
        <x:v>0</x:v>
      </x:c>
      <x:c r="O75" s="576">
        <x:v>0</x:v>
      </x:c>
      <x:c r="P75" s="576">
        <x:v>0</x:v>
      </x:c>
      <x:c r="Q75" s="576">
        <x:v>0</x:v>
      </x:c>
    </x:row>
    <x:row r="76" spans="2:17" ht="16.5" hidden="1" outlineLevel="1">
      <x:c r="C76" s="606" t="s">
        <x:v>249</x:v>
      </x:c>
      <x:c r="D76" s="573">
        <x:v>0</x:v>
      </x:c>
      <x:c r="F76" s="576">
        <x:v>0</x:v>
      </x:c>
      <x:c r="G76" s="576">
        <x:v>0</x:v>
      </x:c>
      <x:c r="H76" s="576">
        <x:v>0</x:v>
      </x:c>
      <x:c r="I76" s="576">
        <x:v>0</x:v>
      </x:c>
      <x:c r="J76" s="576">
        <x:v>0</x:v>
      </x:c>
      <x:c r="K76" s="576">
        <x:v>0</x:v>
      </x:c>
      <x:c r="L76" s="576">
        <x:v>0</x:v>
      </x:c>
      <x:c r="M76" s="576">
        <x:v>0</x:v>
      </x:c>
      <x:c r="N76" s="576">
        <x:v>0</x:v>
      </x:c>
      <x:c r="O76" s="576">
        <x:v>0</x:v>
      </x:c>
      <x:c r="P76" s="576">
        <x:v>0</x:v>
      </x:c>
      <x:c r="Q76" s="576">
        <x:v>0</x:v>
      </x:c>
    </x:row>
    <x:row r="77" spans="2:17" ht="16.5" hidden="1" outlineLevel="1">
      <x:c r="C77" s="599" t="s">
        <x:v>250</x:v>
      </x:c>
      <x:c r="D77" s="573">
        <x:v>0</x:v>
      </x:c>
      <x:c r="F77" s="576">
        <x:v>0</x:v>
      </x:c>
      <x:c r="G77" s="576">
        <x:v>0</x:v>
      </x:c>
      <x:c r="H77" s="576">
        <x:v>0</x:v>
      </x:c>
      <x:c r="I77" s="576">
        <x:v>0</x:v>
      </x:c>
      <x:c r="J77" s="576">
        <x:v>0</x:v>
      </x:c>
      <x:c r="K77" s="576">
        <x:v>0</x:v>
      </x:c>
      <x:c r="L77" s="576">
        <x:v>0</x:v>
      </x:c>
      <x:c r="M77" s="576">
        <x:v>0</x:v>
      </x:c>
      <x:c r="N77" s="576">
        <x:v>0</x:v>
      </x:c>
      <x:c r="O77" s="576">
        <x:v>0</x:v>
      </x:c>
      <x:c r="P77" s="576">
        <x:v>0</x:v>
      </x:c>
      <x:c r="Q77" s="576">
        <x:v>0</x:v>
      </x:c>
    </x:row>
    <x:row r="78" spans="2:17" ht="16.5" hidden="1" outlineLevel="1">
      <x:c r="C78" s="599" t="s">
        <x:v>251</x:v>
      </x:c>
      <x:c r="D78" s="573">
        <x:v>0</x:v>
      </x:c>
      <x:c r="F78" s="576">
        <x:v>0</x:v>
      </x:c>
      <x:c r="G78" s="576">
        <x:v>0</x:v>
      </x:c>
      <x:c r="H78" s="576">
        <x:v>0</x:v>
      </x:c>
      <x:c r="I78" s="576">
        <x:v>0</x:v>
      </x:c>
      <x:c r="J78" s="576">
        <x:v>0</x:v>
      </x:c>
      <x:c r="K78" s="576">
        <x:v>0</x:v>
      </x:c>
      <x:c r="L78" s="576">
        <x:v>0</x:v>
      </x:c>
      <x:c r="M78" s="576">
        <x:v>0</x:v>
      </x:c>
      <x:c r="N78" s="576">
        <x:v>0</x:v>
      </x:c>
      <x:c r="O78" s="576">
        <x:v>0</x:v>
      </x:c>
      <x:c r="P78" s="576">
        <x:v>0</x:v>
      </x:c>
      <x:c r="Q78" s="576">
        <x:v>0</x:v>
      </x:c>
    </x:row>
    <x:row r="79" spans="2:17" ht="16.5" hidden="1" outlineLevel="1">
      <x:c r="C79" s="599" t="s">
        <x:v>252</x:v>
      </x:c>
      <x:c r="D79" s="573">
        <x:v>0</x:v>
      </x:c>
      <x:c r="F79" s="576">
        <x:v>0</x:v>
      </x:c>
      <x:c r="G79" s="576">
        <x:v>0</x:v>
      </x:c>
      <x:c r="H79" s="576">
        <x:v>0</x:v>
      </x:c>
      <x:c r="I79" s="576">
        <x:v>0</x:v>
      </x:c>
      <x:c r="J79" s="576">
        <x:v>0</x:v>
      </x:c>
      <x:c r="K79" s="576">
        <x:v>0</x:v>
      </x:c>
      <x:c r="L79" s="576">
        <x:v>0</x:v>
      </x:c>
      <x:c r="M79" s="576">
        <x:v>0</x:v>
      </x:c>
      <x:c r="N79" s="576">
        <x:v>0</x:v>
      </x:c>
      <x:c r="O79" s="576">
        <x:v>0</x:v>
      </x:c>
      <x:c r="P79" s="576">
        <x:v>0</x:v>
      </x:c>
      <x:c r="Q79" s="576">
        <x:v>0</x:v>
      </x:c>
    </x:row>
    <x:row r="80" spans="2:17" ht="16.5" hidden="1" outlineLevel="1">
      <x:c r="B80" s="583" t="s">
        <x:v>253</x:v>
      </x:c>
      <x:c r="C80" s="583" t="s">
        <x:v>1773</x:v>
      </x:c>
      <x:c r="D80" s="584">
        <x:v>59299038.234315336</x:v>
      </x:c>
      <x:c r="E80" s="584"/>
      <x:c r="F80" s="584">
        <x:v>1870621.3547638224</x:v>
      </x:c>
      <x:c r="G80" s="584">
        <x:v>2334448.1851807195</x:v>
      </x:c>
      <x:c r="H80" s="584">
        <x:v>8362922.7619689088</x:v>
      </x:c>
      <x:c r="I80" s="584">
        <x:v>2771953.9753636261</x:v>
      </x:c>
      <x:c r="J80" s="584">
        <x:v>2536494.5350794457</x:v>
      </x:c>
      <x:c r="K80" s="584">
        <x:v>8934823.3252488151</x:v>
      </x:c>
      <x:c r="L80" s="584">
        <x:v>2365903.7778630261</x:v>
      </x:c>
      <x:c r="M80" s="584">
        <x:v>3522702.9760443275</x:v>
      </x:c>
      <x:c r="N80" s="584">
        <x:v>7381012.8274591025</x:v>
      </x:c>
      <x:c r="O80" s="584">
        <x:v>8607770.1331453566</x:v>
      </x:c>
      <x:c r="P80" s="584">
        <x:v>3311753.6994968308</x:v>
      </x:c>
      <x:c r="Q80" s="584">
        <x:v>7298630.6827013548</x:v>
      </x:c>
    </x:row>
    <x:row r="81" spans="2:17" ht="16.5" hidden="1" outlineLevel="1">
      <x:c r="C81" s="599" t="s">
        <x:v>1712</x:v>
      </x:c>
      <x:c r="D81" s="573">
        <x:v>3934500</x:v>
      </x:c>
      <x:c r="F81" s="576">
        <x:v>0</x:v>
      </x:c>
      <x:c r="G81" s="576">
        <x:v>0</x:v>
      </x:c>
      <x:c r="H81" s="576">
        <x:v>0</x:v>
      </x:c>
      <x:c r="I81" s="576">
        <x:v>0</x:v>
      </x:c>
      <x:c r="J81" s="576">
        <x:v>0</x:v>
      </x:c>
      <x:c r="K81" s="576">
        <x:v>0</x:v>
      </x:c>
      <x:c r="L81" s="576">
        <x:v>0</x:v>
      </x:c>
      <x:c r="M81" s="576">
        <x:v>0</x:v>
      </x:c>
      <x:c r="N81" s="576">
        <x:v>0</x:v>
      </x:c>
      <x:c r="O81" s="576">
        <x:v>3934500</x:v>
      </x:c>
      <x:c r="P81" s="576">
        <x:v>0</x:v>
      </x:c>
      <x:c r="Q81" s="576">
        <x:v>0</x:v>
      </x:c>
    </x:row>
    <x:row r="82" spans="2:17" ht="16.5" hidden="1" outlineLevel="1">
      <x:c r="C82" s="599" t="s">
        <x:v>256</x:v>
      </x:c>
      <x:c r="D82" s="573">
        <x:v>0</x:v>
      </x:c>
      <x:c r="F82" s="576">
        <x:v>0</x:v>
      </x:c>
      <x:c r="G82" s="576">
        <x:v>0</x:v>
      </x:c>
      <x:c r="H82" s="576">
        <x:v>0</x:v>
      </x:c>
      <x:c r="I82" s="576">
        <x:v>0</x:v>
      </x:c>
      <x:c r="J82" s="576">
        <x:v>0</x:v>
      </x:c>
      <x:c r="K82" s="576">
        <x:v>0</x:v>
      </x:c>
      <x:c r="L82" s="576">
        <x:v>0</x:v>
      </x:c>
      <x:c r="M82" s="576">
        <x:v>0</x:v>
      </x:c>
      <x:c r="N82" s="576">
        <x:v>0</x:v>
      </x:c>
      <x:c r="O82" s="576">
        <x:v>0</x:v>
      </x:c>
      <x:c r="P82" s="576">
        <x:v>0</x:v>
      </x:c>
      <x:c r="Q82" s="576">
        <x:v>0</x:v>
      </x:c>
    </x:row>
    <x:row r="83" spans="2:17" ht="16.5" hidden="1" outlineLevel="1">
      <x:c r="C83" s="599" t="s">
        <x:v>257</x:v>
      </x:c>
      <x:c r="D83" s="573">
        <x:v>0</x:v>
      </x:c>
      <x:c r="F83" s="576">
        <x:v>0</x:v>
      </x:c>
      <x:c r="G83" s="576">
        <x:v>0</x:v>
      </x:c>
      <x:c r="H83" s="576">
        <x:v>0</x:v>
      </x:c>
      <x:c r="I83" s="576">
        <x:v>0</x:v>
      </x:c>
      <x:c r="J83" s="576">
        <x:v>0</x:v>
      </x:c>
      <x:c r="K83" s="576">
        <x:v>0</x:v>
      </x:c>
      <x:c r="L83" s="576">
        <x:v>0</x:v>
      </x:c>
      <x:c r="M83" s="576">
        <x:v>0</x:v>
      </x:c>
      <x:c r="N83" s="576">
        <x:v>0</x:v>
      </x:c>
      <x:c r="O83" s="576">
        <x:v>0</x:v>
      </x:c>
      <x:c r="P83" s="576">
        <x:v>0</x:v>
      </x:c>
      <x:c r="Q83" s="576">
        <x:v>0</x:v>
      </x:c>
    </x:row>
    <x:row r="84" spans="2:17" ht="16.5" hidden="1" outlineLevel="1">
      <x:c r="C84" s="606" t="s">
        <x:v>258</x:v>
      </x:c>
      <x:c r="D84" s="573">
        <x:v>0</x:v>
      </x:c>
      <x:c r="F84" s="576">
        <x:v>0</x:v>
      </x:c>
      <x:c r="G84" s="576">
        <x:v>0</x:v>
      </x:c>
      <x:c r="H84" s="576">
        <x:v>0</x:v>
      </x:c>
      <x:c r="I84" s="576">
        <x:v>0</x:v>
      </x:c>
      <x:c r="J84" s="576">
        <x:v>0</x:v>
      </x:c>
      <x:c r="K84" s="576">
        <x:v>0</x:v>
      </x:c>
      <x:c r="L84" s="576">
        <x:v>0</x:v>
      </x:c>
      <x:c r="M84" s="576">
        <x:v>0</x:v>
      </x:c>
      <x:c r="N84" s="576">
        <x:v>0</x:v>
      </x:c>
      <x:c r="O84" s="576">
        <x:v>0</x:v>
      </x:c>
      <x:c r="P84" s="576">
        <x:v>0</x:v>
      </x:c>
      <x:c r="Q84" s="576">
        <x:v>0</x:v>
      </x:c>
    </x:row>
    <x:row r="85" spans="2:17" ht="16.5" hidden="1" outlineLevel="1">
      <x:c r="C85" s="606" t="s">
        <x:v>259</x:v>
      </x:c>
      <x:c r="D85" s="573">
        <x:v>0</x:v>
      </x:c>
      <x:c r="F85" s="576">
        <x:v>0</x:v>
      </x:c>
      <x:c r="G85" s="576">
        <x:v>0</x:v>
      </x:c>
      <x:c r="H85" s="576">
        <x:v>0</x:v>
      </x:c>
      <x:c r="I85" s="576">
        <x:v>0</x:v>
      </x:c>
      <x:c r="J85" s="576">
        <x:v>0</x:v>
      </x:c>
      <x:c r="K85" s="576">
        <x:v>0</x:v>
      </x:c>
      <x:c r="L85" s="576">
        <x:v>0</x:v>
      </x:c>
      <x:c r="M85" s="576">
        <x:v>0</x:v>
      </x:c>
      <x:c r="N85" s="576">
        <x:v>0</x:v>
      </x:c>
      <x:c r="O85" s="576">
        <x:v>0</x:v>
      </x:c>
      <x:c r="P85" s="576">
        <x:v>0</x:v>
      </x:c>
      <x:c r="Q85" s="576">
        <x:v>0</x:v>
      </x:c>
    </x:row>
    <x:row r="86" spans="2:17" ht="15" hidden="1" outlineLevel="1">
      <x:c r="C86" s="342" t="s">
        <x:v>260</x:v>
      </x:c>
      <x:c r="D86" s="573">
        <x:v>37124538.234315343</x:v>
      </x:c>
      <x:c r="F86" s="576">
        <x:v>1870621.3547638224</x:v>
      </x:c>
      <x:c r="G86" s="576">
        <x:v>2334448.1851807195</x:v>
      </x:c>
      <x:c r="H86" s="576">
        <x:v>3322922.7619689102</x:v>
      </x:c>
      <x:c r="I86" s="576">
        <x:v>2771953.9753636261</x:v>
      </x:c>
      <x:c r="J86" s="576">
        <x:v>2536494.5350794457</x:v>
      </x:c>
      <x:c r="K86" s="576">
        <x:v>3864823.3252488216</x:v>
      </x:c>
      <x:c r="L86" s="576">
        <x:v>2365903.7778630261</x:v>
      </x:c>
      <x:c r="M86" s="576">
        <x:v>3522702.9760443275</x:v>
      </x:c>
      <x:c r="N86" s="576">
        <x:v>3181012.8274591067</x:v>
      </x:c>
      <x:c r="O86" s="576">
        <x:v>4673270.1331453566</x:v>
      </x:c>
      <x:c r="P86" s="576">
        <x:v>3311753.6994968308</x:v>
      </x:c>
      <x:c r="Q86" s="576">
        <x:v>3368630.6827013474</x:v>
      </x:c>
    </x:row>
    <x:row r="87" spans="2:17" ht="15" hidden="1" outlineLevel="1">
      <x:c r="C87" s="342" t="s">
        <x:v>261</x:v>
      </x:c>
      <x:c r="D87" s="573">
        <x:v>18239999.999999996</x:v>
      </x:c>
      <x:c r="F87" s="576">
        <x:v>0</x:v>
      </x:c>
      <x:c r="G87" s="576">
        <x:v>0</x:v>
      </x:c>
      <x:c r="H87" s="576">
        <x:v>5039999.9999999991</x:v>
      </x:c>
      <x:c r="I87" s="576">
        <x:v>0</x:v>
      </x:c>
      <x:c r="J87" s="576">
        <x:v>0</x:v>
      </x:c>
      <x:c r="K87" s="576">
        <x:v>5069999.9999999935</x:v>
      </x:c>
      <x:c r="L87" s="576">
        <x:v>0</x:v>
      </x:c>
      <x:c r="M87" s="576">
        <x:v>0</x:v>
      </x:c>
      <x:c r="N87" s="576">
        <x:v>4199999.9999999953</x:v>
      </x:c>
      <x:c r="O87" s="576">
        <x:v>0</x:v>
      </x:c>
      <x:c r="P87" s="576">
        <x:v>0</x:v>
      </x:c>
      <x:c r="Q87" s="576">
        <x:v>3930000.000000007</x:v>
      </x:c>
    </x:row>
    <x:row r="88" spans="2:17" ht="16.5" hidden="1" outlineLevel="1">
      <x:c r="C88" s="606" t="s">
        <x:v>262</x:v>
      </x:c>
      <x:c r="D88" s="573">
        <x:v>0</x:v>
      </x:c>
      <x:c r="F88" s="576">
        <x:v>0</x:v>
      </x:c>
      <x:c r="G88" s="576">
        <x:v>0</x:v>
      </x:c>
      <x:c r="H88" s="576">
        <x:v>0</x:v>
      </x:c>
      <x:c r="I88" s="576">
        <x:v>0</x:v>
      </x:c>
      <x:c r="J88" s="576">
        <x:v>0</x:v>
      </x:c>
      <x:c r="K88" s="576">
        <x:v>0</x:v>
      </x:c>
      <x:c r="L88" s="576">
        <x:v>0</x:v>
      </x:c>
      <x:c r="M88" s="576">
        <x:v>0</x:v>
      </x:c>
      <x:c r="N88" s="576">
        <x:v>0</x:v>
      </x:c>
      <x:c r="O88" s="576">
        <x:v>0</x:v>
      </x:c>
      <x:c r="P88" s="576">
        <x:v>0</x:v>
      </x:c>
      <x:c r="Q88" s="576">
        <x:v>0</x:v>
      </x:c>
    </x:row>
    <x:row r="89" spans="2:17" ht="16.5" hidden="1" outlineLevel="1">
      <x:c r="C89" s="599" t="s">
        <x:v>1774</x:v>
      </x:c>
      <x:c r="D89" s="573">
        <x:v>0</x:v>
      </x:c>
      <x:c r="F89" s="576">
        <x:v>0</x:v>
      </x:c>
      <x:c r="G89" s="576">
        <x:v>0</x:v>
      </x:c>
      <x:c r="H89" s="576">
        <x:v>0</x:v>
      </x:c>
      <x:c r="I89" s="576">
        <x:v>0</x:v>
      </x:c>
      <x:c r="J89" s="576">
        <x:v>0</x:v>
      </x:c>
      <x:c r="K89" s="576">
        <x:v>0</x:v>
      </x:c>
      <x:c r="L89" s="576">
        <x:v>0</x:v>
      </x:c>
      <x:c r="M89" s="576">
        <x:v>0</x:v>
      </x:c>
      <x:c r="N89" s="576">
        <x:v>0</x:v>
      </x:c>
      <x:c r="O89" s="576">
        <x:v>0</x:v>
      </x:c>
      <x:c r="P89" s="576">
        <x:v>0</x:v>
      </x:c>
      <x:c r="Q89" s="576">
        <x:v>0</x:v>
      </x:c>
    </x:row>
    <x:row r="90" spans="2:17" ht="16.5" hidden="1" outlineLevel="1">
      <x:c r="C90" s="599" t="s">
        <x:v>264</x:v>
      </x:c>
      <x:c r="D90" s="573">
        <x:v>0</x:v>
      </x:c>
      <x:c r="F90" s="576">
        <x:v>0</x:v>
      </x:c>
      <x:c r="G90" s="576">
        <x:v>0</x:v>
      </x:c>
      <x:c r="H90" s="576">
        <x:v>0</x:v>
      </x:c>
      <x:c r="I90" s="576">
        <x:v>0</x:v>
      </x:c>
      <x:c r="J90" s="576">
        <x:v>0</x:v>
      </x:c>
      <x:c r="K90" s="576">
        <x:v>0</x:v>
      </x:c>
      <x:c r="L90" s="576">
        <x:v>0</x:v>
      </x:c>
      <x:c r="M90" s="576">
        <x:v>0</x:v>
      </x:c>
      <x:c r="N90" s="576">
        <x:v>0</x:v>
      </x:c>
      <x:c r="O90" s="576">
        <x:v>0</x:v>
      </x:c>
      <x:c r="P90" s="576">
        <x:v>0</x:v>
      </x:c>
      <x:c r="Q90" s="576">
        <x:v>0</x:v>
      </x:c>
    </x:row>
    <x:row r="91" spans="2:17" ht="16.5" hidden="1" outlineLevel="1">
      <x:c r="C91" s="599" t="s">
        <x:v>265</x:v>
      </x:c>
      <x:c r="D91" s="573">
        <x:v>0</x:v>
      </x:c>
      <x:c r="F91" s="576">
        <x:v>0</x:v>
      </x:c>
      <x:c r="G91" s="576">
        <x:v>0</x:v>
      </x:c>
      <x:c r="H91" s="576">
        <x:v>0</x:v>
      </x:c>
      <x:c r="I91" s="576">
        <x:v>0</x:v>
      </x:c>
      <x:c r="J91" s="576">
        <x:v>0</x:v>
      </x:c>
      <x:c r="K91" s="576">
        <x:v>0</x:v>
      </x:c>
      <x:c r="L91" s="576">
        <x:v>0</x:v>
      </x:c>
      <x:c r="M91" s="576">
        <x:v>0</x:v>
      </x:c>
      <x:c r="N91" s="576">
        <x:v>0</x:v>
      </x:c>
      <x:c r="O91" s="576">
        <x:v>0</x:v>
      </x:c>
      <x:c r="P91" s="576">
        <x:v>0</x:v>
      </x:c>
      <x:c r="Q91" s="576">
        <x:v>0</x:v>
      </x:c>
    </x:row>
    <x:row r="92" spans="2:17" ht="16.5" hidden="1" outlineLevel="1">
      <x:c r="C92" s="599" t="s">
        <x:v>1360</x:v>
      </x:c>
      <x:c r="D92" s="573">
        <x:v>0</x:v>
      </x:c>
      <x:c r="F92" s="576">
        <x:v>0</x:v>
      </x:c>
      <x:c r="G92" s="576">
        <x:v>0</x:v>
      </x:c>
      <x:c r="H92" s="576">
        <x:v>0</x:v>
      </x:c>
      <x:c r="I92" s="576">
        <x:v>0</x:v>
      </x:c>
      <x:c r="J92" s="576">
        <x:v>0</x:v>
      </x:c>
      <x:c r="K92" s="576">
        <x:v>0</x:v>
      </x:c>
      <x:c r="L92" s="576">
        <x:v>0</x:v>
      </x:c>
      <x:c r="M92" s="576">
        <x:v>0</x:v>
      </x:c>
      <x:c r="N92" s="576">
        <x:v>0</x:v>
      </x:c>
      <x:c r="O92" s="576">
        <x:v>0</x:v>
      </x:c>
      <x:c r="P92" s="576">
        <x:v>0</x:v>
      </x:c>
      <x:c r="Q92" s="576">
        <x:v>0</x:v>
      </x:c>
    </x:row>
    <x:row r="93" spans="2:17" ht="16.5" hidden="1" outlineLevel="1">
      <x:c r="C93" s="599" t="s">
        <x:v>266</x:v>
      </x:c>
      <x:c r="D93" s="573">
        <x:v>0</x:v>
      </x:c>
      <x:c r="F93" s="576">
        <x:v>0</x:v>
      </x:c>
      <x:c r="G93" s="576">
        <x:v>0</x:v>
      </x:c>
      <x:c r="H93" s="576">
        <x:v>0</x:v>
      </x:c>
      <x:c r="I93" s="576">
        <x:v>0</x:v>
      </x:c>
      <x:c r="J93" s="576">
        <x:v>0</x:v>
      </x:c>
      <x:c r="K93" s="576">
        <x:v>0</x:v>
      </x:c>
      <x:c r="L93" s="576">
        <x:v>0</x:v>
      </x:c>
      <x:c r="M93" s="576">
        <x:v>0</x:v>
      </x:c>
      <x:c r="N93" s="576">
        <x:v>0</x:v>
      </x:c>
      <x:c r="O93" s="576">
        <x:v>0</x:v>
      </x:c>
      <x:c r="P93" s="576">
        <x:v>0</x:v>
      </x:c>
      <x:c r="Q93" s="576">
        <x:v>0</x:v>
      </x:c>
    </x:row>
    <x:row r="94" spans="2:17" ht="16.5" hidden="1" outlineLevel="1">
      <x:c r="B94" s="583" t="s">
        <x:v>267</x:v>
      </x:c>
      <x:c r="C94" s="583" t="s">
        <x:v>268</x:v>
      </x:c>
      <x:c r="D94" s="584">
        <x:v>162636803.25711104</x:v>
      </x:c>
      <x:c r="E94" s="584"/>
      <x:c r="F94" s="584">
        <x:v>10096132.718002658</x:v>
      </x:c>
      <x:c r="G94" s="584">
        <x:v>13265733.246147914</x:v>
      </x:c>
      <x:c r="H94" s="584">
        <x:v>17333710.335656561</x:v>
      </x:c>
      <x:c r="I94" s="584">
        <x:v>16028750.418048061</x:v>
      </x:c>
      <x:c r="J94" s="584">
        <x:v>13846898.031577677</x:v>
      </x:c>
      <x:c r="K94" s="584">
        <x:v>19370793.089836407</x:v>
      </x:c>
      <x:c r="L94" s="584">
        <x:v>13385964.256152028</x:v>
      </x:c>
      <x:c r="M94" s="584">
        <x:v>23098890.512097243</x:v>
      </x:c>
      <x:c r="N94" s="584">
        <x:v>15855144.274812674</x:v>
      </x:c>
      <x:c r="O94" s="584">
        <x:v>13883291.615746645</x:v>
      </x:c>
      <x:c r="P94" s="584">
        <x:v>6069647.9826003322</x:v>
      </x:c>
      <x:c r="Q94" s="584">
        <x:v>401846.77643284481</x:v>
      </x:c>
    </x:row>
    <x:row r="95" spans="2:17" ht="16.5" hidden="1" outlineLevel="1">
      <x:c r="B95" s="604" t="s">
        <x:v>269</x:v>
      </x:c>
      <x:c r="C95" s="604" t="s">
        <x:v>270</x:v>
      </x:c>
      <x:c r="D95" s="607">
        <x:v>8.7616876056807569E-2</x:v>
      </x:c>
      <x:c r="E95" s="607"/>
      <x:c r="F95" s="607">
        <x:v>0.10794416189349404</x:v>
      </x:c>
      <x:c r="G95" s="607">
        <x:v>0.11365198277143135</x:v>
      </x:c>
      <x:c r="H95" s="607">
        <x:v>0.10432809654224963</x:v>
      </x:c>
      <x:c r="I95" s="607">
        <x:v>0.11564947008866122</x:v>
      </x:c>
      <x:c r="J95" s="607">
        <x:v>0.10918137484687289</x:v>
      </x:c>
      <x:c r="K95" s="607">
        <x:v>0.10024154513499939</x:v>
      </x:c>
      <x:c r="L95" s="607">
        <x:v>0.11315730065947768</x:v>
      </x:c>
      <x:c r="M95" s="607">
        <x:v>0.13114299257801848</x:v>
      </x:c>
      <x:c r="N95" s="607">
        <x:v>9.9686138565352897E-2</x:v>
      </x:c>
      <x:c r="O95" s="607">
        <x:v>5.9415746234221897E-2</x:v>
      </x:c>
      <x:c r="P95" s="607">
        <x:v>3.6655189566316602E-2</x:v>
      </x:c>
      <x:c r="Q95" s="607">
        <x:v>2.3858167563242569E-3</x:v>
      </x:c>
    </x:row>
    <x:row r="96" spans="2:17" collapsed="1"/>
  </x:sheetData>
  <x:phoneticPr fontId="5" type="noConversion"/>
  <x:pageMargins left="0.7" right="0.7" top="0.75" bottom="0.75" header="0.3" footer="0.3"/>
  <x:legacyDrawing r:id="rId1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2232A2-6EE3-4FE4-8807-B8CA74B830C0}" mc:Ignorable="x14ac xr xr2 xr3">
  <x:dimension ref="B3:N68"/>
  <x:sheetViews>
    <x:sheetView showGridLines="0" zoomScale="85" zoomScaleNormal="85" workbookViewId="0">
      <x:pane xSplit="3" ySplit="5" topLeftCell="G6" activePane="bottomRight" state="frozen"/>
      <x:selection pane="topRight" activeCell="D1" sqref="D1"/>
      <x:selection pane="bottomLeft" activeCell="A6" sqref="A6"/>
      <x:selection pane="bottomRight" activeCell="T35" sqref="T35"/>
    </x:sheetView>
  </x:sheetViews>
  <x:sheetFormatPr defaultColWidth="8" defaultRowHeight="13.5"/>
  <x:cols>
    <x:col min="1" max="1" width="1.25" style="700" customWidth="1"/>
    <x:col min="2" max="2" width="17.125" style="700" customWidth="1"/>
    <x:col min="3" max="3" width="51.75" style="700" bestFit="1" customWidth="1"/>
    <x:col min="4" max="5" width="12.25" style="702" bestFit="1" customWidth="1"/>
    <x:col min="6" max="6" width="6.875" style="703" customWidth="1"/>
    <x:col min="7" max="7" width="11.25" style="702" bestFit="1" customWidth="1"/>
    <x:col min="8" max="8" width="9" style="703" customWidth="1"/>
    <x:col min="9" max="9" width="11.75" style="702" bestFit="1" customWidth="1"/>
    <x:col min="10" max="10" width="8.75" style="703" customWidth="1"/>
    <x:col min="11" max="11" width="13.375" style="702" customWidth="1"/>
    <x:col min="12" max="12" width="8.125" style="703" customWidth="1"/>
    <x:col min="13" max="13" width="7.25" style="703" customWidth="1"/>
    <x:col min="14" max="14" width="6.75" style="703" customWidth="1"/>
    <x:col min="15" max="15" width="10.875" style="700" bestFit="1" customWidth="1"/>
    <x:col min="16" max="16384" width="8" style="700"/>
  </x:cols>
  <x:sheetData>
    <x:row r="3" spans="2:14" ht="27.6" customHeight="1">
      <x:c r="B3" s="704" t="s">
        <x:v>1815</x:v>
      </x:c>
      <x:c r="D3" s="701"/>
      <x:c r="N3" s="705" t="s">
        <x:v>165</x:v>
      </x:c>
    </x:row>
    <x:row r="4" spans="2:14" ht="14.45" customHeight="1">
      <x:c r="B4" s="706" t="s">
        <x:v>420</x:v>
      </x:c>
      <x:c r="C4" s="707">
        <x:v>2</x:v>
      </x:c>
      <x:c r="N4" s="703" t="s">
        <x:v>164</x:v>
      </x:c>
    </x:row>
    <x:row r="5" spans="2:14" ht="28.9" customHeight="1">
      <x:c r="B5" s="708" t="s">
        <x:v>167</x:v>
      </x:c>
      <x:c r="C5" s="709" t="s">
        <x:v>422</x:v>
      </x:c>
      <x:c r="D5" s="710" t="s">
        <x:v>423</x:v>
      </x:c>
      <x:c r="E5" s="711" t="s">
        <x:v>424</x:v>
      </x:c>
      <x:c r="F5" s="712" t="s">
        <x:v>425</x:v>
      </x:c>
      <x:c r="G5" s="711" t="s">
        <x:v>426</x:v>
      </x:c>
      <x:c r="H5" s="712" t="s">
        <x:v>427</x:v>
      </x:c>
      <x:c r="I5" s="711" t="s">
        <x:v>428</x:v>
      </x:c>
      <x:c r="J5" s="712" t="s">
        <x:v>427</x:v>
      </x:c>
      <x:c r="K5" s="711" t="s">
        <x:v>429</x:v>
      </x:c>
      <x:c r="L5" s="712" t="s">
        <x:v>427</x:v>
      </x:c>
      <x:c r="M5" s="713" t="s">
        <x:v>430</x:v>
      </x:c>
      <x:c r="N5" s="713" t="s">
        <x:v>425</x:v>
      </x:c>
    </x:row>
    <x:row r="6" spans="2:14" s="704" customFormat="1" ht="20.45" customHeight="1">
      <x:c r="B6" s="714" t="s">
        <x:v>169</x:v>
      </x:c>
      <x:c r="C6" s="714" t="s">
        <x:v>170</x:v>
      </x:c>
      <x:c r="D6" s="715">
        <x:f ca="1">SUM(D7,D16)</x:f>
        <x:v>210253476.99722713</x:v>
      </x:c>
      <x:c r="E6" s="716">
        <x:f ca="1">+E7+E16</x:f>
        <x:v>139523969.88672271</x:v>
      </x:c>
      <x:c r="F6" s="752">
        <x:f ca="1">+IFERROR(E6/D6,)</x:f>
        <x:v>0.66359887065536038</x:v>
      </x:c>
      <x:c r="G6" s="716">
        <x:f ca="1">SUM(G7,G16)</x:f>
        <x:v>75810247.715336949</x:v>
      </x:c>
      <x:c r="H6" s="752">
        <x:f t="shared" ref="H6:H14" ca="1" si="0">+IFERROR(G6/$G$6,)</x:f>
        <x:v>1</x:v>
      </x:c>
      <x:c r="I6" s="716">
        <x:f ca="1">SUM(I7,I16)</x:f>
        <x:v>116722409.25903596</x:v>
      </x:c>
      <x:c r="J6" s="752">
        <x:f t="shared" ref="J6:J14" ca="1" si="1">+IFERROR(I6/$I$6,)</x:f>
        <x:v>1</x:v>
      </x:c>
      <x:c r="K6" s="716">
        <x:f ca="1">SUM(K7,K16)</x:f>
        <x:v>63713722.171385728</x:v>
      </x:c>
      <x:c r="L6" s="717">
        <x:f t="shared" ref="L6:L13" ca="1" si="2">+IFERROR(K6/$K$6,)</x:f>
        <x:v>1</x:v>
      </x:c>
      <x:c r="M6" s="749">
        <x:f ca="1">+IFERROR(K6/G6,)</x:f>
        <x:v>0.84043680229916984</x:v>
      </x:c>
      <x:c r="N6" s="749">
        <x:f ca="1">+IFERROR(K6/I6,)</x:f>
        <x:v>0.54585681169405253</x:v>
      </x:c>
    </x:row>
    <x:row r="7" spans="2:14" s="704" customFormat="1" ht="20.45" customHeight="1">
      <x:c r="B7" s="719" t="s">
        <x:v>431</x:v>
      </x:c>
      <x:c r="C7" s="719" t="s">
        <x:v>432</x:v>
      </x:c>
      <x:c r="D7" s="719">
        <x:f ca="1">SUM(D8:D15)</x:f>
        <x:v>210253476.99722713</x:v>
      </x:c>
      <x:c r="E7" s="719">
        <x:f ca="1">SUM(E8:E15)</x:f>
        <x:v>132697950.6649867</x:v>
      </x:c>
      <x:c r="F7" s="763">
        <x:f ca="1">+IFERROR(E7/D7,)</x:f>
        <x:v>0.63113320435950149</x:v>
      </x:c>
      <x:c r="G7" s="719">
        <x:f ca="1">SUM(G8:G15)</x:f>
        <x:v>68982367.657700941</x:v>
      </x:c>
      <x:c r="H7" s="753">
        <x:f t="shared" ca="1" si="0"/>
        <x:v>0.9099346029935913</x:v>
      </x:c>
      <x:c r="I7" s="719">
        <x:f ca="1">SUM(I8:I15)</x:f>
        <x:v>116722409.25903596</x:v>
      </x:c>
      <x:c r="J7" s="753">
        <x:f t="shared" ca="1" si="1"/>
        <x:v>1</x:v>
      </x:c>
      <x:c r="K7" s="719">
        <x:f ca="1">SUM(K8:K15)</x:f>
        <x:v>63715583.007285729</x:v>
      </x:c>
      <x:c r="L7" s="751">
        <x:f t="shared" ca="1" si="2"/>
        <x:v>1.0000292062029432</x:v>
      </x:c>
      <x:c r="M7" s="758">
        <x:f ca="1">+IFERROR(K7/G7,)</x:f>
        <x:v>0.92365027717590598</x:v>
      </x:c>
      <x:c r="N7" s="758">
        <x:f ca="1">+IFERROR(K7/I7,)</x:f>
        <x:v>0.54587275409887281</x:v>
      </x:c>
    </x:row>
    <x:row r="8" spans="2:14">
      <x:c r="B8" s="720"/>
      <x:c r="C8" s="721" t="s">
        <x:v>1738</x:v>
      </x:c>
      <x:c r="D8" s="722">
        <x:f ca="1">IF($C$4=0,0,SUM('2026 Plan PL (New)'!$F7:OFFSET('2026 Plan PL (New)'!$F7,0,$C$4-1)))</x:f>
        <x:v>45334164.593738325</x:v>
      </x:c>
      <x:c r="E8" s="702">
        <x:f ca="1">IF($C$4=0,0,SUM(PL!$F7:OFFSET(PL!$F7,0,$C$4-1)))</x:f>
        <x:v>45828053.11178501</x:v>
      </x:c>
      <x:c r="F8" s="754">
        <x:f ca="1">+IFERROR(E8/D8,)</x:f>
        <x:v>1.0108943998962518</x:v>
      </x:c>
      <x:c r="G8" s="702">
        <x:f ca="1">OFFSET(PL!F7,0,$C$4-2)</x:f>
        <x:v>23920696.792285003</x:v>
      </x:c>
      <x:c r="H8" s="754">
        <x:f t="shared" ca="1" si="0"/>
        <x:v>0.31553381651126933</x:v>
      </x:c>
      <x:c r="I8" s="702">
        <x:f ca="1">OFFSET('2026 Plan PL (New)'!F7,0,$C$4-1)</x:f>
        <x:v>23596647.186015215</x:v>
      </x:c>
      <x:c r="J8" s="754">
        <x:f t="shared" ca="1" si="1"/>
        <x:v>0.20216038493215477</x:v>
      </x:c>
      <x:c r="K8" s="702">
        <x:f ca="1">OFFSET(PL!F7,0,$C$4-1)</x:f>
        <x:v>21907356.319500003</x:v>
      </x:c>
      <x:c r="L8" s="723">
        <x:f t="shared" ca="1" si="2"/>
        <x:v>0.34384047223878483</x:v>
      </x:c>
      <x:c r="M8" s="759">
        <x:f ca="1">+IFERROR(K8/G8,)</x:f>
        <x:v>0.91583269959617775</x:v>
      </x:c>
      <x:c r="N8" s="757">
        <x:f ca="1">+IFERROR(K8/I8,)</x:f>
        <x:v>0.92840970781999965</x:v>
      </x:c>
    </x:row>
    <x:row r="9" spans="2:14">
      <x:c r="B9" s="720"/>
      <x:c r="C9" s="721" t="s">
        <x:v>1739</x:v>
      </x:c>
      <x:c r="D9" s="722">
        <x:f ca="1">IF($C$4=0,0,SUM('2026 Plan PL (New)'!$F8:OFFSET('2026 Plan PL (New)'!$F8,0,$C$4-1)))</x:f>
        <x:v>21677302.678061821</x:v>
      </x:c>
      <x:c r="E9" s="702">
        <x:f ca="1">IF($C$4=0,0,SUM(PL!$F8:OFFSET(PL!$F8,0,$C$4-1)))</x:f>
        <x:v>25162750.682720002</x:v>
      </x:c>
      <x:c r="F9" s="754">
        <x:f t="shared" ref="F9:F12" ca="1" si="3">+IFERROR(E9/D9,)</x:f>
        <x:v>1.160787901355715</x:v>
      </x:c>
      <x:c r="G9" s="702">
        <x:f ca="1">OFFSET(PL!F8,0,$C$4-2)</x:f>
        <x:v>12070959.973760001</x:v>
      </x:c>
      <x:c r="H9" s="754">
        <x:f t="shared" ca="1" si="0"/>
        <x:v>0.15922596664089203</x:v>
      </x:c>
      <x:c r="I9" s="702">
        <x:f ca="1">OFFSET('2026 Plan PL (New)'!F8,0,$C$4-1)</x:f>
        <x:v>10236504.042418083</x:v>
      </x:c>
      <x:c r="J9" s="754">
        <x:f t="shared" ca="1" si="1"/>
        <x:v>8.7699560927505735E-2</x:v>
      </x:c>
      <x:c r="K9" s="702">
        <x:f ca="1">OFFSET(PL!F8,0,$C$4-1)</x:f>
        <x:v>13091790.70896</x:v>
      </x:c>
      <x:c r="L9" s="723">
        <x:f t="shared" ca="1" si="2"/>
        <x:v>0.20547835321477442</x:v>
      </x:c>
      <x:c r="M9" s="757">
        <x:f t="shared" ref="M9" ca="1" si="4">+IFERROR(K9/G9,)</x:f>
        <x:v>1.0845691425884183</x:v>
      </x:c>
      <x:c r="N9" s="757">
        <x:f t="shared" ref="N9" ca="1" si="5">+IFERROR(K9/I9,)</x:f>
        <x:v>1.2789318164394958</x:v>
      </x:c>
    </x:row>
    <x:row r="10" spans="2:14">
      <x:c r="B10" s="720"/>
      <x:c r="C10" s="721" t="s">
        <x:v>1740</x:v>
      </x:c>
      <x:c r="D10" s="722">
        <x:f ca="1">IF($C$4=0,0,SUM('2026 Plan PL (New)'!$F9:OFFSET('2026 Plan PL (New)'!$F9,0,$C$4-1)))</x:f>
        <x:v>79586334.14454484</x:v>
      </x:c>
      <x:c r="E10" s="702">
        <x:f ca="1">IF($C$4=0,0,SUM(PL!$F9:OFFSET(PL!$F9,0,$C$4-1)))</x:f>
        <x:v>1747054.9098100003</x:v>
      </x:c>
      <x:c r="F10" s="754">
        <x:f t="shared" ca="1" si="3"/>
        <x:v>2.1951694704734057E-2</x:v>
      </x:c>
      <x:c r="G10" s="702">
        <x:f ca="1">OFFSET(PL!F9,0,$C$4-2)</x:f>
        <x:v>371310.73000000004</x:v>
      </x:c>
      <x:c r="H10" s="754">
        <x:f t="shared" ca="1" si="0"/>
        <x:v>4.8978962764275637E-3</x:v>
      </x:c>
      <x:c r="I10" s="702">
        <x:f ca="1">OFFSET('2026 Plan PL (New)'!F9,0,$C$4-1)</x:f>
        <x:v>40331839.036086105</x:v>
      </x:c>
      <x:c r="J10" s="754">
        <x:f t="shared" ca="1" si="1"/>
        <x:v>0.3455363823632166</x:v>
      </x:c>
      <x:c r="K10" s="702">
        <x:f ca="1">OFFSET(PL!F9,0,$C$4-1)</x:f>
        <x:v>1375744.1798100004</x:v>
      </x:c>
      <x:c r="L10" s="723">
        <x:f t="shared" ca="1" si="2"/>
        <x:v>2.159258842403429E-2</x:v>
      </x:c>
      <x:c r="M10" s="757">
        <x:f t="shared" ref="M10:M12" ca="1" si="6">+IFERROR(K10/G10,)</x:f>
        <x:v>3.7051021386050444</x:v>
      </x:c>
      <x:c r="N10" s="757">
        <x:f t="shared" ref="N10:N12" ca="1" si="7">+IFERROR(K10/I10,)</x:f>
        <x:v>3.4110623583989828E-2</x:v>
      </x:c>
    </x:row>
    <x:row r="11" spans="2:14">
      <x:c r="B11" s="720"/>
      <x:c r="C11" s="721" t="s">
        <x:v>1741</x:v>
      </x:c>
      <x:c r="D11" s="722">
        <x:f ca="1">IF($C$4=0,0,SUM('2026 Plan PL (New)'!$F10:OFFSET('2026 Plan PL (New)'!$F10,0,$C$4-1)))</x:f>
        <x:v>12842991.515472734</x:v>
      </x:c>
      <x:c r="E11" s="702">
        <x:f ca="1">IF($C$4=0,0,SUM(PL!$F10:OFFSET(PL!$F10,0,$C$4-1)))</x:f>
        <x:v>350302.84199999995</x:v>
      </x:c>
      <x:c r="F11" s="754">
        <x:f t="shared" ca="1" si="3"/>
        <x:v>2.7275797977283467E-2</x:v>
      </x:c>
      <x:c r="G11" s="702">
        <x:f ca="1">OFFSET(PL!F10,0,$C$4-2)</x:f>
        <x:v>240833.20799999998</x:v>
      </x:c>
      <x:c r="H11" s="754">
        <x:f t="shared" ca="1" si="0"/>
        <x:v>3.1767896195817038E-3</x:v>
      </x:c>
      <x:c r="I11" s="702">
        <x:f ca="1">OFFSET('2026 Plan PL (New)'!F10,0,$C$4-1)</x:f>
        <x:v>11503032.5291072</x:v>
      </x:c>
      <x:c r="J11" s="754">
        <x:f t="shared" ca="1" si="1"/>
        <x:v>9.8550334953925761E-2</x:v>
      </x:c>
      <x:c r="K11" s="702">
        <x:f ca="1">OFFSET(PL!F10,0,$C$4-1)</x:f>
        <x:v>109469.63399999999</x:v>
      </x:c>
      <x:c r="L11" s="723">
        <x:f t="shared" ca="1" si="2"/>
        <x:v>1.7181484658129666E-3</x:v>
      </x:c>
      <x:c r="M11" s="757">
        <x:f t="shared" ca="1" si="6"/>
        <x:v>0.45454542963194677</x:v>
      </x:c>
      <x:c r="N11" s="757">
        <x:f t="shared" ca="1" si="7"/>
        <x:v>9.5165891014390106E-3</x:v>
      </x:c>
    </x:row>
    <x:row r="12" spans="2:14">
      <x:c r="B12" s="720"/>
      <x:c r="C12" s="721" t="s">
        <x:v>58</x:v>
      </x:c>
      <x:c r="D12" s="722">
        <x:f ca="1">IF($C$4=0,0,SUM('2026 Plan PL (New)'!$F11:OFFSET('2026 Plan PL (New)'!$F11,0,$C$4-1)))</x:f>
        <x:v>47218982.399999991</x:v>
      </x:c>
      <x:c r="E12" s="702">
        <x:f ca="1">IF($C$4=0,0,SUM(PL!$F12:OFFSET(PL!$F12,0,$C$4-1)))</x:f>
        <x:v>35440594.502738073</x:v>
      </x:c>
      <x:c r="F12" s="754">
        <x:f t="shared" ca="1" si="3"/>
        <x:v>0.75055820141388896</x:v>
      </x:c>
      <x:c r="G12" s="702">
        <x:f ca="1">OFFSET(PL!F12,0,$C$4-2)</x:f>
        <x:v>15721983.510270352</x:v>
      </x:c>
      <x:c r="H12" s="754">
        <x:f t="shared" ca="1" si="0"/>
        <x:v>0.207385993108814</x:v>
      </x:c>
      <x:c r="I12" s="702">
        <x:f ca="1">OFFSET('2026 Plan PL (New)'!F11,0,$C$4-1)</x:f>
        <x:v>28331389.439999998</x:v>
      </x:c>
      <x:c r="J12" s="754">
        <x:f t="shared" ca="1" si="1"/>
        <x:v>0.24272450868560827</x:v>
      </x:c>
      <x:c r="K12" s="702">
        <x:f ca="1">OFFSET(PL!F12,0,$C$4-1)</x:f>
        <x:v>19718610.992467724</x:v>
      </x:c>
      <x:c r="L12" s="723">
        <x:f t="shared" ca="1" si="2"/>
        <x:v>0.30948766326076438</x:v>
      </x:c>
      <x:c r="M12" s="757">
        <x:f t="shared" ca="1" si="6"/>
        <x:v>1.2542063143360114</x:v>
      </x:c>
      <x:c r="N12" s="757">
        <x:f t="shared" ca="1" si="7"/>
        <x:v>0.69599872728542489</x:v>
      </x:c>
    </x:row>
    <x:row r="13" spans="2:14">
      <x:c r="B13" s="720"/>
      <x:c r="C13" s="721" t="s">
        <x:v>1696</x:v>
      </x:c>
      <x:c r="D13" s="722">
        <x:f ca="1">IF($C$4=0,0,SUM('2026 Plan PL (New)'!$F12:OFFSET('2026 Plan PL (New)'!$F12,0,$C$4-1)))</x:f>
        <x:v>1378803.8509243303</x:v>
      </x:c>
      <x:c r="E13" s="702">
        <x:f ca="1">IF($C$4=0,0,SUM(PL!$F13:OFFSET(PL!$F13,0,$C$4-1)))</x:f>
        <x:v>74025.582889999991</x:v>
      </x:c>
      <x:c r="F13" s="754">
        <x:f t="shared" ref="F13" ca="1" si="8">+IFERROR(E13/D13,)</x:f>
        <x:v>5.3688262358981886E-2</x:v>
      </x:c>
      <x:c r="G13" s="702">
        <x:f ca="1">OFFSET(PL!F13,0,$C$4-2)</x:f>
        <x:v>67848.566561999993</x:v>
      </x:c>
      <x:c r="H13" s="754">
        <x:f t="shared" ca="1" si="0"/>
        <x:v>8.9497882683047545E-4</x:v>
      </x:c>
      <x:c r="I13" s="702">
        <x:f ca="1">OFFSET('2026 Plan PL (New)'!F12,0,$C$4-1)</x:f>
        <x:v>1378803.8509243303</x:v>
      </x:c>
      <x:c r="J13" s="754">
        <x:f t="shared" ca="1" si="1"/>
        <x:v>1.1812674701260002E-2</x:v>
      </x:c>
      <x:c r="K13" s="702">
        <x:f ca="1">OFFSET(PL!F13,0,$C$4-1)</x:f>
        <x:v>6177.0163279999997</x:v>
      </x:c>
      <x:c r="L13" s="723">
        <x:f t="shared" ca="1" si="2"/>
        <x:v>9.6949544265899761E-5</x:v>
      </x:c>
      <x:c r="M13" s="757">
        <x:f t="shared" ref="M13" ca="1" si="9">+IFERROR(K13/G13,)</x:f>
        <x:v>9.1041220780330626E-2</x:v>
      </x:c>
      <x:c r="N13" s="757">
        <x:f t="shared" ref="N13" ca="1" si="10">+IFERROR(K13/I13,)</x:f>
        <x:v>4.4799819233598869E-3</x:v>
      </x:c>
    </x:row>
    <x:row r="14" spans="2:14">
      <x:c r="B14" s="720"/>
      <x:c r="C14" s="589" t="s">
        <x:v>1742</x:v>
      </x:c>
      <x:c r="D14" s="722">
        <x:f ca="1">IF($C$4=0,0,SUM('2026 Plan PL (New)'!$F13:OFFSET('2026 Plan PL (New)'!$F13,0,$C$4-1)))</x:f>
        <x:v>2214897.8144850489</x:v>
      </x:c>
      <x:c r="E14" s="702">
        <x:f ca="1">IF($C$4=0,0,SUM(PL!$F14:OFFSET(PL!$F14,0,$C$4-1)))</x:f>
        <x:v>1628059.3333836002</x:v>
      </x:c>
      <x:c r="F14" s="754">
        <x:f t="shared" ref="F14" ca="1" si="11">+IFERROR(E14/D14,)</x:f>
        <x:v>0.7350494107386687</x:v>
      </x:c>
      <x:c r="G14" s="702">
        <x:f ca="1">OFFSET(PL!F14,0,$C$4-2)</x:f>
        <x:v>932361.78138360009</x:v>
      </x:c>
      <x:c r="H14" s="754">
        <x:f t="shared" ca="1" si="0"/>
        <x:v>1.229862465143979E-2</x:v>
      </x:c>
      <x:c r="I14" s="702">
        <x:f ca="1">OFFSET('2026 Plan PL (New)'!F13,0,$C$4-1)</x:f>
        <x:v>1344193.174485049</x:v>
      </x:c>
      <x:c r="J14" s="754">
        <x:f t="shared" ca="1" si="1"/>
        <x:v>1.1516153436329018E-2</x:v>
      </x:c>
      <x:c r="K14" s="702">
        <x:f ca="1">OFFSET(PL!F14,0,$C$4-1)</x:f>
        <x:v>695697.55200000003</x:v>
      </x:c>
      <x:c r="L14" s="723">
        <x:f t="shared" ref="L14" ca="1" si="12">+IFERROR(K14/$K$6,)</x:f>
        <x:v>1.0919116452318063E-2</x:v>
      </x:c>
      <x:c r="M14" s="757">
        <x:f t="shared" ref="M14" ca="1" si="13">+IFERROR(K14/G14,)</x:f>
        <x:v>0.74616695567208191</x:v>
      </x:c>
      <x:c r="N14" s="757">
        <x:f t="shared" ref="N14" ca="1" si="14">+IFERROR(K14/I14,)</x:f>
        <x:v>0.51755771804637896</x:v>
      </x:c>
    </x:row>
    <x:row r="15" spans="2:14">
      <x:c r="B15" s="720"/>
      <x:c r="C15" s="589" t="s">
        <x:v>95</x:v>
      </x:c>
      <x:c r="D15" s="722">
        <x:v>0</x:v>
      </x:c>
      <x:c r="E15" s="702">
        <x:f ca="1">IF($C$4=0,0,SUM(PL!$F15:OFFSET(PL!$F15,0,$C$4-1)))</x:f>
        <x:v>22467109.699660003</x:v>
      </x:c>
      <x:c r="F15" s="754"/>
      <x:c r="G15" s="702">
        <x:f ca="1">OFFSET(PL!F15,0,$C$4-2)</x:f>
        <x:v>15656373.095440002</x:v>
      </x:c>
      <x:c r="H15" s="754">
        <x:f t="shared" ref="H15" ca="1" si="15">+IFERROR(G15/$G$6,)</x:f>
        <x:v>0.20652053735833667</x:v>
      </x:c>
      <x:c r="I15" s="702">
        <x:f ca="1">OFFSET('2026 Plan PL (New)'!F14,0,$C$4-1)</x:f>
        <x:v>0</x:v>
      </x:c>
      <x:c r="J15" s="754">
        <x:f t="shared" ref="J15" ca="1" si="16">+IFERROR(I15/$I$6,)</x:f>
        <x:v>0</x:v>
      </x:c>
      <x:c r="K15" s="702">
        <x:f ca="1">OFFSET(PL!F15,0,$C$4-1)</x:f>
        <x:v>6810736.6042199992</x:v>
      </x:c>
      <x:c r="L15" s="723">
        <x:f t="shared" ref="L15" ca="1" si="17">+IFERROR(K15/$K$6,)</x:f>
        <x:v>0.10689591460218828</x:v>
      </x:c>
      <x:c r="M15" s="757">
        <x:f t="shared" ref="M15" ca="1" si="18">+IFERROR(K15/G15,)</x:f>
        <x:v>0.43501368820877556</x:v>
      </x:c>
      <x:c r="N15" s="757">
        <x:f t="shared" ref="N15" ca="1" si="19">+IFERROR(K15/I15,)</x:f>
        <x:v>0</x:v>
      </x:c>
    </x:row>
    <x:row r="16" spans="2:14" s="704" customFormat="1" ht="21.6" customHeight="1">
      <x:c r="B16" s="719" t="s">
        <x:v>178</x:v>
      </x:c>
      <x:c r="C16" s="719" t="s">
        <x:v>433</x:v>
      </x:c>
      <x:c r="D16" s="725">
        <x:f ca="1">SUM(D17:D22)</x:f>
        <x:v>0</x:v>
      </x:c>
      <x:c r="E16" s="726">
        <x:f ca="1">SUM(E17:E20)</x:f>
        <x:v>6826019.2217359999</x:v>
      </x:c>
      <x:c r="F16" s="755">
        <x:f t="shared" ref="F16:F22" ca="1" si="20">+IFERROR(E16/D16,)</x:f>
        <x:v>0</x:v>
      </x:c>
      <x:c r="G16" s="726">
        <x:f ca="1">SUM(G17:G20)</x:f>
        <x:v>6827880.0576360002</x:v>
      </x:c>
      <x:c r="H16" s="755">
        <x:f t="shared" ref="H16" ca="1" si="21">+IFERROR(G16/$G$6,)</x:f>
        <x:v>9.006539700640856E-2</x:v>
      </x:c>
      <x:c r="I16" s="726">
        <x:f ca="1">SUM(I17:I20)</x:f>
        <x:v>0</x:v>
      </x:c>
      <x:c r="J16" s="755">
        <x:f t="shared" ref="J16:J22" ca="1" si="22">+IFERROR(I16/$I$6,)</x:f>
        <x:v>0</x:v>
      </x:c>
      <x:c r="K16" s="726">
        <x:f ca="1">SUM(K17:K20)</x:f>
        <x:v>-1860.8359</x:v>
      </x:c>
      <x:c r="L16" s="727">
        <x:f t="shared" ref="L16:L22" ca="1" si="23">+IFERROR(K16/$K$6,)</x:f>
        <x:v>-2.9206202943134819E-5</x:v>
      </x:c>
      <x:c r="M16" s="760">
        <x:f t="shared" ref="M16:M17" ca="1" si="24">+IFERROR(K16/G16,)</x:f>
        <x:v>-2.725349426604123E-4</x:v>
      </x:c>
      <x:c r="N16" s="760">
        <x:f t="shared" ref="N16:N17" ca="1" si="25">+IFERROR(K16/I16,)</x:f>
        <x:v>0</x:v>
      </x:c>
    </x:row>
    <x:row r="17" spans="2:14">
      <x:c r="B17" s="728" t="s">
        <x:v>180</x:v>
      </x:c>
      <x:c r="C17" s="728" t="s">
        <x:v>1744</x:v>
      </x:c>
      <x:c r="D17" s="722">
        <x:f ca="1">IF($C$4=0,0,SUM('2026 Plan PL (New)'!$F16:OFFSET('2026 Plan PL (New)'!$F16,0,$C$4-1)))</x:f>
        <x:v>0</x:v>
      </x:c>
      <x:c r="E17" s="702">
        <x:f ca="1">IF($C$4=0,0,SUM(PL!$F18:OFFSET(PL!$F18,0,$C$4-1)))</x:f>
        <x:v>0</x:v>
      </x:c>
      <x:c r="F17" s="754">
        <x:f t="shared" ca="1" si="20"/>
        <x:v>0</x:v>
      </x:c>
      <x:c r="G17" s="702">
        <x:f ca="1">OFFSET(PL!F18,0,$C$4-2)</x:f>
        <x:v>0</x:v>
      </x:c>
      <x:c r="H17" s="754">
        <x:f t="shared" ref="H17:H22" ca="1" si="26">+IFERROR(G17/$G$6,)</x:f>
        <x:v>0</x:v>
      </x:c>
      <x:c r="I17" s="702">
        <x:f ca="1">OFFSET('2026 Plan PL (New)'!F16,0,$C$4-1)</x:f>
        <x:v>0</x:v>
      </x:c>
      <x:c r="J17" s="754">
        <x:f t="shared" ca="1" si="22"/>
        <x:v>0</x:v>
      </x:c>
      <x:c r="K17" s="702">
        <x:f ca="1">OFFSET(PL!F18,0,$C$4-1)</x:f>
        <x:v>0</x:v>
      </x:c>
      <x:c r="L17" s="723">
        <x:f t="shared" ca="1" si="23"/>
        <x:v>0</x:v>
      </x:c>
      <x:c r="M17" s="757">
        <x:f t="shared" ca="1" si="24"/>
        <x:v>0</x:v>
      </x:c>
      <x:c r="N17" s="757">
        <x:f t="shared" ca="1" si="25"/>
        <x:v>0</x:v>
      </x:c>
    </x:row>
    <x:row r="18" spans="2:14">
      <x:c r="B18" s="728" t="s">
        <x:v>1421</x:v>
      </x:c>
      <x:c r="C18" s="728" t="s">
        <x:v>1745</x:v>
      </x:c>
      <x:c r="D18" s="722">
        <x:f ca="1">IF($C$4=0,0,SUM('2026 Plan PL (New)'!$F17:OFFSET('2026 Plan PL (New)'!$F17,0,$C$4-1)))</x:f>
        <x:v>0</x:v>
      </x:c>
      <x:c r="E18" s="702">
        <x:f ca="1">IF($C$4=0,0,SUM(PL!$F19:OFFSET(PL!$F19,0,$C$4-1)))</x:f>
        <x:v>0</x:v>
      </x:c>
      <x:c r="F18" s="754">
        <x:f t="shared" ca="1" si="20"/>
        <x:v>0</x:v>
      </x:c>
      <x:c r="G18" s="702">
        <x:f ca="1">OFFSET(PL!F19,0,$C$4-2)</x:f>
        <x:v>0</x:v>
      </x:c>
      <x:c r="H18" s="754">
        <x:f t="shared" ca="1" si="26"/>
        <x:v>0</x:v>
      </x:c>
      <x:c r="I18" s="702">
        <x:f ca="1">OFFSET('2026 Plan PL (New)'!F17,0,$C$4-1)</x:f>
        <x:v>0</x:v>
      </x:c>
      <x:c r="J18" s="754">
        <x:f t="shared" ca="1" si="22"/>
        <x:v>0</x:v>
      </x:c>
      <x:c r="K18" s="702">
        <x:f ca="1">OFFSET(PL!F19,0,$C$4-1)</x:f>
        <x:v>0</x:v>
      </x:c>
      <x:c r="L18" s="723">
        <x:f t="shared" ca="1" si="23"/>
        <x:v>0</x:v>
      </x:c>
      <x:c r="M18" s="757">
        <x:f t="shared" ref="M18:M22" ca="1" si="27">+IFERROR(K18/G18,)</x:f>
        <x:v>0</x:v>
      </x:c>
      <x:c r="N18" s="757">
        <x:f t="shared" ref="N18:N22" ca="1" si="28">+IFERROR(K18/I18,)</x:f>
        <x:v>0</x:v>
      </x:c>
    </x:row>
    <x:row r="19" spans="2:14">
      <x:c r="B19" s="728" t="s">
        <x:v>181</x:v>
      </x:c>
      <x:c r="C19" s="728" t="s">
        <x:v>1746</x:v>
      </x:c>
      <x:c r="D19" s="722">
        <x:f ca="1">IF($C$4=0,0,SUM('2026 Plan PL (New)'!$F18:OFFSET('2026 Plan PL (New)'!$F18,0,$C$4-1)))</x:f>
        <x:v>0</x:v>
      </x:c>
      <x:c r="E19" s="702">
        <x:f ca="1">IF($C$4=0,0,SUM(PL!$F20:OFFSET(PL!$F20,0,$C$4-1)))</x:f>
        <x:v>6826019.2217359999</x:v>
      </x:c>
      <x:c r="F19" s="754">
        <x:f t="shared" ca="1" si="20"/>
        <x:v>0</x:v>
      </x:c>
      <x:c r="G19" s="702">
        <x:f ca="1">OFFSET(PL!F20,0,$C$4-2)</x:f>
        <x:v>6827880.0576360002</x:v>
      </x:c>
      <x:c r="H19" s="754">
        <x:f t="shared" ca="1" si="26"/>
        <x:v>9.006539700640856E-2</x:v>
      </x:c>
      <x:c r="I19" s="702">
        <x:f ca="1">OFFSET('2026 Plan PL (New)'!F18,0,$C$4-1)</x:f>
        <x:v>0</x:v>
      </x:c>
      <x:c r="J19" s="754">
        <x:f t="shared" ca="1" si="22"/>
        <x:v>0</x:v>
      </x:c>
      <x:c r="K19" s="702">
        <x:f ca="1">OFFSET(PL!F20,0,$C$4-1)</x:f>
        <x:v>-1860.8359</x:v>
      </x:c>
      <x:c r="L19" s="723">
        <x:f t="shared" ca="1" si="23"/>
        <x:v>-2.9206202943134819E-5</x:v>
      </x:c>
      <x:c r="M19" s="757">
        <x:f t="shared" ca="1" si="27"/>
        <x:v>-2.725349426604123E-4</x:v>
      </x:c>
      <x:c r="N19" s="757">
        <x:f t="shared" ca="1" si="28"/>
        <x:v>0</x:v>
      </x:c>
    </x:row>
    <x:row r="20" spans="2:14">
      <x:c r="B20" s="728" t="s">
        <x:v>1748</x:v>
      </x:c>
      <x:c r="C20" s="728" t="s">
        <x:v>1749</x:v>
      </x:c>
      <x:c r="D20" s="722">
        <x:f ca="1">IF($C$4=0,0,SUM('2026 Plan PL (New)'!$F19:OFFSET('2026 Plan PL (New)'!$F19,0,$C$4-1)))</x:f>
        <x:v>0</x:v>
      </x:c>
      <x:c r="E20" s="702">
        <x:f ca="1">IF($C$4=0,0,SUM(PL!$F21:OFFSET(PL!$F21,0,$C$4-1)))</x:f>
        <x:v>0</x:v>
      </x:c>
      <x:c r="F20" s="754">
        <x:f t="shared" ca="1" si="20"/>
        <x:v>0</x:v>
      </x:c>
      <x:c r="G20" s="702">
        <x:f ca="1">OFFSET(PL!F21,0,$C$4-2)</x:f>
        <x:v>0</x:v>
      </x:c>
      <x:c r="H20" s="754">
        <x:f t="shared" ca="1" si="26"/>
        <x:v>0</x:v>
      </x:c>
      <x:c r="I20" s="702">
        <x:f ca="1">OFFSET('2026 Plan PL (New)'!F19,0,$C$4-1)</x:f>
        <x:v>0</x:v>
      </x:c>
      <x:c r="J20" s="754">
        <x:f t="shared" ca="1" si="22"/>
        <x:v>0</x:v>
      </x:c>
      <x:c r="K20" s="702">
        <x:f ca="1">OFFSET(PL!F21,0,$C$4-1)</x:f>
        <x:v>0</x:v>
      </x:c>
      <x:c r="L20" s="723">
        <x:f t="shared" ca="1" si="23"/>
        <x:v>0</x:v>
      </x:c>
      <x:c r="M20" s="757">
        <x:f t="shared" ca="1" si="27"/>
        <x:v>0</x:v>
      </x:c>
      <x:c r="N20" s="757">
        <x:f t="shared" ca="1" si="28"/>
        <x:v>0</x:v>
      </x:c>
    </x:row>
    <x:row r="21" spans="2:14">
      <x:c r="B21" s="720"/>
      <x:c r="C21" s="729" t="s">
        <x:v>1750</x:v>
      </x:c>
      <x:c r="D21" s="768">
        <x:f ca="1">IF($C$4=0,0,SUM('2026 Plan PL (New)'!$F20:OFFSET('2026 Plan PL (New)'!$F20,0,$C$4-1)))</x:f>
        <x:v>0</x:v>
      </x:c>
      <x:c r="E21" s="764">
        <x:f ca="1">IF($C$4=0,0,SUM(PL!$F22:OFFSET(PL!$F22,0,$C$4-1)))</x:f>
        <x:v>0</x:v>
      </x:c>
      <x:c r="F21" s="765">
        <x:f t="shared" ca="1" si="20"/>
        <x:v>0</x:v>
      </x:c>
      <x:c r="G21" s="764">
        <x:f ca="1">OFFSET(PL!F22,0,$C$4-2)</x:f>
        <x:v>0</x:v>
      </x:c>
      <x:c r="H21" s="765">
        <x:f t="shared" ca="1" si="26"/>
        <x:v>0</x:v>
      </x:c>
      <x:c r="I21" s="764">
        <x:f ca="1">OFFSET('2026 Plan PL (New)'!F20,0,$C$4-1)</x:f>
        <x:v>0</x:v>
      </x:c>
      <x:c r="J21" s="765">
        <x:f t="shared" ca="1" si="22"/>
        <x:v>0</x:v>
      </x:c>
      <x:c r="K21" s="764">
        <x:f ca="1">OFFSET(PL!F22,0,$C$4-1)</x:f>
        <x:v>0</x:v>
      </x:c>
      <x:c r="L21" s="766">
        <x:f t="shared" ca="1" si="23"/>
        <x:v>0</x:v>
      </x:c>
      <x:c r="M21" s="767">
        <x:f t="shared" ca="1" si="27"/>
        <x:v>0</x:v>
      </x:c>
      <x:c r="N21" s="767">
        <x:f t="shared" ca="1" si="28"/>
        <x:v>0</x:v>
      </x:c>
    </x:row>
    <x:row r="22" spans="2:14">
      <x:c r="B22" s="720"/>
      <x:c r="C22" s="729" t="s">
        <x:v>1751</x:v>
      </x:c>
      <x:c r="D22" s="768">
        <x:f ca="1">IF($C$4=0,0,SUM('2026 Plan PL (New)'!$F21:OFFSET('2026 Plan PL (New)'!$F21,0,$C$4-1)))</x:f>
        <x:v>0</x:v>
      </x:c>
      <x:c r="E22" s="764">
        <x:f ca="1">IF($C$4=0,0,SUM(PL!$F23:OFFSET(PL!$F23,0,$C$4-1)))</x:f>
        <x:v>-2259709.6947999997</x:v>
      </x:c>
      <x:c r="F22" s="765">
        <x:f t="shared" ca="1" si="20"/>
        <x:v>0</x:v>
      </x:c>
      <x:c r="G22" s="764">
        <x:f ca="1">OFFSET(PL!F23,0,$C$4-2)</x:f>
        <x:v>-2257848.8588999999</x:v>
      </x:c>
      <x:c r="H22" s="765">
        <x:f t="shared" ca="1" si="26"/>
        <x:v>-2.9782897786828112E-2</x:v>
      </x:c>
      <x:c r="I22" s="764">
        <x:f ca="1">OFFSET('2026 Plan PL (New)'!F21,0,$C$4-1)</x:f>
        <x:v>0</x:v>
      </x:c>
      <x:c r="J22" s="765">
        <x:f t="shared" ca="1" si="22"/>
        <x:v>0</x:v>
      </x:c>
      <x:c r="K22" s="764">
        <x:f ca="1">OFFSET(PL!F23,0,$C$4-1)</x:f>
        <x:v>-1860.8359</x:v>
      </x:c>
      <x:c r="L22" s="766">
        <x:f t="shared" ca="1" si="23"/>
        <x:v>-2.9206202943134819E-5</x:v>
      </x:c>
      <x:c r="M22" s="767">
        <x:f t="shared" ca="1" si="27"/>
        <x:v>8.2416318198844346E-4</x:v>
      </x:c>
      <x:c r="N22" s="767">
        <x:f t="shared" ca="1" si="28"/>
        <x:v>0</x:v>
      </x:c>
    </x:row>
    <x:row r="23" spans="2:14">
      <x:c r="B23" s="720"/>
      <x:c r="C23" s="720"/>
      <x:c r="D23" s="722"/>
      <x:c r="F23" s="754"/>
      <x:c r="H23" s="754"/>
      <x:c r="J23" s="754"/>
      <x:c r="L23" s="723"/>
      <x:c r="M23" s="757"/>
      <x:c r="N23" s="757"/>
    </x:row>
    <x:row r="24" spans="2:14">
      <x:c r="B24" s="714" t="s">
        <x:v>183</x:v>
      </x:c>
      <x:c r="C24" s="714" t="s">
        <x:v>184</x:v>
      </x:c>
      <x:c r="D24" s="730">
        <x:f ca="1">+SUM(D26,D33)</x:f>
        <x:v>161144481.57389581</x:v>
      </x:c>
      <x:c r="E24" s="731">
        <x:f ca="1">+SUM(E26,E33)</x:f>
        <x:v>178247849.06812763</x:v>
      </x:c>
      <x:c r="F24" s="756">
        <x:f t="shared" ref="F24:F62" ca="1" si="29">+IFERROR(E24/D24,)</x:f>
        <x:v>1.1061368489146106</x:v>
      </x:c>
      <x:c r="G24" s="733">
        <x:f ca="1">+SUM(G26,G33)</x:f>
        <x:v>72379541.770679832</x:v>
      </x:c>
      <x:c r="H24" s="756">
        <x:f t="shared" ref="H24" ca="1" si="30">+IFERROR(G24/$G$6,)</x:f>
        <x:v>0.95474614517104317</x:v>
      </x:c>
      <x:c r="I24" s="733">
        <x:f ca="1">+SUM(I26,I33)</x:f>
        <x:v>89422523.444395825</x:v>
      </x:c>
      <x:c r="J24" s="756">
        <x:f t="shared" ref="J24:J62" ca="1" si="31">+IFERROR(I24/$I$6,)</x:f>
        <x:v>0.76611272858449209</x:v>
      </x:c>
      <x:c r="K24" s="734">
        <x:f ca="1">+SUM(K26,K33)</x:f>
        <x:v>105868307.2974478</x:v>
      </x:c>
      <x:c r="L24" s="732">
        <x:f t="shared" ref="L24:L62" ca="1" si="32">+IFERROR(K24/$K$6,)</x:f>
        <x:v>1.6616249010326065</x:v>
      </x:c>
      <x:c r="M24" s="761">
        <x:f t="shared" ref="M24:M48" ca="1" si="33">+IFERROR(K24/G24,)</x:f>
        <x:v>1.4626827513342162</x:v>
      </x:c>
      <x:c r="N24" s="761">
        <x:f t="shared" ref="N24:N48" ca="1" si="34">+IFERROR(K24/I24,)</x:f>
        <x:v>1.1839109792431455</x:v>
      </x:c>
    </x:row>
    <x:row r="25" spans="2:14">
      <x:c r="B25" s="714"/>
      <x:c r="C25" s="714"/>
      <x:c r="D25" s="730"/>
      <x:c r="E25" s="731"/>
      <x:c r="F25" s="756"/>
      <x:c r="G25" s="733"/>
      <x:c r="H25" s="756"/>
      <x:c r="I25" s="733"/>
      <x:c r="J25" s="756"/>
      <x:c r="K25" s="734"/>
      <x:c r="L25" s="732"/>
      <x:c r="M25" s="761"/>
      <x:c r="N25" s="761"/>
    </x:row>
    <x:row r="26" spans="2:14">
      <x:c r="B26" s="735" t="s">
        <x:v>185</x:v>
      </x:c>
      <x:c r="C26" s="735" t="s">
        <x:v>186</x:v>
      </x:c>
      <x:c r="D26" s="725">
        <x:f ca="1">D28+D29+D30-D31-D32</x:f>
        <x:v>161144481.57389581</x:v>
      </x:c>
      <x:c r="E26" s="726">
        <x:f ca="1">E28+E29+E30-E31-E32</x:f>
        <x:v>178204106.03812763</x:v>
      </x:c>
      <x:c r="F26" s="755">
        <x:f t="shared" ca="1" si="29"/>
        <x:v>1.105865396677632</x:v>
      </x:c>
      <x:c r="G26" s="726">
        <x:f ca="1">G28+G29+G30-G31-G32</x:f>
        <x:v>72365418.650679827</x:v>
      </x:c>
      <x:c r="H26" s="755">
        <x:f t="shared" ref="H26:H62" ca="1" si="35">+IFERROR(G26/$G$6,)</x:f>
        <x:v>0.95455984951279604</x:v>
      </x:c>
      <x:c r="I26" s="726">
        <x:f ca="1">I28+I29+I30-I31-I32</x:f>
        <x:v>89422523.444395825</x:v>
      </x:c>
      <x:c r="J26" s="755">
        <x:f t="shared" ca="1" si="31"/>
        <x:v>0.76611272858449209</x:v>
      </x:c>
      <x:c r="K26" s="726">
        <x:f ca="1">K28+K29+K30-K31-K32</x:f>
        <x:v>105838687.3874478</x:v>
      </x:c>
      <x:c r="L26" s="727">
        <x:f t="shared" ca="1" si="32"/>
        <x:v>1.6611600104409014</x:v>
      </x:c>
      <x:c r="M26" s="760">
        <x:f t="shared" ca="1" si="33"/>
        <x:v>1.4625589039752418</x:v>
      </x:c>
      <x:c r="N26" s="760">
        <x:f t="shared" ca="1" si="34"/>
        <x:v>1.1835797437908333</x:v>
      </x:c>
    </x:row>
    <x:row r="27" spans="2:14">
      <x:c r="B27" s="735"/>
      <x:c r="C27" s="735"/>
      <x:c r="D27" s="725"/>
      <x:c r="E27" s="726"/>
      <x:c r="F27" s="755"/>
      <x:c r="G27" s="726"/>
      <x:c r="H27" s="755"/>
      <x:c r="I27" s="726"/>
      <x:c r="J27" s="755"/>
      <x:c r="K27" s="726"/>
      <x:c r="L27" s="727"/>
      <x:c r="M27" s="760"/>
      <x:c r="N27" s="760"/>
    </x:row>
    <x:row r="28" spans="2:14" s="704" customFormat="1">
      <x:c r="B28" s="736" t="s">
        <x:v>187</x:v>
      </x:c>
      <x:c r="C28" s="736" t="s">
        <x:v>188</x:v>
      </x:c>
      <x:c r="D28" s="722">
        <x:f ca="1">IF($C$4=0,0,SUM('2026 Plan PL (New)'!$F27:OFFSET('2026 Plan PL (New)'!$F27,0,$C$4-1)))</x:f>
        <x:v>0</x:v>
      </x:c>
      <x:c r="E28" s="702">
        <x:f ca="1">IF($C$4=0,0,SUM(PL!$F29:OFFSET(PL!$F29,0,$C$4-1)))</x:f>
        <x:v>33327887.986799181</x:v>
      </x:c>
      <x:c r="F28" s="754">
        <x:f t="shared" ca="1" si="29"/>
        <x:v>0</x:v>
      </x:c>
      <x:c r="G28" s="702">
        <x:f ca="1">OFFSET(PL!F29,0,$C$4-2)</x:f>
        <x:v>25971576.08829676</x:v>
      </x:c>
      <x:c r="H28" s="754">
        <x:f t="shared" ca="1" si="35"/>
        <x:v>0.34258661422422088</x:v>
      </x:c>
      <x:c r="I28" s="702">
        <x:f ca="1">OFFSET('2026 Plan PL (New)'!F27,0,$C$4-1)</x:f>
        <x:v>0</x:v>
      </x:c>
      <x:c r="J28" s="754">
        <x:f t="shared" ca="1" si="31"/>
        <x:v>0</x:v>
      </x:c>
      <x:c r="K28" s="702">
        <x:f ca="1">OFFSET(PL!F29,0,$C$4-1)</x:f>
        <x:v>7356311.8985024216</x:v>
      </x:c>
      <x:c r="L28" s="723">
        <x:f ca="1">+IFERROR(K28/$K$6,)</x:f>
        <x:v>0.11545883128150049</x:v>
      </x:c>
      <x:c r="M28" s="757">
        <x:f t="shared" ca="1" si="33"/>
        <x:v>0.28324472390481154</x:v>
      </x:c>
      <x:c r="N28" s="757">
        <x:f t="shared" ca="1" si="34"/>
        <x:v>0</x:v>
      </x:c>
    </x:row>
    <x:row r="29" spans="2:14" s="737" customFormat="1">
      <x:c r="B29" s="736" t="s">
        <x:v>189</x:v>
      </x:c>
      <x:c r="C29" s="736" t="s">
        <x:v>190</x:v>
      </x:c>
      <x:c r="D29" s="722">
        <x:f ca="1">IF($C$4=0,0,SUM('2026 Plan PL (New)'!$F28:OFFSET('2026 Plan PL (New)'!$F28,0,$C$4-1)))</x:f>
        <x:v>161144481.57389581</x:v>
      </x:c>
      <x:c r="E29" s="702">
        <x:f ca="1">IF($C$4=0,0,SUM(PL!$F30:OFFSET(PL!$F30,0,$C$4-1)))</x:f>
        <x:v>163633272.13787931</x:v>
      </x:c>
      <x:c r="F29" s="754">
        <x:f t="shared" ca="1" si="29"/>
        <x:v>1.0154444666033582</x:v>
      </x:c>
      <x:c r="G29" s="702">
        <x:f ca="1">OFFSET(PL!F30,0,$C$4-2)</x:f>
        <x:v>53750154.460885487</x:v>
      </x:c>
      <x:c r="H29" s="754">
        <x:f t="shared" ca="1" si="35"/>
        <x:v>0.70900908624799874</x:v>
      </x:c>
      <x:c r="I29" s="702">
        <x:f ca="1">OFFSET('2026 Plan PL (New)'!F28,0,$C$4-1)</x:f>
        <x:v>89422523.444395825</x:v>
      </x:c>
      <x:c r="J29" s="754">
        <x:f t="shared" ca="1" si="31"/>
        <x:v>0.76611272858449209</x:v>
      </x:c>
      <x:c r="K29" s="702">
        <x:f ca="1">OFFSET(PL!F30,0,$C$4-1)</x:f>
        <x:v>109883117.67699382</x:v>
      </x:c>
      <x:c r="L29" s="723">
        <x:f t="shared" ref="L29:L37" ca="1" si="36">+IFERROR(K29/$K$6,)</x:f>
        <x:v>1.7246381773366724</x:v>
      </x:c>
      <x:c r="M29" s="757">
        <x:f t="shared" ca="1" si="33"/>
        <x:v>2.0443311982844037</x:v>
      </x:c>
      <x:c r="N29" s="757">
        <x:f t="shared" ca="1" si="34"/>
        <x:v>1.228808061375283</x:v>
      </x:c>
    </x:row>
    <x:row r="30" spans="2:14" s="704" customFormat="1">
      <x:c r="B30" s="736" t="s">
        <x:v>191</x:v>
      </x:c>
      <x:c r="C30" s="736" t="s">
        <x:v>192</x:v>
      </x:c>
      <x:c r="D30" s="722">
        <x:f ca="1">IF($C$4=0,0,SUM('2026 Plan PL (New)'!$F29:OFFSET('2026 Plan PL (New)'!$F29,0,$C$4-1)))</x:f>
        <x:v>0</x:v>
      </x:c>
      <x:c r="E30" s="702">
        <x:f ca="1">IF($C$4=0,0,SUM(PL!$F31:OFFSET(PL!$F31,0,$C$4-1)))</x:f>
        <x:v>0</x:v>
      </x:c>
      <x:c r="F30" s="754">
        <x:f t="shared" ca="1" si="29"/>
        <x:v>0</x:v>
      </x:c>
      <x:c r="G30" s="702">
        <x:f ca="1">OFFSET(PL!F31,0,$C$4-2)</x:f>
        <x:v>0</x:v>
      </x:c>
      <x:c r="H30" s="754">
        <x:f t="shared" ca="1" si="35"/>
        <x:v>0</x:v>
      </x:c>
      <x:c r="I30" s="702">
        <x:f ca="1">OFFSET('2026 Plan PL (New)'!F29,0,$C$4-1)</x:f>
        <x:v>0</x:v>
      </x:c>
      <x:c r="J30" s="754">
        <x:f t="shared" ca="1" si="31"/>
        <x:v>0</x:v>
      </x:c>
      <x:c r="K30" s="702">
        <x:f ca="1">OFFSET(PL!F31,0,$C$4-1)</x:f>
        <x:v>0</x:v>
      </x:c>
      <x:c r="L30" s="723">
        <x:f t="shared" ca="1" si="36"/>
        <x:v>0</x:v>
      </x:c>
      <x:c r="M30" s="757">
        <x:f t="shared" ca="1" si="33"/>
        <x:v>0</x:v>
      </x:c>
      <x:c r="N30" s="757">
        <x:f t="shared" ca="1" si="34"/>
        <x:v>0</x:v>
      </x:c>
    </x:row>
    <x:row r="31" spans="2:14">
      <x:c r="B31" s="736" t="s">
        <x:v>193</x:v>
      </x:c>
      <x:c r="C31" s="736" t="s">
        <x:v>194</x:v>
      </x:c>
      <x:c r="D31" s="722">
        <x:f ca="1">IF($C$4=0,0,SUM('2026 Plan PL (New)'!$F30:OFFSET('2026 Plan PL (New)'!$F30,0,$C$4-1)))</x:f>
        <x:v>0</x:v>
      </x:c>
      <x:c r="E31" s="702">
        <x:f ca="1">IF($C$4=0,0,SUM(PL!$F32:OFFSET(PL!$F32,0,$C$4-1)))</x:f>
        <x:v>0</x:v>
      </x:c>
      <x:c r="F31" s="754">
        <x:f t="shared" ca="1" si="29"/>
        <x:v>0</x:v>
      </x:c>
      <x:c r="G31" s="702">
        <x:f ca="1">OFFSET(PL!F32,0,$C$4-2)</x:f>
        <x:v>0</x:v>
      </x:c>
      <x:c r="H31" s="754">
        <x:f t="shared" ca="1" si="35"/>
        <x:v>0</x:v>
      </x:c>
      <x:c r="I31" s="702">
        <x:f ca="1">OFFSET('2026 Plan PL (New)'!F30,0,$C$4-1)</x:f>
        <x:v>0</x:v>
      </x:c>
      <x:c r="J31" s="754">
        <x:f t="shared" ca="1" si="31"/>
        <x:v>0</x:v>
      </x:c>
      <x:c r="K31" s="702">
        <x:f ca="1">OFFSET(PL!F32,0,$C$4-1)</x:f>
        <x:v>0</x:v>
      </x:c>
      <x:c r="L31" s="723">
        <x:f t="shared" ca="1" si="36"/>
        <x:v>0</x:v>
      </x:c>
      <x:c r="M31" s="757">
        <x:f t="shared" ca="1" si="33"/>
        <x:v>0</x:v>
      </x:c>
      <x:c r="N31" s="757">
        <x:f t="shared" ca="1" si="34"/>
        <x:v>0</x:v>
      </x:c>
    </x:row>
    <x:row r="32" spans="2:14">
      <x:c r="B32" s="736" t="s">
        <x:v>195</x:v>
      </x:c>
      <x:c r="C32" s="736" t="s">
        <x:v>196</x:v>
      </x:c>
      <x:c r="D32" s="722">
        <x:f ca="1">IF($C$4=0,0,SUM('2026 Plan PL (New)'!$F31:OFFSET('2026 Plan PL (New)'!$F31,0,$C$4-1)))</x:f>
        <x:v>0</x:v>
      </x:c>
      <x:c r="E32" s="702">
        <x:f ca="1">IF($C$4=0,0,SUM(PL!$F33:OFFSET(PL!$F33,0,$C$4-1)))</x:f>
        <x:v>18757054.086550858</x:v>
      </x:c>
      <x:c r="F32" s="754">
        <x:f t="shared" ca="1" si="29"/>
        <x:v>0</x:v>
      </x:c>
      <x:c r="G32" s="702">
        <x:f ca="1">OFFSET(PL!F33,0,$C$4-2)</x:f>
        <x:v>7356311.8985024216</x:v>
      </x:c>
      <x:c r="H32" s="754">
        <x:f t="shared" ca="1" si="35"/>
        <x:v>9.7035850959423631E-2</x:v>
      </x:c>
      <x:c r="I32" s="702">
        <x:f ca="1">OFFSET('2026 Plan PL (New)'!F31,0,$C$4-1)</x:f>
        <x:v>0</x:v>
      </x:c>
      <x:c r="J32" s="754">
        <x:f t="shared" ca="1" si="31"/>
        <x:v>0</x:v>
      </x:c>
      <x:c r="K32" s="702">
        <x:f ca="1">OFFSET(PL!F33,0,$C$4-1)</x:f>
        <x:v>11400742.188048435</x:v>
      </x:c>
      <x:c r="L32" s="723">
        <x:f t="shared" ca="1" si="36"/>
        <x:v>0.17893699817727157</x:v>
      </x:c>
      <x:c r="M32" s="757">
        <x:f t="shared" ca="1" si="33"/>
        <x:v>1.5497904854155746</x:v>
      </x:c>
      <x:c r="N32" s="757">
        <x:f t="shared" ca="1" si="34"/>
        <x:v>0</x:v>
      </x:c>
    </x:row>
    <x:row r="33" spans="2:14">
      <x:c r="B33" s="735" t="s">
        <x:v>434</x:v>
      </x:c>
      <x:c r="C33" s="735" t="s">
        <x:v>435</x:v>
      </x:c>
      <x:c r="D33" s="725">
        <x:f ca="1">+D34+D35+D36</x:f>
        <x:v>0</x:v>
      </x:c>
      <x:c r="E33" s="726">
        <x:f ca="1">+E34+E35+E36</x:f>
        <x:v>43743.03</x:v>
      </x:c>
      <x:c r="F33" s="755">
        <x:f t="shared" ca="1" si="29"/>
        <x:v>0</x:v>
      </x:c>
      <x:c r="G33" s="726">
        <x:f ca="1">+G34+G35+G36</x:f>
        <x:v>14123.12</x:v>
      </x:c>
      <x:c r="H33" s="755">
        <x:f ca="1">++IFERROR(G33/G16,)</x:f>
        <x:v>2.0684487543399838E-3</x:v>
      </x:c>
      <x:c r="I33" s="726">
        <x:f ca="1">+I34+I35+I36</x:f>
        <x:v>0</x:v>
      </x:c>
      <x:c r="J33" s="755">
        <x:f ca="1">++IFERROR(I33/I16,)</x:f>
        <x:v>0</x:v>
      </x:c>
      <x:c r="K33" s="726">
        <x:f ca="1">+K34+K35+K36</x:f>
        <x:v>29619.91</x:v>
      </x:c>
      <x:c r="L33" s="727">
        <x:f ca="1">++IFERROR(K33/K16,)</x:f>
        <x:v>-15.917529321097041</x:v>
      </x:c>
      <x:c r="M33" s="760">
        <x:f t="shared" ca="1" si="33"/>
        <x:v>2.0972639190207261</x:v>
      </x:c>
      <x:c r="N33" s="760">
        <x:f t="shared" ca="1" si="34"/>
        <x:v>0</x:v>
      </x:c>
    </x:row>
    <x:row r="34" spans="2:14">
      <x:c r="B34" s="738" t="s">
        <x:v>199</x:v>
      </x:c>
      <x:c r="C34" s="738" t="s">
        <x:v>1308</x:v>
      </x:c>
      <x:c r="D34" s="722">
        <x:f ca="1">IF($C$4=0,0,SUM('2026 Plan PL (New)'!$F33:OFFSET('2026 Plan PL (New)'!$F33,0,$C$4-1)))</x:f>
        <x:v>0</x:v>
      </x:c>
      <x:c r="E34" s="702">
        <x:f ca="1">IF($C$4=0,0,SUM(PL!$F35:OFFSET(PL!$F35,0,$C$4-1)))</x:f>
        <x:v>0</x:v>
      </x:c>
      <x:c r="F34" s="754">
        <x:f t="shared" ca="1" si="29"/>
        <x:v>0</x:v>
      </x:c>
      <x:c r="G34" s="702">
        <x:f ca="1">OFFSET(PL!F35,0,$C$4-2)</x:f>
        <x:v>0</x:v>
      </x:c>
      <x:c r="H34" s="754">
        <x:f t="shared" ca="1" si="35"/>
        <x:v>0</x:v>
      </x:c>
      <x:c r="I34" s="702">
        <x:f ca="1">OFFSET('2026 Plan PL (New)'!F33,0,$C$4-1)</x:f>
        <x:v>0</x:v>
      </x:c>
      <x:c r="J34" s="754">
        <x:f t="shared" ca="1" si="31"/>
        <x:v>0</x:v>
      </x:c>
      <x:c r="K34" s="702">
        <x:f ca="1">OFFSET(PL!F35,0,$C$4-1)</x:f>
        <x:v>0</x:v>
      </x:c>
      <x:c r="L34" s="723">
        <x:f t="shared" ca="1" si="36"/>
        <x:v>0</x:v>
      </x:c>
      <x:c r="M34" s="757">
        <x:f t="shared" ca="1" si="33"/>
        <x:v>0</x:v>
      </x:c>
      <x:c r="N34" s="757">
        <x:f t="shared" ca="1" si="34"/>
        <x:v>0</x:v>
      </x:c>
    </x:row>
    <x:row r="35" spans="2:14">
      <x:c r="B35" s="738" t="s">
        <x:v>436</x:v>
      </x:c>
      <x:c r="C35" s="738" t="s">
        <x:v>1307</x:v>
      </x:c>
      <x:c r="D35" s="722">
        <x:f ca="1">IF($C$4=0,0,SUM('2026 Plan PL (New)'!$F34:OFFSET('2026 Plan PL (New)'!$F34,0,$C$4-1)))</x:f>
        <x:v>0</x:v>
      </x:c>
      <x:c r="E35" s="702">
        <x:f ca="1">IF($C$4=0,0,SUM(PL!$F36:OFFSET(PL!$F36,0,$C$4-1)))</x:f>
        <x:v>0</x:v>
      </x:c>
      <x:c r="F35" s="754">
        <x:f t="shared" ca="1" si="29"/>
        <x:v>0</x:v>
      </x:c>
      <x:c r="G35" s="702">
        <x:f ca="1">OFFSET(PL!F36,0,$C$4-2)</x:f>
        <x:v>0</x:v>
      </x:c>
      <x:c r="H35" s="754">
        <x:f t="shared" ca="1" si="35"/>
        <x:v>0</x:v>
      </x:c>
      <x:c r="I35" s="702">
        <x:f ca="1">OFFSET('2026 Plan PL (New)'!F34,0,$C$4-1)</x:f>
        <x:v>0</x:v>
      </x:c>
      <x:c r="J35" s="754">
        <x:f t="shared" ca="1" si="31"/>
        <x:v>0</x:v>
      </x:c>
      <x:c r="K35" s="702">
        <x:f ca="1">OFFSET(PL!F36,0,$C$4-1)</x:f>
        <x:v>0</x:v>
      </x:c>
      <x:c r="L35" s="723">
        <x:f t="shared" ca="1" si="36"/>
        <x:v>0</x:v>
      </x:c>
      <x:c r="M35" s="757">
        <x:f t="shared" ca="1" si="33"/>
        <x:v>0</x:v>
      </x:c>
      <x:c r="N35" s="757">
        <x:f t="shared" ca="1" si="34"/>
        <x:v>0</x:v>
      </x:c>
    </x:row>
    <x:row r="36" spans="2:14">
      <x:c r="B36" s="720" t="s">
        <x:v>1417</x:v>
      </x:c>
      <x:c r="C36" s="720" t="s">
        <x:v>1418</x:v>
      </x:c>
      <x:c r="D36" s="722">
        <x:f ca="1">IF($C$4=0,0,SUM('2026 Plan PL (New)'!$F35:OFFSET('2026 Plan PL (New)'!$F35,0,$C$4-1)))</x:f>
        <x:v>0</x:v>
      </x:c>
      <x:c r="E36" s="702">
        <x:f ca="1">IF($C$4=0,0,SUM(PL!$F37:OFFSET(PL!$F37,0,$C$4-1)))</x:f>
        <x:v>43743.03</x:v>
      </x:c>
      <x:c r="F36" s="754">
        <x:f t="shared" ca="1" si="29"/>
        <x:v>0</x:v>
      </x:c>
      <x:c r="G36" s="702">
        <x:f ca="1">OFFSET(PL!F37,0,$C$4-2)</x:f>
        <x:v>14123.12</x:v>
      </x:c>
      <x:c r="H36" s="754">
        <x:f t="shared" ca="1" si="35"/>
        <x:v>1.8629565824704189E-4</x:v>
      </x:c>
      <x:c r="I36" s="702">
        <x:f ca="1">OFFSET('2026 Plan PL (New)'!F35,0,$C$4-1)</x:f>
        <x:v>0</x:v>
      </x:c>
      <x:c r="J36" s="754">
        <x:f t="shared" ca="1" si="31"/>
        <x:v>0</x:v>
      </x:c>
      <x:c r="K36" s="702">
        <x:f ca="1">OFFSET(PL!F37,0,$C$4-1)</x:f>
        <x:v>29619.91</x:v>
      </x:c>
      <x:c r="L36" s="723">
        <x:f t="shared" ca="1" si="36"/>
        <x:v>4.6489059170525915E-4</x:v>
      </x:c>
      <x:c r="M36" s="757">
        <x:f t="shared" ca="1" si="33"/>
        <x:v>2.0972639190207261</x:v>
      </x:c>
      <x:c r="N36" s="757">
        <x:f t="shared" ca="1" si="34"/>
        <x:v>0</x:v>
      </x:c>
    </x:row>
    <x:row r="37" spans="2:14">
      <x:c r="B37" s="720" t="s">
        <x:v>1379</x:v>
      </x:c>
      <x:c r="C37" s="720" t="s">
        <x:v>200</x:v>
      </x:c>
      <x:c r="D37" s="722">
        <x:f ca="1">IF($C$4=0,0,SUM('2026 Plan PL (New)'!$F36:OFFSET('2026 Plan PL (New)'!$F36,0,$C$4-1)))</x:f>
        <x:v>0</x:v>
      </x:c>
      <x:c r="E37" s="702">
        <x:f ca="1">IF($C$4=0,0,SUM(PL!$F38:OFFSET(PL!$F38,0,$C$4-1)))</x:f>
        <x:v>0</x:v>
      </x:c>
      <x:c r="F37" s="754">
        <x:f t="shared" ref="F37" ca="1" si="37">+IFERROR(E37/D37,)</x:f>
        <x:v>0</x:v>
      </x:c>
      <x:c r="G37" s="702">
        <x:f ca="1">OFFSET(PL!F38,0,$C$4-2)</x:f>
        <x:v>0</x:v>
      </x:c>
      <x:c r="H37" s="754">
        <x:f t="shared" ca="1" si="35"/>
        <x:v>0</x:v>
      </x:c>
      <x:c r="I37" s="702">
        <x:f ca="1">OFFSET('2026 Plan PL (New)'!F36,0,$C$4-1)</x:f>
        <x:v>0</x:v>
      </x:c>
      <x:c r="J37" s="754">
        <x:f t="shared" ca="1" si="31"/>
        <x:v>0</x:v>
      </x:c>
      <x:c r="K37" s="702">
        <x:f ca="1">OFFSET(PL!F38,0,$C$4-1)</x:f>
        <x:v>0</x:v>
      </x:c>
      <x:c r="L37" s="723">
        <x:f t="shared" ca="1" si="36"/>
        <x:v>0</x:v>
      </x:c>
      <x:c r="M37" s="757">
        <x:f t="shared" ref="M37" ca="1" si="38">+IFERROR(K37/G37,)</x:f>
        <x:v>0</x:v>
      </x:c>
      <x:c r="N37" s="757">
        <x:f t="shared" ref="N37" ca="1" si="39">+IFERROR(K37/I37,)</x:f>
        <x:v>0</x:v>
      </x:c>
    </x:row>
    <x:row r="38" spans="2:14">
      <x:c r="B38" s="714" t="s">
        <x:v>201</x:v>
      </x:c>
      <x:c r="C38" s="714" t="s">
        <x:v>202</x:v>
      </x:c>
      <x:c r="D38" s="730">
        <x:f ca="1">+D6-D24</x:f>
        <x:v>49108995.42333132</x:v>
      </x:c>
      <x:c r="E38" s="731">
        <x:f ca="1">+E6-E24</x:f>
        <x:v>-38723879.181404918</x:v>
      </x:c>
      <x:c r="F38" s="756">
        <x:f t="shared" ca="1" si="29"/>
        <x:v>-0.78852924698613347</x:v>
      </x:c>
      <x:c r="G38" s="733">
        <x:f ca="1">+G6-G24</x:f>
        <x:v>3430705.9446571171</x:v>
      </x:c>
      <x:c r="H38" s="756">
        <x:f t="shared" ca="1" si="35"/>
        <x:v>4.5253854828956865E-2</x:v>
      </x:c>
      <x:c r="I38" s="733">
        <x:f ca="1">+I6-I24</x:f>
        <x:v>27299885.814640135</x:v>
      </x:c>
      <x:c r="J38" s="756">
        <x:f t="shared" ca="1" si="31"/>
        <x:v>0.23388727141550789</x:v>
      </x:c>
      <x:c r="K38" s="733">
        <x:f ca="1">+K6-K24</x:f>
        <x:v>-42154585.126062073</x:v>
      </x:c>
      <x:c r="L38" s="732">
        <x:f t="shared" ca="1" si="32"/>
        <x:v>-0.66162490103260652</x:v>
      </x:c>
      <x:c r="M38" s="761">
        <x:f t="shared" ca="1" si="33"/>
        <x:v>-12.287437572932303</x:v>
      </x:c>
      <x:c r="N38" s="761">
        <x:f t="shared" ca="1" si="34"/>
        <x:v>-1.5441304557931812</x:v>
      </x:c>
    </x:row>
    <x:row r="39" spans="2:14">
      <x:c r="B39" s="737" t="s">
        <x:v>203</x:v>
      </x:c>
      <x:c r="C39" s="737" t="s">
        <x:v>204</x:v>
      </x:c>
      <x:c r="D39" s="739">
        <x:f ca="1">IFERROR(D38/D6,)</x:f>
        <x:v>0.2335704318648627</x:v>
      </x:c>
      <x:c r="E39" s="724">
        <x:f ca="1">IFERROR(E38/E6,)</x:f>
        <x:v>-0.27754284237213306</x:v>
      </x:c>
      <x:c r="F39" s="754"/>
      <x:c r="G39" s="703">
        <x:f ca="1">IFERROR(G38/G6,)</x:f>
        <x:v>4.5253854828956865E-2</x:v>
      </x:c>
      <x:c r="H39" s="754"/>
      <x:c r="I39" s="703">
        <x:f ca="1">IFERROR(I38/I6,)</x:f>
        <x:v>0.23388727141550789</x:v>
      </x:c>
      <x:c r="J39" s="754"/>
      <x:c r="K39" s="703">
        <x:f ca="1">IFERROR(K38/K6,)</x:f>
        <x:v>-0.66162490103260652</x:v>
      </x:c>
      <x:c r="L39" s="723"/>
      <x:c r="M39" s="757"/>
      <x:c r="N39" s="757"/>
    </x:row>
    <x:row r="40" spans="2:14">
      <x:c r="B40" s="718" t="s">
        <x:v>205</x:v>
      </x:c>
      <x:c r="C40" s="718" t="s">
        <x:v>206</x:v>
      </x:c>
      <x:c r="D40" s="718">
        <x:f ca="1">SUM(D41:D47)</x:f>
        <x:v>3976189.1634896044</x:v>
      </x:c>
      <x:c r="E40" s="718">
        <x:f ca="1">SUM(E41:E47)</x:f>
        <x:v>3732292.6499999994</x:v>
      </x:c>
      <x:c r="F40" s="756">
        <x:f t="shared" ca="1" si="29"/>
        <x:v>0.93866073683588158</x:v>
      </x:c>
      <x:c r="G40" s="718">
        <x:f ca="1">SUM(G41:G47)</x:f>
        <x:v>1545174.32</x:v>
      </x:c>
      <x:c r="H40" s="756">
        <x:f t="shared" ca="1" si="35"/>
        <x:v>2.0382129943725277E-2</x:v>
      </x:c>
      <x:c r="I40" s="718">
        <x:f ca="1">SUM(I41:I47)</x:f>
        <x:v>2111319.2385570267</x:v>
      </x:c>
      <x:c r="J40" s="756"/>
      <x:c r="K40" s="718">
        <x:f ca="1">SUM(K41:K47)</x:f>
        <x:v>2187118.33</x:v>
      </x:c>
      <x:c r="L40" s="732">
        <x:f t="shared" ca="1" si="32"/>
        <x:v>3.4327272924297145E-2</x:v>
      </x:c>
      <x:c r="M40" s="762">
        <x:f t="shared" ref="M40:M47" ca="1" si="40">+IFERROR(K40/G40,)</x:f>
        <x:v>1.4154508664109819</x:v>
      </x:c>
      <x:c r="N40" s="762"/>
    </x:row>
    <x:row r="41" spans="2:14">
      <x:c r="B41" s="737"/>
      <x:c r="C41" s="740" t="s">
        <x:v>207</x:v>
      </x:c>
      <x:c r="D41" s="741">
        <x:f ca="1">IF($C$4=0,0,SUM('2026 Plan PL (New)'!$F40:OFFSET('2026 Plan PL (New)'!$F40,0,$C$4-1)))</x:f>
        <x:v>191565.5572166667</x:v>
      </x:c>
      <x:c r="E41" s="742">
        <x:f ca="1">IF($C$4=0,0,SUM(PL!$F42:OFFSET(PL!$F42,0,$C$4-1)))</x:f>
        <x:v>136263.82</x:v>
      </x:c>
      <x:c r="F41" s="754">
        <x:f t="shared" ref="F41:F47" ca="1" si="41">+IFERROR(E41/D41,)</x:f>
        <x:v>0.71131690884223686</x:v>
      </x:c>
      <x:c r="G41" s="743">
        <x:f ca="1">OFFSET(PL!F42,0,$C$4-2)</x:f>
        <x:v>74012.66</x:v>
      </x:c>
      <x:c r="H41" s="754">
        <x:f t="shared" ca="1" si="35"/>
        <x:v>9.7628832816789126E-4</x:v>
      </x:c>
      <x:c r="I41" s="743">
        <x:f ca="1">OFFSET('2026 Plan PL (New)'!F40,0,$C$4-1)</x:f>
        <x:v>95782.778608333349</x:v>
      </x:c>
      <x:c r="J41" s="754">
        <x:f t="shared" ca="1" si="31"/>
        <x:v>8.206031662332091E-4</x:v>
      </x:c>
      <x:c r="K41" s="743">
        <x:f ca="1">OFFSET(PL!F42,0,$C$4-1)</x:f>
        <x:v>62251.16</x:v>
      </x:c>
      <x:c r="L41" s="723">
        <x:f t="shared" ca="1" si="32"/>
        <x:v>9.7704478530619317E-4</x:v>
      </x:c>
      <x:c r="M41" s="757">
        <x:f t="shared" ca="1" si="40"/>
        <x:v>0.84108799764796993</x:v>
      </x:c>
      <x:c r="N41" s="757">
        <x:f t="shared" ref="N41:N47" ca="1" si="42">+IFERROR(K41/I41,)</x:f>
        <x:v>0.64992017254533885</x:v>
      </x:c>
    </x:row>
    <x:row r="42" spans="2:14">
      <x:c r="B42" s="737"/>
      <x:c r="C42" s="740" t="s">
        <x:v>208</x:v>
      </x:c>
      <x:c r="D42" s="741">
        <x:f ca="1">IF($C$4=0,0,SUM('2026 Plan PL (New)'!$F41:OFFSET('2026 Plan PL (New)'!$F41,0,$C$4-1)))</x:f>
        <x:v>41795.932533333333</x:v>
      </x:c>
      <x:c r="E42" s="742">
        <x:f ca="1">IF($C$4=0,0,SUM(PL!$F43:OFFSET(PL!$F43,0,$C$4-1)))</x:f>
        <x:v>0</x:v>
      </x:c>
      <x:c r="F42" s="754">
        <x:f t="shared" ca="1" si="41"/>
        <x:v>0</x:v>
      </x:c>
      <x:c r="G42" s="743">
        <x:f ca="1">OFFSET(PL!F43,0,$C$4-2)</x:f>
        <x:v>0</x:v>
      </x:c>
      <x:c r="H42" s="754">
        <x:f t="shared" ca="1" si="35"/>
        <x:v>0</x:v>
      </x:c>
      <x:c r="I42" s="743">
        <x:f ca="1">OFFSET('2026 Plan PL (New)'!F41,0,$C$4-1)</x:f>
        <x:v>20897.966266666666</x:v>
      </x:c>
      <x:c r="J42" s="754">
        <x:f t="shared" ca="1" si="31"/>
        <x:v>1.7903988102480731E-4</x:v>
      </x:c>
      <x:c r="K42" s="743">
        <x:f ca="1">OFFSET(PL!F43,0,$C$4-1)</x:f>
        <x:v>0</x:v>
      </x:c>
      <x:c r="L42" s="723">
        <x:f t="shared" ca="1" si="32"/>
        <x:v>0</x:v>
      </x:c>
      <x:c r="M42" s="757">
        <x:f t="shared" ca="1" si="40"/>
        <x:v>0</x:v>
      </x:c>
      <x:c r="N42" s="757">
        <x:f t="shared" ca="1" si="42"/>
        <x:v>0</x:v>
      </x:c>
    </x:row>
    <x:row r="43" spans="2:14">
      <x:c r="B43" s="737"/>
      <x:c r="C43" s="740" t="s">
        <x:v>209</x:v>
      </x:c>
      <x:c r="D43" s="741">
        <x:f ca="1">IF($C$4=0,0,SUM('2026 Plan PL (New)'!$F42:OFFSET('2026 Plan PL (New)'!$F42,0,$C$4-1)))</x:f>
        <x:v>1109672.3</x:v>
      </x:c>
      <x:c r="E43" s="742">
        <x:f ca="1">IF($C$4=0,0,SUM(PL!$F44:OFFSET(PL!$F44,0,$C$4-1)))</x:f>
        <x:v>2297201</x:v>
      </x:c>
      <x:c r="F43" s="754">
        <x:f t="shared" ca="1" si="41"/>
        <x:v>2.070161614379308</x:v>
      </x:c>
      <x:c r="G43" s="743">
        <x:f ca="1">OFFSET(PL!F44,0,$C$4-2)</x:f>
        <x:v>865151</x:v>
      </x:c>
      <x:c r="H43" s="754">
        <x:f t="shared" ca="1" si="35"/>
        <x:v>1.1412058739718033E-2</x:v>
      </x:c>
      <x:c r="I43" s="743">
        <x:f ca="1">OFFSET('2026 Plan PL (New)'!F42,0,$C$4-1)</x:f>
        <x:v>554836.15</x:v>
      </x:c>
      <x:c r="J43" s="754">
        <x:f t="shared" ca="1" si="31"/>
        <x:v>4.7534672521082144E-3</x:v>
      </x:c>
      <x:c r="K43" s="743">
        <x:f ca="1">OFFSET(PL!F44,0,$C$4-1)</x:f>
        <x:v>1432050</x:v>
      </x:c>
      <x:c r="L43" s="723">
        <x:f t="shared" ca="1" si="32"/>
        <x:v>2.2476319875769927E-2</x:v>
      </x:c>
      <x:c r="M43" s="757">
        <x:f t="shared" ca="1" si="40"/>
        <x:v>1.6552601800148181</x:v>
      </x:c>
      <x:c r="N43" s="757">
        <x:f t="shared" ca="1" si="42"/>
        <x:v>2.5810322560993906</x:v>
      </x:c>
    </x:row>
    <x:row r="44" spans="2:14">
      <x:c r="B44" s="737"/>
      <x:c r="C44" s="740" t="s">
        <x:v>1757</x:v>
      </x:c>
      <x:c r="D44" s="741">
        <x:f ca="1">IF($C$4=0,0,SUM('2026 Plan PL (New)'!$F43:OFFSET('2026 Plan PL (New)'!$F43,0,$C$4-1)))</x:f>
        <x:v>82714.970250000013</x:v>
      </x:c>
      <x:c r="E44" s="742">
        <x:f ca="1">IF($C$4=0,0,SUM(PL!$F45:OFFSET(PL!$F45,0,$C$4-1)))</x:f>
        <x:v>159863.26999999999</x:v>
      </x:c>
      <x:c r="F44" s="754">
        <x:f t="shared" ca="1" si="41"/>
        <x:v>1.9327005681900729</x:v>
      </x:c>
      <x:c r="G44" s="743">
        <x:f ca="1">OFFSET(PL!F45,0,$C$4-2)</x:f>
        <x:v>0</x:v>
      </x:c>
      <x:c r="H44" s="754">
        <x:f t="shared" ca="1" si="35"/>
        <x:v>0</x:v>
      </x:c>
      <x:c r="I44" s="743">
        <x:f ca="1">OFFSET('2026 Plan PL (New)'!F43,0,$C$4-1)</x:f>
        <x:v>41357.485125000007</x:v>
      </x:c>
      <x:c r="J44" s="754">
        <x:f t="shared" ca="1" si="31"/>
        <x:v>3.5432343615541292E-4</x:v>
      </x:c>
      <x:c r="K44" s="743">
        <x:f ca="1">OFFSET(PL!F45,0,$C$4-1)</x:f>
        <x:v>159863.26999999999</x:v>
      </x:c>
      <x:c r="L44" s="723">
        <x:f t="shared" ca="1" si="32"/>
        <x:v>2.5090869682668718E-3</x:v>
      </x:c>
      <x:c r="M44" s="757">
        <x:f t="shared" ca="1" si="40"/>
        <x:v>0</x:v>
      </x:c>
      <x:c r="N44" s="757">
        <x:f t="shared" ca="1" si="42"/>
        <x:v>3.8654011363801457</x:v>
      </x:c>
    </x:row>
    <x:row r="45" spans="2:14">
      <x:c r="B45" s="737"/>
      <x:c r="C45" s="740" t="s">
        <x:v>1758</x:v>
      </x:c>
      <x:c r="D45" s="741">
        <x:f ca="1">IF($C$4=0,0,SUM('2026 Plan PL (New)'!$F44:OFFSET('2026 Plan PL (New)'!$F44,0,$C$4-1)))</x:f>
        <x:v>2102534.7699722708</x:v>
      </x:c>
      <x:c r="E45" s="742">
        <x:f ca="1">IF($C$4=0,0,SUM(PL!$F46:OFFSET(PL!$F46,0,$C$4-1)))</x:f>
        <x:v>100468.19</x:v>
      </x:c>
      <x:c r="F45" s="754">
        <x:f t="shared" ca="1" si="41"/>
        <x:v>4.7784317974120839E-2</x:v>
      </x:c>
      <x:c r="G45" s="743">
        <x:f ca="1">OFFSET(PL!F46,0,$C$4-2)</x:f>
        <x:v>100468.19</x:v>
      </x:c>
      <x:c r="H45" s="754">
        <x:f t="shared" ca="1" si="35"/>
        <x:v>1.3252586955955108E-3</x:v>
      </x:c>
      <x:c r="I45" s="743">
        <x:f ca="1">OFFSET('2026 Plan PL (New)'!F44,0,$C$4-1)</x:f>
        <x:v>1167224.0925903597</x:v>
      </x:c>
      <x:c r="J45" s="754">
        <x:f t="shared" ca="1" si="31"/>
        <x:v>1.0000000000000002E-2</x:v>
      </x:c>
      <x:c r="K45" s="743">
        <x:f ca="1">OFFSET(PL!F46,0,$C$4-1)</x:f>
        <x:v>0</x:v>
      </x:c>
      <x:c r="L45" s="723">
        <x:f t="shared" ca="1" si="32"/>
        <x:v>0</x:v>
      </x:c>
      <x:c r="M45" s="757">
        <x:f t="shared" ca="1" si="40"/>
        <x:v>0</x:v>
      </x:c>
      <x:c r="N45" s="757">
        <x:f t="shared" ca="1" si="42"/>
        <x:v>0</x:v>
      </x:c>
    </x:row>
    <x:row r="46" spans="2:14">
      <x:c r="B46" s="737"/>
      <x:c r="C46" s="740" t="s">
        <x:v>1759</x:v>
      </x:c>
      <x:c r="D46" s="744">
        <x:f ca="1">IF($C$4=0,0,SUM('2026 Plan PL (New)'!$F45:OFFSET('2026 Plan PL (New)'!$F45,0,$C$4-1)))</x:f>
        <x:v>447905.63351733336</x:v>
      </x:c>
      <x:c r="E46" s="743">
        <x:f ca="1">IF($C$4=0,0,SUM(PL!$F47:OFFSET(PL!$F47,0,$C$4-1)))</x:f>
        <x:v>950919.2</x:v>
      </x:c>
      <x:c r="F46" s="754">
        <x:f t="shared" ca="1" si="41"/>
        <x:v>2.1230346949034313</x:v>
      </x:c>
      <x:c r="G46" s="743">
        <x:f ca="1">OFFSET(PL!F47,0,$C$4-2)</x:f>
        <x:v>420555</x:v>
      </x:c>
      <x:c r="H46" s="754">
        <x:f t="shared" ca="1" si="35"/>
        <x:v>5.5474690120939779E-3</x:v>
      </x:c>
      <x:c r="I46" s="743">
        <x:f ca="1">OFFSET('2026 Plan PL (New)'!F45,0,$C$4-1)</x:f>
        <x:v>231220.76596666669</x:v>
      </x:c>
      <x:c r="J46" s="754">
        <x:f t="shared" ca="1" si="31"/>
        <x:v>1.9809457963939942E-3</x:v>
      </x:c>
      <x:c r="K46" s="743">
        <x:f ca="1">OFFSET(PL!F47,0,$C$4-1)</x:f>
        <x:v>530364.19999999995</x:v>
      </x:c>
      <x:c r="L46" s="723">
        <x:f t="shared" ca="1" si="32"/>
        <x:v>8.3241754197526732E-3</x:v>
      </x:c>
      <x:c r="M46" s="757">
        <x:f t="shared" ca="1" si="40"/>
        <x:v>1.2611054439966234</x:v>
      </x:c>
      <x:c r="N46" s="757">
        <x:f t="shared" ca="1" si="42"/>
        <x:v>2.2937567816744386</x:v>
      </x:c>
    </x:row>
    <x:row r="47" spans="2:14">
      <x:c r="B47" s="737"/>
      <x:c r="C47" s="740" t="s">
        <x:v>213</x:v>
      </x:c>
      <x:c r="D47" s="744">
        <x:f ca="1">IF($C$4=0,0,SUM('2026 Plan PL (New)'!$F46:OFFSET('2026 Plan PL (New)'!$F46,0,$C$4-1)))</x:f>
        <x:v>0</x:v>
      </x:c>
      <x:c r="E47" s="743">
        <x:f ca="1">IF($C$4=0,0,SUM(PL!$F48:OFFSET(PL!$F48,0,$C$4-1)))</x:f>
        <x:v>87577.17</x:v>
      </x:c>
      <x:c r="F47" s="754">
        <x:f t="shared" ca="1" si="41"/>
        <x:v>0</x:v>
      </x:c>
      <x:c r="G47" s="743">
        <x:f ca="1">OFFSET(PL!F48,0,$C$4-2)</x:f>
        <x:v>84987.47</x:v>
      </x:c>
      <x:c r="H47" s="754">
        <x:f t="shared" ca="1" si="35"/>
        <x:v>1.1210551681498653E-3</x:v>
      </x:c>
      <x:c r="I47" s="743">
        <x:f ca="1">OFFSET('2026 Plan PL (New)'!F46,0,$C$4-1)</x:f>
        <x:v>0</x:v>
      </x:c>
      <x:c r="J47" s="754">
        <x:f t="shared" ca="1" si="31"/>
        <x:v>0</x:v>
      </x:c>
      <x:c r="K47" s="743">
        <x:f ca="1">OFFSET(PL!F48,0,$C$4-1)</x:f>
        <x:v>2589.6999999999998</x:v>
      </x:c>
      <x:c r="L47" s="723">
        <x:f t="shared" ca="1" si="32"/>
        <x:v>4.064587520148135E-5</x:v>
      </x:c>
      <x:c r="M47" s="757">
        <x:f t="shared" ca="1" si="40"/>
        <x:v>3.0471550688589737E-2</x:v>
      </x:c>
      <x:c r="N47" s="757">
        <x:f t="shared" ca="1" si="42"/>
        <x:v>0</x:v>
      </x:c>
    </x:row>
    <x:row r="48" spans="2:14">
      <x:c r="B48" s="714" t="s">
        <x:v>205</x:v>
      </x:c>
      <x:c r="C48" s="714" t="s">
        <x:v>1817</x:v>
      </x:c>
      <x:c r="D48" s="730">
        <x:f ca="1">SUM(D49:D65)</x:f>
        <x:v>20049456.880945433</x:v>
      </x:c>
      <x:c r="E48" s="731">
        <x:f ca="1">SUM(E49:E65)</x:f>
        <x:v>16646915.263311155</x:v>
      </x:c>
      <x:c r="F48" s="756">
        <x:f t="shared" ca="1" si="29"/>
        <x:v>0.83029257910382703</x:v>
      </x:c>
      <x:c r="G48" s="733">
        <x:f ca="1">SUM(G49:G65)</x:f>
        <x:v>7891350.0672000051</x:v>
      </x:c>
      <x:c r="H48" s="756">
        <x:f t="shared" ca="1" si="35"/>
        <x:v>0.10409344785195219</x:v>
      </x:c>
      <x:c r="I48" s="733">
        <x:f ca="1">SUM(I49:I65)</x:f>
        <x:v>10967150.244269826</x:v>
      </x:c>
      <x:c r="J48" s="756">
        <x:f t="shared" ca="1" si="31"/>
        <x:v>9.3959251817112524E-2</x:v>
      </x:c>
      <x:c r="K48" s="733">
        <x:f ca="1">SUM(K49:K65)</x:f>
        <x:v>8755565.1961111538</x:v>
      </x:c>
      <x:c r="L48" s="732">
        <x:f t="shared" ca="1" si="32"/>
        <x:v>0.13742040015429108</x:v>
      </x:c>
      <x:c r="M48" s="761">
        <x:f t="shared" ca="1" si="33"/>
        <x:v>1.1095142303347072</x:v>
      </x:c>
      <x:c r="N48" s="761">
        <x:f t="shared" ca="1" si="34"/>
        <x:v>0.79834460193392609</x:v>
      </x:c>
    </x:row>
    <x:row r="49" spans="2:14">
      <x:c r="B49" s="745"/>
      <x:c r="C49" s="746" t="s">
        <x:v>1761</x:v>
      </x:c>
      <x:c r="D49" s="722">
        <x:f ca="1">IF($C$4=0,0,SUM('2026 Plan PL (New)'!$F48:OFFSET('2026 Plan PL (New)'!$F48,0,$C$4-1)))</x:f>
        <x:v>6314918.7599999998</x:v>
      </x:c>
      <x:c r="E49" s="702">
        <x:f ca="1">IF($C$4=0,0,SUM(PL!$F50:OFFSET(PL!$F50,0,$C$4-1)))</x:f>
        <x:v>7292146.1999999993</x:v>
      </x:c>
      <x:c r="F49" s="754">
        <x:f t="shared" ca="1" si="29"/>
        <x:v>1.1547490121630637</x:v>
      </x:c>
      <x:c r="G49" s="702">
        <x:f ca="1">OFFSET(PL!F50,0,$C$4-2)</x:f>
        <x:v>3078648.19</x:v>
      </x:c>
      <x:c r="H49" s="754">
        <x:f t="shared" ca="1" si="35"/>
        <x:v>4.0609921254447602E-2</x:v>
      </x:c>
      <x:c r="I49" s="702">
        <x:f ca="1">OFFSET('2026 Plan PL (New)'!F48,0,$C$4-1)</x:f>
        <x:v>3628782.16</x:v>
      </x:c>
      <x:c r="J49" s="754">
        <x:f t="shared" ca="1" si="31"/>
        <x:v>3.1088992962326822E-2</x:v>
      </x:c>
      <x:c r="K49" s="702">
        <x:f ca="1">OFFSET(PL!F50,0,$C$4-1)</x:f>
        <x:v>4213498.01</x:v>
      </x:c>
      <x:c r="L49" s="723">
        <x:f t="shared" ca="1" si="32"/>
        <x:v>6.6131719610823661E-2</x:v>
      </x:c>
      <x:c r="M49" s="757">
        <x:f t="shared" ref="M49:M62" ca="1" si="43">+IFERROR(K49/G49,)</x:f>
        <x:v>1.3686195206344769</x:v>
      </x:c>
      <x:c r="N49" s="757">
        <x:f t="shared" ref="N49:N62" ca="1" si="44">+IFERROR(K49/I49,)</x:f>
        <x:v>1.1611328055029899</x:v>
      </x:c>
    </x:row>
    <x:row r="50" spans="2:14">
      <x:c r="B50" s="745"/>
      <x:c r="C50" s="746" t="s">
        <x:v>1762</x:v>
      </x:c>
      <x:c r="D50" s="722">
        <x:f ca="1">IF($C$4=0,0,SUM('2026 Plan PL (New)'!$F49:OFFSET('2026 Plan PL (New)'!$F49,0,$C$4-1)))</x:f>
        <x:v>1698639.3857142855</x:v>
      </x:c>
      <x:c r="E50" s="702">
        <x:f ca="1">IF($C$4=0,0,SUM(PL!$F51:OFFSET(PL!$F51,0,$C$4-1)))</x:f>
        <x:v>333437.81</x:v>
      </x:c>
      <x:c r="F50" s="754">
        <x:f t="shared" ca="1" si="29"/>
        <x:v>0.19629699676355256</x:v>
      </x:c>
      <x:c r="G50" s="702">
        <x:f ca="1">OFFSET(PL!F51,0,$C$4-2)</x:f>
        <x:v>264015.64</x:v>
      </x:c>
      <x:c r="H50" s="754">
        <x:f t="shared" ca="1" si="35"/>
        <x:v>3.4825851115981485E-3</x:v>
      </x:c>
      <x:c r="I50" s="702">
        <x:f ca="1">OFFSET('2026 Plan PL (New)'!F49,0,$C$4-1)</x:f>
        <x:v>945983.25085714273</x:v>
      </x:c>
      <x:c r="J50" s="754">
        <x:f t="shared" ca="1" si="31"/>
        <x:v>8.1045555593165612E-3</x:v>
      </x:c>
      <x:c r="K50" s="702">
        <x:f ca="1">OFFSET(PL!F51,0,$C$4-1)</x:f>
        <x:v>69422.17</x:v>
      </x:c>
      <x:c r="L50" s="723">
        <x:f t="shared" ca="1" si="32"/>
        <x:v>1.0895952651025303E-3</x:v>
      </x:c>
      <x:c r="M50" s="757">
        <x:f t="shared" ca="1" si="43"/>
        <x:v>0.26294718752267854</x:v>
      </x:c>
      <x:c r="N50" s="757">
        <x:f t="shared" ca="1" si="44"/>
        <x:v>7.3386257036895206E-2</x:v>
      </x:c>
    </x:row>
    <x:row r="51" spans="2:14">
      <x:c r="B51" s="745"/>
      <x:c r="C51" s="746" t="s">
        <x:v>212</x:v>
      </x:c>
      <x:c r="D51" s="722">
        <x:f ca="1">IF($C$4=0,0,SUM('2026 Plan PL (New)'!$F50:OFFSET('2026 Plan PL (New)'!$F50,0,$C$4-1)))</x:f>
        <x:v>1256500</x:v>
      </x:c>
      <x:c r="E51" s="702">
        <x:f ca="1">IF($C$4=0,0,SUM(PL!$F52:OFFSET(PL!$F52,0,$C$4-1)))</x:f>
        <x:v>1514422.1600000001</x:v>
      </x:c>
      <x:c r="F51" s="754">
        <x:f t="shared" ca="1" si="29"/>
        <x:v>1.2052703223239158</x:v>
      </x:c>
      <x:c r="G51" s="702">
        <x:f ca="1">OFFSET(PL!F52,0,$C$4-2)</x:f>
        <x:v>772633.38</x:v>
      </x:c>
      <x:c r="H51" s="754">
        <x:f t="shared" ca="1" si="35"/>
        <x:v>1.0191674651970446E-2</x:v>
      </x:c>
      <x:c r="I51" s="702">
        <x:f ca="1">OFFSET('2026 Plan PL (New)'!F50,0,$C$4-1)</x:f>
        <x:v>628250</x:v>
      </x:c>
      <x:c r="J51" s="754">
        <x:f t="shared" ca="1" si="31"/>
        <x:v>5.3824283099379614E-3</x:v>
      </x:c>
      <x:c r="K51" s="702">
        <x:f ca="1">OFFSET(PL!F52,0,$C$4-1)</x:f>
        <x:v>741788.78</x:v>
      </x:c>
      <x:c r="L51" s="723">
        <x:f t="shared" ca="1" si="32"/>
        <x:v>1.1642527774544971E-2</x:v>
      </x:c>
      <x:c r="M51" s="757">
        <x:f t="shared" ca="1" si="43"/>
        <x:v>0.9600786080456426</x:v>
      </x:c>
      <x:c r="N51" s="757">
        <x:f t="shared" ca="1" si="44"/>
        <x:v>1.180722292081178</x:v>
      </x:c>
    </x:row>
    <x:row r="52" spans="2:14">
      <x:c r="B52" s="745"/>
      <x:c r="C52" s="746" t="s">
        <x:v>1763</x:v>
      </x:c>
      <x:c r="D52" s="722">
        <x:f ca="1">IF($C$4=0,0,SUM('2026 Plan PL (New)'!$F51:OFFSET('2026 Plan PL (New)'!$F51,0,$C$4-1)))</x:f>
        <x:v>724521.66666666674</x:v>
      </x:c>
      <x:c r="E52" s="702">
        <x:f ca="1">IF($C$4=0,0,SUM(PL!$F53:OFFSET(PL!$F53,0,$C$4-1)))</x:f>
        <x:v>391326.16</x:v>
      </x:c>
      <x:c r="F52" s="754">
        <x:f t="shared" ca="1" si="29"/>
        <x:v>0.54011657346341135</x:v>
      </x:c>
      <x:c r="G52" s="702">
        <x:f ca="1">OFFSET(PL!F53,0,$C$4-2)</x:f>
        <x:v>124575.94</x:v>
      </x:c>
      <x:c r="H52" s="754">
        <x:f t="shared" ca="1" si="35"/>
        <x:v>1.6432598989489572E-3</x:v>
      </x:c>
      <x:c r="I52" s="702">
        <x:f ca="1">OFFSET('2026 Plan PL (New)'!F51,0,$C$4-1)</x:f>
        <x:v>362260.83333333337</x:v>
      </x:c>
      <x:c r="J52" s="754">
        <x:f t="shared" ca="1" si="31"/>
        <x:v>3.1036099720096319E-3</x:v>
      </x:c>
      <x:c r="K52" s="702">
        <x:f ca="1">OFFSET(PL!F53,0,$C$4-1)</x:f>
        <x:v>266750.21999999997</x:v>
      </x:c>
      <x:c r="L52" s="723">
        <x:f t="shared" ca="1" si="32"/>
        <x:v>4.1866996764442577E-3</x:v>
      </x:c>
      <x:c r="M52" s="757">
        <x:f t="shared" ca="1" si="43"/>
        <x:v>2.141265961950598</x:v>
      </x:c>
      <x:c r="N52" s="757">
        <x:f t="shared" ca="1" si="44"/>
        <x:v>0.73634849659430457</x:v>
      </x:c>
    </x:row>
    <x:row r="53" spans="2:14">
      <x:c r="B53" s="745"/>
      <x:c r="C53" s="746" t="s">
        <x:v>1764</x:v>
      </x:c>
      <x:c r="D53" s="722">
        <x:f ca="1">IF($C$4=0,0,SUM('2026 Plan PL (New)'!$F52:OFFSET('2026 Plan PL (New)'!$F52,0,$C$4-1)))</x:f>
        <x:v>70000</x:v>
      </x:c>
      <x:c r="E53" s="702">
        <x:f ca="1">IF($C$4=0,0,SUM(PL!$F54:OFFSET(PL!$F54,0,$C$4-1)))</x:f>
        <x:v>8028.04</x:v>
      </x:c>
      <x:c r="F53" s="754">
        <x:f t="shared" ca="1" si="29"/>
        <x:v>0.11468628571428571</x:v>
      </x:c>
      <x:c r="G53" s="702">
        <x:f ca="1">OFFSET(PL!F54,0,$C$4-2)</x:f>
        <x:v>4747.03</x:v>
      </x:c>
      <x:c r="H53" s="754">
        <x:f t="shared" ca="1" si="35"/>
        <x:v>6.261726010743059E-5</x:v>
      </x:c>
      <x:c r="I53" s="702">
        <x:f ca="1">OFFSET('2026 Plan PL (New)'!F52,0,$C$4-1)</x:f>
        <x:v>35000</x:v>
      </x:c>
      <x:c r="J53" s="754">
        <x:f t="shared" ca="1" si="31"/>
        <x:v>2.9985673035866079E-4</x:v>
      </x:c>
      <x:c r="K53" s="702">
        <x:f ca="1">OFFSET(PL!F54,0,$C$4-1)</x:f>
        <x:v>3281.01</x:v>
      </x:c>
      <x:c r="L53" s="723">
        <x:f t="shared" ca="1" si="32"/>
        <x:v>5.1496128120945422E-5</x:v>
      </x:c>
      <x:c r="M53" s="757">
        <x:f t="shared" ca="1" si="43"/>
        <x:v>0.6911711112000557</x:v>
      </x:c>
      <x:c r="N53" s="757">
        <x:f t="shared" ca="1" si="44"/>
        <x:v>9.3743142857142858E-2</x:v>
      </x:c>
    </x:row>
    <x:row r="54" spans="2:14">
      <x:c r="B54" s="745"/>
      <x:c r="C54" s="746" t="s">
        <x:v>224</x:v>
      </x:c>
      <x:c r="D54" s="722">
        <x:f ca="1">IF($C$4=0,0,SUM('2026 Plan PL (New)'!$F53:OFFSET('2026 Plan PL (New)'!$F53,0,$C$4-1)))</x:f>
        <x:v>0</x:v>
      </x:c>
      <x:c r="E54" s="702">
        <x:f ca="1">IF($C$4=0,0,SUM(PL!$F55:OFFSET(PL!$F55,0,$C$4-1)))</x:f>
        <x:v>0</x:v>
      </x:c>
      <x:c r="F54" s="754">
        <x:f t="shared" ca="1" si="29"/>
        <x:v>0</x:v>
      </x:c>
      <x:c r="G54" s="702">
        <x:f ca="1">OFFSET(PL!F55,0,$C$4-2)</x:f>
        <x:v>0</x:v>
      </x:c>
      <x:c r="H54" s="754">
        <x:f t="shared" ca="1" si="35"/>
        <x:v>0</x:v>
      </x:c>
      <x:c r="I54" s="702">
        <x:f ca="1">OFFSET('2026 Plan PL (New)'!F53,0,$C$4-1)</x:f>
        <x:v>0</x:v>
      </x:c>
      <x:c r="J54" s="754">
        <x:f t="shared" ca="1" si="31"/>
        <x:v>0</x:v>
      </x:c>
      <x:c r="K54" s="702">
        <x:f ca="1">OFFSET(PL!F55,0,$C$4-1)</x:f>
        <x:v>0</x:v>
      </x:c>
      <x:c r="L54" s="723">
        <x:f t="shared" ca="1" si="32"/>
        <x:v>0</x:v>
      </x:c>
      <x:c r="M54" s="757">
        <x:f t="shared" ca="1" si="43"/>
        <x:v>0</x:v>
      </x:c>
      <x:c r="N54" s="757">
        <x:f t="shared" ca="1" si="44"/>
        <x:v>0</x:v>
      </x:c>
    </x:row>
    <x:row r="55" spans="2:14">
      <x:c r="B55" s="745"/>
      <x:c r="C55" s="746" t="s">
        <x:v>1765</x:v>
      </x:c>
      <x:c r="D55" s="722">
        <x:f ca="1">IF($C$4=0,0,SUM('2026 Plan PL (New)'!$F54:OFFSET('2026 Plan PL (New)'!$F54,0,$C$4-1)))</x:f>
        <x:v>45856.2</x:v>
      </x:c>
      <x:c r="E55" s="702">
        <x:f ca="1">IF($C$4=0,0,SUM(PL!$F56:OFFSET(PL!$F56,0,$C$4-1)))</x:f>
        <x:v>65923.64</x:v>
      </x:c>
      <x:c r="F55" s="754">
        <x:f t="shared" ca="1" si="29"/>
        <x:v>1.4376167235837249</x:v>
      </x:c>
      <x:c r="G55" s="702">
        <x:f ca="1">OFFSET(PL!F56,0,$C$4-2)</x:f>
        <x:v>23311.69</x:v>
      </x:c>
      <x:c r="H55" s="754">
        <x:f t="shared" ca="1" si="35"/>
        <x:v>3.0750051216735279E-4</x:v>
      </x:c>
      <x:c r="I55" s="702">
        <x:f ca="1">OFFSET('2026 Plan PL (New)'!F54,0,$C$4-1)</x:f>
        <x:v>22928.1</x:v>
      </x:c>
      <x:c r="J55" s="754">
        <x:f t="shared" ca="1" si="31"/>
        <x:v>1.9643271712389745E-4</x:v>
      </x:c>
      <x:c r="K55" s="702">
        <x:f ca="1">OFFSET(PL!F56,0,$C$4-1)</x:f>
        <x:v>42611.95</x:v>
      </x:c>
      <x:c r="L55" s="723">
        <x:f t="shared" ca="1" si="32"/>
        <x:v>6.688033369856599E-4</x:v>
      </x:c>
      <x:c r="M55" s="757">
        <x:f t="shared" ca="1" si="43"/>
        <x:v>1.8279219567521703</x:v>
      </x:c>
      <x:c r="N55" s="757">
        <x:f t="shared" ca="1" si="44"/>
        <x:v>1.8585033212520881</x:v>
      </x:c>
    </x:row>
    <x:row r="56" spans="2:14">
      <x:c r="B56" s="745"/>
      <x:c r="C56" s="746" t="s">
        <x:v>226</x:v>
      </x:c>
      <x:c r="D56" s="722">
        <x:f ca="1">IF($C$4=0,0,SUM('2026 Plan PL (New)'!$F55:OFFSET('2026 Plan PL (New)'!$F55,0,$C$4-1)))</x:f>
        <x:v>94000</x:v>
      </x:c>
      <x:c r="E56" s="702">
        <x:f ca="1">IF($C$4=0,0,SUM(PL!$F57:OFFSET(PL!$F57,0,$C$4-1)))</x:f>
        <x:v>129105.2</x:v>
      </x:c>
      <x:c r="F56" s="754">
        <x:f t="shared" ca="1" si="29"/>
        <x:v>1.3734595744680851</x:v>
      </x:c>
      <x:c r="G56" s="702">
        <x:f ca="1">OFFSET(PL!F57,0,$C$4-2)</x:f>
        <x:v>83456.7</x:v>
      </x:c>
      <x:c r="H56" s="754">
        <x:f t="shared" ca="1" si="35"/>
        <x:v>1.1008630431254497E-3</x:v>
      </x:c>
      <x:c r="I56" s="702">
        <x:f ca="1">OFFSET('2026 Plan PL (New)'!F55,0,$C$4-1)</x:f>
        <x:v>46000</x:v>
      </x:c>
      <x:c r="J56" s="754">
        <x:f t="shared" ca="1" si="31"/>
        <x:v>3.9409741704281135E-4</x:v>
      </x:c>
      <x:c r="K56" s="702">
        <x:f ca="1">OFFSET(PL!F57,0,$C$4-1)</x:f>
        <x:v>45648.5</x:v>
      </x:c>
      <x:c r="L56" s="723">
        <x:f t="shared" ca="1" si="32"/>
        <x:v>7.1646261502676819E-4</x:v>
      </x:c>
      <x:c r="M56" s="757">
        <x:f t="shared" ca="1" si="43"/>
        <x:v>0.54697226226294593</x:v>
      </x:c>
      <x:c r="N56" s="757">
        <x:f t="shared" ca="1" si="44"/>
        <x:v>0.99235869565217394</x:v>
      </x:c>
    </x:row>
    <x:row r="57" spans="2:14">
      <x:c r="B57" s="745"/>
      <x:c r="C57" s="746" t="s">
        <x:v>1766</x:v>
      </x:c>
      <x:c r="D57" s="722">
        <x:f ca="1">IF($C$4=0,0,SUM('2026 Plan PL (New)'!$F56:OFFSET('2026 Plan PL (New)'!$F56,0,$C$4-1)))</x:f>
        <x:v>114000</x:v>
      </x:c>
      <x:c r="E57" s="702">
        <x:f ca="1">IF($C$4=0,0,SUM(PL!$F58:OFFSET(PL!$F58,0,$C$4-1)))</x:f>
        <x:v>66993.36</x:v>
      </x:c>
      <x:c r="F57" s="754">
        <x:f t="shared" ca="1" si="29"/>
        <x:v>0.58766105263157897</x:v>
      </x:c>
      <x:c r="G57" s="702">
        <x:f ca="1">OFFSET(PL!F58,0,$C$4-2)</x:f>
        <x:v>36140.53</x:v>
      </x:c>
      <x:c r="H57" s="754">
        <x:f t="shared" ca="1" si="35"/>
        <x:v>4.767235444963269E-4</x:v>
      </x:c>
      <x:c r="I57" s="702">
        <x:f ca="1">OFFSET('2026 Plan PL (New)'!F56,0,$C$4-1)</x:f>
        <x:v>57000</x:v>
      </x:c>
      <x:c r="J57" s="754">
        <x:f t="shared" ca="1" si="31"/>
        <x:v>4.8833810372696186E-4</x:v>
      </x:c>
      <x:c r="K57" s="702">
        <x:f ca="1">OFFSET(PL!F58,0,$C$4-1)</x:f>
        <x:v>30852.83</x:v>
      </x:c>
      <x:c r="L57" s="723">
        <x:f t="shared" ca="1" si="32"/>
        <x:v>4.8424152519308032E-4</x:v>
      </x:c>
      <x:c r="M57" s="757">
        <x:f t="shared" ca="1" si="43"/>
        <x:v>0.85369057952387539</x:v>
      </x:c>
      <x:c r="N57" s="757">
        <x:f t="shared" ca="1" si="44"/>
        <x:v>0.54127771929824564</x:v>
      </x:c>
    </x:row>
    <x:row r="58" spans="2:14">
      <x:c r="B58" s="745"/>
      <x:c r="C58" s="746" t="s">
        <x:v>230</x:v>
      </x:c>
      <x:c r="D58" s="722">
        <x:f ca="1">IF($C$4=0,0,SUM('2026 Plan PL (New)'!$F57:OFFSET('2026 Plan PL (New)'!$F57,0,$C$4-1)))</x:f>
        <x:v>27089.262333333336</x:v>
      </x:c>
      <x:c r="E58" s="702">
        <x:f ca="1">IF($C$4=0,0,SUM(PL!$F59:OFFSET(PL!$F59,0,$C$4-1)))</x:f>
        <x:v>25271.91</x:v>
      </x:c>
      <x:c r="F58" s="754">
        <x:f t="shared" ca="1" si="29"/>
        <x:v>0.93291244660076678</x:v>
      </x:c>
      <x:c r="G58" s="702">
        <x:f ca="1">OFFSET(PL!F59,0,$C$4-2)</x:f>
        <x:v>13969.85</x:v>
      </x:c>
      <x:c r="H58" s="754">
        <x:f t="shared" ca="1" si="35"/>
        <x:v>1.8427389991463913E-4</x:v>
      </x:c>
      <x:c r="I58" s="702">
        <x:f ca="1">OFFSET('2026 Plan PL (New)'!F57,0,$C$4-1)</x:f>
        <x:v>13544.631166666668</x:v>
      </x:c>
      <x:c r="J58" s="754">
        <x:f t="shared" ca="1" si="31"/>
        <x:v>1.1604139473001945E-4</x:v>
      </x:c>
      <x:c r="K58" s="702">
        <x:f ca="1">OFFSET(PL!F59,0,$C$4-1)</x:f>
        <x:v>11302.06</x:v>
      </x:c>
      <x:c r="L58" s="723">
        <x:f t="shared" ca="1" si="32"/>
        <x:v>1.7738816089881234E-4</x:v>
      </x:c>
      <x:c r="M58" s="757">
        <x:f t="shared" ca="1" si="43"/>
        <x:v>0.80903230886516309</x:v>
      </x:c>
      <x:c r="N58" s="757">
        <x:f t="shared" ca="1" si="44"/>
        <x:v>0.83443099047350688</x:v>
      </x:c>
    </x:row>
    <x:row r="59" spans="2:14">
      <x:c r="B59" s="745"/>
      <x:c r="C59" s="746" t="s">
        <x:v>1767</x:v>
      </x:c>
      <x:c r="D59" s="722">
        <x:f ca="1">IF($C$4=0,0,SUM('2026 Plan PL (New)'!$F58:OFFSET('2026 Plan PL (New)'!$F58,0,$C$4-1)))</x:f>
        <x:v>105126.73849861353</x:v>
      </x:c>
      <x:c r="E59" s="702">
        <x:f ca="1">IF($C$4=0,0,SUM(PL!$F60:OFFSET(PL!$F60,0,$C$4-1)))</x:f>
        <x:v>11953.619999999999</x:v>
      </x:c>
      <x:c r="F59" s="754">
        <x:f t="shared" ca="1" si="29"/>
        <x:v>0.11370675216141753</x:v>
      </x:c>
      <x:c r="G59" s="702">
        <x:f ca="1">OFFSET(PL!F60,0,$C$4-2)</x:f>
        <x:v>1989.62</x:v>
      </x:c>
      <x:c r="H59" s="754">
        <x:f t="shared" ca="1" si="35"/>
        <x:v>2.624473682596193E-5</x:v>
      </x:c>
      <x:c r="I59" s="702">
        <x:f ca="1">OFFSET('2026 Plan PL (New)'!F58,0,$C$4-1)</x:f>
        <x:v>58361.204629517983</x:v>
      </x:c>
      <x:c r="J59" s="754">
        <x:f t="shared" ca="1" si="31"/>
        <x:v>5.0000000000000001E-4</x:v>
      </x:c>
      <x:c r="K59" s="702">
        <x:f ca="1">OFFSET(PL!F60,0,$C$4-1)</x:f>
        <x:v>9964</x:v>
      </x:c>
      <x:c r="L59" s="723">
        <x:f t="shared" ca="1" si="32"/>
        <x:v>1.5638703344308616E-4</x:v>
      </x:c>
      <x:c r="M59" s="757">
        <x:f t="shared" ca="1" si="43"/>
        <x:v>5.0079914757591908</x:v>
      </x:c>
      <x:c r="N59" s="757">
        <x:f t="shared" ca="1" si="44"/>
        <x:v>0.17072985493106835</x:v>
      </x:c>
    </x:row>
    <x:row r="60" spans="2:14">
      <x:c r="B60" s="745"/>
      <x:c r="C60" s="746" t="s">
        <x:v>1768</x:v>
      </x:c>
      <x:c r="D60" s="722">
        <x:f ca="1">IF($C$4=0,0,SUM('2026 Plan PL (New)'!$F59:OFFSET('2026 Plan PL (New)'!$F59,0,$C$4-1)))</x:f>
        <x:v>919880.68539999996</x:v>
      </x:c>
      <x:c r="E60" s="702">
        <x:f ca="1">IF($C$4=0,0,SUM(PL!$F61:OFFSET(PL!$F61,0,$C$4-1)))</x:f>
        <x:v>680439.1</x:v>
      </x:c>
      <x:c r="F60" s="754">
        <x:f t="shared" ca="1" si="29"/>
        <x:v>0.73970364939678945</x:v>
      </x:c>
      <x:c r="G60" s="702">
        <x:f ca="1">OFFSET(PL!F61,0,$C$4-2)</x:f>
        <x:v>189249.16</x:v>
      </x:c>
      <x:c r="H60" s="754">
        <x:f t="shared" ca="1" si="35"/>
        <x:v>2.4963532728532896E-3</x:v>
      </x:c>
      <x:c r="I60" s="702">
        <x:f ca="1">OFFSET('2026 Plan PL (New)'!F59,0,$C$4-1)</x:f>
        <x:v>365751.14269999997</x:v>
      </x:c>
      <x:c r="J60" s="754">
        <x:f t="shared" ca="1" si="31"/>
        <x:v>3.1335126221418846E-3</x:v>
      </x:c>
      <x:c r="K60" s="702">
        <x:f ca="1">OFFSET(PL!F61,0,$C$4-1)</x:f>
        <x:v>491189.94</x:v>
      </x:c>
      <x:c r="L60" s="723">
        <x:f t="shared" ca="1" si="32"/>
        <x:v>7.7093273357775475E-3</x:v>
      </x:c>
      <x:c r="M60" s="757">
        <x:f t="shared" ca="1" si="43"/>
        <x:v>2.5954669494966316</x:v>
      </x:c>
      <x:c r="N60" s="757">
        <x:f t="shared" ca="1" si="44"/>
        <x:v>1.3429621473606406</x:v>
      </x:c>
    </x:row>
    <x:row r="61" spans="2:14">
      <x:c r="B61" s="745"/>
      <x:c r="C61" s="746" t="s">
        <x:v>236</x:v>
      </x:c>
      <x:c r="D61" s="722">
        <x:f ca="1">IF($C$4=0,0,SUM('2026 Plan PL (New)'!$F60:OFFSET('2026 Plan PL (New)'!$F60,0,$C$4-1)))</x:f>
        <x:v>0</x:v>
      </x:c>
      <x:c r="E61" s="702">
        <x:f ca="1">IF($C$4=0,0,SUM(PL!$F62:OFFSET(PL!$F62,0,$C$4-1)))</x:f>
        <x:v>11000</x:v>
      </x:c>
      <x:c r="F61" s="754">
        <x:f t="shared" ca="1" si="29"/>
        <x:v>0</x:v>
      </x:c>
      <x:c r="G61" s="702">
        <x:f ca="1">OFFSET(PL!F62,0,$C$4-2)</x:f>
        <x:v>11000</x:v>
      </x:c>
      <x:c r="H61" s="754">
        <x:f t="shared" ca="1" si="35"/>
        <x:v>1.4509911695981205E-4</x:v>
      </x:c>
      <x:c r="I61" s="702">
        <x:f ca="1">OFFSET('2026 Plan PL (New)'!F60,0,$C$4-1)</x:f>
        <x:v>0</x:v>
      </x:c>
      <x:c r="J61" s="754">
        <x:f t="shared" ca="1" si="31"/>
        <x:v>0</x:v>
      </x:c>
      <x:c r="K61" s="702">
        <x:f ca="1">OFFSET(PL!F62,0,$C$4-1)</x:f>
        <x:v>0</x:v>
      </x:c>
      <x:c r="L61" s="723">
        <x:f t="shared" ca="1" si="32"/>
        <x:v>0</x:v>
      </x:c>
      <x:c r="M61" s="757">
        <x:f t="shared" ca="1" si="43"/>
        <x:v>0</x:v>
      </x:c>
      <x:c r="N61" s="757">
        <x:f t="shared" ca="1" si="44"/>
        <x:v>0</x:v>
      </x:c>
    </x:row>
    <x:row r="62" spans="2:14">
      <x:c r="B62" s="745"/>
      <x:c r="C62" s="746" t="s">
        <x:v>235</x:v>
      </x:c>
      <x:c r="D62" s="722">
        <x:f ca="1">IF($C$4=0,0,SUM('2026 Plan PL (New)'!$F61:OFFSET('2026 Plan PL (New)'!$F61,0,$C$4-1)))</x:f>
        <x:v>60000</x:v>
      </x:c>
      <x:c r="E62" s="702">
        <x:f ca="1">IF($C$4=0,0,SUM(PL!$F63:OFFSET(PL!$F63,0,$C$4-1)))</x:f>
        <x:v>0</x:v>
      </x:c>
      <x:c r="F62" s="754">
        <x:f t="shared" ca="1" si="29"/>
        <x:v>0</x:v>
      </x:c>
      <x:c r="G62" s="702">
        <x:f ca="1">OFFSET(PL!F63,0,$C$4-2)</x:f>
        <x:v>0</x:v>
      </x:c>
      <x:c r="H62" s="754">
        <x:f t="shared" ca="1" si="35"/>
        <x:v>0</x:v>
      </x:c>
      <x:c r="I62" s="702">
        <x:f ca="1">OFFSET('2026 Plan PL (New)'!F61,0,$C$4-1)</x:f>
        <x:v>30000</x:v>
      </x:c>
      <x:c r="J62" s="754">
        <x:f t="shared" ca="1" si="31"/>
        <x:v>2.5702005459313785E-4</x:v>
      </x:c>
      <x:c r="K62" s="702">
        <x:f ca="1">OFFSET(PL!F63,0,$C$4-1)</x:f>
        <x:v>0</x:v>
      </x:c>
      <x:c r="L62" s="723">
        <x:f t="shared" ca="1" si="32"/>
        <x:v>0</x:v>
      </x:c>
      <x:c r="M62" s="757">
        <x:f t="shared" ca="1" si="43"/>
        <x:v>0</x:v>
      </x:c>
      <x:c r="N62" s="757">
        <x:f t="shared" ca="1" si="44"/>
        <x:v>0</x:v>
      </x:c>
    </x:row>
    <x:row r="63" spans="2:14" ht="15">
      <x:c r="B63" s="745"/>
      <x:c r="C63" s="856" t="s">
        <x:v>2226</x:v>
      </x:c>
      <x:c r="D63" s="722">
        <x:f ca="1">IF($C$4=0,0,SUM('2026 Plan PL (New)'!$F62:OFFSET('2026 Plan PL (New)'!$F62,0,$C$4-1)))</x:f>
        <x:v>0</x:v>
      </x:c>
      <x:c r="E63" s="702">
        <x:f ca="1">IF($C$4=0,0,SUM(PL!$F64:OFFSET(PL!$F64,0,$C$4-1)))</x:f>
        <x:v>185936.64000000001</x:v>
      </x:c>
      <x:c r="F63" s="754">
        <x:f t="shared" ref="F63:F65" ca="1" si="45">+IFERROR(E63/D63,)</x:f>
        <x:v>0</x:v>
      </x:c>
      <x:c r="G63" s="702">
        <x:f ca="1">OFFSET(PL!F64,0,$C$4-2)</x:f>
        <x:v>119064.67</x:v>
      </x:c>
      <x:c r="H63" s="754">
        <x:f t="shared" ref="H63:H65" ca="1" si="46">+IFERROR(G63/$G$6,)</x:f>
        <x:v>1.5705616798283113E-3</x:v>
      </x:c>
      <x:c r="I63" s="702">
        <x:f ca="1">OFFSET('2026 Plan PL (New)'!F62,0,$C$4-1)</x:f>
        <x:v>0</x:v>
      </x:c>
      <x:c r="J63" s="754">
        <x:f t="shared" ref="J63:J65" ca="1" si="47">+IFERROR(I63/$I$6,)</x:f>
        <x:v>0</x:v>
      </x:c>
      <x:c r="K63" s="702">
        <x:f ca="1">OFFSET(PL!F64,0,$C$4-1)</x:f>
        <x:v>66871.97</x:v>
      </x:c>
      <x:c r="L63" s="723">
        <x:f t="shared" ref="L63:L65" ca="1" si="48">+IFERROR(K63/$K$6,)</x:f>
        <x:v>1.0495693505414548E-3</x:v>
      </x:c>
      <x:c r="M63" s="757">
        <x:f t="shared" ref="M63:M65" ca="1" si="49">+IFERROR(K63/G63,)</x:f>
        <x:v>0.5616441048381523</x:v>
      </x:c>
      <x:c r="N63" s="757">
        <x:f t="shared" ref="N63:N65" ca="1" si="50">+IFERROR(K63/I63,)</x:f>
        <x:v>0</x:v>
      </x:c>
    </x:row>
    <x:row r="64" spans="2:14">
      <x:c r="B64" s="745"/>
      <x:c r="C64" s="746" t="s">
        <x:v>237</x:v>
      </x:c>
      <x:c r="D64" s="722">
        <x:f ca="1">IF($C$4=0,0,SUM('2026 Plan PL (New)'!$F63:OFFSET('2026 Plan PL (New)'!$F63,0,$C$4-1)))</x:f>
        <x:v>208785.10244345237</x:v>
      </x:c>
      <x:c r="E64" s="702">
        <x:f ca="1">IF($C$4=0,0,SUM(PL!$F65:OFFSET(PL!$F65,0,$C$4-1)))</x:f>
        <x:v>208785.10244345237</x:v>
      </x:c>
      <x:c r="F64" s="754">
        <x:f t="shared" ca="1" si="45"/>
        <x:v>1</x:v>
      </x:c>
      <x:c r="G64" s="702">
        <x:f ca="1">OFFSET(PL!F65,0,$C$4-2)</x:f>
        <x:v>104392.55122172619</x:v>
      </x:c>
      <x:c r="H64" s="754">
        <x:f t="shared" ca="1" si="46"/>
        <x:v>1.3770242726776744E-3</x:v>
      </x:c>
      <x:c r="I64" s="702">
        <x:f ca="1">OFFSET('2026 Plan PL (New)'!F63,0,$C$4-1)</x:f>
        <x:v>104392.55122172619</x:v>
      </x:c>
      <x:c r="J64" s="754">
        <x:f t="shared" ca="1" si="47"/>
        <x:v>8.943659738041668E-4</x:v>
      </x:c>
      <x:c r="K64" s="702">
        <x:f ca="1">OFFSET(PL!F65,0,$C$4-1)</x:f>
        <x:v>104392.55122172619</x:v>
      </x:c>
      <x:c r="L64" s="723">
        <x:f t="shared" ca="1" si="48"/>
        <x:v>1.638462605291166E-3</x:v>
      </x:c>
      <x:c r="M64" s="757">
        <x:f t="shared" ca="1" si="49"/>
        <x:v>1</x:v>
      </x:c>
      <x:c r="N64" s="757">
        <x:f t="shared" ca="1" si="50"/>
        <x:v>1</x:v>
      </x:c>
    </x:row>
    <x:row r="65" spans="2:14">
      <x:c r="B65" s="745"/>
      <x:c r="C65" s="746" t="s">
        <x:v>1816</x:v>
      </x:c>
      <x:c r="D65" s="722">
        <x:f ca="1">IF($C$4=0,0,SUM('2026 Plan PL (New)'!$F64:OFFSET('2026 Plan PL (New)'!$F64,0,$C$4-1)))</x:f>
        <x:v>8410139.0798890833</x:v>
      </x:c>
      <x:c r="E65" s="702">
        <x:f ca="1">IF($C$4=0,0,SUM(PL!$F66:OFFSET(PL!$F66,0,$C$4-1)))</x:f>
        <x:v>5722146.3208677061</x:v>
      </x:c>
      <x:c r="F65" s="754">
        <x:f t="shared" ca="1" si="45"/>
        <x:v>0.68038664598911391</x:v>
      </x:c>
      <x:c r="G65" s="702">
        <x:f ca="1">OFFSET(PL!F66,0,$C$4-2)</x:f>
        <x:v>3064155.1159782778</x:v>
      </x:c>
      <x:c r="H65" s="754">
        <x:f t="shared" ca="1" si="46"/>
        <x:v>4.0418745596030779E-2</x:v>
      </x:c>
      <x:c r="I65" s="702">
        <x:f ca="1">OFFSET('2026 Plan PL (New)'!F64,0,$C$4-1)</x:f>
        <x:v>4668896.370361439</x:v>
      </x:c>
      <x:c r="J65" s="754">
        <x:f t="shared" ca="1" si="47"/>
        <x:v>4.0000000000000008E-2</x:v>
      </x:c>
      <x:c r="K65" s="702">
        <x:f ca="1">OFFSET(PL!F66,0,$C$4-1)</x:f>
        <x:v>2657991.2048894288</x:v>
      </x:c>
      <x:c r="L65" s="723">
        <x:f t="shared" ca="1" si="48"/>
        <x:v>4.1717719736097149E-2</x:v>
      </x:c>
      <x:c r="M65" s="757">
        <x:f t="shared" ca="1" si="49"/>
        <x:v>0.86744668735245312</x:v>
      </x:c>
      <x:c r="N65" s="757">
        <x:f t="shared" ca="1" si="50"/>
        <x:v>0.56929753715730091</x:v>
      </x:c>
    </x:row>
    <x:row r="66" spans="2:14">
      <x:c r="B66" s="745"/>
      <x:c r="C66" s="747"/>
      <x:c r="D66" s="722"/>
      <x:c r="F66" s="754"/>
      <x:c r="H66" s="754"/>
      <x:c r="J66" s="754"/>
      <x:c r="L66" s="723"/>
      <x:c r="M66" s="757"/>
      <x:c r="N66" s="757"/>
    </x:row>
    <x:row r="67" spans="2:14">
      <x:c r="B67" s="718" t="s">
        <x:v>238</x:v>
      </x:c>
      <x:c r="C67" s="718" t="s">
        <x:v>239</x:v>
      </x:c>
      <x:c r="D67" s="715">
        <x:f ca="1">+D38-D40-D48</x:f>
        <x:v>25083349.378896285</x:v>
      </x:c>
      <x:c r="E67" s="731">
        <x:f ca="1">+E38-E40-E48</x:f>
        <x:v>-59103087.094716072</x:v>
      </x:c>
      <x:c r="F67" s="752">
        <x:f t="shared" ref="F67" ca="1" si="51">+IFERROR(E67/D67,)</x:f>
        <x:v>-2.356267745664065</x:v>
      </x:c>
      <x:c r="G67" s="716">
        <x:f ca="1">+G38-G40-G48</x:f>
        <x:v>-6005818.4425428882</x:v>
      </x:c>
      <x:c r="H67" s="752">
        <x:f t="shared" ref="H67" ca="1" si="52">+IFERROR(G67/$G$6,)</x:f>
        <x:v>-7.9221722966720615E-2</x:v>
      </x:c>
      <x:c r="I67" s="716">
        <x:f ca="1">+I38-I40-I48</x:f>
        <x:v>14221416.331813283</x:v>
      </x:c>
      <x:c r="J67" s="752">
        <x:f t="shared" ref="J67" ca="1" si="53">+IFERROR(I67/$I$6,)</x:f>
        <x:v>0.12183964006647974</x:v>
      </x:c>
      <x:c r="K67" s="716">
        <x:f ca="1">+K38-K40-K48</x:f>
        <x:v>-53097268.652173221</x:v>
      </x:c>
      <x:c r="L67" s="717">
        <x:f t="shared" ref="L67" ca="1" si="54">+IFERROR(K67/$K$6,)</x:f>
        <x:v>-0.8333725741111947</x:v>
      </x:c>
      <x:c r="M67" s="749">
        <x:f t="shared" ref="M67" ca="1" si="55">+IFERROR(K67/G67,)</x:f>
        <x:v>8.8409713280795774</x:v>
      </x:c>
      <x:c r="N67" s="749">
        <x:f t="shared" ref="N67" ca="1" si="56">+IFERROR(K67/I67,)</x:f>
        <x:v>-3.7336132642003261</x:v>
      </x:c>
    </x:row>
    <x:row r="68" spans="2:14">
      <x:c r="B68" s="748" t="s">
        <x:v>269</x:v>
      </x:c>
      <x:c r="C68" s="748" t="s">
        <x:v>270</x:v>
      </x:c>
      <x:c r="D68" s="750">
        <x:f ca="1">+IFERROR(D67/D$6,)</x:f>
        <x:v>0.11930052114775296</x:v>
      </x:c>
      <x:c r="E68" s="749">
        <x:f ca="1">+IFERROR(E67/E$6,)</x:f>
        <x:v>-0.42360525680785122</x:v>
      </x:c>
      <x:c r="F68" s="752"/>
      <x:c r="G68" s="749">
        <x:f ca="1">+IFERROR(G67/G$6,)</x:f>
        <x:v>-7.9221722966720615E-2</x:v>
      </x:c>
      <x:c r="H68" s="752"/>
      <x:c r="I68" s="749">
        <x:f ca="1">+IFERROR(I67/I$6,)</x:f>
        <x:v>0.12183964006647974</x:v>
      </x:c>
      <x:c r="J68" s="752"/>
      <x:c r="K68" s="749">
        <x:f ca="1">+IFERROR(K67/K$6,)</x:f>
        <x:v>-0.8333725741111947</x:v>
      </x:c>
      <x:c r="L68" s="717"/>
      <x:c r="M68" s="749"/>
      <x:c r="N68" s="749"/>
    </x:row>
  </x:sheetData>
  <x:phoneticPr fontId="5" type="noConversion"/>
  <x:pageMargins left="0.7" right="0.7" top="0.75" bottom="0.75" header="0.3" footer="0.3"/>
  <x:pageSetup paperSize="9" scale="80" orientation="landscape" r:id="rId1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51201" r:id="rId4" name="Spinner 1">
              <x:controlPr defaultSize="0" print="0" autoFill="0" autoLine="0" autoPict="0">
                <x:anchor moveWithCells="1">
                  <x:from>
                    <xdr:col>3</xdr:col>
                    <xdr:colOff>590550</xdr:colOff>
                    <xdr:row>2</xdr:row>
                    <xdr:rowOff>9525</xdr:rowOff>
                  </x:from>
                  <x:to>
                    <xdr:col>4</xdr:col>
                    <xdr:colOff>123825</xdr:colOff>
                    <xdr:row>3</xdr:row>
                    <xdr:rowOff>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152E16-89D6-44A5-B791-ABF34809F6FF}" mc:Ignorable="x14ac xr xr2 xr3">
  <x:dimension ref="B1:R98"/>
  <x:sheetViews>
    <x:sheetView showGridLines="0" tabSelected="1" topLeftCell="B1" zoomScale="70" zoomScaleNormal="70" workbookViewId="0">
      <x:pane xSplit="2" ySplit="4" topLeftCell="D5" activePane="bottomRight" state="frozen"/>
      <x:selection activeCell="B1" sqref="B1"/>
      <x:selection pane="topRight" activeCell="D1" sqref="D1"/>
      <x:selection pane="bottomLeft" activeCell="B6" sqref="B6"/>
      <x:selection pane="bottomRight" activeCell="G68" sqref="G68"/>
    </x:sheetView>
  </x:sheetViews>
  <x:sheetFormatPr defaultColWidth="7.75" defaultRowHeight="13.5" outlineLevelRow="1" outlineLevelCol="1"/>
  <x:cols>
    <x:col min="1" max="1" width="7.25" style="20" customWidth="1"/>
    <x:col min="2" max="2" width="25" style="20" customWidth="1"/>
    <x:col min="3" max="3" width="51.75" style="20" bestFit="1" customWidth="1"/>
    <x:col min="4" max="4" width="13.375" style="24" bestFit="1" customWidth="1"/>
    <x:col min="5" max="5" width="3.875" style="24" bestFit="1" customWidth="1"/>
    <x:col min="6" max="8" width="15.75" style="24" customWidth="1"/>
    <x:col min="9" max="10" width="15.75" style="24" customWidth="1" outlineLevel="1"/>
    <x:col min="11" max="17" width="15.75" style="24" customWidth="1"/>
    <x:col min="18" max="18" width="11.25" style="20" bestFit="1" customWidth="1"/>
    <x:col min="19" max="19" width="11.75" style="20" bestFit="1" customWidth="1"/>
    <x:col min="20" max="20" width="15.375" style="20" bestFit="1" customWidth="1"/>
    <x:col min="21" max="16384" width="7.75" style="20"/>
  </x:cols>
  <x:sheetData>
    <x:row r="1" spans="2:17">
      <x:c r="F1" s="173">
        <x:f t="shared" ref="F1:Q1" si="0">+F27/F6</x:f>
        <x:v>1.0371104805226719</x:v>
      </x:c>
      <x:c r="G1" s="173">
        <x:f t="shared" si="0"/>
        <x:v>1.5927174387480629</x:v>
      </x:c>
      <x:c r="H1" s="173" t="e">
        <x:f t="shared" si="0"/>
        <x:v>#DIV/0!</x:v>
      </x:c>
      <x:c r="I1" s="173" t="e">
        <x:f t="shared" si="0"/>
        <x:v>#DIV/0!</x:v>
      </x:c>
      <x:c r="J1" s="173" t="e">
        <x:f t="shared" si="0"/>
        <x:v>#DIV/0!</x:v>
      </x:c>
      <x:c r="K1" s="173" t="e">
        <x:f t="shared" si="0"/>
        <x:v>#DIV/0!</x:v>
      </x:c>
      <x:c r="L1" s="173" t="e">
        <x:f t="shared" si="0"/>
        <x:v>#DIV/0!</x:v>
      </x:c>
      <x:c r="M1" s="173" t="e">
        <x:f t="shared" si="0"/>
        <x:v>#DIV/0!</x:v>
      </x:c>
      <x:c r="N1" s="173" t="e">
        <x:f t="shared" si="0"/>
        <x:v>#DIV/0!</x:v>
      </x:c>
      <x:c r="O1" s="173" t="e">
        <x:f t="shared" si="0"/>
        <x:v>#DIV/0!</x:v>
      </x:c>
      <x:c r="P1" s="173" t="e">
        <x:f t="shared" si="0"/>
        <x:v>#DIV/0!</x:v>
      </x:c>
      <x:c r="Q1" s="173" t="e">
        <x:f t="shared" si="0"/>
        <x:v>#DIV/0!</x:v>
      </x:c>
    </x:row>
    <x:row r="2" spans="2:17" ht="27.6" customHeight="1">
      <x:c r="B2" s="27" t="s">
        <x:v>1813</x:v>
      </x:c>
      <x:c r="D2" s="146"/>
      <x:c r="F2" s="173"/>
      <x:c r="G2" s="146"/>
      <x:c r="H2" s="146"/>
      <x:c r="I2" s="173"/>
      <x:c r="J2" s="173"/>
      <x:c r="K2" s="173"/>
      <x:c r="L2" s="173"/>
      <x:c r="M2" s="608" t="s">
        <x:v>164</x:v>
      </x:c>
      <x:c r="N2" s="173"/>
      <x:c r="Q2" s="32" t="s">
        <x:v>165</x:v>
      </x:c>
    </x:row>
    <x:row r="3" spans="2:17" ht="14.65" customHeight="1">
      <x:c r="B3" s="148" t="s">
        <x:v>166</x:v>
      </x:c>
      <x:c r="C3" s="147">
        <x:v>12</x:v>
      </x:c>
      <x:c r="F3" s="24">
        <x:f>IF(F4&gt;$C$3,0,F4)</x:f>
        <x:v>1</x:v>
      </x:c>
      <x:c r="G3" s="24">
        <x:f>IF(G4&gt;$C$3,0,G4)</x:f>
        <x:v>2</x:v>
      </x:c>
      <x:c r="H3" s="24">
        <x:f t="shared" ref="H3:Q3" si="1">IF(H4&gt;$C$3,0,H4)</x:f>
        <x:v>3</x:v>
      </x:c>
      <x:c r="I3" s="24">
        <x:f t="shared" si="1"/>
        <x:v>4</x:v>
      </x:c>
      <x:c r="J3" s="24">
        <x:f t="shared" si="1"/>
        <x:v>5</x:v>
      </x:c>
      <x:c r="K3" s="24">
        <x:f t="shared" si="1"/>
        <x:v>6</x:v>
      </x:c>
      <x:c r="L3" s="24">
        <x:f t="shared" si="1"/>
        <x:v>7</x:v>
      </x:c>
      <x:c r="M3" s="24">
        <x:f t="shared" si="1"/>
        <x:v>8</x:v>
      </x:c>
      <x:c r="N3" s="24">
        <x:f t="shared" si="1"/>
        <x:v>9</x:v>
      </x:c>
      <x:c r="O3" s="24">
        <x:f t="shared" si="1"/>
        <x:v>10</x:v>
      </x:c>
      <x:c r="P3" s="24">
        <x:f t="shared" si="1"/>
        <x:v>11</x:v>
      </x:c>
      <x:c r="Q3" s="24">
        <x:f t="shared" si="1"/>
        <x:v>12</x:v>
      </x:c>
    </x:row>
    <x:row r="4" spans="2:17" ht="19.899999999999999" customHeight="1">
      <x:c r="B4" s="28" t="s">
        <x:v>167</x:v>
      </x:c>
      <x:c r="C4" s="28"/>
      <x:c r="D4" s="33" t="s">
        <x:v>168</x:v>
      </x:c>
      <x:c r="E4" s="33">
        <x:v>12</x:v>
      </x:c>
      <x:c r="F4" s="34">
        <x:v>1</x:v>
      </x:c>
      <x:c r="G4" s="33">
        <x:v>2</x:v>
      </x:c>
      <x:c r="H4" s="33">
        <x:f>+G4+1</x:f>
        <x:v>3</x:v>
      </x:c>
      <x:c r="I4" s="33">
        <x:f t="shared" ref="I4:P4" si="2">+H4+1</x:f>
        <x:v>4</x:v>
      </x:c>
      <x:c r="J4" s="33">
        <x:f t="shared" si="2"/>
        <x:v>5</x:v>
      </x:c>
      <x:c r="K4" s="33">
        <x:f t="shared" si="2"/>
        <x:v>6</x:v>
      </x:c>
      <x:c r="L4" s="33">
        <x:f t="shared" si="2"/>
        <x:v>7</x:v>
      </x:c>
      <x:c r="M4" s="33">
        <x:f t="shared" si="2"/>
        <x:v>8</x:v>
      </x:c>
      <x:c r="N4" s="33">
        <x:f t="shared" si="2"/>
        <x:v>9</x:v>
      </x:c>
      <x:c r="O4" s="33">
        <x:f t="shared" si="2"/>
        <x:v>10</x:v>
      </x:c>
      <x:c r="P4" s="33">
        <x:f t="shared" si="2"/>
        <x:v>11</x:v>
      </x:c>
      <x:c r="Q4" s="33">
        <x:f>+P4+1</x:f>
        <x:v>12</x:v>
      </x:c>
    </x:row>
    <x:row r="5" spans="2:17" s="22" customFormat="1" ht="20.65" customHeight="1">
      <x:c r="B5" s="29" t="s">
        <x:v>169</x:v>
      </x:c>
      <x:c r="C5" s="29" t="s">
        <x:v>170</x:v>
      </x:c>
      <x:c r="D5" s="30">
        <x:f>SUM(F5:Q5)</x:f>
        <x:v>143053658.02169266</x:v>
      </x:c>
      <x:c r="E5" s="30"/>
      <x:c r="F5" s="30">
        <x:f t="shared" ref="F5:Q5" si="3">+F6+F17</x:f>
        <x:v>76603877.899456948</x:v>
      </x:c>
      <x:c r="G5" s="30">
        <x:f t="shared" si="3"/>
        <x:v>66449780.122235723</x:v>
      </x:c>
      <x:c r="H5" s="30">
        <x:f t="shared" si="3"/>
        <x:v>0</x:v>
      </x:c>
      <x:c r="I5" s="30">
        <x:f t="shared" si="3"/>
        <x:v>0</x:v>
      </x:c>
      <x:c r="J5" s="30">
        <x:f t="shared" si="3"/>
        <x:v>0</x:v>
      </x:c>
      <x:c r="K5" s="30">
        <x:f t="shared" si="3"/>
        <x:v>0</x:v>
      </x:c>
      <x:c r="L5" s="30">
        <x:f t="shared" si="3"/>
        <x:v>0</x:v>
      </x:c>
      <x:c r="M5" s="30">
        <x:f t="shared" si="3"/>
        <x:v>0</x:v>
      </x:c>
      <x:c r="N5" s="30">
        <x:f t="shared" si="3"/>
        <x:v>0</x:v>
      </x:c>
      <x:c r="O5" s="30">
        <x:f t="shared" si="3"/>
        <x:v>0</x:v>
      </x:c>
      <x:c r="P5" s="30">
        <x:f t="shared" si="3"/>
        <x:v>0</x:v>
      </x:c>
      <x:c r="Q5" s="30">
        <x:f t="shared" si="3"/>
        <x:v>0</x:v>
      </x:c>
    </x:row>
    <x:row r="6" spans="2:17" s="22" customFormat="1">
      <x:c r="B6" s="55" t="s">
        <x:v>171</x:v>
      </x:c>
      <x:c r="C6" s="55" t="s">
        <x:v>172</x:v>
      </x:c>
      <x:c r="D6" s="54">
        <x:f>SUM(F6:Q6)</x:f>
        <x:v>136227638.79995668</x:v>
      </x:c>
      <x:c r="E6" s="54"/>
      <x:c r="F6" s="54">
        <x:f>SUM(F7:F15)</x:f>
        <x:v>69775997.84182094</x:v>
      </x:c>
      <x:c r="G6" s="54">
        <x:f t="shared" ref="G6:Q6" si="4">SUM(G7:G15)</x:f>
        <x:v>66451640.958135724</x:v>
      </x:c>
      <x:c r="H6" s="54">
        <x:f t="shared" si="4"/>
        <x:v>0</x:v>
      </x:c>
      <x:c r="I6" s="54">
        <x:f t="shared" si="4"/>
        <x:v>0</x:v>
      </x:c>
      <x:c r="J6" s="54">
        <x:f t="shared" si="4"/>
        <x:v>0</x:v>
      </x:c>
      <x:c r="K6" s="54">
        <x:f t="shared" si="4"/>
        <x:v>0</x:v>
      </x:c>
      <x:c r="L6" s="54">
        <x:f t="shared" si="4"/>
        <x:v>0</x:v>
      </x:c>
      <x:c r="M6" s="54">
        <x:f t="shared" si="4"/>
        <x:v>0</x:v>
      </x:c>
      <x:c r="N6" s="54">
        <x:f t="shared" si="4"/>
        <x:v>0</x:v>
      </x:c>
      <x:c r="O6" s="54">
        <x:f t="shared" si="4"/>
        <x:v>0</x:v>
      </x:c>
      <x:c r="P6" s="54">
        <x:f t="shared" si="4"/>
        <x:v>0</x:v>
      </x:c>
      <x:c r="Q6" s="54">
        <x:f t="shared" si="4"/>
        <x:v>0</x:v>
      </x:c>
    </x:row>
    <x:row r="7" spans="2:17" ht="16.5">
      <x:c r="B7" s="101"/>
      <x:c r="C7" s="578" t="s">
        <x:v>1738</x:v>
      </x:c>
      <x:c r="D7" s="24">
        <x:f t="shared" ref="D7:D39" si="5">SUM(F7:Q7)</x:f>
        <x:v>45828053.11178501</x:v>
      </x:c>
      <x:c r="F7" s="24">
        <x:f>SUMIFS('sales data'!$N:$N,'sales data'!$B:$B,F$3,'sales data'!$H:$H,$C7,'sales data'!$O:$O,"")</x:f>
        <x:v>23920696.792285003</x:v>
      </x:c>
      <x:c r="G7" s="24">
        <x:f>SUMIFS('sales data'!$N:$N,'sales data'!$B:$B,G$3,'sales data'!$H:$H,$C7,'sales data'!$O:$O,"")</x:f>
        <x:v>21907356.319500003</x:v>
      </x:c>
      <x:c r="H7" s="24">
        <x:f>SUMIFS('sales data'!$N:$N,'sales data'!$B:$B,H$3,'sales data'!$H:$H,$C7,'sales data'!$O:$O,"")</x:f>
        <x:v>0</x:v>
      </x:c>
      <x:c r="I7" s="24">
        <x:f>SUMIFS('sales data'!$N:$N,'sales data'!$B:$B,I$3,'sales data'!$H:$H,$C7,'sales data'!$O:$O,"")</x:f>
        <x:v>0</x:v>
      </x:c>
      <x:c r="J7" s="24">
        <x:f>SUMIFS('sales data'!$N:$N,'sales data'!$B:$B,J$3,'sales data'!$H:$H,$C7,'sales data'!$O:$O,"")</x:f>
        <x:v>0</x:v>
      </x:c>
      <x:c r="K7" s="24">
        <x:f>SUMIFS('sales data'!$N:$N,'sales data'!$B:$B,K$3,'sales data'!$H:$H,$C7,'sales data'!$O:$O,"")</x:f>
        <x:v>0</x:v>
      </x:c>
      <x:c r="L7" s="24">
        <x:f>SUMIFS('sales data'!$N:$N,'sales data'!$B:$B,L$3,'sales data'!$H:$H,$C7,'sales data'!$O:$O,"")</x:f>
        <x:v>0</x:v>
      </x:c>
      <x:c r="M7" s="24">
        <x:f>SUMIFS('sales data'!$N:$N,'sales data'!$B:$B,M$3,'sales data'!$H:$H,$C7,'sales data'!$O:$O,"")</x:f>
        <x:v>0</x:v>
      </x:c>
      <x:c r="N7" s="24">
        <x:f>SUMIFS('sales data'!$N:$N,'sales data'!$B:$B,N$3,'sales data'!$H:$H,$C7,'sales data'!$O:$O,"")</x:f>
        <x:v>0</x:v>
      </x:c>
      <x:c r="O7" s="24">
        <x:f>SUMIFS('sales data'!$N:$N,'sales data'!$B:$B,O$3,'sales data'!$H:$H,$C7,'sales data'!$O:$O,"")</x:f>
        <x:v>0</x:v>
      </x:c>
      <x:c r="P7" s="24">
        <x:f>SUMIFS('sales data'!$N:$N,'sales data'!$B:$B,P$3,'sales data'!$H:$H,$C7,'sales data'!$O:$O,"")</x:f>
        <x:v>0</x:v>
      </x:c>
      <x:c r="Q7" s="24">
        <x:f>SUMIFS('sales data'!$N:$N,'sales data'!$B:$B,Q$3,'sales data'!$H:$H,$C7,'sales data'!$O:$O,"")</x:f>
        <x:v>0</x:v>
      </x:c>
    </x:row>
    <x:row r="8" spans="2:17" ht="16.5">
      <x:c r="B8" s="101"/>
      <x:c r="C8" s="578" t="s">
        <x:v>1739</x:v>
      </x:c>
      <x:c r="D8" s="24">
        <x:f t="shared" si="5"/>
        <x:v>25162750.682720002</x:v>
      </x:c>
      <x:c r="F8" s="24">
        <x:f>SUMIFS('sales data'!$N:$N,'sales data'!$B:$B,F$3,'sales data'!$H:$H,$C8,'sales data'!$O:$O,"")</x:f>
        <x:v>12070959.973760001</x:v>
      </x:c>
      <x:c r="G8" s="24">
        <x:f>SUMIFS('sales data'!$N:$N,'sales data'!$B:$B,G$3,'sales data'!$H:$H,$C8,'sales data'!$O:$O,"")</x:f>
        <x:v>13091790.70896</x:v>
      </x:c>
      <x:c r="H8" s="24">
        <x:f>SUMIFS('sales data'!$N:$N,'sales data'!$B:$B,H$3,'sales data'!$H:$H,$C8,'sales data'!$O:$O,"")</x:f>
        <x:v>0</x:v>
      </x:c>
      <x:c r="I8" s="24">
        <x:f>SUMIFS('sales data'!$N:$N,'sales data'!$B:$B,I$3,'sales data'!$H:$H,$C8,'sales data'!$O:$O,"")</x:f>
        <x:v>0</x:v>
      </x:c>
      <x:c r="J8" s="24">
        <x:f>SUMIFS('sales data'!$N:$N,'sales data'!$B:$B,J$3,'sales data'!$H:$H,$C8,'sales data'!$O:$O,"")</x:f>
        <x:v>0</x:v>
      </x:c>
      <x:c r="K8" s="24">
        <x:f>SUMIFS('sales data'!$N:$N,'sales data'!$B:$B,K$3,'sales data'!$H:$H,$C8,'sales data'!$O:$O,"")</x:f>
        <x:v>0</x:v>
      </x:c>
      <x:c r="L8" s="24">
        <x:f>SUMIFS('sales data'!$N:$N,'sales data'!$B:$B,L$3,'sales data'!$H:$H,$C8,'sales data'!$O:$O,"")</x:f>
        <x:v>0</x:v>
      </x:c>
      <x:c r="M8" s="24">
        <x:f>SUMIFS('sales data'!$N:$N,'sales data'!$B:$B,M$3,'sales data'!$H:$H,$C8,'sales data'!$O:$O,"")</x:f>
        <x:v>0</x:v>
      </x:c>
      <x:c r="N8" s="24">
        <x:f>SUMIFS('sales data'!$N:$N,'sales data'!$B:$B,N$3,'sales data'!$H:$H,$C8,'sales data'!$O:$O,"")</x:f>
        <x:v>0</x:v>
      </x:c>
      <x:c r="O8" s="24">
        <x:f>SUMIFS('sales data'!$N:$N,'sales data'!$B:$B,O$3,'sales data'!$H:$H,$C8,'sales data'!$O:$O,"")</x:f>
        <x:v>0</x:v>
      </x:c>
      <x:c r="P8" s="24">
        <x:f>SUMIFS('sales data'!$N:$N,'sales data'!$B:$B,P$3,'sales data'!$H:$H,$C8,'sales data'!$O:$O,"")</x:f>
        <x:v>0</x:v>
      </x:c>
      <x:c r="Q8" s="24">
        <x:f>SUMIFS('sales data'!$N:$N,'sales data'!$B:$B,Q$3,'sales data'!$H:$H,$C8,'sales data'!$O:$O,"")</x:f>
        <x:v>0</x:v>
      </x:c>
    </x:row>
    <x:row r="9" spans="2:17" ht="16.5">
      <x:c r="B9" s="101"/>
      <x:c r="C9" s="578" t="s">
        <x:v>1740</x:v>
      </x:c>
      <x:c r="D9" s="24">
        <x:f t="shared" si="5"/>
        <x:v>1747054.9098100003</x:v>
      </x:c>
      <x:c r="F9" s="24">
        <x:f>SUMIFS('sales data'!$N:$N,'sales data'!$B:$B,F$3,'sales data'!$H:$H,$C9,'sales data'!$O:$O,"")</x:f>
        <x:v>371310.73000000004</x:v>
      </x:c>
      <x:c r="G9" s="24">
        <x:f>SUMIFS('sales data'!$N:$N,'sales data'!$B:$B,G$3,'sales data'!$H:$H,$C9,'sales data'!$O:$O,"")</x:f>
        <x:v>1375744.1798100004</x:v>
      </x:c>
      <x:c r="H9" s="24">
        <x:f>SUMIFS('sales data'!$N:$N,'sales data'!$B:$B,H$3,'sales data'!$H:$H,$C9,'sales data'!$O:$O,"")</x:f>
        <x:v>0</x:v>
      </x:c>
      <x:c r="I9" s="24">
        <x:f>SUMIFS('sales data'!$N:$N,'sales data'!$B:$B,I$3,'sales data'!$H:$H,$C9,'sales data'!$O:$O,"")</x:f>
        <x:v>0</x:v>
      </x:c>
      <x:c r="J9" s="24">
        <x:f>SUMIFS('sales data'!$N:$N,'sales data'!$B:$B,J$3,'sales data'!$H:$H,$C9,'sales data'!$O:$O,"")</x:f>
        <x:v>0</x:v>
      </x:c>
      <x:c r="K9" s="24">
        <x:f>SUMIFS('sales data'!$N:$N,'sales data'!$B:$B,K$3,'sales data'!$H:$H,$C9,'sales data'!$O:$O,"")</x:f>
        <x:v>0</x:v>
      </x:c>
      <x:c r="L9" s="24">
        <x:f>SUMIFS('sales data'!$N:$N,'sales data'!$B:$B,L$3,'sales data'!$H:$H,$C9,'sales data'!$O:$O,"")</x:f>
        <x:v>0</x:v>
      </x:c>
      <x:c r="M9" s="24">
        <x:f>SUMIFS('sales data'!$N:$N,'sales data'!$B:$B,M$3,'sales data'!$H:$H,$C9,'sales data'!$O:$O,"")</x:f>
        <x:v>0</x:v>
      </x:c>
      <x:c r="N9" s="24">
        <x:f>SUMIFS('sales data'!$N:$N,'sales data'!$B:$B,N$3,'sales data'!$H:$H,$C9,'sales data'!$O:$O,"")</x:f>
        <x:v>0</x:v>
      </x:c>
      <x:c r="O9" s="24">
        <x:f>SUMIFS('sales data'!$N:$N,'sales data'!$B:$B,O$3,'sales data'!$H:$H,$C9,'sales data'!$O:$O,"")</x:f>
        <x:v>0</x:v>
      </x:c>
      <x:c r="P9" s="24">
        <x:f>SUMIFS('sales data'!$N:$N,'sales data'!$B:$B,P$3,'sales data'!$H:$H,$C9,'sales data'!$O:$O,"")</x:f>
        <x:v>0</x:v>
      </x:c>
      <x:c r="Q9" s="24">
        <x:f>SUMIFS('sales data'!$N:$N,'sales data'!$B:$B,Q$3,'sales data'!$H:$H,$C9,'sales data'!$O:$O,"")</x:f>
        <x:v>0</x:v>
      </x:c>
    </x:row>
    <x:row r="10" spans="2:17" ht="16.5">
      <x:c r="B10" s="101"/>
      <x:c r="C10" s="578" t="s">
        <x:v>1741</x:v>
      </x:c>
      <x:c r="D10" s="24">
        <x:f t="shared" si="5"/>
        <x:v>350302.84199999995</x:v>
      </x:c>
      <x:c r="F10" s="24">
        <x:f>SUMIFS('sales data'!$N:$N,'sales data'!$B:$B,F$3,'sales data'!$H:$H,$C10,'sales data'!$O:$O,"")</x:f>
        <x:v>240833.20799999998</x:v>
      </x:c>
      <x:c r="G10" s="24">
        <x:f>SUMIFS('sales data'!$N:$N,'sales data'!$B:$B,G$3,'sales data'!$H:$H,$C10,'sales data'!$O:$O,"")</x:f>
        <x:v>109469.63399999999</x:v>
      </x:c>
      <x:c r="H10" s="24">
        <x:f>SUMIFS('sales data'!$N:$N,'sales data'!$B:$B,H$3,'sales data'!$H:$H,$C10,'sales data'!$O:$O,"")</x:f>
        <x:v>0</x:v>
      </x:c>
      <x:c r="I10" s="24">
        <x:f>SUMIFS('sales data'!$N:$N,'sales data'!$B:$B,I$3,'sales data'!$H:$H,$C10,'sales data'!$O:$O,"")</x:f>
        <x:v>0</x:v>
      </x:c>
      <x:c r="J10" s="24">
        <x:f>SUMIFS('sales data'!$N:$N,'sales data'!$B:$B,J$3,'sales data'!$H:$H,$C10,'sales data'!$O:$O,"")</x:f>
        <x:v>0</x:v>
      </x:c>
      <x:c r="K10" s="24">
        <x:f>SUMIFS('sales data'!$N:$N,'sales data'!$B:$B,K$3,'sales data'!$H:$H,$C10,'sales data'!$O:$O,"")</x:f>
        <x:v>0</x:v>
      </x:c>
      <x:c r="L10" s="24">
        <x:f>SUMIFS('sales data'!$N:$N,'sales data'!$B:$B,L$3,'sales data'!$H:$H,$C10,'sales data'!$O:$O,"")</x:f>
        <x:v>0</x:v>
      </x:c>
      <x:c r="M10" s="24">
        <x:f>SUMIFS('sales data'!$N:$N,'sales data'!$B:$B,M$3,'sales data'!$H:$H,$C10,'sales data'!$O:$O,"")</x:f>
        <x:v>0</x:v>
      </x:c>
      <x:c r="N10" s="24">
        <x:f>SUMIFS('sales data'!$N:$N,'sales data'!$B:$B,N$3,'sales data'!$H:$H,$C10,'sales data'!$O:$O,"")</x:f>
        <x:v>0</x:v>
      </x:c>
      <x:c r="O10" s="24">
        <x:f>SUMIFS('sales data'!$N:$N,'sales data'!$B:$B,O$3,'sales data'!$H:$H,$C10,'sales data'!$O:$O,"")</x:f>
        <x:v>0</x:v>
      </x:c>
      <x:c r="P10" s="24">
        <x:f>SUMIFS('sales data'!$N:$N,'sales data'!$B:$B,P$3,'sales data'!$H:$H,$C10,'sales data'!$O:$O,"")</x:f>
        <x:v>0</x:v>
      </x:c>
      <x:c r="Q10" s="24">
        <x:f>SUMIFS('sales data'!$N:$N,'sales data'!$B:$B,Q$3,'sales data'!$H:$H,$C10,'sales data'!$O:$O,"")</x:f>
        <x:v>0</x:v>
      </x:c>
    </x:row>
    <x:row r="11" spans="2:17" ht="16.5">
      <x:c r="B11" s="101"/>
      <x:c r="C11" s="578" t="s">
        <x:v>2021</x:v>
      </x:c>
      <x:c r="D11" s="24">
        <x:f t="shared" si="5"/>
        <x:v>3529688.1349699982</x:v>
      </x:c>
      <x:c r="F11" s="24">
        <x:f>SUMIFS('sales data'!$N:$N,'sales data'!$B:$B,F$3,'sales data'!$H:$H,$C11,'sales data'!$O:$O,"")</x:f>
        <x:v>793630.18412000034</x:v>
      </x:c>
      <x:c r="G11" s="24">
        <x:f>SUMIFS('sales data'!$N:$N,'sales data'!$B:$B,G$3,'sales data'!$H:$H,$C11,'sales data'!$O:$O,"")</x:f>
        <x:v>2736057.9508499978</x:v>
      </x:c>
      <x:c r="H11" s="24">
        <x:f>SUMIFS('sales data'!$N:$N,'sales data'!$B:$B,H$3,'sales data'!$H:$H,$C11,'sales data'!$O:$O,"")</x:f>
        <x:v>0</x:v>
      </x:c>
      <x:c r="I11" s="24">
        <x:f>SUMIFS('sales data'!$N:$N,'sales data'!$B:$B,I$3,'sales data'!$H:$H,$C11,'sales data'!$O:$O,"")</x:f>
        <x:v>0</x:v>
      </x:c>
      <x:c r="J11" s="24">
        <x:f>SUMIFS('sales data'!$N:$N,'sales data'!$B:$B,J$3,'sales data'!$H:$H,$C11,'sales data'!$O:$O,"")</x:f>
        <x:v>0</x:v>
      </x:c>
      <x:c r="K11" s="24">
        <x:f>SUMIFS('sales data'!$N:$N,'sales data'!$B:$B,K$3,'sales data'!$H:$H,$C11,'sales data'!$O:$O,"")</x:f>
        <x:v>0</x:v>
      </x:c>
      <x:c r="L11" s="24">
        <x:f>SUMIFS('sales data'!$N:$N,'sales data'!$B:$B,L$3,'sales data'!$H:$H,$C11,'sales data'!$O:$O,"")</x:f>
        <x:v>0</x:v>
      </x:c>
      <x:c r="M11" s="24">
        <x:f>SUMIFS('sales data'!$N:$N,'sales data'!$B:$B,M$3,'sales data'!$H:$H,$C11,'sales data'!$O:$O,"")</x:f>
        <x:v>0</x:v>
      </x:c>
      <x:c r="N11" s="24">
        <x:f>SUMIFS('sales data'!$N:$N,'sales data'!$B:$B,N$3,'sales data'!$H:$H,$C11,'sales data'!$O:$O,"")</x:f>
        <x:v>0</x:v>
      </x:c>
      <x:c r="O11" s="24">
        <x:f>SUMIFS('sales data'!$N:$N,'sales data'!$B:$B,O$3,'sales data'!$H:$H,$C11,'sales data'!$O:$O,"")</x:f>
        <x:v>0</x:v>
      </x:c>
      <x:c r="P11" s="24">
        <x:f>SUMIFS('sales data'!$N:$N,'sales data'!$B:$B,P$3,'sales data'!$H:$H,$C11,'sales data'!$O:$O,"")</x:f>
        <x:v>0</x:v>
      </x:c>
      <x:c r="Q11" s="24">
        <x:f>SUMIFS('sales data'!$N:$N,'sales data'!$B:$B,Q$3,'sales data'!$H:$H,$C11,'sales data'!$O:$O,"")</x:f>
        <x:v>0</x:v>
      </x:c>
    </x:row>
    <x:row r="12" spans="2:17" ht="16.5">
      <x:c r="B12" s="101"/>
      <x:c r="C12" s="578" t="s">
        <x:v>58</x:v>
      </x:c>
      <x:c r="D12" s="24">
        <x:f t="shared" si="5"/>
        <x:v>35440594.502738073</x:v>
      </x:c>
      <x:c r="F12" s="24">
        <x:f>SUMIFS('sales data'!$N:$N,'sales data'!$B:$B,F$3,'sales data'!$H:$H,$C12,'sales data'!$O:$O,"")</x:f>
        <x:v>15721983.510270352</x:v>
      </x:c>
      <x:c r="G12" s="24">
        <x:f>SUMIFS('sales data'!$N:$N,'sales data'!$B:$B,G$3,'sales data'!$H:$H,$C12,'sales data'!$O:$O,"")</x:f>
        <x:v>19718610.992467724</x:v>
      </x:c>
      <x:c r="H12" s="24">
        <x:f>SUMIFS('sales data'!$N:$N,'sales data'!$B:$B,H$3,'sales data'!$H:$H,$C12,'sales data'!$O:$O,"")</x:f>
        <x:v>0</x:v>
      </x:c>
      <x:c r="I12" s="24">
        <x:f>SUMIFS('sales data'!$N:$N,'sales data'!$B:$B,I$3,'sales data'!$H:$H,$C12,'sales data'!$O:$O,"")</x:f>
        <x:v>0</x:v>
      </x:c>
      <x:c r="J12" s="24">
        <x:f>SUMIFS('sales data'!$N:$N,'sales data'!$B:$B,J$3,'sales data'!$H:$H,$C12,'sales data'!$O:$O,"")</x:f>
        <x:v>0</x:v>
      </x:c>
      <x:c r="K12" s="24">
        <x:f>SUMIFS('sales data'!$N:$N,'sales data'!$B:$B,K$3,'sales data'!$H:$H,$C12,'sales data'!$O:$O,"")</x:f>
        <x:v>0</x:v>
      </x:c>
      <x:c r="L12" s="24">
        <x:f>SUMIFS('sales data'!$N:$N,'sales data'!$B:$B,L$3,'sales data'!$H:$H,$C12,'sales data'!$O:$O,"")</x:f>
        <x:v>0</x:v>
      </x:c>
      <x:c r="M12" s="24">
        <x:f>SUMIFS('sales data'!$N:$N,'sales data'!$B:$B,M$3,'sales data'!$H:$H,$C12,'sales data'!$O:$O,"")</x:f>
        <x:v>0</x:v>
      </x:c>
      <x:c r="N12" s="24">
        <x:f>SUMIFS('sales data'!$N:$N,'sales data'!$B:$B,N$3,'sales data'!$H:$H,$C12,'sales data'!$O:$O,"")</x:f>
        <x:v>0</x:v>
      </x:c>
      <x:c r="O12" s="24">
        <x:f>SUMIFS('sales data'!$N:$N,'sales data'!$B:$B,O$3,'sales data'!$H:$H,$C12,'sales data'!$O:$O,"")</x:f>
        <x:v>0</x:v>
      </x:c>
      <x:c r="P12" s="24">
        <x:f>SUMIFS('sales data'!$N:$N,'sales data'!$B:$B,P$3,'sales data'!$H:$H,$C12,'sales data'!$O:$O,"")</x:f>
        <x:v>0</x:v>
      </x:c>
      <x:c r="Q12" s="24">
        <x:f>SUMIFS('sales data'!$N:$N,'sales data'!$B:$B,Q$3,'sales data'!$H:$H,$C12,'sales data'!$O:$O,"")</x:f>
        <x:v>0</x:v>
      </x:c>
    </x:row>
    <x:row r="13" spans="2:17" ht="16.5">
      <x:c r="B13" s="101"/>
      <x:c r="C13" s="578" t="s">
        <x:v>1696</x:v>
      </x:c>
      <x:c r="D13" s="24">
        <x:f t="shared" si="5"/>
        <x:v>74025.582889999991</x:v>
      </x:c>
      <x:c r="F13" s="24">
        <x:f>SUMIFS('sales data'!$N:$N,'sales data'!$B:$B,F$3,'sales data'!$H:$H,$C13,'sales data'!$O:$O,"")</x:f>
        <x:v>67848.566561999993</x:v>
      </x:c>
      <x:c r="G13" s="24">
        <x:f>SUMIFS('sales data'!$N:$N,'sales data'!$B:$B,G$3,'sales data'!$H:$H,$C13,'sales data'!$O:$O,"")</x:f>
        <x:v>6177.0163279999997</x:v>
      </x:c>
      <x:c r="H13" s="24">
        <x:f>SUMIFS('sales data'!$N:$N,'sales data'!$B:$B,H$3,'sales data'!$H:$H,$C13,'sales data'!$O:$O,"")</x:f>
        <x:v>0</x:v>
      </x:c>
      <x:c r="I13" s="24">
        <x:f>SUMIFS('sales data'!$N:$N,'sales data'!$B:$B,I$3,'sales data'!$H:$H,$C13,'sales data'!$O:$O,"")</x:f>
        <x:v>0</x:v>
      </x:c>
      <x:c r="J13" s="24">
        <x:f>SUMIFS('sales data'!$N:$N,'sales data'!$B:$B,J$3,'sales data'!$H:$H,$C13,'sales data'!$O:$O,"")</x:f>
        <x:v>0</x:v>
      </x:c>
      <x:c r="K13" s="24">
        <x:f>SUMIFS('sales data'!$N:$N,'sales data'!$B:$B,K$3,'sales data'!$H:$H,$C13,'sales data'!$O:$O,"")</x:f>
        <x:v>0</x:v>
      </x:c>
      <x:c r="L13" s="24">
        <x:f>SUMIFS('sales data'!$N:$N,'sales data'!$B:$B,L$3,'sales data'!$H:$H,$C13,'sales data'!$O:$O,"")</x:f>
        <x:v>0</x:v>
      </x:c>
      <x:c r="M13" s="24">
        <x:f>SUMIFS('sales data'!$N:$N,'sales data'!$B:$B,M$3,'sales data'!$H:$H,$C13,'sales data'!$O:$O,"")</x:f>
        <x:v>0</x:v>
      </x:c>
      <x:c r="N13" s="24">
        <x:f>SUMIFS('sales data'!$N:$N,'sales data'!$B:$B,N$3,'sales data'!$H:$H,$C13,'sales data'!$O:$O,"")</x:f>
        <x:v>0</x:v>
      </x:c>
      <x:c r="O13" s="24">
        <x:f>SUMIFS('sales data'!$N:$N,'sales data'!$B:$B,O$3,'sales data'!$H:$H,$C13,'sales data'!$O:$O,"")</x:f>
        <x:v>0</x:v>
      </x:c>
      <x:c r="P13" s="24">
        <x:f>SUMIFS('sales data'!$N:$N,'sales data'!$B:$B,P$3,'sales data'!$H:$H,$C13,'sales data'!$O:$O,"")</x:f>
        <x:v>0</x:v>
      </x:c>
      <x:c r="Q13" s="24">
        <x:f>SUMIFS('sales data'!$N:$N,'sales data'!$B:$B,Q$3,'sales data'!$H:$H,$C13,'sales data'!$O:$O,"")</x:f>
        <x:v>0</x:v>
      </x:c>
    </x:row>
    <x:row r="14" spans="2:17" ht="16.5">
      <x:c r="C14" s="589" t="s">
        <x:v>1742</x:v>
      </x:c>
      <x:c r="D14" s="24">
        <x:f t="shared" ref="D14:D15" si="6">SUM(F14:Q14)</x:f>
        <x:v>1628059.3333836002</x:v>
      </x:c>
      <x:c r="F14" s="24">
        <x:f>SUMIFS('sales data'!$N:$N,'sales data'!$B:$B,F$3,'sales data'!$H:$H,$C14,'sales data'!$O:$O,"")</x:f>
        <x:v>932361.78138360009</x:v>
      </x:c>
      <x:c r="G14" s="24">
        <x:f>SUMIFS('sales data'!$N:$N,'sales data'!$B:$B,G$3,'sales data'!$H:$H,$C14,'sales data'!$O:$O,"")</x:f>
        <x:v>695697.55200000003</x:v>
      </x:c>
      <x:c r="H14" s="24">
        <x:f>SUMIFS('sales data'!$N:$N,'sales data'!$B:$B,H$3,'sales data'!$H:$H,$C14,'sales data'!$O:$O,"")</x:f>
        <x:v>0</x:v>
      </x:c>
      <x:c r="I14" s="24">
        <x:f>SUMIFS('sales data'!$N:$N,'sales data'!$B:$B,I$3,'sales data'!$H:$H,$C14,'sales data'!$O:$O,"")</x:f>
        <x:v>0</x:v>
      </x:c>
      <x:c r="J14" s="24">
        <x:f>SUMIFS('sales data'!$N:$N,'sales data'!$B:$B,J$3,'sales data'!$H:$H,$C14,'sales data'!$O:$O,"")</x:f>
        <x:v>0</x:v>
      </x:c>
      <x:c r="K14" s="24">
        <x:f>SUMIFS('sales data'!$N:$N,'sales data'!$B:$B,K$3,'sales data'!$H:$H,$C14,'sales data'!$O:$O,"")</x:f>
        <x:v>0</x:v>
      </x:c>
      <x:c r="L14" s="24">
        <x:f>SUMIFS('sales data'!$N:$N,'sales data'!$B:$B,L$3,'sales data'!$H:$H,$C14,'sales data'!$O:$O,"")</x:f>
        <x:v>0</x:v>
      </x:c>
      <x:c r="M14" s="24">
        <x:f>SUMIFS('sales data'!$N:$N,'sales data'!$B:$B,M$3,'sales data'!$H:$H,$C14,'sales data'!$O:$O,"")</x:f>
        <x:v>0</x:v>
      </x:c>
      <x:c r="N14" s="24">
        <x:f>SUMIFS('sales data'!$N:$N,'sales data'!$B:$B,N$3,'sales data'!$H:$H,$C14,'sales data'!$O:$O,"")</x:f>
        <x:v>0</x:v>
      </x:c>
      <x:c r="O14" s="24">
        <x:f>SUMIFS('sales data'!$N:$N,'sales data'!$B:$B,O$3,'sales data'!$H:$H,$C14,'sales data'!$O:$O,"")</x:f>
        <x:v>0</x:v>
      </x:c>
      <x:c r="P14" s="24">
        <x:f>SUMIFS('sales data'!$N:$N,'sales data'!$B:$B,P$3,'sales data'!$H:$H,$C14,'sales data'!$O:$O,"")</x:f>
        <x:v>0</x:v>
      </x:c>
      <x:c r="Q14" s="24">
        <x:f>SUMIFS('sales data'!$N:$N,'sales data'!$B:$B,Q$3,'sales data'!$H:$H,$C14,'sales data'!$O:$O,"")</x:f>
        <x:v>0</x:v>
      </x:c>
    </x:row>
    <x:row r="15" spans="2:17" ht="16.5">
      <x:c r="C15" s="589" t="s">
        <x:v>95</x:v>
      </x:c>
      <x:c r="D15" s="24">
        <x:f t="shared" si="6"/>
        <x:v>22467109.699660003</x:v>
      </x:c>
      <x:c r="F15" s="24">
        <x:f>SUMIFS('sales data'!$N:$N,'sales data'!$B:$B,F$3,'sales data'!$H:$H,$C15,'sales data'!$O:$O,"")</x:f>
        <x:v>15656373.095440002</x:v>
      </x:c>
      <x:c r="G15" s="24">
        <x:f>SUMIFS('sales data'!$N:$N,'sales data'!$B:$B,G$3,'sales data'!$H:$H,$C15,'sales data'!$O:$O,"")</x:f>
        <x:v>6810736.6042199992</x:v>
      </x:c>
      <x:c r="H15" s="24">
        <x:f>SUMIFS('sales data'!$N:$N,'sales data'!$B:$B,H$3,'sales data'!$H:$H,$C15,'sales data'!$O:$O,"")</x:f>
        <x:v>0</x:v>
      </x:c>
      <x:c r="I15" s="24">
        <x:f>SUMIFS('sales data'!$N:$N,'sales data'!$B:$B,I$3,'sales data'!$H:$H,$C15,'sales data'!$O:$O,"")</x:f>
        <x:v>0</x:v>
      </x:c>
      <x:c r="J15" s="24">
        <x:f>SUMIFS('sales data'!$N:$N,'sales data'!$B:$B,J$3,'sales data'!$H:$H,$C15,'sales data'!$O:$O,"")</x:f>
        <x:v>0</x:v>
      </x:c>
      <x:c r="K15" s="24">
        <x:f>SUMIFS('sales data'!$N:$N,'sales data'!$B:$B,K$3,'sales data'!$H:$H,$C15,'sales data'!$O:$O,"")</x:f>
        <x:v>0</x:v>
      </x:c>
      <x:c r="L15" s="24">
        <x:f>SUMIFS('sales data'!$N:$N,'sales data'!$B:$B,L$3,'sales data'!$H:$H,$C15,'sales data'!$O:$O,"")</x:f>
        <x:v>0</x:v>
      </x:c>
      <x:c r="M15" s="24">
        <x:f>SUMIFS('sales data'!$N:$N,'sales data'!$B:$B,M$3,'sales data'!$H:$H,$C15,'sales data'!$O:$O,"")</x:f>
        <x:v>0</x:v>
      </x:c>
      <x:c r="N15" s="24">
        <x:f>SUMIFS('sales data'!$N:$N,'sales data'!$B:$B,N$3,'sales data'!$H:$H,$C15,'sales data'!$O:$O,"")</x:f>
        <x:v>0</x:v>
      </x:c>
      <x:c r="O15" s="24">
        <x:f>SUMIFS('sales data'!$N:$N,'sales data'!$B:$B,O$3,'sales data'!$H:$H,$C15,'sales data'!$O:$O,"")</x:f>
        <x:v>0</x:v>
      </x:c>
      <x:c r="P15" s="24">
        <x:f>SUMIFS('sales data'!$N:$N,'sales data'!$B:$B,P$3,'sales data'!$H:$H,$C15,'sales data'!$O:$O,"")</x:f>
        <x:v>0</x:v>
      </x:c>
      <x:c r="Q15" s="24">
        <x:f>SUMIFS('sales data'!$N:$N,'sales data'!$B:$B,Q$3,'sales data'!$H:$H,$C15,'sales data'!$O:$O,"")</x:f>
        <x:v>0</x:v>
      </x:c>
    </x:row>
    <x:row r="16" spans="2:17" ht="16.5">
      <x:c r="B16" s="24"/>
      <x:c r="C16" s="194" t="s">
        <x:v>177</x:v>
      </x:c>
      <x:c r="D16" s="195"/>
      <x:c r="E16" s="195"/>
      <x:c r="F16" s="852">
        <x:f>SUMIFS('sales data'!$N:$N,'sales data'!$B:$B,F3)-F5</x:f>
        <x:v>0</x:v>
      </x:c>
      <x:c r="G16" s="852">
        <x:f>SUMIFS('sales data'!$N:$N,'sales data'!$B:$B,G3)-G5</x:f>
        <x:v>0</x:v>
      </x:c>
      <x:c r="H16" s="195" t="b">
        <x:f>SUMIFS('sales data'!$N:$N,'sales data'!$B:$B,H3)=H5</x:f>
        <x:v>1</x:v>
      </x:c>
      <x:c r="I16" s="195" t="b">
        <x:f>SUMIFS('sales data'!$N:$N,'sales data'!$B:$B,I3)=I5</x:f>
        <x:v>1</x:v>
      </x:c>
      <x:c r="J16" s="195" t="b">
        <x:f>SUMIFS('sales data'!$N:$N,'sales data'!$B:$B,J3)=J5</x:f>
        <x:v>1</x:v>
      </x:c>
      <x:c r="K16" s="195" t="b">
        <x:f>SUMIFS('sales data'!$N:$N,'sales data'!$B:$B,K3)=K5</x:f>
        <x:v>1</x:v>
      </x:c>
      <x:c r="L16" s="195" t="b">
        <x:f>SUMIFS('sales data'!$N:$N,'sales data'!$B:$B,L3)=L5</x:f>
        <x:v>1</x:v>
      </x:c>
      <x:c r="M16" s="195" t="b">
        <x:f>SUMIFS('sales data'!$N:$N,'sales data'!$B:$B,M3)=M5</x:f>
        <x:v>1</x:v>
      </x:c>
      <x:c r="N16" s="195" t="b">
        <x:f>SUMIFS('sales data'!$N:$N,'sales data'!$B:$B,N3)=N5</x:f>
        <x:v>1</x:v>
      </x:c>
      <x:c r="O16" s="195" t="b">
        <x:f>SUMIFS('sales data'!$N:$N,'sales data'!$B:$B,O3)=O5</x:f>
        <x:v>1</x:v>
      </x:c>
      <x:c r="P16" s="195" t="b">
        <x:f>SUMIFS('sales data'!$N:$N,'sales data'!$B:$B,P3)=P5</x:f>
        <x:v>1</x:v>
      </x:c>
      <x:c r="Q16" s="195" t="b">
        <x:f>SUMIFS('sales data'!$N:$N,'sales data'!$B:$B,Q3)=Q5</x:f>
        <x:v>1</x:v>
      </x:c>
    </x:row>
    <x:row r="17" spans="2:18" s="22" customFormat="1" ht="16.5">
      <x:c r="B17" s="55" t="s">
        <x:v>178</x:v>
      </x:c>
      <x:c r="C17" s="55" t="s">
        <x:v>179</x:v>
      </x:c>
      <x:c r="D17" s="54">
        <x:f t="shared" si="5"/>
        <x:v>6826019.2217359999</x:v>
      </x:c>
      <x:c r="E17" s="54"/>
      <x:c r="F17" s="54">
        <x:f>SUM(F18:F21)</x:f>
        <x:v>6827880.0576360002</x:v>
      </x:c>
      <x:c r="G17" s="54">
        <x:f t="shared" ref="G17:Q17" si="7">SUM(G18:G21)</x:f>
        <x:v>-1860.8359</x:v>
      </x:c>
      <x:c r="H17" s="54">
        <x:f t="shared" si="7"/>
        <x:v>0</x:v>
      </x:c>
      <x:c r="I17" s="54">
        <x:f t="shared" si="7"/>
        <x:v>0</x:v>
      </x:c>
      <x:c r="J17" s="54">
        <x:f t="shared" si="7"/>
        <x:v>0</x:v>
      </x:c>
      <x:c r="K17" s="54">
        <x:f t="shared" si="7"/>
        <x:v>0</x:v>
      </x:c>
      <x:c r="L17" s="54">
        <x:f t="shared" si="7"/>
        <x:v>0</x:v>
      </x:c>
      <x:c r="M17" s="54">
        <x:f t="shared" si="7"/>
        <x:v>0</x:v>
      </x:c>
      <x:c r="N17" s="54">
        <x:f t="shared" si="7"/>
        <x:v>0</x:v>
      </x:c>
      <x:c r="O17" s="54">
        <x:f t="shared" si="7"/>
        <x:v>0</x:v>
      </x:c>
      <x:c r="P17" s="54">
        <x:f t="shared" si="7"/>
        <x:v>0</x:v>
      </x:c>
      <x:c r="Q17" s="54">
        <x:f t="shared" si="7"/>
        <x:v>0</x:v>
      </x:c>
    </x:row>
    <x:row r="18" spans="2:18">
      <x:c r="B18" s="572" t="s">
        <x:v>180</x:v>
      </x:c>
      <x:c r="C18" s="572" t="s">
        <x:v>1744</x:v>
      </x:c>
      <x:c r="D18" s="24">
        <x:f t="shared" si="5"/>
        <x:v>0</x:v>
      </x:c>
      <x:c r="F18" s="24">
        <x:f>SUMIFS('sales data'!$N:$N,'sales data'!$B:$B,F$3,'sales data'!$H:$H,$C18,'sales data'!$O:$O,"")</x:f>
        <x:v>0</x:v>
      </x:c>
      <x:c r="G18" s="24">
        <x:f>SUMIFS('sales data'!$N:$N,'sales data'!$B:$B,G$3,'sales data'!$H:$H,$C18,'sales data'!$O:$O,"")</x:f>
        <x:v>0</x:v>
      </x:c>
      <x:c r="H18" s="24">
        <x:f>SUMIFS('sales data'!$N:$N,'sales data'!$B:$B,H$3,'sales data'!$H:$H,$C18,'sales data'!$O:$O,"")</x:f>
        <x:v>0</x:v>
      </x:c>
      <x:c r="I18" s="24">
        <x:f>SUMIFS('sales data'!$N:$N,'sales data'!$B:$B,I$3,'sales data'!$H:$H,$C18,'sales data'!$O:$O,"")</x:f>
        <x:v>0</x:v>
      </x:c>
      <x:c r="J18" s="24">
        <x:f>SUMIFS('sales data'!$N:$N,'sales data'!$B:$B,J$3,'sales data'!$H:$H,$C18,'sales data'!$O:$O,"")</x:f>
        <x:v>0</x:v>
      </x:c>
      <x:c r="K18" s="24">
        <x:f>SUMIFS('sales data'!$N:$N,'sales data'!$B:$B,K$3,'sales data'!$H:$H,$C18,'sales data'!$O:$O,"")</x:f>
        <x:v>0</x:v>
      </x:c>
      <x:c r="L18" s="24">
        <x:f>SUMIFS('sales data'!$N:$N,'sales data'!$B:$B,L$3,'sales data'!$H:$H,$C18,'sales data'!$O:$O,"")</x:f>
        <x:v>0</x:v>
      </x:c>
      <x:c r="M18" s="24">
        <x:f>SUMIFS('sales data'!$N:$N,'sales data'!$B:$B,M$3,'sales data'!$H:$H,$C18,'sales data'!$O:$O,"")</x:f>
        <x:v>0</x:v>
      </x:c>
      <x:c r="N18" s="24">
        <x:f>SUMIFS('sales data'!$N:$N,'sales data'!$B:$B,N$3,'sales data'!$H:$H,$C18,'sales data'!$O:$O,"")</x:f>
        <x:v>0</x:v>
      </x:c>
      <x:c r="O18" s="24">
        <x:f>SUMIFS('sales data'!$N:$N,'sales data'!$B:$B,O$3,'sales data'!$H:$H,$C18,'sales data'!$O:$O,"")</x:f>
        <x:v>0</x:v>
      </x:c>
      <x:c r="P18" s="24">
        <x:f>SUMIFS('sales data'!$N:$N,'sales data'!$B:$B,P$3,'sales data'!$H:$H,$C18,'sales data'!$O:$O,"")</x:f>
        <x:v>0</x:v>
      </x:c>
      <x:c r="Q18" s="24">
        <x:f>SUMIFS('sales data'!$N:$N,'sales data'!$B:$B,Q$3,'sales data'!$H:$H,$C18,'sales data'!$O:$O,"")</x:f>
        <x:v>0</x:v>
      </x:c>
    </x:row>
    <x:row r="19" spans="2:18">
      <x:c r="B19" s="572" t="s">
        <x:v>1421</x:v>
      </x:c>
      <x:c r="C19" s="572" t="s">
        <x:v>1745</x:v>
      </x:c>
      <x:c r="D19" s="24">
        <x:f t="shared" ref="D19" si="8">SUM(F19:Q19)</x:f>
        <x:v>0</x:v>
      </x:c>
      <x:c r="F19" s="24">
        <x:f>SUMIFS('sales data'!$N:$N,'sales data'!$B:$B,F$3,'sales data'!$H:$H,$C19,'sales data'!$O:$O,"")</x:f>
        <x:v>0</x:v>
      </x:c>
      <x:c r="G19" s="24">
        <x:f>SUMIFS('sales data'!$N:$N,'sales data'!$B:$B,G$3,'sales data'!$H:$H,$C19,'sales data'!$O:$O,"")</x:f>
        <x:v>0</x:v>
      </x:c>
      <x:c r="H19" s="24">
        <x:f>SUMIFS('sales data'!$N:$N,'sales data'!$B:$B,H$3,'sales data'!$H:$H,$C19,'sales data'!$O:$O,"")</x:f>
        <x:v>0</x:v>
      </x:c>
      <x:c r="I19" s="24">
        <x:f>SUMIFS('sales data'!$N:$N,'sales data'!$B:$B,I$3,'sales data'!$H:$H,$C19,'sales data'!$O:$O,"")</x:f>
        <x:v>0</x:v>
      </x:c>
      <x:c r="J19" s="24">
        <x:f>SUMIFS('sales data'!$N:$N,'sales data'!$B:$B,J$3,'sales data'!$H:$H,$C19,'sales data'!$O:$O,"")</x:f>
        <x:v>0</x:v>
      </x:c>
      <x:c r="K19" s="24">
        <x:f>SUMIFS('sales data'!$N:$N,'sales data'!$B:$B,K$3,'sales data'!$H:$H,$C19,'sales data'!$O:$O,"")</x:f>
        <x:v>0</x:v>
      </x:c>
      <x:c r="L19" s="24">
        <x:f>SUMIFS('sales data'!$N:$N,'sales data'!$B:$B,L$3,'sales data'!$H:$H,$C19,'sales data'!$O:$O,"")</x:f>
        <x:v>0</x:v>
      </x:c>
      <x:c r="M19" s="24">
        <x:f>SUMIFS('sales data'!$N:$N,'sales data'!$B:$B,M$3,'sales data'!$H:$H,$C19,'sales data'!$O:$O,"")</x:f>
        <x:v>0</x:v>
      </x:c>
      <x:c r="N19" s="24">
        <x:f>SUMIFS('sales data'!$N:$N,'sales data'!$B:$B,N$3,'sales data'!$H:$H,$C19,'sales data'!$O:$O,"")</x:f>
        <x:v>0</x:v>
      </x:c>
      <x:c r="O19" s="24">
        <x:f>SUMIFS('sales data'!$N:$N,'sales data'!$B:$B,O$3,'sales data'!$H:$H,$C19,'sales data'!$O:$O,"")</x:f>
        <x:v>0</x:v>
      </x:c>
      <x:c r="P19" s="24">
        <x:f>SUMIFS('sales data'!$N:$N,'sales data'!$B:$B,P$3,'sales data'!$H:$H,$C19,'sales data'!$O:$O,"")</x:f>
        <x:v>0</x:v>
      </x:c>
      <x:c r="Q19" s="24">
        <x:f>SUMIFS('sales data'!$N:$N,'sales data'!$B:$B,Q$3,'sales data'!$H:$H,$C19,'sales data'!$O:$O,"")</x:f>
        <x:v>0</x:v>
      </x:c>
    </x:row>
    <x:row r="20" spans="2:18">
      <x:c r="B20" s="572" t="s">
        <x:v>181</x:v>
      </x:c>
      <x:c r="C20" s="572" t="s">
        <x:v>1746</x:v>
      </x:c>
      <x:c r="D20" s="24">
        <x:f t="shared" si="5"/>
        <x:v>6826019.2217359999</x:v>
      </x:c>
      <x:c r="F20" s="24">
        <x:f>SUMIFS('sales data'!$N:$N,'sales data'!$B:$B,F$3,'sales data'!$H:$H,$C20,'sales data'!$O:$O,"")+F$22+F$23</x:f>
        <x:v>6827880.0576360002</x:v>
      </x:c>
      <x:c r="G20" s="24">
        <x:f>SUMIFS('sales data'!$N:$N,'sales data'!$B:$B,G$3,'sales data'!$H:$H,$C20,'sales data'!$O:$O,"")+G$22+G$23</x:f>
        <x:v>-1860.8359</x:v>
      </x:c>
      <x:c r="H20" s="24">
        <x:f>SUMIFS('sales data'!$N:$N,'sales data'!$B:$B,H$3,'sales data'!$H:$H,$C20,'sales data'!$O:$O,"")+H$22+H$23</x:f>
        <x:v>0</x:v>
      </x:c>
      <x:c r="I20" s="24">
        <x:f>SUMIFS('sales data'!$N:$N,'sales data'!$B:$B,I$3,'sales data'!$H:$H,$C20,'sales data'!$O:$O,"")+I$22+I$23</x:f>
        <x:v>0</x:v>
      </x:c>
      <x:c r="J20" s="24">
        <x:f>SUMIFS('sales data'!$N:$N,'sales data'!$B:$B,J$3,'sales data'!$H:$H,$C20,'sales data'!$O:$O,"")+J$22+J$23</x:f>
        <x:v>0</x:v>
      </x:c>
      <x:c r="K20" s="24">
        <x:f>SUMIFS('sales data'!$N:$N,'sales data'!$B:$B,K$3,'sales data'!$H:$H,$C20,'sales data'!$O:$O,"")+K$22+K$23</x:f>
        <x:v>0</x:v>
      </x:c>
      <x:c r="L20" s="24">
        <x:f>SUMIFS('sales data'!$N:$N,'sales data'!$B:$B,L$3,'sales data'!$H:$H,$C20,'sales data'!$O:$O,"")+L$22+L$23</x:f>
        <x:v>0</x:v>
      </x:c>
      <x:c r="M20" s="24">
        <x:f>SUMIFS('sales data'!$N:$N,'sales data'!$B:$B,M$3,'sales data'!$H:$H,$C20,'sales data'!$O:$O,"")+M$22+M$23</x:f>
        <x:v>0</x:v>
      </x:c>
      <x:c r="N20" s="24">
        <x:f>SUMIFS('sales data'!$N:$N,'sales data'!$B:$B,N$3,'sales data'!$H:$H,$C20,'sales data'!$O:$O,"")+N$22+N$23</x:f>
        <x:v>0</x:v>
      </x:c>
      <x:c r="O20" s="24">
        <x:f>SUMIFS('sales data'!$N:$N,'sales data'!$B:$B,O$3,'sales data'!$H:$H,$C20,'sales data'!$O:$O,"")+O$22+O$23</x:f>
        <x:v>0</x:v>
      </x:c>
      <x:c r="P20" s="24">
        <x:f>SUMIFS('sales data'!$N:$N,'sales data'!$B:$B,P$3,'sales data'!$H:$H,$C20,'sales data'!$O:$O,"")+P$22+P$23</x:f>
        <x:v>0</x:v>
      </x:c>
      <x:c r="Q20" s="24">
        <x:f>SUMIFS('sales data'!$N:$N,'sales data'!$B:$B,Q$3,'sales data'!$H:$H,$C20,'sales data'!$O:$O,"")+Q$22+Q$23</x:f>
        <x:v>0</x:v>
      </x:c>
      <x:c r="R20" s="22"/>
    </x:row>
    <x:row r="21" spans="2:18">
      <x:c r="B21" s="572" t="s">
        <x:v>1748</x:v>
      </x:c>
      <x:c r="C21" s="572" t="s">
        <x:v>1749</x:v>
      </x:c>
      <x:c r="D21" s="24">
        <x:f t="shared" si="5"/>
        <x:v>0</x:v>
      </x:c>
      <x:c r="F21" s="24">
        <x:f>+SUMIFS('sales(mold)'!$O:$O,'sales(mold)'!$B:$B,F$3,'sales(mold)'!$I:$I,$C$21)</x:f>
        <x:v>0</x:v>
      </x:c>
      <x:c r="G21" s="24">
        <x:f>+SUMIFS('sales(mold)'!$O:$O,'sales(mold)'!$B:$B,G$3,'sales(mold)'!$I:$I,$C$21)</x:f>
        <x:v>0</x:v>
      </x:c>
      <x:c r="H21" s="24">
        <x:f>+SUMIFS('sales(mold)'!$O:$O,'sales(mold)'!$B:$B,H$3,'sales(mold)'!$I:$I,$C$21)</x:f>
        <x:v>0</x:v>
      </x:c>
      <x:c r="I21" s="24">
        <x:f>+SUMIFS('sales(mold)'!$O:$O,'sales(mold)'!$B:$B,I$3,'sales(mold)'!$I:$I,$C$21)</x:f>
        <x:v>0</x:v>
      </x:c>
      <x:c r="J21" s="24">
        <x:f>+SUMIFS('sales(mold)'!$O:$O,'sales(mold)'!$B:$B,J$3,'sales(mold)'!$I:$I,$C$21)</x:f>
        <x:v>0</x:v>
      </x:c>
      <x:c r="K21" s="24">
        <x:f>+SUMIFS('sales(mold)'!$O:$O,'sales(mold)'!$B:$B,K$3,'sales(mold)'!$I:$I,$C$21)</x:f>
        <x:v>0</x:v>
      </x:c>
      <x:c r="L21" s="24">
        <x:f>+SUMIFS('sales(mold)'!$O:$O,'sales(mold)'!$B:$B,L$3,'sales(mold)'!$I:$I,$C$21)</x:f>
        <x:v>0</x:v>
      </x:c>
      <x:c r="M21" s="24">
        <x:f>+SUMIFS('sales(mold)'!$O:$O,'sales(mold)'!$B:$B,M$3,'sales(mold)'!$I:$I,$C$21)</x:f>
        <x:v>0</x:v>
      </x:c>
      <x:c r="N21" s="24">
        <x:f>+SUMIFS('sales(mold)'!$O:$O,'sales(mold)'!$B:$B,N$3,'sales(mold)'!$I:$I,$C$21)</x:f>
        <x:v>0</x:v>
      </x:c>
      <x:c r="O21" s="24">
        <x:f>+SUMIFS('sales(mold)'!$O:$O,'sales(mold)'!$B:$B,O$3,'sales(mold)'!$I:$I,$C$21)</x:f>
        <x:v>0</x:v>
      </x:c>
      <x:c r="P21" s="24">
        <x:f>+SUMIFS('sales(mold)'!$O:$O,'sales(mold)'!$B:$B,P$3,'sales(mold)'!$I:$I,$C$21)</x:f>
        <x:v>0</x:v>
      </x:c>
      <x:c r="Q21" s="24">
        <x:f>+SUMIFS('sales(mold)'!$O:$O,'sales(mold)'!$B:$B,Q$3,'sales(mold)'!$I:$I,$C$21)</x:f>
        <x:v>0</x:v>
      </x:c>
      <x:c r="R21" s="22"/>
    </x:row>
    <x:row r="22" spans="2:18">
      <x:c r="B22" s="572"/>
      <x:c r="C22" s="611" t="s">
        <x:v>1750</x:v>
      </x:c>
      <x:c r="D22" s="609">
        <x:f t="shared" ref="D22:D23" si="9">SUM(F22:Q22)</x:f>
        <x:v>0</x:v>
      </x:c>
      <x:c r="E22" s="609"/>
      <x:c r="F22" s="609">
        <x:f>SUMIFS('sales data'!$N:$N,'sales data'!$B:$B,F$3,'sales data'!$H:$H,$C22,'sales data'!$O:$O,"")</x:f>
        <x:v>0</x:v>
      </x:c>
      <x:c r="G22" s="609">
        <x:f>SUMIFS('sales data'!$N:$N,'sales data'!$B:$B,G$3,'sales data'!$H:$H,$C22,'sales data'!$O:$O,"")</x:f>
        <x:v>0</x:v>
      </x:c>
      <x:c r="H22" s="609">
        <x:f>SUMIFS('sales data'!$N:$N,'sales data'!$B:$B,H$3,'sales data'!$H:$H,$C22,'sales data'!$O:$O,"")</x:f>
        <x:v>0</x:v>
      </x:c>
      <x:c r="I22" s="609">
        <x:f>SUMIFS('sales data'!$N:$N,'sales data'!$B:$B,I$3,'sales data'!$H:$H,$C22,'sales data'!$O:$O,"")</x:f>
        <x:v>0</x:v>
      </x:c>
      <x:c r="J22" s="609">
        <x:f>SUMIFS('sales data'!$N:$N,'sales data'!$B:$B,J$3,'sales data'!$H:$H,$C22,'sales data'!$O:$O,"")</x:f>
        <x:v>0</x:v>
      </x:c>
      <x:c r="K22" s="609">
        <x:f>SUMIFS('sales data'!$N:$N,'sales data'!$B:$B,K$3,'sales data'!$H:$H,$C22,'sales data'!$O:$O,"")</x:f>
        <x:v>0</x:v>
      </x:c>
      <x:c r="L22" s="609">
        <x:f>SUMIFS('sales data'!$N:$N,'sales data'!$B:$B,L$3,'sales data'!$H:$H,$C22,'sales data'!$O:$O,"")</x:f>
        <x:v>0</x:v>
      </x:c>
      <x:c r="M22" s="609">
        <x:f>SUMIFS('sales data'!$N:$N,'sales data'!$B:$B,M$3,'sales data'!$H:$H,$C22,'sales data'!$O:$O,"")</x:f>
        <x:v>0</x:v>
      </x:c>
      <x:c r="N22" s="609">
        <x:f>SUMIFS('sales data'!$N:$N,'sales data'!$B:$B,N$3,'sales data'!$H:$H,$C22,'sales data'!$O:$O,"")</x:f>
        <x:v>0</x:v>
      </x:c>
      <x:c r="O22" s="609">
        <x:f>SUMIFS('sales data'!$N:$N,'sales data'!$B:$B,O$3,'sales data'!$H:$H,$C22,'sales data'!$O:$O,"")</x:f>
        <x:v>0</x:v>
      </x:c>
      <x:c r="P22" s="609">
        <x:f>SUMIFS('sales data'!$N:$N,'sales data'!$B:$B,P$3,'sales data'!$H:$H,$C22,'sales data'!$O:$O,"")</x:f>
        <x:v>0</x:v>
      </x:c>
      <x:c r="Q22" s="609">
        <x:f>SUMIFS('sales data'!$N:$N,'sales data'!$B:$B,Q$3,'sales data'!$H:$H,$C22,'sales data'!$O:$O,"")</x:f>
        <x:v>0</x:v>
      </x:c>
      <x:c r="R22" s="22"/>
    </x:row>
    <x:row r="23" spans="2:18">
      <x:c r="B23" s="572"/>
      <x:c r="C23" s="611" t="s">
        <x:v>1751</x:v>
      </x:c>
      <x:c r="D23" s="609">
        <x:f t="shared" si="9"/>
        <x:v>-2259709.6947999997</x:v>
      </x:c>
      <x:c r="E23" s="610"/>
      <x:c r="F23" s="609">
        <x:f>SUMIFS('sales data'!$N:$N,'sales data'!$B:$B,F$3,'sales data'!$H:$H,$C23,'sales data'!$O:$O,"")</x:f>
        <x:v>-2257848.8588999999</x:v>
      </x:c>
      <x:c r="G23" s="609">
        <x:f>SUMIFS('sales data'!$N:$N,'sales data'!$B:$B,G$3,'sales data'!$H:$H,$C23,'sales data'!$O:$O,"")</x:f>
        <x:v>-1860.8359</x:v>
      </x:c>
      <x:c r="H23" s="609">
        <x:f>SUMIFS('sales data'!$N:$N,'sales data'!$B:$B,H$3,'sales data'!$H:$H,$C23,'sales data'!$O:$O,"")</x:f>
        <x:v>0</x:v>
      </x:c>
      <x:c r="I23" s="609">
        <x:f>SUMIFS('sales data'!$N:$N,'sales data'!$B:$B,I$3,'sales data'!$H:$H,$C23,'sales data'!$O:$O,"")</x:f>
        <x:v>0</x:v>
      </x:c>
      <x:c r="J23" s="609">
        <x:f>SUMIFS('sales data'!$N:$N,'sales data'!$B:$B,J$3,'sales data'!$H:$H,$C23,'sales data'!$O:$O,"")</x:f>
        <x:v>0</x:v>
      </x:c>
      <x:c r="K23" s="609">
        <x:f>SUMIFS('sales data'!$N:$N,'sales data'!$B:$B,K$3,'sales data'!$H:$H,$C23,'sales data'!$O:$O,"")</x:f>
        <x:v>0</x:v>
      </x:c>
      <x:c r="L23" s="609">
        <x:f>SUMIFS('sales data'!$N:$N,'sales data'!$B:$B,L$3,'sales data'!$H:$H,$C23,'sales data'!$O:$O,"")</x:f>
        <x:v>0</x:v>
      </x:c>
      <x:c r="M23" s="609">
        <x:f>SUMIFS('sales data'!$N:$N,'sales data'!$B:$B,M$3,'sales data'!$H:$H,$C23,'sales data'!$O:$O,"")</x:f>
        <x:v>0</x:v>
      </x:c>
      <x:c r="N23" s="609">
        <x:f>SUMIFS('sales data'!$N:$N,'sales data'!$B:$B,N$3,'sales data'!$H:$H,$C23,'sales data'!$O:$O,"")</x:f>
        <x:v>0</x:v>
      </x:c>
      <x:c r="O23" s="609">
        <x:f>SUMIFS('sales data'!$N:$N,'sales data'!$B:$B,O$3,'sales data'!$H:$H,$C23,'sales data'!$O:$O,"")</x:f>
        <x:v>0</x:v>
      </x:c>
      <x:c r="P23" s="609">
        <x:f>SUMIFS('sales data'!$N:$N,'sales data'!$B:$B,P$3,'sales data'!$H:$H,$C23,'sales data'!$O:$O,"")</x:f>
        <x:v>0</x:v>
      </x:c>
      <x:c r="Q23" s="609">
        <x:f>SUMIFS('sales data'!$N:$N,'sales data'!$B:$B,Q$3,'sales data'!$H:$H,$C23,'sales data'!$O:$O,"")</x:f>
        <x:v>0</x:v>
      </x:c>
      <x:c r="R23" s="22"/>
    </x:row>
    <x:row r="24" spans="2:18">
      <x:c r="B24" s="572"/>
      <x:c r="C24" s="591"/>
      <x:c r="D24" s="173"/>
      <x:c r="F24" s="146"/>
      <x:c r="G24" s="146"/>
      <x:c r="H24" s="173"/>
      <x:c r="I24" s="173"/>
      <x:c r="J24" s="173"/>
      <x:c r="K24" s="173"/>
      <x:c r="L24" s="173"/>
      <x:c r="M24" s="173"/>
      <x:c r="N24" s="173"/>
      <x:c r="O24" s="173"/>
      <x:c r="P24" s="173"/>
      <x:c r="Q24" s="173"/>
      <x:c r="R24" s="22"/>
    </x:row>
    <x:row r="25" spans="2:18" s="22" customFormat="1" ht="21.6" customHeight="1">
      <x:c r="B25" s="29" t="s">
        <x:v>183</x:v>
      </x:c>
      <x:c r="C25" s="29" t="s">
        <x:v>184</x:v>
      </x:c>
      <x:c r="D25" s="30">
        <x:f t="shared" si="5"/>
        <x:v>280854528.76056355</x:v>
      </x:c>
      <x:c r="E25" s="30"/>
      <x:c r="F25" s="30">
        <x:f t="shared" ref="F25:Q25" si="10">+F27+F34</x:f>
        <x:v>72379541.770679832</x:v>
      </x:c>
      <x:c r="G25" s="30">
        <x:f t="shared" si="10"/>
        <x:v>105868307.2974478</x:v>
      </x:c>
      <x:c r="H25" s="30">
        <x:f t="shared" si="10"/>
        <x:v>102606679.69243592</x:v>
      </x:c>
      <x:c r="I25" s="30">
        <x:f t="shared" si="10"/>
        <x:v>0</x:v>
      </x:c>
      <x:c r="J25" s="30">
        <x:f t="shared" si="10"/>
        <x:v>0</x:v>
      </x:c>
      <x:c r="K25" s="30">
        <x:f t="shared" si="10"/>
        <x:v>0</x:v>
      </x:c>
      <x:c r="L25" s="30">
        <x:f t="shared" si="10"/>
        <x:v>0</x:v>
      </x:c>
      <x:c r="M25" s="30">
        <x:f t="shared" si="10"/>
        <x:v>0</x:v>
      </x:c>
      <x:c r="N25" s="30">
        <x:f t="shared" si="10"/>
        <x:v>0</x:v>
      </x:c>
      <x:c r="O25" s="30">
        <x:f t="shared" si="10"/>
        <x:v>0</x:v>
      </x:c>
      <x:c r="P25" s="30">
        <x:f t="shared" si="10"/>
        <x:v>0</x:v>
      </x:c>
      <x:c r="Q25" s="30">
        <x:f t="shared" si="10"/>
        <x:v>0</x:v>
      </x:c>
    </x:row>
    <x:row r="26" spans="2:18" s="22" customFormat="1" ht="21.6" customHeight="1">
      <x:c r="B26" s="29"/>
      <x:c r="C26" s="29" t="s">
        <x:v>1814</x:v>
      </x:c>
      <x:c r="D26" s="693">
        <x:f>IFERROR(D25/D$5,)</x:f>
        <x:v>1.9632809999026712</x:v>
      </x:c>
      <x:c r="E26" s="694"/>
      <x:c r="F26" s="693">
        <x:f t="shared" ref="F26:Q26" si="11">IFERROR(F25/F$5,)</x:f>
        <x:v>0.94485480050603199</x:v>
      </x:c>
      <x:c r="G26" s="693">
        <x:f t="shared" si="11"/>
        <x:v>1.5932077894419048</x:v>
      </x:c>
      <x:c r="H26" s="693">
        <x:f t="shared" si="11"/>
        <x:v>0</x:v>
      </x:c>
      <x:c r="I26" s="693">
        <x:f t="shared" si="11"/>
        <x:v>0</x:v>
      </x:c>
      <x:c r="J26" s="693">
        <x:f t="shared" si="11"/>
        <x:v>0</x:v>
      </x:c>
      <x:c r="K26" s="693">
        <x:f t="shared" si="11"/>
        <x:v>0</x:v>
      </x:c>
      <x:c r="L26" s="693">
        <x:f t="shared" si="11"/>
        <x:v>0</x:v>
      </x:c>
      <x:c r="M26" s="693">
        <x:f t="shared" si="11"/>
        <x:v>0</x:v>
      </x:c>
      <x:c r="N26" s="693">
        <x:f t="shared" si="11"/>
        <x:v>0</x:v>
      </x:c>
      <x:c r="O26" s="693">
        <x:f t="shared" si="11"/>
        <x:v>0</x:v>
      </x:c>
      <x:c r="P26" s="693">
        <x:f t="shared" si="11"/>
        <x:v>0</x:v>
      </x:c>
      <x:c r="Q26" s="693">
        <x:f t="shared" si="11"/>
        <x:v>0</x:v>
      </x:c>
    </x:row>
    <x:row r="27" spans="2:18">
      <x:c r="B27" s="35" t="s">
        <x:v>185</x:v>
      </x:c>
      <x:c r="C27" s="35" t="s">
        <x:v>186</x:v>
      </x:c>
      <x:c r="D27" s="36">
        <x:f t="shared" si="5"/>
        <x:v>280810785.73056352</x:v>
      </x:c>
      <x:c r="E27" s="36"/>
      <x:c r="F27" s="36">
        <x:f>+F29+F30+F31-F32-F33</x:f>
        <x:v>72365418.650679827</x:v>
      </x:c>
      <x:c r="G27" s="36">
        <x:f>+G29+G30+G31-G32-G33</x:f>
        <x:v>105838687.3874478</x:v>
      </x:c>
      <x:c r="H27" s="36">
        <x:f t="shared" ref="H27:M27" si="12">+H29+H30+H31-H32-H33</x:f>
        <x:v>102606679.69243592</x:v>
      </x:c>
      <x:c r="I27" s="36">
        <x:f t="shared" si="12"/>
        <x:v>0</x:v>
      </x:c>
      <x:c r="J27" s="36">
        <x:f t="shared" si="12"/>
        <x:v>0</x:v>
      </x:c>
      <x:c r="K27" s="36">
        <x:f t="shared" si="12"/>
        <x:v>0</x:v>
      </x:c>
      <x:c r="L27" s="36">
        <x:f t="shared" si="12"/>
        <x:v>0</x:v>
      </x:c>
      <x:c r="M27" s="36">
        <x:f t="shared" si="12"/>
        <x:v>0</x:v>
      </x:c>
      <x:c r="N27" s="36">
        <x:f t="shared" ref="N27:Q27" si="13">+N29+N30+N31-N32-N33</x:f>
        <x:v>0</x:v>
      </x:c>
      <x:c r="O27" s="36">
        <x:f t="shared" ref="O27" si="14">+O29+O30+O31-O32-O33</x:f>
        <x:v>0</x:v>
      </x:c>
      <x:c r="P27" s="36">
        <x:f t="shared" si="13"/>
        <x:v>0</x:v>
      </x:c>
      <x:c r="Q27" s="36">
        <x:f t="shared" si="13"/>
        <x:v>0</x:v>
      </x:c>
    </x:row>
    <x:row r="28" spans="2:18">
      <x:c r="B28" s="35"/>
      <x:c r="C28" s="35" t="s">
        <x:v>1814</x:v>
      </x:c>
      <x:c r="D28" s="695">
        <x:f>IFERROR(D27/D$6,)</x:f>
        <x:v>2.0613348965324123</x:v>
      </x:c>
      <x:c r="E28" s="36"/>
      <x:c r="F28" s="695">
        <x:f t="shared" ref="F28:Q28" si="15">IFERROR(F27/F$6,)</x:f>
        <x:v>1.0371104805226719</x:v>
      </x:c>
      <x:c r="G28" s="695">
        <x:f t="shared" si="15"/>
        <x:v>1.5927174387480629</x:v>
      </x:c>
      <x:c r="H28" s="695">
        <x:f t="shared" si="15"/>
        <x:v>0</x:v>
      </x:c>
      <x:c r="I28" s="695">
        <x:f t="shared" si="15"/>
        <x:v>0</x:v>
      </x:c>
      <x:c r="J28" s="695">
        <x:f t="shared" si="15"/>
        <x:v>0</x:v>
      </x:c>
      <x:c r="K28" s="695">
        <x:f t="shared" si="15"/>
        <x:v>0</x:v>
      </x:c>
      <x:c r="L28" s="695">
        <x:f t="shared" si="15"/>
        <x:v>0</x:v>
      </x:c>
      <x:c r="M28" s="695">
        <x:f t="shared" si="15"/>
        <x:v>0</x:v>
      </x:c>
      <x:c r="N28" s="695">
        <x:f t="shared" si="15"/>
        <x:v>0</x:v>
      </x:c>
      <x:c r="O28" s="695">
        <x:f t="shared" si="15"/>
        <x:v>0</x:v>
      </x:c>
      <x:c r="P28" s="695">
        <x:f t="shared" si="15"/>
        <x:v>0</x:v>
      </x:c>
      <x:c r="Q28" s="695">
        <x:f t="shared" si="15"/>
        <x:v>0</x:v>
      </x:c>
    </x:row>
    <x:row r="29" spans="2:18">
      <x:c r="B29" s="31" t="s">
        <x:v>187</x:v>
      </x:c>
      <x:c r="C29" s="31" t="s">
        <x:v>188</x:v>
      </x:c>
      <x:c r="D29" s="24">
        <x:f>+F29</x:f>
        <x:v>25971576.08829676</x:v>
      </x:c>
      <x:c r="F29" s="24">
        <x:f>SUMIFS('★Merchandise ledger_Low'!$I:$I,'★Merchandise ledger_Low'!$C:$C,F$3,'★Merchandise ledger_Low'!$F:$F,"total")</x:f>
        <x:v>25971576.08829676</x:v>
      </x:c>
      <x:c r="G29" s="24">
        <x:f>SUMIFS('★Merchandise ledger_Low'!$I:$I,'★Merchandise ledger_Low'!$C:$C,G$3,'★Merchandise ledger_Low'!$F:$F,"total")</x:f>
        <x:v>7356311.8985024216</x:v>
      </x:c>
      <x:c r="H29" s="24">
        <x:f>SUMIFS('★Merchandise ledger_Low'!$I:$I,'★Merchandise ledger_Low'!$C:$C,H$3,'★Merchandise ledger_Low'!$F:$F,"total")</x:f>
        <x:v>102606679.69243592</x:v>
      </x:c>
      <x:c r="I29" s="24">
        <x:f>SUMIFS('★Merchandise ledger_Low'!$I:$I,'★Merchandise ledger_Low'!$C:$C,I$3,'★Merchandise ledger_Low'!$F:$F,"total")</x:f>
        <x:v>0</x:v>
      </x:c>
      <x:c r="J29" s="24">
        <x:f>SUMIFS('★Merchandise ledger_Low'!$I:$I,'★Merchandise ledger_Low'!$C:$C,J$3,'★Merchandise ledger_Low'!$F:$F,"total")</x:f>
        <x:v>0</x:v>
      </x:c>
      <x:c r="K29" s="24">
        <x:f>SUMIFS('★Merchandise ledger_Low'!$I:$I,'★Merchandise ledger_Low'!$C:$C,K$3,'★Merchandise ledger_Low'!$F:$F,"total")</x:f>
        <x:v>0</x:v>
      </x:c>
      <x:c r="L29" s="24">
        <x:f>SUMIFS('★Merchandise ledger_Low'!$I:$I,'★Merchandise ledger_Low'!$C:$C,L$3,'★Merchandise ledger_Low'!$F:$F,"total")</x:f>
        <x:v>0</x:v>
      </x:c>
      <x:c r="M29" s="24">
        <x:f>SUMIFS('★Merchandise ledger_Low'!$I:$I,'★Merchandise ledger_Low'!$C:$C,M$3,'★Merchandise ledger_Low'!$F:$F,"total")</x:f>
        <x:v>0</x:v>
      </x:c>
      <x:c r="N29" s="24">
        <x:f>SUMIFS('★Merchandise ledger_Low'!$I:$I,'★Merchandise ledger_Low'!$C:$C,N$3,'★Merchandise ledger_Low'!$F:$F,"total")</x:f>
        <x:v>0</x:v>
      </x:c>
      <x:c r="O29" s="24">
        <x:f>SUMIFS('★Merchandise ledger_Low'!$I:$I,'★Merchandise ledger_Low'!$C:$C,O$3,'★Merchandise ledger_Low'!$F:$F,"total")</x:f>
        <x:v>0</x:v>
      </x:c>
      <x:c r="P29" s="24">
        <x:f>SUMIFS('★Merchandise ledger_Low'!$I:$I,'★Merchandise ledger_Low'!$C:$C,P$3,'★Merchandise ledger_Low'!$F:$F,"total")</x:f>
        <x:v>0</x:v>
      </x:c>
      <x:c r="Q29" s="24">
        <x:f>SUMIFS('★Merchandise ledger_Low'!$I:$I,'★Merchandise ledger_Low'!$C:$C,Q$3,'★Merchandise ledger_Low'!$F:$F,"total")</x:f>
        <x:v>0</x:v>
      </x:c>
    </x:row>
    <x:row r="30" spans="2:18" ht="16.5">
      <x:c r="B30" s="31" t="s">
        <x:v>189</x:v>
      </x:c>
      <x:c r="C30" s="31" t="s">
        <x:v>190</x:v>
      </x:c>
      <x:c r="D30" s="24">
        <x:f t="shared" si="5"/>
        <x:v>163633272.13787931</x:v>
      </x:c>
      <x:c r="F30" s="24">
        <x:f>SUMIFS('★Merchandise ledger_Low'!$K:$K,'★Merchandise ledger_Low'!$C:$C,F$3,'★Merchandise ledger_Low'!$F:$F,"total")</x:f>
        <x:v>53750154.460885487</x:v>
      </x:c>
      <x:c r="G30" s="24">
        <x:f>SUMIFS('★Merchandise ledger_Low'!$K:$K,'★Merchandise ledger_Low'!$C:$C,G$3,'★Merchandise ledger_Low'!$F:$F,"total")</x:f>
        <x:v>109883117.67699382</x:v>
      </x:c>
      <x:c r="H30" s="24">
        <x:f>SUMIFS('★Merchandise ledger_Low'!$K:$K,'★Merchandise ledger_Low'!$C:$C,H$3,'★Merchandise ledger_Low'!$F:$F,"total")</x:f>
        <x:v>0</x:v>
      </x:c>
      <x:c r="I30" s="24">
        <x:f>SUMIFS('★Merchandise ledger_Low'!$K:$K,'★Merchandise ledger_Low'!$C:$C,I$3,'★Merchandise ledger_Low'!$F:$F,"total")</x:f>
        <x:v>0</x:v>
      </x:c>
      <x:c r="J30" s="24">
        <x:f>SUMIFS('★Merchandise ledger_Low'!$K:$K,'★Merchandise ledger_Low'!$C:$C,J$3,'★Merchandise ledger_Low'!$F:$F,"total")</x:f>
        <x:v>0</x:v>
      </x:c>
      <x:c r="K30" s="24">
        <x:f>SUMIFS('★Merchandise ledger_Low'!$K:$K,'★Merchandise ledger_Low'!$C:$C,K$3,'★Merchandise ledger_Low'!$F:$F,"total")</x:f>
        <x:v>0</x:v>
      </x:c>
      <x:c r="L30" s="24">
        <x:f>SUMIFS('★Merchandise ledger_Low'!$K:$K,'★Merchandise ledger_Low'!$C:$C,L$3,'★Merchandise ledger_Low'!$F:$F,"total")</x:f>
        <x:v>0</x:v>
      </x:c>
      <x:c r="M30" s="24">
        <x:f>SUMIFS('★Merchandise ledger_Low'!$K:$K,'★Merchandise ledger_Low'!$C:$C,M$3,'★Merchandise ledger_Low'!$F:$F,"total")</x:f>
        <x:v>0</x:v>
      </x:c>
      <x:c r="N30" s="24">
        <x:f>SUMIFS('★Merchandise ledger_Low'!$K:$K,'★Merchandise ledger_Low'!$C:$C,N$3,'★Merchandise ledger_Low'!$F:$F,"total")</x:f>
        <x:v>0</x:v>
      </x:c>
      <x:c r="O30" s="24">
        <x:f>SUMIFS('★Merchandise ledger_Low'!$K:$K,'★Merchandise ledger_Low'!$C:$C,O$3,'★Merchandise ledger_Low'!$F:$F,"total")</x:f>
        <x:v>0</x:v>
      </x:c>
      <x:c r="P30" s="24">
        <x:f>SUMIFS('★Merchandise ledger_Low'!$K:$K,'★Merchandise ledger_Low'!$C:$C,P$3,'★Merchandise ledger_Low'!$F:$F,"total")</x:f>
        <x:v>0</x:v>
      </x:c>
      <x:c r="Q30" s="24">
        <x:f>SUMIFS('★Merchandise ledger_Low'!$K:$K,'★Merchandise ledger_Low'!$C:$C,Q$3,'★Merchandise ledger_Low'!$F:$F,"total")</x:f>
        <x:v>0</x:v>
      </x:c>
    </x:row>
    <x:row r="31" spans="2:18" ht="16.5">
      <x:c r="B31" s="31" t="s">
        <x:v>191</x:v>
      </x:c>
      <x:c r="C31" s="31" t="s">
        <x:v>192</x:v>
      </x:c>
      <x:c r="D31" s="24">
        <x:f t="shared" si="5"/>
        <x:v>0</x:v>
      </x:c>
      <x:c r="O31" s="561"/>
    </x:row>
    <x:row r="32" spans="2:18" ht="16.5">
      <x:c r="B32" s="31" t="s">
        <x:v>193</x:v>
      </x:c>
      <x:c r="C32" s="31" t="s">
        <x:v>194</x:v>
      </x:c>
      <x:c r="D32" s="24">
        <x:f t="shared" si="5"/>
        <x:v>0</x:v>
      </x:c>
      <x:c r="F32" s="24">
        <x:f>SUMIFS('★Merchandise ledger_Low'!$T:$T,'★Merchandise ledger_Low'!$C:$C,F$3,'★Merchandise ledger_Low'!$F:$F,"total")</x:f>
        <x:v>0</x:v>
      </x:c>
      <x:c r="G32" s="24">
        <x:f>SUMIFS('★Merchandise ledger_Low'!$T:$T,'★Merchandise ledger_Low'!$C:$C,G$3,'★Merchandise ledger_Low'!$F:$F,"total")</x:f>
        <x:v>0</x:v>
      </x:c>
      <x:c r="H32" s="24">
        <x:f>SUMIFS('★Merchandise ledger_Low'!$T:$T,'★Merchandise ledger_Low'!$C:$C,H$3,'★Merchandise ledger_Low'!$F:$F,"total")</x:f>
        <x:v>0</x:v>
      </x:c>
      <x:c r="I32" s="24">
        <x:f>SUMIFS('★Merchandise ledger_Low'!$T:$T,'★Merchandise ledger_Low'!$C:$C,I$3,'★Merchandise ledger_Low'!$F:$F,"total")</x:f>
        <x:v>0</x:v>
      </x:c>
      <x:c r="J32" s="24">
        <x:f>SUMIFS('★Merchandise ledger_Low'!$T:$T,'★Merchandise ledger_Low'!$C:$C,J$3,'★Merchandise ledger_Low'!$F:$F,"total")</x:f>
        <x:v>0</x:v>
      </x:c>
      <x:c r="K32" s="24">
        <x:f>SUMIFS('★Merchandise ledger_Low'!$T:$T,'★Merchandise ledger_Low'!$C:$C,K$3,'★Merchandise ledger_Low'!$F:$F,"total")</x:f>
        <x:v>0</x:v>
      </x:c>
      <x:c r="L32" s="24">
        <x:f>SUMIFS('★Merchandise ledger_Low'!$T:$T,'★Merchandise ledger_Low'!$C:$C,L$3,'★Merchandise ledger_Low'!$F:$F,"total")</x:f>
        <x:v>0</x:v>
      </x:c>
      <x:c r="M32" s="24">
        <x:f>SUMIFS('★Merchandise ledger_Low'!$T:$T,'★Merchandise ledger_Low'!$C:$C,M$3,'★Merchandise ledger_Low'!$F:$F,"total")</x:f>
        <x:v>0</x:v>
      </x:c>
      <x:c r="N32" s="24">
        <x:f>SUMIFS('★Merchandise ledger_Low'!$T:$T,'★Merchandise ledger_Low'!$C:$C,N$3,'★Merchandise ledger_Low'!$F:$F,"total")</x:f>
        <x:v>0</x:v>
      </x:c>
      <x:c r="O32" s="24">
        <x:f>SUMIFS('★Merchandise ledger_Low'!$T:$T,'★Merchandise ledger_Low'!$C:$C,O$3,'★Merchandise ledger_Low'!$F:$F,"total")</x:f>
        <x:v>0</x:v>
      </x:c>
      <x:c r="P32" s="24">
        <x:f>SUMIFS('★Merchandise ledger_Low'!$T:$T,'★Merchandise ledger_Low'!$C:$C,P$3,'★Merchandise ledger_Low'!$F:$F,"total")</x:f>
        <x:v>0</x:v>
      </x:c>
      <x:c r="Q32" s="24">
        <x:f>SUMIFS('★Merchandise ledger_Low'!$T:$T,'★Merchandise ledger_Low'!$C:$C,Q$3,'★Merchandise ledger_Low'!$F:$F,"total")</x:f>
        <x:v>0</x:v>
      </x:c>
    </x:row>
    <x:row r="33" spans="2:18" ht="16.5">
      <x:c r="B33" s="31" t="s">
        <x:v>195</x:v>
      </x:c>
      <x:c r="C33" s="31" t="s">
        <x:v>196</x:v>
      </x:c>
      <x:c r="D33" s="24">
        <x:f t="shared" si="5"/>
        <x:v>18757054.086550858</x:v>
      </x:c>
      <x:c r="F33" s="24">
        <x:f>SUMIFS('★Merchandise ledger_Low'!$W:$W,'★Merchandise ledger_Low'!$C:$C,F$3,'★Merchandise ledger_Low'!$F:$F,"total")</x:f>
        <x:v>7356311.8985024216</x:v>
      </x:c>
      <x:c r="G33" s="24">
        <x:f>SUMIFS('★Merchandise ledger_Low'!$W:$W,'★Merchandise ledger_Low'!$C:$C,G$3,'★Merchandise ledger_Low'!$F:$F,"total")</x:f>
        <x:v>11400742.188048435</x:v>
      </x:c>
      <x:c r="H33" s="24">
        <x:f>SUMIFS('★Merchandise ledger_Low'!$W:$W,'★Merchandise ledger_Low'!$C:$C,H$3,'★Merchandise ledger_Low'!$F:$F,"total")</x:f>
        <x:v>0</x:v>
      </x:c>
      <x:c r="I33" s="24">
        <x:f>SUMIFS('★Merchandise ledger_Low'!$W:$W,'★Merchandise ledger_Low'!$C:$C,I$3,'★Merchandise ledger_Low'!$F:$F,"total")</x:f>
        <x:v>0</x:v>
      </x:c>
      <x:c r="J33" s="24">
        <x:f>SUMIFS('★Merchandise ledger_Low'!$W:$W,'★Merchandise ledger_Low'!$C:$C,J$3,'★Merchandise ledger_Low'!$F:$F,"total")</x:f>
        <x:v>0</x:v>
      </x:c>
      <x:c r="K33" s="24">
        <x:f>SUMIFS('★Merchandise ledger_Low'!$W:$W,'★Merchandise ledger_Low'!$C:$C,K$3,'★Merchandise ledger_Low'!$F:$F,"total")</x:f>
        <x:v>0</x:v>
      </x:c>
      <x:c r="L33" s="24">
        <x:f>SUMIFS('★Merchandise ledger_Low'!$W:$W,'★Merchandise ledger_Low'!$C:$C,L$3,'★Merchandise ledger_Low'!$F:$F,"total")</x:f>
        <x:v>0</x:v>
      </x:c>
      <x:c r="M33" s="24">
        <x:f>SUMIFS('★Merchandise ledger_Low'!$W:$W,'★Merchandise ledger_Low'!$C:$C,M$3,'★Merchandise ledger_Low'!$F:$F,"total")</x:f>
        <x:v>0</x:v>
      </x:c>
      <x:c r="N33" s="24">
        <x:f>SUMIFS('★Merchandise ledger_Low'!$W:$W,'★Merchandise ledger_Low'!$C:$C,N$3,'★Merchandise ledger_Low'!$F:$F,"total")</x:f>
        <x:v>0</x:v>
      </x:c>
      <x:c r="O33" s="24">
        <x:f>SUMIFS('★Merchandise ledger_Low'!$W:$W,'★Merchandise ledger_Low'!$C:$C,O$3,'★Merchandise ledger_Low'!$F:$F,"total")</x:f>
        <x:v>0</x:v>
      </x:c>
      <x:c r="P33" s="24">
        <x:f>SUMIFS('★Merchandise ledger_Low'!$W:$W,'★Merchandise ledger_Low'!$C:$C,P$3,'★Merchandise ledger_Low'!$F:$F,"total")</x:f>
        <x:v>0</x:v>
      </x:c>
      <x:c r="Q33" s="24">
        <x:f>SUMIFS('★Merchandise ledger_Low'!$W:$W,'★Merchandise ledger_Low'!$C:$C,Q$3,'★Merchandise ledger_Low'!$F:$F,"total")</x:f>
        <x:v>0</x:v>
      </x:c>
    </x:row>
    <x:row r="34" spans="2:18" ht="16.5">
      <x:c r="B34" s="35" t="s">
        <x:v>197</x:v>
      </x:c>
      <x:c r="C34" s="35" t="s">
        <x:v>198</x:v>
      </x:c>
      <x:c r="D34" s="36">
        <x:f t="shared" si="5"/>
        <x:v>43743.03</x:v>
      </x:c>
      <x:c r="E34" s="36"/>
      <x:c r="F34" s="36">
        <x:f>SUM(F35:F38)</x:f>
        <x:v>14123.12</x:v>
      </x:c>
      <x:c r="G34" s="36">
        <x:f t="shared" ref="G34:M34" si="16">SUM(G35:G38)</x:f>
        <x:v>29619.91</x:v>
      </x:c>
      <x:c r="H34" s="36">
        <x:f t="shared" si="16"/>
        <x:v>0</x:v>
      </x:c>
      <x:c r="I34" s="36">
        <x:f t="shared" si="16"/>
        <x:v>0</x:v>
      </x:c>
      <x:c r="J34" s="36">
        <x:f t="shared" si="16"/>
        <x:v>0</x:v>
      </x:c>
      <x:c r="K34" s="36">
        <x:f t="shared" si="16"/>
        <x:v>0</x:v>
      </x:c>
      <x:c r="L34" s="36">
        <x:f t="shared" si="16"/>
        <x:v>0</x:v>
      </x:c>
      <x:c r="M34" s="36">
        <x:f t="shared" si="16"/>
        <x:v>0</x:v>
      </x:c>
      <x:c r="N34" s="36">
        <x:f t="shared" ref="N34:Q34" si="17">SUM(N35:N38)</x:f>
        <x:v>0</x:v>
      </x:c>
      <x:c r="O34" s="36">
        <x:f t="shared" si="17"/>
        <x:v>0</x:v>
      </x:c>
      <x:c r="P34" s="36">
        <x:f t="shared" si="17"/>
        <x:v>0</x:v>
      </x:c>
      <x:c r="Q34" s="36">
        <x:f t="shared" si="17"/>
        <x:v>0</x:v>
      </x:c>
      <x:c r="R34" s="23"/>
    </x:row>
    <x:row r="35" spans="2:18" s="23" customFormat="1" ht="16.5">
      <x:c r="B35" s="23" t="s">
        <x:v>199</x:v>
      </x:c>
      <x:c r="C35" s="23" t="s">
        <x:v>1308</x:v>
      </x:c>
      <x:c r="D35" s="24">
        <x:f>SUM(F35:Q35)</x:f>
        <x:v>0</x:v>
      </x:c>
      <x:c r="E35" s="24"/>
      <x:c r="F35" s="24">
        <x:f>SUMIFS('purchase data'!$M:$M,'purchase data'!$B:$B,F$3,'purchase data'!$H:$H,$C35)</x:f>
        <x:v>0</x:v>
      </x:c>
      <x:c r="G35" s="24">
        <x:f>SUMIFS('purchase data'!$M:$M,'purchase data'!$B:$B,G$3,'purchase data'!$H:$H,$C35)</x:f>
        <x:v>0</x:v>
      </x:c>
      <x:c r="H35" s="24">
        <x:f>SUMIFS('purchase data'!$M:$M,'purchase data'!$B:$B,H$3,'purchase data'!$H:$H,$C35)</x:f>
        <x:v>0</x:v>
      </x:c>
      <x:c r="I35" s="24">
        <x:f>SUMIFS('purchase data'!$M:$M,'purchase data'!$B:$B,I$3,'purchase data'!$H:$H,$C35)</x:f>
        <x:v>0</x:v>
      </x:c>
      <x:c r="J35" s="24">
        <x:f>SUMIFS('purchase data'!$M:$M,'purchase data'!$B:$B,J$3,'purchase data'!$H:$H,$C35)</x:f>
        <x:v>0</x:v>
      </x:c>
      <x:c r="K35" s="24">
        <x:f>SUMIFS('purchase data'!$M:$M,'purchase data'!$B:$B,K$3,'purchase data'!$H:$H,$C35)</x:f>
        <x:v>0</x:v>
      </x:c>
      <x:c r="L35" s="24">
        <x:f>SUMIFS('purchase data'!$M:$M,'purchase data'!$B:$B,L$3,'purchase data'!$H:$H,$C35)</x:f>
        <x:v>0</x:v>
      </x:c>
      <x:c r="M35" s="24">
        <x:f>SUMIFS('purchase data'!$M:$M,'purchase data'!$B:$B,M$3,'purchase data'!$H:$H,$C35)</x:f>
        <x:v>0</x:v>
      </x:c>
      <x:c r="N35" s="24">
        <x:f>SUMIFS('purchase data'!$M:$M,'purchase data'!$B:$B,N$3,'purchase data'!$H:$H,$C35)</x:f>
        <x:v>0</x:v>
      </x:c>
      <x:c r="O35" s="24">
        <x:f>SUMIFS('purchase data'!$M:$M,'purchase data'!$B:$B,O$3,'purchase data'!$H:$H,$C35)</x:f>
        <x:v>0</x:v>
      </x:c>
      <x:c r="P35" s="24">
        <x:f>SUMIFS('purchase data'!$M:$M,'purchase data'!$B:$B,P$3,'purchase data'!$H:$H,$C35)</x:f>
        <x:v>0</x:v>
      </x:c>
      <x:c r="Q35" s="24">
        <x:f>SUMIFS('purchase data'!$M:$M,'purchase data'!$B:$B,Q$3,'purchase data'!$H:$H,$C35)</x:f>
        <x:v>0</x:v>
      </x:c>
    </x:row>
    <x:row r="36" spans="2:18" s="23" customFormat="1" ht="16.5">
      <x:c r="B36" s="23" t="s">
        <x:v>436</x:v>
      </x:c>
      <x:c r="C36" s="23" t="s">
        <x:v>1307</x:v>
      </x:c>
      <x:c r="D36" s="24">
        <x:f t="shared" si="5"/>
        <x:v>0</x:v>
      </x:c>
      <x:c r="E36" s="24"/>
      <x:c r="F36" s="24">
        <x:f>SUMIFS('purchase data'!$M:$M,'purchase data'!$B:$B,F$3,'purchase data'!$H:$H,$C36)</x:f>
        <x:v>0</x:v>
      </x:c>
      <x:c r="G36" s="24">
        <x:f>SUMIFS('purchase data'!$M:$M,'purchase data'!$B:$B,G$3,'purchase data'!$H:$H,$C36)</x:f>
        <x:v>0</x:v>
      </x:c>
      <x:c r="H36" s="24">
        <x:f>SUMIFS('purchase data'!$M:$M,'purchase data'!$B:$B,H$3,'purchase data'!$H:$H,$C36)</x:f>
        <x:v>0</x:v>
      </x:c>
      <x:c r="I36" s="24">
        <x:f>SUMIFS('purchase data'!$M:$M,'purchase data'!$B:$B,I$3,'purchase data'!$H:$H,$C36)</x:f>
        <x:v>0</x:v>
      </x:c>
      <x:c r="J36" s="24">
        <x:f>SUMIFS('purchase data'!$M:$M,'purchase data'!$B:$B,J$3,'purchase data'!$H:$H,$C36)</x:f>
        <x:v>0</x:v>
      </x:c>
      <x:c r="K36" s="24">
        <x:f>SUMIFS('purchase data'!$M:$M,'purchase data'!$B:$B,K$3,'purchase data'!$H:$H,$C36)</x:f>
        <x:v>0</x:v>
      </x:c>
      <x:c r="L36" s="24">
        <x:f>SUMIFS('purchase data'!$M:$M,'purchase data'!$B:$B,L$3,'purchase data'!$H:$H,$C36)</x:f>
        <x:v>0</x:v>
      </x:c>
      <x:c r="M36" s="24">
        <x:f>SUMIFS('purchase data'!$M:$M,'purchase data'!$B:$B,M$3,'purchase data'!$H:$H,$C36)</x:f>
        <x:v>0</x:v>
      </x:c>
      <x:c r="N36" s="24">
        <x:f>SUMIFS('purchase data'!$M:$M,'purchase data'!$B:$B,N$3,'purchase data'!$H:$H,$C36)</x:f>
        <x:v>0</x:v>
      </x:c>
      <x:c r="O36" s="24">
        <x:f>SUMIFS('purchase data'!$M:$M,'purchase data'!$B:$B,O$3,'purchase data'!$H:$H,$C36)</x:f>
        <x:v>0</x:v>
      </x:c>
      <x:c r="P36" s="24">
        <x:f>SUMIFS('purchase data'!$M:$M,'purchase data'!$B:$B,P$3,'purchase data'!$H:$H,$C36)</x:f>
        <x:v>0</x:v>
      </x:c>
      <x:c r="Q36" s="24">
        <x:f>SUMIFS('purchase data'!$M:$M,'purchase data'!$B:$B,Q$3,'purchase data'!$H:$H,$C36)</x:f>
        <x:v>0</x:v>
      </x:c>
    </x:row>
    <x:row r="37" spans="2:18" s="23" customFormat="1" ht="16.5">
      <x:c r="B37" s="20" t="s">
        <x:v>1417</x:v>
      </x:c>
      <x:c r="C37" s="20" t="s">
        <x:v>1418</x:v>
      </x:c>
      <x:c r="D37" s="24">
        <x:f t="shared" si="5"/>
        <x:v>43743.03</x:v>
      </x:c>
      <x:c r="E37" s="24"/>
      <x:c r="F37" s="24">
        <x:f>SUMIFS('purchase data'!$M:$M,'purchase data'!$B:$B,F$3,'purchase data'!$H:$H,$C37)</x:f>
        <x:v>14123.12</x:v>
      </x:c>
      <x:c r="G37" s="24">
        <x:f>SUMIFS('purchase data'!$M:$M,'purchase data'!$B:$B,G$3,'purchase data'!$H:$H,$C37)</x:f>
        <x:v>29619.91</x:v>
      </x:c>
      <x:c r="H37" s="24">
        <x:f>SUMIFS('purchase data'!$M:$M,'purchase data'!$B:$B,H$3,'purchase data'!$H:$H,$C37)</x:f>
        <x:v>0</x:v>
      </x:c>
      <x:c r="I37" s="24">
        <x:f>SUMIFS('purchase data'!$M:$M,'purchase data'!$B:$B,I$3,'purchase data'!$H:$H,$C37)</x:f>
        <x:v>0</x:v>
      </x:c>
      <x:c r="J37" s="24">
        <x:f>SUMIFS('purchase data'!$M:$M,'purchase data'!$B:$B,J$3,'purchase data'!$H:$H,$C37)</x:f>
        <x:v>0</x:v>
      </x:c>
      <x:c r="K37" s="24">
        <x:f>SUMIFS('purchase data'!$M:$M,'purchase data'!$B:$B,K$3,'purchase data'!$H:$H,$C37)</x:f>
        <x:v>0</x:v>
      </x:c>
      <x:c r="L37" s="24">
        <x:f>SUMIFS('purchase data'!$M:$M,'purchase data'!$B:$B,L$3,'purchase data'!$H:$H,$C37)</x:f>
        <x:v>0</x:v>
      </x:c>
      <x:c r="M37" s="24">
        <x:f>SUMIFS('purchase data'!$M:$M,'purchase data'!$B:$B,M$3,'purchase data'!$H:$H,$C37)</x:f>
        <x:v>0</x:v>
      </x:c>
      <x:c r="N37" s="24">
        <x:f>SUMIFS('purchase data'!$M:$M,'purchase data'!$B:$B,N$3,'purchase data'!$H:$H,$C37)</x:f>
        <x:v>0</x:v>
      </x:c>
      <x:c r="O37" s="24">
        <x:f>SUMIFS('purchase data'!$M:$M,'purchase data'!$B:$B,O$3,'purchase data'!$H:$H,$C37)</x:f>
        <x:v>0</x:v>
      </x:c>
      <x:c r="P37" s="24">
        <x:f>SUMIFS('purchase data'!$M:$M,'purchase data'!$B:$B,P$3,'purchase data'!$H:$H,$C37)</x:f>
        <x:v>0</x:v>
      </x:c>
      <x:c r="Q37" s="24">
        <x:f>SUMIFS('purchase data'!$M:$M,'purchase data'!$B:$B,Q$3,'purchase data'!$H:$H,$C37)</x:f>
        <x:v>0</x:v>
      </x:c>
    </x:row>
    <x:row r="38" spans="2:18" ht="16.5">
      <x:c r="B38" s="20" t="s">
        <x:v>1379</x:v>
      </x:c>
      <x:c r="C38" s="20" t="s">
        <x:v>200</x:v>
      </x:c>
      <x:c r="D38" s="24">
        <x:f t="shared" si="5"/>
        <x:v>0</x:v>
      </x:c>
      <x:c r="R38" s="22"/>
    </x:row>
    <x:row r="39" spans="2:18" s="22" customFormat="1" ht="17.649999999999999" customHeight="1">
      <x:c r="B39" s="29" t="s">
        <x:v>201</x:v>
      </x:c>
      <x:c r="C39" s="29" t="s">
        <x:v>202</x:v>
      </x:c>
      <x:c r="D39" s="30">
        <x:f t="shared" si="5"/>
        <x:v>-137800870.73887089</x:v>
      </x:c>
      <x:c r="E39" s="30"/>
      <x:c r="F39" s="30">
        <x:f t="shared" ref="F39:Q39" si="18">+F5-F25</x:f>
        <x:v>4224336.1287771165</x:v>
      </x:c>
      <x:c r="G39" s="30">
        <x:f t="shared" si="18"/>
        <x:v>-39418527.175212078</x:v>
      </x:c>
      <x:c r="H39" s="30">
        <x:f t="shared" si="18"/>
        <x:v>-102606679.69243592</x:v>
      </x:c>
      <x:c r="I39" s="30">
        <x:f t="shared" si="18"/>
        <x:v>0</x:v>
      </x:c>
      <x:c r="J39" s="30">
        <x:f t="shared" si="18"/>
        <x:v>0</x:v>
      </x:c>
      <x:c r="K39" s="30">
        <x:f t="shared" si="18"/>
        <x:v>0</x:v>
      </x:c>
      <x:c r="L39" s="30">
        <x:f t="shared" si="18"/>
        <x:v>0</x:v>
      </x:c>
      <x:c r="M39" s="30">
        <x:f t="shared" si="18"/>
        <x:v>0</x:v>
      </x:c>
      <x:c r="N39" s="30">
        <x:f t="shared" si="18"/>
        <x:v>0</x:v>
      </x:c>
      <x:c r="O39" s="30">
        <x:f t="shared" si="18"/>
        <x:v>0</x:v>
      </x:c>
      <x:c r="P39" s="30">
        <x:f t="shared" si="18"/>
        <x:v>0</x:v>
      </x:c>
      <x:c r="Q39" s="30">
        <x:f t="shared" si="18"/>
        <x:v>0</x:v>
      </x:c>
      <x:c r="R39" s="567"/>
    </x:row>
    <x:row r="40" spans="2:18" s="38" customFormat="1" ht="16.5">
      <x:c r="B40" s="38" t="s">
        <x:v>203</x:v>
      </x:c>
      <x:c r="C40" s="38" t="s">
        <x:v>204</x:v>
      </x:c>
      <x:c r="D40" s="39">
        <x:f>+IFERROR(D39/D5,)</x:f>
        <x:v>-0.96328099990267124</x:v>
      </x:c>
      <x:c r="E40" s="39"/>
      <x:c r="F40" s="39">
        <x:f t="shared" ref="F40:Q40" si="19">+IFERROR(F39/F5,)</x:f>
        <x:v>5.5145199493967956E-2</x:v>
      </x:c>
      <x:c r="G40" s="39">
        <x:f t="shared" si="19"/>
        <x:v>-0.59320778944190478</x:v>
      </x:c>
      <x:c r="H40" s="39">
        <x:f t="shared" si="19"/>
        <x:v>0</x:v>
      </x:c>
      <x:c r="I40" s="39">
        <x:f t="shared" si="19"/>
        <x:v>0</x:v>
      </x:c>
      <x:c r="J40" s="39">
        <x:f t="shared" si="19"/>
        <x:v>0</x:v>
      </x:c>
      <x:c r="K40" s="39">
        <x:f t="shared" si="19"/>
        <x:v>0</x:v>
      </x:c>
      <x:c r="L40" s="39">
        <x:f t="shared" si="19"/>
        <x:v>0</x:v>
      </x:c>
      <x:c r="M40" s="39">
        <x:f t="shared" si="19"/>
        <x:v>0</x:v>
      </x:c>
      <x:c r="N40" s="39">
        <x:f t="shared" si="19"/>
        <x:v>0</x:v>
      </x:c>
      <x:c r="O40" s="39">
        <x:f t="shared" si="19"/>
        <x:v>0</x:v>
      </x:c>
      <x:c r="P40" s="39">
        <x:f t="shared" si="19"/>
        <x:v>0</x:v>
      </x:c>
      <x:c r="Q40" s="39">
        <x:f t="shared" si="19"/>
        <x:v>0</x:v>
      </x:c>
      <x:c r="R40" s="22"/>
    </x:row>
    <x:row r="41" spans="2:18" s="22" customFormat="1" ht="18.600000000000001" customHeight="1">
      <x:c r="B41" s="29" t="s">
        <x:v>205</x:v>
      </x:c>
      <x:c r="C41" s="240" t="s">
        <x:v>1310</x:v>
      </x:c>
      <x:c r="D41" s="30">
        <x:f>SUM(F41:Q41)</x:f>
        <x:v>3732292.6500000004</x:v>
      </x:c>
      <x:c r="E41" s="30">
        <x:f>E42+E43+E44+E45+E46+E47+E48</x:f>
        <x:v>0</x:v>
      </x:c>
      <x:c r="F41" s="30">
        <x:f t="shared" ref="F41:Q41" si="20">SUM(F42:F48)</x:f>
        <x:v>1545174.32</x:v>
      </x:c>
      <x:c r="G41" s="30">
        <x:f t="shared" si="20"/>
        <x:v>2187118.33</x:v>
      </x:c>
      <x:c r="H41" s="30">
        <x:f t="shared" si="20"/>
        <x:v>0</x:v>
      </x:c>
      <x:c r="I41" s="30">
        <x:f t="shared" si="20"/>
        <x:v>0</x:v>
      </x:c>
      <x:c r="J41" s="30">
        <x:f t="shared" si="20"/>
        <x:v>0</x:v>
      </x:c>
      <x:c r="K41" s="30">
        <x:f t="shared" si="20"/>
        <x:v>0</x:v>
      </x:c>
      <x:c r="L41" s="30">
        <x:f t="shared" si="20"/>
        <x:v>0</x:v>
      </x:c>
      <x:c r="M41" s="30">
        <x:f t="shared" si="20"/>
        <x:v>0</x:v>
      </x:c>
      <x:c r="N41" s="30">
        <x:f t="shared" si="20"/>
        <x:v>0</x:v>
      </x:c>
      <x:c r="O41" s="30">
        <x:f t="shared" si="20"/>
        <x:v>0</x:v>
      </x:c>
      <x:c r="P41" s="30">
        <x:f t="shared" si="20"/>
        <x:v>0</x:v>
      </x:c>
      <x:c r="Q41" s="30">
        <x:f t="shared" si="20"/>
        <x:v>0</x:v>
      </x:c>
      <x:c r="R41" s="20"/>
    </x:row>
    <x:row r="42" spans="2:18" ht="16.5">
      <x:c r="C42" s="599" t="s">
        <x:v>207</x:v>
      </x:c>
      <x:c r="D42" s="24">
        <x:f>SUM(F42:Q42)</x:f>
        <x:v>136263.82</x:v>
      </x:c>
      <x:c r="E42" s="37"/>
      <x:c r="F42" s="37">
        <x:v>74012.66</x:v>
      </x:c>
      <x:c r="G42" s="37">
        <x:v>62251.16</x:v>
      </x:c>
      <x:c r="H42" s="37"/>
      <x:c r="I42" s="37"/>
      <x:c r="J42" s="37"/>
      <x:c r="K42" s="37"/>
      <x:c r="L42" s="37"/>
      <x:c r="M42" s="37"/>
      <x:c r="N42" s="37"/>
      <x:c r="O42" s="37"/>
      <x:c r="P42" s="559"/>
      <x:c r="Q42" s="37"/>
    </x:row>
    <x:row r="43" spans="2:18" ht="16.5">
      <x:c r="C43" s="599" t="s">
        <x:v>208</x:v>
      </x:c>
      <x:c r="D43" s="24">
        <x:f t="shared" ref="D43:D48" si="21">SUM(F43:Q43)</x:f>
        <x:v>0</x:v>
      </x:c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</x:row>
    <x:row r="44" spans="2:18" ht="16.5">
      <x:c r="C44" s="599" t="s">
        <x:v>209</x:v>
      </x:c>
      <x:c r="D44" s="24">
        <x:f t="shared" si="21"/>
        <x:v>2297201</x:v>
      </x:c>
      <x:c r="E44" s="37"/>
      <x:c r="F44" s="37">
        <x:v>865151</x:v>
      </x:c>
      <x:c r="G44" s="37">
        <x:v>1432050</x:v>
      </x:c>
      <x:c r="H44" s="37"/>
      <x:c r="I44" s="37"/>
      <x:c r="J44" s="37"/>
      <x:c r="K44" s="37"/>
      <x:c r="L44" s="37"/>
      <x:c r="M44" s="37"/>
      <x:c r="N44" s="37"/>
      <x:c r="O44" s="37"/>
      <x:c r="P44" s="559"/>
      <x:c r="Q44" s="37"/>
    </x:row>
    <x:row r="45" spans="2:18" ht="16.5">
      <x:c r="C45" s="599" t="s">
        <x:v>1757</x:v>
      </x:c>
      <x:c r="D45" s="24">
        <x:f t="shared" si="21"/>
        <x:v>159863.26999999999</x:v>
      </x:c>
      <x:c r="E45" s="37"/>
      <x:c r="F45" s="37"/>
      <x:c r="G45" s="37">
        <x:v>159863.26999999999</x:v>
      </x:c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</x:row>
    <x:row r="46" spans="2:18" ht="16.5">
      <x:c r="C46" s="599" t="s">
        <x:v>1758</x:v>
      </x:c>
      <x:c r="D46" s="24">
        <x:f t="shared" si="21"/>
        <x:v>100468.19</x:v>
      </x:c>
      <x:c r="E46" s="37"/>
      <x:c r="F46" s="37">
        <x:v>100468.19</x:v>
      </x:c>
      <x:c r="G46" s="37"/>
      <x:c r="H46" s="37"/>
      <x:c r="J46" s="37"/>
      <x:c r="K46" s="37"/>
      <x:c r="L46" s="37"/>
      <x:c r="M46" s="37"/>
      <x:c r="N46" s="37"/>
      <x:c r="O46" s="37"/>
      <x:c r="P46" s="37"/>
      <x:c r="Q46" s="37"/>
    </x:row>
    <x:row r="47" spans="2:18" ht="16.5">
      <x:c r="C47" s="599" t="s">
        <x:v>1759</x:v>
      </x:c>
      <x:c r="D47" s="24">
        <x:f t="shared" si="21"/>
        <x:v>950919.2</x:v>
      </x:c>
      <x:c r="E47" s="37"/>
      <x:c r="F47" s="37">
        <x:v>420555</x:v>
      </x:c>
      <x:c r="G47" s="37">
        <x:v>530364.19999999995</x:v>
      </x:c>
      <x:c r="H47" s="37"/>
      <x:c r="I47" s="37"/>
      <x:c r="J47" s="37"/>
      <x:c r="K47" s="37"/>
      <x:c r="L47" s="37"/>
      <x:c r="M47" s="37"/>
      <x:c r="N47" s="37"/>
      <x:c r="O47" s="37"/>
      <x:c r="P47" s="559"/>
      <x:c r="Q47" s="37"/>
    </x:row>
    <x:row r="48" spans="2:18" ht="16.5">
      <x:c r="C48" s="600" t="s">
        <x:v>213</x:v>
      </x:c>
      <x:c r="D48" s="24">
        <x:f t="shared" si="21"/>
        <x:v>87577.17</x:v>
      </x:c>
      <x:c r="E48" s="37"/>
      <x:c r="F48" s="37">
        <x:v>84987.47</x:v>
      </x:c>
      <x:c r="G48" s="37">
        <x:v>2589.6999999999998</x:v>
      </x:c>
      <x:c r="H48" s="37"/>
      <x:c r="J48" s="37"/>
      <x:c r="K48" s="37"/>
      <x:c r="L48" s="37"/>
      <x:c r="M48" s="37"/>
      <x:c r="N48" s="37"/>
      <x:c r="O48" s="37"/>
      <x:c r="P48" s="37"/>
      <x:c r="Q48" s="37"/>
    </x:row>
    <x:row r="49" spans="2:18" s="22" customFormat="1" ht="18.600000000000001" customHeight="1">
      <x:c r="B49" s="29" t="s">
        <x:v>205</x:v>
      </x:c>
      <x:c r="C49" s="240" t="s">
        <x:v>1419</x:v>
      </x:c>
      <x:c r="D49" s="30">
        <x:f>SUM(F49:Q49)</x:f>
        <x:v>17690840.775528409</x:v>
      </x:c>
      <x:c r="E49" s="30">
        <x:f>E50+E51+E52+E53+E54+E55+E56</x:f>
        <x:v>0</x:v>
      </x:c>
      <x:c r="F49" s="30">
        <x:f t="shared" ref="F49:Q49" si="22">SUM(F50:F66)</x:f>
        <x:v>7891350.0672000051</x:v>
      </x:c>
      <x:c r="G49" s="30">
        <x:f t="shared" si="22"/>
        <x:v>8755565.1961111538</x:v>
      </x:c>
      <x:c r="H49" s="30">
        <x:f t="shared" si="22"/>
        <x:v>104392.55122172619</x:v>
      </x:c>
      <x:c r="I49" s="30">
        <x:f t="shared" si="22"/>
        <x:v>104392.55122172619</x:v>
      </x:c>
      <x:c r="J49" s="30">
        <x:f t="shared" si="22"/>
        <x:v>104392.55122172619</x:v>
      </x:c>
      <x:c r="K49" s="30">
        <x:f t="shared" si="22"/>
        <x:v>104392.55122172619</x:v>
      </x:c>
      <x:c r="L49" s="30">
        <x:f t="shared" si="22"/>
        <x:v>104392.55122172619</x:v>
      </x:c>
      <x:c r="M49" s="30">
        <x:f t="shared" si="22"/>
        <x:v>104392.55122172619</x:v>
      </x:c>
      <x:c r="N49" s="30">
        <x:f t="shared" si="22"/>
        <x:v>104392.55122172619</x:v>
      </x:c>
      <x:c r="O49" s="30">
        <x:f t="shared" si="22"/>
        <x:v>104392.55122172619</x:v>
      </x:c>
      <x:c r="P49" s="30">
        <x:f t="shared" si="22"/>
        <x:v>104392.55122172619</x:v>
      </x:c>
      <x:c r="Q49" s="30">
        <x:f t="shared" si="22"/>
        <x:v>104392.55122172619</x:v>
      </x:c>
      <x:c r="R49" s="20"/>
    </x:row>
    <x:row r="50" spans="2:18" ht="16.5">
      <x:c r="C50" s="601" t="s">
        <x:v>1761</x:v>
      </x:c>
      <x:c r="D50" s="24">
        <x:f>SUM(F50:Q50)</x:f>
        <x:v>7292146.1999999993</x:v>
      </x:c>
      <x:c r="F50" s="24">
        <x:v>3078648.19</x:v>
      </x:c>
      <x:c r="G50" s="24">
        <x:v>4213498.01</x:v>
      </x:c>
      <x:c r="H50" s="301"/>
      <x:c r="I50" s="301"/>
      <x:c r="M50" s="37"/>
      <x:c r="N50" s="37"/>
      <x:c r="Q50" s="37"/>
    </x:row>
    <x:row r="51" spans="2:18" ht="16.5">
      <x:c r="C51" s="600" t="s">
        <x:v>1762</x:v>
      </x:c>
      <x:c r="D51" s="24">
        <x:f t="shared" ref="D51:D65" si="23">SUM(F51:Q51)</x:f>
        <x:v>333437.81</x:v>
      </x:c>
      <x:c r="E51" s="37"/>
      <x:c r="F51" s="24">
        <x:v>264015.64</x:v>
      </x:c>
      <x:c r="G51" s="24">
        <x:v>69422.17</x:v>
      </x:c>
      <x:c r="H51" s="301"/>
      <x:c r="I51" s="301"/>
      <x:c r="M51" s="37"/>
      <x:c r="N51" s="37"/>
      <x:c r="Q51" s="37"/>
    </x:row>
    <x:row r="52" spans="2:18" ht="16.5">
      <x:c r="C52" s="600" t="s">
        <x:v>212</x:v>
      </x:c>
      <x:c r="D52" s="24">
        <x:f t="shared" si="23"/>
        <x:v>1514422.1600000001</x:v>
      </x:c>
      <x:c r="E52" s="37"/>
      <x:c r="F52" s="24">
        <x:v>772633.38</x:v>
      </x:c>
      <x:c r="G52" s="24">
        <x:v>741788.78</x:v>
      </x:c>
      <x:c r="H52" s="301"/>
      <x:c r="I52" s="301"/>
      <x:c r="M52" s="37"/>
      <x:c r="N52" s="37"/>
      <x:c r="Q52" s="37"/>
    </x:row>
    <x:row r="53" spans="2:18" ht="16.5">
      <x:c r="C53" s="600" t="s">
        <x:v>1763</x:v>
      </x:c>
      <x:c r="D53" s="24">
        <x:f t="shared" si="23"/>
        <x:v>391326.16</x:v>
      </x:c>
      <x:c r="E53" s="37"/>
      <x:c r="F53" s="24">
        <x:v>124575.94</x:v>
      </x:c>
      <x:c r="G53" s="24">
        <x:v>266750.21999999997</x:v>
      </x:c>
      <x:c r="H53" s="301"/>
      <x:c r="I53" s="301"/>
      <x:c r="M53" s="37"/>
      <x:c r="N53" s="37"/>
      <x:c r="P53" s="37"/>
      <x:c r="Q53" s="37"/>
    </x:row>
    <x:row r="54" spans="2:18" ht="16.5">
      <x:c r="C54" s="600" t="s">
        <x:v>1764</x:v>
      </x:c>
      <x:c r="D54" s="24">
        <x:f t="shared" si="23"/>
        <x:v>8028.04</x:v>
      </x:c>
      <x:c r="E54" s="37"/>
      <x:c r="F54" s="24">
        <x:v>4747.03</x:v>
      </x:c>
      <x:c r="G54" s="24">
        <x:v>3281.01</x:v>
      </x:c>
      <x:c r="H54" s="301"/>
      <x:c r="I54" s="301"/>
      <x:c r="M54" s="37"/>
      <x:c r="N54" s="37"/>
      <x:c r="P54" s="37"/>
      <x:c r="Q54" s="37"/>
    </x:row>
    <x:row r="55" spans="2:18" ht="16.5">
      <x:c r="C55" s="600" t="s">
        <x:v>224</x:v>
      </x:c>
      <x:c r="D55" s="24">
        <x:f t="shared" si="23"/>
        <x:v>0</x:v>
      </x:c>
      <x:c r="E55" s="37"/>
      <x:c r="F55" s="24">
        <x:v>0</x:v>
      </x:c>
      <x:c r="G55" s="24">
        <x:v>0</x:v>
      </x:c>
      <x:c r="H55" s="301"/>
      <x:c r="I55" s="301"/>
      <x:c r="M55" s="37"/>
      <x:c r="N55" s="37"/>
      <x:c r="P55" s="37"/>
      <x:c r="Q55" s="37"/>
    </x:row>
    <x:row r="56" spans="2:18" ht="16.5">
      <x:c r="C56" s="601" t="s">
        <x:v>1765</x:v>
      </x:c>
      <x:c r="D56" s="24">
        <x:f t="shared" si="23"/>
        <x:v>65923.64</x:v>
      </x:c>
      <x:c r="F56" s="24">
        <x:v>23311.69</x:v>
      </x:c>
      <x:c r="G56" s="24">
        <x:v>42611.95</x:v>
      </x:c>
      <x:c r="H56" s="301"/>
      <x:c r="I56" s="301"/>
      <x:c r="M56" s="37"/>
      <x:c r="N56" s="37"/>
      <x:c r="P56" s="37"/>
      <x:c r="Q56" s="37"/>
    </x:row>
    <x:row r="57" spans="2:18" ht="16.5">
      <x:c r="C57" s="600" t="s">
        <x:v>226</x:v>
      </x:c>
      <x:c r="D57" s="24">
        <x:f t="shared" si="23"/>
        <x:v>129105.2</x:v>
      </x:c>
      <x:c r="E57" s="37"/>
      <x:c r="F57" s="24">
        <x:v>83456.7</x:v>
      </x:c>
      <x:c r="G57" s="24">
        <x:v>45648.5</x:v>
      </x:c>
      <x:c r="H57" s="301"/>
      <x:c r="I57" s="301"/>
      <x:c r="N57" s="37"/>
      <x:c r="P57" s="37"/>
      <x:c r="Q57" s="37"/>
    </x:row>
    <x:row r="58" spans="2:18" ht="16.5">
      <x:c r="C58" s="600" t="s">
        <x:v>1766</x:v>
      </x:c>
      <x:c r="D58" s="24">
        <x:f t="shared" si="23"/>
        <x:v>66993.36</x:v>
      </x:c>
      <x:c r="E58" s="37"/>
      <x:c r="F58" s="24">
        <x:v>36140.53</x:v>
      </x:c>
      <x:c r="G58" s="24">
        <x:v>30852.83</x:v>
      </x:c>
      <x:c r="H58" s="301"/>
      <x:c r="I58" s="301"/>
      <x:c r="M58" s="37"/>
      <x:c r="N58" s="37"/>
      <x:c r="P58" s="37"/>
      <x:c r="Q58" s="37"/>
    </x:row>
    <x:row r="59" spans="2:18" ht="16.5">
      <x:c r="C59" s="600" t="s">
        <x:v>230</x:v>
      </x:c>
      <x:c r="D59" s="24">
        <x:f t="shared" si="23"/>
        <x:v>25271.91</x:v>
      </x:c>
      <x:c r="E59" s="37"/>
      <x:c r="F59" s="24">
        <x:v>13969.85</x:v>
      </x:c>
      <x:c r="G59" s="24">
        <x:v>11302.06</x:v>
      </x:c>
      <x:c r="H59" s="301"/>
      <x:c r="I59" s="301"/>
      <x:c r="M59" s="37"/>
      <x:c r="N59" s="37"/>
      <x:c r="P59" s="37"/>
      <x:c r="Q59" s="37"/>
    </x:row>
    <x:row r="60" spans="2:18" ht="16.5">
      <x:c r="C60" s="600" t="s">
        <x:v>1767</x:v>
      </x:c>
      <x:c r="D60" s="24">
        <x:f t="shared" si="23"/>
        <x:v>11953.619999999999</x:v>
      </x:c>
      <x:c r="E60" s="37"/>
      <x:c r="F60" s="24">
        <x:v>1989.62</x:v>
      </x:c>
      <x:c r="G60" s="24">
        <x:v>9964</x:v>
      </x:c>
      <x:c r="H60" s="301"/>
      <x:c r="I60" s="301"/>
      <x:c r="M60" s="37"/>
      <x:c r="N60" s="37"/>
      <x:c r="P60" s="37"/>
      <x:c r="Q60" s="37"/>
    </x:row>
    <x:row r="61" spans="2:18" ht="16.5">
      <x:c r="C61" s="600" t="s">
        <x:v>1768</x:v>
      </x:c>
      <x:c r="D61" s="24">
        <x:f t="shared" si="23"/>
        <x:v>680439.1</x:v>
      </x:c>
      <x:c r="E61" s="37"/>
      <x:c r="F61" s="24">
        <x:v>189249.16</x:v>
      </x:c>
      <x:c r="G61" s="24">
        <x:v>491189.94</x:v>
      </x:c>
      <x:c r="H61" s="301"/>
      <x:c r="I61" s="301"/>
      <x:c r="M61" s="37"/>
      <x:c r="N61" s="37"/>
      <x:c r="P61" s="37"/>
      <x:c r="Q61" s="37"/>
    </x:row>
    <x:row r="62" spans="2:18" ht="16.5">
      <x:c r="C62" s="600" t="s">
        <x:v>236</x:v>
      </x:c>
      <x:c r="D62" s="24">
        <x:f t="shared" si="23"/>
        <x:v>11000</x:v>
      </x:c>
      <x:c r="E62" s="37"/>
      <x:c r="F62" s="24">
        <x:v>11000</x:v>
      </x:c>
      <x:c r="G62" s="24">
        <x:v>0</x:v>
      </x:c>
      <x:c r="H62" s="301"/>
      <x:c r="I62" s="301"/>
      <x:c r="M62" s="37"/>
      <x:c r="N62" s="37"/>
      <x:c r="P62" s="37"/>
      <x:c r="Q62" s="37"/>
    </x:row>
    <x:row r="63" spans="2:18" ht="16.5">
      <x:c r="C63" s="600" t="s">
        <x:v>235</x:v>
      </x:c>
      <x:c r="D63" s="24">
        <x:f t="shared" si="23"/>
        <x:v>0</x:v>
      </x:c>
      <x:c r="E63" s="37"/>
      <x:c r="F63" s="24">
        <x:v>0</x:v>
      </x:c>
      <x:c r="G63" s="24">
        <x:v>0</x:v>
      </x:c>
      <x:c r="H63" s="301"/>
      <x:c r="I63" s="301"/>
      <x:c r="M63" s="37"/>
      <x:c r="N63" s="37"/>
      <x:c r="P63" s="37"/>
      <x:c r="Q63" s="37"/>
    </x:row>
    <x:row r="64" spans="2:18" ht="16.5">
      <x:c r="C64" s="600" t="s">
        <x:v>2226</x:v>
      </x:c>
      <x:c r="D64" s="24">
        <x:f t="shared" si="23"/>
        <x:v>185936.64000000001</x:v>
      </x:c>
      <x:c r="E64" s="37"/>
      <x:c r="F64" s="24">
        <x:v>119064.67</x:v>
      </x:c>
      <x:c r="G64" s="24">
        <x:v>66871.97</x:v>
      </x:c>
      <x:c r="H64" s="301"/>
      <x:c r="I64" s="301"/>
      <x:c r="M64" s="37"/>
      <x:c r="N64" s="37"/>
      <x:c r="P64" s="37"/>
      <x:c r="Q64" s="37"/>
    </x:row>
    <x:row r="65" spans="2:18" ht="16.5">
      <x:c r="C65" s="602" t="s">
        <x:v>237</x:v>
      </x:c>
      <x:c r="D65" s="345">
        <x:f t="shared" si="23"/>
        <x:v>1252710.6146607145</x:v>
      </x:c>
      <x:c r="E65" s="345"/>
      <x:c r="F65" s="345">
        <x:f>+'2026 Plan PL (New)'!F63</x:f>
        <x:v>104392.55122172619</x:v>
      </x:c>
      <x:c r="G65" s="345">
        <x:f>+'2026 Plan PL (New)'!G63</x:f>
        <x:v>104392.55122172619</x:v>
      </x:c>
      <x:c r="H65" s="345">
        <x:f>+'2026 Plan PL (New)'!H63</x:f>
        <x:v>104392.55122172619</x:v>
      </x:c>
      <x:c r="I65" s="345">
        <x:f>+'2026 Plan PL (New)'!I63</x:f>
        <x:v>104392.55122172619</x:v>
      </x:c>
      <x:c r="J65" s="345">
        <x:f>+'2026 Plan PL (New)'!J63</x:f>
        <x:v>104392.55122172619</x:v>
      </x:c>
      <x:c r="K65" s="345">
        <x:f>+'2026 Plan PL (New)'!K63</x:f>
        <x:v>104392.55122172619</x:v>
      </x:c>
      <x:c r="L65" s="345">
        <x:f>+'2026 Plan PL (New)'!L63</x:f>
        <x:v>104392.55122172619</x:v>
      </x:c>
      <x:c r="M65" s="345">
        <x:f>+'2026 Plan PL (New)'!M63</x:f>
        <x:v>104392.55122172619</x:v>
      </x:c>
      <x:c r="N65" s="345">
        <x:f>+'2026 Plan PL (New)'!N63</x:f>
        <x:v>104392.55122172619</x:v>
      </x:c>
      <x:c r="O65" s="345">
        <x:f>+'2026 Plan PL (New)'!O63</x:f>
        <x:v>104392.55122172619</x:v>
      </x:c>
      <x:c r="P65" s="345">
        <x:f>+'2026 Plan PL (New)'!P63</x:f>
        <x:v>104392.55122172619</x:v>
      </x:c>
      <x:c r="Q65" s="345">
        <x:f>+'2026 Plan PL (New)'!Q63</x:f>
        <x:v>104392.55122172619</x:v>
      </x:c>
      <x:c r="R65" s="20" t="s">
        <x:v>1312</x:v>
      </x:c>
    </x:row>
    <x:row r="66" spans="2:18" ht="16.5">
      <x:c r="C66" s="602" t="s">
        <x:v>1770</x:v>
      </x:c>
      <x:c r="D66" s="345">
        <x:f>SUM(F66:Q66)</x:f>
        <x:v>5722146.3208677061</x:v>
      </x:c>
      <x:c r="E66" s="345"/>
      <x:c r="F66" s="612">
        <x:f t="shared" ref="F66:Q66" si="24">IFERROR(F5*4%,"")</x:f>
        <x:v>3064155.1159782778</x:v>
      </x:c>
      <x:c r="G66" s="612">
        <x:f t="shared" si="24"/>
        <x:v>2657991.2048894288</x:v>
      </x:c>
      <x:c r="H66" s="612">
        <x:f t="shared" si="24"/>
        <x:v>0</x:v>
      </x:c>
      <x:c r="I66" s="612">
        <x:f t="shared" si="24"/>
        <x:v>0</x:v>
      </x:c>
      <x:c r="J66" s="612">
        <x:f t="shared" si="24"/>
        <x:v>0</x:v>
      </x:c>
      <x:c r="K66" s="612">
        <x:f t="shared" si="24"/>
        <x:v>0</x:v>
      </x:c>
      <x:c r="L66" s="612">
        <x:f t="shared" si="24"/>
        <x:v>0</x:v>
      </x:c>
      <x:c r="M66" s="612">
        <x:f t="shared" si="24"/>
        <x:v>0</x:v>
      </x:c>
      <x:c r="N66" s="612">
        <x:f t="shared" si="24"/>
        <x:v>0</x:v>
      </x:c>
      <x:c r="O66" s="612">
        <x:f t="shared" si="24"/>
        <x:v>0</x:v>
      </x:c>
      <x:c r="P66" s="612">
        <x:f t="shared" si="24"/>
        <x:v>0</x:v>
      </x:c>
      <x:c r="Q66" s="612">
        <x:f t="shared" si="24"/>
        <x:v>0</x:v>
      </x:c>
      <x:c r="R66" s="20" t="s">
        <x:v>1313</x:v>
      </x:c>
    </x:row>
    <x:row r="67" spans="2:18" ht="16.5">
      <x:c r="C67" s="262"/>
      <x:c r="E67" s="37"/>
      <x:c r="F67" s="346">
        <x:f t="shared" ref="F67:Q67" si="25">IFERROR(SUM(F49,F41)/F5,"")</x:f>
        <x:v>0.12318598804600336</x:v>
      </x:c>
      <x:c r="G67" s="346">
        <x:f t="shared" si="25"/>
        <x:v>0.16467599299774754</x:v>
      </x:c>
      <x:c r="H67" s="346" t="str">
        <x:f t="shared" si="25"/>
        <x:v/>
      </x:c>
      <x:c r="I67" s="346" t="str">
        <x:f t="shared" si="25"/>
        <x:v/>
      </x:c>
      <x:c r="J67" s="346" t="str">
        <x:f t="shared" si="25"/>
        <x:v/>
      </x:c>
      <x:c r="K67" s="346" t="str">
        <x:f t="shared" si="25"/>
        <x:v/>
      </x:c>
      <x:c r="L67" s="346" t="str">
        <x:f t="shared" si="25"/>
        <x:v/>
      </x:c>
      <x:c r="M67" s="346" t="str">
        <x:f t="shared" si="25"/>
        <x:v/>
      </x:c>
      <x:c r="N67" s="346" t="str">
        <x:f t="shared" si="25"/>
        <x:v/>
      </x:c>
      <x:c r="O67" s="346" t="str">
        <x:f t="shared" si="25"/>
        <x:v/>
      </x:c>
      <x:c r="P67" s="346" t="str">
        <x:f t="shared" si="25"/>
        <x:v/>
      </x:c>
      <x:c r="Q67" s="346" t="str">
        <x:f t="shared" si="25"/>
        <x:v/>
      </x:c>
    </x:row>
    <x:row r="68" spans="2:18" ht="16.5">
      <x:c r="B68" s="29" t="s">
        <x:v>238</x:v>
      </x:c>
      <x:c r="C68" s="29" t="s">
        <x:v>239</x:v>
      </x:c>
      <x:c r="D68" s="30">
        <x:f t="shared" ref="D68" si="26">SUM(F68:Q68)</x:f>
        <x:v>-159224004.16439933</x:v>
      </x:c>
      <x:c r="E68" s="30"/>
      <x:c r="F68" s="30">
        <x:f t="shared" ref="F68:Q68" si="27">+F39-F49-F41</x:f>
        <x:v>-5212188.2584228888</x:v>
      </x:c>
      <x:c r="G68" s="30">
        <x:f t="shared" si="27"/>
        <x:v>-50361210.701323226</x:v>
      </x:c>
      <x:c r="H68" s="30">
        <x:f t="shared" si="27"/>
        <x:v>-102711072.24365765</x:v>
      </x:c>
      <x:c r="I68" s="30">
        <x:f t="shared" si="27"/>
        <x:v>-104392.55122172619</x:v>
      </x:c>
      <x:c r="J68" s="30">
        <x:f t="shared" si="27"/>
        <x:v>-104392.55122172619</x:v>
      </x:c>
      <x:c r="K68" s="30">
        <x:f t="shared" si="27"/>
        <x:v>-104392.55122172619</x:v>
      </x:c>
      <x:c r="L68" s="30">
        <x:f t="shared" si="27"/>
        <x:v>-104392.55122172619</x:v>
      </x:c>
      <x:c r="M68" s="30">
        <x:f t="shared" si="27"/>
        <x:v>-104392.55122172619</x:v>
      </x:c>
      <x:c r="N68" s="30">
        <x:f t="shared" si="27"/>
        <x:v>-104392.55122172619</x:v>
      </x:c>
      <x:c r="O68" s="30">
        <x:f t="shared" si="27"/>
        <x:v>-104392.55122172619</x:v>
      </x:c>
      <x:c r="P68" s="30">
        <x:f t="shared" si="27"/>
        <x:v>-104392.55122172619</x:v>
      </x:c>
      <x:c r="Q68" s="30">
        <x:f t="shared" si="27"/>
        <x:v>-104392.55122172619</x:v>
      </x:c>
    </x:row>
    <x:row r="69" spans="2:18" ht="16.5">
      <x:c r="B69" s="40" t="s">
        <x:v>240</x:v>
      </x:c>
      <x:c r="C69" s="40" t="s">
        <x:v>241</x:v>
      </x:c>
      <x:c r="D69" s="41">
        <x:f>+IFERROR(D68/D5,)</x:f>
        <x:v>-1.1130369287044348</x:v>
      </x:c>
      <x:c r="E69" s="41"/>
      <x:c r="F69" s="41">
        <x:f t="shared" ref="F69:Q69" si="28">+IFERROR(F68/F5,)</x:f>
        <x:v>-6.8040788552035408E-2</x:v>
      </x:c>
      <x:c r="G69" s="41">
        <x:f t="shared" si="28"/>
        <x:v>-0.75788378243965226</x:v>
      </x:c>
      <x:c r="H69" s="41">
        <x:f t="shared" si="28"/>
        <x:v>0</x:v>
      </x:c>
      <x:c r="I69" s="41">
        <x:f t="shared" si="28"/>
        <x:v>0</x:v>
      </x:c>
      <x:c r="J69" s="41">
        <x:f t="shared" si="28"/>
        <x:v>0</x:v>
      </x:c>
      <x:c r="K69" s="41">
        <x:f t="shared" si="28"/>
        <x:v>0</x:v>
      </x:c>
      <x:c r="L69" s="41">
        <x:f t="shared" si="28"/>
        <x:v>0</x:v>
      </x:c>
      <x:c r="M69" s="41">
        <x:f t="shared" si="28"/>
        <x:v>0</x:v>
      </x:c>
      <x:c r="N69" s="41">
        <x:f t="shared" si="28"/>
        <x:v>0</x:v>
      </x:c>
      <x:c r="O69" s="41">
        <x:f t="shared" si="28"/>
        <x:v>0</x:v>
      </x:c>
      <x:c r="P69" s="41">
        <x:f t="shared" si="28"/>
        <x:v>0</x:v>
      </x:c>
      <x:c r="Q69" s="41">
        <x:f t="shared" si="28"/>
        <x:v>0</x:v>
      </x:c>
    </x:row>
    <x:row r="70" spans="2:18" ht="16.5" hidden="1" outlineLevel="1">
      <x:c r="B70" s="29" t="s">
        <x:v>242</x:v>
      </x:c>
      <x:c r="C70" s="29" t="s">
        <x:v>243</x:v>
      </x:c>
      <x:c r="D70" s="30">
        <x:f>SUM(F70:Q70)</x:f>
        <x:v>5237807.99</x:v>
      </x:c>
      <x:c r="E70" s="30"/>
      <x:c r="F70" s="30">
        <x:f>SUM(F71:F81)</x:f>
        <x:v>3502061.21</x:v>
      </x:c>
      <x:c r="G70" s="30">
        <x:f t="shared" ref="G70:Q70" si="29">SUM(G71:G81)</x:f>
        <x:v>1735746.78</x:v>
      </x:c>
      <x:c r="H70" s="30">
        <x:f>SUM(H71:H81)</x:f>
        <x:v>0</x:v>
      </x:c>
      <x:c r="I70" s="30">
        <x:f t="shared" si="29"/>
        <x:v>0</x:v>
      </x:c>
      <x:c r="J70" s="30">
        <x:f t="shared" si="29"/>
        <x:v>0</x:v>
      </x:c>
      <x:c r="K70" s="30">
        <x:f t="shared" si="29"/>
        <x:v>0</x:v>
      </x:c>
      <x:c r="L70" s="30">
        <x:f t="shared" si="29"/>
        <x:v>0</x:v>
      </x:c>
      <x:c r="M70" s="30">
        <x:f t="shared" si="29"/>
        <x:v>0</x:v>
      </x:c>
      <x:c r="N70" s="30">
        <x:f t="shared" si="29"/>
        <x:v>0</x:v>
      </x:c>
      <x:c r="O70" s="30">
        <x:f t="shared" si="29"/>
        <x:v>0</x:v>
      </x:c>
      <x:c r="P70" s="30">
        <x:f t="shared" si="29"/>
        <x:v>0</x:v>
      </x:c>
      <x:c r="Q70" s="30">
        <x:f t="shared" si="29"/>
        <x:v>0</x:v>
      </x:c>
    </x:row>
    <x:row r="71" spans="2:18" ht="16.5" hidden="1" outlineLevel="1">
      <x:c r="C71" s="261" t="s">
        <x:v>244</x:v>
      </x:c>
      <x:c r="D71" s="24">
        <x:f>SUM(F71:Q71)</x:f>
        <x:v>2841397.81</x:v>
      </x:c>
      <x:c r="F71" s="146">
        <x:v>1473566.8</x:v>
      </x:c>
      <x:c r="G71" s="146">
        <x:v>1367831.01</x:v>
      </x:c>
      <x:c r="H71" s="146"/>
      <x:c r="I71" s="146"/>
    </x:row>
    <x:row r="72" spans="2:18" ht="16.5" hidden="1" outlineLevel="1">
      <x:c r="C72" s="376" t="s">
        <x:v>245</x:v>
      </x:c>
      <x:c r="D72" s="24">
        <x:f t="shared" ref="D72:D81" si="30">SUM(F72:Q72)</x:f>
        <x:v>0</x:v>
      </x:c>
      <x:c r="F72" s="146"/>
      <x:c r="G72" s="146"/>
      <x:c r="H72" s="146"/>
    </x:row>
    <x:row r="73" spans="2:18" ht="16.5" hidden="1" outlineLevel="1">
      <x:c r="C73" s="376" t="s">
        <x:v>246</x:v>
      </x:c>
      <x:c r="D73" s="24">
        <x:f t="shared" si="30"/>
        <x:v>0</x:v>
      </x:c>
      <x:c r="F73" s="146"/>
      <x:c r="G73" s="146"/>
      <x:c r="H73" s="146"/>
    </x:row>
    <x:row r="74" spans="2:18" ht="16.5" hidden="1" outlineLevel="1">
      <x:c r="C74" s="376" t="s">
        <x:v>247</x:v>
      </x:c>
      <x:c r="D74" s="24">
        <x:f t="shared" si="30"/>
        <x:v>2056508.21</x:v>
      </x:c>
      <x:c r="F74" s="146">
        <x:v>1917650.46</x:v>
      </x:c>
      <x:c r="G74" s="146">
        <x:v>138857.75</x:v>
      </x:c>
      <x:c r="H74" s="146"/>
    </x:row>
    <x:row r="75" spans="2:18" ht="16.5" hidden="1" outlineLevel="1">
      <x:c r="C75" s="342" t="s">
        <x:v>248</x:v>
      </x:c>
      <x:c r="D75" s="24">
        <x:f t="shared" si="30"/>
        <x:v>0</x:v>
      </x:c>
      <x:c r="F75" s="146"/>
      <x:c r="G75" s="146"/>
      <x:c r="H75" s="146"/>
    </x:row>
    <x:row r="76" spans="2:18" ht="16.5" hidden="1" outlineLevel="1">
      <x:c r="C76" s="342" t="s">
        <x:v>1306</x:v>
      </x:c>
      <x:c r="D76" s="24">
        <x:f t="shared" si="30"/>
        <x:v>0</x:v>
      </x:c>
      <x:c r="F76" s="146"/>
      <x:c r="G76" s="146"/>
      <x:c r="H76" s="146"/>
    </x:row>
    <x:row r="77" spans="2:18" ht="16.5" hidden="1" outlineLevel="1">
      <x:c r="C77" s="342" t="s">
        <x:v>249</x:v>
      </x:c>
      <x:c r="D77" s="24">
        <x:f t="shared" si="30"/>
        <x:v>0</x:v>
      </x:c>
      <x:c r="F77" s="146"/>
      <x:c r="G77" s="146"/>
      <x:c r="H77" s="146"/>
    </x:row>
    <x:row r="78" spans="2:18" ht="16.5" hidden="1" outlineLevel="1">
      <x:c r="C78" s="376" t="s">
        <x:v>249</x:v>
      </x:c>
      <x:c r="D78" s="24">
        <x:f t="shared" si="30"/>
        <x:v>0</x:v>
      </x:c>
      <x:c r="F78" s="146"/>
      <x:c r="G78" s="146"/>
      <x:c r="H78" s="146"/>
    </x:row>
    <x:row r="79" spans="2:18" ht="16.5" hidden="1" outlineLevel="1">
      <x:c r="C79" s="261" t="s">
        <x:v>250</x:v>
      </x:c>
      <x:c r="D79" s="24">
        <x:f t="shared" si="30"/>
        <x:v>0</x:v>
      </x:c>
      <x:c r="F79" s="146"/>
      <x:c r="G79" s="146"/>
      <x:c r="H79" s="146"/>
    </x:row>
    <x:row r="80" spans="2:18" ht="16.5" hidden="1" outlineLevel="1">
      <x:c r="C80" s="261" t="s">
        <x:v>251</x:v>
      </x:c>
      <x:c r="D80" s="24">
        <x:f t="shared" si="30"/>
        <x:v>0</x:v>
      </x:c>
      <x:c r="F80" s="146"/>
      <x:c r="G80" s="146"/>
      <x:c r="H80" s="146"/>
    </x:row>
    <x:row r="81" spans="2:17" ht="16.5" hidden="1" outlineLevel="1">
      <x:c r="C81" s="392" t="s">
        <x:v>252</x:v>
      </x:c>
      <x:c r="D81" s="24">
        <x:f t="shared" si="30"/>
        <x:v>339901.97</x:v>
      </x:c>
      <x:c r="F81" s="146">
        <x:v>110843.95</x:v>
      </x:c>
      <x:c r="G81" s="146">
        <x:v>229058.02</x:v>
      </x:c>
      <x:c r="H81" s="146"/>
      <x:c r="I81" s="394"/>
    </x:row>
    <x:row r="82" spans="2:17" ht="16.5" hidden="1" outlineLevel="1">
      <x:c r="B82" s="29" t="s">
        <x:v>253</x:v>
      </x:c>
      <x:c r="C82" s="29" t="s">
        <x:v>254</x:v>
      </x:c>
      <x:c r="D82" s="30">
        <x:f t="shared" ref="D82" si="31">SUM(F82:Q82)</x:f>
        <x:v>1939009.3699999999</x:v>
      </x:c>
      <x:c r="E82" s="30"/>
      <x:c r="F82" s="30">
        <x:f>SUM(F83:F95)</x:f>
        <x:v>1521395.69</x:v>
      </x:c>
      <x:c r="G82" s="30">
        <x:f t="shared" ref="G82:Q82" si="32">SUM(G83:G95)</x:f>
        <x:v>417613.68</x:v>
      </x:c>
      <x:c r="H82" s="30">
        <x:f t="shared" si="32"/>
        <x:v>0</x:v>
      </x:c>
      <x:c r="I82" s="30">
        <x:f t="shared" si="32"/>
        <x:v>0</x:v>
      </x:c>
      <x:c r="J82" s="30">
        <x:f t="shared" si="32"/>
        <x:v>0</x:v>
      </x:c>
      <x:c r="K82" s="30">
        <x:f t="shared" si="32"/>
        <x:v>0</x:v>
      </x:c>
      <x:c r="L82" s="30">
        <x:f>SUM(L83:L95)</x:f>
        <x:v>0</x:v>
      </x:c>
      <x:c r="M82" s="30">
        <x:f t="shared" si="32"/>
        <x:v>0</x:v>
      </x:c>
      <x:c r="N82" s="30">
        <x:f t="shared" si="32"/>
        <x:v>0</x:v>
      </x:c>
      <x:c r="O82" s="30">
        <x:f t="shared" si="32"/>
        <x:v>0</x:v>
      </x:c>
      <x:c r="P82" s="30">
        <x:f t="shared" si="32"/>
        <x:v>0</x:v>
      </x:c>
      <x:c r="Q82" s="30">
        <x:f t="shared" si="32"/>
        <x:v>0</x:v>
      </x:c>
    </x:row>
    <x:row r="83" spans="2:17" ht="16.5" hidden="1" outlineLevel="1">
      <x:c r="C83" s="542" t="s">
        <x:v>1712</x:v>
      </x:c>
      <x:c r="D83" s="24">
        <x:f>SUM(F83:Q83)</x:f>
        <x:v>0</x:v>
      </x:c>
      <x:c r="F83" s="146"/>
      <x:c r="G83" s="146"/>
      <x:c r="H83" s="146"/>
    </x:row>
    <x:row r="84" spans="2:17" ht="16.5" hidden="1" outlineLevel="1">
      <x:c r="C84" s="261" t="s">
        <x:v>256</x:v>
      </x:c>
      <x:c r="D84" s="24">
        <x:f t="shared" ref="D84:D95" si="33">SUM(F84:Q84)</x:f>
        <x:v>0</x:v>
      </x:c>
      <x:c r="F84" s="146"/>
      <x:c r="G84" s="146"/>
      <x:c r="H84" s="146"/>
    </x:row>
    <x:row r="85" spans="2:17" ht="16.5" hidden="1" outlineLevel="1">
      <x:c r="C85" s="261" t="s">
        <x:v>257</x:v>
      </x:c>
      <x:c r="D85" s="24">
        <x:f t="shared" si="33"/>
        <x:v>0</x:v>
      </x:c>
      <x:c r="F85" s="146"/>
      <x:c r="G85" s="146"/>
      <x:c r="H85" s="146"/>
    </x:row>
    <x:row r="86" spans="2:17" ht="16.5" hidden="1" outlineLevel="1">
      <x:c r="C86" s="376" t="s">
        <x:v>258</x:v>
      </x:c>
      <x:c r="D86" s="24">
        <x:f t="shared" si="33"/>
        <x:v>0</x:v>
      </x:c>
      <x:c r="F86" s="146"/>
      <x:c r="G86" s="146"/>
      <x:c r="H86" s="146"/>
    </x:row>
    <x:row r="87" spans="2:17" ht="16.5" hidden="1" outlineLevel="1">
      <x:c r="C87" s="376" t="s">
        <x:v>259</x:v>
      </x:c>
      <x:c r="D87" s="24">
        <x:f t="shared" si="33"/>
        <x:v>1569162.18</x:v>
      </x:c>
      <x:c r="F87" s="146">
        <x:v>1521395.69</x:v>
      </x:c>
      <x:c r="G87" s="146">
        <x:v>47766.49</x:v>
      </x:c>
      <x:c r="H87" s="146"/>
    </x:row>
    <x:row r="88" spans="2:17" ht="15" hidden="1" outlineLevel="1">
      <x:c r="C88" s="342" t="s">
        <x:v>260</x:v>
      </x:c>
      <x:c r="D88" s="24">
        <x:f t="shared" si="33"/>
        <x:v>0</x:v>
      </x:c>
      <x:c r="F88" s="146"/>
      <x:c r="G88" s="146"/>
      <x:c r="H88" s="146"/>
    </x:row>
    <x:row r="89" spans="2:17" ht="15" hidden="1" outlineLevel="1">
      <x:c r="C89" s="342" t="s">
        <x:v>261</x:v>
      </x:c>
      <x:c r="D89" s="24">
        <x:f t="shared" si="33"/>
        <x:v>0</x:v>
      </x:c>
      <x:c r="F89" s="774"/>
      <x:c r="G89" s="146"/>
      <x:c r="H89" s="394"/>
      <x:c r="I89" s="394"/>
    </x:row>
    <x:row r="90" spans="2:17" ht="16.5" hidden="1" outlineLevel="1">
      <x:c r="C90" s="376" t="s">
        <x:v>262</x:v>
      </x:c>
      <x:c r="D90" s="24">
        <x:f t="shared" si="33"/>
        <x:v>0</x:v>
      </x:c>
      <x:c r="F90" s="146"/>
      <x:c r="G90" s="146"/>
      <x:c r="H90" s="146"/>
      <x:c r="I90" s="146"/>
    </x:row>
    <x:row r="91" spans="2:17" ht="16.5" hidden="1" outlineLevel="1">
      <x:c r="C91" s="261" t="s">
        <x:v>263</x:v>
      </x:c>
      <x:c r="D91" s="24">
        <x:f t="shared" si="33"/>
        <x:v>0</x:v>
      </x:c>
      <x:c r="F91" s="146"/>
      <x:c r="G91" s="146"/>
      <x:c r="H91" s="146"/>
      <x:c r="I91" s="146"/>
    </x:row>
    <x:row r="92" spans="2:17" ht="16.5" hidden="1" outlineLevel="1">
      <x:c r="C92" s="261" t="s">
        <x:v>264</x:v>
      </x:c>
      <x:c r="D92" s="24">
        <x:f t="shared" si="33"/>
        <x:v>0</x:v>
      </x:c>
      <x:c r="F92" s="146"/>
      <x:c r="G92" s="146"/>
      <x:c r="H92" s="146"/>
      <x:c r="I92" s="146"/>
    </x:row>
    <x:row r="93" spans="2:17" ht="16.5" hidden="1" outlineLevel="1">
      <x:c r="C93" s="261" t="s">
        <x:v>265</x:v>
      </x:c>
      <x:c r="D93" s="24">
        <x:f t="shared" si="33"/>
        <x:v>0</x:v>
      </x:c>
      <x:c r="F93" s="146"/>
      <x:c r="G93" s="146"/>
      <x:c r="H93" s="146"/>
      <x:c r="I93" s="146"/>
    </x:row>
    <x:row r="94" spans="2:17" ht="16.5" hidden="1" outlineLevel="1">
      <x:c r="C94" s="363" t="s">
        <x:v>1360</x:v>
      </x:c>
      <x:c r="D94" s="24">
        <x:f t="shared" si="33"/>
        <x:v>4000.24</x:v>
      </x:c>
      <x:c r="F94" s="146"/>
      <x:c r="G94" s="146">
        <x:v>4000.24</x:v>
      </x:c>
      <x:c r="H94" s="146"/>
    </x:row>
    <x:row r="95" spans="2:17" ht="16.5" hidden="1" outlineLevel="1">
      <x:c r="C95" s="261" t="s">
        <x:v>266</x:v>
      </x:c>
      <x:c r="D95" s="24">
        <x:f t="shared" si="33"/>
        <x:v>365846.95</x:v>
      </x:c>
      <x:c r="F95" s="325"/>
      <x:c r="G95" s="146">
        <x:v>365846.95</x:v>
      </x:c>
      <x:c r="H95" s="146"/>
    </x:row>
    <x:row r="96" spans="2:17" ht="16.5" hidden="1" outlineLevel="1">
      <x:c r="B96" s="29" t="s">
        <x:v>267</x:v>
      </x:c>
      <x:c r="C96" s="29" t="s">
        <x:v>268</x:v>
      </x:c>
      <x:c r="D96" s="30">
        <x:f t="shared" ref="D96" si="34">SUM(F96:Q96)</x:f>
        <x:v>-155925205.54439932</x:v>
      </x:c>
      <x:c r="E96" s="30"/>
      <x:c r="F96" s="30">
        <x:f>+F68+F70-F82</x:f>
        <x:v>-3231522.7384228888</x:v>
      </x:c>
      <x:c r="G96" s="30">
        <x:f t="shared" ref="G96:Q96" si="35">+G68+G70-G82</x:f>
        <x:v>-49043077.601323225</x:v>
      </x:c>
      <x:c r="H96" s="30">
        <x:f t="shared" si="35"/>
        <x:v>-102711072.24365765</x:v>
      </x:c>
      <x:c r="I96" s="30">
        <x:f t="shared" si="35"/>
        <x:v>-104392.55122172619</x:v>
      </x:c>
      <x:c r="J96" s="30">
        <x:f t="shared" si="35"/>
        <x:v>-104392.55122172619</x:v>
      </x:c>
      <x:c r="K96" s="30">
        <x:f t="shared" si="35"/>
        <x:v>-104392.55122172619</x:v>
      </x:c>
      <x:c r="L96" s="30">
        <x:f t="shared" si="35"/>
        <x:v>-104392.55122172619</x:v>
      </x:c>
      <x:c r="M96" s="30">
        <x:f t="shared" si="35"/>
        <x:v>-104392.55122172619</x:v>
      </x:c>
      <x:c r="N96" s="30">
        <x:f t="shared" si="35"/>
        <x:v>-104392.55122172619</x:v>
      </x:c>
      <x:c r="O96" s="30">
        <x:f t="shared" si="35"/>
        <x:v>-104392.55122172619</x:v>
      </x:c>
      <x:c r="P96" s="30">
        <x:f t="shared" si="35"/>
        <x:v>-104392.55122172619</x:v>
      </x:c>
      <x:c r="Q96" s="30">
        <x:f t="shared" si="35"/>
        <x:v>-104392.55122172619</x:v>
      </x:c>
    </x:row>
    <x:row r="97" spans="2:17" ht="16.5" hidden="1" outlineLevel="1">
      <x:c r="B97" s="40" t="s">
        <x:v>269</x:v>
      </x:c>
      <x:c r="C97" s="40" t="s">
        <x:v>270</x:v>
      </x:c>
      <x:c r="D97" s="42">
        <x:f>+IFERROR(D96/D5,)</x:f>
        <x:v>-1.0899770596621501</x:v>
      </x:c>
      <x:c r="E97" s="42"/>
      <x:c r="F97" s="42">
        <x:f t="shared" ref="F97:Q97" si="36">+IFERROR(F96/F5,)</x:f>
        <x:v>-4.218484529809681E-2</x:v>
      </x:c>
      <x:c r="G97" s="42">
        <x:f t="shared" si="36"/>
        <x:v>-0.7380472517908635</x:v>
      </x:c>
      <x:c r="H97" s="42">
        <x:f t="shared" si="36"/>
        <x:v>0</x:v>
      </x:c>
      <x:c r="I97" s="42">
        <x:f t="shared" si="36"/>
        <x:v>0</x:v>
      </x:c>
      <x:c r="J97" s="42">
        <x:f t="shared" si="36"/>
        <x:v>0</x:v>
      </x:c>
      <x:c r="K97" s="42">
        <x:f t="shared" si="36"/>
        <x:v>0</x:v>
      </x:c>
      <x:c r="L97" s="42">
        <x:f t="shared" si="36"/>
        <x:v>0</x:v>
      </x:c>
      <x:c r="M97" s="42">
        <x:f t="shared" si="36"/>
        <x:v>0</x:v>
      </x:c>
      <x:c r="N97" s="42">
        <x:f t="shared" si="36"/>
        <x:v>0</x:v>
      </x:c>
      <x:c r="O97" s="42">
        <x:f t="shared" si="36"/>
        <x:v>0</x:v>
      </x:c>
      <x:c r="P97" s="42">
        <x:f t="shared" si="36"/>
        <x:v>0</x:v>
      </x:c>
      <x:c r="Q97" s="42">
        <x:f t="shared" si="36"/>
        <x:v>0</x:v>
      </x:c>
    </x:row>
    <x:row r="98" spans="2:17" collapsed="1"/>
  </x:sheetData>
  <x:phoneticPr fontId="5" type="noConversion"/>
  <x:pageMargins left="0.7" right="0.7" top="0.75" bottom="0.75" header="0.3" footer="0.3"/>
  <x:pageSetup paperSize="9" orientation="portrait" r:id="rId1"/>
  <x:legacy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7887DD-88D9-477F-977C-286BED4313BD}" mc:Ignorable="x14ac xr xr2 xr3">
  <x:sheetPr>
    <x:tabColor theme="4" tint="0.79998168889431442"/>
  </x:sheetPr>
  <x:dimension ref="A2:O1242"/>
  <x:sheetViews>
    <x:sheetView showGridLines="0" zoomScaleNormal="100" workbookViewId="0">
      <x:pane xSplit="5" ySplit="5" topLeftCell="K126" activePane="bottomRight" state="frozen"/>
      <x:selection pane="topRight" activeCell="E1" sqref="E1"/>
      <x:selection pane="bottomLeft" activeCell="A6" sqref="A6"/>
      <x:selection pane="bottomRight" activeCell="O126" sqref="O126"/>
    </x:sheetView>
  </x:sheetViews>
  <x:sheetFormatPr defaultRowHeight="16.5" zeroHeight="1"/>
  <x:cols>
    <x:col min="1" max="1" width="7.75" style="57" customWidth="1"/>
    <x:col min="2" max="2" width="3.25" style="57" customWidth="1"/>
    <x:col min="3" max="3" width="9.25" customWidth="1"/>
    <x:col min="4" max="4" width="30.125" customWidth="1"/>
    <x:col min="5" max="5" width="54.875" style="57" customWidth="1"/>
    <x:col min="6" max="6" width="10.875" style="57" bestFit="1" customWidth="1"/>
    <x:col min="7" max="7" width="29" style="57" bestFit="1" customWidth="1"/>
    <x:col min="8" max="8" width="34" style="57" bestFit="1" customWidth="1"/>
    <x:col min="9" max="9" width="30.375" style="57" bestFit="1" customWidth="1"/>
    <x:col min="10" max="10" width="23.25" bestFit="1" customWidth="1"/>
    <x:col min="11" max="11" width="25.75" customWidth="1"/>
    <x:col min="12" max="12" width="25" customWidth="1"/>
    <x:col min="13" max="13" width="28.375" bestFit="1" customWidth="1"/>
    <x:col min="14" max="14" width="18.75" customWidth="1"/>
  </x:cols>
  <x:sheetData>
    <x:row r="2" spans="1:15" s="57" customFormat="1">
      <x:c r="H2" s="176" t="s">
        <x:v>124</x:v>
      </x:c>
      <x:c r="I2" s="176"/>
    </x:row>
    <x:row r="3" spans="1:15" s="57" customFormat="1">
      <x:c r="G3" s="57" t="s">
        <x:v>125</x:v>
      </x:c>
      <x:c r="H3" s="57" t="s">
        <x:v>126</x:v>
      </x:c>
      <x:c r="I3" s="57" t="s">
        <x:v>127</x:v>
      </x:c>
      <x:c r="J3" s="57" t="s">
        <x:v>128</x:v>
      </x:c>
      <x:c r="K3" s="57" t="s">
        <x:v>129</x:v>
      </x:c>
      <x:c r="L3" s="57" t="s">
        <x:v>130</x:v>
      </x:c>
      <x:c r="M3" s="57" t="s">
        <x:v>131</x:v>
      </x:c>
    </x:row>
    <x:row r="4" spans="1:15" ht="18" thickBot="1">
      <x:c r="D4" s="251" t="s">
        <x:v>132</x:v>
      </x:c>
      <x:c r="F4" s="177" t="s">
        <x:v>133</x:v>
      </x:c>
      <x:c r="G4" s="178" t="s">
        <x:v>134</x:v>
      </x:c>
      <x:c r="H4" s="178" t="s">
        <x:v>135</x:v>
      </x:c>
      <x:c r="I4" s="178" t="s">
        <x:v>136</x:v>
      </x:c>
      <x:c r="J4" s="178" t="s">
        <x:v>137</x:v>
      </x:c>
      <x:c r="K4" s="178" t="s">
        <x:v>138</x:v>
      </x:c>
      <x:c r="L4" s="178" t="s">
        <x:v>139</x:v>
      </x:c>
      <x:c r="M4" s="178" t="s">
        <x:v>1715</x:v>
      </x:c>
      <x:c r="N4" s="179" t="s">
        <x:v>140</x:v>
      </x:c>
    </x:row>
    <x:row r="5" spans="1:15" s="85" customFormat="1">
      <x:c r="A5" s="213" t="s">
        <x:v>107</x:v>
      </x:c>
      <x:c r="B5" s="83"/>
      <x:c r="C5" s="84" t="s">
        <x:v>120</x:v>
      </x:c>
      <x:c r="D5" s="84" t="s">
        <x:v>5</x:v>
      </x:c>
      <x:c r="E5" s="84" t="s">
        <x:v>7</x:v>
      </x:c>
      <x:c r="F5" s="175" t="s">
        <x:v>141</x:v>
      </x:c>
      <x:c r="G5" s="82" t="s">
        <x:v>142</x:v>
      </x:c>
      <x:c r="H5" s="82" t="s">
        <x:v>143</x:v>
      </x:c>
      <x:c r="I5" s="82" t="s">
        <x:v>142</x:v>
      </x:c>
      <x:c r="J5" s="82" t="s">
        <x:v>142</x:v>
      </x:c>
      <x:c r="K5" s="82" t="s">
        <x:v>144</x:v>
      </x:c>
      <x:c r="L5" s="82" t="s">
        <x:v>145</x:v>
      </x:c>
      <x:c r="M5" s="82" t="s">
        <x:v>146</x:v>
      </x:c>
      <x:c r="N5" s="174" t="s">
        <x:v>147</x:v>
      </x:c>
    </x:row>
    <x:row r="6" spans="1:15">
      <x:c r="A6" s="57">
        <x:v>1</x:v>
      </x:c>
      <x:c r="C6" s="115">
        <x:v>1</x:v>
      </x:c>
      <x:c r="D6" s="210" t="s">
        <x:v>1651</x:v>
      </x:c>
      <x:c r="E6" s="20" t="s">
        <x:v>10</x:v>
      </x:c>
      <x:c r="F6" s="21"/>
      <x:c r="G6" s="57">
        <x:v>163</x:v>
      </x:c>
      <x:c r="J6" s="57"/>
      <x:c r="K6" s="57"/>
      <x:c r="L6" s="57"/>
      <x:c r="M6" s="57"/>
      <x:c r="N6" s="56">
        <x:f t="shared" ref="N6:N69" si="0">SUM(G6,J6:M6)-H6-I6</x:f>
        <x:v>163</x:v>
      </x:c>
      <x:c r="O6" s="26"/>
    </x:row>
    <x:row r="7" spans="1:15">
      <x:c r="A7" s="57">
        <x:v>2</x:v>
      </x:c>
      <x:c r="C7" s="115">
        <x:v>1</x:v>
      </x:c>
      <x:c r="D7" s="210" t="s">
        <x:v>13</x:v>
      </x:c>
      <x:c r="E7" s="20" t="s">
        <x:v>10</x:v>
      </x:c>
      <x:c r="F7" s="20"/>
      <x:c r="G7" s="57">
        <x:v>10</x:v>
      </x:c>
      <x:c r="J7" s="57"/>
      <x:c r="K7" s="57"/>
      <x:c r="L7" s="57"/>
      <x:c r="M7" s="57"/>
      <x:c r="N7" s="56">
        <x:f t="shared" si="0"/>
        <x:v>10</x:v>
      </x:c>
      <x:c r="O7" s="26"/>
    </x:row>
    <x:row r="8" spans="1:15">
      <x:c r="A8" s="57">
        <x:v>3</x:v>
      </x:c>
      <x:c r="C8" s="115">
        <x:v>1</x:v>
      </x:c>
      <x:c r="D8" s="210" t="s">
        <x:v>14</x:v>
      </x:c>
      <x:c r="E8" s="20" t="s">
        <x:v>15</x:v>
      </x:c>
      <x:c r="F8" s="20"/>
      <x:c r="G8" s="57">
        <x:v>1</x:v>
      </x:c>
      <x:c r="J8" s="57"/>
      <x:c r="K8" s="57"/>
      <x:c r="L8" s="57"/>
      <x:c r="M8" s="57"/>
      <x:c r="N8" s="56">
        <x:f t="shared" si="0"/>
        <x:v>1</x:v>
      </x:c>
      <x:c r="O8" s="26"/>
    </x:row>
    <x:row r="9" spans="1:15">
      <x:c r="A9" s="57">
        <x:v>4</x:v>
      </x:c>
      <x:c r="C9" s="115">
        <x:v>1</x:v>
      </x:c>
      <x:c r="D9" s="210" t="s">
        <x:v>17</x:v>
      </x:c>
      <x:c r="E9" s="20" t="s">
        <x:v>18</x:v>
      </x:c>
      <x:c r="F9" s="20"/>
      <x:c r="G9" s="57">
        <x:v>1</x:v>
      </x:c>
      <x:c r="J9" s="57"/>
      <x:c r="K9" s="57"/>
      <x:c r="L9" s="57"/>
      <x:c r="M9" s="57"/>
      <x:c r="N9" s="56">
        <x:f t="shared" si="0"/>
        <x:v>1</x:v>
      </x:c>
      <x:c r="O9" s="26"/>
    </x:row>
    <x:row r="10" spans="1:15">
      <x:c r="A10" s="57">
        <x:v>5</x:v>
      </x:c>
      <x:c r="C10" s="115">
        <x:v>1</x:v>
      </x:c>
      <x:c r="D10" s="210" t="s">
        <x:v>19</x:v>
      </x:c>
      <x:c r="E10" s="20" t="s">
        <x:v>20</x:v>
      </x:c>
      <x:c r="F10" s="20"/>
      <x:c r="G10" s="57">
        <x:v>1153</x:v>
      </x:c>
      <x:c r="J10" s="57"/>
      <x:c r="K10" s="57"/>
      <x:c r="L10" s="57"/>
      <x:c r="M10" s="57"/>
      <x:c r="N10" s="56">
        <x:f t="shared" si="0"/>
        <x:v>1153</x:v>
      </x:c>
      <x:c r="O10" s="26"/>
    </x:row>
    <x:row r="11" spans="1:15">
      <x:c r="A11" s="57">
        <x:v>6</x:v>
      </x:c>
      <x:c r="C11" s="115">
        <x:v>1</x:v>
      </x:c>
      <x:c r="D11" s="210" t="s">
        <x:v>1431</x:v>
      </x:c>
      <x:c r="E11" s="20" t="s">
        <x:v>23</x:v>
      </x:c>
      <x:c r="F11"/>
      <x:c r="J11" s="57"/>
      <x:c r="K11" s="57"/>
      <x:c r="L11" s="57"/>
      <x:c r="M11" s="57"/>
      <x:c r="N11" s="56">
        <x:f t="shared" si="0"/>
        <x:v>0</x:v>
      </x:c>
      <x:c r="O11" s="26"/>
    </x:row>
    <x:row r="12" spans="1:15">
      <x:c r="A12" s="57">
        <x:v>7</x:v>
      </x:c>
      <x:c r="C12" s="115">
        <x:v>1</x:v>
      </x:c>
      <x:c r="D12" s="210" t="s">
        <x:v>27</x:v>
      </x:c>
      <x:c r="E12" s="20" t="s">
        <x:v>26</x:v>
      </x:c>
      <x:c r="F12"/>
      <x:c r="G12" s="57">
        <x:v>3240</x:v>
      </x:c>
      <x:c r="J12" s="57"/>
      <x:c r="K12" s="57"/>
      <x:c r="L12" s="57"/>
      <x:c r="M12" s="57"/>
      <x:c r="N12" s="56">
        <x:f t="shared" si="0"/>
        <x:v>3240</x:v>
      </x:c>
      <x:c r="O12" s="26"/>
    </x:row>
    <x:row r="13" spans="1:15">
      <x:c r="A13" s="57">
        <x:v>8</x:v>
      </x:c>
      <x:c r="C13" s="115">
        <x:v>1</x:v>
      </x:c>
      <x:c r="D13" s="210" t="s">
        <x:v>1432</x:v>
      </x:c>
      <x:c r="E13" s="20" t="s">
        <x:v>29</x:v>
      </x:c>
      <x:c r="F13"/>
      <x:c r="J13" s="57"/>
      <x:c r="K13" s="57"/>
      <x:c r="L13" s="57"/>
      <x:c r="M13" s="57"/>
      <x:c r="N13" s="56">
        <x:f t="shared" si="0"/>
        <x:v>0</x:v>
      </x:c>
      <x:c r="O13" s="26"/>
    </x:row>
    <x:row r="14" spans="1:15">
      <x:c r="A14" s="57">
        <x:v>9</x:v>
      </x:c>
      <x:c r="C14" s="115">
        <x:v>1</x:v>
      </x:c>
      <x:c r="D14" s="210" t="s">
        <x:v>31</x:v>
      </x:c>
      <x:c r="E14" s="20" t="s">
        <x:v>1909</x:v>
      </x:c>
      <x:c r="F14"/>
      <x:c r="J14" s="57"/>
      <x:c r="K14" s="57"/>
      <x:c r="L14" s="57"/>
      <x:c r="M14" s="57"/>
      <x:c r="N14" s="56">
        <x:f t="shared" si="0"/>
        <x:v>0</x:v>
      </x:c>
      <x:c r="O14" s="26"/>
    </x:row>
    <x:row r="15" spans="1:15">
      <x:c r="A15" s="57">
        <x:v>10</x:v>
      </x:c>
      <x:c r="C15" s="115">
        <x:v>1</x:v>
      </x:c>
      <x:c r="D15" s="210" t="s">
        <x:v>35</x:v>
      </x:c>
      <x:c r="E15" s="20" t="s">
        <x:v>34</x:v>
      </x:c>
      <x:c r="F15"/>
      <x:c r="J15" s="57"/>
      <x:c r="K15" s="57"/>
      <x:c r="L15" s="57"/>
      <x:c r="M15" s="57"/>
      <x:c r="N15" s="56">
        <x:f t="shared" si="0"/>
        <x:v>0</x:v>
      </x:c>
      <x:c r="O15" s="26"/>
    </x:row>
    <x:row r="16" spans="1:15">
      <x:c r="A16" s="57">
        <x:v>11</x:v>
      </x:c>
      <x:c r="C16" s="115">
        <x:v>1</x:v>
      </x:c>
      <x:c r="D16" s="210" t="s">
        <x:v>1433</x:v>
      </x:c>
      <x:c r="E16" s="20" t="s">
        <x:v>37</x:v>
      </x:c>
      <x:c r="F16"/>
      <x:c r="H16" s="57">
        <x:v>288</x:v>
      </x:c>
      <x:c r="J16" s="57"/>
      <x:c r="K16" s="57"/>
      <x:c r="L16" s="57"/>
      <x:c r="M16" s="57"/>
      <x:c r="N16" s="56">
        <x:f t="shared" si="0"/>
        <x:v>-288</x:v>
      </x:c>
      <x:c r="O16" t="s">
        <x:v>2017</x:v>
      </x:c>
    </x:row>
    <x:row r="17" spans="1:15">
      <x:c r="A17" s="57">
        <x:v>12</x:v>
      </x:c>
      <x:c r="C17" s="115">
        <x:v>1</x:v>
      </x:c>
      <x:c r="D17" s="210" t="s">
        <x:v>41</x:v>
      </x:c>
      <x:c r="E17" s="20" t="s">
        <x:v>40</x:v>
      </x:c>
      <x:c r="F17"/>
      <x:c r="H17" s="57">
        <x:v>560</x:v>
      </x:c>
      <x:c r="J17" s="57"/>
      <x:c r="K17" s="57"/>
      <x:c r="L17" s="57"/>
      <x:c r="M17" s="57"/>
      <x:c r="N17" s="56">
        <x:f t="shared" si="0"/>
        <x:v>-560</x:v>
      </x:c>
      <x:c r="O17" t="s">
        <x:v>2017</x:v>
      </x:c>
    </x:row>
    <x:row r="18" spans="1:15">
      <x:c r="A18" s="57">
        <x:v>13</x:v>
      </x:c>
      <x:c r="C18" s="115">
        <x:v>1</x:v>
      </x:c>
      <x:c r="D18" s="210" t="s">
        <x:v>42</x:v>
      </x:c>
      <x:c r="E18" s="20" t="s">
        <x:v>43</x:v>
      </x:c>
      <x:c r="F18"/>
      <x:c r="J18" s="57"/>
      <x:c r="K18" s="57"/>
      <x:c r="L18" s="57"/>
      <x:c r="M18" s="57"/>
      <x:c r="N18" s="56">
        <x:f t="shared" si="0"/>
        <x:v>0</x:v>
      </x:c>
      <x:c r="O18" s="26"/>
    </x:row>
    <x:row r="19" spans="1:15">
      <x:c r="A19" s="57">
        <x:v>14</x:v>
      </x:c>
      <x:c r="C19" s="115">
        <x:v>1</x:v>
      </x:c>
      <x:c r="D19" s="210" t="s">
        <x:v>46</x:v>
      </x:c>
      <x:c r="E19" s="20" t="s">
        <x:v>45</x:v>
      </x:c>
      <x:c r="F19"/>
      <x:c r="J19" s="57"/>
      <x:c r="K19" s="57"/>
      <x:c r="L19" s="57"/>
      <x:c r="M19" s="57"/>
      <x:c r="N19" s="56">
        <x:f t="shared" si="0"/>
        <x:v>0</x:v>
      </x:c>
      <x:c r="O19" s="26"/>
    </x:row>
    <x:row r="20" spans="1:15">
      <x:c r="A20" s="57">
        <x:v>15</x:v>
      </x:c>
      <x:c r="C20" s="115">
        <x:v>1</x:v>
      </x:c>
      <x:c r="D20" s="210" t="s">
        <x:v>49</x:v>
      </x:c>
      <x:c r="E20" s="20" t="s">
        <x:v>48</x:v>
      </x:c>
      <x:c r="F20"/>
      <x:c r="J20" s="57"/>
      <x:c r="K20" s="57"/>
      <x:c r="L20" s="57"/>
      <x:c r="M20" s="57"/>
      <x:c r="N20" s="56">
        <x:f t="shared" si="0"/>
        <x:v>0</x:v>
      </x:c>
      <x:c r="O20" s="26"/>
    </x:row>
    <x:row r="21" spans="1:15">
      <x:c r="A21" s="57">
        <x:v>16</x:v>
      </x:c>
      <x:c r="C21" s="115">
        <x:v>1</x:v>
      </x:c>
      <x:c r="D21" s="210" t="s">
        <x:v>50</x:v>
      </x:c>
      <x:c r="E21" s="20" t="s">
        <x:v>51</x:v>
      </x:c>
      <x:c r="F21"/>
      <x:c r="G21" s="57">
        <x:v>1419</x:v>
      </x:c>
      <x:c r="J21" s="57"/>
      <x:c r="K21" s="57"/>
      <x:c r="L21" s="57"/>
      <x:c r="M21" s="57"/>
      <x:c r="N21" s="56">
        <x:f t="shared" si="0"/>
        <x:v>1419</x:v>
      </x:c>
      <x:c r="O21" s="26"/>
    </x:row>
    <x:row r="22" spans="1:15">
      <x:c r="A22" s="57">
        <x:v>17</x:v>
      </x:c>
      <x:c r="C22" s="115">
        <x:v>1</x:v>
      </x:c>
      <x:c r="D22" s="210" t="s">
        <x:v>56</x:v>
      </x:c>
      <x:c r="E22" s="20" t="s">
        <x:v>53</x:v>
      </x:c>
      <x:c r="F22"/>
      <x:c r="G22" s="57">
        <x:v>6</x:v>
      </x:c>
      <x:c r="J22" s="57"/>
      <x:c r="K22" s="57"/>
      <x:c r="L22" s="57"/>
      <x:c r="M22" s="57"/>
      <x:c r="N22" s="56">
        <x:f t="shared" si="0"/>
        <x:v>6</x:v>
      </x:c>
      <x:c r="O22" s="26"/>
    </x:row>
    <x:row r="23" spans="1:15">
      <x:c r="A23" s="57">
        <x:v>18</x:v>
      </x:c>
      <x:c r="C23" s="115">
        <x:v>1</x:v>
      </x:c>
      <x:c r="D23" s="210" t="s">
        <x:v>57</x:v>
      </x:c>
      <x:c r="E23" s="20" t="s">
        <x:v>59</x:v>
      </x:c>
      <x:c r="F23"/>
      <x:c r="G23" s="57">
        <x:v>7</x:v>
      </x:c>
      <x:c r="J23" s="57"/>
      <x:c r="K23" s="90"/>
      <x:c r="L23" s="57"/>
      <x:c r="M23" s="90">
        <x:v>720</x:v>
      </x:c>
      <x:c r="N23" s="56">
        <x:f t="shared" si="0"/>
        <x:v>727</x:v>
      </x:c>
      <x:c r="O23" t="s">
        <x:v>2018</x:v>
      </x:c>
    </x:row>
    <x:row r="24" spans="1:15">
      <x:c r="A24" s="57">
        <x:v>19</x:v>
      </x:c>
      <x:c r="C24" s="115">
        <x:v>1</x:v>
      </x:c>
      <x:c r="D24" s="210" t="s">
        <x:v>60</x:v>
      </x:c>
      <x:c r="E24" s="20" t="s">
        <x:v>61</x:v>
      </x:c>
      <x:c r="F24"/>
      <x:c r="G24" s="57">
        <x:v>7</x:v>
      </x:c>
      <x:c r="J24" s="57"/>
      <x:c r="K24" s="90"/>
      <x:c r="L24" s="57"/>
      <x:c r="M24" s="90">
        <x:v>1440</x:v>
      </x:c>
      <x:c r="N24" s="56">
        <x:f t="shared" si="0"/>
        <x:v>1447</x:v>
      </x:c>
      <x:c r="O24" t="s">
        <x:v>2018</x:v>
      </x:c>
    </x:row>
    <x:row r="25" spans="1:15">
      <x:c r="A25" s="57">
        <x:v>20</x:v>
      </x:c>
      <x:c r="C25" s="115">
        <x:v>1</x:v>
      </x:c>
      <x:c r="D25" s="210" t="s">
        <x:v>62</x:v>
      </x:c>
      <x:c r="E25" s="20" t="s">
        <x:v>63</x:v>
      </x:c>
      <x:c r="F25"/>
      <x:c r="G25" s="57">
        <x:v>5</x:v>
      </x:c>
      <x:c r="J25" s="57"/>
      <x:c r="K25" s="90"/>
      <x:c r="L25" s="57"/>
      <x:c r="M25" s="90">
        <x:v>720</x:v>
      </x:c>
      <x:c r="N25" s="56">
        <x:f t="shared" si="0"/>
        <x:v>725</x:v>
      </x:c>
      <x:c r="O25" t="s">
        <x:v>2018</x:v>
      </x:c>
    </x:row>
    <x:row r="26" spans="1:15">
      <x:c r="A26" s="57">
        <x:v>21</x:v>
      </x:c>
      <x:c r="C26" s="115">
        <x:v>1</x:v>
      </x:c>
      <x:c r="D26" s="210" t="s">
        <x:v>64</x:v>
      </x:c>
      <x:c r="E26" s="20" t="s">
        <x:v>65</x:v>
      </x:c>
      <x:c r="F26"/>
      <x:c r="G26" s="57">
        <x:v>5</x:v>
      </x:c>
      <x:c r="J26" s="57"/>
      <x:c r="K26" s="90"/>
      <x:c r="L26" s="57"/>
      <x:c r="M26" s="90">
        <x:v>720</x:v>
      </x:c>
      <x:c r="N26" s="56">
        <x:f t="shared" si="0"/>
        <x:v>725</x:v>
      </x:c>
      <x:c r="O26" t="s">
        <x:v>2018</x:v>
      </x:c>
    </x:row>
    <x:row r="27" spans="1:15">
      <x:c r="A27" s="57">
        <x:v>22</x:v>
      </x:c>
      <x:c r="C27" s="115">
        <x:v>1</x:v>
      </x:c>
      <x:c r="D27" s="210" t="s">
        <x:v>66</x:v>
      </x:c>
      <x:c r="E27" s="20" t="s">
        <x:v>67</x:v>
      </x:c>
      <x:c r="F27"/>
      <x:c r="G27" s="57">
        <x:v>7</x:v>
      </x:c>
      <x:c r="J27" s="57"/>
      <x:c r="K27" s="90"/>
      <x:c r="L27" s="57"/>
      <x:c r="M27" s="90">
        <x:v>1440</x:v>
      </x:c>
      <x:c r="N27" s="56">
        <x:f t="shared" si="0"/>
        <x:v>1447</x:v>
      </x:c>
      <x:c r="O27" t="s">
        <x:v>2018</x:v>
      </x:c>
    </x:row>
    <x:row r="28" spans="1:15">
      <x:c r="A28" s="57">
        <x:v>23</x:v>
      </x:c>
      <x:c r="C28" s="115">
        <x:v>1</x:v>
      </x:c>
      <x:c r="D28" s="210" t="s">
        <x:v>68</x:v>
      </x:c>
      <x:c r="E28" s="20" t="s">
        <x:v>69</x:v>
      </x:c>
      <x:c r="F28"/>
      <x:c r="G28" s="57">
        <x:v>7</x:v>
      </x:c>
      <x:c r="J28" s="57"/>
      <x:c r="K28" s="90"/>
      <x:c r="L28" s="57"/>
      <x:c r="M28" s="90">
        <x:v>720</x:v>
      </x:c>
      <x:c r="N28" s="56">
        <x:f t="shared" si="0"/>
        <x:v>727</x:v>
      </x:c>
      <x:c r="O28" t="s">
        <x:v>2018</x:v>
      </x:c>
    </x:row>
    <x:row r="29" spans="1:15">
      <x:c r="A29" s="57">
        <x:v>24</x:v>
      </x:c>
      <x:c r="C29" s="115">
        <x:v>1</x:v>
      </x:c>
      <x:c r="D29" s="210" t="s">
        <x:v>92</x:v>
      </x:c>
      <x:c r="E29" s="20" t="s">
        <x:v>71</x:v>
      </x:c>
      <x:c r="F29"/>
      <x:c r="J29" s="57"/>
      <x:c r="K29" s="90"/>
      <x:c r="L29" s="57"/>
      <x:c r="M29" s="90">
        <x:v>720</x:v>
      </x:c>
      <x:c r="N29" s="56">
        <x:f t="shared" si="0"/>
        <x:v>720</x:v>
      </x:c>
      <x:c r="O29" t="s">
        <x:v>2018</x:v>
      </x:c>
    </x:row>
    <x:row r="30" spans="1:15">
      <x:c r="A30" s="57">
        <x:v>25</x:v>
      </x:c>
      <x:c r="C30" s="115">
        <x:v>1</x:v>
      </x:c>
      <x:c r="D30" s="210" t="s">
        <x:v>93</x:v>
      </x:c>
      <x:c r="E30" s="20" t="s">
        <x:v>73</x:v>
      </x:c>
      <x:c r="F30"/>
      <x:c r="J30" s="57"/>
      <x:c r="K30" s="90"/>
      <x:c r="L30" s="57"/>
      <x:c r="M30" s="90">
        <x:v>720</x:v>
      </x:c>
      <x:c r="N30" s="56">
        <x:f t="shared" si="0"/>
        <x:v>720</x:v>
      </x:c>
      <x:c r="O30" t="s">
        <x:v>2018</x:v>
      </x:c>
    </x:row>
    <x:row r="31" spans="1:15">
      <x:c r="A31" s="57">
        <x:v>26</x:v>
      </x:c>
      <x:c r="C31" s="115">
        <x:v>1</x:v>
      </x:c>
      <x:c r="D31" s="210" t="s">
        <x:v>76</x:v>
      </x:c>
      <x:c r="E31" s="20" t="s">
        <x:v>10</x:v>
      </x:c>
      <x:c r="F31"/>
      <x:c r="G31" s="57">
        <x:v>94</x:v>
      </x:c>
      <x:c r="J31" s="57"/>
      <x:c r="K31" s="57"/>
      <x:c r="L31" s="57"/>
      <x:c r="M31" s="57"/>
      <x:c r="N31" s="56">
        <x:f t="shared" si="0"/>
        <x:v>94</x:v>
      </x:c>
      <x:c r="O31" s="26"/>
    </x:row>
    <x:row r="32" spans="1:15">
      <x:c r="A32" s="57">
        <x:v>27</x:v>
      </x:c>
      <x:c r="C32" s="115">
        <x:v>1</x:v>
      </x:c>
      <x:c r="D32" s="210" t="s">
        <x:v>79</x:v>
      </x:c>
      <x:c r="E32" s="20" t="s">
        <x:v>78</x:v>
      </x:c>
      <x:c r="F32"/>
      <x:c r="G32" s="57">
        <x:v>61</x:v>
      </x:c>
      <x:c r="J32" s="57"/>
      <x:c r="K32" s="57"/>
      <x:c r="L32" s="57"/>
      <x:c r="M32" s="57"/>
      <x:c r="N32" s="56">
        <x:f t="shared" si="0"/>
        <x:v>61</x:v>
      </x:c>
      <x:c r="O32" s="26"/>
    </x:row>
    <x:row r="33" spans="1:15">
      <x:c r="A33" s="57">
        <x:v>28</x:v>
      </x:c>
      <x:c r="C33" s="115">
        <x:v>1</x:v>
      </x:c>
      <x:c r="D33" s="210" t="s">
        <x:v>82</x:v>
      </x:c>
      <x:c r="E33" s="20" t="s">
        <x:v>81</x:v>
      </x:c>
      <x:c r="F33"/>
      <x:c r="G33" s="57">
        <x:v>61</x:v>
      </x:c>
      <x:c r="J33" s="57"/>
      <x:c r="K33" s="57"/>
      <x:c r="L33" s="57"/>
      <x:c r="M33" s="57"/>
      <x:c r="N33" s="56">
        <x:f t="shared" si="0"/>
        <x:v>61</x:v>
      </x:c>
      <x:c r="O33" s="26"/>
    </x:row>
    <x:row r="34" spans="1:15">
      <x:c r="A34" s="57">
        <x:v>29</x:v>
      </x:c>
      <x:c r="C34" s="115">
        <x:v>1</x:v>
      </x:c>
      <x:c r="D34" s="210" t="s">
        <x:v>1441</x:v>
      </x:c>
      <x:c r="E34" s="20" t="s">
        <x:v>1617</x:v>
      </x:c>
      <x:c r="F34"/>
      <x:c r="J34" s="57"/>
      <x:c r="K34" s="57"/>
      <x:c r="L34" s="57"/>
      <x:c r="M34" s="57"/>
      <x:c r="N34" s="56">
        <x:f t="shared" si="0"/>
        <x:v>0</x:v>
      </x:c>
      <x:c r="O34" s="26"/>
    </x:row>
    <x:row r="35" spans="1:15">
      <x:c r="A35" s="57">
        <x:v>30</x:v>
      </x:c>
      <x:c r="C35" s="115">
        <x:v>1</x:v>
      </x:c>
      <x:c r="D35" s="210" t="s">
        <x:v>1442</x:v>
      </x:c>
      <x:c r="E35" s="20" t="s">
        <x:v>1617</x:v>
      </x:c>
      <x:c r="F35"/>
      <x:c r="J35" s="57"/>
      <x:c r="K35" s="57"/>
      <x:c r="L35" s="57"/>
      <x:c r="M35" s="57"/>
      <x:c r="N35" s="56">
        <x:f t="shared" si="0"/>
        <x:v>0</x:v>
      </x:c>
      <x:c r="O35" s="26"/>
    </x:row>
    <x:row r="36" spans="1:15">
      <x:c r="A36" s="57">
        <x:v>31</x:v>
      </x:c>
      <x:c r="C36" s="115">
        <x:v>1</x:v>
      </x:c>
      <x:c r="D36" s="210" t="s">
        <x:v>1443</x:v>
      </x:c>
      <x:c r="E36" s="20" t="s">
        <x:v>1617</x:v>
      </x:c>
      <x:c r="F36"/>
      <x:c r="J36" s="57"/>
      <x:c r="K36" s="57"/>
      <x:c r="L36" s="57"/>
      <x:c r="M36" s="57"/>
      <x:c r="N36" s="56">
        <x:f t="shared" si="0"/>
        <x:v>0</x:v>
      </x:c>
      <x:c r="O36" s="26"/>
    </x:row>
    <x:row r="37" spans="1:15">
      <x:c r="A37" s="57">
        <x:v>32</x:v>
      </x:c>
      <x:c r="C37" s="115">
        <x:v>1</x:v>
      </x:c>
      <x:c r="D37" s="210" t="s">
        <x:v>1444</x:v>
      </x:c>
      <x:c r="E37" s="20" t="s">
        <x:v>1617</x:v>
      </x:c>
      <x:c r="F37"/>
      <x:c r="J37" s="57"/>
      <x:c r="K37" s="57"/>
      <x:c r="L37" s="57"/>
      <x:c r="M37" s="57"/>
      <x:c r="N37" s="56">
        <x:f t="shared" si="0"/>
        <x:v>0</x:v>
      </x:c>
      <x:c r="O37" s="26"/>
    </x:row>
    <x:row r="38" spans="1:15">
      <x:c r="A38" s="57">
        <x:v>33</x:v>
      </x:c>
      <x:c r="C38" s="115">
        <x:v>1</x:v>
      </x:c>
      <x:c r="D38" s="210" t="s">
        <x:v>1382</x:v>
      </x:c>
      <x:c r="E38" s="20" t="s">
        <x:v>1383</x:v>
      </x:c>
      <x:c r="F38"/>
      <x:c r="G38" s="57">
        <x:v>2</x:v>
      </x:c>
      <x:c r="J38" s="57"/>
      <x:c r="K38" s="57"/>
      <x:c r="L38" s="57"/>
      <x:c r="M38" s="57"/>
      <x:c r="N38" s="56">
        <x:f t="shared" si="0"/>
        <x:v>2</x:v>
      </x:c>
      <x:c r="O38" s="26"/>
    </x:row>
    <x:row r="39" spans="1:15">
      <x:c r="A39" s="57">
        <x:v>34</x:v>
      </x:c>
      <x:c r="C39" s="115">
        <x:v>1</x:v>
      </x:c>
      <x:c r="D39" s="210" t="s">
        <x:v>1438</x:v>
      </x:c>
      <x:c r="E39" s="20" t="s">
        <x:v>10</x:v>
      </x:c>
      <x:c r="F39"/>
      <x:c r="G39" s="57">
        <x:v>18</x:v>
      </x:c>
      <x:c r="J39" s="57"/>
      <x:c r="K39" s="57"/>
      <x:c r="L39" s="57"/>
      <x:c r="M39" s="57"/>
      <x:c r="N39" s="56">
        <x:f t="shared" si="0"/>
        <x:v>18</x:v>
      </x:c>
      <x:c r="O39" s="26"/>
    </x:row>
    <x:row r="40" spans="1:15">
      <x:c r="A40" s="57">
        <x:v>35</x:v>
      </x:c>
      <x:c r="C40" s="115">
        <x:v>1</x:v>
      </x:c>
      <x:c r="D40" s="210" t="s">
        <x:v>1629</x:v>
      </x:c>
      <x:c r="E40" s="20" t="s">
        <x:v>1791</x:v>
      </x:c>
      <x:c r="F40"/>
      <x:c r="G40" s="57">
        <x:v>20</x:v>
      </x:c>
      <x:c r="J40" s="57"/>
      <x:c r="K40" s="57"/>
      <x:c r="L40" s="57"/>
      <x:c r="M40" s="57"/>
      <x:c r="N40" s="56">
        <x:f t="shared" si="0"/>
        <x:v>20</x:v>
      </x:c>
      <x:c r="O40" s="26"/>
    </x:row>
    <x:row r="41" spans="1:15">
      <x:c r="A41" s="57">
        <x:v>36</x:v>
      </x:c>
      <x:c r="C41" s="115">
        <x:v>1</x:v>
      </x:c>
      <x:c r="D41" s="210" t="s">
        <x:v>1625</x:v>
      </x:c>
      <x:c r="E41" s="20" t="s">
        <x:v>1626</x:v>
      </x:c>
      <x:c r="F41"/>
      <x:c r="J41" s="57"/>
      <x:c r="K41" s="57"/>
      <x:c r="L41" s="57"/>
      <x:c r="M41" s="57"/>
      <x:c r="N41" s="56">
        <x:f t="shared" si="0"/>
        <x:v>0</x:v>
      </x:c>
      <x:c r="O41" s="26"/>
    </x:row>
    <x:row r="42" spans="1:15">
      <x:c r="A42" s="57">
        <x:v>37</x:v>
      </x:c>
      <x:c r="C42" s="115">
        <x:v>1</x:v>
      </x:c>
      <x:c r="D42" s="210" t="s">
        <x:v>1627</x:v>
      </x:c>
      <x:c r="E42" s="20" t="s">
        <x:v>1628</x:v>
      </x:c>
      <x:c r="F42"/>
      <x:c r="J42" s="57"/>
      <x:c r="K42" s="57"/>
      <x:c r="L42" s="57"/>
      <x:c r="M42" s="57"/>
      <x:c r="N42" s="56">
        <x:f t="shared" si="0"/>
        <x:v>0</x:v>
      </x:c>
      <x:c r="O42" s="26"/>
    </x:row>
    <x:row r="43" spans="1:15">
      <x:c r="A43" s="57">
        <x:v>38</x:v>
      </x:c>
      <x:c r="C43" s="115">
        <x:v>1</x:v>
      </x:c>
      <x:c r="D43" s="210" t="s">
        <x:v>1436</x:v>
      </x:c>
      <x:c r="E43" s="20" t="s">
        <x:v>10</x:v>
      </x:c>
      <x:c r="F43"/>
      <x:c r="G43" s="57">
        <x:v>93</x:v>
      </x:c>
      <x:c r="J43" s="57"/>
      <x:c r="K43" s="57"/>
      <x:c r="L43" s="57"/>
      <x:c r="M43" s="57"/>
      <x:c r="N43" s="56">
        <x:f t="shared" si="0"/>
        <x:v>93</x:v>
      </x:c>
      <x:c r="O43" s="26"/>
    </x:row>
    <x:row r="44" spans="1:15">
      <x:c r="A44" s="57">
        <x:v>39</x:v>
      </x:c>
      <x:c r="C44" s="115">
        <x:v>1</x:v>
      </x:c>
      <x:c r="D44" s="210" t="s">
        <x:v>1634</x:v>
      </x:c>
      <x:c r="E44" s="20" t="s">
        <x:v>1791</x:v>
      </x:c>
      <x:c r="F44"/>
      <x:c r="G44" s="57">
        <x:v>120</x:v>
      </x:c>
      <x:c r="J44" s="57"/>
      <x:c r="K44" s="57"/>
      <x:c r="L44" s="57"/>
      <x:c r="M44" s="57"/>
      <x:c r="N44" s="56">
        <x:f t="shared" si="0"/>
        <x:v>120</x:v>
      </x:c>
      <x:c r="O44" s="26"/>
    </x:row>
    <x:row r="45" spans="1:15">
      <x:c r="A45" s="57">
        <x:v>40</x:v>
      </x:c>
      <x:c r="C45" s="115">
        <x:v>1</x:v>
      </x:c>
      <x:c r="D45" s="210" t="s">
        <x:v>1616</x:v>
      </x:c>
      <x:c r="E45" s="20" t="s">
        <x:v>1617</x:v>
      </x:c>
      <x:c r="F45"/>
      <x:c r="J45" s="57"/>
      <x:c r="K45" s="57"/>
      <x:c r="L45" s="57"/>
      <x:c r="M45" s="57"/>
      <x:c r="N45" s="56">
        <x:f t="shared" si="0"/>
        <x:v>0</x:v>
      </x:c>
      <x:c r="O45" s="26"/>
    </x:row>
    <x:row r="46" spans="1:15">
      <x:c r="A46" s="57">
        <x:v>41</x:v>
      </x:c>
      <x:c r="C46" s="115">
        <x:v>1</x:v>
      </x:c>
      <x:c r="D46" s="210" t="s">
        <x:v>1919</x:v>
      </x:c>
      <x:c r="E46" s="20" t="s">
        <x:v>1920</x:v>
      </x:c>
      <x:c r="F46"/>
      <x:c r="J46" s="57"/>
      <x:c r="K46" s="57"/>
      <x:c r="L46" s="57"/>
      <x:c r="M46" s="57"/>
      <x:c r="N46" s="56">
        <x:f t="shared" si="0"/>
        <x:v>0</x:v>
      </x:c>
      <x:c r="O46" s="26"/>
    </x:row>
    <x:row r="47" spans="1:15">
      <x:c r="A47" s="57">
        <x:v>42</x:v>
      </x:c>
      <x:c r="C47" s="115">
        <x:v>1</x:v>
      </x:c>
      <x:c r="D47" s="210" t="s">
        <x:v>1618</x:v>
      </x:c>
      <x:c r="E47" s="20" t="s">
        <x:v>1617</x:v>
      </x:c>
      <x:c r="F47"/>
      <x:c r="J47" s="57"/>
      <x:c r="K47" s="57"/>
      <x:c r="L47" s="57"/>
      <x:c r="M47" s="57"/>
      <x:c r="N47" s="56">
        <x:f t="shared" si="0"/>
        <x:v>0</x:v>
      </x:c>
      <x:c r="O47" s="26"/>
    </x:row>
    <x:row r="48" spans="1:15">
      <x:c r="A48" s="57">
        <x:v>43</x:v>
      </x:c>
      <x:c r="C48" s="115">
        <x:v>1</x:v>
      </x:c>
      <x:c r="D48" s="210" t="s">
        <x:v>1921</x:v>
      </x:c>
      <x:c r="E48" s="20" t="s">
        <x:v>1920</x:v>
      </x:c>
      <x:c r="F48"/>
      <x:c r="J48" s="57"/>
      <x:c r="K48" s="57"/>
      <x:c r="L48" s="57"/>
      <x:c r="M48" s="57"/>
      <x:c r="N48" s="56">
        <x:f t="shared" si="0"/>
        <x:v>0</x:v>
      </x:c>
      <x:c r="O48" s="26"/>
    </x:row>
    <x:row r="49" spans="1:15">
      <x:c r="A49" s="57">
        <x:v>44</x:v>
      </x:c>
      <x:c r="C49" s="115">
        <x:v>1</x:v>
      </x:c>
      <x:c r="D49" s="210" t="s">
        <x:v>1619</x:v>
      </x:c>
      <x:c r="E49" s="20" t="s">
        <x:v>1617</x:v>
      </x:c>
      <x:c r="F49"/>
      <x:c r="J49" s="57"/>
      <x:c r="K49" s="57"/>
      <x:c r="L49" s="57"/>
      <x:c r="M49" s="57"/>
      <x:c r="N49" s="56">
        <x:f t="shared" si="0"/>
        <x:v>0</x:v>
      </x:c>
      <x:c r="O49" s="26"/>
    </x:row>
    <x:row r="50" spans="1:15">
      <x:c r="A50" s="57">
        <x:v>45</x:v>
      </x:c>
      <x:c r="C50" s="115">
        <x:v>1</x:v>
      </x:c>
      <x:c r="D50" s="210" t="s">
        <x:v>1922</x:v>
      </x:c>
      <x:c r="E50" s="20" t="s">
        <x:v>1920</x:v>
      </x:c>
      <x:c r="F50"/>
      <x:c r="J50" s="57"/>
      <x:c r="K50" s="57"/>
      <x:c r="L50" s="57"/>
      <x:c r="M50" s="57"/>
      <x:c r="N50" s="56">
        <x:f t="shared" si="0"/>
        <x:v>0</x:v>
      </x:c>
      <x:c r="O50" s="26"/>
    </x:row>
    <x:row r="51" spans="1:15">
      <x:c r="A51" s="57">
        <x:v>46</x:v>
      </x:c>
      <x:c r="C51" s="115">
        <x:v>1</x:v>
      </x:c>
      <x:c r="D51" s="210" t="s">
        <x:v>1620</x:v>
      </x:c>
      <x:c r="E51" s="20" t="s">
        <x:v>1617</x:v>
      </x:c>
      <x:c r="F51"/>
      <x:c r="J51" s="57"/>
      <x:c r="K51" s="57"/>
      <x:c r="L51" s="57"/>
      <x:c r="M51" s="57"/>
      <x:c r="N51" s="56">
        <x:f t="shared" si="0"/>
        <x:v>0</x:v>
      </x:c>
      <x:c r="O51" s="26"/>
    </x:row>
    <x:row r="52" spans="1:15">
      <x:c r="A52" s="57">
        <x:v>47</x:v>
      </x:c>
      <x:c r="C52" s="115">
        <x:v>1</x:v>
      </x:c>
      <x:c r="D52" s="210" t="s">
        <x:v>1923</x:v>
      </x:c>
      <x:c r="E52" s="20" t="s">
        <x:v>1920</x:v>
      </x:c>
      <x:c r="F52"/>
      <x:c r="J52" s="57"/>
      <x:c r="K52" s="57"/>
      <x:c r="L52" s="57"/>
      <x:c r="M52" s="57"/>
      <x:c r="N52" s="56">
        <x:f t="shared" si="0"/>
        <x:v>0</x:v>
      </x:c>
      <x:c r="O52" s="26"/>
    </x:row>
    <x:row r="53" spans="1:15">
      <x:c r="A53" s="57">
        <x:v>48</x:v>
      </x:c>
      <x:c r="C53" s="115">
        <x:v>1</x:v>
      </x:c>
      <x:c r="D53" s="210" t="s">
        <x:v>1621</x:v>
      </x:c>
      <x:c r="E53" s="20" t="s">
        <x:v>1617</x:v>
      </x:c>
      <x:c r="F53"/>
      <x:c r="J53" s="57"/>
      <x:c r="K53" s="57"/>
      <x:c r="L53" s="57"/>
      <x:c r="M53" s="57"/>
      <x:c r="N53" s="56">
        <x:f t="shared" si="0"/>
        <x:v>0</x:v>
      </x:c>
      <x:c r="O53" s="26"/>
    </x:row>
    <x:row r="54" spans="1:15">
      <x:c r="A54" s="57">
        <x:v>49</x:v>
      </x:c>
      <x:c r="C54" s="115">
        <x:v>1</x:v>
      </x:c>
      <x:c r="D54" s="210" t="s">
        <x:v>1924</x:v>
      </x:c>
      <x:c r="E54" s="20" t="s">
        <x:v>1920</x:v>
      </x:c>
      <x:c r="F54"/>
      <x:c r="J54" s="57"/>
      <x:c r="K54" s="57"/>
      <x:c r="L54" s="57"/>
      <x:c r="M54" s="57"/>
      <x:c r="N54" s="56">
        <x:f t="shared" si="0"/>
        <x:v>0</x:v>
      </x:c>
      <x:c r="O54" s="26"/>
    </x:row>
    <x:row r="55" spans="1:15">
      <x:c r="A55" s="57">
        <x:v>50</x:v>
      </x:c>
      <x:c r="C55" s="115">
        <x:v>1</x:v>
      </x:c>
      <x:c r="D55" s="210" t="s">
        <x:v>1428</x:v>
      </x:c>
      <x:c r="E55" s="20" t="s">
        <x:v>1420</x:v>
      </x:c>
      <x:c r="F55"/>
      <x:c r="H55" s="57">
        <x:v>324</x:v>
      </x:c>
      <x:c r="J55" s="57"/>
      <x:c r="K55" s="57"/>
      <x:c r="L55" s="57"/>
      <x:c r="M55" s="57"/>
      <x:c r="N55" s="56">
        <x:f t="shared" si="0"/>
        <x:v>-324</x:v>
      </x:c>
      <x:c r="O55" s="349" t="s">
        <x:v>2017</x:v>
      </x:c>
    </x:row>
    <x:row r="56" spans="1:15">
      <x:c r="A56" s="57">
        <x:v>51</x:v>
      </x:c>
      <x:c r="C56" s="115">
        <x:v>1</x:v>
      </x:c>
      <x:c r="D56" s="210" t="s">
        <x:v>1622</x:v>
      </x:c>
      <x:c r="E56" s="20" t="s">
        <x:v>1617</x:v>
      </x:c>
      <x:c r="F56"/>
      <x:c r="J56" s="57"/>
      <x:c r="K56" s="57"/>
      <x:c r="L56" s="57"/>
      <x:c r="M56" s="57"/>
      <x:c r="N56" s="56">
        <x:f t="shared" si="0"/>
        <x:v>0</x:v>
      </x:c>
      <x:c r="O56" s="26"/>
    </x:row>
    <x:row r="57" spans="1:15">
      <x:c r="A57" s="57">
        <x:v>52</x:v>
      </x:c>
      <x:c r="C57" s="115">
        <x:v>1</x:v>
      </x:c>
      <x:c r="D57" s="210" t="s">
        <x:v>1925</x:v>
      </x:c>
      <x:c r="E57" s="20" t="s">
        <x:v>1920</x:v>
      </x:c>
      <x:c r="F57"/>
      <x:c r="J57" s="57"/>
      <x:c r="K57" s="57"/>
      <x:c r="L57" s="57"/>
      <x:c r="M57" s="57"/>
      <x:c r="N57" s="56">
        <x:f t="shared" si="0"/>
        <x:v>0</x:v>
      </x:c>
      <x:c r="O57" s="26"/>
    </x:row>
    <x:row r="58" spans="1:15">
      <x:c r="A58" s="57">
        <x:v>53</x:v>
      </x:c>
      <x:c r="C58" s="115">
        <x:v>1</x:v>
      </x:c>
      <x:c r="D58" s="210" t="s">
        <x:v>1640</x:v>
      </x:c>
      <x:c r="E58" s="20" t="s">
        <x:v>286</x:v>
      </x:c>
      <x:c r="F58"/>
      <x:c r="H58" s="57">
        <x:v>540</x:v>
      </x:c>
      <x:c r="J58" s="57"/>
      <x:c r="K58" s="57"/>
      <x:c r="L58" s="57"/>
      <x:c r="M58" s="57"/>
      <x:c r="N58" s="56">
        <x:f t="shared" si="0"/>
        <x:v>-540</x:v>
      </x:c>
      <x:c r="O58" t="s">
        <x:v>2017</x:v>
      </x:c>
    </x:row>
    <x:row r="59" spans="1:15">
      <x:c r="A59" s="57">
        <x:v>54</x:v>
      </x:c>
      <x:c r="C59" s="115">
        <x:v>1</x:v>
      </x:c>
      <x:c r="D59" s="210" t="s">
        <x:v>1426</x:v>
      </x:c>
      <x:c r="E59" s="20" t="s">
        <x:v>1420</x:v>
      </x:c>
      <x:c r="F59"/>
      <x:c r="G59" s="57">
        <x:v>40</x:v>
      </x:c>
      <x:c r="J59" s="57"/>
      <x:c r="K59" s="57"/>
      <x:c r="L59" s="57"/>
      <x:c r="M59" s="57"/>
      <x:c r="N59" s="56">
        <x:f t="shared" si="0"/>
        <x:v>40</x:v>
      </x:c>
      <x:c r="O59" s="26"/>
    </x:row>
    <x:row r="60" spans="1:15">
      <x:c r="A60" s="57">
        <x:v>55</x:v>
      </x:c>
      <x:c r="C60" s="115">
        <x:v>1</x:v>
      </x:c>
      <x:c r="D60" s="210" t="s">
        <x:v>1641</x:v>
      </x:c>
      <x:c r="E60" s="20" t="s">
        <x:v>286</x:v>
      </x:c>
      <x:c r="F60"/>
      <x:c r="H60" s="57">
        <x:v>200</x:v>
      </x:c>
      <x:c r="J60" s="57"/>
      <x:c r="K60" s="57"/>
      <x:c r="L60" s="57"/>
      <x:c r="M60" s="57"/>
      <x:c r="N60" s="56">
        <x:f t="shared" si="0"/>
        <x:v>-200</x:v>
      </x:c>
      <x:c r="O60" t="s">
        <x:v>2017</x:v>
      </x:c>
    </x:row>
    <x:row r="61" spans="1:15">
      <x:c r="A61" s="57">
        <x:v>56</x:v>
      </x:c>
      <x:c r="C61" s="115">
        <x:v>1</x:v>
      </x:c>
      <x:c r="D61" s="210" t="s">
        <x:v>1637</x:v>
      </x:c>
      <x:c r="E61" s="20" t="s">
        <x:v>286</x:v>
      </x:c>
      <x:c r="F61"/>
      <x:c r="H61" s="57">
        <x:v>21</x:v>
      </x:c>
      <x:c r="J61" s="57"/>
      <x:c r="K61" s="57"/>
      <x:c r="L61" s="57"/>
      <x:c r="M61" s="57"/>
      <x:c r="N61" s="56">
        <x:f t="shared" si="0"/>
        <x:v>-21</x:v>
      </x:c>
      <x:c r="O61" t="s">
        <x:v>2017</x:v>
      </x:c>
    </x:row>
    <x:row r="62" spans="1:15">
      <x:c r="A62" s="57">
        <x:v>57</x:v>
      </x:c>
      <x:c r="C62" s="115">
        <x:v>1</x:v>
      </x:c>
      <x:c r="D62" s="210" t="s">
        <x:v>1638</x:v>
      </x:c>
      <x:c r="E62" s="20" t="s">
        <x:v>286</x:v>
      </x:c>
      <x:c r="F62"/>
      <x:c r="H62" s="57">
        <x:v>7</x:v>
      </x:c>
      <x:c r="J62" s="57"/>
      <x:c r="K62" s="57"/>
      <x:c r="L62" s="57"/>
      <x:c r="M62" s="57"/>
      <x:c r="N62" s="56">
        <x:f t="shared" si="0"/>
        <x:v>-7</x:v>
      </x:c>
      <x:c r="O62" t="s">
        <x:v>2017</x:v>
      </x:c>
    </x:row>
    <x:row r="63" spans="1:15">
      <x:c r="A63" s="57">
        <x:v>58</x:v>
      </x:c>
      <x:c r="C63" s="115">
        <x:v>1</x:v>
      </x:c>
      <x:c r="D63" s="210" t="s">
        <x:v>1639</x:v>
      </x:c>
      <x:c r="E63" s="20" t="s">
        <x:v>286</x:v>
      </x:c>
      <x:c r="F63"/>
      <x:c r="H63" s="57">
        <x:v>7</x:v>
      </x:c>
      <x:c r="J63" s="57"/>
      <x:c r="K63" s="57"/>
      <x:c r="L63" s="57"/>
      <x:c r="M63" s="57"/>
      <x:c r="N63" s="56">
        <x:f t="shared" si="0"/>
        <x:v>-7</x:v>
      </x:c>
      <x:c r="O63" t="s">
        <x:v>2017</x:v>
      </x:c>
    </x:row>
    <x:row r="64" spans="1:15">
      <x:c r="A64" s="57">
        <x:v>59</x:v>
      </x:c>
      <x:c r="C64" s="115">
        <x:v>1</x:v>
      </x:c>
      <x:c r="D64" s="210" t="s">
        <x:v>1429</x:v>
      </x:c>
      <x:c r="E64" s="20" t="s">
        <x:v>1617</x:v>
      </x:c>
      <x:c r="F64"/>
      <x:c r="J64" s="57"/>
      <x:c r="K64" s="57"/>
      <x:c r="L64" s="57"/>
      <x:c r="M64" s="57"/>
      <x:c r="N64" s="56">
        <x:f t="shared" si="0"/>
        <x:v>0</x:v>
      </x:c>
      <x:c r="O64" s="26"/>
    </x:row>
    <x:row r="65" spans="1:15">
      <x:c r="A65" s="57">
        <x:v>60</x:v>
      </x:c>
      <x:c r="C65" s="115">
        <x:v>1</x:v>
      </x:c>
      <x:c r="D65" s="210" t="s">
        <x:v>1564</x:v>
      </x:c>
      <x:c r="E65" s="20" t="s">
        <x:v>1617</x:v>
      </x:c>
      <x:c r="F65"/>
      <x:c r="H65" s="57">
        <x:v>216</x:v>
      </x:c>
      <x:c r="J65" s="57"/>
      <x:c r="K65" s="57"/>
      <x:c r="L65" s="57"/>
      <x:c r="M65" s="57"/>
      <x:c r="N65" s="56">
        <x:f t="shared" si="0"/>
        <x:v>-216</x:v>
      </x:c>
      <x:c r="O65" t="s">
        <x:v>2017</x:v>
      </x:c>
    </x:row>
    <x:row r="66" spans="1:15">
      <x:c r="A66" s="57">
        <x:v>61</x:v>
      </x:c>
      <x:c r="C66" s="115">
        <x:v>1</x:v>
      </x:c>
      <x:c r="D66" s="210" t="s">
        <x:v>1565</x:v>
      </x:c>
      <x:c r="E66" s="20" t="s">
        <x:v>1617</x:v>
      </x:c>
      <x:c r="F66"/>
      <x:c r="H66" s="57">
        <x:v>216</x:v>
      </x:c>
      <x:c r="J66" s="57"/>
      <x:c r="K66" s="57"/>
      <x:c r="L66" s="57"/>
      <x:c r="M66" s="57"/>
      <x:c r="N66" s="56">
        <x:f t="shared" si="0"/>
        <x:v>-216</x:v>
      </x:c>
      <x:c r="O66" t="s">
        <x:v>2017</x:v>
      </x:c>
    </x:row>
    <x:row r="67" spans="1:15">
      <x:c r="A67" s="57">
        <x:v>62</x:v>
      </x:c>
      <x:c r="C67" s="115">
        <x:v>1</x:v>
      </x:c>
      <x:c r="D67" s="210" t="s">
        <x:v>1430</x:v>
      </x:c>
      <x:c r="E67" s="20" t="s">
        <x:v>1617</x:v>
      </x:c>
      <x:c r="F67"/>
      <x:c r="J67" s="57"/>
      <x:c r="K67" s="57"/>
      <x:c r="L67" s="57"/>
      <x:c r="M67" s="57"/>
      <x:c r="N67" s="56">
        <x:f t="shared" si="0"/>
        <x:v>0</x:v>
      </x:c>
      <x:c r="O67" s="26"/>
    </x:row>
    <x:row r="68" spans="1:15">
      <x:c r="A68" s="57">
        <x:v>63</x:v>
      </x:c>
      <x:c r="C68" s="115">
        <x:v>1</x:v>
      </x:c>
      <x:c r="D68" s="210" t="s">
        <x:v>1795</x:v>
      </x:c>
      <x:c r="E68" s="20" t="s">
        <x:v>1617</x:v>
      </x:c>
      <x:c r="F68"/>
      <x:c r="J68" s="57"/>
      <x:c r="K68" s="57"/>
      <x:c r="L68" s="57"/>
      <x:c r="M68" s="57"/>
      <x:c r="N68" s="56">
        <x:f t="shared" si="0"/>
        <x:v>0</x:v>
      </x:c>
      <x:c r="O68" s="26"/>
    </x:row>
    <x:row r="69" spans="1:15">
      <x:c r="A69" s="57">
        <x:v>64</x:v>
      </x:c>
      <x:c r="C69" s="115">
        <x:v>1</x:v>
      </x:c>
      <x:c r="D69" s="210" t="s">
        <x:v>2015</x:v>
      </x:c>
      <x:c r="E69" s="20" t="s">
        <x:v>1920</x:v>
      </x:c>
      <x:c r="F69"/>
      <x:c r="J69" s="57"/>
      <x:c r="K69" s="57"/>
      <x:c r="L69" s="57"/>
      <x:c r="M69" s="57"/>
      <x:c r="N69" s="56">
        <x:f t="shared" si="0"/>
        <x:v>0</x:v>
      </x:c>
      <x:c r="O69" s="26"/>
    </x:row>
    <x:row r="70" spans="1:15">
      <x:c r="A70" s="57">
        <x:v>65</x:v>
      </x:c>
      <x:c r="C70" s="115">
        <x:v>1</x:v>
      </x:c>
      <x:c r="D70" s="210" t="s">
        <x:v>1623</x:v>
      </x:c>
      <x:c r="E70" s="20" t="s">
        <x:v>1624</x:v>
      </x:c>
      <x:c r="F70"/>
      <x:c r="J70" s="57"/>
      <x:c r="K70" s="57"/>
      <x:c r="L70" s="57"/>
      <x:c r="M70" s="57"/>
      <x:c r="N70" s="56">
        <x:f t="shared" ref="N70:N104" si="1">SUM(G70,J70:M70)-H70-I70</x:f>
        <x:v>0</x:v>
      </x:c>
      <x:c r="O70" s="26"/>
    </x:row>
    <x:row r="71" spans="1:15">
      <x:c r="A71" s="57">
        <x:v>66</x:v>
      </x:c>
      <x:c r="C71" s="115">
        <x:v>1</x:v>
      </x:c>
      <x:c r="D71" s="210" t="s">
        <x:v>1439</x:v>
      </x:c>
      <x:c r="E71" s="20" t="s">
        <x:v>53</x:v>
      </x:c>
      <x:c r="F71"/>
      <x:c r="G71" s="57">
        <x:v>5</x:v>
      </x:c>
      <x:c r="J71" s="57"/>
      <x:c r="K71" s="57"/>
      <x:c r="L71" s="57"/>
      <x:c r="M71" s="57"/>
      <x:c r="N71" s="56">
        <x:f t="shared" si="1"/>
        <x:v>5</x:v>
      </x:c>
      <x:c r="O71" s="26"/>
    </x:row>
    <x:row r="72" spans="1:15">
      <x:c r="A72" s="57">
        <x:v>67</x:v>
      </x:c>
      <x:c r="C72" s="115">
        <x:v>1</x:v>
      </x:c>
      <x:c r="D72" s="210" t="s">
        <x:v>1631</x:v>
      </x:c>
      <x:c r="E72" s="20" t="s">
        <x:v>1796</x:v>
      </x:c>
      <x:c r="F72"/>
      <x:c r="J72" s="57"/>
      <x:c r="K72" s="57"/>
      <x:c r="L72" s="57"/>
      <x:c r="M72" s="57"/>
      <x:c r="N72" s="56">
        <x:f t="shared" si="1"/>
        <x:v>0</x:v>
      </x:c>
      <x:c r="O72" s="26"/>
    </x:row>
    <x:row r="73" spans="1:15">
      <x:c r="A73" s="57">
        <x:v>69</x:v>
      </x:c>
      <x:c r="C73" s="115">
        <x:v>1</x:v>
      </x:c>
      <x:c r="D73" s="210" t="s">
        <x:v>1500</x:v>
      </x:c>
      <x:c r="E73" s="20" t="s">
        <x:v>1501</x:v>
      </x:c>
      <x:c r="F73"/>
      <x:c r="J73" s="57"/>
      <x:c r="K73" s="57"/>
      <x:c r="L73" s="57"/>
      <x:c r="M73" s="57"/>
      <x:c r="N73" s="56">
        <x:f t="shared" si="1"/>
        <x:v>0</x:v>
      </x:c>
      <x:c r="O73" s="26"/>
    </x:row>
    <x:row r="74" spans="1:15">
      <x:c r="A74" s="57">
        <x:v>70</x:v>
      </x:c>
      <x:c r="C74" s="115">
        <x:v>1</x:v>
      </x:c>
      <x:c r="D74" s="210" t="s">
        <x:v>85</x:v>
      </x:c>
      <x:c r="E74" s="20" t="s">
        <x:v>1781</x:v>
      </x:c>
      <x:c r="F74"/>
      <x:c r="G74" s="57">
        <x:v>4500</x:v>
      </x:c>
      <x:c r="J74" s="57"/>
      <x:c r="K74" s="57"/>
      <x:c r="L74" s="57"/>
      <x:c r="M74" s="57"/>
      <x:c r="N74" s="56">
        <x:f t="shared" si="1"/>
        <x:v>4500</x:v>
      </x:c>
      <x:c r="O74" s="26"/>
    </x:row>
    <x:row r="75" spans="1:15">
      <x:c r="A75" s="57">
        <x:v>71</x:v>
      </x:c>
      <x:c r="C75" s="115">
        <x:v>1</x:v>
      </x:c>
      <x:c r="D75" s="210" t="s">
        <x:v>88</x:v>
      </x:c>
      <x:c r="E75" s="20" t="s">
        <x:v>1783</x:v>
      </x:c>
      <x:c r="F75"/>
      <x:c r="G75" s="57">
        <x:v>4500</x:v>
      </x:c>
      <x:c r="J75" s="57"/>
      <x:c r="K75" s="57"/>
      <x:c r="L75" s="57"/>
      <x:c r="M75" s="57"/>
      <x:c r="N75" s="56">
        <x:f t="shared" si="1"/>
        <x:v>4500</x:v>
      </x:c>
      <x:c r="O75" s="26"/>
    </x:row>
    <x:row r="76" spans="1:15">
      <x:c r="A76" s="57">
        <x:v>72</x:v>
      </x:c>
      <x:c r="C76" s="115">
        <x:v>1</x:v>
      </x:c>
      <x:c r="D76" s="210" t="s">
        <x:v>90</x:v>
      </x:c>
      <x:c r="E76" s="20" t="s">
        <x:v>1784</x:v>
      </x:c>
      <x:c r="F76"/>
      <x:c r="G76" s="57">
        <x:v>12000</x:v>
      </x:c>
      <x:c r="J76" s="57"/>
      <x:c r="K76" s="57"/>
      <x:c r="L76" s="57"/>
      <x:c r="M76" s="57"/>
      <x:c r="N76" s="56">
        <x:f t="shared" si="1"/>
        <x:v>12000</x:v>
      </x:c>
      <x:c r="O76" s="26"/>
    </x:row>
    <x:row r="77" spans="1:15">
      <x:c r="A77" s="57">
        <x:v>73</x:v>
      </x:c>
      <x:c r="C77" s="115">
        <x:v>1</x:v>
      </x:c>
      <x:c r="D77" s="210" t="s">
        <x:v>1524</x:v>
      </x:c>
      <x:c r="E77" s="20" t="s">
        <x:v>1501</x:v>
      </x:c>
      <x:c r="F77"/>
      <x:c r="J77" s="57"/>
      <x:c r="K77" s="57"/>
      <x:c r="L77" s="57"/>
      <x:c r="M77" s="57"/>
      <x:c r="N77" s="56">
        <x:f t="shared" si="1"/>
        <x:v>0</x:v>
      </x:c>
      <x:c r="O77" s="26"/>
    </x:row>
    <x:row r="78" spans="1:15">
      <x:c r="A78" s="57">
        <x:v>74</x:v>
      </x:c>
      <x:c r="C78" s="115">
        <x:v>1</x:v>
      </x:c>
      <x:c r="D78" s="210" t="s">
        <x:v>1502</x:v>
      </x:c>
      <x:c r="E78" s="20" t="s">
        <x:v>1501</x:v>
      </x:c>
      <x:c r="F78"/>
      <x:c r="J78" s="57"/>
      <x:c r="K78" s="57"/>
      <x:c r="L78" s="57"/>
      <x:c r="M78" s="57"/>
      <x:c r="N78" s="56">
        <x:f t="shared" si="1"/>
        <x:v>0</x:v>
      </x:c>
      <x:c r="O78" s="26"/>
    </x:row>
    <x:row r="79" spans="1:15">
      <x:c r="A79" s="57">
        <x:v>75</x:v>
      </x:c>
      <x:c r="C79" s="115">
        <x:v>1</x:v>
      </x:c>
      <x:c r="D79" s="210" t="s">
        <x:v>1523</x:v>
      </x:c>
      <x:c r="E79" s="20" t="s">
        <x:v>1501</x:v>
      </x:c>
      <x:c r="F79"/>
      <x:c r="J79" s="57"/>
      <x:c r="K79" s="57"/>
      <x:c r="L79" s="57"/>
      <x:c r="M79" s="57"/>
      <x:c r="N79" s="56">
        <x:f t="shared" si="1"/>
        <x:v>0</x:v>
      </x:c>
      <x:c r="O79" s="26"/>
    </x:row>
    <x:row r="80" spans="1:15">
      <x:c r="A80" s="57">
        <x:v>76</x:v>
      </x:c>
      <x:c r="C80" s="115">
        <x:v>1</x:v>
      </x:c>
      <x:c r="D80" s="210" t="s">
        <x:v>1386</x:v>
      </x:c>
      <x:c r="E80" s="20" t="s">
        <x:v>1885</x:v>
      </x:c>
      <x:c r="F80"/>
      <x:c r="J80" s="57"/>
      <x:c r="K80" s="57"/>
      <x:c r="L80" s="57"/>
      <x:c r="M80" s="57"/>
      <x:c r="N80" s="56">
        <x:f t="shared" si="1"/>
        <x:v>0</x:v>
      </x:c>
      <x:c r="O80" s="26"/>
    </x:row>
    <x:row r="81" spans="1:15">
      <x:c r="A81" s="57">
        <x:v>77</x:v>
      </x:c>
      <x:c r="C81" s="115">
        <x:v>1</x:v>
      </x:c>
      <x:c r="D81" s="210" t="s">
        <x:v>1654</x:v>
      </x:c>
      <x:c r="E81" s="20" t="s">
        <x:v>1655</x:v>
      </x:c>
      <x:c r="F81"/>
      <x:c r="J81" s="57"/>
      <x:c r="K81" s="57"/>
      <x:c r="L81" s="57"/>
      <x:c r="M81" s="57"/>
      <x:c r="N81" s="56">
        <x:f t="shared" si="1"/>
        <x:v>0</x:v>
      </x:c>
      <x:c r="O81" s="26"/>
    </x:row>
    <x:row r="82" spans="1:15">
      <x:c r="A82" s="57">
        <x:v>78</x:v>
      </x:c>
      <x:c r="C82" s="115">
        <x:v>1</x:v>
      </x:c>
      <x:c r="D82" s="210" t="s">
        <x:v>1656</x:v>
      </x:c>
      <x:c r="E82" s="20" t="s">
        <x:v>1657</x:v>
      </x:c>
      <x:c r="F82"/>
      <x:c r="J82" s="57"/>
      <x:c r="K82" s="57"/>
      <x:c r="L82" s="57"/>
      <x:c r="M82" s="57"/>
      <x:c r="N82" s="56">
        <x:f t="shared" si="1"/>
        <x:v>0</x:v>
      </x:c>
      <x:c r="O82" s="26"/>
    </x:row>
    <x:row r="83" spans="1:15">
      <x:c r="A83" s="57">
        <x:v>79</x:v>
      </x:c>
      <x:c r="C83" s="115">
        <x:v>1</x:v>
      </x:c>
      <x:c r="D83" s="210" t="s">
        <x:v>1658</x:v>
      </x:c>
      <x:c r="E83" s="20" t="s">
        <x:v>1659</x:v>
      </x:c>
      <x:c r="F83"/>
      <x:c r="J83" s="57"/>
      <x:c r="K83" s="57"/>
      <x:c r="L83" s="57"/>
      <x:c r="M83" s="57"/>
      <x:c r="N83" s="56">
        <x:f t="shared" si="1"/>
        <x:v>0</x:v>
      </x:c>
      <x:c r="O83" s="26"/>
    </x:row>
    <x:row r="84" spans="1:15" hidden="1">
      <x:c r="A84" s="57">
        <x:v>80</x:v>
      </x:c>
      <x:c r="C84" s="115">
        <x:v>1</x:v>
      </x:c>
      <x:c r="D84" s="210" t="s">
        <x:v>148</x:v>
      </x:c>
      <x:c r="E84" s="209"/>
      <x:c r="F84"/>
      <x:c r="J84" s="57"/>
      <x:c r="K84" s="57"/>
      <x:c r="L84" s="57"/>
      <x:c r="M84" s="57"/>
      <x:c r="N84" s="56">
        <x:f t="shared" si="1"/>
        <x:v>0</x:v>
      </x:c>
    </x:row>
    <x:row r="85" spans="1:15" hidden="1">
      <x:c r="A85" s="57">
        <x:v>81</x:v>
      </x:c>
      <x:c r="C85" s="115">
        <x:v>1</x:v>
      </x:c>
      <x:c r="D85" s="210" t="s">
        <x:v>148</x:v>
      </x:c>
      <x:c r="E85" s="209"/>
      <x:c r="F85"/>
      <x:c r="J85" s="57"/>
      <x:c r="K85" s="57"/>
      <x:c r="L85" s="57"/>
      <x:c r="M85" s="57"/>
      <x:c r="N85" s="56">
        <x:f t="shared" si="1"/>
        <x:v>0</x:v>
      </x:c>
    </x:row>
    <x:row r="86" spans="1:15" hidden="1">
      <x:c r="A86" s="57">
        <x:v>82</x:v>
      </x:c>
      <x:c r="C86" s="115">
        <x:v>1</x:v>
      </x:c>
      <x:c r="D86" s="209"/>
      <x:c r="E86" s="209"/>
      <x:c r="F86"/>
      <x:c r="J86" s="57"/>
      <x:c r="K86" s="57"/>
      <x:c r="L86" s="57"/>
      <x:c r="M86" s="57"/>
      <x:c r="N86" s="56">
        <x:f t="shared" si="1"/>
        <x:v>0</x:v>
      </x:c>
    </x:row>
    <x:row r="87" spans="1:15" hidden="1">
      <x:c r="A87" s="57">
        <x:v>83</x:v>
      </x:c>
      <x:c r="C87" s="115">
        <x:v>1</x:v>
      </x:c>
      <x:c r="D87" s="209"/>
      <x:c r="E87" s="209"/>
      <x:c r="F87"/>
      <x:c r="J87" s="57"/>
      <x:c r="K87" s="57"/>
      <x:c r="L87" s="57"/>
      <x:c r="M87" s="57"/>
      <x:c r="N87" s="56">
        <x:f t="shared" si="1"/>
        <x:v>0</x:v>
      </x:c>
    </x:row>
    <x:row r="88" spans="1:15" hidden="1">
      <x:c r="A88" s="57">
        <x:v>84</x:v>
      </x:c>
      <x:c r="C88" s="115">
        <x:v>1</x:v>
      </x:c>
      <x:c r="D88" s="209"/>
      <x:c r="E88" s="209"/>
      <x:c r="F88"/>
      <x:c r="J88" s="57"/>
      <x:c r="K88" s="57"/>
      <x:c r="L88" s="57"/>
      <x:c r="M88" s="57"/>
      <x:c r="N88" s="56">
        <x:f t="shared" si="1"/>
        <x:v>0</x:v>
      </x:c>
    </x:row>
    <x:row r="89" spans="1:15" hidden="1">
      <x:c r="A89" s="57">
        <x:v>85</x:v>
      </x:c>
      <x:c r="C89" s="115">
        <x:v>1</x:v>
      </x:c>
      <x:c r="D89" s="209"/>
      <x:c r="E89" s="209"/>
      <x:c r="F89"/>
      <x:c r="J89" s="57"/>
      <x:c r="K89" s="57"/>
      <x:c r="L89" s="57"/>
      <x:c r="M89" s="57"/>
      <x:c r="N89" s="56">
        <x:f t="shared" si="1"/>
        <x:v>0</x:v>
      </x:c>
    </x:row>
    <x:row r="90" spans="1:15" hidden="1">
      <x:c r="A90" s="57">
        <x:v>86</x:v>
      </x:c>
      <x:c r="C90" s="115">
        <x:v>1</x:v>
      </x:c>
      <x:c r="D90" s="209"/>
      <x:c r="E90" s="209"/>
      <x:c r="F90"/>
      <x:c r="J90" s="57"/>
      <x:c r="K90" s="57"/>
      <x:c r="L90" s="57"/>
      <x:c r="M90" s="57"/>
      <x:c r="N90" s="56">
        <x:f t="shared" si="1"/>
        <x:v>0</x:v>
      </x:c>
    </x:row>
    <x:row r="91" spans="1:15" hidden="1">
      <x:c r="A91" s="57">
        <x:v>87</x:v>
      </x:c>
      <x:c r="C91" s="115">
        <x:v>1</x:v>
      </x:c>
      <x:c r="D91" s="209"/>
      <x:c r="E91" s="209"/>
      <x:c r="F91"/>
      <x:c r="J91" s="57"/>
      <x:c r="K91" s="57"/>
      <x:c r="L91" s="57"/>
      <x:c r="M91" s="57"/>
      <x:c r="N91" s="56">
        <x:f t="shared" si="1"/>
        <x:v>0</x:v>
      </x:c>
    </x:row>
    <x:row r="92" spans="1:15" hidden="1">
      <x:c r="A92" s="57">
        <x:v>88</x:v>
      </x:c>
      <x:c r="C92" s="115">
        <x:v>1</x:v>
      </x:c>
      <x:c r="D92" s="209"/>
      <x:c r="E92" s="209"/>
      <x:c r="F92"/>
      <x:c r="J92" s="57"/>
      <x:c r="K92" s="57"/>
      <x:c r="L92" s="57"/>
      <x:c r="M92" s="57"/>
      <x:c r="N92" s="56">
        <x:f t="shared" si="1"/>
        <x:v>0</x:v>
      </x:c>
    </x:row>
    <x:row r="93" spans="1:15" hidden="1">
      <x:c r="A93" s="57">
        <x:v>89</x:v>
      </x:c>
      <x:c r="C93" s="115">
        <x:v>1</x:v>
      </x:c>
      <x:c r="D93" s="209"/>
      <x:c r="E93" s="209"/>
      <x:c r="F93"/>
      <x:c r="J93" s="57"/>
      <x:c r="K93" s="57"/>
      <x:c r="L93" s="57"/>
      <x:c r="M93" s="57"/>
      <x:c r="N93" s="56">
        <x:f t="shared" si="1"/>
        <x:v>0</x:v>
      </x:c>
    </x:row>
    <x:row r="94" spans="1:15" hidden="1">
      <x:c r="A94" s="57">
        <x:v>90</x:v>
      </x:c>
      <x:c r="C94" s="115">
        <x:v>1</x:v>
      </x:c>
      <x:c r="D94" s="209"/>
      <x:c r="E94" s="209"/>
      <x:c r="F94"/>
      <x:c r="J94" s="57"/>
      <x:c r="K94" s="57"/>
      <x:c r="L94" s="57"/>
      <x:c r="M94" s="57"/>
      <x:c r="N94" s="56">
        <x:f t="shared" si="1"/>
        <x:v>0</x:v>
      </x:c>
    </x:row>
    <x:row r="95" spans="1:15" hidden="1">
      <x:c r="A95" s="57">
        <x:v>91</x:v>
      </x:c>
      <x:c r="C95" s="115">
        <x:v>1</x:v>
      </x:c>
      <x:c r="D95" s="209"/>
      <x:c r="E95" s="209"/>
      <x:c r="F95"/>
      <x:c r="J95" s="57"/>
      <x:c r="K95" s="57"/>
      <x:c r="L95" s="57"/>
      <x:c r="M95" s="57"/>
      <x:c r="N95" s="56">
        <x:f t="shared" si="1"/>
        <x:v>0</x:v>
      </x:c>
    </x:row>
    <x:row r="96" spans="1:15" hidden="1">
      <x:c r="A96" s="57">
        <x:v>92</x:v>
      </x:c>
      <x:c r="C96" s="115">
        <x:v>1</x:v>
      </x:c>
      <x:c r="D96" s="209"/>
      <x:c r="E96" s="209"/>
      <x:c r="F96"/>
      <x:c r="J96" s="57"/>
      <x:c r="K96" s="57"/>
      <x:c r="L96" s="57"/>
      <x:c r="M96" s="57"/>
      <x:c r="N96" s="56">
        <x:f t="shared" si="1"/>
        <x:v>0</x:v>
      </x:c>
    </x:row>
    <x:row r="97" spans="1:15" hidden="1">
      <x:c r="A97" s="57">
        <x:v>93</x:v>
      </x:c>
      <x:c r="C97" s="115">
        <x:v>1</x:v>
      </x:c>
      <x:c r="D97" s="209"/>
      <x:c r="E97" s="209"/>
      <x:c r="F97"/>
      <x:c r="J97" s="57"/>
      <x:c r="K97" s="57"/>
      <x:c r="L97" s="57"/>
      <x:c r="M97" s="57"/>
      <x:c r="N97" s="56">
        <x:f t="shared" si="1"/>
        <x:v>0</x:v>
      </x:c>
    </x:row>
    <x:row r="98" spans="1:15" hidden="1">
      <x:c r="A98" s="57">
        <x:v>94</x:v>
      </x:c>
      <x:c r="C98" s="115">
        <x:v>1</x:v>
      </x:c>
      <x:c r="D98" s="209"/>
      <x:c r="E98" s="209"/>
      <x:c r="F98"/>
      <x:c r="J98" s="57"/>
      <x:c r="K98" s="57"/>
      <x:c r="L98" s="57"/>
      <x:c r="M98" s="57"/>
      <x:c r="N98" s="56">
        <x:f t="shared" si="1"/>
        <x:v>0</x:v>
      </x:c>
    </x:row>
    <x:row r="99" spans="1:15" hidden="1">
      <x:c r="A99" s="57">
        <x:v>95</x:v>
      </x:c>
      <x:c r="C99" s="115">
        <x:v>1</x:v>
      </x:c>
      <x:c r="D99" s="209"/>
      <x:c r="E99" s="209"/>
      <x:c r="F99"/>
      <x:c r="J99" s="57"/>
      <x:c r="K99" s="57"/>
      <x:c r="L99" s="57"/>
      <x:c r="M99" s="57"/>
      <x:c r="N99" s="56">
        <x:f t="shared" si="1"/>
        <x:v>0</x:v>
      </x:c>
    </x:row>
    <x:row r="100" spans="1:15" hidden="1">
      <x:c r="A100" s="57">
        <x:v>96</x:v>
      </x:c>
      <x:c r="C100" s="115">
        <x:v>1</x:v>
      </x:c>
      <x:c r="D100" s="209"/>
      <x:c r="E100" s="209"/>
      <x:c r="F100"/>
      <x:c r="J100" s="57"/>
      <x:c r="K100" s="57"/>
      <x:c r="L100" s="57"/>
      <x:c r="M100" s="57"/>
      <x:c r="N100" s="56">
        <x:f t="shared" si="1"/>
        <x:v>0</x:v>
      </x:c>
    </x:row>
    <x:row r="101" spans="1:15" hidden="1">
      <x:c r="A101" s="57">
        <x:v>97</x:v>
      </x:c>
      <x:c r="C101" s="115">
        <x:v>1</x:v>
      </x:c>
      <x:c r="D101" s="209"/>
      <x:c r="E101" s="209"/>
      <x:c r="F101"/>
      <x:c r="J101" s="57"/>
      <x:c r="K101" s="57"/>
      <x:c r="L101" s="57"/>
      <x:c r="M101" s="57"/>
      <x:c r="N101" s="56">
        <x:f t="shared" si="1"/>
        <x:v>0</x:v>
      </x:c>
    </x:row>
    <x:row r="102" spans="1:15" hidden="1">
      <x:c r="A102" s="57">
        <x:v>98</x:v>
      </x:c>
      <x:c r="C102" s="115">
        <x:v>1</x:v>
      </x:c>
      <x:c r="D102" s="209"/>
      <x:c r="E102" s="209"/>
      <x:c r="F102"/>
      <x:c r="J102" s="57"/>
      <x:c r="K102" s="57"/>
      <x:c r="L102" s="57"/>
      <x:c r="M102" s="57"/>
      <x:c r="N102" s="56">
        <x:f t="shared" si="1"/>
        <x:v>0</x:v>
      </x:c>
    </x:row>
    <x:row r="103" spans="1:15" hidden="1">
      <x:c r="A103" s="57">
        <x:v>99</x:v>
      </x:c>
      <x:c r="C103" s="115">
        <x:v>1</x:v>
      </x:c>
      <x:c r="D103" s="209"/>
      <x:c r="E103" s="209"/>
      <x:c r="F103"/>
      <x:c r="J103" s="57"/>
      <x:c r="K103" s="57"/>
      <x:c r="L103" s="57"/>
      <x:c r="M103" s="57"/>
      <x:c r="N103" s="56">
        <x:f t="shared" si="1"/>
        <x:v>0</x:v>
      </x:c>
    </x:row>
    <x:row r="104" spans="1:15" hidden="1">
      <x:c r="A104" s="57">
        <x:v>100</x:v>
      </x:c>
      <x:c r="C104" s="115">
        <x:v>1</x:v>
      </x:c>
      <x:c r="D104" s="209"/>
      <x:c r="E104" s="209"/>
      <x:c r="F104"/>
      <x:c r="J104" s="57"/>
      <x:c r="K104" s="57"/>
      <x:c r="L104" s="57"/>
      <x:c r="M104" s="57"/>
      <x:c r="N104" s="56">
        <x:f t="shared" si="1"/>
        <x:v>0</x:v>
      </x:c>
    </x:row>
    <x:row r="105" spans="1:15" ht="17.25" thickBot="1">
      <x:c r="C105" s="86"/>
      <x:c r="D105" s="86"/>
      <x:c r="E105" s="87" t="s">
        <x:v>117</x:v>
      </x:c>
      <x:c r="F105" s="87"/>
      <x:c r="G105" s="89">
        <x:f t="shared" ref="G105:N105" si="2">SUM(G6:G104)</x:f>
        <x:v>27545</x:v>
      </x:c>
      <x:c r="H105" s="89">
        <x:f t="shared" si="2"/>
        <x:v>2379</x:v>
      </x:c>
      <x:c r="I105" s="89">
        <x:f t="shared" si="2"/>
        <x:v>0</x:v>
      </x:c>
      <x:c r="J105" s="89">
        <x:f t="shared" si="2"/>
        <x:v>0</x:v>
      </x:c>
      <x:c r="K105" s="89">
        <x:f t="shared" si="2"/>
        <x:v>0</x:v>
      </x:c>
      <x:c r="L105" s="89">
        <x:f t="shared" si="2"/>
        <x:v>0</x:v>
      </x:c>
      <x:c r="M105" s="89">
        <x:f t="shared" si="2"/>
        <x:v>7200</x:v>
      </x:c>
      <x:c r="N105" s="89">
        <x:f t="shared" si="2"/>
        <x:v>32366</x:v>
      </x:c>
    </x:row>
    <x:row r="106" spans="1:15"/>
    <x:row r="107" spans="1:15" ht="17.25" thickBot="1"/>
    <x:row r="108" spans="1:15">
      <x:c r="C108" s="84" t="s">
        <x:v>120</x:v>
      </x:c>
      <x:c r="D108" s="84" t="s">
        <x:v>5</x:v>
      </x:c>
      <x:c r="E108" s="84" t="s">
        <x:v>7</x:v>
      </x:c>
      <x:c r="F108" s="84"/>
      <x:c r="G108" s="82" t="s">
        <x:v>142</x:v>
      </x:c>
      <x:c r="H108" s="82" t="s">
        <x:v>142</x:v>
      </x:c>
      <x:c r="I108" s="82" t="s">
        <x:v>142</x:v>
      </x:c>
      <x:c r="J108" s="82" t="s">
        <x:v>142</x:v>
      </x:c>
      <x:c r="K108" s="82" t="s">
        <x:v>150</x:v>
      </x:c>
      <x:c r="L108" s="82" t="s">
        <x:v>151</x:v>
      </x:c>
      <x:c r="M108" s="82" t="s">
        <x:v>152</x:v>
      </x:c>
      <x:c r="N108" s="82" t="s">
        <x:v>153</x:v>
      </x:c>
    </x:row>
    <x:row r="109" spans="1:15">
      <x:c r="A109" s="57">
        <x:v>1</x:v>
      </x:c>
      <x:c r="C109" s="115">
        <x:v>2</x:v>
      </x:c>
      <x:c r="D109" s="210" t="s">
        <x:v>1651</x:v>
      </x:c>
      <x:c r="E109" s="20" t="str">
        <x:f>IF(VLOOKUP($A109,'★Master Code List'!$B$4:$K$167,10,)=0,"",(VLOOKUP($A109,'★Master Code List'!$B$4:$K$167,10,)))</x:f>
        <x:v>Main Harness</x:v>
      </x:c>
      <x:c r="F109" s="21"/>
      <x:c r="G109" s="57">
        <x:v>371</x:v>
      </x:c>
      <x:c r="J109" s="57"/>
      <x:c r="K109" s="57"/>
      <x:c r="L109" s="57"/>
      <x:c r="M109" s="57"/>
      <x:c r="N109" s="56">
        <x:f t="shared" ref="N109:N140" si="3">SUM(G109,J109:M109)-H109-I109</x:f>
        <x:v>371</x:v>
      </x:c>
      <x:c r="O109" s="20"/>
    </x:row>
    <x:row r="110" spans="1:15">
      <x:c r="A110" s="57">
        <x:v>2</x:v>
      </x:c>
      <x:c r="C110" s="115">
        <x:v>2</x:v>
      </x:c>
      <x:c r="D110" s="210" t="s">
        <x:v>13</x:v>
      </x:c>
      <x:c r="E110" s="20" t="str">
        <x:f>IF(VLOOKUP($A110,'★Master Code List'!$B$4:$K$167,10,)=0,"",(VLOOKUP($A110,'★Master Code List'!$B$4:$K$167,10,)))</x:f>
        <x:v>Main Harness</x:v>
      </x:c>
      <x:c r="F110" s="20"/>
      <x:c r="G110" s="57">
        <x:v>3</x:v>
      </x:c>
      <x:c r="J110" s="57"/>
      <x:c r="K110" s="57"/>
      <x:c r="L110" s="57"/>
      <x:c r="M110" s="57"/>
      <x:c r="N110" s="56">
        <x:f t="shared" si="3"/>
        <x:v>3</x:v>
      </x:c>
      <x:c r="O110" s="20"/>
    </x:row>
    <x:row r="111" spans="1:15">
      <x:c r="A111" s="57">
        <x:v>3</x:v>
      </x:c>
      <x:c r="C111" s="115">
        <x:v>2</x:v>
      </x:c>
      <x:c r="D111" s="210" t="s">
        <x:v>14</x:v>
      </x:c>
      <x:c r="E111" s="20" t="str">
        <x:f>IF(VLOOKUP($A111,'★Master Code List'!$B$4:$K$167,10,)=0,"",(VLOOKUP($A111,'★Master Code List'!$B$4:$K$167,10,)))</x:f>
        <x:v>BUSBAR - Array to Array (short)</x:v>
      </x:c>
      <x:c r="F111" s="20"/>
      <x:c r="G111" s="57">
        <x:v>1</x:v>
      </x:c>
      <x:c r="J111" s="57"/>
      <x:c r="K111" s="57"/>
      <x:c r="L111" s="57"/>
      <x:c r="M111" s="57"/>
      <x:c r="N111" s="56">
        <x:f t="shared" si="3"/>
        <x:v>1</x:v>
      </x:c>
      <x:c r="O111" s="20"/>
    </x:row>
    <x:row r="112" spans="1:15">
      <x:c r="A112" s="57">
        <x:v>4</x:v>
      </x:c>
      <x:c r="C112" s="115">
        <x:v>2</x:v>
      </x:c>
      <x:c r="D112" s="210" t="s">
        <x:v>17</x:v>
      </x:c>
      <x:c r="E112" s="20" t="str">
        <x:f>IF(VLOOKUP($A112,'★Master Code List'!$B$4:$K$167,10,)=0,"",(VLOOKUP($A112,'★Master Code List'!$B$4:$K$167,10,)))</x:f>
        <x:v>BUSBAR - Array to Array (long)</x:v>
      </x:c>
      <x:c r="F112" s="20"/>
      <x:c r="G112" s="57">
        <x:v>1</x:v>
      </x:c>
      <x:c r="H112" s="57">
        <x:v>960</x:v>
      </x:c>
      <x:c r="J112" s="57"/>
      <x:c r="K112" s="57"/>
      <x:c r="L112" s="57"/>
      <x:c r="M112" s="57"/>
      <x:c r="N112" s="56">
        <x:f t="shared" si="3"/>
        <x:v>-959</x:v>
      </x:c>
      <x:c r="O112" t="s">
        <x:v>2017</x:v>
      </x:c>
    </x:row>
    <x:row r="113" spans="1:15">
      <x:c r="A113" s="57">
        <x:v>5</x:v>
      </x:c>
      <x:c r="C113" s="115">
        <x:v>2</x:v>
      </x:c>
      <x:c r="D113" s="210" t="s">
        <x:v>19</x:v>
      </x:c>
      <x:c r="E113" s="20" t="str">
        <x:f>IF(VLOOKUP($A113,'★Master Code List'!$B$4:$K$167,10,)=0,"",(VLOOKUP($A113,'★Master Code List'!$B$4:$K$167,10,)))</x:f>
        <x:v>BUSBAR - Array 3 to 4</x:v>
      </x:c>
      <x:c r="F113" s="20"/>
      <x:c r="G113" s="57">
        <x:v>1</x:v>
      </x:c>
      <x:c r="J113" s="57"/>
      <x:c r="K113" s="57"/>
      <x:c r="L113" s="57"/>
      <x:c r="M113" s="57"/>
      <x:c r="N113" s="56">
        <x:f t="shared" si="3"/>
        <x:v>1</x:v>
      </x:c>
      <x:c r="O113" s="20"/>
    </x:row>
    <x:row r="114" spans="1:15">
      <x:c r="A114" s="57">
        <x:v>6</x:v>
      </x:c>
      <x:c r="C114" s="115">
        <x:v>2</x:v>
      </x:c>
      <x:c r="D114" s="210" t="s">
        <x:v>1431</x:v>
      </x:c>
      <x:c r="E114" s="20" t="str">
        <x:f>IF(VLOOKUP($A114,'★Master Code List'!$B$4:$K$167,10,)=0,"",(VLOOKUP($A114,'★Master Code List'!$B$4:$K$167,10,)))</x:f>
        <x:v>BUSBAR - Array to Array (Straight)_Insert</x:v>
      </x:c>
      <x:c r="F114"/>
      <x:c r="J114" s="57"/>
      <x:c r="K114" s="57"/>
      <x:c r="L114" s="57"/>
      <x:c r="M114" s="57"/>
      <x:c r="N114" s="56">
        <x:f t="shared" si="3"/>
        <x:v>0</x:v>
      </x:c>
      <x:c r="O114" s="20"/>
    </x:row>
    <x:row r="115" spans="1:15">
      <x:c r="A115" s="57">
        <x:v>7</x:v>
      </x:c>
      <x:c r="C115" s="115">
        <x:v>2</x:v>
      </x:c>
      <x:c r="D115" s="210" t="s">
        <x:v>27</x:v>
      </x:c>
      <x:c r="E115" s="20" t="str">
        <x:f>IF(VLOOKUP($A115,'★Master Code List'!$B$4:$K$167,10,)=0,"",(VLOOKUP($A115,'★Master Code List'!$B$4:$K$167,10,)))</x:f>
        <x:v>BUSBAR - Array to Array (Angled)_Insert</x:v>
      </x:c>
      <x:c r="F115"/>
      <x:c r="J115" s="57"/>
      <x:c r="K115" s="57"/>
      <x:c r="L115" s="57"/>
      <x:c r="M115" s="57"/>
      <x:c r="N115" s="56">
        <x:f t="shared" si="3"/>
        <x:v>0</x:v>
      </x:c>
      <x:c r="O115" s="20"/>
    </x:row>
    <x:row r="116" spans="1:15">
      <x:c r="A116" s="57">
        <x:v>8</x:v>
      </x:c>
      <x:c r="C116" s="115">
        <x:v>2</x:v>
      </x:c>
      <x:c r="D116" s="210" t="s">
        <x:v>1432</x:v>
      </x:c>
      <x:c r="E116" s="20" t="str">
        <x:f>IF(VLOOKUP($A116,'★Master Code List'!$B$4:$K$167,10,)=0,"",(VLOOKUP($A116,'★Master Code List'!$B$4:$K$167,10,)))</x:f>
        <x:v>BUSBAR - Array4 to Array 5_Insert</x:v>
      </x:c>
      <x:c r="F116"/>
      <x:c r="J116" s="57"/>
      <x:c r="K116" s="57"/>
      <x:c r="L116" s="57"/>
      <x:c r="M116" s="57"/>
      <x:c r="N116" s="56">
        <x:f t="shared" si="3"/>
        <x:v>0</x:v>
      </x:c>
      <x:c r="O116" s="20"/>
    </x:row>
    <x:row r="117" spans="1:15">
      <x:c r="A117" s="57">
        <x:v>9</x:v>
      </x:c>
      <x:c r="C117" s="115">
        <x:v>2</x:v>
      </x:c>
      <x:c r="D117" s="210" t="s">
        <x:v>31</x:v>
      </x:c>
      <x:c r="E117" s="20" t="str">
        <x:f>IF(VLOOKUP($A117,'★Master Code List'!$B$4:$K$167,10,)=0,"",(VLOOKUP($A117,'★Master Code List'!$B$4:$K$167,10,)))</x:f>
        <x:v>BEV-E1 BUSBAR Array 8 to Array 9</x:v>
      </x:c>
      <x:c r="F117"/>
      <x:c r="J117" s="57"/>
      <x:c r="K117" s="57"/>
      <x:c r="L117" s="57"/>
      <x:c r="M117" s="57"/>
      <x:c r="N117" s="56">
        <x:f t="shared" si="3"/>
        <x:v>0</x:v>
      </x:c>
      <x:c r="O117" s="20"/>
    </x:row>
    <x:row r="118" spans="1:15">
      <x:c r="A118" s="57">
        <x:v>10</x:v>
      </x:c>
      <x:c r="C118" s="115">
        <x:v>2</x:v>
      </x:c>
      <x:c r="D118" s="210" t="s">
        <x:v>35</x:v>
      </x:c>
      <x:c r="E118" s="20" t="str">
        <x:f>IF(VLOOKUP($A118,'★Master Code List'!$B$4:$K$167,10,)=0,"",(VLOOKUP($A118,'★Master Code List'!$B$4:$K$167,10,)))</x:f>
        <x:v>BUSBAR - Array 1 to Neg BEC_Insert</x:v>
      </x:c>
      <x:c r="F118"/>
      <x:c r="J118" s="57"/>
      <x:c r="K118" s="57"/>
      <x:c r="L118" s="57"/>
      <x:c r="M118" s="57"/>
      <x:c r="N118" s="56">
        <x:f t="shared" si="3"/>
        <x:v>0</x:v>
      </x:c>
      <x:c r="O118" s="20"/>
    </x:row>
    <x:row r="119" spans="1:15">
      <x:c r="A119" s="57">
        <x:v>11</x:v>
      </x:c>
      <x:c r="C119" s="115">
        <x:v>2</x:v>
      </x:c>
      <x:c r="D119" s="210" t="s">
        <x:v>1433</x:v>
      </x:c>
      <x:c r="E119" s="20" t="str">
        <x:f>IF(VLOOKUP($A119,'★Master Code List'!$B$4:$K$167,10,)=0,"",(VLOOKUP($A119,'★Master Code List'!$B$4:$K$167,10,)))</x:f>
        <x:v>BUSBAR - Array 9 to Pos BEC_Insert</x:v>
      </x:c>
      <x:c r="F119"/>
      <x:c r="J119" s="57"/>
      <x:c r="K119" s="57"/>
      <x:c r="L119" s="57"/>
      <x:c r="M119" s="57"/>
      <x:c r="N119" s="56">
        <x:f t="shared" si="3"/>
        <x:v>0</x:v>
      </x:c>
      <x:c r="O119" s="20"/>
    </x:row>
    <x:row r="120" spans="1:15">
      <x:c r="A120" s="57">
        <x:v>12</x:v>
      </x:c>
      <x:c r="C120" s="115">
        <x:v>2</x:v>
      </x:c>
      <x:c r="D120" s="210" t="s">
        <x:v>41</x:v>
      </x:c>
      <x:c r="E120" s="20" t="str">
        <x:f>IF(VLOOKUP($A120,'★Master Code List'!$B$4:$K$167,10,)=0,"",(VLOOKUP($A120,'★Master Code List'!$B$4:$K$167,10,)))</x:f>
        <x:v>BUSBAR - Pos BEC to DCFC_Protector</x:v>
      </x:c>
      <x:c r="F120"/>
      <x:c r="J120" s="57"/>
      <x:c r="K120" s="57"/>
      <x:c r="L120" s="57"/>
      <x:c r="M120" s="57"/>
      <x:c r="N120" s="56">
        <x:f t="shared" si="3"/>
        <x:v>0</x:v>
      </x:c>
      <x:c r="O120" s="20"/>
    </x:row>
    <x:row r="121" spans="1:15">
      <x:c r="A121" s="57">
        <x:v>13</x:v>
      </x:c>
      <x:c r="C121" s="115">
        <x:v>2</x:v>
      </x:c>
      <x:c r="D121" s="210" t="s">
        <x:v>42</x:v>
      </x:c>
      <x:c r="E121" s="20" t="str">
        <x:f>IF(VLOOKUP($A121,'★Master Code List'!$B$4:$K$167,10,)=0,"",(VLOOKUP($A121,'★Master Code List'!$B$4:$K$167,10,)))</x:f>
        <x:v>BUSBAR - Neg BEC to DCFC_Protector</x:v>
      </x:c>
      <x:c r="F121"/>
      <x:c r="J121" s="57"/>
      <x:c r="K121" s="57"/>
      <x:c r="L121" s="57"/>
      <x:c r="M121" s="57"/>
      <x:c r="N121" s="56">
        <x:f t="shared" si="3"/>
        <x:v>0</x:v>
      </x:c>
      <x:c r="O121" s="20"/>
    </x:row>
    <x:row r="122" spans="1:15">
      <x:c r="A122" s="57">
        <x:v>14</x:v>
      </x:c>
      <x:c r="C122" s="115">
        <x:v>2</x:v>
      </x:c>
      <x:c r="D122" s="210" t="s">
        <x:v>46</x:v>
      </x:c>
      <x:c r="E122" s="20" t="str">
        <x:f>IF(VLOOKUP($A122,'★Master Code List'!$B$4:$K$167,10,)=0,"",(VLOOKUP($A122,'★Master Code List'!$B$4:$K$167,10,)))</x:f>
        <x:v>BUSBAR - CIRCUIT BREAKER_A_Insert</x:v>
      </x:c>
      <x:c r="F122"/>
      <x:c r="J122" s="57"/>
      <x:c r="K122" s="57"/>
      <x:c r="L122" s="57"/>
      <x:c r="M122" s="57"/>
      <x:c r="N122" s="56">
        <x:f t="shared" si="3"/>
        <x:v>0</x:v>
      </x:c>
      <x:c r="O122" s="20"/>
    </x:row>
    <x:row r="123" spans="1:15">
      <x:c r="A123" s="57">
        <x:v>15</x:v>
      </x:c>
      <x:c r="C123" s="115">
        <x:v>2</x:v>
      </x:c>
      <x:c r="D123" s="210" t="s">
        <x:v>49</x:v>
      </x:c>
      <x:c r="E123" s="20" t="str">
        <x:f>IF(VLOOKUP($A123,'★Master Code List'!$B$4:$K$167,10,)=0,"",(VLOOKUP($A123,'★Master Code List'!$B$4:$K$167,10,)))</x:f>
        <x:v>BUSBAR - CIRCUIT BREAKER_B_Insert</x:v>
      </x:c>
      <x:c r="F123"/>
      <x:c r="J123" s="57"/>
      <x:c r="K123" s="57"/>
      <x:c r="L123" s="57"/>
      <x:c r="M123" s="57"/>
      <x:c r="N123" s="56">
        <x:f t="shared" si="3"/>
        <x:v>0</x:v>
      </x:c>
      <x:c r="O123" s="20"/>
    </x:row>
    <x:row r="124" spans="1:15">
      <x:c r="A124" s="57">
        <x:v>16</x:v>
      </x:c>
      <x:c r="C124" s="115">
        <x:v>2</x:v>
      </x:c>
      <x:c r="D124" s="210" t="s">
        <x:v>50</x:v>
      </x:c>
      <x:c r="E124" s="20" t="str">
        <x:f>IF(VLOOKUP($A124,'★Master Code List'!$B$4:$K$167,10,)=0,"",(VLOOKUP($A124,'★Master Code List'!$B$4:$K$167,10,)))</x:f>
        <x:v>Jumper</x:v>
      </x:c>
      <x:c r="F124"/>
      <x:c r="G124" s="57">
        <x:v>3</x:v>
      </x:c>
      <x:c r="J124" s="57"/>
      <x:c r="K124" s="57"/>
      <x:c r="L124" s="57"/>
      <x:c r="M124" s="57"/>
      <x:c r="N124" s="56">
        <x:f t="shared" si="3"/>
        <x:v>3</x:v>
      </x:c>
      <x:c r="O124" s="20"/>
    </x:row>
    <x:row r="125" spans="1:15">
      <x:c r="A125" s="57">
        <x:v>17</x:v>
      </x:c>
      <x:c r="C125" s="115">
        <x:v>2</x:v>
      </x:c>
      <x:c r="D125" s="210" t="s">
        <x:v>56</x:v>
      </x:c>
      <x:c r="E125" s="20" t="str">
        <x:f>IF(VLOOKUP($A125,'★Master Code List'!$B$4:$K$167,10,)=0,"",(VLOOKUP($A125,'★Master Code List'!$B$4:$K$167,10,)))</x:f>
        <x:v>PDU</x:v>
      </x:c>
      <x:c r="F125"/>
      <x:c r="G125" s="57">
        <x:v>6</x:v>
      </x:c>
      <x:c r="J125" s="57"/>
      <x:c r="K125" s="57"/>
      <x:c r="L125" s="57"/>
      <x:c r="M125" s="57"/>
      <x:c r="N125" s="56">
        <x:f t="shared" si="3"/>
        <x:v>6</x:v>
      </x:c>
      <x:c r="O125" s="20"/>
    </x:row>
    <x:row r="126" spans="1:15">
      <x:c r="A126" s="57">
        <x:v>18</x:v>
      </x:c>
      <x:c r="C126" s="115">
        <x:v>2</x:v>
      </x:c>
      <x:c r="D126" s="210" t="s">
        <x:v>57</x:v>
      </x:c>
      <x:c r="E126" s="20" t="str">
        <x:f>IF(VLOOKUP($A126,'★Master Code List'!$B$4:$K$167,10,)=0,"",(VLOOKUP($A126,'★Master Code List'!$B$4:$K$167,10,)))</x:f>
        <x:v>BUS BAR ASY – POS BEC TO ARRAY 6 POS</x:v>
      </x:c>
      <x:c r="F126"/>
      <x:c r="J126" s="57"/>
      <x:c r="K126" s="90"/>
      <x:c r="L126" s="57"/>
      <x:c r="M126" s="90">
        <x:v>1440</x:v>
      </x:c>
      <x:c r="N126" s="56">
        <x:f t="shared" si="3"/>
        <x:v>1440</x:v>
      </x:c>
      <x:c r="O126" t="s">
        <x:v>2018</x:v>
      </x:c>
    </x:row>
    <x:row r="127" spans="1:15">
      <x:c r="A127" s="57">
        <x:v>19</x:v>
      </x:c>
      <x:c r="C127" s="115">
        <x:v>2</x:v>
      </x:c>
      <x:c r="D127" s="210" t="s">
        <x:v>60</x:v>
      </x:c>
      <x:c r="E127" s="20" t="str">
        <x:f>IF(VLOOKUP($A127,'★Master Code List'!$B$4:$K$167,10,)=0,"",(VLOOKUP($A127,'★Master Code List'!$B$4:$K$167,10,)))</x:f>
        <x:v>BUS BAR ASY - COMMON BUSBAR ARRAY 6 TO 4</x:v>
      </x:c>
      <x:c r="F127"/>
      <x:c r="J127" s="57"/>
      <x:c r="K127" s="90"/>
      <x:c r="L127" s="57"/>
      <x:c r="M127" s="90">
        <x:v>2880</x:v>
      </x:c>
      <x:c r="N127" s="56">
        <x:f t="shared" si="3"/>
        <x:v>2880</x:v>
      </x:c>
      <x:c r="O127" t="s">
        <x:v>2018</x:v>
      </x:c>
    </x:row>
    <x:row r="128" spans="1:15">
      <x:c r="A128" s="57">
        <x:v>20</x:v>
      </x:c>
      <x:c r="C128" s="115">
        <x:v>2</x:v>
      </x:c>
      <x:c r="D128" s="210" t="s">
        <x:v>62</x:v>
      </x:c>
      <x:c r="E128" s="20" t="str">
        <x:f>IF(VLOOKUP($A128,'★Master Code List'!$B$4:$K$167,10,)=0,"",(VLOOKUP($A128,'★Master Code List'!$B$4:$K$167,10,)))</x:f>
        <x:v>BUS BAR ASY – ARRAY 4 NEG TO CIRCUIT BREAKER</x:v>
      </x:c>
      <x:c r="F128"/>
      <x:c r="J128" s="57"/>
      <x:c r="K128" s="90"/>
      <x:c r="L128" s="57"/>
      <x:c r="M128" s="90">
        <x:v>1440</x:v>
      </x:c>
      <x:c r="N128" s="56">
        <x:f t="shared" si="3"/>
        <x:v>1440</x:v>
      </x:c>
      <x:c r="O128" t="s">
        <x:v>2018</x:v>
      </x:c>
    </x:row>
    <x:row r="129" spans="1:15">
      <x:c r="A129" s="57">
        <x:v>21</x:v>
      </x:c>
      <x:c r="C129" s="115">
        <x:v>2</x:v>
      </x:c>
      <x:c r="D129" s="210" t="s">
        <x:v>64</x:v>
      </x:c>
      <x:c r="E129" s="20" t="str">
        <x:f>IF(VLOOKUP($A129,'★Master Code List'!$B$4:$K$167,10,)=0,"",(VLOOKUP($A129,'★Master Code List'!$B$4:$K$167,10,)))</x:f>
        <x:v>BUS BAR ASY – CIRCUIT BREAKER TO ARRAY 3 POS</x:v>
      </x:c>
      <x:c r="F129"/>
      <x:c r="J129" s="57"/>
      <x:c r="K129" s="90"/>
      <x:c r="L129" s="57"/>
      <x:c r="M129" s="90">
        <x:v>1440</x:v>
      </x:c>
      <x:c r="N129" s="56">
        <x:f t="shared" si="3"/>
        <x:v>1440</x:v>
      </x:c>
      <x:c r="O129" t="s">
        <x:v>2018</x:v>
      </x:c>
    </x:row>
    <x:row r="130" spans="1:15">
      <x:c r="A130" s="57">
        <x:v>22</x:v>
      </x:c>
      <x:c r="C130" s="115">
        <x:v>2</x:v>
      </x:c>
      <x:c r="D130" s="210" t="s">
        <x:v>66</x:v>
      </x:c>
      <x:c r="E130" s="20" t="str">
        <x:f>IF(VLOOKUP($A130,'★Master Code List'!$B$4:$K$167,10,)=0,"",(VLOOKUP($A130,'★Master Code List'!$B$4:$K$167,10,)))</x:f>
        <x:v>BUS BAR ASY – COMMON BUSBAR ARRAY 3 TO 1</x:v>
      </x:c>
      <x:c r="F130"/>
      <x:c r="J130" s="57"/>
      <x:c r="K130" s="90"/>
      <x:c r="L130" s="57"/>
      <x:c r="M130" s="90">
        <x:v>2880</x:v>
      </x:c>
      <x:c r="N130" s="56">
        <x:f t="shared" si="3"/>
        <x:v>2880</x:v>
      </x:c>
      <x:c r="O130" t="s">
        <x:v>2018</x:v>
      </x:c>
    </x:row>
    <x:row r="131" spans="1:15">
      <x:c r="A131" s="57">
        <x:v>23</x:v>
      </x:c>
      <x:c r="C131" s="115">
        <x:v>2</x:v>
      </x:c>
      <x:c r="D131" s="210" t="s">
        <x:v>68</x:v>
      </x:c>
      <x:c r="E131" s="20" t="str">
        <x:f>IF(VLOOKUP($A131,'★Master Code List'!$B$4:$K$167,10,)=0,"",(VLOOKUP($A131,'★Master Code List'!$B$4:$K$167,10,)))</x:f>
        <x:v>BUS BAR ASY – ARRAY 1 NEG TO NEG BEC</x:v>
      </x:c>
      <x:c r="F131"/>
      <x:c r="J131" s="57"/>
      <x:c r="K131" s="90"/>
      <x:c r="L131" s="57"/>
      <x:c r="M131" s="90">
        <x:v>1440</x:v>
      </x:c>
      <x:c r="N131" s="56">
        <x:f t="shared" si="3"/>
        <x:v>1440</x:v>
      </x:c>
      <x:c r="O131" t="s">
        <x:v>2018</x:v>
      </x:c>
    </x:row>
    <x:row r="132" spans="1:15">
      <x:c r="A132" s="57">
        <x:v>24</x:v>
      </x:c>
      <x:c r="C132" s="115">
        <x:v>2</x:v>
      </x:c>
      <x:c r="D132" s="210" t="s">
        <x:v>92</x:v>
      </x:c>
      <x:c r="E132" s="20" t="str">
        <x:f>IF(VLOOKUP($A132,'★Master Code List'!$B$4:$K$167,10,)=0,"",(VLOOKUP($A132,'★Master Code List'!$B$4:$K$167,10,)))</x:f>
        <x:v>BUS BAR ASY – POS BEC TO DCFC POS</x:v>
      </x:c>
      <x:c r="F132"/>
      <x:c r="J132" s="57"/>
      <x:c r="K132" s="90"/>
      <x:c r="L132" s="57"/>
      <x:c r="M132" s="90">
        <x:v>1440</x:v>
      </x:c>
      <x:c r="N132" s="56">
        <x:f t="shared" si="3"/>
        <x:v>1440</x:v>
      </x:c>
      <x:c r="O132" t="s">
        <x:v>2018</x:v>
      </x:c>
    </x:row>
    <x:row r="133" spans="1:15">
      <x:c r="A133" s="57">
        <x:v>25</x:v>
      </x:c>
      <x:c r="C133" s="115">
        <x:v>2</x:v>
      </x:c>
      <x:c r="D133" s="210" t="s">
        <x:v>93</x:v>
      </x:c>
      <x:c r="E133" s="20" t="str">
        <x:f>IF(VLOOKUP($A133,'★Master Code List'!$B$4:$K$167,10,)=0,"",(VLOOKUP($A133,'★Master Code List'!$B$4:$K$167,10,)))</x:f>
        <x:v>BUS BAR ASY – NEG BEC TO DCFC NEG</x:v>
      </x:c>
      <x:c r="F133"/>
      <x:c r="J133" s="57"/>
      <x:c r="K133" s="90"/>
      <x:c r="L133" s="57"/>
      <x:c r="M133" s="90">
        <x:v>1440</x:v>
      </x:c>
      <x:c r="N133" s="56">
        <x:f t="shared" si="3"/>
        <x:v>1440</x:v>
      </x:c>
      <x:c r="O133" t="s">
        <x:v>2018</x:v>
      </x:c>
    </x:row>
    <x:row r="134" spans="1:15">
      <x:c r="A134" s="57">
        <x:v>26</x:v>
      </x:c>
      <x:c r="C134" s="115">
        <x:v>2</x:v>
      </x:c>
      <x:c r="D134" s="210" t="s">
        <x:v>76</x:v>
      </x:c>
      <x:c r="E134" s="20" t="str">
        <x:f>IF(VLOOKUP($A134,'★Master Code List'!$B$4:$K$167,10,)=0,"",(VLOOKUP($A134,'★Master Code List'!$B$4:$K$167,10,)))</x:f>
        <x:v>Main Harness</x:v>
      </x:c>
      <x:c r="F134"/>
      <x:c r="G134" s="57">
        <x:f>94+168</x:f>
        <x:v>262</x:v>
      </x:c>
      <x:c r="J134" s="57"/>
      <x:c r="K134" s="57"/>
      <x:c r="L134" s="57"/>
      <x:c r="M134" s="57"/>
      <x:c r="N134" s="56">
        <x:f t="shared" si="3"/>
        <x:v>262</x:v>
      </x:c>
      <x:c r="O134" s="20"/>
    </x:row>
    <x:row r="135" spans="1:15">
      <x:c r="A135" s="57">
        <x:v>27</x:v>
      </x:c>
      <x:c r="C135" s="115">
        <x:v>2</x:v>
      </x:c>
      <x:c r="D135" s="210" t="s">
        <x:v>79</x:v>
      </x:c>
      <x:c r="E135" s="20" t="str">
        <x:f>IF(VLOOKUP($A135,'★Master Code List'!$B$4:$K$167,10,)=0,"",(VLOOKUP($A135,'★Master Code List'!$B$4:$K$167,10,)))</x:f>
        <x:v>BUSBAR - Array 2 to Array3_Insert</x:v>
      </x:c>
      <x:c r="F135"/>
      <x:c r="G135" s="57">
        <x:v>61</x:v>
      </x:c>
      <x:c r="J135" s="57"/>
      <x:c r="K135" s="57"/>
      <x:c r="L135" s="57"/>
      <x:c r="M135" s="57"/>
      <x:c r="N135" s="56">
        <x:f t="shared" si="3"/>
        <x:v>61</x:v>
      </x:c>
      <x:c r="O135" s="20"/>
    </x:row>
    <x:row r="136" spans="1:15">
      <x:c r="A136" s="57">
        <x:v>28</x:v>
      </x:c>
      <x:c r="C136" s="115">
        <x:v>2</x:v>
      </x:c>
      <x:c r="D136" s="210" t="s">
        <x:v>82</x:v>
      </x:c>
      <x:c r="E136" s="20" t="str">
        <x:f>IF(VLOOKUP($A136,'★Master Code List'!$B$4:$K$167,10,)=0,"",(VLOOKUP($A136,'★Master Code List'!$B$4:$K$167,10,)))</x:f>
        <x:v>BUSBAR - Array 6 to Pos BEC_Insert</x:v>
      </x:c>
      <x:c r="F136"/>
      <x:c r="G136" s="57">
        <x:v>61</x:v>
      </x:c>
      <x:c r="J136" s="57"/>
      <x:c r="K136" s="57"/>
      <x:c r="L136" s="57"/>
      <x:c r="M136" s="57"/>
      <x:c r="N136" s="56">
        <x:f t="shared" si="3"/>
        <x:v>61</x:v>
      </x:c>
      <x:c r="O136" s="20"/>
    </x:row>
    <x:row r="137" spans="1:15">
      <x:c r="A137" s="57">
        <x:v>29</x:v>
      </x:c>
      <x:c r="C137" s="115">
        <x:v>2</x:v>
      </x:c>
      <x:c r="D137" s="210" t="s">
        <x:v>1441</x:v>
      </x:c>
      <x:c r="E137" s="20" t="str">
        <x:f>IF(VLOOKUP($A137,'★Master Code List'!$B$4:$K$167,10,)=0,"",(VLOOKUP($A137,'★Master Code List'!$B$4:$K$167,10,)))</x:f>
        <x:v>BUSBAR ASY</x:v>
      </x:c>
      <x:c r="F137"/>
      <x:c r="J137" s="57"/>
      <x:c r="K137" s="57"/>
      <x:c r="L137" s="57"/>
      <x:c r="M137" s="57"/>
      <x:c r="N137" s="56">
        <x:f t="shared" si="3"/>
        <x:v>0</x:v>
      </x:c>
      <x:c r="O137" s="20"/>
    </x:row>
    <x:row r="138" spans="1:15">
      <x:c r="A138" s="57">
        <x:v>30</x:v>
      </x:c>
      <x:c r="C138" s="115">
        <x:v>2</x:v>
      </x:c>
      <x:c r="D138" s="210" t="s">
        <x:v>1442</x:v>
      </x:c>
      <x:c r="E138" s="20" t="str">
        <x:f>IF(VLOOKUP($A138,'★Master Code List'!$B$4:$K$167,10,)=0,"",(VLOOKUP($A138,'★Master Code List'!$B$4:$K$167,10,)))</x:f>
        <x:v>BUSBAR ASY</x:v>
      </x:c>
      <x:c r="F138"/>
      <x:c r="J138" s="57"/>
      <x:c r="K138" s="57"/>
      <x:c r="L138" s="57"/>
      <x:c r="M138" s="57"/>
      <x:c r="N138" s="56">
        <x:f t="shared" si="3"/>
        <x:v>0</x:v>
      </x:c>
      <x:c r="O138" s="20"/>
    </x:row>
    <x:row r="139" spans="1:15">
      <x:c r="A139" s="57">
        <x:v>31</x:v>
      </x:c>
      <x:c r="C139" s="115">
        <x:v>2</x:v>
      </x:c>
      <x:c r="D139" s="210" t="s">
        <x:v>1443</x:v>
      </x:c>
      <x:c r="E139" s="20" t="str">
        <x:f>IF(VLOOKUP($A139,'★Master Code List'!$B$4:$K$167,10,)=0,"",(VLOOKUP($A139,'★Master Code List'!$B$4:$K$167,10,)))</x:f>
        <x:v>BUSBAR ASY</x:v>
      </x:c>
      <x:c r="F139"/>
      <x:c r="J139" s="57"/>
      <x:c r="K139" s="57"/>
      <x:c r="L139" s="57"/>
      <x:c r="M139" s="57"/>
      <x:c r="N139" s="56">
        <x:f t="shared" si="3"/>
        <x:v>0</x:v>
      </x:c>
      <x:c r="O139" s="20"/>
    </x:row>
    <x:row r="140" spans="1:15">
      <x:c r="A140" s="57">
        <x:v>32</x:v>
      </x:c>
      <x:c r="C140" s="115">
        <x:v>2</x:v>
      </x:c>
      <x:c r="D140" s="210" t="s">
        <x:v>1444</x:v>
      </x:c>
      <x:c r="E140" s="20" t="str">
        <x:f>IF(VLOOKUP($A140,'★Master Code List'!$B$4:$K$167,10,)=0,"",(VLOOKUP($A140,'★Master Code List'!$B$4:$K$167,10,)))</x:f>
        <x:v>BUSBAR ASY</x:v>
      </x:c>
      <x:c r="F140"/>
      <x:c r="J140" s="57"/>
      <x:c r="K140" s="57"/>
      <x:c r="L140" s="57"/>
      <x:c r="M140" s="57"/>
      <x:c r="N140" s="56">
        <x:f t="shared" si="3"/>
        <x:v>0</x:v>
      </x:c>
      <x:c r="O140" s="20"/>
    </x:row>
    <x:row r="141" spans="1:15">
      <x:c r="A141" s="57">
        <x:v>33</x:v>
      </x:c>
      <x:c r="C141" s="115">
        <x:v>2</x:v>
      </x:c>
      <x:c r="D141" s="210" t="s">
        <x:v>1382</x:v>
      </x:c>
      <x:c r="E141" s="20" t="str">
        <x:f>IF(VLOOKUP($A141,'★Master Code List'!$B$4:$K$167,10,)=0,"",(VLOOKUP($A141,'★Master Code List'!$B$4:$K$167,10,)))</x:f>
        <x:v>V710 AWD MAIN W/H
ASSY</x:v>
      </x:c>
      <x:c r="F141"/>
      <x:c r="G141" s="57">
        <x:v>2</x:v>
      </x:c>
      <x:c r="J141" s="57"/>
      <x:c r="K141" s="57"/>
      <x:c r="L141" s="57"/>
      <x:c r="M141" s="57"/>
      <x:c r="N141" s="56">
        <x:f t="shared" ref="N141:N175" si="4">SUM(G141,J141:M141)-H141-I141</x:f>
        <x:v>2</x:v>
      </x:c>
      <x:c r="O141" s="20"/>
    </x:row>
    <x:row r="142" spans="1:15">
      <x:c r="A142" s="57">
        <x:v>34</x:v>
      </x:c>
      <x:c r="C142" s="115">
        <x:v>2</x:v>
      </x:c>
      <x:c r="D142" s="210" t="s">
        <x:v>1438</x:v>
      </x:c>
      <x:c r="E142" s="20" t="str">
        <x:f>IF(VLOOKUP($A142,'★Master Code List'!$B$4:$K$167,10,)=0,"",(VLOOKUP($A142,'★Master Code List'!$B$4:$K$167,10,)))</x:f>
        <x:v>Main Harness</x:v>
      </x:c>
      <x:c r="F142"/>
      <x:c r="G142" s="57">
        <x:v>18</x:v>
      </x:c>
      <x:c r="J142" s="57"/>
      <x:c r="K142" s="57"/>
      <x:c r="L142" s="57"/>
      <x:c r="M142" s="57"/>
      <x:c r="N142" s="56">
        <x:f t="shared" si="4"/>
        <x:v>18</x:v>
      </x:c>
      <x:c r="O142" s="20"/>
    </x:row>
    <x:row r="143" spans="1:15">
      <x:c r="A143" s="57">
        <x:v>35</x:v>
      </x:c>
      <x:c r="C143" s="115">
        <x:v>2</x:v>
      </x:c>
      <x:c r="D143" s="210" t="s">
        <x:v>1629</x:v>
      </x:c>
      <x:c r="E143" s="20" t="str">
        <x:f>IF(VLOOKUP($A143,'★Master Code List'!$B$4:$K$167,10,)=0,"",(VLOOKUP($A143,'★Master Code List'!$B$4:$K$167,10,)))</x:f>
        <x:v>Main Harness-AWD-RWD</x:v>
      </x:c>
      <x:c r="F143"/>
      <x:c r="G143" s="57">
        <x:v>20</x:v>
      </x:c>
      <x:c r="J143" s="57"/>
      <x:c r="K143" s="57"/>
      <x:c r="L143" s="57"/>
      <x:c r="M143" s="57"/>
      <x:c r="N143" s="56">
        <x:f t="shared" si="4"/>
        <x:v>20</x:v>
      </x:c>
      <x:c r="O143" s="20"/>
    </x:row>
    <x:row r="144" spans="1:15">
      <x:c r="A144" s="57">
        <x:v>36</x:v>
      </x:c>
      <x:c r="C144" s="115">
        <x:v>2</x:v>
      </x:c>
      <x:c r="D144" s="210" t="s">
        <x:v>1625</x:v>
      </x:c>
      <x:c r="E144" s="20" t="str">
        <x:f>IF(VLOOKUP($A144,'★Master Code List'!$B$4:$K$167,10,)=0,"",(VLOOKUP($A144,'★Master Code List'!$B$4:$K$167,10,)))</x:f>
        <x:v>Main_Harness-RWD</x:v>
      </x:c>
      <x:c r="F144"/>
      <x:c r="J144" s="57"/>
      <x:c r="K144" s="57"/>
      <x:c r="L144" s="57"/>
      <x:c r="M144" s="57"/>
      <x:c r="N144" s="56">
        <x:f t="shared" si="4"/>
        <x:v>0</x:v>
      </x:c>
      <x:c r="O144" s="20"/>
    </x:row>
    <x:row r="145" spans="1:15">
      <x:c r="A145" s="57">
        <x:v>37</x:v>
      </x:c>
      <x:c r="C145" s="115">
        <x:v>2</x:v>
      </x:c>
      <x:c r="D145" s="210" t="s">
        <x:v>2120</x:v>
      </x:c>
      <x:c r="E145" s="20" t="str">
        <x:f>IF(VLOOKUP($A145,'★Master Code List'!$B$4:$K$167,10,)=0,"",(VLOOKUP($A145,'★Master Code List'!$B$4:$K$167,10,)))</x:f>
        <x:v>MAIN WIRING HARNESS</x:v>
      </x:c>
      <x:c r="F145"/>
      <x:c r="G145" s="57">
        <x:v>37</x:v>
      </x:c>
      <x:c r="J145" s="57"/>
      <x:c r="K145" s="57"/>
      <x:c r="L145" s="57"/>
      <x:c r="M145" s="57"/>
      <x:c r="N145" s="56">
        <x:f t="shared" si="4"/>
        <x:v>37</x:v>
      </x:c>
      <x:c r="O145" s="20"/>
    </x:row>
    <x:row r="146" spans="1:15">
      <x:c r="A146" s="57">
        <x:v>38</x:v>
      </x:c>
      <x:c r="C146" s="115">
        <x:v>2</x:v>
      </x:c>
      <x:c r="D146" s="210" t="s">
        <x:v>1627</x:v>
      </x:c>
      <x:c r="E146" s="20" t="str">
        <x:f>IF(VLOOKUP($A146,'★Master Code List'!$B$4:$K$167,10,)=0,"",(VLOOKUP($A146,'★Master Code List'!$B$4:$K$167,10,)))</x:f>
        <x:v>Main_Harness-AWD</x:v>
      </x:c>
      <x:c r="F146"/>
      <x:c r="J146" s="57"/>
      <x:c r="K146" s="57"/>
      <x:c r="L146" s="57"/>
      <x:c r="M146" s="57"/>
      <x:c r="N146" s="56">
        <x:f t="shared" si="4"/>
        <x:v>0</x:v>
      </x:c>
      <x:c r="O146" s="20"/>
    </x:row>
    <x:row r="147" spans="1:15">
      <x:c r="A147" s="57">
        <x:v>39</x:v>
      </x:c>
      <x:c r="C147" s="115">
        <x:v>2</x:v>
      </x:c>
      <x:c r="D147" s="210" t="s">
        <x:v>1436</x:v>
      </x:c>
      <x:c r="E147" s="20" t="str">
        <x:f>IF(VLOOKUP($A147,'★Master Code List'!$B$4:$K$167,10,)=0,"",(VLOOKUP($A147,'★Master Code List'!$B$4:$K$167,10,)))</x:f>
        <x:v>Main Harness</x:v>
      </x:c>
      <x:c r="F147"/>
      <x:c r="G147" s="57">
        <x:v>93</x:v>
      </x:c>
      <x:c r="J147" s="57"/>
      <x:c r="K147" s="57"/>
      <x:c r="L147" s="57"/>
      <x:c r="M147" s="57"/>
      <x:c r="N147" s="56">
        <x:f t="shared" si="4"/>
        <x:v>93</x:v>
      </x:c>
      <x:c r="O147" s="20"/>
    </x:row>
    <x:row r="148" spans="1:15">
      <x:c r="A148" s="57">
        <x:v>40</x:v>
      </x:c>
      <x:c r="C148" s="115">
        <x:v>2</x:v>
      </x:c>
      <x:c r="D148" s="210" t="s">
        <x:v>1634</x:v>
      </x:c>
      <x:c r="E148" s="20" t="str">
        <x:f>IF(VLOOKUP($A148,'★Master Code List'!$B$4:$K$167,10,)=0,"",(VLOOKUP($A148,'★Master Code List'!$B$4:$K$167,10,)))</x:f>
        <x:v>Main Harness-AWD-RWD</x:v>
      </x:c>
      <x:c r="F148"/>
      <x:c r="G148" s="57">
        <x:v>180</x:v>
      </x:c>
      <x:c r="J148" s="57"/>
      <x:c r="K148" s="57"/>
      <x:c r="L148" s="57"/>
      <x:c r="M148" s="57"/>
      <x:c r="N148" s="56">
        <x:f t="shared" si="4"/>
        <x:v>180</x:v>
      </x:c>
      <x:c r="O148" s="20"/>
    </x:row>
    <x:row r="149" spans="1:15">
      <x:c r="A149" s="57">
        <x:v>41</x:v>
      </x:c>
      <x:c r="C149" s="115">
        <x:v>2</x:v>
      </x:c>
      <x:c r="D149" s="210" t="s">
        <x:v>1616</x:v>
      </x:c>
      <x:c r="E149" s="20" t="str">
        <x:f>IF(VLOOKUP($A149,'★Master Code List'!$B$4:$K$167,10,)=0,"",(VLOOKUP($A149,'★Master Code List'!$B$4:$K$167,10,)))</x:f>
        <x:v>BUSBAR ASY</x:v>
      </x:c>
      <x:c r="F149"/>
      <x:c r="J149" s="57"/>
      <x:c r="K149" s="57"/>
      <x:c r="L149" s="57"/>
      <x:c r="M149" s="57"/>
      <x:c r="N149" s="56">
        <x:f t="shared" si="4"/>
        <x:v>0</x:v>
      </x:c>
      <x:c r="O149" s="20"/>
    </x:row>
    <x:row r="150" spans="1:15">
      <x:c r="A150" s="57">
        <x:v>42</x:v>
      </x:c>
      <x:c r="C150" s="115">
        <x:v>2</x:v>
      </x:c>
      <x:c r="D150" s="210" t="s">
        <x:v>1919</x:v>
      </x:c>
      <x:c r="E150" s="20" t="str">
        <x:f>IF(VLOOKUP($A150,'★Master Code List'!$B$4:$K$167,10,)=0,"",(VLOOKUP($A150,'★Master Code List'!$B$4:$K$167,10,)))</x:f>
        <x:v>BUSBAR</x:v>
      </x:c>
      <x:c r="F150"/>
      <x:c r="J150" s="57"/>
      <x:c r="K150" s="57"/>
      <x:c r="L150" s="57"/>
      <x:c r="M150" s="57"/>
      <x:c r="N150" s="56">
        <x:f t="shared" si="4"/>
        <x:v>0</x:v>
      </x:c>
      <x:c r="O150" s="20"/>
    </x:row>
    <x:row r="151" spans="1:15">
      <x:c r="A151" s="57">
        <x:v>43</x:v>
      </x:c>
      <x:c r="C151" s="115">
        <x:v>2</x:v>
      </x:c>
      <x:c r="D151" s="210" t="s">
        <x:v>1618</x:v>
      </x:c>
      <x:c r="E151" s="20" t="str">
        <x:f>IF(VLOOKUP($A151,'★Master Code List'!$B$4:$K$167,10,)=0,"",(VLOOKUP($A151,'★Master Code List'!$B$4:$K$167,10,)))</x:f>
        <x:v>BUSBAR ASY</x:v>
      </x:c>
      <x:c r="F151"/>
      <x:c r="J151" s="57"/>
      <x:c r="K151" s="57"/>
      <x:c r="L151" s="57"/>
      <x:c r="M151" s="57"/>
      <x:c r="N151" s="56">
        <x:f t="shared" si="4"/>
        <x:v>0</x:v>
      </x:c>
      <x:c r="O151" s="20"/>
    </x:row>
    <x:row r="152" spans="1:15">
      <x:c r="A152" s="57">
        <x:v>44</x:v>
      </x:c>
      <x:c r="C152" s="115">
        <x:v>2</x:v>
      </x:c>
      <x:c r="D152" s="210" t="s">
        <x:v>1921</x:v>
      </x:c>
      <x:c r="E152" s="20" t="str">
        <x:f>IF(VLOOKUP($A152,'★Master Code List'!$B$4:$K$167,10,)=0,"",(VLOOKUP($A152,'★Master Code List'!$B$4:$K$167,10,)))</x:f>
        <x:v>BUSBAR</x:v>
      </x:c>
      <x:c r="F152"/>
      <x:c r="J152" s="57"/>
      <x:c r="K152" s="57"/>
      <x:c r="L152" s="57"/>
      <x:c r="M152" s="57"/>
      <x:c r="N152" s="56">
        <x:f t="shared" si="4"/>
        <x:v>0</x:v>
      </x:c>
      <x:c r="O152" s="20"/>
    </x:row>
    <x:row r="153" spans="1:15">
      <x:c r="A153" s="57">
        <x:v>45</x:v>
      </x:c>
      <x:c r="C153" s="115">
        <x:v>2</x:v>
      </x:c>
      <x:c r="D153" s="210" t="s">
        <x:v>1619</x:v>
      </x:c>
      <x:c r="E153" s="20" t="str">
        <x:f>IF(VLOOKUP($A153,'★Master Code List'!$B$4:$K$167,10,)=0,"",(VLOOKUP($A153,'★Master Code List'!$B$4:$K$167,10,)))</x:f>
        <x:v>BUSBAR ASY</x:v>
      </x:c>
      <x:c r="F153"/>
      <x:c r="J153" s="57"/>
      <x:c r="K153" s="57"/>
      <x:c r="L153" s="57"/>
      <x:c r="M153" s="57"/>
      <x:c r="N153" s="56">
        <x:f t="shared" si="4"/>
        <x:v>0</x:v>
      </x:c>
      <x:c r="O153" s="20"/>
    </x:row>
    <x:row r="154" spans="1:15">
      <x:c r="A154" s="57">
        <x:v>46</x:v>
      </x:c>
      <x:c r="C154" s="115">
        <x:v>2</x:v>
      </x:c>
      <x:c r="D154" s="210" t="s">
        <x:v>1922</x:v>
      </x:c>
      <x:c r="E154" s="20" t="str">
        <x:f>IF(VLOOKUP($A154,'★Master Code List'!$B$4:$K$167,10,)=0,"",(VLOOKUP($A154,'★Master Code List'!$B$4:$K$167,10,)))</x:f>
        <x:v>BUSBAR</x:v>
      </x:c>
      <x:c r="F154"/>
      <x:c r="J154" s="57"/>
      <x:c r="K154" s="57"/>
      <x:c r="L154" s="57"/>
      <x:c r="M154" s="57"/>
      <x:c r="N154" s="56">
        <x:f t="shared" si="4"/>
        <x:v>0</x:v>
      </x:c>
      <x:c r="O154" s="20"/>
    </x:row>
    <x:row r="155" spans="1:15">
      <x:c r="A155" s="57">
        <x:v>47</x:v>
      </x:c>
      <x:c r="C155" s="115">
        <x:v>2</x:v>
      </x:c>
      <x:c r="D155" s="210" t="s">
        <x:v>1620</x:v>
      </x:c>
      <x:c r="E155" s="20" t="str">
        <x:f>IF(VLOOKUP($A155,'★Master Code List'!$B$4:$K$167,10,)=0,"",(VLOOKUP($A155,'★Master Code List'!$B$4:$K$167,10,)))</x:f>
        <x:v>BUSBAR ASY</x:v>
      </x:c>
      <x:c r="F155"/>
      <x:c r="J155" s="57"/>
      <x:c r="K155" s="57"/>
      <x:c r="L155" s="57"/>
      <x:c r="M155" s="57"/>
      <x:c r="N155" s="56">
        <x:f t="shared" si="4"/>
        <x:v>0</x:v>
      </x:c>
      <x:c r="O155" s="20"/>
    </x:row>
    <x:row r="156" spans="1:15">
      <x:c r="A156" s="57">
        <x:v>48</x:v>
      </x:c>
      <x:c r="C156" s="115">
        <x:v>2</x:v>
      </x:c>
      <x:c r="D156" s="210" t="s">
        <x:v>1923</x:v>
      </x:c>
      <x:c r="E156" s="20" t="str">
        <x:f>IF(VLOOKUP($A156,'★Master Code List'!$B$4:$K$167,10,)=0,"",(VLOOKUP($A156,'★Master Code List'!$B$4:$K$167,10,)))</x:f>
        <x:v>BUSBAR</x:v>
      </x:c>
      <x:c r="F156"/>
      <x:c r="J156" s="57"/>
      <x:c r="K156" s="57"/>
      <x:c r="L156" s="57"/>
      <x:c r="M156" s="57"/>
      <x:c r="N156" s="56">
        <x:f t="shared" si="4"/>
        <x:v>0</x:v>
      </x:c>
      <x:c r="O156" s="20"/>
    </x:row>
    <x:row r="157" spans="1:15">
      <x:c r="A157" s="57">
        <x:v>49</x:v>
      </x:c>
      <x:c r="C157" s="115">
        <x:v>2</x:v>
      </x:c>
      <x:c r="D157" s="210" t="s">
        <x:v>1621</x:v>
      </x:c>
      <x:c r="E157" s="20" t="str">
        <x:f>IF(VLOOKUP($A157,'★Master Code List'!$B$4:$K$167,10,)=0,"",(VLOOKUP($A157,'★Master Code List'!$B$4:$K$167,10,)))</x:f>
        <x:v>BUSBAR ASY</x:v>
      </x:c>
      <x:c r="F157"/>
      <x:c r="J157" s="57"/>
      <x:c r="K157" s="57"/>
      <x:c r="L157" s="57"/>
      <x:c r="M157" s="57"/>
      <x:c r="N157" s="56">
        <x:f t="shared" si="4"/>
        <x:v>0</x:v>
      </x:c>
      <x:c r="O157" s="20"/>
    </x:row>
    <x:row r="158" spans="1:15">
      <x:c r="A158" s="57">
        <x:v>50</x:v>
      </x:c>
      <x:c r="C158" s="115">
        <x:v>2</x:v>
      </x:c>
      <x:c r="D158" s="210" t="s">
        <x:v>1924</x:v>
      </x:c>
      <x:c r="E158" s="20" t="str">
        <x:f>IF(VLOOKUP($A158,'★Master Code List'!$B$4:$K$167,10,)=0,"",(VLOOKUP($A158,'★Master Code List'!$B$4:$K$167,10,)))</x:f>
        <x:v>BUSBAR</x:v>
      </x:c>
      <x:c r="F158"/>
      <x:c r="J158" s="57"/>
      <x:c r="K158" s="57"/>
      <x:c r="L158" s="57"/>
      <x:c r="M158" s="57"/>
      <x:c r="N158" s="56">
        <x:f t="shared" si="4"/>
        <x:v>0</x:v>
      </x:c>
      <x:c r="O158" s="26"/>
    </x:row>
    <x:row r="159" spans="1:15">
      <x:c r="A159" s="57">
        <x:v>51</x:v>
      </x:c>
      <x:c r="C159" s="115">
        <x:v>2</x:v>
      </x:c>
      <x:c r="D159" s="210" t="s">
        <x:v>1428</x:v>
      </x:c>
      <x:c r="E159" s="20" t="str">
        <x:f>IF(VLOOKUP($A159,'★Master Code List'!$B$4:$K$167,10,)=0,"",(VLOOKUP($A159,'★Master Code List'!$B$4:$K$167,10,)))</x:f>
        <x:v xml:space="preserve">BUS BAR ASY </x:v>
      </x:c>
      <x:c r="F159"/>
      <x:c r="H159" s="57">
        <x:v>189</x:v>
      </x:c>
      <x:c r="J159" s="57"/>
      <x:c r="K159" s="57"/>
      <x:c r="L159" s="57"/>
      <x:c r="M159" s="57"/>
      <x:c r="N159" s="56">
        <x:f t="shared" si="4"/>
        <x:v>-189</x:v>
      </x:c>
      <x:c r="O159" t="s">
        <x:v>2017</x:v>
      </x:c>
    </x:row>
    <x:row r="160" spans="1:15" ht="18" customHeight="1">
      <x:c r="A160" s="57">
        <x:v>52</x:v>
      </x:c>
      <x:c r="C160" s="115">
        <x:v>2</x:v>
      </x:c>
      <x:c r="D160" s="210" t="s">
        <x:v>1622</x:v>
      </x:c>
      <x:c r="E160" s="20" t="str">
        <x:f>IF(VLOOKUP($A160,'★Master Code List'!$B$4:$K$167,10,)=0,"",(VLOOKUP($A160,'★Master Code List'!$B$4:$K$167,10,)))</x:f>
        <x:v>BUSBAR ASY</x:v>
      </x:c>
      <x:c r="F160"/>
      <x:c r="J160" s="57"/>
      <x:c r="K160" s="57"/>
      <x:c r="L160" s="57"/>
      <x:c r="M160" s="57"/>
      <x:c r="N160" s="56">
        <x:f t="shared" si="4"/>
        <x:v>0</x:v>
      </x:c>
      <x:c r="O160" s="26"/>
    </x:row>
    <x:row r="161" spans="1:15">
      <x:c r="A161" s="57">
        <x:v>53</x:v>
      </x:c>
      <x:c r="C161" s="115">
        <x:v>2</x:v>
      </x:c>
      <x:c r="D161" s="210" t="s">
        <x:v>1925</x:v>
      </x:c>
      <x:c r="E161" s="20" t="str">
        <x:f>IF(VLOOKUP($A161,'★Master Code List'!$B$4:$K$167,10,)=0,"",(VLOOKUP($A161,'★Master Code List'!$B$4:$K$167,10,)))</x:f>
        <x:v>BUSBAR</x:v>
      </x:c>
      <x:c r="F161"/>
      <x:c r="J161" s="57"/>
      <x:c r="K161" s="57"/>
      <x:c r="L161" s="57"/>
      <x:c r="M161" s="57"/>
      <x:c r="N161" s="56">
        <x:f t="shared" si="4"/>
        <x:v>0</x:v>
      </x:c>
      <x:c r="O161" s="26"/>
    </x:row>
    <x:row r="162" spans="1:15">
      <x:c r="A162" s="57">
        <x:v>54</x:v>
      </x:c>
      <x:c r="C162" s="115">
        <x:v>2</x:v>
      </x:c>
      <x:c r="D162" s="210" t="s">
        <x:v>1640</x:v>
      </x:c>
      <x:c r="E162" s="20" t="str">
        <x:f>IF(VLOOKUP($A162,'★Master Code List'!$B$4:$K$167,10,)=0,"",(VLOOKUP($A162,'★Master Code List'!$B$4:$K$167,10,)))</x:f>
        <x:v>MCA CONNECTOR CLIP</x:v>
      </x:c>
      <x:c r="F162"/>
      <x:c r="H162" s="57">
        <x:v>1188</x:v>
      </x:c>
      <x:c r="J162" s="57"/>
      <x:c r="K162" s="57"/>
      <x:c r="L162" s="57"/>
      <x:c r="M162" s="57"/>
      <x:c r="N162" s="56">
        <x:f t="shared" si="4"/>
        <x:v>-1188</x:v>
      </x:c>
      <x:c r="O162" t="s">
        <x:v>2017</x:v>
      </x:c>
    </x:row>
    <x:row r="163" spans="1:15">
      <x:c r="A163" s="57">
        <x:v>55</x:v>
      </x:c>
      <x:c r="C163" s="115">
        <x:v>2</x:v>
      </x:c>
      <x:c r="D163" s="210" t="s">
        <x:v>1426</x:v>
      </x:c>
      <x:c r="E163" s="20" t="str">
        <x:f>IF(VLOOKUP($A163,'★Master Code List'!$B$4:$K$167,10,)=0,"",(VLOOKUP($A163,'★Master Code List'!$B$4:$K$167,10,)))</x:f>
        <x:v xml:space="preserve">BUS BAR ASY </x:v>
      </x:c>
      <x:c r="F163"/>
      <x:c r="G163" s="57">
        <x:v>40</x:v>
      </x:c>
      <x:c r="J163" s="57"/>
      <x:c r="K163" s="57"/>
      <x:c r="L163" s="57"/>
      <x:c r="M163" s="57"/>
      <x:c r="N163" s="56">
        <x:f t="shared" si="4"/>
        <x:v>40</x:v>
      </x:c>
      <x:c r="O163" s="26"/>
    </x:row>
    <x:row r="164" spans="1:15">
      <x:c r="A164" s="57">
        <x:v>56</x:v>
      </x:c>
      <x:c r="C164" s="115">
        <x:v>2</x:v>
      </x:c>
      <x:c r="D164" s="210" t="s">
        <x:v>1641</x:v>
      </x:c>
      <x:c r="E164" s="20" t="str">
        <x:f>IF(VLOOKUP($A164,'★Master Code List'!$B$4:$K$167,10,)=0,"",(VLOOKUP($A164,'★Master Code List'!$B$4:$K$167,10,)))</x:f>
        <x:v>MCA CONNECTOR CLIP</x:v>
      </x:c>
      <x:c r="F164"/>
      <x:c r="H164" s="57">
        <x:v>320</x:v>
      </x:c>
      <x:c r="J164" s="57"/>
      <x:c r="K164" s="57"/>
      <x:c r="L164" s="57"/>
      <x:c r="M164" s="57"/>
      <x:c r="N164" s="56">
        <x:f t="shared" si="4"/>
        <x:v>-320</x:v>
      </x:c>
      <x:c r="O164" t="s">
        <x:v>2017</x:v>
      </x:c>
    </x:row>
    <x:row r="165" spans="1:15">
      <x:c r="A165" s="57">
        <x:v>57</x:v>
      </x:c>
      <x:c r="C165" s="115">
        <x:v>2</x:v>
      </x:c>
      <x:c r="D165" s="210" t="s">
        <x:v>1637</x:v>
      </x:c>
      <x:c r="E165" s="20" t="str">
        <x:f>IF(VLOOKUP($A165,'★Master Code List'!$B$4:$K$167,10,)=0,"",(VLOOKUP($A165,'★Master Code List'!$B$4:$K$167,10,)))</x:f>
        <x:v>MCA CONNECTOR CLIP</x:v>
      </x:c>
      <x:c r="F165"/>
      <x:c r="J165" s="57"/>
      <x:c r="K165" s="57"/>
      <x:c r="L165" s="57"/>
      <x:c r="M165" s="57"/>
      <x:c r="N165" s="56">
        <x:f t="shared" si="4"/>
        <x:v>0</x:v>
      </x:c>
      <x:c r="O165" s="26"/>
    </x:row>
    <x:row r="166" spans="1:15">
      <x:c r="A166" s="57">
        <x:v>58</x:v>
      </x:c>
      <x:c r="C166" s="115">
        <x:v>2</x:v>
      </x:c>
      <x:c r="D166" s="210" t="s">
        <x:v>1638</x:v>
      </x:c>
      <x:c r="E166" s="20" t="str">
        <x:f>IF(VLOOKUP($A166,'★Master Code List'!$B$4:$K$167,10,)=0,"",(VLOOKUP($A166,'★Master Code List'!$B$4:$K$167,10,)))</x:f>
        <x:v>MCA CONNECTOR CLIP</x:v>
      </x:c>
      <x:c r="F166"/>
      <x:c r="J166" s="57"/>
      <x:c r="K166" s="57"/>
      <x:c r="L166" s="57"/>
      <x:c r="M166" s="57"/>
      <x:c r="N166" s="56">
        <x:f t="shared" si="4"/>
        <x:v>0</x:v>
      </x:c>
      <x:c r="O166" s="26"/>
    </x:row>
    <x:row r="167" spans="1:15">
      <x:c r="A167" s="57">
        <x:v>59</x:v>
      </x:c>
      <x:c r="C167" s="115">
        <x:v>2</x:v>
      </x:c>
      <x:c r="D167" s="210" t="s">
        <x:v>1639</x:v>
      </x:c>
      <x:c r="E167" s="20" t="str">
        <x:f>IF(VLOOKUP($A167,'★Master Code List'!$B$4:$K$167,10,)=0,"",(VLOOKUP($A167,'★Master Code List'!$B$4:$K$167,10,)))</x:f>
        <x:v>MCA CONNECTOR CLIP</x:v>
      </x:c>
      <x:c r="F167"/>
      <x:c r="G167" s="57">
        <x:v>68</x:v>
      </x:c>
      <x:c r="J167" s="57"/>
      <x:c r="K167" s="57"/>
      <x:c r="L167" s="57"/>
      <x:c r="M167" s="57"/>
      <x:c r="N167" s="56">
        <x:f t="shared" si="4"/>
        <x:v>68</x:v>
      </x:c>
      <x:c r="O167" s="26"/>
    </x:row>
    <x:row r="168" spans="1:15">
      <x:c r="A168" s="57">
        <x:v>60</x:v>
      </x:c>
      <x:c r="C168" s="115">
        <x:v>2</x:v>
      </x:c>
      <x:c r="D168" s="210" t="s">
        <x:v>1429</x:v>
      </x:c>
      <x:c r="E168" s="20" t="str">
        <x:f>IF(VLOOKUP($A168,'★Master Code List'!$B$4:$K$167,10,)=0,"",(VLOOKUP($A168,'★Master Code List'!$B$4:$K$167,10,)))</x:f>
        <x:v>BUSBAR ASY</x:v>
      </x:c>
      <x:c r="F168"/>
      <x:c r="H168" s="57">
        <x:v>216</x:v>
      </x:c>
      <x:c r="J168" s="57"/>
      <x:c r="K168" s="57"/>
      <x:c r="L168" s="57"/>
      <x:c r="M168" s="57"/>
      <x:c r="N168" s="56">
        <x:f t="shared" si="4"/>
        <x:v>-216</x:v>
      </x:c>
      <x:c r="O168" t="s">
        <x:v>2017</x:v>
      </x:c>
    </x:row>
    <x:row r="169" spans="1:15">
      <x:c r="A169" s="57">
        <x:v>61</x:v>
      </x:c>
      <x:c r="C169" s="115">
        <x:v>2</x:v>
      </x:c>
      <x:c r="D169" s="210" t="s">
        <x:v>1564</x:v>
      </x:c>
      <x:c r="E169" s="20" t="str">
        <x:f>IF(VLOOKUP($A169,'★Master Code List'!$B$4:$K$167,10,)=0,"",(VLOOKUP($A169,'★Master Code List'!$B$4:$K$167,10,)))</x:f>
        <x:v>BUSBAR ASY</x:v>
      </x:c>
      <x:c r="F169"/>
      <x:c r="H169" s="57">
        <x:v>432</x:v>
      </x:c>
      <x:c r="J169" s="57"/>
      <x:c r="K169" s="57"/>
      <x:c r="L169" s="57"/>
      <x:c r="M169" s="57"/>
      <x:c r="N169" s="56">
        <x:f t="shared" si="4"/>
        <x:v>-432</x:v>
      </x:c>
      <x:c r="O169" t="s">
        <x:v>2017</x:v>
      </x:c>
    </x:row>
    <x:row r="170" spans="1:15">
      <x:c r="A170" s="57">
        <x:v>62</x:v>
      </x:c>
      <x:c r="C170" s="115">
        <x:v>2</x:v>
      </x:c>
      <x:c r="D170" s="210" t="s">
        <x:v>1565</x:v>
      </x:c>
      <x:c r="E170" s="20" t="str">
        <x:f>IF(VLOOKUP($A170,'★Master Code List'!$B$4:$K$167,10,)=0,"",(VLOOKUP($A170,'★Master Code List'!$B$4:$K$167,10,)))</x:f>
        <x:v>BUSBAR ASY</x:v>
      </x:c>
      <x:c r="F170"/>
      <x:c r="H170" s="57">
        <x:v>648</x:v>
      </x:c>
      <x:c r="J170" s="57"/>
      <x:c r="K170" s="57"/>
      <x:c r="L170" s="57"/>
      <x:c r="M170" s="57"/>
      <x:c r="N170" s="56">
        <x:f t="shared" si="4"/>
        <x:v>-648</x:v>
      </x:c>
      <x:c r="O170" t="s">
        <x:v>2017</x:v>
      </x:c>
    </x:row>
    <x:row r="171" spans="1:15">
      <x:c r="A171" s="57">
        <x:v>63</x:v>
      </x:c>
      <x:c r="C171" s="115">
        <x:v>2</x:v>
      </x:c>
      <x:c r="D171" s="210" t="s">
        <x:v>1430</x:v>
      </x:c>
      <x:c r="E171" s="20" t="str">
        <x:f>IF(VLOOKUP($A171,'★Master Code List'!$B$4:$K$167,10,)=0,"",(VLOOKUP($A171,'★Master Code List'!$B$4:$K$167,10,)))</x:f>
        <x:v>BUSBAR ASY</x:v>
      </x:c>
      <x:c r="F171"/>
      <x:c r="H171" s="57">
        <x:v>216</x:v>
      </x:c>
      <x:c r="J171" s="57"/>
      <x:c r="K171" s="57"/>
      <x:c r="L171" s="57"/>
      <x:c r="M171" s="57"/>
      <x:c r="N171" s="56">
        <x:f t="shared" si="4"/>
        <x:v>-216</x:v>
      </x:c>
      <x:c r="O171" t="s">
        <x:v>2017</x:v>
      </x:c>
    </x:row>
    <x:row r="172" spans="1:15">
      <x:c r="A172" s="57">
        <x:v>64</x:v>
      </x:c>
      <x:c r="C172" s="115">
        <x:v>2</x:v>
      </x:c>
      <x:c r="D172" s="210" t="s">
        <x:v>1795</x:v>
      </x:c>
      <x:c r="E172" s="20" t="str">
        <x:f>IF(VLOOKUP($A172,'★Master Code List'!$B$4:$K$167,10,)=0,"",(VLOOKUP($A172,'★Master Code List'!$B$4:$K$167,10,)))</x:f>
        <x:v>BUSBAR ASY</x:v>
      </x:c>
      <x:c r="F172"/>
      <x:c r="G172" s="57">
        <x:v>68</x:v>
      </x:c>
      <x:c r="J172" s="57"/>
      <x:c r="K172" s="57"/>
      <x:c r="L172" s="57"/>
      <x:c r="M172" s="57"/>
      <x:c r="N172" s="56">
        <x:f t="shared" si="4"/>
        <x:v>68</x:v>
      </x:c>
      <x:c r="O172" s="26"/>
    </x:row>
    <x:row r="173" spans="1:15">
      <x:c r="A173" s="57">
        <x:v>65</x:v>
      </x:c>
      <x:c r="C173" s="115">
        <x:v>2</x:v>
      </x:c>
      <x:c r="D173" s="210" t="s">
        <x:v>2015</x:v>
      </x:c>
      <x:c r="E173" s="20" t="str">
        <x:f>IF(VLOOKUP($A173,'★Master Code List'!$B$4:$K$167,10,)=0,"",(VLOOKUP($A173,'★Master Code List'!$B$4:$K$167,10,)))</x:f>
        <x:v>BUSBAR</x:v>
      </x:c>
      <x:c r="F173"/>
      <x:c r="J173" s="57"/>
      <x:c r="K173" s="57"/>
      <x:c r="L173" s="57"/>
      <x:c r="M173" s="57"/>
      <x:c r="N173" s="56">
        <x:f t="shared" si="4"/>
        <x:v>0</x:v>
      </x:c>
      <x:c r="O173" s="26"/>
    </x:row>
    <x:row r="174" spans="1:15">
      <x:c r="A174" s="57">
        <x:v>66</x:v>
      </x:c>
      <x:c r="C174" s="115">
        <x:v>2</x:v>
      </x:c>
      <x:c r="D174" s="210" t="s">
        <x:v>1623</x:v>
      </x:c>
      <x:c r="E174" s="20" t="str">
        <x:f>IF(VLOOKUP($A174,'★Master Code List'!$B$4:$K$167,10,)=0,"",(VLOOKUP($A174,'★Master Code List'!$B$4:$K$167,10,)))</x:f>
        <x:v>PDU_CONN_ASSY</x:v>
      </x:c>
      <x:c r="F174"/>
      <x:c r="J174" s="57"/>
      <x:c r="K174" s="57"/>
      <x:c r="L174" s="57"/>
      <x:c r="M174" s="57"/>
      <x:c r="N174" s="56">
        <x:f t="shared" si="4"/>
        <x:v>0</x:v>
      </x:c>
      <x:c r="O174" s="26"/>
    </x:row>
    <x:row r="175" spans="1:15">
      <x:c r="A175" s="57">
        <x:v>67</x:v>
      </x:c>
      <x:c r="C175" s="115">
        <x:v>2</x:v>
      </x:c>
      <x:c r="D175" s="210" t="s">
        <x:v>1439</x:v>
      </x:c>
      <x:c r="E175" s="20" t="str">
        <x:f>IF(VLOOKUP($A175,'★Master Code List'!$B$4:$K$167,10,)=0,"",(VLOOKUP($A175,'★Master Code List'!$B$4:$K$167,10,)))</x:f>
        <x:v>PDU</x:v>
      </x:c>
      <x:c r="F175"/>
      <x:c r="G175" s="57">
        <x:v>5</x:v>
      </x:c>
      <x:c r="J175" s="57"/>
      <x:c r="K175" s="57"/>
      <x:c r="L175" s="57"/>
      <x:c r="M175" s="57"/>
      <x:c r="N175" s="56">
        <x:f t="shared" si="4"/>
        <x:v>5</x:v>
      </x:c>
      <x:c r="O175" s="26"/>
    </x:row>
    <x:row r="176" spans="1:15">
      <x:c r="A176" s="57">
        <x:v>68</x:v>
      </x:c>
      <x:c r="C176" s="115">
        <x:v>2</x:v>
      </x:c>
      <x:c r="D176" s="210" t="s">
        <x:v>1631</x:v>
      </x:c>
      <x:c r="E176" s="20" t="str">
        <x:f>IF(VLOOKUP($A176,'★Master Code List'!$B$4:$K$167,10,)=0,"",(VLOOKUP($A176,'★Master Code List'!$B$4:$K$167,10,)))</x:f>
        <x:v>AWD/RWD PDU CONN ASSY</x:v>
      </x:c>
      <x:c r="F176"/>
      <x:c r="G176" s="57">
        <x:v>240</x:v>
      </x:c>
      <x:c r="J176" s="57"/>
      <x:c r="K176" s="57"/>
      <x:c r="L176" s="57"/>
      <x:c r="M176" s="57"/>
      <x:c r="N176" s="56">
        <x:f t="shared" ref="N176:N200" si="5">SUM(G176,J176:M176)-H176-I176</x:f>
        <x:v>240</x:v>
      </x:c>
      <x:c r="O176" s="26"/>
    </x:row>
    <x:row r="177" spans="1:15">
      <x:c r="A177" s="57">
        <x:v>69</x:v>
      </x:c>
      <x:c r="C177" s="115">
        <x:v>2</x:v>
      </x:c>
      <x:c r="D177" s="210" t="s">
        <x:v>1500</x:v>
      </x:c>
      <x:c r="E177" s="20" t="str">
        <x:f>IF(VLOOKUP($A177,'★Master Code List'!$B$4:$K$167,10,)=0,"",(VLOOKUP($A177,'★Master Code List'!$B$4:$K$167,10,)))</x:f>
        <x:v>CHANNEL</x:v>
      </x:c>
      <x:c r="F177"/>
      <x:c r="J177" s="57"/>
      <x:c r="K177" s="57"/>
      <x:c r="L177" s="57"/>
      <x:c r="M177" s="57"/>
      <x:c r="N177" s="56">
        <x:f t="shared" si="5"/>
        <x:v>0</x:v>
      </x:c>
      <x:c r="O177" s="26"/>
    </x:row>
    <x:row r="178" spans="1:15">
      <x:c r="A178" s="57">
        <x:v>70</x:v>
      </x:c>
      <x:c r="C178" s="115">
        <x:v>2</x:v>
      </x:c>
      <x:c r="D178" s="210" t="s">
        <x:v>85</x:v>
      </x:c>
      <x:c r="E178" s="20" t="str">
        <x:f>IF(VLOOKUP($A178,'★Master Code List'!$B$4:$K$167,10,)=0,"",(VLOOKUP($A178,'★Master Code List'!$B$4:$K$167,10,)))</x:f>
        <x:v>BEV_E_TML_1</x:v>
      </x:c>
      <x:c r="F178"/>
      <x:c r="G178" s="57">
        <x:v>7500</x:v>
      </x:c>
      <x:c r="J178" s="57"/>
      <x:c r="K178" s="57"/>
      <x:c r="L178" s="57"/>
      <x:c r="M178" s="57"/>
      <x:c r="N178" s="56">
        <x:f t="shared" si="5"/>
        <x:v>7500</x:v>
      </x:c>
      <x:c r="O178" s="26"/>
    </x:row>
    <x:row r="179" spans="1:15">
      <x:c r="A179" s="57">
        <x:v>71</x:v>
      </x:c>
      <x:c r="C179" s="115">
        <x:v>2</x:v>
      </x:c>
      <x:c r="D179" s="210" t="s">
        <x:v>88</x:v>
      </x:c>
      <x:c r="E179" s="20" t="str">
        <x:f>IF(VLOOKUP($A179,'★Master Code List'!$B$4:$K$167,10,)=0,"",(VLOOKUP($A179,'★Master Code List'!$B$4:$K$167,10,)))</x:f>
        <x:v>BEV_E_TML_2</x:v>
      </x:c>
      <x:c r="F179"/>
      <x:c r="G179" s="57">
        <x:v>9000</x:v>
      </x:c>
      <x:c r="J179" s="57"/>
      <x:c r="K179" s="57"/>
      <x:c r="L179" s="57"/>
      <x:c r="M179" s="57"/>
      <x:c r="N179" s="56">
        <x:f t="shared" si="5"/>
        <x:v>9000</x:v>
      </x:c>
      <x:c r="O179" s="26"/>
    </x:row>
    <x:row r="180" spans="1:15">
      <x:c r="A180" s="57">
        <x:v>72</x:v>
      </x:c>
      <x:c r="C180" s="115">
        <x:v>2</x:v>
      </x:c>
      <x:c r="D180" s="210" t="s">
        <x:v>90</x:v>
      </x:c>
      <x:c r="E180" s="20" t="str">
        <x:f>IF(VLOOKUP($A180,'★Master Code List'!$B$4:$K$167,10,)=0,"",(VLOOKUP($A180,'★Master Code List'!$B$4:$K$167,10,)))</x:f>
        <x:v>BEV_E_TML_3</x:v>
      </x:c>
      <x:c r="F180"/>
      <x:c r="G180" s="57">
        <x:v>19200</x:v>
      </x:c>
      <x:c r="J180" s="57"/>
      <x:c r="K180" s="57"/>
      <x:c r="L180" s="57"/>
      <x:c r="M180" s="57"/>
      <x:c r="N180" s="56">
        <x:f t="shared" si="5"/>
        <x:v>19200</x:v>
      </x:c>
      <x:c r="O180" s="26"/>
    </x:row>
    <x:row r="181" spans="1:15">
      <x:c r="A181" s="57">
        <x:v>73</x:v>
      </x:c>
      <x:c r="C181" s="115">
        <x:v>2</x:v>
      </x:c>
      <x:c r="D181" s="210" t="s">
        <x:v>1524</x:v>
      </x:c>
      <x:c r="E181" s="20" t="str">
        <x:f>IF(VLOOKUP($A181,'★Master Code List'!$B$4:$K$167,10,)=0,"",(VLOOKUP($A181,'★Master Code List'!$B$4:$K$167,10,)))</x:f>
        <x:v>CHANNEL</x:v>
      </x:c>
      <x:c r="F181"/>
      <x:c r="J181" s="57"/>
      <x:c r="K181" s="57"/>
      <x:c r="L181" s="57"/>
      <x:c r="M181" s="57"/>
      <x:c r="N181" s="56">
        <x:f t="shared" si="5"/>
        <x:v>0</x:v>
      </x:c>
      <x:c r="O181" s="26"/>
    </x:row>
    <x:row r="182" spans="1:15">
      <x:c r="A182" s="57">
        <x:v>74</x:v>
      </x:c>
      <x:c r="C182" s="115">
        <x:v>2</x:v>
      </x:c>
      <x:c r="D182" s="210" t="s">
        <x:v>1502</x:v>
      </x:c>
      <x:c r="E182" s="20" t="str">
        <x:f>IF(VLOOKUP($A182,'★Master Code List'!$B$4:$K$167,10,)=0,"",(VLOOKUP($A182,'★Master Code List'!$B$4:$K$167,10,)))</x:f>
        <x:v>CHANNEL</x:v>
      </x:c>
      <x:c r="F182"/>
      <x:c r="J182" s="57"/>
      <x:c r="K182" s="57"/>
      <x:c r="L182" s="57"/>
      <x:c r="M182" s="57"/>
      <x:c r="N182" s="56">
        <x:f t="shared" si="5"/>
        <x:v>0</x:v>
      </x:c>
      <x:c r="O182" s="26"/>
    </x:row>
    <x:row r="183" spans="1:15">
      <x:c r="A183" s="57">
        <x:v>75</x:v>
      </x:c>
      <x:c r="C183" s="115">
        <x:v>2</x:v>
      </x:c>
      <x:c r="D183" s="210" t="s">
        <x:v>1523</x:v>
      </x:c>
      <x:c r="E183" s="20" t="str">
        <x:f>IF(VLOOKUP($A183,'★Master Code List'!$B$4:$K$167,10,)=0,"",(VLOOKUP($A183,'★Master Code List'!$B$4:$K$167,10,)))</x:f>
        <x:v>CHANNEL</x:v>
      </x:c>
      <x:c r="F183"/>
      <x:c r="J183" s="57"/>
      <x:c r="K183" s="57"/>
      <x:c r="L183" s="57"/>
      <x:c r="M183" s="57"/>
      <x:c r="N183" s="56">
        <x:f t="shared" si="5"/>
        <x:v>0</x:v>
      </x:c>
      <x:c r="O183" s="26"/>
    </x:row>
    <x:row r="184" spans="1:15">
      <x:c r="A184" s="57">
        <x:v>76</x:v>
      </x:c>
      <x:c r="C184" s="115">
        <x:v>2</x:v>
      </x:c>
      <x:c r="D184" s="210" t="s">
        <x:v>1386</x:v>
      </x:c>
      <x:c r="E184" s="20" t="str">
        <x:f>IF(VLOOKUP($A184,'★Master Code List'!$B$4:$K$167,10,)=0,"",(VLOOKUP($A184,'★Master Code List'!$B$4:$K$167,10,)))</x:f>
        <x:v>Terminal</x:v>
      </x:c>
      <x:c r="F184"/>
      <x:c r="J184" s="57"/>
      <x:c r="K184" s="57"/>
      <x:c r="L184" s="57"/>
      <x:c r="M184" s="57"/>
      <x:c r="N184" s="56">
        <x:f t="shared" si="5"/>
        <x:v>0</x:v>
      </x:c>
      <x:c r="O184" s="26"/>
    </x:row>
    <x:row r="185" spans="1:15">
      <x:c r="A185" s="57">
        <x:v>77</x:v>
      </x:c>
      <x:c r="C185" s="115">
        <x:v>2</x:v>
      </x:c>
      <x:c r="D185" s="210" t="s">
        <x:v>1654</x:v>
      </x:c>
      <x:c r="E185" s="20" t="str">
        <x:f>IF(VLOOKUP($A185,'★Master Code List'!$B$4:$K$167,10,)=0,"",(VLOOKUP($A185,'★Master Code List'!$B$4:$K$167,10,)))</x:f>
        <x:v>DBJ033</x:v>
      </x:c>
      <x:c r="F185"/>
      <x:c r="J185" s="57"/>
      <x:c r="K185" s="57"/>
      <x:c r="L185" s="57"/>
      <x:c r="M185" s="57"/>
      <x:c r="N185" s="56">
        <x:f t="shared" si="5"/>
        <x:v>0</x:v>
      </x:c>
      <x:c r="O185" s="26"/>
    </x:row>
    <x:row r="186" spans="1:15">
      <x:c r="A186" s="57">
        <x:v>78</x:v>
      </x:c>
      <x:c r="C186" s="115">
        <x:v>2</x:v>
      </x:c>
      <x:c r="D186" s="210" t="s">
        <x:v>1656</x:v>
      </x:c>
      <x:c r="E186" s="20" t="str">
        <x:f>IF(VLOOKUP($A186,'★Master Code List'!$B$4:$K$167,10,)=0,"",(VLOOKUP($A186,'★Master Code List'!$B$4:$K$167,10,)))</x:f>
        <x:v>CG13-38 (5M)</x:v>
      </x:c>
      <x:c r="F186"/>
      <x:c r="J186" s="57"/>
      <x:c r="K186" s="57"/>
      <x:c r="L186" s="57"/>
      <x:c r="M186" s="57"/>
      <x:c r="N186" s="56">
        <x:f t="shared" si="5"/>
        <x:v>0</x:v>
      </x:c>
      <x:c r="O186" s="26"/>
    </x:row>
    <x:row r="187" spans="1:15">
      <x:c r="A187" s="57">
        <x:v>79</x:v>
      </x:c>
      <x:c r="C187" s="115">
        <x:v>2</x:v>
      </x:c>
      <x:c r="D187" s="210" t="s">
        <x:v>1658</x:v>
      </x:c>
      <x:c r="E187" s="20" t="str">
        <x:f>IF(VLOOKUP($A187,'★Master Code List'!$B$4:$K$167,10,)=0,"",(VLOOKUP($A187,'★Master Code List'!$B$4:$K$167,10,)))</x:f>
        <x:v>CG19-38 (08) (7M)</x:v>
      </x:c>
      <x:c r="F187"/>
      <x:c r="J187" s="57"/>
      <x:c r="K187" s="57"/>
      <x:c r="L187" s="57"/>
      <x:c r="M187" s="57"/>
      <x:c r="N187" s="56">
        <x:f t="shared" si="5"/>
        <x:v>0</x:v>
      </x:c>
      <x:c r="O187" s="26"/>
    </x:row>
    <x:row r="188" spans="1:15">
      <x:c r="A188" s="57">
        <x:v>80</x:v>
      </x:c>
      <x:c r="C188" s="115">
        <x:v>2</x:v>
      </x:c>
      <x:c r="D188" s="210" t="s">
        <x:v>2131</x:v>
      </x:c>
      <x:c r="E188" s="20" t="str">
        <x:f>IF(VLOOKUP($A188,'★Master Code List'!$B$4:$K$167,10,)=0,"",(VLOOKUP($A188,'★Master Code List'!$B$4:$K$167,10,)))</x:f>
        <x:v>MCA CONNECTOR CLIP</x:v>
      </x:c>
      <x:c r="F188"/>
      <x:c r="H188" s="57">
        <x:v>320</x:v>
      </x:c>
      <x:c r="J188" s="57"/>
      <x:c r="K188" s="57"/>
      <x:c r="L188" s="57"/>
      <x:c r="M188" s="57"/>
      <x:c r="N188" s="56">
        <x:f t="shared" si="5"/>
        <x:v>-320</x:v>
      </x:c>
      <x:c r="O188" t="s">
        <x:v>2017</x:v>
      </x:c>
    </x:row>
    <x:row r="189" spans="1:15">
      <x:c r="A189" s="57">
        <x:v>81</x:v>
      </x:c>
      <x:c r="C189" s="115">
        <x:v>2</x:v>
      </x:c>
      <x:c r="D189" s="210" t="s">
        <x:v>2194</x:v>
      </x:c>
      <x:c r="E189" s="20" t="str">
        <x:f>IF(VLOOKUP($A189,'★Master Code List'!$B$4:$K$167,10,)=0,"",(VLOOKUP($A189,'★Master Code List'!$B$4:$K$167,10,)))</x:f>
        <x:v>BEV-E2 MAIN W/H ASSY</x:v>
      </x:c>
      <x:c r="F189"/>
      <x:c r="G189" s="57">
        <x:v>24</x:v>
      </x:c>
      <x:c r="J189" s="57"/>
      <x:c r="K189" s="57"/>
      <x:c r="L189" s="57"/>
      <x:c r="M189" s="57"/>
      <x:c r="N189" s="56">
        <x:f t="shared" si="5"/>
        <x:v>24</x:v>
      </x:c>
      <x:c r="O189" s="26"/>
    </x:row>
    <x:row r="190" spans="1:15">
      <x:c r="A190" s="57">
        <x:v>82</x:v>
      </x:c>
      <x:c r="C190" s="115">
        <x:v>2</x:v>
      </x:c>
      <x:c r="D190" s="210" t="s">
        <x:v>1632</x:v>
      </x:c>
      <x:c r="E190" s="20" t="str">
        <x:f>IF(VLOOKUP($A190,'★Master Code List'!$B$4:$K$167,10,)=0,"",(VLOOKUP($A190,'★Master Code List'!$B$4:$K$167,10,)))</x:f>
        <x:v>BEV-E2 MAIN W/H ASSY</x:v>
      </x:c>
      <x:c r="F190"/>
      <x:c r="G190" s="57">
        <x:v>20</x:v>
      </x:c>
      <x:c r="J190" s="57"/>
      <x:c r="K190" s="57"/>
      <x:c r="L190" s="57"/>
      <x:c r="M190" s="57"/>
      <x:c r="N190" s="56">
        <x:f t="shared" si="5"/>
        <x:v>20</x:v>
      </x:c>
      <x:c r="O190" s="26"/>
    </x:row>
    <x:row r="191" spans="1:15">
      <x:c r="A191" s="57">
        <x:v>83</x:v>
      </x:c>
      <x:c r="C191" s="115">
        <x:v>2</x:v>
      </x:c>
      <x:c r="D191" s="210" t="s">
        <x:v>2122</x:v>
      </x:c>
      <x:c r="E191" s="20" t="str">
        <x:f>IF(VLOOKUP($A191,'★Master Code List'!$B$4:$K$167,10,)=0,"",(VLOOKUP($A191,'★Master Code List'!$B$4:$K$167,10,)))</x:f>
        <x:v>AWD Main length extended</x:v>
      </x:c>
      <x:c r="F191"/>
      <x:c r="G191" s="57">
        <x:v>31</x:v>
      </x:c>
      <x:c r="J191" s="57"/>
      <x:c r="K191" s="57"/>
      <x:c r="L191" s="57"/>
      <x:c r="M191" s="57"/>
      <x:c r="N191" s="56">
        <x:f t="shared" si="5"/>
        <x:v>31</x:v>
      </x:c>
      <x:c r="O191" s="26"/>
    </x:row>
    <x:row r="192" spans="1:15">
      <x:c r="A192" s="57">
        <x:v>84</x:v>
      </x:c>
      <x:c r="C192" s="115">
        <x:v>2</x:v>
      </x:c>
      <x:c r="D192" s="210" t="s">
        <x:v>2125</x:v>
      </x:c>
      <x:c r="E192" s="20" t="str">
        <x:f>IF(VLOOKUP($A192,'★Master Code List'!$B$4:$K$167,10,)=0,"",(VLOOKUP($A192,'★Master Code List'!$B$4:$K$167,10,)))</x:f>
        <x:v>BUSBAR</x:v>
      </x:c>
      <x:c r="F192"/>
      <x:c r="G192" s="57">
        <x:v>68</x:v>
      </x:c>
      <x:c r="J192" s="57"/>
      <x:c r="K192" s="57"/>
      <x:c r="L192" s="57"/>
      <x:c r="M192" s="57"/>
      <x:c r="N192" s="56">
        <x:f t="shared" si="5"/>
        <x:v>68</x:v>
      </x:c>
      <x:c r="O192" s="26"/>
    </x:row>
    <x:row r="193" spans="1:15">
      <x:c r="A193" s="57">
        <x:v>85</x:v>
      </x:c>
      <x:c r="C193" s="115">
        <x:v>2</x:v>
      </x:c>
      <x:c r="D193" s="210" t="s">
        <x:v>2126</x:v>
      </x:c>
      <x:c r="E193" s="20" t="str">
        <x:f>IF(VLOOKUP($A193,'★Master Code List'!$B$4:$K$167,10,)=0,"",(VLOOKUP($A193,'★Master Code List'!$B$4:$K$167,10,)))</x:f>
        <x:v>BUSBAR</x:v>
      </x:c>
      <x:c r="F193"/>
      <x:c r="G193" s="57">
        <x:v>136</x:v>
      </x:c>
      <x:c r="J193" s="57"/>
      <x:c r="K193" s="57"/>
      <x:c r="L193" s="57"/>
      <x:c r="M193" s="57"/>
      <x:c r="N193" s="56">
        <x:f t="shared" si="5"/>
        <x:v>136</x:v>
      </x:c>
      <x:c r="O193" s="26"/>
    </x:row>
    <x:row r="194" spans="1:15">
      <x:c r="A194" s="57">
        <x:v>86</x:v>
      </x:c>
      <x:c r="C194" s="115">
        <x:v>2</x:v>
      </x:c>
      <x:c r="D194" s="210" t="s">
        <x:v>2127</x:v>
      </x:c>
      <x:c r="E194" s="20" t="str">
        <x:f>IF(VLOOKUP($A194,'★Master Code List'!$B$4:$K$167,10,)=0,"",(VLOOKUP($A194,'★Master Code List'!$B$4:$K$167,10,)))</x:f>
        <x:v>BUSBAR</x:v>
      </x:c>
      <x:c r="F194"/>
      <x:c r="G194" s="57">
        <x:v>68</x:v>
      </x:c>
      <x:c r="J194" s="57"/>
      <x:c r="K194" s="57"/>
      <x:c r="L194" s="57"/>
      <x:c r="M194" s="57"/>
      <x:c r="N194" s="56">
        <x:f t="shared" si="5"/>
        <x:v>68</x:v>
      </x:c>
      <x:c r="O194" s="26"/>
    </x:row>
    <x:row r="195" spans="1:15">
      <x:c r="A195" s="57">
        <x:v>87</x:v>
      </x:c>
      <x:c r="C195" s="115">
        <x:v>2</x:v>
      </x:c>
      <x:c r="D195" s="210" t="s">
        <x:v>2128</x:v>
      </x:c>
      <x:c r="E195" s="20" t="str">
        <x:f>IF(VLOOKUP($A195,'★Master Code List'!$B$4:$K$167,10,)=0,"",(VLOOKUP($A195,'★Master Code List'!$B$4:$K$167,10,)))</x:f>
        <x:v>BUSBAR</x:v>
      </x:c>
      <x:c r="F195"/>
      <x:c r="G195" s="57">
        <x:v>68</x:v>
      </x:c>
      <x:c r="J195" s="57"/>
      <x:c r="K195" s="57"/>
      <x:c r="L195" s="57"/>
      <x:c r="M195" s="57"/>
      <x:c r="N195" s="56">
        <x:f t="shared" si="5"/>
        <x:v>68</x:v>
      </x:c>
      <x:c r="O195" s="26"/>
    </x:row>
    <x:row r="196" spans="1:15">
      <x:c r="A196" s="57">
        <x:v>88</x:v>
      </x:c>
      <x:c r="C196" s="115">
        <x:v>2</x:v>
      </x:c>
      <x:c r="D196" s="210" t="s">
        <x:v>2129</x:v>
      </x:c>
      <x:c r="E196" s="20" t="str">
        <x:f>IF(VLOOKUP($A196,'★Master Code List'!$B$4:$K$167,10,)=0,"",(VLOOKUP($A196,'★Master Code List'!$B$4:$K$167,10,)))</x:f>
        <x:v>BUSBAR</x:v>
      </x:c>
      <x:c r="F196"/>
      <x:c r="G196" s="57">
        <x:v>68</x:v>
      </x:c>
      <x:c r="J196" s="57"/>
      <x:c r="K196" s="57"/>
      <x:c r="L196" s="57"/>
      <x:c r="M196" s="57"/>
      <x:c r="N196" s="56">
        <x:f t="shared" si="5"/>
        <x:v>68</x:v>
      </x:c>
      <x:c r="O196" s="26"/>
    </x:row>
    <x:row r="197" spans="1:15">
      <x:c r="A197" s="57">
        <x:v>89</x:v>
      </x:c>
      <x:c r="C197" s="115">
        <x:v>2</x:v>
      </x:c>
      <x:c r="D197" s="210" t="s">
        <x:v>2130</x:v>
      </x:c>
      <x:c r="E197" s="20" t="str">
        <x:f>IF(VLOOKUP($A197,'★Master Code List'!$B$4:$K$167,10,)=0,"",(VLOOKUP($A197,'★Master Code List'!$B$4:$K$167,10,)))</x:f>
        <x:v>BUSBAR</x:v>
      </x:c>
      <x:c r="F197"/>
      <x:c r="G197" s="57">
        <x:v>68</x:v>
      </x:c>
      <x:c r="J197" s="57"/>
      <x:c r="K197" s="57"/>
      <x:c r="L197" s="57"/>
      <x:c r="M197" s="57"/>
      <x:c r="N197" s="56">
        <x:f t="shared" si="5"/>
        <x:v>68</x:v>
      </x:c>
      <x:c r="O197" s="26"/>
    </x:row>
    <x:row r="198" spans="1:15">
      <x:c r="A198" s="57">
        <x:v>90</x:v>
      </x:c>
      <x:c r="C198" s="115">
        <x:v>2</x:v>
      </x:c>
      <x:c r="D198" s="210" t="s">
        <x:v>2133</x:v>
      </x:c>
      <x:c r="E198" s="20" t="str">
        <x:f>IF(VLOOKUP($A198,'★Master Code List'!$B$4:$K$167,10,)=0,"",(VLOOKUP($A198,'★Master Code List'!$B$4:$K$167,10,)))</x:f>
        <x:v>BUSBAR</x:v>
      </x:c>
      <x:c r="F198"/>
      <x:c r="G198" s="57">
        <x:v>207</x:v>
      </x:c>
      <x:c r="J198" s="57"/>
      <x:c r="K198" s="57"/>
      <x:c r="L198" s="57"/>
      <x:c r="M198" s="57"/>
      <x:c r="N198" s="56">
        <x:f t="shared" si="5"/>
        <x:v>207</x:v>
      </x:c>
      <x:c r="O198" s="26"/>
    </x:row>
    <x:row r="199" spans="1:15">
      <x:c r="A199" s="57">
        <x:v>91</x:v>
      </x:c>
      <x:c r="C199" s="115">
        <x:v>2</x:v>
      </x:c>
      <x:c r="D199" s="210" t="s">
        <x:v>2135</x:v>
      </x:c>
      <x:c r="E199" s="20" t="str">
        <x:f>IF(VLOOKUP($A199,'★Master Code List'!$B$4:$K$167,10,)=0,"",(VLOOKUP($A199,'★Master Code List'!$B$4:$K$167,10,)))</x:f>
        <x:v>BUSBAR</x:v>
      </x:c>
      <x:c r="F199"/>
      <x:c r="G199" s="57">
        <x:v>68</x:v>
      </x:c>
      <x:c r="J199" s="57"/>
      <x:c r="K199" s="57"/>
      <x:c r="L199" s="57"/>
      <x:c r="M199" s="57"/>
      <x:c r="N199" s="56">
        <x:f t="shared" si="5"/>
        <x:v>68</x:v>
      </x:c>
      <x:c r="O199" s="26"/>
    </x:row>
    <x:row r="200" spans="1:15">
      <x:c r="A200" s="57">
        <x:v>92</x:v>
      </x:c>
      <x:c r="C200" s="115">
        <x:v>2</x:v>
      </x:c>
      <x:c r="D200" s="210" t="s">
        <x:v>2124</x:v>
      </x:c>
      <x:c r="E200" s="20" t="str">
        <x:f>IF(VLOOKUP($A200,'★Master Code List'!$B$4:$K$167,10,)=0,"",(VLOOKUP($A200,'★Master Code List'!$B$4:$K$167,10,)))</x:f>
        <x:v>PDU</x:v>
      </x:c>
      <x:c r="F200"/>
      <x:c r="G200" s="57">
        <x:v>68</x:v>
      </x:c>
      <x:c r="J200" s="57"/>
      <x:c r="K200" s="57"/>
      <x:c r="L200" s="57"/>
      <x:c r="M200" s="57"/>
      <x:c r="N200" s="56">
        <x:f t="shared" si="5"/>
        <x:v>68</x:v>
      </x:c>
      <x:c r="O200" s="26"/>
    </x:row>
    <x:row r="201" spans="1:15" ht="17.25" thickBot="1">
      <x:c r="C201" s="86"/>
      <x:c r="D201" s="86"/>
      <x:c r="E201" s="87" t="s">
        <x:v>117</x:v>
      </x:c>
      <x:c r="F201" s="87"/>
      <x:c r="G201" s="375">
        <x:f t="shared" ref="G201:N201" si="6">SUM(G109:G200)</x:f>
        <x:v>38135</x:v>
      </x:c>
      <x:c r="H201" s="375">
        <x:f t="shared" si="6"/>
        <x:v>4489</x:v>
      </x:c>
      <x:c r="I201" s="375">
        <x:f t="shared" si="6"/>
        <x:v>0</x:v>
      </x:c>
      <x:c r="J201" s="375">
        <x:f t="shared" si="6"/>
        <x:v>0</x:v>
      </x:c>
      <x:c r="K201" s="375">
        <x:f t="shared" si="6"/>
        <x:v>0</x:v>
      </x:c>
      <x:c r="L201" s="375">
        <x:f t="shared" si="6"/>
        <x:v>0</x:v>
      </x:c>
      <x:c r="M201" s="375">
        <x:f t="shared" si="6"/>
        <x:v>14400</x:v>
      </x:c>
      <x:c r="N201" s="375">
        <x:f t="shared" si="6"/>
        <x:v>48046</x:v>
      </x:c>
    </x:row>
    <x:row r="202" spans="1:15"/>
    <x:row r="203" spans="1:15" ht="17.25" thickBot="1"/>
    <x:row r="204" spans="1:15">
      <x:c r="C204" s="84" t="s">
        <x:v>120</x:v>
      </x:c>
      <x:c r="D204" s="84" t="s">
        <x:v>5</x:v>
      </x:c>
      <x:c r="E204" s="84" t="s">
        <x:v>7</x:v>
      </x:c>
      <x:c r="F204" s="84"/>
      <x:c r="G204" s="82" t="s">
        <x:v>142</x:v>
      </x:c>
      <x:c r="H204" s="82" t="s">
        <x:v>142</x:v>
      </x:c>
      <x:c r="I204" s="82" t="s">
        <x:v>142</x:v>
      </x:c>
      <x:c r="J204" s="82" t="s">
        <x:v>142</x:v>
      </x:c>
      <x:c r="K204" s="82" t="s">
        <x:v>150</x:v>
      </x:c>
      <x:c r="L204" s="82" t="s">
        <x:v>151</x:v>
      </x:c>
      <x:c r="M204" s="82" t="s">
        <x:v>152</x:v>
      </x:c>
      <x:c r="N204" s="82" t="s">
        <x:v>153</x:v>
      </x:c>
    </x:row>
    <x:row r="205" spans="1:15">
      <x:c r="A205" s="57">
        <x:v>1</x:v>
      </x:c>
      <x:c r="C205" s="115">
        <x:v>3</x:v>
      </x:c>
      <x:c r="D205" s="21"/>
      <x:c r="E205" s="21"/>
      <x:c r="F205" s="21"/>
      <x:c r="J205" s="57"/>
      <x:c r="K205" s="57"/>
      <x:c r="L205" s="57"/>
      <x:c r="M205" s="57"/>
      <x:c r="N205" s="56">
        <x:f t="shared" ref="N205:N236" si="7">SUM(G205,J205:M205)-H205-I205</x:f>
        <x:v>0</x:v>
      </x:c>
    </x:row>
    <x:row r="206" spans="1:15">
      <x:c r="A206" s="57">
        <x:v>2</x:v>
      </x:c>
      <x:c r="C206" s="115">
        <x:v>3</x:v>
      </x:c>
      <x:c r="D206" s="21"/>
      <x:c r="E206" s="20"/>
      <x:c r="F206" s="20"/>
      <x:c r="J206" s="57"/>
      <x:c r="K206" s="57"/>
      <x:c r="L206" s="57"/>
      <x:c r="M206" s="57"/>
      <x:c r="N206" s="56">
        <x:f t="shared" si="7"/>
        <x:v>0</x:v>
      </x:c>
    </x:row>
    <x:row r="207" spans="1:15">
      <x:c r="A207" s="57">
        <x:v>3</x:v>
      </x:c>
      <x:c r="C207" s="115">
        <x:v>3</x:v>
      </x:c>
      <x:c r="D207" s="21"/>
      <x:c r="E207" s="20"/>
      <x:c r="F207" s="20"/>
      <x:c r="J207" s="57"/>
      <x:c r="K207" s="57"/>
      <x:c r="L207" s="57"/>
      <x:c r="M207" s="57"/>
      <x:c r="N207" s="56">
        <x:f t="shared" si="7"/>
        <x:v>0</x:v>
      </x:c>
    </x:row>
    <x:row r="208" spans="1:15">
      <x:c r="A208" s="57">
        <x:v>4</x:v>
      </x:c>
      <x:c r="C208" s="115">
        <x:v>3</x:v>
      </x:c>
      <x:c r="D208" s="21"/>
      <x:c r="E208" s="20"/>
      <x:c r="F208" s="20"/>
      <x:c r="J208" s="57"/>
      <x:c r="K208" s="57"/>
      <x:c r="L208" s="57"/>
      <x:c r="M208" s="57"/>
      <x:c r="N208" s="56">
        <x:f t="shared" si="7"/>
        <x:v>0</x:v>
      </x:c>
    </x:row>
    <x:row r="209" spans="1:14">
      <x:c r="A209" s="57">
        <x:v>5</x:v>
      </x:c>
      <x:c r="C209" s="115">
        <x:v>3</x:v>
      </x:c>
      <x:c r="D209" s="21"/>
      <x:c r="E209" s="20"/>
      <x:c r="F209" s="20"/>
      <x:c r="J209" s="57"/>
      <x:c r="K209" s="57"/>
      <x:c r="L209" s="57"/>
      <x:c r="M209" s="57"/>
      <x:c r="N209" s="56">
        <x:f t="shared" si="7"/>
        <x:v>0</x:v>
      </x:c>
    </x:row>
    <x:row r="210" spans="1:14">
      <x:c r="A210" s="57">
        <x:v>6</x:v>
      </x:c>
      <x:c r="C210" s="115">
        <x:v>3</x:v>
      </x:c>
      <x:c r="D210" s="21"/>
      <x:c r="E210" s="209"/>
      <x:c r="F210"/>
      <x:c r="J210" s="57"/>
      <x:c r="K210" s="57"/>
      <x:c r="L210" s="57"/>
      <x:c r="M210" s="57"/>
      <x:c r="N210" s="56">
        <x:f t="shared" si="7"/>
        <x:v>0</x:v>
      </x:c>
    </x:row>
    <x:row r="211" spans="1:14">
      <x:c r="A211" s="57">
        <x:v>7</x:v>
      </x:c>
      <x:c r="C211" s="115">
        <x:v>3</x:v>
      </x:c>
      <x:c r="D211" s="21"/>
      <x:c r="E211" s="209"/>
      <x:c r="F211"/>
      <x:c r="J211" s="57"/>
      <x:c r="K211" s="57"/>
      <x:c r="L211" s="57"/>
      <x:c r="M211" s="57"/>
      <x:c r="N211" s="56">
        <x:f t="shared" si="7"/>
        <x:v>0</x:v>
      </x:c>
    </x:row>
    <x:row r="212" spans="1:14">
      <x:c r="A212" s="57">
        <x:v>8</x:v>
      </x:c>
      <x:c r="C212" s="115">
        <x:v>3</x:v>
      </x:c>
      <x:c r="D212" s="21"/>
      <x:c r="E212" s="209"/>
      <x:c r="F212"/>
      <x:c r="J212" s="57"/>
      <x:c r="K212" s="57"/>
      <x:c r="L212" s="57"/>
      <x:c r="M212" s="57"/>
      <x:c r="N212" s="56">
        <x:f t="shared" si="7"/>
        <x:v>0</x:v>
      </x:c>
    </x:row>
    <x:row r="213" spans="1:14">
      <x:c r="A213" s="57">
        <x:v>9</x:v>
      </x:c>
      <x:c r="C213" s="115">
        <x:v>3</x:v>
      </x:c>
      <x:c r="D213" s="21"/>
      <x:c r="E213" s="209"/>
      <x:c r="F213"/>
      <x:c r="J213" s="57"/>
      <x:c r="K213" s="57"/>
      <x:c r="L213" s="57"/>
      <x:c r="M213" s="57"/>
      <x:c r="N213" s="56">
        <x:f t="shared" si="7"/>
        <x:v>0</x:v>
      </x:c>
    </x:row>
    <x:row r="214" spans="1:14">
      <x:c r="A214" s="57">
        <x:v>10</x:v>
      </x:c>
      <x:c r="C214" s="115">
        <x:v>3</x:v>
      </x:c>
      <x:c r="D214" s="21"/>
      <x:c r="E214" s="209"/>
      <x:c r="F214"/>
      <x:c r="J214" s="57"/>
      <x:c r="K214" s="57"/>
      <x:c r="L214" s="57"/>
      <x:c r="M214" s="57"/>
      <x:c r="N214" s="56">
        <x:f t="shared" si="7"/>
        <x:v>0</x:v>
      </x:c>
    </x:row>
    <x:row r="215" spans="1:14">
      <x:c r="A215" s="57">
        <x:v>11</x:v>
      </x:c>
      <x:c r="C215" s="115">
        <x:v>3</x:v>
      </x:c>
      <x:c r="D215" s="21"/>
      <x:c r="E215" s="209"/>
      <x:c r="F215"/>
      <x:c r="J215" s="57"/>
      <x:c r="K215" s="57"/>
      <x:c r="L215" s="57"/>
      <x:c r="M215" s="57"/>
      <x:c r="N215" s="56">
        <x:f t="shared" si="7"/>
        <x:v>0</x:v>
      </x:c>
    </x:row>
    <x:row r="216" spans="1:14">
      <x:c r="A216" s="57">
        <x:v>12</x:v>
      </x:c>
      <x:c r="C216" s="115">
        <x:v>3</x:v>
      </x:c>
      <x:c r="D216" s="21"/>
      <x:c r="E216" s="209"/>
      <x:c r="F216"/>
      <x:c r="J216" s="57"/>
      <x:c r="K216" s="57"/>
      <x:c r="L216" s="57"/>
      <x:c r="M216" s="57"/>
      <x:c r="N216" s="56">
        <x:f t="shared" si="7"/>
        <x:v>0</x:v>
      </x:c>
    </x:row>
    <x:row r="217" spans="1:14">
      <x:c r="A217" s="57">
        <x:v>13</x:v>
      </x:c>
      <x:c r="C217" s="115">
        <x:v>3</x:v>
      </x:c>
      <x:c r="D217" s="21"/>
      <x:c r="E217" s="209"/>
      <x:c r="F217"/>
      <x:c r="J217" s="57"/>
      <x:c r="K217" s="57"/>
      <x:c r="L217" s="57"/>
      <x:c r="M217" s="57"/>
      <x:c r="N217" s="56">
        <x:f t="shared" si="7"/>
        <x:v>0</x:v>
      </x:c>
    </x:row>
    <x:row r="218" spans="1:14">
      <x:c r="A218" s="57">
        <x:v>14</x:v>
      </x:c>
      <x:c r="C218" s="115">
        <x:v>3</x:v>
      </x:c>
      <x:c r="D218" s="21"/>
      <x:c r="E218" s="209"/>
      <x:c r="F218"/>
      <x:c r="J218" s="57"/>
      <x:c r="K218" s="57"/>
      <x:c r="L218" s="57"/>
      <x:c r="M218" s="57"/>
      <x:c r="N218" s="56">
        <x:f t="shared" si="7"/>
        <x:v>0</x:v>
      </x:c>
    </x:row>
    <x:row r="219" spans="1:14">
      <x:c r="A219" s="57">
        <x:v>15</x:v>
      </x:c>
      <x:c r="C219" s="115">
        <x:v>3</x:v>
      </x:c>
      <x:c r="D219" s="21"/>
      <x:c r="E219" s="209"/>
      <x:c r="F219"/>
      <x:c r="J219" s="57"/>
      <x:c r="K219" s="57"/>
      <x:c r="L219" s="57"/>
      <x:c r="M219" s="57"/>
      <x:c r="N219" s="56">
        <x:f t="shared" si="7"/>
        <x:v>0</x:v>
      </x:c>
    </x:row>
    <x:row r="220" spans="1:14">
      <x:c r="A220" s="57">
        <x:v>16</x:v>
      </x:c>
      <x:c r="C220" s="115">
        <x:v>3</x:v>
      </x:c>
      <x:c r="D220" s="21"/>
      <x:c r="E220" s="209"/>
      <x:c r="F220"/>
      <x:c r="J220" s="57"/>
      <x:c r="K220" s="57"/>
      <x:c r="L220" s="57"/>
      <x:c r="M220" s="57"/>
      <x:c r="N220" s="56">
        <x:f t="shared" si="7"/>
        <x:v>0</x:v>
      </x:c>
    </x:row>
    <x:row r="221" spans="1:14">
      <x:c r="A221" s="57">
        <x:v>17</x:v>
      </x:c>
      <x:c r="C221" s="115">
        <x:v>3</x:v>
      </x:c>
      <x:c r="D221" s="21"/>
      <x:c r="E221" s="209"/>
      <x:c r="F221"/>
      <x:c r="J221" s="57"/>
      <x:c r="K221" s="57"/>
      <x:c r="L221" s="57"/>
      <x:c r="M221" s="57"/>
      <x:c r="N221" s="56">
        <x:f t="shared" si="7"/>
        <x:v>0</x:v>
      </x:c>
    </x:row>
    <x:row r="222" spans="1:14">
      <x:c r="A222" s="57">
        <x:v>18</x:v>
      </x:c>
      <x:c r="C222" s="115">
        <x:v>3</x:v>
      </x:c>
      <x:c r="D222" s="21"/>
      <x:c r="E222" s="209"/>
      <x:c r="F222"/>
      <x:c r="J222" s="57"/>
      <x:c r="K222" s="57"/>
      <x:c r="L222" s="57"/>
      <x:c r="M222" s="57"/>
      <x:c r="N222" s="56">
        <x:f t="shared" si="7"/>
        <x:v>0</x:v>
      </x:c>
    </x:row>
    <x:row r="223" spans="1:14">
      <x:c r="A223" s="57">
        <x:v>19</x:v>
      </x:c>
      <x:c r="C223" s="115">
        <x:v>3</x:v>
      </x:c>
      <x:c r="D223" s="21"/>
      <x:c r="E223" s="209"/>
      <x:c r="F223"/>
      <x:c r="J223" s="57"/>
      <x:c r="K223" s="57"/>
      <x:c r="L223" s="57"/>
      <x:c r="M223" s="57"/>
      <x:c r="N223" s="56">
        <x:f t="shared" si="7"/>
        <x:v>0</x:v>
      </x:c>
    </x:row>
    <x:row r="224" spans="1:14">
      <x:c r="A224" s="57">
        <x:v>20</x:v>
      </x:c>
      <x:c r="C224" s="115">
        <x:v>3</x:v>
      </x:c>
      <x:c r="D224" s="21"/>
      <x:c r="E224" s="209"/>
      <x:c r="F224"/>
      <x:c r="J224" s="57"/>
      <x:c r="K224" s="57"/>
      <x:c r="L224" s="57"/>
      <x:c r="M224" s="57"/>
      <x:c r="N224" s="56">
        <x:f t="shared" si="7"/>
        <x:v>0</x:v>
      </x:c>
    </x:row>
    <x:row r="225" spans="1:14">
      <x:c r="A225" s="57">
        <x:v>21</x:v>
      </x:c>
      <x:c r="C225" s="115">
        <x:v>3</x:v>
      </x:c>
      <x:c r="D225" s="21"/>
      <x:c r="E225" s="209"/>
      <x:c r="F225"/>
      <x:c r="J225" s="57"/>
      <x:c r="K225" s="57"/>
      <x:c r="L225" s="57"/>
      <x:c r="M225" s="57"/>
      <x:c r="N225" s="56">
        <x:f t="shared" si="7"/>
        <x:v>0</x:v>
      </x:c>
    </x:row>
    <x:row r="226" spans="1:14">
      <x:c r="A226" s="57">
        <x:v>22</x:v>
      </x:c>
      <x:c r="C226" s="115">
        <x:v>3</x:v>
      </x:c>
      <x:c r="D226" s="21"/>
      <x:c r="E226" s="209"/>
      <x:c r="F226"/>
      <x:c r="J226" s="57"/>
      <x:c r="K226" s="57"/>
      <x:c r="L226" s="57"/>
      <x:c r="M226" s="57"/>
      <x:c r="N226" s="56">
        <x:f t="shared" si="7"/>
        <x:v>0</x:v>
      </x:c>
    </x:row>
    <x:row r="227" spans="1:14">
      <x:c r="A227" s="57">
        <x:v>23</x:v>
      </x:c>
      <x:c r="C227" s="115">
        <x:v>3</x:v>
      </x:c>
      <x:c r="D227" s="21"/>
      <x:c r="E227" s="209"/>
      <x:c r="F227"/>
      <x:c r="J227" s="57"/>
      <x:c r="K227" s="57"/>
      <x:c r="L227" s="57"/>
      <x:c r="M227" s="57"/>
      <x:c r="N227" s="56">
        <x:f t="shared" si="7"/>
        <x:v>0</x:v>
      </x:c>
    </x:row>
    <x:row r="228" spans="1:14">
      <x:c r="A228" s="57">
        <x:v>24</x:v>
      </x:c>
      <x:c r="C228" s="115">
        <x:v>3</x:v>
      </x:c>
      <x:c r="D228" s="21"/>
      <x:c r="E228" s="209"/>
      <x:c r="F228"/>
      <x:c r="J228" s="57"/>
      <x:c r="K228" s="57"/>
      <x:c r="L228" s="57"/>
      <x:c r="M228" s="57"/>
      <x:c r="N228" s="56">
        <x:f t="shared" si="7"/>
        <x:v>0</x:v>
      </x:c>
    </x:row>
    <x:row r="229" spans="1:14">
      <x:c r="A229" s="57">
        <x:v>25</x:v>
      </x:c>
      <x:c r="C229" s="115">
        <x:v>3</x:v>
      </x:c>
      <x:c r="D229" s="21"/>
      <x:c r="E229" s="209"/>
      <x:c r="F229"/>
      <x:c r="J229" s="57"/>
      <x:c r="K229" s="57"/>
      <x:c r="L229" s="57"/>
      <x:c r="M229" s="57"/>
      <x:c r="N229" s="56">
        <x:f t="shared" si="7"/>
        <x:v>0</x:v>
      </x:c>
    </x:row>
    <x:row r="230" spans="1:14">
      <x:c r="A230" s="57">
        <x:v>26</x:v>
      </x:c>
      <x:c r="C230" s="115">
        <x:v>3</x:v>
      </x:c>
      <x:c r="D230" s="21"/>
      <x:c r="E230" s="209"/>
      <x:c r="F230"/>
      <x:c r="J230" s="57"/>
      <x:c r="K230" s="57"/>
      <x:c r="L230" s="57"/>
      <x:c r="M230" s="57"/>
      <x:c r="N230" s="56">
        <x:f t="shared" si="7"/>
        <x:v>0</x:v>
      </x:c>
    </x:row>
    <x:row r="231" spans="1:14">
      <x:c r="A231" s="57">
        <x:v>27</x:v>
      </x:c>
      <x:c r="C231" s="115">
        <x:v>3</x:v>
      </x:c>
      <x:c r="D231" s="21"/>
      <x:c r="E231" s="209"/>
      <x:c r="F231"/>
      <x:c r="J231" s="57"/>
      <x:c r="K231" s="57"/>
      <x:c r="L231" s="57"/>
      <x:c r="M231" s="57"/>
      <x:c r="N231" s="56">
        <x:f t="shared" si="7"/>
        <x:v>0</x:v>
      </x:c>
    </x:row>
    <x:row r="232" spans="1:14">
      <x:c r="A232" s="57">
        <x:v>28</x:v>
      </x:c>
      <x:c r="C232" s="115">
        <x:v>3</x:v>
      </x:c>
      <x:c r="D232" s="21"/>
      <x:c r="E232" s="209"/>
      <x:c r="F232"/>
      <x:c r="J232" s="57"/>
      <x:c r="K232" s="57"/>
      <x:c r="L232" s="57"/>
      <x:c r="M232" s="57"/>
      <x:c r="N232" s="56">
        <x:f t="shared" si="7"/>
        <x:v>0</x:v>
      </x:c>
    </x:row>
    <x:row r="233" spans="1:14">
      <x:c r="A233" s="57">
        <x:v>29</x:v>
      </x:c>
      <x:c r="C233" s="115">
        <x:v>3</x:v>
      </x:c>
      <x:c r="D233" s="21"/>
      <x:c r="E233" s="209"/>
      <x:c r="F233"/>
      <x:c r="J233" s="57"/>
      <x:c r="K233" s="57"/>
      <x:c r="L233" s="57"/>
      <x:c r="M233" s="57"/>
      <x:c r="N233" s="56">
        <x:f t="shared" si="7"/>
        <x:v>0</x:v>
      </x:c>
    </x:row>
    <x:row r="234" spans="1:14">
      <x:c r="A234" s="57">
        <x:v>30</x:v>
      </x:c>
      <x:c r="C234" s="115">
        <x:v>3</x:v>
      </x:c>
      <x:c r="D234" s="21"/>
      <x:c r="E234" s="209"/>
      <x:c r="F234"/>
      <x:c r="J234" s="57"/>
      <x:c r="K234" s="57"/>
      <x:c r="L234" s="57"/>
      <x:c r="M234" s="57"/>
      <x:c r="N234" s="56">
        <x:f t="shared" si="7"/>
        <x:v>0</x:v>
      </x:c>
    </x:row>
    <x:row r="235" spans="1:14">
      <x:c r="A235" s="57">
        <x:v>31</x:v>
      </x:c>
      <x:c r="C235" s="115">
        <x:v>3</x:v>
      </x:c>
      <x:c r="D235" s="21"/>
      <x:c r="E235" s="209"/>
      <x:c r="F235"/>
      <x:c r="J235" s="57"/>
      <x:c r="K235" s="57"/>
      <x:c r="L235" s="57"/>
      <x:c r="M235" s="57"/>
      <x:c r="N235" s="56">
        <x:f t="shared" si="7"/>
        <x:v>0</x:v>
      </x:c>
    </x:row>
    <x:row r="236" spans="1:14">
      <x:c r="A236" s="57">
        <x:v>32</x:v>
      </x:c>
      <x:c r="C236" s="115">
        <x:v>3</x:v>
      </x:c>
      <x:c r="D236" s="21"/>
      <x:c r="E236" s="209"/>
      <x:c r="F236"/>
      <x:c r="J236" s="57"/>
      <x:c r="K236" s="57"/>
      <x:c r="L236" s="57"/>
      <x:c r="M236" s="57"/>
      <x:c r="N236" s="56">
        <x:f t="shared" si="7"/>
        <x:v>0</x:v>
      </x:c>
    </x:row>
    <x:row r="237" spans="1:14">
      <x:c r="A237" s="57">
        <x:v>33</x:v>
      </x:c>
      <x:c r="C237" s="115">
        <x:v>3</x:v>
      </x:c>
      <x:c r="D237" s="21"/>
      <x:c r="E237" s="209"/>
      <x:c r="F237"/>
      <x:c r="J237" s="57"/>
      <x:c r="K237" s="57"/>
      <x:c r="L237" s="57"/>
      <x:c r="M237" s="57"/>
      <x:c r="N237" s="56">
        <x:f t="shared" ref="N237:N269" si="8">SUM(G237,J237:M237)-H237-I237</x:f>
        <x:v>0</x:v>
      </x:c>
    </x:row>
    <x:row r="238" spans="1:14">
      <x:c r="A238" s="57">
        <x:v>34</x:v>
      </x:c>
      <x:c r="C238" s="115">
        <x:v>3</x:v>
      </x:c>
      <x:c r="D238" s="21"/>
      <x:c r="E238" s="209"/>
      <x:c r="F238"/>
      <x:c r="J238" s="57"/>
      <x:c r="K238" s="57"/>
      <x:c r="L238" s="57"/>
      <x:c r="M238" s="57"/>
      <x:c r="N238" s="56">
        <x:f t="shared" si="8"/>
        <x:v>0</x:v>
      </x:c>
    </x:row>
    <x:row r="239" spans="1:14">
      <x:c r="A239" s="57">
        <x:v>35</x:v>
      </x:c>
      <x:c r="C239" s="115">
        <x:v>3</x:v>
      </x:c>
      <x:c r="D239" s="21"/>
      <x:c r="E239" s="209"/>
      <x:c r="F239"/>
      <x:c r="J239" s="57"/>
      <x:c r="K239" s="57"/>
      <x:c r="L239" s="57"/>
      <x:c r="M239" s="57"/>
      <x:c r="N239" s="56">
        <x:f t="shared" si="8"/>
        <x:v>0</x:v>
      </x:c>
    </x:row>
    <x:row r="240" spans="1:14">
      <x:c r="A240" s="57">
        <x:v>36</x:v>
      </x:c>
      <x:c r="C240" s="115">
        <x:v>3</x:v>
      </x:c>
      <x:c r="D240" s="21"/>
      <x:c r="E240" s="209"/>
      <x:c r="F240"/>
      <x:c r="J240" s="57"/>
      <x:c r="K240" s="57"/>
      <x:c r="L240" s="57"/>
      <x:c r="M240" s="57"/>
      <x:c r="N240" s="56">
        <x:f t="shared" si="8"/>
        <x:v>0</x:v>
      </x:c>
    </x:row>
    <x:row r="241" spans="1:14">
      <x:c r="A241" s="57">
        <x:v>37</x:v>
      </x:c>
      <x:c r="C241" s="115">
        <x:v>3</x:v>
      </x:c>
      <x:c r="D241" s="21"/>
      <x:c r="E241" s="209"/>
      <x:c r="F241"/>
      <x:c r="J241" s="57"/>
      <x:c r="K241" s="57"/>
      <x:c r="L241" s="57"/>
      <x:c r="M241" s="57"/>
      <x:c r="N241" s="56">
        <x:f t="shared" si="8"/>
        <x:v>0</x:v>
      </x:c>
    </x:row>
    <x:row r="242" spans="1:14">
      <x:c r="A242" s="57">
        <x:v>38</x:v>
      </x:c>
      <x:c r="C242" s="115">
        <x:v>3</x:v>
      </x:c>
      <x:c r="D242" s="21"/>
      <x:c r="E242" s="209"/>
      <x:c r="F242"/>
      <x:c r="J242" s="57"/>
      <x:c r="K242" s="57"/>
      <x:c r="L242" s="57"/>
      <x:c r="M242" s="57"/>
      <x:c r="N242" s="56">
        <x:f t="shared" si="8"/>
        <x:v>0</x:v>
      </x:c>
    </x:row>
    <x:row r="243" spans="1:14">
      <x:c r="A243" s="57">
        <x:v>39</x:v>
      </x:c>
      <x:c r="C243" s="115">
        <x:v>3</x:v>
      </x:c>
      <x:c r="D243" s="21"/>
      <x:c r="E243" s="209"/>
      <x:c r="F243"/>
      <x:c r="J243" s="57"/>
      <x:c r="K243" s="57"/>
      <x:c r="L243" s="57"/>
      <x:c r="M243" s="57"/>
      <x:c r="N243" s="56">
        <x:f t="shared" si="8"/>
        <x:v>0</x:v>
      </x:c>
    </x:row>
    <x:row r="244" spans="1:14">
      <x:c r="A244" s="57">
        <x:v>40</x:v>
      </x:c>
      <x:c r="C244" s="115">
        <x:v>3</x:v>
      </x:c>
      <x:c r="D244" s="21"/>
      <x:c r="E244" s="209"/>
      <x:c r="F244"/>
      <x:c r="J244" s="57"/>
      <x:c r="K244" s="57"/>
      <x:c r="L244" s="57"/>
      <x:c r="M244" s="57"/>
      <x:c r="N244" s="56">
        <x:f t="shared" si="8"/>
        <x:v>0</x:v>
      </x:c>
    </x:row>
    <x:row r="245" spans="1:14">
      <x:c r="A245" s="57">
        <x:v>41</x:v>
      </x:c>
      <x:c r="C245" s="115">
        <x:v>3</x:v>
      </x:c>
      <x:c r="D245" s="21"/>
      <x:c r="E245" s="209"/>
      <x:c r="F245"/>
      <x:c r="J245" s="57"/>
      <x:c r="K245" s="57"/>
      <x:c r="L245" s="57"/>
      <x:c r="M245" s="57"/>
      <x:c r="N245" s="56">
        <x:f t="shared" si="8"/>
        <x:v>0</x:v>
      </x:c>
    </x:row>
    <x:row r="246" spans="1:14">
      <x:c r="A246" s="57">
        <x:v>42</x:v>
      </x:c>
      <x:c r="C246" s="115">
        <x:v>3</x:v>
      </x:c>
      <x:c r="D246" s="21"/>
      <x:c r="E246" s="209"/>
      <x:c r="F246"/>
      <x:c r="J246" s="57"/>
      <x:c r="K246" s="57"/>
      <x:c r="L246" s="57"/>
      <x:c r="M246" s="57"/>
      <x:c r="N246" s="56">
        <x:f t="shared" si="8"/>
        <x:v>0</x:v>
      </x:c>
    </x:row>
    <x:row r="247" spans="1:14">
      <x:c r="A247" s="57">
        <x:v>43</x:v>
      </x:c>
      <x:c r="C247" s="115">
        <x:v>3</x:v>
      </x:c>
      <x:c r="D247" s="21"/>
      <x:c r="E247" s="209"/>
      <x:c r="F247"/>
      <x:c r="J247" s="57"/>
      <x:c r="K247" s="57"/>
      <x:c r="L247" s="57"/>
      <x:c r="M247" s="57"/>
      <x:c r="N247" s="56">
        <x:f t="shared" si="8"/>
        <x:v>0</x:v>
      </x:c>
    </x:row>
    <x:row r="248" spans="1:14">
      <x:c r="A248" s="57">
        <x:v>44</x:v>
      </x:c>
      <x:c r="C248" s="115">
        <x:v>3</x:v>
      </x:c>
      <x:c r="D248" s="21"/>
      <x:c r="E248" s="209"/>
      <x:c r="F248"/>
      <x:c r="J248" s="57"/>
      <x:c r="K248" s="57"/>
      <x:c r="L248" s="57"/>
      <x:c r="M248" s="57"/>
      <x:c r="N248" s="56"/>
    </x:row>
    <x:row r="249" spans="1:14">
      <x:c r="A249" s="57">
        <x:v>45</x:v>
      </x:c>
      <x:c r="C249" s="115">
        <x:v>3</x:v>
      </x:c>
      <x:c r="D249" s="21"/>
      <x:c r="E249" s="209"/>
      <x:c r="F249"/>
      <x:c r="J249" s="57"/>
      <x:c r="K249" s="57"/>
      <x:c r="L249" s="57"/>
      <x:c r="M249" s="57"/>
      <x:c r="N249" s="56">
        <x:f t="shared" ref="N249:N258" si="9">SUM(G249,J249:M249)-H249-I249</x:f>
        <x:v>0</x:v>
      </x:c>
    </x:row>
    <x:row r="250" spans="1:14">
      <x:c r="A250" s="57">
        <x:v>46</x:v>
      </x:c>
      <x:c r="C250" s="115">
        <x:v>3</x:v>
      </x:c>
      <x:c r="D250" s="21"/>
      <x:c r="E250" s="209"/>
      <x:c r="F250"/>
      <x:c r="J250" s="57"/>
      <x:c r="K250" s="57"/>
      <x:c r="L250" s="57"/>
      <x:c r="M250" s="57"/>
      <x:c r="N250" s="56">
        <x:f t="shared" si="9"/>
        <x:v>0</x:v>
      </x:c>
    </x:row>
    <x:row r="251" spans="1:14">
      <x:c r="A251" s="57">
        <x:v>47</x:v>
      </x:c>
      <x:c r="C251" s="115">
        <x:v>3</x:v>
      </x:c>
      <x:c r="D251" s="21"/>
      <x:c r="E251" s="209"/>
      <x:c r="F251"/>
      <x:c r="J251" s="57"/>
      <x:c r="K251" s="57"/>
      <x:c r="L251" s="57"/>
      <x:c r="M251" s="57"/>
      <x:c r="N251" s="56">
        <x:f t="shared" si="9"/>
        <x:v>0</x:v>
      </x:c>
    </x:row>
    <x:row r="252" spans="1:14">
      <x:c r="A252" s="57">
        <x:v>48</x:v>
      </x:c>
      <x:c r="C252" s="115">
        <x:v>3</x:v>
      </x:c>
      <x:c r="D252" s="21"/>
      <x:c r="E252" s="209"/>
      <x:c r="F252"/>
      <x:c r="J252" s="57"/>
      <x:c r="K252" s="57"/>
      <x:c r="L252" s="57"/>
      <x:c r="M252" s="57"/>
      <x:c r="N252" s="56">
        <x:f t="shared" si="9"/>
        <x:v>0</x:v>
      </x:c>
    </x:row>
    <x:row r="253" spans="1:14">
      <x:c r="A253" s="57">
        <x:v>49</x:v>
      </x:c>
      <x:c r="C253" s="115">
        <x:v>3</x:v>
      </x:c>
      <x:c r="D253" s="21"/>
      <x:c r="E253" s="209"/>
      <x:c r="F253"/>
      <x:c r="J253" s="57"/>
      <x:c r="K253" s="57"/>
      <x:c r="L253" s="57"/>
      <x:c r="M253" s="57"/>
      <x:c r="N253" s="56">
        <x:f t="shared" si="9"/>
        <x:v>0</x:v>
      </x:c>
    </x:row>
    <x:row r="254" spans="1:14">
      <x:c r="A254" s="57">
        <x:v>50</x:v>
      </x:c>
      <x:c r="C254" s="115">
        <x:v>3</x:v>
      </x:c>
      <x:c r="D254" s="21"/>
      <x:c r="E254" s="209"/>
      <x:c r="F254"/>
      <x:c r="J254" s="57"/>
      <x:c r="K254" s="57"/>
      <x:c r="L254" s="57"/>
      <x:c r="M254" s="57"/>
      <x:c r="N254" s="56">
        <x:f t="shared" si="9"/>
        <x:v>0</x:v>
      </x:c>
    </x:row>
    <x:row r="255" spans="1:14">
      <x:c r="A255" s="57">
        <x:v>51</x:v>
      </x:c>
      <x:c r="C255" s="115">
        <x:v>3</x:v>
      </x:c>
      <x:c r="D255" s="21"/>
      <x:c r="E255" s="209"/>
      <x:c r="F255"/>
      <x:c r="J255" s="57"/>
      <x:c r="K255" s="57"/>
      <x:c r="L255" s="57"/>
      <x:c r="M255" s="57"/>
      <x:c r="N255" s="56">
        <x:f t="shared" si="9"/>
        <x:v>0</x:v>
      </x:c>
    </x:row>
    <x:row r="256" spans="1:14">
      <x:c r="A256" s="57">
        <x:v>52</x:v>
      </x:c>
      <x:c r="C256" s="115">
        <x:v>3</x:v>
      </x:c>
      <x:c r="D256" s="21"/>
      <x:c r="E256" s="209"/>
      <x:c r="F256"/>
      <x:c r="J256" s="57"/>
      <x:c r="K256" s="57"/>
      <x:c r="L256" s="57"/>
      <x:c r="M256" s="57"/>
      <x:c r="N256" s="56">
        <x:f t="shared" si="9"/>
        <x:v>0</x:v>
      </x:c>
    </x:row>
    <x:row r="257" spans="1:14">
      <x:c r="A257" s="57">
        <x:v>53</x:v>
      </x:c>
      <x:c r="C257" s="115">
        <x:v>3</x:v>
      </x:c>
      <x:c r="D257" s="21"/>
      <x:c r="E257" s="209"/>
      <x:c r="F257"/>
      <x:c r="J257" s="57"/>
      <x:c r="K257" s="57"/>
      <x:c r="L257" s="57"/>
      <x:c r="M257" s="57"/>
      <x:c r="N257" s="56">
        <x:f t="shared" si="9"/>
        <x:v>0</x:v>
      </x:c>
    </x:row>
    <x:row r="258" spans="1:14">
      <x:c r="A258" s="57">
        <x:v>54</x:v>
      </x:c>
      <x:c r="C258" s="115">
        <x:v>3</x:v>
      </x:c>
      <x:c r="D258" s="21"/>
      <x:c r="E258" s="209"/>
      <x:c r="F258"/>
      <x:c r="J258" s="57"/>
      <x:c r="K258" s="57"/>
      <x:c r="L258" s="57"/>
      <x:c r="M258" s="57"/>
      <x:c r="N258" s="56">
        <x:f t="shared" si="9"/>
        <x:v>0</x:v>
      </x:c>
    </x:row>
    <x:row r="259" spans="1:14">
      <x:c r="A259" s="57">
        <x:v>55</x:v>
      </x:c>
      <x:c r="C259" s="115">
        <x:v>3</x:v>
      </x:c>
      <x:c r="D259" s="21"/>
      <x:c r="E259" s="209"/>
      <x:c r="F259"/>
      <x:c r="J259" s="57"/>
      <x:c r="K259" s="57"/>
      <x:c r="L259" s="57"/>
      <x:c r="M259" s="57"/>
      <x:c r="N259" s="56">
        <x:f t="shared" si="8"/>
        <x:v>0</x:v>
      </x:c>
    </x:row>
    <x:row r="260" spans="1:14">
      <x:c r="A260" s="57">
        <x:v>56</x:v>
      </x:c>
      <x:c r="C260" s="115">
        <x:v>3</x:v>
      </x:c>
      <x:c r="D260" s="21"/>
      <x:c r="E260" s="209"/>
      <x:c r="F260"/>
      <x:c r="J260" s="57"/>
      <x:c r="K260" s="57"/>
      <x:c r="L260" s="57"/>
      <x:c r="M260" s="57"/>
      <x:c r="N260" s="56">
        <x:f t="shared" si="8"/>
        <x:v>0</x:v>
      </x:c>
    </x:row>
    <x:row r="261" spans="1:14">
      <x:c r="A261" s="57">
        <x:v>57</x:v>
      </x:c>
      <x:c r="C261" s="115">
        <x:v>3</x:v>
      </x:c>
      <x:c r="D261" s="21"/>
      <x:c r="E261" s="209"/>
      <x:c r="F261"/>
      <x:c r="J261" s="57"/>
      <x:c r="K261" s="57"/>
      <x:c r="L261" s="57"/>
      <x:c r="M261" s="57"/>
      <x:c r="N261" s="56">
        <x:f t="shared" si="8"/>
        <x:v>0</x:v>
      </x:c>
    </x:row>
    <x:row r="262" spans="1:14">
      <x:c r="A262" s="57">
        <x:v>58</x:v>
      </x:c>
      <x:c r="C262" s="115">
        <x:v>3</x:v>
      </x:c>
      <x:c r="D262" s="21"/>
      <x:c r="E262" s="209"/>
      <x:c r="F262"/>
      <x:c r="J262" s="57"/>
      <x:c r="K262" s="57"/>
      <x:c r="L262" s="57"/>
      <x:c r="M262" s="57"/>
      <x:c r="N262" s="56">
        <x:f t="shared" si="8"/>
        <x:v>0</x:v>
      </x:c>
    </x:row>
    <x:row r="263" spans="1:14">
      <x:c r="A263" s="57">
        <x:v>59</x:v>
      </x:c>
      <x:c r="C263" s="115">
        <x:v>3</x:v>
      </x:c>
      <x:c r="D263" s="21"/>
      <x:c r="E263" s="209"/>
      <x:c r="F263"/>
      <x:c r="J263" s="57"/>
      <x:c r="K263" s="57"/>
      <x:c r="L263" s="57"/>
      <x:c r="M263" s="57"/>
      <x:c r="N263" s="56">
        <x:f t="shared" si="8"/>
        <x:v>0</x:v>
      </x:c>
    </x:row>
    <x:row r="264" spans="1:14">
      <x:c r="A264" s="57">
        <x:v>60</x:v>
      </x:c>
      <x:c r="C264" s="115">
        <x:v>3</x:v>
      </x:c>
      <x:c r="D264" s="21"/>
      <x:c r="E264" s="209"/>
      <x:c r="F264"/>
      <x:c r="J264" s="57"/>
      <x:c r="K264" s="57"/>
      <x:c r="L264" s="57"/>
      <x:c r="M264" s="57"/>
      <x:c r="N264" s="56">
        <x:f t="shared" si="8"/>
        <x:v>0</x:v>
      </x:c>
    </x:row>
    <x:row r="265" spans="1:14">
      <x:c r="A265" s="57">
        <x:v>61</x:v>
      </x:c>
      <x:c r="C265" s="115">
        <x:v>3</x:v>
      </x:c>
      <x:c r="D265" s="21"/>
      <x:c r="E265" s="209"/>
      <x:c r="F265"/>
      <x:c r="J265" s="57"/>
      <x:c r="K265" s="57"/>
      <x:c r="L265" s="57"/>
      <x:c r="M265" s="57"/>
      <x:c r="N265" s="56">
        <x:f t="shared" si="8"/>
        <x:v>0</x:v>
      </x:c>
    </x:row>
    <x:row r="266" spans="1:14">
      <x:c r="A266" s="57">
        <x:v>62</x:v>
      </x:c>
      <x:c r="C266" s="115">
        <x:v>3</x:v>
      </x:c>
      <x:c r="D266" s="21"/>
      <x:c r="E266" s="209"/>
      <x:c r="F266"/>
      <x:c r="J266" s="57"/>
      <x:c r="K266" s="57"/>
      <x:c r="L266" s="57"/>
      <x:c r="M266" s="57"/>
      <x:c r="N266" s="56">
        <x:f t="shared" si="8"/>
        <x:v>0</x:v>
      </x:c>
    </x:row>
    <x:row r="267" spans="1:14">
      <x:c r="A267" s="57">
        <x:v>63</x:v>
      </x:c>
      <x:c r="C267" s="115">
        <x:v>3</x:v>
      </x:c>
      <x:c r="D267" s="21"/>
      <x:c r="E267" s="209"/>
      <x:c r="F267"/>
      <x:c r="J267" s="57"/>
      <x:c r="K267" s="57"/>
      <x:c r="L267" s="57"/>
      <x:c r="M267" s="57"/>
      <x:c r="N267" s="56">
        <x:f t="shared" si="8"/>
        <x:v>0</x:v>
      </x:c>
    </x:row>
    <x:row r="268" spans="1:14">
      <x:c r="A268" s="57">
        <x:v>64</x:v>
      </x:c>
      <x:c r="C268" s="115">
        <x:v>3</x:v>
      </x:c>
      <x:c r="D268" s="21"/>
      <x:c r="E268" s="209"/>
      <x:c r="F268"/>
      <x:c r="J268" s="57"/>
      <x:c r="K268" s="57"/>
      <x:c r="L268" s="57"/>
      <x:c r="M268" s="57"/>
      <x:c r="N268" s="56">
        <x:f t="shared" si="8"/>
        <x:v>0</x:v>
      </x:c>
    </x:row>
    <x:row r="269" spans="1:14">
      <x:c r="A269" s="57">
        <x:v>65</x:v>
      </x:c>
      <x:c r="C269" s="115">
        <x:v>3</x:v>
      </x:c>
      <x:c r="D269" s="21"/>
      <x:c r="E269" s="209"/>
      <x:c r="F269"/>
      <x:c r="J269" s="57"/>
      <x:c r="K269" s="57"/>
      <x:c r="L269" s="57"/>
      <x:c r="M269" s="57"/>
      <x:c r="N269" s="56">
        <x:f t="shared" si="8"/>
        <x:v>0</x:v>
      </x:c>
    </x:row>
    <x:row r="270" spans="1:14">
      <x:c r="A270" s="57">
        <x:v>66</x:v>
      </x:c>
      <x:c r="C270" s="115">
        <x:v>3</x:v>
      </x:c>
      <x:c r="D270" s="21"/>
      <x:c r="E270" s="209"/>
      <x:c r="F270"/>
      <x:c r="J270" s="57"/>
      <x:c r="K270" s="57"/>
      <x:c r="L270" s="57"/>
      <x:c r="M270" s="57"/>
      <x:c r="N270" s="56">
        <x:f t="shared" ref="N270:N301" si="10">SUM(G270,J270:M270)-H270-I270</x:f>
        <x:v>0</x:v>
      </x:c>
    </x:row>
    <x:row r="271" spans="1:14">
      <x:c r="A271" s="57">
        <x:v>67</x:v>
      </x:c>
      <x:c r="C271" s="115">
        <x:v>3</x:v>
      </x:c>
      <x:c r="D271" s="21"/>
      <x:c r="E271" s="209"/>
      <x:c r="F271"/>
      <x:c r="J271" s="57"/>
      <x:c r="K271" s="57"/>
      <x:c r="L271" s="57"/>
      <x:c r="M271" s="57"/>
      <x:c r="N271" s="56">
        <x:f t="shared" si="10"/>
        <x:v>0</x:v>
      </x:c>
    </x:row>
    <x:row r="272" spans="1:14">
      <x:c r="A272" s="57">
        <x:v>68</x:v>
      </x:c>
      <x:c r="C272" s="115">
        <x:v>3</x:v>
      </x:c>
      <x:c r="D272" s="21"/>
      <x:c r="E272" s="209"/>
      <x:c r="F272"/>
      <x:c r="J272" s="57"/>
      <x:c r="K272" s="57"/>
      <x:c r="L272" s="57"/>
      <x:c r="M272" s="57"/>
      <x:c r="N272" s="56">
        <x:f t="shared" si="10"/>
        <x:v>0</x:v>
      </x:c>
    </x:row>
    <x:row r="273" spans="1:14">
      <x:c r="A273" s="57">
        <x:v>69</x:v>
      </x:c>
      <x:c r="C273" s="115">
        <x:v>3</x:v>
      </x:c>
      <x:c r="D273" s="21"/>
      <x:c r="E273" s="209"/>
      <x:c r="F273"/>
      <x:c r="J273" s="57"/>
      <x:c r="K273" s="57"/>
      <x:c r="L273" s="57"/>
      <x:c r="M273" s="57"/>
      <x:c r="N273" s="56">
        <x:f t="shared" si="10"/>
        <x:v>0</x:v>
      </x:c>
    </x:row>
    <x:row r="274" spans="1:14">
      <x:c r="A274" s="57">
        <x:v>70</x:v>
      </x:c>
      <x:c r="C274" s="115">
        <x:v>3</x:v>
      </x:c>
      <x:c r="D274" s="21"/>
      <x:c r="E274" s="209"/>
      <x:c r="F274"/>
      <x:c r="J274" s="57"/>
      <x:c r="K274" s="57"/>
      <x:c r="L274" s="57"/>
      <x:c r="M274" s="57"/>
      <x:c r="N274" s="56">
        <x:f t="shared" si="10"/>
        <x:v>0</x:v>
      </x:c>
    </x:row>
    <x:row r="275" spans="1:14">
      <x:c r="A275" s="57">
        <x:v>70</x:v>
      </x:c>
      <x:c r="C275" s="115">
        <x:v>3</x:v>
      </x:c>
      <x:c r="D275" s="209"/>
      <x:c r="E275" s="209"/>
      <x:c r="F275"/>
      <x:c r="J275" s="57"/>
      <x:c r="K275" s="57"/>
      <x:c r="L275" s="57"/>
      <x:c r="M275" s="57"/>
      <x:c r="N275" s="56">
        <x:f t="shared" si="10"/>
        <x:v>0</x:v>
      </x:c>
    </x:row>
    <x:row r="276" spans="1:14">
      <x:c r="A276" s="57">
        <x:v>71</x:v>
      </x:c>
      <x:c r="C276" s="115">
        <x:v>3</x:v>
      </x:c>
      <x:c r="D276" s="209"/>
      <x:c r="E276" s="209"/>
      <x:c r="F276"/>
      <x:c r="J276" s="57"/>
      <x:c r="K276" s="57"/>
      <x:c r="L276" s="57"/>
      <x:c r="M276" s="57"/>
      <x:c r="N276" s="56">
        <x:f t="shared" si="10"/>
        <x:v>0</x:v>
      </x:c>
    </x:row>
    <x:row r="277" spans="1:14">
      <x:c r="A277" s="57">
        <x:v>72</x:v>
      </x:c>
      <x:c r="C277" s="115">
        <x:v>3</x:v>
      </x:c>
      <x:c r="D277" s="209"/>
      <x:c r="E277" s="209"/>
      <x:c r="F277"/>
      <x:c r="J277" s="57"/>
      <x:c r="K277" s="57"/>
      <x:c r="L277" s="57"/>
      <x:c r="M277" s="57"/>
      <x:c r="N277" s="56">
        <x:f t="shared" si="10"/>
        <x:v>0</x:v>
      </x:c>
    </x:row>
    <x:row r="278" spans="1:14">
      <x:c r="A278" s="57">
        <x:v>73</x:v>
      </x:c>
      <x:c r="C278" s="115">
        <x:v>3</x:v>
      </x:c>
      <x:c r="D278" s="209"/>
      <x:c r="E278" s="209"/>
      <x:c r="F278"/>
      <x:c r="J278" s="57"/>
      <x:c r="K278" s="57"/>
      <x:c r="L278" s="57"/>
      <x:c r="M278" s="57"/>
      <x:c r="N278" s="56">
        <x:f t="shared" si="10"/>
        <x:v>0</x:v>
      </x:c>
    </x:row>
    <x:row r="279" spans="1:14">
      <x:c r="A279" s="57">
        <x:v>74</x:v>
      </x:c>
      <x:c r="C279" s="115">
        <x:v>3</x:v>
      </x:c>
      <x:c r="D279" s="209"/>
      <x:c r="E279" s="209"/>
      <x:c r="F279"/>
      <x:c r="J279" s="57"/>
      <x:c r="K279" s="57"/>
      <x:c r="L279" s="57"/>
      <x:c r="M279" s="57"/>
      <x:c r="N279" s="56">
        <x:f t="shared" si="10"/>
        <x:v>0</x:v>
      </x:c>
    </x:row>
    <x:row r="280" spans="1:14">
      <x:c r="A280" s="57">
        <x:v>75</x:v>
      </x:c>
      <x:c r="C280" s="115">
        <x:v>3</x:v>
      </x:c>
      <x:c r="D280" s="209"/>
      <x:c r="E280" s="209"/>
      <x:c r="F280"/>
      <x:c r="J280" s="57"/>
      <x:c r="K280" s="57"/>
      <x:c r="L280" s="57"/>
      <x:c r="M280" s="57"/>
      <x:c r="N280" s="56">
        <x:f t="shared" si="10"/>
        <x:v>0</x:v>
      </x:c>
    </x:row>
    <x:row r="281" spans="1:14">
      <x:c r="A281" s="57">
        <x:v>76</x:v>
      </x:c>
      <x:c r="C281" s="115">
        <x:v>3</x:v>
      </x:c>
      <x:c r="D281" s="209"/>
      <x:c r="E281" s="209"/>
      <x:c r="F281"/>
      <x:c r="J281" s="57"/>
      <x:c r="K281" s="57"/>
      <x:c r="L281" s="57"/>
      <x:c r="M281" s="57"/>
      <x:c r="N281" s="56">
        <x:f t="shared" si="10"/>
        <x:v>0</x:v>
      </x:c>
    </x:row>
    <x:row r="282" spans="1:14">
      <x:c r="A282" s="57">
        <x:v>77</x:v>
      </x:c>
      <x:c r="C282" s="115">
        <x:v>3</x:v>
      </x:c>
      <x:c r="D282" s="209"/>
      <x:c r="E282" s="209"/>
      <x:c r="F282"/>
      <x:c r="J282" s="57"/>
      <x:c r="K282" s="57"/>
      <x:c r="L282" s="57"/>
      <x:c r="M282" s="57"/>
      <x:c r="N282" s="56">
        <x:f t="shared" si="10"/>
        <x:v>0</x:v>
      </x:c>
    </x:row>
    <x:row r="283" spans="1:14">
      <x:c r="A283" s="57">
        <x:v>78</x:v>
      </x:c>
      <x:c r="C283" s="115">
        <x:v>3</x:v>
      </x:c>
      <x:c r="D283" s="209" t="s">
        <x:v>148</x:v>
      </x:c>
      <x:c r="E283" s="209" t="str">
        <x:f>IF(VLOOKUP($A283,'★Master Code List'!$B$4:$K$167,10,)=0,"",(VLOOKUP($A283,'★Master Code List'!$B$4:$K$167,10,)))</x:f>
        <x:v>CG13-38 (5M)</x:v>
      </x:c>
      <x:c r="F283"/>
      <x:c r="J283" s="57"/>
      <x:c r="K283" s="57"/>
      <x:c r="L283" s="57"/>
      <x:c r="M283" s="57"/>
      <x:c r="N283" s="56">
        <x:f t="shared" si="10"/>
        <x:v>0</x:v>
      </x:c>
    </x:row>
    <x:row r="284" spans="1:14">
      <x:c r="A284" s="57">
        <x:v>79</x:v>
      </x:c>
      <x:c r="C284" s="115">
        <x:v>3</x:v>
      </x:c>
      <x:c r="D284" s="209" t="s">
        <x:v>148</x:v>
      </x:c>
      <x:c r="E284" s="209" t="str">
        <x:f>IF(VLOOKUP($A284,'★Master Code List'!$B$4:$K$167,10,)=0,"",(VLOOKUP($A284,'★Master Code List'!$B$4:$K$167,10,)))</x:f>
        <x:v>CG19-38 (08) (7M)</x:v>
      </x:c>
      <x:c r="F284"/>
      <x:c r="J284" s="57"/>
      <x:c r="K284" s="57"/>
      <x:c r="L284" s="57"/>
      <x:c r="M284" s="57"/>
      <x:c r="N284" s="56">
        <x:f t="shared" si="10"/>
        <x:v>0</x:v>
      </x:c>
    </x:row>
    <x:row r="285" spans="1:14">
      <x:c r="A285" s="57">
        <x:v>80</x:v>
      </x:c>
      <x:c r="C285" s="115">
        <x:v>3</x:v>
      </x:c>
      <x:c r="D285" s="209" t="s">
        <x:v>148</x:v>
      </x:c>
      <x:c r="E285" s="209" t="str">
        <x:f>IF(VLOOKUP($A285,'★Master Code List'!$B$4:$K$167,10,)=0,"",(VLOOKUP($A285,'★Master Code List'!$B$4:$K$167,10,)))</x:f>
        <x:v>MCA CONNECTOR CLIP</x:v>
      </x:c>
      <x:c r="F285"/>
      <x:c r="J285" s="57"/>
      <x:c r="K285" s="57"/>
      <x:c r="L285" s="57"/>
      <x:c r="M285" s="57"/>
      <x:c r="N285" s="56">
        <x:f t="shared" si="10"/>
        <x:v>0</x:v>
      </x:c>
    </x:row>
    <x:row r="286" spans="1:14">
      <x:c r="A286" s="57">
        <x:v>81</x:v>
      </x:c>
      <x:c r="C286" s="115">
        <x:v>3</x:v>
      </x:c>
      <x:c r="D286" s="209" t="s">
        <x:v>148</x:v>
      </x:c>
      <x:c r="E286" s="209" t="str">
        <x:f>IF(VLOOKUP($A286,'★Master Code List'!$B$4:$K$167,10,)=0,"",(VLOOKUP($A286,'★Master Code List'!$B$4:$K$167,10,)))</x:f>
        <x:v>BEV-E2 MAIN W/H ASSY</x:v>
      </x:c>
      <x:c r="F286"/>
      <x:c r="J286" s="57"/>
      <x:c r="K286" s="57"/>
      <x:c r="L286" s="57"/>
      <x:c r="M286" s="57"/>
      <x:c r="N286" s="56">
        <x:f t="shared" si="10"/>
        <x:v>0</x:v>
      </x:c>
    </x:row>
    <x:row r="287" spans="1:14">
      <x:c r="A287" s="57">
        <x:v>82</x:v>
      </x:c>
      <x:c r="C287" s="115">
        <x:v>3</x:v>
      </x:c>
      <x:c r="D287" s="209" t="s">
        <x:v>148</x:v>
      </x:c>
      <x:c r="E287" s="209" t="str">
        <x:f>IF(VLOOKUP($A287,'★Master Code List'!$B$4:$K$167,10,)=0,"",(VLOOKUP($A287,'★Master Code List'!$B$4:$K$167,10,)))</x:f>
        <x:v>BEV-E2 MAIN W/H ASSY</x:v>
      </x:c>
      <x:c r="F287"/>
      <x:c r="J287" s="57"/>
      <x:c r="K287" s="57"/>
      <x:c r="L287" s="57"/>
      <x:c r="M287" s="57"/>
      <x:c r="N287" s="56">
        <x:f t="shared" si="10"/>
        <x:v>0</x:v>
      </x:c>
    </x:row>
    <x:row r="288" spans="1:14">
      <x:c r="A288" s="57">
        <x:v>83</x:v>
      </x:c>
      <x:c r="C288" s="115">
        <x:v>3</x:v>
      </x:c>
      <x:c r="D288" s="209" t="s">
        <x:v>148</x:v>
      </x:c>
      <x:c r="E288" s="209" t="str">
        <x:f>IF(VLOOKUP($A288,'★Master Code List'!$B$4:$K$167,10,)=0,"",(VLOOKUP($A288,'★Master Code List'!$B$4:$K$167,10,)))</x:f>
        <x:v>AWD Main length extended</x:v>
      </x:c>
      <x:c r="F288"/>
      <x:c r="J288" s="57"/>
      <x:c r="K288" s="57"/>
      <x:c r="L288" s="57"/>
      <x:c r="M288" s="57"/>
      <x:c r="N288" s="56">
        <x:f t="shared" si="10"/>
        <x:v>0</x:v>
      </x:c>
    </x:row>
    <x:row r="289" spans="1:14">
      <x:c r="A289" s="57">
        <x:v>84</x:v>
      </x:c>
      <x:c r="C289" s="115">
        <x:v>3</x:v>
      </x:c>
      <x:c r="D289" s="209" t="s">
        <x:v>148</x:v>
      </x:c>
      <x:c r="E289" s="209" t="str">
        <x:f>IF(VLOOKUP($A289,'★Master Code List'!$B$4:$K$167,10,)=0,"",(VLOOKUP($A289,'★Master Code List'!$B$4:$K$167,10,)))</x:f>
        <x:v>BUSBAR</x:v>
      </x:c>
      <x:c r="F289"/>
      <x:c r="J289" s="57"/>
      <x:c r="K289" s="57"/>
      <x:c r="L289" s="57"/>
      <x:c r="M289" s="57"/>
      <x:c r="N289" s="56">
        <x:f t="shared" si="10"/>
        <x:v>0</x:v>
      </x:c>
    </x:row>
    <x:row r="290" spans="1:14">
      <x:c r="A290" s="57">
        <x:v>85</x:v>
      </x:c>
      <x:c r="C290" s="115">
        <x:v>3</x:v>
      </x:c>
      <x:c r="D290" s="209" t="s">
        <x:v>148</x:v>
      </x:c>
      <x:c r="E290" s="209" t="str">
        <x:f>IF(VLOOKUP($A290,'★Master Code List'!$B$4:$K$167,10,)=0,"",(VLOOKUP($A290,'★Master Code List'!$B$4:$K$167,10,)))</x:f>
        <x:v>BUSBAR</x:v>
      </x:c>
      <x:c r="F290"/>
      <x:c r="J290" s="57"/>
      <x:c r="K290" s="57"/>
      <x:c r="L290" s="57"/>
      <x:c r="M290" s="57"/>
      <x:c r="N290" s="56">
        <x:f t="shared" si="10"/>
        <x:v>0</x:v>
      </x:c>
    </x:row>
    <x:row r="291" spans="1:14">
      <x:c r="A291" s="57">
        <x:v>86</x:v>
      </x:c>
      <x:c r="C291" s="115">
        <x:v>3</x:v>
      </x:c>
      <x:c r="D291" s="209" t="s">
        <x:v>148</x:v>
      </x:c>
      <x:c r="E291" s="209" t="str">
        <x:f>IF(VLOOKUP($A291,'★Master Code List'!$B$4:$K$167,10,)=0,"",(VLOOKUP($A291,'★Master Code List'!$B$4:$K$167,10,)))</x:f>
        <x:v>BUSBAR</x:v>
      </x:c>
      <x:c r="F291"/>
      <x:c r="J291" s="57"/>
      <x:c r="K291" s="57"/>
      <x:c r="L291" s="57"/>
      <x:c r="M291" s="57"/>
      <x:c r="N291" s="56">
        <x:f t="shared" si="10"/>
        <x:v>0</x:v>
      </x:c>
    </x:row>
    <x:row r="292" spans="1:14">
      <x:c r="A292" s="57">
        <x:v>87</x:v>
      </x:c>
      <x:c r="C292" s="115">
        <x:v>3</x:v>
      </x:c>
      <x:c r="D292" s="209" t="s">
        <x:v>148</x:v>
      </x:c>
      <x:c r="E292" s="209" t="str">
        <x:f>IF(VLOOKUP($A292,'★Master Code List'!$B$4:$K$167,10,)=0,"",(VLOOKUP($A292,'★Master Code List'!$B$4:$K$167,10,)))</x:f>
        <x:v>BUSBAR</x:v>
      </x:c>
      <x:c r="F292"/>
      <x:c r="J292" s="57"/>
      <x:c r="K292" s="57"/>
      <x:c r="L292" s="57"/>
      <x:c r="M292" s="57"/>
      <x:c r="N292" s="56">
        <x:f t="shared" si="10"/>
        <x:v>0</x:v>
      </x:c>
    </x:row>
    <x:row r="293" spans="1:14">
      <x:c r="A293" s="57">
        <x:v>88</x:v>
      </x:c>
      <x:c r="C293" s="115">
        <x:v>3</x:v>
      </x:c>
      <x:c r="D293" s="209" t="s">
        <x:v>148</x:v>
      </x:c>
      <x:c r="E293" s="209" t="str">
        <x:f>IF(VLOOKUP($A293,'★Master Code List'!$B$4:$K$167,10,)=0,"",(VLOOKUP($A293,'★Master Code List'!$B$4:$K$167,10,)))</x:f>
        <x:v>BUSBAR</x:v>
      </x:c>
      <x:c r="F293"/>
      <x:c r="J293" s="57"/>
      <x:c r="K293" s="57"/>
      <x:c r="L293" s="57"/>
      <x:c r="M293" s="57"/>
      <x:c r="N293" s="56">
        <x:f t="shared" si="10"/>
        <x:v>0</x:v>
      </x:c>
    </x:row>
    <x:row r="294" spans="1:14">
      <x:c r="A294" s="57">
        <x:v>89</x:v>
      </x:c>
      <x:c r="C294" s="115">
        <x:v>3</x:v>
      </x:c>
      <x:c r="D294" s="209" t="s">
        <x:v>148</x:v>
      </x:c>
      <x:c r="E294" s="209" t="str">
        <x:f>IF(VLOOKUP($A294,'★Master Code List'!$B$4:$K$167,10,)=0,"",(VLOOKUP($A294,'★Master Code List'!$B$4:$K$167,10,)))</x:f>
        <x:v>BUSBAR</x:v>
      </x:c>
      <x:c r="F294"/>
      <x:c r="J294" s="57"/>
      <x:c r="K294" s="57"/>
      <x:c r="L294" s="57"/>
      <x:c r="M294" s="57"/>
      <x:c r="N294" s="56">
        <x:f t="shared" si="10"/>
        <x:v>0</x:v>
      </x:c>
    </x:row>
    <x:row r="295" spans="1:14">
      <x:c r="A295" s="57">
        <x:v>90</x:v>
      </x:c>
      <x:c r="C295" s="115">
        <x:v>3</x:v>
      </x:c>
      <x:c r="D295" s="209" t="s">
        <x:v>148</x:v>
      </x:c>
      <x:c r="E295" s="209" t="str">
        <x:f>IF(VLOOKUP($A295,'★Master Code List'!$B$4:$K$167,10,)=0,"",(VLOOKUP($A295,'★Master Code List'!$B$4:$K$167,10,)))</x:f>
        <x:v>BUSBAR</x:v>
      </x:c>
      <x:c r="F295"/>
      <x:c r="J295" s="57"/>
      <x:c r="K295" s="57"/>
      <x:c r="L295" s="57"/>
      <x:c r="M295" s="57"/>
      <x:c r="N295" s="56">
        <x:f t="shared" si="10"/>
        <x:v>0</x:v>
      </x:c>
    </x:row>
    <x:row r="296" spans="1:14">
      <x:c r="A296" s="57">
        <x:v>91</x:v>
      </x:c>
      <x:c r="C296" s="115">
        <x:v>3</x:v>
      </x:c>
      <x:c r="D296" s="209" t="s">
        <x:v>148</x:v>
      </x:c>
      <x:c r="E296" s="209" t="str">
        <x:f>IF(VLOOKUP($A296,'★Master Code List'!$B$4:$K$167,10,)=0,"",(VLOOKUP($A296,'★Master Code List'!$B$4:$K$167,10,)))</x:f>
        <x:v>BUSBAR</x:v>
      </x:c>
      <x:c r="F296"/>
      <x:c r="J296" s="57"/>
      <x:c r="K296" s="57"/>
      <x:c r="L296" s="57"/>
      <x:c r="M296" s="57"/>
      <x:c r="N296" s="56">
        <x:f t="shared" si="10"/>
        <x:v>0</x:v>
      </x:c>
    </x:row>
    <x:row r="297" spans="1:14">
      <x:c r="A297" s="57">
        <x:v>92</x:v>
      </x:c>
      <x:c r="C297" s="115">
        <x:v>3</x:v>
      </x:c>
      <x:c r="D297" s="209" t="s">
        <x:v>148</x:v>
      </x:c>
      <x:c r="E297" s="209" t="str">
        <x:f>IF(VLOOKUP($A297,'★Master Code List'!$B$4:$K$167,10,)=0,"",(VLOOKUP($A297,'★Master Code List'!$B$4:$K$167,10,)))</x:f>
        <x:v>PDU</x:v>
      </x:c>
      <x:c r="F297"/>
      <x:c r="J297" s="57"/>
      <x:c r="K297" s="57"/>
      <x:c r="L297" s="57"/>
      <x:c r="M297" s="57"/>
      <x:c r="N297" s="56">
        <x:f t="shared" si="10"/>
        <x:v>0</x:v>
      </x:c>
    </x:row>
    <x:row r="298" spans="1:14">
      <x:c r="A298" s="57">
        <x:v>93</x:v>
      </x:c>
      <x:c r="C298" s="115">
        <x:v>3</x:v>
      </x:c>
      <x:c r="D298" s="209" t="s">
        <x:v>148</x:v>
      </x:c>
      <x:c r="E298" s="209" t="str">
        <x:f>IF(VLOOKUP($A298,'★Master Code List'!$B$4:$K$167,10,)=0,"",(VLOOKUP($A298,'★Master Code List'!$B$4:$K$167,10,)))</x:f>
        <x:v/>
      </x:c>
      <x:c r="F298"/>
      <x:c r="J298" s="57"/>
      <x:c r="K298" s="57"/>
      <x:c r="L298" s="57"/>
      <x:c r="M298" s="57"/>
      <x:c r="N298" s="56">
        <x:f t="shared" si="10"/>
        <x:v>0</x:v>
      </x:c>
    </x:row>
    <x:row r="299" spans="1:14">
      <x:c r="A299" s="57">
        <x:v>94</x:v>
      </x:c>
      <x:c r="C299" s="115">
        <x:v>3</x:v>
      </x:c>
      <x:c r="D299" s="209" t="s">
        <x:v>148</x:v>
      </x:c>
      <x:c r="E299" s="209" t="str">
        <x:f>IF(VLOOKUP($A299,'★Master Code List'!$B$4:$K$167,10,)=0,"",(VLOOKUP($A299,'★Master Code List'!$B$4:$K$167,10,)))</x:f>
        <x:v/>
      </x:c>
      <x:c r="F299"/>
      <x:c r="J299" s="57"/>
      <x:c r="K299" s="57"/>
      <x:c r="L299" s="57"/>
      <x:c r="M299" s="57"/>
      <x:c r="N299" s="56">
        <x:f t="shared" si="10"/>
        <x:v>0</x:v>
      </x:c>
    </x:row>
    <x:row r="300" spans="1:14">
      <x:c r="A300" s="57">
        <x:v>95</x:v>
      </x:c>
      <x:c r="C300" s="115">
        <x:v>3</x:v>
      </x:c>
      <x:c r="D300" s="209" t="s">
        <x:v>148</x:v>
      </x:c>
      <x:c r="E300" s="209" t="str">
        <x:f>IF(VLOOKUP($A300,'★Master Code List'!$B$4:$K$167,10,)=0,"",(VLOOKUP($A300,'★Master Code List'!$B$4:$K$167,10,)))</x:f>
        <x:v/>
      </x:c>
      <x:c r="F300"/>
      <x:c r="J300" s="57"/>
      <x:c r="K300" s="57"/>
      <x:c r="L300" s="57"/>
      <x:c r="M300" s="57"/>
      <x:c r="N300" s="56">
        <x:f t="shared" si="10"/>
        <x:v>0</x:v>
      </x:c>
    </x:row>
    <x:row r="301" spans="1:14">
      <x:c r="A301" s="57">
        <x:v>96</x:v>
      </x:c>
      <x:c r="C301" s="115">
        <x:v>3</x:v>
      </x:c>
      <x:c r="D301" s="209" t="s">
        <x:v>148</x:v>
      </x:c>
      <x:c r="E301" s="209" t="str">
        <x:f>IF(VLOOKUP($A301,'★Master Code List'!$B$4:$K$167,10,)=0,"",(VLOOKUP($A301,'★Master Code List'!$B$4:$K$167,10,)))</x:f>
        <x:v/>
      </x:c>
      <x:c r="F301"/>
      <x:c r="J301" s="57"/>
      <x:c r="K301" s="57"/>
      <x:c r="L301" s="57"/>
      <x:c r="M301" s="57"/>
      <x:c r="N301" s="56">
        <x:f t="shared" si="10"/>
        <x:v>0</x:v>
      </x:c>
    </x:row>
    <x:row r="302" spans="1:14">
      <x:c r="A302" s="57">
        <x:v>97</x:v>
      </x:c>
      <x:c r="C302" s="115">
        <x:v>3</x:v>
      </x:c>
      <x:c r="D302" s="209" t="s">
        <x:v>148</x:v>
      </x:c>
      <x:c r="E302" s="209" t="str">
        <x:f>IF(VLOOKUP($A302,'★Master Code List'!$B$4:$K$167,10,)=0,"",(VLOOKUP($A302,'★Master Code List'!$B$4:$K$167,10,)))</x:f>
        <x:v/>
      </x:c>
      <x:c r="F302"/>
      <x:c r="J302" s="57"/>
      <x:c r="K302" s="57"/>
      <x:c r="L302" s="57"/>
      <x:c r="M302" s="57"/>
      <x:c r="N302" s="56">
        <x:f t="shared" ref="N302:N305" si="11">SUM(G302,J302:M302)-H302-I302</x:f>
        <x:v>0</x:v>
      </x:c>
    </x:row>
    <x:row r="303" spans="1:14">
      <x:c r="A303" s="57">
        <x:v>98</x:v>
      </x:c>
      <x:c r="C303" s="115">
        <x:v>3</x:v>
      </x:c>
      <x:c r="D303" s="209" t="s">
        <x:v>148</x:v>
      </x:c>
      <x:c r="E303" s="209" t="str">
        <x:f>IF(VLOOKUP($A303,'★Master Code List'!$B$4:$K$167,10,)=0,"",(VLOOKUP($A303,'★Master Code List'!$B$4:$K$167,10,)))</x:f>
        <x:v/>
      </x:c>
      <x:c r="F303"/>
      <x:c r="J303" s="57"/>
      <x:c r="K303" s="57"/>
      <x:c r="L303" s="57"/>
      <x:c r="M303" s="57"/>
      <x:c r="N303" s="56">
        <x:f t="shared" si="11"/>
        <x:v>0</x:v>
      </x:c>
    </x:row>
    <x:row r="304" spans="1:14">
      <x:c r="A304" s="57">
        <x:v>99</x:v>
      </x:c>
      <x:c r="C304" s="115">
        <x:v>3</x:v>
      </x:c>
      <x:c r="D304" s="209" t="s">
        <x:v>148</x:v>
      </x:c>
      <x:c r="E304" s="209" t="str">
        <x:f>IF(VLOOKUP($A304,'★Master Code List'!$B$4:$K$167,10,)=0,"",(VLOOKUP($A304,'★Master Code List'!$B$4:$K$167,10,)))</x:f>
        <x:v/>
      </x:c>
      <x:c r="F304"/>
      <x:c r="J304" s="57"/>
      <x:c r="K304" s="57"/>
      <x:c r="L304" s="57"/>
      <x:c r="M304" s="57"/>
      <x:c r="N304" s="56">
        <x:f t="shared" si="11"/>
        <x:v>0</x:v>
      </x:c>
    </x:row>
    <x:row r="305" spans="1:14">
      <x:c r="A305" s="57">
        <x:v>100</x:v>
      </x:c>
      <x:c r="C305" s="115">
        <x:v>3</x:v>
      </x:c>
      <x:c r="D305" s="209" t="s">
        <x:v>148</x:v>
      </x:c>
      <x:c r="E305" s="209" t="str">
        <x:f>IF(VLOOKUP($A305,'★Master Code List'!$B$4:$K$167,10,)=0,"",(VLOOKUP($A305,'★Master Code List'!$B$4:$K$167,10,)))</x:f>
        <x:v/>
      </x:c>
      <x:c r="F305"/>
      <x:c r="J305" s="57"/>
      <x:c r="K305" s="57"/>
      <x:c r="L305" s="57"/>
      <x:c r="M305" s="57"/>
      <x:c r="N305" s="56">
        <x:f t="shared" si="11"/>
        <x:v>0</x:v>
      </x:c>
    </x:row>
    <x:row r="306" spans="1:14" ht="17.25" thickBot="1">
      <x:c r="C306" s="86"/>
      <x:c r="D306" s="86"/>
      <x:c r="E306" s="87" t="s">
        <x:v>117</x:v>
      </x:c>
      <x:c r="F306" s="268"/>
      <x:c r="G306" s="269">
        <x:f>SUM(G205:G305)</x:f>
        <x:v>0</x:v>
      </x:c>
      <x:c r="H306" s="269">
        <x:f t="shared" ref="H306:M306" si="12">SUM(H205:H305)</x:f>
        <x:v>0</x:v>
      </x:c>
      <x:c r="I306" s="269">
        <x:f t="shared" si="12"/>
        <x:v>0</x:v>
      </x:c>
      <x:c r="J306" s="269">
        <x:f t="shared" si="12"/>
        <x:v>0</x:v>
      </x:c>
      <x:c r="K306" s="269">
        <x:f t="shared" si="12"/>
        <x:v>0</x:v>
      </x:c>
      <x:c r="L306" s="269">
        <x:f t="shared" si="12"/>
        <x:v>0</x:v>
      </x:c>
      <x:c r="M306" s="269">
        <x:f t="shared" si="12"/>
        <x:v>0</x:v>
      </x:c>
      <x:c r="N306" s="269">
        <x:f>SUM(G306,J306:M306)-H306-I306</x:f>
        <x:v>0</x:v>
      </x:c>
    </x:row>
    <x:row r="307" spans="1:14"/>
    <x:row r="308" spans="1:14" ht="17.25" thickBot="1"/>
    <x:row r="309" spans="1:14">
      <x:c r="C309" s="84" t="s">
        <x:v>120</x:v>
      </x:c>
      <x:c r="D309" s="84" t="s">
        <x:v>5</x:v>
      </x:c>
      <x:c r="E309" s="84" t="s">
        <x:v>7</x:v>
      </x:c>
      <x:c r="F309" s="84"/>
      <x:c r="G309" s="82" t="s">
        <x:v>142</x:v>
      </x:c>
      <x:c r="H309" s="82" t="s">
        <x:v>142</x:v>
      </x:c>
      <x:c r="I309" s="82" t="s">
        <x:v>142</x:v>
      </x:c>
      <x:c r="J309" s="82" t="s">
        <x:v>142</x:v>
      </x:c>
      <x:c r="K309" s="82" t="s">
        <x:v>150</x:v>
      </x:c>
      <x:c r="L309" s="82" t="s">
        <x:v>151</x:v>
      </x:c>
      <x:c r="M309" s="82" t="s">
        <x:v>152</x:v>
      </x:c>
      <x:c r="N309" s="82" t="s">
        <x:v>153</x:v>
      </x:c>
    </x:row>
    <x:row r="310" spans="1:14">
      <x:c r="A310" s="57">
        <x:v>1</x:v>
      </x:c>
      <x:c r="C310" s="115">
        <x:v>4</x:v>
      </x:c>
      <x:c r="D310" s="21"/>
      <x:c r="E310" s="21"/>
      <x:c r="F310" s="21"/>
      <x:c r="I310" s="128"/>
      <x:c r="J310" s="128"/>
      <x:c r="K310" s="128"/>
      <x:c r="L310" s="128"/>
      <x:c r="M310" s="23"/>
      <x:c r="N310" s="56">
        <x:f t="shared" ref="N310:N341" si="13">SUM(G310,J310:M310)-H310-I310</x:f>
        <x:v>0</x:v>
      </x:c>
    </x:row>
    <x:row r="311" spans="1:14">
      <x:c r="A311" s="57">
        <x:v>2</x:v>
      </x:c>
      <x:c r="C311" s="115">
        <x:v>4</x:v>
      </x:c>
      <x:c r="D311" s="21"/>
      <x:c r="E311" s="20"/>
      <x:c r="F311" s="20"/>
      <x:c r="I311" s="128"/>
      <x:c r="J311" s="128"/>
      <x:c r="K311" s="23"/>
      <x:c r="L311" s="128"/>
      <x:c r="M311" s="37"/>
      <x:c r="N311" s="56">
        <x:f>SUM(G311,J311:M311)-H311-I311</x:f>
        <x:v>0</x:v>
      </x:c>
    </x:row>
    <x:row r="312" spans="1:14">
      <x:c r="A312" s="57">
        <x:v>3</x:v>
      </x:c>
      <x:c r="C312" s="115">
        <x:v>4</x:v>
      </x:c>
      <x:c r="D312" s="21"/>
      <x:c r="E312" s="20"/>
      <x:c r="F312" s="20"/>
      <x:c r="I312" s="128"/>
      <x:c r="J312" s="128"/>
      <x:c r="K312" s="23"/>
      <x:c r="L312" s="128"/>
      <x:c r="M312" s="37"/>
      <x:c r="N312" s="56">
        <x:f t="shared" si="13"/>
        <x:v>0</x:v>
      </x:c>
    </x:row>
    <x:row r="313" spans="1:14">
      <x:c r="A313" s="57">
        <x:v>4</x:v>
      </x:c>
      <x:c r="C313" s="115">
        <x:v>4</x:v>
      </x:c>
      <x:c r="D313" s="21"/>
      <x:c r="E313" s="20"/>
      <x:c r="F313" s="20"/>
      <x:c r="I313" s="128"/>
      <x:c r="J313" s="128"/>
      <x:c r="K313" s="23"/>
      <x:c r="L313" s="128"/>
      <x:c r="M313" s="37"/>
      <x:c r="N313" s="56">
        <x:f t="shared" si="13"/>
        <x:v>0</x:v>
      </x:c>
    </x:row>
    <x:row r="314" spans="1:14">
      <x:c r="A314" s="57">
        <x:v>5</x:v>
      </x:c>
      <x:c r="C314" s="115">
        <x:v>4</x:v>
      </x:c>
      <x:c r="D314" s="21"/>
      <x:c r="E314" s="20"/>
      <x:c r="F314" s="20"/>
      <x:c r="I314" s="128"/>
      <x:c r="J314" s="128"/>
      <x:c r="K314" s="23"/>
      <x:c r="L314" s="128"/>
      <x:c r="M314" s="37"/>
      <x:c r="N314" s="56">
        <x:f t="shared" si="13"/>
        <x:v>0</x:v>
      </x:c>
    </x:row>
    <x:row r="315" spans="1:14">
      <x:c r="A315" s="57">
        <x:v>6</x:v>
      </x:c>
      <x:c r="C315" s="115">
        <x:v>4</x:v>
      </x:c>
      <x:c r="D315" s="21"/>
      <x:c r="E315" s="209"/>
      <x:c r="F315"/>
      <x:c r="I315" s="128"/>
      <x:c r="J315" s="128"/>
      <x:c r="K315" s="23"/>
      <x:c r="L315" s="128"/>
      <x:c r="M315" s="37"/>
      <x:c r="N315" s="56">
        <x:f t="shared" si="13"/>
        <x:v>0</x:v>
      </x:c>
    </x:row>
    <x:row r="316" spans="1:14">
      <x:c r="A316" s="57">
        <x:v>7</x:v>
      </x:c>
      <x:c r="C316" s="115">
        <x:v>4</x:v>
      </x:c>
      <x:c r="D316" s="21"/>
      <x:c r="E316" s="209"/>
      <x:c r="F316"/>
      <x:c r="I316" s="128"/>
      <x:c r="J316" s="128"/>
      <x:c r="K316" s="23"/>
      <x:c r="L316" s="128"/>
      <x:c r="M316" s="37"/>
      <x:c r="N316" s="56">
        <x:f t="shared" si="13"/>
        <x:v>0</x:v>
      </x:c>
    </x:row>
    <x:row r="317" spans="1:14">
      <x:c r="A317" s="57">
        <x:v>8</x:v>
      </x:c>
      <x:c r="C317" s="115">
        <x:v>4</x:v>
      </x:c>
      <x:c r="D317" s="21"/>
      <x:c r="E317" s="209"/>
      <x:c r="F317"/>
      <x:c r="I317" s="128"/>
      <x:c r="J317" s="128"/>
      <x:c r="K317" s="23"/>
      <x:c r="L317" s="128"/>
      <x:c r="M317" s="681"/>
      <x:c r="N317" s="56">
        <x:f t="shared" si="13"/>
        <x:v>0</x:v>
      </x:c>
    </x:row>
    <x:row r="318" spans="1:14">
      <x:c r="A318" s="57">
        <x:v>9</x:v>
      </x:c>
      <x:c r="C318" s="115">
        <x:v>4</x:v>
      </x:c>
      <x:c r="D318" s="21"/>
      <x:c r="E318" s="209"/>
      <x:c r="F318"/>
      <x:c r="I318" s="128"/>
      <x:c r="J318" s="128"/>
      <x:c r="K318" s="23"/>
      <x:c r="L318" s="128"/>
      <x:c r="M318" s="681"/>
      <x:c r="N318" s="56">
        <x:f t="shared" si="13"/>
        <x:v>0</x:v>
      </x:c>
    </x:row>
    <x:row r="319" spans="1:14">
      <x:c r="A319" s="57">
        <x:v>10</x:v>
      </x:c>
      <x:c r="C319" s="115">
        <x:v>4</x:v>
      </x:c>
      <x:c r="D319" s="21"/>
      <x:c r="E319" s="209"/>
      <x:c r="F319"/>
      <x:c r="I319" s="128"/>
      <x:c r="J319" s="128"/>
      <x:c r="K319" s="23"/>
      <x:c r="L319" s="128"/>
      <x:c r="M319" s="681"/>
      <x:c r="N319" s="56">
        <x:f t="shared" si="13"/>
        <x:v>0</x:v>
      </x:c>
    </x:row>
    <x:row r="320" spans="1:14">
      <x:c r="A320" s="57">
        <x:v>11</x:v>
      </x:c>
      <x:c r="C320" s="115">
        <x:v>4</x:v>
      </x:c>
      <x:c r="D320" s="21"/>
      <x:c r="E320" s="209"/>
      <x:c r="F320"/>
      <x:c r="I320" s="128"/>
      <x:c r="J320" s="128"/>
      <x:c r="K320" s="23"/>
      <x:c r="L320" s="128"/>
      <x:c r="M320" s="681"/>
      <x:c r="N320" s="56">
        <x:f t="shared" si="13"/>
        <x:v>0</x:v>
      </x:c>
    </x:row>
    <x:row r="321" spans="1:14">
      <x:c r="A321" s="57">
        <x:v>12</x:v>
      </x:c>
      <x:c r="C321" s="115">
        <x:v>4</x:v>
      </x:c>
      <x:c r="D321" s="21"/>
      <x:c r="E321" s="209"/>
      <x:c r="F321"/>
      <x:c r="I321" s="128"/>
      <x:c r="J321" s="128"/>
      <x:c r="K321" s="23"/>
      <x:c r="L321" s="128"/>
      <x:c r="M321" s="681"/>
      <x:c r="N321" s="56">
        <x:f t="shared" si="13"/>
        <x:v>0</x:v>
      </x:c>
    </x:row>
    <x:row r="322" spans="1:14">
      <x:c r="A322" s="57">
        <x:v>13</x:v>
      </x:c>
      <x:c r="C322" s="115">
        <x:v>4</x:v>
      </x:c>
      <x:c r="D322" s="21"/>
      <x:c r="E322" s="209"/>
      <x:c r="F322"/>
      <x:c r="I322" s="128"/>
      <x:c r="J322" s="128"/>
      <x:c r="K322" s="23"/>
      <x:c r="L322" s="128"/>
      <x:c r="M322" s="681"/>
      <x:c r="N322" s="56">
        <x:f t="shared" si="13"/>
        <x:v>0</x:v>
      </x:c>
    </x:row>
    <x:row r="323" spans="1:14">
      <x:c r="A323" s="57">
        <x:v>14</x:v>
      </x:c>
      <x:c r="C323" s="115">
        <x:v>4</x:v>
      </x:c>
      <x:c r="D323" s="21"/>
      <x:c r="E323" s="209"/>
      <x:c r="F323"/>
      <x:c r="I323" s="128"/>
      <x:c r="J323" s="128"/>
      <x:c r="K323" s="23"/>
      <x:c r="L323" s="128"/>
      <x:c r="M323" s="681"/>
      <x:c r="N323" s="56">
        <x:f t="shared" si="13"/>
        <x:v>0</x:v>
      </x:c>
    </x:row>
    <x:row r="324" spans="1:14">
      <x:c r="A324" s="57">
        <x:v>15</x:v>
      </x:c>
      <x:c r="C324" s="115">
        <x:v>4</x:v>
      </x:c>
      <x:c r="D324" s="21"/>
      <x:c r="E324" s="209"/>
      <x:c r="F324"/>
      <x:c r="I324" s="128"/>
      <x:c r="J324" s="128"/>
      <x:c r="K324" s="23"/>
      <x:c r="L324" s="128"/>
      <x:c r="M324" s="681"/>
      <x:c r="N324" s="56">
        <x:f t="shared" si="13"/>
        <x:v>0</x:v>
      </x:c>
    </x:row>
    <x:row r="325" spans="1:14">
      <x:c r="A325" s="57">
        <x:v>16</x:v>
      </x:c>
      <x:c r="C325" s="115">
        <x:v>4</x:v>
      </x:c>
      <x:c r="D325" s="21"/>
      <x:c r="E325" s="209"/>
      <x:c r="F325"/>
      <x:c r="I325" s="128"/>
      <x:c r="J325" s="128"/>
      <x:c r="K325" s="23"/>
      <x:c r="L325" s="128"/>
      <x:c r="M325" s="681"/>
      <x:c r="N325" s="56">
        <x:f t="shared" si="13"/>
        <x:v>0</x:v>
      </x:c>
    </x:row>
    <x:row r="326" spans="1:14">
      <x:c r="A326" s="57">
        <x:v>17</x:v>
      </x:c>
      <x:c r="C326" s="115">
        <x:v>4</x:v>
      </x:c>
      <x:c r="D326" s="21"/>
      <x:c r="E326" s="209"/>
      <x:c r="F326"/>
      <x:c r="I326" s="128"/>
      <x:c r="J326" s="128"/>
      <x:c r="K326" s="23"/>
      <x:c r="L326" s="128"/>
      <x:c r="M326" s="681"/>
      <x:c r="N326" s="56">
        <x:f t="shared" si="13"/>
        <x:v>0</x:v>
      </x:c>
    </x:row>
    <x:row r="327" spans="1:14">
      <x:c r="A327" s="57">
        <x:v>18</x:v>
      </x:c>
      <x:c r="C327" s="115">
        <x:v>4</x:v>
      </x:c>
      <x:c r="D327" s="21"/>
      <x:c r="E327" s="209"/>
      <x:c r="F327"/>
      <x:c r="I327" s="128"/>
      <x:c r="J327" s="128"/>
      <x:c r="K327" s="23"/>
      <x:c r="L327" s="128"/>
      <x:c r="M327" s="681"/>
      <x:c r="N327" s="56">
        <x:f t="shared" si="13"/>
        <x:v>0</x:v>
      </x:c>
    </x:row>
    <x:row r="328" spans="1:14">
      <x:c r="A328" s="57">
        <x:v>19</x:v>
      </x:c>
      <x:c r="C328" s="115">
        <x:v>4</x:v>
      </x:c>
      <x:c r="D328" s="21"/>
      <x:c r="E328" s="209"/>
      <x:c r="F328"/>
      <x:c r="I328" s="128"/>
      <x:c r="J328" s="128"/>
      <x:c r="K328" s="23"/>
      <x:c r="L328" s="128"/>
      <x:c r="M328" s="681"/>
      <x:c r="N328" s="56">
        <x:f t="shared" si="13"/>
        <x:v>0</x:v>
      </x:c>
    </x:row>
    <x:row r="329" spans="1:14">
      <x:c r="A329" s="57">
        <x:v>20</x:v>
      </x:c>
      <x:c r="C329" s="115">
        <x:v>4</x:v>
      </x:c>
      <x:c r="D329" s="21"/>
      <x:c r="E329" s="209"/>
      <x:c r="F329"/>
      <x:c r="I329" s="128"/>
      <x:c r="J329" s="128"/>
      <x:c r="K329" s="23"/>
      <x:c r="L329" s="128"/>
      <x:c r="M329" s="681"/>
      <x:c r="N329" s="56">
        <x:f t="shared" si="13"/>
        <x:v>0</x:v>
      </x:c>
    </x:row>
    <x:row r="330" spans="1:14">
      <x:c r="A330" s="57">
        <x:v>21</x:v>
      </x:c>
      <x:c r="C330" s="115">
        <x:v>4</x:v>
      </x:c>
      <x:c r="D330" s="21"/>
      <x:c r="E330" s="209"/>
      <x:c r="F330"/>
      <x:c r="I330" s="128"/>
      <x:c r="J330" s="128"/>
      <x:c r="K330" s="23"/>
      <x:c r="L330" s="128"/>
      <x:c r="M330" s="681"/>
      <x:c r="N330" s="56">
        <x:f t="shared" si="13"/>
        <x:v>0</x:v>
      </x:c>
    </x:row>
    <x:row r="331" spans="1:14">
      <x:c r="A331" s="57">
        <x:v>22</x:v>
      </x:c>
      <x:c r="C331" s="115">
        <x:v>4</x:v>
      </x:c>
      <x:c r="D331" s="21"/>
      <x:c r="E331" s="209"/>
      <x:c r="F331"/>
      <x:c r="I331" s="128"/>
      <x:c r="J331" s="128"/>
      <x:c r="K331" s="23"/>
      <x:c r="L331" s="128"/>
      <x:c r="M331" s="681"/>
      <x:c r="N331" s="56">
        <x:f t="shared" si="13"/>
        <x:v>0</x:v>
      </x:c>
    </x:row>
    <x:row r="332" spans="1:14">
      <x:c r="A332" s="57">
        <x:v>23</x:v>
      </x:c>
      <x:c r="C332" s="115">
        <x:v>4</x:v>
      </x:c>
      <x:c r="D332" s="21"/>
      <x:c r="E332" s="209"/>
      <x:c r="F332"/>
      <x:c r="I332" s="128"/>
      <x:c r="J332" s="128"/>
      <x:c r="K332" s="23"/>
      <x:c r="L332" s="128"/>
      <x:c r="M332" s="681"/>
      <x:c r="N332" s="56">
        <x:f t="shared" si="13"/>
        <x:v>0</x:v>
      </x:c>
    </x:row>
    <x:row r="333" spans="1:14">
      <x:c r="A333" s="57">
        <x:v>24</x:v>
      </x:c>
      <x:c r="C333" s="115">
        <x:v>4</x:v>
      </x:c>
      <x:c r="D333" s="21"/>
      <x:c r="E333" s="209"/>
      <x:c r="F333"/>
      <x:c r="I333" s="128"/>
      <x:c r="J333" s="128"/>
      <x:c r="K333" s="23"/>
      <x:c r="L333" s="128"/>
      <x:c r="M333" s="681"/>
      <x:c r="N333" s="56">
        <x:f t="shared" si="13"/>
        <x:v>0</x:v>
      </x:c>
    </x:row>
    <x:row r="334" spans="1:14">
      <x:c r="A334" s="57">
        <x:v>25</x:v>
      </x:c>
      <x:c r="C334" s="115">
        <x:v>4</x:v>
      </x:c>
      <x:c r="D334" s="21"/>
      <x:c r="E334" s="209"/>
      <x:c r="F334"/>
      <x:c r="I334" s="128"/>
      <x:c r="J334" s="128"/>
      <x:c r="K334" s="23"/>
      <x:c r="L334" s="128"/>
      <x:c r="M334" s="681"/>
      <x:c r="N334" s="56">
        <x:f t="shared" si="13"/>
        <x:v>0</x:v>
      </x:c>
    </x:row>
    <x:row r="335" spans="1:14">
      <x:c r="A335" s="57">
        <x:v>26</x:v>
      </x:c>
      <x:c r="C335" s="115">
        <x:v>4</x:v>
      </x:c>
      <x:c r="D335" s="21"/>
      <x:c r="E335" s="209"/>
      <x:c r="F335"/>
      <x:c r="I335" s="128"/>
      <x:c r="J335" s="128"/>
      <x:c r="K335" s="23"/>
      <x:c r="L335" s="128"/>
      <x:c r="M335" s="681"/>
      <x:c r="N335" s="56">
        <x:f t="shared" si="13"/>
        <x:v>0</x:v>
      </x:c>
    </x:row>
    <x:row r="336" spans="1:14">
      <x:c r="A336" s="57">
        <x:v>27</x:v>
      </x:c>
      <x:c r="C336" s="115">
        <x:v>4</x:v>
      </x:c>
      <x:c r="D336" s="21"/>
      <x:c r="E336" s="209"/>
      <x:c r="F336"/>
      <x:c r="I336" s="128"/>
      <x:c r="J336" s="128"/>
      <x:c r="K336" s="23"/>
      <x:c r="L336" s="128"/>
      <x:c r="M336" s="681"/>
      <x:c r="N336" s="56">
        <x:f t="shared" si="13"/>
        <x:v>0</x:v>
      </x:c>
    </x:row>
    <x:row r="337" spans="1:14">
      <x:c r="A337" s="57">
        <x:v>28</x:v>
      </x:c>
      <x:c r="C337" s="115">
        <x:v>4</x:v>
      </x:c>
      <x:c r="D337" s="21"/>
      <x:c r="E337" s="209"/>
      <x:c r="F337"/>
      <x:c r="I337" s="128"/>
      <x:c r="J337" s="128"/>
      <x:c r="K337" s="23"/>
      <x:c r="L337" s="128"/>
      <x:c r="M337" s="681"/>
      <x:c r="N337" s="56">
        <x:f t="shared" si="13"/>
        <x:v>0</x:v>
      </x:c>
    </x:row>
    <x:row r="338" spans="1:14">
      <x:c r="A338" s="57">
        <x:v>29</x:v>
      </x:c>
      <x:c r="C338" s="115">
        <x:v>4</x:v>
      </x:c>
      <x:c r="D338" s="21"/>
      <x:c r="E338" s="209"/>
      <x:c r="F338"/>
      <x:c r="I338" s="128"/>
      <x:c r="J338" s="128"/>
      <x:c r="K338" s="23"/>
      <x:c r="L338" s="128"/>
      <x:c r="M338" s="681"/>
      <x:c r="N338" s="56">
        <x:f t="shared" si="13"/>
        <x:v>0</x:v>
      </x:c>
    </x:row>
    <x:row r="339" spans="1:14">
      <x:c r="A339" s="57">
        <x:v>30</x:v>
      </x:c>
      <x:c r="C339" s="115">
        <x:v>4</x:v>
      </x:c>
      <x:c r="D339" s="21"/>
      <x:c r="E339" s="209"/>
      <x:c r="F339"/>
      <x:c r="I339" s="128"/>
      <x:c r="J339" s="128"/>
      <x:c r="K339" s="23"/>
      <x:c r="L339" s="128"/>
      <x:c r="M339" s="681"/>
      <x:c r="N339" s="56">
        <x:f t="shared" si="13"/>
        <x:v>0</x:v>
      </x:c>
    </x:row>
    <x:row r="340" spans="1:14">
      <x:c r="A340" s="57">
        <x:v>31</x:v>
      </x:c>
      <x:c r="C340" s="115">
        <x:v>4</x:v>
      </x:c>
      <x:c r="D340" s="21"/>
      <x:c r="E340" s="209"/>
      <x:c r="F340"/>
      <x:c r="I340" s="128"/>
      <x:c r="J340" s="128"/>
      <x:c r="K340" s="23"/>
      <x:c r="L340" s="128"/>
      <x:c r="M340" s="681"/>
      <x:c r="N340" s="56">
        <x:f t="shared" si="13"/>
        <x:v>0</x:v>
      </x:c>
    </x:row>
    <x:row r="341" spans="1:14">
      <x:c r="A341" s="57">
        <x:v>32</x:v>
      </x:c>
      <x:c r="C341" s="115">
        <x:v>4</x:v>
      </x:c>
      <x:c r="D341" s="21"/>
      <x:c r="E341" s="209"/>
      <x:c r="F341"/>
      <x:c r="I341" s="128"/>
      <x:c r="J341" s="128"/>
      <x:c r="K341" s="23"/>
      <x:c r="L341" s="128"/>
      <x:c r="M341" s="681"/>
      <x:c r="N341" s="56">
        <x:f t="shared" si="13"/>
        <x:v>0</x:v>
      </x:c>
    </x:row>
    <x:row r="342" spans="1:14">
      <x:c r="A342" s="57">
        <x:v>33</x:v>
      </x:c>
      <x:c r="C342" s="115">
        <x:v>4</x:v>
      </x:c>
      <x:c r="D342" s="21"/>
      <x:c r="E342" s="209"/>
      <x:c r="F342"/>
      <x:c r="I342" s="128"/>
      <x:c r="J342" s="128"/>
      <x:c r="K342" s="23"/>
      <x:c r="L342" s="128"/>
      <x:c r="M342" s="681"/>
      <x:c r="N342" s="56">
        <x:f t="shared" ref="N342:N374" si="14">SUM(G342,J342:M342)-H342-I342</x:f>
        <x:v>0</x:v>
      </x:c>
    </x:row>
    <x:row r="343" spans="1:14">
      <x:c r="A343" s="57">
        <x:v>34</x:v>
      </x:c>
      <x:c r="C343" s="115">
        <x:v>4</x:v>
      </x:c>
      <x:c r="D343" s="21"/>
      <x:c r="E343" s="209"/>
      <x:c r="F343"/>
      <x:c r="I343" s="128"/>
      <x:c r="J343" s="128"/>
      <x:c r="K343" s="23"/>
      <x:c r="L343" s="128"/>
      <x:c r="M343" s="681"/>
      <x:c r="N343" s="56">
        <x:f t="shared" si="14"/>
        <x:v>0</x:v>
      </x:c>
    </x:row>
    <x:row r="344" spans="1:14">
      <x:c r="A344" s="57">
        <x:v>35</x:v>
      </x:c>
      <x:c r="C344" s="115">
        <x:v>4</x:v>
      </x:c>
      <x:c r="D344" s="21"/>
      <x:c r="E344" s="209"/>
      <x:c r="F344"/>
      <x:c r="I344" s="128"/>
      <x:c r="J344" s="128"/>
      <x:c r="K344" s="23"/>
      <x:c r="L344" s="128"/>
      <x:c r="M344" s="681"/>
      <x:c r="N344" s="56">
        <x:f t="shared" si="14"/>
        <x:v>0</x:v>
      </x:c>
    </x:row>
    <x:row r="345" spans="1:14">
      <x:c r="A345" s="57">
        <x:v>36</x:v>
      </x:c>
      <x:c r="C345" s="115">
        <x:v>4</x:v>
      </x:c>
      <x:c r="D345" s="21"/>
      <x:c r="E345" s="209"/>
      <x:c r="F345"/>
      <x:c r="I345" s="128"/>
      <x:c r="J345" s="128"/>
      <x:c r="K345" s="23"/>
      <x:c r="L345" s="128"/>
      <x:c r="M345" s="681"/>
      <x:c r="N345" s="56">
        <x:f t="shared" si="14"/>
        <x:v>0</x:v>
      </x:c>
    </x:row>
    <x:row r="346" spans="1:14">
      <x:c r="A346" s="57">
        <x:v>37</x:v>
      </x:c>
      <x:c r="C346" s="115">
        <x:v>4</x:v>
      </x:c>
      <x:c r="D346" s="21"/>
      <x:c r="E346" s="209"/>
      <x:c r="F346"/>
      <x:c r="I346" s="128"/>
      <x:c r="J346" s="128"/>
      <x:c r="K346" s="23"/>
      <x:c r="L346" s="128"/>
      <x:c r="M346" s="37"/>
      <x:c r="N346" s="56">
        <x:f t="shared" si="14"/>
        <x:v>0</x:v>
      </x:c>
    </x:row>
    <x:row r="347" spans="1:14">
      <x:c r="A347" s="57">
        <x:v>38</x:v>
      </x:c>
      <x:c r="C347" s="115">
        <x:v>4</x:v>
      </x:c>
      <x:c r="D347" s="21"/>
      <x:c r="E347" s="209"/>
      <x:c r="F347"/>
      <x:c r="I347" s="128"/>
      <x:c r="J347" s="128"/>
      <x:c r="K347" s="128"/>
      <x:c r="L347" s="128"/>
      <x:c r="M347" s="128"/>
      <x:c r="N347" s="56">
        <x:f t="shared" si="14"/>
        <x:v>0</x:v>
      </x:c>
    </x:row>
    <x:row r="348" spans="1:14">
      <x:c r="A348" s="57">
        <x:v>39</x:v>
      </x:c>
      <x:c r="C348" s="115">
        <x:v>4</x:v>
      </x:c>
      <x:c r="D348" s="21"/>
      <x:c r="E348" s="209"/>
      <x:c r="F348"/>
      <x:c r="I348" s="128"/>
      <x:c r="J348" s="128"/>
      <x:c r="K348" s="128"/>
      <x:c r="L348" s="128"/>
      <x:c r="M348" s="128"/>
      <x:c r="N348" s="56">
        <x:f t="shared" si="14"/>
        <x:v>0</x:v>
      </x:c>
    </x:row>
    <x:row r="349" spans="1:14">
      <x:c r="A349" s="57">
        <x:v>40</x:v>
      </x:c>
      <x:c r="C349" s="115">
        <x:v>4</x:v>
      </x:c>
      <x:c r="D349" s="21"/>
      <x:c r="E349" s="209"/>
      <x:c r="F349"/>
      <x:c r="I349" s="128"/>
      <x:c r="J349" s="128"/>
      <x:c r="K349" s="128"/>
      <x:c r="L349" s="128"/>
      <x:c r="M349" s="128"/>
      <x:c r="N349" s="56">
        <x:f t="shared" si="14"/>
        <x:v>0</x:v>
      </x:c>
    </x:row>
    <x:row r="350" spans="1:14">
      <x:c r="A350" s="57">
        <x:v>41</x:v>
      </x:c>
      <x:c r="C350" s="115">
        <x:v>4</x:v>
      </x:c>
      <x:c r="D350" s="21"/>
      <x:c r="E350" s="209"/>
      <x:c r="F350"/>
      <x:c r="I350" s="128"/>
      <x:c r="J350" s="128"/>
      <x:c r="K350" s="128"/>
      <x:c r="L350" s="128"/>
      <x:c r="M350" s="128"/>
      <x:c r="N350" s="56">
        <x:f t="shared" si="14"/>
        <x:v>0</x:v>
      </x:c>
    </x:row>
    <x:row r="351" spans="1:14">
      <x:c r="A351" s="57">
        <x:v>42</x:v>
      </x:c>
      <x:c r="C351" s="115">
        <x:v>4</x:v>
      </x:c>
      <x:c r="D351" s="21"/>
      <x:c r="E351" s="209"/>
      <x:c r="F351"/>
      <x:c r="I351" s="128"/>
      <x:c r="J351" s="128"/>
      <x:c r="K351" s="128"/>
      <x:c r="L351" s="128"/>
      <x:c r="M351" s="128"/>
      <x:c r="N351" s="56">
        <x:f t="shared" si="14"/>
        <x:v>0</x:v>
      </x:c>
    </x:row>
    <x:row r="352" spans="1:14">
      <x:c r="A352" s="57">
        <x:v>43</x:v>
      </x:c>
      <x:c r="C352" s="115">
        <x:v>4</x:v>
      </x:c>
      <x:c r="D352" s="21"/>
      <x:c r="E352" s="209"/>
      <x:c r="F352"/>
      <x:c r="I352" s="128"/>
      <x:c r="J352" s="128"/>
      <x:c r="K352" s="128"/>
      <x:c r="L352" s="128"/>
      <x:c r="M352" s="128"/>
      <x:c r="N352" s="56">
        <x:f t="shared" si="14"/>
        <x:v>0</x:v>
      </x:c>
    </x:row>
    <x:row r="353" spans="1:14">
      <x:c r="A353" s="57">
        <x:v>44</x:v>
      </x:c>
      <x:c r="C353" s="115">
        <x:v>4</x:v>
      </x:c>
      <x:c r="D353" s="21"/>
      <x:c r="E353" s="209"/>
      <x:c r="F353"/>
      <x:c r="I353" s="128"/>
      <x:c r="J353" s="128"/>
      <x:c r="K353" s="128"/>
      <x:c r="L353" s="128"/>
      <x:c r="M353" s="128"/>
      <x:c r="N353" s="56">
        <x:f t="shared" si="14"/>
        <x:v>0</x:v>
      </x:c>
    </x:row>
    <x:row r="354" spans="1:14">
      <x:c r="A354" s="57">
        <x:v>45</x:v>
      </x:c>
      <x:c r="C354" s="115">
        <x:v>4</x:v>
      </x:c>
      <x:c r="D354" s="21"/>
      <x:c r="E354" s="209"/>
      <x:c r="F354"/>
      <x:c r="I354" s="128"/>
      <x:c r="J354" s="128"/>
      <x:c r="K354" s="128"/>
      <x:c r="L354" s="128"/>
      <x:c r="M354" s="128"/>
      <x:c r="N354" s="56">
        <x:f t="shared" si="14"/>
        <x:v>0</x:v>
      </x:c>
    </x:row>
    <x:row r="355" spans="1:14">
      <x:c r="A355" s="57">
        <x:v>46</x:v>
      </x:c>
      <x:c r="C355" s="115">
        <x:v>4</x:v>
      </x:c>
      <x:c r="D355" s="21"/>
      <x:c r="E355" s="209"/>
      <x:c r="F355"/>
      <x:c r="I355" s="128"/>
      <x:c r="J355" s="128"/>
      <x:c r="K355" s="128"/>
      <x:c r="L355" s="128"/>
      <x:c r="M355" s="128"/>
      <x:c r="N355" s="56">
        <x:f t="shared" si="14"/>
        <x:v>0</x:v>
      </x:c>
    </x:row>
    <x:row r="356" spans="1:14">
      <x:c r="A356" s="57">
        <x:v>47</x:v>
      </x:c>
      <x:c r="C356" s="115">
        <x:v>4</x:v>
      </x:c>
      <x:c r="D356" s="21"/>
      <x:c r="E356" s="209"/>
      <x:c r="F356"/>
      <x:c r="I356" s="128"/>
      <x:c r="J356" s="128"/>
      <x:c r="K356" s="128"/>
      <x:c r="L356" s="128"/>
      <x:c r="M356" s="128"/>
      <x:c r="N356" s="56">
        <x:f t="shared" si="14"/>
        <x:v>0</x:v>
      </x:c>
    </x:row>
    <x:row r="357" spans="1:14">
      <x:c r="A357" s="57">
        <x:v>48</x:v>
      </x:c>
      <x:c r="C357" s="115">
        <x:v>4</x:v>
      </x:c>
      <x:c r="D357" s="21"/>
      <x:c r="E357" s="209"/>
      <x:c r="F357"/>
      <x:c r="I357" s="128"/>
      <x:c r="J357" s="128"/>
      <x:c r="K357" s="128"/>
      <x:c r="L357" s="128"/>
      <x:c r="M357" s="128"/>
      <x:c r="N357" s="56">
        <x:f t="shared" si="14"/>
        <x:v>0</x:v>
      </x:c>
    </x:row>
    <x:row r="358" spans="1:14">
      <x:c r="A358" s="57">
        <x:v>49</x:v>
      </x:c>
      <x:c r="C358" s="115">
        <x:v>4</x:v>
      </x:c>
      <x:c r="D358" s="21"/>
      <x:c r="E358" s="209"/>
      <x:c r="F358"/>
      <x:c r="I358" s="128"/>
      <x:c r="J358" s="128"/>
      <x:c r="K358" s="128"/>
      <x:c r="L358" s="128"/>
      <x:c r="M358" s="128"/>
      <x:c r="N358" s="56">
        <x:f t="shared" si="14"/>
        <x:v>0</x:v>
      </x:c>
    </x:row>
    <x:row r="359" spans="1:14">
      <x:c r="A359" s="57">
        <x:v>50</x:v>
      </x:c>
      <x:c r="C359" s="115">
        <x:v>4</x:v>
      </x:c>
      <x:c r="D359" s="21"/>
      <x:c r="E359" s="209"/>
      <x:c r="F359"/>
      <x:c r="I359" s="128"/>
      <x:c r="J359" s="128"/>
      <x:c r="K359" s="128"/>
      <x:c r="L359" s="128"/>
      <x:c r="M359" s="128"/>
      <x:c r="N359" s="56">
        <x:f t="shared" si="14"/>
        <x:v>0</x:v>
      </x:c>
    </x:row>
    <x:row r="360" spans="1:14">
      <x:c r="A360" s="57">
        <x:v>51</x:v>
      </x:c>
      <x:c r="C360" s="115">
        <x:v>4</x:v>
      </x:c>
      <x:c r="D360" s="21"/>
      <x:c r="E360" s="209"/>
      <x:c r="F360"/>
      <x:c r="I360" s="128"/>
      <x:c r="J360" s="128"/>
      <x:c r="K360" s="128"/>
      <x:c r="L360" s="128"/>
      <x:c r="M360" s="128"/>
      <x:c r="N360" s="56">
        <x:f t="shared" si="14"/>
        <x:v>0</x:v>
      </x:c>
    </x:row>
    <x:row r="361" spans="1:14">
      <x:c r="A361" s="57">
        <x:v>52</x:v>
      </x:c>
      <x:c r="C361" s="115">
        <x:v>4</x:v>
      </x:c>
      <x:c r="D361" s="21"/>
      <x:c r="E361" s="209"/>
      <x:c r="F361"/>
      <x:c r="I361" s="128"/>
      <x:c r="J361" s="128"/>
      <x:c r="K361" s="128"/>
      <x:c r="L361" s="128"/>
      <x:c r="M361" s="128"/>
      <x:c r="N361" s="56">
        <x:f t="shared" si="14"/>
        <x:v>0</x:v>
      </x:c>
    </x:row>
    <x:row r="362" spans="1:14">
      <x:c r="A362" s="57">
        <x:v>53</x:v>
      </x:c>
      <x:c r="C362" s="115">
        <x:v>4</x:v>
      </x:c>
      <x:c r="D362" s="21"/>
      <x:c r="E362" s="209"/>
      <x:c r="F362"/>
      <x:c r="I362" s="128"/>
      <x:c r="J362" s="128"/>
      <x:c r="K362" s="128"/>
      <x:c r="L362" s="128"/>
      <x:c r="M362" s="128"/>
      <x:c r="N362" s="56">
        <x:f t="shared" si="14"/>
        <x:v>0</x:v>
      </x:c>
    </x:row>
    <x:row r="363" spans="1:14">
      <x:c r="A363" s="57">
        <x:v>54</x:v>
      </x:c>
      <x:c r="C363" s="115">
        <x:v>4</x:v>
      </x:c>
      <x:c r="D363" s="21"/>
      <x:c r="E363" s="209"/>
      <x:c r="F363"/>
      <x:c r="I363" s="128"/>
      <x:c r="J363" s="128"/>
      <x:c r="K363" s="128"/>
      <x:c r="L363" s="128"/>
      <x:c r="M363" s="128"/>
      <x:c r="N363" s="56">
        <x:f t="shared" si="14"/>
        <x:v>0</x:v>
      </x:c>
    </x:row>
    <x:row r="364" spans="1:14">
      <x:c r="A364" s="57">
        <x:v>55</x:v>
      </x:c>
      <x:c r="C364" s="115">
        <x:v>4</x:v>
      </x:c>
      <x:c r="D364" s="21"/>
      <x:c r="E364" s="209"/>
      <x:c r="F364"/>
      <x:c r="I364" s="128"/>
      <x:c r="J364" s="128"/>
      <x:c r="K364" s="128"/>
      <x:c r="L364" s="128"/>
      <x:c r="M364" s="128"/>
      <x:c r="N364" s="56">
        <x:f t="shared" si="14"/>
        <x:v>0</x:v>
      </x:c>
    </x:row>
    <x:row r="365" spans="1:14">
      <x:c r="A365" s="57">
        <x:v>56</x:v>
      </x:c>
      <x:c r="C365" s="115">
        <x:v>4</x:v>
      </x:c>
      <x:c r="D365" s="21"/>
      <x:c r="E365" s="209"/>
      <x:c r="F365"/>
      <x:c r="I365" s="128"/>
      <x:c r="J365" s="128"/>
      <x:c r="K365" s="128"/>
      <x:c r="L365" s="128"/>
      <x:c r="M365" s="128"/>
      <x:c r="N365" s="56">
        <x:f t="shared" si="14"/>
        <x:v>0</x:v>
      </x:c>
    </x:row>
    <x:row r="366" spans="1:14">
      <x:c r="A366" s="57">
        <x:v>57</x:v>
      </x:c>
      <x:c r="C366" s="115">
        <x:v>4</x:v>
      </x:c>
      <x:c r="D366" s="21"/>
      <x:c r="E366" s="209"/>
      <x:c r="F366"/>
      <x:c r="I366" s="128"/>
      <x:c r="J366" s="128"/>
      <x:c r="K366" s="128"/>
      <x:c r="L366" s="128"/>
      <x:c r="M366" s="128"/>
      <x:c r="N366" s="56">
        <x:f t="shared" si="14"/>
        <x:v>0</x:v>
      </x:c>
    </x:row>
    <x:row r="367" spans="1:14">
      <x:c r="A367" s="57">
        <x:v>58</x:v>
      </x:c>
      <x:c r="C367" s="115">
        <x:v>4</x:v>
      </x:c>
      <x:c r="D367" s="21"/>
      <x:c r="E367" s="209"/>
      <x:c r="F367"/>
      <x:c r="J367" s="57"/>
      <x:c r="K367" s="57"/>
      <x:c r="L367" s="57"/>
      <x:c r="M367" s="57"/>
      <x:c r="N367" s="56">
        <x:f t="shared" si="14"/>
        <x:v>0</x:v>
      </x:c>
    </x:row>
    <x:row r="368" spans="1:14">
      <x:c r="A368" s="57">
        <x:v>59</x:v>
      </x:c>
      <x:c r="C368" s="115">
        <x:v>4</x:v>
      </x:c>
      <x:c r="D368" s="21"/>
      <x:c r="E368" s="209"/>
      <x:c r="F368"/>
      <x:c r="J368" s="57"/>
      <x:c r="K368" s="57"/>
      <x:c r="L368" s="57"/>
      <x:c r="M368" s="57"/>
      <x:c r="N368" s="56">
        <x:f t="shared" si="14"/>
        <x:v>0</x:v>
      </x:c>
    </x:row>
    <x:row r="369" spans="1:14">
      <x:c r="A369" s="57">
        <x:v>60</x:v>
      </x:c>
      <x:c r="C369" s="115">
        <x:v>4</x:v>
      </x:c>
      <x:c r="D369" s="21"/>
      <x:c r="E369" s="209"/>
      <x:c r="F369"/>
      <x:c r="J369" s="57"/>
      <x:c r="K369" s="57"/>
      <x:c r="L369" s="57"/>
      <x:c r="M369" s="57"/>
      <x:c r="N369" s="56">
        <x:f t="shared" si="14"/>
        <x:v>0</x:v>
      </x:c>
    </x:row>
    <x:row r="370" spans="1:14">
      <x:c r="A370" s="57">
        <x:v>61</x:v>
      </x:c>
      <x:c r="C370" s="115">
        <x:v>4</x:v>
      </x:c>
      <x:c r="D370" s="21"/>
      <x:c r="E370" s="209"/>
      <x:c r="F370"/>
      <x:c r="J370" s="57"/>
      <x:c r="K370" s="57"/>
      <x:c r="L370" s="57"/>
      <x:c r="M370" s="57"/>
      <x:c r="N370" s="56">
        <x:f t="shared" si="14"/>
        <x:v>0</x:v>
      </x:c>
    </x:row>
    <x:row r="371" spans="1:14">
      <x:c r="A371" s="57">
        <x:v>62</x:v>
      </x:c>
      <x:c r="C371" s="115">
        <x:v>4</x:v>
      </x:c>
      <x:c r="D371" s="21"/>
      <x:c r="E371" s="209"/>
      <x:c r="F371"/>
      <x:c r="J371" s="57"/>
      <x:c r="K371" s="57"/>
      <x:c r="L371" s="57"/>
      <x:c r="M371" s="57"/>
      <x:c r="N371" s="56">
        <x:f t="shared" si="14"/>
        <x:v>0</x:v>
      </x:c>
    </x:row>
    <x:row r="372" spans="1:14">
      <x:c r="A372" s="57">
        <x:v>63</x:v>
      </x:c>
      <x:c r="C372" s="115">
        <x:v>4</x:v>
      </x:c>
      <x:c r="D372" s="21"/>
      <x:c r="E372" s="209"/>
      <x:c r="F372"/>
      <x:c r="J372" s="57"/>
      <x:c r="K372" s="57"/>
      <x:c r="L372" s="57"/>
      <x:c r="M372" s="57"/>
      <x:c r="N372" s="56">
        <x:f t="shared" si="14"/>
        <x:v>0</x:v>
      </x:c>
    </x:row>
    <x:row r="373" spans="1:14">
      <x:c r="A373" s="57">
        <x:v>64</x:v>
      </x:c>
      <x:c r="C373" s="115">
        <x:v>4</x:v>
      </x:c>
      <x:c r="D373" s="21"/>
      <x:c r="E373" s="209"/>
      <x:c r="F373"/>
      <x:c r="J373" s="57"/>
      <x:c r="K373" s="57"/>
      <x:c r="L373" s="57"/>
      <x:c r="M373" s="57"/>
      <x:c r="N373" s="56">
        <x:f t="shared" si="14"/>
        <x:v>0</x:v>
      </x:c>
    </x:row>
    <x:row r="374" spans="1:14">
      <x:c r="A374" s="57">
        <x:v>65</x:v>
      </x:c>
      <x:c r="C374" s="115">
        <x:v>4</x:v>
      </x:c>
      <x:c r="D374" s="21"/>
      <x:c r="E374" s="209"/>
      <x:c r="F374"/>
      <x:c r="J374" s="57"/>
      <x:c r="K374" s="57"/>
      <x:c r="L374" s="57"/>
      <x:c r="M374" s="57"/>
      <x:c r="N374" s="56">
        <x:f t="shared" si="14"/>
        <x:v>0</x:v>
      </x:c>
    </x:row>
    <x:row r="375" spans="1:14">
      <x:c r="A375" s="57">
        <x:v>66</x:v>
      </x:c>
      <x:c r="C375" s="115">
        <x:v>4</x:v>
      </x:c>
      <x:c r="D375" s="21"/>
      <x:c r="E375" s="209"/>
      <x:c r="F375"/>
      <x:c r="J375" s="57"/>
      <x:c r="K375" s="57"/>
      <x:c r="L375" s="57"/>
      <x:c r="M375" s="57"/>
      <x:c r="N375" s="56">
        <x:f t="shared" ref="N375:N406" si="15">SUM(G375,J375:M375)-H375-I375</x:f>
        <x:v>0</x:v>
      </x:c>
    </x:row>
    <x:row r="376" spans="1:14">
      <x:c r="A376" s="57">
        <x:v>67</x:v>
      </x:c>
      <x:c r="C376" s="115">
        <x:v>4</x:v>
      </x:c>
      <x:c r="D376" s="21"/>
      <x:c r="E376" s="209"/>
      <x:c r="F376"/>
      <x:c r="J376" s="57"/>
      <x:c r="K376" s="57"/>
      <x:c r="L376" s="57"/>
      <x:c r="M376" s="57"/>
      <x:c r="N376" s="56">
        <x:f t="shared" si="15"/>
        <x:v>0</x:v>
      </x:c>
    </x:row>
    <x:row r="377" spans="1:14">
      <x:c r="A377" s="57">
        <x:v>68</x:v>
      </x:c>
      <x:c r="C377" s="115">
        <x:v>4</x:v>
      </x:c>
      <x:c r="D377" s="21"/>
      <x:c r="E377" s="209"/>
      <x:c r="F377"/>
      <x:c r="J377" s="57"/>
      <x:c r="K377" s="57"/>
      <x:c r="L377" s="57"/>
      <x:c r="M377" s="57"/>
      <x:c r="N377" s="56">
        <x:f t="shared" si="15"/>
        <x:v>0</x:v>
      </x:c>
    </x:row>
    <x:row r="378" spans="1:14">
      <x:c r="A378" s="128">
        <x:v>69</x:v>
      </x:c>
      <x:c r="C378" s="115">
        <x:v>4</x:v>
      </x:c>
      <x:c r="D378" s="679"/>
      <x:c r="E378" s="680"/>
      <x:c r="F378" s="127"/>
      <x:c r="G378" s="128"/>
      <x:c r="H378" s="128"/>
      <x:c r="J378" s="57"/>
      <x:c r="K378" s="57"/>
      <x:c r="L378" s="57"/>
      <x:c r="M378" s="57"/>
      <x:c r="N378" s="56">
        <x:f t="shared" si="15"/>
        <x:v>0</x:v>
      </x:c>
    </x:row>
    <x:row r="379" spans="1:14">
      <x:c r="A379" s="128">
        <x:v>70</x:v>
      </x:c>
      <x:c r="C379" s="115">
        <x:v>4</x:v>
      </x:c>
      <x:c r="D379" s="679"/>
      <x:c r="E379" s="680"/>
      <x:c r="F379" s="127"/>
      <x:c r="G379" s="128"/>
      <x:c r="H379" s="128"/>
      <x:c r="J379" s="57"/>
      <x:c r="K379" s="57"/>
      <x:c r="L379" s="57"/>
      <x:c r="M379" s="57"/>
      <x:c r="N379" s="56">
        <x:f t="shared" si="15"/>
        <x:v>0</x:v>
      </x:c>
    </x:row>
    <x:row r="380" spans="1:14">
      <x:c r="A380" s="128">
        <x:v>71</x:v>
      </x:c>
      <x:c r="C380" s="115">
        <x:v>4</x:v>
      </x:c>
      <x:c r="D380" s="679"/>
      <x:c r="E380" s="680"/>
      <x:c r="F380" s="127"/>
      <x:c r="G380" s="128"/>
      <x:c r="H380" s="128"/>
      <x:c r="J380" s="57"/>
      <x:c r="K380" s="57"/>
      <x:c r="L380" s="57"/>
      <x:c r="M380" s="57"/>
      <x:c r="N380" s="56">
        <x:f t="shared" si="15"/>
        <x:v>0</x:v>
      </x:c>
    </x:row>
    <x:row r="381" spans="1:14">
      <x:c r="A381" s="128">
        <x:v>72</x:v>
      </x:c>
      <x:c r="C381" s="115">
        <x:v>4</x:v>
      </x:c>
      <x:c r="D381" s="679"/>
      <x:c r="E381" s="680"/>
      <x:c r="F381" s="127"/>
      <x:c r="G381" s="128"/>
      <x:c r="H381" s="128"/>
      <x:c r="J381" s="57"/>
      <x:c r="K381" s="57"/>
      <x:c r="L381" s="57"/>
      <x:c r="M381" s="57"/>
      <x:c r="N381" s="56">
        <x:f t="shared" si="15"/>
        <x:v>0</x:v>
      </x:c>
    </x:row>
    <x:row r="382" spans="1:14">
      <x:c r="A382" s="128">
        <x:v>73</x:v>
      </x:c>
      <x:c r="C382" s="115">
        <x:v>4</x:v>
      </x:c>
      <x:c r="D382" s="679"/>
      <x:c r="E382" s="680"/>
      <x:c r="F382" s="127"/>
      <x:c r="G382" s="128"/>
      <x:c r="H382" s="128"/>
      <x:c r="J382" s="57"/>
      <x:c r="K382" s="57"/>
      <x:c r="L382" s="57"/>
      <x:c r="M382" s="57"/>
      <x:c r="N382" s="56">
        <x:f t="shared" si="15"/>
        <x:v>0</x:v>
      </x:c>
    </x:row>
    <x:row r="383" spans="1:14">
      <x:c r="A383" s="128">
        <x:v>74</x:v>
      </x:c>
      <x:c r="C383" s="115">
        <x:v>4</x:v>
      </x:c>
      <x:c r="D383" s="679"/>
      <x:c r="E383" s="680"/>
      <x:c r="F383" s="127"/>
      <x:c r="G383" s="128"/>
      <x:c r="H383" s="128"/>
      <x:c r="J383" s="57"/>
      <x:c r="K383" s="57"/>
      <x:c r="L383" s="57"/>
      <x:c r="M383" s="57"/>
      <x:c r="N383" s="56">
        <x:f t="shared" si="15"/>
        <x:v>0</x:v>
      </x:c>
    </x:row>
    <x:row r="384" spans="1:14">
      <x:c r="A384" s="128">
        <x:v>75</x:v>
      </x:c>
      <x:c r="C384" s="115">
        <x:v>4</x:v>
      </x:c>
      <x:c r="D384" s="679"/>
      <x:c r="E384" s="680"/>
      <x:c r="F384" s="127"/>
      <x:c r="G384" s="128"/>
      <x:c r="H384" s="128"/>
      <x:c r="J384" s="57"/>
      <x:c r="K384" s="57"/>
      <x:c r="L384" s="57"/>
      <x:c r="M384" s="57"/>
      <x:c r="N384" s="56">
        <x:f t="shared" si="15"/>
        <x:v>0</x:v>
      </x:c>
    </x:row>
    <x:row r="385" spans="1:14">
      <x:c r="A385" s="128">
        <x:v>76</x:v>
      </x:c>
      <x:c r="C385" s="115">
        <x:v>4</x:v>
      </x:c>
      <x:c r="D385" s="679"/>
      <x:c r="E385" s="680"/>
      <x:c r="F385" s="127"/>
      <x:c r="G385" s="128"/>
      <x:c r="H385" s="128"/>
      <x:c r="J385" s="57"/>
      <x:c r="K385" s="57"/>
      <x:c r="L385" s="57"/>
      <x:c r="M385" s="57"/>
      <x:c r="N385" s="56">
        <x:f t="shared" si="15"/>
        <x:v>0</x:v>
      </x:c>
    </x:row>
    <x:row r="386" spans="1:14">
      <x:c r="A386" s="128">
        <x:v>77</x:v>
      </x:c>
      <x:c r="C386" s="115">
        <x:v>4</x:v>
      </x:c>
      <x:c r="D386" s="679"/>
      <x:c r="E386" s="680"/>
      <x:c r="F386" s="127"/>
      <x:c r="G386" s="128"/>
      <x:c r="H386" s="128"/>
      <x:c r="J386" s="57"/>
      <x:c r="K386" s="57"/>
      <x:c r="L386" s="57"/>
      <x:c r="M386" s="57"/>
      <x:c r="N386" s="56">
        <x:f t="shared" si="15"/>
        <x:v>0</x:v>
      </x:c>
    </x:row>
    <x:row r="387" spans="1:14">
      <x:c r="A387" s="128">
        <x:v>78</x:v>
      </x:c>
      <x:c r="C387" s="115">
        <x:v>4</x:v>
      </x:c>
      <x:c r="D387" s="680"/>
      <x:c r="E387" s="680"/>
      <x:c r="F387" s="127"/>
      <x:c r="G387" s="128"/>
      <x:c r="H387" s="128"/>
      <x:c r="J387" s="57"/>
      <x:c r="K387" s="57"/>
      <x:c r="L387" s="57"/>
      <x:c r="M387" s="57"/>
      <x:c r="N387" s="56">
        <x:f t="shared" si="15"/>
        <x:v>0</x:v>
      </x:c>
    </x:row>
    <x:row r="388" spans="1:14">
      <x:c r="A388" s="128">
        <x:v>79</x:v>
      </x:c>
      <x:c r="C388" s="115">
        <x:v>4</x:v>
      </x:c>
      <x:c r="D388" s="680"/>
      <x:c r="E388" s="680"/>
      <x:c r="F388" s="127"/>
      <x:c r="G388" s="128"/>
      <x:c r="H388" s="128"/>
      <x:c r="J388" s="57"/>
      <x:c r="K388" s="57"/>
      <x:c r="L388" s="57"/>
      <x:c r="M388" s="57"/>
      <x:c r="N388" s="56">
        <x:f t="shared" si="15"/>
        <x:v>0</x:v>
      </x:c>
    </x:row>
    <x:row r="389" spans="1:14">
      <x:c r="A389" s="128">
        <x:v>80</x:v>
      </x:c>
      <x:c r="C389" s="115">
        <x:v>4</x:v>
      </x:c>
      <x:c r="D389" s="680"/>
      <x:c r="E389" s="680"/>
      <x:c r="F389" s="127"/>
      <x:c r="G389" s="128"/>
      <x:c r="H389" s="128"/>
      <x:c r="J389" s="57"/>
      <x:c r="K389" s="57"/>
      <x:c r="L389" s="57"/>
      <x:c r="M389" s="57"/>
      <x:c r="N389" s="56">
        <x:f t="shared" si="15"/>
        <x:v>0</x:v>
      </x:c>
    </x:row>
    <x:row r="390" spans="1:14">
      <x:c r="A390" s="128">
        <x:v>81</x:v>
      </x:c>
      <x:c r="C390" s="115">
        <x:v>4</x:v>
      </x:c>
      <x:c r="D390" s="680"/>
      <x:c r="E390" s="680"/>
      <x:c r="F390" s="127"/>
      <x:c r="G390" s="128"/>
      <x:c r="H390" s="128"/>
      <x:c r="J390" s="57"/>
      <x:c r="K390" s="57"/>
      <x:c r="L390" s="57"/>
      <x:c r="M390" s="57"/>
      <x:c r="N390" s="56">
        <x:f t="shared" si="15"/>
        <x:v>0</x:v>
      </x:c>
    </x:row>
    <x:row r="391" spans="1:14">
      <x:c r="A391" s="128">
        <x:v>82</x:v>
      </x:c>
      <x:c r="C391" s="115">
        <x:v>4</x:v>
      </x:c>
      <x:c r="D391" s="680"/>
      <x:c r="E391" s="680"/>
      <x:c r="F391" s="127"/>
      <x:c r="G391" s="128"/>
      <x:c r="H391" s="128"/>
      <x:c r="J391" s="57"/>
      <x:c r="K391" s="57"/>
      <x:c r="L391" s="57"/>
      <x:c r="M391" s="57"/>
      <x:c r="N391" s="56">
        <x:f t="shared" si="15"/>
        <x:v>0</x:v>
      </x:c>
    </x:row>
    <x:row r="392" spans="1:14">
      <x:c r="A392" s="128">
        <x:v>83</x:v>
      </x:c>
      <x:c r="C392" s="115">
        <x:v>4</x:v>
      </x:c>
      <x:c r="D392" s="209"/>
      <x:c r="E392" s="209"/>
      <x:c r="F392"/>
      <x:c r="J392" s="57"/>
      <x:c r="K392" s="57"/>
      <x:c r="L392" s="57"/>
      <x:c r="M392" s="57"/>
      <x:c r="N392" s="56">
        <x:f t="shared" si="15"/>
        <x:v>0</x:v>
      </x:c>
    </x:row>
    <x:row r="393" spans="1:14">
      <x:c r="A393" s="128">
        <x:v>84</x:v>
      </x:c>
      <x:c r="C393" s="115">
        <x:v>4</x:v>
      </x:c>
      <x:c r="D393" s="209"/>
      <x:c r="E393" s="209"/>
      <x:c r="F393"/>
      <x:c r="J393" s="57"/>
      <x:c r="K393" s="57"/>
      <x:c r="L393" s="57"/>
      <x:c r="M393" s="57"/>
      <x:c r="N393" s="56">
        <x:f t="shared" si="15"/>
        <x:v>0</x:v>
      </x:c>
    </x:row>
    <x:row r="394" spans="1:14">
      <x:c r="A394" s="128">
        <x:v>85</x:v>
      </x:c>
      <x:c r="C394" s="115">
        <x:v>4</x:v>
      </x:c>
      <x:c r="D394" s="209"/>
      <x:c r="E394" s="209"/>
      <x:c r="F394"/>
      <x:c r="J394" s="57"/>
      <x:c r="K394" s="57"/>
      <x:c r="L394" s="57"/>
      <x:c r="M394" s="57"/>
      <x:c r="N394" s="56">
        <x:f t="shared" si="15"/>
        <x:v>0</x:v>
      </x:c>
    </x:row>
    <x:row r="395" spans="1:14">
      <x:c r="A395" s="128">
        <x:v>86</x:v>
      </x:c>
      <x:c r="C395" s="115">
        <x:v>4</x:v>
      </x:c>
      <x:c r="D395" s="209"/>
      <x:c r="E395" s="209"/>
      <x:c r="F395"/>
      <x:c r="J395" s="57"/>
      <x:c r="K395" s="57"/>
      <x:c r="L395" s="57"/>
      <x:c r="M395" s="57"/>
      <x:c r="N395" s="56">
        <x:f t="shared" si="15"/>
        <x:v>0</x:v>
      </x:c>
    </x:row>
    <x:row r="396" spans="1:14">
      <x:c r="A396" s="128">
        <x:v>87</x:v>
      </x:c>
      <x:c r="C396" s="115">
        <x:v>4</x:v>
      </x:c>
      <x:c r="D396" s="209"/>
      <x:c r="E396" s="209"/>
      <x:c r="F396"/>
      <x:c r="J396" s="57"/>
      <x:c r="K396" s="57"/>
      <x:c r="L396" s="57"/>
      <x:c r="M396" s="57"/>
      <x:c r="N396" s="56">
        <x:f t="shared" si="15"/>
        <x:v>0</x:v>
      </x:c>
    </x:row>
    <x:row r="397" spans="1:14">
      <x:c r="A397" s="128">
        <x:v>88</x:v>
      </x:c>
      <x:c r="C397" s="115">
        <x:v>4</x:v>
      </x:c>
      <x:c r="D397" s="209"/>
      <x:c r="E397" s="209"/>
      <x:c r="F397"/>
      <x:c r="J397" s="57"/>
      <x:c r="K397" s="57"/>
      <x:c r="L397" s="57"/>
      <x:c r="M397" s="57"/>
      <x:c r="N397" s="56">
        <x:f t="shared" si="15"/>
        <x:v>0</x:v>
      </x:c>
    </x:row>
    <x:row r="398" spans="1:14">
      <x:c r="A398" s="128">
        <x:v>89</x:v>
      </x:c>
      <x:c r="C398" s="115">
        <x:v>4</x:v>
      </x:c>
      <x:c r="D398" s="209"/>
      <x:c r="E398" s="209"/>
      <x:c r="F398"/>
      <x:c r="J398" s="57"/>
      <x:c r="K398" s="57"/>
      <x:c r="L398" s="57"/>
      <x:c r="M398" s="57"/>
      <x:c r="N398" s="56">
        <x:f t="shared" si="15"/>
        <x:v>0</x:v>
      </x:c>
    </x:row>
    <x:row r="399" spans="1:14">
      <x:c r="A399" s="128">
        <x:v>90</x:v>
      </x:c>
      <x:c r="C399" s="115">
        <x:v>4</x:v>
      </x:c>
      <x:c r="D399" s="209"/>
      <x:c r="E399" s="209"/>
      <x:c r="F399"/>
      <x:c r="J399" s="57"/>
      <x:c r="K399" s="57"/>
      <x:c r="L399" s="57"/>
      <x:c r="M399" s="57"/>
      <x:c r="N399" s="56">
        <x:f t="shared" si="15"/>
        <x:v>0</x:v>
      </x:c>
    </x:row>
    <x:row r="400" spans="1:14">
      <x:c r="A400" s="128">
        <x:v>91</x:v>
      </x:c>
      <x:c r="C400" s="115">
        <x:v>4</x:v>
      </x:c>
      <x:c r="D400" s="209"/>
      <x:c r="E400" s="209"/>
      <x:c r="F400"/>
      <x:c r="J400" s="57"/>
      <x:c r="K400" s="57"/>
      <x:c r="L400" s="57"/>
      <x:c r="M400" s="57"/>
      <x:c r="N400" s="56">
        <x:f t="shared" si="15"/>
        <x:v>0</x:v>
      </x:c>
    </x:row>
    <x:row r="401" spans="1:14">
      <x:c r="A401" s="128">
        <x:v>92</x:v>
      </x:c>
      <x:c r="C401" s="115">
        <x:v>4</x:v>
      </x:c>
      <x:c r="D401" s="209"/>
      <x:c r="E401" s="209"/>
      <x:c r="F401"/>
      <x:c r="J401" s="57"/>
      <x:c r="K401" s="57"/>
      <x:c r="L401" s="57"/>
      <x:c r="M401" s="57"/>
      <x:c r="N401" s="56">
        <x:f t="shared" si="15"/>
        <x:v>0</x:v>
      </x:c>
    </x:row>
    <x:row r="402" spans="1:14">
      <x:c r="A402" s="128">
        <x:v>93</x:v>
      </x:c>
      <x:c r="C402" s="115">
        <x:v>4</x:v>
      </x:c>
      <x:c r="D402" s="209"/>
      <x:c r="E402" s="209"/>
      <x:c r="F402"/>
      <x:c r="J402" s="57"/>
      <x:c r="K402" s="57"/>
      <x:c r="L402" s="57"/>
      <x:c r="M402" s="57"/>
      <x:c r="N402" s="56">
        <x:f t="shared" si="15"/>
        <x:v>0</x:v>
      </x:c>
    </x:row>
    <x:row r="403" spans="1:14">
      <x:c r="A403" s="128">
        <x:v>94</x:v>
      </x:c>
      <x:c r="C403" s="115">
        <x:v>4</x:v>
      </x:c>
      <x:c r="D403" s="209"/>
      <x:c r="E403" s="209"/>
      <x:c r="F403"/>
      <x:c r="J403" s="57"/>
      <x:c r="K403" s="57"/>
      <x:c r="L403" s="57"/>
      <x:c r="M403" s="57"/>
      <x:c r="N403" s="56">
        <x:f t="shared" si="15"/>
        <x:v>0</x:v>
      </x:c>
    </x:row>
    <x:row r="404" spans="1:14">
      <x:c r="A404" s="128">
        <x:v>95</x:v>
      </x:c>
      <x:c r="C404" s="115">
        <x:v>4</x:v>
      </x:c>
      <x:c r="D404" s="209"/>
      <x:c r="E404" s="209"/>
      <x:c r="F404"/>
      <x:c r="J404" s="57"/>
      <x:c r="K404" s="57"/>
      <x:c r="L404" s="57"/>
      <x:c r="M404" s="57"/>
      <x:c r="N404" s="56">
        <x:f t="shared" si="15"/>
        <x:v>0</x:v>
      </x:c>
    </x:row>
    <x:row r="405" spans="1:14">
      <x:c r="A405" s="128">
        <x:v>96</x:v>
      </x:c>
      <x:c r="C405" s="115">
        <x:v>4</x:v>
      </x:c>
      <x:c r="D405" s="209"/>
      <x:c r="E405" s="209"/>
      <x:c r="F405"/>
      <x:c r="J405" s="57"/>
      <x:c r="K405" s="57"/>
      <x:c r="L405" s="57"/>
      <x:c r="M405" s="57"/>
      <x:c r="N405" s="56">
        <x:f t="shared" si="15"/>
        <x:v>0</x:v>
      </x:c>
    </x:row>
    <x:row r="406" spans="1:14">
      <x:c r="A406" s="128">
        <x:v>97</x:v>
      </x:c>
      <x:c r="C406" s="115">
        <x:v>4</x:v>
      </x:c>
      <x:c r="D406" s="209"/>
      <x:c r="E406" s="209"/>
      <x:c r="F406"/>
      <x:c r="J406" s="57"/>
      <x:c r="K406" s="57"/>
      <x:c r="L406" s="57"/>
      <x:c r="M406" s="57"/>
      <x:c r="N406" s="56">
        <x:f t="shared" si="15"/>
        <x:v>0</x:v>
      </x:c>
    </x:row>
    <x:row r="407" spans="1:14">
      <x:c r="A407" s="128">
        <x:v>98</x:v>
      </x:c>
      <x:c r="C407" s="115">
        <x:v>4</x:v>
      </x:c>
      <x:c r="D407" s="209"/>
      <x:c r="E407" s="209"/>
      <x:c r="F407"/>
      <x:c r="J407" s="57"/>
      <x:c r="K407" s="57"/>
      <x:c r="L407" s="57"/>
      <x:c r="M407" s="57"/>
      <x:c r="N407" s="56">
        <x:f t="shared" ref="N407:N409" si="16">SUM(G407,J407:M407)-H407-I407</x:f>
        <x:v>0</x:v>
      </x:c>
    </x:row>
    <x:row r="408" spans="1:14">
      <x:c r="A408" s="128">
        <x:v>99</x:v>
      </x:c>
      <x:c r="C408" s="115">
        <x:v>4</x:v>
      </x:c>
      <x:c r="D408" s="209"/>
      <x:c r="E408" s="209"/>
      <x:c r="F408"/>
      <x:c r="J408" s="57"/>
      <x:c r="K408" s="57"/>
      <x:c r="L408" s="57"/>
      <x:c r="M408" s="57"/>
      <x:c r="N408" s="56">
        <x:f t="shared" si="16"/>
        <x:v>0</x:v>
      </x:c>
    </x:row>
    <x:row r="409" spans="1:14">
      <x:c r="A409" s="128">
        <x:v>100</x:v>
      </x:c>
      <x:c r="C409" s="115">
        <x:v>4</x:v>
      </x:c>
      <x:c r="D409" s="209"/>
      <x:c r="E409" s="209"/>
      <x:c r="F409"/>
      <x:c r="J409" s="57"/>
      <x:c r="K409" s="57"/>
      <x:c r="L409" s="57"/>
      <x:c r="M409" s="57"/>
      <x:c r="N409" s="56">
        <x:f t="shared" si="16"/>
        <x:v>0</x:v>
      </x:c>
    </x:row>
    <x:row r="410" spans="1:14" ht="17.25" thickBot="1">
      <x:c r="C410" s="86"/>
      <x:c r="D410" s="86"/>
      <x:c r="E410" s="87" t="s">
        <x:v>117</x:v>
      </x:c>
      <x:c r="F410" s="268"/>
      <x:c r="G410" s="269">
        <x:f t="shared" ref="G410:N410" si="17">SUM(G310:G409)</x:f>
        <x:v>0</x:v>
      </x:c>
      <x:c r="H410" s="269">
        <x:f t="shared" si="17"/>
        <x:v>0</x:v>
      </x:c>
      <x:c r="I410" s="269">
        <x:f t="shared" si="17"/>
        <x:v>0</x:v>
      </x:c>
      <x:c r="J410" s="269">
        <x:f t="shared" si="17"/>
        <x:v>0</x:v>
      </x:c>
      <x:c r="K410" s="269">
        <x:f t="shared" si="17"/>
        <x:v>0</x:v>
      </x:c>
      <x:c r="L410" s="269">
        <x:f t="shared" si="17"/>
        <x:v>0</x:v>
      </x:c>
      <x:c r="M410" s="269">
        <x:f t="shared" si="17"/>
        <x:v>0</x:v>
      </x:c>
      <x:c r="N410" s="89">
        <x:f t="shared" si="17"/>
        <x:v>0</x:v>
      </x:c>
    </x:row>
    <x:row r="411" spans="1:14"/>
    <x:row r="412" spans="1:14" ht="17.25" thickBot="1"/>
    <x:row r="413" spans="1:14">
      <x:c r="C413" s="84" t="s">
        <x:v>120</x:v>
      </x:c>
      <x:c r="D413" s="84" t="s">
        <x:v>5</x:v>
      </x:c>
      <x:c r="E413" s="84" t="s">
        <x:v>7</x:v>
      </x:c>
      <x:c r="F413" s="84"/>
      <x:c r="G413" s="82" t="s">
        <x:v>142</x:v>
      </x:c>
      <x:c r="H413" s="82" t="s">
        <x:v>142</x:v>
      </x:c>
      <x:c r="I413" s="82" t="s">
        <x:v>142</x:v>
      </x:c>
      <x:c r="J413" s="82" t="s">
        <x:v>142</x:v>
      </x:c>
      <x:c r="K413" s="82" t="s">
        <x:v>150</x:v>
      </x:c>
      <x:c r="L413" s="82" t="s">
        <x:v>151</x:v>
      </x:c>
      <x:c r="M413" s="82" t="s">
        <x:v>152</x:v>
      </x:c>
      <x:c r="N413" s="82" t="s">
        <x:v>153</x:v>
      </x:c>
    </x:row>
    <x:row r="414" spans="1:14">
      <x:c r="A414" s="57">
        <x:v>1</x:v>
      </x:c>
      <x:c r="C414" s="115">
        <x:v>5</x:v>
      </x:c>
      <x:c r="D414" s="21"/>
      <x:c r="E414" s="21"/>
      <x:c r="F414" s="21"/>
      <x:c r="I414" s="128"/>
      <x:c r="J414" s="128"/>
      <x:c r="K414" s="128"/>
      <x:c r="L414" s="128"/>
      <x:c r="M414" s="23"/>
      <x:c r="N414" s="56">
        <x:f t="shared" ref="N414" si="18">SUM(G414,J414:M414)-H414-I414</x:f>
        <x:v>0</x:v>
      </x:c>
    </x:row>
    <x:row r="415" spans="1:14">
      <x:c r="A415" s="57">
        <x:v>2</x:v>
      </x:c>
      <x:c r="C415" s="115">
        <x:v>5</x:v>
      </x:c>
      <x:c r="D415" s="21"/>
      <x:c r="E415" s="20"/>
      <x:c r="F415" s="20"/>
      <x:c r="I415" s="128"/>
      <x:c r="J415" s="128"/>
      <x:c r="K415" s="23"/>
      <x:c r="L415" s="128"/>
      <x:c r="M415" s="37"/>
      <x:c r="N415" s="56">
        <x:f>SUM(G415,J415:M415)-H415-I415</x:f>
        <x:v>0</x:v>
      </x:c>
    </x:row>
    <x:row r="416" spans="1:14">
      <x:c r="A416" s="57">
        <x:v>3</x:v>
      </x:c>
      <x:c r="C416" s="115">
        <x:v>5</x:v>
      </x:c>
      <x:c r="D416" s="21"/>
      <x:c r="E416" s="20"/>
      <x:c r="F416" s="20"/>
      <x:c r="I416" s="128"/>
      <x:c r="J416" s="128"/>
      <x:c r="K416" s="23"/>
      <x:c r="L416" s="128"/>
      <x:c r="M416" s="37"/>
      <x:c r="N416" s="56">
        <x:f t="shared" ref="N416:N479" si="19">SUM(G416,J416:M416)-H416-I416</x:f>
        <x:v>0</x:v>
      </x:c>
    </x:row>
    <x:row r="417" spans="1:14">
      <x:c r="A417" s="57">
        <x:v>4</x:v>
      </x:c>
      <x:c r="C417" s="115">
        <x:v>5</x:v>
      </x:c>
      <x:c r="D417" s="21"/>
      <x:c r="E417" s="20"/>
      <x:c r="F417" s="20"/>
      <x:c r="I417" s="128"/>
      <x:c r="J417" s="128"/>
      <x:c r="K417" s="23"/>
      <x:c r="L417" s="128"/>
      <x:c r="M417" s="37"/>
      <x:c r="N417" s="56">
        <x:f t="shared" si="19"/>
        <x:v>0</x:v>
      </x:c>
    </x:row>
    <x:row r="418" spans="1:14">
      <x:c r="A418" s="57">
        <x:v>5</x:v>
      </x:c>
      <x:c r="C418" s="115">
        <x:v>5</x:v>
      </x:c>
      <x:c r="D418" s="21"/>
      <x:c r="E418" s="20"/>
      <x:c r="F418" s="20"/>
      <x:c r="I418" s="128"/>
      <x:c r="J418" s="128"/>
      <x:c r="K418" s="23"/>
      <x:c r="L418" s="128"/>
      <x:c r="M418" s="37"/>
      <x:c r="N418" s="56">
        <x:f t="shared" si="19"/>
        <x:v>0</x:v>
      </x:c>
    </x:row>
    <x:row r="419" spans="1:14">
      <x:c r="A419" s="57">
        <x:v>6</x:v>
      </x:c>
      <x:c r="C419" s="115">
        <x:v>5</x:v>
      </x:c>
      <x:c r="D419" s="21"/>
      <x:c r="E419" s="209"/>
      <x:c r="F419"/>
      <x:c r="I419" s="128"/>
      <x:c r="J419" s="128"/>
      <x:c r="K419" s="23"/>
      <x:c r="L419" s="128"/>
      <x:c r="M419" s="37"/>
      <x:c r="N419" s="56">
        <x:f t="shared" si="19"/>
        <x:v>0</x:v>
      </x:c>
    </x:row>
    <x:row r="420" spans="1:14">
      <x:c r="A420" s="57">
        <x:v>7</x:v>
      </x:c>
      <x:c r="C420" s="115">
        <x:v>5</x:v>
      </x:c>
      <x:c r="D420" s="21"/>
      <x:c r="E420" s="209"/>
      <x:c r="F420"/>
      <x:c r="I420" s="128"/>
      <x:c r="J420" s="128"/>
      <x:c r="K420" s="23"/>
      <x:c r="L420" s="128"/>
      <x:c r="M420" s="37"/>
      <x:c r="N420" s="56">
        <x:f t="shared" si="19"/>
        <x:v>0</x:v>
      </x:c>
    </x:row>
    <x:row r="421" spans="1:14">
      <x:c r="A421" s="57">
        <x:v>8</x:v>
      </x:c>
      <x:c r="C421" s="115">
        <x:v>5</x:v>
      </x:c>
      <x:c r="D421" s="21"/>
      <x:c r="E421" s="209"/>
      <x:c r="F421"/>
      <x:c r="I421" s="128"/>
      <x:c r="J421" s="128"/>
      <x:c r="K421" s="23"/>
      <x:c r="L421" s="128"/>
      <x:c r="M421" s="681"/>
      <x:c r="N421" s="56">
        <x:f t="shared" si="19"/>
        <x:v>0</x:v>
      </x:c>
    </x:row>
    <x:row r="422" spans="1:14">
      <x:c r="A422" s="57">
        <x:v>9</x:v>
      </x:c>
      <x:c r="C422" s="115">
        <x:v>5</x:v>
      </x:c>
      <x:c r="D422" s="21"/>
      <x:c r="E422" s="209"/>
      <x:c r="F422"/>
      <x:c r="I422" s="128"/>
      <x:c r="J422" s="128"/>
      <x:c r="K422" s="23"/>
      <x:c r="L422" s="128"/>
      <x:c r="M422" s="681"/>
      <x:c r="N422" s="56">
        <x:f t="shared" si="19"/>
        <x:v>0</x:v>
      </x:c>
    </x:row>
    <x:row r="423" spans="1:14">
      <x:c r="A423" s="57">
        <x:v>10</x:v>
      </x:c>
      <x:c r="C423" s="115">
        <x:v>5</x:v>
      </x:c>
      <x:c r="D423" s="21"/>
      <x:c r="E423" s="209"/>
      <x:c r="F423"/>
      <x:c r="I423" s="128"/>
      <x:c r="J423" s="128"/>
      <x:c r="K423" s="23"/>
      <x:c r="L423" s="128"/>
      <x:c r="M423" s="681"/>
      <x:c r="N423" s="56">
        <x:f t="shared" si="19"/>
        <x:v>0</x:v>
      </x:c>
    </x:row>
    <x:row r="424" spans="1:14">
      <x:c r="A424" s="57">
        <x:v>11</x:v>
      </x:c>
      <x:c r="C424" s="115">
        <x:v>5</x:v>
      </x:c>
      <x:c r="D424" s="21"/>
      <x:c r="E424" s="209"/>
      <x:c r="F424"/>
      <x:c r="I424" s="128"/>
      <x:c r="J424" s="128"/>
      <x:c r="K424" s="23"/>
      <x:c r="L424" s="128"/>
      <x:c r="M424" s="681"/>
      <x:c r="N424" s="56">
        <x:f t="shared" si="19"/>
        <x:v>0</x:v>
      </x:c>
    </x:row>
    <x:row r="425" spans="1:14">
      <x:c r="A425" s="57">
        <x:v>12</x:v>
      </x:c>
      <x:c r="C425" s="115">
        <x:v>5</x:v>
      </x:c>
      <x:c r="D425" s="21"/>
      <x:c r="E425" s="209"/>
      <x:c r="F425"/>
      <x:c r="I425" s="128"/>
      <x:c r="J425" s="128"/>
      <x:c r="K425" s="23"/>
      <x:c r="L425" s="128"/>
      <x:c r="M425" s="681"/>
      <x:c r="N425" s="56">
        <x:f t="shared" si="19"/>
        <x:v>0</x:v>
      </x:c>
    </x:row>
    <x:row r="426" spans="1:14">
      <x:c r="A426" s="57">
        <x:v>13</x:v>
      </x:c>
      <x:c r="C426" s="115">
        <x:v>5</x:v>
      </x:c>
      <x:c r="D426" s="21"/>
      <x:c r="E426" s="209"/>
      <x:c r="F426"/>
      <x:c r="I426" s="128"/>
      <x:c r="J426" s="128"/>
      <x:c r="K426" s="23"/>
      <x:c r="L426" s="128"/>
      <x:c r="M426" s="681"/>
      <x:c r="N426" s="56">
        <x:f t="shared" si="19"/>
        <x:v>0</x:v>
      </x:c>
    </x:row>
    <x:row r="427" spans="1:14">
      <x:c r="A427" s="57">
        <x:v>14</x:v>
      </x:c>
      <x:c r="C427" s="115">
        <x:v>5</x:v>
      </x:c>
      <x:c r="D427" s="21"/>
      <x:c r="E427" s="209"/>
      <x:c r="F427"/>
      <x:c r="I427" s="128"/>
      <x:c r="J427" s="128"/>
      <x:c r="K427" s="23"/>
      <x:c r="L427" s="128"/>
      <x:c r="M427" s="681"/>
      <x:c r="N427" s="56">
        <x:f t="shared" si="19"/>
        <x:v>0</x:v>
      </x:c>
    </x:row>
    <x:row r="428" spans="1:14">
      <x:c r="A428" s="57">
        <x:v>15</x:v>
      </x:c>
      <x:c r="C428" s="115">
        <x:v>5</x:v>
      </x:c>
      <x:c r="D428" s="21"/>
      <x:c r="E428" s="209"/>
      <x:c r="F428"/>
      <x:c r="I428" s="128"/>
      <x:c r="J428" s="128"/>
      <x:c r="K428" s="23"/>
      <x:c r="L428" s="128"/>
      <x:c r="M428" s="681"/>
      <x:c r="N428" s="56">
        <x:f t="shared" si="19"/>
        <x:v>0</x:v>
      </x:c>
    </x:row>
    <x:row r="429" spans="1:14">
      <x:c r="A429" s="57">
        <x:v>16</x:v>
      </x:c>
      <x:c r="C429" s="115">
        <x:v>5</x:v>
      </x:c>
      <x:c r="D429" s="21"/>
      <x:c r="E429" s="209"/>
      <x:c r="F429"/>
      <x:c r="I429" s="128"/>
      <x:c r="J429" s="128"/>
      <x:c r="K429" s="23"/>
      <x:c r="L429" s="128"/>
      <x:c r="M429" s="681"/>
      <x:c r="N429" s="56">
        <x:f t="shared" si="19"/>
        <x:v>0</x:v>
      </x:c>
    </x:row>
    <x:row r="430" spans="1:14">
      <x:c r="A430" s="57">
        <x:v>17</x:v>
      </x:c>
      <x:c r="C430" s="115">
        <x:v>5</x:v>
      </x:c>
      <x:c r="D430" s="21"/>
      <x:c r="E430" s="209"/>
      <x:c r="F430"/>
      <x:c r="I430" s="128"/>
      <x:c r="J430" s="128"/>
      <x:c r="K430" s="23"/>
      <x:c r="L430" s="128"/>
      <x:c r="M430" s="681"/>
      <x:c r="N430" s="56">
        <x:f t="shared" si="19"/>
        <x:v>0</x:v>
      </x:c>
    </x:row>
    <x:row r="431" spans="1:14">
      <x:c r="A431" s="57">
        <x:v>18</x:v>
      </x:c>
      <x:c r="C431" s="115">
        <x:v>5</x:v>
      </x:c>
      <x:c r="D431" s="21"/>
      <x:c r="E431" s="209"/>
      <x:c r="F431"/>
      <x:c r="I431" s="128"/>
      <x:c r="J431" s="128"/>
      <x:c r="K431" s="23"/>
      <x:c r="L431" s="128"/>
      <x:c r="M431" s="681"/>
      <x:c r="N431" s="56">
        <x:f t="shared" si="19"/>
        <x:v>0</x:v>
      </x:c>
    </x:row>
    <x:row r="432" spans="1:14">
      <x:c r="A432" s="57">
        <x:v>19</x:v>
      </x:c>
      <x:c r="C432" s="115">
        <x:v>5</x:v>
      </x:c>
      <x:c r="D432" s="21"/>
      <x:c r="E432" s="209"/>
      <x:c r="F432"/>
      <x:c r="I432" s="128"/>
      <x:c r="J432" s="128"/>
      <x:c r="K432" s="23"/>
      <x:c r="L432" s="128"/>
      <x:c r="M432" s="681"/>
      <x:c r="N432" s="56">
        <x:f t="shared" si="19"/>
        <x:v>0</x:v>
      </x:c>
    </x:row>
    <x:row r="433" spans="1:14">
      <x:c r="A433" s="57">
        <x:v>20</x:v>
      </x:c>
      <x:c r="C433" s="115">
        <x:v>5</x:v>
      </x:c>
      <x:c r="D433" s="21"/>
      <x:c r="E433" s="209"/>
      <x:c r="F433"/>
      <x:c r="I433" s="128"/>
      <x:c r="J433" s="128"/>
      <x:c r="K433" s="23"/>
      <x:c r="L433" s="128"/>
      <x:c r="M433" s="681"/>
      <x:c r="N433" s="56">
        <x:f t="shared" si="19"/>
        <x:v>0</x:v>
      </x:c>
    </x:row>
    <x:row r="434" spans="1:14">
      <x:c r="A434" s="57">
        <x:v>21</x:v>
      </x:c>
      <x:c r="C434" s="115">
        <x:v>5</x:v>
      </x:c>
      <x:c r="D434" s="21"/>
      <x:c r="E434" s="209"/>
      <x:c r="F434"/>
      <x:c r="I434" s="128"/>
      <x:c r="J434" s="128"/>
      <x:c r="K434" s="23"/>
      <x:c r="L434" s="128"/>
      <x:c r="M434" s="681"/>
      <x:c r="N434" s="56">
        <x:f t="shared" si="19"/>
        <x:v>0</x:v>
      </x:c>
    </x:row>
    <x:row r="435" spans="1:14">
      <x:c r="A435" s="57">
        <x:v>22</x:v>
      </x:c>
      <x:c r="C435" s="115">
        <x:v>5</x:v>
      </x:c>
      <x:c r="D435" s="21"/>
      <x:c r="E435" s="209"/>
      <x:c r="F435"/>
      <x:c r="I435" s="128"/>
      <x:c r="J435" s="128"/>
      <x:c r="K435" s="23"/>
      <x:c r="L435" s="128"/>
      <x:c r="M435" s="681"/>
      <x:c r="N435" s="56">
        <x:f t="shared" si="19"/>
        <x:v>0</x:v>
      </x:c>
    </x:row>
    <x:row r="436" spans="1:14">
      <x:c r="A436" s="57">
        <x:v>23</x:v>
      </x:c>
      <x:c r="C436" s="115">
        <x:v>5</x:v>
      </x:c>
      <x:c r="D436" s="21"/>
      <x:c r="E436" s="209"/>
      <x:c r="F436"/>
      <x:c r="I436" s="128"/>
      <x:c r="J436" s="128"/>
      <x:c r="K436" s="23"/>
      <x:c r="L436" s="128"/>
      <x:c r="M436" s="681"/>
      <x:c r="N436" s="56">
        <x:f t="shared" si="19"/>
        <x:v>0</x:v>
      </x:c>
    </x:row>
    <x:row r="437" spans="1:14">
      <x:c r="A437" s="57">
        <x:v>24</x:v>
      </x:c>
      <x:c r="C437" s="115">
        <x:v>5</x:v>
      </x:c>
      <x:c r="D437" s="21"/>
      <x:c r="E437" s="209"/>
      <x:c r="F437"/>
      <x:c r="I437" s="128"/>
      <x:c r="J437" s="128"/>
      <x:c r="K437" s="23"/>
      <x:c r="L437" s="128"/>
      <x:c r="M437" s="681"/>
      <x:c r="N437" s="56">
        <x:f t="shared" si="19"/>
        <x:v>0</x:v>
      </x:c>
    </x:row>
    <x:row r="438" spans="1:14">
      <x:c r="A438" s="57">
        <x:v>25</x:v>
      </x:c>
      <x:c r="C438" s="115">
        <x:v>5</x:v>
      </x:c>
      <x:c r="D438" s="21"/>
      <x:c r="E438" s="209"/>
      <x:c r="F438"/>
      <x:c r="I438" s="128"/>
      <x:c r="J438" s="128"/>
      <x:c r="K438" s="23"/>
      <x:c r="L438" s="128"/>
      <x:c r="M438" s="681"/>
      <x:c r="N438" s="56">
        <x:f t="shared" si="19"/>
        <x:v>0</x:v>
      </x:c>
    </x:row>
    <x:row r="439" spans="1:14">
      <x:c r="A439" s="57">
        <x:v>26</x:v>
      </x:c>
      <x:c r="C439" s="115">
        <x:v>5</x:v>
      </x:c>
      <x:c r="D439" s="21"/>
      <x:c r="E439" s="209"/>
      <x:c r="F439"/>
      <x:c r="I439" s="128"/>
      <x:c r="J439" s="128"/>
      <x:c r="K439" s="23"/>
      <x:c r="L439" s="128"/>
      <x:c r="M439" s="681"/>
      <x:c r="N439" s="56">
        <x:f t="shared" si="19"/>
        <x:v>0</x:v>
      </x:c>
    </x:row>
    <x:row r="440" spans="1:14">
      <x:c r="A440" s="57">
        <x:v>27</x:v>
      </x:c>
      <x:c r="C440" s="115">
        <x:v>5</x:v>
      </x:c>
      <x:c r="D440" s="21"/>
      <x:c r="E440" s="209"/>
      <x:c r="F440"/>
      <x:c r="I440" s="128"/>
      <x:c r="J440" s="128"/>
      <x:c r="K440" s="23"/>
      <x:c r="L440" s="128"/>
      <x:c r="M440" s="681"/>
      <x:c r="N440" s="56">
        <x:f t="shared" si="19"/>
        <x:v>0</x:v>
      </x:c>
    </x:row>
    <x:row r="441" spans="1:14">
      <x:c r="A441" s="57">
        <x:v>28</x:v>
      </x:c>
      <x:c r="C441" s="115">
        <x:v>5</x:v>
      </x:c>
      <x:c r="D441" s="21"/>
      <x:c r="E441" s="209"/>
      <x:c r="F441"/>
      <x:c r="I441" s="128"/>
      <x:c r="J441" s="128"/>
      <x:c r="K441" s="23"/>
      <x:c r="L441" s="128"/>
      <x:c r="M441" s="681"/>
      <x:c r="N441" s="56">
        <x:f t="shared" si="19"/>
        <x:v>0</x:v>
      </x:c>
    </x:row>
    <x:row r="442" spans="1:14">
      <x:c r="A442" s="57">
        <x:v>29</x:v>
      </x:c>
      <x:c r="C442" s="115">
        <x:v>5</x:v>
      </x:c>
      <x:c r="D442" s="21"/>
      <x:c r="E442" s="209"/>
      <x:c r="F442"/>
      <x:c r="I442" s="128"/>
      <x:c r="J442" s="128"/>
      <x:c r="K442" s="23"/>
      <x:c r="L442" s="128"/>
      <x:c r="M442" s="681"/>
      <x:c r="N442" s="56">
        <x:f t="shared" si="19"/>
        <x:v>0</x:v>
      </x:c>
    </x:row>
    <x:row r="443" spans="1:14">
      <x:c r="A443" s="57">
        <x:v>30</x:v>
      </x:c>
      <x:c r="C443" s="115">
        <x:v>5</x:v>
      </x:c>
      <x:c r="D443" s="21"/>
      <x:c r="E443" s="209"/>
      <x:c r="F443"/>
      <x:c r="I443" s="128"/>
      <x:c r="J443" s="128"/>
      <x:c r="K443" s="23"/>
      <x:c r="L443" s="128"/>
      <x:c r="M443" s="681"/>
      <x:c r="N443" s="56">
        <x:f t="shared" si="19"/>
        <x:v>0</x:v>
      </x:c>
    </x:row>
    <x:row r="444" spans="1:14">
      <x:c r="A444" s="57">
        <x:v>31</x:v>
      </x:c>
      <x:c r="C444" s="115">
        <x:v>5</x:v>
      </x:c>
      <x:c r="D444" s="21"/>
      <x:c r="E444" s="209"/>
      <x:c r="F444"/>
      <x:c r="I444" s="128"/>
      <x:c r="J444" s="128"/>
      <x:c r="K444" s="23"/>
      <x:c r="L444" s="128"/>
      <x:c r="M444" s="681"/>
      <x:c r="N444" s="56">
        <x:f t="shared" si="19"/>
        <x:v>0</x:v>
      </x:c>
    </x:row>
    <x:row r="445" spans="1:14">
      <x:c r="A445" s="57">
        <x:v>32</x:v>
      </x:c>
      <x:c r="C445" s="115">
        <x:v>5</x:v>
      </x:c>
      <x:c r="D445" s="21"/>
      <x:c r="E445" s="209"/>
      <x:c r="F445"/>
      <x:c r="I445" s="128"/>
      <x:c r="J445" s="128"/>
      <x:c r="K445" s="23"/>
      <x:c r="L445" s="128"/>
      <x:c r="M445" s="681"/>
      <x:c r="N445" s="56">
        <x:f t="shared" si="19"/>
        <x:v>0</x:v>
      </x:c>
    </x:row>
    <x:row r="446" spans="1:14">
      <x:c r="A446" s="57">
        <x:v>33</x:v>
      </x:c>
      <x:c r="C446" s="115">
        <x:v>5</x:v>
      </x:c>
      <x:c r="D446" s="21"/>
      <x:c r="E446" s="209"/>
      <x:c r="F446"/>
      <x:c r="I446" s="128"/>
      <x:c r="J446" s="128"/>
      <x:c r="K446" s="23"/>
      <x:c r="L446" s="128"/>
      <x:c r="M446" s="681"/>
      <x:c r="N446" s="56">
        <x:f t="shared" si="19"/>
        <x:v>0</x:v>
      </x:c>
    </x:row>
    <x:row r="447" spans="1:14">
      <x:c r="A447" s="57">
        <x:v>34</x:v>
      </x:c>
      <x:c r="C447" s="115">
        <x:v>5</x:v>
      </x:c>
      <x:c r="D447" s="21"/>
      <x:c r="E447" s="209"/>
      <x:c r="F447"/>
      <x:c r="I447" s="128"/>
      <x:c r="J447" s="128"/>
      <x:c r="K447" s="23"/>
      <x:c r="L447" s="128"/>
      <x:c r="M447" s="681"/>
      <x:c r="N447" s="56">
        <x:f t="shared" si="19"/>
        <x:v>0</x:v>
      </x:c>
    </x:row>
    <x:row r="448" spans="1:14">
      <x:c r="A448" s="57">
        <x:v>35</x:v>
      </x:c>
      <x:c r="C448" s="115">
        <x:v>5</x:v>
      </x:c>
      <x:c r="D448" s="21"/>
      <x:c r="E448" s="209"/>
      <x:c r="F448"/>
      <x:c r="I448" s="128"/>
      <x:c r="J448" s="128"/>
      <x:c r="K448" s="23"/>
      <x:c r="L448" s="128"/>
      <x:c r="M448" s="681"/>
      <x:c r="N448" s="56">
        <x:f t="shared" si="19"/>
        <x:v>0</x:v>
      </x:c>
    </x:row>
    <x:row r="449" spans="1:14">
      <x:c r="A449" s="57">
        <x:v>36</x:v>
      </x:c>
      <x:c r="C449" s="115">
        <x:v>5</x:v>
      </x:c>
      <x:c r="D449" s="21"/>
      <x:c r="E449" s="209"/>
      <x:c r="F449"/>
      <x:c r="I449" s="128"/>
      <x:c r="J449" s="128"/>
      <x:c r="K449" s="23"/>
      <x:c r="L449" s="128"/>
      <x:c r="M449" s="681"/>
      <x:c r="N449" s="56">
        <x:f t="shared" si="19"/>
        <x:v>0</x:v>
      </x:c>
    </x:row>
    <x:row r="450" spans="1:14">
      <x:c r="A450" s="57">
        <x:v>37</x:v>
      </x:c>
      <x:c r="C450" s="115">
        <x:v>5</x:v>
      </x:c>
      <x:c r="D450" s="21"/>
      <x:c r="E450" s="209"/>
      <x:c r="F450"/>
      <x:c r="I450" s="128"/>
      <x:c r="J450" s="128"/>
      <x:c r="K450" s="23"/>
      <x:c r="L450" s="128"/>
      <x:c r="M450" s="37"/>
      <x:c r="N450" s="56">
        <x:f t="shared" si="19"/>
        <x:v>0</x:v>
      </x:c>
    </x:row>
    <x:row r="451" spans="1:14">
      <x:c r="A451" s="57">
        <x:v>38</x:v>
      </x:c>
      <x:c r="C451" s="115">
        <x:v>5</x:v>
      </x:c>
      <x:c r="D451" s="21"/>
      <x:c r="E451" s="209"/>
      <x:c r="F451"/>
      <x:c r="I451" s="128"/>
      <x:c r="J451" s="128"/>
      <x:c r="K451" s="128"/>
      <x:c r="L451" s="128"/>
      <x:c r="M451" s="128"/>
      <x:c r="N451" s="56">
        <x:f t="shared" si="19"/>
        <x:v>0</x:v>
      </x:c>
    </x:row>
    <x:row r="452" spans="1:14">
      <x:c r="A452" s="57">
        <x:v>39</x:v>
      </x:c>
      <x:c r="C452" s="115">
        <x:v>5</x:v>
      </x:c>
      <x:c r="D452" s="21"/>
      <x:c r="E452" s="209"/>
      <x:c r="F452"/>
      <x:c r="I452" s="128"/>
      <x:c r="J452" s="128"/>
      <x:c r="K452" s="128"/>
      <x:c r="L452" s="128"/>
      <x:c r="M452" s="128"/>
      <x:c r="N452" s="56">
        <x:f t="shared" si="19"/>
        <x:v>0</x:v>
      </x:c>
    </x:row>
    <x:row r="453" spans="1:14">
      <x:c r="A453" s="57">
        <x:v>40</x:v>
      </x:c>
      <x:c r="C453" s="115">
        <x:v>5</x:v>
      </x:c>
      <x:c r="D453" s="21"/>
      <x:c r="E453" s="209"/>
      <x:c r="F453"/>
      <x:c r="I453" s="128"/>
      <x:c r="J453" s="128"/>
      <x:c r="K453" s="128"/>
      <x:c r="L453" s="128"/>
      <x:c r="M453" s="128"/>
      <x:c r="N453" s="56">
        <x:f t="shared" si="19"/>
        <x:v>0</x:v>
      </x:c>
    </x:row>
    <x:row r="454" spans="1:14">
      <x:c r="A454" s="57">
        <x:v>41</x:v>
      </x:c>
      <x:c r="C454" s="115">
        <x:v>5</x:v>
      </x:c>
      <x:c r="D454" s="21"/>
      <x:c r="E454" s="209"/>
      <x:c r="F454"/>
      <x:c r="I454" s="128"/>
      <x:c r="J454" s="128"/>
      <x:c r="K454" s="128"/>
      <x:c r="L454" s="128"/>
      <x:c r="M454" s="128"/>
      <x:c r="N454" s="56">
        <x:f t="shared" si="19"/>
        <x:v>0</x:v>
      </x:c>
    </x:row>
    <x:row r="455" spans="1:14">
      <x:c r="A455" s="57">
        <x:v>42</x:v>
      </x:c>
      <x:c r="C455" s="115">
        <x:v>5</x:v>
      </x:c>
      <x:c r="D455" s="21"/>
      <x:c r="E455" s="209"/>
      <x:c r="F455"/>
      <x:c r="I455" s="128"/>
      <x:c r="J455" s="128"/>
      <x:c r="K455" s="128"/>
      <x:c r="L455" s="128"/>
      <x:c r="M455" s="128"/>
      <x:c r="N455" s="56">
        <x:f t="shared" si="19"/>
        <x:v>0</x:v>
      </x:c>
    </x:row>
    <x:row r="456" spans="1:14">
      <x:c r="A456" s="57">
        <x:v>43</x:v>
      </x:c>
      <x:c r="C456" s="115">
        <x:v>5</x:v>
      </x:c>
      <x:c r="D456" s="21"/>
      <x:c r="E456" s="209"/>
      <x:c r="F456"/>
      <x:c r="I456" s="128"/>
      <x:c r="J456" s="128"/>
      <x:c r="K456" s="128"/>
      <x:c r="L456" s="128"/>
      <x:c r="M456" s="128"/>
      <x:c r="N456" s="56">
        <x:f t="shared" si="19"/>
        <x:v>0</x:v>
      </x:c>
    </x:row>
    <x:row r="457" spans="1:14">
      <x:c r="A457" s="57">
        <x:v>44</x:v>
      </x:c>
      <x:c r="C457" s="115">
        <x:v>5</x:v>
      </x:c>
      <x:c r="D457" s="21"/>
      <x:c r="E457" s="209"/>
      <x:c r="F457"/>
      <x:c r="I457" s="128"/>
      <x:c r="J457" s="128"/>
      <x:c r="K457" s="128"/>
      <x:c r="L457" s="128"/>
      <x:c r="M457" s="128"/>
      <x:c r="N457" s="56">
        <x:f t="shared" si="19"/>
        <x:v>0</x:v>
      </x:c>
    </x:row>
    <x:row r="458" spans="1:14">
      <x:c r="A458" s="57">
        <x:v>45</x:v>
      </x:c>
      <x:c r="C458" s="115">
        <x:v>5</x:v>
      </x:c>
      <x:c r="D458" s="21"/>
      <x:c r="E458" s="209"/>
      <x:c r="F458"/>
      <x:c r="I458" s="128"/>
      <x:c r="J458" s="128"/>
      <x:c r="K458" s="128"/>
      <x:c r="L458" s="128"/>
      <x:c r="M458" s="128"/>
      <x:c r="N458" s="56">
        <x:f t="shared" si="19"/>
        <x:v>0</x:v>
      </x:c>
    </x:row>
    <x:row r="459" spans="1:14">
      <x:c r="A459" s="57">
        <x:v>46</x:v>
      </x:c>
      <x:c r="C459" s="115">
        <x:v>5</x:v>
      </x:c>
      <x:c r="D459" s="21"/>
      <x:c r="E459" s="209"/>
      <x:c r="F459"/>
      <x:c r="I459" s="128"/>
      <x:c r="J459" s="128"/>
      <x:c r="K459" s="128"/>
      <x:c r="L459" s="128"/>
      <x:c r="M459" s="128"/>
      <x:c r="N459" s="56">
        <x:f t="shared" si="19"/>
        <x:v>0</x:v>
      </x:c>
    </x:row>
    <x:row r="460" spans="1:14">
      <x:c r="A460" s="57">
        <x:v>47</x:v>
      </x:c>
      <x:c r="C460" s="115">
        <x:v>5</x:v>
      </x:c>
      <x:c r="D460" s="21"/>
      <x:c r="E460" s="209"/>
      <x:c r="F460"/>
      <x:c r="I460" s="128"/>
      <x:c r="J460" s="128"/>
      <x:c r="K460" s="128"/>
      <x:c r="L460" s="128"/>
      <x:c r="M460" s="128"/>
      <x:c r="N460" s="56">
        <x:f t="shared" si="19"/>
        <x:v>0</x:v>
      </x:c>
    </x:row>
    <x:row r="461" spans="1:14">
      <x:c r="A461" s="57">
        <x:v>48</x:v>
      </x:c>
      <x:c r="C461" s="115">
        <x:v>5</x:v>
      </x:c>
      <x:c r="D461" s="21"/>
      <x:c r="E461" s="209"/>
      <x:c r="F461"/>
      <x:c r="I461" s="128"/>
      <x:c r="J461" s="128"/>
      <x:c r="K461" s="128"/>
      <x:c r="L461" s="128"/>
      <x:c r="M461" s="128"/>
      <x:c r="N461" s="56">
        <x:f t="shared" si="19"/>
        <x:v>0</x:v>
      </x:c>
    </x:row>
    <x:row r="462" spans="1:14">
      <x:c r="A462" s="57">
        <x:v>49</x:v>
      </x:c>
      <x:c r="C462" s="115">
        <x:v>5</x:v>
      </x:c>
      <x:c r="D462" s="21"/>
      <x:c r="E462" s="209"/>
      <x:c r="F462"/>
      <x:c r="I462" s="128"/>
      <x:c r="J462" s="128"/>
      <x:c r="K462" s="128"/>
      <x:c r="L462" s="128"/>
      <x:c r="M462" s="128"/>
      <x:c r="N462" s="56">
        <x:f t="shared" si="19"/>
        <x:v>0</x:v>
      </x:c>
    </x:row>
    <x:row r="463" spans="1:14">
      <x:c r="A463" s="57">
        <x:v>50</x:v>
      </x:c>
      <x:c r="C463" s="115">
        <x:v>5</x:v>
      </x:c>
      <x:c r="D463" s="21"/>
      <x:c r="E463" s="209"/>
      <x:c r="F463"/>
      <x:c r="I463" s="128"/>
      <x:c r="J463" s="128"/>
      <x:c r="K463" s="128"/>
      <x:c r="L463" s="128"/>
      <x:c r="M463" s="128"/>
      <x:c r="N463" s="56">
        <x:f t="shared" si="19"/>
        <x:v>0</x:v>
      </x:c>
    </x:row>
    <x:row r="464" spans="1:14">
      <x:c r="A464" s="57">
        <x:v>51</x:v>
      </x:c>
      <x:c r="C464" s="115">
        <x:v>5</x:v>
      </x:c>
      <x:c r="D464" s="21"/>
      <x:c r="E464" s="209"/>
      <x:c r="F464"/>
      <x:c r="I464" s="128"/>
      <x:c r="J464" s="128"/>
      <x:c r="K464" s="128"/>
      <x:c r="L464" s="128"/>
      <x:c r="M464" s="128"/>
      <x:c r="N464" s="56">
        <x:f t="shared" si="19"/>
        <x:v>0</x:v>
      </x:c>
    </x:row>
    <x:row r="465" spans="1:14">
      <x:c r="A465" s="57">
        <x:v>52</x:v>
      </x:c>
      <x:c r="C465" s="115">
        <x:v>5</x:v>
      </x:c>
      <x:c r="D465" s="21"/>
      <x:c r="E465" s="209"/>
      <x:c r="F465"/>
      <x:c r="I465" s="128"/>
      <x:c r="J465" s="128"/>
      <x:c r="K465" s="128"/>
      <x:c r="L465" s="128"/>
      <x:c r="M465" s="128"/>
      <x:c r="N465" s="56">
        <x:f t="shared" si="19"/>
        <x:v>0</x:v>
      </x:c>
    </x:row>
    <x:row r="466" spans="1:14">
      <x:c r="A466" s="57">
        <x:v>53</x:v>
      </x:c>
      <x:c r="C466" s="115">
        <x:v>5</x:v>
      </x:c>
      <x:c r="D466" s="21"/>
      <x:c r="E466" s="209"/>
      <x:c r="F466"/>
      <x:c r="I466" s="128"/>
      <x:c r="J466" s="128"/>
      <x:c r="K466" s="128"/>
      <x:c r="L466" s="128"/>
      <x:c r="M466" s="128"/>
      <x:c r="N466" s="56">
        <x:f t="shared" si="19"/>
        <x:v>0</x:v>
      </x:c>
    </x:row>
    <x:row r="467" spans="1:14">
      <x:c r="A467" s="57">
        <x:v>54</x:v>
      </x:c>
      <x:c r="C467" s="115">
        <x:v>5</x:v>
      </x:c>
      <x:c r="D467" s="21"/>
      <x:c r="E467" s="209"/>
      <x:c r="F467"/>
      <x:c r="I467" s="128"/>
      <x:c r="J467" s="128"/>
      <x:c r="K467" s="128"/>
      <x:c r="L467" s="128"/>
      <x:c r="M467" s="128"/>
      <x:c r="N467" s="56">
        <x:f t="shared" si="19"/>
        <x:v>0</x:v>
      </x:c>
    </x:row>
    <x:row r="468" spans="1:14">
      <x:c r="A468" s="57">
        <x:v>55</x:v>
      </x:c>
      <x:c r="C468" s="115">
        <x:v>5</x:v>
      </x:c>
      <x:c r="D468" s="21"/>
      <x:c r="E468" s="209"/>
      <x:c r="F468"/>
      <x:c r="I468" s="128"/>
      <x:c r="J468" s="128"/>
      <x:c r="K468" s="128"/>
      <x:c r="L468" s="128"/>
      <x:c r="M468" s="128"/>
      <x:c r="N468" s="56">
        <x:f t="shared" si="19"/>
        <x:v>0</x:v>
      </x:c>
    </x:row>
    <x:row r="469" spans="1:14">
      <x:c r="A469" s="57">
        <x:v>56</x:v>
      </x:c>
      <x:c r="C469" s="115">
        <x:v>5</x:v>
      </x:c>
      <x:c r="D469" s="21"/>
      <x:c r="E469" s="209"/>
      <x:c r="F469"/>
      <x:c r="I469" s="128"/>
      <x:c r="J469" s="128"/>
      <x:c r="K469" s="128"/>
      <x:c r="L469" s="128"/>
      <x:c r="M469" s="128"/>
      <x:c r="N469" s="56">
        <x:f t="shared" si="19"/>
        <x:v>0</x:v>
      </x:c>
    </x:row>
    <x:row r="470" spans="1:14">
      <x:c r="A470" s="57">
        <x:v>57</x:v>
      </x:c>
      <x:c r="C470" s="115">
        <x:v>5</x:v>
      </x:c>
      <x:c r="D470" s="21"/>
      <x:c r="E470" s="209"/>
      <x:c r="F470"/>
      <x:c r="I470" s="128"/>
      <x:c r="J470" s="128"/>
      <x:c r="K470" s="128"/>
      <x:c r="L470" s="128"/>
      <x:c r="M470" s="128"/>
      <x:c r="N470" s="56">
        <x:f t="shared" si="19"/>
        <x:v>0</x:v>
      </x:c>
    </x:row>
    <x:row r="471" spans="1:14">
      <x:c r="A471" s="57">
        <x:v>58</x:v>
      </x:c>
      <x:c r="C471" s="115">
        <x:v>5</x:v>
      </x:c>
      <x:c r="D471" s="21"/>
      <x:c r="E471" s="209"/>
      <x:c r="F471"/>
      <x:c r="J471" s="57"/>
      <x:c r="K471" s="57"/>
      <x:c r="L471" s="57"/>
      <x:c r="M471" s="57"/>
      <x:c r="N471" s="56">
        <x:f t="shared" si="19"/>
        <x:v>0</x:v>
      </x:c>
    </x:row>
    <x:row r="472" spans="1:14">
      <x:c r="A472" s="57">
        <x:v>59</x:v>
      </x:c>
      <x:c r="C472" s="115">
        <x:v>5</x:v>
      </x:c>
      <x:c r="D472" s="21"/>
      <x:c r="E472" s="209"/>
      <x:c r="F472"/>
      <x:c r="J472" s="57"/>
      <x:c r="K472" s="57"/>
      <x:c r="L472" s="57"/>
      <x:c r="M472" s="57"/>
      <x:c r="N472" s="56">
        <x:f t="shared" si="19"/>
        <x:v>0</x:v>
      </x:c>
    </x:row>
    <x:row r="473" spans="1:14">
      <x:c r="A473" s="57">
        <x:v>60</x:v>
      </x:c>
      <x:c r="C473" s="115">
        <x:v>5</x:v>
      </x:c>
      <x:c r="D473" s="21"/>
      <x:c r="E473" s="209"/>
      <x:c r="F473"/>
      <x:c r="J473" s="57"/>
      <x:c r="K473" s="57"/>
      <x:c r="L473" s="57"/>
      <x:c r="M473" s="57"/>
      <x:c r="N473" s="56">
        <x:f t="shared" si="19"/>
        <x:v>0</x:v>
      </x:c>
    </x:row>
    <x:row r="474" spans="1:14">
      <x:c r="A474" s="57">
        <x:v>61</x:v>
      </x:c>
      <x:c r="C474" s="115">
        <x:v>5</x:v>
      </x:c>
      <x:c r="D474" s="21"/>
      <x:c r="E474" s="209"/>
      <x:c r="F474"/>
      <x:c r="J474" s="57"/>
      <x:c r="K474" s="57"/>
      <x:c r="L474" s="57"/>
      <x:c r="M474" s="57"/>
      <x:c r="N474" s="56">
        <x:f t="shared" si="19"/>
        <x:v>0</x:v>
      </x:c>
    </x:row>
    <x:row r="475" spans="1:14">
      <x:c r="A475" s="57">
        <x:v>62</x:v>
      </x:c>
      <x:c r="C475" s="115">
        <x:v>5</x:v>
      </x:c>
      <x:c r="D475" s="21"/>
      <x:c r="E475" s="209"/>
      <x:c r="F475"/>
      <x:c r="J475" s="57"/>
      <x:c r="K475" s="57"/>
      <x:c r="L475" s="57"/>
      <x:c r="M475" s="57"/>
      <x:c r="N475" s="56">
        <x:f t="shared" si="19"/>
        <x:v>0</x:v>
      </x:c>
    </x:row>
    <x:row r="476" spans="1:14">
      <x:c r="A476" s="57">
        <x:v>63</x:v>
      </x:c>
      <x:c r="C476" s="115">
        <x:v>5</x:v>
      </x:c>
      <x:c r="D476" s="21"/>
      <x:c r="E476" s="209"/>
      <x:c r="F476"/>
      <x:c r="J476" s="57"/>
      <x:c r="K476" s="57"/>
      <x:c r="L476" s="57"/>
      <x:c r="M476" s="57"/>
      <x:c r="N476" s="56">
        <x:f t="shared" si="19"/>
        <x:v>0</x:v>
      </x:c>
    </x:row>
    <x:row r="477" spans="1:14">
      <x:c r="A477" s="57">
        <x:v>64</x:v>
      </x:c>
      <x:c r="C477" s="115">
        <x:v>5</x:v>
      </x:c>
      <x:c r="D477" s="21"/>
      <x:c r="E477" s="209"/>
      <x:c r="F477"/>
      <x:c r="J477" s="57"/>
      <x:c r="K477" s="57"/>
      <x:c r="L477" s="57"/>
      <x:c r="M477" s="57"/>
      <x:c r="N477" s="56">
        <x:f t="shared" si="19"/>
        <x:v>0</x:v>
      </x:c>
    </x:row>
    <x:row r="478" spans="1:14">
      <x:c r="A478" s="57">
        <x:v>65</x:v>
      </x:c>
      <x:c r="C478" s="115">
        <x:v>5</x:v>
      </x:c>
      <x:c r="D478" s="21"/>
      <x:c r="E478" s="209"/>
      <x:c r="F478"/>
      <x:c r="J478" s="57"/>
      <x:c r="K478" s="57"/>
      <x:c r="L478" s="57"/>
      <x:c r="M478" s="57"/>
      <x:c r="N478" s="56">
        <x:f t="shared" si="19"/>
        <x:v>0</x:v>
      </x:c>
    </x:row>
    <x:row r="479" spans="1:14">
      <x:c r="A479" s="57">
        <x:v>66</x:v>
      </x:c>
      <x:c r="C479" s="115">
        <x:v>5</x:v>
      </x:c>
      <x:c r="D479" s="21"/>
      <x:c r="E479" s="209"/>
      <x:c r="F479"/>
      <x:c r="J479" s="57"/>
      <x:c r="K479" s="57"/>
      <x:c r="L479" s="57"/>
      <x:c r="M479" s="57"/>
      <x:c r="N479" s="56">
        <x:f t="shared" si="19"/>
        <x:v>0</x:v>
      </x:c>
    </x:row>
    <x:row r="480" spans="1:14">
      <x:c r="A480" s="57">
        <x:v>67</x:v>
      </x:c>
      <x:c r="C480" s="115">
        <x:v>5</x:v>
      </x:c>
      <x:c r="D480" s="21"/>
      <x:c r="E480" s="209"/>
      <x:c r="F480"/>
      <x:c r="J480" s="57"/>
      <x:c r="K480" s="57"/>
      <x:c r="L480" s="57"/>
      <x:c r="M480" s="57"/>
      <x:c r="N480" s="56">
        <x:f t="shared" ref="N480:N513" si="20">SUM(G480,J480:M480)-H480-I480</x:f>
        <x:v>0</x:v>
      </x:c>
    </x:row>
    <x:row r="481" spans="1:14">
      <x:c r="A481" s="57">
        <x:v>68</x:v>
      </x:c>
      <x:c r="C481" s="115">
        <x:v>5</x:v>
      </x:c>
      <x:c r="D481" s="21"/>
      <x:c r="E481" s="209"/>
      <x:c r="F481"/>
      <x:c r="J481" s="57"/>
      <x:c r="K481" s="57"/>
      <x:c r="L481" s="57"/>
      <x:c r="M481" s="57"/>
      <x:c r="N481" s="56">
        <x:f t="shared" si="20"/>
        <x:v>0</x:v>
      </x:c>
    </x:row>
    <x:row r="482" spans="1:14">
      <x:c r="A482" s="57">
        <x:v>69</x:v>
      </x:c>
      <x:c r="C482" s="115">
        <x:v>5</x:v>
      </x:c>
      <x:c r="D482" s="679"/>
      <x:c r="E482" s="680"/>
      <x:c r="F482" s="127"/>
      <x:c r="G482" s="128"/>
      <x:c r="H482" s="128"/>
      <x:c r="J482" s="57"/>
      <x:c r="K482" s="57"/>
      <x:c r="L482" s="57"/>
      <x:c r="M482" s="57"/>
      <x:c r="N482" s="56">
        <x:f t="shared" si="20"/>
        <x:v>0</x:v>
      </x:c>
    </x:row>
    <x:row r="483" spans="1:14">
      <x:c r="A483" s="57">
        <x:v>70</x:v>
      </x:c>
      <x:c r="C483" s="115">
        <x:v>5</x:v>
      </x:c>
      <x:c r="D483" s="679"/>
      <x:c r="E483" s="680"/>
      <x:c r="F483" s="127"/>
      <x:c r="G483" s="128"/>
      <x:c r="H483" s="128"/>
      <x:c r="J483" s="57"/>
      <x:c r="K483" s="57"/>
      <x:c r="L483" s="57"/>
      <x:c r="M483" s="57"/>
      <x:c r="N483" s="56">
        <x:f t="shared" si="20"/>
        <x:v>0</x:v>
      </x:c>
    </x:row>
    <x:row r="484" spans="1:14">
      <x:c r="A484" s="57">
        <x:v>71</x:v>
      </x:c>
      <x:c r="C484" s="115">
        <x:v>5</x:v>
      </x:c>
      <x:c r="D484" s="679"/>
      <x:c r="E484" s="680"/>
      <x:c r="F484" s="127"/>
      <x:c r="G484" s="128"/>
      <x:c r="H484" s="128"/>
      <x:c r="J484" s="57"/>
      <x:c r="K484" s="57"/>
      <x:c r="L484" s="57"/>
      <x:c r="M484" s="57"/>
      <x:c r="N484" s="56">
        <x:f t="shared" si="20"/>
        <x:v>0</x:v>
      </x:c>
    </x:row>
    <x:row r="485" spans="1:14">
      <x:c r="A485" s="57">
        <x:v>72</x:v>
      </x:c>
      <x:c r="C485" s="115">
        <x:v>5</x:v>
      </x:c>
      <x:c r="D485" s="679"/>
      <x:c r="E485" s="680"/>
      <x:c r="F485" s="127"/>
      <x:c r="G485" s="128"/>
      <x:c r="H485" s="128"/>
      <x:c r="J485" s="57"/>
      <x:c r="K485" s="57"/>
      <x:c r="L485" s="57"/>
      <x:c r="M485" s="57"/>
      <x:c r="N485" s="56">
        <x:f t="shared" si="20"/>
        <x:v>0</x:v>
      </x:c>
    </x:row>
    <x:row r="486" spans="1:14">
      <x:c r="A486" s="57">
        <x:v>73</x:v>
      </x:c>
      <x:c r="C486" s="115">
        <x:v>5</x:v>
      </x:c>
      <x:c r="D486" s="679"/>
      <x:c r="E486" s="680"/>
      <x:c r="F486" s="127"/>
      <x:c r="G486" s="128"/>
      <x:c r="H486" s="128"/>
      <x:c r="J486" s="57"/>
      <x:c r="K486" s="57"/>
      <x:c r="L486" s="57"/>
      <x:c r="M486" s="57"/>
      <x:c r="N486" s="56">
        <x:f t="shared" si="20"/>
        <x:v>0</x:v>
      </x:c>
    </x:row>
    <x:row r="487" spans="1:14">
      <x:c r="A487" s="57">
        <x:v>74</x:v>
      </x:c>
      <x:c r="C487" s="115">
        <x:v>5</x:v>
      </x:c>
      <x:c r="D487" s="679"/>
      <x:c r="E487" s="680"/>
      <x:c r="F487" s="127"/>
      <x:c r="G487" s="128"/>
      <x:c r="H487" s="128"/>
      <x:c r="J487" s="57"/>
      <x:c r="K487" s="57"/>
      <x:c r="L487" s="57"/>
      <x:c r="M487" s="57"/>
      <x:c r="N487" s="56">
        <x:f t="shared" si="20"/>
        <x:v>0</x:v>
      </x:c>
    </x:row>
    <x:row r="488" spans="1:14">
      <x:c r="A488" s="57">
        <x:v>75</x:v>
      </x:c>
      <x:c r="C488" s="115">
        <x:v>5</x:v>
      </x:c>
      <x:c r="D488" s="679"/>
      <x:c r="E488" s="680"/>
      <x:c r="F488" s="127"/>
      <x:c r="G488" s="128"/>
      <x:c r="H488" s="128"/>
      <x:c r="J488" s="57"/>
      <x:c r="K488" s="57"/>
      <x:c r="L488" s="57"/>
      <x:c r="M488" s="57"/>
      <x:c r="N488" s="56">
        <x:f t="shared" si="20"/>
        <x:v>0</x:v>
      </x:c>
    </x:row>
    <x:row r="489" spans="1:14">
      <x:c r="A489" s="57">
        <x:v>76</x:v>
      </x:c>
      <x:c r="C489" s="115">
        <x:v>5</x:v>
      </x:c>
      <x:c r="D489" s="679"/>
      <x:c r="E489" s="680"/>
      <x:c r="F489" s="127"/>
      <x:c r="G489" s="128"/>
      <x:c r="H489" s="128"/>
      <x:c r="J489" s="57"/>
      <x:c r="K489" s="57"/>
      <x:c r="L489" s="57"/>
      <x:c r="M489" s="57"/>
      <x:c r="N489" s="56">
        <x:f t="shared" si="20"/>
        <x:v>0</x:v>
      </x:c>
    </x:row>
    <x:row r="490" spans="1:14">
      <x:c r="A490" s="57">
        <x:v>77</x:v>
      </x:c>
      <x:c r="C490" s="115">
        <x:v>5</x:v>
      </x:c>
      <x:c r="D490" s="679"/>
      <x:c r="E490" s="680"/>
      <x:c r="F490" s="127"/>
      <x:c r="G490" s="128"/>
      <x:c r="H490" s="128"/>
      <x:c r="J490" s="57"/>
      <x:c r="K490" s="57"/>
      <x:c r="L490" s="57"/>
      <x:c r="M490" s="57"/>
      <x:c r="N490" s="56">
        <x:f t="shared" si="20"/>
        <x:v>0</x:v>
      </x:c>
    </x:row>
    <x:row r="491" spans="1:14">
      <x:c r="A491" s="57">
        <x:v>78</x:v>
      </x:c>
      <x:c r="C491" s="115">
        <x:v>5</x:v>
      </x:c>
      <x:c r="D491" s="680"/>
      <x:c r="E491" s="680"/>
      <x:c r="F491" s="127"/>
      <x:c r="G491" s="128"/>
      <x:c r="H491" s="128"/>
      <x:c r="J491" s="57"/>
      <x:c r="K491" s="57"/>
      <x:c r="L491" s="57"/>
      <x:c r="M491" s="57"/>
      <x:c r="N491" s="56">
        <x:f t="shared" si="20"/>
        <x:v>0</x:v>
      </x:c>
    </x:row>
    <x:row r="492" spans="1:14">
      <x:c r="A492" s="57">
        <x:v>79</x:v>
      </x:c>
      <x:c r="C492" s="115">
        <x:v>5</x:v>
      </x:c>
      <x:c r="D492" s="680"/>
      <x:c r="E492" s="680"/>
      <x:c r="F492" s="127"/>
      <x:c r="G492" s="128"/>
      <x:c r="H492" s="128"/>
      <x:c r="J492" s="57"/>
      <x:c r="K492" s="57"/>
      <x:c r="L492" s="57"/>
      <x:c r="M492" s="57"/>
      <x:c r="N492" s="56">
        <x:f t="shared" si="20"/>
        <x:v>0</x:v>
      </x:c>
    </x:row>
    <x:row r="493" spans="1:14">
      <x:c r="A493" s="57">
        <x:v>80</x:v>
      </x:c>
      <x:c r="C493" s="115">
        <x:v>5</x:v>
      </x:c>
      <x:c r="D493" s="680"/>
      <x:c r="E493" s="680"/>
      <x:c r="F493" s="127"/>
      <x:c r="G493" s="128"/>
      <x:c r="H493" s="128"/>
      <x:c r="J493" s="57"/>
      <x:c r="K493" s="57"/>
      <x:c r="L493" s="57"/>
      <x:c r="M493" s="57"/>
      <x:c r="N493" s="56">
        <x:f t="shared" si="20"/>
        <x:v>0</x:v>
      </x:c>
    </x:row>
    <x:row r="494" spans="1:14">
      <x:c r="A494" s="57">
        <x:v>81</x:v>
      </x:c>
      <x:c r="C494" s="115">
        <x:v>5</x:v>
      </x:c>
      <x:c r="D494" s="680"/>
      <x:c r="E494" s="680"/>
      <x:c r="F494" s="127"/>
      <x:c r="G494" s="128"/>
      <x:c r="H494" s="128"/>
      <x:c r="J494" s="57"/>
      <x:c r="K494" s="57"/>
      <x:c r="L494" s="57"/>
      <x:c r="M494" s="57"/>
      <x:c r="N494" s="56">
        <x:f t="shared" si="20"/>
        <x:v>0</x:v>
      </x:c>
    </x:row>
    <x:row r="495" spans="1:14">
      <x:c r="A495" s="57">
        <x:v>82</x:v>
      </x:c>
      <x:c r="C495" s="115">
        <x:v>5</x:v>
      </x:c>
      <x:c r="D495" s="680"/>
      <x:c r="E495" s="680"/>
      <x:c r="F495" s="127"/>
      <x:c r="G495" s="128"/>
      <x:c r="H495" s="128"/>
      <x:c r="J495" s="57"/>
      <x:c r="K495" s="57"/>
      <x:c r="L495" s="57"/>
      <x:c r="M495" s="57"/>
      <x:c r="N495" s="56">
        <x:f t="shared" si="20"/>
        <x:v>0</x:v>
      </x:c>
    </x:row>
    <x:row r="496" spans="1:14">
      <x:c r="A496" s="57">
        <x:v>83</x:v>
      </x:c>
      <x:c r="C496" s="115">
        <x:v>5</x:v>
      </x:c>
      <x:c r="D496" s="209"/>
      <x:c r="E496" s="209"/>
      <x:c r="F496"/>
      <x:c r="J496" s="57"/>
      <x:c r="K496" s="57"/>
      <x:c r="L496" s="57"/>
      <x:c r="M496" s="57"/>
      <x:c r="N496" s="56">
        <x:f t="shared" si="20"/>
        <x:v>0</x:v>
      </x:c>
    </x:row>
    <x:row r="497" spans="1:14">
      <x:c r="A497" s="57">
        <x:v>84</x:v>
      </x:c>
      <x:c r="C497" s="115">
        <x:v>5</x:v>
      </x:c>
      <x:c r="D497" s="209"/>
      <x:c r="E497" s="209"/>
      <x:c r="F497"/>
      <x:c r="J497" s="57"/>
      <x:c r="K497" s="57"/>
      <x:c r="L497" s="57"/>
      <x:c r="M497" s="57"/>
      <x:c r="N497" s="56">
        <x:f t="shared" si="20"/>
        <x:v>0</x:v>
      </x:c>
    </x:row>
    <x:row r="498" spans="1:14">
      <x:c r="A498" s="57">
        <x:v>85</x:v>
      </x:c>
      <x:c r="C498" s="115">
        <x:v>5</x:v>
      </x:c>
      <x:c r="D498" s="209"/>
      <x:c r="E498" s="209"/>
      <x:c r="F498"/>
      <x:c r="J498" s="57"/>
      <x:c r="K498" s="57"/>
      <x:c r="L498" s="57"/>
      <x:c r="M498" s="57"/>
      <x:c r="N498" s="56">
        <x:f t="shared" si="20"/>
        <x:v>0</x:v>
      </x:c>
    </x:row>
    <x:row r="499" spans="1:14">
      <x:c r="A499" s="57">
        <x:v>86</x:v>
      </x:c>
      <x:c r="C499" s="115">
        <x:v>5</x:v>
      </x:c>
      <x:c r="D499" s="209"/>
      <x:c r="E499" s="209"/>
      <x:c r="F499"/>
      <x:c r="J499" s="57"/>
      <x:c r="K499" s="57"/>
      <x:c r="L499" s="57"/>
      <x:c r="M499" s="57"/>
      <x:c r="N499" s="56">
        <x:f t="shared" si="20"/>
        <x:v>0</x:v>
      </x:c>
    </x:row>
    <x:row r="500" spans="1:14">
      <x:c r="A500" s="57">
        <x:v>87</x:v>
      </x:c>
      <x:c r="C500" s="115">
        <x:v>5</x:v>
      </x:c>
      <x:c r="D500" s="209"/>
      <x:c r="E500" s="209"/>
      <x:c r="F500"/>
      <x:c r="J500" s="57"/>
      <x:c r="K500" s="57"/>
      <x:c r="L500" s="57"/>
      <x:c r="M500" s="57"/>
      <x:c r="N500" s="56">
        <x:f t="shared" si="20"/>
        <x:v>0</x:v>
      </x:c>
    </x:row>
    <x:row r="501" spans="1:14">
      <x:c r="A501" s="57">
        <x:v>88</x:v>
      </x:c>
      <x:c r="C501" s="115">
        <x:v>5</x:v>
      </x:c>
      <x:c r="D501" s="209"/>
      <x:c r="E501" s="209"/>
      <x:c r="F501"/>
      <x:c r="J501" s="57"/>
      <x:c r="K501" s="57"/>
      <x:c r="L501" s="57"/>
      <x:c r="M501" s="57"/>
      <x:c r="N501" s="56">
        <x:f t="shared" si="20"/>
        <x:v>0</x:v>
      </x:c>
    </x:row>
    <x:row r="502" spans="1:14">
      <x:c r="A502" s="57">
        <x:v>89</x:v>
      </x:c>
      <x:c r="C502" s="115">
        <x:v>5</x:v>
      </x:c>
      <x:c r="D502" s="209"/>
      <x:c r="E502" s="209"/>
      <x:c r="F502"/>
      <x:c r="J502" s="57"/>
      <x:c r="K502" s="57"/>
      <x:c r="L502" s="57"/>
      <x:c r="M502" s="57"/>
      <x:c r="N502" s="56">
        <x:f t="shared" si="20"/>
        <x:v>0</x:v>
      </x:c>
    </x:row>
    <x:row r="503" spans="1:14">
      <x:c r="A503" s="57">
        <x:v>90</x:v>
      </x:c>
      <x:c r="C503" s="115">
        <x:v>5</x:v>
      </x:c>
      <x:c r="D503" s="209"/>
      <x:c r="E503" s="209"/>
      <x:c r="F503"/>
      <x:c r="J503" s="57"/>
      <x:c r="K503" s="57"/>
      <x:c r="L503" s="57"/>
      <x:c r="M503" s="57"/>
      <x:c r="N503" s="56">
        <x:f t="shared" si="20"/>
        <x:v>0</x:v>
      </x:c>
    </x:row>
    <x:row r="504" spans="1:14">
      <x:c r="A504" s="57">
        <x:v>91</x:v>
      </x:c>
      <x:c r="C504" s="115">
        <x:v>5</x:v>
      </x:c>
      <x:c r="D504" s="209"/>
      <x:c r="E504" s="209"/>
      <x:c r="F504"/>
      <x:c r="J504" s="57"/>
      <x:c r="K504" s="57"/>
      <x:c r="L504" s="57"/>
      <x:c r="M504" s="57"/>
      <x:c r="N504" s="56">
        <x:f t="shared" si="20"/>
        <x:v>0</x:v>
      </x:c>
    </x:row>
    <x:row r="505" spans="1:14">
      <x:c r="A505" s="57">
        <x:v>92</x:v>
      </x:c>
      <x:c r="C505" s="115">
        <x:v>5</x:v>
      </x:c>
      <x:c r="D505" s="209"/>
      <x:c r="E505" s="209"/>
      <x:c r="F505"/>
      <x:c r="J505" s="57"/>
      <x:c r="K505" s="57"/>
      <x:c r="L505" s="57"/>
      <x:c r="M505" s="57"/>
      <x:c r="N505" s="56">
        <x:f t="shared" si="20"/>
        <x:v>0</x:v>
      </x:c>
    </x:row>
    <x:row r="506" spans="1:14">
      <x:c r="A506" s="57">
        <x:v>93</x:v>
      </x:c>
      <x:c r="C506" s="115">
        <x:v>5</x:v>
      </x:c>
      <x:c r="D506" s="209"/>
      <x:c r="E506" s="209"/>
      <x:c r="F506"/>
      <x:c r="J506" s="57"/>
      <x:c r="K506" s="57"/>
      <x:c r="L506" s="57"/>
      <x:c r="M506" s="57"/>
      <x:c r="N506" s="56">
        <x:f t="shared" si="20"/>
        <x:v>0</x:v>
      </x:c>
    </x:row>
    <x:row r="507" spans="1:14">
      <x:c r="A507" s="57">
        <x:v>94</x:v>
      </x:c>
      <x:c r="C507" s="115">
        <x:v>5</x:v>
      </x:c>
      <x:c r="D507" s="209"/>
      <x:c r="E507" s="209"/>
      <x:c r="F507"/>
      <x:c r="J507" s="57"/>
      <x:c r="K507" s="57"/>
      <x:c r="L507" s="57"/>
      <x:c r="M507" s="57"/>
      <x:c r="N507" s="56">
        <x:f t="shared" si="20"/>
        <x:v>0</x:v>
      </x:c>
    </x:row>
    <x:row r="508" spans="1:14">
      <x:c r="A508" s="57">
        <x:v>95</x:v>
      </x:c>
      <x:c r="C508" s="115">
        <x:v>5</x:v>
      </x:c>
      <x:c r="D508" s="209"/>
      <x:c r="E508" s="209"/>
      <x:c r="F508"/>
      <x:c r="J508" s="57"/>
      <x:c r="K508" s="57"/>
      <x:c r="L508" s="57"/>
      <x:c r="M508" s="57"/>
      <x:c r="N508" s="56">
        <x:f t="shared" si="20"/>
        <x:v>0</x:v>
      </x:c>
    </x:row>
    <x:row r="509" spans="1:14">
      <x:c r="A509" s="57">
        <x:v>96</x:v>
      </x:c>
      <x:c r="C509" s="115">
        <x:v>5</x:v>
      </x:c>
      <x:c r="D509" s="209"/>
      <x:c r="E509" s="209"/>
      <x:c r="F509"/>
      <x:c r="J509" s="57"/>
      <x:c r="K509" s="57"/>
      <x:c r="L509" s="57"/>
      <x:c r="M509" s="57"/>
      <x:c r="N509" s="56">
        <x:f t="shared" si="20"/>
        <x:v>0</x:v>
      </x:c>
    </x:row>
    <x:row r="510" spans="1:14">
      <x:c r="A510" s="57">
        <x:v>97</x:v>
      </x:c>
      <x:c r="C510" s="115">
        <x:v>5</x:v>
      </x:c>
      <x:c r="D510" s="209"/>
      <x:c r="E510" s="209"/>
      <x:c r="F510"/>
      <x:c r="J510" s="57"/>
      <x:c r="K510" s="57"/>
      <x:c r="L510" s="57"/>
      <x:c r="M510" s="57"/>
      <x:c r="N510" s="56">
        <x:f t="shared" si="20"/>
        <x:v>0</x:v>
      </x:c>
    </x:row>
    <x:row r="511" spans="1:14">
      <x:c r="A511" s="57">
        <x:v>98</x:v>
      </x:c>
      <x:c r="C511" s="115">
        <x:v>5</x:v>
      </x:c>
      <x:c r="D511" s="209"/>
      <x:c r="E511" s="209"/>
      <x:c r="F511"/>
      <x:c r="J511" s="57"/>
      <x:c r="K511" s="57"/>
      <x:c r="L511" s="57"/>
      <x:c r="M511" s="57"/>
      <x:c r="N511" s="56">
        <x:f t="shared" si="20"/>
        <x:v>0</x:v>
      </x:c>
    </x:row>
    <x:row r="512" spans="1:14">
      <x:c r="A512" s="57">
        <x:v>99</x:v>
      </x:c>
      <x:c r="C512" s="115">
        <x:v>5</x:v>
      </x:c>
      <x:c r="D512" s="209"/>
      <x:c r="E512" s="209"/>
      <x:c r="F512"/>
      <x:c r="J512" s="57"/>
      <x:c r="K512" s="57"/>
      <x:c r="L512" s="57"/>
      <x:c r="M512" s="57"/>
      <x:c r="N512" s="56">
        <x:f t="shared" si="20"/>
        <x:v>0</x:v>
      </x:c>
    </x:row>
    <x:row r="513" spans="1:14">
      <x:c r="A513" s="57">
        <x:v>100</x:v>
      </x:c>
      <x:c r="C513" s="115">
        <x:v>5</x:v>
      </x:c>
      <x:c r="D513" s="209"/>
      <x:c r="E513" s="209"/>
      <x:c r="F513"/>
      <x:c r="J513" s="57"/>
      <x:c r="K513" s="57"/>
      <x:c r="L513" s="57"/>
      <x:c r="M513" s="57"/>
      <x:c r="N513" s="56">
        <x:f t="shared" si="20"/>
        <x:v>0</x:v>
      </x:c>
    </x:row>
    <x:row r="514" spans="1:14" ht="17.25" thickBot="1">
      <x:c r="C514" s="86"/>
      <x:c r="D514" s="86"/>
      <x:c r="E514" s="87" t="s">
        <x:v>117</x:v>
      </x:c>
      <x:c r="F514" s="268"/>
      <x:c r="G514" s="269">
        <x:f t="shared" ref="G514:N514" si="21">SUM(G414:G513)</x:f>
        <x:v>0</x:v>
      </x:c>
      <x:c r="H514" s="269">
        <x:f t="shared" si="21"/>
        <x:v>0</x:v>
      </x:c>
      <x:c r="I514" s="269">
        <x:f t="shared" si="21"/>
        <x:v>0</x:v>
      </x:c>
      <x:c r="J514" s="269">
        <x:f t="shared" si="21"/>
        <x:v>0</x:v>
      </x:c>
      <x:c r="K514" s="269">
        <x:f t="shared" si="21"/>
        <x:v>0</x:v>
      </x:c>
      <x:c r="L514" s="269">
        <x:f t="shared" si="21"/>
        <x:v>0</x:v>
      </x:c>
      <x:c r="M514" s="269">
        <x:f t="shared" si="21"/>
        <x:v>0</x:v>
      </x:c>
      <x:c r="N514" s="89">
        <x:f t="shared" si="21"/>
        <x:v>0</x:v>
      </x:c>
    </x:row>
    <x:row r="515" spans="1:14"/>
    <x:row r="516" spans="1:14" ht="17.25" thickBot="1">
      <x:c r="H516" s="57">
        <x:v>5</x:v>
      </x:c>
      <x:c r="I516" s="57">
        <x:v>6</x:v>
      </x:c>
      <x:c r="J516">
        <x:v>7</x:v>
      </x:c>
      <x:c r="K516" s="57">
        <x:v>8</x:v>
      </x:c>
      <x:c r="L516" s="57">
        <x:v>9</x:v>
      </x:c>
      <x:c r="M516" s="57">
        <x:v>10</x:v>
      </x:c>
    </x:row>
    <x:row r="517" spans="1:14">
      <x:c r="C517" s="84" t="s">
        <x:v>120</x:v>
      </x:c>
      <x:c r="D517" s="84" t="s">
        <x:v>5</x:v>
      </x:c>
      <x:c r="E517" s="84" t="s">
        <x:v>7</x:v>
      </x:c>
      <x:c r="F517" s="84"/>
      <x:c r="G517" s="82" t="s">
        <x:v>142</x:v>
      </x:c>
      <x:c r="H517" s="82" t="s">
        <x:v>142</x:v>
      </x:c>
      <x:c r="I517" s="82" t="s">
        <x:v>142</x:v>
      </x:c>
      <x:c r="J517" s="82" t="s">
        <x:v>142</x:v>
      </x:c>
      <x:c r="K517" s="82" t="s">
        <x:v>150</x:v>
      </x:c>
      <x:c r="L517" s="82" t="s">
        <x:v>151</x:v>
      </x:c>
      <x:c r="M517" s="82" t="s">
        <x:v>152</x:v>
      </x:c>
      <x:c r="N517" s="82" t="s">
        <x:v>153</x:v>
      </x:c>
    </x:row>
    <x:row r="518" spans="1:14">
      <x:c r="A518" s="57">
        <x:v>1</x:v>
      </x:c>
      <x:c r="C518" s="115">
        <x:v>6</x:v>
      </x:c>
      <x:c r="D518" s="21"/>
      <x:c r="E518" s="21"/>
      <x:c r="F518" s="21"/>
      <x:c r="I518" s="128"/>
      <x:c r="J518" s="128"/>
      <x:c r="K518" s="128"/>
      <x:c r="L518" s="128"/>
      <x:c r="M518" s="23"/>
      <x:c r="N518" s="56">
        <x:f t="shared" ref="N518" si="22">SUM(G518,J518:M518)-H518-I518</x:f>
        <x:v>0</x:v>
      </x:c>
    </x:row>
    <x:row r="519" spans="1:14">
      <x:c r="A519" s="57">
        <x:v>2</x:v>
      </x:c>
      <x:c r="C519" s="115">
        <x:v>6</x:v>
      </x:c>
      <x:c r="D519" s="21"/>
      <x:c r="E519" s="20"/>
      <x:c r="F519" s="20"/>
      <x:c r="I519" s="128"/>
      <x:c r="J519" s="128"/>
      <x:c r="K519" s="23"/>
      <x:c r="L519" s="128"/>
      <x:c r="M519" s="37"/>
      <x:c r="N519" s="56">
        <x:f>SUM(G519,J519:M519)-H519-I519</x:f>
        <x:v>0</x:v>
      </x:c>
    </x:row>
    <x:row r="520" spans="1:14">
      <x:c r="A520" s="57">
        <x:v>3</x:v>
      </x:c>
      <x:c r="C520" s="115">
        <x:v>6</x:v>
      </x:c>
      <x:c r="D520" s="21"/>
      <x:c r="E520" s="20"/>
      <x:c r="F520" s="20"/>
      <x:c r="I520" s="128"/>
      <x:c r="J520" s="128"/>
      <x:c r="K520" s="23"/>
      <x:c r="L520" s="128"/>
      <x:c r="M520" s="37"/>
      <x:c r="N520" s="56">
        <x:f t="shared" ref="N520:N583" si="23">SUM(G520,J520:M520)-H520-I520</x:f>
        <x:v>0</x:v>
      </x:c>
    </x:row>
    <x:row r="521" spans="1:14">
      <x:c r="A521" s="57">
        <x:v>4</x:v>
      </x:c>
      <x:c r="C521" s="115">
        <x:v>6</x:v>
      </x:c>
      <x:c r="D521" s="21"/>
      <x:c r="E521" s="20"/>
      <x:c r="F521" s="20"/>
      <x:c r="I521" s="128"/>
      <x:c r="J521" s="128"/>
      <x:c r="K521" s="23"/>
      <x:c r="L521" s="128"/>
      <x:c r="M521" s="37"/>
      <x:c r="N521" s="56">
        <x:f t="shared" si="23"/>
        <x:v>0</x:v>
      </x:c>
    </x:row>
    <x:row r="522" spans="1:14">
      <x:c r="A522" s="57">
        <x:v>5</x:v>
      </x:c>
      <x:c r="C522" s="115">
        <x:v>6</x:v>
      </x:c>
      <x:c r="D522" s="21"/>
      <x:c r="E522" s="20"/>
      <x:c r="F522" s="20"/>
      <x:c r="I522" s="128"/>
      <x:c r="J522" s="128"/>
      <x:c r="K522" s="23"/>
      <x:c r="L522" s="128"/>
      <x:c r="M522" s="37"/>
      <x:c r="N522" s="56">
        <x:f t="shared" si="23"/>
        <x:v>0</x:v>
      </x:c>
    </x:row>
    <x:row r="523" spans="1:14">
      <x:c r="A523" s="57">
        <x:v>6</x:v>
      </x:c>
      <x:c r="C523" s="115">
        <x:v>6</x:v>
      </x:c>
      <x:c r="D523" s="21"/>
      <x:c r="E523" s="209"/>
      <x:c r="F523"/>
      <x:c r="I523" s="128"/>
      <x:c r="J523" s="128"/>
      <x:c r="K523" s="23"/>
      <x:c r="L523" s="128"/>
      <x:c r="M523" s="37"/>
      <x:c r="N523" s="56">
        <x:f t="shared" si="23"/>
        <x:v>0</x:v>
      </x:c>
    </x:row>
    <x:row r="524" spans="1:14">
      <x:c r="A524" s="57">
        <x:v>7</x:v>
      </x:c>
      <x:c r="C524" s="115">
        <x:v>6</x:v>
      </x:c>
      <x:c r="D524" s="21"/>
      <x:c r="E524" s="209"/>
      <x:c r="F524"/>
      <x:c r="I524" s="128"/>
      <x:c r="J524" s="128"/>
      <x:c r="K524" s="23"/>
      <x:c r="L524" s="128"/>
      <x:c r="M524" s="37"/>
      <x:c r="N524" s="56">
        <x:f t="shared" si="23"/>
        <x:v>0</x:v>
      </x:c>
    </x:row>
    <x:row r="525" spans="1:14">
      <x:c r="A525" s="57">
        <x:v>8</x:v>
      </x:c>
      <x:c r="C525" s="115">
        <x:v>6</x:v>
      </x:c>
      <x:c r="D525" s="21"/>
      <x:c r="E525" s="209"/>
      <x:c r="F525"/>
      <x:c r="I525" s="128"/>
      <x:c r="J525" s="128"/>
      <x:c r="K525" s="23"/>
      <x:c r="L525" s="128"/>
      <x:c r="M525" s="681"/>
      <x:c r="N525" s="56">
        <x:f t="shared" si="23"/>
        <x:v>0</x:v>
      </x:c>
    </x:row>
    <x:row r="526" spans="1:14">
      <x:c r="A526" s="57">
        <x:v>9</x:v>
      </x:c>
      <x:c r="C526" s="115">
        <x:v>6</x:v>
      </x:c>
      <x:c r="D526" s="21"/>
      <x:c r="E526" s="209"/>
      <x:c r="F526"/>
      <x:c r="I526" s="128"/>
      <x:c r="J526" s="128"/>
      <x:c r="K526" s="23"/>
      <x:c r="L526" s="128"/>
      <x:c r="M526" s="681"/>
      <x:c r="N526" s="56">
        <x:f t="shared" si="23"/>
        <x:v>0</x:v>
      </x:c>
    </x:row>
    <x:row r="527" spans="1:14">
      <x:c r="A527" s="57">
        <x:v>10</x:v>
      </x:c>
      <x:c r="C527" s="115">
        <x:v>6</x:v>
      </x:c>
      <x:c r="D527" s="21"/>
      <x:c r="E527" s="209"/>
      <x:c r="F527"/>
      <x:c r="I527" s="128"/>
      <x:c r="J527" s="128"/>
      <x:c r="K527" s="23"/>
      <x:c r="L527" s="128"/>
      <x:c r="M527" s="681"/>
      <x:c r="N527" s="56">
        <x:f t="shared" si="23"/>
        <x:v>0</x:v>
      </x:c>
    </x:row>
    <x:row r="528" spans="1:14">
      <x:c r="A528" s="57">
        <x:v>11</x:v>
      </x:c>
      <x:c r="C528" s="115">
        <x:v>6</x:v>
      </x:c>
      <x:c r="D528" s="21"/>
      <x:c r="E528" s="209"/>
      <x:c r="F528"/>
      <x:c r="I528" s="128"/>
      <x:c r="J528" s="128"/>
      <x:c r="K528" s="23"/>
      <x:c r="L528" s="128"/>
      <x:c r="M528" s="681"/>
      <x:c r="N528" s="56">
        <x:f t="shared" si="23"/>
        <x:v>0</x:v>
      </x:c>
    </x:row>
    <x:row r="529" spans="1:14">
      <x:c r="A529" s="57">
        <x:v>12</x:v>
      </x:c>
      <x:c r="C529" s="115">
        <x:v>6</x:v>
      </x:c>
      <x:c r="D529" s="21"/>
      <x:c r="E529" s="209"/>
      <x:c r="F529"/>
      <x:c r="I529" s="128"/>
      <x:c r="J529" s="128"/>
      <x:c r="K529" s="23"/>
      <x:c r="L529" s="128"/>
      <x:c r="M529" s="681"/>
      <x:c r="N529" s="56">
        <x:f t="shared" si="23"/>
        <x:v>0</x:v>
      </x:c>
    </x:row>
    <x:row r="530" spans="1:14">
      <x:c r="A530" s="57">
        <x:v>13</x:v>
      </x:c>
      <x:c r="C530" s="115">
        <x:v>6</x:v>
      </x:c>
      <x:c r="D530" s="21"/>
      <x:c r="E530" s="209"/>
      <x:c r="F530"/>
      <x:c r="I530" s="128"/>
      <x:c r="J530" s="128"/>
      <x:c r="K530" s="23"/>
      <x:c r="L530" s="128"/>
      <x:c r="M530" s="681"/>
      <x:c r="N530" s="56">
        <x:f t="shared" si="23"/>
        <x:v>0</x:v>
      </x:c>
    </x:row>
    <x:row r="531" spans="1:14">
      <x:c r="A531" s="57">
        <x:v>14</x:v>
      </x:c>
      <x:c r="C531" s="115">
        <x:v>6</x:v>
      </x:c>
      <x:c r="D531" s="21"/>
      <x:c r="E531" s="209"/>
      <x:c r="F531"/>
      <x:c r="I531" s="128"/>
      <x:c r="J531" s="128"/>
      <x:c r="K531" s="23"/>
      <x:c r="L531" s="128"/>
      <x:c r="M531" s="681"/>
      <x:c r="N531" s="56">
        <x:f t="shared" si="23"/>
        <x:v>0</x:v>
      </x:c>
    </x:row>
    <x:row r="532" spans="1:14">
      <x:c r="A532" s="57">
        <x:v>15</x:v>
      </x:c>
      <x:c r="C532" s="115">
        <x:v>6</x:v>
      </x:c>
      <x:c r="D532" s="21"/>
      <x:c r="E532" s="209"/>
      <x:c r="F532"/>
      <x:c r="I532" s="128"/>
      <x:c r="J532" s="128"/>
      <x:c r="K532" s="23"/>
      <x:c r="L532" s="128"/>
      <x:c r="M532" s="681"/>
      <x:c r="N532" s="56">
        <x:f t="shared" si="23"/>
        <x:v>0</x:v>
      </x:c>
    </x:row>
    <x:row r="533" spans="1:14">
      <x:c r="A533" s="57">
        <x:v>16</x:v>
      </x:c>
      <x:c r="C533" s="115">
        <x:v>6</x:v>
      </x:c>
      <x:c r="D533" s="21"/>
      <x:c r="E533" s="209"/>
      <x:c r="F533"/>
      <x:c r="I533" s="128"/>
      <x:c r="J533" s="128"/>
      <x:c r="K533" s="23"/>
      <x:c r="L533" s="128"/>
      <x:c r="M533" s="681"/>
      <x:c r="N533" s="56">
        <x:f t="shared" si="23"/>
        <x:v>0</x:v>
      </x:c>
    </x:row>
    <x:row r="534" spans="1:14">
      <x:c r="A534" s="57">
        <x:v>17</x:v>
      </x:c>
      <x:c r="C534" s="115">
        <x:v>6</x:v>
      </x:c>
      <x:c r="D534" s="21"/>
      <x:c r="E534" s="209"/>
      <x:c r="F534"/>
      <x:c r="I534" s="128"/>
      <x:c r="J534" s="128"/>
      <x:c r="K534" s="23"/>
      <x:c r="L534" s="128"/>
      <x:c r="M534" s="681"/>
      <x:c r="N534" s="56">
        <x:f t="shared" si="23"/>
        <x:v>0</x:v>
      </x:c>
    </x:row>
    <x:row r="535" spans="1:14">
      <x:c r="A535" s="57">
        <x:v>18</x:v>
      </x:c>
      <x:c r="C535" s="115">
        <x:v>6</x:v>
      </x:c>
      <x:c r="D535" s="21"/>
      <x:c r="E535" s="209"/>
      <x:c r="F535"/>
      <x:c r="I535" s="128"/>
      <x:c r="J535" s="128"/>
      <x:c r="K535" s="23"/>
      <x:c r="L535" s="128"/>
      <x:c r="M535" s="681"/>
      <x:c r="N535" s="56">
        <x:f t="shared" si="23"/>
        <x:v>0</x:v>
      </x:c>
    </x:row>
    <x:row r="536" spans="1:14">
      <x:c r="A536" s="57">
        <x:v>19</x:v>
      </x:c>
      <x:c r="C536" s="115">
        <x:v>6</x:v>
      </x:c>
      <x:c r="D536" s="21"/>
      <x:c r="E536" s="209"/>
      <x:c r="F536"/>
      <x:c r="I536" s="128"/>
      <x:c r="J536" s="128"/>
      <x:c r="K536" s="23"/>
      <x:c r="L536" s="128"/>
      <x:c r="M536" s="681"/>
      <x:c r="N536" s="56">
        <x:f t="shared" si="23"/>
        <x:v>0</x:v>
      </x:c>
    </x:row>
    <x:row r="537" spans="1:14">
      <x:c r="A537" s="57">
        <x:v>20</x:v>
      </x:c>
      <x:c r="C537" s="115">
        <x:v>6</x:v>
      </x:c>
      <x:c r="D537" s="21"/>
      <x:c r="E537" s="209"/>
      <x:c r="F537"/>
      <x:c r="I537" s="128"/>
      <x:c r="J537" s="128"/>
      <x:c r="K537" s="23"/>
      <x:c r="L537" s="128"/>
      <x:c r="M537" s="681"/>
      <x:c r="N537" s="56">
        <x:f t="shared" si="23"/>
        <x:v>0</x:v>
      </x:c>
    </x:row>
    <x:row r="538" spans="1:14">
      <x:c r="A538" s="57">
        <x:v>21</x:v>
      </x:c>
      <x:c r="C538" s="115">
        <x:v>6</x:v>
      </x:c>
      <x:c r="D538" s="21"/>
      <x:c r="E538" s="209"/>
      <x:c r="F538"/>
      <x:c r="I538" s="128"/>
      <x:c r="J538" s="128"/>
      <x:c r="K538" s="23"/>
      <x:c r="L538" s="128"/>
      <x:c r="M538" s="681"/>
      <x:c r="N538" s="56">
        <x:f t="shared" si="23"/>
        <x:v>0</x:v>
      </x:c>
    </x:row>
    <x:row r="539" spans="1:14">
      <x:c r="A539" s="57">
        <x:v>22</x:v>
      </x:c>
      <x:c r="C539" s="115">
        <x:v>6</x:v>
      </x:c>
      <x:c r="D539" s="21"/>
      <x:c r="E539" s="209"/>
      <x:c r="F539"/>
      <x:c r="I539" s="128"/>
      <x:c r="J539" s="128"/>
      <x:c r="K539" s="23"/>
      <x:c r="L539" s="128"/>
      <x:c r="M539" s="681"/>
      <x:c r="N539" s="56">
        <x:f t="shared" si="23"/>
        <x:v>0</x:v>
      </x:c>
    </x:row>
    <x:row r="540" spans="1:14">
      <x:c r="A540" s="57">
        <x:v>23</x:v>
      </x:c>
      <x:c r="C540" s="115">
        <x:v>6</x:v>
      </x:c>
      <x:c r="D540" s="21"/>
      <x:c r="E540" s="209"/>
      <x:c r="F540"/>
      <x:c r="I540" s="128"/>
      <x:c r="J540" s="128"/>
      <x:c r="K540" s="23"/>
      <x:c r="L540" s="128"/>
      <x:c r="M540" s="681"/>
      <x:c r="N540" s="56">
        <x:f t="shared" si="23"/>
        <x:v>0</x:v>
      </x:c>
    </x:row>
    <x:row r="541" spans="1:14">
      <x:c r="A541" s="57">
        <x:v>24</x:v>
      </x:c>
      <x:c r="C541" s="115">
        <x:v>6</x:v>
      </x:c>
      <x:c r="D541" s="21"/>
      <x:c r="E541" s="209"/>
      <x:c r="F541"/>
      <x:c r="I541" s="128"/>
      <x:c r="J541" s="128"/>
      <x:c r="K541" s="23"/>
      <x:c r="L541" s="128"/>
      <x:c r="M541" s="681"/>
      <x:c r="N541" s="56">
        <x:f t="shared" si="23"/>
        <x:v>0</x:v>
      </x:c>
    </x:row>
    <x:row r="542" spans="1:14">
      <x:c r="A542" s="57">
        <x:v>25</x:v>
      </x:c>
      <x:c r="C542" s="115">
        <x:v>6</x:v>
      </x:c>
      <x:c r="D542" s="21"/>
      <x:c r="E542" s="209"/>
      <x:c r="F542"/>
      <x:c r="I542" s="128"/>
      <x:c r="J542" s="128"/>
      <x:c r="K542" s="23"/>
      <x:c r="L542" s="128"/>
      <x:c r="M542" s="681"/>
      <x:c r="N542" s="56">
        <x:f t="shared" si="23"/>
        <x:v>0</x:v>
      </x:c>
    </x:row>
    <x:row r="543" spans="1:14">
      <x:c r="A543" s="57">
        <x:v>26</x:v>
      </x:c>
      <x:c r="C543" s="115">
        <x:v>6</x:v>
      </x:c>
      <x:c r="D543" s="21"/>
      <x:c r="E543" s="209"/>
      <x:c r="F543"/>
      <x:c r="I543" s="128"/>
      <x:c r="J543" s="128"/>
      <x:c r="K543" s="23"/>
      <x:c r="L543" s="128"/>
      <x:c r="M543" s="681"/>
      <x:c r="N543" s="56">
        <x:f t="shared" si="23"/>
        <x:v>0</x:v>
      </x:c>
    </x:row>
    <x:row r="544" spans="1:14">
      <x:c r="A544" s="57">
        <x:v>27</x:v>
      </x:c>
      <x:c r="C544" s="115">
        <x:v>6</x:v>
      </x:c>
      <x:c r="D544" s="21"/>
      <x:c r="E544" s="209"/>
      <x:c r="F544"/>
      <x:c r="I544" s="128"/>
      <x:c r="J544" s="128"/>
      <x:c r="K544" s="23"/>
      <x:c r="L544" s="128"/>
      <x:c r="M544" s="681"/>
      <x:c r="N544" s="56">
        <x:f t="shared" si="23"/>
        <x:v>0</x:v>
      </x:c>
    </x:row>
    <x:row r="545" spans="1:14">
      <x:c r="A545" s="57">
        <x:v>28</x:v>
      </x:c>
      <x:c r="C545" s="115">
        <x:v>6</x:v>
      </x:c>
      <x:c r="D545" s="21"/>
      <x:c r="E545" s="209"/>
      <x:c r="F545"/>
      <x:c r="I545" s="128"/>
      <x:c r="J545" s="128"/>
      <x:c r="K545" s="23"/>
      <x:c r="L545" s="128"/>
      <x:c r="M545" s="681"/>
      <x:c r="N545" s="56">
        <x:f t="shared" si="23"/>
        <x:v>0</x:v>
      </x:c>
    </x:row>
    <x:row r="546" spans="1:14">
      <x:c r="A546" s="57">
        <x:v>29</x:v>
      </x:c>
      <x:c r="C546" s="115">
        <x:v>6</x:v>
      </x:c>
      <x:c r="D546" s="21"/>
      <x:c r="E546" s="209"/>
      <x:c r="F546"/>
      <x:c r="I546" s="128"/>
      <x:c r="J546" s="128"/>
      <x:c r="K546" s="23"/>
      <x:c r="L546" s="128"/>
      <x:c r="M546" s="681"/>
      <x:c r="N546" s="56">
        <x:f t="shared" si="23"/>
        <x:v>0</x:v>
      </x:c>
    </x:row>
    <x:row r="547" spans="1:14">
      <x:c r="A547" s="57">
        <x:v>30</x:v>
      </x:c>
      <x:c r="C547" s="115">
        <x:v>6</x:v>
      </x:c>
      <x:c r="D547" s="21"/>
      <x:c r="E547" s="209"/>
      <x:c r="F547"/>
      <x:c r="I547" s="128"/>
      <x:c r="J547" s="128"/>
      <x:c r="K547" s="23"/>
      <x:c r="L547" s="128"/>
      <x:c r="M547" s="681"/>
      <x:c r="N547" s="56">
        <x:f t="shared" si="23"/>
        <x:v>0</x:v>
      </x:c>
    </x:row>
    <x:row r="548" spans="1:14">
      <x:c r="A548" s="57">
        <x:v>31</x:v>
      </x:c>
      <x:c r="C548" s="115">
        <x:v>6</x:v>
      </x:c>
      <x:c r="D548" s="21"/>
      <x:c r="E548" s="209"/>
      <x:c r="F548"/>
      <x:c r="I548" s="128"/>
      <x:c r="J548" s="128"/>
      <x:c r="K548" s="23"/>
      <x:c r="L548" s="128"/>
      <x:c r="M548" s="681"/>
      <x:c r="N548" s="56">
        <x:f t="shared" si="23"/>
        <x:v>0</x:v>
      </x:c>
    </x:row>
    <x:row r="549" spans="1:14">
      <x:c r="A549" s="57">
        <x:v>32</x:v>
      </x:c>
      <x:c r="C549" s="115">
        <x:v>6</x:v>
      </x:c>
      <x:c r="D549" s="21"/>
      <x:c r="E549" s="209"/>
      <x:c r="F549"/>
      <x:c r="I549" s="128"/>
      <x:c r="J549" s="128"/>
      <x:c r="K549" s="23"/>
      <x:c r="L549" s="128"/>
      <x:c r="M549" s="681"/>
      <x:c r="N549" s="56">
        <x:f t="shared" si="23"/>
        <x:v>0</x:v>
      </x:c>
    </x:row>
    <x:row r="550" spans="1:14">
      <x:c r="A550" s="57">
        <x:v>33</x:v>
      </x:c>
      <x:c r="C550" s="115">
        <x:v>6</x:v>
      </x:c>
      <x:c r="D550" s="21"/>
      <x:c r="E550" s="209"/>
      <x:c r="F550"/>
      <x:c r="I550" s="128"/>
      <x:c r="J550" s="128"/>
      <x:c r="K550" s="23"/>
      <x:c r="L550" s="128"/>
      <x:c r="M550" s="681"/>
      <x:c r="N550" s="56">
        <x:f t="shared" si="23"/>
        <x:v>0</x:v>
      </x:c>
    </x:row>
    <x:row r="551" spans="1:14">
      <x:c r="A551" s="57">
        <x:v>34</x:v>
      </x:c>
      <x:c r="C551" s="115">
        <x:v>6</x:v>
      </x:c>
      <x:c r="D551" s="21"/>
      <x:c r="E551" s="209"/>
      <x:c r="F551"/>
      <x:c r="I551" s="128"/>
      <x:c r="J551" s="128"/>
      <x:c r="K551" s="23"/>
      <x:c r="L551" s="128"/>
      <x:c r="M551" s="681"/>
      <x:c r="N551" s="56">
        <x:f t="shared" si="23"/>
        <x:v>0</x:v>
      </x:c>
    </x:row>
    <x:row r="552" spans="1:14">
      <x:c r="A552" s="57">
        <x:v>35</x:v>
      </x:c>
      <x:c r="C552" s="115">
        <x:v>6</x:v>
      </x:c>
      <x:c r="D552" s="21"/>
      <x:c r="E552" s="209"/>
      <x:c r="F552"/>
      <x:c r="I552" s="128"/>
      <x:c r="J552" s="128"/>
      <x:c r="K552" s="23"/>
      <x:c r="L552" s="128"/>
      <x:c r="M552" s="681"/>
      <x:c r="N552" s="56">
        <x:f t="shared" si="23"/>
        <x:v>0</x:v>
      </x:c>
    </x:row>
    <x:row r="553" spans="1:14">
      <x:c r="A553" s="57">
        <x:v>36</x:v>
      </x:c>
      <x:c r="C553" s="115">
        <x:v>6</x:v>
      </x:c>
      <x:c r="D553" s="21"/>
      <x:c r="E553" s="209"/>
      <x:c r="F553"/>
      <x:c r="I553" s="128"/>
      <x:c r="J553" s="128"/>
      <x:c r="K553" s="23"/>
      <x:c r="L553" s="128"/>
      <x:c r="M553" s="681"/>
      <x:c r="N553" s="56">
        <x:f t="shared" si="23"/>
        <x:v>0</x:v>
      </x:c>
    </x:row>
    <x:row r="554" spans="1:14">
      <x:c r="A554" s="57">
        <x:v>37</x:v>
      </x:c>
      <x:c r="C554" s="115">
        <x:v>6</x:v>
      </x:c>
      <x:c r="D554" s="21"/>
      <x:c r="E554" s="209"/>
      <x:c r="F554"/>
      <x:c r="I554" s="128"/>
      <x:c r="J554" s="128"/>
      <x:c r="K554" s="23"/>
      <x:c r="L554" s="128"/>
      <x:c r="M554" s="37"/>
      <x:c r="N554" s="56">
        <x:f t="shared" si="23"/>
        <x:v>0</x:v>
      </x:c>
    </x:row>
    <x:row r="555" spans="1:14">
      <x:c r="A555" s="57">
        <x:v>38</x:v>
      </x:c>
      <x:c r="C555" s="115">
        <x:v>6</x:v>
      </x:c>
      <x:c r="D555" s="21"/>
      <x:c r="E555" s="209"/>
      <x:c r="F555"/>
      <x:c r="I555" s="128"/>
      <x:c r="J555" s="128"/>
      <x:c r="K555" s="128"/>
      <x:c r="L555" s="128"/>
      <x:c r="M555" s="128"/>
      <x:c r="N555" s="56">
        <x:f t="shared" si="23"/>
        <x:v>0</x:v>
      </x:c>
    </x:row>
    <x:row r="556" spans="1:14">
      <x:c r="A556" s="57">
        <x:v>39</x:v>
      </x:c>
      <x:c r="C556" s="115">
        <x:v>6</x:v>
      </x:c>
      <x:c r="D556" s="21"/>
      <x:c r="E556" s="209"/>
      <x:c r="F556"/>
      <x:c r="I556" s="128"/>
      <x:c r="J556" s="128"/>
      <x:c r="K556" s="128"/>
      <x:c r="L556" s="128"/>
      <x:c r="M556" s="128"/>
      <x:c r="N556" s="56">
        <x:f t="shared" si="23"/>
        <x:v>0</x:v>
      </x:c>
    </x:row>
    <x:row r="557" spans="1:14">
      <x:c r="A557" s="57">
        <x:v>40</x:v>
      </x:c>
      <x:c r="C557" s="115">
        <x:v>6</x:v>
      </x:c>
      <x:c r="D557" s="21"/>
      <x:c r="E557" s="209"/>
      <x:c r="F557"/>
      <x:c r="I557" s="128"/>
      <x:c r="J557" s="128"/>
      <x:c r="K557" s="128"/>
      <x:c r="L557" s="128"/>
      <x:c r="M557" s="128"/>
      <x:c r="N557" s="56">
        <x:f t="shared" si="23"/>
        <x:v>0</x:v>
      </x:c>
    </x:row>
    <x:row r="558" spans="1:14">
      <x:c r="A558" s="57">
        <x:v>41</x:v>
      </x:c>
      <x:c r="C558" s="115">
        <x:v>6</x:v>
      </x:c>
      <x:c r="D558" s="21"/>
      <x:c r="E558" s="209"/>
      <x:c r="F558"/>
      <x:c r="I558" s="128"/>
      <x:c r="J558" s="128"/>
      <x:c r="K558" s="128"/>
      <x:c r="L558" s="128"/>
      <x:c r="M558" s="128"/>
      <x:c r="N558" s="56">
        <x:f t="shared" si="23"/>
        <x:v>0</x:v>
      </x:c>
    </x:row>
    <x:row r="559" spans="1:14">
      <x:c r="A559" s="57">
        <x:v>42</x:v>
      </x:c>
      <x:c r="C559" s="115">
        <x:v>6</x:v>
      </x:c>
      <x:c r="D559" s="21"/>
      <x:c r="E559" s="209"/>
      <x:c r="F559"/>
      <x:c r="I559" s="128"/>
      <x:c r="J559" s="128"/>
      <x:c r="K559" s="128"/>
      <x:c r="L559" s="128"/>
      <x:c r="M559" s="128"/>
      <x:c r="N559" s="56">
        <x:f t="shared" si="23"/>
        <x:v>0</x:v>
      </x:c>
    </x:row>
    <x:row r="560" spans="1:14">
      <x:c r="A560" s="57">
        <x:v>43</x:v>
      </x:c>
      <x:c r="C560" s="115">
        <x:v>6</x:v>
      </x:c>
      <x:c r="D560" s="21"/>
      <x:c r="E560" s="209"/>
      <x:c r="F560"/>
      <x:c r="I560" s="128"/>
      <x:c r="J560" s="128"/>
      <x:c r="K560" s="128"/>
      <x:c r="L560" s="128"/>
      <x:c r="M560" s="128"/>
      <x:c r="N560" s="56">
        <x:f t="shared" si="23"/>
        <x:v>0</x:v>
      </x:c>
    </x:row>
    <x:row r="561" spans="1:14">
      <x:c r="A561" s="57">
        <x:v>44</x:v>
      </x:c>
      <x:c r="C561" s="115">
        <x:v>6</x:v>
      </x:c>
      <x:c r="D561" s="21"/>
      <x:c r="E561" s="209"/>
      <x:c r="F561"/>
      <x:c r="I561" s="128"/>
      <x:c r="J561" s="128"/>
      <x:c r="K561" s="128"/>
      <x:c r="L561" s="128"/>
      <x:c r="M561" s="128"/>
      <x:c r="N561" s="56">
        <x:f t="shared" si="23"/>
        <x:v>0</x:v>
      </x:c>
    </x:row>
    <x:row r="562" spans="1:14">
      <x:c r="A562" s="57">
        <x:v>45</x:v>
      </x:c>
      <x:c r="C562" s="115">
        <x:v>6</x:v>
      </x:c>
      <x:c r="D562" s="21"/>
      <x:c r="E562" s="209"/>
      <x:c r="F562"/>
      <x:c r="I562" s="128"/>
      <x:c r="J562" s="128"/>
      <x:c r="K562" s="128"/>
      <x:c r="L562" s="128"/>
      <x:c r="M562" s="128"/>
      <x:c r="N562" s="56">
        <x:f t="shared" si="23"/>
        <x:v>0</x:v>
      </x:c>
    </x:row>
    <x:row r="563" spans="1:14">
      <x:c r="A563" s="57">
        <x:v>46</x:v>
      </x:c>
      <x:c r="C563" s="115">
        <x:v>6</x:v>
      </x:c>
      <x:c r="D563" s="21"/>
      <x:c r="E563" s="209"/>
      <x:c r="F563"/>
      <x:c r="I563" s="128"/>
      <x:c r="J563" s="128"/>
      <x:c r="K563" s="128"/>
      <x:c r="L563" s="128"/>
      <x:c r="M563" s="128"/>
      <x:c r="N563" s="56">
        <x:f t="shared" si="23"/>
        <x:v>0</x:v>
      </x:c>
    </x:row>
    <x:row r="564" spans="1:14">
      <x:c r="A564" s="57">
        <x:v>47</x:v>
      </x:c>
      <x:c r="C564" s="115">
        <x:v>6</x:v>
      </x:c>
      <x:c r="D564" s="21"/>
      <x:c r="E564" s="209"/>
      <x:c r="F564"/>
      <x:c r="I564" s="128"/>
      <x:c r="J564" s="128"/>
      <x:c r="K564" s="128"/>
      <x:c r="L564" s="128"/>
      <x:c r="M564" s="128"/>
      <x:c r="N564" s="56">
        <x:f t="shared" si="23"/>
        <x:v>0</x:v>
      </x:c>
    </x:row>
    <x:row r="565" spans="1:14">
      <x:c r="A565" s="57">
        <x:v>48</x:v>
      </x:c>
      <x:c r="C565" s="115">
        <x:v>6</x:v>
      </x:c>
      <x:c r="D565" s="21"/>
      <x:c r="E565" s="209"/>
      <x:c r="F565"/>
      <x:c r="I565" s="128"/>
      <x:c r="J565" s="128"/>
      <x:c r="K565" s="128"/>
      <x:c r="L565" s="128"/>
      <x:c r="M565" s="128"/>
      <x:c r="N565" s="56">
        <x:f t="shared" si="23"/>
        <x:v>0</x:v>
      </x:c>
    </x:row>
    <x:row r="566" spans="1:14">
      <x:c r="A566" s="57">
        <x:v>49</x:v>
      </x:c>
      <x:c r="C566" s="115">
        <x:v>6</x:v>
      </x:c>
      <x:c r="D566" s="21"/>
      <x:c r="E566" s="209"/>
      <x:c r="F566"/>
      <x:c r="I566" s="128"/>
      <x:c r="J566" s="128"/>
      <x:c r="K566" s="128"/>
      <x:c r="L566" s="128"/>
      <x:c r="M566" s="128"/>
      <x:c r="N566" s="56">
        <x:f t="shared" si="23"/>
        <x:v>0</x:v>
      </x:c>
    </x:row>
    <x:row r="567" spans="1:14">
      <x:c r="A567" s="57">
        <x:v>50</x:v>
      </x:c>
      <x:c r="C567" s="115">
        <x:v>6</x:v>
      </x:c>
      <x:c r="D567" s="21"/>
      <x:c r="E567" s="209"/>
      <x:c r="F567"/>
      <x:c r="I567" s="128"/>
      <x:c r="J567" s="128"/>
      <x:c r="K567" s="128"/>
      <x:c r="L567" s="128"/>
      <x:c r="M567" s="128"/>
      <x:c r="N567" s="56">
        <x:f t="shared" si="23"/>
        <x:v>0</x:v>
      </x:c>
    </x:row>
    <x:row r="568" spans="1:14">
      <x:c r="A568" s="57">
        <x:v>51</x:v>
      </x:c>
      <x:c r="C568" s="115">
        <x:v>6</x:v>
      </x:c>
      <x:c r="D568" s="21"/>
      <x:c r="E568" s="209"/>
      <x:c r="F568"/>
      <x:c r="I568" s="128"/>
      <x:c r="J568" s="128"/>
      <x:c r="K568" s="128"/>
      <x:c r="L568" s="128"/>
      <x:c r="M568" s="128"/>
      <x:c r="N568" s="56">
        <x:f t="shared" si="23"/>
        <x:v>0</x:v>
      </x:c>
    </x:row>
    <x:row r="569" spans="1:14">
      <x:c r="A569" s="57">
        <x:v>52</x:v>
      </x:c>
      <x:c r="C569" s="115">
        <x:v>6</x:v>
      </x:c>
      <x:c r="D569" s="21"/>
      <x:c r="E569" s="209"/>
      <x:c r="F569"/>
      <x:c r="I569" s="128"/>
      <x:c r="J569" s="128"/>
      <x:c r="K569" s="128"/>
      <x:c r="L569" s="128"/>
      <x:c r="M569" s="128"/>
      <x:c r="N569" s="56">
        <x:f t="shared" si="23"/>
        <x:v>0</x:v>
      </x:c>
    </x:row>
    <x:row r="570" spans="1:14">
      <x:c r="A570" s="57">
        <x:v>53</x:v>
      </x:c>
      <x:c r="C570" s="115">
        <x:v>6</x:v>
      </x:c>
      <x:c r="D570" s="21"/>
      <x:c r="E570" s="209"/>
      <x:c r="F570"/>
      <x:c r="I570" s="128"/>
      <x:c r="J570" s="128"/>
      <x:c r="K570" s="128"/>
      <x:c r="L570" s="128"/>
      <x:c r="M570" s="128"/>
      <x:c r="N570" s="56">
        <x:f t="shared" si="23"/>
        <x:v>0</x:v>
      </x:c>
    </x:row>
    <x:row r="571" spans="1:14">
      <x:c r="A571" s="57">
        <x:v>54</x:v>
      </x:c>
      <x:c r="C571" s="115">
        <x:v>6</x:v>
      </x:c>
      <x:c r="D571" s="21"/>
      <x:c r="E571" s="209"/>
      <x:c r="F571"/>
      <x:c r="I571" s="128"/>
      <x:c r="J571" s="128"/>
      <x:c r="K571" s="128"/>
      <x:c r="L571" s="128"/>
      <x:c r="M571" s="128"/>
      <x:c r="N571" s="56">
        <x:f t="shared" si="23"/>
        <x:v>0</x:v>
      </x:c>
    </x:row>
    <x:row r="572" spans="1:14">
      <x:c r="A572" s="57">
        <x:v>55</x:v>
      </x:c>
      <x:c r="C572" s="115">
        <x:v>6</x:v>
      </x:c>
      <x:c r="D572" s="21"/>
      <x:c r="E572" s="209"/>
      <x:c r="F572"/>
      <x:c r="I572" s="128"/>
      <x:c r="J572" s="128"/>
      <x:c r="K572" s="128"/>
      <x:c r="L572" s="128"/>
      <x:c r="M572" s="128"/>
      <x:c r="N572" s="56">
        <x:f t="shared" si="23"/>
        <x:v>0</x:v>
      </x:c>
    </x:row>
    <x:row r="573" spans="1:14">
      <x:c r="A573" s="57">
        <x:v>56</x:v>
      </x:c>
      <x:c r="C573" s="115">
        <x:v>6</x:v>
      </x:c>
      <x:c r="D573" s="21"/>
      <x:c r="E573" s="209"/>
      <x:c r="F573"/>
      <x:c r="I573" s="128"/>
      <x:c r="J573" s="128"/>
      <x:c r="K573" s="128"/>
      <x:c r="L573" s="128"/>
      <x:c r="M573" s="128"/>
      <x:c r="N573" s="56">
        <x:f t="shared" si="23"/>
        <x:v>0</x:v>
      </x:c>
    </x:row>
    <x:row r="574" spans="1:14">
      <x:c r="A574" s="57">
        <x:v>57</x:v>
      </x:c>
      <x:c r="C574" s="115">
        <x:v>6</x:v>
      </x:c>
      <x:c r="D574" s="21"/>
      <x:c r="E574" s="209"/>
      <x:c r="F574"/>
      <x:c r="I574" s="128"/>
      <x:c r="J574" s="128"/>
      <x:c r="K574" s="128"/>
      <x:c r="L574" s="128"/>
      <x:c r="M574" s="128"/>
      <x:c r="N574" s="56">
        <x:f t="shared" si="23"/>
        <x:v>0</x:v>
      </x:c>
    </x:row>
    <x:row r="575" spans="1:14">
      <x:c r="A575" s="57">
        <x:v>58</x:v>
      </x:c>
      <x:c r="C575" s="115">
        <x:v>6</x:v>
      </x:c>
      <x:c r="D575" s="21"/>
      <x:c r="E575" s="209"/>
      <x:c r="F575"/>
      <x:c r="J575" s="57"/>
      <x:c r="K575" s="57"/>
      <x:c r="L575" s="57"/>
      <x:c r="M575" s="57"/>
      <x:c r="N575" s="56">
        <x:f t="shared" si="23"/>
        <x:v>0</x:v>
      </x:c>
    </x:row>
    <x:row r="576" spans="1:14">
      <x:c r="A576" s="57">
        <x:v>59</x:v>
      </x:c>
      <x:c r="C576" s="115">
        <x:v>6</x:v>
      </x:c>
      <x:c r="D576" s="21"/>
      <x:c r="E576" s="209"/>
      <x:c r="F576"/>
      <x:c r="J576" s="57"/>
      <x:c r="K576" s="57"/>
      <x:c r="L576" s="57"/>
      <x:c r="M576" s="57"/>
      <x:c r="N576" s="56">
        <x:f t="shared" si="23"/>
        <x:v>0</x:v>
      </x:c>
    </x:row>
    <x:row r="577" spans="1:14">
      <x:c r="A577" s="57">
        <x:v>60</x:v>
      </x:c>
      <x:c r="C577" s="115">
        <x:v>6</x:v>
      </x:c>
      <x:c r="D577" s="21"/>
      <x:c r="E577" s="209"/>
      <x:c r="F577"/>
      <x:c r="J577" s="57"/>
      <x:c r="K577" s="57"/>
      <x:c r="L577" s="57"/>
      <x:c r="M577" s="57"/>
      <x:c r="N577" s="56">
        <x:f t="shared" si="23"/>
        <x:v>0</x:v>
      </x:c>
    </x:row>
    <x:row r="578" spans="1:14">
      <x:c r="A578" s="57">
        <x:v>61</x:v>
      </x:c>
      <x:c r="C578" s="115">
        <x:v>6</x:v>
      </x:c>
      <x:c r="D578" s="21"/>
      <x:c r="E578" s="209"/>
      <x:c r="F578"/>
      <x:c r="J578" s="57"/>
      <x:c r="K578" s="57"/>
      <x:c r="L578" s="57"/>
      <x:c r="M578" s="57"/>
      <x:c r="N578" s="56">
        <x:f t="shared" si="23"/>
        <x:v>0</x:v>
      </x:c>
    </x:row>
    <x:row r="579" spans="1:14">
      <x:c r="A579" s="57">
        <x:v>62</x:v>
      </x:c>
      <x:c r="C579" s="115">
        <x:v>6</x:v>
      </x:c>
      <x:c r="D579" s="21"/>
      <x:c r="E579" s="209"/>
      <x:c r="F579"/>
      <x:c r="J579" s="57"/>
      <x:c r="K579" s="57"/>
      <x:c r="L579" s="57"/>
      <x:c r="M579" s="57"/>
      <x:c r="N579" s="56">
        <x:f t="shared" si="23"/>
        <x:v>0</x:v>
      </x:c>
    </x:row>
    <x:row r="580" spans="1:14">
      <x:c r="A580" s="57">
        <x:v>63</x:v>
      </x:c>
      <x:c r="C580" s="115">
        <x:v>6</x:v>
      </x:c>
      <x:c r="D580" s="21"/>
      <x:c r="E580" s="209"/>
      <x:c r="F580"/>
      <x:c r="J580" s="57"/>
      <x:c r="K580" s="57"/>
      <x:c r="L580" s="57"/>
      <x:c r="M580" s="57"/>
      <x:c r="N580" s="56">
        <x:f t="shared" si="23"/>
        <x:v>0</x:v>
      </x:c>
    </x:row>
    <x:row r="581" spans="1:14">
      <x:c r="A581" s="57">
        <x:v>64</x:v>
      </x:c>
      <x:c r="C581" s="115">
        <x:v>6</x:v>
      </x:c>
      <x:c r="D581" s="21"/>
      <x:c r="E581" s="209"/>
      <x:c r="F581"/>
      <x:c r="J581" s="57"/>
      <x:c r="K581" s="57"/>
      <x:c r="L581" s="57"/>
      <x:c r="M581" s="57"/>
      <x:c r="N581" s="56">
        <x:f t="shared" si="23"/>
        <x:v>0</x:v>
      </x:c>
    </x:row>
    <x:row r="582" spans="1:14">
      <x:c r="A582" s="57">
        <x:v>65</x:v>
      </x:c>
      <x:c r="C582" s="115">
        <x:v>6</x:v>
      </x:c>
      <x:c r="D582" s="21"/>
      <x:c r="E582" s="209"/>
      <x:c r="F582"/>
      <x:c r="J582" s="57"/>
      <x:c r="K582" s="57"/>
      <x:c r="L582" s="57"/>
      <x:c r="M582" s="57"/>
      <x:c r="N582" s="56">
        <x:f t="shared" si="23"/>
        <x:v>0</x:v>
      </x:c>
    </x:row>
    <x:row r="583" spans="1:14">
      <x:c r="A583" s="57">
        <x:v>66</x:v>
      </x:c>
      <x:c r="C583" s="115">
        <x:v>6</x:v>
      </x:c>
      <x:c r="D583" s="21"/>
      <x:c r="E583" s="209"/>
      <x:c r="F583"/>
      <x:c r="J583" s="57"/>
      <x:c r="K583" s="57"/>
      <x:c r="L583" s="57"/>
      <x:c r="M583" s="57"/>
      <x:c r="N583" s="56">
        <x:f t="shared" si="23"/>
        <x:v>0</x:v>
      </x:c>
    </x:row>
    <x:row r="584" spans="1:14">
      <x:c r="A584" s="57">
        <x:v>67</x:v>
      </x:c>
      <x:c r="C584" s="115">
        <x:v>6</x:v>
      </x:c>
      <x:c r="D584" s="21"/>
      <x:c r="E584" s="209"/>
      <x:c r="F584"/>
      <x:c r="J584" s="57"/>
      <x:c r="K584" s="57"/>
      <x:c r="L584" s="57"/>
      <x:c r="M584" s="57"/>
      <x:c r="N584" s="56">
        <x:f t="shared" ref="N584:N617" si="24">SUM(G584,J584:M584)-H584-I584</x:f>
        <x:v>0</x:v>
      </x:c>
    </x:row>
    <x:row r="585" spans="1:14">
      <x:c r="A585" s="57">
        <x:v>68</x:v>
      </x:c>
      <x:c r="C585" s="115">
        <x:v>6</x:v>
      </x:c>
      <x:c r="D585" s="21"/>
      <x:c r="E585" s="209"/>
      <x:c r="F585"/>
      <x:c r="J585" s="57"/>
      <x:c r="K585" s="57"/>
      <x:c r="L585" s="57"/>
      <x:c r="M585" s="57"/>
      <x:c r="N585" s="56">
        <x:f t="shared" si="24"/>
        <x:v>0</x:v>
      </x:c>
    </x:row>
    <x:row r="586" spans="1:14">
      <x:c r="A586" s="57">
        <x:v>69</x:v>
      </x:c>
      <x:c r="C586" s="115">
        <x:v>6</x:v>
      </x:c>
      <x:c r="D586" s="679"/>
      <x:c r="E586" s="680"/>
      <x:c r="F586" s="127"/>
      <x:c r="G586" s="128"/>
      <x:c r="H586" s="128"/>
      <x:c r="J586" s="57"/>
      <x:c r="K586" s="57"/>
      <x:c r="L586" s="57"/>
      <x:c r="M586" s="57"/>
      <x:c r="N586" s="56">
        <x:f t="shared" si="24"/>
        <x:v>0</x:v>
      </x:c>
    </x:row>
    <x:row r="587" spans="1:14">
      <x:c r="A587" s="57">
        <x:v>70</x:v>
      </x:c>
      <x:c r="C587" s="115">
        <x:v>6</x:v>
      </x:c>
      <x:c r="D587" s="679"/>
      <x:c r="E587" s="680"/>
      <x:c r="F587" s="127"/>
      <x:c r="G587" s="128"/>
      <x:c r="H587" s="128"/>
      <x:c r="J587" s="57"/>
      <x:c r="K587" s="57"/>
      <x:c r="L587" s="57"/>
      <x:c r="M587" s="57"/>
      <x:c r="N587" s="56">
        <x:f t="shared" si="24"/>
        <x:v>0</x:v>
      </x:c>
    </x:row>
    <x:row r="588" spans="1:14">
      <x:c r="A588" s="57">
        <x:v>71</x:v>
      </x:c>
      <x:c r="C588" s="115">
        <x:v>6</x:v>
      </x:c>
      <x:c r="D588" s="679"/>
      <x:c r="E588" s="680"/>
      <x:c r="F588" s="127"/>
      <x:c r="G588" s="128"/>
      <x:c r="H588" s="128"/>
      <x:c r="J588" s="57"/>
      <x:c r="K588" s="57"/>
      <x:c r="L588" s="57"/>
      <x:c r="M588" s="57"/>
      <x:c r="N588" s="56">
        <x:f t="shared" si="24"/>
        <x:v>0</x:v>
      </x:c>
    </x:row>
    <x:row r="589" spans="1:14">
      <x:c r="A589" s="57">
        <x:v>72</x:v>
      </x:c>
      <x:c r="C589" s="115">
        <x:v>6</x:v>
      </x:c>
      <x:c r="D589" s="679"/>
      <x:c r="E589" s="680"/>
      <x:c r="F589" s="127"/>
      <x:c r="G589" s="128"/>
      <x:c r="H589" s="128"/>
      <x:c r="J589" s="57"/>
      <x:c r="K589" s="57"/>
      <x:c r="L589" s="57"/>
      <x:c r="M589" s="57"/>
      <x:c r="N589" s="56">
        <x:f t="shared" si="24"/>
        <x:v>0</x:v>
      </x:c>
    </x:row>
    <x:row r="590" spans="1:14" ht="15.75" customHeight="1">
      <x:c r="A590" s="57">
        <x:v>73</x:v>
      </x:c>
      <x:c r="C590" s="115">
        <x:v>6</x:v>
      </x:c>
      <x:c r="D590" s="679"/>
      <x:c r="E590" s="680"/>
      <x:c r="F590" s="127"/>
      <x:c r="G590" s="128"/>
      <x:c r="H590" s="128"/>
      <x:c r="J590" s="57"/>
      <x:c r="K590" s="57"/>
      <x:c r="L590" s="57"/>
      <x:c r="M590" s="57"/>
      <x:c r="N590" s="56">
        <x:f t="shared" si="24"/>
        <x:v>0</x:v>
      </x:c>
    </x:row>
    <x:row r="591" spans="1:14">
      <x:c r="A591" s="57">
        <x:v>74</x:v>
      </x:c>
      <x:c r="C591" s="115">
        <x:v>6</x:v>
      </x:c>
      <x:c r="D591" s="679"/>
      <x:c r="E591" s="680"/>
      <x:c r="F591" s="127"/>
      <x:c r="G591" s="128"/>
      <x:c r="H591" s="128"/>
      <x:c r="J591" s="57"/>
      <x:c r="K591" s="57"/>
      <x:c r="L591" s="57"/>
      <x:c r="M591" s="57"/>
      <x:c r="N591" s="56">
        <x:f t="shared" si="24"/>
        <x:v>0</x:v>
      </x:c>
    </x:row>
    <x:row r="592" spans="1:14">
      <x:c r="A592" s="57">
        <x:v>75</x:v>
      </x:c>
      <x:c r="C592" s="115">
        <x:v>6</x:v>
      </x:c>
      <x:c r="D592" s="679"/>
      <x:c r="E592" s="680"/>
      <x:c r="F592" s="127"/>
      <x:c r="G592" s="128"/>
      <x:c r="H592" s="128"/>
      <x:c r="J592" s="57"/>
      <x:c r="K592" s="57"/>
      <x:c r="L592" s="57"/>
      <x:c r="M592" s="57"/>
      <x:c r="N592" s="56">
        <x:f t="shared" si="24"/>
        <x:v>0</x:v>
      </x:c>
    </x:row>
    <x:row r="593" spans="1:14">
      <x:c r="A593" s="57">
        <x:v>76</x:v>
      </x:c>
      <x:c r="C593" s="115">
        <x:v>6</x:v>
      </x:c>
      <x:c r="D593" s="679"/>
      <x:c r="E593" s="680"/>
      <x:c r="F593" s="127"/>
      <x:c r="G593" s="128"/>
      <x:c r="H593" s="128"/>
      <x:c r="J593" s="57"/>
      <x:c r="K593" s="57"/>
      <x:c r="L593" s="57"/>
      <x:c r="M593" s="57"/>
      <x:c r="N593" s="56">
        <x:f t="shared" si="24"/>
        <x:v>0</x:v>
      </x:c>
    </x:row>
    <x:row r="594" spans="1:14">
      <x:c r="A594" s="57">
        <x:v>77</x:v>
      </x:c>
      <x:c r="C594" s="115">
        <x:v>6</x:v>
      </x:c>
      <x:c r="D594" s="679"/>
      <x:c r="E594" s="680"/>
      <x:c r="F594" s="127"/>
      <x:c r="G594" s="128"/>
      <x:c r="H594" s="128"/>
      <x:c r="J594" s="57"/>
      <x:c r="K594" s="57"/>
      <x:c r="L594" s="57"/>
      <x:c r="M594" s="57"/>
      <x:c r="N594" s="56">
        <x:f t="shared" si="24"/>
        <x:v>0</x:v>
      </x:c>
    </x:row>
    <x:row r="595" spans="1:14">
      <x:c r="A595" s="57">
        <x:v>78</x:v>
      </x:c>
      <x:c r="C595" s="115">
        <x:v>6</x:v>
      </x:c>
      <x:c r="D595" s="680"/>
      <x:c r="E595" s="680"/>
      <x:c r="F595" s="127"/>
      <x:c r="G595" s="128"/>
      <x:c r="H595" s="128"/>
      <x:c r="J595" s="57"/>
      <x:c r="K595" s="57"/>
      <x:c r="L595" s="57"/>
      <x:c r="M595" s="57"/>
      <x:c r="N595" s="56">
        <x:f t="shared" si="24"/>
        <x:v>0</x:v>
      </x:c>
    </x:row>
    <x:row r="596" spans="1:14">
      <x:c r="A596" s="57">
        <x:v>79</x:v>
      </x:c>
      <x:c r="C596" s="115">
        <x:v>6</x:v>
      </x:c>
      <x:c r="D596" s="680"/>
      <x:c r="E596" s="680"/>
      <x:c r="F596" s="127"/>
      <x:c r="G596" s="128"/>
      <x:c r="H596" s="128"/>
      <x:c r="J596" s="57"/>
      <x:c r="K596" s="57"/>
      <x:c r="L596" s="57"/>
      <x:c r="M596" s="57"/>
      <x:c r="N596" s="56">
        <x:f t="shared" si="24"/>
        <x:v>0</x:v>
      </x:c>
    </x:row>
    <x:row r="597" spans="1:14">
      <x:c r="A597" s="57">
        <x:v>80</x:v>
      </x:c>
      <x:c r="C597" s="115">
        <x:v>6</x:v>
      </x:c>
      <x:c r="D597" s="680"/>
      <x:c r="E597" s="680"/>
      <x:c r="F597" s="127"/>
      <x:c r="G597" s="128"/>
      <x:c r="H597" s="128"/>
      <x:c r="J597" s="57"/>
      <x:c r="K597" s="57"/>
      <x:c r="L597" s="57"/>
      <x:c r="M597" s="57"/>
      <x:c r="N597" s="56">
        <x:f t="shared" si="24"/>
        <x:v>0</x:v>
      </x:c>
    </x:row>
    <x:row r="598" spans="1:14">
      <x:c r="A598" s="57">
        <x:v>81</x:v>
      </x:c>
      <x:c r="C598" s="115">
        <x:v>6</x:v>
      </x:c>
      <x:c r="D598" s="680"/>
      <x:c r="E598" s="680"/>
      <x:c r="F598" s="127"/>
      <x:c r="G598" s="128"/>
      <x:c r="H598" s="128"/>
      <x:c r="J598" s="57"/>
      <x:c r="K598" s="57"/>
      <x:c r="L598" s="57"/>
      <x:c r="M598" s="57"/>
      <x:c r="N598" s="56">
        <x:f t="shared" si="24"/>
        <x:v>0</x:v>
      </x:c>
    </x:row>
    <x:row r="599" spans="1:14">
      <x:c r="A599" s="57">
        <x:v>82</x:v>
      </x:c>
      <x:c r="C599" s="115">
        <x:v>6</x:v>
      </x:c>
      <x:c r="D599" s="680"/>
      <x:c r="E599" s="680"/>
      <x:c r="F599" s="127"/>
      <x:c r="G599" s="128"/>
      <x:c r="H599" s="128"/>
      <x:c r="J599" s="57"/>
      <x:c r="K599" s="57"/>
      <x:c r="L599" s="57"/>
      <x:c r="M599" s="57"/>
      <x:c r="N599" s="56">
        <x:f t="shared" si="24"/>
        <x:v>0</x:v>
      </x:c>
    </x:row>
    <x:row r="600" spans="1:14">
      <x:c r="A600" s="57">
        <x:v>83</x:v>
      </x:c>
      <x:c r="C600" s="115">
        <x:v>6</x:v>
      </x:c>
      <x:c r="D600" s="209"/>
      <x:c r="E600" s="209"/>
      <x:c r="F600"/>
      <x:c r="J600" s="57"/>
      <x:c r="K600" s="57"/>
      <x:c r="L600" s="57"/>
      <x:c r="M600" s="57"/>
      <x:c r="N600" s="56">
        <x:f t="shared" si="24"/>
        <x:v>0</x:v>
      </x:c>
    </x:row>
    <x:row r="601" spans="1:14">
      <x:c r="A601" s="57">
        <x:v>84</x:v>
      </x:c>
      <x:c r="C601" s="115">
        <x:v>6</x:v>
      </x:c>
      <x:c r="D601" s="209"/>
      <x:c r="E601" s="209"/>
      <x:c r="F601"/>
      <x:c r="J601" s="57"/>
      <x:c r="K601" s="57"/>
      <x:c r="L601" s="57"/>
      <x:c r="M601" s="57"/>
      <x:c r="N601" s="56">
        <x:f t="shared" si="24"/>
        <x:v>0</x:v>
      </x:c>
    </x:row>
    <x:row r="602" spans="1:14">
      <x:c r="A602" s="57">
        <x:v>85</x:v>
      </x:c>
      <x:c r="C602" s="115">
        <x:v>6</x:v>
      </x:c>
      <x:c r="D602" s="209"/>
      <x:c r="E602" s="209"/>
      <x:c r="F602"/>
      <x:c r="J602" s="57"/>
      <x:c r="K602" s="57"/>
      <x:c r="L602" s="57"/>
      <x:c r="M602" s="57"/>
      <x:c r="N602" s="56">
        <x:f t="shared" si="24"/>
        <x:v>0</x:v>
      </x:c>
    </x:row>
    <x:row r="603" spans="1:14">
      <x:c r="A603" s="57">
        <x:v>86</x:v>
      </x:c>
      <x:c r="C603" s="115">
        <x:v>6</x:v>
      </x:c>
      <x:c r="D603" s="209"/>
      <x:c r="E603" s="209"/>
      <x:c r="F603"/>
      <x:c r="J603" s="57"/>
      <x:c r="K603" s="57"/>
      <x:c r="L603" s="57"/>
      <x:c r="M603" s="57"/>
      <x:c r="N603" s="56">
        <x:f t="shared" si="24"/>
        <x:v>0</x:v>
      </x:c>
    </x:row>
    <x:row r="604" spans="1:14">
      <x:c r="A604" s="57">
        <x:v>87</x:v>
      </x:c>
      <x:c r="C604" s="115">
        <x:v>6</x:v>
      </x:c>
      <x:c r="D604" s="209"/>
      <x:c r="E604" s="209"/>
      <x:c r="F604"/>
      <x:c r="J604" s="57"/>
      <x:c r="K604" s="57"/>
      <x:c r="L604" s="57"/>
      <x:c r="M604" s="57"/>
      <x:c r="N604" s="56">
        <x:f t="shared" si="24"/>
        <x:v>0</x:v>
      </x:c>
    </x:row>
    <x:row r="605" spans="1:14">
      <x:c r="A605" s="57">
        <x:v>88</x:v>
      </x:c>
      <x:c r="C605" s="115">
        <x:v>6</x:v>
      </x:c>
      <x:c r="D605" s="209"/>
      <x:c r="E605" s="209"/>
      <x:c r="F605"/>
      <x:c r="J605" s="57"/>
      <x:c r="K605" s="57"/>
      <x:c r="L605" s="57"/>
      <x:c r="M605" s="57"/>
      <x:c r="N605" s="56">
        <x:f t="shared" si="24"/>
        <x:v>0</x:v>
      </x:c>
    </x:row>
    <x:row r="606" spans="1:14">
      <x:c r="A606" s="57">
        <x:v>89</x:v>
      </x:c>
      <x:c r="C606" s="115">
        <x:v>6</x:v>
      </x:c>
      <x:c r="D606" s="209"/>
      <x:c r="E606" s="209"/>
      <x:c r="F606"/>
      <x:c r="J606" s="57"/>
      <x:c r="K606" s="57"/>
      <x:c r="L606" s="57"/>
      <x:c r="M606" s="57"/>
      <x:c r="N606" s="56">
        <x:f t="shared" si="24"/>
        <x:v>0</x:v>
      </x:c>
    </x:row>
    <x:row r="607" spans="1:14">
      <x:c r="A607" s="57">
        <x:v>90</x:v>
      </x:c>
      <x:c r="C607" s="115">
        <x:v>6</x:v>
      </x:c>
      <x:c r="D607" s="209"/>
      <x:c r="E607" s="209"/>
      <x:c r="F607"/>
      <x:c r="J607" s="57"/>
      <x:c r="K607" s="57"/>
      <x:c r="L607" s="57"/>
      <x:c r="M607" s="57"/>
      <x:c r="N607" s="56">
        <x:f t="shared" si="24"/>
        <x:v>0</x:v>
      </x:c>
    </x:row>
    <x:row r="608" spans="1:14">
      <x:c r="A608" s="57">
        <x:v>91</x:v>
      </x:c>
      <x:c r="C608" s="115">
        <x:v>6</x:v>
      </x:c>
      <x:c r="D608" s="209"/>
      <x:c r="E608" s="209"/>
      <x:c r="F608"/>
      <x:c r="J608" s="57"/>
      <x:c r="K608" s="57"/>
      <x:c r="L608" s="57"/>
      <x:c r="M608" s="57"/>
      <x:c r="N608" s="56">
        <x:f t="shared" si="24"/>
        <x:v>0</x:v>
      </x:c>
    </x:row>
    <x:row r="609" spans="1:14">
      <x:c r="A609" s="57">
        <x:v>92</x:v>
      </x:c>
      <x:c r="C609" s="115">
        <x:v>6</x:v>
      </x:c>
      <x:c r="D609" s="209"/>
      <x:c r="E609" s="209"/>
      <x:c r="F609"/>
      <x:c r="J609" s="57"/>
      <x:c r="K609" s="57"/>
      <x:c r="L609" s="57"/>
      <x:c r="M609" s="57"/>
      <x:c r="N609" s="56">
        <x:f t="shared" si="24"/>
        <x:v>0</x:v>
      </x:c>
    </x:row>
    <x:row r="610" spans="1:14">
      <x:c r="A610" s="57">
        <x:v>93</x:v>
      </x:c>
      <x:c r="C610" s="115">
        <x:v>6</x:v>
      </x:c>
      <x:c r="D610" s="209"/>
      <x:c r="E610" s="209"/>
      <x:c r="F610"/>
      <x:c r="J610" s="57"/>
      <x:c r="K610" s="57"/>
      <x:c r="L610" s="57"/>
      <x:c r="M610" s="57"/>
      <x:c r="N610" s="56">
        <x:f t="shared" si="24"/>
        <x:v>0</x:v>
      </x:c>
    </x:row>
    <x:row r="611" spans="1:14">
      <x:c r="A611" s="57">
        <x:v>94</x:v>
      </x:c>
      <x:c r="C611" s="115">
        <x:v>6</x:v>
      </x:c>
      <x:c r="D611" s="209"/>
      <x:c r="E611" s="209"/>
      <x:c r="F611"/>
      <x:c r="J611" s="57"/>
      <x:c r="K611" s="57"/>
      <x:c r="L611" s="57"/>
      <x:c r="M611" s="57"/>
      <x:c r="N611" s="56">
        <x:f t="shared" si="24"/>
        <x:v>0</x:v>
      </x:c>
    </x:row>
    <x:row r="612" spans="1:14">
      <x:c r="A612" s="57">
        <x:v>95</x:v>
      </x:c>
      <x:c r="C612" s="115">
        <x:v>6</x:v>
      </x:c>
      <x:c r="D612" s="209"/>
      <x:c r="E612" s="209"/>
      <x:c r="F612"/>
      <x:c r="J612" s="57"/>
      <x:c r="K612" s="57"/>
      <x:c r="L612" s="57"/>
      <x:c r="M612" s="57"/>
      <x:c r="N612" s="56">
        <x:f t="shared" si="24"/>
        <x:v>0</x:v>
      </x:c>
    </x:row>
    <x:row r="613" spans="1:14">
      <x:c r="A613" s="57">
        <x:v>96</x:v>
      </x:c>
      <x:c r="C613" s="115">
        <x:v>6</x:v>
      </x:c>
      <x:c r="D613" s="209"/>
      <x:c r="E613" s="209"/>
      <x:c r="F613"/>
      <x:c r="J613" s="57"/>
      <x:c r="K613" s="57"/>
      <x:c r="L613" s="57"/>
      <x:c r="M613" s="57"/>
      <x:c r="N613" s="56">
        <x:f t="shared" si="24"/>
        <x:v>0</x:v>
      </x:c>
    </x:row>
    <x:row r="614" spans="1:14">
      <x:c r="A614" s="57">
        <x:v>97</x:v>
      </x:c>
      <x:c r="C614" s="115">
        <x:v>6</x:v>
      </x:c>
      <x:c r="D614" s="209"/>
      <x:c r="E614" s="209"/>
      <x:c r="F614"/>
      <x:c r="J614" s="57"/>
      <x:c r="K614" s="57"/>
      <x:c r="L614" s="57"/>
      <x:c r="M614" s="57"/>
      <x:c r="N614" s="56">
        <x:f t="shared" si="24"/>
        <x:v>0</x:v>
      </x:c>
    </x:row>
    <x:row r="615" spans="1:14">
      <x:c r="A615" s="57">
        <x:v>98</x:v>
      </x:c>
      <x:c r="C615" s="115">
        <x:v>6</x:v>
      </x:c>
      <x:c r="D615" s="209"/>
      <x:c r="E615" s="209"/>
      <x:c r="F615"/>
      <x:c r="J615" s="57"/>
      <x:c r="K615" s="57"/>
      <x:c r="L615" s="57"/>
      <x:c r="M615" s="57"/>
      <x:c r="N615" s="56">
        <x:f t="shared" si="24"/>
        <x:v>0</x:v>
      </x:c>
    </x:row>
    <x:row r="616" spans="1:14">
      <x:c r="A616" s="57">
        <x:v>99</x:v>
      </x:c>
      <x:c r="C616" s="115">
        <x:v>6</x:v>
      </x:c>
      <x:c r="D616" s="209"/>
      <x:c r="E616" s="209"/>
      <x:c r="F616"/>
      <x:c r="J616" s="57"/>
      <x:c r="K616" s="57"/>
      <x:c r="L616" s="57"/>
      <x:c r="M616" s="57"/>
      <x:c r="N616" s="56">
        <x:f t="shared" si="24"/>
        <x:v>0</x:v>
      </x:c>
    </x:row>
    <x:row r="617" spans="1:14">
      <x:c r="A617" s="57">
        <x:v>100</x:v>
      </x:c>
      <x:c r="C617" s="115">
        <x:v>6</x:v>
      </x:c>
      <x:c r="D617" s="209"/>
      <x:c r="E617" s="209"/>
      <x:c r="F617"/>
      <x:c r="J617" s="57"/>
      <x:c r="K617" s="57"/>
      <x:c r="L617" s="57"/>
      <x:c r="M617" s="57"/>
      <x:c r="N617" s="56">
        <x:f t="shared" si="24"/>
        <x:v>0</x:v>
      </x:c>
    </x:row>
    <x:row r="618" spans="1:14" ht="17.25" thickBot="1">
      <x:c r="C618" s="86"/>
      <x:c r="D618" s="86"/>
      <x:c r="E618" s="87" t="s">
        <x:v>117</x:v>
      </x:c>
      <x:c r="F618" s="268"/>
      <x:c r="G618" s="269">
        <x:f t="shared" ref="G618:N618" si="25">SUM(G518:G617)</x:f>
        <x:v>0</x:v>
      </x:c>
      <x:c r="H618" s="269">
        <x:f t="shared" si="25"/>
        <x:v>0</x:v>
      </x:c>
      <x:c r="I618" s="269">
        <x:f t="shared" si="25"/>
        <x:v>0</x:v>
      </x:c>
      <x:c r="J618" s="269">
        <x:f t="shared" si="25"/>
        <x:v>0</x:v>
      </x:c>
      <x:c r="K618" s="269">
        <x:f t="shared" si="25"/>
        <x:v>0</x:v>
      </x:c>
      <x:c r="L618" s="269">
        <x:f t="shared" si="25"/>
        <x:v>0</x:v>
      </x:c>
      <x:c r="M618" s="269">
        <x:f t="shared" si="25"/>
        <x:v>0</x:v>
      </x:c>
      <x:c r="N618" s="89">
        <x:f t="shared" si="25"/>
        <x:v>0</x:v>
      </x:c>
    </x:row>
    <x:row r="619" spans="1:14">
      <x:c r="G619" s="57">
        <x:v>40036</x:v>
      </x:c>
      <x:c r="H619" s="57" t="e">
        <x:f>G619-#REF!</x:f>
        <x:v>#REF!</x:v>
      </x:c>
    </x:row>
    <x:row r="620" spans="1:14" ht="17.25" thickBot="1"/>
    <x:row r="621" spans="1:14">
      <x:c r="C621" s="84" t="s">
        <x:v>120</x:v>
      </x:c>
      <x:c r="D621" s="84" t="s">
        <x:v>5</x:v>
      </x:c>
      <x:c r="E621" s="84" t="s">
        <x:v>7</x:v>
      </x:c>
      <x:c r="F621" s="84"/>
      <x:c r="G621" s="82" t="s">
        <x:v>142</x:v>
      </x:c>
      <x:c r="H621" s="82" t="s">
        <x:v>142</x:v>
      </x:c>
      <x:c r="I621" s="82" t="s">
        <x:v>142</x:v>
      </x:c>
      <x:c r="J621" s="82" t="s">
        <x:v>142</x:v>
      </x:c>
      <x:c r="K621" s="82" t="s">
        <x:v>150</x:v>
      </x:c>
      <x:c r="L621" s="82" t="s">
        <x:v>151</x:v>
      </x:c>
      <x:c r="M621" s="82" t="s">
        <x:v>152</x:v>
      </x:c>
      <x:c r="N621" s="82" t="s">
        <x:v>153</x:v>
      </x:c>
    </x:row>
    <x:row r="622" spans="1:14">
      <x:c r="A622" s="57">
        <x:v>1</x:v>
      </x:c>
      <x:c r="C622" s="115">
        <x:v>7</x:v>
      </x:c>
      <x:c r="D622" s="21"/>
      <x:c r="E622" s="21"/>
      <x:c r="F622" s="21"/>
      <x:c r="I622" s="128"/>
      <x:c r="J622" s="128"/>
      <x:c r="K622" s="128"/>
      <x:c r="L622" s="128"/>
      <x:c r="M622" s="23"/>
      <x:c r="N622" s="56">
        <x:f t="shared" ref="N622" si="26">SUM(G622,J622:M622)-H622-I622</x:f>
        <x:v>0</x:v>
      </x:c>
    </x:row>
    <x:row r="623" spans="1:14">
      <x:c r="A623" s="57">
        <x:v>2</x:v>
      </x:c>
      <x:c r="C623" s="115">
        <x:v>7</x:v>
      </x:c>
      <x:c r="D623" s="21"/>
      <x:c r="E623" s="20"/>
      <x:c r="F623" s="20"/>
      <x:c r="I623" s="128"/>
      <x:c r="J623" s="128"/>
      <x:c r="K623" s="23"/>
      <x:c r="L623" s="128"/>
      <x:c r="M623" s="37"/>
      <x:c r="N623" s="56">
        <x:f>SUM(G623,J623:M623)-H623-I623</x:f>
        <x:v>0</x:v>
      </x:c>
    </x:row>
    <x:row r="624" spans="1:14">
      <x:c r="A624" s="57">
        <x:v>3</x:v>
      </x:c>
      <x:c r="C624" s="115">
        <x:v>7</x:v>
      </x:c>
      <x:c r="D624" s="21"/>
      <x:c r="E624" s="20"/>
      <x:c r="F624" s="20"/>
      <x:c r="I624" s="128"/>
      <x:c r="J624" s="128"/>
      <x:c r="K624" s="23"/>
      <x:c r="L624" s="128"/>
      <x:c r="M624" s="37"/>
      <x:c r="N624" s="56">
        <x:f t="shared" ref="N624:N687" si="27">SUM(G624,J624:M624)-H624-I624</x:f>
        <x:v>0</x:v>
      </x:c>
    </x:row>
    <x:row r="625" spans="1:14">
      <x:c r="A625" s="57">
        <x:v>4</x:v>
      </x:c>
      <x:c r="C625" s="115">
        <x:v>7</x:v>
      </x:c>
      <x:c r="D625" s="21"/>
      <x:c r="E625" s="20"/>
      <x:c r="F625" s="20"/>
      <x:c r="I625" s="128"/>
      <x:c r="J625" s="128"/>
      <x:c r="K625" s="23"/>
      <x:c r="L625" s="128"/>
      <x:c r="M625" s="37"/>
      <x:c r="N625" s="56">
        <x:f t="shared" si="27"/>
        <x:v>0</x:v>
      </x:c>
    </x:row>
    <x:row r="626" spans="1:14">
      <x:c r="A626" s="57">
        <x:v>5</x:v>
      </x:c>
      <x:c r="C626" s="115">
        <x:v>7</x:v>
      </x:c>
      <x:c r="D626" s="21"/>
      <x:c r="E626" s="20"/>
      <x:c r="F626" s="20"/>
      <x:c r="I626" s="128"/>
      <x:c r="J626" s="128"/>
      <x:c r="K626" s="23"/>
      <x:c r="L626" s="128"/>
      <x:c r="M626" s="37"/>
      <x:c r="N626" s="56">
        <x:f t="shared" si="27"/>
        <x:v>0</x:v>
      </x:c>
    </x:row>
    <x:row r="627" spans="1:14">
      <x:c r="A627" s="57">
        <x:v>6</x:v>
      </x:c>
      <x:c r="C627" s="115">
        <x:v>7</x:v>
      </x:c>
      <x:c r="D627" s="21"/>
      <x:c r="E627" s="209"/>
      <x:c r="F627"/>
      <x:c r="I627" s="128"/>
      <x:c r="J627" s="128"/>
      <x:c r="K627" s="23"/>
      <x:c r="L627" s="128"/>
      <x:c r="M627" s="37"/>
      <x:c r="N627" s="56">
        <x:f t="shared" si="27"/>
        <x:v>0</x:v>
      </x:c>
    </x:row>
    <x:row r="628" spans="1:14">
      <x:c r="A628" s="57">
        <x:v>7</x:v>
      </x:c>
      <x:c r="C628" s="115">
        <x:v>7</x:v>
      </x:c>
      <x:c r="D628" s="21"/>
      <x:c r="E628" s="209"/>
      <x:c r="F628"/>
      <x:c r="I628" s="128"/>
      <x:c r="J628" s="128"/>
      <x:c r="K628" s="23"/>
      <x:c r="L628" s="128"/>
      <x:c r="M628" s="37"/>
      <x:c r="N628" s="56">
        <x:f t="shared" si="27"/>
        <x:v>0</x:v>
      </x:c>
    </x:row>
    <x:row r="629" spans="1:14">
      <x:c r="A629" s="57">
        <x:v>8</x:v>
      </x:c>
      <x:c r="C629" s="115">
        <x:v>7</x:v>
      </x:c>
      <x:c r="D629" s="21"/>
      <x:c r="E629" s="209"/>
      <x:c r="F629"/>
      <x:c r="I629" s="128"/>
      <x:c r="J629" s="128"/>
      <x:c r="K629" s="23"/>
      <x:c r="L629" s="128"/>
      <x:c r="M629" s="681"/>
      <x:c r="N629" s="56">
        <x:f t="shared" si="27"/>
        <x:v>0</x:v>
      </x:c>
    </x:row>
    <x:row r="630" spans="1:14">
      <x:c r="A630" s="57">
        <x:v>9</x:v>
      </x:c>
      <x:c r="C630" s="115">
        <x:v>7</x:v>
      </x:c>
      <x:c r="D630" s="21"/>
      <x:c r="E630" s="209"/>
      <x:c r="F630"/>
      <x:c r="I630" s="128"/>
      <x:c r="J630" s="128"/>
      <x:c r="K630" s="23"/>
      <x:c r="L630" s="128"/>
      <x:c r="M630" s="681"/>
      <x:c r="N630" s="56">
        <x:f t="shared" si="27"/>
        <x:v>0</x:v>
      </x:c>
    </x:row>
    <x:row r="631" spans="1:14">
      <x:c r="A631" s="57">
        <x:v>10</x:v>
      </x:c>
      <x:c r="C631" s="115">
        <x:v>7</x:v>
      </x:c>
      <x:c r="D631" s="21"/>
      <x:c r="E631" s="209"/>
      <x:c r="F631"/>
      <x:c r="I631" s="128"/>
      <x:c r="J631" s="128"/>
      <x:c r="K631" s="23"/>
      <x:c r="L631" s="128"/>
      <x:c r="M631" s="681"/>
      <x:c r="N631" s="56">
        <x:f t="shared" si="27"/>
        <x:v>0</x:v>
      </x:c>
    </x:row>
    <x:row r="632" spans="1:14">
      <x:c r="A632" s="57">
        <x:v>11</x:v>
      </x:c>
      <x:c r="C632" s="115">
        <x:v>7</x:v>
      </x:c>
      <x:c r="D632" s="21"/>
      <x:c r="E632" s="209"/>
      <x:c r="F632"/>
      <x:c r="I632" s="128"/>
      <x:c r="J632" s="128"/>
      <x:c r="K632" s="23"/>
      <x:c r="L632" s="128"/>
      <x:c r="M632" s="681"/>
      <x:c r="N632" s="56">
        <x:f t="shared" si="27"/>
        <x:v>0</x:v>
      </x:c>
    </x:row>
    <x:row r="633" spans="1:14">
      <x:c r="A633" s="57">
        <x:v>12</x:v>
      </x:c>
      <x:c r="C633" s="115">
        <x:v>7</x:v>
      </x:c>
      <x:c r="D633" s="21"/>
      <x:c r="E633" s="209"/>
      <x:c r="F633"/>
      <x:c r="I633" s="128"/>
      <x:c r="J633" s="128"/>
      <x:c r="K633" s="23"/>
      <x:c r="L633" s="128"/>
      <x:c r="M633" s="681"/>
      <x:c r="N633" s="56">
        <x:f t="shared" si="27"/>
        <x:v>0</x:v>
      </x:c>
    </x:row>
    <x:row r="634" spans="1:14">
      <x:c r="A634" s="57">
        <x:v>13</x:v>
      </x:c>
      <x:c r="C634" s="115">
        <x:v>7</x:v>
      </x:c>
      <x:c r="D634" s="21"/>
      <x:c r="E634" s="209"/>
      <x:c r="F634"/>
      <x:c r="I634" s="128"/>
      <x:c r="J634" s="128"/>
      <x:c r="K634" s="23"/>
      <x:c r="L634" s="128"/>
      <x:c r="M634" s="681"/>
      <x:c r="N634" s="56">
        <x:f t="shared" si="27"/>
        <x:v>0</x:v>
      </x:c>
    </x:row>
    <x:row r="635" spans="1:14">
      <x:c r="A635" s="57">
        <x:v>14</x:v>
      </x:c>
      <x:c r="C635" s="115">
        <x:v>7</x:v>
      </x:c>
      <x:c r="D635" s="21"/>
      <x:c r="E635" s="209"/>
      <x:c r="F635"/>
      <x:c r="I635" s="128"/>
      <x:c r="J635" s="128"/>
      <x:c r="K635" s="23"/>
      <x:c r="L635" s="128"/>
      <x:c r="M635" s="681"/>
      <x:c r="N635" s="56">
        <x:f t="shared" si="27"/>
        <x:v>0</x:v>
      </x:c>
    </x:row>
    <x:row r="636" spans="1:14">
      <x:c r="A636" s="57">
        <x:v>15</x:v>
      </x:c>
      <x:c r="C636" s="115">
        <x:v>7</x:v>
      </x:c>
      <x:c r="D636" s="21"/>
      <x:c r="E636" s="209"/>
      <x:c r="F636"/>
      <x:c r="I636" s="128"/>
      <x:c r="J636" s="128"/>
      <x:c r="K636" s="23"/>
      <x:c r="L636" s="128"/>
      <x:c r="M636" s="681"/>
      <x:c r="N636" s="56">
        <x:f t="shared" si="27"/>
        <x:v>0</x:v>
      </x:c>
    </x:row>
    <x:row r="637" spans="1:14">
      <x:c r="A637" s="57">
        <x:v>16</x:v>
      </x:c>
      <x:c r="C637" s="115">
        <x:v>7</x:v>
      </x:c>
      <x:c r="D637" s="21"/>
      <x:c r="E637" s="209"/>
      <x:c r="F637"/>
      <x:c r="I637" s="128"/>
      <x:c r="J637" s="128"/>
      <x:c r="K637" s="23"/>
      <x:c r="L637" s="128"/>
      <x:c r="M637" s="681"/>
      <x:c r="N637" s="56">
        <x:f t="shared" si="27"/>
        <x:v>0</x:v>
      </x:c>
    </x:row>
    <x:row r="638" spans="1:14">
      <x:c r="A638" s="57">
        <x:v>17</x:v>
      </x:c>
      <x:c r="C638" s="115">
        <x:v>7</x:v>
      </x:c>
      <x:c r="D638" s="21"/>
      <x:c r="E638" s="209"/>
      <x:c r="F638"/>
      <x:c r="I638" s="128"/>
      <x:c r="J638" s="128"/>
      <x:c r="K638" s="23"/>
      <x:c r="L638" s="128"/>
      <x:c r="M638" s="681"/>
      <x:c r="N638" s="56">
        <x:f t="shared" si="27"/>
        <x:v>0</x:v>
      </x:c>
    </x:row>
    <x:row r="639" spans="1:14">
      <x:c r="A639" s="57">
        <x:v>18</x:v>
      </x:c>
      <x:c r="C639" s="115">
        <x:v>7</x:v>
      </x:c>
      <x:c r="D639" s="21"/>
      <x:c r="E639" s="209"/>
      <x:c r="F639"/>
      <x:c r="I639" s="128"/>
      <x:c r="J639" s="128"/>
      <x:c r="K639" s="23"/>
      <x:c r="L639" s="128"/>
      <x:c r="M639" s="681"/>
      <x:c r="N639" s="56">
        <x:f t="shared" si="27"/>
        <x:v>0</x:v>
      </x:c>
    </x:row>
    <x:row r="640" spans="1:14">
      <x:c r="A640" s="57">
        <x:v>19</x:v>
      </x:c>
      <x:c r="C640" s="115">
        <x:v>7</x:v>
      </x:c>
      <x:c r="D640" s="21"/>
      <x:c r="E640" s="209"/>
      <x:c r="F640"/>
      <x:c r="I640" s="128"/>
      <x:c r="J640" s="128"/>
      <x:c r="K640" s="23"/>
      <x:c r="L640" s="128"/>
      <x:c r="M640" s="681"/>
      <x:c r="N640" s="56">
        <x:f t="shared" si="27"/>
        <x:v>0</x:v>
      </x:c>
    </x:row>
    <x:row r="641" spans="1:14">
      <x:c r="A641" s="57">
        <x:v>20</x:v>
      </x:c>
      <x:c r="C641" s="115">
        <x:v>7</x:v>
      </x:c>
      <x:c r="D641" s="21"/>
      <x:c r="E641" s="209"/>
      <x:c r="F641"/>
      <x:c r="I641" s="128"/>
      <x:c r="J641" s="128"/>
      <x:c r="K641" s="23"/>
      <x:c r="L641" s="128"/>
      <x:c r="M641" s="681"/>
      <x:c r="N641" s="56">
        <x:f t="shared" si="27"/>
        <x:v>0</x:v>
      </x:c>
    </x:row>
    <x:row r="642" spans="1:14">
      <x:c r="A642" s="57">
        <x:v>21</x:v>
      </x:c>
      <x:c r="C642" s="115">
        <x:v>7</x:v>
      </x:c>
      <x:c r="D642" s="21"/>
      <x:c r="E642" s="209"/>
      <x:c r="F642"/>
      <x:c r="I642" s="128"/>
      <x:c r="J642" s="128"/>
      <x:c r="K642" s="23"/>
      <x:c r="L642" s="128"/>
      <x:c r="M642" s="681"/>
      <x:c r="N642" s="56">
        <x:f t="shared" si="27"/>
        <x:v>0</x:v>
      </x:c>
    </x:row>
    <x:row r="643" spans="1:14">
      <x:c r="A643" s="57">
        <x:v>22</x:v>
      </x:c>
      <x:c r="C643" s="115">
        <x:v>7</x:v>
      </x:c>
      <x:c r="D643" s="21"/>
      <x:c r="E643" s="209"/>
      <x:c r="F643"/>
      <x:c r="I643" s="128"/>
      <x:c r="J643" s="128"/>
      <x:c r="K643" s="23"/>
      <x:c r="L643" s="128"/>
      <x:c r="M643" s="681"/>
      <x:c r="N643" s="56">
        <x:f t="shared" si="27"/>
        <x:v>0</x:v>
      </x:c>
    </x:row>
    <x:row r="644" spans="1:14">
      <x:c r="A644" s="57">
        <x:v>23</x:v>
      </x:c>
      <x:c r="C644" s="115">
        <x:v>7</x:v>
      </x:c>
      <x:c r="D644" s="21"/>
      <x:c r="E644" s="209"/>
      <x:c r="F644"/>
      <x:c r="I644" s="128"/>
      <x:c r="J644" s="128"/>
      <x:c r="K644" s="23"/>
      <x:c r="L644" s="128"/>
      <x:c r="M644" s="681"/>
      <x:c r="N644" s="56">
        <x:f t="shared" si="27"/>
        <x:v>0</x:v>
      </x:c>
    </x:row>
    <x:row r="645" spans="1:14">
      <x:c r="A645" s="57">
        <x:v>24</x:v>
      </x:c>
      <x:c r="C645" s="115">
        <x:v>7</x:v>
      </x:c>
      <x:c r="D645" s="21"/>
      <x:c r="E645" s="209"/>
      <x:c r="F645"/>
      <x:c r="I645" s="128"/>
      <x:c r="J645" s="128"/>
      <x:c r="K645" s="23"/>
      <x:c r="L645" s="128"/>
      <x:c r="M645" s="681"/>
      <x:c r="N645" s="56">
        <x:f t="shared" si="27"/>
        <x:v>0</x:v>
      </x:c>
    </x:row>
    <x:row r="646" spans="1:14">
      <x:c r="A646" s="57">
        <x:v>25</x:v>
      </x:c>
      <x:c r="C646" s="115">
        <x:v>7</x:v>
      </x:c>
      <x:c r="D646" s="21"/>
      <x:c r="E646" s="209"/>
      <x:c r="F646"/>
      <x:c r="I646" s="128"/>
      <x:c r="J646" s="128"/>
      <x:c r="K646" s="23"/>
      <x:c r="L646" s="128"/>
      <x:c r="M646" s="681"/>
      <x:c r="N646" s="56">
        <x:f t="shared" si="27"/>
        <x:v>0</x:v>
      </x:c>
    </x:row>
    <x:row r="647" spans="1:14">
      <x:c r="A647" s="57">
        <x:v>26</x:v>
      </x:c>
      <x:c r="C647" s="115">
        <x:v>7</x:v>
      </x:c>
      <x:c r="D647" s="21"/>
      <x:c r="E647" s="209"/>
      <x:c r="F647"/>
      <x:c r="I647" s="128"/>
      <x:c r="J647" s="128"/>
      <x:c r="K647" s="23"/>
      <x:c r="L647" s="128"/>
      <x:c r="M647" s="681"/>
      <x:c r="N647" s="56">
        <x:f t="shared" si="27"/>
        <x:v>0</x:v>
      </x:c>
    </x:row>
    <x:row r="648" spans="1:14">
      <x:c r="A648" s="57">
        <x:v>27</x:v>
      </x:c>
      <x:c r="C648" s="115">
        <x:v>7</x:v>
      </x:c>
      <x:c r="D648" s="21"/>
      <x:c r="E648" s="209"/>
      <x:c r="F648"/>
      <x:c r="I648" s="128"/>
      <x:c r="J648" s="128"/>
      <x:c r="K648" s="23"/>
      <x:c r="L648" s="128"/>
      <x:c r="M648" s="681"/>
      <x:c r="N648" s="56">
        <x:f t="shared" si="27"/>
        <x:v>0</x:v>
      </x:c>
    </x:row>
    <x:row r="649" spans="1:14">
      <x:c r="A649" s="57">
        <x:v>28</x:v>
      </x:c>
      <x:c r="C649" s="115">
        <x:v>7</x:v>
      </x:c>
      <x:c r="D649" s="21"/>
      <x:c r="E649" s="209"/>
      <x:c r="F649"/>
      <x:c r="I649" s="128"/>
      <x:c r="J649" s="128"/>
      <x:c r="K649" s="23"/>
      <x:c r="L649" s="128"/>
      <x:c r="M649" s="681"/>
      <x:c r="N649" s="56">
        <x:f t="shared" si="27"/>
        <x:v>0</x:v>
      </x:c>
    </x:row>
    <x:row r="650" spans="1:14">
      <x:c r="A650" s="57">
        <x:v>29</x:v>
      </x:c>
      <x:c r="C650" s="115">
        <x:v>7</x:v>
      </x:c>
      <x:c r="D650" s="21"/>
      <x:c r="E650" s="209"/>
      <x:c r="F650"/>
      <x:c r="I650" s="128"/>
      <x:c r="J650" s="128"/>
      <x:c r="K650" s="23"/>
      <x:c r="L650" s="128"/>
      <x:c r="M650" s="681"/>
      <x:c r="N650" s="56">
        <x:f t="shared" si="27"/>
        <x:v>0</x:v>
      </x:c>
    </x:row>
    <x:row r="651" spans="1:14">
      <x:c r="A651" s="57">
        <x:v>30</x:v>
      </x:c>
      <x:c r="C651" s="115">
        <x:v>7</x:v>
      </x:c>
      <x:c r="D651" s="21"/>
      <x:c r="E651" s="209"/>
      <x:c r="F651"/>
      <x:c r="I651" s="128"/>
      <x:c r="J651" s="128"/>
      <x:c r="K651" s="23"/>
      <x:c r="L651" s="128"/>
      <x:c r="M651" s="681"/>
      <x:c r="N651" s="56">
        <x:f t="shared" si="27"/>
        <x:v>0</x:v>
      </x:c>
    </x:row>
    <x:row r="652" spans="1:14">
      <x:c r="A652" s="57">
        <x:v>31</x:v>
      </x:c>
      <x:c r="C652" s="115">
        <x:v>7</x:v>
      </x:c>
      <x:c r="D652" s="21"/>
      <x:c r="E652" s="209"/>
      <x:c r="F652"/>
      <x:c r="I652" s="128"/>
      <x:c r="J652" s="128"/>
      <x:c r="K652" s="23"/>
      <x:c r="L652" s="128"/>
      <x:c r="M652" s="681"/>
      <x:c r="N652" s="56">
        <x:f t="shared" si="27"/>
        <x:v>0</x:v>
      </x:c>
    </x:row>
    <x:row r="653" spans="1:14">
      <x:c r="A653" s="57">
        <x:v>32</x:v>
      </x:c>
      <x:c r="C653" s="115">
        <x:v>7</x:v>
      </x:c>
      <x:c r="D653" s="21"/>
      <x:c r="E653" s="209"/>
      <x:c r="F653"/>
      <x:c r="I653" s="128"/>
      <x:c r="J653" s="128"/>
      <x:c r="K653" s="23"/>
      <x:c r="L653" s="128"/>
      <x:c r="M653" s="681"/>
      <x:c r="N653" s="56">
        <x:f t="shared" si="27"/>
        <x:v>0</x:v>
      </x:c>
    </x:row>
    <x:row r="654" spans="1:14">
      <x:c r="A654" s="57">
        <x:v>33</x:v>
      </x:c>
      <x:c r="C654" s="115">
        <x:v>7</x:v>
      </x:c>
      <x:c r="D654" s="21"/>
      <x:c r="E654" s="209"/>
      <x:c r="F654"/>
      <x:c r="I654" s="128"/>
      <x:c r="J654" s="128"/>
      <x:c r="K654" s="23"/>
      <x:c r="L654" s="128"/>
      <x:c r="M654" s="681"/>
      <x:c r="N654" s="56">
        <x:f t="shared" si="27"/>
        <x:v>0</x:v>
      </x:c>
    </x:row>
    <x:row r="655" spans="1:14">
      <x:c r="A655" s="57">
        <x:v>34</x:v>
      </x:c>
      <x:c r="C655" s="115">
        <x:v>7</x:v>
      </x:c>
      <x:c r="D655" s="21"/>
      <x:c r="E655" s="209"/>
      <x:c r="F655"/>
      <x:c r="I655" s="128"/>
      <x:c r="J655" s="128"/>
      <x:c r="K655" s="23"/>
      <x:c r="L655" s="128"/>
      <x:c r="M655" s="681"/>
      <x:c r="N655" s="56">
        <x:f t="shared" si="27"/>
        <x:v>0</x:v>
      </x:c>
    </x:row>
    <x:row r="656" spans="1:14">
      <x:c r="A656" s="57">
        <x:v>35</x:v>
      </x:c>
      <x:c r="C656" s="115">
        <x:v>7</x:v>
      </x:c>
      <x:c r="D656" s="21"/>
      <x:c r="E656" s="209"/>
      <x:c r="F656"/>
      <x:c r="I656" s="128"/>
      <x:c r="J656" s="128"/>
      <x:c r="K656" s="23"/>
      <x:c r="L656" s="128"/>
      <x:c r="M656" s="681"/>
      <x:c r="N656" s="56">
        <x:f t="shared" si="27"/>
        <x:v>0</x:v>
      </x:c>
    </x:row>
    <x:row r="657" spans="1:14">
      <x:c r="A657" s="57">
        <x:v>36</x:v>
      </x:c>
      <x:c r="C657" s="115">
        <x:v>7</x:v>
      </x:c>
      <x:c r="D657" s="21"/>
      <x:c r="E657" s="209"/>
      <x:c r="F657"/>
      <x:c r="I657" s="128"/>
      <x:c r="J657" s="128"/>
      <x:c r="K657" s="23"/>
      <x:c r="L657" s="128"/>
      <x:c r="M657" s="681"/>
      <x:c r="N657" s="56">
        <x:f t="shared" si="27"/>
        <x:v>0</x:v>
      </x:c>
    </x:row>
    <x:row r="658" spans="1:14">
      <x:c r="A658" s="57">
        <x:v>37</x:v>
      </x:c>
      <x:c r="C658" s="115">
        <x:v>7</x:v>
      </x:c>
      <x:c r="D658" s="21"/>
      <x:c r="E658" s="209"/>
      <x:c r="F658"/>
      <x:c r="I658" s="128"/>
      <x:c r="J658" s="128"/>
      <x:c r="K658" s="23"/>
      <x:c r="L658" s="128"/>
      <x:c r="M658" s="37"/>
      <x:c r="N658" s="56">
        <x:f t="shared" si="27"/>
        <x:v>0</x:v>
      </x:c>
    </x:row>
    <x:row r="659" spans="1:14">
      <x:c r="A659" s="57">
        <x:v>38</x:v>
      </x:c>
      <x:c r="C659" s="115">
        <x:v>7</x:v>
      </x:c>
      <x:c r="D659" s="21"/>
      <x:c r="E659" s="209"/>
      <x:c r="F659"/>
      <x:c r="I659" s="128"/>
      <x:c r="J659" s="128"/>
      <x:c r="K659" s="128"/>
      <x:c r="L659" s="128"/>
      <x:c r="M659" s="128"/>
      <x:c r="N659" s="56">
        <x:f t="shared" si="27"/>
        <x:v>0</x:v>
      </x:c>
    </x:row>
    <x:row r="660" spans="1:14">
      <x:c r="A660" s="57">
        <x:v>39</x:v>
      </x:c>
      <x:c r="C660" s="115">
        <x:v>7</x:v>
      </x:c>
      <x:c r="D660" s="21"/>
      <x:c r="E660" s="209"/>
      <x:c r="F660"/>
      <x:c r="I660" s="128"/>
      <x:c r="J660" s="128"/>
      <x:c r="K660" s="128"/>
      <x:c r="L660" s="128"/>
      <x:c r="M660" s="128"/>
      <x:c r="N660" s="56">
        <x:f t="shared" si="27"/>
        <x:v>0</x:v>
      </x:c>
    </x:row>
    <x:row r="661" spans="1:14">
      <x:c r="A661" s="57">
        <x:v>40</x:v>
      </x:c>
      <x:c r="C661" s="115">
        <x:v>7</x:v>
      </x:c>
      <x:c r="D661" s="21"/>
      <x:c r="E661" s="209"/>
      <x:c r="F661"/>
      <x:c r="I661" s="128"/>
      <x:c r="J661" s="128"/>
      <x:c r="K661" s="128"/>
      <x:c r="L661" s="128"/>
      <x:c r="M661" s="128"/>
      <x:c r="N661" s="56">
        <x:f t="shared" si="27"/>
        <x:v>0</x:v>
      </x:c>
    </x:row>
    <x:row r="662" spans="1:14">
      <x:c r="A662" s="57">
        <x:v>41</x:v>
      </x:c>
      <x:c r="C662" s="115">
        <x:v>7</x:v>
      </x:c>
      <x:c r="D662" s="21"/>
      <x:c r="E662" s="209"/>
      <x:c r="F662"/>
      <x:c r="I662" s="128"/>
      <x:c r="J662" s="128"/>
      <x:c r="K662" s="128"/>
      <x:c r="L662" s="128"/>
      <x:c r="M662" s="128"/>
      <x:c r="N662" s="56">
        <x:f t="shared" si="27"/>
        <x:v>0</x:v>
      </x:c>
    </x:row>
    <x:row r="663" spans="1:14">
      <x:c r="A663" s="57">
        <x:v>42</x:v>
      </x:c>
      <x:c r="C663" s="115">
        <x:v>7</x:v>
      </x:c>
      <x:c r="D663" s="21"/>
      <x:c r="E663" s="209"/>
      <x:c r="F663"/>
      <x:c r="I663" s="128"/>
      <x:c r="J663" s="128"/>
      <x:c r="K663" s="128"/>
      <x:c r="L663" s="128"/>
      <x:c r="M663" s="128"/>
      <x:c r="N663" s="56">
        <x:f t="shared" si="27"/>
        <x:v>0</x:v>
      </x:c>
    </x:row>
    <x:row r="664" spans="1:14">
      <x:c r="A664" s="57">
        <x:v>43</x:v>
      </x:c>
      <x:c r="C664" s="115">
        <x:v>7</x:v>
      </x:c>
      <x:c r="D664" s="21"/>
      <x:c r="E664" s="209"/>
      <x:c r="F664"/>
      <x:c r="I664" s="128"/>
      <x:c r="J664" s="128"/>
      <x:c r="K664" s="128"/>
      <x:c r="L664" s="128"/>
      <x:c r="M664" s="128"/>
      <x:c r="N664" s="56">
        <x:f t="shared" si="27"/>
        <x:v>0</x:v>
      </x:c>
    </x:row>
    <x:row r="665" spans="1:14">
      <x:c r="A665" s="57">
        <x:v>44</x:v>
      </x:c>
      <x:c r="C665" s="115">
        <x:v>7</x:v>
      </x:c>
      <x:c r="D665" s="21"/>
      <x:c r="E665" s="209"/>
      <x:c r="F665"/>
      <x:c r="I665" s="128"/>
      <x:c r="J665" s="128"/>
      <x:c r="K665" s="128"/>
      <x:c r="L665" s="128"/>
      <x:c r="M665" s="128"/>
      <x:c r="N665" s="56">
        <x:f t="shared" si="27"/>
        <x:v>0</x:v>
      </x:c>
    </x:row>
    <x:row r="666" spans="1:14">
      <x:c r="A666" s="57">
        <x:v>45</x:v>
      </x:c>
      <x:c r="C666" s="115">
        <x:v>7</x:v>
      </x:c>
      <x:c r="D666" s="21"/>
      <x:c r="E666" s="209"/>
      <x:c r="F666"/>
      <x:c r="I666" s="128"/>
      <x:c r="J666" s="128"/>
      <x:c r="K666" s="128"/>
      <x:c r="L666" s="128"/>
      <x:c r="M666" s="128"/>
      <x:c r="N666" s="56">
        <x:f t="shared" si="27"/>
        <x:v>0</x:v>
      </x:c>
    </x:row>
    <x:row r="667" spans="1:14">
      <x:c r="A667" s="57">
        <x:v>46</x:v>
      </x:c>
      <x:c r="C667" s="115">
        <x:v>7</x:v>
      </x:c>
      <x:c r="D667" s="21"/>
      <x:c r="E667" s="209"/>
      <x:c r="F667"/>
      <x:c r="I667" s="128"/>
      <x:c r="J667" s="128"/>
      <x:c r="K667" s="128"/>
      <x:c r="L667" s="128"/>
      <x:c r="M667" s="128"/>
      <x:c r="N667" s="56">
        <x:f t="shared" si="27"/>
        <x:v>0</x:v>
      </x:c>
    </x:row>
    <x:row r="668" spans="1:14">
      <x:c r="A668" s="57">
        <x:v>47</x:v>
      </x:c>
      <x:c r="C668" s="115">
        <x:v>7</x:v>
      </x:c>
      <x:c r="D668" s="21"/>
      <x:c r="E668" s="209"/>
      <x:c r="F668"/>
      <x:c r="I668" s="128"/>
      <x:c r="J668" s="128"/>
      <x:c r="K668" s="128"/>
      <x:c r="L668" s="128"/>
      <x:c r="M668" s="128"/>
      <x:c r="N668" s="56">
        <x:f t="shared" si="27"/>
        <x:v>0</x:v>
      </x:c>
    </x:row>
    <x:row r="669" spans="1:14">
      <x:c r="A669" s="57">
        <x:v>48</x:v>
      </x:c>
      <x:c r="C669" s="115">
        <x:v>7</x:v>
      </x:c>
      <x:c r="D669" s="21"/>
      <x:c r="E669" s="209"/>
      <x:c r="F669"/>
      <x:c r="I669" s="128"/>
      <x:c r="J669" s="128"/>
      <x:c r="K669" s="128"/>
      <x:c r="L669" s="128"/>
      <x:c r="M669" s="128"/>
      <x:c r="N669" s="56">
        <x:f t="shared" si="27"/>
        <x:v>0</x:v>
      </x:c>
    </x:row>
    <x:row r="670" spans="1:14">
      <x:c r="A670" s="57">
        <x:v>49</x:v>
      </x:c>
      <x:c r="C670" s="115">
        <x:v>7</x:v>
      </x:c>
      <x:c r="D670" s="21"/>
      <x:c r="E670" s="209"/>
      <x:c r="F670"/>
      <x:c r="I670" s="128"/>
      <x:c r="J670" s="128"/>
      <x:c r="K670" s="128"/>
      <x:c r="L670" s="128"/>
      <x:c r="M670" s="128"/>
      <x:c r="N670" s="56">
        <x:f t="shared" si="27"/>
        <x:v>0</x:v>
      </x:c>
    </x:row>
    <x:row r="671" spans="1:14">
      <x:c r="A671" s="57">
        <x:v>50</x:v>
      </x:c>
      <x:c r="C671" s="115">
        <x:v>7</x:v>
      </x:c>
      <x:c r="D671" s="21"/>
      <x:c r="E671" s="209"/>
      <x:c r="F671"/>
      <x:c r="I671" s="128"/>
      <x:c r="J671" s="128"/>
      <x:c r="K671" s="128"/>
      <x:c r="L671" s="128"/>
      <x:c r="M671" s="128"/>
      <x:c r="N671" s="56">
        <x:f t="shared" si="27"/>
        <x:v>0</x:v>
      </x:c>
    </x:row>
    <x:row r="672" spans="1:14">
      <x:c r="A672" s="57">
        <x:v>51</x:v>
      </x:c>
      <x:c r="C672" s="115">
        <x:v>7</x:v>
      </x:c>
      <x:c r="D672" s="21"/>
      <x:c r="E672" s="209"/>
      <x:c r="F672"/>
      <x:c r="I672" s="128"/>
      <x:c r="J672" s="128"/>
      <x:c r="K672" s="128"/>
      <x:c r="L672" s="128"/>
      <x:c r="M672" s="128"/>
      <x:c r="N672" s="56">
        <x:f t="shared" si="27"/>
        <x:v>0</x:v>
      </x:c>
    </x:row>
    <x:row r="673" spans="1:14">
      <x:c r="A673" s="57">
        <x:v>52</x:v>
      </x:c>
      <x:c r="C673" s="115">
        <x:v>7</x:v>
      </x:c>
      <x:c r="D673" s="21"/>
      <x:c r="E673" s="209"/>
      <x:c r="F673"/>
      <x:c r="I673" s="128"/>
      <x:c r="J673" s="128"/>
      <x:c r="K673" s="128"/>
      <x:c r="L673" s="128"/>
      <x:c r="M673" s="128"/>
      <x:c r="N673" s="56">
        <x:f t="shared" si="27"/>
        <x:v>0</x:v>
      </x:c>
    </x:row>
    <x:row r="674" spans="1:14">
      <x:c r="A674" s="57">
        <x:v>53</x:v>
      </x:c>
      <x:c r="C674" s="115">
        <x:v>7</x:v>
      </x:c>
      <x:c r="D674" s="21"/>
      <x:c r="E674" s="209"/>
      <x:c r="F674"/>
      <x:c r="I674" s="128"/>
      <x:c r="J674" s="128"/>
      <x:c r="K674" s="128"/>
      <x:c r="L674" s="128"/>
      <x:c r="M674" s="128"/>
      <x:c r="N674" s="56">
        <x:f t="shared" si="27"/>
        <x:v>0</x:v>
      </x:c>
    </x:row>
    <x:row r="675" spans="1:14">
      <x:c r="A675" s="57">
        <x:v>54</x:v>
      </x:c>
      <x:c r="C675" s="115">
        <x:v>7</x:v>
      </x:c>
      <x:c r="D675" s="21"/>
      <x:c r="E675" s="209"/>
      <x:c r="F675"/>
      <x:c r="I675" s="128"/>
      <x:c r="J675" s="128"/>
      <x:c r="K675" s="128"/>
      <x:c r="L675" s="128"/>
      <x:c r="M675" s="128"/>
      <x:c r="N675" s="56">
        <x:f t="shared" si="27"/>
        <x:v>0</x:v>
      </x:c>
    </x:row>
    <x:row r="676" spans="1:14">
      <x:c r="A676" s="57">
        <x:v>55</x:v>
      </x:c>
      <x:c r="C676" s="115">
        <x:v>7</x:v>
      </x:c>
      <x:c r="D676" s="21"/>
      <x:c r="E676" s="209"/>
      <x:c r="F676"/>
      <x:c r="I676" s="128"/>
      <x:c r="J676" s="128"/>
      <x:c r="K676" s="128"/>
      <x:c r="L676" s="128"/>
      <x:c r="M676" s="128"/>
      <x:c r="N676" s="56">
        <x:f t="shared" si="27"/>
        <x:v>0</x:v>
      </x:c>
    </x:row>
    <x:row r="677" spans="1:14">
      <x:c r="A677" s="57">
        <x:v>56</x:v>
      </x:c>
      <x:c r="C677" s="115">
        <x:v>7</x:v>
      </x:c>
      <x:c r="D677" s="21"/>
      <x:c r="E677" s="209"/>
      <x:c r="F677"/>
      <x:c r="I677" s="128"/>
      <x:c r="J677" s="128"/>
      <x:c r="K677" s="128"/>
      <x:c r="L677" s="128"/>
      <x:c r="M677" s="128"/>
      <x:c r="N677" s="56">
        <x:f t="shared" si="27"/>
        <x:v>0</x:v>
      </x:c>
    </x:row>
    <x:row r="678" spans="1:14">
      <x:c r="A678" s="57">
        <x:v>57</x:v>
      </x:c>
      <x:c r="C678" s="115">
        <x:v>7</x:v>
      </x:c>
      <x:c r="D678" s="21"/>
      <x:c r="E678" s="209"/>
      <x:c r="F678"/>
      <x:c r="I678" s="128"/>
      <x:c r="J678" s="128"/>
      <x:c r="K678" s="128"/>
      <x:c r="L678" s="128"/>
      <x:c r="M678" s="128"/>
      <x:c r="N678" s="56">
        <x:f t="shared" si="27"/>
        <x:v>0</x:v>
      </x:c>
    </x:row>
    <x:row r="679" spans="1:14">
      <x:c r="A679" s="57">
        <x:v>58</x:v>
      </x:c>
      <x:c r="C679" s="115">
        <x:v>7</x:v>
      </x:c>
      <x:c r="D679" s="21"/>
      <x:c r="E679" s="209"/>
      <x:c r="F679"/>
      <x:c r="J679" s="57"/>
      <x:c r="K679" s="57"/>
      <x:c r="L679" s="57"/>
      <x:c r="M679" s="57"/>
      <x:c r="N679" s="56">
        <x:f t="shared" si="27"/>
        <x:v>0</x:v>
      </x:c>
    </x:row>
    <x:row r="680" spans="1:14">
      <x:c r="A680" s="57">
        <x:v>59</x:v>
      </x:c>
      <x:c r="C680" s="115">
        <x:v>7</x:v>
      </x:c>
      <x:c r="D680" s="21"/>
      <x:c r="E680" s="209"/>
      <x:c r="F680"/>
      <x:c r="J680" s="57"/>
      <x:c r="K680" s="57"/>
      <x:c r="L680" s="57"/>
      <x:c r="M680" s="57"/>
      <x:c r="N680" s="56">
        <x:f t="shared" si="27"/>
        <x:v>0</x:v>
      </x:c>
    </x:row>
    <x:row r="681" spans="1:14">
      <x:c r="A681" s="57">
        <x:v>60</x:v>
      </x:c>
      <x:c r="C681" s="115">
        <x:v>7</x:v>
      </x:c>
      <x:c r="D681" s="21"/>
      <x:c r="E681" s="209"/>
      <x:c r="F681"/>
      <x:c r="J681" s="57"/>
      <x:c r="K681" s="57"/>
      <x:c r="L681" s="57"/>
      <x:c r="M681" s="57"/>
      <x:c r="N681" s="56">
        <x:f t="shared" si="27"/>
        <x:v>0</x:v>
      </x:c>
    </x:row>
    <x:row r="682" spans="1:14">
      <x:c r="A682" s="57">
        <x:v>61</x:v>
      </x:c>
      <x:c r="C682" s="115">
        <x:v>7</x:v>
      </x:c>
      <x:c r="D682" s="21"/>
      <x:c r="E682" s="209"/>
      <x:c r="F682"/>
      <x:c r="J682" s="57"/>
      <x:c r="K682" s="57"/>
      <x:c r="L682" s="57"/>
      <x:c r="M682" s="57"/>
      <x:c r="N682" s="56">
        <x:f t="shared" si="27"/>
        <x:v>0</x:v>
      </x:c>
    </x:row>
    <x:row r="683" spans="1:14">
      <x:c r="A683" s="57">
        <x:v>62</x:v>
      </x:c>
      <x:c r="C683" s="115">
        <x:v>7</x:v>
      </x:c>
      <x:c r="D683" s="21"/>
      <x:c r="E683" s="209"/>
      <x:c r="F683"/>
      <x:c r="J683" s="57"/>
      <x:c r="K683" s="57"/>
      <x:c r="L683" s="57"/>
      <x:c r="M683" s="57"/>
      <x:c r="N683" s="56">
        <x:f t="shared" si="27"/>
        <x:v>0</x:v>
      </x:c>
    </x:row>
    <x:row r="684" spans="1:14">
      <x:c r="A684" s="57">
        <x:v>63</x:v>
      </x:c>
      <x:c r="C684" s="115">
        <x:v>7</x:v>
      </x:c>
      <x:c r="D684" s="21"/>
      <x:c r="E684" s="209"/>
      <x:c r="F684"/>
      <x:c r="J684" s="57"/>
      <x:c r="K684" s="57"/>
      <x:c r="L684" s="57"/>
      <x:c r="M684" s="57"/>
      <x:c r="N684" s="56">
        <x:f t="shared" si="27"/>
        <x:v>0</x:v>
      </x:c>
    </x:row>
    <x:row r="685" spans="1:14">
      <x:c r="A685" s="57">
        <x:v>64</x:v>
      </x:c>
      <x:c r="C685" s="115">
        <x:v>7</x:v>
      </x:c>
      <x:c r="D685" s="21"/>
      <x:c r="E685" s="209"/>
      <x:c r="F685"/>
      <x:c r="J685" s="57"/>
      <x:c r="K685" s="57"/>
      <x:c r="L685" s="57"/>
      <x:c r="M685" s="57"/>
      <x:c r="N685" s="56">
        <x:f t="shared" si="27"/>
        <x:v>0</x:v>
      </x:c>
    </x:row>
    <x:row r="686" spans="1:14">
      <x:c r="A686" s="57">
        <x:v>65</x:v>
      </x:c>
      <x:c r="C686" s="115">
        <x:v>7</x:v>
      </x:c>
      <x:c r="D686" s="21"/>
      <x:c r="E686" s="209"/>
      <x:c r="F686"/>
      <x:c r="J686" s="57"/>
      <x:c r="K686" s="57"/>
      <x:c r="L686" s="57"/>
      <x:c r="M686" s="57"/>
      <x:c r="N686" s="56">
        <x:f t="shared" si="27"/>
        <x:v>0</x:v>
      </x:c>
    </x:row>
    <x:row r="687" spans="1:14">
      <x:c r="A687" s="57">
        <x:v>66</x:v>
      </x:c>
      <x:c r="C687" s="115">
        <x:v>7</x:v>
      </x:c>
      <x:c r="D687" s="21"/>
      <x:c r="E687" s="209"/>
      <x:c r="F687"/>
      <x:c r="J687" s="57"/>
      <x:c r="K687" s="57"/>
      <x:c r="L687" s="57"/>
      <x:c r="M687" s="57"/>
      <x:c r="N687" s="56">
        <x:f t="shared" si="27"/>
        <x:v>0</x:v>
      </x:c>
    </x:row>
    <x:row r="688" spans="1:14">
      <x:c r="A688" s="57">
        <x:v>67</x:v>
      </x:c>
      <x:c r="C688" s="115">
        <x:v>7</x:v>
      </x:c>
      <x:c r="D688" s="21"/>
      <x:c r="E688" s="209"/>
      <x:c r="F688"/>
      <x:c r="J688" s="57"/>
      <x:c r="K688" s="57"/>
      <x:c r="L688" s="57"/>
      <x:c r="M688" s="57"/>
      <x:c r="N688" s="56">
        <x:f t="shared" ref="N688:N721" si="28">SUM(G688,J688:M688)-H688-I688</x:f>
        <x:v>0</x:v>
      </x:c>
    </x:row>
    <x:row r="689" spans="1:14">
      <x:c r="A689" s="57">
        <x:v>68</x:v>
      </x:c>
      <x:c r="C689" s="115">
        <x:v>7</x:v>
      </x:c>
      <x:c r="D689" s="21"/>
      <x:c r="E689" s="209"/>
      <x:c r="F689"/>
      <x:c r="J689" s="57"/>
      <x:c r="K689" s="57"/>
      <x:c r="L689" s="57"/>
      <x:c r="M689" s="57"/>
      <x:c r="N689" s="56">
        <x:f t="shared" si="28"/>
        <x:v>0</x:v>
      </x:c>
    </x:row>
    <x:row r="690" spans="1:14">
      <x:c r="A690" s="57">
        <x:v>69</x:v>
      </x:c>
      <x:c r="C690" s="115">
        <x:v>7</x:v>
      </x:c>
      <x:c r="D690" s="679"/>
      <x:c r="E690" s="680"/>
      <x:c r="F690" s="127"/>
      <x:c r="G690" s="128"/>
      <x:c r="H690" s="128"/>
      <x:c r="J690" s="57"/>
      <x:c r="K690" s="57"/>
      <x:c r="L690" s="57"/>
      <x:c r="M690" s="57"/>
      <x:c r="N690" s="56">
        <x:f t="shared" si="28"/>
        <x:v>0</x:v>
      </x:c>
    </x:row>
    <x:row r="691" spans="1:14">
      <x:c r="A691" s="57">
        <x:v>70</x:v>
      </x:c>
      <x:c r="C691" s="115">
        <x:v>7</x:v>
      </x:c>
      <x:c r="D691" s="679"/>
      <x:c r="E691" s="680"/>
      <x:c r="F691" s="127"/>
      <x:c r="G691" s="128"/>
      <x:c r="H691" s="128"/>
      <x:c r="J691" s="57"/>
      <x:c r="K691" s="57"/>
      <x:c r="L691" s="57"/>
      <x:c r="M691" s="57"/>
      <x:c r="N691" s="56">
        <x:f t="shared" si="28"/>
        <x:v>0</x:v>
      </x:c>
    </x:row>
    <x:row r="692" spans="1:14">
      <x:c r="A692" s="57">
        <x:v>71</x:v>
      </x:c>
      <x:c r="C692" s="115">
        <x:v>7</x:v>
      </x:c>
      <x:c r="D692" s="679"/>
      <x:c r="E692" s="680"/>
      <x:c r="F692" s="127"/>
      <x:c r="G692" s="128"/>
      <x:c r="H692" s="128"/>
      <x:c r="J692" s="57"/>
      <x:c r="K692" s="57"/>
      <x:c r="L692" s="57"/>
      <x:c r="M692" s="57"/>
      <x:c r="N692" s="56">
        <x:f t="shared" si="28"/>
        <x:v>0</x:v>
      </x:c>
    </x:row>
    <x:row r="693" spans="1:14">
      <x:c r="A693" s="57">
        <x:v>72</x:v>
      </x:c>
      <x:c r="C693" s="115">
        <x:v>7</x:v>
      </x:c>
      <x:c r="D693" s="679"/>
      <x:c r="E693" s="680"/>
      <x:c r="F693" s="127"/>
      <x:c r="G693" s="128"/>
      <x:c r="H693" s="128"/>
      <x:c r="J693" s="57"/>
      <x:c r="K693" s="57"/>
      <x:c r="L693" s="57"/>
      <x:c r="M693" s="57"/>
      <x:c r="N693" s="56">
        <x:f t="shared" si="28"/>
        <x:v>0</x:v>
      </x:c>
    </x:row>
    <x:row r="694" spans="1:14">
      <x:c r="A694" s="57">
        <x:v>73</x:v>
      </x:c>
      <x:c r="C694" s="115">
        <x:v>7</x:v>
      </x:c>
      <x:c r="D694" s="679"/>
      <x:c r="E694" s="680"/>
      <x:c r="F694" s="127"/>
      <x:c r="G694" s="128"/>
      <x:c r="H694" s="128"/>
      <x:c r="J694" s="57"/>
      <x:c r="K694" s="57"/>
      <x:c r="L694" s="57"/>
      <x:c r="M694" s="57"/>
      <x:c r="N694" s="56">
        <x:f t="shared" si="28"/>
        <x:v>0</x:v>
      </x:c>
    </x:row>
    <x:row r="695" spans="1:14">
      <x:c r="A695" s="57">
        <x:v>74</x:v>
      </x:c>
      <x:c r="C695" s="115">
        <x:v>7</x:v>
      </x:c>
      <x:c r="D695" s="679"/>
      <x:c r="E695" s="680"/>
      <x:c r="F695" s="127"/>
      <x:c r="G695" s="128"/>
      <x:c r="H695" s="128"/>
      <x:c r="J695" s="57"/>
      <x:c r="K695" s="57"/>
      <x:c r="L695" s="57"/>
      <x:c r="M695" s="57"/>
      <x:c r="N695" s="56">
        <x:f t="shared" si="28"/>
        <x:v>0</x:v>
      </x:c>
    </x:row>
    <x:row r="696" spans="1:14">
      <x:c r="A696" s="57">
        <x:v>75</x:v>
      </x:c>
      <x:c r="C696" s="115">
        <x:v>7</x:v>
      </x:c>
      <x:c r="D696" s="679"/>
      <x:c r="E696" s="680"/>
      <x:c r="F696" s="127"/>
      <x:c r="G696" s="128"/>
      <x:c r="H696" s="128"/>
      <x:c r="J696" s="57"/>
      <x:c r="K696" s="57"/>
      <x:c r="L696" s="57"/>
      <x:c r="M696" s="57"/>
      <x:c r="N696" s="56">
        <x:f t="shared" si="28"/>
        <x:v>0</x:v>
      </x:c>
    </x:row>
    <x:row r="697" spans="1:14">
      <x:c r="A697" s="57">
        <x:v>76</x:v>
      </x:c>
      <x:c r="C697" s="115">
        <x:v>7</x:v>
      </x:c>
      <x:c r="D697" s="679"/>
      <x:c r="E697" s="680"/>
      <x:c r="F697" s="127"/>
      <x:c r="G697" s="128"/>
      <x:c r="H697" s="128"/>
      <x:c r="J697" s="57"/>
      <x:c r="K697" s="57"/>
      <x:c r="L697" s="57"/>
      <x:c r="M697" s="57"/>
      <x:c r="N697" s="56">
        <x:f t="shared" si="28"/>
        <x:v>0</x:v>
      </x:c>
    </x:row>
    <x:row r="698" spans="1:14">
      <x:c r="A698" s="57">
        <x:v>77</x:v>
      </x:c>
      <x:c r="C698" s="115">
        <x:v>7</x:v>
      </x:c>
      <x:c r="D698" s="679"/>
      <x:c r="E698" s="680"/>
      <x:c r="F698" s="127"/>
      <x:c r="G698" s="128"/>
      <x:c r="H698" s="128"/>
      <x:c r="J698" s="57"/>
      <x:c r="K698" s="57"/>
      <x:c r="L698" s="57"/>
      <x:c r="M698" s="57"/>
      <x:c r="N698" s="56">
        <x:f t="shared" si="28"/>
        <x:v>0</x:v>
      </x:c>
    </x:row>
    <x:row r="699" spans="1:14">
      <x:c r="A699" s="57">
        <x:v>78</x:v>
      </x:c>
      <x:c r="C699" s="115">
        <x:v>7</x:v>
      </x:c>
      <x:c r="D699" s="680"/>
      <x:c r="E699" s="680"/>
      <x:c r="F699" s="127"/>
      <x:c r="G699" s="128"/>
      <x:c r="H699" s="128"/>
      <x:c r="J699" s="57"/>
      <x:c r="K699" s="57"/>
      <x:c r="L699" s="57"/>
      <x:c r="M699" s="57"/>
      <x:c r="N699" s="56">
        <x:f t="shared" si="28"/>
        <x:v>0</x:v>
      </x:c>
    </x:row>
    <x:row r="700" spans="1:14">
      <x:c r="A700" s="57">
        <x:v>79</x:v>
      </x:c>
      <x:c r="C700" s="115">
        <x:v>7</x:v>
      </x:c>
      <x:c r="D700" s="680"/>
      <x:c r="E700" s="680"/>
      <x:c r="F700" s="127"/>
      <x:c r="G700" s="128"/>
      <x:c r="H700" s="128"/>
      <x:c r="J700" s="57"/>
      <x:c r="K700" s="57"/>
      <x:c r="L700" s="57"/>
      <x:c r="M700" s="57"/>
      <x:c r="N700" s="56">
        <x:f t="shared" si="28"/>
        <x:v>0</x:v>
      </x:c>
    </x:row>
    <x:row r="701" spans="1:14">
      <x:c r="A701" s="57">
        <x:v>80</x:v>
      </x:c>
      <x:c r="C701" s="115">
        <x:v>7</x:v>
      </x:c>
      <x:c r="D701" s="680"/>
      <x:c r="E701" s="680"/>
      <x:c r="F701" s="127"/>
      <x:c r="G701" s="128"/>
      <x:c r="H701" s="128"/>
      <x:c r="J701" s="57"/>
      <x:c r="K701" s="57"/>
      <x:c r="L701" s="57"/>
      <x:c r="M701" s="57"/>
      <x:c r="N701" s="56">
        <x:f t="shared" si="28"/>
        <x:v>0</x:v>
      </x:c>
    </x:row>
    <x:row r="702" spans="1:14">
      <x:c r="A702" s="57">
        <x:v>81</x:v>
      </x:c>
      <x:c r="C702" s="115">
        <x:v>7</x:v>
      </x:c>
      <x:c r="D702" s="680"/>
      <x:c r="E702" s="680"/>
      <x:c r="F702" s="127"/>
      <x:c r="G702" s="128"/>
      <x:c r="H702" s="128"/>
      <x:c r="J702" s="57"/>
      <x:c r="K702" s="57"/>
      <x:c r="L702" s="57"/>
      <x:c r="M702" s="57"/>
      <x:c r="N702" s="56">
        <x:f t="shared" si="28"/>
        <x:v>0</x:v>
      </x:c>
    </x:row>
    <x:row r="703" spans="1:14">
      <x:c r="A703" s="57">
        <x:v>82</x:v>
      </x:c>
      <x:c r="C703" s="115">
        <x:v>7</x:v>
      </x:c>
      <x:c r="D703" s="680"/>
      <x:c r="E703" s="680"/>
      <x:c r="F703" s="127"/>
      <x:c r="G703" s="128"/>
      <x:c r="H703" s="128"/>
      <x:c r="J703" s="57"/>
      <x:c r="K703" s="57"/>
      <x:c r="L703" s="57"/>
      <x:c r="M703" s="57"/>
      <x:c r="N703" s="56">
        <x:f t="shared" si="28"/>
        <x:v>0</x:v>
      </x:c>
    </x:row>
    <x:row r="704" spans="1:14">
      <x:c r="A704" s="57">
        <x:v>83</x:v>
      </x:c>
      <x:c r="C704" s="115">
        <x:v>7</x:v>
      </x:c>
      <x:c r="D704" s="209"/>
      <x:c r="E704" s="209"/>
      <x:c r="F704"/>
      <x:c r="J704" s="57"/>
      <x:c r="K704" s="57"/>
      <x:c r="L704" s="57"/>
      <x:c r="M704" s="57"/>
      <x:c r="N704" s="56">
        <x:f t="shared" si="28"/>
        <x:v>0</x:v>
      </x:c>
    </x:row>
    <x:row r="705" spans="1:14">
      <x:c r="A705" s="57">
        <x:v>84</x:v>
      </x:c>
      <x:c r="C705" s="115">
        <x:v>7</x:v>
      </x:c>
      <x:c r="D705" s="209"/>
      <x:c r="E705" s="209"/>
      <x:c r="F705"/>
      <x:c r="J705" s="57"/>
      <x:c r="K705" s="57"/>
      <x:c r="L705" s="57"/>
      <x:c r="M705" s="57"/>
      <x:c r="N705" s="56">
        <x:f t="shared" si="28"/>
        <x:v>0</x:v>
      </x:c>
    </x:row>
    <x:row r="706" spans="1:14">
      <x:c r="A706" s="57">
        <x:v>85</x:v>
      </x:c>
      <x:c r="C706" s="115">
        <x:v>7</x:v>
      </x:c>
      <x:c r="D706" s="209"/>
      <x:c r="E706" s="209"/>
      <x:c r="F706"/>
      <x:c r="J706" s="57"/>
      <x:c r="K706" s="57"/>
      <x:c r="L706" s="57"/>
      <x:c r="M706" s="57"/>
      <x:c r="N706" s="56">
        <x:f t="shared" si="28"/>
        <x:v>0</x:v>
      </x:c>
    </x:row>
    <x:row r="707" spans="1:14">
      <x:c r="A707" s="57">
        <x:v>86</x:v>
      </x:c>
      <x:c r="C707" s="115">
        <x:v>7</x:v>
      </x:c>
      <x:c r="D707" s="209"/>
      <x:c r="E707" s="209"/>
      <x:c r="F707"/>
      <x:c r="J707" s="57"/>
      <x:c r="K707" s="57"/>
      <x:c r="L707" s="57"/>
      <x:c r="M707" s="57"/>
      <x:c r="N707" s="56">
        <x:f t="shared" si="28"/>
        <x:v>0</x:v>
      </x:c>
    </x:row>
    <x:row r="708" spans="1:14">
      <x:c r="A708" s="57">
        <x:v>87</x:v>
      </x:c>
      <x:c r="C708" s="115">
        <x:v>7</x:v>
      </x:c>
      <x:c r="D708" s="209"/>
      <x:c r="E708" s="209"/>
      <x:c r="F708"/>
      <x:c r="J708" s="57"/>
      <x:c r="K708" s="57"/>
      <x:c r="L708" s="57"/>
      <x:c r="M708" s="57"/>
      <x:c r="N708" s="56">
        <x:f t="shared" si="28"/>
        <x:v>0</x:v>
      </x:c>
    </x:row>
    <x:row r="709" spans="1:14">
      <x:c r="A709" s="57">
        <x:v>88</x:v>
      </x:c>
      <x:c r="C709" s="115">
        <x:v>7</x:v>
      </x:c>
      <x:c r="D709" s="209"/>
      <x:c r="E709" s="209"/>
      <x:c r="F709"/>
      <x:c r="J709" s="57"/>
      <x:c r="K709" s="57"/>
      <x:c r="L709" s="57"/>
      <x:c r="M709" s="57"/>
      <x:c r="N709" s="56">
        <x:f t="shared" si="28"/>
        <x:v>0</x:v>
      </x:c>
    </x:row>
    <x:row r="710" spans="1:14">
      <x:c r="A710" s="57">
        <x:v>89</x:v>
      </x:c>
      <x:c r="C710" s="115">
        <x:v>7</x:v>
      </x:c>
      <x:c r="D710" s="209"/>
      <x:c r="E710" s="209"/>
      <x:c r="F710"/>
      <x:c r="J710" s="57"/>
      <x:c r="K710" s="57"/>
      <x:c r="L710" s="57"/>
      <x:c r="M710" s="57"/>
      <x:c r="N710" s="56">
        <x:f t="shared" si="28"/>
        <x:v>0</x:v>
      </x:c>
    </x:row>
    <x:row r="711" spans="1:14">
      <x:c r="A711" s="57">
        <x:v>90</x:v>
      </x:c>
      <x:c r="C711" s="115">
        <x:v>7</x:v>
      </x:c>
      <x:c r="D711" s="209"/>
      <x:c r="E711" s="209"/>
      <x:c r="F711"/>
      <x:c r="J711" s="57"/>
      <x:c r="K711" s="57"/>
      <x:c r="L711" s="57"/>
      <x:c r="M711" s="57"/>
      <x:c r="N711" s="56">
        <x:f t="shared" si="28"/>
        <x:v>0</x:v>
      </x:c>
    </x:row>
    <x:row r="712" spans="1:14">
      <x:c r="A712" s="57">
        <x:v>91</x:v>
      </x:c>
      <x:c r="C712" s="115">
        <x:v>7</x:v>
      </x:c>
      <x:c r="D712" s="209"/>
      <x:c r="E712" s="209"/>
      <x:c r="F712"/>
      <x:c r="J712" s="57"/>
      <x:c r="K712" s="57"/>
      <x:c r="L712" s="57"/>
      <x:c r="M712" s="57"/>
      <x:c r="N712" s="56">
        <x:f t="shared" si="28"/>
        <x:v>0</x:v>
      </x:c>
    </x:row>
    <x:row r="713" spans="1:14">
      <x:c r="A713" s="57">
        <x:v>92</x:v>
      </x:c>
      <x:c r="C713" s="115">
        <x:v>7</x:v>
      </x:c>
      <x:c r="D713" s="209"/>
      <x:c r="E713" s="209"/>
      <x:c r="F713"/>
      <x:c r="J713" s="57"/>
      <x:c r="K713" s="57"/>
      <x:c r="L713" s="57"/>
      <x:c r="M713" s="57"/>
      <x:c r="N713" s="56">
        <x:f t="shared" si="28"/>
        <x:v>0</x:v>
      </x:c>
    </x:row>
    <x:row r="714" spans="1:14">
      <x:c r="A714" s="57">
        <x:v>93</x:v>
      </x:c>
      <x:c r="C714" s="115">
        <x:v>7</x:v>
      </x:c>
      <x:c r="D714" s="209"/>
      <x:c r="E714" s="209"/>
      <x:c r="F714"/>
      <x:c r="J714" s="57"/>
      <x:c r="K714" s="57"/>
      <x:c r="L714" s="57"/>
      <x:c r="M714" s="57"/>
      <x:c r="N714" s="56">
        <x:f t="shared" si="28"/>
        <x:v>0</x:v>
      </x:c>
    </x:row>
    <x:row r="715" spans="1:14">
      <x:c r="A715" s="57">
        <x:v>94</x:v>
      </x:c>
      <x:c r="C715" s="115">
        <x:v>7</x:v>
      </x:c>
      <x:c r="D715" s="209"/>
      <x:c r="E715" s="209"/>
      <x:c r="F715"/>
      <x:c r="J715" s="57"/>
      <x:c r="K715" s="57"/>
      <x:c r="L715" s="57"/>
      <x:c r="M715" s="57"/>
      <x:c r="N715" s="56">
        <x:f t="shared" si="28"/>
        <x:v>0</x:v>
      </x:c>
    </x:row>
    <x:row r="716" spans="1:14">
      <x:c r="A716" s="57">
        <x:v>95</x:v>
      </x:c>
      <x:c r="C716" s="115">
        <x:v>7</x:v>
      </x:c>
      <x:c r="D716" s="209"/>
      <x:c r="E716" s="209"/>
      <x:c r="F716"/>
      <x:c r="J716" s="57"/>
      <x:c r="K716" s="57"/>
      <x:c r="L716" s="57"/>
      <x:c r="M716" s="57"/>
      <x:c r="N716" s="56">
        <x:f t="shared" si="28"/>
        <x:v>0</x:v>
      </x:c>
    </x:row>
    <x:row r="717" spans="1:14">
      <x:c r="A717" s="57">
        <x:v>96</x:v>
      </x:c>
      <x:c r="C717" s="115">
        <x:v>7</x:v>
      </x:c>
      <x:c r="D717" s="209"/>
      <x:c r="E717" s="209"/>
      <x:c r="F717"/>
      <x:c r="J717" s="57"/>
      <x:c r="K717" s="57"/>
      <x:c r="L717" s="57"/>
      <x:c r="M717" s="57"/>
      <x:c r="N717" s="56">
        <x:f t="shared" si="28"/>
        <x:v>0</x:v>
      </x:c>
    </x:row>
    <x:row r="718" spans="1:14">
      <x:c r="A718" s="57">
        <x:v>97</x:v>
      </x:c>
      <x:c r="C718" s="115">
        <x:v>7</x:v>
      </x:c>
      <x:c r="D718" s="209"/>
      <x:c r="E718" s="209"/>
      <x:c r="F718"/>
      <x:c r="J718" s="57"/>
      <x:c r="K718" s="57"/>
      <x:c r="L718" s="57"/>
      <x:c r="M718" s="57"/>
      <x:c r="N718" s="56">
        <x:f t="shared" si="28"/>
        <x:v>0</x:v>
      </x:c>
    </x:row>
    <x:row r="719" spans="1:14">
      <x:c r="A719" s="57">
        <x:v>98</x:v>
      </x:c>
      <x:c r="C719" s="115">
        <x:v>7</x:v>
      </x:c>
      <x:c r="D719" s="209"/>
      <x:c r="E719" s="209"/>
      <x:c r="F719"/>
      <x:c r="J719" s="57"/>
      <x:c r="K719" s="57"/>
      <x:c r="L719" s="57"/>
      <x:c r="M719" s="57"/>
      <x:c r="N719" s="56">
        <x:f t="shared" si="28"/>
        <x:v>0</x:v>
      </x:c>
    </x:row>
    <x:row r="720" spans="1:14">
      <x:c r="A720" s="57">
        <x:v>99</x:v>
      </x:c>
      <x:c r="C720" s="115">
        <x:v>7</x:v>
      </x:c>
      <x:c r="D720" s="209"/>
      <x:c r="E720" s="209"/>
      <x:c r="F720"/>
      <x:c r="J720" s="57"/>
      <x:c r="K720" s="57"/>
      <x:c r="L720" s="57"/>
      <x:c r="M720" s="57"/>
      <x:c r="N720" s="56">
        <x:f t="shared" si="28"/>
        <x:v>0</x:v>
      </x:c>
    </x:row>
    <x:row r="721" spans="1:14">
      <x:c r="A721" s="57">
        <x:v>100</x:v>
      </x:c>
      <x:c r="C721" s="115">
        <x:v>7</x:v>
      </x:c>
      <x:c r="D721" s="209"/>
      <x:c r="E721" s="209"/>
      <x:c r="F721"/>
      <x:c r="J721" s="57"/>
      <x:c r="K721" s="57"/>
      <x:c r="L721" s="57"/>
      <x:c r="M721" s="57"/>
      <x:c r="N721" s="56">
        <x:f t="shared" si="28"/>
        <x:v>0</x:v>
      </x:c>
    </x:row>
    <x:row r="722" spans="1:14" ht="17.25" thickBot="1">
      <x:c r="C722" s="86"/>
      <x:c r="D722" s="86"/>
      <x:c r="E722" s="87" t="s">
        <x:v>117</x:v>
      </x:c>
      <x:c r="F722" s="268"/>
      <x:c r="G722" s="269">
        <x:f t="shared" ref="G722:N722" si="29">SUM(G622:G721)</x:f>
        <x:v>0</x:v>
      </x:c>
      <x:c r="H722" s="269">
        <x:f t="shared" si="29"/>
        <x:v>0</x:v>
      </x:c>
      <x:c r="I722" s="269">
        <x:f t="shared" si="29"/>
        <x:v>0</x:v>
      </x:c>
      <x:c r="J722" s="269">
        <x:f t="shared" si="29"/>
        <x:v>0</x:v>
      </x:c>
      <x:c r="K722" s="269">
        <x:f t="shared" si="29"/>
        <x:v>0</x:v>
      </x:c>
      <x:c r="L722" s="269">
        <x:f t="shared" si="29"/>
        <x:v>0</x:v>
      </x:c>
      <x:c r="M722" s="269">
        <x:f t="shared" si="29"/>
        <x:v>0</x:v>
      </x:c>
      <x:c r="N722" s="89">
        <x:f t="shared" si="29"/>
        <x:v>0</x:v>
      </x:c>
    </x:row>
    <x:row r="723" spans="1:14"/>
    <x:row r="724" spans="1:14" ht="17.25" thickBot="1"/>
    <x:row r="725" spans="1:14">
      <x:c r="C725" s="84" t="s">
        <x:v>120</x:v>
      </x:c>
      <x:c r="D725" s="84" t="s">
        <x:v>5</x:v>
      </x:c>
      <x:c r="E725" s="84" t="s">
        <x:v>7</x:v>
      </x:c>
      <x:c r="F725" s="84"/>
      <x:c r="G725" s="82" t="s">
        <x:v>142</x:v>
      </x:c>
      <x:c r="H725" s="82" t="s">
        <x:v>142</x:v>
      </x:c>
      <x:c r="I725" s="82" t="s">
        <x:v>142</x:v>
      </x:c>
      <x:c r="J725" s="82" t="s">
        <x:v>142</x:v>
      </x:c>
      <x:c r="K725" s="82" t="s">
        <x:v>150</x:v>
      </x:c>
      <x:c r="L725" s="82" t="s">
        <x:v>151</x:v>
      </x:c>
      <x:c r="M725" s="82" t="s">
        <x:v>152</x:v>
      </x:c>
      <x:c r="N725" s="82" t="s">
        <x:v>153</x:v>
      </x:c>
    </x:row>
    <x:row r="726" spans="1:14">
      <x:c r="A726" s="57">
        <x:v>1</x:v>
      </x:c>
      <x:c r="C726" s="115">
        <x:v>8</x:v>
      </x:c>
      <x:c r="D726" s="21"/>
      <x:c r="E726" s="21"/>
      <x:c r="F726" s="21"/>
      <x:c r="I726" s="128"/>
      <x:c r="J726" s="128"/>
      <x:c r="K726" s="128"/>
      <x:c r="L726" s="128"/>
      <x:c r="M726" s="23"/>
      <x:c r="N726" s="56">
        <x:f t="shared" ref="N726" si="30">SUM(G726,J726:M726)-H726-I726</x:f>
        <x:v>0</x:v>
      </x:c>
    </x:row>
    <x:row r="727" spans="1:14">
      <x:c r="A727" s="57">
        <x:v>2</x:v>
      </x:c>
      <x:c r="C727" s="115">
        <x:v>8</x:v>
      </x:c>
      <x:c r="D727" s="21"/>
      <x:c r="E727" s="20"/>
      <x:c r="F727" s="20"/>
      <x:c r="I727" s="128"/>
      <x:c r="J727" s="128"/>
      <x:c r="K727" s="23"/>
      <x:c r="L727" s="128"/>
      <x:c r="M727" s="37"/>
      <x:c r="N727" s="56">
        <x:f>SUM(G727,J727:M727)-H727-I727</x:f>
        <x:v>0</x:v>
      </x:c>
    </x:row>
    <x:row r="728" spans="1:14">
      <x:c r="A728" s="57">
        <x:v>3</x:v>
      </x:c>
      <x:c r="C728" s="115">
        <x:v>8</x:v>
      </x:c>
      <x:c r="D728" s="21"/>
      <x:c r="E728" s="20"/>
      <x:c r="F728" s="20"/>
      <x:c r="I728" s="128"/>
      <x:c r="J728" s="128"/>
      <x:c r="K728" s="23"/>
      <x:c r="L728" s="128"/>
      <x:c r="M728" s="37"/>
      <x:c r="N728" s="56">
        <x:f t="shared" ref="N728:N791" si="31">SUM(G728,J728:M728)-H728-I728</x:f>
        <x:v>0</x:v>
      </x:c>
    </x:row>
    <x:row r="729" spans="1:14">
      <x:c r="A729" s="57">
        <x:v>4</x:v>
      </x:c>
      <x:c r="C729" s="115">
        <x:v>8</x:v>
      </x:c>
      <x:c r="D729" s="21"/>
      <x:c r="E729" s="20"/>
      <x:c r="F729" s="20"/>
      <x:c r="I729" s="128"/>
      <x:c r="J729" s="128"/>
      <x:c r="K729" s="23"/>
      <x:c r="L729" s="128"/>
      <x:c r="M729" s="37"/>
      <x:c r="N729" s="56">
        <x:f t="shared" si="31"/>
        <x:v>0</x:v>
      </x:c>
    </x:row>
    <x:row r="730" spans="1:14">
      <x:c r="A730" s="57">
        <x:v>5</x:v>
      </x:c>
      <x:c r="C730" s="115">
        <x:v>8</x:v>
      </x:c>
      <x:c r="D730" s="21"/>
      <x:c r="E730" s="20"/>
      <x:c r="F730" s="20"/>
      <x:c r="I730" s="128"/>
      <x:c r="J730" s="128"/>
      <x:c r="K730" s="23"/>
      <x:c r="L730" s="128"/>
      <x:c r="M730" s="37"/>
      <x:c r="N730" s="56">
        <x:f t="shared" si="31"/>
        <x:v>0</x:v>
      </x:c>
    </x:row>
    <x:row r="731" spans="1:14">
      <x:c r="A731" s="57">
        <x:v>6</x:v>
      </x:c>
      <x:c r="C731" s="115">
        <x:v>8</x:v>
      </x:c>
      <x:c r="D731" s="21"/>
      <x:c r="E731" s="209"/>
      <x:c r="F731"/>
      <x:c r="I731" s="128"/>
      <x:c r="J731" s="128"/>
      <x:c r="K731" s="23"/>
      <x:c r="L731" s="128"/>
      <x:c r="M731" s="37"/>
      <x:c r="N731" s="56">
        <x:f t="shared" si="31"/>
        <x:v>0</x:v>
      </x:c>
    </x:row>
    <x:row r="732" spans="1:14">
      <x:c r="A732" s="57">
        <x:v>7</x:v>
      </x:c>
      <x:c r="C732" s="115">
        <x:v>8</x:v>
      </x:c>
      <x:c r="D732" s="21"/>
      <x:c r="E732" s="209"/>
      <x:c r="F732"/>
      <x:c r="I732" s="128"/>
      <x:c r="J732" s="128"/>
      <x:c r="K732" s="23"/>
      <x:c r="L732" s="128"/>
      <x:c r="M732" s="37"/>
      <x:c r="N732" s="56">
        <x:f t="shared" si="31"/>
        <x:v>0</x:v>
      </x:c>
    </x:row>
    <x:row r="733" spans="1:14">
      <x:c r="A733" s="57">
        <x:v>8</x:v>
      </x:c>
      <x:c r="C733" s="115">
        <x:v>8</x:v>
      </x:c>
      <x:c r="D733" s="21"/>
      <x:c r="E733" s="209"/>
      <x:c r="F733"/>
      <x:c r="I733" s="128"/>
      <x:c r="J733" s="128"/>
      <x:c r="K733" s="23"/>
      <x:c r="L733" s="128"/>
      <x:c r="M733" s="681"/>
      <x:c r="N733" s="56">
        <x:f t="shared" si="31"/>
        <x:v>0</x:v>
      </x:c>
    </x:row>
    <x:row r="734" spans="1:14">
      <x:c r="A734" s="57">
        <x:v>9</x:v>
      </x:c>
      <x:c r="C734" s="115">
        <x:v>8</x:v>
      </x:c>
      <x:c r="D734" s="21"/>
      <x:c r="E734" s="209"/>
      <x:c r="F734"/>
      <x:c r="I734" s="128"/>
      <x:c r="J734" s="128"/>
      <x:c r="K734" s="23"/>
      <x:c r="L734" s="128"/>
      <x:c r="M734" s="681"/>
      <x:c r="N734" s="56">
        <x:f t="shared" si="31"/>
        <x:v>0</x:v>
      </x:c>
    </x:row>
    <x:row r="735" spans="1:14">
      <x:c r="A735" s="57">
        <x:v>10</x:v>
      </x:c>
      <x:c r="C735" s="115">
        <x:v>8</x:v>
      </x:c>
      <x:c r="D735" s="21"/>
      <x:c r="E735" s="209"/>
      <x:c r="F735"/>
      <x:c r="I735" s="128"/>
      <x:c r="J735" s="128"/>
      <x:c r="K735" s="23"/>
      <x:c r="L735" s="128"/>
      <x:c r="M735" s="681"/>
      <x:c r="N735" s="56">
        <x:f t="shared" si="31"/>
        <x:v>0</x:v>
      </x:c>
    </x:row>
    <x:row r="736" spans="1:14">
      <x:c r="A736" s="57">
        <x:v>11</x:v>
      </x:c>
      <x:c r="C736" s="115">
        <x:v>8</x:v>
      </x:c>
      <x:c r="D736" s="21"/>
      <x:c r="E736" s="209"/>
      <x:c r="F736"/>
      <x:c r="I736" s="128"/>
      <x:c r="J736" s="128"/>
      <x:c r="K736" s="23"/>
      <x:c r="L736" s="128"/>
      <x:c r="M736" s="681"/>
      <x:c r="N736" s="56">
        <x:f t="shared" si="31"/>
        <x:v>0</x:v>
      </x:c>
    </x:row>
    <x:row r="737" spans="1:14">
      <x:c r="A737" s="57">
        <x:v>12</x:v>
      </x:c>
      <x:c r="C737" s="115">
        <x:v>8</x:v>
      </x:c>
      <x:c r="D737" s="21"/>
      <x:c r="E737" s="209"/>
      <x:c r="F737"/>
      <x:c r="I737" s="128"/>
      <x:c r="J737" s="128"/>
      <x:c r="K737" s="23"/>
      <x:c r="L737" s="128"/>
      <x:c r="M737" s="681"/>
      <x:c r="N737" s="56">
        <x:f t="shared" si="31"/>
        <x:v>0</x:v>
      </x:c>
    </x:row>
    <x:row r="738" spans="1:14">
      <x:c r="A738" s="57">
        <x:v>13</x:v>
      </x:c>
      <x:c r="C738" s="115">
        <x:v>8</x:v>
      </x:c>
      <x:c r="D738" s="21"/>
      <x:c r="E738" s="209"/>
      <x:c r="F738"/>
      <x:c r="I738" s="128"/>
      <x:c r="J738" s="128"/>
      <x:c r="K738" s="23"/>
      <x:c r="L738" s="128"/>
      <x:c r="M738" s="681"/>
      <x:c r="N738" s="56">
        <x:f t="shared" si="31"/>
        <x:v>0</x:v>
      </x:c>
    </x:row>
    <x:row r="739" spans="1:14">
      <x:c r="A739" s="57">
        <x:v>14</x:v>
      </x:c>
      <x:c r="C739" s="115">
        <x:v>8</x:v>
      </x:c>
      <x:c r="D739" s="21"/>
      <x:c r="E739" s="209"/>
      <x:c r="F739"/>
      <x:c r="I739" s="128"/>
      <x:c r="J739" s="128"/>
      <x:c r="K739" s="23"/>
      <x:c r="L739" s="128"/>
      <x:c r="M739" s="681"/>
      <x:c r="N739" s="56">
        <x:f t="shared" si="31"/>
        <x:v>0</x:v>
      </x:c>
    </x:row>
    <x:row r="740" spans="1:14">
      <x:c r="A740" s="57">
        <x:v>15</x:v>
      </x:c>
      <x:c r="C740" s="115">
        <x:v>8</x:v>
      </x:c>
      <x:c r="D740" s="21"/>
      <x:c r="E740" s="209"/>
      <x:c r="F740"/>
      <x:c r="I740" s="128"/>
      <x:c r="J740" s="128"/>
      <x:c r="K740" s="23"/>
      <x:c r="L740" s="128"/>
      <x:c r="M740" s="681"/>
      <x:c r="N740" s="56">
        <x:f t="shared" si="31"/>
        <x:v>0</x:v>
      </x:c>
    </x:row>
    <x:row r="741" spans="1:14">
      <x:c r="A741" s="57">
        <x:v>16</x:v>
      </x:c>
      <x:c r="C741" s="115">
        <x:v>8</x:v>
      </x:c>
      <x:c r="D741" s="21"/>
      <x:c r="E741" s="209"/>
      <x:c r="F741"/>
      <x:c r="I741" s="128"/>
      <x:c r="J741" s="128"/>
      <x:c r="K741" s="23"/>
      <x:c r="L741" s="128"/>
      <x:c r="M741" s="681"/>
      <x:c r="N741" s="56">
        <x:f t="shared" si="31"/>
        <x:v>0</x:v>
      </x:c>
    </x:row>
    <x:row r="742" spans="1:14">
      <x:c r="A742" s="57">
        <x:v>17</x:v>
      </x:c>
      <x:c r="C742" s="115">
        <x:v>8</x:v>
      </x:c>
      <x:c r="D742" s="21"/>
      <x:c r="E742" s="209"/>
      <x:c r="F742"/>
      <x:c r="I742" s="128"/>
      <x:c r="J742" s="128"/>
      <x:c r="K742" s="23"/>
      <x:c r="L742" s="128"/>
      <x:c r="M742" s="681"/>
      <x:c r="N742" s="56">
        <x:f t="shared" si="31"/>
        <x:v>0</x:v>
      </x:c>
    </x:row>
    <x:row r="743" spans="1:14">
      <x:c r="A743" s="57">
        <x:v>18</x:v>
      </x:c>
      <x:c r="C743" s="115">
        <x:v>8</x:v>
      </x:c>
      <x:c r="D743" s="21"/>
      <x:c r="E743" s="209"/>
      <x:c r="F743"/>
      <x:c r="I743" s="128"/>
      <x:c r="J743" s="128"/>
      <x:c r="K743" s="23"/>
      <x:c r="L743" s="128"/>
      <x:c r="M743" s="681"/>
      <x:c r="N743" s="56">
        <x:f t="shared" si="31"/>
        <x:v>0</x:v>
      </x:c>
    </x:row>
    <x:row r="744" spans="1:14">
      <x:c r="A744" s="57">
        <x:v>19</x:v>
      </x:c>
      <x:c r="C744" s="115">
        <x:v>8</x:v>
      </x:c>
      <x:c r="D744" s="21"/>
      <x:c r="E744" s="209"/>
      <x:c r="F744"/>
      <x:c r="I744" s="128"/>
      <x:c r="J744" s="128"/>
      <x:c r="K744" s="23"/>
      <x:c r="L744" s="128"/>
      <x:c r="M744" s="681"/>
      <x:c r="N744" s="56">
        <x:f t="shared" si="31"/>
        <x:v>0</x:v>
      </x:c>
    </x:row>
    <x:row r="745" spans="1:14">
      <x:c r="A745" s="57">
        <x:v>20</x:v>
      </x:c>
      <x:c r="C745" s="115">
        <x:v>8</x:v>
      </x:c>
      <x:c r="D745" s="21"/>
      <x:c r="E745" s="209"/>
      <x:c r="F745"/>
      <x:c r="I745" s="128"/>
      <x:c r="J745" s="128"/>
      <x:c r="K745" s="23"/>
      <x:c r="L745" s="128"/>
      <x:c r="M745" s="681"/>
      <x:c r="N745" s="56">
        <x:f t="shared" si="31"/>
        <x:v>0</x:v>
      </x:c>
    </x:row>
    <x:row r="746" spans="1:14">
      <x:c r="A746" s="57">
        <x:v>21</x:v>
      </x:c>
      <x:c r="C746" s="115">
        <x:v>8</x:v>
      </x:c>
      <x:c r="D746" s="21"/>
      <x:c r="E746" s="209"/>
      <x:c r="F746"/>
      <x:c r="I746" s="128"/>
      <x:c r="J746" s="128"/>
      <x:c r="K746" s="23"/>
      <x:c r="L746" s="128"/>
      <x:c r="M746" s="681"/>
      <x:c r="N746" s="56">
        <x:f t="shared" si="31"/>
        <x:v>0</x:v>
      </x:c>
    </x:row>
    <x:row r="747" spans="1:14">
      <x:c r="A747" s="57">
        <x:v>22</x:v>
      </x:c>
      <x:c r="C747" s="115">
        <x:v>8</x:v>
      </x:c>
      <x:c r="D747" s="21"/>
      <x:c r="E747" s="209"/>
      <x:c r="F747"/>
      <x:c r="I747" s="128"/>
      <x:c r="J747" s="128"/>
      <x:c r="K747" s="23"/>
      <x:c r="L747" s="128"/>
      <x:c r="M747" s="681"/>
      <x:c r="N747" s="56">
        <x:f t="shared" si="31"/>
        <x:v>0</x:v>
      </x:c>
    </x:row>
    <x:row r="748" spans="1:14">
      <x:c r="A748" s="57">
        <x:v>23</x:v>
      </x:c>
      <x:c r="C748" s="115">
        <x:v>8</x:v>
      </x:c>
      <x:c r="D748" s="21"/>
      <x:c r="E748" s="209"/>
      <x:c r="F748"/>
      <x:c r="I748" s="128"/>
      <x:c r="J748" s="128"/>
      <x:c r="K748" s="23"/>
      <x:c r="L748" s="128"/>
      <x:c r="M748" s="681"/>
      <x:c r="N748" s="56">
        <x:f t="shared" si="31"/>
        <x:v>0</x:v>
      </x:c>
    </x:row>
    <x:row r="749" spans="1:14">
      <x:c r="A749" s="57">
        <x:v>24</x:v>
      </x:c>
      <x:c r="C749" s="115">
        <x:v>8</x:v>
      </x:c>
      <x:c r="D749" s="21"/>
      <x:c r="E749" s="209"/>
      <x:c r="F749"/>
      <x:c r="I749" s="128"/>
      <x:c r="J749" s="128"/>
      <x:c r="K749" s="23"/>
      <x:c r="L749" s="128"/>
      <x:c r="M749" s="681"/>
      <x:c r="N749" s="56">
        <x:f t="shared" si="31"/>
        <x:v>0</x:v>
      </x:c>
    </x:row>
    <x:row r="750" spans="1:14">
      <x:c r="A750" s="57">
        <x:v>25</x:v>
      </x:c>
      <x:c r="C750" s="115">
        <x:v>8</x:v>
      </x:c>
      <x:c r="D750" s="21"/>
      <x:c r="E750" s="209"/>
      <x:c r="F750"/>
      <x:c r="I750" s="128"/>
      <x:c r="J750" s="128"/>
      <x:c r="K750" s="23"/>
      <x:c r="L750" s="128"/>
      <x:c r="M750" s="681"/>
      <x:c r="N750" s="56">
        <x:f t="shared" si="31"/>
        <x:v>0</x:v>
      </x:c>
    </x:row>
    <x:row r="751" spans="1:14">
      <x:c r="A751" s="57">
        <x:v>26</x:v>
      </x:c>
      <x:c r="C751" s="115">
        <x:v>8</x:v>
      </x:c>
      <x:c r="D751" s="21"/>
      <x:c r="E751" s="209"/>
      <x:c r="F751"/>
      <x:c r="I751" s="128"/>
      <x:c r="J751" s="128"/>
      <x:c r="K751" s="23"/>
      <x:c r="L751" s="128"/>
      <x:c r="M751" s="681"/>
      <x:c r="N751" s="56">
        <x:f t="shared" si="31"/>
        <x:v>0</x:v>
      </x:c>
    </x:row>
    <x:row r="752" spans="1:14">
      <x:c r="A752" s="57">
        <x:v>27</x:v>
      </x:c>
      <x:c r="C752" s="115">
        <x:v>8</x:v>
      </x:c>
      <x:c r="D752" s="21"/>
      <x:c r="E752" s="209"/>
      <x:c r="F752"/>
      <x:c r="I752" s="128"/>
      <x:c r="J752" s="128"/>
      <x:c r="K752" s="23"/>
      <x:c r="L752" s="128"/>
      <x:c r="M752" s="681"/>
      <x:c r="N752" s="56">
        <x:f t="shared" si="31"/>
        <x:v>0</x:v>
      </x:c>
    </x:row>
    <x:row r="753" spans="1:14">
      <x:c r="A753" s="57">
        <x:v>28</x:v>
      </x:c>
      <x:c r="C753" s="115">
        <x:v>8</x:v>
      </x:c>
      <x:c r="D753" s="21"/>
      <x:c r="E753" s="209"/>
      <x:c r="F753"/>
      <x:c r="I753" s="128"/>
      <x:c r="J753" s="128"/>
      <x:c r="K753" s="23"/>
      <x:c r="L753" s="128"/>
      <x:c r="M753" s="681"/>
      <x:c r="N753" s="56">
        <x:f t="shared" si="31"/>
        <x:v>0</x:v>
      </x:c>
    </x:row>
    <x:row r="754" spans="1:14">
      <x:c r="A754" s="57">
        <x:v>29</x:v>
      </x:c>
      <x:c r="C754" s="115">
        <x:v>8</x:v>
      </x:c>
      <x:c r="D754" s="21"/>
      <x:c r="E754" s="209"/>
      <x:c r="F754"/>
      <x:c r="I754" s="128"/>
      <x:c r="J754" s="128"/>
      <x:c r="K754" s="23"/>
      <x:c r="L754" s="128"/>
      <x:c r="M754" s="681"/>
      <x:c r="N754" s="56">
        <x:f t="shared" si="31"/>
        <x:v>0</x:v>
      </x:c>
    </x:row>
    <x:row r="755" spans="1:14">
      <x:c r="A755" s="57">
        <x:v>30</x:v>
      </x:c>
      <x:c r="C755" s="115">
        <x:v>8</x:v>
      </x:c>
      <x:c r="D755" s="21"/>
      <x:c r="E755" s="209"/>
      <x:c r="F755"/>
      <x:c r="I755" s="128"/>
      <x:c r="J755" s="128"/>
      <x:c r="K755" s="23"/>
      <x:c r="L755" s="128"/>
      <x:c r="M755" s="681"/>
      <x:c r="N755" s="56">
        <x:f t="shared" si="31"/>
        <x:v>0</x:v>
      </x:c>
    </x:row>
    <x:row r="756" spans="1:14">
      <x:c r="A756" s="57">
        <x:v>31</x:v>
      </x:c>
      <x:c r="C756" s="115">
        <x:v>8</x:v>
      </x:c>
      <x:c r="D756" s="21"/>
      <x:c r="E756" s="209"/>
      <x:c r="F756"/>
      <x:c r="I756" s="128"/>
      <x:c r="J756" s="128"/>
      <x:c r="K756" s="23"/>
      <x:c r="L756" s="128"/>
      <x:c r="M756" s="681"/>
      <x:c r="N756" s="56">
        <x:f t="shared" si="31"/>
        <x:v>0</x:v>
      </x:c>
    </x:row>
    <x:row r="757" spans="1:14">
      <x:c r="A757" s="57">
        <x:v>32</x:v>
      </x:c>
      <x:c r="C757" s="115">
        <x:v>8</x:v>
      </x:c>
      <x:c r="D757" s="21"/>
      <x:c r="E757" s="209"/>
      <x:c r="F757"/>
      <x:c r="I757" s="128"/>
      <x:c r="J757" s="128"/>
      <x:c r="K757" s="23"/>
      <x:c r="L757" s="128"/>
      <x:c r="M757" s="681"/>
      <x:c r="N757" s="56">
        <x:f t="shared" si="31"/>
        <x:v>0</x:v>
      </x:c>
    </x:row>
    <x:row r="758" spans="1:14">
      <x:c r="A758" s="57">
        <x:v>33</x:v>
      </x:c>
      <x:c r="C758" s="115">
        <x:v>8</x:v>
      </x:c>
      <x:c r="D758" s="21"/>
      <x:c r="E758" s="209"/>
      <x:c r="F758"/>
      <x:c r="I758" s="128"/>
      <x:c r="J758" s="128"/>
      <x:c r="K758" s="23"/>
      <x:c r="L758" s="128"/>
      <x:c r="M758" s="681"/>
      <x:c r="N758" s="56">
        <x:f t="shared" si="31"/>
        <x:v>0</x:v>
      </x:c>
    </x:row>
    <x:row r="759" spans="1:14">
      <x:c r="A759" s="57">
        <x:v>34</x:v>
      </x:c>
      <x:c r="C759" s="115">
        <x:v>8</x:v>
      </x:c>
      <x:c r="D759" s="21"/>
      <x:c r="E759" s="209"/>
      <x:c r="F759"/>
      <x:c r="I759" s="128"/>
      <x:c r="J759" s="128"/>
      <x:c r="K759" s="23"/>
      <x:c r="L759" s="128"/>
      <x:c r="M759" s="681"/>
      <x:c r="N759" s="56">
        <x:f t="shared" si="31"/>
        <x:v>0</x:v>
      </x:c>
    </x:row>
    <x:row r="760" spans="1:14">
      <x:c r="A760" s="57">
        <x:v>35</x:v>
      </x:c>
      <x:c r="C760" s="115">
        <x:v>8</x:v>
      </x:c>
      <x:c r="D760" s="21"/>
      <x:c r="E760" s="209"/>
      <x:c r="F760"/>
      <x:c r="I760" s="128"/>
      <x:c r="J760" s="128"/>
      <x:c r="K760" s="23"/>
      <x:c r="L760" s="128"/>
      <x:c r="M760" s="681"/>
      <x:c r="N760" s="56">
        <x:f t="shared" si="31"/>
        <x:v>0</x:v>
      </x:c>
    </x:row>
    <x:row r="761" spans="1:14">
      <x:c r="A761" s="57">
        <x:v>36</x:v>
      </x:c>
      <x:c r="C761" s="115">
        <x:v>8</x:v>
      </x:c>
      <x:c r="D761" s="21"/>
      <x:c r="E761" s="209"/>
      <x:c r="F761"/>
      <x:c r="I761" s="128"/>
      <x:c r="J761" s="128"/>
      <x:c r="K761" s="23"/>
      <x:c r="L761" s="128"/>
      <x:c r="M761" s="681"/>
      <x:c r="N761" s="56">
        <x:f t="shared" si="31"/>
        <x:v>0</x:v>
      </x:c>
    </x:row>
    <x:row r="762" spans="1:14">
      <x:c r="A762" s="57">
        <x:v>37</x:v>
      </x:c>
      <x:c r="C762" s="115">
        <x:v>8</x:v>
      </x:c>
      <x:c r="D762" s="21"/>
      <x:c r="E762" s="209"/>
      <x:c r="F762"/>
      <x:c r="I762" s="128"/>
      <x:c r="J762" s="128"/>
      <x:c r="K762" s="23"/>
      <x:c r="L762" s="128"/>
      <x:c r="M762" s="37"/>
      <x:c r="N762" s="56">
        <x:f t="shared" si="31"/>
        <x:v>0</x:v>
      </x:c>
    </x:row>
    <x:row r="763" spans="1:14">
      <x:c r="A763" s="57">
        <x:v>38</x:v>
      </x:c>
      <x:c r="C763" s="115">
        <x:v>8</x:v>
      </x:c>
      <x:c r="D763" s="21"/>
      <x:c r="E763" s="209"/>
      <x:c r="F763"/>
      <x:c r="I763" s="128"/>
      <x:c r="J763" s="128"/>
      <x:c r="K763" s="128"/>
      <x:c r="L763" s="128"/>
      <x:c r="M763" s="128"/>
      <x:c r="N763" s="56">
        <x:f t="shared" si="31"/>
        <x:v>0</x:v>
      </x:c>
    </x:row>
    <x:row r="764" spans="1:14">
      <x:c r="A764" s="57">
        <x:v>39</x:v>
      </x:c>
      <x:c r="C764" s="115">
        <x:v>8</x:v>
      </x:c>
      <x:c r="D764" s="21"/>
      <x:c r="E764" s="209"/>
      <x:c r="F764"/>
      <x:c r="I764" s="128"/>
      <x:c r="J764" s="128"/>
      <x:c r="K764" s="128"/>
      <x:c r="L764" s="128"/>
      <x:c r="M764" s="128"/>
      <x:c r="N764" s="56">
        <x:f t="shared" si="31"/>
        <x:v>0</x:v>
      </x:c>
    </x:row>
    <x:row r="765" spans="1:14">
      <x:c r="A765" s="57">
        <x:v>40</x:v>
      </x:c>
      <x:c r="C765" s="115">
        <x:v>8</x:v>
      </x:c>
      <x:c r="D765" s="21"/>
      <x:c r="E765" s="209"/>
      <x:c r="F765"/>
      <x:c r="I765" s="128"/>
      <x:c r="J765" s="128"/>
      <x:c r="K765" s="128"/>
      <x:c r="L765" s="128"/>
      <x:c r="M765" s="128"/>
      <x:c r="N765" s="56">
        <x:f t="shared" si="31"/>
        <x:v>0</x:v>
      </x:c>
    </x:row>
    <x:row r="766" spans="1:14">
      <x:c r="A766" s="57">
        <x:v>41</x:v>
      </x:c>
      <x:c r="C766" s="115">
        <x:v>8</x:v>
      </x:c>
      <x:c r="D766" s="21"/>
      <x:c r="E766" s="209"/>
      <x:c r="F766"/>
      <x:c r="I766" s="128"/>
      <x:c r="J766" s="128"/>
      <x:c r="K766" s="128"/>
      <x:c r="L766" s="128"/>
      <x:c r="M766" s="128"/>
      <x:c r="N766" s="56">
        <x:f t="shared" si="31"/>
        <x:v>0</x:v>
      </x:c>
    </x:row>
    <x:row r="767" spans="1:14">
      <x:c r="A767" s="57">
        <x:v>42</x:v>
      </x:c>
      <x:c r="C767" s="115">
        <x:v>8</x:v>
      </x:c>
      <x:c r="D767" s="21"/>
      <x:c r="E767" s="209"/>
      <x:c r="F767"/>
      <x:c r="I767" s="128"/>
      <x:c r="J767" s="128"/>
      <x:c r="K767" s="128"/>
      <x:c r="L767" s="128"/>
      <x:c r="M767" s="128"/>
      <x:c r="N767" s="56">
        <x:f t="shared" si="31"/>
        <x:v>0</x:v>
      </x:c>
    </x:row>
    <x:row r="768" spans="1:14">
      <x:c r="A768" s="57">
        <x:v>43</x:v>
      </x:c>
      <x:c r="C768" s="115">
        <x:v>8</x:v>
      </x:c>
      <x:c r="D768" s="21"/>
      <x:c r="E768" s="209"/>
      <x:c r="F768"/>
      <x:c r="I768" s="128"/>
      <x:c r="J768" s="128"/>
      <x:c r="K768" s="128"/>
      <x:c r="L768" s="128"/>
      <x:c r="M768" s="128"/>
      <x:c r="N768" s="56">
        <x:f t="shared" si="31"/>
        <x:v>0</x:v>
      </x:c>
    </x:row>
    <x:row r="769" spans="1:14">
      <x:c r="A769" s="57">
        <x:v>44</x:v>
      </x:c>
      <x:c r="C769" s="115">
        <x:v>8</x:v>
      </x:c>
      <x:c r="D769" s="21"/>
      <x:c r="E769" s="209"/>
      <x:c r="F769"/>
      <x:c r="I769" s="128"/>
      <x:c r="J769" s="128"/>
      <x:c r="K769" s="128"/>
      <x:c r="L769" s="128"/>
      <x:c r="M769" s="128"/>
      <x:c r="N769" s="56">
        <x:f t="shared" si="31"/>
        <x:v>0</x:v>
      </x:c>
    </x:row>
    <x:row r="770" spans="1:14">
      <x:c r="A770" s="57">
        <x:v>45</x:v>
      </x:c>
      <x:c r="C770" s="115">
        <x:v>8</x:v>
      </x:c>
      <x:c r="D770" s="21"/>
      <x:c r="E770" s="209"/>
      <x:c r="F770"/>
      <x:c r="I770" s="128"/>
      <x:c r="J770" s="128"/>
      <x:c r="K770" s="128"/>
      <x:c r="L770" s="128"/>
      <x:c r="M770" s="128"/>
      <x:c r="N770" s="56">
        <x:f t="shared" si="31"/>
        <x:v>0</x:v>
      </x:c>
    </x:row>
    <x:row r="771" spans="1:14">
      <x:c r="A771" s="57">
        <x:v>46</x:v>
      </x:c>
      <x:c r="C771" s="115">
        <x:v>8</x:v>
      </x:c>
      <x:c r="D771" s="21"/>
      <x:c r="E771" s="209"/>
      <x:c r="F771"/>
      <x:c r="I771" s="128"/>
      <x:c r="J771" s="128"/>
      <x:c r="K771" s="128"/>
      <x:c r="L771" s="128"/>
      <x:c r="M771" s="128"/>
      <x:c r="N771" s="56">
        <x:f t="shared" si="31"/>
        <x:v>0</x:v>
      </x:c>
    </x:row>
    <x:row r="772" spans="1:14">
      <x:c r="A772" s="57">
        <x:v>47</x:v>
      </x:c>
      <x:c r="C772" s="115">
        <x:v>8</x:v>
      </x:c>
      <x:c r="D772" s="21"/>
      <x:c r="E772" s="209"/>
      <x:c r="F772"/>
      <x:c r="I772" s="128"/>
      <x:c r="J772" s="128"/>
      <x:c r="K772" s="128"/>
      <x:c r="L772" s="128"/>
      <x:c r="M772" s="128"/>
      <x:c r="N772" s="56">
        <x:f t="shared" si="31"/>
        <x:v>0</x:v>
      </x:c>
    </x:row>
    <x:row r="773" spans="1:14">
      <x:c r="A773" s="57">
        <x:v>48</x:v>
      </x:c>
      <x:c r="C773" s="115">
        <x:v>8</x:v>
      </x:c>
      <x:c r="D773" s="21"/>
      <x:c r="E773" s="209"/>
      <x:c r="F773"/>
      <x:c r="I773" s="128"/>
      <x:c r="J773" s="128"/>
      <x:c r="K773" s="128"/>
      <x:c r="L773" s="128"/>
      <x:c r="M773" s="128"/>
      <x:c r="N773" s="56">
        <x:f t="shared" si="31"/>
        <x:v>0</x:v>
      </x:c>
    </x:row>
    <x:row r="774" spans="1:14">
      <x:c r="A774" s="57">
        <x:v>49</x:v>
      </x:c>
      <x:c r="C774" s="115">
        <x:v>8</x:v>
      </x:c>
      <x:c r="D774" s="21"/>
      <x:c r="E774" s="209"/>
      <x:c r="F774"/>
      <x:c r="I774" s="128"/>
      <x:c r="J774" s="128"/>
      <x:c r="K774" s="128"/>
      <x:c r="L774" s="128"/>
      <x:c r="M774" s="128"/>
      <x:c r="N774" s="56">
        <x:f t="shared" si="31"/>
        <x:v>0</x:v>
      </x:c>
    </x:row>
    <x:row r="775" spans="1:14">
      <x:c r="A775" s="57">
        <x:v>50</x:v>
      </x:c>
      <x:c r="C775" s="115">
        <x:v>8</x:v>
      </x:c>
      <x:c r="D775" s="21"/>
      <x:c r="E775" s="209"/>
      <x:c r="F775"/>
      <x:c r="I775" s="128"/>
      <x:c r="J775" s="128"/>
      <x:c r="K775" s="128"/>
      <x:c r="L775" s="128"/>
      <x:c r="M775" s="128"/>
      <x:c r="N775" s="56">
        <x:f t="shared" si="31"/>
        <x:v>0</x:v>
      </x:c>
    </x:row>
    <x:row r="776" spans="1:14">
      <x:c r="A776" s="57">
        <x:v>51</x:v>
      </x:c>
      <x:c r="C776" s="115">
        <x:v>8</x:v>
      </x:c>
      <x:c r="D776" s="21"/>
      <x:c r="E776" s="209"/>
      <x:c r="F776"/>
      <x:c r="I776" s="128"/>
      <x:c r="J776" s="128"/>
      <x:c r="K776" s="128"/>
      <x:c r="L776" s="128"/>
      <x:c r="M776" s="128"/>
      <x:c r="N776" s="56">
        <x:f t="shared" si="31"/>
        <x:v>0</x:v>
      </x:c>
    </x:row>
    <x:row r="777" spans="1:14">
      <x:c r="A777" s="57">
        <x:v>52</x:v>
      </x:c>
      <x:c r="C777" s="115">
        <x:v>8</x:v>
      </x:c>
      <x:c r="D777" s="21"/>
      <x:c r="E777" s="209"/>
      <x:c r="F777"/>
      <x:c r="I777" s="128"/>
      <x:c r="J777" s="128"/>
      <x:c r="K777" s="128"/>
      <x:c r="L777" s="128"/>
      <x:c r="M777" s="128"/>
      <x:c r="N777" s="56">
        <x:f t="shared" si="31"/>
        <x:v>0</x:v>
      </x:c>
    </x:row>
    <x:row r="778" spans="1:14">
      <x:c r="A778" s="57">
        <x:v>53</x:v>
      </x:c>
      <x:c r="C778" s="115">
        <x:v>8</x:v>
      </x:c>
      <x:c r="D778" s="21"/>
      <x:c r="E778" s="209"/>
      <x:c r="F778"/>
      <x:c r="I778" s="128"/>
      <x:c r="J778" s="128"/>
      <x:c r="K778" s="128"/>
      <x:c r="L778" s="128"/>
      <x:c r="M778" s="128"/>
      <x:c r="N778" s="56">
        <x:f t="shared" si="31"/>
        <x:v>0</x:v>
      </x:c>
    </x:row>
    <x:row r="779" spans="1:14">
      <x:c r="A779" s="57">
        <x:v>54</x:v>
      </x:c>
      <x:c r="C779" s="115">
        <x:v>8</x:v>
      </x:c>
      <x:c r="D779" s="21"/>
      <x:c r="E779" s="209"/>
      <x:c r="F779"/>
      <x:c r="I779" s="128"/>
      <x:c r="J779" s="128"/>
      <x:c r="K779" s="128"/>
      <x:c r="L779" s="128"/>
      <x:c r="M779" s="128"/>
      <x:c r="N779" s="56">
        <x:f t="shared" si="31"/>
        <x:v>0</x:v>
      </x:c>
    </x:row>
    <x:row r="780" spans="1:14">
      <x:c r="A780" s="57">
        <x:v>55</x:v>
      </x:c>
      <x:c r="C780" s="115">
        <x:v>8</x:v>
      </x:c>
      <x:c r="D780" s="21"/>
      <x:c r="E780" s="209"/>
      <x:c r="F780"/>
      <x:c r="I780" s="128"/>
      <x:c r="J780" s="128"/>
      <x:c r="K780" s="128"/>
      <x:c r="L780" s="128"/>
      <x:c r="M780" s="128"/>
      <x:c r="N780" s="56">
        <x:f t="shared" si="31"/>
        <x:v>0</x:v>
      </x:c>
    </x:row>
    <x:row r="781" spans="1:14">
      <x:c r="A781" s="57">
        <x:v>56</x:v>
      </x:c>
      <x:c r="C781" s="115">
        <x:v>8</x:v>
      </x:c>
      <x:c r="D781" s="21"/>
      <x:c r="E781" s="209"/>
      <x:c r="F781"/>
      <x:c r="I781" s="128"/>
      <x:c r="J781" s="128"/>
      <x:c r="K781" s="128"/>
      <x:c r="L781" s="128"/>
      <x:c r="M781" s="128"/>
      <x:c r="N781" s="56">
        <x:f t="shared" si="31"/>
        <x:v>0</x:v>
      </x:c>
    </x:row>
    <x:row r="782" spans="1:14">
      <x:c r="A782" s="57">
        <x:v>57</x:v>
      </x:c>
      <x:c r="C782" s="115">
        <x:v>8</x:v>
      </x:c>
      <x:c r="D782" s="21"/>
      <x:c r="E782" s="209"/>
      <x:c r="F782"/>
      <x:c r="I782" s="128"/>
      <x:c r="J782" s="128"/>
      <x:c r="K782" s="128"/>
      <x:c r="L782" s="128"/>
      <x:c r="M782" s="128"/>
      <x:c r="N782" s="56">
        <x:f t="shared" si="31"/>
        <x:v>0</x:v>
      </x:c>
    </x:row>
    <x:row r="783" spans="1:14">
      <x:c r="A783" s="57">
        <x:v>58</x:v>
      </x:c>
      <x:c r="C783" s="115">
        <x:v>8</x:v>
      </x:c>
      <x:c r="D783" s="21"/>
      <x:c r="E783" s="209"/>
      <x:c r="F783"/>
      <x:c r="J783" s="57"/>
      <x:c r="K783" s="57"/>
      <x:c r="L783" s="57"/>
      <x:c r="M783" s="57"/>
      <x:c r="N783" s="56">
        <x:f t="shared" si="31"/>
        <x:v>0</x:v>
      </x:c>
    </x:row>
    <x:row r="784" spans="1:14">
      <x:c r="A784" s="57">
        <x:v>59</x:v>
      </x:c>
      <x:c r="C784" s="115">
        <x:v>8</x:v>
      </x:c>
      <x:c r="D784" s="21"/>
      <x:c r="E784" s="209"/>
      <x:c r="F784"/>
      <x:c r="J784" s="57"/>
      <x:c r="K784" s="57"/>
      <x:c r="L784" s="57"/>
      <x:c r="M784" s="57"/>
      <x:c r="N784" s="56">
        <x:f t="shared" si="31"/>
        <x:v>0</x:v>
      </x:c>
    </x:row>
    <x:row r="785" spans="1:14">
      <x:c r="A785" s="57">
        <x:v>60</x:v>
      </x:c>
      <x:c r="C785" s="115">
        <x:v>8</x:v>
      </x:c>
      <x:c r="D785" s="21"/>
      <x:c r="E785" s="209"/>
      <x:c r="F785"/>
      <x:c r="J785" s="57"/>
      <x:c r="K785" s="57"/>
      <x:c r="L785" s="57"/>
      <x:c r="M785" s="57"/>
      <x:c r="N785" s="56">
        <x:f t="shared" si="31"/>
        <x:v>0</x:v>
      </x:c>
    </x:row>
    <x:row r="786" spans="1:14">
      <x:c r="A786" s="57">
        <x:v>61</x:v>
      </x:c>
      <x:c r="C786" s="115">
        <x:v>8</x:v>
      </x:c>
      <x:c r="D786" s="21"/>
      <x:c r="E786" s="209"/>
      <x:c r="F786"/>
      <x:c r="J786" s="57"/>
      <x:c r="K786" s="57"/>
      <x:c r="L786" s="57"/>
      <x:c r="M786" s="57"/>
      <x:c r="N786" s="56">
        <x:f t="shared" si="31"/>
        <x:v>0</x:v>
      </x:c>
    </x:row>
    <x:row r="787" spans="1:14">
      <x:c r="A787" s="57">
        <x:v>62</x:v>
      </x:c>
      <x:c r="C787" s="115">
        <x:v>8</x:v>
      </x:c>
      <x:c r="D787" s="21"/>
      <x:c r="E787" s="209"/>
      <x:c r="F787"/>
      <x:c r="J787" s="57"/>
      <x:c r="K787" s="57"/>
      <x:c r="L787" s="57"/>
      <x:c r="M787" s="57"/>
      <x:c r="N787" s="56">
        <x:f t="shared" si="31"/>
        <x:v>0</x:v>
      </x:c>
    </x:row>
    <x:row r="788" spans="1:14">
      <x:c r="A788" s="57">
        <x:v>63</x:v>
      </x:c>
      <x:c r="C788" s="115">
        <x:v>8</x:v>
      </x:c>
      <x:c r="D788" s="21"/>
      <x:c r="E788" s="209"/>
      <x:c r="F788"/>
      <x:c r="J788" s="57"/>
      <x:c r="K788" s="57"/>
      <x:c r="L788" s="57"/>
      <x:c r="M788" s="57"/>
      <x:c r="N788" s="56">
        <x:f t="shared" si="31"/>
        <x:v>0</x:v>
      </x:c>
    </x:row>
    <x:row r="789" spans="1:14">
      <x:c r="A789" s="57">
        <x:v>64</x:v>
      </x:c>
      <x:c r="C789" s="115">
        <x:v>8</x:v>
      </x:c>
      <x:c r="D789" s="21"/>
      <x:c r="E789" s="209"/>
      <x:c r="F789"/>
      <x:c r="J789" s="57"/>
      <x:c r="K789" s="57"/>
      <x:c r="L789" s="57"/>
      <x:c r="M789" s="57"/>
      <x:c r="N789" s="56">
        <x:f t="shared" si="31"/>
        <x:v>0</x:v>
      </x:c>
    </x:row>
    <x:row r="790" spans="1:14">
      <x:c r="A790" s="57">
        <x:v>65</x:v>
      </x:c>
      <x:c r="C790" s="115">
        <x:v>8</x:v>
      </x:c>
      <x:c r="D790" s="21"/>
      <x:c r="E790" s="209"/>
      <x:c r="F790"/>
      <x:c r="J790" s="57"/>
      <x:c r="K790" s="57"/>
      <x:c r="L790" s="57"/>
      <x:c r="M790" s="57"/>
      <x:c r="N790" s="56">
        <x:f t="shared" si="31"/>
        <x:v>0</x:v>
      </x:c>
    </x:row>
    <x:row r="791" spans="1:14">
      <x:c r="A791" s="57">
        <x:v>66</x:v>
      </x:c>
      <x:c r="C791" s="115">
        <x:v>8</x:v>
      </x:c>
      <x:c r="D791" s="21"/>
      <x:c r="E791" s="209"/>
      <x:c r="F791"/>
      <x:c r="J791" s="57"/>
      <x:c r="K791" s="57"/>
      <x:c r="L791" s="57"/>
      <x:c r="M791" s="57"/>
      <x:c r="N791" s="56">
        <x:f t="shared" si="31"/>
        <x:v>0</x:v>
      </x:c>
    </x:row>
    <x:row r="792" spans="1:14">
      <x:c r="A792" s="57">
        <x:v>67</x:v>
      </x:c>
      <x:c r="C792" s="115">
        <x:v>8</x:v>
      </x:c>
      <x:c r="D792" s="21"/>
      <x:c r="E792" s="209"/>
      <x:c r="F792"/>
      <x:c r="J792" s="57"/>
      <x:c r="K792" s="57"/>
      <x:c r="L792" s="57"/>
      <x:c r="M792" s="57"/>
      <x:c r="N792" s="56">
        <x:f t="shared" ref="N792:N825" si="32">SUM(G792,J792:M792)-H792-I792</x:f>
        <x:v>0</x:v>
      </x:c>
    </x:row>
    <x:row r="793" spans="1:14">
      <x:c r="A793" s="57">
        <x:v>68</x:v>
      </x:c>
      <x:c r="C793" s="115">
        <x:v>8</x:v>
      </x:c>
      <x:c r="D793" s="21"/>
      <x:c r="E793" s="209"/>
      <x:c r="F793"/>
      <x:c r="J793" s="57"/>
      <x:c r="K793" s="57"/>
      <x:c r="L793" s="57"/>
      <x:c r="M793" s="57"/>
      <x:c r="N793" s="56">
        <x:f t="shared" si="32"/>
        <x:v>0</x:v>
      </x:c>
    </x:row>
    <x:row r="794" spans="1:14">
      <x:c r="A794" s="57">
        <x:v>69</x:v>
      </x:c>
      <x:c r="C794" s="115">
        <x:v>8</x:v>
      </x:c>
      <x:c r="D794" s="679"/>
      <x:c r="E794" s="680"/>
      <x:c r="F794" s="127"/>
      <x:c r="G794" s="128"/>
      <x:c r="H794" s="128"/>
      <x:c r="J794" s="57"/>
      <x:c r="K794" s="57"/>
      <x:c r="L794" s="57"/>
      <x:c r="M794" s="57"/>
      <x:c r="N794" s="56">
        <x:f t="shared" si="32"/>
        <x:v>0</x:v>
      </x:c>
    </x:row>
    <x:row r="795" spans="1:14">
      <x:c r="A795" s="57">
        <x:v>70</x:v>
      </x:c>
      <x:c r="C795" s="115">
        <x:v>8</x:v>
      </x:c>
      <x:c r="D795" s="679"/>
      <x:c r="E795" s="680"/>
      <x:c r="F795" s="127"/>
      <x:c r="G795" s="128"/>
      <x:c r="H795" s="128"/>
      <x:c r="J795" s="57"/>
      <x:c r="K795" s="57"/>
      <x:c r="L795" s="57"/>
      <x:c r="M795" s="57"/>
      <x:c r="N795" s="56">
        <x:f t="shared" si="32"/>
        <x:v>0</x:v>
      </x:c>
    </x:row>
    <x:row r="796" spans="1:14">
      <x:c r="A796" s="57">
        <x:v>71</x:v>
      </x:c>
      <x:c r="C796" s="115">
        <x:v>8</x:v>
      </x:c>
      <x:c r="D796" s="679"/>
      <x:c r="E796" s="680"/>
      <x:c r="F796" s="127"/>
      <x:c r="G796" s="128"/>
      <x:c r="H796" s="128"/>
      <x:c r="J796" s="57"/>
      <x:c r="K796" s="57"/>
      <x:c r="L796" s="57"/>
      <x:c r="M796" s="57"/>
      <x:c r="N796" s="56">
        <x:f t="shared" si="32"/>
        <x:v>0</x:v>
      </x:c>
    </x:row>
    <x:row r="797" spans="1:14">
      <x:c r="A797" s="57">
        <x:v>72</x:v>
      </x:c>
      <x:c r="C797" s="115">
        <x:v>8</x:v>
      </x:c>
      <x:c r="D797" s="679"/>
      <x:c r="E797" s="680"/>
      <x:c r="F797" s="127"/>
      <x:c r="G797" s="128"/>
      <x:c r="H797" s="128"/>
      <x:c r="J797" s="57"/>
      <x:c r="K797" s="57"/>
      <x:c r="L797" s="57"/>
      <x:c r="M797" s="57"/>
      <x:c r="N797" s="56">
        <x:f t="shared" si="32"/>
        <x:v>0</x:v>
      </x:c>
    </x:row>
    <x:row r="798" spans="1:14">
      <x:c r="A798" s="57">
        <x:v>73</x:v>
      </x:c>
      <x:c r="C798" s="115">
        <x:v>8</x:v>
      </x:c>
      <x:c r="D798" s="679"/>
      <x:c r="E798" s="680"/>
      <x:c r="F798" s="127"/>
      <x:c r="G798" s="128"/>
      <x:c r="H798" s="128"/>
      <x:c r="J798" s="57"/>
      <x:c r="K798" s="57"/>
      <x:c r="L798" s="57"/>
      <x:c r="M798" s="57"/>
      <x:c r="N798" s="56">
        <x:f t="shared" si="32"/>
        <x:v>0</x:v>
      </x:c>
    </x:row>
    <x:row r="799" spans="1:14">
      <x:c r="A799" s="57">
        <x:v>74</x:v>
      </x:c>
      <x:c r="C799" s="115">
        <x:v>8</x:v>
      </x:c>
      <x:c r="D799" s="679"/>
      <x:c r="E799" s="680"/>
      <x:c r="F799" s="127"/>
      <x:c r="G799" s="128"/>
      <x:c r="H799" s="128"/>
      <x:c r="J799" s="57"/>
      <x:c r="K799" s="57"/>
      <x:c r="L799" s="57"/>
      <x:c r="M799" s="57"/>
      <x:c r="N799" s="56">
        <x:f t="shared" si="32"/>
        <x:v>0</x:v>
      </x:c>
    </x:row>
    <x:row r="800" spans="1:14">
      <x:c r="A800" s="57">
        <x:v>75</x:v>
      </x:c>
      <x:c r="C800" s="115">
        <x:v>8</x:v>
      </x:c>
      <x:c r="D800" s="679"/>
      <x:c r="E800" s="680"/>
      <x:c r="F800" s="127"/>
      <x:c r="G800" s="128"/>
      <x:c r="H800" s="128"/>
      <x:c r="J800" s="57"/>
      <x:c r="K800" s="57"/>
      <x:c r="L800" s="57"/>
      <x:c r="M800" s="57"/>
      <x:c r="N800" s="56">
        <x:f t="shared" si="32"/>
        <x:v>0</x:v>
      </x:c>
    </x:row>
    <x:row r="801" spans="1:14">
      <x:c r="A801" s="57">
        <x:v>76</x:v>
      </x:c>
      <x:c r="C801" s="115">
        <x:v>8</x:v>
      </x:c>
      <x:c r="D801" s="679"/>
      <x:c r="E801" s="680"/>
      <x:c r="F801" s="127"/>
      <x:c r="G801" s="128"/>
      <x:c r="H801" s="128"/>
      <x:c r="J801" s="57"/>
      <x:c r="K801" s="57"/>
      <x:c r="L801" s="57"/>
      <x:c r="M801" s="57"/>
      <x:c r="N801" s="56">
        <x:f t="shared" si="32"/>
        <x:v>0</x:v>
      </x:c>
    </x:row>
    <x:row r="802" spans="1:14">
      <x:c r="A802" s="57">
        <x:v>77</x:v>
      </x:c>
      <x:c r="C802" s="115">
        <x:v>8</x:v>
      </x:c>
      <x:c r="D802" s="679"/>
      <x:c r="E802" s="680"/>
      <x:c r="F802" s="127"/>
      <x:c r="G802" s="128"/>
      <x:c r="H802" s="128"/>
      <x:c r="J802" s="57"/>
      <x:c r="K802" s="57"/>
      <x:c r="L802" s="57"/>
      <x:c r="M802" s="57"/>
      <x:c r="N802" s="56">
        <x:f t="shared" si="32"/>
        <x:v>0</x:v>
      </x:c>
    </x:row>
    <x:row r="803" spans="1:14">
      <x:c r="A803" s="57">
        <x:v>78</x:v>
      </x:c>
      <x:c r="C803" s="115">
        <x:v>8</x:v>
      </x:c>
      <x:c r="D803" s="680"/>
      <x:c r="E803" s="680"/>
      <x:c r="F803" s="127"/>
      <x:c r="G803" s="128"/>
      <x:c r="H803" s="128"/>
      <x:c r="J803" s="57"/>
      <x:c r="K803" s="57"/>
      <x:c r="L803" s="57"/>
      <x:c r="M803" s="57"/>
      <x:c r="N803" s="56">
        <x:f t="shared" si="32"/>
        <x:v>0</x:v>
      </x:c>
    </x:row>
    <x:row r="804" spans="1:14">
      <x:c r="A804" s="57">
        <x:v>79</x:v>
      </x:c>
      <x:c r="C804" s="115">
        <x:v>8</x:v>
      </x:c>
      <x:c r="D804" s="680"/>
      <x:c r="E804" s="680"/>
      <x:c r="F804" s="127"/>
      <x:c r="G804" s="128"/>
      <x:c r="H804" s="128"/>
      <x:c r="J804" s="57"/>
      <x:c r="K804" s="57"/>
      <x:c r="L804" s="57"/>
      <x:c r="M804" s="57"/>
      <x:c r="N804" s="56">
        <x:f t="shared" si="32"/>
        <x:v>0</x:v>
      </x:c>
    </x:row>
    <x:row r="805" spans="1:14">
      <x:c r="A805" s="57">
        <x:v>80</x:v>
      </x:c>
      <x:c r="C805" s="115">
        <x:v>8</x:v>
      </x:c>
      <x:c r="D805" s="680"/>
      <x:c r="E805" s="680"/>
      <x:c r="F805" s="127"/>
      <x:c r="G805" s="128"/>
      <x:c r="H805" s="128"/>
      <x:c r="J805" s="57"/>
      <x:c r="K805" s="57"/>
      <x:c r="L805" s="57"/>
      <x:c r="M805" s="57"/>
      <x:c r="N805" s="56">
        <x:f t="shared" si="32"/>
        <x:v>0</x:v>
      </x:c>
    </x:row>
    <x:row r="806" spans="1:14">
      <x:c r="A806" s="57">
        <x:v>81</x:v>
      </x:c>
      <x:c r="C806" s="115">
        <x:v>8</x:v>
      </x:c>
      <x:c r="D806" s="680"/>
      <x:c r="E806" s="680"/>
      <x:c r="F806" s="127"/>
      <x:c r="G806" s="128"/>
      <x:c r="H806" s="128"/>
      <x:c r="J806" s="57"/>
      <x:c r="K806" s="57"/>
      <x:c r="L806" s="57"/>
      <x:c r="M806" s="57"/>
      <x:c r="N806" s="56">
        <x:f t="shared" si="32"/>
        <x:v>0</x:v>
      </x:c>
    </x:row>
    <x:row r="807" spans="1:14">
      <x:c r="A807" s="57">
        <x:v>82</x:v>
      </x:c>
      <x:c r="C807" s="115">
        <x:v>8</x:v>
      </x:c>
      <x:c r="D807" s="680"/>
      <x:c r="E807" s="680"/>
      <x:c r="F807" s="127"/>
      <x:c r="G807" s="128"/>
      <x:c r="H807" s="128"/>
      <x:c r="J807" s="57"/>
      <x:c r="K807" s="57"/>
      <x:c r="L807" s="57"/>
      <x:c r="M807" s="57"/>
      <x:c r="N807" s="56">
        <x:f t="shared" si="32"/>
        <x:v>0</x:v>
      </x:c>
    </x:row>
    <x:row r="808" spans="1:14">
      <x:c r="A808" s="57">
        <x:v>83</x:v>
      </x:c>
      <x:c r="C808" s="115">
        <x:v>8</x:v>
      </x:c>
      <x:c r="D808" s="209"/>
      <x:c r="E808" s="209"/>
      <x:c r="F808"/>
      <x:c r="J808" s="57"/>
      <x:c r="K808" s="57"/>
      <x:c r="L808" s="57"/>
      <x:c r="M808" s="57"/>
      <x:c r="N808" s="56">
        <x:f t="shared" si="32"/>
        <x:v>0</x:v>
      </x:c>
    </x:row>
    <x:row r="809" spans="1:14">
      <x:c r="A809" s="57">
        <x:v>84</x:v>
      </x:c>
      <x:c r="C809" s="115">
        <x:v>8</x:v>
      </x:c>
      <x:c r="D809" s="209"/>
      <x:c r="E809" s="209"/>
      <x:c r="F809"/>
      <x:c r="J809" s="57"/>
      <x:c r="K809" s="57"/>
      <x:c r="L809" s="57"/>
      <x:c r="M809" s="57"/>
      <x:c r="N809" s="56">
        <x:f t="shared" si="32"/>
        <x:v>0</x:v>
      </x:c>
    </x:row>
    <x:row r="810" spans="1:14">
      <x:c r="A810" s="57">
        <x:v>85</x:v>
      </x:c>
      <x:c r="C810" s="115">
        <x:v>8</x:v>
      </x:c>
      <x:c r="D810" s="209"/>
      <x:c r="E810" s="209"/>
      <x:c r="F810"/>
      <x:c r="J810" s="57"/>
      <x:c r="K810" s="57"/>
      <x:c r="L810" s="57"/>
      <x:c r="M810" s="57"/>
      <x:c r="N810" s="56">
        <x:f t="shared" si="32"/>
        <x:v>0</x:v>
      </x:c>
    </x:row>
    <x:row r="811" spans="1:14">
      <x:c r="A811" s="57">
        <x:v>86</x:v>
      </x:c>
      <x:c r="C811" s="115">
        <x:v>8</x:v>
      </x:c>
      <x:c r="D811" s="209"/>
      <x:c r="E811" s="209"/>
      <x:c r="F811"/>
      <x:c r="J811" s="57"/>
      <x:c r="K811" s="57"/>
      <x:c r="L811" s="57"/>
      <x:c r="M811" s="57"/>
      <x:c r="N811" s="56">
        <x:f t="shared" si="32"/>
        <x:v>0</x:v>
      </x:c>
    </x:row>
    <x:row r="812" spans="1:14">
      <x:c r="A812" s="57">
        <x:v>87</x:v>
      </x:c>
      <x:c r="C812" s="115">
        <x:v>8</x:v>
      </x:c>
      <x:c r="D812" s="209"/>
      <x:c r="E812" s="209"/>
      <x:c r="F812"/>
      <x:c r="J812" s="57"/>
      <x:c r="K812" s="57"/>
      <x:c r="L812" s="57"/>
      <x:c r="M812" s="57"/>
      <x:c r="N812" s="56">
        <x:f t="shared" si="32"/>
        <x:v>0</x:v>
      </x:c>
    </x:row>
    <x:row r="813" spans="1:14">
      <x:c r="A813" s="57">
        <x:v>88</x:v>
      </x:c>
      <x:c r="C813" s="115">
        <x:v>8</x:v>
      </x:c>
      <x:c r="D813" s="209"/>
      <x:c r="E813" s="209"/>
      <x:c r="F813"/>
      <x:c r="J813" s="57"/>
      <x:c r="K813" s="57"/>
      <x:c r="L813" s="57"/>
      <x:c r="M813" s="57"/>
      <x:c r="N813" s="56">
        <x:f t="shared" si="32"/>
        <x:v>0</x:v>
      </x:c>
    </x:row>
    <x:row r="814" spans="1:14">
      <x:c r="A814" s="57">
        <x:v>89</x:v>
      </x:c>
      <x:c r="C814" s="115">
        <x:v>8</x:v>
      </x:c>
      <x:c r="D814" s="209"/>
      <x:c r="E814" s="209"/>
      <x:c r="F814"/>
      <x:c r="J814" s="57"/>
      <x:c r="K814" s="57"/>
      <x:c r="L814" s="57"/>
      <x:c r="M814" s="57"/>
      <x:c r="N814" s="56">
        <x:f t="shared" si="32"/>
        <x:v>0</x:v>
      </x:c>
    </x:row>
    <x:row r="815" spans="1:14">
      <x:c r="A815" s="57">
        <x:v>90</x:v>
      </x:c>
      <x:c r="C815" s="115">
        <x:v>8</x:v>
      </x:c>
      <x:c r="D815" s="209"/>
      <x:c r="E815" s="209"/>
      <x:c r="F815"/>
      <x:c r="J815" s="57"/>
      <x:c r="K815" s="57"/>
      <x:c r="L815" s="57"/>
      <x:c r="M815" s="57"/>
      <x:c r="N815" s="56">
        <x:f t="shared" si="32"/>
        <x:v>0</x:v>
      </x:c>
    </x:row>
    <x:row r="816" spans="1:14">
      <x:c r="A816" s="57">
        <x:v>91</x:v>
      </x:c>
      <x:c r="C816" s="115">
        <x:v>8</x:v>
      </x:c>
      <x:c r="D816" s="209"/>
      <x:c r="E816" s="209"/>
      <x:c r="F816"/>
      <x:c r="J816" s="57"/>
      <x:c r="K816" s="57"/>
      <x:c r="L816" s="57"/>
      <x:c r="M816" s="57"/>
      <x:c r="N816" s="56">
        <x:f t="shared" si="32"/>
        <x:v>0</x:v>
      </x:c>
    </x:row>
    <x:row r="817" spans="1:14">
      <x:c r="A817" s="57">
        <x:v>92</x:v>
      </x:c>
      <x:c r="C817" s="115">
        <x:v>8</x:v>
      </x:c>
      <x:c r="D817" s="209"/>
      <x:c r="E817" s="209"/>
      <x:c r="F817"/>
      <x:c r="J817" s="57"/>
      <x:c r="K817" s="57"/>
      <x:c r="L817" s="57"/>
      <x:c r="M817" s="57"/>
      <x:c r="N817" s="56">
        <x:f t="shared" si="32"/>
        <x:v>0</x:v>
      </x:c>
    </x:row>
    <x:row r="818" spans="1:14">
      <x:c r="A818" s="57">
        <x:v>93</x:v>
      </x:c>
      <x:c r="C818" s="115">
        <x:v>8</x:v>
      </x:c>
      <x:c r="D818" s="209"/>
      <x:c r="E818" s="209"/>
      <x:c r="F818"/>
      <x:c r="J818" s="57"/>
      <x:c r="K818" s="57"/>
      <x:c r="L818" s="57"/>
      <x:c r="M818" s="57"/>
      <x:c r="N818" s="56">
        <x:f t="shared" si="32"/>
        <x:v>0</x:v>
      </x:c>
    </x:row>
    <x:row r="819" spans="1:14">
      <x:c r="A819" s="57">
        <x:v>94</x:v>
      </x:c>
      <x:c r="C819" s="115">
        <x:v>8</x:v>
      </x:c>
      <x:c r="D819" s="209"/>
      <x:c r="E819" s="209"/>
      <x:c r="F819"/>
      <x:c r="J819" s="57"/>
      <x:c r="K819" s="57"/>
      <x:c r="L819" s="57"/>
      <x:c r="M819" s="57"/>
      <x:c r="N819" s="56">
        <x:f t="shared" si="32"/>
        <x:v>0</x:v>
      </x:c>
    </x:row>
    <x:row r="820" spans="1:14">
      <x:c r="A820" s="57">
        <x:v>95</x:v>
      </x:c>
      <x:c r="C820" s="115">
        <x:v>8</x:v>
      </x:c>
      <x:c r="D820" s="209"/>
      <x:c r="E820" s="209"/>
      <x:c r="F820"/>
      <x:c r="J820" s="57"/>
      <x:c r="K820" s="57"/>
      <x:c r="L820" s="57"/>
      <x:c r="M820" s="57"/>
      <x:c r="N820" s="56">
        <x:f t="shared" si="32"/>
        <x:v>0</x:v>
      </x:c>
    </x:row>
    <x:row r="821" spans="1:14">
      <x:c r="A821" s="57">
        <x:v>96</x:v>
      </x:c>
      <x:c r="C821" s="115">
        <x:v>8</x:v>
      </x:c>
      <x:c r="D821" s="209"/>
      <x:c r="E821" s="209"/>
      <x:c r="F821"/>
      <x:c r="J821" s="57"/>
      <x:c r="K821" s="57"/>
      <x:c r="L821" s="57"/>
      <x:c r="M821" s="57"/>
      <x:c r="N821" s="56">
        <x:f t="shared" si="32"/>
        <x:v>0</x:v>
      </x:c>
    </x:row>
    <x:row r="822" spans="1:14">
      <x:c r="A822" s="57">
        <x:v>97</x:v>
      </x:c>
      <x:c r="C822" s="115">
        <x:v>8</x:v>
      </x:c>
      <x:c r="D822" s="209"/>
      <x:c r="E822" s="209"/>
      <x:c r="F822"/>
      <x:c r="J822" s="57"/>
      <x:c r="K822" s="57"/>
      <x:c r="L822" s="57"/>
      <x:c r="M822" s="57"/>
      <x:c r="N822" s="56">
        <x:f t="shared" si="32"/>
        <x:v>0</x:v>
      </x:c>
    </x:row>
    <x:row r="823" spans="1:14">
      <x:c r="A823" s="57">
        <x:v>98</x:v>
      </x:c>
      <x:c r="C823" s="115">
        <x:v>8</x:v>
      </x:c>
      <x:c r="D823" s="209"/>
      <x:c r="E823" s="209"/>
      <x:c r="F823"/>
      <x:c r="J823" s="57"/>
      <x:c r="K823" s="57"/>
      <x:c r="L823" s="57"/>
      <x:c r="M823" s="57"/>
      <x:c r="N823" s="56">
        <x:f t="shared" si="32"/>
        <x:v>0</x:v>
      </x:c>
    </x:row>
    <x:row r="824" spans="1:14">
      <x:c r="A824" s="57">
        <x:v>99</x:v>
      </x:c>
      <x:c r="C824" s="115">
        <x:v>8</x:v>
      </x:c>
      <x:c r="D824" s="209"/>
      <x:c r="E824" s="209"/>
      <x:c r="F824"/>
      <x:c r="J824" s="57"/>
      <x:c r="K824" s="57"/>
      <x:c r="L824" s="57"/>
      <x:c r="M824" s="57"/>
      <x:c r="N824" s="56">
        <x:f t="shared" si="32"/>
        <x:v>0</x:v>
      </x:c>
    </x:row>
    <x:row r="825" spans="1:14">
      <x:c r="A825" s="57">
        <x:v>100</x:v>
      </x:c>
      <x:c r="C825" s="115">
        <x:v>8</x:v>
      </x:c>
      <x:c r="D825" s="209"/>
      <x:c r="E825" s="209"/>
      <x:c r="F825"/>
      <x:c r="J825" s="57"/>
      <x:c r="K825" s="57"/>
      <x:c r="L825" s="57"/>
      <x:c r="M825" s="57"/>
      <x:c r="N825" s="56">
        <x:f t="shared" si="32"/>
        <x:v>0</x:v>
      </x:c>
    </x:row>
    <x:row r="826" spans="1:14" ht="17.25" thickBot="1">
      <x:c r="C826" s="86"/>
      <x:c r="D826" s="86"/>
      <x:c r="E826" s="87" t="s">
        <x:v>117</x:v>
      </x:c>
      <x:c r="F826" s="268"/>
      <x:c r="G826" s="269">
        <x:f t="shared" ref="G826:N826" si="33">SUM(G726:G825)</x:f>
        <x:v>0</x:v>
      </x:c>
      <x:c r="H826" s="269">
        <x:f t="shared" si="33"/>
        <x:v>0</x:v>
      </x:c>
      <x:c r="I826" s="269">
        <x:f t="shared" si="33"/>
        <x:v>0</x:v>
      </x:c>
      <x:c r="J826" s="269">
        <x:f t="shared" si="33"/>
        <x:v>0</x:v>
      </x:c>
      <x:c r="K826" s="269">
        <x:f t="shared" si="33"/>
        <x:v>0</x:v>
      </x:c>
      <x:c r="L826" s="269">
        <x:f t="shared" si="33"/>
        <x:v>0</x:v>
      </x:c>
      <x:c r="M826" s="269">
        <x:f t="shared" si="33"/>
        <x:v>0</x:v>
      </x:c>
      <x:c r="N826" s="89">
        <x:f t="shared" si="33"/>
        <x:v>0</x:v>
      </x:c>
    </x:row>
    <x:row r="827" spans="1:14"/>
    <x:row r="828" spans="1:14" ht="17.25" thickBot="1"/>
    <x:row r="829" spans="1:14">
      <x:c r="C829" s="84" t="s">
        <x:v>120</x:v>
      </x:c>
      <x:c r="D829" s="84" t="s">
        <x:v>5</x:v>
      </x:c>
      <x:c r="E829" s="84" t="s">
        <x:v>7</x:v>
      </x:c>
      <x:c r="F829" s="84"/>
      <x:c r="G829" s="82" t="s">
        <x:v>142</x:v>
      </x:c>
      <x:c r="H829" s="82" t="s">
        <x:v>142</x:v>
      </x:c>
      <x:c r="I829" s="82" t="s">
        <x:v>142</x:v>
      </x:c>
      <x:c r="J829" s="82" t="s">
        <x:v>142</x:v>
      </x:c>
      <x:c r="K829" s="82" t="s">
        <x:v>150</x:v>
      </x:c>
      <x:c r="L829" s="82" t="s">
        <x:v>151</x:v>
      </x:c>
      <x:c r="M829" s="82" t="s">
        <x:v>152</x:v>
      </x:c>
      <x:c r="N829" s="82" t="s">
        <x:v>153</x:v>
      </x:c>
    </x:row>
    <x:row r="830" spans="1:14">
      <x:c r="A830" s="57">
        <x:v>1</x:v>
      </x:c>
      <x:c r="C830" s="115">
        <x:v>9</x:v>
      </x:c>
      <x:c r="D830" s="21"/>
      <x:c r="E830" s="21"/>
      <x:c r="F830" s="21"/>
      <x:c r="I830" s="128"/>
      <x:c r="J830" s="128"/>
      <x:c r="K830" s="128"/>
      <x:c r="L830" s="128"/>
      <x:c r="M830" s="23"/>
      <x:c r="N830" s="56">
        <x:f t="shared" ref="N830" si="34">SUM(G830,J830:M830)-H830-I830</x:f>
        <x:v>0</x:v>
      </x:c>
    </x:row>
    <x:row r="831" spans="1:14">
      <x:c r="A831" s="57">
        <x:v>2</x:v>
      </x:c>
      <x:c r="C831" s="115">
        <x:v>9</x:v>
      </x:c>
      <x:c r="D831" s="21"/>
      <x:c r="E831" s="20"/>
      <x:c r="F831" s="20"/>
      <x:c r="I831" s="128"/>
      <x:c r="J831" s="128"/>
      <x:c r="K831" s="23"/>
      <x:c r="L831" s="128"/>
      <x:c r="M831" s="37"/>
      <x:c r="N831" s="56">
        <x:f>SUM(G831,J831:M831)-H831-I831</x:f>
        <x:v>0</x:v>
      </x:c>
    </x:row>
    <x:row r="832" spans="1:14">
      <x:c r="A832" s="57">
        <x:v>3</x:v>
      </x:c>
      <x:c r="C832" s="115">
        <x:v>9</x:v>
      </x:c>
      <x:c r="D832" s="21"/>
      <x:c r="E832" s="20"/>
      <x:c r="F832" s="20"/>
      <x:c r="I832" s="128"/>
      <x:c r="J832" s="128"/>
      <x:c r="K832" s="23"/>
      <x:c r="L832" s="128"/>
      <x:c r="M832" s="37"/>
      <x:c r="N832" s="56">
        <x:f t="shared" ref="N832:N895" si="35">SUM(G832,J832:M832)-H832-I832</x:f>
        <x:v>0</x:v>
      </x:c>
    </x:row>
    <x:row r="833" spans="1:14">
      <x:c r="A833" s="57">
        <x:v>4</x:v>
      </x:c>
      <x:c r="C833" s="115">
        <x:v>9</x:v>
      </x:c>
      <x:c r="D833" s="21"/>
      <x:c r="E833" s="20"/>
      <x:c r="F833" s="20"/>
      <x:c r="I833" s="128"/>
      <x:c r="J833" s="128"/>
      <x:c r="K833" s="23"/>
      <x:c r="L833" s="128"/>
      <x:c r="M833" s="37"/>
      <x:c r="N833" s="56">
        <x:f t="shared" si="35"/>
        <x:v>0</x:v>
      </x:c>
    </x:row>
    <x:row r="834" spans="1:14">
      <x:c r="A834" s="57">
        <x:v>5</x:v>
      </x:c>
      <x:c r="C834" s="115">
        <x:v>9</x:v>
      </x:c>
      <x:c r="D834" s="21"/>
      <x:c r="E834" s="20"/>
      <x:c r="F834" s="20"/>
      <x:c r="I834" s="128"/>
      <x:c r="J834" s="128"/>
      <x:c r="K834" s="23"/>
      <x:c r="L834" s="128"/>
      <x:c r="M834" s="37"/>
      <x:c r="N834" s="56">
        <x:f t="shared" si="35"/>
        <x:v>0</x:v>
      </x:c>
    </x:row>
    <x:row r="835" spans="1:14">
      <x:c r="A835" s="57">
        <x:v>6</x:v>
      </x:c>
      <x:c r="C835" s="115">
        <x:v>9</x:v>
      </x:c>
      <x:c r="D835" s="21"/>
      <x:c r="E835" s="209"/>
      <x:c r="F835"/>
      <x:c r="I835" s="128"/>
      <x:c r="J835" s="128"/>
      <x:c r="K835" s="23"/>
      <x:c r="L835" s="128"/>
      <x:c r="M835" s="37"/>
      <x:c r="N835" s="56">
        <x:f t="shared" si="35"/>
        <x:v>0</x:v>
      </x:c>
    </x:row>
    <x:row r="836" spans="1:14">
      <x:c r="A836" s="57">
        <x:v>7</x:v>
      </x:c>
      <x:c r="C836" s="115">
        <x:v>9</x:v>
      </x:c>
      <x:c r="D836" s="21"/>
      <x:c r="E836" s="209"/>
      <x:c r="F836"/>
      <x:c r="I836" s="128"/>
      <x:c r="J836" s="128"/>
      <x:c r="K836" s="23"/>
      <x:c r="L836" s="128"/>
      <x:c r="M836" s="37"/>
      <x:c r="N836" s="56">
        <x:f t="shared" si="35"/>
        <x:v>0</x:v>
      </x:c>
    </x:row>
    <x:row r="837" spans="1:14">
      <x:c r="A837" s="57">
        <x:v>8</x:v>
      </x:c>
      <x:c r="C837" s="115">
        <x:v>9</x:v>
      </x:c>
      <x:c r="D837" s="21"/>
      <x:c r="E837" s="209"/>
      <x:c r="F837"/>
      <x:c r="I837" s="128"/>
      <x:c r="J837" s="128"/>
      <x:c r="K837" s="23"/>
      <x:c r="L837" s="128"/>
      <x:c r="M837" s="681"/>
      <x:c r="N837" s="56">
        <x:f t="shared" si="35"/>
        <x:v>0</x:v>
      </x:c>
    </x:row>
    <x:row r="838" spans="1:14">
      <x:c r="A838" s="57">
        <x:v>9</x:v>
      </x:c>
      <x:c r="C838" s="115">
        <x:v>9</x:v>
      </x:c>
      <x:c r="D838" s="21"/>
      <x:c r="E838" s="209"/>
      <x:c r="F838"/>
      <x:c r="I838" s="128"/>
      <x:c r="J838" s="128"/>
      <x:c r="K838" s="23"/>
      <x:c r="L838" s="128"/>
      <x:c r="M838" s="681"/>
      <x:c r="N838" s="56">
        <x:f t="shared" si="35"/>
        <x:v>0</x:v>
      </x:c>
    </x:row>
    <x:row r="839" spans="1:14">
      <x:c r="A839" s="57">
        <x:v>10</x:v>
      </x:c>
      <x:c r="C839" s="115">
        <x:v>9</x:v>
      </x:c>
      <x:c r="D839" s="21"/>
      <x:c r="E839" s="209"/>
      <x:c r="F839"/>
      <x:c r="I839" s="128"/>
      <x:c r="J839" s="128"/>
      <x:c r="K839" s="23"/>
      <x:c r="L839" s="128"/>
      <x:c r="M839" s="681"/>
      <x:c r="N839" s="56">
        <x:f t="shared" si="35"/>
        <x:v>0</x:v>
      </x:c>
    </x:row>
    <x:row r="840" spans="1:14">
      <x:c r="A840" s="57">
        <x:v>11</x:v>
      </x:c>
      <x:c r="C840" s="115">
        <x:v>9</x:v>
      </x:c>
      <x:c r="D840" s="21"/>
      <x:c r="E840" s="209"/>
      <x:c r="F840"/>
      <x:c r="I840" s="128"/>
      <x:c r="J840" s="128"/>
      <x:c r="K840" s="23"/>
      <x:c r="L840" s="128"/>
      <x:c r="M840" s="681"/>
      <x:c r="N840" s="56">
        <x:f t="shared" si="35"/>
        <x:v>0</x:v>
      </x:c>
    </x:row>
    <x:row r="841" spans="1:14">
      <x:c r="A841" s="57">
        <x:v>12</x:v>
      </x:c>
      <x:c r="C841" s="115">
        <x:v>9</x:v>
      </x:c>
      <x:c r="D841" s="21"/>
      <x:c r="E841" s="209"/>
      <x:c r="F841"/>
      <x:c r="I841" s="128"/>
      <x:c r="J841" s="128"/>
      <x:c r="K841" s="23"/>
      <x:c r="L841" s="128"/>
      <x:c r="M841" s="681"/>
      <x:c r="N841" s="56">
        <x:f t="shared" si="35"/>
        <x:v>0</x:v>
      </x:c>
    </x:row>
    <x:row r="842" spans="1:14">
      <x:c r="A842" s="57">
        <x:v>13</x:v>
      </x:c>
      <x:c r="C842" s="115">
        <x:v>9</x:v>
      </x:c>
      <x:c r="D842" s="21"/>
      <x:c r="E842" s="209"/>
      <x:c r="F842"/>
      <x:c r="I842" s="128"/>
      <x:c r="J842" s="128"/>
      <x:c r="K842" s="23"/>
      <x:c r="L842" s="128"/>
      <x:c r="M842" s="681"/>
      <x:c r="N842" s="56">
        <x:f t="shared" si="35"/>
        <x:v>0</x:v>
      </x:c>
    </x:row>
    <x:row r="843" spans="1:14">
      <x:c r="A843" s="57">
        <x:v>14</x:v>
      </x:c>
      <x:c r="C843" s="115">
        <x:v>9</x:v>
      </x:c>
      <x:c r="D843" s="21"/>
      <x:c r="E843" s="209"/>
      <x:c r="F843"/>
      <x:c r="I843" s="128"/>
      <x:c r="J843" s="128"/>
      <x:c r="K843" s="23"/>
      <x:c r="L843" s="128"/>
      <x:c r="M843" s="681"/>
      <x:c r="N843" s="56">
        <x:f t="shared" si="35"/>
        <x:v>0</x:v>
      </x:c>
    </x:row>
    <x:row r="844" spans="1:14">
      <x:c r="A844" s="57">
        <x:v>15</x:v>
      </x:c>
      <x:c r="C844" s="115">
        <x:v>9</x:v>
      </x:c>
      <x:c r="D844" s="21"/>
      <x:c r="E844" s="209"/>
      <x:c r="F844"/>
      <x:c r="I844" s="128"/>
      <x:c r="J844" s="128"/>
      <x:c r="K844" s="23"/>
      <x:c r="L844" s="128"/>
      <x:c r="M844" s="681"/>
      <x:c r="N844" s="56">
        <x:f t="shared" si="35"/>
        <x:v>0</x:v>
      </x:c>
    </x:row>
    <x:row r="845" spans="1:14">
      <x:c r="A845" s="57">
        <x:v>16</x:v>
      </x:c>
      <x:c r="C845" s="115">
        <x:v>9</x:v>
      </x:c>
      <x:c r="D845" s="21"/>
      <x:c r="E845" s="209"/>
      <x:c r="F845"/>
      <x:c r="I845" s="128"/>
      <x:c r="J845" s="128"/>
      <x:c r="K845" s="23"/>
      <x:c r="L845" s="128"/>
      <x:c r="M845" s="681"/>
      <x:c r="N845" s="56">
        <x:f t="shared" si="35"/>
        <x:v>0</x:v>
      </x:c>
    </x:row>
    <x:row r="846" spans="1:14">
      <x:c r="A846" s="57">
        <x:v>17</x:v>
      </x:c>
      <x:c r="C846" s="115">
        <x:v>9</x:v>
      </x:c>
      <x:c r="D846" s="21"/>
      <x:c r="E846" s="209"/>
      <x:c r="F846"/>
      <x:c r="I846" s="128"/>
      <x:c r="J846" s="128"/>
      <x:c r="K846" s="23"/>
      <x:c r="L846" s="128"/>
      <x:c r="M846" s="681"/>
      <x:c r="N846" s="56">
        <x:f t="shared" si="35"/>
        <x:v>0</x:v>
      </x:c>
    </x:row>
    <x:row r="847" spans="1:14">
      <x:c r="A847" s="57">
        <x:v>18</x:v>
      </x:c>
      <x:c r="C847" s="115">
        <x:v>9</x:v>
      </x:c>
      <x:c r="D847" s="21"/>
      <x:c r="E847" s="209"/>
      <x:c r="F847"/>
      <x:c r="I847" s="128"/>
      <x:c r="J847" s="128"/>
      <x:c r="K847" s="23"/>
      <x:c r="L847" s="128"/>
      <x:c r="M847" s="681"/>
      <x:c r="N847" s="56">
        <x:f t="shared" si="35"/>
        <x:v>0</x:v>
      </x:c>
    </x:row>
    <x:row r="848" spans="1:14">
      <x:c r="A848" s="57">
        <x:v>19</x:v>
      </x:c>
      <x:c r="C848" s="115">
        <x:v>9</x:v>
      </x:c>
      <x:c r="D848" s="21"/>
      <x:c r="E848" s="209"/>
      <x:c r="F848"/>
      <x:c r="I848" s="128"/>
      <x:c r="J848" s="128"/>
      <x:c r="K848" s="23"/>
      <x:c r="L848" s="128"/>
      <x:c r="M848" s="681"/>
      <x:c r="N848" s="56">
        <x:f t="shared" si="35"/>
        <x:v>0</x:v>
      </x:c>
    </x:row>
    <x:row r="849" spans="1:14">
      <x:c r="A849" s="57">
        <x:v>20</x:v>
      </x:c>
      <x:c r="C849" s="115">
        <x:v>9</x:v>
      </x:c>
      <x:c r="D849" s="21"/>
      <x:c r="E849" s="209"/>
      <x:c r="F849"/>
      <x:c r="I849" s="128"/>
      <x:c r="J849" s="128"/>
      <x:c r="K849" s="23"/>
      <x:c r="L849" s="128"/>
      <x:c r="M849" s="681"/>
      <x:c r="N849" s="56">
        <x:f t="shared" si="35"/>
        <x:v>0</x:v>
      </x:c>
    </x:row>
    <x:row r="850" spans="1:14">
      <x:c r="A850" s="57">
        <x:v>21</x:v>
      </x:c>
      <x:c r="C850" s="115">
        <x:v>9</x:v>
      </x:c>
      <x:c r="D850" s="21"/>
      <x:c r="E850" s="209"/>
      <x:c r="F850"/>
      <x:c r="I850" s="128"/>
      <x:c r="J850" s="128"/>
      <x:c r="K850" s="23"/>
      <x:c r="L850" s="128"/>
      <x:c r="M850" s="681"/>
      <x:c r="N850" s="56">
        <x:f t="shared" si="35"/>
        <x:v>0</x:v>
      </x:c>
    </x:row>
    <x:row r="851" spans="1:14">
      <x:c r="A851" s="57">
        <x:v>22</x:v>
      </x:c>
      <x:c r="C851" s="115">
        <x:v>9</x:v>
      </x:c>
      <x:c r="D851" s="21"/>
      <x:c r="E851" s="209"/>
      <x:c r="F851"/>
      <x:c r="I851" s="128"/>
      <x:c r="J851" s="128"/>
      <x:c r="K851" s="23"/>
      <x:c r="L851" s="128"/>
      <x:c r="M851" s="681"/>
      <x:c r="N851" s="56">
        <x:f t="shared" si="35"/>
        <x:v>0</x:v>
      </x:c>
    </x:row>
    <x:row r="852" spans="1:14">
      <x:c r="A852" s="57">
        <x:v>23</x:v>
      </x:c>
      <x:c r="C852" s="115">
        <x:v>9</x:v>
      </x:c>
      <x:c r="D852" s="21"/>
      <x:c r="E852" s="209"/>
      <x:c r="F852"/>
      <x:c r="I852" s="128"/>
      <x:c r="J852" s="128"/>
      <x:c r="K852" s="23"/>
      <x:c r="L852" s="128"/>
      <x:c r="M852" s="681"/>
      <x:c r="N852" s="56">
        <x:f t="shared" si="35"/>
        <x:v>0</x:v>
      </x:c>
    </x:row>
    <x:row r="853" spans="1:14">
      <x:c r="A853" s="57">
        <x:v>24</x:v>
      </x:c>
      <x:c r="C853" s="115">
        <x:v>9</x:v>
      </x:c>
      <x:c r="D853" s="21"/>
      <x:c r="E853" s="209"/>
      <x:c r="F853"/>
      <x:c r="I853" s="128"/>
      <x:c r="J853" s="128"/>
      <x:c r="K853" s="23"/>
      <x:c r="L853" s="128"/>
      <x:c r="M853" s="681"/>
      <x:c r="N853" s="56">
        <x:f t="shared" si="35"/>
        <x:v>0</x:v>
      </x:c>
    </x:row>
    <x:row r="854" spans="1:14">
      <x:c r="A854" s="57">
        <x:v>25</x:v>
      </x:c>
      <x:c r="C854" s="115">
        <x:v>9</x:v>
      </x:c>
      <x:c r="D854" s="21"/>
      <x:c r="E854" s="209"/>
      <x:c r="F854"/>
      <x:c r="I854" s="128"/>
      <x:c r="J854" s="128"/>
      <x:c r="K854" s="23"/>
      <x:c r="L854" s="128"/>
      <x:c r="M854" s="681"/>
      <x:c r="N854" s="56">
        <x:f t="shared" si="35"/>
        <x:v>0</x:v>
      </x:c>
    </x:row>
    <x:row r="855" spans="1:14">
      <x:c r="A855" s="57">
        <x:v>26</x:v>
      </x:c>
      <x:c r="C855" s="115">
        <x:v>9</x:v>
      </x:c>
      <x:c r="D855" s="21"/>
      <x:c r="E855" s="209"/>
      <x:c r="F855"/>
      <x:c r="I855" s="128"/>
      <x:c r="J855" s="128"/>
      <x:c r="K855" s="23"/>
      <x:c r="L855" s="128"/>
      <x:c r="M855" s="681"/>
      <x:c r="N855" s="56">
        <x:f t="shared" si="35"/>
        <x:v>0</x:v>
      </x:c>
    </x:row>
    <x:row r="856" spans="1:14">
      <x:c r="A856" s="57">
        <x:v>27</x:v>
      </x:c>
      <x:c r="C856" s="115">
        <x:v>9</x:v>
      </x:c>
      <x:c r="D856" s="21"/>
      <x:c r="E856" s="209"/>
      <x:c r="F856"/>
      <x:c r="I856" s="128"/>
      <x:c r="J856" s="128"/>
      <x:c r="K856" s="23"/>
      <x:c r="L856" s="128"/>
      <x:c r="M856" s="681"/>
      <x:c r="N856" s="56">
        <x:f t="shared" si="35"/>
        <x:v>0</x:v>
      </x:c>
    </x:row>
    <x:row r="857" spans="1:14">
      <x:c r="A857" s="57">
        <x:v>28</x:v>
      </x:c>
      <x:c r="C857" s="115">
        <x:v>9</x:v>
      </x:c>
      <x:c r="D857" s="21"/>
      <x:c r="E857" s="209"/>
      <x:c r="F857"/>
      <x:c r="I857" s="128"/>
      <x:c r="J857" s="128"/>
      <x:c r="K857" s="23"/>
      <x:c r="L857" s="128"/>
      <x:c r="M857" s="681"/>
      <x:c r="N857" s="56">
        <x:f t="shared" si="35"/>
        <x:v>0</x:v>
      </x:c>
    </x:row>
    <x:row r="858" spans="1:14">
      <x:c r="A858" s="57">
        <x:v>29</x:v>
      </x:c>
      <x:c r="C858" s="115">
        <x:v>9</x:v>
      </x:c>
      <x:c r="D858" s="21"/>
      <x:c r="E858" s="209"/>
      <x:c r="F858"/>
      <x:c r="I858" s="128"/>
      <x:c r="J858" s="128"/>
      <x:c r="K858" s="23"/>
      <x:c r="L858" s="128"/>
      <x:c r="M858" s="681"/>
      <x:c r="N858" s="56">
        <x:f t="shared" si="35"/>
        <x:v>0</x:v>
      </x:c>
    </x:row>
    <x:row r="859" spans="1:14">
      <x:c r="A859" s="57">
        <x:v>30</x:v>
      </x:c>
      <x:c r="C859" s="115">
        <x:v>9</x:v>
      </x:c>
      <x:c r="D859" s="21"/>
      <x:c r="E859" s="209"/>
      <x:c r="F859"/>
      <x:c r="I859" s="128"/>
      <x:c r="J859" s="128"/>
      <x:c r="K859" s="23"/>
      <x:c r="L859" s="128"/>
      <x:c r="M859" s="681"/>
      <x:c r="N859" s="56">
        <x:f t="shared" si="35"/>
        <x:v>0</x:v>
      </x:c>
    </x:row>
    <x:row r="860" spans="1:14">
      <x:c r="A860" s="57">
        <x:v>31</x:v>
      </x:c>
      <x:c r="C860" s="115">
        <x:v>9</x:v>
      </x:c>
      <x:c r="D860" s="21"/>
      <x:c r="E860" s="209"/>
      <x:c r="F860"/>
      <x:c r="I860" s="128"/>
      <x:c r="J860" s="128"/>
      <x:c r="K860" s="23"/>
      <x:c r="L860" s="128"/>
      <x:c r="M860" s="681"/>
      <x:c r="N860" s="56">
        <x:f t="shared" si="35"/>
        <x:v>0</x:v>
      </x:c>
    </x:row>
    <x:row r="861" spans="1:14">
      <x:c r="A861" s="57">
        <x:v>32</x:v>
      </x:c>
      <x:c r="C861" s="115">
        <x:v>9</x:v>
      </x:c>
      <x:c r="D861" s="21"/>
      <x:c r="E861" s="209"/>
      <x:c r="F861"/>
      <x:c r="I861" s="128"/>
      <x:c r="J861" s="128"/>
      <x:c r="K861" s="23"/>
      <x:c r="L861" s="128"/>
      <x:c r="M861" s="681"/>
      <x:c r="N861" s="56">
        <x:f t="shared" si="35"/>
        <x:v>0</x:v>
      </x:c>
    </x:row>
    <x:row r="862" spans="1:14">
      <x:c r="A862" s="57">
        <x:v>33</x:v>
      </x:c>
      <x:c r="C862" s="115">
        <x:v>9</x:v>
      </x:c>
      <x:c r="D862" s="21"/>
      <x:c r="E862" s="209"/>
      <x:c r="F862"/>
      <x:c r="I862" s="128"/>
      <x:c r="J862" s="128"/>
      <x:c r="K862" s="23"/>
      <x:c r="L862" s="128"/>
      <x:c r="M862" s="681"/>
      <x:c r="N862" s="56">
        <x:f t="shared" si="35"/>
        <x:v>0</x:v>
      </x:c>
    </x:row>
    <x:row r="863" spans="1:14">
      <x:c r="A863" s="57">
        <x:v>34</x:v>
      </x:c>
      <x:c r="C863" s="115">
        <x:v>9</x:v>
      </x:c>
      <x:c r="D863" s="21"/>
      <x:c r="E863" s="209"/>
      <x:c r="F863"/>
      <x:c r="I863" s="128"/>
      <x:c r="J863" s="128"/>
      <x:c r="K863" s="23"/>
      <x:c r="L863" s="128"/>
      <x:c r="M863" s="681"/>
      <x:c r="N863" s="56">
        <x:f t="shared" si="35"/>
        <x:v>0</x:v>
      </x:c>
    </x:row>
    <x:row r="864" spans="1:14">
      <x:c r="A864" s="57">
        <x:v>35</x:v>
      </x:c>
      <x:c r="C864" s="115">
        <x:v>9</x:v>
      </x:c>
      <x:c r="D864" s="21"/>
      <x:c r="E864" s="209"/>
      <x:c r="F864"/>
      <x:c r="I864" s="128"/>
      <x:c r="J864" s="128"/>
      <x:c r="K864" s="23"/>
      <x:c r="L864" s="128"/>
      <x:c r="M864" s="681"/>
      <x:c r="N864" s="56">
        <x:f t="shared" si="35"/>
        <x:v>0</x:v>
      </x:c>
    </x:row>
    <x:row r="865" spans="1:14">
      <x:c r="A865" s="57">
        <x:v>36</x:v>
      </x:c>
      <x:c r="C865" s="115">
        <x:v>9</x:v>
      </x:c>
      <x:c r="D865" s="21"/>
      <x:c r="E865" s="209"/>
      <x:c r="F865"/>
      <x:c r="I865" s="128"/>
      <x:c r="J865" s="128"/>
      <x:c r="K865" s="23"/>
      <x:c r="L865" s="128"/>
      <x:c r="M865" s="681"/>
      <x:c r="N865" s="56">
        <x:f t="shared" si="35"/>
        <x:v>0</x:v>
      </x:c>
    </x:row>
    <x:row r="866" spans="1:14">
      <x:c r="A866" s="57">
        <x:v>37</x:v>
      </x:c>
      <x:c r="C866" s="115">
        <x:v>9</x:v>
      </x:c>
      <x:c r="D866" s="21"/>
      <x:c r="E866" s="209"/>
      <x:c r="F866"/>
      <x:c r="I866" s="128"/>
      <x:c r="J866" s="128"/>
      <x:c r="K866" s="23"/>
      <x:c r="L866" s="128"/>
      <x:c r="M866" s="37"/>
      <x:c r="N866" s="56">
        <x:f t="shared" si="35"/>
        <x:v>0</x:v>
      </x:c>
    </x:row>
    <x:row r="867" spans="1:14">
      <x:c r="A867" s="57">
        <x:v>38</x:v>
      </x:c>
      <x:c r="C867" s="115">
        <x:v>9</x:v>
      </x:c>
      <x:c r="D867" s="21"/>
      <x:c r="E867" s="209"/>
      <x:c r="F867"/>
      <x:c r="I867" s="128"/>
      <x:c r="J867" s="128"/>
      <x:c r="K867" s="128"/>
      <x:c r="L867" s="128"/>
      <x:c r="M867" s="128"/>
      <x:c r="N867" s="56">
        <x:f t="shared" si="35"/>
        <x:v>0</x:v>
      </x:c>
    </x:row>
    <x:row r="868" spans="1:14">
      <x:c r="A868" s="57">
        <x:v>39</x:v>
      </x:c>
      <x:c r="C868" s="115">
        <x:v>9</x:v>
      </x:c>
      <x:c r="D868" s="21"/>
      <x:c r="E868" s="209"/>
      <x:c r="F868"/>
      <x:c r="I868" s="128"/>
      <x:c r="J868" s="128"/>
      <x:c r="K868" s="128"/>
      <x:c r="L868" s="128"/>
      <x:c r="M868" s="128"/>
      <x:c r="N868" s="56">
        <x:f t="shared" si="35"/>
        <x:v>0</x:v>
      </x:c>
    </x:row>
    <x:row r="869" spans="1:14">
      <x:c r="A869" s="57">
        <x:v>40</x:v>
      </x:c>
      <x:c r="C869" s="115">
        <x:v>9</x:v>
      </x:c>
      <x:c r="D869" s="21"/>
      <x:c r="E869" s="209"/>
      <x:c r="F869"/>
      <x:c r="I869" s="128"/>
      <x:c r="J869" s="128"/>
      <x:c r="K869" s="128"/>
      <x:c r="L869" s="128"/>
      <x:c r="M869" s="128"/>
      <x:c r="N869" s="56">
        <x:f t="shared" si="35"/>
        <x:v>0</x:v>
      </x:c>
    </x:row>
    <x:row r="870" spans="1:14">
      <x:c r="A870" s="57">
        <x:v>41</x:v>
      </x:c>
      <x:c r="C870" s="115">
        <x:v>9</x:v>
      </x:c>
      <x:c r="D870" s="21"/>
      <x:c r="E870" s="209"/>
      <x:c r="F870"/>
      <x:c r="I870" s="128"/>
      <x:c r="J870" s="128"/>
      <x:c r="K870" s="128"/>
      <x:c r="L870" s="128"/>
      <x:c r="M870" s="128"/>
      <x:c r="N870" s="56">
        <x:f t="shared" si="35"/>
        <x:v>0</x:v>
      </x:c>
    </x:row>
    <x:row r="871" spans="1:14">
      <x:c r="A871" s="57">
        <x:v>42</x:v>
      </x:c>
      <x:c r="C871" s="115">
        <x:v>9</x:v>
      </x:c>
      <x:c r="D871" s="21"/>
      <x:c r="E871" s="209"/>
      <x:c r="F871"/>
      <x:c r="I871" s="128"/>
      <x:c r="J871" s="128"/>
      <x:c r="K871" s="128"/>
      <x:c r="L871" s="128"/>
      <x:c r="M871" s="128"/>
      <x:c r="N871" s="56">
        <x:f t="shared" si="35"/>
        <x:v>0</x:v>
      </x:c>
    </x:row>
    <x:row r="872" spans="1:14">
      <x:c r="A872" s="57">
        <x:v>43</x:v>
      </x:c>
      <x:c r="C872" s="115">
        <x:v>9</x:v>
      </x:c>
      <x:c r="D872" s="21"/>
      <x:c r="E872" s="209"/>
      <x:c r="F872"/>
      <x:c r="I872" s="128"/>
      <x:c r="J872" s="128"/>
      <x:c r="K872" s="128"/>
      <x:c r="L872" s="128"/>
      <x:c r="M872" s="128"/>
      <x:c r="N872" s="56">
        <x:f t="shared" si="35"/>
        <x:v>0</x:v>
      </x:c>
    </x:row>
    <x:row r="873" spans="1:14">
      <x:c r="A873" s="57">
        <x:v>44</x:v>
      </x:c>
      <x:c r="C873" s="115">
        <x:v>9</x:v>
      </x:c>
      <x:c r="D873" s="21"/>
      <x:c r="E873" s="209"/>
      <x:c r="F873"/>
      <x:c r="I873" s="128"/>
      <x:c r="J873" s="128"/>
      <x:c r="K873" s="128"/>
      <x:c r="L873" s="128"/>
      <x:c r="M873" s="128"/>
      <x:c r="N873" s="56">
        <x:f t="shared" si="35"/>
        <x:v>0</x:v>
      </x:c>
    </x:row>
    <x:row r="874" spans="1:14">
      <x:c r="A874" s="57">
        <x:v>45</x:v>
      </x:c>
      <x:c r="C874" s="115">
        <x:v>9</x:v>
      </x:c>
      <x:c r="D874" s="21"/>
      <x:c r="E874" s="209"/>
      <x:c r="F874"/>
      <x:c r="I874" s="128"/>
      <x:c r="J874" s="128"/>
      <x:c r="K874" s="128"/>
      <x:c r="L874" s="128"/>
      <x:c r="M874" s="128"/>
      <x:c r="N874" s="56">
        <x:f t="shared" si="35"/>
        <x:v>0</x:v>
      </x:c>
    </x:row>
    <x:row r="875" spans="1:14">
      <x:c r="A875" s="57">
        <x:v>46</x:v>
      </x:c>
      <x:c r="C875" s="115">
        <x:v>9</x:v>
      </x:c>
      <x:c r="D875" s="21"/>
      <x:c r="E875" s="209"/>
      <x:c r="F875"/>
      <x:c r="I875" s="128"/>
      <x:c r="J875" s="128"/>
      <x:c r="K875" s="128"/>
      <x:c r="L875" s="128"/>
      <x:c r="M875" s="128"/>
      <x:c r="N875" s="56">
        <x:f t="shared" si="35"/>
        <x:v>0</x:v>
      </x:c>
    </x:row>
    <x:row r="876" spans="1:14">
      <x:c r="A876" s="57">
        <x:v>47</x:v>
      </x:c>
      <x:c r="C876" s="115">
        <x:v>9</x:v>
      </x:c>
      <x:c r="D876" s="21"/>
      <x:c r="E876" s="209"/>
      <x:c r="F876"/>
      <x:c r="I876" s="128"/>
      <x:c r="J876" s="128"/>
      <x:c r="K876" s="128"/>
      <x:c r="L876" s="128"/>
      <x:c r="M876" s="128"/>
      <x:c r="N876" s="56">
        <x:f t="shared" si="35"/>
        <x:v>0</x:v>
      </x:c>
    </x:row>
    <x:row r="877" spans="1:14">
      <x:c r="A877" s="57">
        <x:v>48</x:v>
      </x:c>
      <x:c r="C877" s="115">
        <x:v>9</x:v>
      </x:c>
      <x:c r="D877" s="21"/>
      <x:c r="E877" s="209"/>
      <x:c r="F877"/>
      <x:c r="I877" s="128"/>
      <x:c r="J877" s="128"/>
      <x:c r="K877" s="128"/>
      <x:c r="L877" s="128"/>
      <x:c r="M877" s="128"/>
      <x:c r="N877" s="56">
        <x:f t="shared" si="35"/>
        <x:v>0</x:v>
      </x:c>
    </x:row>
    <x:row r="878" spans="1:14">
      <x:c r="A878" s="57">
        <x:v>49</x:v>
      </x:c>
      <x:c r="C878" s="115">
        <x:v>9</x:v>
      </x:c>
      <x:c r="D878" s="21"/>
      <x:c r="E878" s="209"/>
      <x:c r="F878"/>
      <x:c r="I878" s="128"/>
      <x:c r="J878" s="128"/>
      <x:c r="K878" s="128"/>
      <x:c r="L878" s="128"/>
      <x:c r="M878" s="128"/>
      <x:c r="N878" s="56">
        <x:f t="shared" si="35"/>
        <x:v>0</x:v>
      </x:c>
    </x:row>
    <x:row r="879" spans="1:14">
      <x:c r="A879" s="57">
        <x:v>50</x:v>
      </x:c>
      <x:c r="C879" s="115">
        <x:v>9</x:v>
      </x:c>
      <x:c r="D879" s="21"/>
      <x:c r="E879" s="209"/>
      <x:c r="F879"/>
      <x:c r="I879" s="128"/>
      <x:c r="J879" s="128"/>
      <x:c r="K879" s="128"/>
      <x:c r="L879" s="128"/>
      <x:c r="M879" s="128"/>
      <x:c r="N879" s="56">
        <x:f t="shared" si="35"/>
        <x:v>0</x:v>
      </x:c>
    </x:row>
    <x:row r="880" spans="1:14">
      <x:c r="A880" s="57">
        <x:v>51</x:v>
      </x:c>
      <x:c r="C880" s="115">
        <x:v>9</x:v>
      </x:c>
      <x:c r="D880" s="21"/>
      <x:c r="E880" s="209"/>
      <x:c r="F880"/>
      <x:c r="I880" s="128"/>
      <x:c r="J880" s="128"/>
      <x:c r="K880" s="128"/>
      <x:c r="L880" s="128"/>
      <x:c r="M880" s="128"/>
      <x:c r="N880" s="56">
        <x:f t="shared" si="35"/>
        <x:v>0</x:v>
      </x:c>
    </x:row>
    <x:row r="881" spans="1:14">
      <x:c r="A881" s="57">
        <x:v>52</x:v>
      </x:c>
      <x:c r="C881" s="115">
        <x:v>9</x:v>
      </x:c>
      <x:c r="D881" s="21"/>
      <x:c r="E881" s="209"/>
      <x:c r="F881"/>
      <x:c r="I881" s="128"/>
      <x:c r="J881" s="128"/>
      <x:c r="K881" s="128"/>
      <x:c r="L881" s="128"/>
      <x:c r="M881" s="128"/>
      <x:c r="N881" s="56">
        <x:f t="shared" si="35"/>
        <x:v>0</x:v>
      </x:c>
    </x:row>
    <x:row r="882" spans="1:14">
      <x:c r="A882" s="57">
        <x:v>53</x:v>
      </x:c>
      <x:c r="C882" s="115">
        <x:v>9</x:v>
      </x:c>
      <x:c r="D882" s="21"/>
      <x:c r="E882" s="209"/>
      <x:c r="F882"/>
      <x:c r="I882" s="128"/>
      <x:c r="J882" s="128"/>
      <x:c r="K882" s="128"/>
      <x:c r="L882" s="128"/>
      <x:c r="M882" s="128"/>
      <x:c r="N882" s="56">
        <x:f t="shared" si="35"/>
        <x:v>0</x:v>
      </x:c>
    </x:row>
    <x:row r="883" spans="1:14">
      <x:c r="A883" s="57">
        <x:v>54</x:v>
      </x:c>
      <x:c r="C883" s="115">
        <x:v>9</x:v>
      </x:c>
      <x:c r="D883" s="21"/>
      <x:c r="E883" s="209"/>
      <x:c r="F883"/>
      <x:c r="I883" s="128"/>
      <x:c r="J883" s="128"/>
      <x:c r="K883" s="128"/>
      <x:c r="L883" s="128"/>
      <x:c r="M883" s="128"/>
      <x:c r="N883" s="56">
        <x:f t="shared" si="35"/>
        <x:v>0</x:v>
      </x:c>
    </x:row>
    <x:row r="884" spans="1:14">
      <x:c r="A884" s="57">
        <x:v>55</x:v>
      </x:c>
      <x:c r="C884" s="115">
        <x:v>9</x:v>
      </x:c>
      <x:c r="D884" s="21"/>
      <x:c r="E884" s="209"/>
      <x:c r="F884"/>
      <x:c r="I884" s="128"/>
      <x:c r="J884" s="128"/>
      <x:c r="K884" s="128"/>
      <x:c r="L884" s="128"/>
      <x:c r="M884" s="128"/>
      <x:c r="N884" s="56">
        <x:f t="shared" si="35"/>
        <x:v>0</x:v>
      </x:c>
    </x:row>
    <x:row r="885" spans="1:14">
      <x:c r="A885" s="57">
        <x:v>56</x:v>
      </x:c>
      <x:c r="C885" s="115">
        <x:v>9</x:v>
      </x:c>
      <x:c r="D885" s="21"/>
      <x:c r="E885" s="209"/>
      <x:c r="F885"/>
      <x:c r="I885" s="128"/>
      <x:c r="J885" s="128"/>
      <x:c r="K885" s="128"/>
      <x:c r="L885" s="128"/>
      <x:c r="M885" s="128"/>
      <x:c r="N885" s="56">
        <x:f t="shared" si="35"/>
        <x:v>0</x:v>
      </x:c>
    </x:row>
    <x:row r="886" spans="1:14">
      <x:c r="A886" s="57">
        <x:v>57</x:v>
      </x:c>
      <x:c r="C886" s="115">
        <x:v>9</x:v>
      </x:c>
      <x:c r="D886" s="21"/>
      <x:c r="E886" s="209"/>
      <x:c r="F886"/>
      <x:c r="I886" s="128"/>
      <x:c r="J886" s="128"/>
      <x:c r="K886" s="128"/>
      <x:c r="L886" s="128"/>
      <x:c r="M886" s="128"/>
      <x:c r="N886" s="56">
        <x:f t="shared" si="35"/>
        <x:v>0</x:v>
      </x:c>
    </x:row>
    <x:row r="887" spans="1:14">
      <x:c r="A887" s="57">
        <x:v>58</x:v>
      </x:c>
      <x:c r="C887" s="115">
        <x:v>9</x:v>
      </x:c>
      <x:c r="D887" s="21"/>
      <x:c r="E887" s="209"/>
      <x:c r="F887"/>
      <x:c r="J887" s="57"/>
      <x:c r="K887" s="57"/>
      <x:c r="L887" s="57"/>
      <x:c r="M887" s="57"/>
      <x:c r="N887" s="56">
        <x:f t="shared" si="35"/>
        <x:v>0</x:v>
      </x:c>
    </x:row>
    <x:row r="888" spans="1:14">
      <x:c r="A888" s="57">
        <x:v>59</x:v>
      </x:c>
      <x:c r="C888" s="115">
        <x:v>9</x:v>
      </x:c>
      <x:c r="D888" s="21"/>
      <x:c r="E888" s="209"/>
      <x:c r="F888"/>
      <x:c r="J888" s="57"/>
      <x:c r="K888" s="57"/>
      <x:c r="L888" s="57"/>
      <x:c r="M888" s="57"/>
      <x:c r="N888" s="56">
        <x:f t="shared" si="35"/>
        <x:v>0</x:v>
      </x:c>
    </x:row>
    <x:row r="889" spans="1:14">
      <x:c r="A889" s="57">
        <x:v>60</x:v>
      </x:c>
      <x:c r="C889" s="115">
        <x:v>9</x:v>
      </x:c>
      <x:c r="D889" s="21"/>
      <x:c r="E889" s="209"/>
      <x:c r="F889"/>
      <x:c r="J889" s="57"/>
      <x:c r="K889" s="57"/>
      <x:c r="L889" s="57"/>
      <x:c r="M889" s="57"/>
      <x:c r="N889" s="56">
        <x:f t="shared" si="35"/>
        <x:v>0</x:v>
      </x:c>
    </x:row>
    <x:row r="890" spans="1:14">
      <x:c r="A890" s="57">
        <x:v>61</x:v>
      </x:c>
      <x:c r="C890" s="115">
        <x:v>9</x:v>
      </x:c>
      <x:c r="D890" s="21"/>
      <x:c r="E890" s="209"/>
      <x:c r="F890"/>
      <x:c r="J890" s="57"/>
      <x:c r="K890" s="57"/>
      <x:c r="L890" s="57"/>
      <x:c r="M890" s="57"/>
      <x:c r="N890" s="56">
        <x:f t="shared" si="35"/>
        <x:v>0</x:v>
      </x:c>
    </x:row>
    <x:row r="891" spans="1:14">
      <x:c r="A891" s="57">
        <x:v>62</x:v>
      </x:c>
      <x:c r="C891" s="115">
        <x:v>9</x:v>
      </x:c>
      <x:c r="D891" s="21"/>
      <x:c r="E891" s="209"/>
      <x:c r="F891"/>
      <x:c r="J891" s="57"/>
      <x:c r="K891" s="57"/>
      <x:c r="L891" s="57"/>
      <x:c r="M891" s="57"/>
      <x:c r="N891" s="56">
        <x:f t="shared" si="35"/>
        <x:v>0</x:v>
      </x:c>
    </x:row>
    <x:row r="892" spans="1:14">
      <x:c r="A892" s="57">
        <x:v>63</x:v>
      </x:c>
      <x:c r="C892" s="115">
        <x:v>9</x:v>
      </x:c>
      <x:c r="D892" s="21"/>
      <x:c r="E892" s="209"/>
      <x:c r="F892"/>
      <x:c r="J892" s="57"/>
      <x:c r="K892" s="57"/>
      <x:c r="L892" s="57"/>
      <x:c r="M892" s="57"/>
      <x:c r="N892" s="56">
        <x:f t="shared" si="35"/>
        <x:v>0</x:v>
      </x:c>
    </x:row>
    <x:row r="893" spans="1:14">
      <x:c r="A893" s="57">
        <x:v>64</x:v>
      </x:c>
      <x:c r="C893" s="115">
        <x:v>9</x:v>
      </x:c>
      <x:c r="D893" s="21"/>
      <x:c r="E893" s="209"/>
      <x:c r="F893"/>
      <x:c r="J893" s="57"/>
      <x:c r="K893" s="57"/>
      <x:c r="L893" s="57"/>
      <x:c r="M893" s="57"/>
      <x:c r="N893" s="56">
        <x:f t="shared" si="35"/>
        <x:v>0</x:v>
      </x:c>
    </x:row>
    <x:row r="894" spans="1:14">
      <x:c r="A894" s="57">
        <x:v>65</x:v>
      </x:c>
      <x:c r="C894" s="115">
        <x:v>9</x:v>
      </x:c>
      <x:c r="D894" s="21"/>
      <x:c r="E894" s="209"/>
      <x:c r="F894"/>
      <x:c r="J894" s="57"/>
      <x:c r="K894" s="57"/>
      <x:c r="L894" s="57"/>
      <x:c r="M894" s="57"/>
      <x:c r="N894" s="56">
        <x:f t="shared" si="35"/>
        <x:v>0</x:v>
      </x:c>
    </x:row>
    <x:row r="895" spans="1:14">
      <x:c r="A895" s="57">
        <x:v>66</x:v>
      </x:c>
      <x:c r="C895" s="115">
        <x:v>9</x:v>
      </x:c>
      <x:c r="D895" s="21"/>
      <x:c r="E895" s="209"/>
      <x:c r="F895"/>
      <x:c r="J895" s="57"/>
      <x:c r="K895" s="57"/>
      <x:c r="L895" s="57"/>
      <x:c r="M895" s="57"/>
      <x:c r="N895" s="56">
        <x:f t="shared" si="35"/>
        <x:v>0</x:v>
      </x:c>
    </x:row>
    <x:row r="896" spans="1:14">
      <x:c r="A896" s="57">
        <x:v>67</x:v>
      </x:c>
      <x:c r="C896" s="115">
        <x:v>9</x:v>
      </x:c>
      <x:c r="D896" s="21"/>
      <x:c r="E896" s="209"/>
      <x:c r="F896"/>
      <x:c r="J896" s="57"/>
      <x:c r="K896" s="57"/>
      <x:c r="L896" s="57"/>
      <x:c r="M896" s="57"/>
      <x:c r="N896" s="56">
        <x:f t="shared" ref="N896:N929" si="36">SUM(G896,J896:M896)-H896-I896</x:f>
        <x:v>0</x:v>
      </x:c>
    </x:row>
    <x:row r="897" spans="1:14">
      <x:c r="A897" s="57">
        <x:v>68</x:v>
      </x:c>
      <x:c r="C897" s="115">
        <x:v>9</x:v>
      </x:c>
      <x:c r="D897" s="21"/>
      <x:c r="E897" s="209"/>
      <x:c r="F897"/>
      <x:c r="J897" s="57"/>
      <x:c r="K897" s="57"/>
      <x:c r="L897" s="57"/>
      <x:c r="M897" s="57"/>
      <x:c r="N897" s="56">
        <x:f t="shared" si="36"/>
        <x:v>0</x:v>
      </x:c>
    </x:row>
    <x:row r="898" spans="1:14">
      <x:c r="A898" s="57">
        <x:v>69</x:v>
      </x:c>
      <x:c r="C898" s="115">
        <x:v>9</x:v>
      </x:c>
      <x:c r="D898" s="679"/>
      <x:c r="E898" s="680"/>
      <x:c r="F898" s="127"/>
      <x:c r="G898" s="128"/>
      <x:c r="H898" s="128"/>
      <x:c r="J898" s="57"/>
      <x:c r="K898" s="57"/>
      <x:c r="L898" s="57"/>
      <x:c r="M898" s="57"/>
      <x:c r="N898" s="56">
        <x:f t="shared" si="36"/>
        <x:v>0</x:v>
      </x:c>
    </x:row>
    <x:row r="899" spans="1:14">
      <x:c r="A899" s="57">
        <x:v>70</x:v>
      </x:c>
      <x:c r="C899" s="115">
        <x:v>9</x:v>
      </x:c>
      <x:c r="D899" s="679"/>
      <x:c r="E899" s="680"/>
      <x:c r="F899" s="127"/>
      <x:c r="G899" s="128"/>
      <x:c r="H899" s="128"/>
      <x:c r="J899" s="57"/>
      <x:c r="K899" s="57"/>
      <x:c r="L899" s="57"/>
      <x:c r="M899" s="57"/>
      <x:c r="N899" s="56">
        <x:f t="shared" si="36"/>
        <x:v>0</x:v>
      </x:c>
    </x:row>
    <x:row r="900" spans="1:14">
      <x:c r="A900" s="57">
        <x:v>71</x:v>
      </x:c>
      <x:c r="C900" s="115">
        <x:v>9</x:v>
      </x:c>
      <x:c r="D900" s="679"/>
      <x:c r="E900" s="680"/>
      <x:c r="F900" s="127"/>
      <x:c r="G900" s="128"/>
      <x:c r="H900" s="128"/>
      <x:c r="J900" s="57"/>
      <x:c r="K900" s="57"/>
      <x:c r="L900" s="57"/>
      <x:c r="M900" s="57"/>
      <x:c r="N900" s="56">
        <x:f t="shared" si="36"/>
        <x:v>0</x:v>
      </x:c>
    </x:row>
    <x:row r="901" spans="1:14">
      <x:c r="A901" s="57">
        <x:v>72</x:v>
      </x:c>
      <x:c r="C901" s="115">
        <x:v>9</x:v>
      </x:c>
      <x:c r="D901" s="679"/>
      <x:c r="E901" s="680"/>
      <x:c r="F901" s="127"/>
      <x:c r="G901" s="128"/>
      <x:c r="H901" s="128"/>
      <x:c r="J901" s="57"/>
      <x:c r="K901" s="57"/>
      <x:c r="L901" s="57"/>
      <x:c r="M901" s="57"/>
      <x:c r="N901" s="56">
        <x:f t="shared" si="36"/>
        <x:v>0</x:v>
      </x:c>
    </x:row>
    <x:row r="902" spans="1:14">
      <x:c r="A902" s="57">
        <x:v>73</x:v>
      </x:c>
      <x:c r="C902" s="115">
        <x:v>9</x:v>
      </x:c>
      <x:c r="D902" s="679"/>
      <x:c r="E902" s="680"/>
      <x:c r="F902" s="127"/>
      <x:c r="G902" s="128"/>
      <x:c r="H902" s="128"/>
      <x:c r="J902" s="57"/>
      <x:c r="K902" s="57"/>
      <x:c r="L902" s="57"/>
      <x:c r="M902" s="57"/>
      <x:c r="N902" s="56">
        <x:f t="shared" si="36"/>
        <x:v>0</x:v>
      </x:c>
    </x:row>
    <x:row r="903" spans="1:14">
      <x:c r="A903" s="57">
        <x:v>74</x:v>
      </x:c>
      <x:c r="C903" s="115">
        <x:v>9</x:v>
      </x:c>
      <x:c r="D903" s="679"/>
      <x:c r="E903" s="680"/>
      <x:c r="F903" s="127"/>
      <x:c r="G903" s="128"/>
      <x:c r="H903" s="128"/>
      <x:c r="J903" s="57"/>
      <x:c r="K903" s="57"/>
      <x:c r="L903" s="57"/>
      <x:c r="M903" s="57"/>
      <x:c r="N903" s="56">
        <x:f t="shared" si="36"/>
        <x:v>0</x:v>
      </x:c>
    </x:row>
    <x:row r="904" spans="1:14">
      <x:c r="A904" s="57">
        <x:v>75</x:v>
      </x:c>
      <x:c r="C904" s="115">
        <x:v>9</x:v>
      </x:c>
      <x:c r="D904" s="679"/>
      <x:c r="E904" s="680"/>
      <x:c r="F904" s="127"/>
      <x:c r="G904" s="128"/>
      <x:c r="H904" s="128"/>
      <x:c r="J904" s="57"/>
      <x:c r="K904" s="57"/>
      <x:c r="L904" s="57"/>
      <x:c r="M904" s="57"/>
      <x:c r="N904" s="56">
        <x:f t="shared" si="36"/>
        <x:v>0</x:v>
      </x:c>
    </x:row>
    <x:row r="905" spans="1:14">
      <x:c r="A905" s="57">
        <x:v>76</x:v>
      </x:c>
      <x:c r="C905" s="115">
        <x:v>9</x:v>
      </x:c>
      <x:c r="D905" s="679"/>
      <x:c r="E905" s="680"/>
      <x:c r="F905" s="127"/>
      <x:c r="G905" s="128"/>
      <x:c r="H905" s="128"/>
      <x:c r="J905" s="57"/>
      <x:c r="K905" s="57"/>
      <x:c r="L905" s="57"/>
      <x:c r="M905" s="57"/>
      <x:c r="N905" s="56">
        <x:f t="shared" si="36"/>
        <x:v>0</x:v>
      </x:c>
    </x:row>
    <x:row r="906" spans="1:14">
      <x:c r="A906" s="57">
        <x:v>77</x:v>
      </x:c>
      <x:c r="C906" s="115">
        <x:v>9</x:v>
      </x:c>
      <x:c r="D906" s="679"/>
      <x:c r="E906" s="680"/>
      <x:c r="F906" s="127"/>
      <x:c r="G906" s="128"/>
      <x:c r="H906" s="128"/>
      <x:c r="J906" s="57"/>
      <x:c r="K906" s="57"/>
      <x:c r="L906" s="57"/>
      <x:c r="M906" s="57"/>
      <x:c r="N906" s="56">
        <x:f t="shared" si="36"/>
        <x:v>0</x:v>
      </x:c>
    </x:row>
    <x:row r="907" spans="1:14">
      <x:c r="A907" s="57">
        <x:v>78</x:v>
      </x:c>
      <x:c r="C907" s="115">
        <x:v>9</x:v>
      </x:c>
      <x:c r="D907" s="680"/>
      <x:c r="E907" s="680"/>
      <x:c r="F907" s="127"/>
      <x:c r="G907" s="128"/>
      <x:c r="H907" s="128"/>
      <x:c r="J907" s="57"/>
      <x:c r="K907" s="57"/>
      <x:c r="L907" s="57"/>
      <x:c r="M907" s="57"/>
      <x:c r="N907" s="56">
        <x:f t="shared" si="36"/>
        <x:v>0</x:v>
      </x:c>
    </x:row>
    <x:row r="908" spans="1:14">
      <x:c r="A908" s="57">
        <x:v>79</x:v>
      </x:c>
      <x:c r="C908" s="115">
        <x:v>9</x:v>
      </x:c>
      <x:c r="D908" s="680"/>
      <x:c r="E908" s="680"/>
      <x:c r="F908" s="127"/>
      <x:c r="G908" s="128"/>
      <x:c r="H908" s="128"/>
      <x:c r="J908" s="57"/>
      <x:c r="K908" s="57"/>
      <x:c r="L908" s="57"/>
      <x:c r="M908" s="57"/>
      <x:c r="N908" s="56">
        <x:f t="shared" si="36"/>
        <x:v>0</x:v>
      </x:c>
    </x:row>
    <x:row r="909" spans="1:14">
      <x:c r="A909" s="57">
        <x:v>80</x:v>
      </x:c>
      <x:c r="C909" s="115">
        <x:v>9</x:v>
      </x:c>
      <x:c r="D909" s="680"/>
      <x:c r="E909" s="680"/>
      <x:c r="F909" s="127"/>
      <x:c r="G909" s="128"/>
      <x:c r="H909" s="128"/>
      <x:c r="J909" s="57"/>
      <x:c r="K909" s="57"/>
      <x:c r="L909" s="57"/>
      <x:c r="M909" s="57"/>
      <x:c r="N909" s="56">
        <x:f t="shared" si="36"/>
        <x:v>0</x:v>
      </x:c>
    </x:row>
    <x:row r="910" spans="1:14">
      <x:c r="A910" s="57">
        <x:v>81</x:v>
      </x:c>
      <x:c r="C910" s="115">
        <x:v>9</x:v>
      </x:c>
      <x:c r="D910" s="680"/>
      <x:c r="E910" s="680"/>
      <x:c r="F910" s="127"/>
      <x:c r="G910" s="128"/>
      <x:c r="H910" s="128"/>
      <x:c r="J910" s="57"/>
      <x:c r="K910" s="57"/>
      <x:c r="L910" s="57"/>
      <x:c r="M910" s="57"/>
      <x:c r="N910" s="56">
        <x:f t="shared" si="36"/>
        <x:v>0</x:v>
      </x:c>
    </x:row>
    <x:row r="911" spans="1:14">
      <x:c r="A911" s="57">
        <x:v>82</x:v>
      </x:c>
      <x:c r="C911" s="115">
        <x:v>9</x:v>
      </x:c>
      <x:c r="D911" s="680"/>
      <x:c r="E911" s="680"/>
      <x:c r="F911" s="127"/>
      <x:c r="G911" s="128"/>
      <x:c r="H911" s="128"/>
      <x:c r="J911" s="57"/>
      <x:c r="K911" s="57"/>
      <x:c r="L911" s="57"/>
      <x:c r="M911" s="57"/>
      <x:c r="N911" s="56">
        <x:f t="shared" si="36"/>
        <x:v>0</x:v>
      </x:c>
    </x:row>
    <x:row r="912" spans="1:14">
      <x:c r="A912" s="57">
        <x:v>83</x:v>
      </x:c>
      <x:c r="C912" s="115">
        <x:v>9</x:v>
      </x:c>
      <x:c r="D912" s="209"/>
      <x:c r="E912" s="209"/>
      <x:c r="F912"/>
      <x:c r="J912" s="57"/>
      <x:c r="K912" s="57"/>
      <x:c r="L912" s="57"/>
      <x:c r="M912" s="57"/>
      <x:c r="N912" s="56">
        <x:f t="shared" si="36"/>
        <x:v>0</x:v>
      </x:c>
    </x:row>
    <x:row r="913" spans="1:14">
      <x:c r="A913" s="57">
        <x:v>84</x:v>
      </x:c>
      <x:c r="C913" s="115">
        <x:v>9</x:v>
      </x:c>
      <x:c r="D913" s="209"/>
      <x:c r="E913" s="209"/>
      <x:c r="F913"/>
      <x:c r="J913" s="57"/>
      <x:c r="K913" s="57"/>
      <x:c r="L913" s="57"/>
      <x:c r="M913" s="57"/>
      <x:c r="N913" s="56">
        <x:f t="shared" si="36"/>
        <x:v>0</x:v>
      </x:c>
    </x:row>
    <x:row r="914" spans="1:14">
      <x:c r="A914" s="57">
        <x:v>85</x:v>
      </x:c>
      <x:c r="C914" s="115">
        <x:v>9</x:v>
      </x:c>
      <x:c r="D914" s="209"/>
      <x:c r="E914" s="209"/>
      <x:c r="F914"/>
      <x:c r="J914" s="57"/>
      <x:c r="K914" s="57"/>
      <x:c r="L914" s="57"/>
      <x:c r="M914" s="57"/>
      <x:c r="N914" s="56">
        <x:f t="shared" si="36"/>
        <x:v>0</x:v>
      </x:c>
    </x:row>
    <x:row r="915" spans="1:14">
      <x:c r="A915" s="57">
        <x:v>86</x:v>
      </x:c>
      <x:c r="C915" s="115">
        <x:v>9</x:v>
      </x:c>
      <x:c r="D915" s="209"/>
      <x:c r="E915" s="209"/>
      <x:c r="F915"/>
      <x:c r="J915" s="57"/>
      <x:c r="K915" s="57"/>
      <x:c r="L915" s="57"/>
      <x:c r="M915" s="57"/>
      <x:c r="N915" s="56">
        <x:f t="shared" si="36"/>
        <x:v>0</x:v>
      </x:c>
    </x:row>
    <x:row r="916" spans="1:14">
      <x:c r="A916" s="57">
        <x:v>87</x:v>
      </x:c>
      <x:c r="C916" s="115">
        <x:v>9</x:v>
      </x:c>
      <x:c r="D916" s="209"/>
      <x:c r="E916" s="209"/>
      <x:c r="F916"/>
      <x:c r="J916" s="57"/>
      <x:c r="K916" s="57"/>
      <x:c r="L916" s="57"/>
      <x:c r="M916" s="57"/>
      <x:c r="N916" s="56">
        <x:f t="shared" si="36"/>
        <x:v>0</x:v>
      </x:c>
    </x:row>
    <x:row r="917" spans="1:14">
      <x:c r="A917" s="57">
        <x:v>88</x:v>
      </x:c>
      <x:c r="C917" s="115">
        <x:v>9</x:v>
      </x:c>
      <x:c r="D917" s="209"/>
      <x:c r="E917" s="209"/>
      <x:c r="F917"/>
      <x:c r="J917" s="57"/>
      <x:c r="K917" s="57"/>
      <x:c r="L917" s="57"/>
      <x:c r="M917" s="57"/>
      <x:c r="N917" s="56">
        <x:f t="shared" si="36"/>
        <x:v>0</x:v>
      </x:c>
    </x:row>
    <x:row r="918" spans="1:14">
      <x:c r="A918" s="57">
        <x:v>89</x:v>
      </x:c>
      <x:c r="C918" s="115">
        <x:v>9</x:v>
      </x:c>
      <x:c r="D918" s="209"/>
      <x:c r="E918" s="209"/>
      <x:c r="F918"/>
      <x:c r="J918" s="57"/>
      <x:c r="K918" s="57"/>
      <x:c r="L918" s="57"/>
      <x:c r="M918" s="57"/>
      <x:c r="N918" s="56">
        <x:f t="shared" si="36"/>
        <x:v>0</x:v>
      </x:c>
    </x:row>
    <x:row r="919" spans="1:14">
      <x:c r="A919" s="57">
        <x:v>90</x:v>
      </x:c>
      <x:c r="C919" s="115">
        <x:v>9</x:v>
      </x:c>
      <x:c r="D919" s="209"/>
      <x:c r="E919" s="209"/>
      <x:c r="F919"/>
      <x:c r="J919" s="57"/>
      <x:c r="K919" s="57"/>
      <x:c r="L919" s="57"/>
      <x:c r="M919" s="57"/>
      <x:c r="N919" s="56">
        <x:f t="shared" si="36"/>
        <x:v>0</x:v>
      </x:c>
    </x:row>
    <x:row r="920" spans="1:14">
      <x:c r="A920" s="57">
        <x:v>91</x:v>
      </x:c>
      <x:c r="C920" s="115">
        <x:v>9</x:v>
      </x:c>
      <x:c r="D920" s="209"/>
      <x:c r="E920" s="209"/>
      <x:c r="F920"/>
      <x:c r="J920" s="57"/>
      <x:c r="K920" s="57"/>
      <x:c r="L920" s="57"/>
      <x:c r="M920" s="57"/>
      <x:c r="N920" s="56">
        <x:f t="shared" si="36"/>
        <x:v>0</x:v>
      </x:c>
    </x:row>
    <x:row r="921" spans="1:14">
      <x:c r="A921" s="57">
        <x:v>92</x:v>
      </x:c>
      <x:c r="C921" s="115">
        <x:v>9</x:v>
      </x:c>
      <x:c r="D921" s="209"/>
      <x:c r="E921" s="209"/>
      <x:c r="F921"/>
      <x:c r="J921" s="57"/>
      <x:c r="K921" s="57"/>
      <x:c r="L921" s="57"/>
      <x:c r="M921" s="57"/>
      <x:c r="N921" s="56">
        <x:f t="shared" si="36"/>
        <x:v>0</x:v>
      </x:c>
    </x:row>
    <x:row r="922" spans="1:14">
      <x:c r="A922" s="57">
        <x:v>93</x:v>
      </x:c>
      <x:c r="C922" s="115">
        <x:v>9</x:v>
      </x:c>
      <x:c r="D922" s="209"/>
      <x:c r="E922" s="209"/>
      <x:c r="F922"/>
      <x:c r="J922" s="57"/>
      <x:c r="K922" s="57"/>
      <x:c r="L922" s="57"/>
      <x:c r="M922" s="57"/>
      <x:c r="N922" s="56">
        <x:f t="shared" si="36"/>
        <x:v>0</x:v>
      </x:c>
    </x:row>
    <x:row r="923" spans="1:14">
      <x:c r="A923" s="57">
        <x:v>94</x:v>
      </x:c>
      <x:c r="C923" s="115">
        <x:v>9</x:v>
      </x:c>
      <x:c r="D923" s="209"/>
      <x:c r="E923" s="209"/>
      <x:c r="F923"/>
      <x:c r="J923" s="57"/>
      <x:c r="K923" s="57"/>
      <x:c r="L923" s="57"/>
      <x:c r="M923" s="57"/>
      <x:c r="N923" s="56">
        <x:f t="shared" si="36"/>
        <x:v>0</x:v>
      </x:c>
    </x:row>
    <x:row r="924" spans="1:14">
      <x:c r="A924" s="57">
        <x:v>95</x:v>
      </x:c>
      <x:c r="C924" s="115">
        <x:v>9</x:v>
      </x:c>
      <x:c r="D924" s="209"/>
      <x:c r="E924" s="209"/>
      <x:c r="F924"/>
      <x:c r="J924" s="57"/>
      <x:c r="K924" s="57"/>
      <x:c r="L924" s="57"/>
      <x:c r="M924" s="57"/>
      <x:c r="N924" s="56">
        <x:f t="shared" si="36"/>
        <x:v>0</x:v>
      </x:c>
    </x:row>
    <x:row r="925" spans="1:14">
      <x:c r="A925" s="57">
        <x:v>96</x:v>
      </x:c>
      <x:c r="C925" s="115">
        <x:v>9</x:v>
      </x:c>
      <x:c r="D925" s="209"/>
      <x:c r="E925" s="209"/>
      <x:c r="F925"/>
      <x:c r="J925" s="57"/>
      <x:c r="K925" s="57"/>
      <x:c r="L925" s="57"/>
      <x:c r="M925" s="57"/>
      <x:c r="N925" s="56">
        <x:f t="shared" si="36"/>
        <x:v>0</x:v>
      </x:c>
    </x:row>
    <x:row r="926" spans="1:14">
      <x:c r="A926" s="57">
        <x:v>97</x:v>
      </x:c>
      <x:c r="C926" s="115">
        <x:v>9</x:v>
      </x:c>
      <x:c r="D926" s="209"/>
      <x:c r="E926" s="209"/>
      <x:c r="F926"/>
      <x:c r="J926" s="57"/>
      <x:c r="K926" s="57"/>
      <x:c r="L926" s="57"/>
      <x:c r="M926" s="57"/>
      <x:c r="N926" s="56">
        <x:f t="shared" si="36"/>
        <x:v>0</x:v>
      </x:c>
    </x:row>
    <x:row r="927" spans="1:14">
      <x:c r="A927" s="57">
        <x:v>98</x:v>
      </x:c>
      <x:c r="C927" s="115">
        <x:v>9</x:v>
      </x:c>
      <x:c r="D927" s="209"/>
      <x:c r="E927" s="209"/>
      <x:c r="F927"/>
      <x:c r="J927" s="57"/>
      <x:c r="K927" s="57"/>
      <x:c r="L927" s="57"/>
      <x:c r="M927" s="57"/>
      <x:c r="N927" s="56">
        <x:f t="shared" si="36"/>
        <x:v>0</x:v>
      </x:c>
    </x:row>
    <x:row r="928" spans="1:14">
      <x:c r="A928" s="57">
        <x:v>99</x:v>
      </x:c>
      <x:c r="C928" s="115">
        <x:v>9</x:v>
      </x:c>
      <x:c r="D928" s="209"/>
      <x:c r="E928" s="209"/>
      <x:c r="F928"/>
      <x:c r="J928" s="57"/>
      <x:c r="K928" s="57"/>
      <x:c r="L928" s="57"/>
      <x:c r="M928" s="57"/>
      <x:c r="N928" s="56">
        <x:f t="shared" si="36"/>
        <x:v>0</x:v>
      </x:c>
    </x:row>
    <x:row r="929" spans="1:14">
      <x:c r="A929" s="57">
        <x:v>100</x:v>
      </x:c>
      <x:c r="C929" s="115">
        <x:v>9</x:v>
      </x:c>
      <x:c r="D929" s="209"/>
      <x:c r="E929" s="209"/>
      <x:c r="F929"/>
      <x:c r="J929" s="57"/>
      <x:c r="K929" s="57"/>
      <x:c r="L929" s="57"/>
      <x:c r="M929" s="57"/>
      <x:c r="N929" s="56">
        <x:f t="shared" si="36"/>
        <x:v>0</x:v>
      </x:c>
    </x:row>
    <x:row r="930" spans="1:14" ht="17.25" thickBot="1">
      <x:c r="C930" s="86"/>
      <x:c r="D930" s="86"/>
      <x:c r="E930" s="87" t="s">
        <x:v>117</x:v>
      </x:c>
      <x:c r="F930" s="268"/>
      <x:c r="G930" s="269">
        <x:f t="shared" ref="G930:N930" si="37">SUM(G830:G929)</x:f>
        <x:v>0</x:v>
      </x:c>
      <x:c r="H930" s="269">
        <x:f t="shared" si="37"/>
        <x:v>0</x:v>
      </x:c>
      <x:c r="I930" s="269">
        <x:f t="shared" si="37"/>
        <x:v>0</x:v>
      </x:c>
      <x:c r="J930" s="269">
        <x:f t="shared" si="37"/>
        <x:v>0</x:v>
      </x:c>
      <x:c r="K930" s="269">
        <x:f t="shared" si="37"/>
        <x:v>0</x:v>
      </x:c>
      <x:c r="L930" s="269">
        <x:f t="shared" si="37"/>
        <x:v>0</x:v>
      </x:c>
      <x:c r="M930" s="269">
        <x:f t="shared" si="37"/>
        <x:v>0</x:v>
      </x:c>
      <x:c r="N930" s="89">
        <x:f t="shared" si="37"/>
        <x:v>0</x:v>
      </x:c>
    </x:row>
    <x:row r="931" spans="1:14"/>
    <x:row r="932" spans="1:14" ht="17.25" thickBot="1">
      <x:c r="G932" s="57" t="s">
        <x:v>157</x:v>
      </x:c>
      <x:c r="H932" s="57" t="s">
        <x:v>158</x:v>
      </x:c>
      <x:c r="I932" s="57" t="s">
        <x:v>159</x:v>
      </x:c>
      <x:c r="J932" s="57" t="s">
        <x:v>160</x:v>
      </x:c>
      <x:c r="K932" s="57" t="s">
        <x:v>161</x:v>
      </x:c>
      <x:c r="L932" s="57" t="s">
        <x:v>162</x:v>
      </x:c>
      <x:c r="M932" s="57" t="s">
        <x:v>163</x:v>
      </x:c>
    </x:row>
    <x:row r="933" spans="1:14">
      <x:c r="C933" s="84" t="s">
        <x:v>120</x:v>
      </x:c>
      <x:c r="D933" s="84" t="s">
        <x:v>5</x:v>
      </x:c>
      <x:c r="E933" s="84" t="s">
        <x:v>7</x:v>
      </x:c>
      <x:c r="F933" s="84"/>
      <x:c r="G933" s="82" t="s">
        <x:v>142</x:v>
      </x:c>
      <x:c r="H933" s="82" t="s">
        <x:v>142</x:v>
      </x:c>
      <x:c r="I933" s="82" t="s">
        <x:v>142</x:v>
      </x:c>
      <x:c r="J933" s="82" t="s">
        <x:v>142</x:v>
      </x:c>
      <x:c r="K933" s="82" t="s">
        <x:v>150</x:v>
      </x:c>
      <x:c r="L933" s="82" t="s">
        <x:v>151</x:v>
      </x:c>
      <x:c r="M933" s="82" t="s">
        <x:v>152</x:v>
      </x:c>
      <x:c r="N933" s="82" t="s">
        <x:v>153</x:v>
      </x:c>
    </x:row>
    <x:row r="934" spans="1:14">
      <x:c r="A934" s="57">
        <x:v>1</x:v>
      </x:c>
      <x:c r="C934" s="115">
        <x:v>10</x:v>
      </x:c>
      <x:c r="D934" s="21"/>
      <x:c r="E934" s="21"/>
      <x:c r="F934" s="21"/>
      <x:c r="I934" s="128"/>
      <x:c r="J934" s="128"/>
      <x:c r="K934" s="128"/>
      <x:c r="L934" s="128"/>
      <x:c r="M934" s="23"/>
      <x:c r="N934" s="56">
        <x:f t="shared" ref="N934" si="38">SUM(G934,J934:M934)-H934-I934</x:f>
        <x:v>0</x:v>
      </x:c>
    </x:row>
    <x:row r="935" spans="1:14">
      <x:c r="A935" s="57">
        <x:v>2</x:v>
      </x:c>
      <x:c r="C935" s="115">
        <x:v>10</x:v>
      </x:c>
      <x:c r="D935" s="21"/>
      <x:c r="E935" s="20"/>
      <x:c r="F935" s="20"/>
      <x:c r="I935" s="128"/>
      <x:c r="J935" s="128"/>
      <x:c r="K935" s="23"/>
      <x:c r="L935" s="128"/>
      <x:c r="M935" s="37"/>
      <x:c r="N935" s="56">
        <x:f>SUM(G935,J935:M935)-H935-I935</x:f>
        <x:v>0</x:v>
      </x:c>
    </x:row>
    <x:row r="936" spans="1:14">
      <x:c r="A936" s="57">
        <x:v>3</x:v>
      </x:c>
      <x:c r="C936" s="115">
        <x:v>10</x:v>
      </x:c>
      <x:c r="D936" s="21"/>
      <x:c r="E936" s="20"/>
      <x:c r="F936" s="20"/>
      <x:c r="I936" s="128"/>
      <x:c r="J936" s="128"/>
      <x:c r="K936" s="23"/>
      <x:c r="L936" s="128"/>
      <x:c r="M936" s="37"/>
      <x:c r="N936" s="56">
        <x:f t="shared" ref="N936:N999" si="39">SUM(G936,J936:M936)-H936-I936</x:f>
        <x:v>0</x:v>
      </x:c>
    </x:row>
    <x:row r="937" spans="1:14">
      <x:c r="A937" s="57">
        <x:v>4</x:v>
      </x:c>
      <x:c r="C937" s="115">
        <x:v>10</x:v>
      </x:c>
      <x:c r="D937" s="21"/>
      <x:c r="E937" s="20"/>
      <x:c r="F937" s="20"/>
      <x:c r="I937" s="128"/>
      <x:c r="J937" s="128"/>
      <x:c r="K937" s="23"/>
      <x:c r="L937" s="128"/>
      <x:c r="M937" s="37"/>
      <x:c r="N937" s="56">
        <x:f t="shared" si="39"/>
        <x:v>0</x:v>
      </x:c>
    </x:row>
    <x:row r="938" spans="1:14">
      <x:c r="A938" s="57">
        <x:v>5</x:v>
      </x:c>
      <x:c r="C938" s="115">
        <x:v>10</x:v>
      </x:c>
      <x:c r="D938" s="21"/>
      <x:c r="E938" s="20"/>
      <x:c r="F938" s="20"/>
      <x:c r="I938" s="128"/>
      <x:c r="J938" s="128"/>
      <x:c r="K938" s="23"/>
      <x:c r="L938" s="128"/>
      <x:c r="M938" s="37"/>
      <x:c r="N938" s="56">
        <x:f t="shared" si="39"/>
        <x:v>0</x:v>
      </x:c>
    </x:row>
    <x:row r="939" spans="1:14">
      <x:c r="A939" s="57">
        <x:v>6</x:v>
      </x:c>
      <x:c r="C939" s="115">
        <x:v>10</x:v>
      </x:c>
      <x:c r="D939" s="21"/>
      <x:c r="E939" s="209"/>
      <x:c r="F939"/>
      <x:c r="I939" s="128"/>
      <x:c r="J939" s="128"/>
      <x:c r="K939" s="23"/>
      <x:c r="L939" s="128"/>
      <x:c r="M939" s="37"/>
      <x:c r="N939" s="56">
        <x:f t="shared" si="39"/>
        <x:v>0</x:v>
      </x:c>
    </x:row>
    <x:row r="940" spans="1:14">
      <x:c r="A940" s="57">
        <x:v>7</x:v>
      </x:c>
      <x:c r="C940" s="115">
        <x:v>10</x:v>
      </x:c>
      <x:c r="D940" s="21"/>
      <x:c r="E940" s="209"/>
      <x:c r="F940"/>
      <x:c r="I940" s="128"/>
      <x:c r="J940" s="128"/>
      <x:c r="K940" s="23"/>
      <x:c r="L940" s="128"/>
      <x:c r="M940" s="37"/>
      <x:c r="N940" s="56">
        <x:f t="shared" si="39"/>
        <x:v>0</x:v>
      </x:c>
    </x:row>
    <x:row r="941" spans="1:14">
      <x:c r="A941" s="57">
        <x:v>8</x:v>
      </x:c>
      <x:c r="C941" s="115">
        <x:v>10</x:v>
      </x:c>
      <x:c r="D941" s="21"/>
      <x:c r="E941" s="209"/>
      <x:c r="F941"/>
      <x:c r="I941" s="128"/>
      <x:c r="J941" s="128"/>
      <x:c r="K941" s="23"/>
      <x:c r="L941" s="128"/>
      <x:c r="M941" s="681"/>
      <x:c r="N941" s="56">
        <x:f t="shared" si="39"/>
        <x:v>0</x:v>
      </x:c>
    </x:row>
    <x:row r="942" spans="1:14">
      <x:c r="A942" s="57">
        <x:v>9</x:v>
      </x:c>
      <x:c r="C942" s="115">
        <x:v>10</x:v>
      </x:c>
      <x:c r="D942" s="21"/>
      <x:c r="E942" s="209"/>
      <x:c r="F942"/>
      <x:c r="I942" s="128"/>
      <x:c r="J942" s="128"/>
      <x:c r="K942" s="23"/>
      <x:c r="L942" s="128"/>
      <x:c r="M942" s="681"/>
      <x:c r="N942" s="56">
        <x:f t="shared" si="39"/>
        <x:v>0</x:v>
      </x:c>
    </x:row>
    <x:row r="943" spans="1:14">
      <x:c r="A943" s="57">
        <x:v>10</x:v>
      </x:c>
      <x:c r="C943" s="115">
        <x:v>10</x:v>
      </x:c>
      <x:c r="D943" s="21"/>
      <x:c r="E943" s="209"/>
      <x:c r="F943"/>
      <x:c r="I943" s="128"/>
      <x:c r="J943" s="128"/>
      <x:c r="K943" s="23"/>
      <x:c r="L943" s="128"/>
      <x:c r="M943" s="681"/>
      <x:c r="N943" s="56">
        <x:f t="shared" si="39"/>
        <x:v>0</x:v>
      </x:c>
    </x:row>
    <x:row r="944" spans="1:14">
      <x:c r="A944" s="57">
        <x:v>11</x:v>
      </x:c>
      <x:c r="C944" s="115">
        <x:v>10</x:v>
      </x:c>
      <x:c r="D944" s="21"/>
      <x:c r="E944" s="209"/>
      <x:c r="F944"/>
      <x:c r="I944" s="128"/>
      <x:c r="J944" s="128"/>
      <x:c r="K944" s="23"/>
      <x:c r="L944" s="128"/>
      <x:c r="M944" s="681"/>
      <x:c r="N944" s="56">
        <x:f t="shared" si="39"/>
        <x:v>0</x:v>
      </x:c>
    </x:row>
    <x:row r="945" spans="1:14">
      <x:c r="A945" s="57">
        <x:v>12</x:v>
      </x:c>
      <x:c r="C945" s="115">
        <x:v>10</x:v>
      </x:c>
      <x:c r="D945" s="21"/>
      <x:c r="E945" s="209"/>
      <x:c r="F945"/>
      <x:c r="I945" s="128"/>
      <x:c r="J945" s="128"/>
      <x:c r="K945" s="23"/>
      <x:c r="L945" s="128"/>
      <x:c r="M945" s="681"/>
      <x:c r="N945" s="56">
        <x:f t="shared" si="39"/>
        <x:v>0</x:v>
      </x:c>
    </x:row>
    <x:row r="946" spans="1:14">
      <x:c r="A946" s="57">
        <x:v>13</x:v>
      </x:c>
      <x:c r="C946" s="115">
        <x:v>10</x:v>
      </x:c>
      <x:c r="D946" s="21"/>
      <x:c r="E946" s="209"/>
      <x:c r="F946"/>
      <x:c r="I946" s="128"/>
      <x:c r="J946" s="128"/>
      <x:c r="K946" s="23"/>
      <x:c r="L946" s="128"/>
      <x:c r="M946" s="681"/>
      <x:c r="N946" s="56">
        <x:f t="shared" si="39"/>
        <x:v>0</x:v>
      </x:c>
    </x:row>
    <x:row r="947" spans="1:14">
      <x:c r="A947" s="57">
        <x:v>14</x:v>
      </x:c>
      <x:c r="C947" s="115">
        <x:v>10</x:v>
      </x:c>
      <x:c r="D947" s="21"/>
      <x:c r="E947" s="209"/>
      <x:c r="F947"/>
      <x:c r="I947" s="128"/>
      <x:c r="J947" s="128"/>
      <x:c r="K947" s="23"/>
      <x:c r="L947" s="128"/>
      <x:c r="M947" s="681"/>
      <x:c r="N947" s="56">
        <x:f t="shared" si="39"/>
        <x:v>0</x:v>
      </x:c>
    </x:row>
    <x:row r="948" spans="1:14">
      <x:c r="A948" s="57">
        <x:v>15</x:v>
      </x:c>
      <x:c r="C948" s="115">
        <x:v>10</x:v>
      </x:c>
      <x:c r="D948" s="21"/>
      <x:c r="E948" s="209"/>
      <x:c r="F948"/>
      <x:c r="I948" s="128"/>
      <x:c r="J948" s="128"/>
      <x:c r="K948" s="23"/>
      <x:c r="L948" s="128"/>
      <x:c r="M948" s="681"/>
      <x:c r="N948" s="56">
        <x:f t="shared" si="39"/>
        <x:v>0</x:v>
      </x:c>
    </x:row>
    <x:row r="949" spans="1:14">
      <x:c r="A949" s="57">
        <x:v>16</x:v>
      </x:c>
      <x:c r="C949" s="115">
        <x:v>10</x:v>
      </x:c>
      <x:c r="D949" s="21"/>
      <x:c r="E949" s="209"/>
      <x:c r="F949"/>
      <x:c r="I949" s="128"/>
      <x:c r="J949" s="128"/>
      <x:c r="K949" s="23"/>
      <x:c r="L949" s="128"/>
      <x:c r="M949" s="681"/>
      <x:c r="N949" s="56">
        <x:f t="shared" si="39"/>
        <x:v>0</x:v>
      </x:c>
    </x:row>
    <x:row r="950" spans="1:14">
      <x:c r="A950" s="57">
        <x:v>17</x:v>
      </x:c>
      <x:c r="C950" s="115">
        <x:v>10</x:v>
      </x:c>
      <x:c r="D950" s="21"/>
      <x:c r="E950" s="209"/>
      <x:c r="F950"/>
      <x:c r="I950" s="128"/>
      <x:c r="J950" s="128"/>
      <x:c r="K950" s="23"/>
      <x:c r="L950" s="128"/>
      <x:c r="M950" s="681"/>
      <x:c r="N950" s="56">
        <x:f t="shared" si="39"/>
        <x:v>0</x:v>
      </x:c>
    </x:row>
    <x:row r="951" spans="1:14">
      <x:c r="A951" s="57">
        <x:v>18</x:v>
      </x:c>
      <x:c r="C951" s="115">
        <x:v>10</x:v>
      </x:c>
      <x:c r="D951" s="21"/>
      <x:c r="E951" s="209"/>
      <x:c r="F951"/>
      <x:c r="I951" s="128"/>
      <x:c r="J951" s="128"/>
      <x:c r="K951" s="23"/>
      <x:c r="L951" s="128"/>
      <x:c r="M951" s="681"/>
      <x:c r="N951" s="56">
        <x:f t="shared" si="39"/>
        <x:v>0</x:v>
      </x:c>
    </x:row>
    <x:row r="952" spans="1:14">
      <x:c r="A952" s="57">
        <x:v>19</x:v>
      </x:c>
      <x:c r="C952" s="115">
        <x:v>10</x:v>
      </x:c>
      <x:c r="D952" s="21"/>
      <x:c r="E952" s="209"/>
      <x:c r="F952"/>
      <x:c r="I952" s="128"/>
      <x:c r="J952" s="128"/>
      <x:c r="K952" s="23"/>
      <x:c r="L952" s="128"/>
      <x:c r="M952" s="681"/>
      <x:c r="N952" s="56">
        <x:f t="shared" si="39"/>
        <x:v>0</x:v>
      </x:c>
    </x:row>
    <x:row r="953" spans="1:14">
      <x:c r="A953" s="57">
        <x:v>20</x:v>
      </x:c>
      <x:c r="C953" s="115">
        <x:v>10</x:v>
      </x:c>
      <x:c r="D953" s="21"/>
      <x:c r="E953" s="209"/>
      <x:c r="F953"/>
      <x:c r="I953" s="128"/>
      <x:c r="J953" s="128"/>
      <x:c r="K953" s="23"/>
      <x:c r="L953" s="128"/>
      <x:c r="M953" s="681"/>
      <x:c r="N953" s="56">
        <x:f t="shared" si="39"/>
        <x:v>0</x:v>
      </x:c>
    </x:row>
    <x:row r="954" spans="1:14">
      <x:c r="A954" s="57">
        <x:v>21</x:v>
      </x:c>
      <x:c r="C954" s="115">
        <x:v>10</x:v>
      </x:c>
      <x:c r="D954" s="21"/>
      <x:c r="E954" s="209"/>
      <x:c r="F954"/>
      <x:c r="I954" s="128"/>
      <x:c r="J954" s="128"/>
      <x:c r="K954" s="23"/>
      <x:c r="L954" s="128"/>
      <x:c r="M954" s="681"/>
      <x:c r="N954" s="56">
        <x:f t="shared" si="39"/>
        <x:v>0</x:v>
      </x:c>
    </x:row>
    <x:row r="955" spans="1:14">
      <x:c r="A955" s="57">
        <x:v>22</x:v>
      </x:c>
      <x:c r="C955" s="115">
        <x:v>10</x:v>
      </x:c>
      <x:c r="D955" s="21"/>
      <x:c r="E955" s="209"/>
      <x:c r="F955"/>
      <x:c r="I955" s="128"/>
      <x:c r="J955" s="128"/>
      <x:c r="K955" s="23"/>
      <x:c r="L955" s="128"/>
      <x:c r="M955" s="681"/>
      <x:c r="N955" s="56">
        <x:f t="shared" si="39"/>
        <x:v>0</x:v>
      </x:c>
    </x:row>
    <x:row r="956" spans="1:14">
      <x:c r="A956" s="57">
        <x:v>23</x:v>
      </x:c>
      <x:c r="C956" s="115">
        <x:v>10</x:v>
      </x:c>
      <x:c r="D956" s="21"/>
      <x:c r="E956" s="209"/>
      <x:c r="F956"/>
      <x:c r="I956" s="128"/>
      <x:c r="J956" s="128"/>
      <x:c r="K956" s="23"/>
      <x:c r="L956" s="128"/>
      <x:c r="M956" s="681"/>
      <x:c r="N956" s="56">
        <x:f t="shared" si="39"/>
        <x:v>0</x:v>
      </x:c>
    </x:row>
    <x:row r="957" spans="1:14">
      <x:c r="A957" s="57">
        <x:v>24</x:v>
      </x:c>
      <x:c r="C957" s="115">
        <x:v>10</x:v>
      </x:c>
      <x:c r="D957" s="21"/>
      <x:c r="E957" s="209"/>
      <x:c r="F957"/>
      <x:c r="I957" s="128"/>
      <x:c r="J957" s="128"/>
      <x:c r="K957" s="23"/>
      <x:c r="L957" s="128"/>
      <x:c r="M957" s="681"/>
      <x:c r="N957" s="56">
        <x:f t="shared" si="39"/>
        <x:v>0</x:v>
      </x:c>
    </x:row>
    <x:row r="958" spans="1:14">
      <x:c r="A958" s="57">
        <x:v>25</x:v>
      </x:c>
      <x:c r="C958" s="115">
        <x:v>10</x:v>
      </x:c>
      <x:c r="D958" s="21"/>
      <x:c r="E958" s="209"/>
      <x:c r="F958"/>
      <x:c r="I958" s="128"/>
      <x:c r="J958" s="128"/>
      <x:c r="K958" s="23"/>
      <x:c r="L958" s="128"/>
      <x:c r="M958" s="681"/>
      <x:c r="N958" s="56">
        <x:f t="shared" si="39"/>
        <x:v>0</x:v>
      </x:c>
    </x:row>
    <x:row r="959" spans="1:14">
      <x:c r="A959" s="57">
        <x:v>26</x:v>
      </x:c>
      <x:c r="C959" s="115">
        <x:v>10</x:v>
      </x:c>
      <x:c r="D959" s="21"/>
      <x:c r="E959" s="209"/>
      <x:c r="F959"/>
      <x:c r="I959" s="128"/>
      <x:c r="J959" s="128"/>
      <x:c r="K959" s="23"/>
      <x:c r="L959" s="128"/>
      <x:c r="M959" s="681"/>
      <x:c r="N959" s="56">
        <x:f t="shared" si="39"/>
        <x:v>0</x:v>
      </x:c>
    </x:row>
    <x:row r="960" spans="1:14">
      <x:c r="A960" s="57">
        <x:v>27</x:v>
      </x:c>
      <x:c r="C960" s="115">
        <x:v>10</x:v>
      </x:c>
      <x:c r="D960" s="21"/>
      <x:c r="E960" s="209"/>
      <x:c r="F960"/>
      <x:c r="I960" s="128"/>
      <x:c r="J960" s="128"/>
      <x:c r="K960" s="23"/>
      <x:c r="L960" s="128"/>
      <x:c r="M960" s="681"/>
      <x:c r="N960" s="56">
        <x:f t="shared" si="39"/>
        <x:v>0</x:v>
      </x:c>
    </x:row>
    <x:row r="961" spans="1:14">
      <x:c r="A961" s="57">
        <x:v>28</x:v>
      </x:c>
      <x:c r="C961" s="115">
        <x:v>10</x:v>
      </x:c>
      <x:c r="D961" s="21"/>
      <x:c r="E961" s="209"/>
      <x:c r="F961"/>
      <x:c r="I961" s="128"/>
      <x:c r="J961" s="128"/>
      <x:c r="K961" s="23"/>
      <x:c r="L961" s="128"/>
      <x:c r="M961" s="681"/>
      <x:c r="N961" s="56">
        <x:f t="shared" si="39"/>
        <x:v>0</x:v>
      </x:c>
    </x:row>
    <x:row r="962" spans="1:14">
      <x:c r="A962" s="57">
        <x:v>29</x:v>
      </x:c>
      <x:c r="C962" s="115">
        <x:v>10</x:v>
      </x:c>
      <x:c r="D962" s="21"/>
      <x:c r="E962" s="209"/>
      <x:c r="F962"/>
      <x:c r="I962" s="128"/>
      <x:c r="J962" s="128"/>
      <x:c r="K962" s="23"/>
      <x:c r="L962" s="128"/>
      <x:c r="M962" s="681"/>
      <x:c r="N962" s="56">
        <x:f t="shared" si="39"/>
        <x:v>0</x:v>
      </x:c>
    </x:row>
    <x:row r="963" spans="1:14">
      <x:c r="A963" s="57">
        <x:v>30</x:v>
      </x:c>
      <x:c r="C963" s="115">
        <x:v>10</x:v>
      </x:c>
      <x:c r="D963" s="21"/>
      <x:c r="E963" s="209"/>
      <x:c r="F963"/>
      <x:c r="I963" s="128"/>
      <x:c r="J963" s="128"/>
      <x:c r="K963" s="23"/>
      <x:c r="L963" s="128"/>
      <x:c r="M963" s="681"/>
      <x:c r="N963" s="56">
        <x:f t="shared" si="39"/>
        <x:v>0</x:v>
      </x:c>
    </x:row>
    <x:row r="964" spans="1:14">
      <x:c r="A964" s="57">
        <x:v>31</x:v>
      </x:c>
      <x:c r="C964" s="115">
        <x:v>10</x:v>
      </x:c>
      <x:c r="D964" s="21"/>
      <x:c r="E964" s="209"/>
      <x:c r="F964"/>
      <x:c r="I964" s="128"/>
      <x:c r="J964" s="128"/>
      <x:c r="K964" s="23"/>
      <x:c r="L964" s="128"/>
      <x:c r="M964" s="681"/>
      <x:c r="N964" s="56">
        <x:f t="shared" si="39"/>
        <x:v>0</x:v>
      </x:c>
    </x:row>
    <x:row r="965" spans="1:14">
      <x:c r="A965" s="57">
        <x:v>32</x:v>
      </x:c>
      <x:c r="C965" s="115">
        <x:v>10</x:v>
      </x:c>
      <x:c r="D965" s="21"/>
      <x:c r="E965" s="209"/>
      <x:c r="F965"/>
      <x:c r="I965" s="128"/>
      <x:c r="J965" s="128"/>
      <x:c r="K965" s="23"/>
      <x:c r="L965" s="128"/>
      <x:c r="M965" s="681"/>
      <x:c r="N965" s="56">
        <x:f t="shared" si="39"/>
        <x:v>0</x:v>
      </x:c>
    </x:row>
    <x:row r="966" spans="1:14">
      <x:c r="A966" s="57">
        <x:v>33</x:v>
      </x:c>
      <x:c r="C966" s="115">
        <x:v>10</x:v>
      </x:c>
      <x:c r="D966" s="21"/>
      <x:c r="E966" s="209"/>
      <x:c r="F966"/>
      <x:c r="I966" s="128"/>
      <x:c r="J966" s="128"/>
      <x:c r="K966" s="23"/>
      <x:c r="L966" s="128"/>
      <x:c r="M966" s="681"/>
      <x:c r="N966" s="56">
        <x:f t="shared" si="39"/>
        <x:v>0</x:v>
      </x:c>
    </x:row>
    <x:row r="967" spans="1:14">
      <x:c r="A967" s="57">
        <x:v>34</x:v>
      </x:c>
      <x:c r="C967" s="115">
        <x:v>10</x:v>
      </x:c>
      <x:c r="D967" s="21"/>
      <x:c r="E967" s="209"/>
      <x:c r="F967"/>
      <x:c r="I967" s="128"/>
      <x:c r="J967" s="128"/>
      <x:c r="K967" s="23"/>
      <x:c r="L967" s="128"/>
      <x:c r="M967" s="681"/>
      <x:c r="N967" s="56">
        <x:f t="shared" si="39"/>
        <x:v>0</x:v>
      </x:c>
    </x:row>
    <x:row r="968" spans="1:14">
      <x:c r="A968" s="57">
        <x:v>35</x:v>
      </x:c>
      <x:c r="C968" s="115">
        <x:v>10</x:v>
      </x:c>
      <x:c r="D968" s="21"/>
      <x:c r="E968" s="209"/>
      <x:c r="F968"/>
      <x:c r="I968" s="128"/>
      <x:c r="J968" s="128"/>
      <x:c r="K968" s="23"/>
      <x:c r="L968" s="128"/>
      <x:c r="M968" s="681"/>
      <x:c r="N968" s="56">
        <x:f t="shared" si="39"/>
        <x:v>0</x:v>
      </x:c>
    </x:row>
    <x:row r="969" spans="1:14">
      <x:c r="A969" s="57">
        <x:v>36</x:v>
      </x:c>
      <x:c r="C969" s="115">
        <x:v>10</x:v>
      </x:c>
      <x:c r="D969" s="21"/>
      <x:c r="E969" s="209"/>
      <x:c r="F969"/>
      <x:c r="I969" s="128"/>
      <x:c r="J969" s="128"/>
      <x:c r="K969" s="23"/>
      <x:c r="L969" s="128"/>
      <x:c r="M969" s="681"/>
      <x:c r="N969" s="56">
        <x:f t="shared" si="39"/>
        <x:v>0</x:v>
      </x:c>
    </x:row>
    <x:row r="970" spans="1:14">
      <x:c r="A970" s="57">
        <x:v>37</x:v>
      </x:c>
      <x:c r="C970" s="115">
        <x:v>10</x:v>
      </x:c>
      <x:c r="D970" s="21"/>
      <x:c r="E970" s="209"/>
      <x:c r="F970"/>
      <x:c r="I970" s="128"/>
      <x:c r="J970" s="128"/>
      <x:c r="K970" s="23"/>
      <x:c r="L970" s="128"/>
      <x:c r="M970" s="37"/>
      <x:c r="N970" s="56">
        <x:f t="shared" si="39"/>
        <x:v>0</x:v>
      </x:c>
    </x:row>
    <x:row r="971" spans="1:14">
      <x:c r="A971" s="57">
        <x:v>38</x:v>
      </x:c>
      <x:c r="C971" s="115">
        <x:v>10</x:v>
      </x:c>
      <x:c r="D971" s="21"/>
      <x:c r="E971" s="209"/>
      <x:c r="F971"/>
      <x:c r="I971" s="128"/>
      <x:c r="J971" s="128"/>
      <x:c r="K971" s="128"/>
      <x:c r="L971" s="128"/>
      <x:c r="M971" s="128"/>
      <x:c r="N971" s="56">
        <x:f t="shared" si="39"/>
        <x:v>0</x:v>
      </x:c>
    </x:row>
    <x:row r="972" spans="1:14">
      <x:c r="A972" s="57">
        <x:v>39</x:v>
      </x:c>
      <x:c r="C972" s="115">
        <x:v>10</x:v>
      </x:c>
      <x:c r="D972" s="21"/>
      <x:c r="E972" s="209"/>
      <x:c r="F972"/>
      <x:c r="I972" s="128"/>
      <x:c r="J972" s="128"/>
      <x:c r="K972" s="128"/>
      <x:c r="L972" s="128"/>
      <x:c r="M972" s="128"/>
      <x:c r="N972" s="56">
        <x:f t="shared" si="39"/>
        <x:v>0</x:v>
      </x:c>
    </x:row>
    <x:row r="973" spans="1:14">
      <x:c r="A973" s="57">
        <x:v>40</x:v>
      </x:c>
      <x:c r="C973" s="115">
        <x:v>10</x:v>
      </x:c>
      <x:c r="D973" s="21"/>
      <x:c r="E973" s="209"/>
      <x:c r="F973"/>
      <x:c r="I973" s="128"/>
      <x:c r="J973" s="128"/>
      <x:c r="K973" s="128"/>
      <x:c r="L973" s="128"/>
      <x:c r="M973" s="128"/>
      <x:c r="N973" s="56">
        <x:f t="shared" si="39"/>
        <x:v>0</x:v>
      </x:c>
    </x:row>
    <x:row r="974" spans="1:14">
      <x:c r="A974" s="57">
        <x:v>41</x:v>
      </x:c>
      <x:c r="C974" s="115">
        <x:v>10</x:v>
      </x:c>
      <x:c r="D974" s="21"/>
      <x:c r="E974" s="209"/>
      <x:c r="F974"/>
      <x:c r="I974" s="128"/>
      <x:c r="J974" s="128"/>
      <x:c r="K974" s="128"/>
      <x:c r="L974" s="128"/>
      <x:c r="M974" s="128"/>
      <x:c r="N974" s="56">
        <x:f t="shared" si="39"/>
        <x:v>0</x:v>
      </x:c>
    </x:row>
    <x:row r="975" spans="1:14">
      <x:c r="A975" s="57">
        <x:v>42</x:v>
      </x:c>
      <x:c r="C975" s="115">
        <x:v>10</x:v>
      </x:c>
      <x:c r="D975" s="21"/>
      <x:c r="E975" s="209"/>
      <x:c r="F975"/>
      <x:c r="I975" s="128"/>
      <x:c r="J975" s="128"/>
      <x:c r="K975" s="128"/>
      <x:c r="L975" s="128"/>
      <x:c r="M975" s="128"/>
      <x:c r="N975" s="56">
        <x:f t="shared" si="39"/>
        <x:v>0</x:v>
      </x:c>
    </x:row>
    <x:row r="976" spans="1:14">
      <x:c r="A976" s="57">
        <x:v>43</x:v>
      </x:c>
      <x:c r="C976" s="115">
        <x:v>10</x:v>
      </x:c>
      <x:c r="D976" s="21"/>
      <x:c r="E976" s="209"/>
      <x:c r="F976"/>
      <x:c r="I976" s="128"/>
      <x:c r="J976" s="128"/>
      <x:c r="K976" s="128"/>
      <x:c r="L976" s="128"/>
      <x:c r="M976" s="128"/>
      <x:c r="N976" s="56">
        <x:f t="shared" si="39"/>
        <x:v>0</x:v>
      </x:c>
    </x:row>
    <x:row r="977" spans="1:14">
      <x:c r="A977" s="57">
        <x:v>44</x:v>
      </x:c>
      <x:c r="C977" s="115">
        <x:v>10</x:v>
      </x:c>
      <x:c r="D977" s="21"/>
      <x:c r="E977" s="209"/>
      <x:c r="F977"/>
      <x:c r="I977" s="128"/>
      <x:c r="J977" s="128"/>
      <x:c r="K977" s="128"/>
      <x:c r="L977" s="128"/>
      <x:c r="M977" s="128"/>
      <x:c r="N977" s="56">
        <x:f t="shared" si="39"/>
        <x:v>0</x:v>
      </x:c>
    </x:row>
    <x:row r="978" spans="1:14">
      <x:c r="A978" s="57">
        <x:v>45</x:v>
      </x:c>
      <x:c r="C978" s="115">
        <x:v>10</x:v>
      </x:c>
      <x:c r="D978" s="21"/>
      <x:c r="E978" s="209"/>
      <x:c r="F978"/>
      <x:c r="I978" s="128"/>
      <x:c r="J978" s="128"/>
      <x:c r="K978" s="128"/>
      <x:c r="L978" s="128"/>
      <x:c r="M978" s="128"/>
      <x:c r="N978" s="56">
        <x:f t="shared" si="39"/>
        <x:v>0</x:v>
      </x:c>
    </x:row>
    <x:row r="979" spans="1:14">
      <x:c r="A979" s="57">
        <x:v>46</x:v>
      </x:c>
      <x:c r="C979" s="115">
        <x:v>10</x:v>
      </x:c>
      <x:c r="D979" s="21"/>
      <x:c r="E979" s="209"/>
      <x:c r="F979"/>
      <x:c r="I979" s="128"/>
      <x:c r="J979" s="128"/>
      <x:c r="K979" s="128"/>
      <x:c r="L979" s="128"/>
      <x:c r="M979" s="128"/>
      <x:c r="N979" s="56">
        <x:f t="shared" si="39"/>
        <x:v>0</x:v>
      </x:c>
    </x:row>
    <x:row r="980" spans="1:14">
      <x:c r="A980" s="57">
        <x:v>47</x:v>
      </x:c>
      <x:c r="C980" s="115">
        <x:v>10</x:v>
      </x:c>
      <x:c r="D980" s="21"/>
      <x:c r="E980" s="209"/>
      <x:c r="F980"/>
      <x:c r="I980" s="128"/>
      <x:c r="J980" s="128"/>
      <x:c r="K980" s="128"/>
      <x:c r="L980" s="128"/>
      <x:c r="M980" s="128"/>
      <x:c r="N980" s="56">
        <x:f t="shared" si="39"/>
        <x:v>0</x:v>
      </x:c>
    </x:row>
    <x:row r="981" spans="1:14">
      <x:c r="A981" s="57">
        <x:v>48</x:v>
      </x:c>
      <x:c r="C981" s="115">
        <x:v>10</x:v>
      </x:c>
      <x:c r="D981" s="21"/>
      <x:c r="E981" s="209"/>
      <x:c r="F981"/>
      <x:c r="I981" s="128"/>
      <x:c r="J981" s="128"/>
      <x:c r="K981" s="128"/>
      <x:c r="L981" s="128"/>
      <x:c r="M981" s="128"/>
      <x:c r="N981" s="56">
        <x:f t="shared" si="39"/>
        <x:v>0</x:v>
      </x:c>
    </x:row>
    <x:row r="982" spans="1:14">
      <x:c r="A982" s="57">
        <x:v>49</x:v>
      </x:c>
      <x:c r="C982" s="115">
        <x:v>10</x:v>
      </x:c>
      <x:c r="D982" s="21"/>
      <x:c r="E982" s="209"/>
      <x:c r="F982"/>
      <x:c r="I982" s="128"/>
      <x:c r="J982" s="128"/>
      <x:c r="K982" s="128"/>
      <x:c r="L982" s="128"/>
      <x:c r="M982" s="128"/>
      <x:c r="N982" s="56">
        <x:f t="shared" si="39"/>
        <x:v>0</x:v>
      </x:c>
    </x:row>
    <x:row r="983" spans="1:14">
      <x:c r="A983" s="57">
        <x:v>50</x:v>
      </x:c>
      <x:c r="C983" s="115">
        <x:v>10</x:v>
      </x:c>
      <x:c r="D983" s="21"/>
      <x:c r="E983" s="209"/>
      <x:c r="F983"/>
      <x:c r="I983" s="128"/>
      <x:c r="J983" s="128"/>
      <x:c r="K983" s="128"/>
      <x:c r="L983" s="128"/>
      <x:c r="M983" s="128"/>
      <x:c r="N983" s="56">
        <x:f t="shared" si="39"/>
        <x:v>0</x:v>
      </x:c>
    </x:row>
    <x:row r="984" spans="1:14">
      <x:c r="A984" s="57">
        <x:v>51</x:v>
      </x:c>
      <x:c r="C984" s="115">
        <x:v>10</x:v>
      </x:c>
      <x:c r="D984" s="21"/>
      <x:c r="E984" s="209"/>
      <x:c r="F984"/>
      <x:c r="I984" s="128"/>
      <x:c r="J984" s="128"/>
      <x:c r="K984" s="128"/>
      <x:c r="L984" s="128"/>
      <x:c r="M984" s="128"/>
      <x:c r="N984" s="56">
        <x:f t="shared" si="39"/>
        <x:v>0</x:v>
      </x:c>
    </x:row>
    <x:row r="985" spans="1:14">
      <x:c r="A985" s="57">
        <x:v>52</x:v>
      </x:c>
      <x:c r="C985" s="115">
        <x:v>10</x:v>
      </x:c>
      <x:c r="D985" s="21"/>
      <x:c r="E985" s="209"/>
      <x:c r="F985"/>
      <x:c r="I985" s="128"/>
      <x:c r="J985" s="128"/>
      <x:c r="K985" s="128"/>
      <x:c r="L985" s="128"/>
      <x:c r="M985" s="128"/>
      <x:c r="N985" s="56">
        <x:f t="shared" si="39"/>
        <x:v>0</x:v>
      </x:c>
    </x:row>
    <x:row r="986" spans="1:14">
      <x:c r="A986" s="57">
        <x:v>53</x:v>
      </x:c>
      <x:c r="C986" s="115">
        <x:v>10</x:v>
      </x:c>
      <x:c r="D986" s="21"/>
      <x:c r="E986" s="209"/>
      <x:c r="F986"/>
      <x:c r="I986" s="128"/>
      <x:c r="J986" s="128"/>
      <x:c r="K986" s="128"/>
      <x:c r="L986" s="128"/>
      <x:c r="M986" s="128"/>
      <x:c r="N986" s="56">
        <x:f t="shared" si="39"/>
        <x:v>0</x:v>
      </x:c>
    </x:row>
    <x:row r="987" spans="1:14">
      <x:c r="A987" s="57">
        <x:v>54</x:v>
      </x:c>
      <x:c r="C987" s="115">
        <x:v>10</x:v>
      </x:c>
      <x:c r="D987" s="21"/>
      <x:c r="E987" s="209"/>
      <x:c r="F987"/>
      <x:c r="I987" s="128"/>
      <x:c r="J987" s="128"/>
      <x:c r="K987" s="128"/>
      <x:c r="L987" s="128"/>
      <x:c r="M987" s="128"/>
      <x:c r="N987" s="56">
        <x:f t="shared" si="39"/>
        <x:v>0</x:v>
      </x:c>
    </x:row>
    <x:row r="988" spans="1:14">
      <x:c r="A988" s="57">
        <x:v>55</x:v>
      </x:c>
      <x:c r="C988" s="115">
        <x:v>10</x:v>
      </x:c>
      <x:c r="D988" s="21"/>
      <x:c r="E988" s="209"/>
      <x:c r="F988"/>
      <x:c r="I988" s="128"/>
      <x:c r="J988" s="128"/>
      <x:c r="K988" s="128"/>
      <x:c r="L988" s="128"/>
      <x:c r="M988" s="128"/>
      <x:c r="N988" s="56">
        <x:f t="shared" si="39"/>
        <x:v>0</x:v>
      </x:c>
    </x:row>
    <x:row r="989" spans="1:14">
      <x:c r="A989" s="57">
        <x:v>56</x:v>
      </x:c>
      <x:c r="C989" s="115">
        <x:v>10</x:v>
      </x:c>
      <x:c r="D989" s="21"/>
      <x:c r="E989" s="209"/>
      <x:c r="F989"/>
      <x:c r="I989" s="128"/>
      <x:c r="J989" s="128"/>
      <x:c r="K989" s="128"/>
      <x:c r="L989" s="128"/>
      <x:c r="M989" s="128"/>
      <x:c r="N989" s="56">
        <x:f t="shared" si="39"/>
        <x:v>0</x:v>
      </x:c>
    </x:row>
    <x:row r="990" spans="1:14">
      <x:c r="A990" s="57">
        <x:v>57</x:v>
      </x:c>
      <x:c r="C990" s="115">
        <x:v>10</x:v>
      </x:c>
      <x:c r="D990" s="21"/>
      <x:c r="E990" s="209"/>
      <x:c r="F990"/>
      <x:c r="I990" s="128"/>
      <x:c r="J990" s="128"/>
      <x:c r="K990" s="128"/>
      <x:c r="L990" s="128"/>
      <x:c r="M990" s="128"/>
      <x:c r="N990" s="56">
        <x:f t="shared" si="39"/>
        <x:v>0</x:v>
      </x:c>
    </x:row>
    <x:row r="991" spans="1:14">
      <x:c r="A991" s="57">
        <x:v>58</x:v>
      </x:c>
      <x:c r="C991" s="115">
        <x:v>10</x:v>
      </x:c>
      <x:c r="D991" s="21"/>
      <x:c r="E991" s="209"/>
      <x:c r="F991"/>
      <x:c r="J991" s="57"/>
      <x:c r="K991" s="57"/>
      <x:c r="L991" s="57"/>
      <x:c r="M991" s="57"/>
      <x:c r="N991" s="56">
        <x:f t="shared" si="39"/>
        <x:v>0</x:v>
      </x:c>
    </x:row>
    <x:row r="992" spans="1:14">
      <x:c r="A992" s="57">
        <x:v>59</x:v>
      </x:c>
      <x:c r="C992" s="115">
        <x:v>10</x:v>
      </x:c>
      <x:c r="D992" s="21"/>
      <x:c r="E992" s="209"/>
      <x:c r="F992"/>
      <x:c r="J992" s="57"/>
      <x:c r="K992" s="57"/>
      <x:c r="L992" s="57"/>
      <x:c r="M992" s="57"/>
      <x:c r="N992" s="56">
        <x:f t="shared" si="39"/>
        <x:v>0</x:v>
      </x:c>
    </x:row>
    <x:row r="993" spans="1:14">
      <x:c r="A993" s="57">
        <x:v>60</x:v>
      </x:c>
      <x:c r="C993" s="115">
        <x:v>10</x:v>
      </x:c>
      <x:c r="D993" s="21"/>
      <x:c r="E993" s="209"/>
      <x:c r="F993"/>
      <x:c r="J993" s="57"/>
      <x:c r="K993" s="57"/>
      <x:c r="L993" s="57"/>
      <x:c r="M993" s="57"/>
      <x:c r="N993" s="56">
        <x:f t="shared" si="39"/>
        <x:v>0</x:v>
      </x:c>
    </x:row>
    <x:row r="994" spans="1:14">
      <x:c r="A994" s="57">
        <x:v>61</x:v>
      </x:c>
      <x:c r="C994" s="115">
        <x:v>10</x:v>
      </x:c>
      <x:c r="D994" s="21"/>
      <x:c r="E994" s="209"/>
      <x:c r="F994"/>
      <x:c r="J994" s="57"/>
      <x:c r="K994" s="57"/>
      <x:c r="L994" s="57"/>
      <x:c r="M994" s="57"/>
      <x:c r="N994" s="56">
        <x:f t="shared" si="39"/>
        <x:v>0</x:v>
      </x:c>
    </x:row>
    <x:row r="995" spans="1:14">
      <x:c r="A995" s="57">
        <x:v>62</x:v>
      </x:c>
      <x:c r="C995" s="115">
        <x:v>10</x:v>
      </x:c>
      <x:c r="D995" s="21"/>
      <x:c r="E995" s="209"/>
      <x:c r="F995"/>
      <x:c r="J995" s="57"/>
      <x:c r="K995" s="57"/>
      <x:c r="L995" s="57"/>
      <x:c r="M995" s="57"/>
      <x:c r="N995" s="56">
        <x:f t="shared" si="39"/>
        <x:v>0</x:v>
      </x:c>
    </x:row>
    <x:row r="996" spans="1:14">
      <x:c r="A996" s="57">
        <x:v>63</x:v>
      </x:c>
      <x:c r="C996" s="115">
        <x:v>10</x:v>
      </x:c>
      <x:c r="D996" s="21"/>
      <x:c r="E996" s="209"/>
      <x:c r="F996"/>
      <x:c r="J996" s="57"/>
      <x:c r="K996" s="57"/>
      <x:c r="L996" s="57"/>
      <x:c r="M996" s="57"/>
      <x:c r="N996" s="56">
        <x:f t="shared" si="39"/>
        <x:v>0</x:v>
      </x:c>
    </x:row>
    <x:row r="997" spans="1:14">
      <x:c r="A997" s="57">
        <x:v>64</x:v>
      </x:c>
      <x:c r="C997" s="115">
        <x:v>10</x:v>
      </x:c>
      <x:c r="D997" s="21"/>
      <x:c r="E997" s="209"/>
      <x:c r="F997"/>
      <x:c r="J997" s="57"/>
      <x:c r="K997" s="57"/>
      <x:c r="L997" s="57"/>
      <x:c r="M997" s="57"/>
      <x:c r="N997" s="56">
        <x:f t="shared" si="39"/>
        <x:v>0</x:v>
      </x:c>
    </x:row>
    <x:row r="998" spans="1:14">
      <x:c r="A998" s="57">
        <x:v>65</x:v>
      </x:c>
      <x:c r="C998" s="115">
        <x:v>10</x:v>
      </x:c>
      <x:c r="D998" s="21"/>
      <x:c r="E998" s="209"/>
      <x:c r="F998"/>
      <x:c r="J998" s="57"/>
      <x:c r="K998" s="57"/>
      <x:c r="L998" s="57"/>
      <x:c r="M998" s="57"/>
      <x:c r="N998" s="56">
        <x:f t="shared" si="39"/>
        <x:v>0</x:v>
      </x:c>
    </x:row>
    <x:row r="999" spans="1:14">
      <x:c r="A999" s="57">
        <x:v>66</x:v>
      </x:c>
      <x:c r="C999" s="115">
        <x:v>10</x:v>
      </x:c>
      <x:c r="D999" s="21"/>
      <x:c r="E999" s="209"/>
      <x:c r="F999"/>
      <x:c r="J999" s="57"/>
      <x:c r="K999" s="57"/>
      <x:c r="L999" s="57"/>
      <x:c r="M999" s="57"/>
      <x:c r="N999" s="56">
        <x:f t="shared" si="39"/>
        <x:v>0</x:v>
      </x:c>
    </x:row>
    <x:row r="1000" spans="1:14">
      <x:c r="A1000" s="57">
        <x:v>67</x:v>
      </x:c>
      <x:c r="C1000" s="115">
        <x:v>10</x:v>
      </x:c>
      <x:c r="D1000" s="21"/>
      <x:c r="E1000" s="209"/>
      <x:c r="F1000"/>
      <x:c r="J1000" s="57"/>
      <x:c r="K1000" s="57"/>
      <x:c r="L1000" s="57"/>
      <x:c r="M1000" s="57"/>
      <x:c r="N1000" s="56">
        <x:f t="shared" ref="N1000:N1033" si="40">SUM(G1000,J1000:M1000)-H1000-I1000</x:f>
        <x:v>0</x:v>
      </x:c>
    </x:row>
    <x:row r="1001" spans="1:14">
      <x:c r="A1001" s="57">
        <x:v>68</x:v>
      </x:c>
      <x:c r="C1001" s="115">
        <x:v>10</x:v>
      </x:c>
      <x:c r="D1001" s="21"/>
      <x:c r="E1001" s="209"/>
      <x:c r="F1001"/>
      <x:c r="J1001" s="57"/>
      <x:c r="K1001" s="57"/>
      <x:c r="L1001" s="57"/>
      <x:c r="M1001" s="57"/>
      <x:c r="N1001" s="56">
        <x:f t="shared" si="40"/>
        <x:v>0</x:v>
      </x:c>
    </x:row>
    <x:row r="1002" spans="1:14">
      <x:c r="A1002" s="57">
        <x:v>69</x:v>
      </x:c>
      <x:c r="C1002" s="115">
        <x:v>10</x:v>
      </x:c>
      <x:c r="D1002" s="679"/>
      <x:c r="E1002" s="680"/>
      <x:c r="F1002" s="127"/>
      <x:c r="G1002" s="128"/>
      <x:c r="H1002" s="128"/>
      <x:c r="J1002" s="57"/>
      <x:c r="K1002" s="57"/>
      <x:c r="L1002" s="57"/>
      <x:c r="M1002" s="57"/>
      <x:c r="N1002" s="56">
        <x:f t="shared" si="40"/>
        <x:v>0</x:v>
      </x:c>
    </x:row>
    <x:row r="1003" spans="1:14">
      <x:c r="A1003" s="57">
        <x:v>70</x:v>
      </x:c>
      <x:c r="C1003" s="115">
        <x:v>10</x:v>
      </x:c>
      <x:c r="D1003" s="679"/>
      <x:c r="E1003" s="680"/>
      <x:c r="F1003" s="127"/>
      <x:c r="G1003" s="128"/>
      <x:c r="H1003" s="128"/>
      <x:c r="J1003" s="57"/>
      <x:c r="K1003" s="57"/>
      <x:c r="L1003" s="57"/>
      <x:c r="M1003" s="57"/>
      <x:c r="N1003" s="56">
        <x:f t="shared" si="40"/>
        <x:v>0</x:v>
      </x:c>
    </x:row>
    <x:row r="1004" spans="1:14">
      <x:c r="A1004" s="57">
        <x:v>71</x:v>
      </x:c>
      <x:c r="C1004" s="115">
        <x:v>10</x:v>
      </x:c>
      <x:c r="D1004" s="679"/>
      <x:c r="E1004" s="680"/>
      <x:c r="F1004" s="127"/>
      <x:c r="G1004" s="128"/>
      <x:c r="H1004" s="128"/>
      <x:c r="J1004" s="57"/>
      <x:c r="K1004" s="57"/>
      <x:c r="L1004" s="57"/>
      <x:c r="M1004" s="57"/>
      <x:c r="N1004" s="56">
        <x:f t="shared" si="40"/>
        <x:v>0</x:v>
      </x:c>
    </x:row>
    <x:row r="1005" spans="1:14">
      <x:c r="A1005" s="57">
        <x:v>72</x:v>
      </x:c>
      <x:c r="C1005" s="115">
        <x:v>10</x:v>
      </x:c>
      <x:c r="D1005" s="679"/>
      <x:c r="E1005" s="680"/>
      <x:c r="F1005" s="127"/>
      <x:c r="G1005" s="128"/>
      <x:c r="H1005" s="128"/>
      <x:c r="J1005" s="57"/>
      <x:c r="K1005" s="57"/>
      <x:c r="L1005" s="57"/>
      <x:c r="M1005" s="57"/>
      <x:c r="N1005" s="56">
        <x:f t="shared" si="40"/>
        <x:v>0</x:v>
      </x:c>
    </x:row>
    <x:row r="1006" spans="1:14">
      <x:c r="A1006" s="57">
        <x:v>73</x:v>
      </x:c>
      <x:c r="C1006" s="115">
        <x:v>10</x:v>
      </x:c>
      <x:c r="D1006" s="679"/>
      <x:c r="E1006" s="680"/>
      <x:c r="F1006" s="127"/>
      <x:c r="G1006" s="128"/>
      <x:c r="H1006" s="128"/>
      <x:c r="J1006" s="57"/>
      <x:c r="K1006" s="57"/>
      <x:c r="L1006" s="57"/>
      <x:c r="M1006" s="57"/>
      <x:c r="N1006" s="56">
        <x:f t="shared" si="40"/>
        <x:v>0</x:v>
      </x:c>
    </x:row>
    <x:row r="1007" spans="1:14">
      <x:c r="A1007" s="57">
        <x:v>74</x:v>
      </x:c>
      <x:c r="C1007" s="115">
        <x:v>10</x:v>
      </x:c>
      <x:c r="D1007" s="679"/>
      <x:c r="E1007" s="680"/>
      <x:c r="F1007" s="127"/>
      <x:c r="G1007" s="128"/>
      <x:c r="H1007" s="128"/>
      <x:c r="J1007" s="57"/>
      <x:c r="K1007" s="57"/>
      <x:c r="L1007" s="57"/>
      <x:c r="M1007" s="57"/>
      <x:c r="N1007" s="56">
        <x:f t="shared" si="40"/>
        <x:v>0</x:v>
      </x:c>
    </x:row>
    <x:row r="1008" spans="1:14">
      <x:c r="A1008" s="57">
        <x:v>75</x:v>
      </x:c>
      <x:c r="C1008" s="115">
        <x:v>10</x:v>
      </x:c>
      <x:c r="D1008" s="679"/>
      <x:c r="E1008" s="680"/>
      <x:c r="F1008" s="127"/>
      <x:c r="G1008" s="128"/>
      <x:c r="H1008" s="128"/>
      <x:c r="J1008" s="57"/>
      <x:c r="K1008" s="57"/>
      <x:c r="L1008" s="57"/>
      <x:c r="M1008" s="57"/>
      <x:c r="N1008" s="56">
        <x:f t="shared" si="40"/>
        <x:v>0</x:v>
      </x:c>
    </x:row>
    <x:row r="1009" spans="1:14">
      <x:c r="A1009" s="57">
        <x:v>76</x:v>
      </x:c>
      <x:c r="C1009" s="115">
        <x:v>10</x:v>
      </x:c>
      <x:c r="D1009" s="679"/>
      <x:c r="E1009" s="680"/>
      <x:c r="F1009" s="127"/>
      <x:c r="G1009" s="128"/>
      <x:c r="H1009" s="128"/>
      <x:c r="J1009" s="57"/>
      <x:c r="K1009" s="57"/>
      <x:c r="L1009" s="57"/>
      <x:c r="M1009" s="57"/>
      <x:c r="N1009" s="56">
        <x:f t="shared" si="40"/>
        <x:v>0</x:v>
      </x:c>
    </x:row>
    <x:row r="1010" spans="1:14">
      <x:c r="A1010" s="57">
        <x:v>77</x:v>
      </x:c>
      <x:c r="C1010" s="115">
        <x:v>10</x:v>
      </x:c>
      <x:c r="D1010" s="679"/>
      <x:c r="E1010" s="680"/>
      <x:c r="F1010" s="127"/>
      <x:c r="G1010" s="128"/>
      <x:c r="H1010" s="128"/>
      <x:c r="J1010" s="57"/>
      <x:c r="K1010" s="57"/>
      <x:c r="L1010" s="57"/>
      <x:c r="M1010" s="57"/>
      <x:c r="N1010" s="56">
        <x:f t="shared" si="40"/>
        <x:v>0</x:v>
      </x:c>
    </x:row>
    <x:row r="1011" spans="1:14">
      <x:c r="A1011" s="57">
        <x:v>78</x:v>
      </x:c>
      <x:c r="C1011" s="115">
        <x:v>10</x:v>
      </x:c>
      <x:c r="D1011" s="680"/>
      <x:c r="E1011" s="680"/>
      <x:c r="F1011" s="127"/>
      <x:c r="G1011" s="128"/>
      <x:c r="H1011" s="128"/>
      <x:c r="J1011" s="57"/>
      <x:c r="K1011" s="57"/>
      <x:c r="L1011" s="57"/>
      <x:c r="M1011" s="57"/>
      <x:c r="N1011" s="56">
        <x:f t="shared" si="40"/>
        <x:v>0</x:v>
      </x:c>
    </x:row>
    <x:row r="1012" spans="1:14">
      <x:c r="A1012" s="57">
        <x:v>79</x:v>
      </x:c>
      <x:c r="C1012" s="115">
        <x:v>10</x:v>
      </x:c>
      <x:c r="D1012" s="680"/>
      <x:c r="E1012" s="680"/>
      <x:c r="F1012" s="127"/>
      <x:c r="G1012" s="128"/>
      <x:c r="H1012" s="128"/>
      <x:c r="J1012" s="57"/>
      <x:c r="K1012" s="57"/>
      <x:c r="L1012" s="57"/>
      <x:c r="M1012" s="57"/>
      <x:c r="N1012" s="56">
        <x:f t="shared" si="40"/>
        <x:v>0</x:v>
      </x:c>
    </x:row>
    <x:row r="1013" spans="1:14">
      <x:c r="A1013" s="57">
        <x:v>80</x:v>
      </x:c>
      <x:c r="C1013" s="115">
        <x:v>10</x:v>
      </x:c>
      <x:c r="D1013" s="680"/>
      <x:c r="E1013" s="680"/>
      <x:c r="F1013" s="127"/>
      <x:c r="G1013" s="128"/>
      <x:c r="H1013" s="128"/>
      <x:c r="J1013" s="57"/>
      <x:c r="K1013" s="57"/>
      <x:c r="L1013" s="57"/>
      <x:c r="M1013" s="57"/>
      <x:c r="N1013" s="56">
        <x:f t="shared" si="40"/>
        <x:v>0</x:v>
      </x:c>
    </x:row>
    <x:row r="1014" spans="1:14">
      <x:c r="A1014" s="57">
        <x:v>81</x:v>
      </x:c>
      <x:c r="C1014" s="115">
        <x:v>10</x:v>
      </x:c>
      <x:c r="D1014" s="680"/>
      <x:c r="E1014" s="680"/>
      <x:c r="F1014" s="127"/>
      <x:c r="G1014" s="128"/>
      <x:c r="H1014" s="128"/>
      <x:c r="J1014" s="57"/>
      <x:c r="K1014" s="57"/>
      <x:c r="L1014" s="57"/>
      <x:c r="M1014" s="57"/>
      <x:c r="N1014" s="56">
        <x:f t="shared" si="40"/>
        <x:v>0</x:v>
      </x:c>
    </x:row>
    <x:row r="1015" spans="1:14">
      <x:c r="A1015" s="57">
        <x:v>82</x:v>
      </x:c>
      <x:c r="C1015" s="115">
        <x:v>10</x:v>
      </x:c>
      <x:c r="D1015" s="680"/>
      <x:c r="E1015" s="680"/>
      <x:c r="F1015" s="127"/>
      <x:c r="G1015" s="128"/>
      <x:c r="H1015" s="128"/>
      <x:c r="J1015" s="57"/>
      <x:c r="K1015" s="57"/>
      <x:c r="L1015" s="57"/>
      <x:c r="M1015" s="57"/>
      <x:c r="N1015" s="56">
        <x:f t="shared" si="40"/>
        <x:v>0</x:v>
      </x:c>
    </x:row>
    <x:row r="1016" spans="1:14">
      <x:c r="A1016" s="57">
        <x:v>83</x:v>
      </x:c>
      <x:c r="C1016" s="115">
        <x:v>10</x:v>
      </x:c>
      <x:c r="D1016" s="209"/>
      <x:c r="E1016" s="209"/>
      <x:c r="F1016"/>
      <x:c r="J1016" s="57"/>
      <x:c r="K1016" s="57"/>
      <x:c r="L1016" s="57"/>
      <x:c r="M1016" s="57"/>
      <x:c r="N1016" s="56">
        <x:f t="shared" si="40"/>
        <x:v>0</x:v>
      </x:c>
    </x:row>
    <x:row r="1017" spans="1:14">
      <x:c r="A1017" s="57">
        <x:v>84</x:v>
      </x:c>
      <x:c r="C1017" s="115">
        <x:v>10</x:v>
      </x:c>
      <x:c r="D1017" s="209"/>
      <x:c r="E1017" s="209"/>
      <x:c r="F1017"/>
      <x:c r="J1017" s="57"/>
      <x:c r="K1017" s="57"/>
      <x:c r="L1017" s="57"/>
      <x:c r="M1017" s="57"/>
      <x:c r="N1017" s="56">
        <x:f t="shared" si="40"/>
        <x:v>0</x:v>
      </x:c>
    </x:row>
    <x:row r="1018" spans="1:14">
      <x:c r="A1018" s="57">
        <x:v>85</x:v>
      </x:c>
      <x:c r="C1018" s="115">
        <x:v>10</x:v>
      </x:c>
      <x:c r="D1018" s="209"/>
      <x:c r="E1018" s="209"/>
      <x:c r="F1018"/>
      <x:c r="J1018" s="57"/>
      <x:c r="K1018" s="57"/>
      <x:c r="L1018" s="57"/>
      <x:c r="M1018" s="57"/>
      <x:c r="N1018" s="56">
        <x:f t="shared" si="40"/>
        <x:v>0</x:v>
      </x:c>
    </x:row>
    <x:row r="1019" spans="1:14">
      <x:c r="A1019" s="57">
        <x:v>86</x:v>
      </x:c>
      <x:c r="C1019" s="115">
        <x:v>10</x:v>
      </x:c>
      <x:c r="D1019" s="209"/>
      <x:c r="E1019" s="209"/>
      <x:c r="F1019"/>
      <x:c r="J1019" s="57"/>
      <x:c r="K1019" s="57"/>
      <x:c r="L1019" s="57"/>
      <x:c r="M1019" s="57"/>
      <x:c r="N1019" s="56">
        <x:f t="shared" si="40"/>
        <x:v>0</x:v>
      </x:c>
    </x:row>
    <x:row r="1020" spans="1:14">
      <x:c r="A1020" s="57">
        <x:v>87</x:v>
      </x:c>
      <x:c r="C1020" s="115">
        <x:v>10</x:v>
      </x:c>
      <x:c r="D1020" s="209"/>
      <x:c r="E1020" s="209"/>
      <x:c r="F1020"/>
      <x:c r="J1020" s="57"/>
      <x:c r="K1020" s="57"/>
      <x:c r="L1020" s="57"/>
      <x:c r="M1020" s="57"/>
      <x:c r="N1020" s="56">
        <x:f t="shared" si="40"/>
        <x:v>0</x:v>
      </x:c>
    </x:row>
    <x:row r="1021" spans="1:14">
      <x:c r="A1021" s="57">
        <x:v>88</x:v>
      </x:c>
      <x:c r="C1021" s="115">
        <x:v>10</x:v>
      </x:c>
      <x:c r="D1021" s="209"/>
      <x:c r="E1021" s="209"/>
      <x:c r="F1021"/>
      <x:c r="J1021" s="57"/>
      <x:c r="K1021" s="57"/>
      <x:c r="L1021" s="57"/>
      <x:c r="M1021" s="57"/>
      <x:c r="N1021" s="56">
        <x:f t="shared" si="40"/>
        <x:v>0</x:v>
      </x:c>
    </x:row>
    <x:row r="1022" spans="1:14">
      <x:c r="A1022" s="57">
        <x:v>89</x:v>
      </x:c>
      <x:c r="C1022" s="115">
        <x:v>10</x:v>
      </x:c>
      <x:c r="D1022" s="209"/>
      <x:c r="E1022" s="209"/>
      <x:c r="F1022"/>
      <x:c r="J1022" s="57"/>
      <x:c r="K1022" s="57"/>
      <x:c r="L1022" s="57"/>
      <x:c r="M1022" s="57"/>
      <x:c r="N1022" s="56">
        <x:f t="shared" si="40"/>
        <x:v>0</x:v>
      </x:c>
    </x:row>
    <x:row r="1023" spans="1:14">
      <x:c r="A1023" s="57">
        <x:v>90</x:v>
      </x:c>
      <x:c r="C1023" s="115">
        <x:v>10</x:v>
      </x:c>
      <x:c r="D1023" s="209"/>
      <x:c r="E1023" s="209"/>
      <x:c r="F1023"/>
      <x:c r="J1023" s="57"/>
      <x:c r="K1023" s="57"/>
      <x:c r="L1023" s="57"/>
      <x:c r="M1023" s="57"/>
      <x:c r="N1023" s="56">
        <x:f t="shared" si="40"/>
        <x:v>0</x:v>
      </x:c>
    </x:row>
    <x:row r="1024" spans="1:14">
      <x:c r="A1024" s="57">
        <x:v>91</x:v>
      </x:c>
      <x:c r="C1024" s="115">
        <x:v>10</x:v>
      </x:c>
      <x:c r="D1024" s="209"/>
      <x:c r="E1024" s="209"/>
      <x:c r="F1024"/>
      <x:c r="J1024" s="57"/>
      <x:c r="K1024" s="57"/>
      <x:c r="L1024" s="57"/>
      <x:c r="M1024" s="57"/>
      <x:c r="N1024" s="56">
        <x:f t="shared" si="40"/>
        <x:v>0</x:v>
      </x:c>
    </x:row>
    <x:row r="1025" spans="1:14">
      <x:c r="A1025" s="57">
        <x:v>92</x:v>
      </x:c>
      <x:c r="C1025" s="115">
        <x:v>10</x:v>
      </x:c>
      <x:c r="D1025" s="209"/>
      <x:c r="E1025" s="209"/>
      <x:c r="F1025"/>
      <x:c r="J1025" s="57"/>
      <x:c r="K1025" s="57"/>
      <x:c r="L1025" s="57"/>
      <x:c r="M1025" s="57"/>
      <x:c r="N1025" s="56">
        <x:f t="shared" si="40"/>
        <x:v>0</x:v>
      </x:c>
    </x:row>
    <x:row r="1026" spans="1:14">
      <x:c r="A1026" s="57">
        <x:v>93</x:v>
      </x:c>
      <x:c r="C1026" s="115">
        <x:v>10</x:v>
      </x:c>
      <x:c r="D1026" s="209"/>
      <x:c r="E1026" s="209"/>
      <x:c r="F1026"/>
      <x:c r="J1026" s="57"/>
      <x:c r="K1026" s="57"/>
      <x:c r="L1026" s="57"/>
      <x:c r="M1026" s="57"/>
      <x:c r="N1026" s="56">
        <x:f t="shared" si="40"/>
        <x:v>0</x:v>
      </x:c>
    </x:row>
    <x:row r="1027" spans="1:14">
      <x:c r="A1027" s="57">
        <x:v>94</x:v>
      </x:c>
      <x:c r="C1027" s="115">
        <x:v>10</x:v>
      </x:c>
      <x:c r="D1027" s="209"/>
      <x:c r="E1027" s="209"/>
      <x:c r="F1027"/>
      <x:c r="J1027" s="57"/>
      <x:c r="K1027" s="57"/>
      <x:c r="L1027" s="57"/>
      <x:c r="M1027" s="57"/>
      <x:c r="N1027" s="56">
        <x:f t="shared" si="40"/>
        <x:v>0</x:v>
      </x:c>
    </x:row>
    <x:row r="1028" spans="1:14">
      <x:c r="A1028" s="57">
        <x:v>95</x:v>
      </x:c>
      <x:c r="C1028" s="115">
        <x:v>10</x:v>
      </x:c>
      <x:c r="D1028" s="209"/>
      <x:c r="E1028" s="209"/>
      <x:c r="F1028"/>
      <x:c r="J1028" s="57"/>
      <x:c r="K1028" s="57"/>
      <x:c r="L1028" s="57"/>
      <x:c r="M1028" s="57"/>
      <x:c r="N1028" s="56">
        <x:f t="shared" si="40"/>
        <x:v>0</x:v>
      </x:c>
    </x:row>
    <x:row r="1029" spans="1:14">
      <x:c r="A1029" s="57">
        <x:v>96</x:v>
      </x:c>
      <x:c r="C1029" s="115">
        <x:v>10</x:v>
      </x:c>
      <x:c r="D1029" s="209"/>
      <x:c r="E1029" s="209"/>
      <x:c r="F1029"/>
      <x:c r="J1029" s="57"/>
      <x:c r="K1029" s="57"/>
      <x:c r="L1029" s="57"/>
      <x:c r="M1029" s="57"/>
      <x:c r="N1029" s="56">
        <x:f t="shared" si="40"/>
        <x:v>0</x:v>
      </x:c>
    </x:row>
    <x:row r="1030" spans="1:14">
      <x:c r="A1030" s="57">
        <x:v>97</x:v>
      </x:c>
      <x:c r="C1030" s="115">
        <x:v>10</x:v>
      </x:c>
      <x:c r="D1030" s="209"/>
      <x:c r="E1030" s="209"/>
      <x:c r="F1030"/>
      <x:c r="J1030" s="57"/>
      <x:c r="K1030" s="57"/>
      <x:c r="L1030" s="57"/>
      <x:c r="M1030" s="57"/>
      <x:c r="N1030" s="56">
        <x:f t="shared" si="40"/>
        <x:v>0</x:v>
      </x:c>
    </x:row>
    <x:row r="1031" spans="1:14">
      <x:c r="A1031" s="57">
        <x:v>98</x:v>
      </x:c>
      <x:c r="C1031" s="115">
        <x:v>10</x:v>
      </x:c>
      <x:c r="D1031" s="209"/>
      <x:c r="E1031" s="209"/>
      <x:c r="F1031"/>
      <x:c r="J1031" s="57"/>
      <x:c r="K1031" s="57"/>
      <x:c r="L1031" s="57"/>
      <x:c r="M1031" s="57"/>
      <x:c r="N1031" s="56">
        <x:f t="shared" si="40"/>
        <x:v>0</x:v>
      </x:c>
    </x:row>
    <x:row r="1032" spans="1:14">
      <x:c r="A1032" s="57">
        <x:v>99</x:v>
      </x:c>
      <x:c r="C1032" s="115">
        <x:v>10</x:v>
      </x:c>
      <x:c r="D1032" s="209"/>
      <x:c r="E1032" s="209"/>
      <x:c r="F1032"/>
      <x:c r="J1032" s="57"/>
      <x:c r="K1032" s="57"/>
      <x:c r="L1032" s="57"/>
      <x:c r="M1032" s="57"/>
      <x:c r="N1032" s="56">
        <x:f t="shared" si="40"/>
        <x:v>0</x:v>
      </x:c>
    </x:row>
    <x:row r="1033" spans="1:14">
      <x:c r="A1033" s="57">
        <x:v>100</x:v>
      </x:c>
      <x:c r="C1033" s="115">
        <x:v>10</x:v>
      </x:c>
      <x:c r="D1033" s="209"/>
      <x:c r="E1033" s="209"/>
      <x:c r="F1033"/>
      <x:c r="J1033" s="57"/>
      <x:c r="K1033" s="57"/>
      <x:c r="L1033" s="57"/>
      <x:c r="M1033" s="57"/>
      <x:c r="N1033" s="56">
        <x:f t="shared" si="40"/>
        <x:v>0</x:v>
      </x:c>
    </x:row>
    <x:row r="1034" spans="1:14" ht="17.25" thickBot="1">
      <x:c r="C1034" s="86"/>
      <x:c r="D1034" s="86"/>
      <x:c r="E1034" s="87" t="s">
        <x:v>117</x:v>
      </x:c>
      <x:c r="F1034" s="268"/>
      <x:c r="G1034" s="269">
        <x:f t="shared" ref="G1034:N1034" si="41">SUM(G934:G1033)</x:f>
        <x:v>0</x:v>
      </x:c>
      <x:c r="H1034" s="269">
        <x:f t="shared" si="41"/>
        <x:v>0</x:v>
      </x:c>
      <x:c r="I1034" s="269">
        <x:f t="shared" si="41"/>
        <x:v>0</x:v>
      </x:c>
      <x:c r="J1034" s="269">
        <x:f t="shared" si="41"/>
        <x:v>0</x:v>
      </x:c>
      <x:c r="K1034" s="269">
        <x:f t="shared" si="41"/>
        <x:v>0</x:v>
      </x:c>
      <x:c r="L1034" s="269">
        <x:f t="shared" si="41"/>
        <x:v>0</x:v>
      </x:c>
      <x:c r="M1034" s="269">
        <x:f t="shared" si="41"/>
        <x:v>0</x:v>
      </x:c>
      <x:c r="N1034" s="89">
        <x:f t="shared" si="41"/>
        <x:v>0</x:v>
      </x:c>
    </x:row>
    <x:row r="1035" spans="1:14"/>
    <x:row r="1036" spans="1:14" ht="17.25" thickBot="1"/>
    <x:row r="1037" spans="1:14">
      <x:c r="C1037" s="84" t="s">
        <x:v>120</x:v>
      </x:c>
      <x:c r="D1037" s="84" t="s">
        <x:v>5</x:v>
      </x:c>
      <x:c r="E1037" s="84" t="s">
        <x:v>7</x:v>
      </x:c>
      <x:c r="F1037" s="84"/>
      <x:c r="G1037" s="82" t="s">
        <x:v>142</x:v>
      </x:c>
      <x:c r="H1037" s="82" t="s">
        <x:v>142</x:v>
      </x:c>
      <x:c r="I1037" s="82" t="s">
        <x:v>142</x:v>
      </x:c>
      <x:c r="J1037" s="82" t="s">
        <x:v>142</x:v>
      </x:c>
      <x:c r="K1037" s="82" t="s">
        <x:v>150</x:v>
      </x:c>
      <x:c r="L1037" s="82" t="s">
        <x:v>151</x:v>
      </x:c>
      <x:c r="M1037" s="82" t="s">
        <x:v>152</x:v>
      </x:c>
      <x:c r="N1037" s="82" t="s">
        <x:v>153</x:v>
      </x:c>
    </x:row>
    <x:row r="1038" spans="1:14">
      <x:c r="A1038" s="57">
        <x:v>1</x:v>
      </x:c>
      <x:c r="C1038" s="115">
        <x:v>11</x:v>
      </x:c>
      <x:c r="D1038" s="21"/>
      <x:c r="E1038" s="21"/>
      <x:c r="F1038" s="21"/>
      <x:c r="I1038" s="128"/>
      <x:c r="J1038" s="128"/>
      <x:c r="K1038" s="128"/>
      <x:c r="L1038" s="128"/>
      <x:c r="M1038" s="23"/>
      <x:c r="N1038" s="56">
        <x:f t="shared" ref="N1038" si="42">SUM(G1038,J1038:M1038)-H1038-I1038</x:f>
        <x:v>0</x:v>
      </x:c>
    </x:row>
    <x:row r="1039" spans="1:14">
      <x:c r="A1039" s="57">
        <x:v>2</x:v>
      </x:c>
      <x:c r="C1039" s="115">
        <x:v>11</x:v>
      </x:c>
      <x:c r="D1039" s="21"/>
      <x:c r="E1039" s="20"/>
      <x:c r="F1039" s="20"/>
      <x:c r="I1039" s="128"/>
      <x:c r="J1039" s="128"/>
      <x:c r="K1039" s="23"/>
      <x:c r="L1039" s="128"/>
      <x:c r="M1039" s="37"/>
      <x:c r="N1039" s="56">
        <x:f>SUM(G1039,J1039:M1039)-H1039-I1039</x:f>
        <x:v>0</x:v>
      </x:c>
    </x:row>
    <x:row r="1040" spans="1:14">
      <x:c r="A1040" s="57">
        <x:v>3</x:v>
      </x:c>
      <x:c r="C1040" s="115">
        <x:v>11</x:v>
      </x:c>
      <x:c r="D1040" s="21"/>
      <x:c r="E1040" s="20"/>
      <x:c r="F1040" s="20"/>
      <x:c r="I1040" s="128"/>
      <x:c r="J1040" s="128"/>
      <x:c r="K1040" s="23"/>
      <x:c r="L1040" s="128"/>
      <x:c r="M1040" s="37"/>
      <x:c r="N1040" s="56">
        <x:f t="shared" ref="N1040:N1103" si="43">SUM(G1040,J1040:M1040)-H1040-I1040</x:f>
        <x:v>0</x:v>
      </x:c>
    </x:row>
    <x:row r="1041" spans="1:14">
      <x:c r="A1041" s="57">
        <x:v>4</x:v>
      </x:c>
      <x:c r="C1041" s="115">
        <x:v>11</x:v>
      </x:c>
      <x:c r="D1041" s="21"/>
      <x:c r="E1041" s="20"/>
      <x:c r="F1041" s="20"/>
      <x:c r="I1041" s="128"/>
      <x:c r="J1041" s="128"/>
      <x:c r="K1041" s="23"/>
      <x:c r="L1041" s="128"/>
      <x:c r="M1041" s="37"/>
      <x:c r="N1041" s="56">
        <x:f t="shared" si="43"/>
        <x:v>0</x:v>
      </x:c>
    </x:row>
    <x:row r="1042" spans="1:14">
      <x:c r="A1042" s="57">
        <x:v>5</x:v>
      </x:c>
      <x:c r="C1042" s="115">
        <x:v>11</x:v>
      </x:c>
      <x:c r="D1042" s="21"/>
      <x:c r="E1042" s="20"/>
      <x:c r="F1042" s="20"/>
      <x:c r="I1042" s="128"/>
      <x:c r="J1042" s="128"/>
      <x:c r="K1042" s="23"/>
      <x:c r="L1042" s="128"/>
      <x:c r="M1042" s="37"/>
      <x:c r="N1042" s="56">
        <x:f t="shared" si="43"/>
        <x:v>0</x:v>
      </x:c>
    </x:row>
    <x:row r="1043" spans="1:14">
      <x:c r="A1043" s="57">
        <x:v>6</x:v>
      </x:c>
      <x:c r="C1043" s="115">
        <x:v>11</x:v>
      </x:c>
      <x:c r="D1043" s="21"/>
      <x:c r="E1043" s="209"/>
      <x:c r="F1043"/>
      <x:c r="I1043" s="128"/>
      <x:c r="J1043" s="128"/>
      <x:c r="K1043" s="23"/>
      <x:c r="L1043" s="128"/>
      <x:c r="M1043" s="37"/>
      <x:c r="N1043" s="56">
        <x:f t="shared" si="43"/>
        <x:v>0</x:v>
      </x:c>
    </x:row>
    <x:row r="1044" spans="1:14">
      <x:c r="A1044" s="57">
        <x:v>7</x:v>
      </x:c>
      <x:c r="C1044" s="115">
        <x:v>11</x:v>
      </x:c>
      <x:c r="D1044" s="21"/>
      <x:c r="E1044" s="209"/>
      <x:c r="F1044"/>
      <x:c r="I1044" s="128"/>
      <x:c r="J1044" s="128"/>
      <x:c r="K1044" s="23"/>
      <x:c r="L1044" s="128"/>
      <x:c r="M1044" s="37"/>
      <x:c r="N1044" s="56">
        <x:f t="shared" si="43"/>
        <x:v>0</x:v>
      </x:c>
    </x:row>
    <x:row r="1045" spans="1:14">
      <x:c r="A1045" s="57">
        <x:v>8</x:v>
      </x:c>
      <x:c r="C1045" s="115">
        <x:v>11</x:v>
      </x:c>
      <x:c r="D1045" s="21"/>
      <x:c r="E1045" s="209"/>
      <x:c r="F1045"/>
      <x:c r="I1045" s="128"/>
      <x:c r="J1045" s="128"/>
      <x:c r="K1045" s="23"/>
      <x:c r="L1045" s="128"/>
      <x:c r="M1045" s="681"/>
      <x:c r="N1045" s="56">
        <x:f t="shared" si="43"/>
        <x:v>0</x:v>
      </x:c>
    </x:row>
    <x:row r="1046" spans="1:14">
      <x:c r="A1046" s="57">
        <x:v>9</x:v>
      </x:c>
      <x:c r="C1046" s="115">
        <x:v>11</x:v>
      </x:c>
      <x:c r="D1046" s="21"/>
      <x:c r="E1046" s="209"/>
      <x:c r="F1046"/>
      <x:c r="I1046" s="128"/>
      <x:c r="J1046" s="128"/>
      <x:c r="K1046" s="23"/>
      <x:c r="L1046" s="128"/>
      <x:c r="M1046" s="681"/>
      <x:c r="N1046" s="56">
        <x:f t="shared" si="43"/>
        <x:v>0</x:v>
      </x:c>
    </x:row>
    <x:row r="1047" spans="1:14">
      <x:c r="A1047" s="57">
        <x:v>10</x:v>
      </x:c>
      <x:c r="C1047" s="115">
        <x:v>11</x:v>
      </x:c>
      <x:c r="D1047" s="21"/>
      <x:c r="E1047" s="209"/>
      <x:c r="F1047"/>
      <x:c r="I1047" s="128"/>
      <x:c r="J1047" s="128"/>
      <x:c r="K1047" s="23"/>
      <x:c r="L1047" s="128"/>
      <x:c r="M1047" s="681"/>
      <x:c r="N1047" s="56">
        <x:f t="shared" si="43"/>
        <x:v>0</x:v>
      </x:c>
    </x:row>
    <x:row r="1048" spans="1:14">
      <x:c r="A1048" s="57">
        <x:v>11</x:v>
      </x:c>
      <x:c r="C1048" s="115">
        <x:v>11</x:v>
      </x:c>
      <x:c r="D1048" s="21"/>
      <x:c r="E1048" s="209"/>
      <x:c r="F1048"/>
      <x:c r="I1048" s="128"/>
      <x:c r="J1048" s="128"/>
      <x:c r="K1048" s="23"/>
      <x:c r="L1048" s="128"/>
      <x:c r="M1048" s="681"/>
      <x:c r="N1048" s="56">
        <x:f t="shared" si="43"/>
        <x:v>0</x:v>
      </x:c>
    </x:row>
    <x:row r="1049" spans="1:14">
      <x:c r="A1049" s="57">
        <x:v>12</x:v>
      </x:c>
      <x:c r="C1049" s="115">
        <x:v>11</x:v>
      </x:c>
      <x:c r="D1049" s="21"/>
      <x:c r="E1049" s="209"/>
      <x:c r="F1049"/>
      <x:c r="I1049" s="128"/>
      <x:c r="J1049" s="128"/>
      <x:c r="K1049" s="23"/>
      <x:c r="L1049" s="128"/>
      <x:c r="M1049" s="681"/>
      <x:c r="N1049" s="56">
        <x:f t="shared" si="43"/>
        <x:v>0</x:v>
      </x:c>
    </x:row>
    <x:row r="1050" spans="1:14">
      <x:c r="A1050" s="57">
        <x:v>13</x:v>
      </x:c>
      <x:c r="C1050" s="115">
        <x:v>11</x:v>
      </x:c>
      <x:c r="D1050" s="21"/>
      <x:c r="E1050" s="209"/>
      <x:c r="F1050"/>
      <x:c r="I1050" s="128"/>
      <x:c r="J1050" s="128"/>
      <x:c r="K1050" s="23"/>
      <x:c r="L1050" s="128"/>
      <x:c r="M1050" s="681"/>
      <x:c r="N1050" s="56">
        <x:f t="shared" si="43"/>
        <x:v>0</x:v>
      </x:c>
    </x:row>
    <x:row r="1051" spans="1:14">
      <x:c r="A1051" s="57">
        <x:v>14</x:v>
      </x:c>
      <x:c r="C1051" s="115">
        <x:v>11</x:v>
      </x:c>
      <x:c r="D1051" s="21"/>
      <x:c r="E1051" s="209"/>
      <x:c r="F1051"/>
      <x:c r="I1051" s="128"/>
      <x:c r="J1051" s="128"/>
      <x:c r="K1051" s="23"/>
      <x:c r="L1051" s="128"/>
      <x:c r="M1051" s="681"/>
      <x:c r="N1051" s="56">
        <x:f t="shared" si="43"/>
        <x:v>0</x:v>
      </x:c>
    </x:row>
    <x:row r="1052" spans="1:14">
      <x:c r="A1052" s="57">
        <x:v>15</x:v>
      </x:c>
      <x:c r="C1052" s="115">
        <x:v>11</x:v>
      </x:c>
      <x:c r="D1052" s="21"/>
      <x:c r="E1052" s="209"/>
      <x:c r="F1052"/>
      <x:c r="I1052" s="128"/>
      <x:c r="J1052" s="128"/>
      <x:c r="K1052" s="23"/>
      <x:c r="L1052" s="128"/>
      <x:c r="M1052" s="681"/>
      <x:c r="N1052" s="56">
        <x:f t="shared" si="43"/>
        <x:v>0</x:v>
      </x:c>
    </x:row>
    <x:row r="1053" spans="1:14">
      <x:c r="A1053" s="57">
        <x:v>16</x:v>
      </x:c>
      <x:c r="C1053" s="115">
        <x:v>11</x:v>
      </x:c>
      <x:c r="D1053" s="21"/>
      <x:c r="E1053" s="209"/>
      <x:c r="F1053"/>
      <x:c r="I1053" s="128"/>
      <x:c r="J1053" s="128"/>
      <x:c r="K1053" s="23"/>
      <x:c r="L1053" s="128"/>
      <x:c r="M1053" s="681"/>
      <x:c r="N1053" s="56">
        <x:f t="shared" si="43"/>
        <x:v>0</x:v>
      </x:c>
    </x:row>
    <x:row r="1054" spans="1:14">
      <x:c r="A1054" s="57">
        <x:v>17</x:v>
      </x:c>
      <x:c r="C1054" s="115">
        <x:v>11</x:v>
      </x:c>
      <x:c r="D1054" s="21"/>
      <x:c r="E1054" s="209"/>
      <x:c r="F1054"/>
      <x:c r="I1054" s="128"/>
      <x:c r="J1054" s="128"/>
      <x:c r="K1054" s="23"/>
      <x:c r="L1054" s="128"/>
      <x:c r="M1054" s="681"/>
      <x:c r="N1054" s="56">
        <x:f t="shared" si="43"/>
        <x:v>0</x:v>
      </x:c>
    </x:row>
    <x:row r="1055" spans="1:14">
      <x:c r="A1055" s="57">
        <x:v>18</x:v>
      </x:c>
      <x:c r="C1055" s="115">
        <x:v>11</x:v>
      </x:c>
      <x:c r="D1055" s="21"/>
      <x:c r="E1055" s="209"/>
      <x:c r="F1055"/>
      <x:c r="I1055" s="128"/>
      <x:c r="J1055" s="128"/>
      <x:c r="K1055" s="23"/>
      <x:c r="L1055" s="128"/>
      <x:c r="M1055" s="681"/>
      <x:c r="N1055" s="56">
        <x:f t="shared" si="43"/>
        <x:v>0</x:v>
      </x:c>
    </x:row>
    <x:row r="1056" spans="1:14">
      <x:c r="A1056" s="57">
        <x:v>19</x:v>
      </x:c>
      <x:c r="C1056" s="115">
        <x:v>11</x:v>
      </x:c>
      <x:c r="D1056" s="21"/>
      <x:c r="E1056" s="209"/>
      <x:c r="F1056"/>
      <x:c r="I1056" s="128"/>
      <x:c r="J1056" s="128"/>
      <x:c r="K1056" s="23"/>
      <x:c r="L1056" s="128"/>
      <x:c r="M1056" s="681"/>
      <x:c r="N1056" s="56">
        <x:f t="shared" si="43"/>
        <x:v>0</x:v>
      </x:c>
    </x:row>
    <x:row r="1057" spans="1:14">
      <x:c r="A1057" s="57">
        <x:v>20</x:v>
      </x:c>
      <x:c r="C1057" s="115">
        <x:v>11</x:v>
      </x:c>
      <x:c r="D1057" s="21"/>
      <x:c r="E1057" s="209"/>
      <x:c r="F1057"/>
      <x:c r="I1057" s="128"/>
      <x:c r="J1057" s="128"/>
      <x:c r="K1057" s="23"/>
      <x:c r="L1057" s="128"/>
      <x:c r="M1057" s="681"/>
      <x:c r="N1057" s="56">
        <x:f t="shared" si="43"/>
        <x:v>0</x:v>
      </x:c>
    </x:row>
    <x:row r="1058" spans="1:14">
      <x:c r="A1058" s="57">
        <x:v>21</x:v>
      </x:c>
      <x:c r="C1058" s="115">
        <x:v>11</x:v>
      </x:c>
      <x:c r="D1058" s="21"/>
      <x:c r="E1058" s="209"/>
      <x:c r="F1058"/>
      <x:c r="I1058" s="128"/>
      <x:c r="J1058" s="128"/>
      <x:c r="K1058" s="23"/>
      <x:c r="L1058" s="128"/>
      <x:c r="M1058" s="681"/>
      <x:c r="N1058" s="56">
        <x:f t="shared" si="43"/>
        <x:v>0</x:v>
      </x:c>
    </x:row>
    <x:row r="1059" spans="1:14">
      <x:c r="A1059" s="57">
        <x:v>22</x:v>
      </x:c>
      <x:c r="C1059" s="115">
        <x:v>11</x:v>
      </x:c>
      <x:c r="D1059" s="21"/>
      <x:c r="E1059" s="209"/>
      <x:c r="F1059"/>
      <x:c r="I1059" s="128"/>
      <x:c r="J1059" s="128"/>
      <x:c r="K1059" s="23"/>
      <x:c r="L1059" s="128"/>
      <x:c r="M1059" s="681"/>
      <x:c r="N1059" s="56">
        <x:f t="shared" si="43"/>
        <x:v>0</x:v>
      </x:c>
    </x:row>
    <x:row r="1060" spans="1:14">
      <x:c r="A1060" s="57">
        <x:v>23</x:v>
      </x:c>
      <x:c r="C1060" s="115">
        <x:v>11</x:v>
      </x:c>
      <x:c r="D1060" s="21"/>
      <x:c r="E1060" s="209"/>
      <x:c r="F1060"/>
      <x:c r="I1060" s="128"/>
      <x:c r="J1060" s="128"/>
      <x:c r="K1060" s="23"/>
      <x:c r="L1060" s="128"/>
      <x:c r="M1060" s="681"/>
      <x:c r="N1060" s="56">
        <x:f t="shared" si="43"/>
        <x:v>0</x:v>
      </x:c>
    </x:row>
    <x:row r="1061" spans="1:14">
      <x:c r="A1061" s="57">
        <x:v>24</x:v>
      </x:c>
      <x:c r="C1061" s="115">
        <x:v>11</x:v>
      </x:c>
      <x:c r="D1061" s="21"/>
      <x:c r="E1061" s="209"/>
      <x:c r="F1061"/>
      <x:c r="I1061" s="128"/>
      <x:c r="J1061" s="128"/>
      <x:c r="K1061" s="23"/>
      <x:c r="L1061" s="128"/>
      <x:c r="M1061" s="681"/>
      <x:c r="N1061" s="56">
        <x:f t="shared" si="43"/>
        <x:v>0</x:v>
      </x:c>
    </x:row>
    <x:row r="1062" spans="1:14">
      <x:c r="A1062" s="57">
        <x:v>25</x:v>
      </x:c>
      <x:c r="C1062" s="115">
        <x:v>11</x:v>
      </x:c>
      <x:c r="D1062" s="21"/>
      <x:c r="E1062" s="209"/>
      <x:c r="F1062"/>
      <x:c r="I1062" s="128"/>
      <x:c r="J1062" s="128"/>
      <x:c r="K1062" s="23"/>
      <x:c r="L1062" s="128"/>
      <x:c r="M1062" s="681"/>
      <x:c r="N1062" s="56">
        <x:f t="shared" si="43"/>
        <x:v>0</x:v>
      </x:c>
    </x:row>
    <x:row r="1063" spans="1:14">
      <x:c r="A1063" s="57">
        <x:v>26</x:v>
      </x:c>
      <x:c r="C1063" s="115">
        <x:v>11</x:v>
      </x:c>
      <x:c r="D1063" s="21"/>
      <x:c r="E1063" s="209"/>
      <x:c r="F1063"/>
      <x:c r="I1063" s="128"/>
      <x:c r="J1063" s="128"/>
      <x:c r="K1063" s="23"/>
      <x:c r="L1063" s="128"/>
      <x:c r="M1063" s="681"/>
      <x:c r="N1063" s="56">
        <x:f t="shared" si="43"/>
        <x:v>0</x:v>
      </x:c>
    </x:row>
    <x:row r="1064" spans="1:14">
      <x:c r="A1064" s="57">
        <x:v>27</x:v>
      </x:c>
      <x:c r="C1064" s="115">
        <x:v>11</x:v>
      </x:c>
      <x:c r="D1064" s="21"/>
      <x:c r="E1064" s="209"/>
      <x:c r="F1064"/>
      <x:c r="I1064" s="128"/>
      <x:c r="J1064" s="128"/>
      <x:c r="K1064" s="23"/>
      <x:c r="L1064" s="128"/>
      <x:c r="M1064" s="681"/>
      <x:c r="N1064" s="56">
        <x:f t="shared" si="43"/>
        <x:v>0</x:v>
      </x:c>
    </x:row>
    <x:row r="1065" spans="1:14">
      <x:c r="A1065" s="57">
        <x:v>28</x:v>
      </x:c>
      <x:c r="C1065" s="115">
        <x:v>11</x:v>
      </x:c>
      <x:c r="D1065" s="21"/>
      <x:c r="E1065" s="209"/>
      <x:c r="F1065"/>
      <x:c r="I1065" s="128"/>
      <x:c r="J1065" s="128"/>
      <x:c r="K1065" s="23"/>
      <x:c r="L1065" s="128"/>
      <x:c r="M1065" s="681"/>
      <x:c r="N1065" s="56">
        <x:f t="shared" si="43"/>
        <x:v>0</x:v>
      </x:c>
    </x:row>
    <x:row r="1066" spans="1:14">
      <x:c r="A1066" s="57">
        <x:v>29</x:v>
      </x:c>
      <x:c r="C1066" s="115">
        <x:v>11</x:v>
      </x:c>
      <x:c r="D1066" s="21"/>
      <x:c r="E1066" s="209"/>
      <x:c r="F1066"/>
      <x:c r="I1066" s="128"/>
      <x:c r="J1066" s="128"/>
      <x:c r="K1066" s="23"/>
      <x:c r="L1066" s="128"/>
      <x:c r="M1066" s="681"/>
      <x:c r="N1066" s="56">
        <x:f t="shared" si="43"/>
        <x:v>0</x:v>
      </x:c>
    </x:row>
    <x:row r="1067" spans="1:14">
      <x:c r="A1067" s="57">
        <x:v>30</x:v>
      </x:c>
      <x:c r="C1067" s="115">
        <x:v>11</x:v>
      </x:c>
      <x:c r="D1067" s="21"/>
      <x:c r="E1067" s="209"/>
      <x:c r="F1067"/>
      <x:c r="I1067" s="128"/>
      <x:c r="J1067" s="128"/>
      <x:c r="K1067" s="23"/>
      <x:c r="L1067" s="128"/>
      <x:c r="M1067" s="681"/>
      <x:c r="N1067" s="56">
        <x:f t="shared" si="43"/>
        <x:v>0</x:v>
      </x:c>
    </x:row>
    <x:row r="1068" spans="1:14">
      <x:c r="A1068" s="57">
        <x:v>31</x:v>
      </x:c>
      <x:c r="C1068" s="115">
        <x:v>11</x:v>
      </x:c>
      <x:c r="D1068" s="21"/>
      <x:c r="E1068" s="209"/>
      <x:c r="F1068"/>
      <x:c r="I1068" s="128"/>
      <x:c r="J1068" s="128"/>
      <x:c r="K1068" s="23"/>
      <x:c r="L1068" s="128"/>
      <x:c r="M1068" s="681"/>
      <x:c r="N1068" s="56">
        <x:f t="shared" si="43"/>
        <x:v>0</x:v>
      </x:c>
    </x:row>
    <x:row r="1069" spans="1:14">
      <x:c r="A1069" s="57">
        <x:v>32</x:v>
      </x:c>
      <x:c r="C1069" s="115">
        <x:v>11</x:v>
      </x:c>
      <x:c r="D1069" s="21"/>
      <x:c r="E1069" s="209"/>
      <x:c r="F1069"/>
      <x:c r="I1069" s="128"/>
      <x:c r="J1069" s="128"/>
      <x:c r="K1069" s="23"/>
      <x:c r="L1069" s="128"/>
      <x:c r="M1069" s="681"/>
      <x:c r="N1069" s="56">
        <x:f t="shared" si="43"/>
        <x:v>0</x:v>
      </x:c>
    </x:row>
    <x:row r="1070" spans="1:14">
      <x:c r="A1070" s="57">
        <x:v>33</x:v>
      </x:c>
      <x:c r="C1070" s="115">
        <x:v>11</x:v>
      </x:c>
      <x:c r="D1070" s="21"/>
      <x:c r="E1070" s="209"/>
      <x:c r="F1070"/>
      <x:c r="I1070" s="128"/>
      <x:c r="J1070" s="128"/>
      <x:c r="K1070" s="23"/>
      <x:c r="L1070" s="128"/>
      <x:c r="M1070" s="681"/>
      <x:c r="N1070" s="56">
        <x:f t="shared" si="43"/>
        <x:v>0</x:v>
      </x:c>
    </x:row>
    <x:row r="1071" spans="1:14">
      <x:c r="A1071" s="57">
        <x:v>34</x:v>
      </x:c>
      <x:c r="C1071" s="115">
        <x:v>11</x:v>
      </x:c>
      <x:c r="D1071" s="21"/>
      <x:c r="E1071" s="209"/>
      <x:c r="F1071"/>
      <x:c r="I1071" s="128"/>
      <x:c r="J1071" s="128"/>
      <x:c r="K1071" s="23"/>
      <x:c r="L1071" s="128"/>
      <x:c r="M1071" s="681"/>
      <x:c r="N1071" s="56">
        <x:f t="shared" si="43"/>
        <x:v>0</x:v>
      </x:c>
    </x:row>
    <x:row r="1072" spans="1:14">
      <x:c r="A1072" s="57">
        <x:v>35</x:v>
      </x:c>
      <x:c r="C1072" s="115">
        <x:v>11</x:v>
      </x:c>
      <x:c r="D1072" s="21"/>
      <x:c r="E1072" s="209"/>
      <x:c r="F1072"/>
      <x:c r="I1072" s="128"/>
      <x:c r="J1072" s="128"/>
      <x:c r="K1072" s="23"/>
      <x:c r="L1072" s="128"/>
      <x:c r="M1072" s="681"/>
      <x:c r="N1072" s="56">
        <x:f t="shared" si="43"/>
        <x:v>0</x:v>
      </x:c>
    </x:row>
    <x:row r="1073" spans="1:14">
      <x:c r="A1073" s="57">
        <x:v>36</x:v>
      </x:c>
      <x:c r="C1073" s="115">
        <x:v>11</x:v>
      </x:c>
      <x:c r="D1073" s="21"/>
      <x:c r="E1073" s="209"/>
      <x:c r="F1073"/>
      <x:c r="I1073" s="128"/>
      <x:c r="J1073" s="128"/>
      <x:c r="K1073" s="23"/>
      <x:c r="L1073" s="128"/>
      <x:c r="M1073" s="681"/>
      <x:c r="N1073" s="56">
        <x:f t="shared" si="43"/>
        <x:v>0</x:v>
      </x:c>
    </x:row>
    <x:row r="1074" spans="1:14">
      <x:c r="A1074" s="57">
        <x:v>37</x:v>
      </x:c>
      <x:c r="C1074" s="115">
        <x:v>11</x:v>
      </x:c>
      <x:c r="D1074" s="21"/>
      <x:c r="E1074" s="209"/>
      <x:c r="F1074"/>
      <x:c r="I1074" s="128"/>
      <x:c r="J1074" s="128"/>
      <x:c r="K1074" s="23"/>
      <x:c r="L1074" s="128"/>
      <x:c r="M1074" s="37"/>
      <x:c r="N1074" s="56">
        <x:f t="shared" si="43"/>
        <x:v>0</x:v>
      </x:c>
    </x:row>
    <x:row r="1075" spans="1:14">
      <x:c r="A1075" s="57">
        <x:v>38</x:v>
      </x:c>
      <x:c r="C1075" s="115">
        <x:v>11</x:v>
      </x:c>
      <x:c r="D1075" s="21"/>
      <x:c r="E1075" s="209"/>
      <x:c r="F1075"/>
      <x:c r="I1075" s="128"/>
      <x:c r="J1075" s="128"/>
      <x:c r="K1075" s="128"/>
      <x:c r="L1075" s="128"/>
      <x:c r="M1075" s="128"/>
      <x:c r="N1075" s="56">
        <x:f t="shared" si="43"/>
        <x:v>0</x:v>
      </x:c>
    </x:row>
    <x:row r="1076" spans="1:14">
      <x:c r="A1076" s="57">
        <x:v>39</x:v>
      </x:c>
      <x:c r="C1076" s="115">
        <x:v>11</x:v>
      </x:c>
      <x:c r="D1076" s="21"/>
      <x:c r="E1076" s="209"/>
      <x:c r="F1076"/>
      <x:c r="I1076" s="128"/>
      <x:c r="J1076" s="128"/>
      <x:c r="K1076" s="128"/>
      <x:c r="L1076" s="128"/>
      <x:c r="M1076" s="128"/>
      <x:c r="N1076" s="56">
        <x:f t="shared" si="43"/>
        <x:v>0</x:v>
      </x:c>
    </x:row>
    <x:row r="1077" spans="1:14">
      <x:c r="A1077" s="57">
        <x:v>40</x:v>
      </x:c>
      <x:c r="C1077" s="115">
        <x:v>11</x:v>
      </x:c>
      <x:c r="D1077" s="21"/>
      <x:c r="E1077" s="209"/>
      <x:c r="F1077"/>
      <x:c r="I1077" s="128"/>
      <x:c r="J1077" s="128"/>
      <x:c r="K1077" s="128"/>
      <x:c r="L1077" s="128"/>
      <x:c r="M1077" s="128"/>
      <x:c r="N1077" s="56">
        <x:f t="shared" si="43"/>
        <x:v>0</x:v>
      </x:c>
    </x:row>
    <x:row r="1078" spans="1:14">
      <x:c r="A1078" s="57">
        <x:v>41</x:v>
      </x:c>
      <x:c r="C1078" s="115">
        <x:v>11</x:v>
      </x:c>
      <x:c r="D1078" s="21"/>
      <x:c r="E1078" s="209"/>
      <x:c r="F1078"/>
      <x:c r="I1078" s="128"/>
      <x:c r="J1078" s="128"/>
      <x:c r="K1078" s="128"/>
      <x:c r="L1078" s="128"/>
      <x:c r="M1078" s="128"/>
      <x:c r="N1078" s="56">
        <x:f t="shared" si="43"/>
        <x:v>0</x:v>
      </x:c>
    </x:row>
    <x:row r="1079" spans="1:14">
      <x:c r="A1079" s="57">
        <x:v>42</x:v>
      </x:c>
      <x:c r="C1079" s="115">
        <x:v>11</x:v>
      </x:c>
      <x:c r="D1079" s="21"/>
      <x:c r="E1079" s="209"/>
      <x:c r="F1079"/>
      <x:c r="I1079" s="128"/>
      <x:c r="J1079" s="128"/>
      <x:c r="K1079" s="128"/>
      <x:c r="L1079" s="128"/>
      <x:c r="M1079" s="128"/>
      <x:c r="N1079" s="56">
        <x:f t="shared" si="43"/>
        <x:v>0</x:v>
      </x:c>
    </x:row>
    <x:row r="1080" spans="1:14">
      <x:c r="A1080" s="57">
        <x:v>43</x:v>
      </x:c>
      <x:c r="C1080" s="115">
        <x:v>11</x:v>
      </x:c>
      <x:c r="D1080" s="21"/>
      <x:c r="E1080" s="209"/>
      <x:c r="F1080"/>
      <x:c r="I1080" s="128"/>
      <x:c r="J1080" s="128"/>
      <x:c r="K1080" s="128"/>
      <x:c r="L1080" s="128"/>
      <x:c r="M1080" s="128"/>
      <x:c r="N1080" s="56">
        <x:f t="shared" si="43"/>
        <x:v>0</x:v>
      </x:c>
    </x:row>
    <x:row r="1081" spans="1:14">
      <x:c r="A1081" s="57">
        <x:v>44</x:v>
      </x:c>
      <x:c r="C1081" s="115">
        <x:v>11</x:v>
      </x:c>
      <x:c r="D1081" s="21"/>
      <x:c r="E1081" s="209"/>
      <x:c r="F1081"/>
      <x:c r="I1081" s="128"/>
      <x:c r="J1081" s="128"/>
      <x:c r="K1081" s="128"/>
      <x:c r="L1081" s="128"/>
      <x:c r="M1081" s="128"/>
      <x:c r="N1081" s="56">
        <x:f t="shared" si="43"/>
        <x:v>0</x:v>
      </x:c>
    </x:row>
    <x:row r="1082" spans="1:14">
      <x:c r="A1082" s="57">
        <x:v>45</x:v>
      </x:c>
      <x:c r="C1082" s="115">
        <x:v>11</x:v>
      </x:c>
      <x:c r="D1082" s="21"/>
      <x:c r="E1082" s="209"/>
      <x:c r="F1082"/>
      <x:c r="I1082" s="128"/>
      <x:c r="J1082" s="128"/>
      <x:c r="K1082" s="128"/>
      <x:c r="L1082" s="128"/>
      <x:c r="M1082" s="128"/>
      <x:c r="N1082" s="56">
        <x:f t="shared" si="43"/>
        <x:v>0</x:v>
      </x:c>
    </x:row>
    <x:row r="1083" spans="1:14">
      <x:c r="A1083" s="57">
        <x:v>46</x:v>
      </x:c>
      <x:c r="C1083" s="115">
        <x:v>11</x:v>
      </x:c>
      <x:c r="D1083" s="21"/>
      <x:c r="E1083" s="209"/>
      <x:c r="F1083"/>
      <x:c r="I1083" s="128"/>
      <x:c r="J1083" s="128"/>
      <x:c r="K1083" s="128"/>
      <x:c r="L1083" s="128"/>
      <x:c r="M1083" s="128"/>
      <x:c r="N1083" s="56">
        <x:f t="shared" si="43"/>
        <x:v>0</x:v>
      </x:c>
    </x:row>
    <x:row r="1084" spans="1:14">
      <x:c r="A1084" s="57">
        <x:v>47</x:v>
      </x:c>
      <x:c r="C1084" s="115">
        <x:v>11</x:v>
      </x:c>
      <x:c r="D1084" s="21"/>
      <x:c r="E1084" s="209"/>
      <x:c r="F1084"/>
      <x:c r="I1084" s="128"/>
      <x:c r="J1084" s="128"/>
      <x:c r="K1084" s="128"/>
      <x:c r="L1084" s="128"/>
      <x:c r="M1084" s="128"/>
      <x:c r="N1084" s="56">
        <x:f t="shared" si="43"/>
        <x:v>0</x:v>
      </x:c>
    </x:row>
    <x:row r="1085" spans="1:14">
      <x:c r="A1085" s="57">
        <x:v>48</x:v>
      </x:c>
      <x:c r="C1085" s="115">
        <x:v>11</x:v>
      </x:c>
      <x:c r="D1085" s="21"/>
      <x:c r="E1085" s="209"/>
      <x:c r="F1085"/>
      <x:c r="I1085" s="128"/>
      <x:c r="J1085" s="128"/>
      <x:c r="K1085" s="128"/>
      <x:c r="L1085" s="128"/>
      <x:c r="M1085" s="128"/>
      <x:c r="N1085" s="56">
        <x:f t="shared" si="43"/>
        <x:v>0</x:v>
      </x:c>
    </x:row>
    <x:row r="1086" spans="1:14">
      <x:c r="A1086" s="57">
        <x:v>49</x:v>
      </x:c>
      <x:c r="C1086" s="115">
        <x:v>11</x:v>
      </x:c>
      <x:c r="D1086" s="21"/>
      <x:c r="E1086" s="209"/>
      <x:c r="F1086"/>
      <x:c r="I1086" s="128"/>
      <x:c r="J1086" s="128"/>
      <x:c r="K1086" s="128"/>
      <x:c r="L1086" s="128"/>
      <x:c r="M1086" s="128"/>
      <x:c r="N1086" s="56">
        <x:f t="shared" si="43"/>
        <x:v>0</x:v>
      </x:c>
    </x:row>
    <x:row r="1087" spans="1:14">
      <x:c r="A1087" s="57">
        <x:v>50</x:v>
      </x:c>
      <x:c r="C1087" s="115">
        <x:v>11</x:v>
      </x:c>
      <x:c r="D1087" s="21"/>
      <x:c r="E1087" s="209"/>
      <x:c r="F1087"/>
      <x:c r="I1087" s="128"/>
      <x:c r="J1087" s="128"/>
      <x:c r="K1087" s="128"/>
      <x:c r="L1087" s="128"/>
      <x:c r="M1087" s="128"/>
      <x:c r="N1087" s="56">
        <x:f t="shared" si="43"/>
        <x:v>0</x:v>
      </x:c>
    </x:row>
    <x:row r="1088" spans="1:14">
      <x:c r="A1088" s="57">
        <x:v>51</x:v>
      </x:c>
      <x:c r="C1088" s="115">
        <x:v>11</x:v>
      </x:c>
      <x:c r="D1088" s="21"/>
      <x:c r="E1088" s="209"/>
      <x:c r="F1088"/>
      <x:c r="I1088" s="128"/>
      <x:c r="J1088" s="128"/>
      <x:c r="K1088" s="128"/>
      <x:c r="L1088" s="128"/>
      <x:c r="M1088" s="128"/>
      <x:c r="N1088" s="56">
        <x:f t="shared" si="43"/>
        <x:v>0</x:v>
      </x:c>
    </x:row>
    <x:row r="1089" spans="1:14">
      <x:c r="A1089" s="57">
        <x:v>52</x:v>
      </x:c>
      <x:c r="C1089" s="115">
        <x:v>11</x:v>
      </x:c>
      <x:c r="D1089" s="21"/>
      <x:c r="E1089" s="209"/>
      <x:c r="F1089"/>
      <x:c r="I1089" s="128"/>
      <x:c r="J1089" s="128"/>
      <x:c r="K1089" s="128"/>
      <x:c r="L1089" s="128"/>
      <x:c r="M1089" s="128"/>
      <x:c r="N1089" s="56">
        <x:f t="shared" si="43"/>
        <x:v>0</x:v>
      </x:c>
    </x:row>
    <x:row r="1090" spans="1:14">
      <x:c r="A1090" s="57">
        <x:v>53</x:v>
      </x:c>
      <x:c r="C1090" s="115">
        <x:v>11</x:v>
      </x:c>
      <x:c r="D1090" s="21"/>
      <x:c r="E1090" s="209"/>
      <x:c r="F1090"/>
      <x:c r="I1090" s="128"/>
      <x:c r="J1090" s="128"/>
      <x:c r="K1090" s="128"/>
      <x:c r="L1090" s="128"/>
      <x:c r="M1090" s="128"/>
      <x:c r="N1090" s="56">
        <x:f t="shared" si="43"/>
        <x:v>0</x:v>
      </x:c>
    </x:row>
    <x:row r="1091" spans="1:14">
      <x:c r="A1091" s="57">
        <x:v>54</x:v>
      </x:c>
      <x:c r="C1091" s="115">
        <x:v>11</x:v>
      </x:c>
      <x:c r="D1091" s="21"/>
      <x:c r="E1091" s="209"/>
      <x:c r="F1091"/>
      <x:c r="I1091" s="128"/>
      <x:c r="J1091" s="128"/>
      <x:c r="K1091" s="128"/>
      <x:c r="L1091" s="128"/>
      <x:c r="M1091" s="128"/>
      <x:c r="N1091" s="56">
        <x:f t="shared" si="43"/>
        <x:v>0</x:v>
      </x:c>
    </x:row>
    <x:row r="1092" spans="1:14">
      <x:c r="A1092" s="57">
        <x:v>55</x:v>
      </x:c>
      <x:c r="C1092" s="115">
        <x:v>11</x:v>
      </x:c>
      <x:c r="D1092" s="21"/>
      <x:c r="E1092" s="209"/>
      <x:c r="F1092"/>
      <x:c r="I1092" s="128"/>
      <x:c r="J1092" s="128"/>
      <x:c r="K1092" s="128"/>
      <x:c r="L1092" s="128"/>
      <x:c r="M1092" s="128"/>
      <x:c r="N1092" s="56">
        <x:f t="shared" si="43"/>
        <x:v>0</x:v>
      </x:c>
    </x:row>
    <x:row r="1093" spans="1:14">
      <x:c r="A1093" s="57">
        <x:v>56</x:v>
      </x:c>
      <x:c r="C1093" s="115">
        <x:v>11</x:v>
      </x:c>
      <x:c r="D1093" s="21"/>
      <x:c r="E1093" s="209"/>
      <x:c r="F1093"/>
      <x:c r="I1093" s="128"/>
      <x:c r="J1093" s="128"/>
      <x:c r="K1093" s="128"/>
      <x:c r="L1093" s="128"/>
      <x:c r="M1093" s="128"/>
      <x:c r="N1093" s="56">
        <x:f t="shared" si="43"/>
        <x:v>0</x:v>
      </x:c>
    </x:row>
    <x:row r="1094" spans="1:14">
      <x:c r="A1094" s="57">
        <x:v>57</x:v>
      </x:c>
      <x:c r="C1094" s="115">
        <x:v>11</x:v>
      </x:c>
      <x:c r="D1094" s="21"/>
      <x:c r="E1094" s="209"/>
      <x:c r="F1094"/>
      <x:c r="I1094" s="128"/>
      <x:c r="J1094" s="128"/>
      <x:c r="K1094" s="128"/>
      <x:c r="L1094" s="128"/>
      <x:c r="M1094" s="128"/>
      <x:c r="N1094" s="56">
        <x:f t="shared" si="43"/>
        <x:v>0</x:v>
      </x:c>
    </x:row>
    <x:row r="1095" spans="1:14">
      <x:c r="A1095" s="57">
        <x:v>58</x:v>
      </x:c>
      <x:c r="C1095" s="115">
        <x:v>11</x:v>
      </x:c>
      <x:c r="D1095" s="21"/>
      <x:c r="E1095" s="209"/>
      <x:c r="F1095"/>
      <x:c r="J1095" s="57"/>
      <x:c r="K1095" s="57"/>
      <x:c r="L1095" s="57"/>
      <x:c r="M1095" s="57"/>
      <x:c r="N1095" s="56">
        <x:f t="shared" si="43"/>
        <x:v>0</x:v>
      </x:c>
    </x:row>
    <x:row r="1096" spans="1:14">
      <x:c r="A1096" s="57">
        <x:v>59</x:v>
      </x:c>
      <x:c r="C1096" s="115">
        <x:v>11</x:v>
      </x:c>
      <x:c r="D1096" s="21"/>
      <x:c r="E1096" s="209"/>
      <x:c r="F1096"/>
      <x:c r="J1096" s="57"/>
      <x:c r="K1096" s="57"/>
      <x:c r="L1096" s="57"/>
      <x:c r="M1096" s="57"/>
      <x:c r="N1096" s="56">
        <x:f t="shared" si="43"/>
        <x:v>0</x:v>
      </x:c>
    </x:row>
    <x:row r="1097" spans="1:14">
      <x:c r="A1097" s="57">
        <x:v>60</x:v>
      </x:c>
      <x:c r="C1097" s="115">
        <x:v>11</x:v>
      </x:c>
      <x:c r="D1097" s="21"/>
      <x:c r="E1097" s="209"/>
      <x:c r="F1097"/>
      <x:c r="J1097" s="57"/>
      <x:c r="K1097" s="57"/>
      <x:c r="L1097" s="57"/>
      <x:c r="M1097" s="57"/>
      <x:c r="N1097" s="56">
        <x:f t="shared" si="43"/>
        <x:v>0</x:v>
      </x:c>
    </x:row>
    <x:row r="1098" spans="1:14">
      <x:c r="A1098" s="57">
        <x:v>61</x:v>
      </x:c>
      <x:c r="C1098" s="115">
        <x:v>11</x:v>
      </x:c>
      <x:c r="D1098" s="21"/>
      <x:c r="E1098" s="209"/>
      <x:c r="F1098"/>
      <x:c r="J1098" s="57"/>
      <x:c r="K1098" s="57"/>
      <x:c r="L1098" s="57"/>
      <x:c r="M1098" s="57"/>
      <x:c r="N1098" s="56">
        <x:f t="shared" si="43"/>
        <x:v>0</x:v>
      </x:c>
    </x:row>
    <x:row r="1099" spans="1:14">
      <x:c r="A1099" s="57">
        <x:v>62</x:v>
      </x:c>
      <x:c r="C1099" s="115">
        <x:v>11</x:v>
      </x:c>
      <x:c r="D1099" s="21"/>
      <x:c r="E1099" s="209"/>
      <x:c r="F1099"/>
      <x:c r="J1099" s="57"/>
      <x:c r="K1099" s="57"/>
      <x:c r="L1099" s="57"/>
      <x:c r="M1099" s="57"/>
      <x:c r="N1099" s="56">
        <x:f t="shared" si="43"/>
        <x:v>0</x:v>
      </x:c>
    </x:row>
    <x:row r="1100" spans="1:14">
      <x:c r="A1100" s="57">
        <x:v>63</x:v>
      </x:c>
      <x:c r="C1100" s="115">
        <x:v>11</x:v>
      </x:c>
      <x:c r="D1100" s="21"/>
      <x:c r="E1100" s="209"/>
      <x:c r="F1100"/>
      <x:c r="J1100" s="57"/>
      <x:c r="K1100" s="57"/>
      <x:c r="L1100" s="57"/>
      <x:c r="M1100" s="57"/>
      <x:c r="N1100" s="56">
        <x:f t="shared" si="43"/>
        <x:v>0</x:v>
      </x:c>
    </x:row>
    <x:row r="1101" spans="1:14">
      <x:c r="A1101" s="57">
        <x:v>64</x:v>
      </x:c>
      <x:c r="C1101" s="115">
        <x:v>11</x:v>
      </x:c>
      <x:c r="D1101" s="21"/>
      <x:c r="E1101" s="209"/>
      <x:c r="F1101"/>
      <x:c r="J1101" s="57"/>
      <x:c r="K1101" s="57"/>
      <x:c r="L1101" s="57"/>
      <x:c r="M1101" s="57"/>
      <x:c r="N1101" s="56">
        <x:f t="shared" si="43"/>
        <x:v>0</x:v>
      </x:c>
    </x:row>
    <x:row r="1102" spans="1:14">
      <x:c r="A1102" s="57">
        <x:v>65</x:v>
      </x:c>
      <x:c r="C1102" s="115">
        <x:v>11</x:v>
      </x:c>
      <x:c r="D1102" s="21"/>
      <x:c r="E1102" s="209"/>
      <x:c r="F1102"/>
      <x:c r="J1102" s="57"/>
      <x:c r="K1102" s="57"/>
      <x:c r="L1102" s="57"/>
      <x:c r="M1102" s="57"/>
      <x:c r="N1102" s="56">
        <x:f t="shared" si="43"/>
        <x:v>0</x:v>
      </x:c>
    </x:row>
    <x:row r="1103" spans="1:14">
      <x:c r="A1103" s="57">
        <x:v>66</x:v>
      </x:c>
      <x:c r="C1103" s="115">
        <x:v>11</x:v>
      </x:c>
      <x:c r="D1103" s="21"/>
      <x:c r="E1103" s="209"/>
      <x:c r="F1103"/>
      <x:c r="J1103" s="57"/>
      <x:c r="K1103" s="57"/>
      <x:c r="L1103" s="57"/>
      <x:c r="M1103" s="57"/>
      <x:c r="N1103" s="56">
        <x:f t="shared" si="43"/>
        <x:v>0</x:v>
      </x:c>
    </x:row>
    <x:row r="1104" spans="1:14">
      <x:c r="A1104" s="57">
        <x:v>67</x:v>
      </x:c>
      <x:c r="C1104" s="115">
        <x:v>11</x:v>
      </x:c>
      <x:c r="D1104" s="21"/>
      <x:c r="E1104" s="209"/>
      <x:c r="F1104"/>
      <x:c r="J1104" s="57"/>
      <x:c r="K1104" s="57"/>
      <x:c r="L1104" s="57"/>
      <x:c r="M1104" s="57"/>
      <x:c r="N1104" s="56">
        <x:f t="shared" ref="N1104:N1137" si="44">SUM(G1104,J1104:M1104)-H1104-I1104</x:f>
        <x:v>0</x:v>
      </x:c>
    </x:row>
    <x:row r="1105" spans="1:14">
      <x:c r="A1105" s="57">
        <x:v>68</x:v>
      </x:c>
      <x:c r="C1105" s="115">
        <x:v>11</x:v>
      </x:c>
      <x:c r="D1105" s="21"/>
      <x:c r="E1105" s="209"/>
      <x:c r="F1105"/>
      <x:c r="J1105" s="57"/>
      <x:c r="K1105" s="57"/>
      <x:c r="L1105" s="57"/>
      <x:c r="M1105" s="57"/>
      <x:c r="N1105" s="56">
        <x:f t="shared" si="44"/>
        <x:v>0</x:v>
      </x:c>
    </x:row>
    <x:row r="1106" spans="1:14">
      <x:c r="A1106" s="57">
        <x:v>69</x:v>
      </x:c>
      <x:c r="C1106" s="115">
        <x:v>11</x:v>
      </x:c>
      <x:c r="D1106" s="679"/>
      <x:c r="E1106" s="680"/>
      <x:c r="F1106" s="127"/>
      <x:c r="G1106" s="128"/>
      <x:c r="H1106" s="128"/>
      <x:c r="J1106" s="57"/>
      <x:c r="K1106" s="57"/>
      <x:c r="L1106" s="57"/>
      <x:c r="M1106" s="57"/>
      <x:c r="N1106" s="56">
        <x:f t="shared" si="44"/>
        <x:v>0</x:v>
      </x:c>
    </x:row>
    <x:row r="1107" spans="1:14">
      <x:c r="A1107" s="57">
        <x:v>70</x:v>
      </x:c>
      <x:c r="C1107" s="115">
        <x:v>11</x:v>
      </x:c>
      <x:c r="D1107" s="679"/>
      <x:c r="E1107" s="680"/>
      <x:c r="F1107" s="127"/>
      <x:c r="G1107" s="128"/>
      <x:c r="H1107" s="128"/>
      <x:c r="J1107" s="57"/>
      <x:c r="K1107" s="57"/>
      <x:c r="L1107" s="57"/>
      <x:c r="M1107" s="57"/>
      <x:c r="N1107" s="56">
        <x:f t="shared" si="44"/>
        <x:v>0</x:v>
      </x:c>
    </x:row>
    <x:row r="1108" spans="1:14">
      <x:c r="A1108" s="57">
        <x:v>71</x:v>
      </x:c>
      <x:c r="C1108" s="115">
        <x:v>11</x:v>
      </x:c>
      <x:c r="D1108" s="679"/>
      <x:c r="E1108" s="680"/>
      <x:c r="F1108" s="127"/>
      <x:c r="G1108" s="128"/>
      <x:c r="H1108" s="128"/>
      <x:c r="J1108" s="57"/>
      <x:c r="K1108" s="57"/>
      <x:c r="L1108" s="57"/>
      <x:c r="M1108" s="57"/>
      <x:c r="N1108" s="56">
        <x:f t="shared" si="44"/>
        <x:v>0</x:v>
      </x:c>
    </x:row>
    <x:row r="1109" spans="1:14">
      <x:c r="A1109" s="57">
        <x:v>72</x:v>
      </x:c>
      <x:c r="C1109" s="115">
        <x:v>11</x:v>
      </x:c>
      <x:c r="D1109" s="679"/>
      <x:c r="E1109" s="680"/>
      <x:c r="F1109" s="127"/>
      <x:c r="G1109" s="128"/>
      <x:c r="H1109" s="128"/>
      <x:c r="J1109" s="57"/>
      <x:c r="K1109" s="57"/>
      <x:c r="L1109" s="57"/>
      <x:c r="M1109" s="57"/>
      <x:c r="N1109" s="56">
        <x:f t="shared" si="44"/>
        <x:v>0</x:v>
      </x:c>
    </x:row>
    <x:row r="1110" spans="1:14">
      <x:c r="A1110" s="57">
        <x:v>73</x:v>
      </x:c>
      <x:c r="C1110" s="115">
        <x:v>11</x:v>
      </x:c>
      <x:c r="D1110" s="679"/>
      <x:c r="E1110" s="680"/>
      <x:c r="F1110" s="127"/>
      <x:c r="G1110" s="128"/>
      <x:c r="H1110" s="128"/>
      <x:c r="J1110" s="57"/>
      <x:c r="K1110" s="57"/>
      <x:c r="L1110" s="57"/>
      <x:c r="M1110" s="57"/>
      <x:c r="N1110" s="56">
        <x:f t="shared" si="44"/>
        <x:v>0</x:v>
      </x:c>
    </x:row>
    <x:row r="1111" spans="1:14">
      <x:c r="A1111" s="57">
        <x:v>74</x:v>
      </x:c>
      <x:c r="C1111" s="115">
        <x:v>11</x:v>
      </x:c>
      <x:c r="D1111" s="679"/>
      <x:c r="E1111" s="680"/>
      <x:c r="F1111" s="127"/>
      <x:c r="G1111" s="128"/>
      <x:c r="H1111" s="128"/>
      <x:c r="J1111" s="57"/>
      <x:c r="K1111" s="57"/>
      <x:c r="L1111" s="57"/>
      <x:c r="M1111" s="57"/>
      <x:c r="N1111" s="56">
        <x:f t="shared" si="44"/>
        <x:v>0</x:v>
      </x:c>
    </x:row>
    <x:row r="1112" spans="1:14">
      <x:c r="A1112" s="57">
        <x:v>75</x:v>
      </x:c>
      <x:c r="C1112" s="115">
        <x:v>11</x:v>
      </x:c>
      <x:c r="D1112" s="679"/>
      <x:c r="E1112" s="680"/>
      <x:c r="F1112" s="127"/>
      <x:c r="G1112" s="128"/>
      <x:c r="H1112" s="128"/>
      <x:c r="J1112" s="57"/>
      <x:c r="K1112" s="57"/>
      <x:c r="L1112" s="57"/>
      <x:c r="M1112" s="57"/>
      <x:c r="N1112" s="56">
        <x:f t="shared" si="44"/>
        <x:v>0</x:v>
      </x:c>
    </x:row>
    <x:row r="1113" spans="1:14">
      <x:c r="A1113" s="57">
        <x:v>76</x:v>
      </x:c>
      <x:c r="C1113" s="115">
        <x:v>11</x:v>
      </x:c>
      <x:c r="D1113" s="679"/>
      <x:c r="E1113" s="680"/>
      <x:c r="F1113" s="127"/>
      <x:c r="G1113" s="128"/>
      <x:c r="H1113" s="128"/>
      <x:c r="J1113" s="57"/>
      <x:c r="K1113" s="57"/>
      <x:c r="L1113" s="57"/>
      <x:c r="M1113" s="57"/>
      <x:c r="N1113" s="56">
        <x:f t="shared" si="44"/>
        <x:v>0</x:v>
      </x:c>
    </x:row>
    <x:row r="1114" spans="1:14">
      <x:c r="A1114" s="57">
        <x:v>77</x:v>
      </x:c>
      <x:c r="C1114" s="115">
        <x:v>11</x:v>
      </x:c>
      <x:c r="D1114" s="679"/>
      <x:c r="E1114" s="680"/>
      <x:c r="F1114" s="127"/>
      <x:c r="G1114" s="128"/>
      <x:c r="H1114" s="128"/>
      <x:c r="J1114" s="57"/>
      <x:c r="K1114" s="57"/>
      <x:c r="L1114" s="57"/>
      <x:c r="M1114" s="57"/>
      <x:c r="N1114" s="56">
        <x:f t="shared" si="44"/>
        <x:v>0</x:v>
      </x:c>
    </x:row>
    <x:row r="1115" spans="1:14">
      <x:c r="A1115" s="57">
        <x:v>78</x:v>
      </x:c>
      <x:c r="C1115" s="115">
        <x:v>11</x:v>
      </x:c>
      <x:c r="D1115" s="680"/>
      <x:c r="E1115" s="680"/>
      <x:c r="F1115" s="127"/>
      <x:c r="G1115" s="128"/>
      <x:c r="H1115" s="128"/>
      <x:c r="J1115" s="57"/>
      <x:c r="K1115" s="57"/>
      <x:c r="L1115" s="57"/>
      <x:c r="M1115" s="57"/>
      <x:c r="N1115" s="56">
        <x:f t="shared" si="44"/>
        <x:v>0</x:v>
      </x:c>
    </x:row>
    <x:row r="1116" spans="1:14">
      <x:c r="A1116" s="57">
        <x:v>79</x:v>
      </x:c>
      <x:c r="C1116" s="115">
        <x:v>11</x:v>
      </x:c>
      <x:c r="D1116" s="680"/>
      <x:c r="E1116" s="680"/>
      <x:c r="F1116" s="127"/>
      <x:c r="G1116" s="128"/>
      <x:c r="H1116" s="128"/>
      <x:c r="J1116" s="57"/>
      <x:c r="K1116" s="57"/>
      <x:c r="L1116" s="57"/>
      <x:c r="M1116" s="57"/>
      <x:c r="N1116" s="56">
        <x:f t="shared" si="44"/>
        <x:v>0</x:v>
      </x:c>
    </x:row>
    <x:row r="1117" spans="1:14">
      <x:c r="A1117" s="57">
        <x:v>80</x:v>
      </x:c>
      <x:c r="C1117" s="115">
        <x:v>11</x:v>
      </x:c>
      <x:c r="D1117" s="680"/>
      <x:c r="E1117" s="680"/>
      <x:c r="F1117" s="127"/>
      <x:c r="G1117" s="128"/>
      <x:c r="H1117" s="128"/>
      <x:c r="J1117" s="57"/>
      <x:c r="K1117" s="57"/>
      <x:c r="L1117" s="57"/>
      <x:c r="M1117" s="57"/>
      <x:c r="N1117" s="56">
        <x:f t="shared" si="44"/>
        <x:v>0</x:v>
      </x:c>
    </x:row>
    <x:row r="1118" spans="1:14">
      <x:c r="A1118" s="57">
        <x:v>81</x:v>
      </x:c>
      <x:c r="C1118" s="115">
        <x:v>11</x:v>
      </x:c>
      <x:c r="D1118" s="680"/>
      <x:c r="E1118" s="680"/>
      <x:c r="F1118" s="127"/>
      <x:c r="G1118" s="128"/>
      <x:c r="H1118" s="128"/>
      <x:c r="J1118" s="57"/>
      <x:c r="K1118" s="57"/>
      <x:c r="L1118" s="57"/>
      <x:c r="M1118" s="57"/>
      <x:c r="N1118" s="56">
        <x:f t="shared" si="44"/>
        <x:v>0</x:v>
      </x:c>
    </x:row>
    <x:row r="1119" spans="1:14">
      <x:c r="A1119" s="57">
        <x:v>82</x:v>
      </x:c>
      <x:c r="C1119" s="115">
        <x:v>11</x:v>
      </x:c>
      <x:c r="D1119" s="680"/>
      <x:c r="E1119" s="680"/>
      <x:c r="F1119" s="127"/>
      <x:c r="G1119" s="128"/>
      <x:c r="H1119" s="128"/>
      <x:c r="J1119" s="57"/>
      <x:c r="K1119" s="57"/>
      <x:c r="L1119" s="57"/>
      <x:c r="M1119" s="57"/>
      <x:c r="N1119" s="56">
        <x:f t="shared" si="44"/>
        <x:v>0</x:v>
      </x:c>
    </x:row>
    <x:row r="1120" spans="1:14">
      <x:c r="A1120" s="57">
        <x:v>83</x:v>
      </x:c>
      <x:c r="C1120" s="115">
        <x:v>11</x:v>
      </x:c>
      <x:c r="D1120" s="209"/>
      <x:c r="E1120" s="209"/>
      <x:c r="F1120"/>
      <x:c r="J1120" s="57"/>
      <x:c r="K1120" s="57"/>
      <x:c r="L1120" s="57"/>
      <x:c r="M1120" s="57"/>
      <x:c r="N1120" s="56">
        <x:f t="shared" si="44"/>
        <x:v>0</x:v>
      </x:c>
    </x:row>
    <x:row r="1121" spans="1:14">
      <x:c r="A1121" s="57">
        <x:v>84</x:v>
      </x:c>
      <x:c r="C1121" s="115">
        <x:v>11</x:v>
      </x:c>
      <x:c r="D1121" s="209"/>
      <x:c r="E1121" s="209"/>
      <x:c r="F1121"/>
      <x:c r="J1121" s="57"/>
      <x:c r="K1121" s="57"/>
      <x:c r="L1121" s="57"/>
      <x:c r="M1121" s="57"/>
      <x:c r="N1121" s="56">
        <x:f t="shared" si="44"/>
        <x:v>0</x:v>
      </x:c>
    </x:row>
    <x:row r="1122" spans="1:14">
      <x:c r="A1122" s="57">
        <x:v>85</x:v>
      </x:c>
      <x:c r="C1122" s="115">
        <x:v>11</x:v>
      </x:c>
      <x:c r="D1122" s="209"/>
      <x:c r="E1122" s="209"/>
      <x:c r="F1122"/>
      <x:c r="J1122" s="57"/>
      <x:c r="K1122" s="57"/>
      <x:c r="L1122" s="57"/>
      <x:c r="M1122" s="57"/>
      <x:c r="N1122" s="56">
        <x:f t="shared" si="44"/>
        <x:v>0</x:v>
      </x:c>
    </x:row>
    <x:row r="1123" spans="1:14">
      <x:c r="A1123" s="57">
        <x:v>86</x:v>
      </x:c>
      <x:c r="C1123" s="115">
        <x:v>11</x:v>
      </x:c>
      <x:c r="D1123" s="209"/>
      <x:c r="E1123" s="209"/>
      <x:c r="F1123"/>
      <x:c r="J1123" s="57"/>
      <x:c r="K1123" s="57"/>
      <x:c r="L1123" s="57"/>
      <x:c r="M1123" s="57"/>
      <x:c r="N1123" s="56">
        <x:f t="shared" si="44"/>
        <x:v>0</x:v>
      </x:c>
    </x:row>
    <x:row r="1124" spans="1:14">
      <x:c r="A1124" s="57">
        <x:v>87</x:v>
      </x:c>
      <x:c r="C1124" s="115">
        <x:v>11</x:v>
      </x:c>
      <x:c r="D1124" s="209"/>
      <x:c r="E1124" s="209"/>
      <x:c r="F1124"/>
      <x:c r="J1124" s="57"/>
      <x:c r="K1124" s="57"/>
      <x:c r="L1124" s="57"/>
      <x:c r="M1124" s="57"/>
      <x:c r="N1124" s="56">
        <x:f t="shared" si="44"/>
        <x:v>0</x:v>
      </x:c>
    </x:row>
    <x:row r="1125" spans="1:14">
      <x:c r="A1125" s="57">
        <x:v>88</x:v>
      </x:c>
      <x:c r="C1125" s="115">
        <x:v>11</x:v>
      </x:c>
      <x:c r="D1125" s="209"/>
      <x:c r="E1125" s="209"/>
      <x:c r="F1125"/>
      <x:c r="J1125" s="57"/>
      <x:c r="K1125" s="57"/>
      <x:c r="L1125" s="57"/>
      <x:c r="M1125" s="57"/>
      <x:c r="N1125" s="56">
        <x:f t="shared" si="44"/>
        <x:v>0</x:v>
      </x:c>
    </x:row>
    <x:row r="1126" spans="1:14">
      <x:c r="A1126" s="57">
        <x:v>89</x:v>
      </x:c>
      <x:c r="C1126" s="115">
        <x:v>11</x:v>
      </x:c>
      <x:c r="D1126" s="209"/>
      <x:c r="E1126" s="209"/>
      <x:c r="F1126"/>
      <x:c r="J1126" s="57"/>
      <x:c r="K1126" s="57"/>
      <x:c r="L1126" s="57"/>
      <x:c r="M1126" s="57"/>
      <x:c r="N1126" s="56">
        <x:f t="shared" si="44"/>
        <x:v>0</x:v>
      </x:c>
    </x:row>
    <x:row r="1127" spans="1:14">
      <x:c r="A1127" s="57">
        <x:v>90</x:v>
      </x:c>
      <x:c r="C1127" s="115">
        <x:v>11</x:v>
      </x:c>
      <x:c r="D1127" s="209"/>
      <x:c r="E1127" s="209"/>
      <x:c r="F1127"/>
      <x:c r="J1127" s="57"/>
      <x:c r="K1127" s="57"/>
      <x:c r="L1127" s="57"/>
      <x:c r="M1127" s="57"/>
      <x:c r="N1127" s="56">
        <x:f t="shared" si="44"/>
        <x:v>0</x:v>
      </x:c>
    </x:row>
    <x:row r="1128" spans="1:14">
      <x:c r="A1128" s="57">
        <x:v>91</x:v>
      </x:c>
      <x:c r="C1128" s="115">
        <x:v>11</x:v>
      </x:c>
      <x:c r="D1128" s="209"/>
      <x:c r="E1128" s="209"/>
      <x:c r="F1128"/>
      <x:c r="J1128" s="57"/>
      <x:c r="K1128" s="57"/>
      <x:c r="L1128" s="57"/>
      <x:c r="M1128" s="57"/>
      <x:c r="N1128" s="56">
        <x:f t="shared" si="44"/>
        <x:v>0</x:v>
      </x:c>
    </x:row>
    <x:row r="1129" spans="1:14">
      <x:c r="A1129" s="57">
        <x:v>92</x:v>
      </x:c>
      <x:c r="C1129" s="115">
        <x:v>11</x:v>
      </x:c>
      <x:c r="D1129" s="209"/>
      <x:c r="E1129" s="209"/>
      <x:c r="F1129"/>
      <x:c r="J1129" s="57"/>
      <x:c r="K1129" s="57"/>
      <x:c r="L1129" s="57"/>
      <x:c r="M1129" s="57"/>
      <x:c r="N1129" s="56">
        <x:f t="shared" si="44"/>
        <x:v>0</x:v>
      </x:c>
    </x:row>
    <x:row r="1130" spans="1:14">
      <x:c r="A1130" s="57">
        <x:v>93</x:v>
      </x:c>
      <x:c r="C1130" s="115">
        <x:v>11</x:v>
      </x:c>
      <x:c r="D1130" s="209"/>
      <x:c r="E1130" s="209"/>
      <x:c r="F1130"/>
      <x:c r="J1130" s="57"/>
      <x:c r="K1130" s="57"/>
      <x:c r="L1130" s="57"/>
      <x:c r="M1130" s="57"/>
      <x:c r="N1130" s="56">
        <x:f t="shared" si="44"/>
        <x:v>0</x:v>
      </x:c>
    </x:row>
    <x:row r="1131" spans="1:14">
      <x:c r="A1131" s="57">
        <x:v>94</x:v>
      </x:c>
      <x:c r="C1131" s="115">
        <x:v>11</x:v>
      </x:c>
      <x:c r="D1131" s="209"/>
      <x:c r="E1131" s="209"/>
      <x:c r="F1131"/>
      <x:c r="J1131" s="57"/>
      <x:c r="K1131" s="57"/>
      <x:c r="L1131" s="57"/>
      <x:c r="M1131" s="57"/>
      <x:c r="N1131" s="56">
        <x:f t="shared" si="44"/>
        <x:v>0</x:v>
      </x:c>
    </x:row>
    <x:row r="1132" spans="1:14">
      <x:c r="A1132" s="57">
        <x:v>95</x:v>
      </x:c>
      <x:c r="C1132" s="115">
        <x:v>11</x:v>
      </x:c>
      <x:c r="D1132" s="209"/>
      <x:c r="E1132" s="209"/>
      <x:c r="F1132"/>
      <x:c r="J1132" s="57"/>
      <x:c r="K1132" s="57"/>
      <x:c r="L1132" s="57"/>
      <x:c r="M1132" s="57"/>
      <x:c r="N1132" s="56">
        <x:f t="shared" si="44"/>
        <x:v>0</x:v>
      </x:c>
    </x:row>
    <x:row r="1133" spans="1:14">
      <x:c r="A1133" s="57">
        <x:v>96</x:v>
      </x:c>
      <x:c r="C1133" s="115">
        <x:v>11</x:v>
      </x:c>
      <x:c r="D1133" s="209"/>
      <x:c r="E1133" s="209"/>
      <x:c r="F1133"/>
      <x:c r="J1133" s="57"/>
      <x:c r="K1133" s="57"/>
      <x:c r="L1133" s="57"/>
      <x:c r="M1133" s="57"/>
      <x:c r="N1133" s="56">
        <x:f t="shared" si="44"/>
        <x:v>0</x:v>
      </x:c>
    </x:row>
    <x:row r="1134" spans="1:14">
      <x:c r="A1134" s="57">
        <x:v>97</x:v>
      </x:c>
      <x:c r="C1134" s="115">
        <x:v>11</x:v>
      </x:c>
      <x:c r="D1134" s="209"/>
      <x:c r="E1134" s="209"/>
      <x:c r="F1134"/>
      <x:c r="J1134" s="57"/>
      <x:c r="K1134" s="57"/>
      <x:c r="L1134" s="57"/>
      <x:c r="M1134" s="57"/>
      <x:c r="N1134" s="56">
        <x:f t="shared" si="44"/>
        <x:v>0</x:v>
      </x:c>
    </x:row>
    <x:row r="1135" spans="1:14">
      <x:c r="A1135" s="57">
        <x:v>98</x:v>
      </x:c>
      <x:c r="C1135" s="115">
        <x:v>11</x:v>
      </x:c>
      <x:c r="D1135" s="209"/>
      <x:c r="E1135" s="209"/>
      <x:c r="F1135"/>
      <x:c r="J1135" s="57"/>
      <x:c r="K1135" s="57"/>
      <x:c r="L1135" s="57"/>
      <x:c r="M1135" s="57"/>
      <x:c r="N1135" s="56">
        <x:f t="shared" si="44"/>
        <x:v>0</x:v>
      </x:c>
    </x:row>
    <x:row r="1136" spans="1:14">
      <x:c r="A1136" s="57">
        <x:v>99</x:v>
      </x:c>
      <x:c r="C1136" s="115">
        <x:v>11</x:v>
      </x:c>
      <x:c r="D1136" s="209"/>
      <x:c r="E1136" s="209"/>
      <x:c r="F1136"/>
      <x:c r="J1136" s="57"/>
      <x:c r="K1136" s="57"/>
      <x:c r="L1136" s="57"/>
      <x:c r="M1136" s="57"/>
      <x:c r="N1136" s="56">
        <x:f t="shared" si="44"/>
        <x:v>0</x:v>
      </x:c>
    </x:row>
    <x:row r="1137" spans="1:14">
      <x:c r="A1137" s="57">
        <x:v>100</x:v>
      </x:c>
      <x:c r="C1137" s="115">
        <x:v>11</x:v>
      </x:c>
      <x:c r="D1137" s="209"/>
      <x:c r="E1137" s="209"/>
      <x:c r="F1137"/>
      <x:c r="J1137" s="57"/>
      <x:c r="K1137" s="57"/>
      <x:c r="L1137" s="57"/>
      <x:c r="M1137" s="57"/>
      <x:c r="N1137" s="56">
        <x:f t="shared" si="44"/>
        <x:v>0</x:v>
      </x:c>
    </x:row>
    <x:row r="1138" spans="1:14" ht="17.25" thickBot="1">
      <x:c r="C1138" s="86"/>
      <x:c r="D1138" s="86"/>
      <x:c r="E1138" s="87" t="s">
        <x:v>117</x:v>
      </x:c>
      <x:c r="F1138" s="268"/>
      <x:c r="G1138" s="269">
        <x:f t="shared" ref="G1138:N1138" si="45">SUM(G1038:G1137)</x:f>
        <x:v>0</x:v>
      </x:c>
      <x:c r="H1138" s="269">
        <x:f t="shared" si="45"/>
        <x:v>0</x:v>
      </x:c>
      <x:c r="I1138" s="269">
        <x:f t="shared" si="45"/>
        <x:v>0</x:v>
      </x:c>
      <x:c r="J1138" s="269">
        <x:f t="shared" si="45"/>
        <x:v>0</x:v>
      </x:c>
      <x:c r="K1138" s="269">
        <x:f t="shared" si="45"/>
        <x:v>0</x:v>
      </x:c>
      <x:c r="L1138" s="269">
        <x:f t="shared" si="45"/>
        <x:v>0</x:v>
      </x:c>
      <x:c r="M1138" s="269">
        <x:f t="shared" si="45"/>
        <x:v>0</x:v>
      </x:c>
      <x:c r="N1138" s="89">
        <x:f t="shared" si="45"/>
        <x:v>0</x:v>
      </x:c>
    </x:row>
    <x:row r="1139" spans="1:14"/>
    <x:row r="1140" spans="1:14" ht="17.25" thickBot="1"/>
    <x:row r="1141" spans="1:14">
      <x:c r="C1141" s="84" t="s">
        <x:v>120</x:v>
      </x:c>
      <x:c r="D1141" s="84" t="s">
        <x:v>5</x:v>
      </x:c>
      <x:c r="E1141" s="84" t="s">
        <x:v>7</x:v>
      </x:c>
      <x:c r="F1141" s="84"/>
      <x:c r="G1141" s="82" t="s">
        <x:v>142</x:v>
      </x:c>
      <x:c r="H1141" s="82" t="s">
        <x:v>142</x:v>
      </x:c>
      <x:c r="I1141" s="82" t="s">
        <x:v>142</x:v>
      </x:c>
      <x:c r="J1141" s="82" t="s">
        <x:v>142</x:v>
      </x:c>
      <x:c r="K1141" s="82" t="s">
        <x:v>150</x:v>
      </x:c>
      <x:c r="L1141" s="82" t="s">
        <x:v>151</x:v>
      </x:c>
      <x:c r="M1141" s="82" t="s">
        <x:v>152</x:v>
      </x:c>
      <x:c r="N1141" s="82" t="s">
        <x:v>153</x:v>
      </x:c>
    </x:row>
    <x:row r="1142" spans="1:14">
      <x:c r="A1142" s="57">
        <x:v>1</x:v>
      </x:c>
      <x:c r="C1142" s="115">
        <x:v>12</x:v>
      </x:c>
      <x:c r="D1142" s="21"/>
      <x:c r="E1142" s="21"/>
      <x:c r="F1142" s="21"/>
      <x:c r="I1142" s="128"/>
      <x:c r="J1142" s="128"/>
      <x:c r="K1142" s="128"/>
      <x:c r="L1142" s="128"/>
      <x:c r="M1142" s="23"/>
      <x:c r="N1142" s="56">
        <x:f t="shared" ref="N1142" si="46">SUM(G1142,J1142:M1142)-H1142-I1142</x:f>
        <x:v>0</x:v>
      </x:c>
    </x:row>
    <x:row r="1143" spans="1:14">
      <x:c r="A1143" s="57">
        <x:v>2</x:v>
      </x:c>
      <x:c r="C1143" s="115">
        <x:v>12</x:v>
      </x:c>
      <x:c r="D1143" s="21"/>
      <x:c r="E1143" s="20"/>
      <x:c r="F1143" s="20"/>
      <x:c r="I1143" s="128"/>
      <x:c r="J1143" s="128"/>
      <x:c r="K1143" s="23"/>
      <x:c r="L1143" s="128"/>
      <x:c r="M1143" s="37"/>
      <x:c r="N1143" s="56">
        <x:f>SUM(G1143,J1143:M1143)-H1143-I1143</x:f>
        <x:v>0</x:v>
      </x:c>
    </x:row>
    <x:row r="1144" spans="1:14">
      <x:c r="A1144" s="57">
        <x:v>3</x:v>
      </x:c>
      <x:c r="C1144" s="115">
        <x:v>12</x:v>
      </x:c>
      <x:c r="D1144" s="21"/>
      <x:c r="E1144" s="20"/>
      <x:c r="F1144" s="20"/>
      <x:c r="I1144" s="128"/>
      <x:c r="J1144" s="128"/>
      <x:c r="K1144" s="23"/>
      <x:c r="L1144" s="128"/>
      <x:c r="M1144" s="37"/>
      <x:c r="N1144" s="56">
        <x:f t="shared" ref="N1144:N1207" si="47">SUM(G1144,J1144:M1144)-H1144-I1144</x:f>
        <x:v>0</x:v>
      </x:c>
    </x:row>
    <x:row r="1145" spans="1:14">
      <x:c r="A1145" s="57">
        <x:v>4</x:v>
      </x:c>
      <x:c r="C1145" s="115">
        <x:v>12</x:v>
      </x:c>
      <x:c r="D1145" s="21"/>
      <x:c r="E1145" s="20"/>
      <x:c r="F1145" s="20"/>
      <x:c r="I1145" s="128"/>
      <x:c r="J1145" s="128"/>
      <x:c r="K1145" s="23"/>
      <x:c r="L1145" s="128"/>
      <x:c r="M1145" s="37"/>
      <x:c r="N1145" s="56">
        <x:f t="shared" si="47"/>
        <x:v>0</x:v>
      </x:c>
    </x:row>
    <x:row r="1146" spans="1:14">
      <x:c r="A1146" s="57">
        <x:v>5</x:v>
      </x:c>
      <x:c r="C1146" s="115">
        <x:v>12</x:v>
      </x:c>
      <x:c r="D1146" s="21"/>
      <x:c r="E1146" s="20"/>
      <x:c r="F1146" s="20"/>
      <x:c r="I1146" s="128"/>
      <x:c r="J1146" s="128"/>
      <x:c r="K1146" s="23"/>
      <x:c r="L1146" s="128"/>
      <x:c r="M1146" s="37"/>
      <x:c r="N1146" s="56">
        <x:f t="shared" si="47"/>
        <x:v>0</x:v>
      </x:c>
    </x:row>
    <x:row r="1147" spans="1:14">
      <x:c r="A1147" s="57">
        <x:v>6</x:v>
      </x:c>
      <x:c r="C1147" s="115">
        <x:v>12</x:v>
      </x:c>
      <x:c r="D1147" s="21"/>
      <x:c r="E1147" s="209"/>
      <x:c r="F1147"/>
      <x:c r="I1147" s="128"/>
      <x:c r="J1147" s="128"/>
      <x:c r="K1147" s="23"/>
      <x:c r="L1147" s="128"/>
      <x:c r="M1147" s="37"/>
      <x:c r="N1147" s="56">
        <x:f t="shared" si="47"/>
        <x:v>0</x:v>
      </x:c>
    </x:row>
    <x:row r="1148" spans="1:14">
      <x:c r="A1148" s="57">
        <x:v>7</x:v>
      </x:c>
      <x:c r="C1148" s="115">
        <x:v>12</x:v>
      </x:c>
      <x:c r="D1148" s="21"/>
      <x:c r="E1148" s="209"/>
      <x:c r="F1148"/>
      <x:c r="I1148" s="128"/>
      <x:c r="J1148" s="128"/>
      <x:c r="K1148" s="23"/>
      <x:c r="L1148" s="128"/>
      <x:c r="M1148" s="37"/>
      <x:c r="N1148" s="56">
        <x:f t="shared" si="47"/>
        <x:v>0</x:v>
      </x:c>
    </x:row>
    <x:row r="1149" spans="1:14">
      <x:c r="A1149" s="57">
        <x:v>8</x:v>
      </x:c>
      <x:c r="C1149" s="115">
        <x:v>12</x:v>
      </x:c>
      <x:c r="D1149" s="21"/>
      <x:c r="E1149" s="209"/>
      <x:c r="F1149"/>
      <x:c r="I1149" s="128"/>
      <x:c r="J1149" s="128"/>
      <x:c r="K1149" s="23"/>
      <x:c r="L1149" s="128"/>
      <x:c r="M1149" s="681"/>
      <x:c r="N1149" s="56">
        <x:f t="shared" si="47"/>
        <x:v>0</x:v>
      </x:c>
    </x:row>
    <x:row r="1150" spans="1:14">
      <x:c r="A1150" s="57">
        <x:v>9</x:v>
      </x:c>
      <x:c r="C1150" s="115">
        <x:v>12</x:v>
      </x:c>
      <x:c r="D1150" s="21"/>
      <x:c r="E1150" s="209"/>
      <x:c r="F1150"/>
      <x:c r="I1150" s="128"/>
      <x:c r="J1150" s="128"/>
      <x:c r="K1150" s="23"/>
      <x:c r="L1150" s="128"/>
      <x:c r="M1150" s="681"/>
      <x:c r="N1150" s="56">
        <x:f t="shared" si="47"/>
        <x:v>0</x:v>
      </x:c>
    </x:row>
    <x:row r="1151" spans="1:14">
      <x:c r="A1151" s="57">
        <x:v>10</x:v>
      </x:c>
      <x:c r="C1151" s="115">
        <x:v>12</x:v>
      </x:c>
      <x:c r="D1151" s="21"/>
      <x:c r="E1151" s="209"/>
      <x:c r="F1151"/>
      <x:c r="I1151" s="128"/>
      <x:c r="J1151" s="128"/>
      <x:c r="K1151" s="23"/>
      <x:c r="L1151" s="128"/>
      <x:c r="M1151" s="681"/>
      <x:c r="N1151" s="56">
        <x:f t="shared" si="47"/>
        <x:v>0</x:v>
      </x:c>
    </x:row>
    <x:row r="1152" spans="1:14">
      <x:c r="A1152" s="57">
        <x:v>11</x:v>
      </x:c>
      <x:c r="C1152" s="115">
        <x:v>12</x:v>
      </x:c>
      <x:c r="D1152" s="21"/>
      <x:c r="E1152" s="209"/>
      <x:c r="F1152"/>
      <x:c r="I1152" s="128"/>
      <x:c r="J1152" s="128"/>
      <x:c r="K1152" s="23"/>
      <x:c r="L1152" s="128"/>
      <x:c r="M1152" s="681"/>
      <x:c r="N1152" s="56">
        <x:f t="shared" si="47"/>
        <x:v>0</x:v>
      </x:c>
    </x:row>
    <x:row r="1153" spans="1:14">
      <x:c r="A1153" s="57">
        <x:v>12</x:v>
      </x:c>
      <x:c r="C1153" s="115">
        <x:v>12</x:v>
      </x:c>
      <x:c r="D1153" s="21"/>
      <x:c r="E1153" s="209"/>
      <x:c r="F1153"/>
      <x:c r="I1153" s="128"/>
      <x:c r="J1153" s="128"/>
      <x:c r="K1153" s="23"/>
      <x:c r="L1153" s="128"/>
      <x:c r="M1153" s="681"/>
      <x:c r="N1153" s="56">
        <x:f t="shared" si="47"/>
        <x:v>0</x:v>
      </x:c>
    </x:row>
    <x:row r="1154" spans="1:14">
      <x:c r="A1154" s="57">
        <x:v>13</x:v>
      </x:c>
      <x:c r="C1154" s="115">
        <x:v>12</x:v>
      </x:c>
      <x:c r="D1154" s="21"/>
      <x:c r="E1154" s="209"/>
      <x:c r="F1154"/>
      <x:c r="I1154" s="128"/>
      <x:c r="J1154" s="128"/>
      <x:c r="K1154" s="23"/>
      <x:c r="L1154" s="128"/>
      <x:c r="M1154" s="681"/>
      <x:c r="N1154" s="56">
        <x:f t="shared" si="47"/>
        <x:v>0</x:v>
      </x:c>
    </x:row>
    <x:row r="1155" spans="1:14">
      <x:c r="A1155" s="57">
        <x:v>14</x:v>
      </x:c>
      <x:c r="C1155" s="115">
        <x:v>12</x:v>
      </x:c>
      <x:c r="D1155" s="21"/>
      <x:c r="E1155" s="209"/>
      <x:c r="F1155"/>
      <x:c r="I1155" s="128"/>
      <x:c r="J1155" s="128"/>
      <x:c r="K1155" s="23"/>
      <x:c r="L1155" s="128"/>
      <x:c r="M1155" s="681"/>
      <x:c r="N1155" s="56">
        <x:f t="shared" si="47"/>
        <x:v>0</x:v>
      </x:c>
    </x:row>
    <x:row r="1156" spans="1:14">
      <x:c r="A1156" s="57">
        <x:v>15</x:v>
      </x:c>
      <x:c r="C1156" s="115">
        <x:v>12</x:v>
      </x:c>
      <x:c r="D1156" s="21"/>
      <x:c r="E1156" s="209"/>
      <x:c r="F1156"/>
      <x:c r="I1156" s="128"/>
      <x:c r="J1156" s="128"/>
      <x:c r="K1156" s="23"/>
      <x:c r="L1156" s="128"/>
      <x:c r="M1156" s="681"/>
      <x:c r="N1156" s="56">
        <x:f t="shared" si="47"/>
        <x:v>0</x:v>
      </x:c>
    </x:row>
    <x:row r="1157" spans="1:14">
      <x:c r="A1157" s="57">
        <x:v>16</x:v>
      </x:c>
      <x:c r="C1157" s="115">
        <x:v>12</x:v>
      </x:c>
      <x:c r="D1157" s="21"/>
      <x:c r="E1157" s="209"/>
      <x:c r="F1157"/>
      <x:c r="I1157" s="128"/>
      <x:c r="J1157" s="128"/>
      <x:c r="K1157" s="23"/>
      <x:c r="L1157" s="128"/>
      <x:c r="M1157" s="681"/>
      <x:c r="N1157" s="56">
        <x:f t="shared" si="47"/>
        <x:v>0</x:v>
      </x:c>
    </x:row>
    <x:row r="1158" spans="1:14">
      <x:c r="A1158" s="57">
        <x:v>17</x:v>
      </x:c>
      <x:c r="C1158" s="115">
        <x:v>12</x:v>
      </x:c>
      <x:c r="D1158" s="21"/>
      <x:c r="E1158" s="209"/>
      <x:c r="F1158"/>
      <x:c r="I1158" s="128"/>
      <x:c r="J1158" s="128"/>
      <x:c r="K1158" s="23"/>
      <x:c r="L1158" s="128"/>
      <x:c r="M1158" s="681"/>
      <x:c r="N1158" s="56">
        <x:f t="shared" si="47"/>
        <x:v>0</x:v>
      </x:c>
    </x:row>
    <x:row r="1159" spans="1:14">
      <x:c r="A1159" s="57">
        <x:v>18</x:v>
      </x:c>
      <x:c r="C1159" s="115">
        <x:v>12</x:v>
      </x:c>
      <x:c r="D1159" s="21"/>
      <x:c r="E1159" s="209"/>
      <x:c r="F1159"/>
      <x:c r="I1159" s="128"/>
      <x:c r="J1159" s="128"/>
      <x:c r="K1159" s="23"/>
      <x:c r="L1159" s="128"/>
      <x:c r="M1159" s="681"/>
      <x:c r="N1159" s="56">
        <x:f t="shared" si="47"/>
        <x:v>0</x:v>
      </x:c>
    </x:row>
    <x:row r="1160" spans="1:14">
      <x:c r="A1160" s="57">
        <x:v>19</x:v>
      </x:c>
      <x:c r="C1160" s="115">
        <x:v>12</x:v>
      </x:c>
      <x:c r="D1160" s="21"/>
      <x:c r="E1160" s="209"/>
      <x:c r="F1160"/>
      <x:c r="I1160" s="128"/>
      <x:c r="J1160" s="128"/>
      <x:c r="K1160" s="23"/>
      <x:c r="L1160" s="128"/>
      <x:c r="M1160" s="681"/>
      <x:c r="N1160" s="56">
        <x:f t="shared" si="47"/>
        <x:v>0</x:v>
      </x:c>
    </x:row>
    <x:row r="1161" spans="1:14">
      <x:c r="A1161" s="57">
        <x:v>20</x:v>
      </x:c>
      <x:c r="C1161" s="115">
        <x:v>12</x:v>
      </x:c>
      <x:c r="D1161" s="21"/>
      <x:c r="E1161" s="209"/>
      <x:c r="F1161"/>
      <x:c r="I1161" s="128"/>
      <x:c r="J1161" s="128"/>
      <x:c r="K1161" s="23"/>
      <x:c r="L1161" s="128"/>
      <x:c r="M1161" s="681"/>
      <x:c r="N1161" s="56">
        <x:f t="shared" si="47"/>
        <x:v>0</x:v>
      </x:c>
    </x:row>
    <x:row r="1162" spans="1:14">
      <x:c r="A1162" s="57">
        <x:v>21</x:v>
      </x:c>
      <x:c r="C1162" s="115">
        <x:v>12</x:v>
      </x:c>
      <x:c r="D1162" s="21"/>
      <x:c r="E1162" s="209"/>
      <x:c r="F1162"/>
      <x:c r="I1162" s="128"/>
      <x:c r="J1162" s="128"/>
      <x:c r="K1162" s="23"/>
      <x:c r="L1162" s="128"/>
      <x:c r="M1162" s="681"/>
      <x:c r="N1162" s="56">
        <x:f t="shared" si="47"/>
        <x:v>0</x:v>
      </x:c>
    </x:row>
    <x:row r="1163" spans="1:14">
      <x:c r="A1163" s="57">
        <x:v>22</x:v>
      </x:c>
      <x:c r="C1163" s="115">
        <x:v>12</x:v>
      </x:c>
      <x:c r="D1163" s="21"/>
      <x:c r="E1163" s="209"/>
      <x:c r="F1163"/>
      <x:c r="I1163" s="128"/>
      <x:c r="J1163" s="128"/>
      <x:c r="K1163" s="23"/>
      <x:c r="L1163" s="128"/>
      <x:c r="M1163" s="681"/>
      <x:c r="N1163" s="56">
        <x:f t="shared" si="47"/>
        <x:v>0</x:v>
      </x:c>
    </x:row>
    <x:row r="1164" spans="1:14">
      <x:c r="A1164" s="57">
        <x:v>23</x:v>
      </x:c>
      <x:c r="C1164" s="115">
        <x:v>12</x:v>
      </x:c>
      <x:c r="D1164" s="21"/>
      <x:c r="E1164" s="209"/>
      <x:c r="F1164"/>
      <x:c r="I1164" s="128"/>
      <x:c r="J1164" s="128"/>
      <x:c r="K1164" s="23"/>
      <x:c r="L1164" s="128"/>
      <x:c r="M1164" s="681"/>
      <x:c r="N1164" s="56">
        <x:f t="shared" si="47"/>
        <x:v>0</x:v>
      </x:c>
    </x:row>
    <x:row r="1165" spans="1:14">
      <x:c r="A1165" s="57">
        <x:v>24</x:v>
      </x:c>
      <x:c r="C1165" s="115">
        <x:v>12</x:v>
      </x:c>
      <x:c r="D1165" s="21"/>
      <x:c r="E1165" s="209"/>
      <x:c r="F1165"/>
      <x:c r="I1165" s="128"/>
      <x:c r="J1165" s="128"/>
      <x:c r="K1165" s="23"/>
      <x:c r="L1165" s="128"/>
      <x:c r="M1165" s="681"/>
      <x:c r="N1165" s="56">
        <x:f t="shared" si="47"/>
        <x:v>0</x:v>
      </x:c>
    </x:row>
    <x:row r="1166" spans="1:14">
      <x:c r="A1166" s="57">
        <x:v>25</x:v>
      </x:c>
      <x:c r="C1166" s="115">
        <x:v>12</x:v>
      </x:c>
      <x:c r="D1166" s="21"/>
      <x:c r="E1166" s="209"/>
      <x:c r="F1166"/>
      <x:c r="I1166" s="128"/>
      <x:c r="J1166" s="128"/>
      <x:c r="K1166" s="23"/>
      <x:c r="L1166" s="128"/>
      <x:c r="M1166" s="681"/>
      <x:c r="N1166" s="56">
        <x:f t="shared" si="47"/>
        <x:v>0</x:v>
      </x:c>
    </x:row>
    <x:row r="1167" spans="1:14">
      <x:c r="A1167" s="57">
        <x:v>26</x:v>
      </x:c>
      <x:c r="C1167" s="115">
        <x:v>12</x:v>
      </x:c>
      <x:c r="D1167" s="21"/>
      <x:c r="E1167" s="209"/>
      <x:c r="F1167"/>
      <x:c r="I1167" s="128"/>
      <x:c r="J1167" s="128"/>
      <x:c r="K1167" s="23"/>
      <x:c r="L1167" s="128"/>
      <x:c r="M1167" s="681"/>
      <x:c r="N1167" s="56">
        <x:f t="shared" si="47"/>
        <x:v>0</x:v>
      </x:c>
    </x:row>
    <x:row r="1168" spans="1:14">
      <x:c r="A1168" s="57">
        <x:v>27</x:v>
      </x:c>
      <x:c r="C1168" s="115">
        <x:v>12</x:v>
      </x:c>
      <x:c r="D1168" s="21"/>
      <x:c r="E1168" s="209"/>
      <x:c r="F1168"/>
      <x:c r="I1168" s="128"/>
      <x:c r="J1168" s="128"/>
      <x:c r="K1168" s="23"/>
      <x:c r="L1168" s="128"/>
      <x:c r="M1168" s="681"/>
      <x:c r="N1168" s="56">
        <x:f t="shared" si="47"/>
        <x:v>0</x:v>
      </x:c>
    </x:row>
    <x:row r="1169" spans="1:14">
      <x:c r="A1169" s="57">
        <x:v>28</x:v>
      </x:c>
      <x:c r="C1169" s="115">
        <x:v>12</x:v>
      </x:c>
      <x:c r="D1169" s="21"/>
      <x:c r="E1169" s="209"/>
      <x:c r="F1169"/>
      <x:c r="I1169" s="128"/>
      <x:c r="J1169" s="128"/>
      <x:c r="K1169" s="23"/>
      <x:c r="L1169" s="128"/>
      <x:c r="M1169" s="681"/>
      <x:c r="N1169" s="56">
        <x:f t="shared" si="47"/>
        <x:v>0</x:v>
      </x:c>
    </x:row>
    <x:row r="1170" spans="1:14">
      <x:c r="A1170" s="57">
        <x:v>29</x:v>
      </x:c>
      <x:c r="C1170" s="115">
        <x:v>12</x:v>
      </x:c>
      <x:c r="D1170" s="21"/>
      <x:c r="E1170" s="209"/>
      <x:c r="F1170"/>
      <x:c r="I1170" s="128"/>
      <x:c r="J1170" s="128"/>
      <x:c r="K1170" s="23"/>
      <x:c r="L1170" s="128"/>
      <x:c r="M1170" s="681"/>
      <x:c r="N1170" s="56">
        <x:f t="shared" si="47"/>
        <x:v>0</x:v>
      </x:c>
    </x:row>
    <x:row r="1171" spans="1:14">
      <x:c r="A1171" s="57">
        <x:v>30</x:v>
      </x:c>
      <x:c r="C1171" s="115">
        <x:v>12</x:v>
      </x:c>
      <x:c r="D1171" s="21"/>
      <x:c r="E1171" s="209"/>
      <x:c r="F1171"/>
      <x:c r="I1171" s="128"/>
      <x:c r="J1171" s="128"/>
      <x:c r="K1171" s="23"/>
      <x:c r="L1171" s="128"/>
      <x:c r="M1171" s="681"/>
      <x:c r="N1171" s="56">
        <x:f t="shared" si="47"/>
        <x:v>0</x:v>
      </x:c>
    </x:row>
    <x:row r="1172" spans="1:14">
      <x:c r="A1172" s="57">
        <x:v>31</x:v>
      </x:c>
      <x:c r="C1172" s="115">
        <x:v>12</x:v>
      </x:c>
      <x:c r="D1172" s="21"/>
      <x:c r="E1172" s="209"/>
      <x:c r="F1172"/>
      <x:c r="I1172" s="128"/>
      <x:c r="J1172" s="128"/>
      <x:c r="K1172" s="23"/>
      <x:c r="L1172" s="128"/>
      <x:c r="M1172" s="681"/>
      <x:c r="N1172" s="56">
        <x:f t="shared" si="47"/>
        <x:v>0</x:v>
      </x:c>
    </x:row>
    <x:row r="1173" spans="1:14">
      <x:c r="A1173" s="57">
        <x:v>32</x:v>
      </x:c>
      <x:c r="C1173" s="115">
        <x:v>12</x:v>
      </x:c>
      <x:c r="D1173" s="21"/>
      <x:c r="E1173" s="209"/>
      <x:c r="F1173"/>
      <x:c r="I1173" s="128"/>
      <x:c r="J1173" s="128"/>
      <x:c r="K1173" s="23"/>
      <x:c r="L1173" s="128"/>
      <x:c r="M1173" s="681"/>
      <x:c r="N1173" s="56">
        <x:f t="shared" si="47"/>
        <x:v>0</x:v>
      </x:c>
    </x:row>
    <x:row r="1174" spans="1:14">
      <x:c r="A1174" s="57">
        <x:v>33</x:v>
      </x:c>
      <x:c r="C1174" s="115">
        <x:v>12</x:v>
      </x:c>
      <x:c r="D1174" s="21"/>
      <x:c r="E1174" s="209"/>
      <x:c r="F1174"/>
      <x:c r="I1174" s="128"/>
      <x:c r="J1174" s="128"/>
      <x:c r="K1174" s="23"/>
      <x:c r="L1174" s="128"/>
      <x:c r="M1174" s="681"/>
      <x:c r="N1174" s="56">
        <x:f t="shared" si="47"/>
        <x:v>0</x:v>
      </x:c>
    </x:row>
    <x:row r="1175" spans="1:14">
      <x:c r="A1175" s="57">
        <x:v>34</x:v>
      </x:c>
      <x:c r="C1175" s="115">
        <x:v>12</x:v>
      </x:c>
      <x:c r="D1175" s="21"/>
      <x:c r="E1175" s="209"/>
      <x:c r="F1175"/>
      <x:c r="I1175" s="128"/>
      <x:c r="J1175" s="128"/>
      <x:c r="K1175" s="23"/>
      <x:c r="L1175" s="128"/>
      <x:c r="M1175" s="681"/>
      <x:c r="N1175" s="56">
        <x:f t="shared" si="47"/>
        <x:v>0</x:v>
      </x:c>
    </x:row>
    <x:row r="1176" spans="1:14">
      <x:c r="A1176" s="57">
        <x:v>35</x:v>
      </x:c>
      <x:c r="C1176" s="115">
        <x:v>12</x:v>
      </x:c>
      <x:c r="D1176" s="21"/>
      <x:c r="E1176" s="209"/>
      <x:c r="F1176"/>
      <x:c r="I1176" s="128"/>
      <x:c r="J1176" s="128"/>
      <x:c r="K1176" s="23"/>
      <x:c r="L1176" s="128"/>
      <x:c r="M1176" s="681"/>
      <x:c r="N1176" s="56">
        <x:f t="shared" si="47"/>
        <x:v>0</x:v>
      </x:c>
    </x:row>
    <x:row r="1177" spans="1:14">
      <x:c r="A1177" s="57">
        <x:v>36</x:v>
      </x:c>
      <x:c r="C1177" s="115">
        <x:v>12</x:v>
      </x:c>
      <x:c r="D1177" s="21"/>
      <x:c r="E1177" s="209"/>
      <x:c r="F1177"/>
      <x:c r="I1177" s="128"/>
      <x:c r="J1177" s="128"/>
      <x:c r="K1177" s="23"/>
      <x:c r="L1177" s="128"/>
      <x:c r="M1177" s="681"/>
      <x:c r="N1177" s="56">
        <x:f t="shared" si="47"/>
        <x:v>0</x:v>
      </x:c>
    </x:row>
    <x:row r="1178" spans="1:14">
      <x:c r="A1178" s="57">
        <x:v>37</x:v>
      </x:c>
      <x:c r="C1178" s="115">
        <x:v>12</x:v>
      </x:c>
      <x:c r="D1178" s="21"/>
      <x:c r="E1178" s="209"/>
      <x:c r="F1178"/>
      <x:c r="I1178" s="128"/>
      <x:c r="J1178" s="128"/>
      <x:c r="K1178" s="23"/>
      <x:c r="L1178" s="128"/>
      <x:c r="M1178" s="37"/>
      <x:c r="N1178" s="56">
        <x:f t="shared" si="47"/>
        <x:v>0</x:v>
      </x:c>
    </x:row>
    <x:row r="1179" spans="1:14">
      <x:c r="A1179" s="57">
        <x:v>38</x:v>
      </x:c>
      <x:c r="C1179" s="115">
        <x:v>12</x:v>
      </x:c>
      <x:c r="D1179" s="21"/>
      <x:c r="E1179" s="209"/>
      <x:c r="F1179"/>
      <x:c r="I1179" s="128"/>
      <x:c r="J1179" s="128"/>
      <x:c r="K1179" s="128"/>
      <x:c r="L1179" s="128"/>
      <x:c r="M1179" s="128"/>
      <x:c r="N1179" s="56">
        <x:f t="shared" si="47"/>
        <x:v>0</x:v>
      </x:c>
    </x:row>
    <x:row r="1180" spans="1:14">
      <x:c r="A1180" s="57">
        <x:v>39</x:v>
      </x:c>
      <x:c r="C1180" s="115">
        <x:v>12</x:v>
      </x:c>
      <x:c r="D1180" s="21"/>
      <x:c r="E1180" s="209"/>
      <x:c r="F1180"/>
      <x:c r="I1180" s="128"/>
      <x:c r="J1180" s="128"/>
      <x:c r="K1180" s="128"/>
      <x:c r="L1180" s="128"/>
      <x:c r="M1180" s="128"/>
      <x:c r="N1180" s="56">
        <x:f t="shared" si="47"/>
        <x:v>0</x:v>
      </x:c>
    </x:row>
    <x:row r="1181" spans="1:14">
      <x:c r="A1181" s="57">
        <x:v>40</x:v>
      </x:c>
      <x:c r="C1181" s="115">
        <x:v>12</x:v>
      </x:c>
      <x:c r="D1181" s="21"/>
      <x:c r="E1181" s="209"/>
      <x:c r="F1181"/>
      <x:c r="I1181" s="128"/>
      <x:c r="J1181" s="128"/>
      <x:c r="K1181" s="128"/>
      <x:c r="L1181" s="128"/>
      <x:c r="M1181" s="128"/>
      <x:c r="N1181" s="56">
        <x:f t="shared" si="47"/>
        <x:v>0</x:v>
      </x:c>
    </x:row>
    <x:row r="1182" spans="1:14">
      <x:c r="A1182" s="57">
        <x:v>41</x:v>
      </x:c>
      <x:c r="C1182" s="115">
        <x:v>12</x:v>
      </x:c>
      <x:c r="D1182" s="21"/>
      <x:c r="E1182" s="209"/>
      <x:c r="F1182"/>
      <x:c r="I1182" s="128"/>
      <x:c r="J1182" s="128"/>
      <x:c r="K1182" s="128"/>
      <x:c r="L1182" s="128"/>
      <x:c r="M1182" s="128"/>
      <x:c r="N1182" s="56">
        <x:f t="shared" si="47"/>
        <x:v>0</x:v>
      </x:c>
    </x:row>
    <x:row r="1183" spans="1:14">
      <x:c r="A1183" s="57">
        <x:v>42</x:v>
      </x:c>
      <x:c r="C1183" s="115">
        <x:v>12</x:v>
      </x:c>
      <x:c r="D1183" s="21"/>
      <x:c r="E1183" s="209"/>
      <x:c r="F1183"/>
      <x:c r="I1183" s="128"/>
      <x:c r="J1183" s="128"/>
      <x:c r="K1183" s="128"/>
      <x:c r="L1183" s="128"/>
      <x:c r="M1183" s="128"/>
      <x:c r="N1183" s="56">
        <x:f t="shared" si="47"/>
        <x:v>0</x:v>
      </x:c>
    </x:row>
    <x:row r="1184" spans="1:14">
      <x:c r="A1184" s="57">
        <x:v>43</x:v>
      </x:c>
      <x:c r="C1184" s="115">
        <x:v>12</x:v>
      </x:c>
      <x:c r="D1184" s="21"/>
      <x:c r="E1184" s="209"/>
      <x:c r="F1184"/>
      <x:c r="I1184" s="128"/>
      <x:c r="J1184" s="128"/>
      <x:c r="K1184" s="128"/>
      <x:c r="L1184" s="128"/>
      <x:c r="M1184" s="128"/>
      <x:c r="N1184" s="56">
        <x:f t="shared" si="47"/>
        <x:v>0</x:v>
      </x:c>
    </x:row>
    <x:row r="1185" spans="1:14">
      <x:c r="A1185" s="57">
        <x:v>44</x:v>
      </x:c>
      <x:c r="C1185" s="115">
        <x:v>12</x:v>
      </x:c>
      <x:c r="D1185" s="21"/>
      <x:c r="E1185" s="209"/>
      <x:c r="F1185"/>
      <x:c r="I1185" s="128"/>
      <x:c r="J1185" s="128"/>
      <x:c r="K1185" s="128"/>
      <x:c r="L1185" s="128"/>
      <x:c r="M1185" s="128"/>
      <x:c r="N1185" s="56">
        <x:f t="shared" si="47"/>
        <x:v>0</x:v>
      </x:c>
    </x:row>
    <x:row r="1186" spans="1:14">
      <x:c r="A1186" s="57">
        <x:v>45</x:v>
      </x:c>
      <x:c r="C1186" s="115">
        <x:v>12</x:v>
      </x:c>
      <x:c r="D1186" s="21"/>
      <x:c r="E1186" s="209"/>
      <x:c r="F1186"/>
      <x:c r="I1186" s="128"/>
      <x:c r="J1186" s="128"/>
      <x:c r="K1186" s="128"/>
      <x:c r="L1186" s="128"/>
      <x:c r="M1186" s="128"/>
      <x:c r="N1186" s="56">
        <x:f t="shared" si="47"/>
        <x:v>0</x:v>
      </x:c>
    </x:row>
    <x:row r="1187" spans="1:14">
      <x:c r="A1187" s="57">
        <x:v>46</x:v>
      </x:c>
      <x:c r="C1187" s="115">
        <x:v>12</x:v>
      </x:c>
      <x:c r="D1187" s="21"/>
      <x:c r="E1187" s="209"/>
      <x:c r="F1187"/>
      <x:c r="I1187" s="128"/>
      <x:c r="J1187" s="128"/>
      <x:c r="K1187" s="128"/>
      <x:c r="L1187" s="128"/>
      <x:c r="M1187" s="128"/>
      <x:c r="N1187" s="56">
        <x:f t="shared" si="47"/>
        <x:v>0</x:v>
      </x:c>
    </x:row>
    <x:row r="1188" spans="1:14">
      <x:c r="A1188" s="57">
        <x:v>47</x:v>
      </x:c>
      <x:c r="C1188" s="115">
        <x:v>12</x:v>
      </x:c>
      <x:c r="D1188" s="21"/>
      <x:c r="E1188" s="209"/>
      <x:c r="F1188"/>
      <x:c r="I1188" s="128"/>
      <x:c r="J1188" s="128"/>
      <x:c r="K1188" s="128"/>
      <x:c r="L1188" s="128"/>
      <x:c r="M1188" s="128"/>
      <x:c r="N1188" s="56">
        <x:f t="shared" si="47"/>
        <x:v>0</x:v>
      </x:c>
    </x:row>
    <x:row r="1189" spans="1:14">
      <x:c r="A1189" s="57">
        <x:v>48</x:v>
      </x:c>
      <x:c r="C1189" s="115">
        <x:v>12</x:v>
      </x:c>
      <x:c r="D1189" s="21"/>
      <x:c r="E1189" s="209"/>
      <x:c r="F1189"/>
      <x:c r="I1189" s="128"/>
      <x:c r="J1189" s="128"/>
      <x:c r="K1189" s="128"/>
      <x:c r="L1189" s="128"/>
      <x:c r="M1189" s="128"/>
      <x:c r="N1189" s="56">
        <x:f t="shared" si="47"/>
        <x:v>0</x:v>
      </x:c>
    </x:row>
    <x:row r="1190" spans="1:14">
      <x:c r="A1190" s="57">
        <x:v>49</x:v>
      </x:c>
      <x:c r="C1190" s="115">
        <x:v>12</x:v>
      </x:c>
      <x:c r="D1190" s="21"/>
      <x:c r="E1190" s="209"/>
      <x:c r="F1190"/>
      <x:c r="I1190" s="128"/>
      <x:c r="J1190" s="128"/>
      <x:c r="K1190" s="128"/>
      <x:c r="L1190" s="128"/>
      <x:c r="M1190" s="128"/>
      <x:c r="N1190" s="56">
        <x:f t="shared" si="47"/>
        <x:v>0</x:v>
      </x:c>
    </x:row>
    <x:row r="1191" spans="1:14">
      <x:c r="A1191" s="57">
        <x:v>50</x:v>
      </x:c>
      <x:c r="C1191" s="115">
        <x:v>12</x:v>
      </x:c>
      <x:c r="D1191" s="21"/>
      <x:c r="E1191" s="209"/>
      <x:c r="F1191"/>
      <x:c r="I1191" s="128"/>
      <x:c r="J1191" s="128"/>
      <x:c r="K1191" s="128"/>
      <x:c r="L1191" s="128"/>
      <x:c r="M1191" s="128"/>
      <x:c r="N1191" s="56">
        <x:f t="shared" si="47"/>
        <x:v>0</x:v>
      </x:c>
    </x:row>
    <x:row r="1192" spans="1:14">
      <x:c r="A1192" s="57">
        <x:v>51</x:v>
      </x:c>
      <x:c r="C1192" s="115">
        <x:v>12</x:v>
      </x:c>
      <x:c r="D1192" s="21"/>
      <x:c r="E1192" s="209"/>
      <x:c r="F1192"/>
      <x:c r="I1192" s="128"/>
      <x:c r="J1192" s="128"/>
      <x:c r="K1192" s="128"/>
      <x:c r="L1192" s="128"/>
      <x:c r="M1192" s="128"/>
      <x:c r="N1192" s="56">
        <x:f t="shared" si="47"/>
        <x:v>0</x:v>
      </x:c>
    </x:row>
    <x:row r="1193" spans="1:14">
      <x:c r="A1193" s="57">
        <x:v>52</x:v>
      </x:c>
      <x:c r="C1193" s="115">
        <x:v>12</x:v>
      </x:c>
      <x:c r="D1193" s="21"/>
      <x:c r="E1193" s="209"/>
      <x:c r="F1193"/>
      <x:c r="I1193" s="128"/>
      <x:c r="J1193" s="128"/>
      <x:c r="K1193" s="128"/>
      <x:c r="L1193" s="128"/>
      <x:c r="M1193" s="128"/>
      <x:c r="N1193" s="56">
        <x:f t="shared" si="47"/>
        <x:v>0</x:v>
      </x:c>
    </x:row>
    <x:row r="1194" spans="1:14">
      <x:c r="A1194" s="57">
        <x:v>53</x:v>
      </x:c>
      <x:c r="C1194" s="115">
        <x:v>12</x:v>
      </x:c>
      <x:c r="D1194" s="21"/>
      <x:c r="E1194" s="209"/>
      <x:c r="F1194"/>
      <x:c r="I1194" s="128"/>
      <x:c r="J1194" s="128"/>
      <x:c r="K1194" s="128"/>
      <x:c r="L1194" s="128"/>
      <x:c r="M1194" s="128"/>
      <x:c r="N1194" s="56">
        <x:f t="shared" si="47"/>
        <x:v>0</x:v>
      </x:c>
    </x:row>
    <x:row r="1195" spans="1:14">
      <x:c r="A1195" s="57">
        <x:v>54</x:v>
      </x:c>
      <x:c r="C1195" s="115">
        <x:v>12</x:v>
      </x:c>
      <x:c r="D1195" s="21"/>
      <x:c r="E1195" s="209"/>
      <x:c r="F1195"/>
      <x:c r="I1195" s="128"/>
      <x:c r="J1195" s="128"/>
      <x:c r="K1195" s="128"/>
      <x:c r="L1195" s="128"/>
      <x:c r="M1195" s="128"/>
      <x:c r="N1195" s="56">
        <x:f t="shared" si="47"/>
        <x:v>0</x:v>
      </x:c>
    </x:row>
    <x:row r="1196" spans="1:14">
      <x:c r="A1196" s="57">
        <x:v>55</x:v>
      </x:c>
      <x:c r="C1196" s="115">
        <x:v>12</x:v>
      </x:c>
      <x:c r="D1196" s="21"/>
      <x:c r="E1196" s="209"/>
      <x:c r="F1196"/>
      <x:c r="I1196" s="128"/>
      <x:c r="J1196" s="128"/>
      <x:c r="K1196" s="128"/>
      <x:c r="L1196" s="128"/>
      <x:c r="M1196" s="128"/>
      <x:c r="N1196" s="56">
        <x:f t="shared" si="47"/>
        <x:v>0</x:v>
      </x:c>
    </x:row>
    <x:row r="1197" spans="1:14">
      <x:c r="A1197" s="57">
        <x:v>56</x:v>
      </x:c>
      <x:c r="C1197" s="115">
        <x:v>12</x:v>
      </x:c>
      <x:c r="D1197" s="21"/>
      <x:c r="E1197" s="209"/>
      <x:c r="F1197"/>
      <x:c r="I1197" s="128"/>
      <x:c r="J1197" s="128"/>
      <x:c r="K1197" s="128"/>
      <x:c r="L1197" s="128"/>
      <x:c r="M1197" s="128"/>
      <x:c r="N1197" s="56">
        <x:f t="shared" si="47"/>
        <x:v>0</x:v>
      </x:c>
    </x:row>
    <x:row r="1198" spans="1:14">
      <x:c r="A1198" s="57">
        <x:v>57</x:v>
      </x:c>
      <x:c r="C1198" s="115">
        <x:v>12</x:v>
      </x:c>
      <x:c r="D1198" s="21"/>
      <x:c r="E1198" s="209"/>
      <x:c r="F1198"/>
      <x:c r="I1198" s="128"/>
      <x:c r="J1198" s="128"/>
      <x:c r="K1198" s="128"/>
      <x:c r="L1198" s="128"/>
      <x:c r="M1198" s="128"/>
      <x:c r="N1198" s="56">
        <x:f t="shared" si="47"/>
        <x:v>0</x:v>
      </x:c>
    </x:row>
    <x:row r="1199" spans="1:14">
      <x:c r="A1199" s="57">
        <x:v>58</x:v>
      </x:c>
      <x:c r="C1199" s="115">
        <x:v>12</x:v>
      </x:c>
      <x:c r="D1199" s="21"/>
      <x:c r="E1199" s="209"/>
      <x:c r="F1199"/>
      <x:c r="J1199" s="57"/>
      <x:c r="K1199" s="57"/>
      <x:c r="L1199" s="57"/>
      <x:c r="M1199" s="57"/>
      <x:c r="N1199" s="56">
        <x:f t="shared" si="47"/>
        <x:v>0</x:v>
      </x:c>
    </x:row>
    <x:row r="1200" spans="1:14">
      <x:c r="A1200" s="57">
        <x:v>59</x:v>
      </x:c>
      <x:c r="C1200" s="115">
        <x:v>12</x:v>
      </x:c>
      <x:c r="D1200" s="21"/>
      <x:c r="E1200" s="209"/>
      <x:c r="F1200"/>
      <x:c r="J1200" s="57"/>
      <x:c r="K1200" s="57"/>
      <x:c r="L1200" s="57"/>
      <x:c r="M1200" s="57"/>
      <x:c r="N1200" s="56">
        <x:f t="shared" si="47"/>
        <x:v>0</x:v>
      </x:c>
    </x:row>
    <x:row r="1201" spans="1:14">
      <x:c r="A1201" s="57">
        <x:v>60</x:v>
      </x:c>
      <x:c r="C1201" s="115">
        <x:v>12</x:v>
      </x:c>
      <x:c r="D1201" s="21"/>
      <x:c r="E1201" s="209"/>
      <x:c r="F1201"/>
      <x:c r="J1201" s="57"/>
      <x:c r="K1201" s="57"/>
      <x:c r="L1201" s="57"/>
      <x:c r="M1201" s="57"/>
      <x:c r="N1201" s="56">
        <x:f t="shared" si="47"/>
        <x:v>0</x:v>
      </x:c>
    </x:row>
    <x:row r="1202" spans="1:14">
      <x:c r="A1202" s="57">
        <x:v>61</x:v>
      </x:c>
      <x:c r="C1202" s="115">
        <x:v>12</x:v>
      </x:c>
      <x:c r="D1202" s="21"/>
      <x:c r="E1202" s="209"/>
      <x:c r="F1202"/>
      <x:c r="J1202" s="57"/>
      <x:c r="K1202" s="57"/>
      <x:c r="L1202" s="57"/>
      <x:c r="M1202" s="57"/>
      <x:c r="N1202" s="56">
        <x:f t="shared" si="47"/>
        <x:v>0</x:v>
      </x:c>
    </x:row>
    <x:row r="1203" spans="1:14">
      <x:c r="A1203" s="57">
        <x:v>62</x:v>
      </x:c>
      <x:c r="C1203" s="115">
        <x:v>12</x:v>
      </x:c>
      <x:c r="D1203" s="21"/>
      <x:c r="E1203" s="209"/>
      <x:c r="F1203"/>
      <x:c r="J1203" s="57"/>
      <x:c r="K1203" s="57"/>
      <x:c r="L1203" s="57"/>
      <x:c r="M1203" s="57"/>
      <x:c r="N1203" s="56">
        <x:f t="shared" si="47"/>
        <x:v>0</x:v>
      </x:c>
    </x:row>
    <x:row r="1204" spans="1:14">
      <x:c r="A1204" s="57">
        <x:v>63</x:v>
      </x:c>
      <x:c r="C1204" s="115">
        <x:v>12</x:v>
      </x:c>
      <x:c r="D1204" s="21"/>
      <x:c r="E1204" s="209"/>
      <x:c r="F1204"/>
      <x:c r="J1204" s="57"/>
      <x:c r="K1204" s="57"/>
      <x:c r="L1204" s="57"/>
      <x:c r="M1204" s="57"/>
      <x:c r="N1204" s="56">
        <x:f t="shared" si="47"/>
        <x:v>0</x:v>
      </x:c>
    </x:row>
    <x:row r="1205" spans="1:14">
      <x:c r="A1205" s="57">
        <x:v>64</x:v>
      </x:c>
      <x:c r="C1205" s="115">
        <x:v>12</x:v>
      </x:c>
      <x:c r="D1205" s="21"/>
      <x:c r="E1205" s="209"/>
      <x:c r="F1205"/>
      <x:c r="J1205" s="57"/>
      <x:c r="K1205" s="57"/>
      <x:c r="L1205" s="57"/>
      <x:c r="M1205" s="57"/>
      <x:c r="N1205" s="56">
        <x:f t="shared" si="47"/>
        <x:v>0</x:v>
      </x:c>
    </x:row>
    <x:row r="1206" spans="1:14">
      <x:c r="A1206" s="57">
        <x:v>65</x:v>
      </x:c>
      <x:c r="C1206" s="115">
        <x:v>12</x:v>
      </x:c>
      <x:c r="D1206" s="21"/>
      <x:c r="E1206" s="209"/>
      <x:c r="F1206"/>
      <x:c r="J1206" s="57"/>
      <x:c r="K1206" s="57"/>
      <x:c r="L1206" s="57"/>
      <x:c r="M1206" s="57"/>
      <x:c r="N1206" s="56">
        <x:f t="shared" si="47"/>
        <x:v>0</x:v>
      </x:c>
    </x:row>
    <x:row r="1207" spans="1:14">
      <x:c r="A1207" s="57">
        <x:v>66</x:v>
      </x:c>
      <x:c r="C1207" s="115">
        <x:v>12</x:v>
      </x:c>
      <x:c r="D1207" s="21"/>
      <x:c r="E1207" s="209"/>
      <x:c r="F1207"/>
      <x:c r="J1207" s="57"/>
      <x:c r="K1207" s="57"/>
      <x:c r="L1207" s="57"/>
      <x:c r="M1207" s="57"/>
      <x:c r="N1207" s="56">
        <x:f t="shared" si="47"/>
        <x:v>0</x:v>
      </x:c>
    </x:row>
    <x:row r="1208" spans="1:14">
      <x:c r="A1208" s="57">
        <x:v>67</x:v>
      </x:c>
      <x:c r="C1208" s="115">
        <x:v>12</x:v>
      </x:c>
      <x:c r="D1208" s="21"/>
      <x:c r="E1208" s="209"/>
      <x:c r="F1208"/>
      <x:c r="J1208" s="57"/>
      <x:c r="K1208" s="57"/>
      <x:c r="L1208" s="57"/>
      <x:c r="M1208" s="57"/>
      <x:c r="N1208" s="56">
        <x:f t="shared" ref="N1208:N1241" si="48">SUM(G1208,J1208:M1208)-H1208-I1208</x:f>
        <x:v>0</x:v>
      </x:c>
    </x:row>
    <x:row r="1209" spans="1:14">
      <x:c r="A1209" s="57">
        <x:v>68</x:v>
      </x:c>
      <x:c r="C1209" s="115">
        <x:v>12</x:v>
      </x:c>
      <x:c r="D1209" s="21"/>
      <x:c r="E1209" s="209"/>
      <x:c r="F1209"/>
      <x:c r="J1209" s="57"/>
      <x:c r="K1209" s="57"/>
      <x:c r="L1209" s="57"/>
      <x:c r="M1209" s="57"/>
      <x:c r="N1209" s="56">
        <x:f t="shared" si="48"/>
        <x:v>0</x:v>
      </x:c>
    </x:row>
    <x:row r="1210" spans="1:14">
      <x:c r="A1210" s="57">
        <x:v>69</x:v>
      </x:c>
      <x:c r="C1210" s="115">
        <x:v>12</x:v>
      </x:c>
      <x:c r="D1210" s="679"/>
      <x:c r="E1210" s="680"/>
      <x:c r="F1210" s="127"/>
      <x:c r="G1210" s="128"/>
      <x:c r="H1210" s="128"/>
      <x:c r="J1210" s="57"/>
      <x:c r="K1210" s="57"/>
      <x:c r="L1210" s="57"/>
      <x:c r="M1210" s="57"/>
      <x:c r="N1210" s="56">
        <x:f t="shared" si="48"/>
        <x:v>0</x:v>
      </x:c>
    </x:row>
    <x:row r="1211" spans="1:14">
      <x:c r="A1211" s="57">
        <x:v>70</x:v>
      </x:c>
      <x:c r="C1211" s="115">
        <x:v>12</x:v>
      </x:c>
      <x:c r="D1211" s="679"/>
      <x:c r="E1211" s="680"/>
      <x:c r="F1211" s="127"/>
      <x:c r="G1211" s="128"/>
      <x:c r="H1211" s="128"/>
      <x:c r="J1211" s="57"/>
      <x:c r="K1211" s="57"/>
      <x:c r="L1211" s="57"/>
      <x:c r="M1211" s="57"/>
      <x:c r="N1211" s="56">
        <x:f t="shared" si="48"/>
        <x:v>0</x:v>
      </x:c>
    </x:row>
    <x:row r="1212" spans="1:14">
      <x:c r="A1212" s="57">
        <x:v>71</x:v>
      </x:c>
      <x:c r="C1212" s="115">
        <x:v>12</x:v>
      </x:c>
      <x:c r="D1212" s="679"/>
      <x:c r="E1212" s="680"/>
      <x:c r="F1212" s="127"/>
      <x:c r="G1212" s="128"/>
      <x:c r="H1212" s="128"/>
      <x:c r="J1212" s="57"/>
      <x:c r="K1212" s="57"/>
      <x:c r="L1212" s="57"/>
      <x:c r="M1212" s="57"/>
      <x:c r="N1212" s="56">
        <x:f t="shared" si="48"/>
        <x:v>0</x:v>
      </x:c>
    </x:row>
    <x:row r="1213" spans="1:14">
      <x:c r="A1213" s="57">
        <x:v>72</x:v>
      </x:c>
      <x:c r="C1213" s="115">
        <x:v>12</x:v>
      </x:c>
      <x:c r="D1213" s="679"/>
      <x:c r="E1213" s="680"/>
      <x:c r="F1213" s="127"/>
      <x:c r="G1213" s="128"/>
      <x:c r="H1213" s="128"/>
      <x:c r="J1213" s="57"/>
      <x:c r="K1213" s="57"/>
      <x:c r="L1213" s="57"/>
      <x:c r="M1213" s="57"/>
      <x:c r="N1213" s="56">
        <x:f t="shared" si="48"/>
        <x:v>0</x:v>
      </x:c>
    </x:row>
    <x:row r="1214" spans="1:14">
      <x:c r="A1214" s="57">
        <x:v>73</x:v>
      </x:c>
      <x:c r="C1214" s="115">
        <x:v>12</x:v>
      </x:c>
      <x:c r="D1214" s="679"/>
      <x:c r="E1214" s="680"/>
      <x:c r="F1214" s="127"/>
      <x:c r="G1214" s="128"/>
      <x:c r="H1214" s="128"/>
      <x:c r="J1214" s="57"/>
      <x:c r="K1214" s="57"/>
      <x:c r="L1214" s="57"/>
      <x:c r="M1214" s="57"/>
      <x:c r="N1214" s="56">
        <x:f t="shared" si="48"/>
        <x:v>0</x:v>
      </x:c>
    </x:row>
    <x:row r="1215" spans="1:14">
      <x:c r="A1215" s="57">
        <x:v>74</x:v>
      </x:c>
      <x:c r="C1215" s="115">
        <x:v>12</x:v>
      </x:c>
      <x:c r="D1215" s="679"/>
      <x:c r="E1215" s="680"/>
      <x:c r="F1215" s="127"/>
      <x:c r="G1215" s="128"/>
      <x:c r="H1215" s="128"/>
      <x:c r="J1215" s="57"/>
      <x:c r="K1215" s="57"/>
      <x:c r="L1215" s="57"/>
      <x:c r="M1215" s="57"/>
      <x:c r="N1215" s="56">
        <x:f t="shared" si="48"/>
        <x:v>0</x:v>
      </x:c>
    </x:row>
    <x:row r="1216" spans="1:14">
      <x:c r="A1216" s="57">
        <x:v>75</x:v>
      </x:c>
      <x:c r="C1216" s="115">
        <x:v>12</x:v>
      </x:c>
      <x:c r="D1216" s="679"/>
      <x:c r="E1216" s="680"/>
      <x:c r="F1216" s="127"/>
      <x:c r="G1216" s="128"/>
      <x:c r="H1216" s="128"/>
      <x:c r="J1216" s="57"/>
      <x:c r="K1216" s="57"/>
      <x:c r="L1216" s="57"/>
      <x:c r="M1216" s="57"/>
      <x:c r="N1216" s="56">
        <x:f t="shared" si="48"/>
        <x:v>0</x:v>
      </x:c>
    </x:row>
    <x:row r="1217" spans="1:14">
      <x:c r="A1217" s="57">
        <x:v>76</x:v>
      </x:c>
      <x:c r="C1217" s="115">
        <x:v>12</x:v>
      </x:c>
      <x:c r="D1217" s="679"/>
      <x:c r="E1217" s="680"/>
      <x:c r="F1217" s="127"/>
      <x:c r="G1217" s="128"/>
      <x:c r="H1217" s="128"/>
      <x:c r="J1217" s="57"/>
      <x:c r="K1217" s="57"/>
      <x:c r="L1217" s="57"/>
      <x:c r="M1217" s="57"/>
      <x:c r="N1217" s="56">
        <x:f t="shared" si="48"/>
        <x:v>0</x:v>
      </x:c>
    </x:row>
    <x:row r="1218" spans="1:14">
      <x:c r="A1218" s="57">
        <x:v>77</x:v>
      </x:c>
      <x:c r="C1218" s="115">
        <x:v>12</x:v>
      </x:c>
      <x:c r="D1218" s="679"/>
      <x:c r="E1218" s="680"/>
      <x:c r="F1218" s="127"/>
      <x:c r="G1218" s="128"/>
      <x:c r="H1218" s="128"/>
      <x:c r="J1218" s="57"/>
      <x:c r="K1218" s="57"/>
      <x:c r="L1218" s="57"/>
      <x:c r="M1218" s="57"/>
      <x:c r="N1218" s="56">
        <x:f t="shared" si="48"/>
        <x:v>0</x:v>
      </x:c>
    </x:row>
    <x:row r="1219" spans="1:14">
      <x:c r="A1219" s="57">
        <x:v>78</x:v>
      </x:c>
      <x:c r="C1219" s="115">
        <x:v>12</x:v>
      </x:c>
      <x:c r="D1219" s="680"/>
      <x:c r="E1219" s="680"/>
      <x:c r="F1219" s="127"/>
      <x:c r="G1219" s="128"/>
      <x:c r="H1219" s="128"/>
      <x:c r="J1219" s="57"/>
      <x:c r="K1219" s="57"/>
      <x:c r="L1219" s="57"/>
      <x:c r="M1219" s="57"/>
      <x:c r="N1219" s="56">
        <x:f t="shared" si="48"/>
        <x:v>0</x:v>
      </x:c>
    </x:row>
    <x:row r="1220" spans="1:14">
      <x:c r="A1220" s="57">
        <x:v>79</x:v>
      </x:c>
      <x:c r="C1220" s="115">
        <x:v>12</x:v>
      </x:c>
      <x:c r="D1220" s="680"/>
      <x:c r="E1220" s="680"/>
      <x:c r="F1220" s="127"/>
      <x:c r="G1220" s="128"/>
      <x:c r="H1220" s="128"/>
      <x:c r="J1220" s="57"/>
      <x:c r="K1220" s="57"/>
      <x:c r="L1220" s="57"/>
      <x:c r="M1220" s="57"/>
      <x:c r="N1220" s="56">
        <x:f t="shared" si="48"/>
        <x:v>0</x:v>
      </x:c>
    </x:row>
    <x:row r="1221" spans="1:14">
      <x:c r="A1221" s="57">
        <x:v>80</x:v>
      </x:c>
      <x:c r="C1221" s="115">
        <x:v>12</x:v>
      </x:c>
      <x:c r="D1221" s="680"/>
      <x:c r="E1221" s="680"/>
      <x:c r="F1221" s="127"/>
      <x:c r="G1221" s="128"/>
      <x:c r="H1221" s="128"/>
      <x:c r="J1221" s="57"/>
      <x:c r="K1221" s="57"/>
      <x:c r="L1221" s="57"/>
      <x:c r="M1221" s="57"/>
      <x:c r="N1221" s="56">
        <x:f t="shared" si="48"/>
        <x:v>0</x:v>
      </x:c>
    </x:row>
    <x:row r="1222" spans="1:14">
      <x:c r="A1222" s="57">
        <x:v>81</x:v>
      </x:c>
      <x:c r="C1222" s="115">
        <x:v>12</x:v>
      </x:c>
      <x:c r="D1222" s="680"/>
      <x:c r="E1222" s="680"/>
      <x:c r="F1222" s="127"/>
      <x:c r="G1222" s="128"/>
      <x:c r="H1222" s="128"/>
      <x:c r="J1222" s="57"/>
      <x:c r="K1222" s="57"/>
      <x:c r="L1222" s="57"/>
      <x:c r="M1222" s="57"/>
      <x:c r="N1222" s="56">
        <x:f t="shared" si="48"/>
        <x:v>0</x:v>
      </x:c>
    </x:row>
    <x:row r="1223" spans="1:14">
      <x:c r="A1223" s="57">
        <x:v>82</x:v>
      </x:c>
      <x:c r="C1223" s="115">
        <x:v>12</x:v>
      </x:c>
      <x:c r="D1223" s="680"/>
      <x:c r="E1223" s="680"/>
      <x:c r="F1223" s="127"/>
      <x:c r="G1223" s="128"/>
      <x:c r="H1223" s="128"/>
      <x:c r="J1223" s="57"/>
      <x:c r="K1223" s="57"/>
      <x:c r="L1223" s="57"/>
      <x:c r="M1223" s="57"/>
      <x:c r="N1223" s="56">
        <x:f t="shared" si="48"/>
        <x:v>0</x:v>
      </x:c>
    </x:row>
    <x:row r="1224" spans="1:14">
      <x:c r="A1224" s="57">
        <x:v>83</x:v>
      </x:c>
      <x:c r="C1224" s="115">
        <x:v>12</x:v>
      </x:c>
      <x:c r="D1224" s="209"/>
      <x:c r="E1224" s="209"/>
      <x:c r="F1224"/>
      <x:c r="J1224" s="57"/>
      <x:c r="K1224" s="57"/>
      <x:c r="L1224" s="57"/>
      <x:c r="M1224" s="57"/>
      <x:c r="N1224" s="56">
        <x:f t="shared" si="48"/>
        <x:v>0</x:v>
      </x:c>
    </x:row>
    <x:row r="1225" spans="1:14">
      <x:c r="A1225" s="57">
        <x:v>84</x:v>
      </x:c>
      <x:c r="C1225" s="115">
        <x:v>12</x:v>
      </x:c>
      <x:c r="D1225" s="209"/>
      <x:c r="E1225" s="209"/>
      <x:c r="F1225"/>
      <x:c r="J1225" s="57"/>
      <x:c r="K1225" s="57"/>
      <x:c r="L1225" s="57"/>
      <x:c r="M1225" s="57"/>
      <x:c r="N1225" s="56">
        <x:f t="shared" si="48"/>
        <x:v>0</x:v>
      </x:c>
    </x:row>
    <x:row r="1226" spans="1:14">
      <x:c r="A1226" s="57">
        <x:v>85</x:v>
      </x:c>
      <x:c r="C1226" s="115">
        <x:v>12</x:v>
      </x:c>
      <x:c r="D1226" s="209"/>
      <x:c r="E1226" s="209"/>
      <x:c r="F1226"/>
      <x:c r="J1226" s="57"/>
      <x:c r="K1226" s="57"/>
      <x:c r="L1226" s="57"/>
      <x:c r="M1226" s="57"/>
      <x:c r="N1226" s="56">
        <x:f t="shared" si="48"/>
        <x:v>0</x:v>
      </x:c>
    </x:row>
    <x:row r="1227" spans="1:14">
      <x:c r="A1227" s="57">
        <x:v>86</x:v>
      </x:c>
      <x:c r="C1227" s="115">
        <x:v>12</x:v>
      </x:c>
      <x:c r="D1227" s="209"/>
      <x:c r="E1227" s="209"/>
      <x:c r="F1227"/>
      <x:c r="J1227" s="57"/>
      <x:c r="K1227" s="57"/>
      <x:c r="L1227" s="57"/>
      <x:c r="M1227" s="57"/>
      <x:c r="N1227" s="56">
        <x:f t="shared" si="48"/>
        <x:v>0</x:v>
      </x:c>
    </x:row>
    <x:row r="1228" spans="1:14">
      <x:c r="A1228" s="57">
        <x:v>87</x:v>
      </x:c>
      <x:c r="C1228" s="115">
        <x:v>12</x:v>
      </x:c>
      <x:c r="D1228" s="209"/>
      <x:c r="E1228" s="209"/>
      <x:c r="F1228"/>
      <x:c r="J1228" s="57"/>
      <x:c r="K1228" s="57"/>
      <x:c r="L1228" s="57"/>
      <x:c r="M1228" s="57"/>
      <x:c r="N1228" s="56">
        <x:f t="shared" si="48"/>
        <x:v>0</x:v>
      </x:c>
    </x:row>
    <x:row r="1229" spans="1:14">
      <x:c r="A1229" s="57">
        <x:v>88</x:v>
      </x:c>
      <x:c r="C1229" s="115">
        <x:v>12</x:v>
      </x:c>
      <x:c r="D1229" s="209"/>
      <x:c r="E1229" s="209"/>
      <x:c r="F1229"/>
      <x:c r="J1229" s="57"/>
      <x:c r="K1229" s="57"/>
      <x:c r="L1229" s="57"/>
      <x:c r="M1229" s="57"/>
      <x:c r="N1229" s="56">
        <x:f t="shared" si="48"/>
        <x:v>0</x:v>
      </x:c>
    </x:row>
    <x:row r="1230" spans="1:14">
      <x:c r="A1230" s="57">
        <x:v>89</x:v>
      </x:c>
      <x:c r="C1230" s="115">
        <x:v>12</x:v>
      </x:c>
      <x:c r="D1230" s="209"/>
      <x:c r="E1230" s="209"/>
      <x:c r="F1230"/>
      <x:c r="J1230" s="57"/>
      <x:c r="K1230" s="57"/>
      <x:c r="L1230" s="57"/>
      <x:c r="M1230" s="57"/>
      <x:c r="N1230" s="56">
        <x:f t="shared" si="48"/>
        <x:v>0</x:v>
      </x:c>
    </x:row>
    <x:row r="1231" spans="1:14">
      <x:c r="A1231" s="57">
        <x:v>90</x:v>
      </x:c>
      <x:c r="C1231" s="115">
        <x:v>12</x:v>
      </x:c>
      <x:c r="D1231" s="209"/>
      <x:c r="E1231" s="209"/>
      <x:c r="F1231"/>
      <x:c r="J1231" s="57"/>
      <x:c r="K1231" s="57"/>
      <x:c r="L1231" s="57"/>
      <x:c r="M1231" s="57"/>
      <x:c r="N1231" s="56">
        <x:f t="shared" si="48"/>
        <x:v>0</x:v>
      </x:c>
    </x:row>
    <x:row r="1232" spans="1:14">
      <x:c r="A1232" s="57">
        <x:v>91</x:v>
      </x:c>
      <x:c r="C1232" s="115">
        <x:v>12</x:v>
      </x:c>
      <x:c r="D1232" s="209"/>
      <x:c r="E1232" s="209"/>
      <x:c r="F1232"/>
      <x:c r="J1232" s="57"/>
      <x:c r="K1232" s="57"/>
      <x:c r="L1232" s="57"/>
      <x:c r="M1232" s="57"/>
      <x:c r="N1232" s="56">
        <x:f t="shared" si="48"/>
        <x:v>0</x:v>
      </x:c>
    </x:row>
    <x:row r="1233" spans="1:14">
      <x:c r="A1233" s="57">
        <x:v>92</x:v>
      </x:c>
      <x:c r="C1233" s="115">
        <x:v>12</x:v>
      </x:c>
      <x:c r="D1233" s="209"/>
      <x:c r="E1233" s="209"/>
      <x:c r="F1233"/>
      <x:c r="J1233" s="57"/>
      <x:c r="K1233" s="57"/>
      <x:c r="L1233" s="57"/>
      <x:c r="M1233" s="57"/>
      <x:c r="N1233" s="56">
        <x:f t="shared" si="48"/>
        <x:v>0</x:v>
      </x:c>
    </x:row>
    <x:row r="1234" spans="1:14">
      <x:c r="A1234" s="57">
        <x:v>93</x:v>
      </x:c>
      <x:c r="C1234" s="115">
        <x:v>12</x:v>
      </x:c>
      <x:c r="D1234" s="209"/>
      <x:c r="E1234" s="209"/>
      <x:c r="F1234"/>
      <x:c r="J1234" s="57"/>
      <x:c r="K1234" s="57"/>
      <x:c r="L1234" s="57"/>
      <x:c r="M1234" s="57"/>
      <x:c r="N1234" s="56">
        <x:f t="shared" si="48"/>
        <x:v>0</x:v>
      </x:c>
    </x:row>
    <x:row r="1235" spans="1:14">
      <x:c r="A1235" s="57">
        <x:v>94</x:v>
      </x:c>
      <x:c r="C1235" s="115">
        <x:v>12</x:v>
      </x:c>
      <x:c r="D1235" s="209"/>
      <x:c r="E1235" s="209"/>
      <x:c r="F1235"/>
      <x:c r="J1235" s="57"/>
      <x:c r="K1235" s="57"/>
      <x:c r="L1235" s="57"/>
      <x:c r="M1235" s="57"/>
      <x:c r="N1235" s="56">
        <x:f t="shared" si="48"/>
        <x:v>0</x:v>
      </x:c>
    </x:row>
    <x:row r="1236" spans="1:14">
      <x:c r="A1236" s="57">
        <x:v>95</x:v>
      </x:c>
      <x:c r="C1236" s="115">
        <x:v>12</x:v>
      </x:c>
      <x:c r="D1236" s="209"/>
      <x:c r="E1236" s="209"/>
      <x:c r="F1236"/>
      <x:c r="J1236" s="57"/>
      <x:c r="K1236" s="57"/>
      <x:c r="L1236" s="57"/>
      <x:c r="M1236" s="57"/>
      <x:c r="N1236" s="56">
        <x:f t="shared" si="48"/>
        <x:v>0</x:v>
      </x:c>
    </x:row>
    <x:row r="1237" spans="1:14">
      <x:c r="A1237" s="57">
        <x:v>96</x:v>
      </x:c>
      <x:c r="C1237" s="115">
        <x:v>12</x:v>
      </x:c>
      <x:c r="D1237" s="209"/>
      <x:c r="E1237" s="209"/>
      <x:c r="F1237"/>
      <x:c r="J1237" s="57"/>
      <x:c r="K1237" s="57"/>
      <x:c r="L1237" s="57"/>
      <x:c r="M1237" s="57"/>
      <x:c r="N1237" s="56">
        <x:f t="shared" si="48"/>
        <x:v>0</x:v>
      </x:c>
    </x:row>
    <x:row r="1238" spans="1:14">
      <x:c r="A1238" s="57">
        <x:v>97</x:v>
      </x:c>
      <x:c r="C1238" s="115">
        <x:v>12</x:v>
      </x:c>
      <x:c r="D1238" s="209"/>
      <x:c r="E1238" s="209"/>
      <x:c r="F1238"/>
      <x:c r="J1238" s="57"/>
      <x:c r="K1238" s="57"/>
      <x:c r="L1238" s="57"/>
      <x:c r="M1238" s="57"/>
      <x:c r="N1238" s="56">
        <x:f t="shared" si="48"/>
        <x:v>0</x:v>
      </x:c>
    </x:row>
    <x:row r="1239" spans="1:14">
      <x:c r="A1239" s="57">
        <x:v>98</x:v>
      </x:c>
      <x:c r="C1239" s="115">
        <x:v>12</x:v>
      </x:c>
      <x:c r="D1239" s="209"/>
      <x:c r="E1239" s="209"/>
      <x:c r="F1239"/>
      <x:c r="J1239" s="57"/>
      <x:c r="K1239" s="57"/>
      <x:c r="L1239" s="57"/>
      <x:c r="M1239" s="57"/>
      <x:c r="N1239" s="56">
        <x:f t="shared" si="48"/>
        <x:v>0</x:v>
      </x:c>
    </x:row>
    <x:row r="1240" spans="1:14">
      <x:c r="A1240" s="57">
        <x:v>99</x:v>
      </x:c>
      <x:c r="C1240" s="115">
        <x:v>12</x:v>
      </x:c>
      <x:c r="D1240" s="209"/>
      <x:c r="E1240" s="209"/>
      <x:c r="F1240"/>
      <x:c r="J1240" s="57"/>
      <x:c r="K1240" s="57"/>
      <x:c r="L1240" s="57"/>
      <x:c r="M1240" s="57"/>
      <x:c r="N1240" s="56">
        <x:f t="shared" si="48"/>
        <x:v>0</x:v>
      </x:c>
    </x:row>
    <x:row r="1241" spans="1:14">
      <x:c r="A1241" s="57">
        <x:v>100</x:v>
      </x:c>
      <x:c r="C1241" s="115">
        <x:v>12</x:v>
      </x:c>
      <x:c r="D1241" s="209"/>
      <x:c r="E1241" s="209"/>
      <x:c r="F1241"/>
      <x:c r="J1241" s="57"/>
      <x:c r="K1241" s="57"/>
      <x:c r="L1241" s="57"/>
      <x:c r="M1241" s="57"/>
      <x:c r="N1241" s="56">
        <x:f t="shared" si="48"/>
        <x:v>0</x:v>
      </x:c>
    </x:row>
    <x:row r="1242" spans="1:14" ht="17.25" thickBot="1">
      <x:c r="C1242" s="86"/>
      <x:c r="D1242" s="86"/>
      <x:c r="E1242" s="87" t="s">
        <x:v>117</x:v>
      </x:c>
      <x:c r="F1242" s="268"/>
      <x:c r="G1242" s="269">
        <x:f t="shared" ref="G1242:N1242" si="49">SUM(G1142:G1241)</x:f>
        <x:v>0</x:v>
      </x:c>
      <x:c r="H1242" s="269">
        <x:f t="shared" si="49"/>
        <x:v>0</x:v>
      </x:c>
      <x:c r="I1242" s="269">
        <x:f t="shared" si="49"/>
        <x:v>0</x:v>
      </x:c>
      <x:c r="J1242" s="269">
        <x:f t="shared" si="49"/>
        <x:v>0</x:v>
      </x:c>
      <x:c r="K1242" s="269">
        <x:f t="shared" si="49"/>
        <x:v>0</x:v>
      </x:c>
      <x:c r="L1242" s="269">
        <x:f t="shared" si="49"/>
        <x:v>0</x:v>
      </x:c>
      <x:c r="M1242" s="269">
        <x:f t="shared" si="49"/>
        <x:v>0</x:v>
      </x:c>
      <x:c r="N1242" s="89">
        <x:f t="shared" si="49"/>
        <x:v>0</x:v>
      </x:c>
    </x:row>
  </x:sheetData>
  <x:autoFilter ref="C1037:N1138" xr:uid="{587887DD-88D9-477F-977C-286BED4313BD}"/>
  <x:phoneticPr fontId="5" type="noConversion"/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6D06D5-BE06-4116-A74D-1E164B8979E9}" mc:Ignorable="x14ac xr xr2 xr3">
  <x:sheetPr filterMode="1">
    <x:tabColor theme="4" tint="0.79998168889431442"/>
  </x:sheetPr>
  <x:dimension ref="A2:Q1584"/>
  <x:sheetViews>
    <x:sheetView showGridLines="0" zoomScale="55" zoomScaleNormal="55" workbookViewId="0">
      <x:pane xSplit="5" ySplit="5" topLeftCell="F1406" activePane="bottomRight" state="frozen"/>
      <x:selection pane="topRight" activeCell="E1" sqref="E1"/>
      <x:selection pane="bottomLeft" activeCell="A6" sqref="A6"/>
      <x:selection pane="bottomRight" activeCell="K1591" sqref="K1591"/>
    </x:sheetView>
  </x:sheetViews>
  <x:sheetFormatPr defaultRowHeight="16.5" outlineLevelRow="1"/>
  <x:cols>
    <x:col min="1" max="1" width="11.25" style="57" bestFit="1" customWidth="1"/>
    <x:col min="2" max="2" width="3.25" style="57" customWidth="1"/>
    <x:col min="3" max="3" width="9.25" customWidth="1"/>
    <x:col min="4" max="4" width="30.125" customWidth="1"/>
    <x:col min="5" max="5" width="54.875" style="57" customWidth="1"/>
    <x:col min="6" max="6" width="10.875" style="57" bestFit="1" customWidth="1"/>
    <x:col min="7" max="7" width="29" style="57" bestFit="1" customWidth="1"/>
    <x:col min="8" max="8" width="34" style="57" bestFit="1" customWidth="1"/>
    <x:col min="9" max="9" width="30.375" style="57" bestFit="1" customWidth="1"/>
    <x:col min="10" max="10" width="23.25" bestFit="1" customWidth="1"/>
    <x:col min="11" max="11" width="37.125" bestFit="1" customWidth="1"/>
    <x:col min="12" max="12" width="25" customWidth="1"/>
    <x:col min="13" max="13" width="28.375" bestFit="1" customWidth="1"/>
    <x:col min="14" max="14" width="18.75" customWidth="1"/>
    <x:col min="15" max="15" width="45.25" customWidth="1"/>
    <x:col min="16" max="16" width="23.25" hidden="1" customWidth="1"/>
  </x:cols>
  <x:sheetData>
    <x:row r="2" spans="1:15" s="57" customFormat="1">
      <x:c r="H2" s="176" t="s">
        <x:v>124</x:v>
      </x:c>
      <x:c r="I2" s="176"/>
    </x:row>
    <x:row r="3" spans="1:15" s="57" customFormat="1">
      <x:c r="G3" s="57" t="s">
        <x:v>125</x:v>
      </x:c>
      <x:c r="H3" s="57" t="s">
        <x:v>126</x:v>
      </x:c>
      <x:c r="I3" s="57" t="s">
        <x:v>127</x:v>
      </x:c>
      <x:c r="J3" s="57" t="s">
        <x:v>128</x:v>
      </x:c>
      <x:c r="K3" s="57" t="s">
        <x:v>129</x:v>
      </x:c>
      <x:c r="L3" s="57" t="s">
        <x:v>130</x:v>
      </x:c>
      <x:c r="M3" s="57" t="s">
        <x:v>131</x:v>
      </x:c>
    </x:row>
    <x:row r="4" spans="1:15" ht="18" thickBot="1">
      <x:c r="D4" s="251" t="s">
        <x:v>132</x:v>
      </x:c>
      <x:c r="F4" s="177" t="s">
        <x:v>133</x:v>
      </x:c>
      <x:c r="G4" s="178" t="s">
        <x:v>134</x:v>
      </x:c>
      <x:c r="H4" s="178" t="s">
        <x:v>135</x:v>
      </x:c>
      <x:c r="I4" s="178" t="s">
        <x:v>136</x:v>
      </x:c>
      <x:c r="J4" s="178" t="s">
        <x:v>137</x:v>
      </x:c>
      <x:c r="K4" s="178" t="s">
        <x:v>138</x:v>
      </x:c>
      <x:c r="L4" s="178" t="s">
        <x:v>139</x:v>
      </x:c>
      <x:c r="M4" s="178" t="s">
        <x:v>1715</x:v>
      </x:c>
      <x:c r="N4" s="179" t="s">
        <x:v>140</x:v>
      </x:c>
      <x:c r="O4" s="182"/>
    </x:row>
    <x:row r="5" spans="1:15" s="85" customFormat="1">
      <x:c r="A5" s="213" t="s">
        <x:v>107</x:v>
      </x:c>
      <x:c r="B5" s="83"/>
      <x:c r="C5" s="84" t="s">
        <x:v>120</x:v>
      </x:c>
      <x:c r="D5" s="84" t="s">
        <x:v>5</x:v>
      </x:c>
      <x:c r="E5" s="84" t="s">
        <x:v>7</x:v>
      </x:c>
      <x:c r="F5" s="175" t="s">
        <x:v>141</x:v>
      </x:c>
      <x:c r="G5" s="82" t="s">
        <x:v>142</x:v>
      </x:c>
      <x:c r="H5" s="82" t="s">
        <x:v>143</x:v>
      </x:c>
      <x:c r="I5" s="82" t="s">
        <x:v>142</x:v>
      </x:c>
      <x:c r="J5" s="82" t="s">
        <x:v>142</x:v>
      </x:c>
      <x:c r="K5" s="82" t="s">
        <x:v>144</x:v>
      </x:c>
      <x:c r="L5" s="82" t="s">
        <x:v>145</x:v>
      </x:c>
      <x:c r="M5" s="82" t="s">
        <x:v>146</x:v>
      </x:c>
      <x:c r="N5" s="174" t="s">
        <x:v>147</x:v>
      </x:c>
      <x:c r="O5" s="60"/>
    </x:row>
    <x:row r="6" spans="1:15">
      <x:c r="A6" s="57">
        <x:v>1</x:v>
      </x:c>
      <x:c r="C6" s="115">
        <x:v>1</x:v>
      </x:c>
      <x:c r="D6" s="21" t="s">
        <x:v>1361</x:v>
      </x:c>
      <x:c r="E6" s="21" t="s">
        <x:v>10</x:v>
      </x:c>
      <x:c r="F6" s="21"/>
      <x:c r="G6" s="57">
        <x:v>0</x:v>
      </x:c>
      <x:c r="J6" s="57">
        <x:v>3</x:v>
      </x:c>
      <x:c r="K6" s="57"/>
      <x:c r="L6" s="57"/>
      <x:c r="M6" s="57"/>
      <x:c r="N6" s="56">
        <x:v>3</x:v>
      </x:c>
      <x:c r="O6" s="26"/>
    </x:row>
    <x:row r="7" spans="1:15">
      <x:c r="A7" s="57">
        <x:v>2</x:v>
      </x:c>
      <x:c r="C7" s="115">
        <x:v>1</x:v>
      </x:c>
      <x:c r="D7" s="20" t="s">
        <x:v>8</x:v>
      </x:c>
      <x:c r="E7" s="20" t="s">
        <x:v>10</x:v>
      </x:c>
      <x:c r="F7" s="20"/>
      <x:c r="G7" s="57">
        <x:v>1061</x:v>
      </x:c>
      <x:c r="J7" s="57">
        <x:v>1</x:v>
      </x:c>
      <x:c r="K7" s="57"/>
      <x:c r="L7" s="57"/>
      <x:c r="M7" s="57"/>
      <x:c r="N7" s="56">
        <x:v>1062</x:v>
      </x:c>
      <x:c r="O7" s="26" t="s">
        <x:v>1256</x:v>
      </x:c>
    </x:row>
    <x:row r="8" spans="1:15">
      <x:c r="A8" s="57">
        <x:v>3</x:v>
      </x:c>
      <x:c r="C8" s="115">
        <x:v>1</x:v>
      </x:c>
      <x:c r="D8" s="20" t="s">
        <x:v>1362</x:v>
      </x:c>
      <x:c r="E8" s="20" t="s">
        <x:v>10</x:v>
      </x:c>
      <x:c r="F8" s="20"/>
      <x:c r="J8" s="57">
        <x:v>4</x:v>
      </x:c>
      <x:c r="K8" s="57"/>
      <x:c r="L8" s="57"/>
      <x:c r="M8" s="57"/>
      <x:c r="N8" s="56">
        <x:v>4</x:v>
      </x:c>
    </x:row>
    <x:row r="9" spans="1:15">
      <x:c r="A9" s="57">
        <x:v>4</x:v>
      </x:c>
      <x:c r="C9" s="115">
        <x:v>1</x:v>
      </x:c>
      <x:c r="D9" s="20" t="s">
        <x:v>11</x:v>
      </x:c>
      <x:c r="E9" s="20" t="s">
        <x:v>10</x:v>
      </x:c>
      <x:c r="F9" s="20"/>
      <x:c r="G9" s="57">
        <x:v>2</x:v>
      </x:c>
      <x:c r="J9" s="57"/>
      <x:c r="K9" s="57"/>
      <x:c r="L9" s="57"/>
      <x:c r="M9" s="57"/>
      <x:c r="N9" s="56">
        <x:v>2</x:v>
      </x:c>
      <x:c r="O9" s="26"/>
    </x:row>
    <x:row r="10" spans="1:15">
      <x:c r="A10" s="57">
        <x:v>5</x:v>
      </x:c>
      <x:c r="C10" s="115">
        <x:v>1</x:v>
      </x:c>
      <x:c r="D10" s="20" t="s">
        <x:v>1363</x:v>
      </x:c>
      <x:c r="E10" s="20" t="s">
        <x:v>10</x:v>
      </x:c>
      <x:c r="F10" s="20"/>
      <x:c r="J10" s="57">
        <x:v>20</x:v>
      </x:c>
      <x:c r="K10" s="57"/>
      <x:c r="L10" s="57"/>
      <x:c r="M10" s="57"/>
      <x:c r="N10" s="56">
        <x:v>20</x:v>
      </x:c>
    </x:row>
    <x:row r="11" spans="1:15">
      <x:c r="A11" s="57">
        <x:v>6</x:v>
      </x:c>
      <x:c r="C11" s="115">
        <x:v>1</x:v>
      </x:c>
      <x:c r="D11" s="209" t="s">
        <x:v>13</x:v>
      </x:c>
      <x:c r="E11" s="209" t="s">
        <x:v>10</x:v>
      </x:c>
      <x:c r="F11"/>
      <x:c r="G11" s="57">
        <x:v>3</x:v>
      </x:c>
      <x:c r="J11" s="57"/>
      <x:c r="K11" s="57"/>
      <x:c r="L11" s="57"/>
      <x:c r="M11" s="57"/>
      <x:c r="N11" s="56">
        <x:v>3</x:v>
      </x:c>
    </x:row>
    <x:row r="12" spans="1:15">
      <x:c r="A12" s="57">
        <x:v>7</x:v>
      </x:c>
      <x:c r="C12" s="115">
        <x:v>1</x:v>
      </x:c>
      <x:c r="D12" s="209" t="s">
        <x:v>1373</x:v>
      </x:c>
      <x:c r="E12" s="209" t="s">
        <x:v>15</x:v>
      </x:c>
      <x:c r="F12"/>
      <x:c r="J12" s="57">
        <x:v>6</x:v>
      </x:c>
      <x:c r="K12" s="57"/>
      <x:c r="L12" s="57"/>
      <x:c r="M12" s="57"/>
      <x:c r="N12" s="56">
        <x:v>6</x:v>
      </x:c>
    </x:row>
    <x:row r="13" spans="1:15">
      <x:c r="A13" s="57">
        <x:v>8</x:v>
      </x:c>
      <x:c r="C13" s="115">
        <x:v>1</x:v>
      </x:c>
      <x:c r="D13" s="209" t="s">
        <x:v>14</x:v>
      </x:c>
      <x:c r="E13" s="209" t="s">
        <x:v>15</x:v>
      </x:c>
      <x:c r="F13"/>
      <x:c r="G13" s="57">
        <x:v>0</x:v>
      </x:c>
      <x:c r="J13" s="57"/>
      <x:c r="K13" s="57"/>
      <x:c r="L13" s="57"/>
      <x:c r="M13" s="57"/>
      <x:c r="N13" s="56">
        <x:v>0</x:v>
      </x:c>
    </x:row>
    <x:row r="14" spans="1:15">
      <x:c r="A14" s="57">
        <x:v>9</x:v>
      </x:c>
      <x:c r="C14" s="115">
        <x:v>1</x:v>
      </x:c>
      <x:c r="D14" s="209" t="s">
        <x:v>16</x:v>
      </x:c>
      <x:c r="E14" s="209" t="s">
        <x:v>15</x:v>
      </x:c>
      <x:c r="F14"/>
      <x:c r="J14" s="57"/>
      <x:c r="K14" s="57"/>
      <x:c r="L14" s="57"/>
      <x:c r="M14" s="57"/>
      <x:c r="N14" s="56">
        <x:v>0</x:v>
      </x:c>
    </x:row>
    <x:row r="15" spans="1:15">
      <x:c r="A15" s="57">
        <x:v>10</x:v>
      </x:c>
      <x:c r="C15" s="115">
        <x:v>1</x:v>
      </x:c>
      <x:c r="D15" s="209" t="s">
        <x:v>1372</x:v>
      </x:c>
      <x:c r="E15" s="209" t="s">
        <x:v>18</x:v>
      </x:c>
      <x:c r="F15"/>
      <x:c r="J15" s="57">
        <x:v>7</x:v>
      </x:c>
      <x:c r="K15" s="57"/>
      <x:c r="L15" s="57"/>
      <x:c r="M15" s="57"/>
      <x:c r="N15" s="56">
        <x:v>7</x:v>
      </x:c>
    </x:row>
    <x:row r="16" spans="1:15">
      <x:c r="A16" s="57">
        <x:v>11</x:v>
      </x:c>
      <x:c r="C16" s="115">
        <x:v>1</x:v>
      </x:c>
      <x:c r="D16" s="209" t="s">
        <x:v>17</x:v>
      </x:c>
      <x:c r="E16" s="209" t="s">
        <x:v>18</x:v>
      </x:c>
      <x:c r="F16"/>
      <x:c r="G16" s="57">
        <x:v>3072</x:v>
      </x:c>
      <x:c r="J16" s="57"/>
      <x:c r="K16" s="57"/>
      <x:c r="L16" s="57"/>
      <x:c r="M16" s="57"/>
      <x:c r="N16" s="56">
        <x:v>3072</x:v>
      </x:c>
    </x:row>
    <x:row r="17" spans="1:15">
      <x:c r="A17" s="57">
        <x:v>12</x:v>
      </x:c>
      <x:c r="C17" s="115">
        <x:v>1</x:v>
      </x:c>
      <x:c r="D17" s="209" t="s">
        <x:v>1371</x:v>
      </x:c>
      <x:c r="E17" s="209" t="s">
        <x:v>20</x:v>
      </x:c>
      <x:c r="F17"/>
      <x:c r="J17" s="57">
        <x:v>8</x:v>
      </x:c>
      <x:c r="K17" s="57"/>
      <x:c r="L17" s="57"/>
      <x:c r="M17" s="57"/>
      <x:c r="N17" s="56">
        <x:v>8</x:v>
      </x:c>
    </x:row>
    <x:row r="18" spans="1:15">
      <x:c r="A18" s="57">
        <x:v>13</x:v>
      </x:c>
      <x:c r="C18" s="115">
        <x:v>1</x:v>
      </x:c>
      <x:c r="D18" s="209" t="s">
        <x:v>19</x:v>
      </x:c>
      <x:c r="E18" s="209" t="s">
        <x:v>20</x:v>
      </x:c>
      <x:c r="F18"/>
      <x:c r="J18" s="57"/>
      <x:c r="K18" s="57"/>
      <x:c r="L18" s="57"/>
      <x:c r="M18" s="57"/>
      <x:c r="N18" s="56">
        <x:v>0</x:v>
      </x:c>
    </x:row>
    <x:row r="19" spans="1:15">
      <x:c r="A19" s="57">
        <x:v>14</x:v>
      </x:c>
      <x:c r="C19" s="115">
        <x:v>1</x:v>
      </x:c>
      <x:c r="D19" s="209" t="s">
        <x:v>21</x:v>
      </x:c>
      <x:c r="E19" s="209" t="s">
        <x:v>23</x:v>
      </x:c>
      <x:c r="F19"/>
      <x:c r="J19" s="57"/>
      <x:c r="K19" s="57"/>
      <x:c r="L19" s="57"/>
      <x:c r="M19" s="57"/>
      <x:c r="N19" s="56">
        <x:v>0</x:v>
      </x:c>
    </x:row>
    <x:row r="20" spans="1:15">
      <x:c r="A20" s="57">
        <x:v>15</x:v>
      </x:c>
      <x:c r="C20" s="115">
        <x:v>1</x:v>
      </x:c>
      <x:c r="D20" s="209" t="s">
        <x:v>24</x:v>
      </x:c>
      <x:c r="E20" s="209" t="s">
        <x:v>23</x:v>
      </x:c>
      <x:c r="F20"/>
      <x:c r="J20" s="57"/>
      <x:c r="K20" s="57"/>
      <x:c r="L20" s="57"/>
      <x:c r="M20" s="57"/>
      <x:c r="N20" s="56">
        <x:v>0</x:v>
      </x:c>
    </x:row>
    <x:row r="21" spans="1:15">
      <x:c r="A21" s="57">
        <x:v>16</x:v>
      </x:c>
      <x:c r="C21" s="115">
        <x:v>1</x:v>
      </x:c>
      <x:c r="D21" s="209" t="s">
        <x:v>1365</x:v>
      </x:c>
      <x:c r="E21" s="209" t="s">
        <x:v>23</x:v>
      </x:c>
      <x:c r="F21"/>
      <x:c r="J21" s="57">
        <x:v>1</x:v>
      </x:c>
      <x:c r="K21" s="57"/>
      <x:c r="L21" s="57"/>
      <x:c r="M21" s="57"/>
      <x:c r="N21" s="56">
        <x:v>1</x:v>
      </x:c>
    </x:row>
    <x:row r="22" spans="1:15">
      <x:c r="A22" s="57">
        <x:v>17</x:v>
      </x:c>
      <x:c r="C22" s="115">
        <x:v>1</x:v>
      </x:c>
      <x:c r="D22" s="209" t="s">
        <x:v>25</x:v>
      </x:c>
      <x:c r="E22" s="209" t="s">
        <x:v>26</x:v>
      </x:c>
      <x:c r="F22"/>
      <x:c r="J22" s="57"/>
      <x:c r="K22" s="57"/>
      <x:c r="L22" s="57"/>
      <x:c r="M22" s="57"/>
      <x:c r="N22" s="56">
        <x:v>0</x:v>
      </x:c>
    </x:row>
    <x:row r="23" spans="1:15">
      <x:c r="A23" s="57">
        <x:v>18</x:v>
      </x:c>
      <x:c r="C23" s="115">
        <x:v>1</x:v>
      </x:c>
      <x:c r="D23" s="209" t="s">
        <x:v>27</x:v>
      </x:c>
      <x:c r="E23" s="209" t="s">
        <x:v>26</x:v>
      </x:c>
      <x:c r="F23"/>
      <x:c r="J23" s="57"/>
      <x:c r="K23" s="57"/>
      <x:c r="L23" s="57"/>
      <x:c r="M23" s="57"/>
      <x:c r="N23" s="56">
        <x:v>0</x:v>
      </x:c>
      <x:c r="O23" t="s">
        <x:v>1255</x:v>
      </x:c>
    </x:row>
    <x:row r="24" spans="1:15">
      <x:c r="A24" s="57">
        <x:v>19</x:v>
      </x:c>
      <x:c r="C24" s="115">
        <x:v>1</x:v>
      </x:c>
      <x:c r="D24" s="209" t="s">
        <x:v>1366</x:v>
      </x:c>
      <x:c r="E24" s="209" t="s">
        <x:v>26</x:v>
      </x:c>
      <x:c r="F24"/>
      <x:c r="G24" s="57">
        <x:v>0</x:v>
      </x:c>
      <x:c r="J24" s="57">
        <x:v>11</x:v>
      </x:c>
      <x:c r="K24" s="57"/>
      <x:c r="L24" s="57"/>
      <x:c r="M24" s="57"/>
      <x:c r="N24" s="56">
        <x:v>11</x:v>
      </x:c>
    </x:row>
    <x:row r="25" spans="1:15">
      <x:c r="A25" s="57">
        <x:v>20</x:v>
      </x:c>
      <x:c r="C25" s="115">
        <x:v>1</x:v>
      </x:c>
      <x:c r="D25" s="209" t="s">
        <x:v>28</x:v>
      </x:c>
      <x:c r="E25" s="209" t="s">
        <x:v>29</x:v>
      </x:c>
      <x:c r="F25"/>
      <x:c r="J25" s="57"/>
      <x:c r="K25" s="57"/>
      <x:c r="L25" s="57"/>
      <x:c r="M25" s="57"/>
      <x:c r="N25" s="56">
        <x:v>0</x:v>
      </x:c>
    </x:row>
    <x:row r="26" spans="1:15">
      <x:c r="A26" s="57">
        <x:v>21</x:v>
      </x:c>
      <x:c r="C26" s="115">
        <x:v>1</x:v>
      </x:c>
      <x:c r="D26" s="209" t="s">
        <x:v>1367</x:v>
      </x:c>
      <x:c r="E26" s="209" t="s">
        <x:v>29</x:v>
      </x:c>
      <x:c r="F26"/>
      <x:c r="J26" s="57">
        <x:v>5</x:v>
      </x:c>
      <x:c r="K26" s="57"/>
      <x:c r="L26" s="57"/>
      <x:c r="M26" s="57"/>
      <x:c r="N26" s="56">
        <x:v>5</x:v>
      </x:c>
    </x:row>
    <x:row r="27" spans="1:15">
      <x:c r="A27" s="57">
        <x:v>22</x:v>
      </x:c>
      <x:c r="C27" s="115">
        <x:v>1</x:v>
      </x:c>
      <x:c r="D27" s="209" t="s">
        <x:v>30</x:v>
      </x:c>
      <x:c r="E27" s="209" t="s">
        <x:v>29</x:v>
      </x:c>
      <x:c r="F27"/>
      <x:c r="J27" s="57"/>
      <x:c r="K27" s="57"/>
      <x:c r="L27" s="57"/>
      <x:c r="M27" s="57"/>
      <x:c r="N27" s="56">
        <x:v>0</x:v>
      </x:c>
    </x:row>
    <x:row r="28" spans="1:15">
      <x:c r="A28" s="57">
        <x:v>23</x:v>
      </x:c>
      <x:c r="C28" s="115">
        <x:v>1</x:v>
      </x:c>
      <x:c r="D28" s="209" t="s">
        <x:v>31</x:v>
      </x:c>
      <x:c r="E28" s="209" t="s">
        <x:v>32</x:v>
      </x:c>
      <x:c r="F28"/>
      <x:c r="J28" s="57"/>
      <x:c r="K28" s="57"/>
      <x:c r="L28" s="57"/>
      <x:c r="M28" s="57"/>
      <x:c r="N28" s="56">
        <x:v>0</x:v>
      </x:c>
    </x:row>
    <x:row r="29" spans="1:15">
      <x:c r="A29" s="57">
        <x:v>24</x:v>
      </x:c>
      <x:c r="C29" s="115">
        <x:v>1</x:v>
      </x:c>
      <x:c r="D29" s="209" t="s">
        <x:v>1368</x:v>
      </x:c>
      <x:c r="E29" s="209" t="s">
        <x:v>32</x:v>
      </x:c>
      <x:c r="F29"/>
      <x:c r="J29" s="57">
        <x:v>3</x:v>
      </x:c>
      <x:c r="K29" s="57"/>
      <x:c r="L29" s="57"/>
      <x:c r="M29" s="57"/>
      <x:c r="N29" s="56">
        <x:v>3</x:v>
      </x:c>
    </x:row>
    <x:row r="30" spans="1:15">
      <x:c r="A30" s="57">
        <x:v>25</x:v>
      </x:c>
      <x:c r="C30" s="115">
        <x:v>1</x:v>
      </x:c>
      <x:c r="D30" s="209" t="s">
        <x:v>33</x:v>
      </x:c>
      <x:c r="E30" s="209" t="s">
        <x:v>34</x:v>
      </x:c>
      <x:c r="F30"/>
      <x:c r="J30" s="57"/>
      <x:c r="K30" s="57"/>
      <x:c r="L30" s="57"/>
      <x:c r="M30" s="57"/>
      <x:c r="N30" s="56">
        <x:v>0</x:v>
      </x:c>
    </x:row>
    <x:row r="31" spans="1:15">
      <x:c r="A31" s="57">
        <x:v>26</x:v>
      </x:c>
      <x:c r="C31" s="115">
        <x:v>1</x:v>
      </x:c>
      <x:c r="D31" s="209" t="s">
        <x:v>35</x:v>
      </x:c>
      <x:c r="E31" s="209" t="s">
        <x:v>34</x:v>
      </x:c>
      <x:c r="F31"/>
      <x:c r="J31" s="57"/>
      <x:c r="K31" s="57"/>
      <x:c r="L31" s="57"/>
      <x:c r="M31" s="57"/>
      <x:c r="N31" s="56">
        <x:v>0</x:v>
      </x:c>
    </x:row>
    <x:row r="32" spans="1:15">
      <x:c r="A32" s="57">
        <x:v>27</x:v>
      </x:c>
      <x:c r="C32" s="115">
        <x:v>1</x:v>
      </x:c>
      <x:c r="D32" s="209" t="s">
        <x:v>36</x:v>
      </x:c>
      <x:c r="E32" s="209" t="s">
        <x:v>37</x:v>
      </x:c>
      <x:c r="F32"/>
      <x:c r="J32" s="57"/>
      <x:c r="K32" s="57"/>
      <x:c r="L32" s="57"/>
      <x:c r="M32" s="57"/>
      <x:c r="N32" s="56">
        <x:v>0</x:v>
      </x:c>
    </x:row>
    <x:row r="33" spans="1:14">
      <x:c r="A33" s="57">
        <x:v>28</x:v>
      </x:c>
      <x:c r="C33" s="115">
        <x:v>1</x:v>
      </x:c>
      <x:c r="D33" s="209" t="s">
        <x:v>38</x:v>
      </x:c>
      <x:c r="E33" s="209" t="s">
        <x:v>37</x:v>
      </x:c>
      <x:c r="F33"/>
      <x:c r="J33" s="57"/>
      <x:c r="K33" s="57"/>
      <x:c r="L33" s="57"/>
      <x:c r="M33" s="57"/>
      <x:c r="N33" s="56">
        <x:v>0</x:v>
      </x:c>
    </x:row>
    <x:row r="34" spans="1:14">
      <x:c r="A34" s="57">
        <x:v>29</x:v>
      </x:c>
      <x:c r="C34" s="115">
        <x:v>1</x:v>
      </x:c>
      <x:c r="D34" s="209" t="s">
        <x:v>39</x:v>
      </x:c>
      <x:c r="E34" s="209" t="s">
        <x:v>40</x:v>
      </x:c>
      <x:c r="F34"/>
      <x:c r="J34" s="57"/>
      <x:c r="K34" s="57"/>
      <x:c r="L34" s="57"/>
      <x:c r="M34" s="57"/>
      <x:c r="N34" s="56">
        <x:v>0</x:v>
      </x:c>
    </x:row>
    <x:row r="35" spans="1:14">
      <x:c r="A35" s="57">
        <x:v>30</x:v>
      </x:c>
      <x:c r="C35" s="115">
        <x:v>1</x:v>
      </x:c>
      <x:c r="D35" s="209" t="s">
        <x:v>1369</x:v>
      </x:c>
      <x:c r="E35" s="209" t="s">
        <x:v>40</x:v>
      </x:c>
      <x:c r="F35"/>
      <x:c r="J35" s="57">
        <x:v>2</x:v>
      </x:c>
      <x:c r="K35" s="57"/>
      <x:c r="L35" s="57"/>
      <x:c r="M35" s="57"/>
      <x:c r="N35" s="56">
        <x:v>2</x:v>
      </x:c>
    </x:row>
    <x:row r="36" spans="1:14">
      <x:c r="A36" s="57">
        <x:v>31</x:v>
      </x:c>
      <x:c r="C36" s="115">
        <x:v>1</x:v>
      </x:c>
      <x:c r="D36" s="209" t="s">
        <x:v>41</x:v>
      </x:c>
      <x:c r="E36" s="209" t="s">
        <x:v>40</x:v>
      </x:c>
      <x:c r="F36"/>
      <x:c r="J36" s="57"/>
      <x:c r="K36" s="57"/>
      <x:c r="L36" s="57"/>
      <x:c r="M36" s="57"/>
      <x:c r="N36" s="56">
        <x:v>0</x:v>
      </x:c>
    </x:row>
    <x:row r="37" spans="1:14">
      <x:c r="A37" s="57">
        <x:v>32</x:v>
      </x:c>
      <x:c r="C37" s="115">
        <x:v>1</x:v>
      </x:c>
      <x:c r="D37" s="209" t="s">
        <x:v>42</x:v>
      </x:c>
      <x:c r="E37" s="209" t="s">
        <x:v>43</x:v>
      </x:c>
      <x:c r="F37"/>
      <x:c r="J37" s="57"/>
      <x:c r="K37" s="57"/>
      <x:c r="L37" s="57"/>
      <x:c r="M37" s="57"/>
      <x:c r="N37" s="56">
        <x:v>0</x:v>
      </x:c>
    </x:row>
    <x:row r="38" spans="1:14">
      <x:c r="A38" s="57">
        <x:v>33</x:v>
      </x:c>
      <x:c r="C38" s="115">
        <x:v>1</x:v>
      </x:c>
      <x:c r="D38" s="209" t="s">
        <x:v>44</x:v>
      </x:c>
      <x:c r="E38" s="209" t="s">
        <x:v>45</x:v>
      </x:c>
      <x:c r="F38"/>
      <x:c r="J38" s="57"/>
      <x:c r="K38" s="57"/>
      <x:c r="L38" s="57"/>
      <x:c r="M38" s="57"/>
      <x:c r="N38" s="56">
        <x:v>0</x:v>
      </x:c>
    </x:row>
    <x:row r="39" spans="1:14">
      <x:c r="A39" s="57">
        <x:v>34</x:v>
      </x:c>
      <x:c r="C39" s="115">
        <x:v>1</x:v>
      </x:c>
      <x:c r="D39" s="209" t="s">
        <x:v>46</x:v>
      </x:c>
      <x:c r="E39" s="209" t="s">
        <x:v>45</x:v>
      </x:c>
      <x:c r="F39"/>
      <x:c r="J39" s="57"/>
      <x:c r="K39" s="57"/>
      <x:c r="L39" s="57"/>
      <x:c r="M39" s="57"/>
      <x:c r="N39" s="56">
        <x:v>0</x:v>
      </x:c>
    </x:row>
    <x:row r="40" spans="1:14">
      <x:c r="A40" s="57">
        <x:v>35</x:v>
      </x:c>
      <x:c r="C40" s="115">
        <x:v>1</x:v>
      </x:c>
      <x:c r="D40" s="209" t="s">
        <x:v>47</x:v>
      </x:c>
      <x:c r="E40" s="209" t="s">
        <x:v>48</x:v>
      </x:c>
      <x:c r="F40"/>
      <x:c r="J40" s="57"/>
      <x:c r="K40" s="57"/>
      <x:c r="L40" s="57"/>
      <x:c r="M40" s="57"/>
      <x:c r="N40" s="56">
        <x:v>0</x:v>
      </x:c>
    </x:row>
    <x:row r="41" spans="1:14">
      <x:c r="A41" s="57">
        <x:v>36</x:v>
      </x:c>
      <x:c r="C41" s="115">
        <x:v>1</x:v>
      </x:c>
      <x:c r="D41" s="209" t="s">
        <x:v>49</x:v>
      </x:c>
      <x:c r="E41" s="209" t="s">
        <x:v>48</x:v>
      </x:c>
      <x:c r="F41"/>
      <x:c r="J41" s="57"/>
      <x:c r="K41" s="57"/>
      <x:c r="L41" s="57"/>
      <x:c r="M41" s="57"/>
      <x:c r="N41" s="56">
        <x:v>0</x:v>
      </x:c>
    </x:row>
    <x:row r="42" spans="1:14">
      <x:c r="A42" s="57">
        <x:v>37</x:v>
      </x:c>
      <x:c r="C42" s="115">
        <x:v>1</x:v>
      </x:c>
      <x:c r="D42" s="209" t="s">
        <x:v>50</x:v>
      </x:c>
      <x:c r="E42" s="209" t="s">
        <x:v>51</x:v>
      </x:c>
      <x:c r="F42"/>
      <x:c r="J42" s="57"/>
      <x:c r="K42" s="57"/>
      <x:c r="L42" s="57"/>
      <x:c r="M42" s="57"/>
      <x:c r="N42" s="56">
        <x:v>0</x:v>
      </x:c>
    </x:row>
    <x:row r="43" spans="1:14">
      <x:c r="A43" s="57">
        <x:v>38</x:v>
      </x:c>
      <x:c r="C43" s="115">
        <x:v>1</x:v>
      </x:c>
      <x:c r="D43" s="209" t="s">
        <x:v>1374</x:v>
      </x:c>
      <x:c r="E43" s="209" t="s">
        <x:v>51</x:v>
      </x:c>
      <x:c r="F43"/>
      <x:c r="J43" s="57">
        <x:v>3</x:v>
      </x:c>
      <x:c r="K43" s="57"/>
      <x:c r="L43" s="57"/>
      <x:c r="M43" s="57"/>
      <x:c r="N43" s="56">
        <x:v>3</x:v>
      </x:c>
    </x:row>
    <x:row r="44" spans="1:14">
      <x:c r="A44" s="57">
        <x:v>39</x:v>
      </x:c>
      <x:c r="C44" s="115">
        <x:v>1</x:v>
      </x:c>
      <x:c r="D44" s="209" t="s">
        <x:v>52</x:v>
      </x:c>
      <x:c r="E44" s="209" t="s">
        <x:v>53</x:v>
      </x:c>
      <x:c r="F44"/>
      <x:c r="J44" s="57"/>
      <x:c r="K44" s="57"/>
      <x:c r="L44" s="57"/>
      <x:c r="M44" s="57"/>
      <x:c r="N44" s="56">
        <x:v>0</x:v>
      </x:c>
    </x:row>
    <x:row r="45" spans="1:14">
      <x:c r="A45" s="57">
        <x:v>40</x:v>
      </x:c>
      <x:c r="C45" s="115">
        <x:v>1</x:v>
      </x:c>
      <x:c r="D45" s="209" t="s">
        <x:v>54</x:v>
      </x:c>
      <x:c r="E45" s="209" t="s">
        <x:v>53</x:v>
      </x:c>
      <x:c r="F45"/>
      <x:c r="J45" s="57"/>
      <x:c r="K45" s="57"/>
      <x:c r="L45" s="57"/>
      <x:c r="M45" s="57"/>
      <x:c r="N45" s="56">
        <x:v>0</x:v>
      </x:c>
    </x:row>
    <x:row r="46" spans="1:14">
      <x:c r="A46" s="57">
        <x:v>41</x:v>
      </x:c>
      <x:c r="C46" s="115">
        <x:v>1</x:v>
      </x:c>
      <x:c r="D46" s="209" t="s">
        <x:v>55</x:v>
      </x:c>
      <x:c r="E46" s="209" t="s">
        <x:v>53</x:v>
      </x:c>
      <x:c r="F46"/>
      <x:c r="G46" s="57">
        <x:v>0</x:v>
      </x:c>
      <x:c r="J46" s="57"/>
      <x:c r="K46" s="57"/>
      <x:c r="L46" s="57"/>
      <x:c r="M46" s="57"/>
      <x:c r="N46" s="56">
        <x:v>0</x:v>
      </x:c>
    </x:row>
    <x:row r="47" spans="1:14">
      <x:c r="A47" s="57">
        <x:v>42</x:v>
      </x:c>
      <x:c r="C47" s="115">
        <x:v>1</x:v>
      </x:c>
      <x:c r="D47" s="209" t="s">
        <x:v>56</x:v>
      </x:c>
      <x:c r="E47" s="209" t="s">
        <x:v>53</x:v>
      </x:c>
      <x:c r="F47"/>
      <x:c r="G47" s="57">
        <x:v>5</x:v>
      </x:c>
      <x:c r="J47" s="57"/>
      <x:c r="K47" s="57"/>
      <x:c r="L47" s="57"/>
      <x:c r="M47" s="57"/>
      <x:c r="N47" s="56">
        <x:v>5</x:v>
      </x:c>
    </x:row>
    <x:row r="48" spans="1:14">
      <x:c r="A48" s="57">
        <x:v>43</x:v>
      </x:c>
      <x:c r="C48" s="115">
        <x:v>1</x:v>
      </x:c>
      <x:c r="D48" s="209" t="s">
        <x:v>1364</x:v>
      </x:c>
      <x:c r="E48" s="209" t="s">
        <x:v>53</x:v>
      </x:c>
      <x:c r="F48"/>
      <x:c r="J48" s="57">
        <x:v>1</x:v>
      </x:c>
      <x:c r="K48" s="57"/>
      <x:c r="L48" s="57"/>
      <x:c r="M48" s="57"/>
      <x:c r="N48" s="56">
        <x:v>1</x:v>
      </x:c>
    </x:row>
    <x:row r="49" spans="1:15">
      <x:c r="A49" s="57">
        <x:v>44</x:v>
      </x:c>
      <x:c r="C49" s="115">
        <x:v>1</x:v>
      </x:c>
      <x:c r="D49" s="209" t="s">
        <x:v>57</x:v>
      </x:c>
      <x:c r="E49" s="209" t="s">
        <x:v>59</x:v>
      </x:c>
      <x:c r="F49"/>
      <x:c r="J49" s="57"/>
      <x:c r="K49" s="57"/>
      <x:c r="L49" s="57"/>
      <x:c r="M49" s="57">
        <x:v>1440</x:v>
      </x:c>
      <x:c r="N49" s="56">
        <x:v>1440</x:v>
      </x:c>
      <x:c r="O49" t="s">
        <x:v>1254</x:v>
      </x:c>
    </x:row>
    <x:row r="50" spans="1:15">
      <x:c r="A50" s="57">
        <x:v>45</x:v>
      </x:c>
      <x:c r="C50" s="115">
        <x:v>1</x:v>
      </x:c>
      <x:c r="D50" s="209" t="s">
        <x:v>60</x:v>
      </x:c>
      <x:c r="E50" s="209" t="s">
        <x:v>61</x:v>
      </x:c>
      <x:c r="F50"/>
      <x:c r="J50" s="57"/>
      <x:c r="K50" s="57"/>
      <x:c r="L50" s="57"/>
      <x:c r="M50" s="57">
        <x:v>2880</x:v>
      </x:c>
      <x:c r="N50" s="56">
        <x:v>2880</x:v>
      </x:c>
      <x:c r="O50" t="s">
        <x:v>1254</x:v>
      </x:c>
    </x:row>
    <x:row r="51" spans="1:15">
      <x:c r="A51" s="57">
        <x:v>46</x:v>
      </x:c>
      <x:c r="C51" s="115">
        <x:v>1</x:v>
      </x:c>
      <x:c r="D51" s="209" t="s">
        <x:v>62</x:v>
      </x:c>
      <x:c r="E51" s="209" t="s">
        <x:v>63</x:v>
      </x:c>
      <x:c r="F51"/>
      <x:c r="J51" s="57"/>
      <x:c r="K51" s="57"/>
      <x:c r="L51" s="57"/>
      <x:c r="M51" s="57">
        <x:v>1440</x:v>
      </x:c>
      <x:c r="N51" s="56">
        <x:v>1440</x:v>
      </x:c>
      <x:c r="O51" t="s">
        <x:v>1254</x:v>
      </x:c>
    </x:row>
    <x:row r="52" spans="1:15">
      <x:c r="A52" s="57">
        <x:v>47</x:v>
      </x:c>
      <x:c r="C52" s="115">
        <x:v>1</x:v>
      </x:c>
      <x:c r="D52" s="209" t="s">
        <x:v>64</x:v>
      </x:c>
      <x:c r="E52" s="209" t="s">
        <x:v>65</x:v>
      </x:c>
      <x:c r="F52"/>
      <x:c r="J52" s="57"/>
      <x:c r="K52" s="57"/>
      <x:c r="L52" s="57"/>
      <x:c r="M52" s="57"/>
      <x:c r="N52" s="56">
        <x:v>0</x:v>
      </x:c>
    </x:row>
    <x:row r="53" spans="1:15">
      <x:c r="A53" s="57">
        <x:v>48</x:v>
      </x:c>
      <x:c r="C53" s="115">
        <x:v>1</x:v>
      </x:c>
      <x:c r="D53" s="209" t="s">
        <x:v>66</x:v>
      </x:c>
      <x:c r="E53" s="209" t="s">
        <x:v>67</x:v>
      </x:c>
      <x:c r="F53"/>
      <x:c r="J53" s="57"/>
      <x:c r="K53" s="57"/>
      <x:c r="L53" s="57"/>
      <x:c r="M53" s="57"/>
      <x:c r="N53" s="56">
        <x:v>0</x:v>
      </x:c>
    </x:row>
    <x:row r="54" spans="1:15">
      <x:c r="A54" s="57">
        <x:v>49</x:v>
      </x:c>
      <x:c r="C54" s="115">
        <x:v>1</x:v>
      </x:c>
      <x:c r="D54" s="209" t="s">
        <x:v>68</x:v>
      </x:c>
      <x:c r="E54" s="209" t="s">
        <x:v>69</x:v>
      </x:c>
      <x:c r="F54"/>
      <x:c r="J54" s="57"/>
      <x:c r="K54" s="57"/>
      <x:c r="L54" s="57"/>
      <x:c r="M54" s="57">
        <x:v>1440</x:v>
      </x:c>
      <x:c r="N54" s="56">
        <x:v>1440</x:v>
      </x:c>
      <x:c r="O54" t="s">
        <x:v>1254</x:v>
      </x:c>
    </x:row>
    <x:row r="55" spans="1:15">
      <x:c r="A55" s="57">
        <x:v>50</x:v>
      </x:c>
      <x:c r="C55" s="115">
        <x:v>1</x:v>
      </x:c>
      <x:c r="D55" s="209" t="s">
        <x:v>70</x:v>
      </x:c>
      <x:c r="E55" s="209" t="s">
        <x:v>71</x:v>
      </x:c>
      <x:c r="F55"/>
      <x:c r="J55" s="57"/>
      <x:c r="K55" s="57"/>
      <x:c r="L55" s="57"/>
      <x:c r="M55" s="57"/>
      <x:c r="N55" s="56">
        <x:v>0</x:v>
      </x:c>
    </x:row>
    <x:row r="56" spans="1:15">
      <x:c r="A56" s="57">
        <x:v>51</x:v>
      </x:c>
      <x:c r="C56" s="115">
        <x:v>1</x:v>
      </x:c>
      <x:c r="D56" s="209" t="s">
        <x:v>92</x:v>
      </x:c>
      <x:c r="E56" s="209" t="s">
        <x:v>71</x:v>
      </x:c>
      <x:c r="F56"/>
      <x:c r="J56" s="57"/>
      <x:c r="K56" s="57"/>
      <x:c r="L56" s="57"/>
      <x:c r="M56" s="57"/>
      <x:c r="N56" s="56">
        <x:v>0</x:v>
      </x:c>
    </x:row>
    <x:row r="57" spans="1:15">
      <x:c r="A57" s="57">
        <x:v>52</x:v>
      </x:c>
      <x:c r="C57" s="115">
        <x:v>1</x:v>
      </x:c>
      <x:c r="D57" s="209" t="s">
        <x:v>72</x:v>
      </x:c>
      <x:c r="E57" s="209" t="s">
        <x:v>73</x:v>
      </x:c>
      <x:c r="F57"/>
      <x:c r="J57" s="57"/>
      <x:c r="K57" s="57"/>
      <x:c r="L57" s="57"/>
      <x:c r="M57" s="57"/>
      <x:c r="N57" s="56">
        <x:v>0</x:v>
      </x:c>
    </x:row>
    <x:row r="58" spans="1:15">
      <x:c r="A58" s="57">
        <x:v>53</x:v>
      </x:c>
      <x:c r="C58" s="115">
        <x:v>1</x:v>
      </x:c>
      <x:c r="D58" s="209" t="s">
        <x:v>93</x:v>
      </x:c>
      <x:c r="E58" s="209" t="s">
        <x:v>73</x:v>
      </x:c>
      <x:c r="F58"/>
      <x:c r="J58" s="57"/>
      <x:c r="K58" s="57"/>
      <x:c r="L58" s="57"/>
      <x:c r="M58" s="57"/>
      <x:c r="N58" s="56">
        <x:v>0</x:v>
      </x:c>
    </x:row>
    <x:row r="59" spans="1:15">
      <x:c r="A59" s="57">
        <x:v>54</x:v>
      </x:c>
      <x:c r="C59" s="115">
        <x:v>1</x:v>
      </x:c>
      <x:c r="D59" s="209" t="s">
        <x:v>74</x:v>
      </x:c>
      <x:c r="E59" s="209" t="s">
        <x:v>10</x:v>
      </x:c>
      <x:c r="F59"/>
      <x:c r="J59" s="57"/>
      <x:c r="K59" s="57"/>
      <x:c r="L59" s="57"/>
      <x:c r="M59" s="57"/>
      <x:c r="N59" s="56">
        <x:v>0</x:v>
      </x:c>
    </x:row>
    <x:row r="60" spans="1:15">
      <x:c r="A60" s="57">
        <x:v>55</x:v>
      </x:c>
      <x:c r="C60" s="115">
        <x:v>1</x:v>
      </x:c>
      <x:c r="D60" s="209" t="s">
        <x:v>76</x:v>
      </x:c>
      <x:c r="E60" s="209" t="s">
        <x:v>10</x:v>
      </x:c>
      <x:c r="F60"/>
      <x:c r="G60" s="57">
        <x:v>91</x:v>
      </x:c>
      <x:c r="J60" s="57"/>
      <x:c r="K60" s="57"/>
      <x:c r="L60" s="57"/>
      <x:c r="M60" s="57"/>
      <x:c r="N60" s="56">
        <x:v>91</x:v>
      </x:c>
    </x:row>
    <x:row r="61" spans="1:15">
      <x:c r="A61" s="57">
        <x:v>56</x:v>
      </x:c>
      <x:c r="C61" s="115">
        <x:v>1</x:v>
      </x:c>
      <x:c r="D61" s="209" t="s">
        <x:v>1375</x:v>
      </x:c>
      <x:c r="E61" s="209" t="s">
        <x:v>10</x:v>
      </x:c>
      <x:c r="F61"/>
      <x:c r="J61" s="57">
        <x:v>2</x:v>
      </x:c>
      <x:c r="K61" s="57"/>
      <x:c r="L61" s="57"/>
      <x:c r="M61" s="57"/>
      <x:c r="N61" s="56">
        <x:v>2</x:v>
      </x:c>
    </x:row>
    <x:row r="62" spans="1:15">
      <x:c r="A62" s="57">
        <x:v>57</x:v>
      </x:c>
      <x:c r="C62" s="115">
        <x:v>1</x:v>
      </x:c>
      <x:c r="D62" s="209" t="s">
        <x:v>77</x:v>
      </x:c>
      <x:c r="E62" s="209" t="s">
        <x:v>78</x:v>
      </x:c>
      <x:c r="F62"/>
      <x:c r="J62" s="57"/>
      <x:c r="K62" s="57"/>
      <x:c r="L62" s="57"/>
      <x:c r="M62" s="57"/>
      <x:c r="N62" s="56">
        <x:v>0</x:v>
      </x:c>
    </x:row>
    <x:row r="63" spans="1:15">
      <x:c r="A63" s="57">
        <x:v>58</x:v>
      </x:c>
      <x:c r="C63" s="115">
        <x:v>1</x:v>
      </x:c>
      <x:c r="D63" s="209" t="s">
        <x:v>79</x:v>
      </x:c>
      <x:c r="E63" s="209" t="s">
        <x:v>78</x:v>
      </x:c>
      <x:c r="F63"/>
      <x:c r="G63" s="57">
        <x:v>57</x:v>
      </x:c>
      <x:c r="J63" s="57"/>
      <x:c r="K63" s="57"/>
      <x:c r="L63" s="57"/>
      <x:c r="M63" s="57"/>
      <x:c r="N63" s="56">
        <x:v>57</x:v>
      </x:c>
    </x:row>
    <x:row r="64" spans="1:15">
      <x:c r="A64" s="57">
        <x:v>59</x:v>
      </x:c>
      <x:c r="C64" s="115">
        <x:v>1</x:v>
      </x:c>
      <x:c r="D64" s="209" t="s">
        <x:v>80</x:v>
      </x:c>
      <x:c r="E64" s="209" t="s">
        <x:v>81</x:v>
      </x:c>
      <x:c r="F64"/>
      <x:c r="J64" s="57"/>
      <x:c r="K64" s="57"/>
      <x:c r="L64" s="57"/>
      <x:c r="M64" s="57"/>
      <x:c r="N64" s="56">
        <x:v>0</x:v>
      </x:c>
    </x:row>
    <x:row r="65" spans="1:14">
      <x:c r="A65" s="57">
        <x:v>60</x:v>
      </x:c>
      <x:c r="C65" s="115">
        <x:v>1</x:v>
      </x:c>
      <x:c r="D65" s="209" t="s">
        <x:v>1370</x:v>
      </x:c>
      <x:c r="E65" s="209" t="s">
        <x:v>81</x:v>
      </x:c>
      <x:c r="F65"/>
      <x:c r="J65" s="57">
        <x:v>1</x:v>
      </x:c>
      <x:c r="K65" s="57"/>
      <x:c r="L65" s="57"/>
      <x:c r="M65" s="57"/>
      <x:c r="N65" s="56">
        <x:v>1</x:v>
      </x:c>
    </x:row>
    <x:row r="66" spans="1:14">
      <x:c r="A66" s="57">
        <x:v>61</x:v>
      </x:c>
      <x:c r="C66" s="115">
        <x:v>1</x:v>
      </x:c>
      <x:c r="D66" s="209" t="s">
        <x:v>82</x:v>
      </x:c>
      <x:c r="E66" s="209" t="s">
        <x:v>81</x:v>
      </x:c>
      <x:c r="F66"/>
      <x:c r="G66" s="57">
        <x:v>57</x:v>
      </x:c>
      <x:c r="J66" s="57"/>
      <x:c r="K66" s="57"/>
      <x:c r="L66" s="57"/>
      <x:c r="M66" s="57"/>
      <x:c r="N66" s="56">
        <x:v>57</x:v>
      </x:c>
    </x:row>
    <x:row r="67" spans="1:14">
      <x:c r="A67" s="57">
        <x:v>62</x:v>
      </x:c>
      <x:c r="C67" s="115">
        <x:v>1</x:v>
      </x:c>
      <x:c r="D67" s="209" t="s">
        <x:v>83</x:v>
      </x:c>
      <x:c r="E67" s="209" t="s">
        <x:v>10</x:v>
      </x:c>
      <x:c r="F67"/>
      <x:c r="J67" s="57"/>
      <x:c r="K67" s="57"/>
      <x:c r="L67" s="57"/>
      <x:c r="M67" s="57"/>
      <x:c r="N67" s="56">
        <x:v>0</x:v>
      </x:c>
    </x:row>
    <x:row r="68" spans="1:14">
      <x:c r="A68" s="57">
        <x:v>63</x:v>
      </x:c>
      <x:c r="C68" s="115">
        <x:v>1</x:v>
      </x:c>
      <x:c r="D68" s="209" t="s">
        <x:v>94</x:v>
      </x:c>
      <x:c r="E68" s="209" t="s">
        <x:v>96</x:v>
      </x:c>
      <x:c r="F68"/>
      <x:c r="J68" s="57"/>
      <x:c r="K68" s="57"/>
      <x:c r="L68" s="57"/>
      <x:c r="M68" s="57"/>
      <x:c r="N68" s="56">
        <x:v>0</x:v>
      </x:c>
    </x:row>
    <x:row r="69" spans="1:14">
      <x:c r="A69" s="57">
        <x:v>64</x:v>
      </x:c>
      <x:c r="C69" s="115">
        <x:v>1</x:v>
      </x:c>
      <x:c r="D69" s="209" t="s">
        <x:v>85</x:v>
      </x:c>
      <x:c r="E69" s="209" t="s">
        <x:v>87</x:v>
      </x:c>
      <x:c r="F69"/>
      <x:c r="J69" s="57"/>
      <x:c r="K69" s="57"/>
      <x:c r="L69" s="57"/>
      <x:c r="M69" s="57"/>
      <x:c r="N69" s="56">
        <x:v>0</x:v>
      </x:c>
    </x:row>
    <x:row r="70" spans="1:14">
      <x:c r="A70" s="57">
        <x:v>65</x:v>
      </x:c>
      <x:c r="C70" s="115">
        <x:v>1</x:v>
      </x:c>
      <x:c r="D70" s="209" t="s">
        <x:v>88</x:v>
      </x:c>
      <x:c r="E70" s="209" t="s">
        <x:v>89</x:v>
      </x:c>
      <x:c r="F70"/>
      <x:c r="J70" s="57"/>
      <x:c r="K70" s="57"/>
      <x:c r="L70" s="57"/>
      <x:c r="M70" s="57"/>
      <x:c r="N70" s="56">
        <x:v>0</x:v>
      </x:c>
    </x:row>
    <x:row r="71" spans="1:14">
      <x:c r="A71" s="57">
        <x:v>66</x:v>
      </x:c>
      <x:c r="C71" s="115">
        <x:v>1</x:v>
      </x:c>
      <x:c r="D71" s="209" t="s">
        <x:v>90</x:v>
      </x:c>
      <x:c r="E71" s="209" t="s">
        <x:v>91</x:v>
      </x:c>
      <x:c r="F71"/>
      <x:c r="J71" s="57"/>
      <x:c r="K71" s="57"/>
      <x:c r="L71" s="57"/>
      <x:c r="M71" s="57"/>
      <x:c r="N71" s="56">
        <x:v>0</x:v>
      </x:c>
    </x:row>
    <x:row r="72" spans="1:14">
      <x:c r="A72" s="57">
        <x:v>67</x:v>
      </x:c>
      <x:c r="C72" s="115">
        <x:v>1</x:v>
      </x:c>
      <x:c r="D72" s="21"/>
      <x:c r="E72" s="209"/>
      <x:c r="F72"/>
      <x:c r="J72" s="57"/>
      <x:c r="K72" s="57"/>
      <x:c r="L72" s="57"/>
      <x:c r="M72" s="57"/>
      <x:c r="N72" s="56">
        <x:v>0</x:v>
      </x:c>
    </x:row>
    <x:row r="73" spans="1:14" hidden="1" outlineLevel="1">
      <x:c r="A73" s="57">
        <x:v>68</x:v>
      </x:c>
      <x:c r="C73" s="115">
        <x:v>1</x:v>
      </x:c>
      <x:c r="D73" s="21"/>
      <x:c r="E73" s="209"/>
      <x:c r="F73"/>
      <x:c r="J73" s="57"/>
      <x:c r="K73" s="57"/>
      <x:c r="L73" s="57"/>
      <x:c r="M73" s="57"/>
      <x:c r="N73" s="56">
        <x:v>0</x:v>
      </x:c>
    </x:row>
    <x:row r="74" spans="1:14" hidden="1" outlineLevel="1">
      <x:c r="A74" s="57">
        <x:v>69</x:v>
      </x:c>
      <x:c r="C74" s="115">
        <x:v>1</x:v>
      </x:c>
      <x:c r="D74" s="21"/>
      <x:c r="E74" s="209"/>
      <x:c r="F74"/>
      <x:c r="J74" s="57"/>
      <x:c r="K74" s="57"/>
      <x:c r="L74" s="57"/>
      <x:c r="M74" s="57"/>
      <x:c r="N74" s="56">
        <x:v>0</x:v>
      </x:c>
    </x:row>
    <x:row r="75" spans="1:14" hidden="1" outlineLevel="1">
      <x:c r="A75" s="57">
        <x:v>70</x:v>
      </x:c>
      <x:c r="C75" s="115">
        <x:v>1</x:v>
      </x:c>
      <x:c r="D75" s="21"/>
      <x:c r="E75" s="209"/>
      <x:c r="F75"/>
      <x:c r="J75" s="57"/>
      <x:c r="K75" s="57"/>
      <x:c r="L75" s="57"/>
      <x:c r="M75" s="57"/>
      <x:c r="N75" s="56">
        <x:v>0</x:v>
      </x:c>
    </x:row>
    <x:row r="76" spans="1:14" hidden="1" outlineLevel="1">
      <x:c r="A76" s="57">
        <x:v>71</x:v>
      </x:c>
      <x:c r="C76" s="115">
        <x:v>1</x:v>
      </x:c>
      <x:c r="D76" s="21"/>
      <x:c r="E76" s="209"/>
      <x:c r="F76"/>
      <x:c r="J76" s="57"/>
      <x:c r="K76" s="57"/>
      <x:c r="L76" s="57"/>
      <x:c r="M76" s="57"/>
      <x:c r="N76" s="56">
        <x:v>0</x:v>
      </x:c>
    </x:row>
    <x:row r="77" spans="1:14" hidden="1" outlineLevel="1">
      <x:c r="A77" s="57">
        <x:v>72</x:v>
      </x:c>
      <x:c r="C77" s="115">
        <x:v>1</x:v>
      </x:c>
      <x:c r="D77" s="21"/>
      <x:c r="E77" s="209"/>
      <x:c r="F77"/>
      <x:c r="J77" s="57"/>
      <x:c r="K77" s="57"/>
      <x:c r="L77" s="57"/>
      <x:c r="M77" s="57"/>
      <x:c r="N77" s="56">
        <x:v>0</x:v>
      </x:c>
    </x:row>
    <x:row r="78" spans="1:14" hidden="1" outlineLevel="1">
      <x:c r="A78" s="57">
        <x:v>73</x:v>
      </x:c>
      <x:c r="C78" s="115">
        <x:v>1</x:v>
      </x:c>
      <x:c r="D78" s="209"/>
      <x:c r="E78" s="209"/>
      <x:c r="F78"/>
      <x:c r="J78" s="57"/>
      <x:c r="K78" s="57"/>
      <x:c r="L78" s="57"/>
      <x:c r="M78" s="57"/>
      <x:c r="N78" s="56">
        <x:v>0</x:v>
      </x:c>
    </x:row>
    <x:row r="79" spans="1:14" hidden="1" outlineLevel="1">
      <x:c r="A79" s="57">
        <x:v>74</x:v>
      </x:c>
      <x:c r="C79" s="115">
        <x:v>1</x:v>
      </x:c>
      <x:c r="D79" s="209" t="s">
        <x:v>148</x:v>
      </x:c>
      <x:c r="E79" s="209" t="s">
        <x:v>148</x:v>
      </x:c>
      <x:c r="F79"/>
      <x:c r="J79" s="57"/>
      <x:c r="K79" s="57"/>
      <x:c r="L79" s="57"/>
      <x:c r="M79" s="57"/>
      <x:c r="N79" s="56">
        <x:v>0</x:v>
      </x:c>
    </x:row>
    <x:row r="80" spans="1:14" hidden="1" outlineLevel="1">
      <x:c r="A80" s="57">
        <x:v>75</x:v>
      </x:c>
      <x:c r="C80" s="115">
        <x:v>1</x:v>
      </x:c>
      <x:c r="D80" s="209" t="s">
        <x:v>148</x:v>
      </x:c>
      <x:c r="E80" s="209" t="s">
        <x:v>148</x:v>
      </x:c>
      <x:c r="F80"/>
      <x:c r="J80" s="57"/>
      <x:c r="K80" s="57"/>
      <x:c r="L80" s="57"/>
      <x:c r="M80" s="57"/>
      <x:c r="N80" s="56">
        <x:v>0</x:v>
      </x:c>
    </x:row>
    <x:row r="81" spans="1:14" hidden="1" outlineLevel="1">
      <x:c r="A81" s="57">
        <x:v>76</x:v>
      </x:c>
      <x:c r="C81" s="115">
        <x:v>1</x:v>
      </x:c>
      <x:c r="D81" s="209" t="s">
        <x:v>148</x:v>
      </x:c>
      <x:c r="E81" s="209" t="s">
        <x:v>148</x:v>
      </x:c>
      <x:c r="F81"/>
      <x:c r="J81" s="57"/>
      <x:c r="K81" s="57"/>
      <x:c r="L81" s="57"/>
      <x:c r="M81" s="57"/>
      <x:c r="N81" s="56">
        <x:v>0</x:v>
      </x:c>
    </x:row>
    <x:row r="82" spans="1:14" hidden="1" outlineLevel="1">
      <x:c r="A82" s="57">
        <x:v>77</x:v>
      </x:c>
      <x:c r="C82" s="115">
        <x:v>1</x:v>
      </x:c>
      <x:c r="D82" s="209" t="s">
        <x:v>148</x:v>
      </x:c>
      <x:c r="E82" s="209" t="s">
        <x:v>148</x:v>
      </x:c>
      <x:c r="F82"/>
      <x:c r="J82" s="57"/>
      <x:c r="K82" s="57"/>
      <x:c r="L82" s="57"/>
      <x:c r="M82" s="57"/>
      <x:c r="N82" s="56">
        <x:v>0</x:v>
      </x:c>
    </x:row>
    <x:row r="83" spans="1:14" hidden="1" outlineLevel="1">
      <x:c r="A83" s="57">
        <x:v>78</x:v>
      </x:c>
      <x:c r="C83" s="115">
        <x:v>1</x:v>
      </x:c>
      <x:c r="D83" s="209" t="s">
        <x:v>148</x:v>
      </x:c>
      <x:c r="E83" s="209" t="s">
        <x:v>148</x:v>
      </x:c>
      <x:c r="F83"/>
      <x:c r="J83" s="57"/>
      <x:c r="K83" s="57"/>
      <x:c r="L83" s="57"/>
      <x:c r="M83" s="57"/>
      <x:c r="N83" s="56">
        <x:v>0</x:v>
      </x:c>
    </x:row>
    <x:row r="84" spans="1:14" hidden="1" outlineLevel="1">
      <x:c r="A84" s="57">
        <x:v>79</x:v>
      </x:c>
      <x:c r="C84" s="115">
        <x:v>1</x:v>
      </x:c>
      <x:c r="D84" s="209" t="s">
        <x:v>148</x:v>
      </x:c>
      <x:c r="E84" s="209" t="s">
        <x:v>148</x:v>
      </x:c>
      <x:c r="F84"/>
      <x:c r="J84" s="57"/>
      <x:c r="K84" s="57"/>
      <x:c r="L84" s="57"/>
      <x:c r="M84" s="57"/>
      <x:c r="N84" s="56">
        <x:v>0</x:v>
      </x:c>
    </x:row>
    <x:row r="85" spans="1:14" hidden="1" outlineLevel="1">
      <x:c r="A85" s="57">
        <x:v>80</x:v>
      </x:c>
      <x:c r="C85" s="115">
        <x:v>1</x:v>
      </x:c>
      <x:c r="D85" s="209" t="s">
        <x:v>148</x:v>
      </x:c>
      <x:c r="E85" s="209" t="s">
        <x:v>148</x:v>
      </x:c>
      <x:c r="F85"/>
      <x:c r="J85" s="57"/>
      <x:c r="K85" s="57"/>
      <x:c r="L85" s="57"/>
      <x:c r="M85" s="57"/>
      <x:c r="N85" s="56">
        <x:v>0</x:v>
      </x:c>
    </x:row>
    <x:row r="86" spans="1:14" hidden="1" outlineLevel="1">
      <x:c r="A86" s="57">
        <x:v>81</x:v>
      </x:c>
      <x:c r="C86" s="115">
        <x:v>1</x:v>
      </x:c>
      <x:c r="D86" s="209" t="s">
        <x:v>148</x:v>
      </x:c>
      <x:c r="E86" s="209" t="s">
        <x:v>148</x:v>
      </x:c>
      <x:c r="F86"/>
      <x:c r="J86" s="57"/>
      <x:c r="K86" s="57"/>
      <x:c r="L86" s="57"/>
      <x:c r="M86" s="57"/>
      <x:c r="N86" s="56">
        <x:v>0</x:v>
      </x:c>
    </x:row>
    <x:row r="87" spans="1:14" hidden="1" outlineLevel="1">
      <x:c r="A87" s="57">
        <x:v>82</x:v>
      </x:c>
      <x:c r="C87" s="115">
        <x:v>1</x:v>
      </x:c>
      <x:c r="D87" s="209" t="s">
        <x:v>148</x:v>
      </x:c>
      <x:c r="E87" s="209" t="s">
        <x:v>148</x:v>
      </x:c>
      <x:c r="F87"/>
      <x:c r="J87" s="57"/>
      <x:c r="K87" s="57"/>
      <x:c r="L87" s="57"/>
      <x:c r="M87" s="57"/>
      <x:c r="N87" s="56">
        <x:v>0</x:v>
      </x:c>
    </x:row>
    <x:row r="88" spans="1:14" hidden="1" outlineLevel="1">
      <x:c r="A88" s="57">
        <x:v>83</x:v>
      </x:c>
      <x:c r="C88" s="115">
        <x:v>1</x:v>
      </x:c>
      <x:c r="D88" s="209" t="s">
        <x:v>148</x:v>
      </x:c>
      <x:c r="E88" s="209" t="s">
        <x:v>148</x:v>
      </x:c>
      <x:c r="F88"/>
      <x:c r="J88" s="57"/>
      <x:c r="K88" s="57"/>
      <x:c r="L88" s="57"/>
      <x:c r="M88" s="57"/>
      <x:c r="N88" s="56">
        <x:v>0</x:v>
      </x:c>
    </x:row>
    <x:row r="89" spans="1:14" hidden="1" outlineLevel="1">
      <x:c r="A89" s="57">
        <x:v>84</x:v>
      </x:c>
      <x:c r="C89" s="115">
        <x:v>1</x:v>
      </x:c>
      <x:c r="D89" s="209" t="s">
        <x:v>148</x:v>
      </x:c>
      <x:c r="E89" s="209" t="s">
        <x:v>148</x:v>
      </x:c>
      <x:c r="F89"/>
      <x:c r="J89" s="57"/>
      <x:c r="K89" s="57"/>
      <x:c r="L89" s="57"/>
      <x:c r="M89" s="57"/>
      <x:c r="N89" s="56">
        <x:v>0</x:v>
      </x:c>
    </x:row>
    <x:row r="90" spans="1:14" hidden="1" outlineLevel="1">
      <x:c r="A90" s="57">
        <x:v>85</x:v>
      </x:c>
      <x:c r="C90" s="115">
        <x:v>1</x:v>
      </x:c>
      <x:c r="D90" s="209" t="s">
        <x:v>148</x:v>
      </x:c>
      <x:c r="E90" s="209" t="s">
        <x:v>148</x:v>
      </x:c>
      <x:c r="F90"/>
      <x:c r="J90" s="57"/>
      <x:c r="K90" s="57"/>
      <x:c r="L90" s="57"/>
      <x:c r="M90" s="57"/>
      <x:c r="N90" s="56">
        <x:v>0</x:v>
      </x:c>
    </x:row>
    <x:row r="91" spans="1:14" hidden="1" outlineLevel="1">
      <x:c r="A91" s="57">
        <x:v>86</x:v>
      </x:c>
      <x:c r="C91" s="115">
        <x:v>1</x:v>
      </x:c>
      <x:c r="D91" s="209" t="s">
        <x:v>148</x:v>
      </x:c>
      <x:c r="E91" s="209" t="s">
        <x:v>148</x:v>
      </x:c>
      <x:c r="F91"/>
      <x:c r="J91" s="57"/>
      <x:c r="K91" s="57"/>
      <x:c r="L91" s="57"/>
      <x:c r="M91" s="57"/>
      <x:c r="N91" s="56">
        <x:v>0</x:v>
      </x:c>
    </x:row>
    <x:row r="92" spans="1:14" hidden="1" outlineLevel="1">
      <x:c r="A92" s="57">
        <x:v>87</x:v>
      </x:c>
      <x:c r="C92" s="115">
        <x:v>1</x:v>
      </x:c>
      <x:c r="D92" s="209" t="s">
        <x:v>148</x:v>
      </x:c>
      <x:c r="E92" s="209" t="s">
        <x:v>148</x:v>
      </x:c>
      <x:c r="F92"/>
      <x:c r="J92" s="57"/>
      <x:c r="K92" s="57"/>
      <x:c r="L92" s="57"/>
      <x:c r="M92" s="57"/>
      <x:c r="N92" s="56">
        <x:v>0</x:v>
      </x:c>
    </x:row>
    <x:row r="93" spans="1:14" hidden="1" outlineLevel="1">
      <x:c r="A93" s="57">
        <x:v>88</x:v>
      </x:c>
      <x:c r="C93" s="115">
        <x:v>1</x:v>
      </x:c>
      <x:c r="D93" s="209" t="s">
        <x:v>148</x:v>
      </x:c>
      <x:c r="E93" s="209" t="s">
        <x:v>148</x:v>
      </x:c>
      <x:c r="F93"/>
      <x:c r="J93" s="57"/>
      <x:c r="K93" s="57"/>
      <x:c r="L93" s="57"/>
      <x:c r="M93" s="57"/>
      <x:c r="N93" s="56">
        <x:v>0</x:v>
      </x:c>
    </x:row>
    <x:row r="94" spans="1:14" hidden="1" outlineLevel="1">
      <x:c r="A94" s="57">
        <x:v>89</x:v>
      </x:c>
      <x:c r="C94" s="115">
        <x:v>1</x:v>
      </x:c>
      <x:c r="D94" s="209" t="s">
        <x:v>148</x:v>
      </x:c>
      <x:c r="E94" s="209" t="s">
        <x:v>148</x:v>
      </x:c>
      <x:c r="F94"/>
      <x:c r="J94" s="57"/>
      <x:c r="K94" s="57"/>
      <x:c r="L94" s="57"/>
      <x:c r="M94" s="57"/>
      <x:c r="N94" s="56">
        <x:v>0</x:v>
      </x:c>
    </x:row>
    <x:row r="95" spans="1:14" hidden="1" outlineLevel="1">
      <x:c r="A95" s="57">
        <x:v>90</x:v>
      </x:c>
      <x:c r="C95" s="115">
        <x:v>1</x:v>
      </x:c>
      <x:c r="D95" s="209" t="s">
        <x:v>148</x:v>
      </x:c>
      <x:c r="E95" s="209" t="s">
        <x:v>148</x:v>
      </x:c>
      <x:c r="F95"/>
      <x:c r="J95" s="57"/>
      <x:c r="K95" s="57"/>
      <x:c r="L95" s="57"/>
      <x:c r="M95" s="57"/>
      <x:c r="N95" s="56">
        <x:v>0</x:v>
      </x:c>
    </x:row>
    <x:row r="96" spans="1:14" hidden="1" outlineLevel="1">
      <x:c r="A96" s="57">
        <x:v>91</x:v>
      </x:c>
      <x:c r="C96" s="115">
        <x:v>1</x:v>
      </x:c>
      <x:c r="D96" s="209" t="s">
        <x:v>148</x:v>
      </x:c>
      <x:c r="E96" s="209" t="s">
        <x:v>148</x:v>
      </x:c>
      <x:c r="F96"/>
      <x:c r="J96" s="57"/>
      <x:c r="K96" s="57"/>
      <x:c r="L96" s="57"/>
      <x:c r="M96" s="57"/>
      <x:c r="N96" s="56">
        <x:v>0</x:v>
      </x:c>
    </x:row>
    <x:row r="97" spans="1:16" hidden="1" outlineLevel="1">
      <x:c r="A97" s="57">
        <x:v>92</x:v>
      </x:c>
      <x:c r="C97" s="115">
        <x:v>1</x:v>
      </x:c>
      <x:c r="D97" s="209" t="s">
        <x:v>148</x:v>
      </x:c>
      <x:c r="E97" s="209" t="s">
        <x:v>148</x:v>
      </x:c>
      <x:c r="F97"/>
      <x:c r="J97" s="57"/>
      <x:c r="K97" s="57"/>
      <x:c r="L97" s="57"/>
      <x:c r="M97" s="57"/>
      <x:c r="N97" s="56">
        <x:v>0</x:v>
      </x:c>
    </x:row>
    <x:row r="98" spans="1:16" hidden="1" outlineLevel="1">
      <x:c r="A98" s="57">
        <x:v>93</x:v>
      </x:c>
      <x:c r="C98" s="115">
        <x:v>1</x:v>
      </x:c>
      <x:c r="D98" s="209" t="s">
        <x:v>148</x:v>
      </x:c>
      <x:c r="E98" s="209" t="s">
        <x:v>148</x:v>
      </x:c>
      <x:c r="F98"/>
      <x:c r="J98" s="57"/>
      <x:c r="K98" s="57"/>
      <x:c r="L98" s="57"/>
      <x:c r="M98" s="57"/>
      <x:c r="N98" s="56">
        <x:v>0</x:v>
      </x:c>
    </x:row>
    <x:row r="99" spans="1:16" hidden="1" outlineLevel="1">
      <x:c r="A99" s="57">
        <x:v>94</x:v>
      </x:c>
      <x:c r="C99" s="115">
        <x:v>1</x:v>
      </x:c>
      <x:c r="D99" s="209" t="s">
        <x:v>148</x:v>
      </x:c>
      <x:c r="E99" s="209" t="s">
        <x:v>148</x:v>
      </x:c>
      <x:c r="F99"/>
      <x:c r="J99" s="57"/>
      <x:c r="K99" s="57"/>
      <x:c r="L99" s="57"/>
      <x:c r="M99" s="57"/>
      <x:c r="N99" s="56">
        <x:v>0</x:v>
      </x:c>
    </x:row>
    <x:row r="100" spans="1:16" hidden="1" outlineLevel="1">
      <x:c r="A100" s="57">
        <x:v>95</x:v>
      </x:c>
      <x:c r="C100" s="115">
        <x:v>1</x:v>
      </x:c>
      <x:c r="D100" s="209" t="s">
        <x:v>148</x:v>
      </x:c>
      <x:c r="E100" s="209" t="s">
        <x:v>148</x:v>
      </x:c>
      <x:c r="F100"/>
      <x:c r="J100" s="57"/>
      <x:c r="K100" s="57"/>
      <x:c r="L100" s="57"/>
      <x:c r="M100" s="57"/>
      <x:c r="N100" s="56">
        <x:v>0</x:v>
      </x:c>
    </x:row>
    <x:row r="101" spans="1:16" hidden="1" outlineLevel="1">
      <x:c r="A101" s="57">
        <x:v>96</x:v>
      </x:c>
      <x:c r="C101" s="115">
        <x:v>1</x:v>
      </x:c>
      <x:c r="D101" s="209" t="s">
        <x:v>148</x:v>
      </x:c>
      <x:c r="E101" s="209" t="s">
        <x:v>148</x:v>
      </x:c>
      <x:c r="F101"/>
      <x:c r="J101" s="57"/>
      <x:c r="K101" s="57"/>
      <x:c r="L101" s="57"/>
      <x:c r="M101" s="57"/>
      <x:c r="N101" s="56">
        <x:v>0</x:v>
      </x:c>
    </x:row>
    <x:row r="102" spans="1:16" hidden="1" outlineLevel="1">
      <x:c r="A102" s="57">
        <x:v>97</x:v>
      </x:c>
      <x:c r="C102" s="115">
        <x:v>1</x:v>
      </x:c>
      <x:c r="D102" s="209" t="s">
        <x:v>148</x:v>
      </x:c>
      <x:c r="E102" s="209" t="s">
        <x:v>148</x:v>
      </x:c>
      <x:c r="F102"/>
      <x:c r="J102" s="57"/>
      <x:c r="K102" s="57"/>
      <x:c r="L102" s="57"/>
      <x:c r="M102" s="57"/>
      <x:c r="N102" s="56">
        <x:v>0</x:v>
      </x:c>
    </x:row>
    <x:row r="103" spans="1:16" hidden="1" outlineLevel="1">
      <x:c r="A103" s="57">
        <x:v>98</x:v>
      </x:c>
      <x:c r="C103" s="115">
        <x:v>1</x:v>
      </x:c>
      <x:c r="D103" s="209" t="s">
        <x:v>148</x:v>
      </x:c>
      <x:c r="E103" s="209" t="s">
        <x:v>148</x:v>
      </x:c>
      <x:c r="F103"/>
      <x:c r="J103" s="57"/>
      <x:c r="K103" s="57"/>
      <x:c r="L103" s="57"/>
      <x:c r="M103" s="57"/>
      <x:c r="N103" s="56">
        <x:v>0</x:v>
      </x:c>
    </x:row>
    <x:row r="104" spans="1:16" hidden="1" outlineLevel="1">
      <x:c r="A104" s="57">
        <x:v>99</x:v>
      </x:c>
      <x:c r="C104" s="115">
        <x:v>1</x:v>
      </x:c>
      <x:c r="D104" s="209" t="s">
        <x:v>148</x:v>
      </x:c>
      <x:c r="E104" s="209" t="s">
        <x:v>148</x:v>
      </x:c>
      <x:c r="F104"/>
      <x:c r="J104" s="57"/>
      <x:c r="K104" s="57"/>
      <x:c r="L104" s="57"/>
      <x:c r="M104" s="57"/>
      <x:c r="N104" s="56">
        <x:v>0</x:v>
      </x:c>
    </x:row>
    <x:row r="105" spans="1:16" hidden="1" outlineLevel="1">
      <x:c r="A105" s="57">
        <x:v>100</x:v>
      </x:c>
      <x:c r="C105" s="115">
        <x:v>1</x:v>
      </x:c>
      <x:c r="D105" s="209" t="s">
        <x:v>148</x:v>
      </x:c>
      <x:c r="E105" s="209" t="s">
        <x:v>148</x:v>
      </x:c>
      <x:c r="F105"/>
      <x:c r="J105" s="57"/>
      <x:c r="K105" s="57"/>
      <x:c r="L105" s="57"/>
      <x:c r="M105" s="57"/>
      <x:c r="N105" s="56">
        <x:v>0</x:v>
      </x:c>
    </x:row>
    <x:row r="106" spans="1:16" ht="17.25" collapsed="1" thickBot="1">
      <x:c r="C106" s="86"/>
      <x:c r="D106" s="86"/>
      <x:c r="E106" s="87" t="s">
        <x:v>117</x:v>
      </x:c>
      <x:c r="F106" s="87"/>
      <x:c r="G106" s="89">
        <x:v>4348</x:v>
      </x:c>
      <x:c r="H106" s="89">
        <x:v>0</x:v>
      </x:c>
      <x:c r="I106" s="89">
        <x:v>0</x:v>
      </x:c>
      <x:c r="J106" s="89">
        <x:v>78</x:v>
      </x:c>
      <x:c r="K106" s="89">
        <x:v>0</x:v>
      </x:c>
      <x:c r="L106" s="89">
        <x:v>0</x:v>
      </x:c>
      <x:c r="M106" s="89">
        <x:v>7200</x:v>
      </x:c>
      <x:c r="N106" s="89">
        <x:v>11626</x:v>
      </x:c>
      <x:c r="O106" s="57"/>
    </x:row>
    <x:row r="108" spans="1:16" ht="17.25" thickBot="1">
      <x:c r="P108" s="57" t="s">
        <x:v>149</x:v>
      </x:c>
    </x:row>
    <x:row r="109" spans="1:16">
      <x:c r="C109" s="84" t="s">
        <x:v>120</x:v>
      </x:c>
      <x:c r="D109" s="84" t="s">
        <x:v>5</x:v>
      </x:c>
      <x:c r="E109" s="84" t="s">
        <x:v>7</x:v>
      </x:c>
      <x:c r="F109" s="84"/>
      <x:c r="G109" s="82" t="s">
        <x:v>142</x:v>
      </x:c>
      <x:c r="H109" s="82" t="s">
        <x:v>142</x:v>
      </x:c>
      <x:c r="I109" s="82" t="s">
        <x:v>142</x:v>
      </x:c>
      <x:c r="J109" s="82" t="s">
        <x:v>142</x:v>
      </x:c>
      <x:c r="K109" s="82" t="s">
        <x:v>150</x:v>
      </x:c>
      <x:c r="L109" s="82" t="s">
        <x:v>151</x:v>
      </x:c>
      <x:c r="M109" s="82" t="s">
        <x:v>152</x:v>
      </x:c>
      <x:c r="N109" s="82" t="s">
        <x:v>153</x:v>
      </x:c>
      <x:c r="O109" s="60"/>
      <x:c r="P109" s="82" t="s">
        <x:v>154</x:v>
      </x:c>
    </x:row>
    <x:row r="110" spans="1:16">
      <x:c r="A110" s="57">
        <x:v>1</x:v>
      </x:c>
      <x:c r="C110" s="115">
        <x:v>2</x:v>
      </x:c>
      <x:c r="D110" s="21" t="s">
        <x:v>1361</x:v>
      </x:c>
      <x:c r="E110" s="21" t="s">
        <x:v>10</x:v>
      </x:c>
      <x:c r="F110" s="21"/>
      <x:c r="J110" s="57"/>
      <x:c r="K110" s="57"/>
      <x:c r="L110" s="57"/>
      <x:c r="M110" s="57"/>
      <x:c r="N110" s="56">
        <x:v>0</x:v>
      </x:c>
      <x:c r="P110">
        <x:v>0</x:v>
      </x:c>
    </x:row>
    <x:row r="111" spans="1:16">
      <x:c r="A111" s="57">
        <x:v>2</x:v>
      </x:c>
      <x:c r="C111" s="115">
        <x:v>2</x:v>
      </x:c>
      <x:c r="D111" s="20" t="s">
        <x:v>8</x:v>
      </x:c>
      <x:c r="E111" s="20" t="s">
        <x:v>10</x:v>
      </x:c>
      <x:c r="F111" s="20"/>
      <x:c r="G111" s="57">
        <x:v>1664</x:v>
      </x:c>
      <x:c r="J111" s="57">
        <x:v>2</x:v>
      </x:c>
      <x:c r="K111" s="57"/>
      <x:c r="L111" s="57"/>
      <x:c r="M111" s="57"/>
      <x:c r="N111" s="56">
        <x:v>1666</x:v>
      </x:c>
      <x:c r="P111">
        <x:v>0</x:v>
      </x:c>
    </x:row>
    <x:row r="112" spans="1:16">
      <x:c r="A112" s="57">
        <x:v>3</x:v>
      </x:c>
      <x:c r="C112" s="115">
        <x:v>2</x:v>
      </x:c>
      <x:c r="D112" s="20" t="s">
        <x:v>1362</x:v>
      </x:c>
      <x:c r="E112" s="20" t="s">
        <x:v>10</x:v>
      </x:c>
      <x:c r="F112" s="20"/>
      <x:c r="J112" s="57"/>
      <x:c r="K112" s="57"/>
      <x:c r="L112" s="57"/>
      <x:c r="M112" s="57"/>
      <x:c r="N112" s="56">
        <x:v>0</x:v>
      </x:c>
      <x:c r="P112">
        <x:v>0</x:v>
      </x:c>
    </x:row>
    <x:row r="113" spans="1:16">
      <x:c r="A113" s="57">
        <x:v>4</x:v>
      </x:c>
      <x:c r="C113" s="115">
        <x:v>2</x:v>
      </x:c>
      <x:c r="D113" s="20" t="s">
        <x:v>11</x:v>
      </x:c>
      <x:c r="E113" s="20" t="s">
        <x:v>10</x:v>
      </x:c>
      <x:c r="F113" s="20"/>
      <x:c r="G113" s="57">
        <x:v>0</x:v>
      </x:c>
      <x:c r="J113" s="57">
        <x:v>2</x:v>
      </x:c>
      <x:c r="K113" s="57"/>
      <x:c r="L113" s="57"/>
      <x:c r="M113" s="57"/>
      <x:c r="N113" s="56">
        <x:v>2</x:v>
      </x:c>
      <x:c r="P113">
        <x:v>0</x:v>
      </x:c>
    </x:row>
    <x:row r="114" spans="1:16">
      <x:c r="A114" s="57">
        <x:v>5</x:v>
      </x:c>
      <x:c r="C114" s="115">
        <x:v>2</x:v>
      </x:c>
      <x:c r="D114" s="20" t="s">
        <x:v>1363</x:v>
      </x:c>
      <x:c r="E114" s="20" t="s">
        <x:v>10</x:v>
      </x:c>
      <x:c r="F114" s="20"/>
      <x:c r="G114" s="57">
        <x:v>3</x:v>
      </x:c>
      <x:c r="J114" s="57"/>
      <x:c r="K114" s="57"/>
      <x:c r="L114" s="57"/>
      <x:c r="M114" s="57"/>
      <x:c r="N114" s="56">
        <x:v>3</x:v>
      </x:c>
      <x:c r="P114">
        <x:v>0</x:v>
      </x:c>
    </x:row>
    <x:row r="115" spans="1:16">
      <x:c r="A115" s="57">
        <x:v>6</x:v>
      </x:c>
      <x:c r="C115" s="115">
        <x:v>2</x:v>
      </x:c>
      <x:c r="D115" s="209" t="s">
        <x:v>13</x:v>
      </x:c>
      <x:c r="E115" s="209" t="s">
        <x:v>10</x:v>
      </x:c>
      <x:c r="F115"/>
      <x:c r="G115" s="57">
        <x:v>3</x:v>
      </x:c>
      <x:c r="J115" s="57"/>
      <x:c r="K115" s="57"/>
      <x:c r="L115" s="57"/>
      <x:c r="M115" s="57"/>
      <x:c r="N115" s="56">
        <x:v>3</x:v>
      </x:c>
      <x:c r="P115">
        <x:v>0</x:v>
      </x:c>
    </x:row>
    <x:row r="116" spans="1:16">
      <x:c r="A116" s="57">
        <x:v>7</x:v>
      </x:c>
      <x:c r="C116" s="115">
        <x:v>2</x:v>
      </x:c>
      <x:c r="D116" s="209" t="s">
        <x:v>1373</x:v>
      </x:c>
      <x:c r="E116" s="209" t="s">
        <x:v>15</x:v>
      </x:c>
      <x:c r="F116"/>
      <x:c r="J116" s="57"/>
      <x:c r="K116" s="57"/>
      <x:c r="L116" s="57"/>
      <x:c r="M116" s="57"/>
      <x:c r="N116" s="56">
        <x:v>0</x:v>
      </x:c>
      <x:c r="P116">
        <x:v>0</x:v>
      </x:c>
    </x:row>
    <x:row r="117" spans="1:16">
      <x:c r="A117" s="57">
        <x:v>8</x:v>
      </x:c>
      <x:c r="C117" s="115">
        <x:v>2</x:v>
      </x:c>
      <x:c r="D117" s="209" t="s">
        <x:v>14</x:v>
      </x:c>
      <x:c r="E117" s="209" t="s">
        <x:v>15</x:v>
      </x:c>
      <x:c r="F117"/>
      <x:c r="G117" s="57">
        <x:v>7680</x:v>
      </x:c>
      <x:c r="J117" s="57"/>
      <x:c r="K117" s="57"/>
      <x:c r="L117" s="57"/>
      <x:c r="M117" s="57"/>
      <x:c r="N117" s="56">
        <x:v>7680</x:v>
      </x:c>
      <x:c r="P117">
        <x:v>0</x:v>
      </x:c>
    </x:row>
    <x:row r="118" spans="1:16">
      <x:c r="A118" s="57">
        <x:v>9</x:v>
      </x:c>
      <x:c r="C118" s="115">
        <x:v>2</x:v>
      </x:c>
      <x:c r="D118" s="209" t="s">
        <x:v>16</x:v>
      </x:c>
      <x:c r="E118" s="209" t="s">
        <x:v>15</x:v>
      </x:c>
      <x:c r="F118"/>
      <x:c r="G118" s="57">
        <x:v>0</x:v>
      </x:c>
      <x:c r="J118" s="57"/>
      <x:c r="K118" s="57"/>
      <x:c r="L118" s="57"/>
      <x:c r="M118" s="57"/>
      <x:c r="N118" s="56">
        <x:v>0</x:v>
      </x:c>
      <x:c r="P118">
        <x:v>276</x:v>
      </x:c>
    </x:row>
    <x:row r="119" spans="1:16">
      <x:c r="A119" s="57">
        <x:v>10</x:v>
      </x:c>
      <x:c r="C119" s="115">
        <x:v>2</x:v>
      </x:c>
      <x:c r="D119" s="209" t="s">
        <x:v>1372</x:v>
      </x:c>
      <x:c r="E119" s="209" t="s">
        <x:v>18</x:v>
      </x:c>
      <x:c r="F119"/>
      <x:c r="J119" s="57"/>
      <x:c r="K119" s="57"/>
      <x:c r="L119" s="57"/>
      <x:c r="M119" s="57"/>
      <x:c r="N119" s="56">
        <x:v>0</x:v>
      </x:c>
      <x:c r="P119">
        <x:v>0</x:v>
      </x:c>
    </x:row>
    <x:row r="120" spans="1:16">
      <x:c r="A120" s="57">
        <x:v>11</x:v>
      </x:c>
      <x:c r="C120" s="115">
        <x:v>2</x:v>
      </x:c>
      <x:c r="D120" s="209" t="s">
        <x:v>17</x:v>
      </x:c>
      <x:c r="E120" s="209" t="s">
        <x:v>18</x:v>
      </x:c>
      <x:c r="F120"/>
      <x:c r="G120" s="57">
        <x:v>9216</x:v>
      </x:c>
      <x:c r="J120" s="57"/>
      <x:c r="K120" s="57"/>
      <x:c r="L120" s="57"/>
      <x:c r="M120" s="57"/>
      <x:c r="N120" s="56">
        <x:v>9216</x:v>
      </x:c>
      <x:c r="P120">
        <x:v>410</x:v>
      </x:c>
    </x:row>
    <x:row r="121" spans="1:16">
      <x:c r="A121" s="57">
        <x:v>12</x:v>
      </x:c>
      <x:c r="C121" s="115">
        <x:v>2</x:v>
      </x:c>
      <x:c r="D121" s="209" t="s">
        <x:v>1371</x:v>
      </x:c>
      <x:c r="E121" s="209" t="s">
        <x:v>20</x:v>
      </x:c>
      <x:c r="F121"/>
      <x:c r="J121" s="57"/>
      <x:c r="K121" s="57"/>
      <x:c r="L121" s="57"/>
      <x:c r="M121" s="57"/>
      <x:c r="N121" s="56">
        <x:v>0</x:v>
      </x:c>
      <x:c r="P121">
        <x:v>136</x:v>
      </x:c>
    </x:row>
    <x:row r="122" spans="1:16">
      <x:c r="A122" s="57">
        <x:v>13</x:v>
      </x:c>
      <x:c r="C122" s="115">
        <x:v>2</x:v>
      </x:c>
      <x:c r="D122" s="209" t="s">
        <x:v>19</x:v>
      </x:c>
      <x:c r="E122" s="209" t="s">
        <x:v>20</x:v>
      </x:c>
      <x:c r="F122"/>
      <x:c r="G122" s="57">
        <x:v>4608</x:v>
      </x:c>
      <x:c r="J122" s="57"/>
      <x:c r="K122" s="57"/>
      <x:c r="L122" s="57"/>
      <x:c r="M122" s="57"/>
      <x:c r="N122" s="56">
        <x:v>4608</x:v>
      </x:c>
      <x:c r="P122">
        <x:v>0</x:v>
      </x:c>
    </x:row>
    <x:row r="123" spans="1:16">
      <x:c r="A123" s="57">
        <x:v>14</x:v>
      </x:c>
      <x:c r="C123" s="115">
        <x:v>2</x:v>
      </x:c>
      <x:c r="D123" s="209" t="s">
        <x:v>21</x:v>
      </x:c>
      <x:c r="E123" s="209" t="s">
        <x:v>23</x:v>
      </x:c>
      <x:c r="F123"/>
      <x:c r="G123" s="57">
        <x:v>0</x:v>
      </x:c>
      <x:c r="J123" s="57"/>
      <x:c r="K123" s="57"/>
      <x:c r="L123" s="57"/>
      <x:c r="M123" s="57"/>
      <x:c r="N123" s="56">
        <x:v>0</x:v>
      </x:c>
      <x:c r="P123">
        <x:v>136</x:v>
      </x:c>
    </x:row>
    <x:row r="124" spans="1:16">
      <x:c r="A124" s="57">
        <x:v>15</x:v>
      </x:c>
      <x:c r="C124" s="115">
        <x:v>2</x:v>
      </x:c>
      <x:c r="D124" s="209" t="s">
        <x:v>24</x:v>
      </x:c>
      <x:c r="E124" s="209" t="s">
        <x:v>23</x:v>
      </x:c>
      <x:c r="F124"/>
      <x:c r="G124" s="57">
        <x:v>27</x:v>
      </x:c>
      <x:c r="J124" s="57"/>
      <x:c r="K124" s="57"/>
      <x:c r="L124" s="57"/>
      <x:c r="M124" s="57"/>
      <x:c r="N124" s="56">
        <x:v>27</x:v>
      </x:c>
      <x:c r="P124">
        <x:v>0</x:v>
      </x:c>
    </x:row>
    <x:row r="125" spans="1:16">
      <x:c r="A125" s="57">
        <x:v>16</x:v>
      </x:c>
      <x:c r="C125" s="115">
        <x:v>2</x:v>
      </x:c>
      <x:c r="D125" s="209" t="s">
        <x:v>1365</x:v>
      </x:c>
      <x:c r="E125" s="209" t="s">
        <x:v>23</x:v>
      </x:c>
      <x:c r="F125"/>
      <x:c r="J125" s="57"/>
      <x:c r="K125" s="57"/>
      <x:c r="L125" s="57"/>
      <x:c r="M125" s="57"/>
      <x:c r="N125" s="56">
        <x:v>0</x:v>
      </x:c>
      <x:c r="P125">
        <x:v>138</x:v>
      </x:c>
    </x:row>
    <x:row r="126" spans="1:16">
      <x:c r="A126" s="57">
        <x:v>17</x:v>
      </x:c>
      <x:c r="C126" s="115">
        <x:v>2</x:v>
      </x:c>
      <x:c r="D126" s="209" t="s">
        <x:v>25</x:v>
      </x:c>
      <x:c r="E126" s="209" t="s">
        <x:v>26</x:v>
      </x:c>
      <x:c r="F126"/>
      <x:c r="G126" s="57">
        <x:v>0</x:v>
      </x:c>
      <x:c r="J126" s="57"/>
      <x:c r="K126" s="57"/>
      <x:c r="L126" s="57"/>
      <x:c r="M126" s="57"/>
      <x:c r="N126" s="56">
        <x:v>0</x:v>
      </x:c>
      <x:c r="P126">
        <x:v>136</x:v>
      </x:c>
    </x:row>
    <x:row r="127" spans="1:16">
      <x:c r="A127" s="57">
        <x:v>18</x:v>
      </x:c>
      <x:c r="C127" s="115">
        <x:v>2</x:v>
      </x:c>
      <x:c r="D127" s="209" t="s">
        <x:v>27</x:v>
      </x:c>
      <x:c r="E127" s="209" t="s">
        <x:v>26</x:v>
      </x:c>
      <x:c r="F127"/>
      <x:c r="G127" s="57">
        <x:v>60</x:v>
      </x:c>
      <x:c r="J127" s="57"/>
      <x:c r="K127" s="57"/>
      <x:c r="L127" s="57"/>
      <x:c r="M127" s="57"/>
      <x:c r="N127" s="56">
        <x:v>60</x:v>
      </x:c>
      <x:c r="P127">
        <x:v>0</x:v>
      </x:c>
    </x:row>
    <x:row r="128" spans="1:16">
      <x:c r="A128" s="57">
        <x:v>19</x:v>
      </x:c>
      <x:c r="C128" s="115">
        <x:v>2</x:v>
      </x:c>
      <x:c r="D128" s="209" t="s">
        <x:v>1366</x:v>
      </x:c>
      <x:c r="E128" s="209" t="s">
        <x:v>26</x:v>
      </x:c>
      <x:c r="F128"/>
      <x:c r="J128" s="57"/>
      <x:c r="K128" s="57"/>
      <x:c r="L128" s="57"/>
      <x:c r="M128" s="57"/>
      <x:c r="N128" s="56">
        <x:v>0</x:v>
      </x:c>
      <x:c r="P128">
        <x:v>138</x:v>
      </x:c>
    </x:row>
    <x:row r="129" spans="1:16">
      <x:c r="A129" s="57">
        <x:v>20</x:v>
      </x:c>
      <x:c r="C129" s="115">
        <x:v>2</x:v>
      </x:c>
      <x:c r="D129" s="209" t="s">
        <x:v>28</x:v>
      </x:c>
      <x:c r="E129" s="209" t="s">
        <x:v>29</x:v>
      </x:c>
      <x:c r="F129"/>
      <x:c r="G129" s="57">
        <x:v>36</x:v>
      </x:c>
      <x:c r="J129" s="57"/>
      <x:c r="K129" s="57"/>
      <x:c r="L129" s="57"/>
      <x:c r="M129" s="57"/>
      <x:c r="N129" s="56">
        <x:v>36</x:v>
      </x:c>
      <x:c r="P129">
        <x:v>0</x:v>
      </x:c>
    </x:row>
    <x:row r="130" spans="1:16">
      <x:c r="A130" s="57">
        <x:v>21</x:v>
      </x:c>
      <x:c r="C130" s="115">
        <x:v>2</x:v>
      </x:c>
      <x:c r="D130" s="209" t="s">
        <x:v>1367</x:v>
      </x:c>
      <x:c r="E130" s="209" t="s">
        <x:v>29</x:v>
      </x:c>
      <x:c r="F130"/>
      <x:c r="J130" s="57"/>
      <x:c r="K130" s="57"/>
      <x:c r="L130" s="57"/>
      <x:c r="M130" s="57"/>
      <x:c r="N130" s="56">
        <x:v>0</x:v>
      </x:c>
      <x:c r="P130">
        <x:v>136</x:v>
      </x:c>
    </x:row>
    <x:row r="131" spans="1:16">
      <x:c r="A131" s="57">
        <x:v>22</x:v>
      </x:c>
      <x:c r="C131" s="115">
        <x:v>2</x:v>
      </x:c>
      <x:c r="D131" s="209" t="s">
        <x:v>30</x:v>
      </x:c>
      <x:c r="E131" s="209" t="s">
        <x:v>29</x:v>
      </x:c>
      <x:c r="F131"/>
      <x:c r="G131" s="57">
        <x:v>0</x:v>
      </x:c>
      <x:c r="J131" s="57"/>
      <x:c r="K131" s="57"/>
      <x:c r="L131" s="57"/>
      <x:c r="M131" s="57"/>
      <x:c r="N131" s="56">
        <x:v>0</x:v>
      </x:c>
      <x:c r="P131">
        <x:v>0</x:v>
      </x:c>
    </x:row>
    <x:row r="132" spans="1:16">
      <x:c r="A132" s="57">
        <x:v>23</x:v>
      </x:c>
      <x:c r="C132" s="115">
        <x:v>2</x:v>
      </x:c>
      <x:c r="D132" s="209" t="s">
        <x:v>31</x:v>
      </x:c>
      <x:c r="E132" s="209" t="s">
        <x:v>32</x:v>
      </x:c>
      <x:c r="F132"/>
      <x:c r="G132" s="57">
        <x:v>0</x:v>
      </x:c>
      <x:c r="J132" s="57"/>
      <x:c r="K132" s="57"/>
      <x:c r="L132" s="57"/>
      <x:c r="M132" s="57"/>
      <x:c r="N132" s="56">
        <x:v>0</x:v>
      </x:c>
      <x:c r="P132">
        <x:v>138</x:v>
      </x:c>
    </x:row>
    <x:row r="133" spans="1:16">
      <x:c r="A133" s="57">
        <x:v>24</x:v>
      </x:c>
      <x:c r="C133" s="115">
        <x:v>2</x:v>
      </x:c>
      <x:c r="D133" s="209" t="s">
        <x:v>1368</x:v>
      </x:c>
      <x:c r="E133" s="209" t="s">
        <x:v>32</x:v>
      </x:c>
      <x:c r="F133"/>
      <x:c r="J133" s="57"/>
      <x:c r="K133" s="57"/>
      <x:c r="L133" s="57"/>
      <x:c r="M133" s="57"/>
      <x:c r="N133" s="56">
        <x:v>0</x:v>
      </x:c>
      <x:c r="P133">
        <x:v>0</x:v>
      </x:c>
    </x:row>
    <x:row r="134" spans="1:16">
      <x:c r="A134" s="57">
        <x:v>25</x:v>
      </x:c>
      <x:c r="C134" s="115">
        <x:v>2</x:v>
      </x:c>
      <x:c r="D134" s="209" t="s">
        <x:v>33</x:v>
      </x:c>
      <x:c r="E134" s="209" t="s">
        <x:v>34</x:v>
      </x:c>
      <x:c r="F134"/>
      <x:c r="G134" s="57">
        <x:v>0</x:v>
      </x:c>
      <x:c r="J134" s="57"/>
      <x:c r="K134" s="57"/>
      <x:c r="L134" s="57"/>
      <x:c r="M134" s="57"/>
      <x:c r="N134" s="56">
        <x:v>0</x:v>
      </x:c>
      <x:c r="P134">
        <x:v>138</x:v>
      </x:c>
    </x:row>
    <x:row r="135" spans="1:16">
      <x:c r="A135" s="57">
        <x:v>26</x:v>
      </x:c>
      <x:c r="C135" s="115">
        <x:v>2</x:v>
      </x:c>
      <x:c r="D135" s="209" t="s">
        <x:v>35</x:v>
      </x:c>
      <x:c r="E135" s="209" t="s">
        <x:v>34</x:v>
      </x:c>
      <x:c r="F135"/>
      <x:c r="G135" s="57">
        <x:v>38</x:v>
      </x:c>
      <x:c r="J135" s="57"/>
      <x:c r="K135" s="57"/>
      <x:c r="L135" s="57"/>
      <x:c r="M135" s="57"/>
      <x:c r="N135" s="56">
        <x:v>38</x:v>
      </x:c>
      <x:c r="P135">
        <x:v>0</x:v>
      </x:c>
    </x:row>
    <x:row r="136" spans="1:16">
      <x:c r="A136" s="57">
        <x:v>27</x:v>
      </x:c>
      <x:c r="C136" s="115">
        <x:v>2</x:v>
      </x:c>
      <x:c r="D136" s="209" t="s">
        <x:v>36</x:v>
      </x:c>
      <x:c r="E136" s="209" t="s">
        <x:v>37</x:v>
      </x:c>
      <x:c r="F136"/>
      <x:c r="G136" s="57">
        <x:v>0</x:v>
      </x:c>
      <x:c r="J136" s="57"/>
      <x:c r="K136" s="57"/>
      <x:c r="L136" s="57"/>
      <x:c r="M136" s="57"/>
      <x:c r="N136" s="56">
        <x:v>0</x:v>
      </x:c>
      <x:c r="P136">
        <x:v>0</x:v>
      </x:c>
    </x:row>
    <x:row r="137" spans="1:16">
      <x:c r="A137" s="57">
        <x:v>28</x:v>
      </x:c>
      <x:c r="C137" s="115">
        <x:v>2</x:v>
      </x:c>
      <x:c r="D137" s="209" t="s">
        <x:v>38</x:v>
      </x:c>
      <x:c r="E137" s="209" t="s">
        <x:v>37</x:v>
      </x:c>
      <x:c r="F137"/>
      <x:c r="G137" s="57">
        <x:v>0</x:v>
      </x:c>
      <x:c r="J137" s="57"/>
      <x:c r="K137" s="57"/>
      <x:c r="L137" s="57"/>
      <x:c r="M137" s="57"/>
      <x:c r="N137" s="56">
        <x:v>0</x:v>
      </x:c>
      <x:c r="P137">
        <x:v>0</x:v>
      </x:c>
    </x:row>
    <x:row r="138" spans="1:16">
      <x:c r="A138" s="57">
        <x:v>29</x:v>
      </x:c>
      <x:c r="C138" s="115">
        <x:v>2</x:v>
      </x:c>
      <x:c r="D138" s="209" t="s">
        <x:v>39</x:v>
      </x:c>
      <x:c r="E138" s="209" t="s">
        <x:v>40</x:v>
      </x:c>
      <x:c r="F138"/>
      <x:c r="G138" s="57">
        <x:v>2</x:v>
      </x:c>
      <x:c r="J138" s="57"/>
      <x:c r="K138" s="57"/>
      <x:c r="L138" s="57"/>
      <x:c r="M138" s="57"/>
      <x:c r="N138" s="56">
        <x:v>2</x:v>
      </x:c>
      <x:c r="P138">
        <x:v>0</x:v>
      </x:c>
    </x:row>
    <x:row r="139" spans="1:16">
      <x:c r="A139" s="57">
        <x:v>30</x:v>
      </x:c>
      <x:c r="C139" s="115">
        <x:v>2</x:v>
      </x:c>
      <x:c r="D139" s="209" t="s">
        <x:v>1369</x:v>
      </x:c>
      <x:c r="E139" s="209" t="s">
        <x:v>40</x:v>
      </x:c>
      <x:c r="F139"/>
      <x:c r="J139" s="57"/>
      <x:c r="K139" s="57"/>
      <x:c r="L139" s="57"/>
      <x:c r="M139" s="57"/>
      <x:c r="N139" s="56">
        <x:v>0</x:v>
      </x:c>
      <x:c r="P139">
        <x:v>0</x:v>
      </x:c>
    </x:row>
    <x:row r="140" spans="1:16">
      <x:c r="A140" s="57">
        <x:v>31</x:v>
      </x:c>
      <x:c r="C140" s="115">
        <x:v>2</x:v>
      </x:c>
      <x:c r="D140" s="209" t="s">
        <x:v>41</x:v>
      </x:c>
      <x:c r="E140" s="209" t="s">
        <x:v>40</x:v>
      </x:c>
      <x:c r="F140"/>
      <x:c r="J140" s="57"/>
      <x:c r="K140" s="57"/>
      <x:c r="L140" s="57"/>
      <x:c r="M140" s="57"/>
      <x:c r="N140" s="56">
        <x:v>0</x:v>
      </x:c>
      <x:c r="P140">
        <x:v>0</x:v>
      </x:c>
    </x:row>
    <x:row r="141" spans="1:16">
      <x:c r="A141" s="57">
        <x:v>32</x:v>
      </x:c>
      <x:c r="C141" s="115">
        <x:v>2</x:v>
      </x:c>
      <x:c r="D141" s="209" t="s">
        <x:v>42</x:v>
      </x:c>
      <x:c r="E141" s="209" t="s">
        <x:v>43</x:v>
      </x:c>
      <x:c r="F141"/>
      <x:c r="G141" s="57">
        <x:v>18</x:v>
      </x:c>
      <x:c r="J141" s="57"/>
      <x:c r="K141" s="57"/>
      <x:c r="L141" s="57"/>
      <x:c r="M141" s="57"/>
      <x:c r="N141" s="56">
        <x:v>18</x:v>
      </x:c>
      <x:c r="P141">
        <x:v>0</x:v>
      </x:c>
    </x:row>
    <x:row r="142" spans="1:16">
      <x:c r="A142" s="57">
        <x:v>33</x:v>
      </x:c>
      <x:c r="C142" s="115">
        <x:v>2</x:v>
      </x:c>
      <x:c r="D142" s="209" t="s">
        <x:v>44</x:v>
      </x:c>
      <x:c r="E142" s="209" t="s">
        <x:v>45</x:v>
      </x:c>
      <x:c r="F142"/>
      <x:c r="J142" s="57"/>
      <x:c r="K142" s="57"/>
      <x:c r="L142" s="57"/>
      <x:c r="M142" s="57"/>
      <x:c r="N142" s="56">
        <x:v>0</x:v>
      </x:c>
      <x:c r="P142">
        <x:v>0</x:v>
      </x:c>
    </x:row>
    <x:row r="143" spans="1:16">
      <x:c r="A143" s="57">
        <x:v>34</x:v>
      </x:c>
      <x:c r="C143" s="115">
        <x:v>2</x:v>
      </x:c>
      <x:c r="D143" s="209" t="s">
        <x:v>46</x:v>
      </x:c>
      <x:c r="E143" s="209" t="s">
        <x:v>45</x:v>
      </x:c>
      <x:c r="F143"/>
      <x:c r="G143" s="57">
        <x:v>36</x:v>
      </x:c>
      <x:c r="J143" s="57"/>
      <x:c r="K143" s="57"/>
      <x:c r="L143" s="57"/>
      <x:c r="M143" s="57"/>
      <x:c r="N143" s="56">
        <x:v>36</x:v>
      </x:c>
      <x:c r="P143">
        <x:v>0</x:v>
      </x:c>
    </x:row>
    <x:row r="144" spans="1:16">
      <x:c r="A144" s="57">
        <x:v>35</x:v>
      </x:c>
      <x:c r="C144" s="115">
        <x:v>2</x:v>
      </x:c>
      <x:c r="D144" s="209" t="s">
        <x:v>47</x:v>
      </x:c>
      <x:c r="E144" s="209" t="s">
        <x:v>48</x:v>
      </x:c>
      <x:c r="F144"/>
      <x:c r="J144" s="57"/>
      <x:c r="K144" s="57"/>
      <x:c r="L144" s="57"/>
      <x:c r="M144" s="57"/>
      <x:c r="N144" s="56">
        <x:v>0</x:v>
      </x:c>
      <x:c r="P144">
        <x:v>0</x:v>
      </x:c>
    </x:row>
    <x:row r="145" spans="1:16">
      <x:c r="A145" s="57">
        <x:v>36</x:v>
      </x:c>
      <x:c r="C145" s="115">
        <x:v>2</x:v>
      </x:c>
      <x:c r="D145" s="209" t="s">
        <x:v>49</x:v>
      </x:c>
      <x:c r="E145" s="209" t="s">
        <x:v>48</x:v>
      </x:c>
      <x:c r="F145"/>
      <x:c r="G145" s="57">
        <x:v>38</x:v>
      </x:c>
      <x:c r="J145" s="57"/>
      <x:c r="K145" s="57"/>
      <x:c r="L145" s="57"/>
      <x:c r="M145" s="57"/>
      <x:c r="N145" s="56">
        <x:v>38</x:v>
      </x:c>
      <x:c r="P145">
        <x:v>0</x:v>
      </x:c>
    </x:row>
    <x:row r="146" spans="1:16">
      <x:c r="A146" s="57">
        <x:v>37</x:v>
      </x:c>
      <x:c r="C146" s="115">
        <x:v>2</x:v>
      </x:c>
      <x:c r="D146" s="209" t="s">
        <x:v>50</x:v>
      </x:c>
      <x:c r="E146" s="209" t="s">
        <x:v>51</x:v>
      </x:c>
      <x:c r="F146"/>
      <x:c r="G146" s="57">
        <x:v>2944</x:v>
      </x:c>
      <x:c r="J146" s="57"/>
      <x:c r="K146" s="57"/>
      <x:c r="L146" s="57"/>
      <x:c r="M146" s="57"/>
      <x:c r="N146" s="56">
        <x:v>2944</x:v>
      </x:c>
      <x:c r="P146">
        <x:v>0</x:v>
      </x:c>
    </x:row>
    <x:row r="147" spans="1:16">
      <x:c r="A147" s="57">
        <x:v>38</x:v>
      </x:c>
      <x:c r="C147" s="115">
        <x:v>2</x:v>
      </x:c>
      <x:c r="D147" s="209" t="s">
        <x:v>1374</x:v>
      </x:c>
      <x:c r="E147" s="209" t="s">
        <x:v>51</x:v>
      </x:c>
      <x:c r="F147"/>
      <x:c r="G147" s="57">
        <x:v>3</x:v>
      </x:c>
      <x:c r="J147" s="57"/>
      <x:c r="K147" s="57"/>
      <x:c r="L147" s="57"/>
      <x:c r="M147" s="57"/>
      <x:c r="N147" s="56">
        <x:v>3</x:v>
      </x:c>
      <x:c r="P147">
        <x:v>0</x:v>
      </x:c>
    </x:row>
    <x:row r="148" spans="1:16">
      <x:c r="A148" s="57">
        <x:v>39</x:v>
      </x:c>
      <x:c r="C148" s="115">
        <x:v>2</x:v>
      </x:c>
      <x:c r="D148" s="209" t="s">
        <x:v>52</x:v>
      </x:c>
      <x:c r="E148" s="209" t="s">
        <x:v>53</x:v>
      </x:c>
      <x:c r="F148"/>
      <x:c r="J148" s="57"/>
      <x:c r="K148" s="57"/>
      <x:c r="L148" s="57"/>
      <x:c r="M148" s="57"/>
      <x:c r="N148" s="56">
        <x:v>0</x:v>
      </x:c>
      <x:c r="P148">
        <x:v>0</x:v>
      </x:c>
    </x:row>
    <x:row r="149" spans="1:16">
      <x:c r="A149" s="57">
        <x:v>40</x:v>
      </x:c>
      <x:c r="C149" s="115">
        <x:v>2</x:v>
      </x:c>
      <x:c r="D149" s="209" t="s">
        <x:v>54</x:v>
      </x:c>
      <x:c r="E149" s="209" t="s">
        <x:v>53</x:v>
      </x:c>
      <x:c r="F149"/>
      <x:c r="J149" s="57"/>
      <x:c r="K149" s="57"/>
      <x:c r="L149" s="57"/>
      <x:c r="M149" s="57"/>
      <x:c r="N149" s="56">
        <x:v>0</x:v>
      </x:c>
      <x:c r="P149">
        <x:v>0</x:v>
      </x:c>
    </x:row>
    <x:row r="150" spans="1:16">
      <x:c r="A150" s="57">
        <x:v>41</x:v>
      </x:c>
      <x:c r="C150" s="115">
        <x:v>2</x:v>
      </x:c>
      <x:c r="D150" s="209" t="s">
        <x:v>55</x:v>
      </x:c>
      <x:c r="E150" s="209" t="s">
        <x:v>53</x:v>
      </x:c>
      <x:c r="F150"/>
      <x:c r="J150" s="57"/>
      <x:c r="K150" s="57"/>
      <x:c r="L150" s="57"/>
      <x:c r="M150" s="57"/>
      <x:c r="N150" s="56">
        <x:v>0</x:v>
      </x:c>
      <x:c r="P150">
        <x:v>0</x:v>
      </x:c>
    </x:row>
    <x:row r="151" spans="1:16">
      <x:c r="A151" s="57">
        <x:v>42</x:v>
      </x:c>
      <x:c r="C151" s="115">
        <x:v>2</x:v>
      </x:c>
      <x:c r="D151" s="209" t="s">
        <x:v>56</x:v>
      </x:c>
      <x:c r="E151" s="209" t="s">
        <x:v>53</x:v>
      </x:c>
      <x:c r="F151"/>
      <x:c r="G151" s="57">
        <x:v>45</x:v>
      </x:c>
      <x:c r="J151" s="57"/>
      <x:c r="K151" s="57"/>
      <x:c r="L151" s="57"/>
      <x:c r="M151" s="57"/>
      <x:c r="N151" s="56">
        <x:v>45</x:v>
      </x:c>
      <x:c r="P151">
        <x:v>0</x:v>
      </x:c>
    </x:row>
    <x:row r="152" spans="1:16">
      <x:c r="A152" s="57">
        <x:v>43</x:v>
      </x:c>
      <x:c r="C152" s="115">
        <x:v>2</x:v>
      </x:c>
      <x:c r="D152" s="209" t="s">
        <x:v>1364</x:v>
      </x:c>
      <x:c r="E152" s="209" t="s">
        <x:v>53</x:v>
      </x:c>
      <x:c r="F152"/>
      <x:c r="J152" s="57"/>
      <x:c r="K152" s="57"/>
      <x:c r="L152" s="57"/>
      <x:c r="M152" s="57"/>
      <x:c r="N152" s="56">
        <x:v>0</x:v>
      </x:c>
      <x:c r="P152">
        <x:v>0</x:v>
      </x:c>
    </x:row>
    <x:row r="153" spans="1:16">
      <x:c r="A153" s="57">
        <x:v>44</x:v>
      </x:c>
      <x:c r="C153" s="115">
        <x:v>2</x:v>
      </x:c>
      <x:c r="D153" s="209" t="s">
        <x:v>57</x:v>
      </x:c>
      <x:c r="E153" s="209" t="s">
        <x:v>59</x:v>
      </x:c>
      <x:c r="F153"/>
      <x:c r="J153" s="57"/>
      <x:c r="K153" s="57"/>
      <x:c r="L153" s="57"/>
      <x:c r="M153" s="57">
        <x:v>1440</x:v>
      </x:c>
      <x:c r="N153" s="56">
        <x:v>1440</x:v>
      </x:c>
    </x:row>
    <x:row r="154" spans="1:16">
      <x:c r="A154" s="57">
        <x:v>45</x:v>
      </x:c>
      <x:c r="C154" s="115">
        <x:v>2</x:v>
      </x:c>
      <x:c r="D154" s="209" t="s">
        <x:v>60</x:v>
      </x:c>
      <x:c r="E154" s="209" t="s">
        <x:v>61</x:v>
      </x:c>
      <x:c r="F154"/>
      <x:c r="J154" s="57"/>
      <x:c r="K154" s="57"/>
      <x:c r="L154" s="57"/>
      <x:c r="M154" s="57">
        <x:v>2880</x:v>
      </x:c>
      <x:c r="N154" s="56">
        <x:v>2880</x:v>
      </x:c>
    </x:row>
    <x:row r="155" spans="1:16">
      <x:c r="A155" s="57">
        <x:v>46</x:v>
      </x:c>
      <x:c r="C155" s="115">
        <x:v>2</x:v>
      </x:c>
      <x:c r="D155" s="209" t="s">
        <x:v>62</x:v>
      </x:c>
      <x:c r="E155" s="209" t="s">
        <x:v>63</x:v>
      </x:c>
      <x:c r="F155"/>
      <x:c r="G155" s="57">
        <x:v>1440</x:v>
      </x:c>
      <x:c r="J155" s="57"/>
      <x:c r="K155" s="57"/>
      <x:c r="L155" s="57"/>
      <x:c r="M155" s="57">
        <x:v>0</x:v>
      </x:c>
      <x:c r="N155" s="56">
        <x:v>1440</x:v>
      </x:c>
    </x:row>
    <x:row r="156" spans="1:16">
      <x:c r="A156" s="57">
        <x:v>47</x:v>
      </x:c>
      <x:c r="C156" s="115">
        <x:v>2</x:v>
      </x:c>
      <x:c r="D156" s="209" t="s">
        <x:v>64</x:v>
      </x:c>
      <x:c r="E156" s="209" t="s">
        <x:v>65</x:v>
      </x:c>
      <x:c r="F156"/>
      <x:c r="G156" s="57">
        <x:v>1440</x:v>
      </x:c>
      <x:c r="J156" s="57"/>
      <x:c r="K156" s="57"/>
      <x:c r="L156" s="57"/>
      <x:c r="M156" s="57">
        <x:v>0</x:v>
      </x:c>
      <x:c r="N156" s="56">
        <x:v>1440</x:v>
      </x:c>
    </x:row>
    <x:row r="157" spans="1:16">
      <x:c r="A157" s="57">
        <x:v>48</x:v>
      </x:c>
      <x:c r="C157" s="115">
        <x:v>2</x:v>
      </x:c>
      <x:c r="D157" s="209" t="s">
        <x:v>66</x:v>
      </x:c>
      <x:c r="E157" s="209" t="s">
        <x:v>67</x:v>
      </x:c>
      <x:c r="F157"/>
      <x:c r="J157" s="57"/>
      <x:c r="K157" s="57"/>
      <x:c r="L157" s="57"/>
      <x:c r="M157" s="57">
        <x:v>2880</x:v>
      </x:c>
      <x:c r="N157" s="56">
        <x:v>2880</x:v>
      </x:c>
    </x:row>
    <x:row r="158" spans="1:16">
      <x:c r="A158" s="57">
        <x:v>49</x:v>
      </x:c>
      <x:c r="C158" s="115">
        <x:v>2</x:v>
      </x:c>
      <x:c r="D158" s="209" t="s">
        <x:v>68</x:v>
      </x:c>
      <x:c r="E158" s="209" t="s">
        <x:v>69</x:v>
      </x:c>
      <x:c r="F158"/>
      <x:c r="J158" s="57"/>
      <x:c r="K158" s="57"/>
      <x:c r="L158" s="57"/>
      <x:c r="M158" s="57">
        <x:v>1440</x:v>
      </x:c>
      <x:c r="N158" s="56">
        <x:v>1440</x:v>
      </x:c>
    </x:row>
    <x:row r="159" spans="1:16">
      <x:c r="A159" s="57">
        <x:v>50</x:v>
      </x:c>
      <x:c r="C159" s="115">
        <x:v>2</x:v>
      </x:c>
      <x:c r="D159" s="209" t="s">
        <x:v>70</x:v>
      </x:c>
      <x:c r="E159" s="209" t="s">
        <x:v>71</x:v>
      </x:c>
      <x:c r="F159"/>
      <x:c r="J159" s="57"/>
      <x:c r="K159" s="57"/>
      <x:c r="L159" s="57"/>
      <x:c r="M159" s="57">
        <x:v>0</x:v>
      </x:c>
      <x:c r="N159" s="56">
        <x:v>0</x:v>
      </x:c>
    </x:row>
    <x:row r="160" spans="1:16">
      <x:c r="A160" s="57">
        <x:v>51</x:v>
      </x:c>
      <x:c r="C160" s="115">
        <x:v>2</x:v>
      </x:c>
      <x:c r="D160" s="209" t="s">
        <x:v>92</x:v>
      </x:c>
      <x:c r="E160" s="209" t="s">
        <x:v>92</x:v>
      </x:c>
      <x:c r="F160"/>
      <x:c r="J160" s="57"/>
      <x:c r="K160" s="57"/>
      <x:c r="L160" s="57"/>
      <x:c r="M160" s="57">
        <x:v>1440</x:v>
      </x:c>
      <x:c r="N160" s="56">
        <x:v>1440</x:v>
      </x:c>
    </x:row>
    <x:row r="161" spans="1:14" ht="18" customHeight="1">
      <x:c r="A161" s="57">
        <x:v>52</x:v>
      </x:c>
      <x:c r="C161" s="115">
        <x:v>2</x:v>
      </x:c>
      <x:c r="D161" s="209" t="s">
        <x:v>72</x:v>
      </x:c>
      <x:c r="E161" s="209" t="s">
        <x:v>72</x:v>
      </x:c>
      <x:c r="F161"/>
      <x:c r="J161" s="57"/>
      <x:c r="K161" s="57"/>
      <x:c r="L161" s="57"/>
      <x:c r="M161" s="57">
        <x:v>0</x:v>
      </x:c>
      <x:c r="N161" s="56">
        <x:v>0</x:v>
      </x:c>
    </x:row>
    <x:row r="162" spans="1:14">
      <x:c r="A162" s="57">
        <x:v>53</x:v>
      </x:c>
      <x:c r="C162" s="115">
        <x:v>2</x:v>
      </x:c>
      <x:c r="D162" s="209" t="s">
        <x:v>93</x:v>
      </x:c>
      <x:c r="E162" s="209" t="s">
        <x:v>93</x:v>
      </x:c>
      <x:c r="F162"/>
      <x:c r="J162" s="57"/>
      <x:c r="K162" s="57"/>
      <x:c r="L162" s="57"/>
      <x:c r="M162" s="57">
        <x:v>1440</x:v>
      </x:c>
      <x:c r="N162" s="56">
        <x:v>1440</x:v>
      </x:c>
    </x:row>
    <x:row r="163" spans="1:14">
      <x:c r="A163" s="57">
        <x:v>54</x:v>
      </x:c>
      <x:c r="C163" s="115">
        <x:v>2</x:v>
      </x:c>
      <x:c r="D163" s="209" t="s">
        <x:v>74</x:v>
      </x:c>
      <x:c r="E163" s="209" t="s">
        <x:v>74</x:v>
      </x:c>
      <x:c r="F163"/>
      <x:c r="J163" s="57"/>
      <x:c r="K163" s="57"/>
      <x:c r="L163" s="57"/>
      <x:c r="M163" s="57"/>
      <x:c r="N163" s="56">
        <x:v>0</x:v>
      </x:c>
    </x:row>
    <x:row r="164" spans="1:14">
      <x:c r="A164" s="57">
        <x:v>55</x:v>
      </x:c>
      <x:c r="C164" s="115">
        <x:v>2</x:v>
      </x:c>
      <x:c r="D164" s="209" t="s">
        <x:v>76</x:v>
      </x:c>
      <x:c r="E164" s="209" t="s">
        <x:v>76</x:v>
      </x:c>
      <x:c r="F164"/>
      <x:c r="G164" s="57">
        <x:v>90</x:v>
      </x:c>
      <x:c r="J164" s="57">
        <x:v>1</x:v>
      </x:c>
      <x:c r="K164" s="57"/>
      <x:c r="L164" s="57"/>
      <x:c r="M164" s="57"/>
      <x:c r="N164" s="56">
        <x:v>91</x:v>
      </x:c>
    </x:row>
    <x:row r="165" spans="1:14">
      <x:c r="A165" s="57">
        <x:v>56</x:v>
      </x:c>
      <x:c r="C165" s="115">
        <x:v>2</x:v>
      </x:c>
      <x:c r="D165" s="209" t="s">
        <x:v>1375</x:v>
      </x:c>
      <x:c r="E165" s="209" t="s">
        <x:v>1375</x:v>
      </x:c>
      <x:c r="F165"/>
      <x:c r="G165" s="57">
        <x:v>2</x:v>
      </x:c>
      <x:c r="J165" s="57"/>
      <x:c r="K165" s="57"/>
      <x:c r="L165" s="57"/>
      <x:c r="M165" s="57"/>
      <x:c r="N165" s="56">
        <x:v>2</x:v>
      </x:c>
    </x:row>
    <x:row r="166" spans="1:14">
      <x:c r="A166" s="57">
        <x:v>57</x:v>
      </x:c>
      <x:c r="C166" s="115">
        <x:v>2</x:v>
      </x:c>
      <x:c r="D166" s="209" t="s">
        <x:v>77</x:v>
      </x:c>
      <x:c r="E166" s="209" t="s">
        <x:v>77</x:v>
      </x:c>
      <x:c r="F166"/>
      <x:c r="J166" s="57"/>
      <x:c r="K166" s="57"/>
      <x:c r="L166" s="57"/>
      <x:c r="M166" s="57"/>
      <x:c r="N166" s="56">
        <x:v>0</x:v>
      </x:c>
    </x:row>
    <x:row r="167" spans="1:14">
      <x:c r="A167" s="57">
        <x:v>58</x:v>
      </x:c>
      <x:c r="C167" s="115">
        <x:v>2</x:v>
      </x:c>
      <x:c r="D167" s="209" t="s">
        <x:v>79</x:v>
      </x:c>
      <x:c r="E167" s="209" t="s">
        <x:v>79</x:v>
      </x:c>
      <x:c r="F167"/>
      <x:c r="G167" s="57">
        <x:v>57</x:v>
      </x:c>
      <x:c r="J167" s="57"/>
      <x:c r="K167" s="57"/>
      <x:c r="L167" s="57"/>
      <x:c r="M167" s="57"/>
      <x:c r="N167" s="56">
        <x:v>57</x:v>
      </x:c>
    </x:row>
    <x:row r="168" spans="1:14">
      <x:c r="A168" s="57">
        <x:v>59</x:v>
      </x:c>
      <x:c r="C168" s="115">
        <x:v>2</x:v>
      </x:c>
      <x:c r="D168" s="209" t="s">
        <x:v>80</x:v>
      </x:c>
      <x:c r="E168" s="209" t="s">
        <x:v>80</x:v>
      </x:c>
      <x:c r="F168"/>
      <x:c r="J168" s="57"/>
      <x:c r="K168" s="57"/>
      <x:c r="L168" s="57"/>
      <x:c r="M168" s="57"/>
      <x:c r="N168" s="56">
        <x:v>0</x:v>
      </x:c>
    </x:row>
    <x:row r="169" spans="1:14">
      <x:c r="A169" s="57">
        <x:v>60</x:v>
      </x:c>
      <x:c r="C169" s="115">
        <x:v>2</x:v>
      </x:c>
      <x:c r="D169" s="209" t="s">
        <x:v>1370</x:v>
      </x:c>
      <x:c r="E169" s="209" t="s">
        <x:v>1370</x:v>
      </x:c>
      <x:c r="F169"/>
      <x:c r="J169" s="57"/>
      <x:c r="K169" s="57"/>
      <x:c r="L169" s="57"/>
      <x:c r="M169" s="57"/>
      <x:c r="N169" s="56">
        <x:v>0</x:v>
      </x:c>
    </x:row>
    <x:row r="170" spans="1:14">
      <x:c r="A170" s="57">
        <x:v>61</x:v>
      </x:c>
      <x:c r="C170" s="115">
        <x:v>2</x:v>
      </x:c>
      <x:c r="D170" s="209" t="s">
        <x:v>82</x:v>
      </x:c>
      <x:c r="E170" s="209" t="s">
        <x:v>82</x:v>
      </x:c>
      <x:c r="F170"/>
      <x:c r="G170" s="57">
        <x:v>57</x:v>
      </x:c>
      <x:c r="J170" s="57"/>
      <x:c r="K170" s="57"/>
      <x:c r="L170" s="57"/>
      <x:c r="M170" s="57"/>
      <x:c r="N170" s="56">
        <x:v>57</x:v>
      </x:c>
    </x:row>
    <x:row r="171" spans="1:14">
      <x:c r="A171" s="57">
        <x:v>62</x:v>
      </x:c>
      <x:c r="C171" s="115">
        <x:v>2</x:v>
      </x:c>
      <x:c r="D171" s="209" t="s">
        <x:v>83</x:v>
      </x:c>
      <x:c r="E171" s="209" t="s">
        <x:v>10</x:v>
      </x:c>
      <x:c r="F171"/>
      <x:c r="J171" s="57"/>
      <x:c r="K171" s="57"/>
      <x:c r="L171" s="57"/>
      <x:c r="M171" s="57"/>
      <x:c r="N171" s="56">
        <x:v>0</x:v>
      </x:c>
    </x:row>
    <x:row r="172" spans="1:14">
      <x:c r="A172" s="57">
        <x:v>63</x:v>
      </x:c>
      <x:c r="C172" s="115">
        <x:v>2</x:v>
      </x:c>
      <x:c r="D172" s="209" t="s">
        <x:v>94</x:v>
      </x:c>
      <x:c r="E172" s="209" t="s">
        <x:v>96</x:v>
      </x:c>
      <x:c r="F172"/>
      <x:c r="J172" s="57"/>
      <x:c r="K172" s="57"/>
      <x:c r="L172" s="57"/>
      <x:c r="M172" s="57"/>
      <x:c r="N172" s="56">
        <x:v>0</x:v>
      </x:c>
    </x:row>
    <x:row r="173" spans="1:14">
      <x:c r="A173" s="57">
        <x:v>64</x:v>
      </x:c>
      <x:c r="C173" s="115">
        <x:v>2</x:v>
      </x:c>
      <x:c r="D173" s="209" t="s">
        <x:v>85</x:v>
      </x:c>
      <x:c r="E173" s="209" t="s">
        <x:v>87</x:v>
      </x:c>
      <x:c r="F173"/>
      <x:c r="J173" s="57"/>
      <x:c r="K173" s="57"/>
      <x:c r="L173" s="57"/>
      <x:c r="M173" s="57">
        <x:v>500</x:v>
      </x:c>
      <x:c r="N173" s="56">
        <x:v>500</x:v>
      </x:c>
    </x:row>
    <x:row r="174" spans="1:14">
      <x:c r="A174" s="57">
        <x:v>65</x:v>
      </x:c>
      <x:c r="C174" s="115">
        <x:v>2</x:v>
      </x:c>
      <x:c r="D174" s="209" t="s">
        <x:v>88</x:v>
      </x:c>
      <x:c r="E174" s="209" t="s">
        <x:v>89</x:v>
      </x:c>
      <x:c r="F174"/>
      <x:c r="J174" s="57"/>
      <x:c r="K174" s="57"/>
      <x:c r="L174" s="57"/>
      <x:c r="M174" s="57">
        <x:v>500</x:v>
      </x:c>
      <x:c r="N174" s="56">
        <x:v>500</x:v>
      </x:c>
    </x:row>
    <x:row r="175" spans="1:14">
      <x:c r="A175" s="57">
        <x:v>66</x:v>
      </x:c>
      <x:c r="C175" s="115">
        <x:v>2</x:v>
      </x:c>
      <x:c r="D175" s="209" t="s">
        <x:v>90</x:v>
      </x:c>
      <x:c r="E175" s="209" t="s">
        <x:v>91</x:v>
      </x:c>
      <x:c r="F175"/>
      <x:c r="J175" s="57"/>
      <x:c r="K175" s="57"/>
      <x:c r="L175" s="57"/>
      <x:c r="M175" s="57">
        <x:v>900</x:v>
      </x:c>
      <x:c r="N175" s="56">
        <x:v>900</x:v>
      </x:c>
    </x:row>
    <x:row r="176" spans="1:14">
      <x:c r="A176" s="57">
        <x:v>67</x:v>
      </x:c>
      <x:c r="C176" s="115">
        <x:v>2</x:v>
      </x:c>
      <x:c r="D176" s="21"/>
      <x:c r="E176" s="209"/>
      <x:c r="F176"/>
      <x:c r="J176" s="57"/>
      <x:c r="K176" s="57"/>
      <x:c r="L176" s="57"/>
      <x:c r="M176" s="57"/>
      <x:c r="N176" s="56">
        <x:v>0</x:v>
      </x:c>
    </x:row>
    <x:row r="177" spans="1:14" hidden="1" outlineLevel="1">
      <x:c r="A177" s="57">
        <x:v>68</x:v>
      </x:c>
      <x:c r="C177" s="115">
        <x:v>2</x:v>
      </x:c>
      <x:c r="D177" s="209"/>
      <x:c r="E177" s="209"/>
      <x:c r="F177"/>
      <x:c r="J177" s="57"/>
      <x:c r="K177" s="57"/>
      <x:c r="L177" s="57"/>
      <x:c r="M177" s="57"/>
      <x:c r="N177" s="56">
        <x:v>0</x:v>
      </x:c>
    </x:row>
    <x:row r="178" spans="1:14" hidden="1" outlineLevel="1">
      <x:c r="A178" s="57">
        <x:v>69</x:v>
      </x:c>
      <x:c r="C178" s="115">
        <x:v>2</x:v>
      </x:c>
      <x:c r="D178" s="209"/>
      <x:c r="E178" s="209"/>
      <x:c r="F178"/>
      <x:c r="J178" s="57"/>
      <x:c r="K178" s="57"/>
      <x:c r="L178" s="57"/>
      <x:c r="M178" s="57"/>
      <x:c r="N178" s="56">
        <x:v>0</x:v>
      </x:c>
    </x:row>
    <x:row r="179" spans="1:14" hidden="1" outlineLevel="1">
      <x:c r="A179" s="57">
        <x:v>70</x:v>
      </x:c>
      <x:c r="C179" s="115">
        <x:v>2</x:v>
      </x:c>
      <x:c r="D179" s="209"/>
      <x:c r="E179" s="209"/>
      <x:c r="F179"/>
      <x:c r="J179" s="57"/>
      <x:c r="K179" s="57"/>
      <x:c r="L179" s="57"/>
      <x:c r="M179" s="57"/>
      <x:c r="N179" s="56">
        <x:v>0</x:v>
      </x:c>
    </x:row>
    <x:row r="180" spans="1:14" hidden="1" outlineLevel="1">
      <x:c r="A180" s="57">
        <x:v>71</x:v>
      </x:c>
      <x:c r="C180" s="115">
        <x:v>2</x:v>
      </x:c>
      <x:c r="D180" s="209"/>
      <x:c r="E180" s="209"/>
      <x:c r="F180"/>
      <x:c r="J180" s="57"/>
      <x:c r="K180" s="57"/>
      <x:c r="L180" s="57"/>
      <x:c r="M180" s="57"/>
      <x:c r="N180" s="56">
        <x:v>0</x:v>
      </x:c>
    </x:row>
    <x:row r="181" spans="1:14" hidden="1" outlineLevel="1">
      <x:c r="A181" s="57">
        <x:v>72</x:v>
      </x:c>
      <x:c r="C181" s="115">
        <x:v>2</x:v>
      </x:c>
      <x:c r="D181" s="209"/>
      <x:c r="E181" s="209"/>
      <x:c r="F181"/>
      <x:c r="J181" s="57"/>
      <x:c r="K181" s="57"/>
      <x:c r="L181" s="57"/>
      <x:c r="M181" s="57"/>
      <x:c r="N181" s="56">
        <x:v>0</x:v>
      </x:c>
    </x:row>
    <x:row r="182" spans="1:14" hidden="1" outlineLevel="1">
      <x:c r="A182" s="57">
        <x:v>73</x:v>
      </x:c>
      <x:c r="C182" s="115">
        <x:v>2</x:v>
      </x:c>
      <x:c r="D182" s="209"/>
      <x:c r="E182" s="209"/>
      <x:c r="F182"/>
      <x:c r="J182" s="57"/>
      <x:c r="K182" s="57"/>
      <x:c r="L182" s="57"/>
      <x:c r="M182" s="57"/>
      <x:c r="N182" s="56">
        <x:v>0</x:v>
      </x:c>
    </x:row>
    <x:row r="183" spans="1:14" hidden="1" outlineLevel="1">
      <x:c r="A183" s="57">
        <x:v>74</x:v>
      </x:c>
      <x:c r="C183" s="115">
        <x:v>2</x:v>
      </x:c>
      <x:c r="D183" s="209"/>
      <x:c r="E183" s="209"/>
      <x:c r="F183"/>
      <x:c r="J183" s="57"/>
      <x:c r="K183" s="57"/>
      <x:c r="L183" s="57"/>
      <x:c r="M183" s="57"/>
      <x:c r="N183" s="56">
        <x:v>0</x:v>
      </x:c>
    </x:row>
    <x:row r="184" spans="1:14" hidden="1" outlineLevel="1">
      <x:c r="A184" s="57">
        <x:v>75</x:v>
      </x:c>
      <x:c r="C184" s="115">
        <x:v>2</x:v>
      </x:c>
      <x:c r="D184" s="209"/>
      <x:c r="E184" s="209"/>
      <x:c r="F184"/>
      <x:c r="J184" s="57"/>
      <x:c r="K184" s="57"/>
      <x:c r="L184" s="57"/>
      <x:c r="M184" s="57"/>
      <x:c r="N184" s="56">
        <x:v>0</x:v>
      </x:c>
    </x:row>
    <x:row r="185" spans="1:14" hidden="1" outlineLevel="1">
      <x:c r="A185" s="57">
        <x:v>76</x:v>
      </x:c>
      <x:c r="C185" s="115">
        <x:v>2</x:v>
      </x:c>
      <x:c r="D185" s="209"/>
      <x:c r="E185" s="209"/>
      <x:c r="F185"/>
      <x:c r="J185" s="57"/>
      <x:c r="K185" s="57"/>
      <x:c r="L185" s="57"/>
      <x:c r="M185" s="57"/>
      <x:c r="N185" s="56">
        <x:v>0</x:v>
      </x:c>
    </x:row>
    <x:row r="186" spans="1:14" hidden="1" outlineLevel="1">
      <x:c r="A186" s="57">
        <x:v>77</x:v>
      </x:c>
      <x:c r="C186" s="115">
        <x:v>2</x:v>
      </x:c>
      <x:c r="D186" s="209"/>
      <x:c r="E186" s="209"/>
      <x:c r="F186"/>
      <x:c r="J186" s="57"/>
      <x:c r="K186" s="57"/>
      <x:c r="L186" s="57"/>
      <x:c r="M186" s="57"/>
      <x:c r="N186" s="56">
        <x:v>0</x:v>
      </x:c>
    </x:row>
    <x:row r="187" spans="1:14" hidden="1" outlineLevel="1">
      <x:c r="A187" s="57">
        <x:v>78</x:v>
      </x:c>
      <x:c r="C187" s="115">
        <x:v>2</x:v>
      </x:c>
      <x:c r="D187" s="209"/>
      <x:c r="E187" s="209"/>
      <x:c r="F187"/>
      <x:c r="J187" s="57"/>
      <x:c r="K187" s="57"/>
      <x:c r="L187" s="57"/>
      <x:c r="M187" s="57"/>
      <x:c r="N187" s="56">
        <x:v>0</x:v>
      </x:c>
    </x:row>
    <x:row r="188" spans="1:14" hidden="1" outlineLevel="1">
      <x:c r="A188" s="57">
        <x:v>79</x:v>
      </x:c>
      <x:c r="C188" s="115">
        <x:v>2</x:v>
      </x:c>
      <x:c r="D188" s="209"/>
      <x:c r="E188" s="209"/>
      <x:c r="F188"/>
      <x:c r="J188" s="57"/>
      <x:c r="K188" s="57"/>
      <x:c r="L188" s="57"/>
      <x:c r="M188" s="57"/>
      <x:c r="N188" s="56">
        <x:v>0</x:v>
      </x:c>
    </x:row>
    <x:row r="189" spans="1:14" hidden="1" outlineLevel="1">
      <x:c r="A189" s="57">
        <x:v>80</x:v>
      </x:c>
      <x:c r="C189" s="115">
        <x:v>2</x:v>
      </x:c>
      <x:c r="D189" s="209"/>
      <x:c r="E189" s="209"/>
      <x:c r="F189"/>
      <x:c r="J189" s="57"/>
      <x:c r="K189" s="57"/>
      <x:c r="L189" s="57"/>
      <x:c r="M189" s="57"/>
      <x:c r="N189" s="56">
        <x:v>0</x:v>
      </x:c>
    </x:row>
    <x:row r="190" spans="1:14" hidden="1" outlineLevel="1">
      <x:c r="A190" s="57">
        <x:v>81</x:v>
      </x:c>
      <x:c r="C190" s="115">
        <x:v>2</x:v>
      </x:c>
      <x:c r="D190" s="209"/>
      <x:c r="E190" s="209"/>
      <x:c r="F190"/>
      <x:c r="J190" s="57"/>
      <x:c r="K190" s="57"/>
      <x:c r="L190" s="57"/>
      <x:c r="M190" s="57"/>
      <x:c r="N190" s="56">
        <x:v>0</x:v>
      </x:c>
    </x:row>
    <x:row r="191" spans="1:14" hidden="1" outlineLevel="1">
      <x:c r="A191" s="57">
        <x:v>82</x:v>
      </x:c>
      <x:c r="C191" s="115">
        <x:v>2</x:v>
      </x:c>
      <x:c r="D191" s="209"/>
      <x:c r="E191" s="209"/>
      <x:c r="F191"/>
      <x:c r="J191" s="57"/>
      <x:c r="K191" s="57"/>
      <x:c r="L191" s="57"/>
      <x:c r="M191" s="57"/>
      <x:c r="N191" s="56">
        <x:v>0</x:v>
      </x:c>
    </x:row>
    <x:row r="192" spans="1:14" hidden="1" outlineLevel="1">
      <x:c r="A192" s="57">
        <x:v>83</x:v>
      </x:c>
      <x:c r="C192" s="115">
        <x:v>2</x:v>
      </x:c>
      <x:c r="D192" s="209"/>
      <x:c r="E192" s="209"/>
      <x:c r="F192"/>
      <x:c r="J192" s="57"/>
      <x:c r="K192" s="57"/>
      <x:c r="L192" s="57"/>
      <x:c r="M192" s="57"/>
      <x:c r="N192" s="56">
        <x:v>0</x:v>
      </x:c>
    </x:row>
    <x:row r="193" spans="1:14" hidden="1" outlineLevel="1">
      <x:c r="A193" s="57">
        <x:v>84</x:v>
      </x:c>
      <x:c r="C193" s="115">
        <x:v>2</x:v>
      </x:c>
      <x:c r="D193" s="209"/>
      <x:c r="E193" s="209"/>
      <x:c r="F193"/>
      <x:c r="J193" s="57"/>
      <x:c r="K193" s="57"/>
      <x:c r="L193" s="57"/>
      <x:c r="M193" s="57"/>
      <x:c r="N193" s="56">
        <x:v>0</x:v>
      </x:c>
    </x:row>
    <x:row r="194" spans="1:14" hidden="1" outlineLevel="1">
      <x:c r="A194" s="57">
        <x:v>85</x:v>
      </x:c>
      <x:c r="C194" s="115">
        <x:v>2</x:v>
      </x:c>
      <x:c r="D194" s="209"/>
      <x:c r="E194" s="209"/>
      <x:c r="F194"/>
      <x:c r="J194" s="57"/>
      <x:c r="K194" s="57"/>
      <x:c r="L194" s="57"/>
      <x:c r="M194" s="57"/>
      <x:c r="N194" s="56">
        <x:v>0</x:v>
      </x:c>
    </x:row>
    <x:row r="195" spans="1:14" hidden="1" outlineLevel="1">
      <x:c r="A195" s="57">
        <x:v>86</x:v>
      </x:c>
      <x:c r="C195" s="115">
        <x:v>2</x:v>
      </x:c>
      <x:c r="D195" s="209"/>
      <x:c r="E195" s="209"/>
      <x:c r="F195"/>
      <x:c r="J195" s="57"/>
      <x:c r="K195" s="57"/>
      <x:c r="L195" s="57"/>
      <x:c r="M195" s="57"/>
      <x:c r="N195" s="56">
        <x:v>0</x:v>
      </x:c>
    </x:row>
    <x:row r="196" spans="1:14" hidden="1" outlineLevel="1">
      <x:c r="A196" s="57">
        <x:v>87</x:v>
      </x:c>
      <x:c r="C196" s="115">
        <x:v>2</x:v>
      </x:c>
      <x:c r="D196" s="209"/>
      <x:c r="E196" s="209"/>
      <x:c r="F196"/>
      <x:c r="J196" s="57"/>
      <x:c r="K196" s="57"/>
      <x:c r="L196" s="57"/>
      <x:c r="M196" s="57"/>
      <x:c r="N196" s="56">
        <x:v>0</x:v>
      </x:c>
    </x:row>
    <x:row r="197" spans="1:14" hidden="1" outlineLevel="1">
      <x:c r="A197" s="57">
        <x:v>88</x:v>
      </x:c>
      <x:c r="C197" s="115">
        <x:v>2</x:v>
      </x:c>
      <x:c r="D197" s="209"/>
      <x:c r="E197" s="209"/>
      <x:c r="F197"/>
      <x:c r="J197" s="57"/>
      <x:c r="K197" s="57"/>
      <x:c r="L197" s="57"/>
      <x:c r="M197" s="57"/>
      <x:c r="N197" s="56">
        <x:v>0</x:v>
      </x:c>
    </x:row>
    <x:row r="198" spans="1:14" hidden="1" outlineLevel="1">
      <x:c r="A198" s="57">
        <x:v>89</x:v>
      </x:c>
      <x:c r="C198" s="115">
        <x:v>2</x:v>
      </x:c>
      <x:c r="D198" s="209"/>
      <x:c r="E198" s="209"/>
      <x:c r="F198"/>
      <x:c r="J198" s="57"/>
      <x:c r="K198" s="57"/>
      <x:c r="L198" s="57"/>
      <x:c r="M198" s="57"/>
      <x:c r="N198" s="56">
        <x:v>0</x:v>
      </x:c>
    </x:row>
    <x:row r="199" spans="1:14" hidden="1" outlineLevel="1">
      <x:c r="A199" s="57">
        <x:v>90</x:v>
      </x:c>
      <x:c r="C199" s="115">
        <x:v>2</x:v>
      </x:c>
      <x:c r="D199" s="209"/>
      <x:c r="E199" s="209"/>
      <x:c r="F199"/>
      <x:c r="J199" s="57"/>
      <x:c r="K199" s="57"/>
      <x:c r="L199" s="57"/>
      <x:c r="M199" s="57"/>
      <x:c r="N199" s="56">
        <x:v>0</x:v>
      </x:c>
    </x:row>
    <x:row r="200" spans="1:14" hidden="1" outlineLevel="1">
      <x:c r="A200" s="57">
        <x:v>91</x:v>
      </x:c>
      <x:c r="C200" s="115">
        <x:v>2</x:v>
      </x:c>
      <x:c r="D200" s="209"/>
      <x:c r="E200" s="209"/>
      <x:c r="F200"/>
      <x:c r="J200" s="57"/>
      <x:c r="K200" s="57"/>
      <x:c r="L200" s="57"/>
      <x:c r="M200" s="57"/>
      <x:c r="N200" s="56">
        <x:v>0</x:v>
      </x:c>
    </x:row>
    <x:row r="201" spans="1:14" hidden="1" outlineLevel="1">
      <x:c r="A201" s="57">
        <x:v>92</x:v>
      </x:c>
      <x:c r="C201" s="115">
        <x:v>2</x:v>
      </x:c>
      <x:c r="D201" s="209"/>
      <x:c r="E201" s="209"/>
      <x:c r="F201"/>
      <x:c r="J201" s="57"/>
      <x:c r="K201" s="57"/>
      <x:c r="L201" s="57"/>
      <x:c r="M201" s="57"/>
      <x:c r="N201" s="56">
        <x:v>0</x:v>
      </x:c>
    </x:row>
    <x:row r="202" spans="1:14" hidden="1" outlineLevel="1">
      <x:c r="A202" s="57">
        <x:v>93</x:v>
      </x:c>
      <x:c r="C202" s="115">
        <x:v>2</x:v>
      </x:c>
      <x:c r="D202" s="209"/>
      <x:c r="E202" s="209"/>
      <x:c r="F202"/>
      <x:c r="J202" s="57"/>
      <x:c r="K202" s="57"/>
      <x:c r="L202" s="57"/>
      <x:c r="M202" s="57"/>
      <x:c r="N202" s="56">
        <x:v>0</x:v>
      </x:c>
    </x:row>
    <x:row r="203" spans="1:14" hidden="1" outlineLevel="1">
      <x:c r="A203" s="57">
        <x:v>94</x:v>
      </x:c>
      <x:c r="C203" s="115">
        <x:v>2</x:v>
      </x:c>
      <x:c r="D203" s="209"/>
      <x:c r="E203" s="209"/>
      <x:c r="F203"/>
      <x:c r="J203" s="57"/>
      <x:c r="K203" s="57"/>
      <x:c r="L203" s="57"/>
      <x:c r="M203" s="57"/>
      <x:c r="N203" s="56">
        <x:v>0</x:v>
      </x:c>
    </x:row>
    <x:row r="204" spans="1:14" hidden="1" outlineLevel="1">
      <x:c r="A204" s="57">
        <x:v>95</x:v>
      </x:c>
      <x:c r="C204" s="115">
        <x:v>2</x:v>
      </x:c>
      <x:c r="D204" s="209"/>
      <x:c r="E204" s="209"/>
      <x:c r="F204"/>
      <x:c r="J204" s="57"/>
      <x:c r="K204" s="57"/>
      <x:c r="L204" s="57"/>
      <x:c r="M204" s="57"/>
      <x:c r="N204" s="56">
        <x:v>0</x:v>
      </x:c>
    </x:row>
    <x:row r="205" spans="1:14" hidden="1" outlineLevel="1">
      <x:c r="A205" s="57">
        <x:v>96</x:v>
      </x:c>
      <x:c r="C205" s="115">
        <x:v>2</x:v>
      </x:c>
      <x:c r="D205" s="209"/>
      <x:c r="E205" s="209"/>
      <x:c r="F205"/>
      <x:c r="G205" s="343"/>
      <x:c r="J205" s="57"/>
      <x:c r="K205" s="57"/>
      <x:c r="L205" s="57"/>
      <x:c r="M205" s="57"/>
      <x:c r="N205" s="56">
        <x:v>0</x:v>
      </x:c>
    </x:row>
    <x:row r="206" spans="1:14" hidden="1" outlineLevel="1">
      <x:c r="A206" s="57">
        <x:v>97</x:v>
      </x:c>
      <x:c r="C206" s="115">
        <x:v>2</x:v>
      </x:c>
      <x:c r="D206" s="209"/>
      <x:c r="E206" s="209"/>
      <x:c r="F206"/>
      <x:c r="G206" s="343"/>
      <x:c r="J206" s="57"/>
      <x:c r="K206" s="57"/>
      <x:c r="L206" s="57"/>
      <x:c r="M206" s="57"/>
      <x:c r="N206" s="56">
        <x:v>0</x:v>
      </x:c>
    </x:row>
    <x:row r="207" spans="1:14" hidden="1" outlineLevel="1">
      <x:c r="A207" s="57">
        <x:v>98</x:v>
      </x:c>
      <x:c r="C207" s="115">
        <x:v>2</x:v>
      </x:c>
      <x:c r="D207" s="209"/>
      <x:c r="E207" s="209"/>
      <x:c r="F207"/>
      <x:c r="G207" s="343"/>
      <x:c r="J207" s="57"/>
      <x:c r="K207" s="57"/>
      <x:c r="L207" s="57"/>
      <x:c r="M207" s="57"/>
      <x:c r="N207" s="56">
        <x:v>0</x:v>
      </x:c>
    </x:row>
    <x:row r="208" spans="1:14" hidden="1" outlineLevel="1">
      <x:c r="A208" s="57">
        <x:v>99</x:v>
      </x:c>
      <x:c r="C208" s="115">
        <x:v>2</x:v>
      </x:c>
      <x:c r="D208" s="209"/>
      <x:c r="E208" s="209"/>
      <x:c r="F208"/>
      <x:c r="G208" s="343"/>
      <x:c r="J208" s="57"/>
      <x:c r="K208" s="57"/>
      <x:c r="L208" s="57"/>
      <x:c r="M208" s="57"/>
      <x:c r="N208" s="56">
        <x:v>0</x:v>
      </x:c>
    </x:row>
    <x:row r="209" spans="1:16" hidden="1" outlineLevel="1">
      <x:c r="A209" s="57">
        <x:v>100</x:v>
      </x:c>
      <x:c r="C209" s="115">
        <x:v>2</x:v>
      </x:c>
      <x:c r="D209" s="209"/>
      <x:c r="E209" s="209"/>
      <x:c r="F209"/>
      <x:c r="G209" s="343"/>
      <x:c r="J209" s="57"/>
      <x:c r="K209" s="57"/>
      <x:c r="L209" s="57"/>
      <x:c r="M209" s="57"/>
      <x:c r="N209" s="56">
        <x:v>0</x:v>
      </x:c>
    </x:row>
    <x:row r="210" spans="1:16" ht="17.25" collapsed="1" thickBot="1">
      <x:c r="C210" s="86"/>
      <x:c r="D210" s="86"/>
      <x:c r="E210" s="87" t="s">
        <x:v>117</x:v>
      </x:c>
      <x:c r="F210" s="87"/>
      <x:c r="G210" s="375">
        <x:v>29507</x:v>
      </x:c>
      <x:c r="H210" s="375">
        <x:v>0</x:v>
      </x:c>
      <x:c r="I210" s="375">
        <x:v>0</x:v>
      </x:c>
      <x:c r="J210" s="375">
        <x:v>5</x:v>
      </x:c>
      <x:c r="K210" s="375">
        <x:v>0</x:v>
      </x:c>
      <x:c r="L210" s="375">
        <x:v>0</x:v>
      </x:c>
      <x:c r="M210" s="375">
        <x:v>13420</x:v>
      </x:c>
      <x:c r="N210" s="375">
        <x:v>42932</x:v>
      </x:c>
      <x:c r="O210" s="57"/>
      <x:c r="P210" s="89">
        <x:v>1782</x:v>
      </x:c>
    </x:row>
    <x:row r="212" spans="1:16" ht="17.25" thickBot="1"/>
    <x:row r="213" spans="1:16">
      <x:c r="C213" s="84" t="s">
        <x:v>120</x:v>
      </x:c>
      <x:c r="D213" s="84" t="s">
        <x:v>5</x:v>
      </x:c>
      <x:c r="E213" s="84" t="s">
        <x:v>7</x:v>
      </x:c>
      <x:c r="F213" s="84"/>
      <x:c r="G213" s="82" t="s">
        <x:v>142</x:v>
      </x:c>
      <x:c r="H213" s="82" t="s">
        <x:v>142</x:v>
      </x:c>
      <x:c r="I213" s="82" t="s">
        <x:v>142</x:v>
      </x:c>
      <x:c r="J213" s="82" t="s">
        <x:v>142</x:v>
      </x:c>
      <x:c r="K213" s="82" t="s">
        <x:v>150</x:v>
      </x:c>
      <x:c r="L213" s="82" t="s">
        <x:v>151</x:v>
      </x:c>
      <x:c r="M213" s="82" t="s">
        <x:v>152</x:v>
      </x:c>
      <x:c r="N213" s="82" t="s">
        <x:v>153</x:v>
      </x:c>
      <x:c r="O213" s="60"/>
      <x:c r="P213" s="82" t="s">
        <x:v>155</x:v>
      </x:c>
    </x:row>
    <x:row r="214" spans="1:16">
      <x:c r="A214" s="57">
        <x:v>1</x:v>
      </x:c>
      <x:c r="C214" s="115">
        <x:v>3</x:v>
      </x:c>
      <x:c r="D214" s="21" t="s">
        <x:v>1361</x:v>
      </x:c>
      <x:c r="E214" s="21" t="s">
        <x:v>10</x:v>
      </x:c>
      <x:c r="F214" s="21"/>
      <x:c r="J214" s="57"/>
      <x:c r="K214" s="57"/>
      <x:c r="L214" s="57"/>
      <x:c r="M214" s="57"/>
      <x:c r="N214" s="56">
        <x:v>0</x:v>
      </x:c>
    </x:row>
    <x:row r="215" spans="1:16">
      <x:c r="A215" s="57">
        <x:v>2</x:v>
      </x:c>
      <x:c r="C215" s="115">
        <x:v>3</x:v>
      </x:c>
      <x:c r="D215" s="21" t="s">
        <x:v>8</x:v>
      </x:c>
      <x:c r="E215" s="20" t="s">
        <x:v>10</x:v>
      </x:c>
      <x:c r="F215" s="20"/>
      <x:c r="G215" s="57">
        <x:v>3184</x:v>
      </x:c>
      <x:c r="J215" s="57">
        <x:v>1</x:v>
      </x:c>
      <x:c r="K215" s="57"/>
      <x:c r="L215" s="57"/>
      <x:c r="M215" s="57"/>
      <x:c r="N215" s="56">
        <x:v>3185</x:v>
      </x:c>
    </x:row>
    <x:row r="216" spans="1:16">
      <x:c r="A216" s="57">
        <x:v>3</x:v>
      </x:c>
      <x:c r="C216" s="115">
        <x:v>3</x:v>
      </x:c>
      <x:c r="D216" s="21" t="s">
        <x:v>1362</x:v>
      </x:c>
      <x:c r="E216" s="20" t="s">
        <x:v>10</x:v>
      </x:c>
      <x:c r="F216" s="20"/>
      <x:c r="J216" s="57"/>
      <x:c r="K216" s="57"/>
      <x:c r="L216" s="57"/>
      <x:c r="M216" s="57"/>
      <x:c r="N216" s="56">
        <x:v>0</x:v>
      </x:c>
    </x:row>
    <x:row r="217" spans="1:16">
      <x:c r="A217" s="57">
        <x:v>4</x:v>
      </x:c>
      <x:c r="C217" s="115">
        <x:v>3</x:v>
      </x:c>
      <x:c r="D217" s="21" t="s">
        <x:v>11</x:v>
      </x:c>
      <x:c r="E217" s="20" t="s">
        <x:v>10</x:v>
      </x:c>
      <x:c r="F217" s="20"/>
      <x:c r="J217" s="57"/>
      <x:c r="K217" s="57"/>
      <x:c r="L217" s="57"/>
      <x:c r="M217" s="57"/>
      <x:c r="N217" s="56">
        <x:v>0</x:v>
      </x:c>
    </x:row>
    <x:row r="218" spans="1:16">
      <x:c r="A218" s="57">
        <x:v>5</x:v>
      </x:c>
      <x:c r="C218" s="115">
        <x:v>3</x:v>
      </x:c>
      <x:c r="D218" s="21" t="s">
        <x:v>1363</x:v>
      </x:c>
      <x:c r="E218" s="20" t="s">
        <x:v>10</x:v>
      </x:c>
      <x:c r="F218" s="20"/>
      <x:c r="J218" s="57"/>
      <x:c r="K218" s="57"/>
      <x:c r="L218" s="57"/>
      <x:c r="M218" s="57"/>
      <x:c r="N218" s="56">
        <x:v>0</x:v>
      </x:c>
    </x:row>
    <x:row r="219" spans="1:16">
      <x:c r="A219" s="57">
        <x:v>6</x:v>
      </x:c>
      <x:c r="C219" s="115">
        <x:v>3</x:v>
      </x:c>
      <x:c r="D219" s="21" t="s">
        <x:v>13</x:v>
      </x:c>
      <x:c r="E219" s="209" t="s">
        <x:v>10</x:v>
      </x:c>
      <x:c r="F219"/>
      <x:c r="G219" s="57">
        <x:v>3</x:v>
      </x:c>
      <x:c r="J219" s="57"/>
      <x:c r="K219" s="57"/>
      <x:c r="L219" s="57"/>
      <x:c r="M219" s="57"/>
      <x:c r="N219" s="56">
        <x:v>3</x:v>
      </x:c>
    </x:row>
    <x:row r="220" spans="1:16">
      <x:c r="A220" s="57">
        <x:v>7</x:v>
      </x:c>
      <x:c r="C220" s="115">
        <x:v>3</x:v>
      </x:c>
      <x:c r="D220" s="21" t="s">
        <x:v>1373</x:v>
      </x:c>
      <x:c r="E220" s="209" t="s">
        <x:v>15</x:v>
      </x:c>
      <x:c r="F220"/>
      <x:c r="J220" s="57"/>
      <x:c r="K220" s="57"/>
      <x:c r="L220" s="57"/>
      <x:c r="M220" s="57"/>
      <x:c r="N220" s="56">
        <x:v>0</x:v>
      </x:c>
    </x:row>
    <x:row r="221" spans="1:16">
      <x:c r="A221" s="57">
        <x:v>8</x:v>
      </x:c>
      <x:c r="C221" s="115">
        <x:v>3</x:v>
      </x:c>
      <x:c r="D221" s="21" t="s">
        <x:v>14</x:v>
      </x:c>
      <x:c r="E221" s="209" t="s">
        <x:v>15</x:v>
      </x:c>
      <x:c r="F221"/>
      <x:c r="G221" s="57">
        <x:v>3840</x:v>
      </x:c>
      <x:c r="J221" s="57"/>
      <x:c r="K221" s="57"/>
      <x:c r="L221" s="57"/>
      <x:c r="M221" s="57"/>
      <x:c r="N221" s="56">
        <x:v>3840</x:v>
      </x:c>
    </x:row>
    <x:row r="222" spans="1:16">
      <x:c r="A222" s="57">
        <x:v>9</x:v>
      </x:c>
      <x:c r="C222" s="115">
        <x:v>3</x:v>
      </x:c>
      <x:c r="D222" s="21" t="s">
        <x:v>16</x:v>
      </x:c>
      <x:c r="E222" s="209" t="s">
        <x:v>15</x:v>
      </x:c>
      <x:c r="F222"/>
      <x:c r="J222" s="57"/>
      <x:c r="K222" s="57"/>
      <x:c r="L222" s="57"/>
      <x:c r="M222" s="57"/>
      <x:c r="N222" s="56">
        <x:v>0</x:v>
      </x:c>
    </x:row>
    <x:row r="223" spans="1:16">
      <x:c r="A223" s="57">
        <x:v>10</x:v>
      </x:c>
      <x:c r="C223" s="115">
        <x:v>3</x:v>
      </x:c>
      <x:c r="D223" s="21" t="s">
        <x:v>1372</x:v>
      </x:c>
      <x:c r="E223" s="209" t="s">
        <x:v>18</x:v>
      </x:c>
      <x:c r="F223"/>
      <x:c r="J223" s="57"/>
      <x:c r="K223" s="57"/>
      <x:c r="L223" s="57"/>
      <x:c r="M223" s="57"/>
      <x:c r="N223" s="56">
        <x:v>0</x:v>
      </x:c>
    </x:row>
    <x:row r="224" spans="1:16">
      <x:c r="A224" s="57">
        <x:v>11</x:v>
      </x:c>
      <x:c r="C224" s="115">
        <x:v>3</x:v>
      </x:c>
      <x:c r="D224" s="21" t="s">
        <x:v>17</x:v>
      </x:c>
      <x:c r="E224" s="209" t="s">
        <x:v>18</x:v>
      </x:c>
      <x:c r="F224"/>
      <x:c r="G224" s="57">
        <x:v>8448</x:v>
      </x:c>
      <x:c r="J224" s="57"/>
      <x:c r="K224" s="57"/>
      <x:c r="L224" s="57"/>
      <x:c r="M224" s="57"/>
      <x:c r="N224" s="56">
        <x:v>8448</x:v>
      </x:c>
      <x:c r="O224" t="s">
        <x:v>1402</x:v>
      </x:c>
    </x:row>
    <x:row r="225" spans="1:15">
      <x:c r="A225" s="57">
        <x:v>12</x:v>
      </x:c>
      <x:c r="C225" s="115">
        <x:v>3</x:v>
      </x:c>
      <x:c r="D225" s="21" t="s">
        <x:v>1371</x:v>
      </x:c>
      <x:c r="E225" s="209" t="s">
        <x:v>20</x:v>
      </x:c>
      <x:c r="F225"/>
      <x:c r="J225" s="57"/>
      <x:c r="K225" s="57"/>
      <x:c r="L225" s="57"/>
      <x:c r="M225" s="57"/>
      <x:c r="N225" s="56">
        <x:v>0</x:v>
      </x:c>
    </x:row>
    <x:row r="226" spans="1:15">
      <x:c r="A226" s="57">
        <x:v>13</x:v>
      </x:c>
      <x:c r="C226" s="115">
        <x:v>3</x:v>
      </x:c>
      <x:c r="D226" s="21" t="s">
        <x:v>19</x:v>
      </x:c>
      <x:c r="E226" s="209" t="s">
        <x:v>20</x:v>
      </x:c>
      <x:c r="F226"/>
      <x:c r="G226" s="57">
        <x:v>4608</x:v>
      </x:c>
      <x:c r="J226" s="57"/>
      <x:c r="K226" s="57"/>
      <x:c r="L226" s="57"/>
      <x:c r="M226" s="57"/>
      <x:c r="N226" s="56">
        <x:v>4608</x:v>
      </x:c>
    </x:row>
    <x:row r="227" spans="1:15">
      <x:c r="A227" s="57">
        <x:v>14</x:v>
      </x:c>
      <x:c r="C227" s="115">
        <x:v>3</x:v>
      </x:c>
      <x:c r="D227" s="21" t="s">
        <x:v>21</x:v>
      </x:c>
      <x:c r="E227" s="209" t="s">
        <x:v>23</x:v>
      </x:c>
      <x:c r="F227"/>
      <x:c r="J227" s="57"/>
      <x:c r="K227" s="57"/>
      <x:c r="L227" s="57"/>
      <x:c r="M227" s="57"/>
      <x:c r="N227" s="56">
        <x:v>0</x:v>
      </x:c>
    </x:row>
    <x:row r="228" spans="1:15">
      <x:c r="A228" s="57">
        <x:v>15</x:v>
      </x:c>
      <x:c r="C228" s="115">
        <x:v>3</x:v>
      </x:c>
      <x:c r="D228" s="21" t="s">
        <x:v>24</x:v>
      </x:c>
      <x:c r="E228" s="209" t="s">
        <x:v>23</x:v>
      </x:c>
      <x:c r="F228"/>
      <x:c r="J228" s="57"/>
      <x:c r="K228" s="57"/>
      <x:c r="L228" s="57"/>
      <x:c r="M228" s="57"/>
      <x:c r="N228" s="56">
        <x:v>0</x:v>
      </x:c>
      <x:c r="O228" t="s">
        <x:v>1402</x:v>
      </x:c>
    </x:row>
    <x:row r="229" spans="1:15">
      <x:c r="A229" s="57">
        <x:v>16</x:v>
      </x:c>
      <x:c r="C229" s="115">
        <x:v>3</x:v>
      </x:c>
      <x:c r="D229" s="21" t="s">
        <x:v>1365</x:v>
      </x:c>
      <x:c r="E229" s="209" t="s">
        <x:v>23</x:v>
      </x:c>
      <x:c r="F229"/>
      <x:c r="J229" s="57"/>
      <x:c r="K229" s="57"/>
      <x:c r="L229" s="57"/>
      <x:c r="M229" s="57"/>
      <x:c r="N229" s="56">
        <x:v>0</x:v>
      </x:c>
    </x:row>
    <x:row r="230" spans="1:15">
      <x:c r="A230" s="57">
        <x:v>17</x:v>
      </x:c>
      <x:c r="C230" s="115">
        <x:v>3</x:v>
      </x:c>
      <x:c r="D230" s="21" t="s">
        <x:v>25</x:v>
      </x:c>
      <x:c r="E230" s="209" t="s">
        <x:v>26</x:v>
      </x:c>
      <x:c r="F230"/>
      <x:c r="J230" s="57"/>
      <x:c r="K230" s="57"/>
      <x:c r="L230" s="57"/>
      <x:c r="M230" s="57"/>
      <x:c r="N230" s="56">
        <x:v>0</x:v>
      </x:c>
    </x:row>
    <x:row r="231" spans="1:15">
      <x:c r="A231" s="57">
        <x:v>18</x:v>
      </x:c>
      <x:c r="C231" s="115">
        <x:v>3</x:v>
      </x:c>
      <x:c r="D231" s="21" t="s">
        <x:v>27</x:v>
      </x:c>
      <x:c r="E231" s="209" t="s">
        <x:v>26</x:v>
      </x:c>
      <x:c r="F231"/>
      <x:c r="J231" s="57"/>
      <x:c r="K231" s="57"/>
      <x:c r="L231" s="57"/>
      <x:c r="M231" s="57"/>
      <x:c r="N231" s="56">
        <x:v>0</x:v>
      </x:c>
      <x:c r="O231" t="s">
        <x:v>1402</x:v>
      </x:c>
    </x:row>
    <x:row r="232" spans="1:15">
      <x:c r="A232" s="57">
        <x:v>19</x:v>
      </x:c>
      <x:c r="C232" s="115">
        <x:v>3</x:v>
      </x:c>
      <x:c r="D232" s="21" t="s">
        <x:v>1366</x:v>
      </x:c>
      <x:c r="E232" s="209" t="s">
        <x:v>26</x:v>
      </x:c>
      <x:c r="F232"/>
      <x:c r="J232" s="57"/>
      <x:c r="K232" s="57"/>
      <x:c r="L232" s="57"/>
      <x:c r="M232" s="57"/>
      <x:c r="N232" s="56">
        <x:v>0</x:v>
      </x:c>
    </x:row>
    <x:row r="233" spans="1:15">
      <x:c r="A233" s="57">
        <x:v>20</x:v>
      </x:c>
      <x:c r="C233" s="115">
        <x:v>3</x:v>
      </x:c>
      <x:c r="D233" s="21" t="s">
        <x:v>28</x:v>
      </x:c>
      <x:c r="E233" s="209" t="s">
        <x:v>29</x:v>
      </x:c>
      <x:c r="F233"/>
      <x:c r="J233" s="57"/>
      <x:c r="K233" s="57"/>
      <x:c r="L233" s="57"/>
      <x:c r="M233" s="57"/>
      <x:c r="N233" s="56">
        <x:v>0</x:v>
      </x:c>
    </x:row>
    <x:row r="234" spans="1:15">
      <x:c r="A234" s="57">
        <x:v>21</x:v>
      </x:c>
      <x:c r="C234" s="115">
        <x:v>3</x:v>
      </x:c>
      <x:c r="D234" s="21" t="s">
        <x:v>1367</x:v>
      </x:c>
      <x:c r="E234" s="209" t="s">
        <x:v>29</x:v>
      </x:c>
      <x:c r="F234"/>
      <x:c r="J234" s="57"/>
      <x:c r="K234" s="57"/>
      <x:c r="L234" s="57"/>
      <x:c r="M234" s="57"/>
      <x:c r="N234" s="56">
        <x:v>0</x:v>
      </x:c>
    </x:row>
    <x:row r="235" spans="1:15">
      <x:c r="A235" s="57">
        <x:v>22</x:v>
      </x:c>
      <x:c r="C235" s="115">
        <x:v>3</x:v>
      </x:c>
      <x:c r="D235" s="21" t="s">
        <x:v>30</x:v>
      </x:c>
      <x:c r="E235" s="209" t="s">
        <x:v>29</x:v>
      </x:c>
      <x:c r="F235"/>
      <x:c r="J235" s="57"/>
      <x:c r="K235" s="57"/>
      <x:c r="L235" s="57"/>
      <x:c r="M235" s="57"/>
      <x:c r="N235" s="56">
        <x:v>0</x:v>
      </x:c>
      <x:c r="O235" t="s">
        <x:v>1402</x:v>
      </x:c>
    </x:row>
    <x:row r="236" spans="1:15">
      <x:c r="A236" s="57">
        <x:v>23</x:v>
      </x:c>
      <x:c r="C236" s="115">
        <x:v>3</x:v>
      </x:c>
      <x:c r="D236" s="21" t="s">
        <x:v>31</x:v>
      </x:c>
      <x:c r="E236" s="209" t="s">
        <x:v>32</x:v>
      </x:c>
      <x:c r="F236"/>
      <x:c r="J236" s="57"/>
      <x:c r="K236" s="57"/>
      <x:c r="L236" s="57"/>
      <x:c r="M236" s="57"/>
      <x:c r="N236" s="56">
        <x:v>0</x:v>
      </x:c>
      <x:c r="O236" t="s">
        <x:v>1402</x:v>
      </x:c>
    </x:row>
    <x:row r="237" spans="1:15">
      <x:c r="A237" s="57">
        <x:v>24</x:v>
      </x:c>
      <x:c r="C237" s="115">
        <x:v>3</x:v>
      </x:c>
      <x:c r="D237" s="21" t="s">
        <x:v>1368</x:v>
      </x:c>
      <x:c r="E237" s="209" t="s">
        <x:v>32</x:v>
      </x:c>
      <x:c r="F237"/>
      <x:c r="J237" s="57"/>
      <x:c r="K237" s="57"/>
      <x:c r="L237" s="57"/>
      <x:c r="M237" s="57"/>
      <x:c r="N237" s="56">
        <x:v>0</x:v>
      </x:c>
    </x:row>
    <x:row r="238" spans="1:15">
      <x:c r="A238" s="57">
        <x:v>25</x:v>
      </x:c>
      <x:c r="C238" s="115">
        <x:v>3</x:v>
      </x:c>
      <x:c r="D238" s="21" t="s">
        <x:v>33</x:v>
      </x:c>
      <x:c r="E238" s="209" t="s">
        <x:v>34</x:v>
      </x:c>
      <x:c r="F238"/>
      <x:c r="J238" s="57"/>
      <x:c r="K238" s="57"/>
      <x:c r="L238" s="57"/>
      <x:c r="M238" s="57"/>
      <x:c r="N238" s="56">
        <x:v>0</x:v>
      </x:c>
    </x:row>
    <x:row r="239" spans="1:15">
      <x:c r="A239" s="57">
        <x:v>26</x:v>
      </x:c>
      <x:c r="C239" s="115">
        <x:v>3</x:v>
      </x:c>
      <x:c r="D239" s="21" t="s">
        <x:v>35</x:v>
      </x:c>
      <x:c r="E239" s="209" t="s">
        <x:v>34</x:v>
      </x:c>
      <x:c r="F239"/>
      <x:c r="J239" s="57"/>
      <x:c r="K239" s="57"/>
      <x:c r="L239" s="57"/>
      <x:c r="M239" s="57"/>
      <x:c r="N239" s="56">
        <x:v>0</x:v>
      </x:c>
    </x:row>
    <x:row r="240" spans="1:15">
      <x:c r="A240" s="57">
        <x:v>27</x:v>
      </x:c>
      <x:c r="C240" s="115">
        <x:v>3</x:v>
      </x:c>
      <x:c r="D240" s="21" t="s">
        <x:v>36</x:v>
      </x:c>
      <x:c r="E240" s="209" t="s">
        <x:v>37</x:v>
      </x:c>
      <x:c r="F240"/>
      <x:c r="J240" s="57"/>
      <x:c r="K240" s="57"/>
      <x:c r="L240" s="57"/>
      <x:c r="M240" s="57"/>
      <x:c r="N240" s="56">
        <x:v>0</x:v>
      </x:c>
    </x:row>
    <x:row r="241" spans="1:15">
      <x:c r="A241" s="57">
        <x:v>28</x:v>
      </x:c>
      <x:c r="C241" s="115">
        <x:v>3</x:v>
      </x:c>
      <x:c r="D241" s="21" t="s">
        <x:v>38</x:v>
      </x:c>
      <x:c r="E241" s="209" t="s">
        <x:v>37</x:v>
      </x:c>
      <x:c r="F241"/>
      <x:c r="J241" s="57"/>
      <x:c r="K241" s="57"/>
      <x:c r="L241" s="57"/>
      <x:c r="M241" s="57"/>
      <x:c r="N241" s="56">
        <x:v>0</x:v>
      </x:c>
    </x:row>
    <x:row r="242" spans="1:15">
      <x:c r="A242" s="57">
        <x:v>29</x:v>
      </x:c>
      <x:c r="C242" s="115">
        <x:v>3</x:v>
      </x:c>
      <x:c r="D242" s="21" t="s">
        <x:v>39</x:v>
      </x:c>
      <x:c r="E242" s="209" t="s">
        <x:v>40</x:v>
      </x:c>
      <x:c r="F242"/>
      <x:c r="J242" s="57"/>
      <x:c r="K242" s="57"/>
      <x:c r="L242" s="57"/>
      <x:c r="M242" s="57"/>
      <x:c r="N242" s="56">
        <x:v>0</x:v>
      </x:c>
    </x:row>
    <x:row r="243" spans="1:15">
      <x:c r="A243" s="57">
        <x:v>30</x:v>
      </x:c>
      <x:c r="C243" s="115">
        <x:v>3</x:v>
      </x:c>
      <x:c r="D243" s="21" t="s">
        <x:v>1369</x:v>
      </x:c>
      <x:c r="E243" s="209" t="s">
        <x:v>40</x:v>
      </x:c>
      <x:c r="F243"/>
      <x:c r="J243" s="57"/>
      <x:c r="K243" s="57"/>
      <x:c r="L243" s="57"/>
      <x:c r="M243" s="57"/>
      <x:c r="N243" s="56">
        <x:v>0</x:v>
      </x:c>
    </x:row>
    <x:row r="244" spans="1:15">
      <x:c r="A244" s="57">
        <x:v>31</x:v>
      </x:c>
      <x:c r="C244" s="115">
        <x:v>3</x:v>
      </x:c>
      <x:c r="D244" s="21" t="s">
        <x:v>41</x:v>
      </x:c>
      <x:c r="E244" s="209" t="s">
        <x:v>40</x:v>
      </x:c>
      <x:c r="F244"/>
      <x:c r="J244" s="57"/>
      <x:c r="K244" s="57"/>
      <x:c r="L244" s="57"/>
      <x:c r="M244" s="57"/>
      <x:c r="N244" s="56">
        <x:v>0</x:v>
      </x:c>
      <x:c r="O244" t="s">
        <x:v>1402</x:v>
      </x:c>
    </x:row>
    <x:row r="245" spans="1:15">
      <x:c r="A245" s="57">
        <x:v>32</x:v>
      </x:c>
      <x:c r="C245" s="115">
        <x:v>3</x:v>
      </x:c>
      <x:c r="D245" s="21" t="s">
        <x:v>42</x:v>
      </x:c>
      <x:c r="E245" s="209" t="s">
        <x:v>43</x:v>
      </x:c>
      <x:c r="F245"/>
      <x:c r="J245" s="57"/>
      <x:c r="K245" s="57"/>
      <x:c r="L245" s="57"/>
      <x:c r="M245" s="57"/>
      <x:c r="N245" s="56">
        <x:v>0</x:v>
      </x:c>
      <x:c r="O245" t="s">
        <x:v>1402</x:v>
      </x:c>
    </x:row>
    <x:row r="246" spans="1:15">
      <x:c r="A246" s="57">
        <x:v>33</x:v>
      </x:c>
      <x:c r="C246" s="115">
        <x:v>3</x:v>
      </x:c>
      <x:c r="D246" s="21" t="s">
        <x:v>44</x:v>
      </x:c>
      <x:c r="E246" s="209" t="s">
        <x:v>45</x:v>
      </x:c>
      <x:c r="F246"/>
      <x:c r="J246" s="57"/>
      <x:c r="K246" s="57"/>
      <x:c r="L246" s="57"/>
      <x:c r="M246" s="57"/>
      <x:c r="N246" s="56">
        <x:v>0</x:v>
      </x:c>
    </x:row>
    <x:row r="247" spans="1:15">
      <x:c r="A247" s="57">
        <x:v>34</x:v>
      </x:c>
      <x:c r="C247" s="115">
        <x:v>3</x:v>
      </x:c>
      <x:c r="D247" s="21" t="s">
        <x:v>46</x:v>
      </x:c>
      <x:c r="E247" s="209" t="s">
        <x:v>45</x:v>
      </x:c>
      <x:c r="F247"/>
      <x:c r="J247" s="57"/>
      <x:c r="K247" s="57"/>
      <x:c r="L247" s="57"/>
      <x:c r="M247" s="57"/>
      <x:c r="N247" s="56">
        <x:v>0</x:v>
      </x:c>
      <x:c r="O247" t="s">
        <x:v>1402</x:v>
      </x:c>
    </x:row>
    <x:row r="248" spans="1:15">
      <x:c r="A248" s="57">
        <x:v>35</x:v>
      </x:c>
      <x:c r="C248" s="115">
        <x:v>3</x:v>
      </x:c>
      <x:c r="D248" s="21" t="s">
        <x:v>47</x:v>
      </x:c>
      <x:c r="E248" s="209" t="s">
        <x:v>48</x:v>
      </x:c>
      <x:c r="F248"/>
      <x:c r="J248" s="57"/>
      <x:c r="K248" s="57"/>
      <x:c r="L248" s="57"/>
      <x:c r="M248" s="57"/>
      <x:c r="N248" s="56">
        <x:v>0</x:v>
      </x:c>
    </x:row>
    <x:row r="249" spans="1:15">
      <x:c r="A249" s="57">
        <x:v>36</x:v>
      </x:c>
      <x:c r="C249" s="115">
        <x:v>3</x:v>
      </x:c>
      <x:c r="D249" s="21" t="s">
        <x:v>49</x:v>
      </x:c>
      <x:c r="E249" s="209" t="s">
        <x:v>48</x:v>
      </x:c>
      <x:c r="F249"/>
      <x:c r="J249" s="57"/>
      <x:c r="K249" s="57"/>
      <x:c r="L249" s="57"/>
      <x:c r="M249" s="57"/>
      <x:c r="N249" s="56">
        <x:v>0</x:v>
      </x:c>
    </x:row>
    <x:row r="250" spans="1:15">
      <x:c r="A250" s="57">
        <x:v>37</x:v>
      </x:c>
      <x:c r="C250" s="115">
        <x:v>3</x:v>
      </x:c>
      <x:c r="D250" s="21" t="s">
        <x:v>50</x:v>
      </x:c>
      <x:c r="E250" s="209" t="s">
        <x:v>51</x:v>
      </x:c>
      <x:c r="F250"/>
      <x:c r="G250" s="57">
        <x:v>3003</x:v>
      </x:c>
      <x:c r="J250" s="57"/>
      <x:c r="K250" s="57"/>
      <x:c r="L250" s="57"/>
      <x:c r="M250" s="57"/>
      <x:c r="N250" s="56">
        <x:v>3003</x:v>
      </x:c>
    </x:row>
    <x:row r="251" spans="1:15">
      <x:c r="A251" s="57">
        <x:v>38</x:v>
      </x:c>
      <x:c r="C251" s="115">
        <x:v>3</x:v>
      </x:c>
      <x:c r="D251" s="21" t="s">
        <x:v>1374</x:v>
      </x:c>
      <x:c r="E251" s="209" t="s">
        <x:v>51</x:v>
      </x:c>
      <x:c r="F251"/>
      <x:c r="G251" s="57">
        <x:v>1</x:v>
      </x:c>
      <x:c r="J251" s="57"/>
      <x:c r="K251" s="57"/>
      <x:c r="L251" s="57"/>
      <x:c r="M251" s="57"/>
      <x:c r="N251" s="56">
        <x:v>1</x:v>
      </x:c>
    </x:row>
    <x:row r="252" spans="1:15">
      <x:c r="A252" s="57">
        <x:v>39</x:v>
      </x:c>
      <x:c r="C252" s="115">
        <x:v>3</x:v>
      </x:c>
      <x:c r="D252" s="21" t="s">
        <x:v>52</x:v>
      </x:c>
      <x:c r="E252" s="209" t="s">
        <x:v>53</x:v>
      </x:c>
      <x:c r="F252"/>
      <x:c r="J252" s="57"/>
      <x:c r="K252" s="57"/>
      <x:c r="L252" s="57"/>
      <x:c r="M252" s="57"/>
      <x:c r="N252" s="56">
        <x:v>0</x:v>
      </x:c>
    </x:row>
    <x:row r="253" spans="1:15">
      <x:c r="A253" s="57">
        <x:v>40</x:v>
      </x:c>
      <x:c r="C253" s="115">
        <x:v>3</x:v>
      </x:c>
      <x:c r="D253" s="21" t="s">
        <x:v>54</x:v>
      </x:c>
      <x:c r="E253" s="209" t="s">
        <x:v>53</x:v>
      </x:c>
      <x:c r="F253"/>
      <x:c r="J253" s="57"/>
      <x:c r="K253" s="57"/>
      <x:c r="L253" s="57"/>
      <x:c r="M253" s="57"/>
      <x:c r="N253" s="56">
        <x:v>0</x:v>
      </x:c>
    </x:row>
    <x:row r="254" spans="1:15">
      <x:c r="A254" s="57">
        <x:v>41</x:v>
      </x:c>
      <x:c r="C254" s="115">
        <x:v>3</x:v>
      </x:c>
      <x:c r="D254" s="21" t="s">
        <x:v>55</x:v>
      </x:c>
      <x:c r="E254" s="209" t="s">
        <x:v>53</x:v>
      </x:c>
      <x:c r="F254"/>
      <x:c r="J254" s="57"/>
      <x:c r="K254" s="57"/>
      <x:c r="L254" s="57"/>
      <x:c r="M254" s="57"/>
      <x:c r="N254" s="56">
        <x:v>0</x:v>
      </x:c>
    </x:row>
    <x:row r="255" spans="1:15">
      <x:c r="A255" s="57">
        <x:v>42</x:v>
      </x:c>
      <x:c r="C255" s="115">
        <x:v>3</x:v>
      </x:c>
      <x:c r="D255" s="21" t="s">
        <x:v>56</x:v>
      </x:c>
      <x:c r="E255" s="209" t="s">
        <x:v>53</x:v>
      </x:c>
      <x:c r="F255"/>
      <x:c r="G255" s="57">
        <x:v>162</x:v>
      </x:c>
      <x:c r="J255" s="57"/>
      <x:c r="K255" s="57">
        <x:v>1</x:v>
      </x:c>
      <x:c r="L255" s="57"/>
      <x:c r="M255" s="57"/>
      <x:c r="N255" s="56">
        <x:v>163</x:v>
      </x:c>
    </x:row>
    <x:row r="256" spans="1:15">
      <x:c r="A256" s="57">
        <x:v>43</x:v>
      </x:c>
      <x:c r="C256" s="115">
        <x:v>3</x:v>
      </x:c>
      <x:c r="D256" s="21" t="s">
        <x:v>1364</x:v>
      </x:c>
      <x:c r="E256" s="209" t="s">
        <x:v>53</x:v>
      </x:c>
      <x:c r="F256"/>
      <x:c r="J256" s="57"/>
      <x:c r="K256" s="57"/>
      <x:c r="L256" s="57"/>
      <x:c r="M256" s="57"/>
      <x:c r="N256" s="56">
        <x:v>0</x:v>
      </x:c>
    </x:row>
    <x:row r="257" spans="1:14">
      <x:c r="A257" s="57">
        <x:v>44</x:v>
      </x:c>
      <x:c r="C257" s="115">
        <x:v>3</x:v>
      </x:c>
      <x:c r="D257" s="21" t="s">
        <x:v>1412</x:v>
      </x:c>
      <x:c r="E257" s="209" t="s">
        <x:v>1412</x:v>
      </x:c>
      <x:c r="F257"/>
      <x:c r="J257" s="57"/>
      <x:c r="K257" s="57"/>
      <x:c r="L257" s="57"/>
      <x:c r="M257" s="57"/>
      <x:c r="N257" s="56"/>
    </x:row>
    <x:row r="258" spans="1:14">
      <x:c r="A258" s="57">
        <x:v>45</x:v>
      </x:c>
      <x:c r="C258" s="115">
        <x:v>3</x:v>
      </x:c>
      <x:c r="D258" s="21" t="s">
        <x:v>57</x:v>
      </x:c>
      <x:c r="E258" s="209" t="s">
        <x:v>59</x:v>
      </x:c>
      <x:c r="F258"/>
      <x:c r="G258" s="57">
        <x:v>7</x:v>
      </x:c>
      <x:c r="J258" s="57"/>
      <x:c r="K258" s="57"/>
      <x:c r="L258" s="57"/>
      <x:c r="M258" s="57">
        <x:v>1440</x:v>
      </x:c>
      <x:c r="N258" s="56">
        <x:v>1447</x:v>
      </x:c>
    </x:row>
    <x:row r="259" spans="1:14">
      <x:c r="A259" s="57">
        <x:v>46</x:v>
      </x:c>
      <x:c r="C259" s="115">
        <x:v>3</x:v>
      </x:c>
      <x:c r="D259" s="21" t="s">
        <x:v>60</x:v>
      </x:c>
      <x:c r="E259" s="209" t="s">
        <x:v>61</x:v>
      </x:c>
      <x:c r="F259"/>
      <x:c r="G259" s="57">
        <x:v>7</x:v>
      </x:c>
      <x:c r="J259" s="57"/>
      <x:c r="K259" s="57"/>
      <x:c r="L259" s="57"/>
      <x:c r="M259" s="57">
        <x:v>2880</x:v>
      </x:c>
      <x:c r="N259" s="56">
        <x:v>2887</x:v>
      </x:c>
    </x:row>
    <x:row r="260" spans="1:14">
      <x:c r="A260" s="57">
        <x:v>47</x:v>
      </x:c>
      <x:c r="C260" s="115">
        <x:v>3</x:v>
      </x:c>
      <x:c r="D260" s="21" t="s">
        <x:v>62</x:v>
      </x:c>
      <x:c r="E260" s="209" t="s">
        <x:v>63</x:v>
      </x:c>
      <x:c r="F260"/>
      <x:c r="J260" s="57"/>
      <x:c r="K260" s="57"/>
      <x:c r="L260" s="57"/>
      <x:c r="M260" s="57">
        <x:v>1440</x:v>
      </x:c>
      <x:c r="N260" s="56">
        <x:v>1440</x:v>
      </x:c>
    </x:row>
    <x:row r="261" spans="1:14">
      <x:c r="A261" s="57">
        <x:v>48</x:v>
      </x:c>
      <x:c r="C261" s="115">
        <x:v>3</x:v>
      </x:c>
      <x:c r="D261" s="21" t="s">
        <x:v>64</x:v>
      </x:c>
      <x:c r="E261" s="209" t="s">
        <x:v>65</x:v>
      </x:c>
      <x:c r="F261"/>
      <x:c r="J261" s="57"/>
      <x:c r="K261" s="57"/>
      <x:c r="L261" s="57"/>
      <x:c r="M261" s="57">
        <x:v>1440</x:v>
      </x:c>
      <x:c r="N261" s="56">
        <x:v>1440</x:v>
      </x:c>
    </x:row>
    <x:row r="262" spans="1:14">
      <x:c r="A262" s="57">
        <x:v>49</x:v>
      </x:c>
      <x:c r="C262" s="115">
        <x:v>3</x:v>
      </x:c>
      <x:c r="D262" s="21" t="s">
        <x:v>66</x:v>
      </x:c>
      <x:c r="E262" s="209" t="s">
        <x:v>67</x:v>
      </x:c>
      <x:c r="F262"/>
      <x:c r="G262" s="57">
        <x:v>7</x:v>
      </x:c>
      <x:c r="J262" s="57"/>
      <x:c r="K262" s="57"/>
      <x:c r="L262" s="57"/>
      <x:c r="M262" s="57">
        <x:v>2880</x:v>
      </x:c>
      <x:c r="N262" s="56">
        <x:v>2887</x:v>
      </x:c>
    </x:row>
    <x:row r="263" spans="1:14">
      <x:c r="A263" s="57">
        <x:v>50</x:v>
      </x:c>
      <x:c r="C263" s="115">
        <x:v>3</x:v>
      </x:c>
      <x:c r="D263" s="21" t="s">
        <x:v>68</x:v>
      </x:c>
      <x:c r="E263" s="209" t="s">
        <x:v>69</x:v>
      </x:c>
      <x:c r="F263"/>
      <x:c r="G263" s="57">
        <x:v>7</x:v>
      </x:c>
      <x:c r="J263" s="57"/>
      <x:c r="K263" s="57"/>
      <x:c r="L263" s="57"/>
      <x:c r="M263" s="57">
        <x:v>1440</x:v>
      </x:c>
      <x:c r="N263" s="56">
        <x:v>1447</x:v>
      </x:c>
    </x:row>
    <x:row r="264" spans="1:14">
      <x:c r="A264" s="57">
        <x:v>51</x:v>
      </x:c>
      <x:c r="C264" s="115">
        <x:v>3</x:v>
      </x:c>
      <x:c r="D264" s="21" t="s">
        <x:v>70</x:v>
      </x:c>
      <x:c r="E264" s="209" t="s">
        <x:v>71</x:v>
      </x:c>
      <x:c r="F264"/>
      <x:c r="J264" s="57"/>
      <x:c r="K264" s="57"/>
      <x:c r="L264" s="57"/>
      <x:c r="M264" s="57">
        <x:v>0</x:v>
      </x:c>
      <x:c r="N264" s="56">
        <x:v>0</x:v>
      </x:c>
    </x:row>
    <x:row r="265" spans="1:14">
      <x:c r="A265" s="57">
        <x:v>52</x:v>
      </x:c>
      <x:c r="C265" s="115">
        <x:v>3</x:v>
      </x:c>
      <x:c r="D265" s="21" t="s">
        <x:v>92</x:v>
      </x:c>
      <x:c r="E265" s="209" t="s">
        <x:v>71</x:v>
      </x:c>
      <x:c r="F265"/>
      <x:c r="J265" s="57"/>
      <x:c r="K265" s="57"/>
      <x:c r="L265" s="57"/>
      <x:c r="M265" s="57">
        <x:v>1440</x:v>
      </x:c>
      <x:c r="N265" s="56">
        <x:v>1440</x:v>
      </x:c>
    </x:row>
    <x:row r="266" spans="1:14">
      <x:c r="A266" s="57">
        <x:v>53</x:v>
      </x:c>
      <x:c r="C266" s="115">
        <x:v>3</x:v>
      </x:c>
      <x:c r="D266" s="21" t="s">
        <x:v>72</x:v>
      </x:c>
      <x:c r="E266" s="209" t="s">
        <x:v>73</x:v>
      </x:c>
      <x:c r="F266"/>
      <x:c r="J266" s="57"/>
      <x:c r="K266" s="57"/>
      <x:c r="L266" s="57"/>
      <x:c r="M266" s="57">
        <x:v>0</x:v>
      </x:c>
      <x:c r="N266" s="56">
        <x:v>0</x:v>
      </x:c>
    </x:row>
    <x:row r="267" spans="1:14">
      <x:c r="A267" s="57">
        <x:v>54</x:v>
      </x:c>
      <x:c r="C267" s="115">
        <x:v>3</x:v>
      </x:c>
      <x:c r="D267" s="21" t="s">
        <x:v>93</x:v>
      </x:c>
      <x:c r="E267" s="209" t="s">
        <x:v>73</x:v>
      </x:c>
      <x:c r="F267"/>
      <x:c r="J267" s="57"/>
      <x:c r="K267" s="57"/>
      <x:c r="L267" s="57"/>
      <x:c r="M267" s="57">
        <x:v>1440</x:v>
      </x:c>
      <x:c r="N267" s="56">
        <x:v>1440</x:v>
      </x:c>
    </x:row>
    <x:row r="268" spans="1:14">
      <x:c r="A268" s="57">
        <x:v>55</x:v>
      </x:c>
      <x:c r="C268" s="115">
        <x:v>3</x:v>
      </x:c>
      <x:c r="D268" s="21" t="s">
        <x:v>74</x:v>
      </x:c>
      <x:c r="E268" s="209" t="s">
        <x:v>10</x:v>
      </x:c>
      <x:c r="F268"/>
      <x:c r="J268" s="57"/>
      <x:c r="K268" s="57"/>
      <x:c r="L268" s="57"/>
      <x:c r="M268" s="57"/>
      <x:c r="N268" s="56">
        <x:v>0</x:v>
      </x:c>
    </x:row>
    <x:row r="269" spans="1:14">
      <x:c r="A269" s="57">
        <x:v>56</x:v>
      </x:c>
      <x:c r="C269" s="115">
        <x:v>3</x:v>
      </x:c>
      <x:c r="D269" s="21" t="s">
        <x:v>76</x:v>
      </x:c>
      <x:c r="E269" s="209" t="s">
        <x:v>10</x:v>
      </x:c>
      <x:c r="F269"/>
      <x:c r="G269" s="57">
        <x:v>91</x:v>
      </x:c>
      <x:c r="J269" s="57"/>
      <x:c r="K269" s="57"/>
      <x:c r="L269" s="57"/>
      <x:c r="M269" s="57"/>
      <x:c r="N269" s="56">
        <x:v>91</x:v>
      </x:c>
    </x:row>
    <x:row r="270" spans="1:14">
      <x:c r="A270" s="57">
        <x:v>57</x:v>
      </x:c>
      <x:c r="C270" s="115">
        <x:v>3</x:v>
      </x:c>
      <x:c r="D270" s="21" t="s">
        <x:v>1375</x:v>
      </x:c>
      <x:c r="E270" s="209" t="s">
        <x:v>10</x:v>
      </x:c>
      <x:c r="F270"/>
      <x:c r="J270" s="57"/>
      <x:c r="K270" s="57"/>
      <x:c r="L270" s="57"/>
      <x:c r="M270" s="57"/>
      <x:c r="N270" s="56">
        <x:v>0</x:v>
      </x:c>
    </x:row>
    <x:row r="271" spans="1:14">
      <x:c r="A271" s="57">
        <x:v>58</x:v>
      </x:c>
      <x:c r="C271" s="115">
        <x:v>3</x:v>
      </x:c>
      <x:c r="D271" s="21" t="s">
        <x:v>77</x:v>
      </x:c>
      <x:c r="E271" s="209" t="s">
        <x:v>78</x:v>
      </x:c>
      <x:c r="F271"/>
      <x:c r="J271" s="57"/>
      <x:c r="K271" s="57"/>
      <x:c r="L271" s="57"/>
      <x:c r="M271" s="57"/>
      <x:c r="N271" s="56">
        <x:v>0</x:v>
      </x:c>
    </x:row>
    <x:row r="272" spans="1:14">
      <x:c r="A272" s="57">
        <x:v>59</x:v>
      </x:c>
      <x:c r="C272" s="115">
        <x:v>3</x:v>
      </x:c>
      <x:c r="D272" s="21" t="s">
        <x:v>79</x:v>
      </x:c>
      <x:c r="E272" s="209" t="s">
        <x:v>78</x:v>
      </x:c>
      <x:c r="F272"/>
      <x:c r="G272" s="57">
        <x:v>57</x:v>
      </x:c>
      <x:c r="J272" s="57"/>
      <x:c r="K272" s="57"/>
      <x:c r="L272" s="57"/>
      <x:c r="M272" s="57"/>
      <x:c r="N272" s="56">
        <x:v>57</x:v>
      </x:c>
    </x:row>
    <x:row r="273" spans="1:14">
      <x:c r="A273" s="57">
        <x:v>60</x:v>
      </x:c>
      <x:c r="C273" s="115">
        <x:v>3</x:v>
      </x:c>
      <x:c r="D273" s="21" t="s">
        <x:v>80</x:v>
      </x:c>
      <x:c r="E273" s="209" t="s">
        <x:v>81</x:v>
      </x:c>
      <x:c r="F273"/>
      <x:c r="J273" s="57"/>
      <x:c r="K273" s="57"/>
      <x:c r="L273" s="57"/>
      <x:c r="M273" s="57"/>
      <x:c r="N273" s="56">
        <x:v>0</x:v>
      </x:c>
    </x:row>
    <x:row r="274" spans="1:14">
      <x:c r="A274" s="57">
        <x:v>61</x:v>
      </x:c>
      <x:c r="C274" s="115">
        <x:v>3</x:v>
      </x:c>
      <x:c r="D274" s="21" t="s">
        <x:v>1370</x:v>
      </x:c>
      <x:c r="E274" s="209" t="s">
        <x:v>81</x:v>
      </x:c>
      <x:c r="F274"/>
      <x:c r="J274" s="57"/>
      <x:c r="K274" s="57"/>
      <x:c r="L274" s="57"/>
      <x:c r="M274" s="57"/>
      <x:c r="N274" s="56">
        <x:v>0</x:v>
      </x:c>
    </x:row>
    <x:row r="275" spans="1:14">
      <x:c r="A275" s="57">
        <x:v>62</x:v>
      </x:c>
      <x:c r="C275" s="115">
        <x:v>3</x:v>
      </x:c>
      <x:c r="D275" s="21" t="s">
        <x:v>82</x:v>
      </x:c>
      <x:c r="E275" s="209" t="s">
        <x:v>81</x:v>
      </x:c>
      <x:c r="F275"/>
      <x:c r="G275" s="57">
        <x:v>57</x:v>
      </x:c>
      <x:c r="J275" s="57"/>
      <x:c r="K275" s="57"/>
      <x:c r="L275" s="57"/>
      <x:c r="M275" s="57"/>
      <x:c r="N275" s="56">
        <x:v>57</x:v>
      </x:c>
    </x:row>
    <x:row r="276" spans="1:14">
      <x:c r="A276" s="57">
        <x:v>63</x:v>
      </x:c>
      <x:c r="C276" s="115">
        <x:v>3</x:v>
      </x:c>
      <x:c r="D276" s="21" t="s">
        <x:v>1384</x:v>
      </x:c>
      <x:c r="E276" s="209" t="s">
        <x:v>1385</x:v>
      </x:c>
      <x:c r="F276"/>
      <x:c r="J276" s="57"/>
      <x:c r="K276" s="57"/>
      <x:c r="L276" s="57"/>
      <x:c r="M276" s="57"/>
      <x:c r="N276" s="56">
        <x:v>0</x:v>
      </x:c>
    </x:row>
    <x:row r="277" spans="1:14">
      <x:c r="A277" s="57">
        <x:v>64</x:v>
      </x:c>
      <x:c r="C277" s="115">
        <x:v>3</x:v>
      </x:c>
      <x:c r="D277" s="21" t="s">
        <x:v>1382</x:v>
      </x:c>
      <x:c r="E277" s="209" t="s">
        <x:v>1383</x:v>
      </x:c>
      <x:c r="F277"/>
      <x:c r="J277" s="57"/>
      <x:c r="K277" s="57"/>
      <x:c r="L277" s="57"/>
      <x:c r="M277" s="57"/>
      <x:c r="N277" s="56">
        <x:v>0</x:v>
      </x:c>
    </x:row>
    <x:row r="278" spans="1:14">
      <x:c r="A278" s="57">
        <x:v>65</x:v>
      </x:c>
      <x:c r="C278" s="115">
        <x:v>3</x:v>
      </x:c>
      <x:c r="D278" s="21" t="s">
        <x:v>83</x:v>
      </x:c>
      <x:c r="E278" s="209" t="s">
        <x:v>10</x:v>
      </x:c>
      <x:c r="F278"/>
      <x:c r="J278" s="57"/>
      <x:c r="K278" s="57"/>
      <x:c r="L278" s="57"/>
      <x:c r="M278" s="57"/>
      <x:c r="N278" s="56">
        <x:v>0</x:v>
      </x:c>
    </x:row>
    <x:row r="279" spans="1:14">
      <x:c r="A279" s="57">
        <x:v>66</x:v>
      </x:c>
      <x:c r="C279" s="115">
        <x:v>3</x:v>
      </x:c>
      <x:c r="D279" s="21" t="s">
        <x:v>94</x:v>
      </x:c>
      <x:c r="E279" s="209" t="s">
        <x:v>96</x:v>
      </x:c>
      <x:c r="F279"/>
      <x:c r="J279" s="57"/>
      <x:c r="K279" s="57"/>
      <x:c r="L279" s="57"/>
      <x:c r="M279" s="57"/>
      <x:c r="N279" s="56">
        <x:v>0</x:v>
      </x:c>
    </x:row>
    <x:row r="280" spans="1:14">
      <x:c r="A280" s="57">
        <x:v>67</x:v>
      </x:c>
      <x:c r="C280" s="115">
        <x:v>3</x:v>
      </x:c>
      <x:c r="D280" s="21" t="s">
        <x:v>85</x:v>
      </x:c>
      <x:c r="E280" s="209" t="s">
        <x:v>87</x:v>
      </x:c>
      <x:c r="F280"/>
      <x:c r="J280" s="57"/>
      <x:c r="K280" s="57"/>
      <x:c r="L280" s="57"/>
      <x:c r="M280" s="57"/>
      <x:c r="N280" s="56">
        <x:v>0</x:v>
      </x:c>
    </x:row>
    <x:row r="281" spans="1:14">
      <x:c r="A281" s="57">
        <x:v>68</x:v>
      </x:c>
      <x:c r="C281" s="115">
        <x:v>3</x:v>
      </x:c>
      <x:c r="D281" s="21" t="s">
        <x:v>88</x:v>
      </x:c>
      <x:c r="E281" s="209" t="s">
        <x:v>89</x:v>
      </x:c>
      <x:c r="F281"/>
      <x:c r="J281" s="57"/>
      <x:c r="K281" s="57"/>
      <x:c r="L281" s="57"/>
      <x:c r="M281" s="57"/>
      <x:c r="N281" s="56">
        <x:v>0</x:v>
      </x:c>
    </x:row>
    <x:row r="282" spans="1:14">
      <x:c r="A282" s="57">
        <x:v>69</x:v>
      </x:c>
      <x:c r="C282" s="115">
        <x:v>3</x:v>
      </x:c>
      <x:c r="D282" s="21" t="s">
        <x:v>90</x:v>
      </x:c>
      <x:c r="E282" s="209" t="s">
        <x:v>91</x:v>
      </x:c>
      <x:c r="F282"/>
      <x:c r="G282" s="57">
        <x:v>12</x:v>
      </x:c>
      <x:c r="J282" s="57"/>
      <x:c r="K282" s="57"/>
      <x:c r="L282" s="57"/>
      <x:c r="M282" s="57"/>
      <x:c r="N282" s="56">
        <x:v>12</x:v>
      </x:c>
    </x:row>
    <x:row r="283" spans="1:14">
      <x:c r="A283" s="57">
        <x:v>70</x:v>
      </x:c>
      <x:c r="C283" s="115">
        <x:v>3</x:v>
      </x:c>
      <x:c r="D283" s="21" t="s">
        <x:v>1386</x:v>
      </x:c>
      <x:c r="E283" s="209" t="s">
        <x:v>1400</x:v>
      </x:c>
      <x:c r="F283"/>
      <x:c r="J283" s="57"/>
      <x:c r="K283" s="57"/>
      <x:c r="L283" s="57"/>
      <x:c r="M283" s="57"/>
      <x:c r="N283" s="56">
        <x:v>0</x:v>
      </x:c>
    </x:row>
    <x:row r="284" spans="1:14">
      <x:c r="A284" s="57">
        <x:v>70</x:v>
      </x:c>
      <x:c r="C284" s="115">
        <x:v>3</x:v>
      </x:c>
      <x:c r="D284" s="209"/>
      <x:c r="E284" s="209"/>
      <x:c r="F284"/>
      <x:c r="J284" s="57"/>
      <x:c r="K284" s="57"/>
      <x:c r="L284" s="57"/>
      <x:c r="M284" s="57"/>
      <x:c r="N284" s="56">
        <x:v>0</x:v>
      </x:c>
    </x:row>
    <x:row r="285" spans="1:14" hidden="1">
      <x:c r="A285" s="57">
        <x:v>71</x:v>
      </x:c>
      <x:c r="C285" s="115">
        <x:v>3</x:v>
      </x:c>
      <x:c r="D285" s="209"/>
      <x:c r="E285" s="209"/>
      <x:c r="F285"/>
      <x:c r="J285" s="57"/>
      <x:c r="K285" s="57"/>
      <x:c r="L285" s="57"/>
      <x:c r="M285" s="57"/>
      <x:c r="N285" s="56">
        <x:v>0</x:v>
      </x:c>
    </x:row>
    <x:row r="286" spans="1:14" hidden="1">
      <x:c r="A286" s="57">
        <x:v>72</x:v>
      </x:c>
      <x:c r="C286" s="115">
        <x:v>3</x:v>
      </x:c>
      <x:c r="D286" s="209"/>
      <x:c r="E286" s="209"/>
      <x:c r="F286"/>
      <x:c r="J286" s="57"/>
      <x:c r="K286" s="57"/>
      <x:c r="L286" s="57"/>
      <x:c r="M286" s="57"/>
      <x:c r="N286" s="56">
        <x:v>0</x:v>
      </x:c>
    </x:row>
    <x:row r="287" spans="1:14" hidden="1">
      <x:c r="A287" s="57">
        <x:v>73</x:v>
      </x:c>
      <x:c r="C287" s="115">
        <x:v>3</x:v>
      </x:c>
      <x:c r="D287" s="209"/>
      <x:c r="E287" s="209"/>
      <x:c r="F287"/>
      <x:c r="J287" s="57"/>
      <x:c r="K287" s="57"/>
      <x:c r="L287" s="57"/>
      <x:c r="M287" s="57"/>
      <x:c r="N287" s="56">
        <x:v>0</x:v>
      </x:c>
    </x:row>
    <x:row r="288" spans="1:14" hidden="1">
      <x:c r="A288" s="57">
        <x:v>74</x:v>
      </x:c>
      <x:c r="C288" s="115">
        <x:v>3</x:v>
      </x:c>
      <x:c r="D288" s="209"/>
      <x:c r="E288" s="209"/>
      <x:c r="F288"/>
      <x:c r="J288" s="57"/>
      <x:c r="K288" s="57"/>
      <x:c r="L288" s="57"/>
      <x:c r="M288" s="57"/>
      <x:c r="N288" s="56">
        <x:v>0</x:v>
      </x:c>
    </x:row>
    <x:row r="289" spans="1:14" hidden="1">
      <x:c r="A289" s="57">
        <x:v>75</x:v>
      </x:c>
      <x:c r="C289" s="115">
        <x:v>3</x:v>
      </x:c>
      <x:c r="D289" s="209"/>
      <x:c r="E289" s="209"/>
      <x:c r="F289"/>
      <x:c r="J289" s="57"/>
      <x:c r="K289" s="57"/>
      <x:c r="L289" s="57"/>
      <x:c r="M289" s="57"/>
      <x:c r="N289" s="56">
        <x:v>0</x:v>
      </x:c>
    </x:row>
    <x:row r="290" spans="1:14" hidden="1">
      <x:c r="A290" s="57">
        <x:v>76</x:v>
      </x:c>
      <x:c r="C290" s="115">
        <x:v>3</x:v>
      </x:c>
      <x:c r="D290" s="209"/>
      <x:c r="E290" s="209"/>
      <x:c r="F290"/>
      <x:c r="J290" s="57"/>
      <x:c r="K290" s="57"/>
      <x:c r="L290" s="57"/>
      <x:c r="M290" s="57"/>
      <x:c r="N290" s="56">
        <x:v>0</x:v>
      </x:c>
    </x:row>
    <x:row r="291" spans="1:14" hidden="1">
      <x:c r="A291" s="57">
        <x:v>77</x:v>
      </x:c>
      <x:c r="C291" s="115">
        <x:v>3</x:v>
      </x:c>
      <x:c r="D291" s="209"/>
      <x:c r="E291" s="209"/>
      <x:c r="F291"/>
      <x:c r="J291" s="57"/>
      <x:c r="K291" s="57"/>
      <x:c r="L291" s="57"/>
      <x:c r="M291" s="57"/>
      <x:c r="N291" s="56">
        <x:v>0</x:v>
      </x:c>
    </x:row>
    <x:row r="292" spans="1:14" hidden="1">
      <x:c r="A292" s="57">
        <x:v>78</x:v>
      </x:c>
      <x:c r="C292" s="115">
        <x:v>3</x:v>
      </x:c>
      <x:c r="D292" s="209" t="s">
        <x:v>148</x:v>
      </x:c>
      <x:c r="E292" s="209" t="s">
        <x:v>1617</x:v>
      </x:c>
      <x:c r="F292"/>
      <x:c r="J292" s="57"/>
      <x:c r="K292" s="57"/>
      <x:c r="L292" s="57"/>
      <x:c r="M292" s="57"/>
      <x:c r="N292" s="56">
        <x:v>0</x:v>
      </x:c>
    </x:row>
    <x:row r="293" spans="1:14" hidden="1">
      <x:c r="A293" s="57">
        <x:v>79</x:v>
      </x:c>
      <x:c r="C293" s="115">
        <x:v>3</x:v>
      </x:c>
      <x:c r="D293" s="209" t="s">
        <x:v>148</x:v>
      </x:c>
      <x:c r="E293" s="209" t="s">
        <x:v>1617</x:v>
      </x:c>
      <x:c r="F293"/>
      <x:c r="J293" s="57"/>
      <x:c r="K293" s="57"/>
      <x:c r="L293" s="57"/>
      <x:c r="M293" s="57"/>
      <x:c r="N293" s="56">
        <x:v>0</x:v>
      </x:c>
    </x:row>
    <x:row r="294" spans="1:14" hidden="1">
      <x:c r="A294" s="57">
        <x:v>80</x:v>
      </x:c>
      <x:c r="C294" s="115">
        <x:v>3</x:v>
      </x:c>
      <x:c r="D294" s="209" t="s">
        <x:v>148</x:v>
      </x:c>
      <x:c r="E294" s="209" t="s">
        <x:v>1420</x:v>
      </x:c>
      <x:c r="F294"/>
      <x:c r="J294" s="57"/>
      <x:c r="K294" s="57"/>
      <x:c r="L294" s="57"/>
      <x:c r="M294" s="57"/>
      <x:c r="N294" s="56">
        <x:v>0</x:v>
      </x:c>
    </x:row>
    <x:row r="295" spans="1:14" hidden="1">
      <x:c r="A295" s="57">
        <x:v>81</x:v>
      </x:c>
      <x:c r="C295" s="115">
        <x:v>3</x:v>
      </x:c>
      <x:c r="D295" s="209" t="s">
        <x:v>148</x:v>
      </x:c>
      <x:c r="E295" s="209" t="s">
        <x:v>1420</x:v>
      </x:c>
      <x:c r="F295"/>
      <x:c r="J295" s="57"/>
      <x:c r="K295" s="57"/>
      <x:c r="L295" s="57"/>
      <x:c r="M295" s="57"/>
      <x:c r="N295" s="56">
        <x:v>0</x:v>
      </x:c>
    </x:row>
    <x:row r="296" spans="1:14" hidden="1">
      <x:c r="A296" s="57">
        <x:v>82</x:v>
      </x:c>
      <x:c r="C296" s="115">
        <x:v>3</x:v>
      </x:c>
      <x:c r="D296" s="209" t="s">
        <x:v>148</x:v>
      </x:c>
      <x:c r="E296" s="209" t="s">
        <x:v>1617</x:v>
      </x:c>
      <x:c r="F296"/>
      <x:c r="J296" s="57"/>
      <x:c r="K296" s="57"/>
      <x:c r="L296" s="57"/>
      <x:c r="M296" s="57"/>
      <x:c r="N296" s="56">
        <x:v>0</x:v>
      </x:c>
    </x:row>
    <x:row r="297" spans="1:14" hidden="1">
      <x:c r="A297" s="57">
        <x:v>83</x:v>
      </x:c>
      <x:c r="C297" s="115">
        <x:v>3</x:v>
      </x:c>
      <x:c r="D297" s="209" t="s">
        <x:v>148</x:v>
      </x:c>
      <x:c r="E297" s="209" t="s">
        <x:v>1420</x:v>
      </x:c>
      <x:c r="F297"/>
      <x:c r="J297" s="57"/>
      <x:c r="K297" s="57"/>
      <x:c r="L297" s="57"/>
      <x:c r="M297" s="57"/>
      <x:c r="N297" s="56">
        <x:v>0</x:v>
      </x:c>
    </x:row>
    <x:row r="298" spans="1:14" hidden="1">
      <x:c r="A298" s="57">
        <x:v>84</x:v>
      </x:c>
      <x:c r="C298" s="115">
        <x:v>3</x:v>
      </x:c>
      <x:c r="D298" s="209" t="s">
        <x:v>148</x:v>
      </x:c>
      <x:c r="E298" s="209" t="s">
        <x:v>1420</x:v>
      </x:c>
      <x:c r="F298"/>
      <x:c r="J298" s="57"/>
      <x:c r="K298" s="57"/>
      <x:c r="L298" s="57"/>
      <x:c r="M298" s="57"/>
      <x:c r="N298" s="56">
        <x:v>0</x:v>
      </x:c>
    </x:row>
    <x:row r="299" spans="1:14" hidden="1">
      <x:c r="A299" s="57">
        <x:v>85</x:v>
      </x:c>
      <x:c r="C299" s="115">
        <x:v>3</x:v>
      </x:c>
      <x:c r="D299" s="209" t="s">
        <x:v>148</x:v>
      </x:c>
      <x:c r="E299" s="209" t="s">
        <x:v>286</x:v>
      </x:c>
      <x:c r="F299"/>
      <x:c r="J299" s="57"/>
      <x:c r="K299" s="57"/>
      <x:c r="L299" s="57"/>
      <x:c r="M299" s="57"/>
      <x:c r="N299" s="56">
        <x:v>0</x:v>
      </x:c>
    </x:row>
    <x:row r="300" spans="1:14" hidden="1">
      <x:c r="A300" s="57">
        <x:v>86</x:v>
      </x:c>
      <x:c r="C300" s="115">
        <x:v>3</x:v>
      </x:c>
      <x:c r="D300" s="209" t="s">
        <x:v>148</x:v>
      </x:c>
      <x:c r="E300" s="209" t="s">
        <x:v>1420</x:v>
      </x:c>
      <x:c r="F300"/>
      <x:c r="J300" s="57"/>
      <x:c r="K300" s="57"/>
      <x:c r="L300" s="57"/>
      <x:c r="M300" s="57"/>
      <x:c r="N300" s="56">
        <x:v>0</x:v>
      </x:c>
    </x:row>
    <x:row r="301" spans="1:14" hidden="1">
      <x:c r="A301" s="57">
        <x:v>87</x:v>
      </x:c>
      <x:c r="C301" s="115">
        <x:v>3</x:v>
      </x:c>
      <x:c r="D301" s="209" t="s">
        <x:v>148</x:v>
      </x:c>
      <x:c r="E301" s="209" t="s">
        <x:v>1420</x:v>
      </x:c>
      <x:c r="F301"/>
      <x:c r="J301" s="57"/>
      <x:c r="K301" s="57"/>
      <x:c r="L301" s="57"/>
      <x:c r="M301" s="57"/>
      <x:c r="N301" s="56">
        <x:v>0</x:v>
      </x:c>
    </x:row>
    <x:row r="302" spans="1:14" hidden="1">
      <x:c r="A302" s="57">
        <x:v>88</x:v>
      </x:c>
      <x:c r="C302" s="115">
        <x:v>3</x:v>
      </x:c>
      <x:c r="D302" s="209" t="s">
        <x:v>148</x:v>
      </x:c>
      <x:c r="E302" s="209" t="s">
        <x:v>286</x:v>
      </x:c>
      <x:c r="F302"/>
      <x:c r="J302" s="57"/>
      <x:c r="K302" s="57"/>
      <x:c r="L302" s="57"/>
      <x:c r="M302" s="57"/>
      <x:c r="N302" s="56">
        <x:v>0</x:v>
      </x:c>
    </x:row>
    <x:row r="303" spans="1:14" hidden="1">
      <x:c r="A303" s="57">
        <x:v>89</x:v>
      </x:c>
      <x:c r="C303" s="115">
        <x:v>3</x:v>
      </x:c>
      <x:c r="D303" s="209" t="s">
        <x:v>148</x:v>
      </x:c>
      <x:c r="E303" s="209" t="s">
        <x:v>286</x:v>
      </x:c>
      <x:c r="F303"/>
      <x:c r="J303" s="57"/>
      <x:c r="K303" s="57"/>
      <x:c r="L303" s="57"/>
      <x:c r="M303" s="57"/>
      <x:c r="N303" s="56">
        <x:v>0</x:v>
      </x:c>
    </x:row>
    <x:row r="304" spans="1:14" hidden="1">
      <x:c r="A304" s="57">
        <x:v>90</x:v>
      </x:c>
      <x:c r="C304" s="115">
        <x:v>3</x:v>
      </x:c>
      <x:c r="D304" s="209" t="s">
        <x:v>148</x:v>
      </x:c>
      <x:c r="E304" s="209" t="s">
        <x:v>1626</x:v>
      </x:c>
      <x:c r="F304"/>
      <x:c r="J304" s="57"/>
      <x:c r="K304" s="57"/>
      <x:c r="L304" s="57"/>
      <x:c r="M304" s="57"/>
      <x:c r="N304" s="56">
        <x:v>0</x:v>
      </x:c>
    </x:row>
    <x:row r="305" spans="1:16" hidden="1">
      <x:c r="A305" s="57">
        <x:v>91</x:v>
      </x:c>
      <x:c r="C305" s="115">
        <x:v>3</x:v>
      </x:c>
      <x:c r="D305" s="209" t="s">
        <x:v>148</x:v>
      </x:c>
      <x:c r="E305" s="209" t="s">
        <x:v>286</x:v>
      </x:c>
      <x:c r="F305"/>
      <x:c r="J305" s="57"/>
      <x:c r="K305" s="57"/>
      <x:c r="L305" s="57"/>
      <x:c r="M305" s="57"/>
      <x:c r="N305" s="56">
        <x:v>0</x:v>
      </x:c>
    </x:row>
    <x:row r="306" spans="1:16" hidden="1">
      <x:c r="A306" s="57">
        <x:v>92</x:v>
      </x:c>
      <x:c r="C306" s="115">
        <x:v>3</x:v>
      </x:c>
      <x:c r="D306" s="209" t="s">
        <x:v>148</x:v>
      </x:c>
      <x:c r="E306" s="209" t="s">
        <x:v>286</x:v>
      </x:c>
      <x:c r="F306"/>
      <x:c r="J306" s="57"/>
      <x:c r="K306" s="57"/>
      <x:c r="L306" s="57"/>
      <x:c r="M306" s="57"/>
      <x:c r="N306" s="56">
        <x:v>0</x:v>
      </x:c>
    </x:row>
    <x:row r="307" spans="1:16" hidden="1">
      <x:c r="A307" s="57">
        <x:v>93</x:v>
      </x:c>
      <x:c r="C307" s="115">
        <x:v>3</x:v>
      </x:c>
      <x:c r="D307" s="209" t="s">
        <x:v>148</x:v>
      </x:c>
      <x:c r="E307" s="209" t="s">
        <x:v>1420</x:v>
      </x:c>
      <x:c r="F307"/>
      <x:c r="J307" s="57"/>
      <x:c r="K307" s="57"/>
      <x:c r="L307" s="57"/>
      <x:c r="M307" s="57"/>
      <x:c r="N307" s="56">
        <x:v>0</x:v>
      </x:c>
    </x:row>
    <x:row r="308" spans="1:16" hidden="1">
      <x:c r="A308" s="57">
        <x:v>94</x:v>
      </x:c>
      <x:c r="C308" s="115">
        <x:v>3</x:v>
      </x:c>
      <x:c r="D308" s="209" t="s">
        <x:v>148</x:v>
      </x:c>
      <x:c r="E308" s="209" t="s">
        <x:v>1420</x:v>
      </x:c>
      <x:c r="F308"/>
      <x:c r="J308" s="57"/>
      <x:c r="K308" s="57"/>
      <x:c r="L308" s="57"/>
      <x:c r="M308" s="57"/>
      <x:c r="N308" s="56">
        <x:v>0</x:v>
      </x:c>
    </x:row>
    <x:row r="309" spans="1:16" hidden="1">
      <x:c r="A309" s="57">
        <x:v>95</x:v>
      </x:c>
      <x:c r="C309" s="115">
        <x:v>3</x:v>
      </x:c>
      <x:c r="D309" s="209" t="s">
        <x:v>148</x:v>
      </x:c>
      <x:c r="E309" s="209" t="s">
        <x:v>1420</x:v>
      </x:c>
      <x:c r="F309"/>
      <x:c r="J309" s="57"/>
      <x:c r="K309" s="57"/>
      <x:c r="L309" s="57"/>
      <x:c r="M309" s="57"/>
      <x:c r="N309" s="56">
        <x:v>0</x:v>
      </x:c>
    </x:row>
    <x:row r="310" spans="1:16" hidden="1">
      <x:c r="A310" s="57">
        <x:v>96</x:v>
      </x:c>
      <x:c r="C310" s="115">
        <x:v>3</x:v>
      </x:c>
      <x:c r="D310" s="209" t="s">
        <x:v>148</x:v>
      </x:c>
      <x:c r="E310" s="209" t="s">
        <x:v>1420</x:v>
      </x:c>
      <x:c r="F310"/>
      <x:c r="J310" s="57"/>
      <x:c r="K310" s="57"/>
      <x:c r="L310" s="57"/>
      <x:c r="M310" s="57"/>
      <x:c r="N310" s="56">
        <x:v>0</x:v>
      </x:c>
    </x:row>
    <x:row r="311" spans="1:16" hidden="1">
      <x:c r="A311" s="57">
        <x:v>97</x:v>
      </x:c>
      <x:c r="C311" s="115">
        <x:v>3</x:v>
      </x:c>
      <x:c r="D311" s="209" t="s">
        <x:v>148</x:v>
      </x:c>
      <x:c r="E311" s="209" t="s">
        <x:v>1435</x:v>
      </x:c>
      <x:c r="F311"/>
      <x:c r="J311" s="57"/>
      <x:c r="K311" s="57"/>
      <x:c r="L311" s="57"/>
      <x:c r="M311" s="57"/>
      <x:c r="N311" s="56">
        <x:v>0</x:v>
      </x:c>
    </x:row>
    <x:row r="312" spans="1:16" hidden="1">
      <x:c r="A312" s="57">
        <x:v>98</x:v>
      </x:c>
      <x:c r="C312" s="115">
        <x:v>3</x:v>
      </x:c>
      <x:c r="D312" s="209" t="s">
        <x:v>148</x:v>
      </x:c>
      <x:c r="E312" s="209" t="s">
        <x:v>1420</x:v>
      </x:c>
      <x:c r="F312"/>
      <x:c r="J312" s="57"/>
      <x:c r="K312" s="57"/>
      <x:c r="L312" s="57"/>
      <x:c r="M312" s="57"/>
      <x:c r="N312" s="56">
        <x:v>0</x:v>
      </x:c>
    </x:row>
    <x:row r="313" spans="1:16" hidden="1">
      <x:c r="A313" s="57">
        <x:v>99</x:v>
      </x:c>
      <x:c r="C313" s="115">
        <x:v>3</x:v>
      </x:c>
      <x:c r="D313" s="209" t="s">
        <x:v>148</x:v>
      </x:c>
      <x:c r="E313" s="209" t="s">
        <x:v>1420</x:v>
      </x:c>
      <x:c r="F313"/>
      <x:c r="J313" s="57"/>
      <x:c r="K313" s="57"/>
      <x:c r="L313" s="57"/>
      <x:c r="M313" s="57"/>
      <x:c r="N313" s="56">
        <x:v>0</x:v>
      </x:c>
    </x:row>
    <x:row r="314" spans="1:16" hidden="1">
      <x:c r="A314" s="57">
        <x:v>100</x:v>
      </x:c>
      <x:c r="C314" s="115">
        <x:v>3</x:v>
      </x:c>
      <x:c r="D314" s="209" t="s">
        <x:v>148</x:v>
      </x:c>
      <x:c r="E314" s="209" t="s">
        <x:v>1435</x:v>
      </x:c>
      <x:c r="F314"/>
      <x:c r="J314" s="57"/>
      <x:c r="K314" s="57"/>
      <x:c r="L314" s="57"/>
      <x:c r="M314" s="57"/>
      <x:c r="N314" s="56">
        <x:v>0</x:v>
      </x:c>
    </x:row>
    <x:row r="315" spans="1:16" ht="17.25" thickBot="1">
      <x:c r="C315" s="86"/>
      <x:c r="D315" s="86"/>
      <x:c r="E315" s="87" t="s">
        <x:v>117</x:v>
      </x:c>
      <x:c r="F315" s="268"/>
      <x:c r="G315" s="269">
        <x:v>23494</x:v>
      </x:c>
      <x:c r="H315" s="269">
        <x:v>0</x:v>
      </x:c>
      <x:c r="I315" s="269">
        <x:v>0</x:v>
      </x:c>
      <x:c r="J315" s="269">
        <x:v>1</x:v>
      </x:c>
      <x:c r="K315" s="269">
        <x:v>1</x:v>
      </x:c>
      <x:c r="L315" s="269">
        <x:v>0</x:v>
      </x:c>
      <x:c r="M315" s="269">
        <x:v>14400</x:v>
      </x:c>
      <x:c r="N315" s="269">
        <x:v>37896</x:v>
      </x:c>
      <x:c r="O315" s="57"/>
      <x:c r="P315" s="89">
        <x:v>0</x:v>
      </x:c>
    </x:row>
    <x:row r="317" spans="1:16" ht="17.25" thickBot="1"/>
    <x:row r="318" spans="1:16">
      <x:c r="C318" s="84" t="s">
        <x:v>120</x:v>
      </x:c>
      <x:c r="D318" s="84" t="s">
        <x:v>5</x:v>
      </x:c>
      <x:c r="E318" s="84" t="s">
        <x:v>7</x:v>
      </x:c>
      <x:c r="F318" s="84"/>
      <x:c r="G318" s="82" t="s">
        <x:v>142</x:v>
      </x:c>
      <x:c r="H318" s="82" t="s">
        <x:v>142</x:v>
      </x:c>
      <x:c r="I318" s="82" t="s">
        <x:v>142</x:v>
      </x:c>
      <x:c r="J318" s="82" t="s">
        <x:v>142</x:v>
      </x:c>
      <x:c r="K318" s="82" t="s">
        <x:v>150</x:v>
      </x:c>
      <x:c r="L318" s="82" t="s">
        <x:v>151</x:v>
      </x:c>
      <x:c r="M318" s="82" t="s">
        <x:v>152</x:v>
      </x:c>
      <x:c r="N318" s="82" t="s">
        <x:v>153</x:v>
      </x:c>
      <x:c r="O318" s="60"/>
      <x:c r="P318" s="82" t="s">
        <x:v>155</x:v>
      </x:c>
    </x:row>
    <x:row r="319" spans="1:16">
      <x:c r="A319" s="57">
        <x:v>1</x:v>
      </x:c>
      <x:c r="C319" s="115">
        <x:v>4</x:v>
      </x:c>
      <x:c r="D319" s="21" t="s">
        <x:v>1361</x:v>
      </x:c>
      <x:c r="E319" s="21" t="s">
        <x:v>10</x:v>
      </x:c>
      <x:c r="F319" s="21"/>
      <x:c r="J319" s="57"/>
      <x:c r="K319" s="57"/>
      <x:c r="L319" s="57"/>
      <x:c r="M319" s="20"/>
      <x:c r="N319" s="56">
        <x:v>0</x:v>
      </x:c>
    </x:row>
    <x:row r="320" spans="1:16">
      <x:c r="A320" s="57">
        <x:v>2</x:v>
      </x:c>
      <x:c r="C320" s="115">
        <x:v>4</x:v>
      </x:c>
      <x:c r="D320" s="21" t="s">
        <x:v>8</x:v>
      </x:c>
      <x:c r="E320" s="20" t="s">
        <x:v>10</x:v>
      </x:c>
      <x:c r="F320" s="20"/>
      <x:c r="G320" s="57">
        <x:v>3170</x:v>
      </x:c>
      <x:c r="J320" s="57"/>
      <x:c r="K320" s="387">
        <x:v>1280</x:v>
      </x:c>
      <x:c r="L320" s="57"/>
      <x:c r="M320" s="24"/>
      <x:c r="N320" s="56">
        <x:v>4450</x:v>
      </x:c>
    </x:row>
    <x:row r="321" spans="1:14">
      <x:c r="A321" s="57">
        <x:v>3</x:v>
      </x:c>
      <x:c r="C321" s="115">
        <x:v>4</x:v>
      </x:c>
      <x:c r="D321" s="21" t="s">
        <x:v>1362</x:v>
      </x:c>
      <x:c r="E321" s="20" t="s">
        <x:v>10</x:v>
      </x:c>
      <x:c r="F321" s="20"/>
      <x:c r="J321" s="57"/>
      <x:c r="K321" s="20"/>
      <x:c r="L321" s="57"/>
      <x:c r="M321" s="24"/>
      <x:c r="N321" s="56">
        <x:v>0</x:v>
      </x:c>
    </x:row>
    <x:row r="322" spans="1:14">
      <x:c r="A322" s="57">
        <x:v>4</x:v>
      </x:c>
      <x:c r="C322" s="115">
        <x:v>4</x:v>
      </x:c>
      <x:c r="D322" s="21" t="s">
        <x:v>11</x:v>
      </x:c>
      <x:c r="E322" s="20" t="s">
        <x:v>10</x:v>
      </x:c>
      <x:c r="F322" s="20"/>
      <x:c r="J322" s="57"/>
      <x:c r="K322" s="20"/>
      <x:c r="L322" s="57"/>
      <x:c r="M322" s="24"/>
      <x:c r="N322" s="56">
        <x:v>0</x:v>
      </x:c>
    </x:row>
    <x:row r="323" spans="1:14">
      <x:c r="A323" s="57">
        <x:v>5</x:v>
      </x:c>
      <x:c r="C323" s="115">
        <x:v>4</x:v>
      </x:c>
      <x:c r="D323" s="21" t="s">
        <x:v>1363</x:v>
      </x:c>
      <x:c r="E323" s="20" t="s">
        <x:v>10</x:v>
      </x:c>
      <x:c r="F323" s="20"/>
      <x:c r="J323" s="57"/>
      <x:c r="K323" s="20"/>
      <x:c r="L323" s="57"/>
      <x:c r="M323" s="24"/>
      <x:c r="N323" s="56">
        <x:v>0</x:v>
      </x:c>
    </x:row>
    <x:row r="324" spans="1:14">
      <x:c r="A324" s="57">
        <x:v>6</x:v>
      </x:c>
      <x:c r="C324" s="115">
        <x:v>4</x:v>
      </x:c>
      <x:c r="D324" s="21" t="s">
        <x:v>13</x:v>
      </x:c>
      <x:c r="E324" s="209" t="s">
        <x:v>10</x:v>
      </x:c>
      <x:c r="F324"/>
      <x:c r="G324" s="57">
        <x:v>3</x:v>
      </x:c>
      <x:c r="J324" s="57"/>
      <x:c r="K324" s="20"/>
      <x:c r="L324" s="57"/>
      <x:c r="M324" s="24"/>
      <x:c r="N324" s="56">
        <x:v>3</x:v>
      </x:c>
    </x:row>
    <x:row r="325" spans="1:14">
      <x:c r="A325" s="57">
        <x:v>7</x:v>
      </x:c>
      <x:c r="C325" s="115">
        <x:v>4</x:v>
      </x:c>
      <x:c r="D325" s="21" t="s">
        <x:v>1373</x:v>
      </x:c>
      <x:c r="E325" s="209" t="s">
        <x:v>15</x:v>
      </x:c>
      <x:c r="F325"/>
      <x:c r="J325" s="57"/>
      <x:c r="K325" s="20"/>
      <x:c r="L325" s="57"/>
      <x:c r="M325" s="24"/>
      <x:c r="N325" s="56">
        <x:v>0</x:v>
      </x:c>
    </x:row>
    <x:row r="326" spans="1:14">
      <x:c r="A326" s="57">
        <x:v>8</x:v>
      </x:c>
      <x:c r="C326" s="115">
        <x:v>4</x:v>
      </x:c>
      <x:c r="D326" s="21" t="s">
        <x:v>14</x:v>
      </x:c>
      <x:c r="E326" s="209" t="s">
        <x:v>15</x:v>
      </x:c>
      <x:c r="F326"/>
      <x:c r="G326" s="57">
        <x:v>7680</x:v>
      </x:c>
      <x:c r="J326" s="57"/>
      <x:c r="K326" s="387">
        <x:v>3840</x:v>
      </x:c>
      <x:c r="L326" s="57"/>
      <x:c r="M326" s="388">
        <x:v>1584</x:v>
      </x:c>
      <x:c r="N326" s="56">
        <x:v>13104</x:v>
      </x:c>
    </x:row>
    <x:row r="327" spans="1:14">
      <x:c r="A327" s="57">
        <x:v>9</x:v>
      </x:c>
      <x:c r="C327" s="115">
        <x:v>4</x:v>
      </x:c>
      <x:c r="D327" s="21" t="s">
        <x:v>16</x:v>
      </x:c>
      <x:c r="E327" s="209" t="s">
        <x:v>15</x:v>
      </x:c>
      <x:c r="F327"/>
      <x:c r="J327" s="57"/>
      <x:c r="K327" s="20"/>
      <x:c r="L327" s="57"/>
      <x:c r="M327" s="382"/>
      <x:c r="N327" s="56">
        <x:v>0</x:v>
      </x:c>
    </x:row>
    <x:row r="328" spans="1:14">
      <x:c r="A328" s="57">
        <x:v>10</x:v>
      </x:c>
      <x:c r="C328" s="115">
        <x:v>4</x:v>
      </x:c>
      <x:c r="D328" s="21" t="s">
        <x:v>1372</x:v>
      </x:c>
      <x:c r="E328" s="209" t="s">
        <x:v>18</x:v>
      </x:c>
      <x:c r="F328"/>
      <x:c r="J328" s="57"/>
      <x:c r="K328" s="20"/>
      <x:c r="L328" s="57"/>
      <x:c r="M328" s="382"/>
      <x:c r="N328" s="56">
        <x:v>0</x:v>
      </x:c>
    </x:row>
    <x:row r="329" spans="1:14">
      <x:c r="A329" s="57">
        <x:v>11</x:v>
      </x:c>
      <x:c r="C329" s="115">
        <x:v>4</x:v>
      </x:c>
      <x:c r="D329" s="21" t="s">
        <x:v>17</x:v>
      </x:c>
      <x:c r="E329" s="209" t="s">
        <x:v>18</x:v>
      </x:c>
      <x:c r="F329"/>
      <x:c r="G329" s="57">
        <x:v>6144</x:v>
      </x:c>
      <x:c r="J329" s="57"/>
      <x:c r="K329" s="387">
        <x:v>3840</x:v>
      </x:c>
      <x:c r="L329" s="57"/>
      <x:c r="M329" s="388">
        <x:v>576</x:v>
      </x:c>
      <x:c r="N329" s="56">
        <x:v>10560</x:v>
      </x:c>
    </x:row>
    <x:row r="330" spans="1:14">
      <x:c r="A330" s="57">
        <x:v>12</x:v>
      </x:c>
      <x:c r="C330" s="115">
        <x:v>4</x:v>
      </x:c>
      <x:c r="D330" s="21" t="s">
        <x:v>1371</x:v>
      </x:c>
      <x:c r="E330" s="209" t="s">
        <x:v>20</x:v>
      </x:c>
      <x:c r="F330"/>
      <x:c r="J330" s="57"/>
      <x:c r="K330" s="20"/>
      <x:c r="L330" s="57"/>
      <x:c r="M330" s="382"/>
      <x:c r="N330" s="56">
        <x:v>0</x:v>
      </x:c>
    </x:row>
    <x:row r="331" spans="1:14">
      <x:c r="A331" s="57">
        <x:v>13</x:v>
      </x:c>
      <x:c r="C331" s="115">
        <x:v>4</x:v>
      </x:c>
      <x:c r="D331" s="21" t="s">
        <x:v>19</x:v>
      </x:c>
      <x:c r="E331" s="209" t="s">
        <x:v>20</x:v>
      </x:c>
      <x:c r="F331"/>
      <x:c r="G331" s="57">
        <x:v>2304</x:v>
      </x:c>
      <x:c r="J331" s="57"/>
      <x:c r="K331" s="387">
        <x:v>2304</x:v>
      </x:c>
      <x:c r="L331" s="57"/>
      <x:c r="M331" s="388">
        <x:v>288</x:v>
      </x:c>
      <x:c r="N331" s="56">
        <x:v>4896</x:v>
      </x:c>
    </x:row>
    <x:row r="332" spans="1:14">
      <x:c r="A332" s="57">
        <x:v>14</x:v>
      </x:c>
      <x:c r="C332" s="115">
        <x:v>4</x:v>
      </x:c>
      <x:c r="D332" s="21" t="s">
        <x:v>21</x:v>
      </x:c>
      <x:c r="E332" s="209" t="s">
        <x:v>23</x:v>
      </x:c>
      <x:c r="F332"/>
      <x:c r="J332" s="57"/>
      <x:c r="K332" s="20"/>
      <x:c r="L332" s="57"/>
      <x:c r="M332" s="382"/>
      <x:c r="N332" s="56">
        <x:v>0</x:v>
      </x:c>
    </x:row>
    <x:row r="333" spans="1:14">
      <x:c r="A333" s="57">
        <x:v>15</x:v>
      </x:c>
      <x:c r="C333" s="115">
        <x:v>4</x:v>
      </x:c>
      <x:c r="D333" s="21" t="s">
        <x:v>24</x:v>
      </x:c>
      <x:c r="E333" s="209" t="s">
        <x:v>23</x:v>
      </x:c>
      <x:c r="F333"/>
      <x:c r="G333" s="57">
        <x:v>42</x:v>
      </x:c>
      <x:c r="J333" s="57"/>
      <x:c r="K333" s="20"/>
      <x:c r="L333" s="57"/>
      <x:c r="M333" s="388">
        <x:v>972</x:v>
      </x:c>
      <x:c r="N333" s="56">
        <x:v>1014</x:v>
      </x:c>
    </x:row>
    <x:row r="334" spans="1:14">
      <x:c r="A334" s="57">
        <x:v>16</x:v>
      </x:c>
      <x:c r="C334" s="115">
        <x:v>4</x:v>
      </x:c>
      <x:c r="D334" s="21" t="s">
        <x:v>1365</x:v>
      </x:c>
      <x:c r="E334" s="209" t="s">
        <x:v>23</x:v>
      </x:c>
      <x:c r="F334"/>
      <x:c r="J334" s="57"/>
      <x:c r="K334" s="20"/>
      <x:c r="L334" s="57"/>
      <x:c r="M334" s="382"/>
      <x:c r="N334" s="56">
        <x:v>0</x:v>
      </x:c>
    </x:row>
    <x:row r="335" spans="1:14">
      <x:c r="A335" s="57">
        <x:v>17</x:v>
      </x:c>
      <x:c r="C335" s="115">
        <x:v>4</x:v>
      </x:c>
      <x:c r="D335" s="21" t="s">
        <x:v>25</x:v>
      </x:c>
      <x:c r="E335" s="209" t="s">
        <x:v>26</x:v>
      </x:c>
      <x:c r="F335"/>
      <x:c r="J335" s="57"/>
      <x:c r="K335" s="20"/>
      <x:c r="L335" s="57"/>
      <x:c r="M335" s="382"/>
      <x:c r="N335" s="56">
        <x:v>0</x:v>
      </x:c>
    </x:row>
    <x:row r="336" spans="1:14">
      <x:c r="A336" s="57">
        <x:v>18</x:v>
      </x:c>
      <x:c r="C336" s="115">
        <x:v>4</x:v>
      </x:c>
      <x:c r="D336" s="21" t="s">
        <x:v>27</x:v>
      </x:c>
      <x:c r="E336" s="209" t="s">
        <x:v>26</x:v>
      </x:c>
      <x:c r="F336"/>
      <x:c r="G336" s="57">
        <x:v>21</x:v>
      </x:c>
      <x:c r="J336" s="57"/>
      <x:c r="K336" s="20"/>
      <x:c r="L336" s="57"/>
      <x:c r="M336" s="388">
        <x:v>2268</x:v>
      </x:c>
      <x:c r="N336" s="56">
        <x:v>2289</x:v>
      </x:c>
    </x:row>
    <x:row r="337" spans="1:14">
      <x:c r="A337" s="57">
        <x:v>19</x:v>
      </x:c>
      <x:c r="C337" s="115">
        <x:v>4</x:v>
      </x:c>
      <x:c r="D337" s="21" t="s">
        <x:v>1366</x:v>
      </x:c>
      <x:c r="E337" s="209" t="s">
        <x:v>26</x:v>
      </x:c>
      <x:c r="F337"/>
      <x:c r="J337" s="57"/>
      <x:c r="K337" s="20"/>
      <x:c r="L337" s="57"/>
      <x:c r="M337" s="382"/>
      <x:c r="N337" s="56">
        <x:v>0</x:v>
      </x:c>
    </x:row>
    <x:row r="338" spans="1:14">
      <x:c r="A338" s="57">
        <x:v>20</x:v>
      </x:c>
      <x:c r="C338" s="115">
        <x:v>4</x:v>
      </x:c>
      <x:c r="D338" s="21" t="s">
        <x:v>28</x:v>
      </x:c>
      <x:c r="E338" s="209" t="s">
        <x:v>29</x:v>
      </x:c>
      <x:c r="F338"/>
      <x:c r="J338" s="57"/>
      <x:c r="K338" s="20"/>
      <x:c r="L338" s="57"/>
      <x:c r="M338" s="382"/>
      <x:c r="N338" s="56">
        <x:v>0</x:v>
      </x:c>
    </x:row>
    <x:row r="339" spans="1:14">
      <x:c r="A339" s="57">
        <x:v>21</x:v>
      </x:c>
      <x:c r="C339" s="115">
        <x:v>4</x:v>
      </x:c>
      <x:c r="D339" s="21" t="s">
        <x:v>1367</x:v>
      </x:c>
      <x:c r="E339" s="209" t="s">
        <x:v>29</x:v>
      </x:c>
      <x:c r="F339"/>
      <x:c r="J339" s="57"/>
      <x:c r="K339" s="20"/>
      <x:c r="L339" s="57"/>
      <x:c r="M339" s="382"/>
      <x:c r="N339" s="56">
        <x:v>0</x:v>
      </x:c>
    </x:row>
    <x:row r="340" spans="1:14">
      <x:c r="A340" s="57">
        <x:v>22</x:v>
      </x:c>
      <x:c r="C340" s="115">
        <x:v>4</x:v>
      </x:c>
      <x:c r="D340" s="21" t="s">
        <x:v>30</x:v>
      </x:c>
      <x:c r="E340" s="209" t="s">
        <x:v>29</x:v>
      </x:c>
      <x:c r="F340"/>
      <x:c r="J340" s="57"/>
      <x:c r="K340" s="20"/>
      <x:c r="L340" s="57"/>
      <x:c r="M340" s="388">
        <x:v>360</x:v>
      </x:c>
      <x:c r="N340" s="56">
        <x:v>360</x:v>
      </x:c>
    </x:row>
    <x:row r="341" spans="1:14">
      <x:c r="A341" s="57">
        <x:v>23</x:v>
      </x:c>
      <x:c r="C341" s="115">
        <x:v>4</x:v>
      </x:c>
      <x:c r="D341" s="21" t="s">
        <x:v>31</x:v>
      </x:c>
      <x:c r="E341" s="209" t="s">
        <x:v>32</x:v>
      </x:c>
      <x:c r="F341"/>
      <x:c r="J341" s="57"/>
      <x:c r="K341" s="20"/>
      <x:c r="L341" s="57"/>
      <x:c r="M341" s="382"/>
      <x:c r="N341" s="56">
        <x:v>0</x:v>
      </x:c>
    </x:row>
    <x:row r="342" spans="1:14">
      <x:c r="A342" s="57">
        <x:v>24</x:v>
      </x:c>
      <x:c r="C342" s="115">
        <x:v>4</x:v>
      </x:c>
      <x:c r="D342" s="21" t="s">
        <x:v>1368</x:v>
      </x:c>
      <x:c r="E342" s="209" t="s">
        <x:v>32</x:v>
      </x:c>
      <x:c r="F342"/>
      <x:c r="J342" s="57"/>
      <x:c r="K342" s="20"/>
      <x:c r="L342" s="57"/>
      <x:c r="M342" s="382"/>
      <x:c r="N342" s="56">
        <x:v>0</x:v>
      </x:c>
    </x:row>
    <x:row r="343" spans="1:14">
      <x:c r="A343" s="57">
        <x:v>25</x:v>
      </x:c>
      <x:c r="C343" s="115">
        <x:v>4</x:v>
      </x:c>
      <x:c r="D343" s="21" t="s">
        <x:v>33</x:v>
      </x:c>
      <x:c r="E343" s="209" t="s">
        <x:v>34</x:v>
      </x:c>
      <x:c r="F343"/>
      <x:c r="J343" s="57"/>
      <x:c r="K343" s="20"/>
      <x:c r="L343" s="57"/>
      <x:c r="M343" s="382"/>
      <x:c r="N343" s="56">
        <x:v>0</x:v>
      </x:c>
    </x:row>
    <x:row r="344" spans="1:14">
      <x:c r="A344" s="57">
        <x:v>26</x:v>
      </x:c>
      <x:c r="C344" s="115">
        <x:v>4</x:v>
      </x:c>
      <x:c r="D344" s="21" t="s">
        <x:v>35</x:v>
      </x:c>
      <x:c r="E344" s="209" t="s">
        <x:v>34</x:v>
      </x:c>
      <x:c r="F344"/>
      <x:c r="G344" s="57">
        <x:v>21</x:v>
      </x:c>
      <x:c r="J344" s="57"/>
      <x:c r="K344" s="20"/>
      <x:c r="L344" s="57"/>
      <x:c r="M344" s="388">
        <x:v>432</x:v>
      </x:c>
      <x:c r="N344" s="56">
        <x:v>453</x:v>
      </x:c>
    </x:row>
    <x:row r="345" spans="1:14">
      <x:c r="A345" s="57">
        <x:v>27</x:v>
      </x:c>
      <x:c r="C345" s="115">
        <x:v>4</x:v>
      </x:c>
      <x:c r="D345" s="21" t="s">
        <x:v>36</x:v>
      </x:c>
      <x:c r="E345" s="209" t="s">
        <x:v>37</x:v>
      </x:c>
      <x:c r="F345"/>
      <x:c r="J345" s="57"/>
      <x:c r="K345" s="20"/>
      <x:c r="L345" s="57"/>
      <x:c r="M345" s="382"/>
      <x:c r="N345" s="56">
        <x:v>0</x:v>
      </x:c>
    </x:row>
    <x:row r="346" spans="1:14">
      <x:c r="A346" s="57">
        <x:v>28</x:v>
      </x:c>
      <x:c r="C346" s="115">
        <x:v>4</x:v>
      </x:c>
      <x:c r="D346" s="21" t="s">
        <x:v>38</x:v>
      </x:c>
      <x:c r="E346" s="209" t="s">
        <x:v>37</x:v>
      </x:c>
      <x:c r="F346"/>
      <x:c r="J346" s="57"/>
      <x:c r="K346" s="20"/>
      <x:c r="L346" s="57"/>
      <x:c r="M346" s="382"/>
      <x:c r="N346" s="56">
        <x:v>0</x:v>
      </x:c>
    </x:row>
    <x:row r="347" spans="1:14">
      <x:c r="A347" s="57">
        <x:v>29</x:v>
      </x:c>
      <x:c r="C347" s="115">
        <x:v>4</x:v>
      </x:c>
      <x:c r="D347" s="21" t="s">
        <x:v>39</x:v>
      </x:c>
      <x:c r="E347" s="209" t="s">
        <x:v>40</x:v>
      </x:c>
      <x:c r="F347"/>
      <x:c r="J347" s="57"/>
      <x:c r="K347" s="20"/>
      <x:c r="L347" s="57"/>
      <x:c r="M347" s="382"/>
      <x:c r="N347" s="56">
        <x:v>0</x:v>
      </x:c>
    </x:row>
    <x:row r="348" spans="1:14">
      <x:c r="A348" s="57">
        <x:v>30</x:v>
      </x:c>
      <x:c r="C348" s="115">
        <x:v>4</x:v>
      </x:c>
      <x:c r="D348" s="21" t="s">
        <x:v>1369</x:v>
      </x:c>
      <x:c r="E348" s="209" t="s">
        <x:v>40</x:v>
      </x:c>
      <x:c r="F348"/>
      <x:c r="J348" s="57"/>
      <x:c r="K348" s="20"/>
      <x:c r="L348" s="57"/>
      <x:c r="M348" s="382"/>
      <x:c r="N348" s="56">
        <x:v>0</x:v>
      </x:c>
    </x:row>
    <x:row r="349" spans="1:14">
      <x:c r="A349" s="57">
        <x:v>31</x:v>
      </x:c>
      <x:c r="C349" s="115">
        <x:v>4</x:v>
      </x:c>
      <x:c r="D349" s="21" t="s">
        <x:v>41</x:v>
      </x:c>
      <x:c r="E349" s="209" t="s">
        <x:v>40</x:v>
      </x:c>
      <x:c r="F349"/>
      <x:c r="G349" s="57">
        <x:v>91</x:v>
      </x:c>
      <x:c r="J349" s="57"/>
      <x:c r="K349" s="20"/>
      <x:c r="L349" s="57"/>
      <x:c r="M349" s="382"/>
      <x:c r="N349" s="56">
        <x:v>91</x:v>
      </x:c>
    </x:row>
    <x:row r="350" spans="1:14">
      <x:c r="A350" s="57">
        <x:v>32</x:v>
      </x:c>
      <x:c r="C350" s="115">
        <x:v>4</x:v>
      </x:c>
      <x:c r="D350" s="21" t="s">
        <x:v>42</x:v>
      </x:c>
      <x:c r="E350" s="209" t="s">
        <x:v>43</x:v>
      </x:c>
      <x:c r="F350"/>
      <x:c r="J350" s="57"/>
      <x:c r="K350" s="20"/>
      <x:c r="L350" s="57"/>
      <x:c r="M350" s="382"/>
      <x:c r="N350" s="56">
        <x:v>0</x:v>
      </x:c>
    </x:row>
    <x:row r="351" spans="1:14">
      <x:c r="A351" s="57">
        <x:v>33</x:v>
      </x:c>
      <x:c r="C351" s="115">
        <x:v>4</x:v>
      </x:c>
      <x:c r="D351" s="21" t="s">
        <x:v>44</x:v>
      </x:c>
      <x:c r="E351" s="209" t="s">
        <x:v>45</x:v>
      </x:c>
      <x:c r="F351"/>
      <x:c r="J351" s="57"/>
      <x:c r="K351" s="20"/>
      <x:c r="L351" s="57"/>
      <x:c r="M351" s="382"/>
      <x:c r="N351" s="56">
        <x:v>0</x:v>
      </x:c>
    </x:row>
    <x:row r="352" spans="1:14">
      <x:c r="A352" s="57">
        <x:v>34</x:v>
      </x:c>
      <x:c r="C352" s="115">
        <x:v>4</x:v>
      </x:c>
      <x:c r="D352" s="21" t="s">
        <x:v>46</x:v>
      </x:c>
      <x:c r="E352" s="209" t="s">
        <x:v>45</x:v>
      </x:c>
      <x:c r="F352"/>
      <x:c r="G352" s="57">
        <x:v>21</x:v>
      </x:c>
      <x:c r="J352" s="57"/>
      <x:c r="K352" s="20"/>
      <x:c r="L352" s="57"/>
      <x:c r="M352" s="388">
        <x:v>432</x:v>
      </x:c>
      <x:c r="N352" s="56">
        <x:v>453</x:v>
      </x:c>
    </x:row>
    <x:row r="353" spans="1:17">
      <x:c r="A353" s="57">
        <x:v>35</x:v>
      </x:c>
      <x:c r="C353" s="115">
        <x:v>4</x:v>
      </x:c>
      <x:c r="D353" s="21" t="s">
        <x:v>47</x:v>
      </x:c>
      <x:c r="E353" s="209" t="s">
        <x:v>48</x:v>
      </x:c>
      <x:c r="F353"/>
      <x:c r="J353" s="57"/>
      <x:c r="K353" s="20"/>
      <x:c r="L353" s="57"/>
      <x:c r="M353" s="382"/>
      <x:c r="N353" s="56">
        <x:v>0</x:v>
      </x:c>
    </x:row>
    <x:row r="354" spans="1:17">
      <x:c r="A354" s="57">
        <x:v>36</x:v>
      </x:c>
      <x:c r="C354" s="115">
        <x:v>4</x:v>
      </x:c>
      <x:c r="D354" s="21" t="s">
        <x:v>49</x:v>
      </x:c>
      <x:c r="E354" s="209" t="s">
        <x:v>48</x:v>
      </x:c>
      <x:c r="F354"/>
      <x:c r="G354" s="57">
        <x:v>21</x:v>
      </x:c>
      <x:c r="J354" s="57"/>
      <x:c r="K354" s="20"/>
      <x:c r="L354" s="57"/>
      <x:c r="M354" s="388">
        <x:v>432</x:v>
      </x:c>
      <x:c r="N354" s="56">
        <x:v>453</x:v>
      </x:c>
    </x:row>
    <x:row r="355" spans="1:17">
      <x:c r="A355" s="57">
        <x:v>37</x:v>
      </x:c>
      <x:c r="C355" s="115">
        <x:v>4</x:v>
      </x:c>
      <x:c r="D355" s="21" t="s">
        <x:v>50</x:v>
      </x:c>
      <x:c r="E355" s="209" t="s">
        <x:v>51</x:v>
      </x:c>
      <x:c r="F355"/>
      <x:c r="G355" s="57">
        <x:v>2944</x:v>
      </x:c>
      <x:c r="J355" s="57"/>
      <x:c r="K355" s="387">
        <x:v>1472</x:v>
      </x:c>
      <x:c r="L355" s="57"/>
      <x:c r="M355" s="24"/>
      <x:c r="N355" s="56">
        <x:v>4416</x:v>
      </x:c>
    </x:row>
    <x:row r="356" spans="1:17">
      <x:c r="A356" s="57">
        <x:v>38</x:v>
      </x:c>
      <x:c r="C356" s="115">
        <x:v>4</x:v>
      </x:c>
      <x:c r="D356" s="21" t="s">
        <x:v>1374</x:v>
      </x:c>
      <x:c r="E356" s="209" t="s">
        <x:v>51</x:v>
      </x:c>
      <x:c r="F356"/>
      <x:c r="J356" s="57"/>
      <x:c r="K356" s="57"/>
      <x:c r="L356" s="57"/>
      <x:c r="M356" s="57"/>
      <x:c r="N356" s="56">
        <x:v>0</x:v>
      </x:c>
    </x:row>
    <x:row r="357" spans="1:17">
      <x:c r="A357" s="57">
        <x:v>39</x:v>
      </x:c>
      <x:c r="C357" s="115">
        <x:v>4</x:v>
      </x:c>
      <x:c r="D357" s="21" t="s">
        <x:v>52</x:v>
      </x:c>
      <x:c r="E357" s="209" t="s">
        <x:v>53</x:v>
      </x:c>
      <x:c r="F357"/>
      <x:c r="J357" s="57"/>
      <x:c r="K357" s="57"/>
      <x:c r="L357" s="57"/>
      <x:c r="M357" s="57"/>
      <x:c r="N357" s="56">
        <x:v>0</x:v>
      </x:c>
    </x:row>
    <x:row r="358" spans="1:17">
      <x:c r="A358" s="57">
        <x:v>40</x:v>
      </x:c>
      <x:c r="C358" s="115">
        <x:v>4</x:v>
      </x:c>
      <x:c r="D358" s="21" t="s">
        <x:v>54</x:v>
      </x:c>
      <x:c r="E358" s="209" t="s">
        <x:v>53</x:v>
      </x:c>
      <x:c r="F358"/>
      <x:c r="J358" s="57"/>
      <x:c r="K358" s="57"/>
      <x:c r="L358" s="57"/>
      <x:c r="M358" s="57"/>
      <x:c r="N358" s="56">
        <x:v>0</x:v>
      </x:c>
    </x:row>
    <x:row r="359" spans="1:17">
      <x:c r="A359" s="57">
        <x:v>41</x:v>
      </x:c>
      <x:c r="C359" s="115">
        <x:v>4</x:v>
      </x:c>
      <x:c r="D359" s="21" t="s">
        <x:v>55</x:v>
      </x:c>
      <x:c r="E359" s="209" t="s">
        <x:v>53</x:v>
      </x:c>
      <x:c r="F359"/>
      <x:c r="J359" s="57"/>
      <x:c r="K359" s="57"/>
      <x:c r="L359" s="57"/>
      <x:c r="M359" s="57"/>
      <x:c r="N359" s="56">
        <x:v>0</x:v>
      </x:c>
    </x:row>
    <x:row r="360" spans="1:17">
      <x:c r="A360" s="57">
        <x:v>42</x:v>
      </x:c>
      <x:c r="C360" s="115">
        <x:v>4</x:v>
      </x:c>
      <x:c r="D360" s="21" t="s">
        <x:v>56</x:v>
      </x:c>
      <x:c r="E360" s="209" t="s">
        <x:v>53</x:v>
      </x:c>
      <x:c r="F360"/>
      <x:c r="G360" s="57">
        <x:v>4324</x:v>
      </x:c>
      <x:c r="J360" s="57"/>
      <x:c r="K360" s="57"/>
      <x:c r="L360" s="57"/>
      <x:c r="M360" s="57"/>
      <x:c r="N360" s="56">
        <x:v>4324</x:v>
      </x:c>
      <x:c r="O360">
        <x:v>3600</x:v>
      </x:c>
    </x:row>
    <x:row r="361" spans="1:17">
      <x:c r="A361" s="57">
        <x:v>43</x:v>
      </x:c>
      <x:c r="C361" s="115">
        <x:v>4</x:v>
      </x:c>
      <x:c r="D361" s="21" t="s">
        <x:v>1364</x:v>
      </x:c>
      <x:c r="E361" s="209" t="s">
        <x:v>53</x:v>
      </x:c>
      <x:c r="F361"/>
      <x:c r="J361" s="57"/>
      <x:c r="K361" s="57"/>
      <x:c r="L361" s="57"/>
      <x:c r="M361" s="57"/>
      <x:c r="N361" s="56">
        <x:v>0</x:v>
      </x:c>
    </x:row>
    <x:row r="362" spans="1:17">
      <x:c r="A362" s="57">
        <x:v>44</x:v>
      </x:c>
      <x:c r="C362" s="115">
        <x:v>4</x:v>
      </x:c>
      <x:c r="D362" s="21" t="s">
        <x:v>1412</x:v>
      </x:c>
      <x:c r="E362" s="209" t="s">
        <x:v>1412</x:v>
      </x:c>
      <x:c r="F362"/>
      <x:c r="J362" s="57"/>
      <x:c r="K362" s="57"/>
      <x:c r="L362" s="57"/>
      <x:c r="M362" s="57"/>
      <x:c r="N362" s="56">
        <x:v>0</x:v>
      </x:c>
    </x:row>
    <x:row r="363" spans="1:17">
      <x:c r="A363" s="57">
        <x:v>45</x:v>
      </x:c>
      <x:c r="C363" s="115">
        <x:v>4</x:v>
      </x:c>
      <x:c r="D363" s="21" t="s">
        <x:v>57</x:v>
      </x:c>
      <x:c r="E363" s="209" t="s">
        <x:v>59</x:v>
      </x:c>
      <x:c r="F363"/>
      <x:c r="G363" s="57">
        <x:v>1447</x:v>
      </x:c>
      <x:c r="J363" s="57"/>
      <x:c r="K363" s="57"/>
      <x:c r="L363" s="57"/>
      <x:c r="M363" s="383">
        <x:v>720</x:v>
      </x:c>
      <x:c r="N363" s="56">
        <x:v>2167</x:v>
      </x:c>
      <x:c r="O363" s="57">
        <x:v>1440</x:v>
      </x:c>
      <x:c r="Q363">
        <x:v>7</x:v>
      </x:c>
    </x:row>
    <x:row r="364" spans="1:17">
      <x:c r="A364" s="57">
        <x:v>46</x:v>
      </x:c>
      <x:c r="C364" s="115">
        <x:v>4</x:v>
      </x:c>
      <x:c r="D364" s="21" t="s">
        <x:v>60</x:v>
      </x:c>
      <x:c r="E364" s="209" t="s">
        <x:v>61</x:v>
      </x:c>
      <x:c r="F364"/>
      <x:c r="G364" s="57">
        <x:v>2887</x:v>
      </x:c>
      <x:c r="J364" s="57"/>
      <x:c r="K364" s="57"/>
      <x:c r="L364" s="57"/>
      <x:c r="M364" s="383">
        <x:v>1440</x:v>
      </x:c>
      <x:c r="N364" s="56">
        <x:v>4327</x:v>
      </x:c>
      <x:c r="O364" s="57">
        <x:v>2880</x:v>
      </x:c>
      <x:c r="Q364">
        <x:v>7</x:v>
      </x:c>
    </x:row>
    <x:row r="365" spans="1:17">
      <x:c r="A365" s="57">
        <x:v>47</x:v>
      </x:c>
      <x:c r="C365" s="115">
        <x:v>4</x:v>
      </x:c>
      <x:c r="D365" s="21" t="s">
        <x:v>62</x:v>
      </x:c>
      <x:c r="E365" s="209" t="s">
        <x:v>63</x:v>
      </x:c>
      <x:c r="F365"/>
      <x:c r="G365" s="57">
        <x:v>1440</x:v>
      </x:c>
      <x:c r="J365" s="57"/>
      <x:c r="K365" s="57"/>
      <x:c r="L365" s="57"/>
      <x:c r="M365" s="383">
        <x:v>720</x:v>
      </x:c>
      <x:c r="N365" s="56">
        <x:v>2160</x:v>
      </x:c>
      <x:c r="O365" s="57">
        <x:v>1440</x:v>
      </x:c>
      <x:c r="Q365">
        <x:v>0</x:v>
      </x:c>
    </x:row>
    <x:row r="366" spans="1:17">
      <x:c r="A366" s="57">
        <x:v>48</x:v>
      </x:c>
      <x:c r="C366" s="115">
        <x:v>4</x:v>
      </x:c>
      <x:c r="D366" s="21" t="s">
        <x:v>64</x:v>
      </x:c>
      <x:c r="E366" s="209" t="s">
        <x:v>65</x:v>
      </x:c>
      <x:c r="F366"/>
      <x:c r="G366" s="57">
        <x:v>1440</x:v>
      </x:c>
      <x:c r="J366" s="57"/>
      <x:c r="K366" s="57"/>
      <x:c r="L366" s="57"/>
      <x:c r="M366" s="383">
        <x:v>720</x:v>
      </x:c>
      <x:c r="N366" s="56">
        <x:v>2160</x:v>
      </x:c>
      <x:c r="O366" s="57">
        <x:v>1440</x:v>
      </x:c>
      <x:c r="Q366">
        <x:v>0</x:v>
      </x:c>
    </x:row>
    <x:row r="367" spans="1:17">
      <x:c r="A367" s="57">
        <x:v>49</x:v>
      </x:c>
      <x:c r="C367" s="115">
        <x:v>4</x:v>
      </x:c>
      <x:c r="D367" s="21" t="s">
        <x:v>66</x:v>
      </x:c>
      <x:c r="E367" s="209" t="s">
        <x:v>67</x:v>
      </x:c>
      <x:c r="F367"/>
      <x:c r="G367" s="57">
        <x:v>2887</x:v>
      </x:c>
      <x:c r="J367" s="57"/>
      <x:c r="K367" s="57"/>
      <x:c r="L367" s="57"/>
      <x:c r="M367" s="383">
        <x:v>1440</x:v>
      </x:c>
      <x:c r="N367" s="56">
        <x:v>4327</x:v>
      </x:c>
      <x:c r="O367" s="57">
        <x:v>2880</x:v>
      </x:c>
      <x:c r="Q367">
        <x:v>7</x:v>
      </x:c>
    </x:row>
    <x:row r="368" spans="1:17">
      <x:c r="A368" s="57">
        <x:v>50</x:v>
      </x:c>
      <x:c r="C368" s="115">
        <x:v>4</x:v>
      </x:c>
      <x:c r="D368" s="21" t="s">
        <x:v>68</x:v>
      </x:c>
      <x:c r="E368" s="209" t="s">
        <x:v>69</x:v>
      </x:c>
      <x:c r="F368"/>
      <x:c r="G368" s="57">
        <x:v>1447</x:v>
      </x:c>
      <x:c r="J368" s="57"/>
      <x:c r="K368" s="57"/>
      <x:c r="L368" s="57"/>
      <x:c r="M368" s="383">
        <x:v>720</x:v>
      </x:c>
      <x:c r="N368" s="56">
        <x:v>2167</x:v>
      </x:c>
      <x:c r="O368" s="57">
        <x:v>1440</x:v>
      </x:c>
      <x:c r="Q368">
        <x:v>7</x:v>
      </x:c>
    </x:row>
    <x:row r="369" spans="1:17">
      <x:c r="A369" s="57">
        <x:v>51</x:v>
      </x:c>
      <x:c r="C369" s="115">
        <x:v>4</x:v>
      </x:c>
      <x:c r="D369" s="21" t="s">
        <x:v>70</x:v>
      </x:c>
      <x:c r="E369" s="209" t="s">
        <x:v>71</x:v>
      </x:c>
      <x:c r="F369"/>
      <x:c r="J369" s="57"/>
      <x:c r="K369" s="57"/>
      <x:c r="L369" s="57"/>
      <x:c r="M369" s="383">
        <x:v>0</x:v>
      </x:c>
      <x:c r="N369" s="56">
        <x:v>0</x:v>
      </x:c>
      <x:c r="O369" s="57">
        <x:v>0</x:v>
      </x:c>
      <x:c r="Q369">
        <x:v>0</x:v>
      </x:c>
    </x:row>
    <x:row r="370" spans="1:17">
      <x:c r="A370" s="57">
        <x:v>52</x:v>
      </x:c>
      <x:c r="C370" s="115">
        <x:v>4</x:v>
      </x:c>
      <x:c r="D370" s="21" t="s">
        <x:v>92</x:v>
      </x:c>
      <x:c r="E370" s="209" t="s">
        <x:v>71</x:v>
      </x:c>
      <x:c r="F370"/>
      <x:c r="G370" s="57">
        <x:v>1440</x:v>
      </x:c>
      <x:c r="J370" s="57"/>
      <x:c r="K370" s="57"/>
      <x:c r="L370" s="57"/>
      <x:c r="M370" s="383">
        <x:v>720</x:v>
      </x:c>
      <x:c r="N370" s="56">
        <x:v>2160</x:v>
      </x:c>
      <x:c r="O370" s="57">
        <x:v>1440</x:v>
      </x:c>
      <x:c r="Q370">
        <x:v>0</x:v>
      </x:c>
    </x:row>
    <x:row r="371" spans="1:17">
      <x:c r="A371" s="57">
        <x:v>53</x:v>
      </x:c>
      <x:c r="C371" s="115">
        <x:v>4</x:v>
      </x:c>
      <x:c r="D371" s="21" t="s">
        <x:v>72</x:v>
      </x:c>
      <x:c r="E371" s="209" t="s">
        <x:v>73</x:v>
      </x:c>
      <x:c r="F371"/>
      <x:c r="J371" s="57"/>
      <x:c r="K371" s="57"/>
      <x:c r="L371" s="57"/>
      <x:c r="M371" s="383">
        <x:v>0</x:v>
      </x:c>
      <x:c r="N371" s="56">
        <x:v>0</x:v>
      </x:c>
      <x:c r="O371" s="57">
        <x:v>0</x:v>
      </x:c>
      <x:c r="Q371">
        <x:v>0</x:v>
      </x:c>
    </x:row>
    <x:row r="372" spans="1:17">
      <x:c r="A372" s="57">
        <x:v>54</x:v>
      </x:c>
      <x:c r="C372" s="115">
        <x:v>4</x:v>
      </x:c>
      <x:c r="D372" s="21" t="s">
        <x:v>93</x:v>
      </x:c>
      <x:c r="E372" s="209" t="s">
        <x:v>73</x:v>
      </x:c>
      <x:c r="F372"/>
      <x:c r="G372" s="57">
        <x:v>1440</x:v>
      </x:c>
      <x:c r="J372" s="57"/>
      <x:c r="K372" s="57"/>
      <x:c r="L372" s="57"/>
      <x:c r="M372" s="383">
        <x:v>720</x:v>
      </x:c>
      <x:c r="N372" s="56">
        <x:v>2160</x:v>
      </x:c>
      <x:c r="O372" s="57">
        <x:v>1440</x:v>
      </x:c>
      <x:c r="Q372">
        <x:v>0</x:v>
      </x:c>
    </x:row>
    <x:row r="373" spans="1:17">
      <x:c r="A373" s="57">
        <x:v>55</x:v>
      </x:c>
      <x:c r="C373" s="115">
        <x:v>4</x:v>
      </x:c>
      <x:c r="D373" s="21" t="s">
        <x:v>74</x:v>
      </x:c>
      <x:c r="E373" s="209" t="s">
        <x:v>10</x:v>
      </x:c>
      <x:c r="F373"/>
      <x:c r="J373" s="57"/>
      <x:c r="K373" s="57"/>
      <x:c r="L373" s="57"/>
      <x:c r="M373" s="57">
        <x:v>0</x:v>
      </x:c>
      <x:c r="N373" s="56">
        <x:v>0</x:v>
      </x:c>
    </x:row>
    <x:row r="374" spans="1:17">
      <x:c r="A374" s="57">
        <x:v>56</x:v>
      </x:c>
      <x:c r="C374" s="115">
        <x:v>4</x:v>
      </x:c>
      <x:c r="D374" s="21" t="s">
        <x:v>76</x:v>
      </x:c>
      <x:c r="E374" s="209" t="s">
        <x:v>10</x:v>
      </x:c>
      <x:c r="F374"/>
      <x:c r="G374" s="57">
        <x:v>91</x:v>
      </x:c>
      <x:c r="J374" s="57"/>
      <x:c r="K374" s="57"/>
      <x:c r="L374" s="57"/>
      <x:c r="M374" s="57"/>
      <x:c r="N374" s="56">
        <x:v>91</x:v>
      </x:c>
    </x:row>
    <x:row r="375" spans="1:17">
      <x:c r="A375" s="57">
        <x:v>57</x:v>
      </x:c>
      <x:c r="C375" s="115">
        <x:v>4</x:v>
      </x:c>
      <x:c r="D375" s="21" t="s">
        <x:v>1375</x:v>
      </x:c>
      <x:c r="E375" s="209" t="s">
        <x:v>10</x:v>
      </x:c>
      <x:c r="F375"/>
      <x:c r="J375" s="57"/>
      <x:c r="K375" s="57"/>
      <x:c r="L375" s="57"/>
      <x:c r="M375" s="57"/>
      <x:c r="N375" s="56">
        <x:v>0</x:v>
      </x:c>
    </x:row>
    <x:row r="376" spans="1:17">
      <x:c r="A376" s="57">
        <x:v>58</x:v>
      </x:c>
      <x:c r="C376" s="115">
        <x:v>4</x:v>
      </x:c>
      <x:c r="D376" s="21" t="s">
        <x:v>77</x:v>
      </x:c>
      <x:c r="E376" s="209" t="s">
        <x:v>78</x:v>
      </x:c>
      <x:c r="F376"/>
      <x:c r="J376" s="57"/>
      <x:c r="K376" s="57"/>
      <x:c r="L376" s="57"/>
      <x:c r="M376" s="57"/>
      <x:c r="N376" s="56">
        <x:v>0</x:v>
      </x:c>
    </x:row>
    <x:row r="377" spans="1:17">
      <x:c r="A377" s="57">
        <x:v>59</x:v>
      </x:c>
      <x:c r="C377" s="115">
        <x:v>4</x:v>
      </x:c>
      <x:c r="D377" s="21" t="s">
        <x:v>79</x:v>
      </x:c>
      <x:c r="E377" s="209" t="s">
        <x:v>78</x:v>
      </x:c>
      <x:c r="F377"/>
      <x:c r="G377" s="57">
        <x:v>78</x:v>
      </x:c>
      <x:c r="J377" s="57"/>
      <x:c r="K377" s="57"/>
      <x:c r="L377" s="57"/>
      <x:c r="M377" s="57"/>
      <x:c r="N377" s="56">
        <x:v>78</x:v>
      </x:c>
    </x:row>
    <x:row r="378" spans="1:17">
      <x:c r="A378" s="57">
        <x:v>60</x:v>
      </x:c>
      <x:c r="C378" s="115">
        <x:v>4</x:v>
      </x:c>
      <x:c r="D378" s="21" t="s">
        <x:v>80</x:v>
      </x:c>
      <x:c r="E378" s="209" t="s">
        <x:v>81</x:v>
      </x:c>
      <x:c r="F378"/>
      <x:c r="J378" s="57"/>
      <x:c r="K378" s="57"/>
      <x:c r="L378" s="57"/>
      <x:c r="M378" s="57"/>
      <x:c r="N378" s="56">
        <x:v>0</x:v>
      </x:c>
    </x:row>
    <x:row r="379" spans="1:17">
      <x:c r="A379" s="57">
        <x:v>61</x:v>
      </x:c>
      <x:c r="C379" s="115">
        <x:v>4</x:v>
      </x:c>
      <x:c r="D379" s="21" t="s">
        <x:v>1370</x:v>
      </x:c>
      <x:c r="E379" s="209" t="s">
        <x:v>81</x:v>
      </x:c>
      <x:c r="F379"/>
      <x:c r="J379" s="57"/>
      <x:c r="K379" s="57"/>
      <x:c r="L379" s="57"/>
      <x:c r="M379" s="57"/>
      <x:c r="N379" s="56">
        <x:v>0</x:v>
      </x:c>
    </x:row>
    <x:row r="380" spans="1:17">
      <x:c r="A380" s="57">
        <x:v>62</x:v>
      </x:c>
      <x:c r="C380" s="115">
        <x:v>4</x:v>
      </x:c>
      <x:c r="D380" s="21" t="s">
        <x:v>82</x:v>
      </x:c>
      <x:c r="E380" s="209" t="s">
        <x:v>81</x:v>
      </x:c>
      <x:c r="F380"/>
      <x:c r="G380" s="57">
        <x:v>78</x:v>
      </x:c>
      <x:c r="J380" s="57"/>
      <x:c r="K380" s="57"/>
      <x:c r="L380" s="57"/>
      <x:c r="M380" s="57"/>
      <x:c r="N380" s="56">
        <x:v>78</x:v>
      </x:c>
    </x:row>
    <x:row r="381" spans="1:17">
      <x:c r="A381" s="57">
        <x:v>63</x:v>
      </x:c>
      <x:c r="C381" s="115">
        <x:v>4</x:v>
      </x:c>
      <x:c r="D381" s="21" t="s">
        <x:v>1384</x:v>
      </x:c>
      <x:c r="E381" s="209" t="s">
        <x:v>1385</x:v>
      </x:c>
      <x:c r="F381"/>
      <x:c r="J381" s="57"/>
      <x:c r="K381" s="57"/>
      <x:c r="L381" s="57"/>
      <x:c r="M381" s="57"/>
      <x:c r="N381" s="56">
        <x:v>0</x:v>
      </x:c>
    </x:row>
    <x:row r="382" spans="1:17">
      <x:c r="A382" s="57">
        <x:v>64</x:v>
      </x:c>
      <x:c r="C382" s="115">
        <x:v>4</x:v>
      </x:c>
      <x:c r="D382" s="21" t="s">
        <x:v>1382</x:v>
      </x:c>
      <x:c r="E382" s="209" t="s">
        <x:v>1383</x:v>
      </x:c>
      <x:c r="F382"/>
      <x:c r="J382" s="57"/>
      <x:c r="K382" s="57"/>
      <x:c r="L382" s="57"/>
      <x:c r="M382" s="57"/>
      <x:c r="N382" s="56">
        <x:v>0</x:v>
      </x:c>
    </x:row>
    <x:row r="383" spans="1:17">
      <x:c r="A383" s="57">
        <x:v>65</x:v>
      </x:c>
      <x:c r="C383" s="115">
        <x:v>4</x:v>
      </x:c>
      <x:c r="D383" s="21" t="s">
        <x:v>83</x:v>
      </x:c>
      <x:c r="E383" s="209" t="s">
        <x:v>10</x:v>
      </x:c>
      <x:c r="F383"/>
      <x:c r="J383" s="57"/>
      <x:c r="K383" s="57"/>
      <x:c r="L383" s="57"/>
      <x:c r="M383" s="57"/>
      <x:c r="N383" s="56">
        <x:v>0</x:v>
      </x:c>
    </x:row>
    <x:row r="384" spans="1:17">
      <x:c r="A384" s="57">
        <x:v>66</x:v>
      </x:c>
      <x:c r="C384" s="115">
        <x:v>4</x:v>
      </x:c>
      <x:c r="D384" s="21" t="s">
        <x:v>94</x:v>
      </x:c>
      <x:c r="E384" s="209" t="s">
        <x:v>96</x:v>
      </x:c>
      <x:c r="F384"/>
      <x:c r="J384" s="57"/>
      <x:c r="K384" s="57"/>
      <x:c r="L384" s="57"/>
      <x:c r="M384" s="57"/>
      <x:c r="N384" s="56">
        <x:v>0</x:v>
      </x:c>
    </x:row>
    <x:row r="385" spans="1:14">
      <x:c r="A385" s="57">
        <x:v>67</x:v>
      </x:c>
      <x:c r="C385" s="115">
        <x:v>4</x:v>
      </x:c>
      <x:c r="D385" s="21" t="s">
        <x:v>1409</x:v>
      </x:c>
      <x:c r="E385" s="209" t="s">
        <x:v>1420</x:v>
      </x:c>
      <x:c r="F385"/>
      <x:c r="G385" s="57">
        <x:v>16</x:v>
      </x:c>
      <x:c r="J385" s="57"/>
      <x:c r="K385" s="57"/>
      <x:c r="L385" s="57"/>
      <x:c r="M385" s="57"/>
      <x:c r="N385" s="56">
        <x:v>16</x:v>
      </x:c>
    </x:row>
    <x:row r="386" spans="1:14">
      <x:c r="A386" s="57">
        <x:v>68</x:v>
      </x:c>
      <x:c r="C386" s="115">
        <x:v>4</x:v>
      </x:c>
      <x:c r="D386" s="21" t="s">
        <x:v>1410</x:v>
      </x:c>
      <x:c r="E386" s="209" t="s">
        <x:v>1420</x:v>
      </x:c>
      <x:c r="F386"/>
      <x:c r="G386" s="57">
        <x:v>24</x:v>
      </x:c>
      <x:c r="J386" s="57"/>
      <x:c r="K386" s="57"/>
      <x:c r="L386" s="57"/>
      <x:c r="M386" s="57"/>
      <x:c r="N386" s="56">
        <x:v>24</x:v>
      </x:c>
    </x:row>
    <x:row r="387" spans="1:14">
      <x:c r="A387" s="57">
        <x:v>69</x:v>
      </x:c>
      <x:c r="C387" s="115">
        <x:v>4</x:v>
      </x:c>
      <x:c r="D387" s="21" t="s">
        <x:v>1411</x:v>
      </x:c>
      <x:c r="E387" s="209" t="s">
        <x:v>1420</x:v>
      </x:c>
      <x:c r="F387"/>
      <x:c r="G387" s="57">
        <x:v>8</x:v>
      </x:c>
      <x:c r="J387" s="57"/>
      <x:c r="K387" s="57"/>
      <x:c r="L387" s="57"/>
      <x:c r="M387" s="57"/>
      <x:c r="N387" s="56">
        <x:v>8</x:v>
      </x:c>
    </x:row>
    <x:row r="388" spans="1:14">
      <x:c r="A388" s="383">
        <x:v>70</x:v>
      </x:c>
      <x:c r="C388" s="115">
        <x:v>4</x:v>
      </x:c>
      <x:c r="D388" s="390" t="s">
        <x:v>1405</x:v>
      </x:c>
      <x:c r="E388" s="391" t="s">
        <x:v>1420</x:v>
      </x:c>
      <x:c r="F388"/>
      <x:c r="G388" s="57">
        <x:v>8</x:v>
      </x:c>
      <x:c r="J388" s="57"/>
      <x:c r="K388" s="57"/>
      <x:c r="L388" s="57"/>
      <x:c r="M388" s="57"/>
      <x:c r="N388" s="56">
        <x:v>8</x:v>
      </x:c>
    </x:row>
    <x:row r="389" spans="1:14">
      <x:c r="A389" s="383">
        <x:v>71</x:v>
      </x:c>
      <x:c r="C389" s="115">
        <x:v>4</x:v>
      </x:c>
      <x:c r="D389" s="390" t="s">
        <x:v>1406</x:v>
      </x:c>
      <x:c r="E389" s="391" t="s">
        <x:v>1420</x:v>
      </x:c>
      <x:c r="F389"/>
      <x:c r="G389" s="57">
        <x:v>8</x:v>
      </x:c>
      <x:c r="J389" s="57"/>
      <x:c r="K389" s="57"/>
      <x:c r="L389" s="57"/>
      <x:c r="M389" s="57"/>
      <x:c r="N389" s="56">
        <x:v>8</x:v>
      </x:c>
    </x:row>
    <x:row r="390" spans="1:14">
      <x:c r="A390" s="383">
        <x:v>72</x:v>
      </x:c>
      <x:c r="C390" s="115">
        <x:v>4</x:v>
      </x:c>
      <x:c r="D390" s="390" t="s">
        <x:v>1407</x:v>
      </x:c>
      <x:c r="E390" s="391" t="s">
        <x:v>1420</x:v>
      </x:c>
      <x:c r="F390"/>
      <x:c r="G390" s="57">
        <x:v>8</x:v>
      </x:c>
      <x:c r="J390" s="57"/>
      <x:c r="K390" s="57"/>
      <x:c r="L390" s="57"/>
      <x:c r="M390" s="57"/>
      <x:c r="N390" s="56">
        <x:v>8</x:v>
      </x:c>
    </x:row>
    <x:row r="391" spans="1:14">
      <x:c r="A391" s="383">
        <x:v>73</x:v>
      </x:c>
      <x:c r="C391" s="115">
        <x:v>4</x:v>
      </x:c>
      <x:c r="D391" s="390" t="s">
        <x:v>1408</x:v>
      </x:c>
      <x:c r="E391" s="391" t="s">
        <x:v>1420</x:v>
      </x:c>
      <x:c r="F391"/>
      <x:c r="G391" s="57">
        <x:v>8</x:v>
      </x:c>
      <x:c r="J391" s="57"/>
      <x:c r="K391" s="57"/>
      <x:c r="L391" s="57"/>
      <x:c r="M391" s="57"/>
      <x:c r="N391" s="56">
        <x:v>8</x:v>
      </x:c>
    </x:row>
    <x:row r="392" spans="1:14">
      <x:c r="A392" s="383">
        <x:v>74</x:v>
      </x:c>
      <x:c r="C392" s="115">
        <x:v>4</x:v>
      </x:c>
      <x:c r="D392" s="390" t="s">
        <x:v>85</x:v>
      </x:c>
      <x:c r="E392" s="391" t="s">
        <x:v>87</x:v>
      </x:c>
      <x:c r="F392"/>
      <x:c r="G392" s="57">
        <x:v>220</x:v>
      </x:c>
      <x:c r="J392" s="57"/>
      <x:c r="K392" s="57"/>
      <x:c r="L392" s="57"/>
      <x:c r="M392" s="57"/>
      <x:c r="N392" s="56">
        <x:v>220</x:v>
      </x:c>
    </x:row>
    <x:row r="393" spans="1:14">
      <x:c r="A393" s="383">
        <x:v>75</x:v>
      </x:c>
      <x:c r="C393" s="115">
        <x:v>4</x:v>
      </x:c>
      <x:c r="D393" s="390" t="s">
        <x:v>88</x:v>
      </x:c>
      <x:c r="E393" s="391" t="s">
        <x:v>89</x:v>
      </x:c>
      <x:c r="F393"/>
      <x:c r="G393" s="57">
        <x:v>220</x:v>
      </x:c>
      <x:c r="J393" s="57"/>
      <x:c r="K393" s="57"/>
      <x:c r="L393" s="57"/>
      <x:c r="M393" s="57"/>
      <x:c r="N393" s="56">
        <x:v>220</x:v>
      </x:c>
    </x:row>
    <x:row r="394" spans="1:14">
      <x:c r="A394" s="383">
        <x:v>76</x:v>
      </x:c>
      <x:c r="C394" s="115">
        <x:v>4</x:v>
      </x:c>
      <x:c r="D394" s="390" t="s">
        <x:v>90</x:v>
      </x:c>
      <x:c r="E394" s="391" t="s">
        <x:v>91</x:v>
      </x:c>
      <x:c r="F394"/>
      <x:c r="G394" s="57">
        <x:v>232</x:v>
      </x:c>
      <x:c r="J394" s="57"/>
      <x:c r="K394" s="57"/>
      <x:c r="L394" s="57"/>
      <x:c r="M394" s="57"/>
      <x:c r="N394" s="56">
        <x:v>232</x:v>
      </x:c>
    </x:row>
    <x:row r="395" spans="1:14">
      <x:c r="A395" s="383">
        <x:v>77</x:v>
      </x:c>
      <x:c r="C395" s="115">
        <x:v>4</x:v>
      </x:c>
      <x:c r="D395" s="390" t="s">
        <x:v>1386</x:v>
      </x:c>
      <x:c r="E395" s="391" t="s">
        <x:v>1400</x:v>
      </x:c>
      <x:c r="F395"/>
      <x:c r="J395" s="57"/>
      <x:c r="K395" s="57"/>
      <x:c r="L395" s="57"/>
      <x:c r="M395" s="57"/>
      <x:c r="N395" s="56">
        <x:v>0</x:v>
      </x:c>
    </x:row>
    <x:row r="396" spans="1:14" outlineLevel="1">
      <x:c r="A396" s="383">
        <x:v>78</x:v>
      </x:c>
      <x:c r="C396" s="115">
        <x:v>4</x:v>
      </x:c>
      <x:c r="D396" s="209" t="s">
        <x:v>148</x:v>
      </x:c>
      <x:c r="E396" s="209" t="s">
        <x:v>148</x:v>
      </x:c>
      <x:c r="F396"/>
      <x:c r="J396" s="57"/>
      <x:c r="K396" s="57"/>
      <x:c r="L396" s="57"/>
      <x:c r="M396" s="57"/>
      <x:c r="N396" s="56">
        <x:v>0</x:v>
      </x:c>
    </x:row>
    <x:row r="397" spans="1:14" hidden="1" outlineLevel="1">
      <x:c r="A397" s="383">
        <x:v>79</x:v>
      </x:c>
      <x:c r="C397" s="115">
        <x:v>4</x:v>
      </x:c>
      <x:c r="D397" s="209" t="s">
        <x:v>148</x:v>
      </x:c>
      <x:c r="E397" s="209" t="s">
        <x:v>148</x:v>
      </x:c>
      <x:c r="F397"/>
      <x:c r="J397" s="57"/>
      <x:c r="K397" s="57"/>
      <x:c r="L397" s="57"/>
      <x:c r="M397" s="57"/>
      <x:c r="N397" s="56">
        <x:v>0</x:v>
      </x:c>
    </x:row>
    <x:row r="398" spans="1:14" hidden="1" outlineLevel="1">
      <x:c r="A398" s="383">
        <x:v>80</x:v>
      </x:c>
      <x:c r="C398" s="115">
        <x:v>4</x:v>
      </x:c>
      <x:c r="D398" s="209" t="s">
        <x:v>148</x:v>
      </x:c>
      <x:c r="E398" s="209" t="s">
        <x:v>148</x:v>
      </x:c>
      <x:c r="F398"/>
      <x:c r="J398" s="57"/>
      <x:c r="K398" s="57"/>
      <x:c r="L398" s="57"/>
      <x:c r="M398" s="57"/>
      <x:c r="N398" s="56">
        <x:v>0</x:v>
      </x:c>
    </x:row>
    <x:row r="399" spans="1:14" hidden="1" outlineLevel="1">
      <x:c r="A399" s="383">
        <x:v>81</x:v>
      </x:c>
      <x:c r="C399" s="115">
        <x:v>4</x:v>
      </x:c>
      <x:c r="D399" s="209" t="s">
        <x:v>148</x:v>
      </x:c>
      <x:c r="E399" s="209" t="s">
        <x:v>148</x:v>
      </x:c>
      <x:c r="F399"/>
      <x:c r="J399" s="57"/>
      <x:c r="K399" s="57"/>
      <x:c r="L399" s="57"/>
      <x:c r="M399" s="57"/>
      <x:c r="N399" s="56">
        <x:v>0</x:v>
      </x:c>
    </x:row>
    <x:row r="400" spans="1:14" hidden="1" outlineLevel="1">
      <x:c r="A400" s="383">
        <x:v>82</x:v>
      </x:c>
      <x:c r="C400" s="115">
        <x:v>4</x:v>
      </x:c>
      <x:c r="D400" s="209" t="s">
        <x:v>148</x:v>
      </x:c>
      <x:c r="E400" s="209" t="s">
        <x:v>148</x:v>
      </x:c>
      <x:c r="F400"/>
      <x:c r="J400" s="57"/>
      <x:c r="K400" s="57"/>
      <x:c r="L400" s="57"/>
      <x:c r="M400" s="57"/>
      <x:c r="N400" s="56">
        <x:v>0</x:v>
      </x:c>
    </x:row>
    <x:row r="401" spans="1:14" hidden="1" outlineLevel="1">
      <x:c r="A401" s="383">
        <x:v>83</x:v>
      </x:c>
      <x:c r="C401" s="115">
        <x:v>4</x:v>
      </x:c>
      <x:c r="D401" s="209" t="s">
        <x:v>148</x:v>
      </x:c>
      <x:c r="E401" s="209" t="s">
        <x:v>148</x:v>
      </x:c>
      <x:c r="F401"/>
      <x:c r="J401" s="57"/>
      <x:c r="K401" s="57"/>
      <x:c r="L401" s="57"/>
      <x:c r="M401" s="57"/>
      <x:c r="N401" s="56">
        <x:v>0</x:v>
      </x:c>
    </x:row>
    <x:row r="402" spans="1:14" hidden="1" outlineLevel="1">
      <x:c r="A402" s="383">
        <x:v>84</x:v>
      </x:c>
      <x:c r="C402" s="115">
        <x:v>4</x:v>
      </x:c>
      <x:c r="D402" s="209" t="s">
        <x:v>148</x:v>
      </x:c>
      <x:c r="E402" s="209" t="s">
        <x:v>148</x:v>
      </x:c>
      <x:c r="F402"/>
      <x:c r="J402" s="57"/>
      <x:c r="K402" s="57"/>
      <x:c r="L402" s="57"/>
      <x:c r="M402" s="57"/>
      <x:c r="N402" s="56">
        <x:v>0</x:v>
      </x:c>
    </x:row>
    <x:row r="403" spans="1:14" hidden="1" outlineLevel="1">
      <x:c r="A403" s="383">
        <x:v>85</x:v>
      </x:c>
      <x:c r="C403" s="115">
        <x:v>4</x:v>
      </x:c>
      <x:c r="D403" s="209" t="s">
        <x:v>148</x:v>
      </x:c>
      <x:c r="E403" s="209" t="s">
        <x:v>148</x:v>
      </x:c>
      <x:c r="F403"/>
      <x:c r="J403" s="57"/>
      <x:c r="K403" s="57"/>
      <x:c r="L403" s="57"/>
      <x:c r="M403" s="57"/>
      <x:c r="N403" s="56">
        <x:v>0</x:v>
      </x:c>
    </x:row>
    <x:row r="404" spans="1:14" hidden="1" outlineLevel="1">
      <x:c r="A404" s="383">
        <x:v>86</x:v>
      </x:c>
      <x:c r="C404" s="115">
        <x:v>4</x:v>
      </x:c>
      <x:c r="D404" s="209" t="s">
        <x:v>148</x:v>
      </x:c>
      <x:c r="E404" s="209" t="s">
        <x:v>148</x:v>
      </x:c>
      <x:c r="F404"/>
      <x:c r="J404" s="57"/>
      <x:c r="K404" s="57"/>
      <x:c r="L404" s="57"/>
      <x:c r="M404" s="57"/>
      <x:c r="N404" s="56">
        <x:v>0</x:v>
      </x:c>
    </x:row>
    <x:row r="405" spans="1:14" hidden="1" outlineLevel="1">
      <x:c r="A405" s="383">
        <x:v>87</x:v>
      </x:c>
      <x:c r="C405" s="115">
        <x:v>4</x:v>
      </x:c>
      <x:c r="D405" s="209" t="s">
        <x:v>148</x:v>
      </x:c>
      <x:c r="E405" s="209" t="s">
        <x:v>148</x:v>
      </x:c>
      <x:c r="F405"/>
      <x:c r="J405" s="57"/>
      <x:c r="K405" s="57"/>
      <x:c r="L405" s="57"/>
      <x:c r="M405" s="57"/>
      <x:c r="N405" s="56">
        <x:v>0</x:v>
      </x:c>
    </x:row>
    <x:row r="406" spans="1:14" hidden="1" outlineLevel="1">
      <x:c r="A406" s="383">
        <x:v>88</x:v>
      </x:c>
      <x:c r="C406" s="115">
        <x:v>4</x:v>
      </x:c>
      <x:c r="D406" s="209" t="s">
        <x:v>148</x:v>
      </x:c>
      <x:c r="E406" s="209" t="s">
        <x:v>148</x:v>
      </x:c>
      <x:c r="F406"/>
      <x:c r="J406" s="57"/>
      <x:c r="K406" s="57"/>
      <x:c r="L406" s="57"/>
      <x:c r="M406" s="57"/>
      <x:c r="N406" s="56">
        <x:v>0</x:v>
      </x:c>
    </x:row>
    <x:row r="407" spans="1:14" hidden="1" outlineLevel="1">
      <x:c r="A407" s="383">
        <x:v>89</x:v>
      </x:c>
      <x:c r="C407" s="115">
        <x:v>4</x:v>
      </x:c>
      <x:c r="D407" s="209" t="s">
        <x:v>148</x:v>
      </x:c>
      <x:c r="E407" s="209" t="s">
        <x:v>148</x:v>
      </x:c>
      <x:c r="F407"/>
      <x:c r="J407" s="57"/>
      <x:c r="K407" s="57"/>
      <x:c r="L407" s="57"/>
      <x:c r="M407" s="57"/>
      <x:c r="N407" s="56">
        <x:v>0</x:v>
      </x:c>
    </x:row>
    <x:row r="408" spans="1:14" hidden="1" outlineLevel="1">
      <x:c r="A408" s="383">
        <x:v>90</x:v>
      </x:c>
      <x:c r="C408" s="115">
        <x:v>4</x:v>
      </x:c>
      <x:c r="D408" s="209" t="s">
        <x:v>148</x:v>
      </x:c>
      <x:c r="E408" s="209" t="s">
        <x:v>148</x:v>
      </x:c>
      <x:c r="F408"/>
      <x:c r="J408" s="57"/>
      <x:c r="K408" s="57"/>
      <x:c r="L408" s="57"/>
      <x:c r="M408" s="57"/>
      <x:c r="N408" s="56">
        <x:v>0</x:v>
      </x:c>
    </x:row>
    <x:row r="409" spans="1:14" hidden="1" outlineLevel="1">
      <x:c r="A409" s="383">
        <x:v>91</x:v>
      </x:c>
      <x:c r="C409" s="115">
        <x:v>4</x:v>
      </x:c>
      <x:c r="D409" s="209" t="s">
        <x:v>148</x:v>
      </x:c>
      <x:c r="E409" s="209" t="s">
        <x:v>148</x:v>
      </x:c>
      <x:c r="F409"/>
      <x:c r="J409" s="57"/>
      <x:c r="K409" s="57"/>
      <x:c r="L409" s="57"/>
      <x:c r="M409" s="57"/>
      <x:c r="N409" s="56">
        <x:v>0</x:v>
      </x:c>
    </x:row>
    <x:row r="410" spans="1:14" hidden="1" outlineLevel="1">
      <x:c r="A410" s="383">
        <x:v>92</x:v>
      </x:c>
      <x:c r="C410" s="115">
        <x:v>4</x:v>
      </x:c>
      <x:c r="D410" s="209" t="s">
        <x:v>148</x:v>
      </x:c>
      <x:c r="E410" s="209" t="s">
        <x:v>148</x:v>
      </x:c>
      <x:c r="F410"/>
      <x:c r="J410" s="57"/>
      <x:c r="K410" s="57"/>
      <x:c r="L410" s="57"/>
      <x:c r="M410" s="57"/>
      <x:c r="N410" s="56">
        <x:v>0</x:v>
      </x:c>
    </x:row>
    <x:row r="411" spans="1:14" hidden="1" outlineLevel="1">
      <x:c r="A411" s="383">
        <x:v>93</x:v>
      </x:c>
      <x:c r="C411" s="115">
        <x:v>4</x:v>
      </x:c>
      <x:c r="D411" s="209" t="s">
        <x:v>148</x:v>
      </x:c>
      <x:c r="E411" s="209" t="s">
        <x:v>148</x:v>
      </x:c>
      <x:c r="F411"/>
      <x:c r="J411" s="57"/>
      <x:c r="K411" s="57"/>
      <x:c r="L411" s="57"/>
      <x:c r="M411" s="57"/>
      <x:c r="N411" s="56">
        <x:v>0</x:v>
      </x:c>
    </x:row>
    <x:row r="412" spans="1:14" hidden="1" outlineLevel="1">
      <x:c r="A412" s="383">
        <x:v>94</x:v>
      </x:c>
      <x:c r="C412" s="115">
        <x:v>4</x:v>
      </x:c>
      <x:c r="D412" s="209" t="s">
        <x:v>148</x:v>
      </x:c>
      <x:c r="E412" s="209" t="s">
        <x:v>148</x:v>
      </x:c>
      <x:c r="F412"/>
      <x:c r="J412" s="57"/>
      <x:c r="K412" s="57"/>
      <x:c r="L412" s="57"/>
      <x:c r="M412" s="57"/>
      <x:c r="N412" s="56">
        <x:v>0</x:v>
      </x:c>
    </x:row>
    <x:row r="413" spans="1:14" hidden="1" outlineLevel="1">
      <x:c r="A413" s="383">
        <x:v>95</x:v>
      </x:c>
      <x:c r="C413" s="115">
        <x:v>4</x:v>
      </x:c>
      <x:c r="D413" s="209" t="s">
        <x:v>148</x:v>
      </x:c>
      <x:c r="E413" s="209" t="s">
        <x:v>148</x:v>
      </x:c>
      <x:c r="F413"/>
      <x:c r="J413" s="57"/>
      <x:c r="K413" s="57"/>
      <x:c r="L413" s="57"/>
      <x:c r="M413" s="57"/>
      <x:c r="N413" s="56">
        <x:v>0</x:v>
      </x:c>
    </x:row>
    <x:row r="414" spans="1:14" hidden="1" outlineLevel="1">
      <x:c r="A414" s="383">
        <x:v>96</x:v>
      </x:c>
      <x:c r="C414" s="115">
        <x:v>4</x:v>
      </x:c>
      <x:c r="D414" s="209" t="s">
        <x:v>148</x:v>
      </x:c>
      <x:c r="E414" s="209" t="s">
        <x:v>148</x:v>
      </x:c>
      <x:c r="F414"/>
      <x:c r="J414" s="57"/>
      <x:c r="K414" s="57"/>
      <x:c r="L414" s="57"/>
      <x:c r="M414" s="57"/>
      <x:c r="N414" s="56">
        <x:v>0</x:v>
      </x:c>
    </x:row>
    <x:row r="415" spans="1:14" hidden="1" outlineLevel="1">
      <x:c r="A415" s="383">
        <x:v>97</x:v>
      </x:c>
      <x:c r="C415" s="115">
        <x:v>4</x:v>
      </x:c>
      <x:c r="D415" s="209" t="s">
        <x:v>148</x:v>
      </x:c>
      <x:c r="E415" s="209" t="s">
        <x:v>148</x:v>
      </x:c>
      <x:c r="F415"/>
      <x:c r="J415" s="57"/>
      <x:c r="K415" s="57"/>
      <x:c r="L415" s="57"/>
      <x:c r="M415" s="57"/>
      <x:c r="N415" s="56">
        <x:v>0</x:v>
      </x:c>
    </x:row>
    <x:row r="416" spans="1:14" hidden="1" outlineLevel="1">
      <x:c r="A416" s="383">
        <x:v>98</x:v>
      </x:c>
      <x:c r="C416" s="115">
        <x:v>4</x:v>
      </x:c>
      <x:c r="D416" s="209" t="s">
        <x:v>148</x:v>
      </x:c>
      <x:c r="E416" s="209" t="s">
        <x:v>148</x:v>
      </x:c>
      <x:c r="F416"/>
      <x:c r="J416" s="57"/>
      <x:c r="K416" s="57"/>
      <x:c r="L416" s="57"/>
      <x:c r="M416" s="57"/>
      <x:c r="N416" s="56">
        <x:v>0</x:v>
      </x:c>
    </x:row>
    <x:row r="417" spans="1:16" hidden="1" outlineLevel="1">
      <x:c r="A417" s="383">
        <x:v>99</x:v>
      </x:c>
      <x:c r="C417" s="115">
        <x:v>4</x:v>
      </x:c>
      <x:c r="D417" s="209" t="s">
        <x:v>148</x:v>
      </x:c>
      <x:c r="E417" s="209" t="s">
        <x:v>148</x:v>
      </x:c>
      <x:c r="F417"/>
      <x:c r="J417" s="57"/>
      <x:c r="K417" s="57"/>
      <x:c r="L417" s="57"/>
      <x:c r="M417" s="57"/>
      <x:c r="N417" s="56">
        <x:v>0</x:v>
      </x:c>
    </x:row>
    <x:row r="418" spans="1:16" hidden="1" outlineLevel="1">
      <x:c r="A418" s="383">
        <x:v>100</x:v>
      </x:c>
      <x:c r="C418" s="115">
        <x:v>4</x:v>
      </x:c>
      <x:c r="D418" s="209" t="s">
        <x:v>148</x:v>
      </x:c>
      <x:c r="E418" s="209" t="s">
        <x:v>148</x:v>
      </x:c>
      <x:c r="F418"/>
      <x:c r="J418" s="57"/>
      <x:c r="K418" s="57"/>
      <x:c r="L418" s="57"/>
      <x:c r="M418" s="57"/>
      <x:c r="N418" s="56">
        <x:v>0</x:v>
      </x:c>
    </x:row>
    <x:row r="419" spans="1:16" ht="17.25" thickBot="1">
      <x:c r="C419" s="86"/>
      <x:c r="D419" s="86"/>
      <x:c r="E419" s="87" t="s">
        <x:v>117</x:v>
      </x:c>
      <x:c r="F419" s="268"/>
      <x:c r="G419" s="269">
        <x:v>42213</x:v>
      </x:c>
      <x:c r="H419" s="269">
        <x:v>0</x:v>
      </x:c>
      <x:c r="I419" s="269">
        <x:v>0</x:v>
      </x:c>
      <x:c r="J419" s="269">
        <x:v>0</x:v>
      </x:c>
      <x:c r="K419" s="269">
        <x:v>12736</x:v>
      </x:c>
      <x:c r="L419" s="269">
        <x:v>0</x:v>
      </x:c>
      <x:c r="M419" s="269">
        <x:v>14544</x:v>
      </x:c>
      <x:c r="N419" s="89">
        <x:v>69493</x:v>
      </x:c>
      <x:c r="O419" s="57"/>
      <x:c r="P419" s="89">
        <x:v>0</x:v>
      </x:c>
    </x:row>
    <x:row r="421" spans="1:16" ht="17.25" thickBot="1"/>
    <x:row r="422" spans="1:16">
      <x:c r="C422" s="84" t="s">
        <x:v>120</x:v>
      </x:c>
      <x:c r="D422" s="84" t="s">
        <x:v>5</x:v>
      </x:c>
      <x:c r="E422" s="84" t="s">
        <x:v>7</x:v>
      </x:c>
      <x:c r="F422" s="84"/>
      <x:c r="G422" s="82" t="s">
        <x:v>142</x:v>
      </x:c>
      <x:c r="H422" s="82" t="s">
        <x:v>142</x:v>
      </x:c>
      <x:c r="I422" s="82" t="s">
        <x:v>142</x:v>
      </x:c>
      <x:c r="J422" s="82" t="s">
        <x:v>142</x:v>
      </x:c>
      <x:c r="K422" s="82" t="s">
        <x:v>150</x:v>
      </x:c>
      <x:c r="L422" s="82" t="s">
        <x:v>151</x:v>
      </x:c>
      <x:c r="M422" s="82" t="s">
        <x:v>152</x:v>
      </x:c>
      <x:c r="N422" s="82" t="s">
        <x:v>153</x:v>
      </x:c>
      <x:c r="O422" s="60"/>
      <x:c r="P422" s="82" t="s">
        <x:v>155</x:v>
      </x:c>
    </x:row>
    <x:row r="423" spans="1:16">
      <x:c r="A423" s="57">
        <x:v>1</x:v>
      </x:c>
      <x:c r="C423" s="115">
        <x:v>5</x:v>
      </x:c>
      <x:c r="D423" s="21" t="s">
        <x:v>8</x:v>
      </x:c>
      <x:c r="E423" s="21" t="s">
        <x:v>10</x:v>
      </x:c>
      <x:c r="F423" s="21"/>
      <x:c r="G423" s="57">
        <x:v>2882</x:v>
      </x:c>
      <x:c r="J423" s="57"/>
      <x:c r="K423" s="57"/>
      <x:c r="L423" s="57"/>
      <x:c r="M423" s="57"/>
      <x:c r="N423" s="56">
        <x:v>2882</x:v>
      </x:c>
    </x:row>
    <x:row r="424" spans="1:16">
      <x:c r="A424" s="57">
        <x:v>2</x:v>
      </x:c>
      <x:c r="C424" s="115">
        <x:v>5</x:v>
      </x:c>
      <x:c r="D424" s="21" t="s">
        <x:v>11</x:v>
      </x:c>
      <x:c r="E424" s="20" t="s">
        <x:v>10</x:v>
      </x:c>
      <x:c r="F424" s="20"/>
      <x:c r="G424" s="57">
        <x:v>3</x:v>
      </x:c>
      <x:c r="J424" s="57"/>
      <x:c r="K424" s="57"/>
      <x:c r="L424" s="57"/>
      <x:c r="M424" s="57"/>
      <x:c r="N424" s="56">
        <x:v>3</x:v>
      </x:c>
    </x:row>
    <x:row r="425" spans="1:16">
      <x:c r="A425" s="57">
        <x:v>3</x:v>
      </x:c>
      <x:c r="C425" s="115">
        <x:v>5</x:v>
      </x:c>
      <x:c r="D425" s="21" t="s">
        <x:v>13</x:v>
      </x:c>
      <x:c r="E425" s="20" t="s">
        <x:v>10</x:v>
      </x:c>
      <x:c r="F425" s="20"/>
      <x:c r="G425" s="57">
        <x:v>3</x:v>
      </x:c>
      <x:c r="J425" s="57"/>
      <x:c r="K425" s="57"/>
      <x:c r="L425" s="57"/>
      <x:c r="M425" s="57"/>
      <x:c r="N425" s="56">
        <x:v>3</x:v>
      </x:c>
    </x:row>
    <x:row r="426" spans="1:16">
      <x:c r="A426" s="57">
        <x:v>4</x:v>
      </x:c>
      <x:c r="C426" s="115">
        <x:v>5</x:v>
      </x:c>
      <x:c r="D426" s="21" t="s">
        <x:v>14</x:v>
      </x:c>
      <x:c r="E426" s="20" t="s">
        <x:v>15</x:v>
      </x:c>
      <x:c r="F426" s="20"/>
      <x:c r="G426" s="57">
        <x:v>1920</x:v>
      </x:c>
      <x:c r="J426" s="57"/>
      <x:c r="K426" s="57"/>
      <x:c r="L426" s="57"/>
      <x:c r="M426" s="57"/>
      <x:c r="N426" s="56">
        <x:v>1920</x:v>
      </x:c>
    </x:row>
    <x:row r="427" spans="1:16">
      <x:c r="A427" s="57">
        <x:v>5</x:v>
      </x:c>
      <x:c r="C427" s="115">
        <x:v>5</x:v>
      </x:c>
      <x:c r="D427" s="21" t="s">
        <x:v>16</x:v>
      </x:c>
      <x:c r="E427" s="20" t="s">
        <x:v>15</x:v>
      </x:c>
      <x:c r="F427" s="20"/>
      <x:c r="G427" s="57">
        <x:v>0</x:v>
      </x:c>
      <x:c r="J427" s="57"/>
      <x:c r="K427" s="57"/>
      <x:c r="L427" s="57"/>
      <x:c r="M427" s="57"/>
      <x:c r="N427" s="56">
        <x:v>0</x:v>
      </x:c>
    </x:row>
    <x:row r="428" spans="1:16">
      <x:c r="A428" s="57">
        <x:v>6</x:v>
      </x:c>
      <x:c r="C428" s="115">
        <x:v>5</x:v>
      </x:c>
      <x:c r="D428" s="21" t="s">
        <x:v>17</x:v>
      </x:c>
      <x:c r="E428" s="209" t="s">
        <x:v>18</x:v>
      </x:c>
      <x:c r="F428"/>
      <x:c r="G428" s="57">
        <x:v>3072</x:v>
      </x:c>
      <x:c r="J428" s="57"/>
      <x:c r="K428" s="57"/>
      <x:c r="L428" s="57"/>
      <x:c r="M428" s="57"/>
      <x:c r="N428" s="56">
        <x:v>3072</x:v>
      </x:c>
    </x:row>
    <x:row r="429" spans="1:16">
      <x:c r="A429" s="57">
        <x:v>7</x:v>
      </x:c>
      <x:c r="C429" s="115">
        <x:v>5</x:v>
      </x:c>
      <x:c r="D429" s="21" t="s">
        <x:v>19</x:v>
      </x:c>
      <x:c r="E429" s="209" t="s">
        <x:v>20</x:v>
      </x:c>
      <x:c r="F429"/>
      <x:c r="G429" s="57">
        <x:v>0</x:v>
      </x:c>
      <x:c r="J429" s="57"/>
      <x:c r="K429" s="57"/>
      <x:c r="L429" s="57"/>
      <x:c r="M429" s="57"/>
      <x:c r="N429" s="56">
        <x:v>0</x:v>
      </x:c>
    </x:row>
    <x:row r="430" spans="1:16">
      <x:c r="A430" s="57">
        <x:v>8</x:v>
      </x:c>
      <x:c r="C430" s="115">
        <x:v>5</x:v>
      </x:c>
      <x:c r="D430" s="21" t="s">
        <x:v>21</x:v>
      </x:c>
      <x:c r="E430" s="209" t="s">
        <x:v>23</x:v>
      </x:c>
      <x:c r="F430"/>
      <x:c r="G430" s="57">
        <x:v>0</x:v>
      </x:c>
      <x:c r="J430" s="57"/>
      <x:c r="K430" s="57"/>
      <x:c r="L430" s="57"/>
      <x:c r="M430" s="57"/>
      <x:c r="N430" s="56">
        <x:v>0</x:v>
      </x:c>
    </x:row>
    <x:row r="431" spans="1:16">
      <x:c r="A431" s="57">
        <x:v>9</x:v>
      </x:c>
      <x:c r="C431" s="115">
        <x:v>5</x:v>
      </x:c>
      <x:c r="D431" s="21" t="s">
        <x:v>24</x:v>
      </x:c>
      <x:c r="E431" s="209" t="s">
        <x:v>23</x:v>
      </x:c>
      <x:c r="F431"/>
      <x:c r="G431" s="57">
        <x:v>972</x:v>
      </x:c>
      <x:c r="J431" s="57"/>
      <x:c r="K431" s="57"/>
      <x:c r="L431" s="57"/>
      <x:c r="M431" s="57"/>
      <x:c r="N431" s="56">
        <x:v>972</x:v>
      </x:c>
    </x:row>
    <x:row r="432" spans="1:16">
      <x:c r="A432" s="57">
        <x:v>10</x:v>
      </x:c>
      <x:c r="C432" s="115">
        <x:v>5</x:v>
      </x:c>
      <x:c r="D432" s="21" t="s">
        <x:v>1431</x:v>
      </x:c>
      <x:c r="E432" s="209" t="s">
        <x:v>23</x:v>
      </x:c>
      <x:c r="F432"/>
      <x:c r="G432" s="57">
        <x:v>0</x:v>
      </x:c>
      <x:c r="J432" s="57"/>
      <x:c r="K432" s="57"/>
      <x:c r="L432" s="57"/>
      <x:c r="M432" s="57"/>
      <x:c r="N432" s="56">
        <x:v>0</x:v>
      </x:c>
    </x:row>
    <x:row r="433" spans="1:14">
      <x:c r="A433" s="57">
        <x:v>11</x:v>
      </x:c>
      <x:c r="C433" s="115">
        <x:v>5</x:v>
      </x:c>
      <x:c r="D433" s="21" t="s">
        <x:v>25</x:v>
      </x:c>
      <x:c r="E433" s="209" t="s">
        <x:v>26</x:v>
      </x:c>
      <x:c r="F433"/>
      <x:c r="G433" s="57">
        <x:v>0</x:v>
      </x:c>
      <x:c r="J433" s="57"/>
      <x:c r="K433" s="57"/>
      <x:c r="L433" s="57"/>
      <x:c r="M433" s="57"/>
      <x:c r="N433" s="56">
        <x:v>0</x:v>
      </x:c>
    </x:row>
    <x:row r="434" spans="1:14">
      <x:c r="A434" s="57">
        <x:v>12</x:v>
      </x:c>
      <x:c r="C434" s="115">
        <x:v>5</x:v>
      </x:c>
      <x:c r="D434" s="21" t="s">
        <x:v>27</x:v>
      </x:c>
      <x:c r="E434" s="209" t="s">
        <x:v>26</x:v>
      </x:c>
      <x:c r="F434"/>
      <x:c r="G434" s="57">
        <x:v>21</x:v>
      </x:c>
      <x:c r="J434" s="57"/>
      <x:c r="K434" s="57"/>
      <x:c r="L434" s="57"/>
      <x:c r="M434" s="57"/>
      <x:c r="N434" s="56">
        <x:v>21</x:v>
      </x:c>
    </x:row>
    <x:row r="435" spans="1:14">
      <x:c r="A435" s="57">
        <x:v>13</x:v>
      </x:c>
      <x:c r="C435" s="115">
        <x:v>5</x:v>
      </x:c>
      <x:c r="D435" s="21" t="s">
        <x:v>28</x:v>
      </x:c>
      <x:c r="E435" s="209" t="s">
        <x:v>29</x:v>
      </x:c>
      <x:c r="F435"/>
      <x:c r="G435" s="57">
        <x:v>0</x:v>
      </x:c>
      <x:c r="J435" s="57"/>
      <x:c r="K435" s="57"/>
      <x:c r="L435" s="57"/>
      <x:c r="M435" s="57"/>
      <x:c r="N435" s="56">
        <x:v>0</x:v>
      </x:c>
    </x:row>
    <x:row r="436" spans="1:14">
      <x:c r="A436" s="57">
        <x:v>14</x:v>
      </x:c>
      <x:c r="C436" s="115">
        <x:v>5</x:v>
      </x:c>
      <x:c r="D436" s="21" t="s">
        <x:v>30</x:v>
      </x:c>
      <x:c r="E436" s="209" t="s">
        <x:v>29</x:v>
      </x:c>
      <x:c r="F436"/>
      <x:c r="G436" s="57">
        <x:v>1296</x:v>
      </x:c>
      <x:c r="J436" s="57"/>
      <x:c r="K436" s="57"/>
      <x:c r="L436" s="57"/>
      <x:c r="M436" s="57"/>
      <x:c r="N436" s="56">
        <x:v>1296</x:v>
      </x:c>
    </x:row>
    <x:row r="437" spans="1:14">
      <x:c r="A437" s="57">
        <x:v>15</x:v>
      </x:c>
      <x:c r="C437" s="115">
        <x:v>5</x:v>
      </x:c>
      <x:c r="D437" s="21" t="s">
        <x:v>1432</x:v>
      </x:c>
      <x:c r="E437" s="209" t="s">
        <x:v>29</x:v>
      </x:c>
      <x:c r="F437"/>
      <x:c r="G437" s="57">
        <x:v>0</x:v>
      </x:c>
      <x:c r="J437" s="57"/>
      <x:c r="K437" s="57"/>
      <x:c r="L437" s="57"/>
      <x:c r="M437" s="57"/>
      <x:c r="N437" s="56">
        <x:v>0</x:v>
      </x:c>
    </x:row>
    <x:row r="438" spans="1:14">
      <x:c r="A438" s="57">
        <x:v>16</x:v>
      </x:c>
      <x:c r="C438" s="115">
        <x:v>5</x:v>
      </x:c>
      <x:c r="D438" s="21" t="s">
        <x:v>31</x:v>
      </x:c>
      <x:c r="E438" s="209" t="s">
        <x:v>32</x:v>
      </x:c>
      <x:c r="F438"/>
      <x:c r="G438" s="57">
        <x:v>0</x:v>
      </x:c>
      <x:c r="J438" s="57"/>
      <x:c r="K438" s="57"/>
      <x:c r="L438" s="57"/>
      <x:c r="M438" s="57"/>
      <x:c r="N438" s="56">
        <x:v>0</x:v>
      </x:c>
    </x:row>
    <x:row r="439" spans="1:14">
      <x:c r="A439" s="57">
        <x:v>17</x:v>
      </x:c>
      <x:c r="C439" s="115">
        <x:v>5</x:v>
      </x:c>
      <x:c r="D439" s="21" t="s">
        <x:v>33</x:v>
      </x:c>
      <x:c r="E439" s="209" t="s">
        <x:v>34</x:v>
      </x:c>
      <x:c r="F439"/>
      <x:c r="G439" s="57">
        <x:v>0</x:v>
      </x:c>
      <x:c r="J439" s="57"/>
      <x:c r="K439" s="57"/>
      <x:c r="L439" s="57"/>
      <x:c r="M439" s="57"/>
      <x:c r="N439" s="56">
        <x:v>0</x:v>
      </x:c>
    </x:row>
    <x:row r="440" spans="1:14">
      <x:c r="A440" s="57">
        <x:v>18</x:v>
      </x:c>
      <x:c r="C440" s="115">
        <x:v>5</x:v>
      </x:c>
      <x:c r="D440" s="21" t="s">
        <x:v>35</x:v>
      </x:c>
      <x:c r="E440" s="209" t="s">
        <x:v>34</x:v>
      </x:c>
      <x:c r="F440"/>
      <x:c r="G440" s="57">
        <x:v>21</x:v>
      </x:c>
      <x:c r="J440" s="57"/>
      <x:c r="K440" s="57"/>
      <x:c r="L440" s="57"/>
      <x:c r="M440" s="57"/>
      <x:c r="N440" s="56">
        <x:v>21</x:v>
      </x:c>
    </x:row>
    <x:row r="441" spans="1:14">
      <x:c r="A441" s="57">
        <x:v>19</x:v>
      </x:c>
      <x:c r="C441" s="115">
        <x:v>5</x:v>
      </x:c>
      <x:c r="D441" s="21" t="s">
        <x:v>36</x:v>
      </x:c>
      <x:c r="E441" s="209" t="s">
        <x:v>37</x:v>
      </x:c>
      <x:c r="F441"/>
      <x:c r="G441" s="57">
        <x:v>0</x:v>
      </x:c>
      <x:c r="J441" s="57"/>
      <x:c r="K441" s="57"/>
      <x:c r="L441" s="57"/>
      <x:c r="M441" s="57"/>
      <x:c r="N441" s="56">
        <x:v>0</x:v>
      </x:c>
    </x:row>
    <x:row r="442" spans="1:14">
      <x:c r="A442" s="57">
        <x:v>20</x:v>
      </x:c>
      <x:c r="C442" s="115">
        <x:v>5</x:v>
      </x:c>
      <x:c r="D442" s="21" t="s">
        <x:v>38</x:v>
      </x:c>
      <x:c r="E442" s="209" t="s">
        <x:v>37</x:v>
      </x:c>
      <x:c r="F442"/>
      <x:c r="G442" s="57">
        <x:v>576</x:v>
      </x:c>
      <x:c r="J442" s="57"/>
      <x:c r="K442" s="57"/>
      <x:c r="L442" s="57"/>
      <x:c r="M442" s="57"/>
      <x:c r="N442" s="56">
        <x:v>576</x:v>
      </x:c>
    </x:row>
    <x:row r="443" spans="1:14">
      <x:c r="A443" s="57">
        <x:v>21</x:v>
      </x:c>
      <x:c r="C443" s="115">
        <x:v>5</x:v>
      </x:c>
      <x:c r="D443" s="21" t="s">
        <x:v>1433</x:v>
      </x:c>
      <x:c r="E443" s="209" t="s">
        <x:v>37</x:v>
      </x:c>
      <x:c r="F443"/>
      <x:c r="G443" s="57">
        <x:v>0</x:v>
      </x:c>
      <x:c r="J443" s="57"/>
      <x:c r="K443" s="57"/>
      <x:c r="L443" s="57"/>
      <x:c r="M443" s="57"/>
      <x:c r="N443" s="56">
        <x:v>0</x:v>
      </x:c>
    </x:row>
    <x:row r="444" spans="1:14">
      <x:c r="A444" s="57">
        <x:v>22</x:v>
      </x:c>
      <x:c r="C444" s="115">
        <x:v>5</x:v>
      </x:c>
      <x:c r="D444" s="21" t="s">
        <x:v>39</x:v>
      </x:c>
      <x:c r="E444" s="209" t="s">
        <x:v>40</x:v>
      </x:c>
      <x:c r="F444"/>
      <x:c r="G444" s="57">
        <x:v>0</x:v>
      </x:c>
      <x:c r="J444" s="57"/>
      <x:c r="K444" s="57"/>
      <x:c r="L444" s="57"/>
      <x:c r="M444" s="57"/>
      <x:c r="N444" s="56">
        <x:v>0</x:v>
      </x:c>
    </x:row>
    <x:row r="445" spans="1:14">
      <x:c r="A445" s="57">
        <x:v>23</x:v>
      </x:c>
      <x:c r="C445" s="115">
        <x:v>5</x:v>
      </x:c>
      <x:c r="D445" s="21" t="s">
        <x:v>41</x:v>
      </x:c>
      <x:c r="E445" s="209" t="s">
        <x:v>40</x:v>
      </x:c>
      <x:c r="F445"/>
      <x:c r="G445" s="57">
        <x:v>88</x:v>
      </x:c>
      <x:c r="J445" s="57"/>
      <x:c r="K445" s="57"/>
      <x:c r="L445" s="57"/>
      <x:c r="M445" s="57"/>
      <x:c r="N445" s="56">
        <x:v>88</x:v>
      </x:c>
    </x:row>
    <x:row r="446" spans="1:14">
      <x:c r="A446" s="57">
        <x:v>24</x:v>
      </x:c>
      <x:c r="C446" s="115">
        <x:v>5</x:v>
      </x:c>
      <x:c r="D446" s="21" t="s">
        <x:v>42</x:v>
      </x:c>
      <x:c r="E446" s="209" t="s">
        <x:v>43</x:v>
      </x:c>
      <x:c r="F446"/>
      <x:c r="G446" s="57">
        <x:v>0</x:v>
      </x:c>
      <x:c r="J446" s="57"/>
      <x:c r="K446" s="57"/>
      <x:c r="L446" s="57"/>
      <x:c r="M446" s="57"/>
      <x:c r="N446" s="56">
        <x:v>0</x:v>
      </x:c>
    </x:row>
    <x:row r="447" spans="1:14">
      <x:c r="A447" s="57">
        <x:v>25</x:v>
      </x:c>
      <x:c r="C447" s="115">
        <x:v>5</x:v>
      </x:c>
      <x:c r="D447" s="21" t="s">
        <x:v>44</x:v>
      </x:c>
      <x:c r="E447" s="209" t="s">
        <x:v>45</x:v>
      </x:c>
      <x:c r="F447"/>
      <x:c r="G447" s="57">
        <x:v>0</x:v>
      </x:c>
      <x:c r="J447" s="57"/>
      <x:c r="K447" s="57"/>
      <x:c r="L447" s="57"/>
      <x:c r="M447" s="57"/>
      <x:c r="N447" s="56">
        <x:v>0</x:v>
      </x:c>
    </x:row>
    <x:row r="448" spans="1:14">
      <x:c r="A448" s="57">
        <x:v>26</x:v>
      </x:c>
      <x:c r="C448" s="115">
        <x:v>5</x:v>
      </x:c>
      <x:c r="D448" s="21" t="s">
        <x:v>46</x:v>
      </x:c>
      <x:c r="E448" s="209" t="s">
        <x:v>45</x:v>
      </x:c>
      <x:c r="F448"/>
      <x:c r="G448" s="57">
        <x:v>21</x:v>
      </x:c>
      <x:c r="J448" s="57"/>
      <x:c r="K448" s="57"/>
      <x:c r="L448" s="57"/>
      <x:c r="M448" s="57"/>
      <x:c r="N448" s="56">
        <x:v>21</x:v>
      </x:c>
    </x:row>
    <x:row r="449" spans="1:14">
      <x:c r="A449" s="57">
        <x:v>27</x:v>
      </x:c>
      <x:c r="C449" s="115">
        <x:v>5</x:v>
      </x:c>
      <x:c r="D449" s="21" t="s">
        <x:v>47</x:v>
      </x:c>
      <x:c r="E449" s="209" t="s">
        <x:v>48</x:v>
      </x:c>
      <x:c r="F449"/>
      <x:c r="G449" s="57">
        <x:v>0</x:v>
      </x:c>
      <x:c r="J449" s="57"/>
      <x:c r="K449" s="57"/>
      <x:c r="L449" s="57"/>
      <x:c r="M449" s="57"/>
      <x:c r="N449" s="56">
        <x:v>0</x:v>
      </x:c>
    </x:row>
    <x:row r="450" spans="1:14">
      <x:c r="A450" s="57">
        <x:v>28</x:v>
      </x:c>
      <x:c r="C450" s="115">
        <x:v>5</x:v>
      </x:c>
      <x:c r="D450" s="21" t="s">
        <x:v>49</x:v>
      </x:c>
      <x:c r="E450" s="209" t="s">
        <x:v>48</x:v>
      </x:c>
      <x:c r="F450"/>
      <x:c r="G450" s="57">
        <x:v>21</x:v>
      </x:c>
      <x:c r="J450" s="57"/>
      <x:c r="K450" s="57"/>
      <x:c r="L450" s="57"/>
      <x:c r="M450" s="57"/>
      <x:c r="N450" s="56">
        <x:v>21</x:v>
      </x:c>
    </x:row>
    <x:row r="451" spans="1:14">
      <x:c r="A451" s="57">
        <x:v>29</x:v>
      </x:c>
      <x:c r="C451" s="115">
        <x:v>5</x:v>
      </x:c>
      <x:c r="D451" s="21" t="s">
        <x:v>50</x:v>
      </x:c>
      <x:c r="E451" s="209" t="s">
        <x:v>51</x:v>
      </x:c>
      <x:c r="F451"/>
      <x:c r="G451" s="57">
        <x:v>1472</x:v>
      </x:c>
      <x:c r="J451" s="57"/>
      <x:c r="K451" s="57"/>
      <x:c r="L451" s="57"/>
      <x:c r="M451" s="57"/>
      <x:c r="N451" s="56">
        <x:v>1472</x:v>
      </x:c>
    </x:row>
    <x:row r="452" spans="1:14">
      <x:c r="A452" s="57">
        <x:v>30</x:v>
      </x:c>
      <x:c r="C452" s="115">
        <x:v>5</x:v>
      </x:c>
      <x:c r="D452" s="21" t="s">
        <x:v>52</x:v>
      </x:c>
      <x:c r="E452" s="209" t="s">
        <x:v>53</x:v>
      </x:c>
      <x:c r="F452"/>
      <x:c r="G452" s="57">
        <x:v>0</x:v>
      </x:c>
      <x:c r="J452" s="57"/>
      <x:c r="K452" s="57"/>
      <x:c r="L452" s="57"/>
      <x:c r="M452" s="57"/>
      <x:c r="N452" s="56">
        <x:v>0</x:v>
      </x:c>
    </x:row>
    <x:row r="453" spans="1:14">
      <x:c r="A453" s="57">
        <x:v>31</x:v>
      </x:c>
      <x:c r="C453" s="115">
        <x:v>5</x:v>
      </x:c>
      <x:c r="D453" s="21" t="s">
        <x:v>54</x:v>
      </x:c>
      <x:c r="E453" s="209" t="s">
        <x:v>53</x:v>
      </x:c>
      <x:c r="F453"/>
      <x:c r="G453" s="57">
        <x:v>0</x:v>
      </x:c>
      <x:c r="J453" s="57"/>
      <x:c r="K453" s="57"/>
      <x:c r="L453" s="57"/>
      <x:c r="M453" s="57"/>
      <x:c r="N453" s="56">
        <x:v>0</x:v>
      </x:c>
    </x:row>
    <x:row r="454" spans="1:14">
      <x:c r="A454" s="57">
        <x:v>32</x:v>
      </x:c>
      <x:c r="C454" s="115">
        <x:v>5</x:v>
      </x:c>
      <x:c r="D454" s="21" t="s">
        <x:v>55</x:v>
      </x:c>
      <x:c r="E454" s="209" t="s">
        <x:v>53</x:v>
      </x:c>
      <x:c r="F454"/>
      <x:c r="G454" s="57">
        <x:v>0</x:v>
      </x:c>
      <x:c r="J454" s="57"/>
      <x:c r="K454" s="57"/>
      <x:c r="L454" s="57"/>
      <x:c r="M454" s="57"/>
      <x:c r="N454" s="56">
        <x:v>0</x:v>
      </x:c>
    </x:row>
    <x:row r="455" spans="1:14">
      <x:c r="A455" s="57">
        <x:v>33</x:v>
      </x:c>
      <x:c r="C455" s="115">
        <x:v>5</x:v>
      </x:c>
      <x:c r="D455" s="21" t="s">
        <x:v>56</x:v>
      </x:c>
      <x:c r="E455" s="209" t="s">
        <x:v>53</x:v>
      </x:c>
      <x:c r="F455"/>
      <x:c r="G455" s="57">
        <x:v>21</x:v>
      </x:c>
      <x:c r="J455" s="57"/>
      <x:c r="K455" s="57"/>
      <x:c r="L455" s="57"/>
      <x:c r="M455" s="57"/>
      <x:c r="N455" s="56">
        <x:v>21</x:v>
      </x:c>
    </x:row>
    <x:row r="456" spans="1:14">
      <x:c r="A456" s="57">
        <x:v>34</x:v>
      </x:c>
      <x:c r="C456" s="115">
        <x:v>5</x:v>
      </x:c>
      <x:c r="D456" s="21" t="s">
        <x:v>57</x:v>
      </x:c>
      <x:c r="E456" s="209" t="s">
        <x:v>59</x:v>
      </x:c>
      <x:c r="F456"/>
      <x:c r="G456" s="57">
        <x:v>7</x:v>
      </x:c>
      <x:c r="J456" s="57"/>
      <x:c r="K456" s="57"/>
      <x:c r="L456" s="57"/>
      <x:c r="M456" s="57">
        <x:v>720</x:v>
      </x:c>
      <x:c r="N456" s="56">
        <x:v>727</x:v>
      </x:c>
    </x:row>
    <x:row r="457" spans="1:14">
      <x:c r="A457" s="57">
        <x:v>35</x:v>
      </x:c>
      <x:c r="C457" s="115">
        <x:v>5</x:v>
      </x:c>
      <x:c r="D457" s="21" t="s">
        <x:v>60</x:v>
      </x:c>
      <x:c r="E457" s="209" t="s">
        <x:v>61</x:v>
      </x:c>
      <x:c r="F457"/>
      <x:c r="G457" s="57">
        <x:v>7</x:v>
      </x:c>
      <x:c r="J457" s="57"/>
      <x:c r="K457" s="57"/>
      <x:c r="L457" s="57"/>
      <x:c r="M457" s="57">
        <x:v>1800</x:v>
      </x:c>
      <x:c r="N457" s="56">
        <x:v>1807</x:v>
      </x:c>
    </x:row>
    <x:row r="458" spans="1:14">
      <x:c r="A458" s="57">
        <x:v>36</x:v>
      </x:c>
      <x:c r="C458" s="115">
        <x:v>5</x:v>
      </x:c>
      <x:c r="D458" s="21" t="s">
        <x:v>62</x:v>
      </x:c>
      <x:c r="E458" s="209" t="s">
        <x:v>63</x:v>
      </x:c>
      <x:c r="F458"/>
      <x:c r="G458" s="57">
        <x:v>5</x:v>
      </x:c>
      <x:c r="J458" s="57"/>
      <x:c r="K458" s="57"/>
      <x:c r="L458" s="57"/>
      <x:c r="M458" s="57">
        <x:v>720</x:v>
      </x:c>
      <x:c r="N458" s="56">
        <x:v>725</x:v>
      </x:c>
    </x:row>
    <x:row r="459" spans="1:14">
      <x:c r="A459" s="57">
        <x:v>37</x:v>
      </x:c>
      <x:c r="C459" s="115">
        <x:v>5</x:v>
      </x:c>
      <x:c r="D459" s="21" t="s">
        <x:v>64</x:v>
      </x:c>
      <x:c r="E459" s="209" t="s">
        <x:v>65</x:v>
      </x:c>
      <x:c r="F459"/>
      <x:c r="G459" s="57">
        <x:v>5</x:v>
      </x:c>
      <x:c r="J459" s="57"/>
      <x:c r="K459" s="57"/>
      <x:c r="L459" s="57"/>
      <x:c r="M459" s="57">
        <x:v>720</x:v>
      </x:c>
      <x:c r="N459" s="56">
        <x:v>725</x:v>
      </x:c>
    </x:row>
    <x:row r="460" spans="1:14">
      <x:c r="A460" s="57">
        <x:v>38</x:v>
      </x:c>
      <x:c r="C460" s="115">
        <x:v>5</x:v>
      </x:c>
      <x:c r="D460" s="21" t="s">
        <x:v>66</x:v>
      </x:c>
      <x:c r="E460" s="209" t="s">
        <x:v>67</x:v>
      </x:c>
      <x:c r="F460"/>
      <x:c r="G460" s="57">
        <x:v>7</x:v>
      </x:c>
      <x:c r="J460" s="57"/>
      <x:c r="K460" s="57"/>
      <x:c r="L460" s="57"/>
      <x:c r="M460" s="57">
        <x:v>1440</x:v>
      </x:c>
      <x:c r="N460" s="56">
        <x:v>1447</x:v>
      </x:c>
    </x:row>
    <x:row r="461" spans="1:14">
      <x:c r="A461" s="57">
        <x:v>39</x:v>
      </x:c>
      <x:c r="C461" s="115">
        <x:v>5</x:v>
      </x:c>
      <x:c r="D461" s="21" t="s">
        <x:v>68</x:v>
      </x:c>
      <x:c r="E461" s="209" t="s">
        <x:v>69</x:v>
      </x:c>
      <x:c r="F461"/>
      <x:c r="G461" s="57">
        <x:v>7</x:v>
      </x:c>
      <x:c r="J461" s="57"/>
      <x:c r="K461" s="57"/>
      <x:c r="L461" s="57"/>
      <x:c r="M461" s="57">
        <x:v>720</x:v>
      </x:c>
      <x:c r="N461" s="56">
        <x:v>727</x:v>
      </x:c>
    </x:row>
    <x:row r="462" spans="1:14">
      <x:c r="A462" s="57">
        <x:v>40</x:v>
      </x:c>
      <x:c r="C462" s="115">
        <x:v>5</x:v>
      </x:c>
      <x:c r="D462" s="21" t="s">
        <x:v>70</x:v>
      </x:c>
      <x:c r="E462" s="209" t="s">
        <x:v>71</x:v>
      </x:c>
      <x:c r="F462"/>
      <x:c r="G462" s="57">
        <x:v>0</x:v>
      </x:c>
      <x:c r="J462" s="57"/>
      <x:c r="K462" s="57"/>
      <x:c r="L462" s="57"/>
      <x:c r="M462" s="57">
        <x:v>0</x:v>
      </x:c>
      <x:c r="N462" s="56">
        <x:v>0</x:v>
      </x:c>
    </x:row>
    <x:row r="463" spans="1:14">
      <x:c r="A463" s="57">
        <x:v>41</x:v>
      </x:c>
      <x:c r="C463" s="115">
        <x:v>5</x:v>
      </x:c>
      <x:c r="D463" s="21" t="s">
        <x:v>92</x:v>
      </x:c>
      <x:c r="E463" s="209" t="s">
        <x:v>71</x:v>
      </x:c>
      <x:c r="F463"/>
      <x:c r="G463" s="57">
        <x:v>0</x:v>
      </x:c>
      <x:c r="J463" s="57"/>
      <x:c r="K463" s="57"/>
      <x:c r="L463" s="57"/>
      <x:c r="M463" s="57">
        <x:v>720</x:v>
      </x:c>
      <x:c r="N463" s="56">
        <x:v>720</x:v>
      </x:c>
    </x:row>
    <x:row r="464" spans="1:14">
      <x:c r="A464" s="57">
        <x:v>42</x:v>
      </x:c>
      <x:c r="C464" s="115">
        <x:v>5</x:v>
      </x:c>
      <x:c r="D464" s="21" t="s">
        <x:v>72</x:v>
      </x:c>
      <x:c r="E464" s="209" t="s">
        <x:v>73</x:v>
      </x:c>
      <x:c r="F464"/>
      <x:c r="G464" s="57">
        <x:v>0</x:v>
      </x:c>
      <x:c r="J464" s="57"/>
      <x:c r="K464" s="57"/>
      <x:c r="L464" s="57"/>
      <x:c r="M464" s="57">
        <x:v>0</x:v>
      </x:c>
      <x:c r="N464" s="56">
        <x:v>0</x:v>
      </x:c>
    </x:row>
    <x:row r="465" spans="1:14">
      <x:c r="A465" s="57">
        <x:v>43</x:v>
      </x:c>
      <x:c r="C465" s="115">
        <x:v>5</x:v>
      </x:c>
      <x:c r="D465" s="21" t="s">
        <x:v>93</x:v>
      </x:c>
      <x:c r="E465" s="209" t="s">
        <x:v>73</x:v>
      </x:c>
      <x:c r="F465"/>
      <x:c r="G465" s="57">
        <x:v>0</x:v>
      </x:c>
      <x:c r="J465" s="57"/>
      <x:c r="K465" s="57"/>
      <x:c r="L465" s="57"/>
      <x:c r="M465" s="57">
        <x:v>720</x:v>
      </x:c>
      <x:c r="N465" s="56">
        <x:v>720</x:v>
      </x:c>
    </x:row>
    <x:row r="466" spans="1:14">
      <x:c r="A466" s="57">
        <x:v>44</x:v>
      </x:c>
      <x:c r="C466" s="115">
        <x:v>5</x:v>
      </x:c>
      <x:c r="D466" s="21" t="s">
        <x:v>74</x:v>
      </x:c>
      <x:c r="E466" s="209" t="s">
        <x:v>10</x:v>
      </x:c>
      <x:c r="F466"/>
      <x:c r="G466" s="57">
        <x:v>0</x:v>
      </x:c>
      <x:c r="J466" s="57"/>
      <x:c r="K466" s="57"/>
      <x:c r="L466" s="57"/>
      <x:c r="M466" s="57"/>
      <x:c r="N466" s="56"/>
    </x:row>
    <x:row r="467" spans="1:14">
      <x:c r="A467" s="57">
        <x:v>45</x:v>
      </x:c>
      <x:c r="C467" s="115">
        <x:v>5</x:v>
      </x:c>
      <x:c r="D467" s="21" t="s">
        <x:v>76</x:v>
      </x:c>
      <x:c r="E467" s="209" t="s">
        <x:v>10</x:v>
      </x:c>
      <x:c r="F467"/>
      <x:c r="G467" s="57">
        <x:v>95</x:v>
      </x:c>
      <x:c r="J467" s="57"/>
      <x:c r="K467" s="57"/>
      <x:c r="L467" s="57"/>
      <x:c r="M467" s="57"/>
      <x:c r="N467" s="56">
        <x:v>95</x:v>
      </x:c>
    </x:row>
    <x:row r="468" spans="1:14">
      <x:c r="A468" s="57">
        <x:v>46</x:v>
      </x:c>
      <x:c r="C468" s="115">
        <x:v>5</x:v>
      </x:c>
      <x:c r="D468" s="21" t="s">
        <x:v>77</x:v>
      </x:c>
      <x:c r="E468" s="209" t="s">
        <x:v>78</x:v>
      </x:c>
      <x:c r="F468"/>
      <x:c r="G468" s="57">
        <x:v>0</x:v>
      </x:c>
      <x:c r="J468" s="57"/>
      <x:c r="K468" s="57"/>
      <x:c r="L468" s="57"/>
      <x:c r="M468" s="57"/>
      <x:c r="N468" s="56">
        <x:v>0</x:v>
      </x:c>
    </x:row>
    <x:row r="469" spans="1:14">
      <x:c r="A469" s="57">
        <x:v>47</x:v>
      </x:c>
      <x:c r="C469" s="115">
        <x:v>5</x:v>
      </x:c>
      <x:c r="D469" s="21" t="s">
        <x:v>79</x:v>
      </x:c>
      <x:c r="E469" s="209" t="s">
        <x:v>78</x:v>
      </x:c>
      <x:c r="F469"/>
      <x:c r="G469" s="57">
        <x:v>61</x:v>
      </x:c>
      <x:c r="J469" s="57"/>
      <x:c r="K469" s="57"/>
      <x:c r="L469" s="57"/>
      <x:c r="M469" s="57"/>
      <x:c r="N469" s="56">
        <x:v>61</x:v>
      </x:c>
    </x:row>
    <x:row r="470" spans="1:14">
      <x:c r="A470" s="57">
        <x:v>48</x:v>
      </x:c>
      <x:c r="C470" s="115">
        <x:v>5</x:v>
      </x:c>
      <x:c r="D470" s="21" t="s">
        <x:v>80</x:v>
      </x:c>
      <x:c r="E470" s="209" t="s">
        <x:v>81</x:v>
      </x:c>
      <x:c r="F470"/>
      <x:c r="G470" s="57">
        <x:v>0</x:v>
      </x:c>
      <x:c r="J470" s="57"/>
      <x:c r="K470" s="57"/>
      <x:c r="L470" s="57"/>
      <x:c r="M470" s="57"/>
      <x:c r="N470" s="56">
        <x:v>0</x:v>
      </x:c>
    </x:row>
    <x:row r="471" spans="1:14">
      <x:c r="A471" s="57">
        <x:v>49</x:v>
      </x:c>
      <x:c r="C471" s="115">
        <x:v>5</x:v>
      </x:c>
      <x:c r="D471" s="21" t="s">
        <x:v>82</x:v>
      </x:c>
      <x:c r="E471" s="209" t="s">
        <x:v>81</x:v>
      </x:c>
      <x:c r="F471"/>
      <x:c r="G471" s="57">
        <x:v>61</x:v>
      </x:c>
      <x:c r="J471" s="57"/>
      <x:c r="K471" s="57"/>
      <x:c r="L471" s="57"/>
      <x:c r="M471" s="57"/>
      <x:c r="N471" s="56">
        <x:v>61</x:v>
      </x:c>
    </x:row>
    <x:row r="472" spans="1:14">
      <x:c r="A472" s="57">
        <x:v>50</x:v>
      </x:c>
      <x:c r="C472" s="115">
        <x:v>5</x:v>
      </x:c>
      <x:c r="D472" s="21" t="s">
        <x:v>1441</x:v>
      </x:c>
      <x:c r="E472" s="209" t="s">
        <x:v>1420</x:v>
      </x:c>
      <x:c r="F472"/>
      <x:c r="G472" s="57">
        <x:v>0</x:v>
      </x:c>
      <x:c r="J472" s="57"/>
      <x:c r="K472" s="57"/>
      <x:c r="L472" s="57"/>
      <x:c r="M472" s="57">
        <x:v>5</x:v>
      </x:c>
      <x:c r="N472" s="56">
        <x:v>5</x:v>
      </x:c>
    </x:row>
    <x:row r="473" spans="1:14">
      <x:c r="A473" s="57">
        <x:v>51</x:v>
      </x:c>
      <x:c r="C473" s="115">
        <x:v>5</x:v>
      </x:c>
      <x:c r="D473" s="21" t="s">
        <x:v>1442</x:v>
      </x:c>
      <x:c r="E473" s="209" t="s">
        <x:v>1420</x:v>
      </x:c>
      <x:c r="F473"/>
      <x:c r="G473" s="57">
        <x:v>0</x:v>
      </x:c>
      <x:c r="J473" s="57"/>
      <x:c r="K473" s="57"/>
      <x:c r="L473" s="57"/>
      <x:c r="M473" s="57">
        <x:v>5</x:v>
      </x:c>
      <x:c r="N473" s="56">
        <x:v>5</x:v>
      </x:c>
    </x:row>
    <x:row r="474" spans="1:14">
      <x:c r="A474" s="57">
        <x:v>52</x:v>
      </x:c>
      <x:c r="C474" s="115">
        <x:v>5</x:v>
      </x:c>
      <x:c r="D474" s="21" t="s">
        <x:v>1443</x:v>
      </x:c>
      <x:c r="E474" s="209" t="s">
        <x:v>1420</x:v>
      </x:c>
      <x:c r="F474"/>
      <x:c r="G474" s="57">
        <x:v>0</x:v>
      </x:c>
      <x:c r="J474" s="57"/>
      <x:c r="K474" s="57"/>
      <x:c r="L474" s="57"/>
      <x:c r="M474" s="57">
        <x:v>10</x:v>
      </x:c>
      <x:c r="N474" s="56">
        <x:v>10</x:v>
      </x:c>
    </x:row>
    <x:row r="475" spans="1:14">
      <x:c r="A475" s="57">
        <x:v>53</x:v>
      </x:c>
      <x:c r="C475" s="115">
        <x:v>5</x:v>
      </x:c>
      <x:c r="D475" s="21" t="s">
        <x:v>1444</x:v>
      </x:c>
      <x:c r="E475" s="209" t="s">
        <x:v>1420</x:v>
      </x:c>
      <x:c r="F475"/>
      <x:c r="G475" s="57">
        <x:v>0</x:v>
      </x:c>
      <x:c r="J475" s="57"/>
      <x:c r="K475" s="57"/>
      <x:c r="L475" s="57"/>
      <x:c r="M475" s="57">
        <x:v>5</x:v>
      </x:c>
      <x:c r="N475" s="56">
        <x:v>5</x:v>
      </x:c>
    </x:row>
    <x:row r="476" spans="1:14">
      <x:c r="A476" s="57">
        <x:v>54</x:v>
      </x:c>
      <x:c r="C476" s="115">
        <x:v>5</x:v>
      </x:c>
      <x:c r="D476" s="21" t="s">
        <x:v>1384</x:v>
      </x:c>
      <x:c r="E476" s="209" t="s">
        <x:v>1385</x:v>
      </x:c>
      <x:c r="F476"/>
      <x:c r="G476" s="57">
        <x:v>0</x:v>
      </x:c>
      <x:c r="J476" s="57"/>
      <x:c r="K476" s="57"/>
      <x:c r="L476" s="57"/>
      <x:c r="M476" s="57"/>
      <x:c r="N476" s="56">
        <x:v>0</x:v>
      </x:c>
    </x:row>
    <x:row r="477" spans="1:14">
      <x:c r="A477" s="57">
        <x:v>55</x:v>
      </x:c>
      <x:c r="C477" s="115">
        <x:v>5</x:v>
      </x:c>
      <x:c r="D477" s="21" t="s">
        <x:v>1382</x:v>
      </x:c>
      <x:c r="E477" s="209" t="s">
        <x:v>1383</x:v>
      </x:c>
      <x:c r="F477"/>
      <x:c r="G477" s="57">
        <x:v>0</x:v>
      </x:c>
      <x:c r="J477" s="57"/>
      <x:c r="K477" s="57"/>
      <x:c r="L477" s="57"/>
      <x:c r="M477" s="57"/>
      <x:c r="N477" s="56">
        <x:v>0</x:v>
      </x:c>
    </x:row>
    <x:row r="478" spans="1:14">
      <x:c r="A478" s="57">
        <x:v>56</x:v>
      </x:c>
      <x:c r="C478" s="115">
        <x:v>5</x:v>
      </x:c>
      <x:c r="D478" s="21" t="s">
        <x:v>83</x:v>
      </x:c>
      <x:c r="E478" s="209" t="s">
        <x:v>10</x:v>
      </x:c>
      <x:c r="F478"/>
      <x:c r="G478" s="57">
        <x:v>0</x:v>
      </x:c>
      <x:c r="J478" s="57"/>
      <x:c r="K478" s="57"/>
      <x:c r="L478" s="57"/>
      <x:c r="M478" s="57"/>
      <x:c r="N478" s="56">
        <x:v>0</x:v>
      </x:c>
    </x:row>
    <x:row r="479" spans="1:14">
      <x:c r="A479" s="57">
        <x:v>57</x:v>
      </x:c>
      <x:c r="C479" s="115">
        <x:v>5</x:v>
      </x:c>
      <x:c r="D479" s="21" t="s">
        <x:v>94</x:v>
      </x:c>
      <x:c r="E479" s="209" t="s">
        <x:v>96</x:v>
      </x:c>
      <x:c r="F479"/>
      <x:c r="G479" s="57">
        <x:v>0</x:v>
      </x:c>
      <x:c r="J479" s="57"/>
      <x:c r="K479" s="57"/>
      <x:c r="L479" s="57"/>
      <x:c r="M479" s="57"/>
      <x:c r="N479" s="56">
        <x:v>0</x:v>
      </x:c>
    </x:row>
    <x:row r="480" spans="1:14">
      <x:c r="A480" s="57">
        <x:v>58</x:v>
      </x:c>
      <x:c r="C480" s="115">
        <x:v>5</x:v>
      </x:c>
      <x:c r="D480" s="468" t="s">
        <x:v>1403</x:v>
      </x:c>
      <x:c r="E480" s="469" t="s">
        <x:v>10</x:v>
      </x:c>
      <x:c r="F480" s="470"/>
      <x:c r="G480" s="471">
        <x:v>0</x:v>
      </x:c>
      <x:c r="H480" s="471"/>
      <x:c r="I480" s="471"/>
      <x:c r="J480" s="471"/>
      <x:c r="K480" s="471">
        <x:v>18</x:v>
      </x:c>
      <x:c r="L480" s="471"/>
      <x:c r="M480" s="471"/>
      <x:c r="N480" s="56">
        <x:v>18</x:v>
      </x:c>
    </x:row>
    <x:row r="481" spans="1:14">
      <x:c r="A481" s="57">
        <x:v>59</x:v>
      </x:c>
      <x:c r="C481" s="115">
        <x:v>5</x:v>
      </x:c>
      <x:c r="D481" s="468" t="s">
        <x:v>1438</x:v>
      </x:c>
      <x:c r="E481" s="469" t="s">
        <x:v>10</x:v>
      </x:c>
      <x:c r="F481" s="470"/>
      <x:c r="G481" s="471">
        <x:v>5</x:v>
      </x:c>
      <x:c r="H481" s="471"/>
      <x:c r="I481" s="471"/>
      <x:c r="J481" s="471"/>
      <x:c r="K481" s="470"/>
      <x:c r="L481" s="471"/>
      <x:c r="M481" s="471"/>
      <x:c r="N481" s="56">
        <x:v>5</x:v>
      </x:c>
    </x:row>
    <x:row r="482" spans="1:14">
      <x:c r="A482" s="57">
        <x:v>60</x:v>
      </x:c>
      <x:c r="C482" s="115">
        <x:v>5</x:v>
      </x:c>
      <x:c r="D482" s="465" t="s">
        <x:v>1425</x:v>
      </x:c>
      <x:c r="E482" s="466" t="s">
        <x:v>10</x:v>
      </x:c>
      <x:c r="F482" s="464"/>
      <x:c r="G482" s="467">
        <x:v>0</x:v>
      </x:c>
      <x:c r="H482" s="467"/>
      <x:c r="I482" s="467"/>
      <x:c r="J482" s="467"/>
      <x:c r="K482" s="467">
        <x:v>2</x:v>
      </x:c>
      <x:c r="L482" s="467"/>
      <x:c r="M482" s="467"/>
      <x:c r="N482" s="56">
        <x:v>2</x:v>
      </x:c>
    </x:row>
    <x:row r="483" spans="1:14">
      <x:c r="A483" s="57">
        <x:v>61</x:v>
      </x:c>
      <x:c r="C483" s="115">
        <x:v>5</x:v>
      </x:c>
      <x:c r="D483" s="465" t="s">
        <x:v>1436</x:v>
      </x:c>
      <x:c r="E483" s="466" t="s">
        <x:v>10</x:v>
      </x:c>
      <x:c r="F483" s="464"/>
      <x:c r="G483" s="467">
        <x:v>1</x:v>
      </x:c>
      <x:c r="H483" s="467"/>
      <x:c r="I483" s="467"/>
      <x:c r="J483" s="467"/>
      <x:c r="K483" s="464"/>
      <x:c r="L483" s="467"/>
      <x:c r="M483" s="467"/>
      <x:c r="N483" s="56">
        <x:v>1</x:v>
      </x:c>
    </x:row>
    <x:row r="484" spans="1:14">
      <x:c r="A484" s="57">
        <x:v>62</x:v>
      </x:c>
      <x:c r="C484" s="115">
        <x:v>5</x:v>
      </x:c>
      <x:c r="D484" s="21" t="s">
        <x:v>1409</x:v>
      </x:c>
      <x:c r="E484" s="209" t="s">
        <x:v>1420</x:v>
      </x:c>
      <x:c r="F484"/>
      <x:c r="G484" s="57">
        <x:v>0</x:v>
      </x:c>
      <x:c r="J484" s="57"/>
      <x:c r="K484" s="57"/>
      <x:c r="L484" s="57"/>
      <x:c r="M484" s="57">
        <x:v>16</x:v>
      </x:c>
      <x:c r="N484" s="56">
        <x:v>16</x:v>
      </x:c>
    </x:row>
    <x:row r="485" spans="1:14">
      <x:c r="A485" s="57">
        <x:v>63</x:v>
      </x:c>
      <x:c r="C485" s="115">
        <x:v>5</x:v>
      </x:c>
      <x:c r="D485" s="21" t="s">
        <x:v>1428</x:v>
      </x:c>
      <x:c r="E485" s="209" t="s">
        <x:v>1420</x:v>
      </x:c>
      <x:c r="F485"/>
      <x:c r="G485" s="57">
        <x:v>0</x:v>
      </x:c>
      <x:c r="J485" s="57"/>
      <x:c r="K485" s="57"/>
      <x:c r="L485" s="57"/>
      <x:c r="M485" s="57"/>
      <x:c r="N485" s="56">
        <x:v>0</x:v>
      </x:c>
    </x:row>
    <x:row r="486" spans="1:14">
      <x:c r="A486" s="57">
        <x:v>64</x:v>
      </x:c>
      <x:c r="C486" s="115">
        <x:v>5</x:v>
      </x:c>
      <x:c r="D486" s="21" t="s">
        <x:v>1410</x:v>
      </x:c>
      <x:c r="E486" s="209" t="s">
        <x:v>1420</x:v>
      </x:c>
      <x:c r="F486"/>
      <x:c r="G486" s="57">
        <x:v>0</x:v>
      </x:c>
      <x:c r="J486" s="57"/>
      <x:c r="K486" s="57"/>
      <x:c r="L486" s="57"/>
      <x:c r="M486" s="57">
        <x:v>24</x:v>
      </x:c>
      <x:c r="N486" s="56">
        <x:v>24</x:v>
      </x:c>
    </x:row>
    <x:row r="487" spans="1:14">
      <x:c r="A487" s="57">
        <x:v>65</x:v>
      </x:c>
      <x:c r="C487" s="115">
        <x:v>5</x:v>
      </x:c>
      <x:c r="D487" s="21" t="s">
        <x:v>1427</x:v>
      </x:c>
      <x:c r="E487" s="209" t="s">
        <x:v>1420</x:v>
      </x:c>
      <x:c r="F487"/>
      <x:c r="G487" s="57">
        <x:v>0</x:v>
      </x:c>
      <x:c r="J487" s="57"/>
      <x:c r="K487" s="57"/>
      <x:c r="L487" s="57"/>
      <x:c r="M487" s="57"/>
      <x:c r="N487" s="56">
        <x:v>0</x:v>
      </x:c>
    </x:row>
    <x:row r="488" spans="1:14">
      <x:c r="A488" s="57">
        <x:v>66</x:v>
      </x:c>
      <x:c r="C488" s="115">
        <x:v>5</x:v>
      </x:c>
      <x:c r="D488" s="21" t="s">
        <x:v>1411</x:v>
      </x:c>
      <x:c r="E488" s="209" t="s">
        <x:v>1420</x:v>
      </x:c>
      <x:c r="F488"/>
      <x:c r="G488" s="57">
        <x:v>0</x:v>
      </x:c>
      <x:c r="J488" s="57"/>
      <x:c r="K488" s="57"/>
      <x:c r="L488" s="57"/>
      <x:c r="M488" s="57">
        <x:v>8</x:v>
      </x:c>
      <x:c r="N488" s="56">
        <x:v>8</x:v>
      </x:c>
    </x:row>
    <x:row r="489" spans="1:14">
      <x:c r="A489" s="57">
        <x:v>67</x:v>
      </x:c>
      <x:c r="C489" s="115">
        <x:v>5</x:v>
      </x:c>
      <x:c r="D489" s="21" t="s">
        <x:v>1426</x:v>
      </x:c>
      <x:c r="E489" s="209" t="s">
        <x:v>1420</x:v>
      </x:c>
      <x:c r="F489"/>
      <x:c r="G489" s="57">
        <x:v>0</x:v>
      </x:c>
      <x:c r="J489" s="57"/>
      <x:c r="K489" s="57"/>
      <x:c r="L489" s="57"/>
      <x:c r="M489" s="57"/>
      <x:c r="N489" s="56">
        <x:v>0</x:v>
      </x:c>
    </x:row>
    <x:row r="490" spans="1:14">
      <x:c r="A490" s="57">
        <x:v>68</x:v>
      </x:c>
      <x:c r="C490" s="115">
        <x:v>5</x:v>
      </x:c>
      <x:c r="D490" s="21" t="s">
        <x:v>1405</x:v>
      </x:c>
      <x:c r="E490" s="209" t="s">
        <x:v>1420</x:v>
      </x:c>
      <x:c r="F490"/>
      <x:c r="G490" s="57">
        <x:v>0</x:v>
      </x:c>
      <x:c r="J490" s="57"/>
      <x:c r="K490" s="57"/>
      <x:c r="L490" s="57"/>
      <x:c r="M490" s="57">
        <x:v>8</x:v>
      </x:c>
      <x:c r="N490" s="56">
        <x:v>8</x:v>
      </x:c>
    </x:row>
    <x:row r="491" spans="1:14">
      <x:c r="A491" s="57">
        <x:v>69</x:v>
      </x:c>
      <x:c r="C491" s="115">
        <x:v>5</x:v>
      </x:c>
      <x:c r="D491" s="21" t="s">
        <x:v>1429</x:v>
      </x:c>
      <x:c r="E491" s="209" t="s">
        <x:v>1420</x:v>
      </x:c>
      <x:c r="F491"/>
      <x:c r="G491" s="57">
        <x:v>0</x:v>
      </x:c>
      <x:c r="J491" s="57"/>
      <x:c r="K491" s="57"/>
      <x:c r="L491" s="57"/>
      <x:c r="M491" s="57"/>
      <x:c r="N491" s="56">
        <x:v>0</x:v>
      </x:c>
    </x:row>
    <x:row r="492" spans="1:14">
      <x:c r="A492" s="57">
        <x:v>70</x:v>
      </x:c>
      <x:c r="C492" s="115">
        <x:v>5</x:v>
      </x:c>
      <x:c r="D492" s="21" t="s">
        <x:v>1406</x:v>
      </x:c>
      <x:c r="E492" s="209" t="s">
        <x:v>1420</x:v>
      </x:c>
      <x:c r="F492"/>
      <x:c r="G492" s="57">
        <x:v>0</x:v>
      </x:c>
      <x:c r="J492" s="57"/>
      <x:c r="K492" s="57"/>
      <x:c r="L492" s="57"/>
      <x:c r="M492" s="57">
        <x:v>8</x:v>
      </x:c>
      <x:c r="N492" s="56">
        <x:v>8</x:v>
      </x:c>
    </x:row>
    <x:row r="493" spans="1:14">
      <x:c r="A493" s="57">
        <x:v>71</x:v>
      </x:c>
      <x:c r="C493" s="115">
        <x:v>5</x:v>
      </x:c>
      <x:c r="D493" s="21" t="s">
        <x:v>1423</x:v>
      </x:c>
      <x:c r="E493" s="209" t="s">
        <x:v>1420</x:v>
      </x:c>
      <x:c r="F493"/>
      <x:c r="G493" s="57">
        <x:v>0</x:v>
      </x:c>
      <x:c r="J493" s="57"/>
      <x:c r="K493" s="57"/>
      <x:c r="L493" s="57"/>
      <x:c r="M493" s="57"/>
      <x:c r="N493" s="56">
        <x:v>0</x:v>
      </x:c>
    </x:row>
    <x:row r="494" spans="1:14">
      <x:c r="A494" s="57">
        <x:v>72</x:v>
      </x:c>
      <x:c r="C494" s="115">
        <x:v>5</x:v>
      </x:c>
      <x:c r="D494" s="21" t="s">
        <x:v>1407</x:v>
      </x:c>
      <x:c r="E494" s="209" t="s">
        <x:v>1420</x:v>
      </x:c>
      <x:c r="F494"/>
      <x:c r="G494" s="57">
        <x:v>0</x:v>
      </x:c>
      <x:c r="J494" s="57"/>
      <x:c r="K494" s="57"/>
      <x:c r="L494" s="57"/>
      <x:c r="M494" s="57">
        <x:v>8</x:v>
      </x:c>
      <x:c r="N494" s="56">
        <x:v>8</x:v>
      </x:c>
    </x:row>
    <x:row r="495" spans="1:14">
      <x:c r="A495" s="57">
        <x:v>73</x:v>
      </x:c>
      <x:c r="C495" s="115">
        <x:v>5</x:v>
      </x:c>
      <x:c r="D495" s="21" t="s">
        <x:v>1424</x:v>
      </x:c>
      <x:c r="E495" s="209" t="s">
        <x:v>1420</x:v>
      </x:c>
      <x:c r="F495"/>
      <x:c r="G495" s="57">
        <x:v>0</x:v>
      </x:c>
      <x:c r="J495" s="57"/>
      <x:c r="K495" s="57"/>
      <x:c r="L495" s="57"/>
      <x:c r="M495" s="57"/>
      <x:c r="N495" s="56">
        <x:v>0</x:v>
      </x:c>
    </x:row>
    <x:row r="496" spans="1:14">
      <x:c r="A496" s="57">
        <x:v>74</x:v>
      </x:c>
      <x:c r="C496" s="115">
        <x:v>5</x:v>
      </x:c>
      <x:c r="D496" s="21" t="s">
        <x:v>1408</x:v>
      </x:c>
      <x:c r="E496" s="209" t="s">
        <x:v>1420</x:v>
      </x:c>
      <x:c r="F496"/>
      <x:c r="G496" s="57">
        <x:v>0</x:v>
      </x:c>
      <x:c r="J496" s="57"/>
      <x:c r="K496" s="57"/>
      <x:c r="L496" s="57"/>
      <x:c r="M496" s="57">
        <x:v>8</x:v>
      </x:c>
      <x:c r="N496" s="56">
        <x:v>8</x:v>
      </x:c>
    </x:row>
    <x:row r="497" spans="1:14">
      <x:c r="A497" s="57">
        <x:v>75</x:v>
      </x:c>
      <x:c r="C497" s="115">
        <x:v>5</x:v>
      </x:c>
      <x:c r="D497" s="21" t="s">
        <x:v>1430</x:v>
      </x:c>
      <x:c r="E497" s="209" t="s">
        <x:v>1420</x:v>
      </x:c>
      <x:c r="F497"/>
      <x:c r="G497" s="57">
        <x:v>0</x:v>
      </x:c>
      <x:c r="J497" s="57"/>
      <x:c r="K497" s="57"/>
      <x:c r="L497" s="57"/>
      <x:c r="M497" s="57"/>
      <x:c r="N497" s="56">
        <x:v>0</x:v>
      </x:c>
    </x:row>
    <x:row r="498" spans="1:14">
      <x:c r="A498" s="57">
        <x:v>76</x:v>
      </x:c>
      <x:c r="C498" s="115">
        <x:v>5</x:v>
      </x:c>
      <x:c r="D498" s="21" t="s">
        <x:v>1439</x:v>
      </x:c>
      <x:c r="E498" s="209" t="s">
        <x:v>53</x:v>
      </x:c>
      <x:c r="F498"/>
      <x:c r="G498" s="57">
        <x:v>0</x:v>
      </x:c>
      <x:c r="J498" s="57"/>
      <x:c r="K498" s="57">
        <x:v>8</x:v>
      </x:c>
      <x:c r="L498" s="57"/>
      <x:c r="M498" s="57"/>
      <x:c r="N498" s="56">
        <x:v>8</x:v>
      </x:c>
    </x:row>
    <x:row r="499" spans="1:14">
      <x:c r="A499" s="57">
        <x:v>77</x:v>
      </x:c>
      <x:c r="C499" s="115">
        <x:v>5</x:v>
      </x:c>
      <x:c r="D499" s="21" t="s">
        <x:v>85</x:v>
      </x:c>
      <x:c r="E499" s="209" t="s">
        <x:v>87</x:v>
      </x:c>
      <x:c r="F499"/>
      <x:c r="G499" s="57">
        <x:v>0</x:v>
      </x:c>
      <x:c r="J499" s="57"/>
      <x:c r="K499" s="57"/>
      <x:c r="L499" s="57"/>
      <x:c r="M499" s="57"/>
      <x:c r="N499" s="56">
        <x:v>0</x:v>
      </x:c>
    </x:row>
    <x:row r="500" spans="1:14">
      <x:c r="A500" s="57">
        <x:v>78</x:v>
      </x:c>
      <x:c r="C500" s="115">
        <x:v>5</x:v>
      </x:c>
      <x:c r="D500" s="21" t="s">
        <x:v>88</x:v>
      </x:c>
      <x:c r="E500" s="209" t="s">
        <x:v>89</x:v>
      </x:c>
      <x:c r="F500"/>
      <x:c r="G500" s="57">
        <x:v>0</x:v>
      </x:c>
      <x:c r="J500" s="57"/>
      <x:c r="K500" s="57"/>
      <x:c r="L500" s="57"/>
      <x:c r="M500" s="57"/>
      <x:c r="N500" s="56">
        <x:v>0</x:v>
      </x:c>
    </x:row>
    <x:row r="501" spans="1:14">
      <x:c r="A501" s="57">
        <x:v>79</x:v>
      </x:c>
      <x:c r="C501" s="115">
        <x:v>5</x:v>
      </x:c>
      <x:c r="D501" s="21" t="s">
        <x:v>90</x:v>
      </x:c>
      <x:c r="E501" s="209" t="s">
        <x:v>91</x:v>
      </x:c>
      <x:c r="F501"/>
      <x:c r="G501" s="57">
        <x:v>0</x:v>
      </x:c>
      <x:c r="J501" s="57"/>
      <x:c r="K501" s="57"/>
      <x:c r="L501" s="57"/>
      <x:c r="M501" s="57"/>
      <x:c r="N501" s="56">
        <x:v>0</x:v>
      </x:c>
    </x:row>
    <x:row r="502" spans="1:14">
      <x:c r="A502" s="57">
        <x:v>80</x:v>
      </x:c>
      <x:c r="C502" s="115">
        <x:v>5</x:v>
      </x:c>
      <x:c r="D502" s="21" t="s">
        <x:v>1386</x:v>
      </x:c>
      <x:c r="E502" s="209" t="s">
        <x:v>1400</x:v>
      </x:c>
      <x:c r="F502"/>
      <x:c r="G502" s="57">
        <x:v>0</x:v>
      </x:c>
      <x:c r="J502" s="57"/>
      <x:c r="K502" s="57"/>
      <x:c r="L502" s="57"/>
      <x:c r="M502" s="57"/>
      <x:c r="N502" s="56">
        <x:v>0</x:v>
      </x:c>
    </x:row>
    <x:row r="503" spans="1:14">
      <x:c r="A503" s="57">
        <x:v>81</x:v>
      </x:c>
      <x:c r="C503" s="115">
        <x:v>5</x:v>
      </x:c>
      <x:c r="D503" s="209" t="s">
        <x:v>148</x:v>
      </x:c>
      <x:c r="E503" s="209" t="s">
        <x:v>148</x:v>
      </x:c>
      <x:c r="F503"/>
      <x:c r="J503" s="57"/>
      <x:c r="K503" s="57"/>
      <x:c r="L503" s="57"/>
      <x:c r="M503" s="57"/>
      <x:c r="N503" s="56">
        <x:v>0</x:v>
      </x:c>
    </x:row>
    <x:row r="504" spans="1:14">
      <x:c r="A504" s="57">
        <x:v>82</x:v>
      </x:c>
      <x:c r="C504" s="115">
        <x:v>5</x:v>
      </x:c>
      <x:c r="D504" s="209" t="s">
        <x:v>148</x:v>
      </x:c>
      <x:c r="E504" s="209" t="s">
        <x:v>148</x:v>
      </x:c>
      <x:c r="F504"/>
      <x:c r="J504" s="57"/>
      <x:c r="K504" s="57"/>
      <x:c r="L504" s="57"/>
      <x:c r="M504" s="57"/>
      <x:c r="N504" s="56">
        <x:v>0</x:v>
      </x:c>
    </x:row>
    <x:row r="505" spans="1:14">
      <x:c r="A505" s="57">
        <x:v>83</x:v>
      </x:c>
      <x:c r="C505" s="115">
        <x:v>5</x:v>
      </x:c>
      <x:c r="D505" s="209" t="s">
        <x:v>148</x:v>
      </x:c>
      <x:c r="E505" s="209" t="s">
        <x:v>148</x:v>
      </x:c>
      <x:c r="F505"/>
      <x:c r="J505" s="57"/>
      <x:c r="K505" s="57"/>
      <x:c r="L505" s="57"/>
      <x:c r="M505" s="57"/>
      <x:c r="N505" s="56">
        <x:v>0</x:v>
      </x:c>
    </x:row>
    <x:row r="506" spans="1:14">
      <x:c r="A506" s="57">
        <x:v>84</x:v>
      </x:c>
      <x:c r="C506" s="115">
        <x:v>5</x:v>
      </x:c>
      <x:c r="D506" s="209" t="s">
        <x:v>148</x:v>
      </x:c>
      <x:c r="E506" s="209" t="s">
        <x:v>148</x:v>
      </x:c>
      <x:c r="F506"/>
      <x:c r="J506" s="57"/>
      <x:c r="K506" s="57"/>
      <x:c r="L506" s="57"/>
      <x:c r="M506" s="57"/>
      <x:c r="N506" s="56">
        <x:v>0</x:v>
      </x:c>
    </x:row>
    <x:row r="507" spans="1:14">
      <x:c r="A507" s="57">
        <x:v>85</x:v>
      </x:c>
      <x:c r="C507" s="115">
        <x:v>5</x:v>
      </x:c>
      <x:c r="D507" s="209" t="s">
        <x:v>148</x:v>
      </x:c>
      <x:c r="E507" s="209" t="s">
        <x:v>148</x:v>
      </x:c>
      <x:c r="F507"/>
      <x:c r="J507" s="57"/>
      <x:c r="K507" s="57"/>
      <x:c r="L507" s="57"/>
      <x:c r="M507" s="57"/>
      <x:c r="N507" s="56">
        <x:v>0</x:v>
      </x:c>
    </x:row>
    <x:row r="508" spans="1:14">
      <x:c r="A508" s="57">
        <x:v>86</x:v>
      </x:c>
      <x:c r="C508" s="115">
        <x:v>5</x:v>
      </x:c>
      <x:c r="D508" s="209" t="s">
        <x:v>148</x:v>
      </x:c>
      <x:c r="E508" s="209" t="s">
        <x:v>148</x:v>
      </x:c>
      <x:c r="F508"/>
      <x:c r="J508" s="57"/>
      <x:c r="K508" s="57"/>
      <x:c r="L508" s="57"/>
      <x:c r="M508" s="57"/>
      <x:c r="N508" s="56">
        <x:v>0</x:v>
      </x:c>
    </x:row>
    <x:row r="509" spans="1:14">
      <x:c r="A509" s="57">
        <x:v>87</x:v>
      </x:c>
      <x:c r="C509" s="115">
        <x:v>5</x:v>
      </x:c>
      <x:c r="D509" s="209" t="s">
        <x:v>148</x:v>
      </x:c>
      <x:c r="E509" s="209" t="s">
        <x:v>148</x:v>
      </x:c>
      <x:c r="F509"/>
      <x:c r="J509" s="57"/>
      <x:c r="K509" s="57"/>
      <x:c r="L509" s="57"/>
      <x:c r="M509" s="57"/>
      <x:c r="N509" s="56">
        <x:v>0</x:v>
      </x:c>
    </x:row>
    <x:row r="510" spans="1:14">
      <x:c r="A510" s="57">
        <x:v>88</x:v>
      </x:c>
      <x:c r="C510" s="115">
        <x:v>5</x:v>
      </x:c>
      <x:c r="D510" s="209" t="s">
        <x:v>148</x:v>
      </x:c>
      <x:c r="E510" s="209" t="s">
        <x:v>148</x:v>
      </x:c>
      <x:c r="F510"/>
      <x:c r="J510" s="57"/>
      <x:c r="K510" s="57"/>
      <x:c r="L510" s="57"/>
      <x:c r="M510" s="57"/>
      <x:c r="N510" s="56">
        <x:v>0</x:v>
      </x:c>
    </x:row>
    <x:row r="511" spans="1:14">
      <x:c r="A511" s="57">
        <x:v>89</x:v>
      </x:c>
      <x:c r="C511" s="115">
        <x:v>5</x:v>
      </x:c>
      <x:c r="D511" s="209" t="s">
        <x:v>148</x:v>
      </x:c>
      <x:c r="E511" s="209" t="s">
        <x:v>148</x:v>
      </x:c>
      <x:c r="F511"/>
      <x:c r="J511" s="57"/>
      <x:c r="K511" s="57"/>
      <x:c r="L511" s="57"/>
      <x:c r="M511" s="57"/>
      <x:c r="N511" s="56">
        <x:v>0</x:v>
      </x:c>
    </x:row>
    <x:row r="512" spans="1:14">
      <x:c r="A512" s="57">
        <x:v>90</x:v>
      </x:c>
      <x:c r="C512" s="115">
        <x:v>5</x:v>
      </x:c>
      <x:c r="D512" s="209" t="s">
        <x:v>148</x:v>
      </x:c>
      <x:c r="E512" s="209" t="s">
        <x:v>148</x:v>
      </x:c>
      <x:c r="F512"/>
      <x:c r="J512" s="57"/>
      <x:c r="K512" s="57"/>
      <x:c r="L512" s="57"/>
      <x:c r="M512" s="57"/>
      <x:c r="N512" s="56">
        <x:v>0</x:v>
      </x:c>
    </x:row>
    <x:row r="513" spans="1:16">
      <x:c r="A513" s="57">
        <x:v>91</x:v>
      </x:c>
      <x:c r="C513" s="115">
        <x:v>5</x:v>
      </x:c>
      <x:c r="D513" s="209" t="s">
        <x:v>148</x:v>
      </x:c>
      <x:c r="E513" s="209" t="s">
        <x:v>148</x:v>
      </x:c>
      <x:c r="F513"/>
      <x:c r="J513" s="57"/>
      <x:c r="K513" s="57"/>
      <x:c r="L513" s="57"/>
      <x:c r="M513" s="57"/>
      <x:c r="N513" s="56">
        <x:v>0</x:v>
      </x:c>
    </x:row>
    <x:row r="514" spans="1:16">
      <x:c r="A514" s="57">
        <x:v>92</x:v>
      </x:c>
      <x:c r="C514" s="115">
        <x:v>5</x:v>
      </x:c>
      <x:c r="D514" s="209" t="s">
        <x:v>148</x:v>
      </x:c>
      <x:c r="E514" s="209" t="s">
        <x:v>148</x:v>
      </x:c>
      <x:c r="F514"/>
      <x:c r="J514" s="57"/>
      <x:c r="K514" s="57"/>
      <x:c r="L514" s="57"/>
      <x:c r="M514" s="57"/>
      <x:c r="N514" s="56">
        <x:v>0</x:v>
      </x:c>
    </x:row>
    <x:row r="515" spans="1:16">
      <x:c r="A515" s="57">
        <x:v>93</x:v>
      </x:c>
      <x:c r="C515" s="115">
        <x:v>5</x:v>
      </x:c>
      <x:c r="D515" s="209" t="s">
        <x:v>148</x:v>
      </x:c>
      <x:c r="E515" s="209" t="s">
        <x:v>148</x:v>
      </x:c>
      <x:c r="F515"/>
      <x:c r="J515" s="57"/>
      <x:c r="K515" s="57"/>
      <x:c r="L515" s="57"/>
      <x:c r="M515" s="57"/>
      <x:c r="N515" s="56">
        <x:v>0</x:v>
      </x:c>
    </x:row>
    <x:row r="516" spans="1:16">
      <x:c r="A516" s="57">
        <x:v>94</x:v>
      </x:c>
      <x:c r="C516" s="115">
        <x:v>5</x:v>
      </x:c>
      <x:c r="D516" s="209" t="s">
        <x:v>148</x:v>
      </x:c>
      <x:c r="E516" s="209" t="s">
        <x:v>148</x:v>
      </x:c>
      <x:c r="F516"/>
      <x:c r="J516" s="57"/>
      <x:c r="K516" s="57"/>
      <x:c r="L516" s="57"/>
      <x:c r="M516" s="57"/>
      <x:c r="N516" s="56">
        <x:v>0</x:v>
      </x:c>
    </x:row>
    <x:row r="517" spans="1:16">
      <x:c r="A517" s="57">
        <x:v>95</x:v>
      </x:c>
      <x:c r="C517" s="115">
        <x:v>5</x:v>
      </x:c>
      <x:c r="D517" s="209" t="s">
        <x:v>148</x:v>
      </x:c>
      <x:c r="E517" s="209" t="s">
        <x:v>148</x:v>
      </x:c>
      <x:c r="F517"/>
      <x:c r="J517" s="57"/>
      <x:c r="K517" s="57"/>
      <x:c r="L517" s="57"/>
      <x:c r="M517" s="57"/>
      <x:c r="N517" s="56">
        <x:v>0</x:v>
      </x:c>
    </x:row>
    <x:row r="518" spans="1:16">
      <x:c r="A518" s="57">
        <x:v>96</x:v>
      </x:c>
      <x:c r="C518" s="115">
        <x:v>5</x:v>
      </x:c>
      <x:c r="D518" s="209" t="s">
        <x:v>148</x:v>
      </x:c>
      <x:c r="E518" s="209" t="s">
        <x:v>148</x:v>
      </x:c>
      <x:c r="F518"/>
      <x:c r="J518" s="57"/>
      <x:c r="K518" s="57"/>
      <x:c r="L518" s="57"/>
      <x:c r="M518" s="57"/>
      <x:c r="N518" s="56">
        <x:v>0</x:v>
      </x:c>
    </x:row>
    <x:row r="519" spans="1:16">
      <x:c r="A519" s="57">
        <x:v>97</x:v>
      </x:c>
      <x:c r="C519" s="115">
        <x:v>5</x:v>
      </x:c>
      <x:c r="D519" s="209" t="s">
        <x:v>148</x:v>
      </x:c>
      <x:c r="E519" s="209" t="s">
        <x:v>148</x:v>
      </x:c>
      <x:c r="F519"/>
      <x:c r="J519" s="57"/>
      <x:c r="K519" s="57"/>
      <x:c r="L519" s="57"/>
      <x:c r="M519" s="57"/>
      <x:c r="N519" s="56">
        <x:v>0</x:v>
      </x:c>
    </x:row>
    <x:row r="520" spans="1:16">
      <x:c r="A520" s="57">
        <x:v>98</x:v>
      </x:c>
      <x:c r="C520" s="115">
        <x:v>5</x:v>
      </x:c>
      <x:c r="D520" s="209" t="s">
        <x:v>148</x:v>
      </x:c>
      <x:c r="E520" s="209" t="s">
        <x:v>148</x:v>
      </x:c>
      <x:c r="F520"/>
      <x:c r="J520" s="57"/>
      <x:c r="K520" s="57"/>
      <x:c r="L520" s="57"/>
      <x:c r="M520" s="57"/>
      <x:c r="N520" s="56">
        <x:v>0</x:v>
      </x:c>
    </x:row>
    <x:row r="521" spans="1:16">
      <x:c r="A521" s="57">
        <x:v>99</x:v>
      </x:c>
      <x:c r="C521" s="115">
        <x:v>5</x:v>
      </x:c>
      <x:c r="D521" s="209" t="s">
        <x:v>148</x:v>
      </x:c>
      <x:c r="E521" s="209" t="s">
        <x:v>148</x:v>
      </x:c>
      <x:c r="F521"/>
      <x:c r="J521" s="57"/>
      <x:c r="K521" s="57"/>
      <x:c r="L521" s="57"/>
      <x:c r="M521" s="57"/>
      <x:c r="N521" s="56">
        <x:v>0</x:v>
      </x:c>
    </x:row>
    <x:row r="522" spans="1:16">
      <x:c r="A522" s="57">
        <x:v>100</x:v>
      </x:c>
      <x:c r="C522" s="115">
        <x:v>5</x:v>
      </x:c>
      <x:c r="D522" s="209" t="s">
        <x:v>148</x:v>
      </x:c>
      <x:c r="E522" s="209" t="s">
        <x:v>148</x:v>
      </x:c>
      <x:c r="F522"/>
      <x:c r="J522" s="57"/>
      <x:c r="K522" s="57"/>
      <x:c r="L522" s="57"/>
      <x:c r="M522" s="57"/>
      <x:c r="N522" s="56">
        <x:v>0</x:v>
      </x:c>
    </x:row>
    <x:row r="523" spans="1:16" ht="17.25" thickBot="1">
      <x:c r="C523" s="86"/>
      <x:c r="D523" s="86"/>
      <x:c r="E523" s="87" t="s">
        <x:v>117</x:v>
      </x:c>
      <x:c r="F523" s="87"/>
      <x:c r="G523" s="89">
        <x:v>12650</x:v>
      </x:c>
      <x:c r="H523" s="89">
        <x:v>0</x:v>
      </x:c>
      <x:c r="I523" s="89">
        <x:v>0</x:v>
      </x:c>
      <x:c r="J523" s="89">
        <x:v>0</x:v>
      </x:c>
      <x:c r="K523" s="89">
        <x:v>28</x:v>
      </x:c>
      <x:c r="L523" s="89">
        <x:v>0</x:v>
      </x:c>
      <x:c r="M523" s="89">
        <x:v>7665</x:v>
      </x:c>
      <x:c r="N523" s="89">
        <x:v>20343</x:v>
      </x:c>
      <x:c r="O523" s="57"/>
      <x:c r="P523" s="89">
        <x:v>0</x:v>
      </x:c>
    </x:row>
    <x:row r="525" spans="1:16" ht="17.25" thickBot="1">
      <x:c r="H525" s="57">
        <x:v>5</x:v>
      </x:c>
      <x:c r="I525" s="57">
        <x:v>6</x:v>
      </x:c>
      <x:c r="J525">
        <x:v>7</x:v>
      </x:c>
      <x:c r="K525" s="57">
        <x:v>8</x:v>
      </x:c>
      <x:c r="L525" s="57">
        <x:v>9</x:v>
      </x:c>
      <x:c r="M525" s="57">
        <x:v>10</x:v>
      </x:c>
    </x:row>
    <x:row r="526" spans="1:16">
      <x:c r="C526" s="84" t="s">
        <x:v>120</x:v>
      </x:c>
      <x:c r="D526" s="84" t="s">
        <x:v>5</x:v>
      </x:c>
      <x:c r="E526" s="84" t="s">
        <x:v>7</x:v>
      </x:c>
      <x:c r="F526" s="84"/>
      <x:c r="G526" s="82" t="s">
        <x:v>142</x:v>
      </x:c>
      <x:c r="H526" s="82" t="s">
        <x:v>142</x:v>
      </x:c>
      <x:c r="I526" s="82" t="s">
        <x:v>142</x:v>
      </x:c>
      <x:c r="J526" s="82" t="s">
        <x:v>142</x:v>
      </x:c>
      <x:c r="K526" s="82" t="s">
        <x:v>150</x:v>
      </x:c>
      <x:c r="L526" s="82" t="s">
        <x:v>151</x:v>
      </x:c>
      <x:c r="M526" s="82" t="s">
        <x:v>152</x:v>
      </x:c>
      <x:c r="N526" s="82" t="s">
        <x:v>153</x:v>
      </x:c>
      <x:c r="O526" s="60"/>
      <x:c r="P526" s="82" t="s">
        <x:v>156</x:v>
      </x:c>
    </x:row>
    <x:row r="527" spans="1:16">
      <x:c r="A527" s="57">
        <x:v>1</x:v>
      </x:c>
      <x:c r="C527" s="115">
        <x:v>6</x:v>
      </x:c>
      <x:c r="D527" s="21" t="s">
        <x:v>8</x:v>
      </x:c>
      <x:c r="E527" s="21" t="s">
        <x:v>10</x:v>
      </x:c>
      <x:c r="F527" s="21"/>
      <x:c r="G527" s="57">
        <x:v>4082</x:v>
      </x:c>
      <x:c r="H527" s="57">
        <x:v>0</x:v>
      </x:c>
      <x:c r="I527" s="57">
        <x:v>0</x:v>
      </x:c>
      <x:c r="J527" s="57">
        <x:v>0</x:v>
      </x:c>
      <x:c r="K527" s="57">
        <x:v>0</x:v>
      </x:c>
      <x:c r="L527" s="57">
        <x:v>0</x:v>
      </x:c>
      <x:c r="M527" s="57">
        <x:v>0</x:v>
      </x:c>
      <x:c r="N527" s="56">
        <x:v>4082</x:v>
      </x:c>
    </x:row>
    <x:row r="528" spans="1:16">
      <x:c r="A528" s="57">
        <x:v>2</x:v>
      </x:c>
      <x:c r="C528" s="115">
        <x:v>6</x:v>
      </x:c>
      <x:c r="D528" s="21" t="s">
        <x:v>11</x:v>
      </x:c>
      <x:c r="E528" s="21" t="s">
        <x:v>10</x:v>
      </x:c>
      <x:c r="F528" s="20"/>
      <x:c r="G528" s="57">
        <x:v>3</x:v>
      </x:c>
      <x:c r="H528" s="57">
        <x:v>0</x:v>
      </x:c>
      <x:c r="I528" s="57">
        <x:v>0</x:v>
      </x:c>
      <x:c r="J528" s="57">
        <x:v>0</x:v>
      </x:c>
      <x:c r="K528" s="57">
        <x:v>0</x:v>
      </x:c>
      <x:c r="L528" s="57">
        <x:v>0</x:v>
      </x:c>
      <x:c r="M528" s="57">
        <x:v>0</x:v>
      </x:c>
      <x:c r="N528" s="56">
        <x:v>3</x:v>
      </x:c>
      <x:c r="P528">
        <x:v>147</x:v>
      </x:c>
    </x:row>
    <x:row r="529" spans="1:14">
      <x:c r="A529" s="57">
        <x:v>3</x:v>
      </x:c>
      <x:c r="C529" s="115">
        <x:v>6</x:v>
      </x:c>
      <x:c r="D529" s="21" t="s">
        <x:v>13</x:v>
      </x:c>
      <x:c r="E529" s="21" t="s">
        <x:v>10</x:v>
      </x:c>
      <x:c r="F529" s="20"/>
      <x:c r="G529" s="57">
        <x:v>4</x:v>
      </x:c>
      <x:c r="H529" s="57">
        <x:v>0</x:v>
      </x:c>
      <x:c r="I529" s="57">
        <x:v>0</x:v>
      </x:c>
      <x:c r="J529" s="57">
        <x:v>2</x:v>
      </x:c>
      <x:c r="K529" s="57">
        <x:v>480</x:v>
      </x:c>
      <x:c r="L529" s="57">
        <x:v>0</x:v>
      </x:c>
      <x:c r="M529" s="57">
        <x:v>0</x:v>
      </x:c>
      <x:c r="N529" s="56">
        <x:v>486</x:v>
      </x:c>
    </x:row>
    <x:row r="530" spans="1:14">
      <x:c r="A530" s="57">
        <x:v>4</x:v>
      </x:c>
      <x:c r="C530" s="115">
        <x:v>6</x:v>
      </x:c>
      <x:c r="D530" s="21" t="s">
        <x:v>14</x:v>
      </x:c>
      <x:c r="E530" s="21" t="s">
        <x:v>15</x:v>
      </x:c>
      <x:c r="F530" s="20"/>
      <x:c r="G530" s="57">
        <x:v>0</x:v>
      </x:c>
      <x:c r="H530" s="57">
        <x:v>0</x:v>
      </x:c>
      <x:c r="I530" s="57">
        <x:v>0</x:v>
      </x:c>
      <x:c r="J530" s="57">
        <x:v>0</x:v>
      </x:c>
      <x:c r="K530" s="57">
        <x:v>0</x:v>
      </x:c>
      <x:c r="L530" s="57">
        <x:v>0</x:v>
      </x:c>
      <x:c r="M530" s="57">
        <x:v>0</x:v>
      </x:c>
      <x:c r="N530" s="56">
        <x:v>0</x:v>
      </x:c>
    </x:row>
    <x:row r="531" spans="1:14">
      <x:c r="A531" s="57">
        <x:v>5</x:v>
      </x:c>
      <x:c r="C531" s="115">
        <x:v>6</x:v>
      </x:c>
      <x:c r="D531" s="21" t="s">
        <x:v>16</x:v>
      </x:c>
      <x:c r="E531" s="21" t="s">
        <x:v>15</x:v>
      </x:c>
      <x:c r="F531" s="20"/>
      <x:c r="G531" s="57">
        <x:v>0</x:v>
      </x:c>
      <x:c r="H531" s="57">
        <x:v>0</x:v>
      </x:c>
      <x:c r="I531" s="57">
        <x:v>0</x:v>
      </x:c>
      <x:c r="J531" s="57">
        <x:v>0</x:v>
      </x:c>
      <x:c r="K531" s="57">
        <x:v>0</x:v>
      </x:c>
      <x:c r="L531" s="57">
        <x:v>0</x:v>
      </x:c>
      <x:c r="M531" s="57">
        <x:v>0</x:v>
      </x:c>
      <x:c r="N531" s="56">
        <x:v>0</x:v>
      </x:c>
    </x:row>
    <x:row r="532" spans="1:14">
      <x:c r="A532" s="57">
        <x:v>6</x:v>
      </x:c>
      <x:c r="C532" s="115">
        <x:v>6</x:v>
      </x:c>
      <x:c r="D532" s="21" t="s">
        <x:v>17</x:v>
      </x:c>
      <x:c r="E532" s="21" t="s">
        <x:v>18</x:v>
      </x:c>
      <x:c r="F532"/>
      <x:c r="G532" s="57">
        <x:v>0</x:v>
      </x:c>
      <x:c r="H532" s="57">
        <x:v>0</x:v>
      </x:c>
      <x:c r="I532" s="57">
        <x:v>0</x:v>
      </x:c>
      <x:c r="J532" s="57">
        <x:v>0</x:v>
      </x:c>
      <x:c r="K532" s="57">
        <x:v>0</x:v>
      </x:c>
      <x:c r="L532" s="57">
        <x:v>0</x:v>
      </x:c>
      <x:c r="M532" s="57">
        <x:v>0</x:v>
      </x:c>
      <x:c r="N532" s="56">
        <x:v>0</x:v>
      </x:c>
    </x:row>
    <x:row r="533" spans="1:14">
      <x:c r="A533" s="57">
        <x:v>7</x:v>
      </x:c>
      <x:c r="C533" s="115">
        <x:v>6</x:v>
      </x:c>
      <x:c r="D533" s="21" t="s">
        <x:v>19</x:v>
      </x:c>
      <x:c r="E533" s="21" t="s">
        <x:v>20</x:v>
      </x:c>
      <x:c r="F533"/>
      <x:c r="G533" s="57">
        <x:v>0</x:v>
      </x:c>
      <x:c r="H533" s="57">
        <x:v>0</x:v>
      </x:c>
      <x:c r="I533" s="57">
        <x:v>0</x:v>
      </x:c>
      <x:c r="J533" s="57">
        <x:v>0</x:v>
      </x:c>
      <x:c r="K533" s="57">
        <x:v>0</x:v>
      </x:c>
      <x:c r="L533" s="57">
        <x:v>0</x:v>
      </x:c>
      <x:c r="M533" s="57">
        <x:v>0</x:v>
      </x:c>
      <x:c r="N533" s="56">
        <x:v>0</x:v>
      </x:c>
    </x:row>
    <x:row r="534" spans="1:14">
      <x:c r="A534" s="57">
        <x:v>8</x:v>
      </x:c>
      <x:c r="C534" s="115">
        <x:v>6</x:v>
      </x:c>
      <x:c r="D534" s="21" t="s">
        <x:v>21</x:v>
      </x:c>
      <x:c r="E534" s="21" t="s">
        <x:v>23</x:v>
      </x:c>
      <x:c r="F534"/>
      <x:c r="G534" s="57">
        <x:v>0</x:v>
      </x:c>
      <x:c r="H534" s="57">
        <x:v>0</x:v>
      </x:c>
      <x:c r="I534" s="57">
        <x:v>0</x:v>
      </x:c>
      <x:c r="J534" s="57">
        <x:v>0</x:v>
      </x:c>
      <x:c r="K534" s="57">
        <x:v>0</x:v>
      </x:c>
      <x:c r="L534" s="57">
        <x:v>0</x:v>
      </x:c>
      <x:c r="M534" s="57">
        <x:v>0</x:v>
      </x:c>
      <x:c r="N534" s="56">
        <x:v>0</x:v>
      </x:c>
    </x:row>
    <x:row r="535" spans="1:14">
      <x:c r="A535" s="57">
        <x:v>9</x:v>
      </x:c>
      <x:c r="C535" s="115">
        <x:v>6</x:v>
      </x:c>
      <x:c r="D535" s="21" t="s">
        <x:v>24</x:v>
      </x:c>
      <x:c r="E535" s="21" t="s">
        <x:v>23</x:v>
      </x:c>
      <x:c r="F535"/>
      <x:c r="G535" s="57">
        <x:v>0</x:v>
      </x:c>
      <x:c r="H535" s="57">
        <x:v>1944</x:v>
      </x:c>
      <x:c r="I535" s="57">
        <x:v>0</x:v>
      </x:c>
      <x:c r="J535" s="57">
        <x:v>0</x:v>
      </x:c>
      <x:c r="K535" s="57">
        <x:v>0</x:v>
      </x:c>
      <x:c r="L535" s="57">
        <x:v>0</x:v>
      </x:c>
      <x:c r="M535" s="57">
        <x:v>0</x:v>
      </x:c>
      <x:c r="N535" s="56">
        <x:v>-1944</x:v>
      </x:c>
    </x:row>
    <x:row r="536" spans="1:14">
      <x:c r="A536" s="57">
        <x:v>10</x:v>
      </x:c>
      <x:c r="C536" s="115">
        <x:v>6</x:v>
      </x:c>
      <x:c r="D536" s="21" t="s">
        <x:v>25</x:v>
      </x:c>
      <x:c r="E536" s="21" t="s">
        <x:v>26</x:v>
      </x:c>
      <x:c r="F536"/>
      <x:c r="G536" s="57">
        <x:v>0</x:v>
      </x:c>
      <x:c r="H536" s="57">
        <x:v>0</x:v>
      </x:c>
      <x:c r="I536" s="57">
        <x:v>0</x:v>
      </x:c>
      <x:c r="J536" s="57">
        <x:v>0</x:v>
      </x:c>
      <x:c r="K536" s="57">
        <x:v>0</x:v>
      </x:c>
      <x:c r="L536" s="57">
        <x:v>0</x:v>
      </x:c>
      <x:c r="M536" s="57">
        <x:v>0</x:v>
      </x:c>
      <x:c r="N536" s="56">
        <x:v>0</x:v>
      </x:c>
    </x:row>
    <x:row r="537" spans="1:14">
      <x:c r="A537" s="57">
        <x:v>11</x:v>
      </x:c>
      <x:c r="C537" s="115">
        <x:v>6</x:v>
      </x:c>
      <x:c r="D537" s="21" t="s">
        <x:v>27</x:v>
      </x:c>
      <x:c r="E537" s="21" t="s">
        <x:v>26</x:v>
      </x:c>
      <x:c r="F537"/>
      <x:c r="G537" s="57">
        <x:v>21</x:v>
      </x:c>
      <x:c r="H537" s="57">
        <x:v>2592</x:v>
      </x:c>
      <x:c r="I537" s="57">
        <x:v>0</x:v>
      </x:c>
      <x:c r="J537" s="57">
        <x:v>0</x:v>
      </x:c>
      <x:c r="K537" s="57">
        <x:v>0</x:v>
      </x:c>
      <x:c r="L537" s="57">
        <x:v>0</x:v>
      </x:c>
      <x:c r="M537" s="57">
        <x:v>0</x:v>
      </x:c>
      <x:c r="N537" s="56">
        <x:v>-2571</x:v>
      </x:c>
    </x:row>
    <x:row r="538" spans="1:14">
      <x:c r="A538" s="57">
        <x:v>12</x:v>
      </x:c>
      <x:c r="C538" s="115">
        <x:v>6</x:v>
      </x:c>
      <x:c r="D538" s="21" t="s">
        <x:v>28</x:v>
      </x:c>
      <x:c r="E538" s="21" t="s">
        <x:v>29</x:v>
      </x:c>
      <x:c r="F538"/>
      <x:c r="G538" s="57">
        <x:v>0</x:v>
      </x:c>
      <x:c r="H538" s="57">
        <x:v>0</x:v>
      </x:c>
      <x:c r="I538" s="57">
        <x:v>0</x:v>
      </x:c>
      <x:c r="J538" s="57">
        <x:v>0</x:v>
      </x:c>
      <x:c r="K538" s="57">
        <x:v>0</x:v>
      </x:c>
      <x:c r="L538" s="57">
        <x:v>0</x:v>
      </x:c>
      <x:c r="M538" s="57">
        <x:v>0</x:v>
      </x:c>
      <x:c r="N538" s="56">
        <x:v>0</x:v>
      </x:c>
    </x:row>
    <x:row r="539" spans="1:14">
      <x:c r="A539" s="57">
        <x:v>13</x:v>
      </x:c>
      <x:c r="C539" s="115">
        <x:v>6</x:v>
      </x:c>
      <x:c r="D539" s="21" t="s">
        <x:v>30</x:v>
      </x:c>
      <x:c r="E539" s="21" t="s">
        <x:v>29</x:v>
      </x:c>
      <x:c r="F539"/>
      <x:c r="G539" s="57">
        <x:v>0</x:v>
      </x:c>
      <x:c r="H539" s="57">
        <x:v>648</x:v>
      </x:c>
      <x:c r="I539" s="57">
        <x:v>0</x:v>
      </x:c>
      <x:c r="J539" s="57">
        <x:v>0</x:v>
      </x:c>
      <x:c r="K539" s="57">
        <x:v>0</x:v>
      </x:c>
      <x:c r="L539" s="57">
        <x:v>0</x:v>
      </x:c>
      <x:c r="M539" s="57">
        <x:v>0</x:v>
      </x:c>
      <x:c r="N539" s="56">
        <x:v>-648</x:v>
      </x:c>
    </x:row>
    <x:row r="540" spans="1:14">
      <x:c r="A540" s="57">
        <x:v>14</x:v>
      </x:c>
      <x:c r="C540" s="115">
        <x:v>6</x:v>
      </x:c>
      <x:c r="D540" s="21" t="s">
        <x:v>1432</x:v>
      </x:c>
      <x:c r="E540" s="21" t="s">
        <x:v>29</x:v>
      </x:c>
      <x:c r="F540"/>
      <x:c r="G540" s="57">
        <x:v>0</x:v>
      </x:c>
      <x:c r="H540" s="57">
        <x:v>0</x:v>
      </x:c>
      <x:c r="I540" s="57">
        <x:v>0</x:v>
      </x:c>
      <x:c r="J540" s="57">
        <x:v>0</x:v>
      </x:c>
      <x:c r="K540" s="57">
        <x:v>0</x:v>
      </x:c>
      <x:c r="L540" s="57">
        <x:v>0</x:v>
      </x:c>
      <x:c r="M540" s="57">
        <x:v>0</x:v>
      </x:c>
      <x:c r="N540" s="56">
        <x:v>0</x:v>
      </x:c>
    </x:row>
    <x:row r="541" spans="1:14">
      <x:c r="A541" s="57">
        <x:v>15</x:v>
      </x:c>
      <x:c r="C541" s="115">
        <x:v>6</x:v>
      </x:c>
      <x:c r="D541" s="21" t="s">
        <x:v>31</x:v>
      </x:c>
      <x:c r="E541" s="21" t="s">
        <x:v>32</x:v>
      </x:c>
      <x:c r="F541"/>
      <x:c r="G541" s="57">
        <x:v>0</x:v>
      </x:c>
      <x:c r="H541" s="57">
        <x:v>800</x:v>
      </x:c>
      <x:c r="I541" s="57">
        <x:v>0</x:v>
      </x:c>
      <x:c r="J541" s="57">
        <x:v>0</x:v>
      </x:c>
      <x:c r="K541" s="57">
        <x:v>0</x:v>
      </x:c>
      <x:c r="L541" s="57">
        <x:v>0</x:v>
      </x:c>
      <x:c r="M541" s="57">
        <x:v>0</x:v>
      </x:c>
      <x:c r="N541" s="56">
        <x:v>-800</x:v>
      </x:c>
    </x:row>
    <x:row r="542" spans="1:14">
      <x:c r="A542" s="57">
        <x:v>16</x:v>
      </x:c>
      <x:c r="C542" s="115">
        <x:v>6</x:v>
      </x:c>
      <x:c r="D542" s="21" t="s">
        <x:v>33</x:v>
      </x:c>
      <x:c r="E542" s="21" t="s">
        <x:v>34</x:v>
      </x:c>
      <x:c r="F542"/>
      <x:c r="G542" s="57">
        <x:v>0</x:v>
      </x:c>
      <x:c r="H542" s="57">
        <x:v>0</x:v>
      </x:c>
      <x:c r="I542" s="57">
        <x:v>0</x:v>
      </x:c>
      <x:c r="J542" s="57">
        <x:v>0</x:v>
      </x:c>
      <x:c r="K542" s="57">
        <x:v>0</x:v>
      </x:c>
      <x:c r="L542" s="57">
        <x:v>0</x:v>
      </x:c>
      <x:c r="M542" s="57">
        <x:v>0</x:v>
      </x:c>
      <x:c r="N542" s="56">
        <x:v>0</x:v>
      </x:c>
    </x:row>
    <x:row r="543" spans="1:14">
      <x:c r="A543" s="57">
        <x:v>17</x:v>
      </x:c>
      <x:c r="C543" s="115">
        <x:v>6</x:v>
      </x:c>
      <x:c r="D543" s="21" t="s">
        <x:v>35</x:v>
      </x:c>
      <x:c r="E543" s="21" t="s">
        <x:v>34</x:v>
      </x:c>
      <x:c r="F543"/>
      <x:c r="G543" s="57">
        <x:v>21</x:v>
      </x:c>
      <x:c r="H543" s="57">
        <x:v>864</x:v>
      </x:c>
      <x:c r="I543" s="57">
        <x:v>0</x:v>
      </x:c>
      <x:c r="J543" s="57">
        <x:v>0</x:v>
      </x:c>
      <x:c r="K543" s="57">
        <x:v>0</x:v>
      </x:c>
      <x:c r="L543" s="57">
        <x:v>0</x:v>
      </x:c>
      <x:c r="M543" s="57">
        <x:v>0</x:v>
      </x:c>
      <x:c r="N543" s="56">
        <x:v>-843</x:v>
      </x:c>
    </x:row>
    <x:row r="544" spans="1:14">
      <x:c r="A544" s="57">
        <x:v>18</x:v>
      </x:c>
      <x:c r="C544" s="115">
        <x:v>6</x:v>
      </x:c>
      <x:c r="D544" s="21" t="s">
        <x:v>36</x:v>
      </x:c>
      <x:c r="E544" s="21" t="s">
        <x:v>37</x:v>
      </x:c>
      <x:c r="F544"/>
      <x:c r="G544" s="57">
        <x:v>0</x:v>
      </x:c>
      <x:c r="H544" s="57">
        <x:v>0</x:v>
      </x:c>
      <x:c r="I544" s="57">
        <x:v>0</x:v>
      </x:c>
      <x:c r="J544" s="57">
        <x:v>0</x:v>
      </x:c>
      <x:c r="K544" s="57">
        <x:v>0</x:v>
      </x:c>
      <x:c r="L544" s="57">
        <x:v>0</x:v>
      </x:c>
      <x:c r="M544" s="57">
        <x:v>0</x:v>
      </x:c>
      <x:c r="N544" s="56">
        <x:v>0</x:v>
      </x:c>
    </x:row>
    <x:row r="545" spans="1:16">
      <x:c r="A545" s="57">
        <x:v>19</x:v>
      </x:c>
      <x:c r="C545" s="115">
        <x:v>6</x:v>
      </x:c>
      <x:c r="D545" s="21" t="s">
        <x:v>38</x:v>
      </x:c>
      <x:c r="E545" s="21" t="s">
        <x:v>37</x:v>
      </x:c>
      <x:c r="F545"/>
      <x:c r="G545" s="57">
        <x:v>0</x:v>
      </x:c>
      <x:c r="H545" s="57">
        <x:v>0</x:v>
      </x:c>
      <x:c r="I545" s="57">
        <x:v>0</x:v>
      </x:c>
      <x:c r="J545" s="57">
        <x:v>0</x:v>
      </x:c>
      <x:c r="K545" s="57">
        <x:v>0</x:v>
      </x:c>
      <x:c r="L545" s="57">
        <x:v>0</x:v>
      </x:c>
      <x:c r="M545" s="57">
        <x:v>0</x:v>
      </x:c>
      <x:c r="N545" s="56">
        <x:v>0</x:v>
      </x:c>
    </x:row>
    <x:row r="546" spans="1:16">
      <x:c r="A546" s="57">
        <x:v>20</x:v>
      </x:c>
      <x:c r="C546" s="115">
        <x:v>6</x:v>
      </x:c>
      <x:c r="D546" s="21" t="s">
        <x:v>1433</x:v>
      </x:c>
      <x:c r="E546" s="21" t="s">
        <x:v>37</x:v>
      </x:c>
      <x:c r="F546"/>
      <x:c r="G546" s="57">
        <x:v>0</x:v>
      </x:c>
      <x:c r="H546" s="57">
        <x:v>576</x:v>
      </x:c>
      <x:c r="I546" s="57">
        <x:v>0</x:v>
      </x:c>
      <x:c r="J546" s="57">
        <x:v>0</x:v>
      </x:c>
      <x:c r="K546" s="57">
        <x:v>0</x:v>
      </x:c>
      <x:c r="L546" s="57">
        <x:v>0</x:v>
      </x:c>
      <x:c r="M546" s="57">
        <x:v>0</x:v>
      </x:c>
      <x:c r="N546" s="56">
        <x:v>-576</x:v>
      </x:c>
    </x:row>
    <x:row r="547" spans="1:16">
      <x:c r="A547" s="57">
        <x:v>21</x:v>
      </x:c>
      <x:c r="C547" s="115">
        <x:v>6</x:v>
      </x:c>
      <x:c r="D547" s="21" t="s">
        <x:v>39</x:v>
      </x:c>
      <x:c r="E547" s="21" t="s">
        <x:v>40</x:v>
      </x:c>
      <x:c r="F547"/>
      <x:c r="G547" s="57">
        <x:v>0</x:v>
      </x:c>
      <x:c r="H547" s="57">
        <x:v>0</x:v>
      </x:c>
      <x:c r="I547" s="57">
        <x:v>0</x:v>
      </x:c>
      <x:c r="J547" s="57">
        <x:v>0</x:v>
      </x:c>
      <x:c r="K547" s="57">
        <x:v>0</x:v>
      </x:c>
      <x:c r="L547" s="57">
        <x:v>0</x:v>
      </x:c>
      <x:c r="M547" s="57">
        <x:v>0</x:v>
      </x:c>
      <x:c r="N547" s="56">
        <x:v>0</x:v>
      </x:c>
    </x:row>
    <x:row r="548" spans="1:16">
      <x:c r="A548" s="57">
        <x:v>22</x:v>
      </x:c>
      <x:c r="C548" s="115">
        <x:v>6</x:v>
      </x:c>
      <x:c r="D548" s="21" t="s">
        <x:v>41</x:v>
      </x:c>
      <x:c r="E548" s="21" t="s">
        <x:v>40</x:v>
      </x:c>
      <x:c r="F548"/>
      <x:c r="G548" s="57">
        <x:v>21</x:v>
      </x:c>
      <x:c r="H548" s="57">
        <x:v>480</x:v>
      </x:c>
      <x:c r="I548" s="57">
        <x:v>0</x:v>
      </x:c>
      <x:c r="J548" s="57">
        <x:v>0</x:v>
      </x:c>
      <x:c r="K548" s="57">
        <x:v>0</x:v>
      </x:c>
      <x:c r="L548" s="57">
        <x:v>0</x:v>
      </x:c>
      <x:c r="M548" s="57">
        <x:v>0</x:v>
      </x:c>
      <x:c r="N548" s="56">
        <x:v>-459</x:v>
      </x:c>
    </x:row>
    <x:row r="549" spans="1:16">
      <x:c r="A549" s="57">
        <x:v>23</x:v>
      </x:c>
      <x:c r="C549" s="115">
        <x:v>6</x:v>
      </x:c>
      <x:c r="D549" s="21" t="s">
        <x:v>42</x:v>
      </x:c>
      <x:c r="E549" s="21" t="s">
        <x:v>43</x:v>
      </x:c>
      <x:c r="F549"/>
      <x:c r="G549" s="57">
        <x:v>0</x:v>
      </x:c>
      <x:c r="H549" s="57">
        <x:v>864</x:v>
      </x:c>
      <x:c r="I549" s="57">
        <x:v>0</x:v>
      </x:c>
      <x:c r="J549" s="57">
        <x:v>0</x:v>
      </x:c>
      <x:c r="K549" s="57">
        <x:v>0</x:v>
      </x:c>
      <x:c r="L549" s="57">
        <x:v>0</x:v>
      </x:c>
      <x:c r="M549" s="57">
        <x:v>0</x:v>
      </x:c>
      <x:c r="N549" s="56">
        <x:v>-864</x:v>
      </x:c>
    </x:row>
    <x:row r="550" spans="1:16">
      <x:c r="A550" s="57">
        <x:v>24</x:v>
      </x:c>
      <x:c r="C550" s="115">
        <x:v>6</x:v>
      </x:c>
      <x:c r="D550" s="21" t="s">
        <x:v>44</x:v>
      </x:c>
      <x:c r="E550" s="21" t="s">
        <x:v>45</x:v>
      </x:c>
      <x:c r="F550"/>
      <x:c r="G550" s="57">
        <x:v>0</x:v>
      </x:c>
      <x:c r="H550" s="57">
        <x:v>0</x:v>
      </x:c>
      <x:c r="I550" s="57">
        <x:v>0</x:v>
      </x:c>
      <x:c r="J550" s="57">
        <x:v>0</x:v>
      </x:c>
      <x:c r="K550" s="57">
        <x:v>0</x:v>
      </x:c>
      <x:c r="L550" s="57">
        <x:v>0</x:v>
      </x:c>
      <x:c r="M550" s="57">
        <x:v>0</x:v>
      </x:c>
      <x:c r="N550" s="56">
        <x:v>0</x:v>
      </x:c>
    </x:row>
    <x:row r="551" spans="1:16">
      <x:c r="A551" s="57">
        <x:v>25</x:v>
      </x:c>
      <x:c r="C551" s="115">
        <x:v>6</x:v>
      </x:c>
      <x:c r="D551" s="21" t="s">
        <x:v>46</x:v>
      </x:c>
      <x:c r="E551" s="21" t="s">
        <x:v>45</x:v>
      </x:c>
      <x:c r="F551"/>
      <x:c r="G551" s="57">
        <x:v>21</x:v>
      </x:c>
      <x:c r="H551" s="57">
        <x:v>648</x:v>
      </x:c>
      <x:c r="I551" s="57">
        <x:v>0</x:v>
      </x:c>
      <x:c r="J551" s="57">
        <x:v>0</x:v>
      </x:c>
      <x:c r="K551" s="57">
        <x:v>0</x:v>
      </x:c>
      <x:c r="L551" s="57">
        <x:v>0</x:v>
      </x:c>
      <x:c r="M551" s="57">
        <x:v>0</x:v>
      </x:c>
      <x:c r="N551" s="56">
        <x:v>-627</x:v>
      </x:c>
    </x:row>
    <x:row r="552" spans="1:16">
      <x:c r="A552" s="57">
        <x:v>26</x:v>
      </x:c>
      <x:c r="C552" s="115">
        <x:v>6</x:v>
      </x:c>
      <x:c r="D552" s="21" t="s">
        <x:v>47</x:v>
      </x:c>
      <x:c r="E552" s="21" t="s">
        <x:v>48</x:v>
      </x:c>
      <x:c r="F552"/>
      <x:c r="G552" s="57">
        <x:v>0</x:v>
      </x:c>
      <x:c r="H552" s="57">
        <x:v>0</x:v>
      </x:c>
      <x:c r="I552" s="57">
        <x:v>0</x:v>
      </x:c>
      <x:c r="J552" s="57">
        <x:v>0</x:v>
      </x:c>
      <x:c r="K552" s="57">
        <x:v>0</x:v>
      </x:c>
      <x:c r="L552" s="57">
        <x:v>0</x:v>
      </x:c>
      <x:c r="M552" s="57">
        <x:v>0</x:v>
      </x:c>
      <x:c r="N552" s="56">
        <x:v>0</x:v>
      </x:c>
      <x:c r="P552">
        <x:v>11</x:v>
      </x:c>
    </x:row>
    <x:row r="553" spans="1:16">
      <x:c r="A553" s="57">
        <x:v>27</x:v>
      </x:c>
      <x:c r="C553" s="115">
        <x:v>6</x:v>
      </x:c>
      <x:c r="D553" s="21" t="s">
        <x:v>49</x:v>
      </x:c>
      <x:c r="E553" s="21" t="s">
        <x:v>48</x:v>
      </x:c>
      <x:c r="F553"/>
      <x:c r="G553" s="57">
        <x:v>21</x:v>
      </x:c>
      <x:c r="H553" s="57">
        <x:v>648</x:v>
      </x:c>
      <x:c r="I553" s="57">
        <x:v>0</x:v>
      </x:c>
      <x:c r="J553" s="57">
        <x:v>0</x:v>
      </x:c>
      <x:c r="K553" s="57">
        <x:v>0</x:v>
      </x:c>
      <x:c r="L553" s="57">
        <x:v>0</x:v>
      </x:c>
      <x:c r="M553" s="57">
        <x:v>0</x:v>
      </x:c>
      <x:c r="N553" s="56">
        <x:v>-627</x:v>
      </x:c>
    </x:row>
    <x:row r="554" spans="1:16">
      <x:c r="A554" s="57">
        <x:v>28</x:v>
      </x:c>
      <x:c r="C554" s="115">
        <x:v>6</x:v>
      </x:c>
      <x:c r="D554" s="21" t="s">
        <x:v>50</x:v>
      </x:c>
      <x:c r="E554" s="21" t="s">
        <x:v>51</x:v>
      </x:c>
      <x:c r="F554"/>
      <x:c r="G554" s="57">
        <x:v>4416</x:v>
      </x:c>
      <x:c r="H554" s="57">
        <x:v>0</x:v>
      </x:c>
      <x:c r="I554" s="57">
        <x:v>0</x:v>
      </x:c>
      <x:c r="J554" s="57">
        <x:v>0</x:v>
      </x:c>
      <x:c r="K554" s="57">
        <x:v>0</x:v>
      </x:c>
      <x:c r="L554" s="57">
        <x:v>0</x:v>
      </x:c>
      <x:c r="M554" s="57">
        <x:v>0</x:v>
      </x:c>
      <x:c r="N554" s="56">
        <x:v>4416</x:v>
      </x:c>
    </x:row>
    <x:row r="555" spans="1:16">
      <x:c r="A555" s="57">
        <x:v>29</x:v>
      </x:c>
      <x:c r="C555" s="115">
        <x:v>6</x:v>
      </x:c>
      <x:c r="D555" s="21" t="s">
        <x:v>52</x:v>
      </x:c>
      <x:c r="E555" s="21" t="s">
        <x:v>53</x:v>
      </x:c>
      <x:c r="F555"/>
      <x:c r="G555" s="57">
        <x:v>0</x:v>
      </x:c>
      <x:c r="H555" s="57">
        <x:v>0</x:v>
      </x:c>
      <x:c r="I555" s="57">
        <x:v>0</x:v>
      </x:c>
      <x:c r="J555" s="57">
        <x:v>0</x:v>
      </x:c>
      <x:c r="K555" s="57">
        <x:v>0</x:v>
      </x:c>
      <x:c r="L555" s="57">
        <x:v>0</x:v>
      </x:c>
      <x:c r="M555" s="57">
        <x:v>0</x:v>
      </x:c>
      <x:c r="N555" s="56">
        <x:v>0</x:v>
      </x:c>
    </x:row>
    <x:row r="556" spans="1:16">
      <x:c r="A556" s="57">
        <x:v>30</x:v>
      </x:c>
      <x:c r="C556" s="115">
        <x:v>6</x:v>
      </x:c>
      <x:c r="D556" s="21" t="s">
        <x:v>54</x:v>
      </x:c>
      <x:c r="E556" s="21" t="s">
        <x:v>53</x:v>
      </x:c>
      <x:c r="F556"/>
      <x:c r="G556" s="57">
        <x:v>0</x:v>
      </x:c>
      <x:c r="H556" s="57">
        <x:v>0</x:v>
      </x:c>
      <x:c r="I556" s="57">
        <x:v>0</x:v>
      </x:c>
      <x:c r="J556" s="57">
        <x:v>0</x:v>
      </x:c>
      <x:c r="K556" s="57">
        <x:v>0</x:v>
      </x:c>
      <x:c r="L556" s="57">
        <x:v>0</x:v>
      </x:c>
      <x:c r="M556" s="57">
        <x:v>0</x:v>
      </x:c>
      <x:c r="N556" s="56">
        <x:v>0</x:v>
      </x:c>
    </x:row>
    <x:row r="557" spans="1:16">
      <x:c r="A557" s="57">
        <x:v>31</x:v>
      </x:c>
      <x:c r="C557" s="115">
        <x:v>6</x:v>
      </x:c>
      <x:c r="D557" s="21" t="s">
        <x:v>55</x:v>
      </x:c>
      <x:c r="E557" s="21" t="s">
        <x:v>53</x:v>
      </x:c>
      <x:c r="F557"/>
      <x:c r="G557" s="57">
        <x:v>0</x:v>
      </x:c>
      <x:c r="H557" s="57">
        <x:v>0</x:v>
      </x:c>
      <x:c r="I557" s="57">
        <x:v>0</x:v>
      </x:c>
      <x:c r="J557" s="57">
        <x:v>0</x:v>
      </x:c>
      <x:c r="K557" s="57">
        <x:v>0</x:v>
      </x:c>
      <x:c r="L557" s="57">
        <x:v>0</x:v>
      </x:c>
      <x:c r="M557" s="57">
        <x:v>0</x:v>
      </x:c>
      <x:c r="N557" s="56">
        <x:v>0</x:v>
      </x:c>
    </x:row>
    <x:row r="558" spans="1:16">
      <x:c r="A558" s="57">
        <x:v>32</x:v>
      </x:c>
      <x:c r="C558" s="115">
        <x:v>6</x:v>
      </x:c>
      <x:c r="D558" s="390" t="s">
        <x:v>56</x:v>
      </x:c>
      <x:c r="E558" s="390" t="s">
        <x:v>53</x:v>
      </x:c>
      <x:c r="F558" s="348"/>
      <x:c r="G558" s="383">
        <x:v>15</x:v>
      </x:c>
      <x:c r="H558" s="383">
        <x:v>0</x:v>
      </x:c>
      <x:c r="I558" s="383">
        <x:v>8</x:v>
      </x:c>
      <x:c r="J558" s="383">
        <x:v>0</x:v>
      </x:c>
      <x:c r="K558" s="383">
        <x:v>0</x:v>
      </x:c>
      <x:c r="L558" s="383">
        <x:v>0</x:v>
      </x:c>
      <x:c r="M558" s="383">
        <x:v>0</x:v>
      </x:c>
      <x:c r="N558" s="56">
        <x:v>7</x:v>
      </x:c>
    </x:row>
    <x:row r="559" spans="1:16">
      <x:c r="A559" s="57">
        <x:v>33</x:v>
      </x:c>
      <x:c r="C559" s="115">
        <x:v>6</x:v>
      </x:c>
      <x:c r="D559" s="21" t="s">
        <x:v>57</x:v>
      </x:c>
      <x:c r="E559" s="21" t="s">
        <x:v>59</x:v>
      </x:c>
      <x:c r="F559"/>
      <x:c r="G559" s="57">
        <x:v>727</x:v>
      </x:c>
      <x:c r="H559" s="57">
        <x:v>0</x:v>
      </x:c>
      <x:c r="I559" s="57">
        <x:v>0</x:v>
      </x:c>
      <x:c r="J559" s="57">
        <x:v>0</x:v>
      </x:c>
      <x:c r="K559" s="57">
        <x:v>0</x:v>
      </x:c>
      <x:c r="L559" s="57">
        <x:v>0</x:v>
      </x:c>
      <x:c r="M559" s="57">
        <x:v>0</x:v>
      </x:c>
      <x:c r="N559" s="56">
        <x:v>727</x:v>
      </x:c>
    </x:row>
    <x:row r="560" spans="1:16">
      <x:c r="A560" s="57">
        <x:v>34</x:v>
      </x:c>
      <x:c r="C560" s="115">
        <x:v>6</x:v>
      </x:c>
      <x:c r="D560" s="21" t="s">
        <x:v>60</x:v>
      </x:c>
      <x:c r="E560" s="21" t="s">
        <x:v>61</x:v>
      </x:c>
      <x:c r="F560"/>
      <x:c r="G560" s="57">
        <x:v>1447</x:v>
      </x:c>
      <x:c r="H560" s="57">
        <x:v>0</x:v>
      </x:c>
      <x:c r="I560" s="57">
        <x:v>0</x:v>
      </x:c>
      <x:c r="J560" s="57">
        <x:v>0</x:v>
      </x:c>
      <x:c r="K560" s="57">
        <x:v>0</x:v>
      </x:c>
      <x:c r="L560" s="57">
        <x:v>0</x:v>
      </x:c>
      <x:c r="M560" s="57">
        <x:v>0</x:v>
      </x:c>
      <x:c r="N560" s="56">
        <x:v>1447</x:v>
      </x:c>
    </x:row>
    <x:row r="561" spans="1:14">
      <x:c r="A561" s="57">
        <x:v>35</x:v>
      </x:c>
      <x:c r="C561" s="115">
        <x:v>6</x:v>
      </x:c>
      <x:c r="D561" s="21" t="s">
        <x:v>62</x:v>
      </x:c>
      <x:c r="E561" s="21" t="s">
        <x:v>63</x:v>
      </x:c>
      <x:c r="F561"/>
      <x:c r="G561" s="57">
        <x:v>725</x:v>
      </x:c>
      <x:c r="H561" s="57">
        <x:v>0</x:v>
      </x:c>
      <x:c r="I561" s="57">
        <x:v>0</x:v>
      </x:c>
      <x:c r="J561" s="57">
        <x:v>0</x:v>
      </x:c>
      <x:c r="K561" s="57">
        <x:v>0</x:v>
      </x:c>
      <x:c r="L561" s="57">
        <x:v>0</x:v>
      </x:c>
      <x:c r="M561" s="57">
        <x:v>0</x:v>
      </x:c>
      <x:c r="N561" s="56">
        <x:v>725</x:v>
      </x:c>
    </x:row>
    <x:row r="562" spans="1:14">
      <x:c r="A562" s="57">
        <x:v>36</x:v>
      </x:c>
      <x:c r="C562" s="115">
        <x:v>6</x:v>
      </x:c>
      <x:c r="D562" s="21" t="s">
        <x:v>64</x:v>
      </x:c>
      <x:c r="E562" s="21" t="s">
        <x:v>65</x:v>
      </x:c>
      <x:c r="F562"/>
      <x:c r="G562" s="57">
        <x:v>725</x:v>
      </x:c>
      <x:c r="H562" s="57">
        <x:v>0</x:v>
      </x:c>
      <x:c r="I562" s="57">
        <x:v>0</x:v>
      </x:c>
      <x:c r="J562" s="57">
        <x:v>0</x:v>
      </x:c>
      <x:c r="K562" s="57">
        <x:v>0</x:v>
      </x:c>
      <x:c r="L562" s="57">
        <x:v>0</x:v>
      </x:c>
      <x:c r="M562" s="57">
        <x:v>0</x:v>
      </x:c>
      <x:c r="N562" s="56">
        <x:v>725</x:v>
      </x:c>
    </x:row>
    <x:row r="563" spans="1:14">
      <x:c r="A563" s="57">
        <x:v>37</x:v>
      </x:c>
      <x:c r="C563" s="115">
        <x:v>6</x:v>
      </x:c>
      <x:c r="D563" s="21" t="s">
        <x:v>66</x:v>
      </x:c>
      <x:c r="E563" s="21" t="s">
        <x:v>67</x:v>
      </x:c>
      <x:c r="F563"/>
      <x:c r="G563" s="57">
        <x:v>1447</x:v>
      </x:c>
      <x:c r="H563" s="57">
        <x:v>0</x:v>
      </x:c>
      <x:c r="I563" s="57">
        <x:v>0</x:v>
      </x:c>
      <x:c r="J563" s="57">
        <x:v>0</x:v>
      </x:c>
      <x:c r="K563" s="57">
        <x:v>0</x:v>
      </x:c>
      <x:c r="L563" s="57">
        <x:v>0</x:v>
      </x:c>
      <x:c r="M563" s="57">
        <x:v>0</x:v>
      </x:c>
      <x:c r="N563" s="56">
        <x:v>1447</x:v>
      </x:c>
    </x:row>
    <x:row r="564" spans="1:14">
      <x:c r="A564" s="57">
        <x:v>38</x:v>
      </x:c>
      <x:c r="C564" s="115">
        <x:v>6</x:v>
      </x:c>
      <x:c r="D564" s="21" t="s">
        <x:v>68</x:v>
      </x:c>
      <x:c r="E564" s="21" t="s">
        <x:v>69</x:v>
      </x:c>
      <x:c r="F564"/>
      <x:c r="G564" s="57">
        <x:v>727</x:v>
      </x:c>
      <x:c r="H564" s="57">
        <x:v>0</x:v>
      </x:c>
      <x:c r="I564" s="57">
        <x:v>0</x:v>
      </x:c>
      <x:c r="J564" s="57">
        <x:v>0</x:v>
      </x:c>
      <x:c r="K564" s="57">
        <x:v>0</x:v>
      </x:c>
      <x:c r="L564" s="57">
        <x:v>0</x:v>
      </x:c>
      <x:c r="M564" s="57">
        <x:v>0</x:v>
      </x:c>
      <x:c r="N564" s="56">
        <x:v>727</x:v>
      </x:c>
    </x:row>
    <x:row r="565" spans="1:14">
      <x:c r="A565" s="57">
        <x:v>39</x:v>
      </x:c>
      <x:c r="C565" s="115">
        <x:v>6</x:v>
      </x:c>
      <x:c r="D565" s="21" t="s">
        <x:v>70</x:v>
      </x:c>
      <x:c r="E565" s="21" t="s">
        <x:v>71</x:v>
      </x:c>
      <x:c r="F565"/>
      <x:c r="G565" s="57">
        <x:v>0</x:v>
      </x:c>
      <x:c r="H565" s="57">
        <x:v>0</x:v>
      </x:c>
      <x:c r="I565" s="57">
        <x:v>0</x:v>
      </x:c>
      <x:c r="J565" s="57">
        <x:v>0</x:v>
      </x:c>
      <x:c r="K565" s="57">
        <x:v>0</x:v>
      </x:c>
      <x:c r="L565" s="57">
        <x:v>0</x:v>
      </x:c>
      <x:c r="M565" s="57">
        <x:v>0</x:v>
      </x:c>
      <x:c r="N565" s="56">
        <x:v>0</x:v>
      </x:c>
    </x:row>
    <x:row r="566" spans="1:14">
      <x:c r="A566" s="57">
        <x:v>40</x:v>
      </x:c>
      <x:c r="C566" s="115">
        <x:v>6</x:v>
      </x:c>
      <x:c r="D566" s="21" t="s">
        <x:v>92</x:v>
      </x:c>
      <x:c r="E566" s="21" t="s">
        <x:v>71</x:v>
      </x:c>
      <x:c r="F566"/>
      <x:c r="G566" s="57">
        <x:v>720</x:v>
      </x:c>
      <x:c r="H566" s="57">
        <x:v>0</x:v>
      </x:c>
      <x:c r="I566" s="57">
        <x:v>0</x:v>
      </x:c>
      <x:c r="J566" s="57">
        <x:v>0</x:v>
      </x:c>
      <x:c r="K566" s="57">
        <x:v>0</x:v>
      </x:c>
      <x:c r="L566" s="57">
        <x:v>0</x:v>
      </x:c>
      <x:c r="M566" s="57">
        <x:v>0</x:v>
      </x:c>
      <x:c r="N566" s="56">
        <x:v>720</x:v>
      </x:c>
    </x:row>
    <x:row r="567" spans="1:14">
      <x:c r="A567" s="57">
        <x:v>41</x:v>
      </x:c>
      <x:c r="C567" s="115">
        <x:v>6</x:v>
      </x:c>
      <x:c r="D567" s="21" t="s">
        <x:v>72</x:v>
      </x:c>
      <x:c r="E567" s="21" t="s">
        <x:v>73</x:v>
      </x:c>
      <x:c r="F567"/>
      <x:c r="G567" s="57">
        <x:v>0</x:v>
      </x:c>
      <x:c r="H567" s="57">
        <x:v>0</x:v>
      </x:c>
      <x:c r="I567" s="57">
        <x:v>0</x:v>
      </x:c>
      <x:c r="J567" s="57">
        <x:v>0</x:v>
      </x:c>
      <x:c r="K567" s="57">
        <x:v>0</x:v>
      </x:c>
      <x:c r="L567" s="57">
        <x:v>0</x:v>
      </x:c>
      <x:c r="M567" s="57">
        <x:v>0</x:v>
      </x:c>
      <x:c r="N567" s="56">
        <x:v>0</x:v>
      </x:c>
    </x:row>
    <x:row r="568" spans="1:14">
      <x:c r="A568" s="57">
        <x:v>42</x:v>
      </x:c>
      <x:c r="C568" s="115">
        <x:v>6</x:v>
      </x:c>
      <x:c r="D568" s="21" t="s">
        <x:v>93</x:v>
      </x:c>
      <x:c r="E568" s="21" t="s">
        <x:v>73</x:v>
      </x:c>
      <x:c r="F568"/>
      <x:c r="G568" s="57">
        <x:v>720</x:v>
      </x:c>
      <x:c r="H568" s="57">
        <x:v>0</x:v>
      </x:c>
      <x:c r="I568" s="57">
        <x:v>0</x:v>
      </x:c>
      <x:c r="J568" s="57">
        <x:v>0</x:v>
      </x:c>
      <x:c r="K568" s="57">
        <x:v>0</x:v>
      </x:c>
      <x:c r="L568" s="57">
        <x:v>0</x:v>
      </x:c>
      <x:c r="M568" s="57">
        <x:v>0</x:v>
      </x:c>
      <x:c r="N568" s="56">
        <x:v>720</x:v>
      </x:c>
    </x:row>
    <x:row r="569" spans="1:14">
      <x:c r="A569" s="57">
        <x:v>43</x:v>
      </x:c>
      <x:c r="C569" s="115">
        <x:v>6</x:v>
      </x:c>
      <x:c r="D569" s="21" t="s">
        <x:v>74</x:v>
      </x:c>
      <x:c r="E569" s="21" t="s">
        <x:v>10</x:v>
      </x:c>
      <x:c r="F569"/>
      <x:c r="G569" s="57">
        <x:v>0</x:v>
      </x:c>
      <x:c r="H569" s="57">
        <x:v>0</x:v>
      </x:c>
      <x:c r="I569" s="57">
        <x:v>0</x:v>
      </x:c>
      <x:c r="J569" s="57">
        <x:v>0</x:v>
      </x:c>
      <x:c r="K569" s="57">
        <x:v>0</x:v>
      </x:c>
      <x:c r="L569" s="57">
        <x:v>0</x:v>
      </x:c>
      <x:c r="M569" s="57">
        <x:v>0</x:v>
      </x:c>
      <x:c r="N569" s="56">
        <x:v>0</x:v>
      </x:c>
    </x:row>
    <x:row r="570" spans="1:14">
      <x:c r="A570" s="57">
        <x:v>44</x:v>
      </x:c>
      <x:c r="C570" s="115">
        <x:v>6</x:v>
      </x:c>
      <x:c r="D570" s="21" t="s">
        <x:v>76</x:v>
      </x:c>
      <x:c r="E570" s="21" t="s">
        <x:v>10</x:v>
      </x:c>
      <x:c r="F570"/>
      <x:c r="G570" s="57">
        <x:v>95</x:v>
      </x:c>
      <x:c r="H570" s="57">
        <x:v>0</x:v>
      </x:c>
      <x:c r="I570" s="57">
        <x:v>0</x:v>
      </x:c>
      <x:c r="J570" s="57">
        <x:v>0</x:v>
      </x:c>
      <x:c r="K570" s="57">
        <x:v>0</x:v>
      </x:c>
      <x:c r="L570" s="57">
        <x:v>0</x:v>
      </x:c>
      <x:c r="M570" s="57">
        <x:v>0</x:v>
      </x:c>
      <x:c r="N570" s="56">
        <x:v>95</x:v>
      </x:c>
    </x:row>
    <x:row r="571" spans="1:14">
      <x:c r="A571" s="57">
        <x:v>45</x:v>
      </x:c>
      <x:c r="C571" s="115">
        <x:v>6</x:v>
      </x:c>
      <x:c r="D571" s="21" t="s">
        <x:v>77</x:v>
      </x:c>
      <x:c r="E571" s="21" t="s">
        <x:v>78</x:v>
      </x:c>
      <x:c r="F571"/>
      <x:c r="G571" s="57">
        <x:v>0</x:v>
      </x:c>
      <x:c r="H571" s="57">
        <x:v>0</x:v>
      </x:c>
      <x:c r="I571" s="57">
        <x:v>0</x:v>
      </x:c>
      <x:c r="J571" s="57">
        <x:v>0</x:v>
      </x:c>
      <x:c r="K571" s="57">
        <x:v>0</x:v>
      </x:c>
      <x:c r="L571" s="57">
        <x:v>0</x:v>
      </x:c>
      <x:c r="M571" s="57">
        <x:v>0</x:v>
      </x:c>
      <x:c r="N571" s="56">
        <x:v>0</x:v>
      </x:c>
    </x:row>
    <x:row r="572" spans="1:14">
      <x:c r="A572" s="57">
        <x:v>46</x:v>
      </x:c>
      <x:c r="C572" s="115">
        <x:v>6</x:v>
      </x:c>
      <x:c r="D572" s="21" t="s">
        <x:v>79</x:v>
      </x:c>
      <x:c r="E572" s="21" t="s">
        <x:v>78</x:v>
      </x:c>
      <x:c r="F572"/>
      <x:c r="G572" s="57">
        <x:v>61</x:v>
      </x:c>
      <x:c r="H572" s="57">
        <x:v>0</x:v>
      </x:c>
      <x:c r="I572" s="57">
        <x:v>0</x:v>
      </x:c>
      <x:c r="J572" s="57">
        <x:v>0</x:v>
      </x:c>
      <x:c r="K572" s="57">
        <x:v>0</x:v>
      </x:c>
      <x:c r="L572" s="57">
        <x:v>0</x:v>
      </x:c>
      <x:c r="M572" s="57">
        <x:v>0</x:v>
      </x:c>
      <x:c r="N572" s="56">
        <x:v>61</x:v>
      </x:c>
    </x:row>
    <x:row r="573" spans="1:14">
      <x:c r="A573" s="57">
        <x:v>47</x:v>
      </x:c>
      <x:c r="C573" s="115">
        <x:v>6</x:v>
      </x:c>
      <x:c r="D573" s="21" t="s">
        <x:v>80</x:v>
      </x:c>
      <x:c r="E573" s="21" t="s">
        <x:v>81</x:v>
      </x:c>
      <x:c r="F573"/>
      <x:c r="G573" s="57">
        <x:v>0</x:v>
      </x:c>
      <x:c r="H573" s="57">
        <x:v>0</x:v>
      </x:c>
      <x:c r="I573" s="57">
        <x:v>0</x:v>
      </x:c>
      <x:c r="J573" s="57">
        <x:v>0</x:v>
      </x:c>
      <x:c r="K573" s="57">
        <x:v>0</x:v>
      </x:c>
      <x:c r="L573" s="57">
        <x:v>0</x:v>
      </x:c>
      <x:c r="M573" s="57">
        <x:v>0</x:v>
      </x:c>
      <x:c r="N573" s="56">
        <x:v>0</x:v>
      </x:c>
    </x:row>
    <x:row r="574" spans="1:14">
      <x:c r="A574" s="57">
        <x:v>48</x:v>
      </x:c>
      <x:c r="C574" s="115">
        <x:v>6</x:v>
      </x:c>
      <x:c r="D574" s="21" t="s">
        <x:v>82</x:v>
      </x:c>
      <x:c r="E574" s="21" t="s">
        <x:v>81</x:v>
      </x:c>
      <x:c r="F574"/>
      <x:c r="G574" s="57">
        <x:v>61</x:v>
      </x:c>
      <x:c r="H574" s="57">
        <x:v>0</x:v>
      </x:c>
      <x:c r="I574" s="57">
        <x:v>0</x:v>
      </x:c>
      <x:c r="J574" s="57">
        <x:v>0</x:v>
      </x:c>
      <x:c r="K574" s="57">
        <x:v>0</x:v>
      </x:c>
      <x:c r="L574" s="57">
        <x:v>0</x:v>
      </x:c>
      <x:c r="M574" s="57">
        <x:v>0</x:v>
      </x:c>
      <x:c r="N574" s="56">
        <x:v>61</x:v>
      </x:c>
    </x:row>
    <x:row r="575" spans="1:14">
      <x:c r="A575" s="57">
        <x:v>49</x:v>
      </x:c>
      <x:c r="C575" s="115">
        <x:v>6</x:v>
      </x:c>
      <x:c r="D575" s="21" t="s">
        <x:v>1441</x:v>
      </x:c>
      <x:c r="E575" s="21" t="s">
        <x:v>1420</x:v>
      </x:c>
      <x:c r="F575"/>
      <x:c r="G575" s="57">
        <x:v>0</x:v>
      </x:c>
      <x:c r="H575" s="57">
        <x:v>0</x:v>
      </x:c>
      <x:c r="I575" s="57">
        <x:v>0</x:v>
      </x:c>
      <x:c r="J575" s="57">
        <x:v>0</x:v>
      </x:c>
      <x:c r="K575" s="57">
        <x:v>0</x:v>
      </x:c>
      <x:c r="L575" s="57">
        <x:v>0</x:v>
      </x:c>
      <x:c r="M575" s="57">
        <x:v>0</x:v>
      </x:c>
      <x:c r="N575" s="56">
        <x:v>0</x:v>
      </x:c>
    </x:row>
    <x:row r="576" spans="1:14">
      <x:c r="A576" s="57">
        <x:v>50</x:v>
      </x:c>
      <x:c r="C576" s="115">
        <x:v>6</x:v>
      </x:c>
      <x:c r="D576" s="21" t="s">
        <x:v>1442</x:v>
      </x:c>
      <x:c r="E576" s="21" t="s">
        <x:v>1420</x:v>
      </x:c>
      <x:c r="F576"/>
      <x:c r="G576" s="57">
        <x:v>0</x:v>
      </x:c>
      <x:c r="H576" s="57">
        <x:v>0</x:v>
      </x:c>
      <x:c r="I576" s="57">
        <x:v>0</x:v>
      </x:c>
      <x:c r="J576" s="57">
        <x:v>0</x:v>
      </x:c>
      <x:c r="K576" s="57">
        <x:v>0</x:v>
      </x:c>
      <x:c r="L576" s="57">
        <x:v>0</x:v>
      </x:c>
      <x:c r="M576" s="57">
        <x:v>0</x:v>
      </x:c>
      <x:c r="N576" s="56">
        <x:v>0</x:v>
      </x:c>
    </x:row>
    <x:row r="577" spans="1:14">
      <x:c r="A577" s="57">
        <x:v>51</x:v>
      </x:c>
      <x:c r="C577" s="115">
        <x:v>6</x:v>
      </x:c>
      <x:c r="D577" s="21" t="s">
        <x:v>1443</x:v>
      </x:c>
      <x:c r="E577" s="21" t="s">
        <x:v>1420</x:v>
      </x:c>
      <x:c r="F577"/>
      <x:c r="G577" s="57">
        <x:v>0</x:v>
      </x:c>
      <x:c r="H577" s="57">
        <x:v>0</x:v>
      </x:c>
      <x:c r="I577" s="57">
        <x:v>0</x:v>
      </x:c>
      <x:c r="J577" s="57">
        <x:v>0</x:v>
      </x:c>
      <x:c r="K577" s="57">
        <x:v>0</x:v>
      </x:c>
      <x:c r="L577" s="57">
        <x:v>0</x:v>
      </x:c>
      <x:c r="M577" s="57">
        <x:v>0</x:v>
      </x:c>
      <x:c r="N577" s="56">
        <x:v>0</x:v>
      </x:c>
    </x:row>
    <x:row r="578" spans="1:14">
      <x:c r="A578" s="57">
        <x:v>52</x:v>
      </x:c>
      <x:c r="C578" s="115">
        <x:v>6</x:v>
      </x:c>
      <x:c r="D578" s="21" t="s">
        <x:v>1444</x:v>
      </x:c>
      <x:c r="E578" s="21" t="s">
        <x:v>1420</x:v>
      </x:c>
      <x:c r="F578"/>
      <x:c r="G578" s="57">
        <x:v>0</x:v>
      </x:c>
      <x:c r="H578" s="57">
        <x:v>0</x:v>
      </x:c>
      <x:c r="I578" s="57">
        <x:v>0</x:v>
      </x:c>
      <x:c r="J578" s="57">
        <x:v>0</x:v>
      </x:c>
      <x:c r="K578" s="57">
        <x:v>0</x:v>
      </x:c>
      <x:c r="L578" s="57">
        <x:v>0</x:v>
      </x:c>
      <x:c r="M578" s="57">
        <x:v>0</x:v>
      </x:c>
      <x:c r="N578" s="56">
        <x:v>0</x:v>
      </x:c>
    </x:row>
    <x:row r="579" spans="1:14">
      <x:c r="A579" s="57">
        <x:v>53</x:v>
      </x:c>
      <x:c r="C579" s="115">
        <x:v>6</x:v>
      </x:c>
      <x:c r="D579" s="21" t="s">
        <x:v>1384</x:v>
      </x:c>
      <x:c r="E579" s="21" t="s">
        <x:v>1385</x:v>
      </x:c>
      <x:c r="F579"/>
      <x:c r="G579" s="57">
        <x:v>0</x:v>
      </x:c>
      <x:c r="H579" s="57">
        <x:v>0</x:v>
      </x:c>
      <x:c r="I579" s="57">
        <x:v>0</x:v>
      </x:c>
      <x:c r="J579" s="57">
        <x:v>0</x:v>
      </x:c>
      <x:c r="K579" s="57">
        <x:v>0</x:v>
      </x:c>
      <x:c r="L579" s="57">
        <x:v>0</x:v>
      </x:c>
      <x:c r="M579" s="57">
        <x:v>0</x:v>
      </x:c>
      <x:c r="N579" s="56">
        <x:v>0</x:v>
      </x:c>
    </x:row>
    <x:row r="580" spans="1:14">
      <x:c r="A580" s="57">
        <x:v>54</x:v>
      </x:c>
      <x:c r="C580" s="115">
        <x:v>6</x:v>
      </x:c>
      <x:c r="D580" s="21" t="s">
        <x:v>1382</x:v>
      </x:c>
      <x:c r="E580" s="21" t="s">
        <x:v>1383</x:v>
      </x:c>
      <x:c r="F580"/>
      <x:c r="G580" s="57">
        <x:v>3</x:v>
      </x:c>
      <x:c r="H580" s="57">
        <x:v>0</x:v>
      </x:c>
      <x:c r="I580" s="57">
        <x:v>0</x:v>
      </x:c>
      <x:c r="J580" s="57">
        <x:v>0</x:v>
      </x:c>
      <x:c r="K580" s="57">
        <x:v>0</x:v>
      </x:c>
      <x:c r="L580" s="57">
        <x:v>0</x:v>
      </x:c>
      <x:c r="M580" s="57">
        <x:v>0</x:v>
      </x:c>
      <x:c r="N580" s="56">
        <x:v>3</x:v>
      </x:c>
    </x:row>
    <x:row r="581" spans="1:14">
      <x:c r="A581" s="57">
        <x:v>55</x:v>
      </x:c>
      <x:c r="C581" s="115">
        <x:v>6</x:v>
      </x:c>
      <x:c r="D581" s="21" t="s">
        <x:v>83</x:v>
      </x:c>
      <x:c r="E581" s="21" t="s">
        <x:v>10</x:v>
      </x:c>
      <x:c r="F581"/>
      <x:c r="G581" s="57">
        <x:v>0</x:v>
      </x:c>
      <x:c r="H581" s="57">
        <x:v>0</x:v>
      </x:c>
      <x:c r="I581" s="57">
        <x:v>0</x:v>
      </x:c>
      <x:c r="J581" s="57">
        <x:v>0</x:v>
      </x:c>
      <x:c r="K581" s="57">
        <x:v>0</x:v>
      </x:c>
      <x:c r="L581" s="57">
        <x:v>0</x:v>
      </x:c>
      <x:c r="M581" s="57">
        <x:v>0</x:v>
      </x:c>
      <x:c r="N581" s="56">
        <x:v>0</x:v>
      </x:c>
    </x:row>
    <x:row r="582" spans="1:14">
      <x:c r="A582" s="57">
        <x:v>56</x:v>
      </x:c>
      <x:c r="C582" s="115">
        <x:v>6</x:v>
      </x:c>
      <x:c r="D582" s="21" t="s">
        <x:v>94</x:v>
      </x:c>
      <x:c r="E582" s="21" t="s">
        <x:v>96</x:v>
      </x:c>
      <x:c r="F582"/>
      <x:c r="G582" s="57">
        <x:v>0</x:v>
      </x:c>
      <x:c r="H582" s="57">
        <x:v>0</x:v>
      </x:c>
      <x:c r="I582" s="57">
        <x:v>0</x:v>
      </x:c>
      <x:c r="J582" s="57">
        <x:v>0</x:v>
      </x:c>
      <x:c r="K582" s="57">
        <x:v>0</x:v>
      </x:c>
      <x:c r="L582" s="57">
        <x:v>0</x:v>
      </x:c>
      <x:c r="M582" s="57">
        <x:v>0</x:v>
      </x:c>
      <x:c r="N582" s="56">
        <x:v>0</x:v>
      </x:c>
    </x:row>
    <x:row r="583" spans="1:14">
      <x:c r="A583" s="57">
        <x:v>57</x:v>
      </x:c>
      <x:c r="C583" s="115">
        <x:v>6</x:v>
      </x:c>
      <x:c r="D583" s="468" t="s">
        <x:v>1403</x:v>
      </x:c>
      <x:c r="E583" s="468" t="s">
        <x:v>10</x:v>
      </x:c>
      <x:c r="F583" s="470"/>
      <x:c r="G583" s="471">
        <x:v>0</x:v>
      </x:c>
      <x:c r="H583" s="471">
        <x:v>0</x:v>
      </x:c>
      <x:c r="I583" s="471">
        <x:v>0</x:v>
      </x:c>
      <x:c r="J583" s="471">
        <x:v>0</x:v>
      </x:c>
      <x:c r="K583" s="471">
        <x:v>0</x:v>
      </x:c>
      <x:c r="L583" s="471">
        <x:v>0</x:v>
      </x:c>
      <x:c r="M583" s="471">
        <x:v>0</x:v>
      </x:c>
      <x:c r="N583" s="56">
        <x:v>0</x:v>
      </x:c>
    </x:row>
    <x:row r="584" spans="1:14">
      <x:c r="A584" s="57">
        <x:v>58</x:v>
      </x:c>
      <x:c r="C584" s="115">
        <x:v>6</x:v>
      </x:c>
      <x:c r="D584" s="468" t="s">
        <x:v>1438</x:v>
      </x:c>
      <x:c r="E584" s="468" t="s">
        <x:v>10</x:v>
      </x:c>
      <x:c r="F584" s="470"/>
      <x:c r="G584" s="471">
        <x:v>5</x:v>
      </x:c>
      <x:c r="H584" s="471">
        <x:v>0</x:v>
      </x:c>
      <x:c r="I584" s="471">
        <x:v>0</x:v>
      </x:c>
      <x:c r="J584" s="471">
        <x:v>0</x:v>
      </x:c>
      <x:c r="K584" s="471">
        <x:v>7</x:v>
      </x:c>
      <x:c r="L584" s="471">
        <x:v>0</x:v>
      </x:c>
      <x:c r="M584" s="471">
        <x:v>0</x:v>
      </x:c>
      <x:c r="N584" s="56">
        <x:v>12</x:v>
      </x:c>
    </x:row>
    <x:row r="585" spans="1:14">
      <x:c r="A585" s="57">
        <x:v>59</x:v>
      </x:c>
      <x:c r="C585" s="115">
        <x:v>6</x:v>
      </x:c>
      <x:c r="D585" s="465" t="s">
        <x:v>1425</x:v>
      </x:c>
      <x:c r="E585" s="465" t="s">
        <x:v>10</x:v>
      </x:c>
      <x:c r="F585" s="464"/>
      <x:c r="G585" s="467">
        <x:v>0</x:v>
      </x:c>
      <x:c r="H585" s="467">
        <x:v>0</x:v>
      </x:c>
      <x:c r="I585" s="467">
        <x:v>0</x:v>
      </x:c>
      <x:c r="J585" s="467">
        <x:v>0</x:v>
      </x:c>
      <x:c r="K585" s="467">
        <x:v>0</x:v>
      </x:c>
      <x:c r="L585" s="467">
        <x:v>0</x:v>
      </x:c>
      <x:c r="M585" s="467">
        <x:v>0</x:v>
      </x:c>
      <x:c r="N585" s="56">
        <x:v>0</x:v>
      </x:c>
    </x:row>
    <x:row r="586" spans="1:14">
      <x:c r="A586" s="57">
        <x:v>60</x:v>
      </x:c>
      <x:c r="C586" s="115">
        <x:v>6</x:v>
      </x:c>
      <x:c r="D586" s="465" t="s">
        <x:v>1436</x:v>
      </x:c>
      <x:c r="E586" s="465" t="s">
        <x:v>10</x:v>
      </x:c>
      <x:c r="F586" s="464"/>
      <x:c r="G586" s="467">
        <x:v>0</x:v>
      </x:c>
      <x:c r="H586" s="467">
        <x:v>0</x:v>
      </x:c>
      <x:c r="I586" s="467">
        <x:v>0</x:v>
      </x:c>
      <x:c r="J586" s="467">
        <x:v>0</x:v>
      </x:c>
      <x:c r="K586" s="467">
        <x:v>2</x:v>
      </x:c>
      <x:c r="L586" s="467">
        <x:v>0</x:v>
      </x:c>
      <x:c r="M586" s="467">
        <x:v>0</x:v>
      </x:c>
      <x:c r="N586" s="56">
        <x:v>2</x:v>
      </x:c>
    </x:row>
    <x:row r="587" spans="1:14">
      <x:c r="A587" s="57">
        <x:v>61</x:v>
      </x:c>
      <x:c r="C587" s="115">
        <x:v>6</x:v>
      </x:c>
      <x:c r="D587" s="21" t="s">
        <x:v>1409</x:v>
      </x:c>
      <x:c r="E587" s="21" t="s">
        <x:v>1420</x:v>
      </x:c>
      <x:c r="F587"/>
      <x:c r="G587" s="57">
        <x:v>0</x:v>
      </x:c>
      <x:c r="H587" s="57">
        <x:v>0</x:v>
      </x:c>
      <x:c r="I587" s="57">
        <x:v>0</x:v>
      </x:c>
      <x:c r="J587" s="57">
        <x:v>0</x:v>
      </x:c>
      <x:c r="K587" s="57">
        <x:v>0</x:v>
      </x:c>
      <x:c r="L587" s="57">
        <x:v>0</x:v>
      </x:c>
      <x:c r="M587" s="57">
        <x:v>0</x:v>
      </x:c>
      <x:c r="N587" s="56">
        <x:v>0</x:v>
      </x:c>
    </x:row>
    <x:row r="588" spans="1:14">
      <x:c r="A588" s="57">
        <x:v>62</x:v>
      </x:c>
      <x:c r="C588" s="115">
        <x:v>6</x:v>
      </x:c>
      <x:c r="D588" s="21" t="s">
        <x:v>1428</x:v>
      </x:c>
      <x:c r="E588" s="21" t="s">
        <x:v>1420</x:v>
      </x:c>
      <x:c r="F588"/>
      <x:c r="G588" s="57">
        <x:v>0</x:v>
      </x:c>
      <x:c r="H588" s="57">
        <x:v>0</x:v>
      </x:c>
      <x:c r="I588" s="57">
        <x:v>0</x:v>
      </x:c>
      <x:c r="J588" s="57">
        <x:v>0</x:v>
      </x:c>
      <x:c r="K588" s="57">
        <x:v>0</x:v>
      </x:c>
      <x:c r="L588" s="57">
        <x:v>0</x:v>
      </x:c>
      <x:c r="M588" s="57">
        <x:v>0</x:v>
      </x:c>
      <x:c r="N588" s="56">
        <x:v>0</x:v>
      </x:c>
    </x:row>
    <x:row r="589" spans="1:14">
      <x:c r="A589" s="57">
        <x:v>63</x:v>
      </x:c>
      <x:c r="C589" s="115">
        <x:v>6</x:v>
      </x:c>
      <x:c r="D589" s="21" t="s">
        <x:v>1410</x:v>
      </x:c>
      <x:c r="E589" s="21" t="s">
        <x:v>1420</x:v>
      </x:c>
      <x:c r="F589"/>
      <x:c r="G589" s="57">
        <x:v>0</x:v>
      </x:c>
      <x:c r="H589" s="57">
        <x:v>0</x:v>
      </x:c>
      <x:c r="I589" s="57">
        <x:v>0</x:v>
      </x:c>
      <x:c r="J589" s="57">
        <x:v>0</x:v>
      </x:c>
      <x:c r="K589" s="57">
        <x:v>0</x:v>
      </x:c>
      <x:c r="L589" s="57">
        <x:v>0</x:v>
      </x:c>
      <x:c r="M589" s="57">
        <x:v>0</x:v>
      </x:c>
      <x:c r="N589" s="56">
        <x:v>0</x:v>
      </x:c>
    </x:row>
    <x:row r="590" spans="1:14">
      <x:c r="A590" s="57">
        <x:v>64</x:v>
      </x:c>
      <x:c r="C590" s="115">
        <x:v>6</x:v>
      </x:c>
      <x:c r="D590" s="21" t="s">
        <x:v>1427</x:v>
      </x:c>
      <x:c r="E590" s="21" t="s">
        <x:v>1420</x:v>
      </x:c>
      <x:c r="F590"/>
      <x:c r="G590" s="57">
        <x:v>0</x:v>
      </x:c>
      <x:c r="H590" s="57">
        <x:v>0</x:v>
      </x:c>
      <x:c r="I590" s="57">
        <x:v>0</x:v>
      </x:c>
      <x:c r="J590" s="57">
        <x:v>0</x:v>
      </x:c>
      <x:c r="K590" s="57">
        <x:v>0</x:v>
      </x:c>
      <x:c r="L590" s="57">
        <x:v>0</x:v>
      </x:c>
      <x:c r="M590" s="57">
        <x:v>0</x:v>
      </x:c>
      <x:c r="N590" s="56">
        <x:v>0</x:v>
      </x:c>
    </x:row>
    <x:row r="591" spans="1:14">
      <x:c r="A591" s="57">
        <x:v>65</x:v>
      </x:c>
      <x:c r="C591" s="115">
        <x:v>6</x:v>
      </x:c>
      <x:c r="D591" s="21" t="s">
        <x:v>1411</x:v>
      </x:c>
      <x:c r="E591" s="21" t="s">
        <x:v>1420</x:v>
      </x:c>
      <x:c r="F591"/>
      <x:c r="G591" s="57">
        <x:v>0</x:v>
      </x:c>
      <x:c r="H591" s="57">
        <x:v>0</x:v>
      </x:c>
      <x:c r="I591" s="57">
        <x:v>0</x:v>
      </x:c>
      <x:c r="J591" s="57">
        <x:v>0</x:v>
      </x:c>
      <x:c r="K591" s="57">
        <x:v>0</x:v>
      </x:c>
      <x:c r="L591" s="57">
        <x:v>0</x:v>
      </x:c>
      <x:c r="M591" s="57">
        <x:v>0</x:v>
      </x:c>
      <x:c r="N591" s="56">
        <x:v>0</x:v>
      </x:c>
    </x:row>
    <x:row r="592" spans="1:14">
      <x:c r="A592" s="57">
        <x:v>66</x:v>
      </x:c>
      <x:c r="C592" s="115">
        <x:v>6</x:v>
      </x:c>
      <x:c r="D592" s="21" t="s">
        <x:v>1426</x:v>
      </x:c>
      <x:c r="E592" s="21" t="s">
        <x:v>1420</x:v>
      </x:c>
      <x:c r="F592"/>
      <x:c r="G592" s="57">
        <x:v>0</x:v>
      </x:c>
      <x:c r="H592" s="57">
        <x:v>0</x:v>
      </x:c>
      <x:c r="I592" s="57">
        <x:v>0</x:v>
      </x:c>
      <x:c r="J592" s="57">
        <x:v>0</x:v>
      </x:c>
      <x:c r="K592" s="57">
        <x:v>0</x:v>
      </x:c>
      <x:c r="L592" s="57">
        <x:v>0</x:v>
      </x:c>
      <x:c r="M592" s="57">
        <x:v>0</x:v>
      </x:c>
      <x:c r="N592" s="56">
        <x:v>0</x:v>
      </x:c>
    </x:row>
    <x:row r="593" spans="1:14">
      <x:c r="A593" s="57">
        <x:v>67</x:v>
      </x:c>
      <x:c r="C593" s="115">
        <x:v>6</x:v>
      </x:c>
      <x:c r="D593" s="21" t="s">
        <x:v>1405</x:v>
      </x:c>
      <x:c r="E593" s="21" t="s">
        <x:v>1420</x:v>
      </x:c>
      <x:c r="F593"/>
      <x:c r="G593" s="57">
        <x:v>0</x:v>
      </x:c>
      <x:c r="H593" s="57">
        <x:v>0</x:v>
      </x:c>
      <x:c r="I593" s="57">
        <x:v>0</x:v>
      </x:c>
      <x:c r="J593" s="57">
        <x:v>0</x:v>
      </x:c>
      <x:c r="K593" s="57">
        <x:v>0</x:v>
      </x:c>
      <x:c r="L593" s="57">
        <x:v>0</x:v>
      </x:c>
      <x:c r="M593" s="57">
        <x:v>0</x:v>
      </x:c>
      <x:c r="N593" s="56">
        <x:v>0</x:v>
      </x:c>
    </x:row>
    <x:row r="594" spans="1:14">
      <x:c r="A594" s="57">
        <x:v>68</x:v>
      </x:c>
      <x:c r="C594" s="115">
        <x:v>6</x:v>
      </x:c>
      <x:c r="D594" s="21" t="s">
        <x:v>1429</x:v>
      </x:c>
      <x:c r="E594" s="21" t="s">
        <x:v>1420</x:v>
      </x:c>
      <x:c r="F594"/>
      <x:c r="G594" s="57">
        <x:v>0</x:v>
      </x:c>
      <x:c r="H594" s="57">
        <x:v>0</x:v>
      </x:c>
      <x:c r="I594" s="57">
        <x:v>0</x:v>
      </x:c>
      <x:c r="J594" s="57">
        <x:v>0</x:v>
      </x:c>
      <x:c r="K594" s="57">
        <x:v>0</x:v>
      </x:c>
      <x:c r="L594" s="57">
        <x:v>0</x:v>
      </x:c>
      <x:c r="M594" s="57">
        <x:v>0</x:v>
      </x:c>
      <x:c r="N594" s="56">
        <x:v>0</x:v>
      </x:c>
    </x:row>
    <x:row r="595" spans="1:14">
      <x:c r="A595" s="57">
        <x:v>69</x:v>
      </x:c>
      <x:c r="C595" s="115">
        <x:v>6</x:v>
      </x:c>
      <x:c r="D595" s="21" t="s">
        <x:v>1406</x:v>
      </x:c>
      <x:c r="E595" s="21" t="s">
        <x:v>1420</x:v>
      </x:c>
      <x:c r="F595"/>
      <x:c r="G595" s="57">
        <x:v>0</x:v>
      </x:c>
      <x:c r="H595" s="57">
        <x:v>0</x:v>
      </x:c>
      <x:c r="I595" s="57">
        <x:v>0</x:v>
      </x:c>
      <x:c r="J595" s="57">
        <x:v>0</x:v>
      </x:c>
      <x:c r="K595" s="57">
        <x:v>0</x:v>
      </x:c>
      <x:c r="L595" s="57">
        <x:v>0</x:v>
      </x:c>
      <x:c r="M595" s="57">
        <x:v>0</x:v>
      </x:c>
      <x:c r="N595" s="56">
        <x:v>0</x:v>
      </x:c>
    </x:row>
    <x:row r="596" spans="1:14">
      <x:c r="A596" s="57">
        <x:v>70</x:v>
      </x:c>
      <x:c r="C596" s="115">
        <x:v>6</x:v>
      </x:c>
      <x:c r="D596" s="21" t="s">
        <x:v>1423</x:v>
      </x:c>
      <x:c r="E596" s="21" t="s">
        <x:v>1420</x:v>
      </x:c>
      <x:c r="F596"/>
      <x:c r="G596" s="57">
        <x:v>0</x:v>
      </x:c>
      <x:c r="H596" s="57">
        <x:v>15</x:v>
      </x:c>
      <x:c r="I596" s="57">
        <x:v>0</x:v>
      </x:c>
      <x:c r="J596" s="57">
        <x:v>0</x:v>
      </x:c>
      <x:c r="K596" s="57">
        <x:v>0</x:v>
      </x:c>
      <x:c r="L596" s="57">
        <x:v>0</x:v>
      </x:c>
      <x:c r="M596" s="57">
        <x:v>0</x:v>
      </x:c>
      <x:c r="N596" s="56">
        <x:v>-15</x:v>
      </x:c>
    </x:row>
    <x:row r="597" spans="1:14">
      <x:c r="A597" s="57">
        <x:v>71</x:v>
      </x:c>
      <x:c r="C597" s="115">
        <x:v>6</x:v>
      </x:c>
      <x:c r="D597" s="21" t="s">
        <x:v>1407</x:v>
      </x:c>
      <x:c r="E597" s="21" t="s">
        <x:v>1420</x:v>
      </x:c>
      <x:c r="F597"/>
      <x:c r="G597" s="57">
        <x:v>0</x:v>
      </x:c>
      <x:c r="H597" s="57">
        <x:v>0</x:v>
      </x:c>
      <x:c r="I597" s="57">
        <x:v>0</x:v>
      </x:c>
      <x:c r="J597" s="57">
        <x:v>0</x:v>
      </x:c>
      <x:c r="K597" s="57">
        <x:v>0</x:v>
      </x:c>
      <x:c r="L597" s="57">
        <x:v>0</x:v>
      </x:c>
      <x:c r="M597" s="57">
        <x:v>0</x:v>
      </x:c>
      <x:c r="N597" s="56">
        <x:v>0</x:v>
      </x:c>
    </x:row>
    <x:row r="598" spans="1:14">
      <x:c r="A598" s="57">
        <x:v>72</x:v>
      </x:c>
      <x:c r="C598" s="115">
        <x:v>6</x:v>
      </x:c>
      <x:c r="D598" s="21" t="s">
        <x:v>1424</x:v>
      </x:c>
      <x:c r="E598" s="21" t="s">
        <x:v>1420</x:v>
      </x:c>
      <x:c r="F598"/>
      <x:c r="G598" s="57">
        <x:v>0</x:v>
      </x:c>
      <x:c r="H598" s="57">
        <x:v>15</x:v>
      </x:c>
      <x:c r="I598" s="57">
        <x:v>0</x:v>
      </x:c>
      <x:c r="J598" s="57">
        <x:v>0</x:v>
      </x:c>
      <x:c r="K598" s="57">
        <x:v>0</x:v>
      </x:c>
      <x:c r="L598" s="57">
        <x:v>0</x:v>
      </x:c>
      <x:c r="M598" s="57">
        <x:v>0</x:v>
      </x:c>
      <x:c r="N598" s="56">
        <x:v>-15</x:v>
      </x:c>
    </x:row>
    <x:row r="599" spans="1:14" ht="15.75" customHeight="1">
      <x:c r="A599" s="57">
        <x:v>73</x:v>
      </x:c>
      <x:c r="C599" s="115">
        <x:v>6</x:v>
      </x:c>
      <x:c r="D599" s="21" t="s">
        <x:v>1408</x:v>
      </x:c>
      <x:c r="E599" s="21" t="s">
        <x:v>1420</x:v>
      </x:c>
      <x:c r="F599"/>
      <x:c r="G599" s="57">
        <x:v>0</x:v>
      </x:c>
      <x:c r="H599" s="57">
        <x:v>0</x:v>
      </x:c>
      <x:c r="I599" s="57">
        <x:v>0</x:v>
      </x:c>
      <x:c r="J599" s="57">
        <x:v>0</x:v>
      </x:c>
      <x:c r="K599" s="57">
        <x:v>0</x:v>
      </x:c>
      <x:c r="L599" s="57">
        <x:v>0</x:v>
      </x:c>
      <x:c r="M599" s="57">
        <x:v>0</x:v>
      </x:c>
      <x:c r="N599" s="56">
        <x:v>0</x:v>
      </x:c>
    </x:row>
    <x:row r="600" spans="1:14">
      <x:c r="A600" s="57">
        <x:v>74</x:v>
      </x:c>
      <x:c r="C600" s="115">
        <x:v>6</x:v>
      </x:c>
      <x:c r="D600" s="21" t="s">
        <x:v>1430</x:v>
      </x:c>
      <x:c r="E600" s="21" t="s">
        <x:v>1420</x:v>
      </x:c>
      <x:c r="F600"/>
      <x:c r="G600" s="57">
        <x:v>0</x:v>
      </x:c>
      <x:c r="H600" s="57">
        <x:v>0</x:v>
      </x:c>
      <x:c r="I600" s="57">
        <x:v>0</x:v>
      </x:c>
      <x:c r="J600" s="57">
        <x:v>0</x:v>
      </x:c>
      <x:c r="K600" s="57">
        <x:v>0</x:v>
      </x:c>
      <x:c r="L600" s="57">
        <x:v>0</x:v>
      </x:c>
      <x:c r="M600" s="57">
        <x:v>0</x:v>
      </x:c>
      <x:c r="N600" s="56">
        <x:v>0</x:v>
      </x:c>
    </x:row>
    <x:row r="601" spans="1:14">
      <x:c r="A601" s="57">
        <x:v>75</x:v>
      </x:c>
      <x:c r="C601" s="115">
        <x:v>6</x:v>
      </x:c>
      <x:c r="D601" s="21" t="s">
        <x:v>1439</x:v>
      </x:c>
      <x:c r="E601" s="21" t="s">
        <x:v>53</x:v>
      </x:c>
      <x:c r="F601"/>
      <x:c r="G601" s="57">
        <x:v>8</x:v>
      </x:c>
      <x:c r="H601" s="57">
        <x:v>0</x:v>
      </x:c>
      <x:c r="I601" s="57">
        <x:v>0</x:v>
      </x:c>
      <x:c r="J601" s="57">
        <x:v>0</x:v>
      </x:c>
      <x:c r="K601" s="57">
        <x:v>0</x:v>
      </x:c>
      <x:c r="L601" s="57">
        <x:v>0</x:v>
      </x:c>
      <x:c r="M601" s="57">
        <x:v>0</x:v>
      </x:c>
      <x:c r="N601" s="56">
        <x:v>8</x:v>
      </x:c>
    </x:row>
    <x:row r="602" spans="1:14">
      <x:c r="A602" s="57">
        <x:v>76</x:v>
      </x:c>
      <x:c r="C602" s="115">
        <x:v>6</x:v>
      </x:c>
      <x:c r="D602" s="21" t="s">
        <x:v>85</x:v>
      </x:c>
      <x:c r="E602" s="21" t="s">
        <x:v>87</x:v>
      </x:c>
      <x:c r="F602"/>
      <x:c r="G602" s="57">
        <x:v>6090</x:v>
      </x:c>
      <x:c r="H602" s="57">
        <x:v>0</x:v>
      </x:c>
      <x:c r="I602" s="57">
        <x:v>0</x:v>
      </x:c>
      <x:c r="J602" s="57">
        <x:v>0</x:v>
      </x:c>
      <x:c r="K602" s="57">
        <x:v>0</x:v>
      </x:c>
      <x:c r="L602" s="57">
        <x:v>0</x:v>
      </x:c>
      <x:c r="M602" s="57">
        <x:v>0</x:v>
      </x:c>
      <x:c r="N602" s="56">
        <x:v>6090</x:v>
      </x:c>
    </x:row>
    <x:row r="603" spans="1:14">
      <x:c r="A603" s="57">
        <x:v>77</x:v>
      </x:c>
      <x:c r="C603" s="115">
        <x:v>6</x:v>
      </x:c>
      <x:c r="D603" s="21" t="s">
        <x:v>88</x:v>
      </x:c>
      <x:c r="E603" s="21" t="s">
        <x:v>89</x:v>
      </x:c>
      <x:c r="F603"/>
      <x:c r="G603" s="57">
        <x:v>5590</x:v>
      </x:c>
      <x:c r="H603" s="57">
        <x:v>0</x:v>
      </x:c>
      <x:c r="I603" s="57">
        <x:v>0</x:v>
      </x:c>
      <x:c r="J603" s="57">
        <x:v>0</x:v>
      </x:c>
      <x:c r="K603" s="57">
        <x:v>0</x:v>
      </x:c>
      <x:c r="L603" s="57">
        <x:v>0</x:v>
      </x:c>
      <x:c r="M603" s="57">
        <x:v>0</x:v>
      </x:c>
      <x:c r="N603" s="56">
        <x:v>5590</x:v>
      </x:c>
    </x:row>
    <x:row r="604" spans="1:14">
      <x:c r="A604" s="57">
        <x:v>78</x:v>
      </x:c>
      <x:c r="C604" s="115">
        <x:v>6</x:v>
      </x:c>
      <x:c r="D604" s="21" t="s">
        <x:v>90</x:v>
      </x:c>
      <x:c r="E604" s="21" t="s">
        <x:v>91</x:v>
      </x:c>
      <x:c r="F604"/>
      <x:c r="G604" s="57">
        <x:v>10405</x:v>
      </x:c>
      <x:c r="H604" s="57">
        <x:v>0</x:v>
      </x:c>
      <x:c r="I604" s="57">
        <x:v>0</x:v>
      </x:c>
      <x:c r="J604" s="57">
        <x:v>0</x:v>
      </x:c>
      <x:c r="K604" s="57">
        <x:v>0</x:v>
      </x:c>
      <x:c r="L604" s="57">
        <x:v>0</x:v>
      </x:c>
      <x:c r="M604" s="57">
        <x:v>0</x:v>
      </x:c>
      <x:c r="N604" s="56">
        <x:v>10405</x:v>
      </x:c>
    </x:row>
    <x:row r="605" spans="1:14">
      <x:c r="A605" s="57">
        <x:v>79</x:v>
      </x:c>
      <x:c r="C605" s="115">
        <x:v>6</x:v>
      </x:c>
      <x:c r="D605" s="21" t="s">
        <x:v>1386</x:v>
      </x:c>
      <x:c r="E605" s="21" t="s">
        <x:v>1400</x:v>
      </x:c>
      <x:c r="F605"/>
      <x:c r="G605" s="57">
        <x:v>0</x:v>
      </x:c>
      <x:c r="H605" s="57">
        <x:v>0</x:v>
      </x:c>
      <x:c r="I605" s="57">
        <x:v>0</x:v>
      </x:c>
      <x:c r="J605" s="57">
        <x:v>0</x:v>
      </x:c>
      <x:c r="K605" s="57">
        <x:v>0</x:v>
      </x:c>
      <x:c r="L605" s="57">
        <x:v>0</x:v>
      </x:c>
      <x:c r="M605" s="57">
        <x:v>0</x:v>
      </x:c>
      <x:c r="N605" s="56">
        <x:v>0</x:v>
      </x:c>
    </x:row>
    <x:row r="606" spans="1:14">
      <x:c r="A606" s="57">
        <x:v>80</x:v>
      </x:c>
      <x:c r="C606" s="115">
        <x:v>6</x:v>
      </x:c>
      <x:c r="D606" s="229">
        <x:v>15327260</x:v>
      </x:c>
      <x:c r="E606" s="21" t="s">
        <x:v>1513</x:v>
      </x:c>
      <x:c r="F606"/>
      <x:c r="G606" s="57">
        <x:v>0</x:v>
      </x:c>
      <x:c r="H606" s="57">
        <x:v>0</x:v>
      </x:c>
      <x:c r="I606" s="57">
        <x:v>0</x:v>
      </x:c>
      <x:c r="J606" s="57">
        <x:v>0</x:v>
      </x:c>
      <x:c r="K606" s="57">
        <x:v>0</x:v>
      </x:c>
      <x:c r="L606" s="57">
        <x:v>0</x:v>
      </x:c>
      <x:c r="M606" s="57">
        <x:v>0</x:v>
      </x:c>
      <x:c r="N606" s="56">
        <x:v>0</x:v>
      </x:c>
    </x:row>
    <x:row r="607" spans="1:14">
      <x:c r="A607" s="57">
        <x:v>81</x:v>
      </x:c>
      <x:c r="C607" s="115">
        <x:v>6</x:v>
      </x:c>
      <x:c r="D607" s="390" t="s">
        <x:v>1472</x:v>
      </x:c>
      <x:c r="E607" s="390" t="s">
        <x:v>1472</x:v>
      </x:c>
      <x:c r="F607" s="348"/>
      <x:c r="G607" s="383">
        <x:v>3</x:v>
      </x:c>
      <x:c r="H607" s="383">
        <x:v>10</x:v>
      </x:c>
      <x:c r="I607" s="383">
        <x:v>0</x:v>
      </x:c>
      <x:c r="J607" s="383">
        <x:v>0</x:v>
      </x:c>
      <x:c r="K607" s="383">
        <x:v>0</x:v>
      </x:c>
      <x:c r="L607" s="383">
        <x:v>0</x:v>
      </x:c>
      <x:c r="M607" s="383">
        <x:v>0</x:v>
      </x:c>
      <x:c r="N607" s="56">
        <x:v>-7</x:v>
      </x:c>
    </x:row>
    <x:row r="608" spans="1:14">
      <x:c r="A608" s="57">
        <x:v>82</x:v>
      </x:c>
      <x:c r="C608" s="115">
        <x:v>6</x:v>
      </x:c>
      <x:c r="D608" s="21" t="s">
        <x:v>1519</x:v>
      </x:c>
      <x:c r="E608" s="21" t="s">
        <x:v>1520</x:v>
      </x:c>
      <x:c r="F608"/>
      <x:c r="G608" s="57">
        <x:v>0</x:v>
      </x:c>
      <x:c r="H608" s="57">
        <x:v>0</x:v>
      </x:c>
      <x:c r="I608" s="57">
        <x:v>0</x:v>
      </x:c>
      <x:c r="J608" s="57">
        <x:v>0</x:v>
      </x:c>
      <x:c r="K608" s="57">
        <x:v>0</x:v>
      </x:c>
      <x:c r="L608" s="57">
        <x:v>0</x:v>
      </x:c>
      <x:c r="M608" s="57">
        <x:v>20</x:v>
      </x:c>
      <x:c r="N608" s="56">
        <x:v>20</x:v>
      </x:c>
    </x:row>
    <x:row r="609" spans="1:14">
      <x:c r="A609" s="57">
        <x:v>83</x:v>
      </x:c>
      <x:c r="C609" s="115">
        <x:v>6</x:v>
      </x:c>
      <x:c r="D609" s="21" t="s">
        <x:v>1516</x:v>
      </x:c>
      <x:c r="E609" s="21" t="s">
        <x:v>1517</x:v>
      </x:c>
      <x:c r="F609"/>
      <x:c r="G609" s="57">
        <x:v>0</x:v>
      </x:c>
      <x:c r="H609" s="57">
        <x:v>0</x:v>
      </x:c>
      <x:c r="I609" s="57">
        <x:v>0</x:v>
      </x:c>
      <x:c r="J609" s="57">
        <x:v>0</x:v>
      </x:c>
      <x:c r="K609" s="57">
        <x:v>0</x:v>
      </x:c>
      <x:c r="L609" s="57">
        <x:v>0</x:v>
      </x:c>
      <x:c r="M609" s="57">
        <x:v>20</x:v>
      </x:c>
      <x:c r="N609" s="56">
        <x:v>20</x:v>
      </x:c>
    </x:row>
    <x:row r="610" spans="1:14">
      <x:c r="A610" s="57">
        <x:v>84</x:v>
      </x:c>
      <x:c r="C610" s="115">
        <x:v>6</x:v>
      </x:c>
      <x:c r="D610" s="21" t="s">
        <x:v>1473</x:v>
      </x:c>
      <x:c r="E610" s="21" t="s">
        <x:v>1474</x:v>
      </x:c>
      <x:c r="F610"/>
      <x:c r="G610" s="57">
        <x:v>3</x:v>
      </x:c>
      <x:c r="H610" s="57">
        <x:v>0</x:v>
      </x:c>
      <x:c r="I610" s="57">
        <x:v>0</x:v>
      </x:c>
      <x:c r="J610" s="57">
        <x:v>0</x:v>
      </x:c>
      <x:c r="K610" s="57">
        <x:v>0</x:v>
      </x:c>
      <x:c r="L610" s="57">
        <x:v>0</x:v>
      </x:c>
      <x:c r="M610" s="57">
        <x:v>0</x:v>
      </x:c>
      <x:c r="N610" s="56">
        <x:v>3</x:v>
      </x:c>
    </x:row>
    <x:row r="611" spans="1:14">
      <x:c r="A611" s="57">
        <x:v>85</x:v>
      </x:c>
      <x:c r="C611" s="115">
        <x:v>6</x:v>
      </x:c>
      <x:c r="D611" s="21" t="s">
        <x:v>1475</x:v>
      </x:c>
      <x:c r="E611" s="21" t="s">
        <x:v>1476</x:v>
      </x:c>
      <x:c r="F611"/>
      <x:c r="G611" s="57">
        <x:v>3</x:v>
      </x:c>
      <x:c r="H611" s="57">
        <x:v>0</x:v>
      </x:c>
      <x:c r="I611" s="57">
        <x:v>0</x:v>
      </x:c>
      <x:c r="J611" s="57">
        <x:v>0</x:v>
      </x:c>
      <x:c r="K611" s="57">
        <x:v>3</x:v>
      </x:c>
      <x:c r="L611" s="57">
        <x:v>0</x:v>
      </x:c>
      <x:c r="M611" s="57">
        <x:v>0</x:v>
      </x:c>
      <x:c r="N611" s="56">
        <x:v>6</x:v>
      </x:c>
    </x:row>
    <x:row r="612" spans="1:14">
      <x:c r="A612" s="57">
        <x:v>86</x:v>
      </x:c>
      <x:c r="C612" s="115">
        <x:v>6</x:v>
      </x:c>
      <x:c r="D612" s="21" t="s">
        <x:v>1511</x:v>
      </x:c>
      <x:c r="E612" s="21" t="s">
        <x:v>1512</x:v>
      </x:c>
      <x:c r="F612"/>
      <x:c r="G612" s="57">
        <x:v>0</x:v>
      </x:c>
      <x:c r="H612" s="57">
        <x:v>0</x:v>
      </x:c>
      <x:c r="I612" s="57">
        <x:v>0</x:v>
      </x:c>
      <x:c r="J612" s="57">
        <x:v>0</x:v>
      </x:c>
      <x:c r="K612" s="57">
        <x:v>0</x:v>
      </x:c>
      <x:c r="L612" s="57">
        <x:v>0</x:v>
      </x:c>
      <x:c r="M612" s="57">
        <x:v>0</x:v>
      </x:c>
      <x:c r="N612" s="56">
        <x:v>0</x:v>
      </x:c>
    </x:row>
    <x:row r="613" spans="1:14">
      <x:c r="A613" s="57">
        <x:v>87</x:v>
      </x:c>
      <x:c r="C613" s="115">
        <x:v>6</x:v>
      </x:c>
      <x:c r="D613" s="21" t="s">
        <x:v>1477</x:v>
      </x:c>
      <x:c r="E613" s="21" t="s">
        <x:v>1478</x:v>
      </x:c>
      <x:c r="F613"/>
      <x:c r="G613" s="57">
        <x:v>3</x:v>
      </x:c>
      <x:c r="H613" s="57">
        <x:v>0</x:v>
      </x:c>
      <x:c r="I613" s="57">
        <x:v>0</x:v>
      </x:c>
      <x:c r="J613" s="57">
        <x:v>0</x:v>
      </x:c>
      <x:c r="K613" s="57">
        <x:v>3</x:v>
      </x:c>
      <x:c r="L613" s="57">
        <x:v>0</x:v>
      </x:c>
      <x:c r="M613" s="57">
        <x:v>0</x:v>
      </x:c>
      <x:c r="N613" s="56">
        <x:v>6</x:v>
      </x:c>
    </x:row>
    <x:row r="614" spans="1:14">
      <x:c r="A614" s="57">
        <x:v>88</x:v>
      </x:c>
      <x:c r="C614" s="115">
        <x:v>6</x:v>
      </x:c>
      <x:c r="D614" s="21" t="s">
        <x:v>1466</x:v>
      </x:c>
      <x:c r="E614" s="21" t="s">
        <x:v>449</x:v>
      </x:c>
      <x:c r="F614"/>
      <x:c r="G614" s="57">
        <x:v>63</x:v>
      </x:c>
      <x:c r="H614" s="57">
        <x:v>0</x:v>
      </x:c>
      <x:c r="I614" s="57">
        <x:v>0</x:v>
      </x:c>
      <x:c r="J614" s="57">
        <x:v>0</x:v>
      </x:c>
      <x:c r="K614" s="57">
        <x:v>3</x:v>
      </x:c>
      <x:c r="L614" s="57">
        <x:v>0</x:v>
      </x:c>
      <x:c r="M614" s="57">
        <x:v>0</x:v>
      </x:c>
      <x:c r="N614" s="56">
        <x:v>66</x:v>
      </x:c>
    </x:row>
    <x:row r="615" spans="1:14">
      <x:c r="A615" s="57">
        <x:v>89</x:v>
      </x:c>
      <x:c r="C615" s="115">
        <x:v>6</x:v>
      </x:c>
      <x:c r="D615" s="21" t="s">
        <x:v>1479</x:v>
      </x:c>
      <x:c r="E615" s="21" t="s">
        <x:v>1480</x:v>
      </x:c>
      <x:c r="F615"/>
      <x:c r="G615" s="57">
        <x:v>3</x:v>
      </x:c>
      <x:c r="H615" s="57">
        <x:v>0</x:v>
      </x:c>
      <x:c r="I615" s="57">
        <x:v>0</x:v>
      </x:c>
      <x:c r="J615" s="57">
        <x:v>0</x:v>
      </x:c>
      <x:c r="K615" s="57">
        <x:v>3</x:v>
      </x:c>
      <x:c r="L615" s="57">
        <x:v>0</x:v>
      </x:c>
      <x:c r="M615" s="57">
        <x:v>0</x:v>
      </x:c>
      <x:c r="N615" s="56">
        <x:v>6</x:v>
      </x:c>
    </x:row>
    <x:row r="616" spans="1:14">
      <x:c r="A616" s="57">
        <x:v>90</x:v>
      </x:c>
      <x:c r="C616" s="115">
        <x:v>6</x:v>
      </x:c>
      <x:c r="D616" s="21" t="s">
        <x:v>1458</x:v>
      </x:c>
      <x:c r="E616" s="21" t="s">
        <x:v>1459</x:v>
      </x:c>
      <x:c r="F616"/>
      <x:c r="G616" s="57">
        <x:v>60</x:v>
      </x:c>
      <x:c r="H616" s="57">
        <x:v>0</x:v>
      </x:c>
      <x:c r="I616" s="57">
        <x:v>0</x:v>
      </x:c>
      <x:c r="J616" s="57">
        <x:v>0</x:v>
      </x:c>
      <x:c r="K616" s="57">
        <x:v>0</x:v>
      </x:c>
      <x:c r="L616" s="57">
        <x:v>0</x:v>
      </x:c>
      <x:c r="M616" s="57">
        <x:v>0</x:v>
      </x:c>
      <x:c r="N616" s="56">
        <x:v>60</x:v>
      </x:c>
    </x:row>
    <x:row r="617" spans="1:14">
      <x:c r="A617" s="57">
        <x:v>91</x:v>
      </x:c>
      <x:c r="C617" s="115">
        <x:v>6</x:v>
      </x:c>
      <x:c r="D617" s="21" t="s">
        <x:v>1481</x:v>
      </x:c>
      <x:c r="E617" s="21" t="s">
        <x:v>1481</x:v>
      </x:c>
      <x:c r="F617"/>
      <x:c r="G617" s="57">
        <x:v>3</x:v>
      </x:c>
      <x:c r="H617" s="57">
        <x:v>3</x:v>
      </x:c>
      <x:c r="I617" s="57">
        <x:v>0</x:v>
      </x:c>
      <x:c r="J617" s="57">
        <x:v>0</x:v>
      </x:c>
      <x:c r="K617" s="57">
        <x:v>0</x:v>
      </x:c>
      <x:c r="L617" s="57">
        <x:v>0</x:v>
      </x:c>
      <x:c r="M617" s="57">
        <x:v>0</x:v>
      </x:c>
      <x:c r="N617" s="56">
        <x:v>0</x:v>
      </x:c>
    </x:row>
    <x:row r="618" spans="1:14">
      <x:c r="A618" s="57">
        <x:v>92</x:v>
      </x:c>
      <x:c r="C618" s="115">
        <x:v>6</x:v>
      </x:c>
      <x:c r="D618" s="21" t="s">
        <x:v>1513</x:v>
      </x:c>
      <x:c r="E618" s="21" t="s">
        <x:v>1514</x:v>
      </x:c>
      <x:c r="F618"/>
      <x:c r="G618" s="57">
        <x:v>0</x:v>
      </x:c>
      <x:c r="H618" s="57">
        <x:v>0</x:v>
      </x:c>
      <x:c r="I618" s="57">
        <x:v>0</x:v>
      </x:c>
      <x:c r="J618" s="57">
        <x:v>0</x:v>
      </x:c>
      <x:c r="K618" s="57">
        <x:v>0</x:v>
      </x:c>
      <x:c r="L618" s="57">
        <x:v>0</x:v>
      </x:c>
      <x:c r="M618" s="57">
        <x:v>0</x:v>
      </x:c>
      <x:c r="N618" s="56">
        <x:v>0</x:v>
      </x:c>
    </x:row>
    <x:row r="619" spans="1:14">
      <x:c r="A619" s="57">
        <x:v>93</x:v>
      </x:c>
      <x:c r="C619" s="115">
        <x:v>6</x:v>
      </x:c>
      <x:c r="D619" s="390" t="s">
        <x:v>1456</x:v>
      </x:c>
      <x:c r="E619" s="390" t="s">
        <x:v>1457</x:v>
      </x:c>
      <x:c r="F619" s="348"/>
      <x:c r="G619" s="383">
        <x:v>18</x:v>
      </x:c>
      <x:c r="H619" s="383">
        <x:v>0</x:v>
      </x:c>
      <x:c r="I619" s="383">
        <x:v>0</x:v>
      </x:c>
      <x:c r="J619" s="383">
        <x:v>0</x:v>
      </x:c>
      <x:c r="K619" s="383">
        <x:v>0</x:v>
      </x:c>
      <x:c r="L619" s="383">
        <x:v>0</x:v>
      </x:c>
      <x:c r="M619" s="383">
        <x:v>0</x:v>
      </x:c>
      <x:c r="N619" s="56">
        <x:v>18</x:v>
      </x:c>
    </x:row>
    <x:row r="620" spans="1:14">
      <x:c r="A620" s="57">
        <x:v>94</x:v>
      </x:c>
      <x:c r="C620" s="115">
        <x:v>6</x:v>
      </x:c>
      <x:c r="D620" s="445" t="s">
        <x:v>1500</x:v>
      </x:c>
      <x:c r="E620" s="445" t="s">
        <x:v>1501</x:v>
      </x:c>
      <x:c r="F620" s="446"/>
      <x:c r="G620" s="447">
        <x:v>80</x:v>
      </x:c>
      <x:c r="H620" s="447">
        <x:v>80</x:v>
      </x:c>
      <x:c r="I620" s="447">
        <x:v>0</x:v>
      </x:c>
      <x:c r="J620" s="447">
        <x:v>0</x:v>
      </x:c>
      <x:c r="K620" s="447">
        <x:v>0</x:v>
      </x:c>
      <x:c r="L620" s="447">
        <x:v>0</x:v>
      </x:c>
      <x:c r="M620" s="447">
        <x:v>0</x:v>
      </x:c>
      <x:c r="N620" s="56">
        <x:v>0</x:v>
      </x:c>
    </x:row>
    <x:row r="621" spans="1:14">
      <x:c r="A621" s="57">
        <x:v>95</x:v>
      </x:c>
      <x:c r="C621" s="115">
        <x:v>6</x:v>
      </x:c>
      <x:c r="D621" s="445" t="s">
        <x:v>1716</x:v>
      </x:c>
      <x:c r="E621" s="445" t="s">
        <x:v>1501</x:v>
      </x:c>
      <x:c r="F621" s="446"/>
      <x:c r="G621" s="447">
        <x:v>0</x:v>
      </x:c>
      <x:c r="H621" s="447">
        <x:v>60</x:v>
      </x:c>
      <x:c r="I621" s="447">
        <x:v>0</x:v>
      </x:c>
      <x:c r="J621" s="447">
        <x:v>0</x:v>
      </x:c>
      <x:c r="K621" s="447">
        <x:v>0</x:v>
      </x:c>
      <x:c r="L621" s="447">
        <x:v>0</x:v>
      </x:c>
      <x:c r="M621" s="447">
        <x:v>0</x:v>
      </x:c>
      <x:c r="N621" s="56">
        <x:v>-60</x:v>
      </x:c>
    </x:row>
    <x:row r="622" spans="1:14">
      <x:c r="A622" s="57">
        <x:v>96</x:v>
      </x:c>
      <x:c r="C622" s="115">
        <x:v>6</x:v>
      </x:c>
      <x:c r="D622" s="445" t="s">
        <x:v>1502</x:v>
      </x:c>
      <x:c r="E622" s="445" t="s">
        <x:v>1501</x:v>
      </x:c>
      <x:c r="F622" s="446"/>
      <x:c r="G622" s="447">
        <x:v>300</x:v>
      </x:c>
      <x:c r="H622" s="447">
        <x:v>352</x:v>
      </x:c>
      <x:c r="I622" s="447">
        <x:v>0</x:v>
      </x:c>
      <x:c r="J622" s="447">
        <x:v>0</x:v>
      </x:c>
      <x:c r="K622" s="447">
        <x:v>0</x:v>
      </x:c>
      <x:c r="L622" s="447">
        <x:v>0</x:v>
      </x:c>
      <x:c r="M622" s="447">
        <x:v>0</x:v>
      </x:c>
      <x:c r="N622" s="56">
        <x:v>-52</x:v>
      </x:c>
    </x:row>
    <x:row r="623" spans="1:14">
      <x:c r="A623" s="57">
        <x:v>97</x:v>
      </x:c>
      <x:c r="C623" s="115">
        <x:v>6</x:v>
      </x:c>
      <x:c r="D623" s="445" t="s">
        <x:v>1523</x:v>
      </x:c>
      <x:c r="E623" s="445" t="s">
        <x:v>1501</x:v>
      </x:c>
      <x:c r="F623" s="446"/>
      <x:c r="G623" s="447">
        <x:v>0</x:v>
      </x:c>
      <x:c r="H623" s="447">
        <x:v>70</x:v>
      </x:c>
      <x:c r="I623" s="447">
        <x:v>0</x:v>
      </x:c>
      <x:c r="J623" s="447">
        <x:v>0</x:v>
      </x:c>
      <x:c r="K623" s="447">
        <x:v>0</x:v>
      </x:c>
      <x:c r="L623" s="447">
        <x:v>0</x:v>
      </x:c>
      <x:c r="M623" s="447">
        <x:v>0</x:v>
      </x:c>
      <x:c r="N623" s="56">
        <x:v>-70</x:v>
      </x:c>
    </x:row>
    <x:row r="624" spans="1:14">
      <x:c r="A624" s="57">
        <x:v>98</x:v>
      </x:c>
      <x:c r="C624" s="115">
        <x:v>6</x:v>
      </x:c>
      <x:c r="D624" s="21" t="s">
        <x:v>1482</x:v>
      </x:c>
      <x:c r="E624" s="21" t="s">
        <x:v>1483</x:v>
      </x:c>
      <x:c r="F624"/>
      <x:c r="G624" s="57">
        <x:v>3</x:v>
      </x:c>
      <x:c r="H624" s="57">
        <x:v>0</x:v>
      </x:c>
      <x:c r="I624" s="57">
        <x:v>0</x:v>
      </x:c>
      <x:c r="J624" s="57">
        <x:v>0</x:v>
      </x:c>
      <x:c r="K624" s="57">
        <x:v>0</x:v>
      </x:c>
      <x:c r="L624" s="57">
        <x:v>0</x:v>
      </x:c>
      <x:c r="M624" s="57">
        <x:v>0</x:v>
      </x:c>
      <x:c r="N624" s="56">
        <x:v>3</x:v>
      </x:c>
    </x:row>
    <x:row r="625" spans="1:14">
      <x:c r="A625" s="57">
        <x:v>99</x:v>
      </x:c>
      <x:c r="C625" s="115">
        <x:v>6</x:v>
      </x:c>
      <x:c r="D625" s="21" t="s">
        <x:v>1467</x:v>
      </x:c>
      <x:c r="E625" s="21" t="s">
        <x:v>1468</x:v>
      </x:c>
      <x:c r="F625"/>
      <x:c r="G625" s="57">
        <x:v>63</x:v>
      </x:c>
      <x:c r="H625" s="57">
        <x:v>0</x:v>
      </x:c>
      <x:c r="I625" s="57">
        <x:v>0</x:v>
      </x:c>
      <x:c r="J625" s="57">
        <x:v>0</x:v>
      </x:c>
      <x:c r="K625" s="57">
        <x:v>0</x:v>
      </x:c>
      <x:c r="L625" s="57">
        <x:v>0</x:v>
      </x:c>
      <x:c r="M625" s="57">
        <x:v>0</x:v>
      </x:c>
      <x:c r="N625" s="56">
        <x:v>63</x:v>
      </x:c>
    </x:row>
    <x:row r="626" spans="1:14">
      <x:c r="A626" s="57">
        <x:v>100</x:v>
      </x:c>
      <x:c r="C626" s="115">
        <x:v>6</x:v>
      </x:c>
      <x:c r="D626" s="21" t="s">
        <x:v>1484</x:v>
      </x:c>
      <x:c r="E626" s="21" t="s">
        <x:v>1468</x:v>
      </x:c>
      <x:c r="F626"/>
      <x:c r="G626" s="57">
        <x:v>3</x:v>
      </x:c>
      <x:c r="H626" s="57">
        <x:v>0</x:v>
      </x:c>
      <x:c r="I626" s="57">
        <x:v>0</x:v>
      </x:c>
      <x:c r="J626" s="57">
        <x:v>0</x:v>
      </x:c>
      <x:c r="K626" s="57">
        <x:v>0</x:v>
      </x:c>
      <x:c r="L626" s="57">
        <x:v>0</x:v>
      </x:c>
      <x:c r="M626" s="57">
        <x:v>0</x:v>
      </x:c>
      <x:c r="N626" s="56">
        <x:v>3</x:v>
      </x:c>
    </x:row>
    <x:row r="627" spans="1:14">
      <x:c r="A627" s="57">
        <x:v>101</x:v>
      </x:c>
      <x:c r="C627" s="115">
        <x:v>6</x:v>
      </x:c>
      <x:c r="D627" s="21" t="s">
        <x:v>1485</x:v>
      </x:c>
      <x:c r="E627" s="21" t="s">
        <x:v>1468</x:v>
      </x:c>
      <x:c r="F627"/>
      <x:c r="G627" s="57">
        <x:v>3</x:v>
      </x:c>
      <x:c r="H627" s="57">
        <x:v>0</x:v>
      </x:c>
      <x:c r="I627" s="57">
        <x:v>0</x:v>
      </x:c>
      <x:c r="J627" s="57">
        <x:v>0</x:v>
      </x:c>
      <x:c r="K627" s="57">
        <x:v>0</x:v>
      </x:c>
      <x:c r="L627" s="57">
        <x:v>0</x:v>
      </x:c>
      <x:c r="M627" s="57">
        <x:v>0</x:v>
      </x:c>
      <x:c r="N627" s="56">
        <x:v>3</x:v>
      </x:c>
    </x:row>
    <x:row r="628" spans="1:14">
      <x:c r="A628" s="57">
        <x:v>102</x:v>
      </x:c>
      <x:c r="C628" s="115">
        <x:v>6</x:v>
      </x:c>
      <x:c r="D628" s="21" t="s">
        <x:v>1486</x:v>
      </x:c>
      <x:c r="E628" s="21" t="s">
        <x:v>1487</x:v>
      </x:c>
      <x:c r="F628"/>
      <x:c r="G628" s="57">
        <x:v>3</x:v>
      </x:c>
      <x:c r="H628" s="57">
        <x:v>0</x:v>
      </x:c>
      <x:c r="I628" s="57">
        <x:v>0</x:v>
      </x:c>
      <x:c r="J628" s="57">
        <x:v>0</x:v>
      </x:c>
      <x:c r="K628" s="57">
        <x:v>0</x:v>
      </x:c>
      <x:c r="L628" s="57">
        <x:v>0</x:v>
      </x:c>
      <x:c r="M628" s="57">
        <x:v>0</x:v>
      </x:c>
      <x:c r="N628" s="56">
        <x:v>3</x:v>
      </x:c>
    </x:row>
    <x:row r="629" spans="1:14">
      <x:c r="A629" s="57">
        <x:v>103</x:v>
      </x:c>
      <x:c r="C629" s="115">
        <x:v>6</x:v>
      </x:c>
      <x:c r="D629" s="21" t="s">
        <x:v>1488</x:v>
      </x:c>
      <x:c r="E629" s="21" t="s">
        <x:v>1468</x:v>
      </x:c>
      <x:c r="F629"/>
      <x:c r="G629" s="57">
        <x:v>3</x:v>
      </x:c>
      <x:c r="H629" s="57">
        <x:v>0</x:v>
      </x:c>
      <x:c r="I629" s="57">
        <x:v>0</x:v>
      </x:c>
      <x:c r="J629" s="57">
        <x:v>0</x:v>
      </x:c>
      <x:c r="K629" s="57">
        <x:v>0</x:v>
      </x:c>
      <x:c r="L629" s="57">
        <x:v>0</x:v>
      </x:c>
      <x:c r="M629" s="57">
        <x:v>0</x:v>
      </x:c>
      <x:c r="N629" s="56">
        <x:v>3</x:v>
      </x:c>
    </x:row>
    <x:row r="630" spans="1:14">
      <x:c r="A630" s="57">
        <x:v>104</x:v>
      </x:c>
      <x:c r="C630" s="115">
        <x:v>6</x:v>
      </x:c>
      <x:c r="D630" s="21" t="s">
        <x:v>1489</x:v>
      </x:c>
      <x:c r="E630" s="21" t="s">
        <x:v>1468</x:v>
      </x:c>
      <x:c r="F630"/>
      <x:c r="G630" s="57">
        <x:v>3</x:v>
      </x:c>
      <x:c r="H630" s="57">
        <x:v>0</x:v>
      </x:c>
      <x:c r="I630" s="57">
        <x:v>0</x:v>
      </x:c>
      <x:c r="J630" s="57">
        <x:v>0</x:v>
      </x:c>
      <x:c r="K630" s="57">
        <x:v>0</x:v>
      </x:c>
      <x:c r="L630" s="57">
        <x:v>0</x:v>
      </x:c>
      <x:c r="M630" s="57">
        <x:v>0</x:v>
      </x:c>
      <x:c r="N630" s="56">
        <x:v>3</x:v>
      </x:c>
    </x:row>
    <x:row r="631" spans="1:14">
      <x:c r="A631" s="57">
        <x:v>105</x:v>
      </x:c>
      <x:c r="C631" s="115">
        <x:v>6</x:v>
      </x:c>
      <x:c r="D631" s="21" t="s">
        <x:v>1490</x:v>
      </x:c>
      <x:c r="E631" s="21" t="s">
        <x:v>1491</x:v>
      </x:c>
      <x:c r="F631"/>
      <x:c r="G631" s="57">
        <x:v>3</x:v>
      </x:c>
      <x:c r="H631" s="57">
        <x:v>0</x:v>
      </x:c>
      <x:c r="I631" s="57">
        <x:v>0</x:v>
      </x:c>
      <x:c r="J631" s="57">
        <x:v>0</x:v>
      </x:c>
      <x:c r="K631" s="57">
        <x:v>0</x:v>
      </x:c>
      <x:c r="L631" s="57">
        <x:v>0</x:v>
      </x:c>
      <x:c r="M631" s="57">
        <x:v>0</x:v>
      </x:c>
      <x:c r="N631" s="56">
        <x:v>3</x:v>
      </x:c>
    </x:row>
    <x:row r="632" spans="1:14">
      <x:c r="A632" s="57">
        <x:v>106</x:v>
      </x:c>
      <x:c r="C632" s="115">
        <x:v>6</x:v>
      </x:c>
      <x:c r="D632" s="21" t="s">
        <x:v>1492</x:v>
      </x:c>
      <x:c r="E632" s="21" t="s">
        <x:v>1468</x:v>
      </x:c>
      <x:c r="F632"/>
      <x:c r="G632" s="57">
        <x:v>3</x:v>
      </x:c>
      <x:c r="H632" s="57">
        <x:v>0</x:v>
      </x:c>
      <x:c r="I632" s="57">
        <x:v>0</x:v>
      </x:c>
      <x:c r="J632" s="57">
        <x:v>0</x:v>
      </x:c>
      <x:c r="K632" s="57">
        <x:v>0</x:v>
      </x:c>
      <x:c r="L632" s="57">
        <x:v>0</x:v>
      </x:c>
      <x:c r="M632" s="57">
        <x:v>0</x:v>
      </x:c>
      <x:c r="N632" s="56">
        <x:v>3</x:v>
      </x:c>
    </x:row>
    <x:row r="633" spans="1:14">
      <x:c r="A633" s="57">
        <x:v>107</x:v>
      </x:c>
      <x:c r="C633" s="115">
        <x:v>6</x:v>
      </x:c>
      <x:c r="D633" s="21" t="s">
        <x:v>1493</x:v>
      </x:c>
      <x:c r="E633" s="21" t="s">
        <x:v>1468</x:v>
      </x:c>
      <x:c r="F633"/>
      <x:c r="G633" s="57">
        <x:v>3</x:v>
      </x:c>
      <x:c r="H633" s="57">
        <x:v>0</x:v>
      </x:c>
      <x:c r="I633" s="57">
        <x:v>0</x:v>
      </x:c>
      <x:c r="J633" s="57">
        <x:v>0</x:v>
      </x:c>
      <x:c r="K633" s="57">
        <x:v>0</x:v>
      </x:c>
      <x:c r="L633" s="57">
        <x:v>0</x:v>
      </x:c>
      <x:c r="M633" s="57">
        <x:v>0</x:v>
      </x:c>
      <x:c r="N633" s="56">
        <x:v>3</x:v>
      </x:c>
    </x:row>
    <x:row r="634" spans="1:14">
      <x:c r="A634" s="57">
        <x:v>108</x:v>
      </x:c>
      <x:c r="C634" s="115">
        <x:v>6</x:v>
      </x:c>
      <x:c r="D634" s="21" t="s">
        <x:v>1518</x:v>
      </x:c>
      <x:c r="E634" s="21" t="s">
        <x:v>1468</x:v>
      </x:c>
      <x:c r="F634"/>
      <x:c r="G634" s="57">
        <x:v>0</x:v>
      </x:c>
      <x:c r="H634" s="57">
        <x:v>0</x:v>
      </x:c>
      <x:c r="I634" s="57">
        <x:v>0</x:v>
      </x:c>
      <x:c r="J634" s="57">
        <x:v>0</x:v>
      </x:c>
      <x:c r="K634" s="57">
        <x:v>0</x:v>
      </x:c>
      <x:c r="L634" s="57">
        <x:v>0</x:v>
      </x:c>
      <x:c r="M634" s="57">
        <x:v>100</x:v>
      </x:c>
      <x:c r="N634" s="56">
        <x:v>100</x:v>
      </x:c>
    </x:row>
    <x:row r="635" spans="1:14" ht="20.25">
      <x:c r="A635" s="57">
        <x:v>109</x:v>
      </x:c>
      <x:c r="C635" s="115">
        <x:v>6</x:v>
      </x:c>
      <x:c r="D635" s="390" t="s">
        <x:v>1434</x:v>
      </x:c>
      <x:c r="E635" s="390" t="s">
        <x:v>1468</x:v>
      </x:c>
      <x:c r="F635" s="348"/>
      <x:c r="G635" s="383">
        <x:v>0</x:v>
      </x:c>
      <x:c r="H635" s="475">
        <x:v>1170</x:v>
      </x:c>
      <x:c r="I635" s="383">
        <x:v>0</x:v>
      </x:c>
      <x:c r="J635" s="383">
        <x:v>0</x:v>
      </x:c>
      <x:c r="K635" s="383">
        <x:v>0</x:v>
      </x:c>
      <x:c r="L635" s="383">
        <x:v>0</x:v>
      </x:c>
      <x:c r="M635" s="475">
        <x:v>0</x:v>
      </x:c>
      <x:c r="N635" s="56">
        <x:v>-1170</x:v>
      </x:c>
    </x:row>
    <x:row r="636" spans="1:14">
      <x:c r="A636" s="57">
        <x:v>110</x:v>
      </x:c>
      <x:c r="C636" s="115">
        <x:v>6</x:v>
      </x:c>
      <x:c r="D636" s="21" t="s">
        <x:v>1494</x:v>
      </x:c>
      <x:c r="E636" s="21" t="s">
        <x:v>1495</x:v>
      </x:c>
      <x:c r="F636"/>
      <x:c r="G636" s="57">
        <x:v>3</x:v>
      </x:c>
      <x:c r="H636" s="57">
        <x:v>0</x:v>
      </x:c>
      <x:c r="I636" s="57">
        <x:v>0</x:v>
      </x:c>
      <x:c r="J636" s="57">
        <x:v>0</x:v>
      </x:c>
      <x:c r="K636" s="57">
        <x:v>0</x:v>
      </x:c>
      <x:c r="L636" s="57">
        <x:v>0</x:v>
      </x:c>
      <x:c r="M636" s="57">
        <x:v>0</x:v>
      </x:c>
      <x:c r="N636" s="56">
        <x:v>3</x:v>
      </x:c>
    </x:row>
    <x:row r="637" spans="1:14">
      <x:c r="A637" s="57">
        <x:v>111</x:v>
      </x:c>
      <x:c r="C637" s="115">
        <x:v>6</x:v>
      </x:c>
      <x:c r="D637" s="21" t="s">
        <x:v>1469</x:v>
      </x:c>
      <x:c r="E637" s="21" t="s">
        <x:v>1468</x:v>
      </x:c>
      <x:c r="F637"/>
      <x:c r="G637" s="57">
        <x:v>63</x:v>
      </x:c>
      <x:c r="H637" s="57">
        <x:v>0</x:v>
      </x:c>
      <x:c r="I637" s="57">
        <x:v>0</x:v>
      </x:c>
      <x:c r="J637" s="57">
        <x:v>0</x:v>
      </x:c>
      <x:c r="K637" s="57">
        <x:v>0</x:v>
      </x:c>
      <x:c r="L637" s="57">
        <x:v>0</x:v>
      </x:c>
      <x:c r="M637" s="57">
        <x:v>0</x:v>
      </x:c>
      <x:c r="N637" s="56">
        <x:v>63</x:v>
      </x:c>
    </x:row>
    <x:row r="638" spans="1:14">
      <x:c r="A638" s="57">
        <x:v>112</x:v>
      </x:c>
      <x:c r="C638" s="115">
        <x:v>6</x:v>
      </x:c>
      <x:c r="D638" s="21" t="s">
        <x:v>1470</x:v>
      </x:c>
      <x:c r="E638" s="21" t="s">
        <x:v>1471</x:v>
      </x:c>
      <x:c r="F638"/>
      <x:c r="G638" s="57">
        <x:v>63</x:v>
      </x:c>
      <x:c r="H638" s="57">
        <x:v>0</x:v>
      </x:c>
      <x:c r="I638" s="57">
        <x:v>0</x:v>
      </x:c>
      <x:c r="J638" s="57">
        <x:v>0</x:v>
      </x:c>
      <x:c r="K638" s="57">
        <x:v>0</x:v>
      </x:c>
      <x:c r="L638" s="57">
        <x:v>0</x:v>
      </x:c>
      <x:c r="M638" s="57">
        <x:v>0</x:v>
      </x:c>
      <x:c r="N638" s="56">
        <x:v>63</x:v>
      </x:c>
    </x:row>
    <x:row r="639" spans="1:14">
      <x:c r="A639" s="57">
        <x:v>113</x:v>
      </x:c>
      <x:c r="C639" s="115">
        <x:v>6</x:v>
      </x:c>
      <x:c r="D639" s="21" t="s">
        <x:v>1460</x:v>
      </x:c>
      <x:c r="E639" s="21" t="s">
        <x:v>1461</x:v>
      </x:c>
      <x:c r="F639"/>
      <x:c r="G639" s="57">
        <x:v>60</x:v>
      </x:c>
      <x:c r="H639" s="57">
        <x:v>0</x:v>
      </x:c>
      <x:c r="I639" s="57">
        <x:v>0</x:v>
      </x:c>
      <x:c r="J639" s="57">
        <x:v>0</x:v>
      </x:c>
      <x:c r="K639" s="57">
        <x:v>0</x:v>
      </x:c>
      <x:c r="L639" s="57">
        <x:v>0</x:v>
      </x:c>
      <x:c r="M639" s="57">
        <x:v>0</x:v>
      </x:c>
      <x:c r="N639" s="56">
        <x:v>60</x:v>
      </x:c>
    </x:row>
    <x:row r="640" spans="1:14">
      <x:c r="A640" s="57">
        <x:v>114</x:v>
      </x:c>
      <x:c r="C640" s="115">
        <x:v>6</x:v>
      </x:c>
      <x:c r="D640" s="21" t="s">
        <x:v>1462</x:v>
      </x:c>
      <x:c r="E640" s="21" t="s">
        <x:v>1463</x:v>
      </x:c>
      <x:c r="F640"/>
      <x:c r="G640" s="57">
        <x:v>60</x:v>
      </x:c>
      <x:c r="H640" s="57">
        <x:v>0</x:v>
      </x:c>
      <x:c r="I640" s="57">
        <x:v>0</x:v>
      </x:c>
      <x:c r="J640" s="57">
        <x:v>0</x:v>
      </x:c>
      <x:c r="K640" s="57">
        <x:v>0</x:v>
      </x:c>
      <x:c r="L640" s="57">
        <x:v>0</x:v>
      </x:c>
      <x:c r="M640" s="57">
        <x:v>0</x:v>
      </x:c>
      <x:c r="N640" s="56">
        <x:v>60</x:v>
      </x:c>
    </x:row>
    <x:row r="641" spans="1:16">
      <x:c r="A641" s="57">
        <x:v>115</x:v>
      </x:c>
      <x:c r="C641" s="115">
        <x:v>6</x:v>
      </x:c>
      <x:c r="D641" s="21" t="s">
        <x:v>1503</x:v>
      </x:c>
      <x:c r="E641" s="21" t="s">
        <x:v>1504</x:v>
      </x:c>
      <x:c r="F641"/>
      <x:c r="G641" s="57">
        <x:v>200</x:v>
      </x:c>
      <x:c r="H641" s="57">
        <x:v>0</x:v>
      </x:c>
      <x:c r="I641" s="57">
        <x:v>0</x:v>
      </x:c>
      <x:c r="J641" s="57">
        <x:v>0</x:v>
      </x:c>
      <x:c r="K641" s="57">
        <x:v>0</x:v>
      </x:c>
      <x:c r="L641" s="57">
        <x:v>0</x:v>
      </x:c>
      <x:c r="M641" s="57">
        <x:v>0</x:v>
      </x:c>
      <x:c r="N641" s="56">
        <x:v>200</x:v>
      </x:c>
    </x:row>
    <x:row r="642" spans="1:16">
      <x:c r="A642" s="57">
        <x:v>116</x:v>
      </x:c>
      <x:c r="C642" s="115">
        <x:v>6</x:v>
      </x:c>
      <x:c r="D642" s="21" t="s">
        <x:v>1464</x:v>
      </x:c>
      <x:c r="E642" s="21" t="s">
        <x:v>1465</x:v>
      </x:c>
      <x:c r="F642"/>
      <x:c r="G642" s="57">
        <x:v>60</x:v>
      </x:c>
      <x:c r="H642" s="57">
        <x:v>0</x:v>
      </x:c>
      <x:c r="I642" s="57">
        <x:v>0</x:v>
      </x:c>
      <x:c r="J642" s="57">
        <x:v>0</x:v>
      </x:c>
      <x:c r="K642" s="57">
        <x:v>0</x:v>
      </x:c>
      <x:c r="L642" s="57">
        <x:v>0</x:v>
      </x:c>
      <x:c r="M642" s="57">
        <x:v>0</x:v>
      </x:c>
      <x:c r="N642" s="56">
        <x:v>60</x:v>
      </x:c>
    </x:row>
    <x:row r="643" spans="1:16">
      <x:c r="A643" s="57">
        <x:v>117</x:v>
      </x:c>
      <x:c r="C643" s="115">
        <x:v>6</x:v>
      </x:c>
      <x:c r="D643" s="21" t="s">
        <x:v>1521</x:v>
      </x:c>
      <x:c r="E643" s="21" t="s">
        <x:v>1522</x:v>
      </x:c>
      <x:c r="F643"/>
      <x:c r="G643" s="57">
        <x:v>0</x:v>
      </x:c>
      <x:c r="H643" s="57">
        <x:v>0</x:v>
      </x:c>
      <x:c r="I643" s="57">
        <x:v>0</x:v>
      </x:c>
      <x:c r="J643" s="57">
        <x:v>0</x:v>
      </x:c>
      <x:c r="K643" s="57">
        <x:v>0</x:v>
      </x:c>
      <x:c r="L643" s="57">
        <x:v>0</x:v>
      </x:c>
      <x:c r="M643" s="57">
        <x:v>100</x:v>
      </x:c>
      <x:c r="N643" s="56">
        <x:v>100</x:v>
      </x:c>
    </x:row>
    <x:row r="644" spans="1:16">
      <x:c r="A644" s="57">
        <x:v>118</x:v>
      </x:c>
      <x:c r="C644" s="115">
        <x:v>6</x:v>
      </x:c>
      <x:c r="D644" s="21" t="s">
        <x:v>1496</x:v>
      </x:c>
      <x:c r="E644" s="21" t="s">
        <x:v>1497</x:v>
      </x:c>
      <x:c r="F644"/>
      <x:c r="G644" s="57">
        <x:v>3</x:v>
      </x:c>
      <x:c r="H644" s="57">
        <x:v>0</x:v>
      </x:c>
      <x:c r="I644" s="57">
        <x:v>0</x:v>
      </x:c>
      <x:c r="J644" s="57">
        <x:v>0</x:v>
      </x:c>
      <x:c r="K644" s="57">
        <x:v>0</x:v>
      </x:c>
      <x:c r="L644" s="57">
        <x:v>0</x:v>
      </x:c>
      <x:c r="M644" s="57">
        <x:v>0</x:v>
      </x:c>
      <x:c r="N644" s="56">
        <x:v>3</x:v>
      </x:c>
    </x:row>
    <x:row r="645" spans="1:16">
      <x:c r="A645" s="57">
        <x:v>119</x:v>
      </x:c>
      <x:c r="C645" s="115">
        <x:v>6</x:v>
      </x:c>
      <x:c r="D645" s="21" t="s">
        <x:v>1498</x:v>
      </x:c>
      <x:c r="E645" s="21" t="s">
        <x:v>1499</x:v>
      </x:c>
      <x:c r="F645"/>
      <x:c r="G645" s="57">
        <x:v>3</x:v>
      </x:c>
      <x:c r="H645" s="57">
        <x:v>0</x:v>
      </x:c>
      <x:c r="I645" s="57">
        <x:v>0</x:v>
      </x:c>
      <x:c r="J645" s="57">
        <x:v>0</x:v>
      </x:c>
      <x:c r="K645" s="57">
        <x:v>0</x:v>
      </x:c>
      <x:c r="L645" s="57">
        <x:v>0</x:v>
      </x:c>
      <x:c r="M645" s="57">
        <x:v>0</x:v>
      </x:c>
      <x:c r="N645" s="56">
        <x:v>3</x:v>
      </x:c>
    </x:row>
    <x:row r="646" spans="1:16">
      <x:c r="A646" s="57">
        <x:v>120</x:v>
      </x:c>
      <x:c r="C646" s="115">
        <x:v>6</x:v>
      </x:c>
      <x:c r="D646" s="21" t="s">
        <x:v>1515</x:v>
      </x:c>
      <x:c r="E646" s="21" t="s">
        <x:v>1526</x:v>
      </x:c>
      <x:c r="F646"/>
      <x:c r="G646" s="57">
        <x:v>0</x:v>
      </x:c>
      <x:c r="H646" s="57">
        <x:v>0</x:v>
      </x:c>
      <x:c r="I646" s="57">
        <x:v>0</x:v>
      </x:c>
      <x:c r="J646" s="57">
        <x:v>0</x:v>
      </x:c>
      <x:c r="K646" s="57">
        <x:v>0</x:v>
      </x:c>
      <x:c r="L646" s="57">
        <x:v>0</x:v>
      </x:c>
      <x:c r="M646" s="57">
        <x:v>0</x:v>
      </x:c>
      <x:c r="N646" s="56">
        <x:v>0</x:v>
      </x:c>
    </x:row>
    <x:row r="647" spans="1:16">
      <x:c r="A647" s="57">
        <x:v>121</x:v>
      </x:c>
      <x:c r="C647" s="115">
        <x:v>6</x:v>
      </x:c>
      <x:c r="D647" s="21" t="s">
        <x:v>1505</x:v>
      </x:c>
      <x:c r="E647" s="21" t="s">
        <x:v>1506</x:v>
      </x:c>
      <x:c r="F647"/>
      <x:c r="G647" s="57">
        <x:v>111</x:v>
      </x:c>
      <x:c r="H647" s="57">
        <x:v>0</x:v>
      </x:c>
      <x:c r="I647" s="57">
        <x:v>0</x:v>
      </x:c>
      <x:c r="J647" s="57">
        <x:v>0</x:v>
      </x:c>
      <x:c r="K647" s="57">
        <x:v>0</x:v>
      </x:c>
      <x:c r="L647" s="57">
        <x:v>0</x:v>
      </x:c>
      <x:c r="M647" s="57">
        <x:v>0</x:v>
      </x:c>
      <x:c r="N647" s="56">
        <x:v>111</x:v>
      </x:c>
    </x:row>
    <x:row r="648" spans="1:16">
      <x:c r="A648" s="57">
        <x:v>122</x:v>
      </x:c>
      <x:c r="C648" s="115">
        <x:v>6</x:v>
      </x:c>
      <x:c r="D648" s="21" t="s">
        <x:v>1431</x:v>
      </x:c>
      <x:c r="E648" s="21" t="s">
        <x:v>23</x:v>
      </x:c>
      <x:c r="F648"/>
      <x:c r="G648" s="57">
        <x:v>0</x:v>
      </x:c>
      <x:c r="H648" s="57">
        <x:v>0</x:v>
      </x:c>
      <x:c r="I648" s="57">
        <x:v>0</x:v>
      </x:c>
      <x:c r="J648" s="57">
        <x:v>0</x:v>
      </x:c>
      <x:c r="K648" s="57">
        <x:v>0</x:v>
      </x:c>
      <x:c r="L648" s="57">
        <x:v>0</x:v>
      </x:c>
      <x:c r="M648" s="57">
        <x:v>0</x:v>
      </x:c>
      <x:c r="N648" s="56">
        <x:v>0</x:v>
      </x:c>
    </x:row>
    <x:row r="649" spans="1:16" ht="15.75" customHeight="1">
      <x:c r="A649" s="57">
        <x:v>123</x:v>
      </x:c>
      <x:c r="C649" s="115">
        <x:v>6</x:v>
      </x:c>
      <x:c r="D649" s="21" t="s">
        <x:v>1507</x:v>
      </x:c>
      <x:c r="E649" s="21" t="s">
        <x:v>1508</x:v>
      </x:c>
      <x:c r="F649"/>
      <x:c r="G649" s="57">
        <x:v>300</x:v>
      </x:c>
      <x:c r="H649" s="57">
        <x:v>0</x:v>
      </x:c>
      <x:c r="I649" s="57">
        <x:v>0</x:v>
      </x:c>
      <x:c r="J649" s="57">
        <x:v>0</x:v>
      </x:c>
      <x:c r="K649" s="57">
        <x:v>0</x:v>
      </x:c>
      <x:c r="L649" s="57">
        <x:v>0</x:v>
      </x:c>
      <x:c r="M649" s="57">
        <x:v>0</x:v>
      </x:c>
      <x:c r="N649" s="56">
        <x:v>300</x:v>
      </x:c>
    </x:row>
    <x:row r="650" spans="1:16" ht="15.75" customHeight="1">
      <x:c r="A650" s="57">
        <x:v>124</x:v>
      </x:c>
      <x:c r="C650" s="115">
        <x:v>6</x:v>
      </x:c>
      <x:c r="D650" s="21" t="s">
        <x:v>1509</x:v>
      </x:c>
      <x:c r="E650" s="21" t="s">
        <x:v>1508</x:v>
      </x:c>
      <x:c r="F650"/>
      <x:c r="G650" s="57">
        <x:v>300</x:v>
      </x:c>
      <x:c r="H650" s="57">
        <x:v>0</x:v>
      </x:c>
      <x:c r="I650" s="57">
        <x:v>0</x:v>
      </x:c>
      <x:c r="J650" s="57">
        <x:v>0</x:v>
      </x:c>
      <x:c r="K650" s="57">
        <x:v>0</x:v>
      </x:c>
      <x:c r="L650" s="57">
        <x:v>0</x:v>
      </x:c>
      <x:c r="M650" s="57">
        <x:v>0</x:v>
      </x:c>
      <x:c r="N650" s="56">
        <x:v>300</x:v>
      </x:c>
    </x:row>
    <x:row r="651" spans="1:16" ht="15.75" customHeight="1">
      <x:c r="A651" s="57">
        <x:v>125</x:v>
      </x:c>
      <x:c r="C651" s="115">
        <x:v>6</x:v>
      </x:c>
      <x:c r="D651" s="21"/>
      <x:c r="E651" s="21"/>
      <x:c r="F651"/>
      <x:c r="J651" s="57"/>
      <x:c r="K651" s="57"/>
      <x:c r="L651" s="57"/>
      <x:c r="M651" s="57"/>
      <x:c r="N651" s="56">
        <x:v>0</x:v>
      </x:c>
    </x:row>
    <x:row r="652" spans="1:16" ht="15.75" customHeight="1">
      <x:c r="A652" s="57">
        <x:v>126</x:v>
      </x:c>
      <x:c r="C652" s="115">
        <x:v>6</x:v>
      </x:c>
      <x:c r="D652" s="21"/>
      <x:c r="E652" s="21"/>
      <x:c r="F652"/>
      <x:c r="J652" s="57"/>
      <x:c r="K652" s="57"/>
      <x:c r="L652" s="57"/>
      <x:c r="M652" s="57"/>
      <x:c r="N652" s="56">
        <x:v>0</x:v>
      </x:c>
    </x:row>
    <x:row r="653" spans="1:16" ht="15.75" customHeight="1">
      <x:c r="A653" s="57">
        <x:v>127</x:v>
      </x:c>
      <x:c r="C653" s="115">
        <x:v>6</x:v>
      </x:c>
      <x:c r="D653" s="209"/>
      <x:c r="E653" s="209"/>
      <x:c r="F653"/>
      <x:c r="J653" s="57"/>
      <x:c r="K653" s="57"/>
      <x:c r="L653" s="57"/>
      <x:c r="M653" s="57"/>
      <x:c r="N653" s="56">
        <x:v>0</x:v>
      </x:c>
    </x:row>
    <x:row r="654" spans="1:16">
      <x:c r="C654" s="115"/>
      <x:c r="D654" s="209"/>
      <x:c r="E654" s="209"/>
      <x:c r="F654"/>
      <x:c r="J654" s="57"/>
      <x:c r="K654" s="57"/>
      <x:c r="L654" s="57"/>
      <x:c r="M654" s="57"/>
      <x:c r="N654" s="56"/>
    </x:row>
    <x:row r="655" spans="1:16" ht="17.25" thickBot="1">
      <x:c r="C655" s="86"/>
      <x:c r="D655" s="86"/>
      <x:c r="E655" s="87" t="s">
        <x:v>117</x:v>
      </x:c>
      <x:c r="F655" s="87"/>
      <x:c r="G655" s="89">
        <x:v>40036</x:v>
      </x:c>
      <x:c r="H655" s="89">
        <x:v>11839</x:v>
      </x:c>
      <x:c r="I655" s="89">
        <x:v>8</x:v>
      </x:c>
      <x:c r="J655" s="89">
        <x:v>2</x:v>
      </x:c>
      <x:c r="K655" s="89">
        <x:v>501</x:v>
      </x:c>
      <x:c r="L655" s="89">
        <x:v>0</x:v>
      </x:c>
      <x:c r="M655" s="89">
        <x:v>240</x:v>
      </x:c>
      <x:c r="N655" s="89">
        <x:v>28932</x:v>
      </x:c>
      <x:c r="O655" s="57"/>
      <x:c r="P655" s="89">
        <x:v>158</x:v>
      </x:c>
    </x:row>
    <x:row r="656" spans="1:16">
      <x:c r="G656" s="57">
        <x:v>40036</x:v>
      </x:c>
      <x:c r="H656" s="57">
        <x:v>0</x:v>
      </x:c>
    </x:row>
    <x:row r="658" spans="1:16">
      <x:c r="C658" s="84" t="s">
        <x:v>120</x:v>
      </x:c>
      <x:c r="D658" s="84" t="s">
        <x:v>5</x:v>
      </x:c>
      <x:c r="E658" s="84" t="s">
        <x:v>7</x:v>
      </x:c>
      <x:c r="F658" s="84"/>
      <x:c r="G658" s="82" t="s">
        <x:v>142</x:v>
      </x:c>
      <x:c r="H658" s="82" t="s">
        <x:v>142</x:v>
      </x:c>
      <x:c r="I658" s="82" t="s">
        <x:v>142</x:v>
      </x:c>
      <x:c r="J658" s="82" t="s">
        <x:v>142</x:v>
      </x:c>
      <x:c r="K658" s="82" t="s">
        <x:v>150</x:v>
      </x:c>
      <x:c r="L658" s="82" t="s">
        <x:v>151</x:v>
      </x:c>
      <x:c r="M658" s="82" t="s">
        <x:v>152</x:v>
      </x:c>
      <x:c r="N658" s="82" t="s">
        <x:v>153</x:v>
      </x:c>
      <x:c r="O658" s="60"/>
      <x:c r="P658" s="82" t="s">
        <x:v>156</x:v>
      </x:c>
    </x:row>
    <x:row r="659" spans="1:16">
      <x:c r="A659" s="57">
        <x:v>1</x:v>
      </x:c>
      <x:c r="C659" s="115">
        <x:v>7</x:v>
      </x:c>
      <x:c r="D659" s="21" t="s">
        <x:v>1562</x:v>
      </x:c>
      <x:c r="E659" s="21" t="s">
        <x:v>1578</x:v>
      </x:c>
      <x:c r="F659" s="21"/>
      <x:c r="G659" s="57">
        <x:v>0</x:v>
      </x:c>
      <x:c r="J659" s="57"/>
      <x:c r="K659" s="57"/>
      <x:c r="L659" s="57"/>
      <x:c r="M659" s="57"/>
      <x:c r="N659" s="56">
        <x:v>0</x:v>
      </x:c>
    </x:row>
    <x:row r="660" spans="1:16">
      <x:c r="A660" s="57">
        <x:v>2</x:v>
      </x:c>
      <x:c r="C660" s="115">
        <x:v>7</x:v>
      </x:c>
      <x:c r="D660" s="20" t="s">
        <x:v>1560</x:v>
      </x:c>
      <x:c r="E660" s="20" t="s">
        <x:v>1578</x:v>
      </x:c>
      <x:c r="F660" s="20"/>
      <x:c r="G660" s="57">
        <x:v>0</x:v>
      </x:c>
      <x:c r="J660" s="57"/>
      <x:c r="K660" s="57"/>
      <x:c r="L660" s="57"/>
      <x:c r="M660" s="57"/>
      <x:c r="N660" s="56">
        <x:v>0</x:v>
      </x:c>
    </x:row>
    <x:row r="661" spans="1:16">
      <x:c r="A661" s="57">
        <x:v>3</x:v>
      </x:c>
      <x:c r="C661" s="115">
        <x:v>7</x:v>
      </x:c>
      <x:c r="D661" s="20" t="s">
        <x:v>8</x:v>
      </x:c>
      <x:c r="E661" s="20" t="s">
        <x:v>10</x:v>
      </x:c>
      <x:c r="F661" s="20"/>
      <x:c r="G661" s="57">
        <x:v>2882</x:v>
      </x:c>
      <x:c r="J661" s="57"/>
      <x:c r="K661" s="57"/>
      <x:c r="L661" s="57"/>
      <x:c r="M661" s="57"/>
      <x:c r="N661" s="56">
        <x:v>2882</x:v>
      </x:c>
    </x:row>
    <x:row r="662" spans="1:16">
      <x:c r="A662" s="57">
        <x:v>4</x:v>
      </x:c>
      <x:c r="C662" s="115">
        <x:v>7</x:v>
      </x:c>
      <x:c r="D662" s="20" t="s">
        <x:v>11</x:v>
      </x:c>
      <x:c r="E662" s="20" t="s">
        <x:v>10</x:v>
      </x:c>
      <x:c r="F662" s="20"/>
      <x:c r="G662" s="57">
        <x:v>3</x:v>
      </x:c>
      <x:c r="J662" s="57"/>
      <x:c r="K662" s="57"/>
      <x:c r="L662" s="57"/>
      <x:c r="M662" s="57"/>
      <x:c r="N662" s="56">
        <x:v>3</x:v>
      </x:c>
    </x:row>
    <x:row r="663" spans="1:16">
      <x:c r="A663" s="57">
        <x:v>5</x:v>
      </x:c>
      <x:c r="C663" s="115">
        <x:v>7</x:v>
      </x:c>
      <x:c r="D663" s="20" t="s">
        <x:v>13</x:v>
      </x:c>
      <x:c r="E663" s="20" t="s">
        <x:v>10</x:v>
      </x:c>
      <x:c r="F663" s="20"/>
      <x:c r="G663" s="57">
        <x:v>29</x:v>
      </x:c>
      <x:c r="J663" s="57"/>
      <x:c r="K663" s="57"/>
      <x:c r="L663" s="57"/>
      <x:c r="M663" s="57"/>
      <x:c r="N663" s="56">
        <x:v>29</x:v>
      </x:c>
    </x:row>
    <x:row r="664" spans="1:16">
      <x:c r="A664" s="57">
        <x:v>6</x:v>
      </x:c>
      <x:c r="C664" s="115">
        <x:v>7</x:v>
      </x:c>
      <x:c r="D664" s="209" t="s">
        <x:v>14</x:v>
      </x:c>
      <x:c r="E664" s="209" t="s">
        <x:v>15</x:v>
      </x:c>
      <x:c r="F664"/>
      <x:c r="G664" s="57">
        <x:v>1920</x:v>
      </x:c>
      <x:c r="J664" s="57"/>
      <x:c r="K664" s="57"/>
      <x:c r="L664" s="57"/>
      <x:c r="M664" s="57"/>
      <x:c r="N664" s="56">
        <x:v>1920</x:v>
      </x:c>
    </x:row>
    <x:row r="665" spans="1:16">
      <x:c r="A665" s="57">
        <x:v>7</x:v>
      </x:c>
      <x:c r="C665" s="115">
        <x:v>7</x:v>
      </x:c>
      <x:c r="D665" s="209" t="s">
        <x:v>16</x:v>
      </x:c>
      <x:c r="E665" s="209" t="s">
        <x:v>15</x:v>
      </x:c>
      <x:c r="F665"/>
      <x:c r="G665" s="57">
        <x:v>0</x:v>
      </x:c>
      <x:c r="J665" s="57"/>
      <x:c r="K665" s="57"/>
      <x:c r="L665" s="57"/>
      <x:c r="M665" s="57"/>
      <x:c r="N665" s="56">
        <x:v>0</x:v>
      </x:c>
    </x:row>
    <x:row r="666" spans="1:16">
      <x:c r="A666" s="57">
        <x:v>8</x:v>
      </x:c>
      <x:c r="C666" s="115">
        <x:v>7</x:v>
      </x:c>
      <x:c r="D666" s="209" t="s">
        <x:v>17</x:v>
      </x:c>
      <x:c r="E666" s="209" t="s">
        <x:v>18</x:v>
      </x:c>
      <x:c r="F666"/>
      <x:c r="G666" s="57">
        <x:v>2304</x:v>
      </x:c>
      <x:c r="J666" s="57"/>
      <x:c r="K666" s="57"/>
      <x:c r="L666" s="57"/>
      <x:c r="M666" s="57"/>
      <x:c r="N666" s="56">
        <x:v>2304</x:v>
      </x:c>
    </x:row>
    <x:row r="667" spans="1:16">
      <x:c r="A667" s="57">
        <x:v>9</x:v>
      </x:c>
      <x:c r="C667" s="115">
        <x:v>7</x:v>
      </x:c>
      <x:c r="D667" s="209" t="s">
        <x:v>19</x:v>
      </x:c>
      <x:c r="E667" s="209" t="s">
        <x:v>20</x:v>
      </x:c>
      <x:c r="F667"/>
      <x:c r="G667" s="57">
        <x:v>0</x:v>
      </x:c>
      <x:c r="J667" s="57"/>
      <x:c r="K667" s="57"/>
      <x:c r="L667" s="57"/>
      <x:c r="M667" s="57"/>
      <x:c r="N667" s="56">
        <x:v>0</x:v>
      </x:c>
    </x:row>
    <x:row r="668" spans="1:16">
      <x:c r="A668" s="57">
        <x:v>10</x:v>
      </x:c>
      <x:c r="C668" s="115">
        <x:v>7</x:v>
      </x:c>
      <x:c r="D668" s="209" t="s">
        <x:v>21</x:v>
      </x:c>
      <x:c r="E668" s="209" t="s">
        <x:v>23</x:v>
      </x:c>
      <x:c r="F668"/>
      <x:c r="G668" s="57">
        <x:v>0</x:v>
      </x:c>
      <x:c r="J668" s="57"/>
      <x:c r="K668" s="57"/>
      <x:c r="L668" s="57"/>
      <x:c r="M668" s="57"/>
      <x:c r="N668" s="56">
        <x:v>0</x:v>
      </x:c>
    </x:row>
    <x:row r="669" spans="1:16">
      <x:c r="A669" s="57">
        <x:v>11</x:v>
      </x:c>
      <x:c r="C669" s="115">
        <x:v>7</x:v>
      </x:c>
      <x:c r="D669" s="209" t="s">
        <x:v>24</x:v>
      </x:c>
      <x:c r="E669" s="209" t="s">
        <x:v>23</x:v>
      </x:c>
      <x:c r="F669"/>
      <x:c r="G669" s="57">
        <x:v>0</x:v>
      </x:c>
      <x:c r="J669" s="57"/>
      <x:c r="K669" s="57"/>
      <x:c r="L669" s="57"/>
      <x:c r="M669" s="57"/>
      <x:c r="N669" s="56">
        <x:v>0</x:v>
      </x:c>
    </x:row>
    <x:row r="670" spans="1:16">
      <x:c r="A670" s="57">
        <x:v>12</x:v>
      </x:c>
      <x:c r="C670" s="115">
        <x:v>7</x:v>
      </x:c>
      <x:c r="D670" s="209" t="s">
        <x:v>25</x:v>
      </x:c>
      <x:c r="E670" s="209" t="s">
        <x:v>26</x:v>
      </x:c>
      <x:c r="F670"/>
      <x:c r="G670" s="57">
        <x:v>0</x:v>
      </x:c>
      <x:c r="J670" s="57"/>
      <x:c r="K670" s="57"/>
      <x:c r="L670" s="57"/>
      <x:c r="M670" s="57"/>
      <x:c r="N670" s="56">
        <x:v>0</x:v>
      </x:c>
    </x:row>
    <x:row r="671" spans="1:16">
      <x:c r="A671" s="57">
        <x:v>13</x:v>
      </x:c>
      <x:c r="C671" s="115">
        <x:v>7</x:v>
      </x:c>
      <x:c r="D671" s="209" t="s">
        <x:v>27</x:v>
      </x:c>
      <x:c r="E671" s="209" t="s">
        <x:v>26</x:v>
      </x:c>
      <x:c r="F671"/>
      <x:c r="G671" s="57">
        <x:v>21</x:v>
      </x:c>
      <x:c r="J671" s="57"/>
      <x:c r="K671" s="57"/>
      <x:c r="L671" s="57"/>
      <x:c r="M671" s="57"/>
      <x:c r="N671" s="56">
        <x:v>21</x:v>
      </x:c>
    </x:row>
    <x:row r="672" spans="1:16">
      <x:c r="A672" s="57">
        <x:v>14</x:v>
      </x:c>
      <x:c r="C672" s="115">
        <x:v>7</x:v>
      </x:c>
      <x:c r="D672" s="209" t="s">
        <x:v>28</x:v>
      </x:c>
      <x:c r="E672" s="209" t="s">
        <x:v>29</x:v>
      </x:c>
      <x:c r="F672"/>
      <x:c r="G672" s="57">
        <x:v>0</x:v>
      </x:c>
      <x:c r="J672" s="57"/>
      <x:c r="K672" s="57"/>
      <x:c r="L672" s="57"/>
      <x:c r="M672" s="57"/>
      <x:c r="N672" s="56">
        <x:v>0</x:v>
      </x:c>
    </x:row>
    <x:row r="673" spans="1:16">
      <x:c r="A673" s="57">
        <x:v>15</x:v>
      </x:c>
      <x:c r="C673" s="115">
        <x:v>7</x:v>
      </x:c>
      <x:c r="D673" s="209" t="s">
        <x:v>30</x:v>
      </x:c>
      <x:c r="E673" s="209" t="s">
        <x:v>29</x:v>
      </x:c>
      <x:c r="F673"/>
      <x:c r="G673" s="57">
        <x:v>0</x:v>
      </x:c>
      <x:c r="J673" s="57"/>
      <x:c r="K673" s="57"/>
      <x:c r="L673" s="57"/>
      <x:c r="M673" s="57"/>
      <x:c r="N673" s="56">
        <x:v>0</x:v>
      </x:c>
    </x:row>
    <x:row r="674" spans="1:16">
      <x:c r="A674" s="57">
        <x:v>16</x:v>
      </x:c>
      <x:c r="C674" s="115">
        <x:v>7</x:v>
      </x:c>
      <x:c r="D674" s="209" t="s">
        <x:v>1432</x:v>
      </x:c>
      <x:c r="E674" s="209" t="s">
        <x:v>29</x:v>
      </x:c>
      <x:c r="F674"/>
      <x:c r="G674" s="57">
        <x:v>0</x:v>
      </x:c>
      <x:c r="J674" s="57"/>
      <x:c r="K674" s="57"/>
      <x:c r="L674" s="57"/>
      <x:c r="M674" s="57"/>
      <x:c r="N674" s="56">
        <x:v>0</x:v>
      </x:c>
    </x:row>
    <x:row r="675" spans="1:16">
      <x:c r="A675" s="57">
        <x:v>17</x:v>
      </x:c>
      <x:c r="C675" s="115">
        <x:v>7</x:v>
      </x:c>
      <x:c r="D675" s="209" t="s">
        <x:v>31</x:v>
      </x:c>
      <x:c r="E675" s="209" t="s">
        <x:v>32</x:v>
      </x:c>
      <x:c r="F675"/>
      <x:c r="G675" s="57">
        <x:v>0</x:v>
      </x:c>
      <x:c r="J675" s="57"/>
      <x:c r="K675" s="57"/>
      <x:c r="L675" s="57"/>
      <x:c r="M675" s="57"/>
      <x:c r="N675" s="56">
        <x:v>0</x:v>
      </x:c>
    </x:row>
    <x:row r="676" spans="1:16">
      <x:c r="A676" s="57">
        <x:v>18</x:v>
      </x:c>
      <x:c r="C676" s="115">
        <x:v>7</x:v>
      </x:c>
      <x:c r="D676" s="209" t="s">
        <x:v>33</x:v>
      </x:c>
      <x:c r="E676" s="209" t="s">
        <x:v>34</x:v>
      </x:c>
      <x:c r="F676"/>
      <x:c r="G676" s="57">
        <x:v>0</x:v>
      </x:c>
      <x:c r="J676" s="57"/>
      <x:c r="K676" s="57"/>
      <x:c r="L676" s="57"/>
      <x:c r="M676" s="57"/>
      <x:c r="N676" s="56">
        <x:v>0</x:v>
      </x:c>
    </x:row>
    <x:row r="677" spans="1:16">
      <x:c r="A677" s="57">
        <x:v>19</x:v>
      </x:c>
      <x:c r="C677" s="115">
        <x:v>7</x:v>
      </x:c>
      <x:c r="D677" s="209" t="s">
        <x:v>35</x:v>
      </x:c>
      <x:c r="E677" s="209" t="s">
        <x:v>34</x:v>
      </x:c>
      <x:c r="F677"/>
      <x:c r="G677" s="57">
        <x:v>21</x:v>
      </x:c>
      <x:c r="J677" s="57"/>
      <x:c r="K677" s="57"/>
      <x:c r="L677" s="57"/>
      <x:c r="M677" s="57"/>
      <x:c r="N677" s="56">
        <x:v>21</x:v>
      </x:c>
    </x:row>
    <x:row r="678" spans="1:16">
      <x:c r="A678" s="57">
        <x:v>20</x:v>
      </x:c>
      <x:c r="C678" s="115">
        <x:v>7</x:v>
      </x:c>
      <x:c r="D678" s="209" t="s">
        <x:v>36</x:v>
      </x:c>
      <x:c r="E678" s="209" t="s">
        <x:v>37</x:v>
      </x:c>
      <x:c r="F678"/>
      <x:c r="G678" s="57">
        <x:v>0</x:v>
      </x:c>
      <x:c r="J678" s="57"/>
      <x:c r="K678" s="57"/>
      <x:c r="L678" s="57"/>
      <x:c r="M678" s="57"/>
      <x:c r="N678" s="56">
        <x:v>0</x:v>
      </x:c>
    </x:row>
    <x:row r="679" spans="1:16">
      <x:c r="A679" s="57">
        <x:v>21</x:v>
      </x:c>
      <x:c r="C679" s="115">
        <x:v>7</x:v>
      </x:c>
      <x:c r="D679" s="209" t="s">
        <x:v>38</x:v>
      </x:c>
      <x:c r="E679" s="209" t="s">
        <x:v>37</x:v>
      </x:c>
      <x:c r="F679"/>
      <x:c r="G679" s="57">
        <x:v>0</x:v>
      </x:c>
      <x:c r="J679" s="57"/>
      <x:c r="K679" s="57"/>
      <x:c r="L679" s="57"/>
      <x:c r="M679" s="57"/>
      <x:c r="N679" s="56">
        <x:v>0</x:v>
      </x:c>
    </x:row>
    <x:row r="680" spans="1:16">
      <x:c r="A680" s="57">
        <x:v>22</x:v>
      </x:c>
      <x:c r="C680" s="115">
        <x:v>7</x:v>
      </x:c>
      <x:c r="D680" s="209" t="s">
        <x:v>1433</x:v>
      </x:c>
      <x:c r="E680" s="209" t="s">
        <x:v>37</x:v>
      </x:c>
      <x:c r="F680"/>
      <x:c r="G680" s="57">
        <x:v>0</x:v>
      </x:c>
      <x:c r="J680" s="57"/>
      <x:c r="K680" s="57"/>
      <x:c r="L680" s="57"/>
      <x:c r="M680" s="57"/>
      <x:c r="N680" s="56">
        <x:v>0</x:v>
      </x:c>
    </x:row>
    <x:row r="681" spans="1:16">
      <x:c r="A681" s="57">
        <x:v>23</x:v>
      </x:c>
      <x:c r="C681" s="115">
        <x:v>7</x:v>
      </x:c>
      <x:c r="D681" s="209" t="s">
        <x:v>39</x:v>
      </x:c>
      <x:c r="E681" s="209" t="s">
        <x:v>40</x:v>
      </x:c>
      <x:c r="F681"/>
      <x:c r="G681" s="57">
        <x:v>0</x:v>
      </x:c>
      <x:c r="J681" s="57"/>
      <x:c r="K681" s="57"/>
      <x:c r="L681" s="57"/>
      <x:c r="M681" s="57"/>
      <x:c r="N681" s="56">
        <x:v>0</x:v>
      </x:c>
    </x:row>
    <x:row r="682" spans="1:16">
      <x:c r="A682" s="57">
        <x:v>24</x:v>
      </x:c>
      <x:c r="C682" s="115">
        <x:v>7</x:v>
      </x:c>
      <x:c r="D682" s="209" t="s">
        <x:v>41</x:v>
      </x:c>
      <x:c r="E682" s="209" t="s">
        <x:v>40</x:v>
      </x:c>
      <x:c r="F682"/>
      <x:c r="G682" s="57">
        <x:v>21</x:v>
      </x:c>
      <x:c r="J682" s="57"/>
      <x:c r="K682" s="57"/>
      <x:c r="L682" s="57"/>
      <x:c r="M682" s="57"/>
      <x:c r="N682" s="56">
        <x:v>21</x:v>
      </x:c>
    </x:row>
    <x:row r="683" spans="1:16">
      <x:c r="A683" s="57">
        <x:v>25</x:v>
      </x:c>
      <x:c r="C683" s="115">
        <x:v>7</x:v>
      </x:c>
      <x:c r="D683" s="209" t="s">
        <x:v>42</x:v>
      </x:c>
      <x:c r="E683" s="209" t="s">
        <x:v>43</x:v>
      </x:c>
      <x:c r="F683"/>
      <x:c r="G683" s="57">
        <x:v>0</x:v>
      </x:c>
      <x:c r="J683" s="57"/>
      <x:c r="K683" s="57"/>
      <x:c r="L683" s="57"/>
      <x:c r="M683" s="57"/>
      <x:c r="N683" s="56">
        <x:v>0</x:v>
      </x:c>
    </x:row>
    <x:row r="684" spans="1:16">
      <x:c r="A684" s="57">
        <x:v>26</x:v>
      </x:c>
      <x:c r="C684" s="115">
        <x:v>7</x:v>
      </x:c>
      <x:c r="D684" s="209" t="s">
        <x:v>44</x:v>
      </x:c>
      <x:c r="E684" s="209" t="s">
        <x:v>45</x:v>
      </x:c>
      <x:c r="F684"/>
      <x:c r="G684" s="57">
        <x:v>0</x:v>
      </x:c>
      <x:c r="J684" s="57"/>
      <x:c r="K684" s="57"/>
      <x:c r="L684" s="57"/>
      <x:c r="M684" s="57"/>
      <x:c r="N684" s="56">
        <x:v>0</x:v>
      </x:c>
      <x:c r="P684">
        <x:v>3</x:v>
      </x:c>
    </x:row>
    <x:row r="685" spans="1:16">
      <x:c r="A685" s="57">
        <x:v>27</x:v>
      </x:c>
      <x:c r="C685" s="115">
        <x:v>7</x:v>
      </x:c>
      <x:c r="D685" s="209" t="s">
        <x:v>46</x:v>
      </x:c>
      <x:c r="E685" s="209" t="s">
        <x:v>45</x:v>
      </x:c>
      <x:c r="F685"/>
      <x:c r="G685" s="57">
        <x:v>21</x:v>
      </x:c>
      <x:c r="J685" s="57"/>
      <x:c r="K685" s="57"/>
      <x:c r="L685" s="57"/>
      <x:c r="M685" s="57"/>
      <x:c r="N685" s="56">
        <x:v>21</x:v>
      </x:c>
    </x:row>
    <x:row r="686" spans="1:16">
      <x:c r="A686" s="57">
        <x:v>28</x:v>
      </x:c>
      <x:c r="C686" s="115">
        <x:v>7</x:v>
      </x:c>
      <x:c r="D686" s="209" t="s">
        <x:v>47</x:v>
      </x:c>
      <x:c r="E686" s="209" t="s">
        <x:v>48</x:v>
      </x:c>
      <x:c r="F686"/>
      <x:c r="G686" s="57">
        <x:v>0</x:v>
      </x:c>
      <x:c r="J686" s="57"/>
      <x:c r="K686" s="57"/>
      <x:c r="L686" s="57"/>
      <x:c r="M686" s="57"/>
      <x:c r="N686" s="56">
        <x:v>0</x:v>
      </x:c>
    </x:row>
    <x:row r="687" spans="1:16">
      <x:c r="A687" s="57">
        <x:v>29</x:v>
      </x:c>
      <x:c r="C687" s="115">
        <x:v>7</x:v>
      </x:c>
      <x:c r="D687" s="209" t="s">
        <x:v>49</x:v>
      </x:c>
      <x:c r="E687" s="209" t="s">
        <x:v>48</x:v>
      </x:c>
      <x:c r="F687"/>
      <x:c r="G687" s="57">
        <x:v>21</x:v>
      </x:c>
      <x:c r="J687" s="57"/>
      <x:c r="K687" s="57"/>
      <x:c r="L687" s="57"/>
      <x:c r="M687" s="57"/>
      <x:c r="N687" s="56">
        <x:v>21</x:v>
      </x:c>
    </x:row>
    <x:row r="688" spans="1:16">
      <x:c r="A688" s="57">
        <x:v>30</x:v>
      </x:c>
      <x:c r="C688" s="115">
        <x:v>7</x:v>
      </x:c>
      <x:c r="D688" s="209" t="s">
        <x:v>50</x:v>
      </x:c>
      <x:c r="E688" s="209" t="s">
        <x:v>51</x:v>
      </x:c>
      <x:c r="F688"/>
      <x:c r="G688" s="57">
        <x:v>2944</x:v>
      </x:c>
      <x:c r="J688" s="57"/>
      <x:c r="K688" s="57"/>
      <x:c r="L688" s="57"/>
      <x:c r="M688" s="57"/>
      <x:c r="N688" s="56">
        <x:v>2944</x:v>
      </x:c>
    </x:row>
    <x:row r="689" spans="1:14">
      <x:c r="A689" s="57">
        <x:v>31</x:v>
      </x:c>
      <x:c r="C689" s="115">
        <x:v>7</x:v>
      </x:c>
      <x:c r="D689" s="209" t="s">
        <x:v>52</x:v>
      </x:c>
      <x:c r="E689" s="209" t="s">
        <x:v>53</x:v>
      </x:c>
      <x:c r="F689"/>
      <x:c r="G689" s="57">
        <x:v>0</x:v>
      </x:c>
      <x:c r="J689" s="57"/>
      <x:c r="K689" s="57"/>
      <x:c r="L689" s="57"/>
      <x:c r="M689" s="57"/>
      <x:c r="N689" s="56">
        <x:v>0</x:v>
      </x:c>
    </x:row>
    <x:row r="690" spans="1:14">
      <x:c r="A690" s="57">
        <x:v>32</x:v>
      </x:c>
      <x:c r="C690" s="115">
        <x:v>7</x:v>
      </x:c>
      <x:c r="D690" s="209" t="s">
        <x:v>54</x:v>
      </x:c>
      <x:c r="E690" s="209" t="s">
        <x:v>53</x:v>
      </x:c>
      <x:c r="F690"/>
      <x:c r="G690" s="57">
        <x:v>0</x:v>
      </x:c>
      <x:c r="J690" s="57"/>
      <x:c r="K690" s="57"/>
      <x:c r="L690" s="57"/>
      <x:c r="M690" s="57"/>
      <x:c r="N690" s="56">
        <x:v>0</x:v>
      </x:c>
    </x:row>
    <x:row r="691" spans="1:14">
      <x:c r="A691" s="57">
        <x:v>33</x:v>
      </x:c>
      <x:c r="C691" s="115">
        <x:v>7</x:v>
      </x:c>
      <x:c r="D691" s="209" t="s">
        <x:v>55</x:v>
      </x:c>
      <x:c r="E691" s="209" t="s">
        <x:v>53</x:v>
      </x:c>
      <x:c r="F691"/>
      <x:c r="G691" s="57">
        <x:v>0</x:v>
      </x:c>
      <x:c r="J691" s="57"/>
      <x:c r="K691" s="57"/>
      <x:c r="L691" s="57"/>
      <x:c r="M691" s="57"/>
      <x:c r="N691" s="56">
        <x:v>0</x:v>
      </x:c>
    </x:row>
    <x:row r="692" spans="1:14">
      <x:c r="A692" s="57">
        <x:v>34</x:v>
      </x:c>
      <x:c r="C692" s="115">
        <x:v>7</x:v>
      </x:c>
      <x:c r="D692" s="209" t="s">
        <x:v>56</x:v>
      </x:c>
      <x:c r="E692" s="209" t="s">
        <x:v>53</x:v>
      </x:c>
      <x:c r="F692"/>
      <x:c r="G692" s="57">
        <x:v>20</x:v>
      </x:c>
      <x:c r="J692" s="57"/>
      <x:c r="K692" s="57"/>
      <x:c r="L692" s="57"/>
      <x:c r="M692" s="57"/>
      <x:c r="N692" s="56">
        <x:v>20</x:v>
      </x:c>
    </x:row>
    <x:row r="693" spans="1:14">
      <x:c r="A693" s="57">
        <x:v>35</x:v>
      </x:c>
      <x:c r="C693" s="115">
        <x:v>7</x:v>
      </x:c>
      <x:c r="D693" s="209" t="s">
        <x:v>57</x:v>
      </x:c>
      <x:c r="E693" s="209" t="s">
        <x:v>59</x:v>
      </x:c>
      <x:c r="F693"/>
      <x:c r="G693" s="57">
        <x:v>7</x:v>
      </x:c>
      <x:c r="J693" s="57"/>
      <x:c r="K693" s="57"/>
      <x:c r="L693" s="57"/>
      <x:c r="M693" s="57"/>
      <x:c r="N693" s="56">
        <x:v>7</x:v>
      </x:c>
    </x:row>
    <x:row r="694" spans="1:14">
      <x:c r="A694" s="57">
        <x:v>36</x:v>
      </x:c>
      <x:c r="C694" s="115">
        <x:v>7</x:v>
      </x:c>
      <x:c r="D694" s="209" t="s">
        <x:v>60</x:v>
      </x:c>
      <x:c r="E694" s="209" t="s">
        <x:v>61</x:v>
      </x:c>
      <x:c r="F694"/>
      <x:c r="G694" s="57">
        <x:v>7</x:v>
      </x:c>
      <x:c r="J694" s="57"/>
      <x:c r="K694" s="57"/>
      <x:c r="L694" s="57"/>
      <x:c r="M694" s="57"/>
      <x:c r="N694" s="56">
        <x:v>7</x:v>
      </x:c>
    </x:row>
    <x:row r="695" spans="1:14">
      <x:c r="A695" s="57">
        <x:v>37</x:v>
      </x:c>
      <x:c r="C695" s="115">
        <x:v>7</x:v>
      </x:c>
      <x:c r="D695" s="209" t="s">
        <x:v>62</x:v>
      </x:c>
      <x:c r="E695" s="209" t="s">
        <x:v>63</x:v>
      </x:c>
      <x:c r="F695"/>
      <x:c r="G695" s="57">
        <x:v>5</x:v>
      </x:c>
      <x:c r="J695" s="57"/>
      <x:c r="K695" s="57"/>
      <x:c r="L695" s="57"/>
      <x:c r="M695" s="57"/>
      <x:c r="N695" s="56">
        <x:v>5</x:v>
      </x:c>
    </x:row>
    <x:row r="696" spans="1:14">
      <x:c r="A696" s="57">
        <x:v>38</x:v>
      </x:c>
      <x:c r="C696" s="115">
        <x:v>7</x:v>
      </x:c>
      <x:c r="D696" s="209" t="s">
        <x:v>64</x:v>
      </x:c>
      <x:c r="E696" s="209" t="s">
        <x:v>65</x:v>
      </x:c>
      <x:c r="F696"/>
      <x:c r="G696" s="57">
        <x:v>5</x:v>
      </x:c>
      <x:c r="J696" s="57"/>
      <x:c r="K696" s="57"/>
      <x:c r="L696" s="57"/>
      <x:c r="M696" s="57"/>
      <x:c r="N696" s="56">
        <x:v>5</x:v>
      </x:c>
    </x:row>
    <x:row r="697" spans="1:14">
      <x:c r="A697" s="57">
        <x:v>39</x:v>
      </x:c>
      <x:c r="C697" s="115">
        <x:v>7</x:v>
      </x:c>
      <x:c r="D697" s="209" t="s">
        <x:v>66</x:v>
      </x:c>
      <x:c r="E697" s="209" t="s">
        <x:v>67</x:v>
      </x:c>
      <x:c r="F697"/>
      <x:c r="G697" s="57">
        <x:v>7</x:v>
      </x:c>
      <x:c r="J697" s="57"/>
      <x:c r="K697" s="57"/>
      <x:c r="L697" s="57"/>
      <x:c r="M697" s="57"/>
      <x:c r="N697" s="56">
        <x:v>7</x:v>
      </x:c>
    </x:row>
    <x:row r="698" spans="1:14">
      <x:c r="A698" s="57">
        <x:v>40</x:v>
      </x:c>
      <x:c r="C698" s="115">
        <x:v>7</x:v>
      </x:c>
      <x:c r="D698" s="209" t="s">
        <x:v>68</x:v>
      </x:c>
      <x:c r="E698" s="209" t="s">
        <x:v>69</x:v>
      </x:c>
      <x:c r="F698"/>
      <x:c r="G698" s="57">
        <x:v>7</x:v>
      </x:c>
      <x:c r="J698" s="57"/>
      <x:c r="K698" s="57"/>
      <x:c r="L698" s="57"/>
      <x:c r="M698" s="57"/>
      <x:c r="N698" s="56">
        <x:v>7</x:v>
      </x:c>
    </x:row>
    <x:row r="699" spans="1:14">
      <x:c r="A699" s="57">
        <x:v>41</x:v>
      </x:c>
      <x:c r="C699" s="115">
        <x:v>7</x:v>
      </x:c>
      <x:c r="D699" s="209" t="s">
        <x:v>70</x:v>
      </x:c>
      <x:c r="E699" s="209" t="s">
        <x:v>71</x:v>
      </x:c>
      <x:c r="F699"/>
      <x:c r="G699" s="57">
        <x:v>0</x:v>
      </x:c>
      <x:c r="J699" s="57"/>
      <x:c r="K699" s="57"/>
      <x:c r="L699" s="57"/>
      <x:c r="M699" s="57"/>
      <x:c r="N699" s="56">
        <x:v>0</x:v>
      </x:c>
    </x:row>
    <x:row r="700" spans="1:14">
      <x:c r="A700" s="57">
        <x:v>42</x:v>
      </x:c>
      <x:c r="C700" s="115">
        <x:v>7</x:v>
      </x:c>
      <x:c r="D700" s="209" t="s">
        <x:v>92</x:v>
      </x:c>
      <x:c r="E700" s="209" t="s">
        <x:v>71</x:v>
      </x:c>
      <x:c r="F700"/>
      <x:c r="G700" s="57">
        <x:v>0</x:v>
      </x:c>
      <x:c r="J700" s="57"/>
      <x:c r="K700" s="57"/>
      <x:c r="L700" s="57"/>
      <x:c r="M700" s="57"/>
      <x:c r="N700" s="56">
        <x:v>0</x:v>
      </x:c>
    </x:row>
    <x:row r="701" spans="1:14">
      <x:c r="A701" s="57">
        <x:v>43</x:v>
      </x:c>
      <x:c r="C701" s="115">
        <x:v>7</x:v>
      </x:c>
      <x:c r="D701" s="209" t="s">
        <x:v>72</x:v>
      </x:c>
      <x:c r="E701" s="209" t="s">
        <x:v>73</x:v>
      </x:c>
      <x:c r="F701"/>
      <x:c r="G701" s="57">
        <x:v>0</x:v>
      </x:c>
      <x:c r="J701" s="57"/>
      <x:c r="K701" s="57"/>
      <x:c r="L701" s="57"/>
      <x:c r="M701" s="57"/>
      <x:c r="N701" s="56">
        <x:v>0</x:v>
      </x:c>
    </x:row>
    <x:row r="702" spans="1:14">
      <x:c r="A702" s="57">
        <x:v>44</x:v>
      </x:c>
      <x:c r="C702" s="115">
        <x:v>7</x:v>
      </x:c>
      <x:c r="D702" s="209" t="s">
        <x:v>93</x:v>
      </x:c>
      <x:c r="E702" s="209" t="s">
        <x:v>73</x:v>
      </x:c>
      <x:c r="F702"/>
      <x:c r="G702" s="57">
        <x:v>0</x:v>
      </x:c>
      <x:c r="J702" s="57"/>
      <x:c r="K702" s="57"/>
      <x:c r="L702" s="57"/>
      <x:c r="M702" s="57"/>
      <x:c r="N702" s="56">
        <x:v>0</x:v>
      </x:c>
    </x:row>
    <x:row r="703" spans="1:14">
      <x:c r="A703" s="57">
        <x:v>45</x:v>
      </x:c>
      <x:c r="C703" s="115">
        <x:v>7</x:v>
      </x:c>
      <x:c r="D703" s="209" t="s">
        <x:v>74</x:v>
      </x:c>
      <x:c r="E703" s="209" t="s">
        <x:v>10</x:v>
      </x:c>
      <x:c r="F703"/>
      <x:c r="G703" s="57">
        <x:v>0</x:v>
      </x:c>
      <x:c r="J703" s="57"/>
      <x:c r="K703" s="57"/>
      <x:c r="L703" s="57"/>
      <x:c r="M703" s="57"/>
      <x:c r="N703" s="56">
        <x:v>0</x:v>
      </x:c>
    </x:row>
    <x:row r="704" spans="1:14">
      <x:c r="A704" s="57">
        <x:v>46</x:v>
      </x:c>
      <x:c r="C704" s="115">
        <x:v>7</x:v>
      </x:c>
      <x:c r="D704" s="209" t="s">
        <x:v>76</x:v>
      </x:c>
      <x:c r="E704" s="209" t="s">
        <x:v>10</x:v>
      </x:c>
      <x:c r="F704"/>
      <x:c r="G704" s="57">
        <x:v>95</x:v>
      </x:c>
      <x:c r="J704" s="57"/>
      <x:c r="K704" s="57"/>
      <x:c r="L704" s="57"/>
      <x:c r="M704" s="57"/>
      <x:c r="N704" s="56">
        <x:v>95</x:v>
      </x:c>
    </x:row>
    <x:row r="705" spans="1:14">
      <x:c r="A705" s="57">
        <x:v>47</x:v>
      </x:c>
      <x:c r="C705" s="115">
        <x:v>7</x:v>
      </x:c>
      <x:c r="D705" s="209" t="s">
        <x:v>77</x:v>
      </x:c>
      <x:c r="E705" s="209" t="s">
        <x:v>78</x:v>
      </x:c>
      <x:c r="F705"/>
      <x:c r="G705" s="57">
        <x:v>0</x:v>
      </x:c>
      <x:c r="J705" s="57"/>
      <x:c r="K705" s="57"/>
      <x:c r="L705" s="57"/>
      <x:c r="M705" s="57"/>
      <x:c r="N705" s="56">
        <x:v>0</x:v>
      </x:c>
    </x:row>
    <x:row r="706" spans="1:14">
      <x:c r="A706" s="57">
        <x:v>48</x:v>
      </x:c>
      <x:c r="C706" s="115">
        <x:v>7</x:v>
      </x:c>
      <x:c r="D706" s="209" t="s">
        <x:v>79</x:v>
      </x:c>
      <x:c r="E706" s="209" t="s">
        <x:v>78</x:v>
      </x:c>
      <x:c r="F706"/>
      <x:c r="G706" s="57">
        <x:v>61</x:v>
      </x:c>
      <x:c r="J706" s="57"/>
      <x:c r="K706" s="57"/>
      <x:c r="L706" s="57"/>
      <x:c r="M706" s="57"/>
      <x:c r="N706" s="56">
        <x:v>61</x:v>
      </x:c>
    </x:row>
    <x:row r="707" spans="1:14">
      <x:c r="A707" s="57">
        <x:v>49</x:v>
      </x:c>
      <x:c r="C707" s="115">
        <x:v>7</x:v>
      </x:c>
      <x:c r="D707" s="209" t="s">
        <x:v>80</x:v>
      </x:c>
      <x:c r="E707" s="209" t="s">
        <x:v>81</x:v>
      </x:c>
      <x:c r="F707"/>
      <x:c r="G707" s="57">
        <x:v>0</x:v>
      </x:c>
      <x:c r="J707" s="57"/>
      <x:c r="K707" s="57"/>
      <x:c r="L707" s="57"/>
      <x:c r="M707" s="57"/>
      <x:c r="N707" s="56">
        <x:v>0</x:v>
      </x:c>
    </x:row>
    <x:row r="708" spans="1:14">
      <x:c r="A708" s="57">
        <x:v>50</x:v>
      </x:c>
      <x:c r="C708" s="115">
        <x:v>7</x:v>
      </x:c>
      <x:c r="D708" s="209" t="s">
        <x:v>82</x:v>
      </x:c>
      <x:c r="E708" s="209" t="s">
        <x:v>81</x:v>
      </x:c>
      <x:c r="F708"/>
      <x:c r="G708" s="57">
        <x:v>61</x:v>
      </x:c>
      <x:c r="J708" s="57"/>
      <x:c r="K708" s="57"/>
      <x:c r="L708" s="57"/>
      <x:c r="M708" s="57"/>
      <x:c r="N708" s="56">
        <x:v>61</x:v>
      </x:c>
    </x:row>
    <x:row r="709" spans="1:14">
      <x:c r="A709" s="57">
        <x:v>51</x:v>
      </x:c>
      <x:c r="C709" s="115">
        <x:v>7</x:v>
      </x:c>
      <x:c r="D709" s="209" t="s">
        <x:v>1441</x:v>
      </x:c>
      <x:c r="E709" s="209" t="s">
        <x:v>1420</x:v>
      </x:c>
      <x:c r="F709"/>
      <x:c r="G709" s="57">
        <x:v>0</x:v>
      </x:c>
      <x:c r="J709" s="57"/>
      <x:c r="K709" s="57"/>
      <x:c r="L709" s="57"/>
      <x:c r="M709" s="57"/>
      <x:c r="N709" s="56">
        <x:v>0</x:v>
      </x:c>
    </x:row>
    <x:row r="710" spans="1:14">
      <x:c r="A710" s="57">
        <x:v>52</x:v>
      </x:c>
      <x:c r="C710" s="115">
        <x:v>7</x:v>
      </x:c>
      <x:c r="D710" s="209" t="s">
        <x:v>1442</x:v>
      </x:c>
      <x:c r="E710" s="209" t="s">
        <x:v>1420</x:v>
      </x:c>
      <x:c r="F710"/>
      <x:c r="G710" s="57">
        <x:v>0</x:v>
      </x:c>
      <x:c r="J710" s="57"/>
      <x:c r="K710" s="57"/>
      <x:c r="L710" s="57"/>
      <x:c r="M710" s="57"/>
      <x:c r="N710" s="56">
        <x:v>0</x:v>
      </x:c>
    </x:row>
    <x:row r="711" spans="1:14">
      <x:c r="A711" s="57">
        <x:v>53</x:v>
      </x:c>
      <x:c r="C711" s="115">
        <x:v>7</x:v>
      </x:c>
      <x:c r="D711" s="209" t="s">
        <x:v>1443</x:v>
      </x:c>
      <x:c r="E711" s="209" t="s">
        <x:v>1420</x:v>
      </x:c>
      <x:c r="F711"/>
      <x:c r="G711" s="57">
        <x:v>0</x:v>
      </x:c>
      <x:c r="J711" s="57"/>
      <x:c r="K711" s="57"/>
      <x:c r="L711" s="57"/>
      <x:c r="M711" s="57"/>
      <x:c r="N711" s="56">
        <x:v>0</x:v>
      </x:c>
    </x:row>
    <x:row r="712" spans="1:14">
      <x:c r="A712" s="57">
        <x:v>54</x:v>
      </x:c>
      <x:c r="C712" s="115">
        <x:v>7</x:v>
      </x:c>
      <x:c r="D712" s="209" t="s">
        <x:v>1444</x:v>
      </x:c>
      <x:c r="E712" s="209" t="s">
        <x:v>1420</x:v>
      </x:c>
      <x:c r="F712"/>
      <x:c r="G712" s="57">
        <x:v>0</x:v>
      </x:c>
      <x:c r="J712" s="57"/>
      <x:c r="K712" s="57"/>
      <x:c r="L712" s="57"/>
      <x:c r="M712" s="57"/>
      <x:c r="N712" s="56">
        <x:v>0</x:v>
      </x:c>
    </x:row>
    <x:row r="713" spans="1:14">
      <x:c r="A713" s="57">
        <x:v>55</x:v>
      </x:c>
      <x:c r="C713" s="115">
        <x:v>7</x:v>
      </x:c>
      <x:c r="D713" s="209" t="s">
        <x:v>1384</x:v>
      </x:c>
      <x:c r="E713" s="209" t="s">
        <x:v>1385</x:v>
      </x:c>
      <x:c r="F713"/>
      <x:c r="G713" s="57">
        <x:v>0</x:v>
      </x:c>
      <x:c r="J713" s="57"/>
      <x:c r="K713" s="57"/>
      <x:c r="L713" s="57"/>
      <x:c r="M713" s="57"/>
      <x:c r="N713" s="56">
        <x:v>0</x:v>
      </x:c>
    </x:row>
    <x:row r="714" spans="1:14">
      <x:c r="A714" s="57">
        <x:v>56</x:v>
      </x:c>
      <x:c r="C714" s="115">
        <x:v>7</x:v>
      </x:c>
      <x:c r="D714" s="209" t="s">
        <x:v>1382</x:v>
      </x:c>
      <x:c r="E714" s="209" t="s">
        <x:v>1383</x:v>
      </x:c>
      <x:c r="F714"/>
      <x:c r="G714" s="57">
        <x:v>3</x:v>
      </x:c>
      <x:c r="J714" s="57"/>
      <x:c r="K714" s="57"/>
      <x:c r="L714" s="57"/>
      <x:c r="M714" s="57"/>
      <x:c r="N714" s="56">
        <x:v>3</x:v>
      </x:c>
    </x:row>
    <x:row r="715" spans="1:14">
      <x:c r="A715" s="57">
        <x:v>57</x:v>
      </x:c>
      <x:c r="C715" s="115">
        <x:v>7</x:v>
      </x:c>
      <x:c r="D715" s="209" t="s">
        <x:v>83</x:v>
      </x:c>
      <x:c r="E715" s="209" t="s">
        <x:v>10</x:v>
      </x:c>
      <x:c r="F715"/>
      <x:c r="G715" s="57">
        <x:v>0</x:v>
      </x:c>
      <x:c r="J715" s="57"/>
      <x:c r="K715" s="57"/>
      <x:c r="L715" s="57"/>
      <x:c r="M715" s="57"/>
      <x:c r="N715" s="56">
        <x:v>0</x:v>
      </x:c>
    </x:row>
    <x:row r="716" spans="1:14">
      <x:c r="A716" s="57">
        <x:v>58</x:v>
      </x:c>
      <x:c r="C716" s="115">
        <x:v>7</x:v>
      </x:c>
      <x:c r="D716" s="209" t="s">
        <x:v>94</x:v>
      </x:c>
      <x:c r="E716" s="209" t="s">
        <x:v>96</x:v>
      </x:c>
      <x:c r="F716"/>
      <x:c r="G716" s="57">
        <x:v>0</x:v>
      </x:c>
      <x:c r="J716" s="57"/>
      <x:c r="K716" s="57"/>
      <x:c r="L716" s="57"/>
      <x:c r="M716" s="57"/>
      <x:c r="N716" s="56">
        <x:v>0</x:v>
      </x:c>
    </x:row>
    <x:row r="717" spans="1:14">
      <x:c r="A717" s="57">
        <x:v>59</x:v>
      </x:c>
      <x:c r="C717" s="115">
        <x:v>7</x:v>
      </x:c>
      <x:c r="D717" s="209" t="s">
        <x:v>1403</x:v>
      </x:c>
      <x:c r="E717" s="209" t="s">
        <x:v>10</x:v>
      </x:c>
      <x:c r="F717"/>
      <x:c r="G717" s="57">
        <x:v>0</x:v>
      </x:c>
      <x:c r="J717" s="57"/>
      <x:c r="K717" s="57"/>
      <x:c r="L717" s="57"/>
      <x:c r="M717" s="57"/>
      <x:c r="N717" s="56">
        <x:v>0</x:v>
      </x:c>
    </x:row>
    <x:row r="718" spans="1:14">
      <x:c r="A718" s="57">
        <x:v>60</x:v>
      </x:c>
      <x:c r="C718" s="115">
        <x:v>7</x:v>
      </x:c>
      <x:c r="D718" s="209" t="s">
        <x:v>1438</x:v>
      </x:c>
      <x:c r="E718" s="209" t="s">
        <x:v>10</x:v>
      </x:c>
      <x:c r="F718"/>
      <x:c r="G718" s="57">
        <x:v>5</x:v>
      </x:c>
      <x:c r="J718" s="57"/>
      <x:c r="K718" s="57"/>
      <x:c r="L718" s="57"/>
      <x:c r="M718" s="57"/>
      <x:c r="N718" s="56">
        <x:v>5</x:v>
      </x:c>
    </x:row>
    <x:row r="719" spans="1:14">
      <x:c r="A719" s="57">
        <x:v>61</x:v>
      </x:c>
      <x:c r="C719" s="115">
        <x:v>7</x:v>
      </x:c>
      <x:c r="D719" s="466" t="s">
        <x:v>1425</x:v>
      </x:c>
      <x:c r="E719" s="466" t="s">
        <x:v>10</x:v>
      </x:c>
      <x:c r="F719" s="464"/>
      <x:c r="G719" s="467">
        <x:v>0</x:v>
      </x:c>
      <x:c r="H719" s="467"/>
      <x:c r="I719" s="467"/>
      <x:c r="J719" s="467"/>
      <x:c r="K719" s="467"/>
      <x:c r="L719" s="467"/>
      <x:c r="M719" s="467"/>
      <x:c r="N719" s="56">
        <x:v>0</x:v>
      </x:c>
    </x:row>
    <x:row r="720" spans="1:14">
      <x:c r="A720" s="57">
        <x:v>62</x:v>
      </x:c>
      <x:c r="C720" s="115">
        <x:v>7</x:v>
      </x:c>
      <x:c r="D720" s="466" t="s">
        <x:v>1436</x:v>
      </x:c>
      <x:c r="E720" s="466" t="s">
        <x:v>10</x:v>
      </x:c>
      <x:c r="F720" s="464"/>
      <x:c r="G720" s="467">
        <x:v>0</x:v>
      </x:c>
      <x:c r="H720" s="467"/>
      <x:c r="I720" s="467"/>
      <x:c r="J720" s="467"/>
      <x:c r="K720" s="467"/>
      <x:c r="L720" s="467"/>
      <x:c r="M720" s="467"/>
      <x:c r="N720" s="56">
        <x:v>0</x:v>
      </x:c>
    </x:row>
    <x:row r="721" spans="1:14">
      <x:c r="A721" s="57">
        <x:v>63</x:v>
      </x:c>
      <x:c r="C721" s="115">
        <x:v>7</x:v>
      </x:c>
      <x:c r="D721" s="209" t="s">
        <x:v>1409</x:v>
      </x:c>
      <x:c r="E721" s="209" t="s">
        <x:v>1420</x:v>
      </x:c>
      <x:c r="F721"/>
      <x:c r="G721" s="57">
        <x:v>0</x:v>
      </x:c>
      <x:c r="J721" s="57"/>
      <x:c r="K721" s="57"/>
      <x:c r="L721" s="57"/>
      <x:c r="M721" s="57"/>
      <x:c r="N721" s="56">
        <x:v>0</x:v>
      </x:c>
    </x:row>
    <x:row r="722" spans="1:14">
      <x:c r="A722" s="57">
        <x:v>64</x:v>
      </x:c>
      <x:c r="C722" s="115">
        <x:v>7</x:v>
      </x:c>
      <x:c r="D722" s="209" t="s">
        <x:v>1428</x:v>
      </x:c>
      <x:c r="E722" s="209" t="s">
        <x:v>1420</x:v>
      </x:c>
      <x:c r="F722"/>
      <x:c r="G722" s="57">
        <x:v>0</x:v>
      </x:c>
      <x:c r="J722" s="57"/>
      <x:c r="K722" s="57"/>
      <x:c r="L722" s="57"/>
      <x:c r="M722" s="57"/>
      <x:c r="N722" s="56">
        <x:v>0</x:v>
      </x:c>
    </x:row>
    <x:row r="723" spans="1:14">
      <x:c r="A723" s="57">
        <x:v>65</x:v>
      </x:c>
      <x:c r="C723" s="115">
        <x:v>7</x:v>
      </x:c>
      <x:c r="D723" s="209" t="s">
        <x:v>1410</x:v>
      </x:c>
      <x:c r="E723" s="209" t="s">
        <x:v>1420</x:v>
      </x:c>
      <x:c r="F723"/>
      <x:c r="G723" s="57">
        <x:v>0</x:v>
      </x:c>
      <x:c r="J723" s="57"/>
      <x:c r="K723" s="57"/>
      <x:c r="L723" s="57"/>
      <x:c r="M723" s="57"/>
      <x:c r="N723" s="56">
        <x:v>0</x:v>
      </x:c>
    </x:row>
    <x:row r="724" spans="1:14">
      <x:c r="A724" s="57">
        <x:v>66</x:v>
      </x:c>
      <x:c r="C724" s="115">
        <x:v>7</x:v>
      </x:c>
      <x:c r="D724" s="209" t="s">
        <x:v>1427</x:v>
      </x:c>
      <x:c r="E724" s="209" t="s">
        <x:v>1420</x:v>
      </x:c>
      <x:c r="F724"/>
      <x:c r="G724" s="57">
        <x:v>0</x:v>
      </x:c>
      <x:c r="J724" s="57"/>
      <x:c r="K724" s="57"/>
      <x:c r="L724" s="57"/>
      <x:c r="M724" s="57"/>
      <x:c r="N724" s="56">
        <x:v>0</x:v>
      </x:c>
    </x:row>
    <x:row r="725" spans="1:14">
      <x:c r="A725" s="57">
        <x:v>67</x:v>
      </x:c>
      <x:c r="C725" s="115">
        <x:v>7</x:v>
      </x:c>
      <x:c r="D725" s="209" t="s">
        <x:v>1411</x:v>
      </x:c>
      <x:c r="E725" s="209" t="s">
        <x:v>1420</x:v>
      </x:c>
      <x:c r="F725"/>
      <x:c r="G725" s="57">
        <x:v>0</x:v>
      </x:c>
      <x:c r="J725" s="57"/>
      <x:c r="K725" s="57"/>
      <x:c r="L725" s="57"/>
      <x:c r="M725" s="57"/>
      <x:c r="N725" s="56">
        <x:v>0</x:v>
      </x:c>
    </x:row>
    <x:row r="726" spans="1:14">
      <x:c r="A726" s="57">
        <x:v>68</x:v>
      </x:c>
      <x:c r="C726" s="115">
        <x:v>7</x:v>
      </x:c>
      <x:c r="D726" s="209" t="s">
        <x:v>1426</x:v>
      </x:c>
      <x:c r="E726" s="209" t="s">
        <x:v>1420</x:v>
      </x:c>
      <x:c r="F726"/>
      <x:c r="G726" s="57">
        <x:v>40</x:v>
      </x:c>
      <x:c r="J726" s="57"/>
      <x:c r="K726" s="57"/>
      <x:c r="L726" s="57"/>
      <x:c r="M726" s="57"/>
      <x:c r="N726" s="56">
        <x:v>40</x:v>
      </x:c>
    </x:row>
    <x:row r="727" spans="1:14">
      <x:c r="A727" s="57">
        <x:v>69</x:v>
      </x:c>
      <x:c r="C727" s="115">
        <x:v>7</x:v>
      </x:c>
      <x:c r="D727" s="209" t="s">
        <x:v>1405</x:v>
      </x:c>
      <x:c r="E727" s="209" t="s">
        <x:v>1420</x:v>
      </x:c>
      <x:c r="F727"/>
      <x:c r="G727" s="57">
        <x:v>0</x:v>
      </x:c>
      <x:c r="J727" s="57"/>
      <x:c r="K727" s="57"/>
      <x:c r="L727" s="57"/>
      <x:c r="M727" s="57"/>
      <x:c r="N727" s="56">
        <x:v>0</x:v>
      </x:c>
    </x:row>
    <x:row r="728" spans="1:14">
      <x:c r="A728" s="57">
        <x:v>70</x:v>
      </x:c>
      <x:c r="C728" s="115">
        <x:v>7</x:v>
      </x:c>
      <x:c r="D728" s="209" t="s">
        <x:v>1429</x:v>
      </x:c>
      <x:c r="E728" s="209" t="s">
        <x:v>1420</x:v>
      </x:c>
      <x:c r="F728"/>
      <x:c r="G728" s="57">
        <x:v>0</x:v>
      </x:c>
      <x:c r="J728" s="57"/>
      <x:c r="K728" s="57"/>
      <x:c r="L728" s="57"/>
      <x:c r="M728" s="57"/>
      <x:c r="N728" s="56">
        <x:v>0</x:v>
      </x:c>
    </x:row>
    <x:row r="729" spans="1:14">
      <x:c r="A729" s="57">
        <x:v>71</x:v>
      </x:c>
      <x:c r="C729" s="115">
        <x:v>7</x:v>
      </x:c>
      <x:c r="D729" s="209" t="s">
        <x:v>1406</x:v>
      </x:c>
      <x:c r="E729" s="209" t="s">
        <x:v>1420</x:v>
      </x:c>
      <x:c r="F729"/>
      <x:c r="G729" s="57">
        <x:v>0</x:v>
      </x:c>
      <x:c r="J729" s="57"/>
      <x:c r="K729" s="57"/>
      <x:c r="L729" s="57"/>
      <x:c r="M729" s="57"/>
      <x:c r="N729" s="56">
        <x:v>0</x:v>
      </x:c>
    </x:row>
    <x:row r="730" spans="1:14">
      <x:c r="A730" s="57">
        <x:v>72</x:v>
      </x:c>
      <x:c r="C730" s="115">
        <x:v>7</x:v>
      </x:c>
      <x:c r="D730" s="209" t="s">
        <x:v>1423</x:v>
      </x:c>
      <x:c r="E730" s="209" t="s">
        <x:v>1420</x:v>
      </x:c>
      <x:c r="F730"/>
      <x:c r="G730" s="57">
        <x:v>0</x:v>
      </x:c>
      <x:c r="J730" s="57"/>
      <x:c r="K730" s="57"/>
      <x:c r="L730" s="57"/>
      <x:c r="M730" s="57"/>
      <x:c r="N730" s="56">
        <x:v>0</x:v>
      </x:c>
    </x:row>
    <x:row r="731" spans="1:14">
      <x:c r="A731" s="57">
        <x:v>73</x:v>
      </x:c>
      <x:c r="C731" s="115">
        <x:v>7</x:v>
      </x:c>
      <x:c r="D731" s="209" t="s">
        <x:v>1407</x:v>
      </x:c>
      <x:c r="E731" s="209" t="s">
        <x:v>1420</x:v>
      </x:c>
      <x:c r="F731"/>
      <x:c r="G731" s="57">
        <x:v>0</x:v>
      </x:c>
      <x:c r="J731" s="57"/>
      <x:c r="K731" s="57"/>
      <x:c r="L731" s="57"/>
      <x:c r="M731" s="57"/>
      <x:c r="N731" s="56">
        <x:v>0</x:v>
      </x:c>
    </x:row>
    <x:row r="732" spans="1:14">
      <x:c r="A732" s="57">
        <x:v>74</x:v>
      </x:c>
      <x:c r="C732" s="115">
        <x:v>7</x:v>
      </x:c>
      <x:c r="D732" s="209" t="s">
        <x:v>1424</x:v>
      </x:c>
      <x:c r="E732" s="209" t="s">
        <x:v>1420</x:v>
      </x:c>
      <x:c r="F732"/>
      <x:c r="G732" s="57">
        <x:v>0</x:v>
      </x:c>
      <x:c r="J732" s="57"/>
      <x:c r="K732" s="57"/>
      <x:c r="L732" s="57"/>
      <x:c r="M732" s="57"/>
      <x:c r="N732" s="56">
        <x:v>0</x:v>
      </x:c>
    </x:row>
    <x:row r="733" spans="1:14">
      <x:c r="A733" s="57">
        <x:v>75</x:v>
      </x:c>
      <x:c r="C733" s="115">
        <x:v>7</x:v>
      </x:c>
      <x:c r="D733" s="209" t="s">
        <x:v>1408</x:v>
      </x:c>
      <x:c r="E733" s="209" t="s">
        <x:v>1420</x:v>
      </x:c>
      <x:c r="F733"/>
      <x:c r="G733" s="57">
        <x:v>0</x:v>
      </x:c>
      <x:c r="J733" s="57"/>
      <x:c r="K733" s="57"/>
      <x:c r="L733" s="57"/>
      <x:c r="M733" s="57"/>
      <x:c r="N733" s="56">
        <x:v>0</x:v>
      </x:c>
    </x:row>
    <x:row r="734" spans="1:14">
      <x:c r="A734" s="57">
        <x:v>76</x:v>
      </x:c>
      <x:c r="C734" s="115">
        <x:v>7</x:v>
      </x:c>
      <x:c r="D734" s="209" t="s">
        <x:v>1430</x:v>
      </x:c>
      <x:c r="E734" s="209" t="s">
        <x:v>1420</x:v>
      </x:c>
      <x:c r="F734"/>
      <x:c r="G734" s="57">
        <x:v>0</x:v>
      </x:c>
      <x:c r="J734" s="57"/>
      <x:c r="K734" s="57"/>
      <x:c r="L734" s="57"/>
      <x:c r="M734" s="57"/>
      <x:c r="N734" s="56">
        <x:v>0</x:v>
      </x:c>
    </x:row>
    <x:row r="735" spans="1:14">
      <x:c r="A735" s="57">
        <x:v>77</x:v>
      </x:c>
      <x:c r="C735" s="115">
        <x:v>7</x:v>
      </x:c>
      <x:c r="D735" s="209" t="s">
        <x:v>1439</x:v>
      </x:c>
      <x:c r="E735" s="209" t="s">
        <x:v>53</x:v>
      </x:c>
      <x:c r="F735"/>
      <x:c r="G735" s="57">
        <x:v>8</x:v>
      </x:c>
      <x:c r="J735" s="57"/>
      <x:c r="K735" s="57"/>
      <x:c r="L735" s="57"/>
      <x:c r="M735" s="57"/>
      <x:c r="N735" s="56">
        <x:v>8</x:v>
      </x:c>
    </x:row>
    <x:row r="736" spans="1:14">
      <x:c r="A736" s="57">
        <x:v>78</x:v>
      </x:c>
      <x:c r="C736" s="115">
        <x:v>7</x:v>
      </x:c>
      <x:c r="D736" s="449" t="s">
        <x:v>85</x:v>
      </x:c>
      <x:c r="E736" s="449" t="s">
        <x:v>87</x:v>
      </x:c>
      <x:c r="F736" s="349"/>
      <x:c r="G736" s="90">
        <x:v>1500</x:v>
      </x:c>
      <x:c r="H736" s="474"/>
      <x:c r="I736" s="90"/>
      <x:c r="J736" s="90"/>
      <x:c r="K736" s="349"/>
      <x:c r="L736" s="90"/>
      <x:c r="M736" s="90"/>
      <x:c r="N736" s="56">
        <x:v>1500</x:v>
      </x:c>
    </x:row>
    <x:row r="737" spans="1:14">
      <x:c r="A737" s="57">
        <x:v>79</x:v>
      </x:c>
      <x:c r="C737" s="115">
        <x:v>7</x:v>
      </x:c>
      <x:c r="D737" s="449" t="s">
        <x:v>88</x:v>
      </x:c>
      <x:c r="E737" s="449" t="s">
        <x:v>89</x:v>
      </x:c>
      <x:c r="F737" s="349"/>
      <x:c r="G737" s="90">
        <x:v>2000</x:v>
      </x:c>
      <x:c r="H737" s="474"/>
      <x:c r="I737" s="90"/>
      <x:c r="J737" s="90"/>
      <x:c r="K737" s="349"/>
      <x:c r="L737" s="90"/>
      <x:c r="M737" s="90"/>
      <x:c r="N737" s="56">
        <x:v>2000</x:v>
      </x:c>
    </x:row>
    <x:row r="738" spans="1:14">
      <x:c r="A738" s="57">
        <x:v>80</x:v>
      </x:c>
      <x:c r="C738" s="115">
        <x:v>7</x:v>
      </x:c>
      <x:c r="D738" s="449" t="s">
        <x:v>90</x:v>
      </x:c>
      <x:c r="E738" s="449" t="s">
        <x:v>91</x:v>
      </x:c>
      <x:c r="F738" s="349"/>
      <x:c r="G738" s="90">
        <x:v>3600</x:v>
      </x:c>
      <x:c r="H738" s="474"/>
      <x:c r="I738" s="90"/>
      <x:c r="J738" s="90"/>
      <x:c r="K738" s="349"/>
      <x:c r="L738" s="90"/>
      <x:c r="M738" s="90"/>
      <x:c r="N738" s="56">
        <x:v>3600</x:v>
      </x:c>
    </x:row>
    <x:row r="739" spans="1:14">
      <x:c r="A739" s="57">
        <x:v>81</x:v>
      </x:c>
      <x:c r="C739" s="115">
        <x:v>7</x:v>
      </x:c>
      <x:c r="D739" s="209" t="s">
        <x:v>1386</x:v>
      </x:c>
      <x:c r="E739" s="209" t="s">
        <x:v>1400</x:v>
      </x:c>
      <x:c r="F739"/>
      <x:c r="G739" s="57">
        <x:v>0</x:v>
      </x:c>
      <x:c r="J739" s="57"/>
      <x:c r="K739" s="57"/>
      <x:c r="L739" s="57"/>
      <x:c r="M739" s="57"/>
      <x:c r="N739" s="56">
        <x:v>0</x:v>
      </x:c>
    </x:row>
    <x:row r="740" spans="1:14">
      <x:c r="A740" s="57">
        <x:v>82</x:v>
      </x:c>
      <x:c r="C740" s="115">
        <x:v>7</x:v>
      </x:c>
      <x:c r="D740" s="425">
        <x:v>15327260</x:v>
      </x:c>
      <x:c r="E740" s="209" t="s">
        <x:v>1513</x:v>
      </x:c>
      <x:c r="F740"/>
      <x:c r="G740" s="57">
        <x:v>0</x:v>
      </x:c>
      <x:c r="J740" s="57"/>
      <x:c r="K740" s="57"/>
      <x:c r="L740" s="57"/>
      <x:c r="M740" s="57"/>
      <x:c r="N740" s="56">
        <x:v>0</x:v>
      </x:c>
    </x:row>
    <x:row r="741" spans="1:14">
      <x:c r="A741" s="57">
        <x:v>83</x:v>
      </x:c>
      <x:c r="C741" s="115">
        <x:v>7</x:v>
      </x:c>
      <x:c r="D741" s="209" t="s">
        <x:v>1472</x:v>
      </x:c>
      <x:c r="E741" s="209" t="s">
        <x:v>1472</x:v>
      </x:c>
      <x:c r="F741"/>
      <x:c r="G741" s="57">
        <x:v>0</x:v>
      </x:c>
      <x:c r="J741" s="57"/>
      <x:c r="K741" s="57"/>
      <x:c r="L741" s="57"/>
      <x:c r="M741" s="57"/>
      <x:c r="N741" s="56">
        <x:v>0</x:v>
      </x:c>
    </x:row>
    <x:row r="742" spans="1:14">
      <x:c r="A742" s="57">
        <x:v>84</x:v>
      </x:c>
      <x:c r="C742" s="115">
        <x:v>7</x:v>
      </x:c>
      <x:c r="D742" s="209" t="s">
        <x:v>1519</x:v>
      </x:c>
      <x:c r="E742" s="209" t="s">
        <x:v>1520</x:v>
      </x:c>
      <x:c r="F742"/>
      <x:c r="G742" s="57">
        <x:v>0</x:v>
      </x:c>
      <x:c r="J742" s="57"/>
      <x:c r="K742" s="57"/>
      <x:c r="L742" s="57"/>
      <x:c r="M742" s="57"/>
      <x:c r="N742" s="56">
        <x:v>0</x:v>
      </x:c>
    </x:row>
    <x:row r="743" spans="1:14">
      <x:c r="A743" s="57">
        <x:v>85</x:v>
      </x:c>
      <x:c r="C743" s="115">
        <x:v>7</x:v>
      </x:c>
      <x:c r="D743" s="209" t="s">
        <x:v>1516</x:v>
      </x:c>
      <x:c r="E743" s="209" t="s">
        <x:v>1517</x:v>
      </x:c>
      <x:c r="F743"/>
      <x:c r="G743" s="57">
        <x:v>0</x:v>
      </x:c>
      <x:c r="J743" s="57"/>
      <x:c r="K743" s="57"/>
      <x:c r="L743" s="57"/>
      <x:c r="M743" s="57"/>
      <x:c r="N743" s="56">
        <x:v>0</x:v>
      </x:c>
    </x:row>
    <x:row r="744" spans="1:14">
      <x:c r="A744" s="57">
        <x:v>86</x:v>
      </x:c>
      <x:c r="C744" s="115">
        <x:v>7</x:v>
      </x:c>
      <x:c r="D744" s="209" t="s">
        <x:v>1473</x:v>
      </x:c>
      <x:c r="E744" s="209" t="s">
        <x:v>1474</x:v>
      </x:c>
      <x:c r="F744"/>
      <x:c r="G744" s="57">
        <x:v>0</x:v>
      </x:c>
      <x:c r="J744" s="57"/>
      <x:c r="K744" s="57"/>
      <x:c r="L744" s="57"/>
      <x:c r="M744" s="57"/>
      <x:c r="N744" s="56">
        <x:v>0</x:v>
      </x:c>
    </x:row>
    <x:row r="745" spans="1:14">
      <x:c r="A745" s="57">
        <x:v>87</x:v>
      </x:c>
      <x:c r="C745" s="115">
        <x:v>7</x:v>
      </x:c>
      <x:c r="D745" s="209" t="s">
        <x:v>1475</x:v>
      </x:c>
      <x:c r="E745" s="209" t="s">
        <x:v>1476</x:v>
      </x:c>
      <x:c r="F745"/>
      <x:c r="G745" s="57">
        <x:v>0</x:v>
      </x:c>
      <x:c r="J745" s="57"/>
      <x:c r="K745" s="57"/>
      <x:c r="L745" s="57"/>
      <x:c r="M745" s="57"/>
      <x:c r="N745" s="56">
        <x:v>0</x:v>
      </x:c>
    </x:row>
    <x:row r="746" spans="1:14">
      <x:c r="A746" s="57">
        <x:v>88</x:v>
      </x:c>
      <x:c r="C746" s="115">
        <x:v>7</x:v>
      </x:c>
      <x:c r="D746" s="209" t="s">
        <x:v>1511</x:v>
      </x:c>
      <x:c r="E746" s="209" t="s">
        <x:v>1512</x:v>
      </x:c>
      <x:c r="F746"/>
      <x:c r="G746" s="57">
        <x:v>0</x:v>
      </x:c>
      <x:c r="J746" s="57"/>
      <x:c r="K746" s="57"/>
      <x:c r="L746" s="57"/>
      <x:c r="M746" s="57"/>
      <x:c r="N746" s="56">
        <x:v>0</x:v>
      </x:c>
    </x:row>
    <x:row r="747" spans="1:14">
      <x:c r="A747" s="57">
        <x:v>89</x:v>
      </x:c>
      <x:c r="C747" s="115">
        <x:v>7</x:v>
      </x:c>
      <x:c r="D747" s="209" t="s">
        <x:v>1477</x:v>
      </x:c>
      <x:c r="E747" s="209" t="s">
        <x:v>1478</x:v>
      </x:c>
      <x:c r="F747"/>
      <x:c r="G747" s="57">
        <x:v>0</x:v>
      </x:c>
      <x:c r="J747" s="57"/>
      <x:c r="K747" s="57"/>
      <x:c r="L747" s="57"/>
      <x:c r="M747" s="57"/>
      <x:c r="N747" s="56">
        <x:v>0</x:v>
      </x:c>
    </x:row>
    <x:row r="748" spans="1:14">
      <x:c r="A748" s="57">
        <x:v>90</x:v>
      </x:c>
      <x:c r="C748" s="115">
        <x:v>7</x:v>
      </x:c>
      <x:c r="D748" s="209" t="s">
        <x:v>1466</x:v>
      </x:c>
      <x:c r="E748" s="209" t="s">
        <x:v>449</x:v>
      </x:c>
      <x:c r="F748"/>
      <x:c r="G748" s="57">
        <x:v>0</x:v>
      </x:c>
      <x:c r="J748" s="57"/>
      <x:c r="K748" s="57"/>
      <x:c r="L748" s="57"/>
      <x:c r="M748" s="57"/>
      <x:c r="N748" s="56">
        <x:v>0</x:v>
      </x:c>
    </x:row>
    <x:row r="749" spans="1:14">
      <x:c r="A749" s="57">
        <x:v>91</x:v>
      </x:c>
      <x:c r="C749" s="115">
        <x:v>7</x:v>
      </x:c>
      <x:c r="D749" s="209" t="s">
        <x:v>1479</x:v>
      </x:c>
      <x:c r="E749" s="209" t="s">
        <x:v>1480</x:v>
      </x:c>
      <x:c r="F749"/>
      <x:c r="G749" s="57">
        <x:v>0</x:v>
      </x:c>
      <x:c r="J749" s="57"/>
      <x:c r="K749" s="57"/>
      <x:c r="L749" s="57"/>
      <x:c r="M749" s="57"/>
      <x:c r="N749" s="56">
        <x:v>0</x:v>
      </x:c>
    </x:row>
    <x:row r="750" spans="1:14">
      <x:c r="A750" s="57">
        <x:v>92</x:v>
      </x:c>
      <x:c r="C750" s="115">
        <x:v>7</x:v>
      </x:c>
      <x:c r="D750" s="209" t="s">
        <x:v>1458</x:v>
      </x:c>
      <x:c r="E750" s="209" t="s">
        <x:v>1459</x:v>
      </x:c>
      <x:c r="F750"/>
      <x:c r="G750" s="57">
        <x:v>0</x:v>
      </x:c>
      <x:c r="J750" s="57"/>
      <x:c r="K750" s="57"/>
      <x:c r="L750" s="57"/>
      <x:c r="M750" s="57"/>
      <x:c r="N750" s="56">
        <x:v>0</x:v>
      </x:c>
    </x:row>
    <x:row r="751" spans="1:14">
      <x:c r="A751" s="57">
        <x:v>93</x:v>
      </x:c>
      <x:c r="C751" s="115">
        <x:v>7</x:v>
      </x:c>
      <x:c r="D751" s="209" t="s">
        <x:v>1481</x:v>
      </x:c>
      <x:c r="E751" s="209" t="s">
        <x:v>1481</x:v>
      </x:c>
      <x:c r="F751"/>
      <x:c r="G751" s="57">
        <x:v>0</x:v>
      </x:c>
      <x:c r="J751" s="57"/>
      <x:c r="K751" s="57"/>
      <x:c r="L751" s="57"/>
      <x:c r="M751" s="57"/>
      <x:c r="N751" s="56">
        <x:v>0</x:v>
      </x:c>
    </x:row>
    <x:row r="752" spans="1:14">
      <x:c r="A752" s="57">
        <x:v>94</x:v>
      </x:c>
      <x:c r="C752" s="115">
        <x:v>7</x:v>
      </x:c>
      <x:c r="D752" s="209" t="s">
        <x:v>1513</x:v>
      </x:c>
      <x:c r="E752" s="209" t="s">
        <x:v>1514</x:v>
      </x:c>
      <x:c r="F752"/>
      <x:c r="G752" s="57">
        <x:v>0</x:v>
      </x:c>
      <x:c r="J752" s="57"/>
      <x:c r="K752" s="57"/>
      <x:c r="L752" s="57"/>
      <x:c r="M752" s="57"/>
      <x:c r="N752" s="56">
        <x:v>0</x:v>
      </x:c>
    </x:row>
    <x:row r="753" spans="1:14">
      <x:c r="A753" s="57">
        <x:v>95</x:v>
      </x:c>
      <x:c r="C753" s="115">
        <x:v>7</x:v>
      </x:c>
      <x:c r="D753" s="209" t="s">
        <x:v>1456</x:v>
      </x:c>
      <x:c r="E753" s="209" t="s">
        <x:v>1457</x:v>
      </x:c>
      <x:c r="F753"/>
      <x:c r="G753" s="57">
        <x:v>0</x:v>
      </x:c>
      <x:c r="J753" s="57"/>
      <x:c r="K753" s="57"/>
      <x:c r="L753" s="57"/>
      <x:c r="M753" s="57"/>
      <x:c r="N753" s="56">
        <x:v>0</x:v>
      </x:c>
    </x:row>
    <x:row r="754" spans="1:14">
      <x:c r="A754" s="57">
        <x:v>96</x:v>
      </x:c>
      <x:c r="C754" s="115">
        <x:v>7</x:v>
      </x:c>
      <x:c r="D754" s="448" t="s">
        <x:v>1500</x:v>
      </x:c>
      <x:c r="E754" s="448" t="s">
        <x:v>1501</x:v>
      </x:c>
      <x:c r="F754" s="446"/>
      <x:c r="G754" s="447">
        <x:v>0</x:v>
      </x:c>
      <x:c r="H754" s="447"/>
      <x:c r="I754" s="447"/>
      <x:c r="J754" s="447"/>
      <x:c r="K754" s="447"/>
      <x:c r="L754" s="447"/>
      <x:c r="M754" s="447"/>
      <x:c r="N754" s="56">
        <x:v>0</x:v>
      </x:c>
    </x:row>
    <x:row r="755" spans="1:14">
      <x:c r="A755" s="57">
        <x:v>97</x:v>
      </x:c>
      <x:c r="C755" s="115">
        <x:v>7</x:v>
      </x:c>
      <x:c r="D755" s="448" t="s">
        <x:v>1524</x:v>
      </x:c>
      <x:c r="E755" s="448" t="s">
        <x:v>1501</x:v>
      </x:c>
      <x:c r="F755" s="446"/>
      <x:c r="G755" s="447">
        <x:v>0</x:v>
      </x:c>
      <x:c r="H755" s="447"/>
      <x:c r="I755" s="447"/>
      <x:c r="J755" s="447"/>
      <x:c r="K755" s="447"/>
      <x:c r="L755" s="447"/>
      <x:c r="M755" s="447"/>
      <x:c r="N755" s="56">
        <x:v>0</x:v>
      </x:c>
    </x:row>
    <x:row r="756" spans="1:14">
      <x:c r="A756" s="57">
        <x:v>98</x:v>
      </x:c>
      <x:c r="C756" s="115">
        <x:v>7</x:v>
      </x:c>
      <x:c r="D756" s="448" t="s">
        <x:v>1502</x:v>
      </x:c>
      <x:c r="E756" s="448" t="s">
        <x:v>1501</x:v>
      </x:c>
      <x:c r="F756" s="446"/>
      <x:c r="G756" s="447">
        <x:v>0</x:v>
      </x:c>
      <x:c r="H756" s="447"/>
      <x:c r="I756" s="447"/>
      <x:c r="J756" s="447"/>
      <x:c r="K756" s="447"/>
      <x:c r="L756" s="447"/>
      <x:c r="M756" s="447"/>
      <x:c r="N756" s="56">
        <x:v>0</x:v>
      </x:c>
    </x:row>
    <x:row r="757" spans="1:14">
      <x:c r="A757" s="57">
        <x:v>99</x:v>
      </x:c>
      <x:c r="C757" s="115">
        <x:v>7</x:v>
      </x:c>
      <x:c r="D757" s="448" t="s">
        <x:v>1523</x:v>
      </x:c>
      <x:c r="E757" s="448" t="s">
        <x:v>1501</x:v>
      </x:c>
      <x:c r="F757" s="446"/>
      <x:c r="G757" s="447">
        <x:v>0</x:v>
      </x:c>
      <x:c r="H757" s="447"/>
      <x:c r="I757" s="447"/>
      <x:c r="J757" s="447"/>
      <x:c r="K757" s="447"/>
      <x:c r="L757" s="447"/>
      <x:c r="M757" s="447"/>
      <x:c r="N757" s="56">
        <x:v>0</x:v>
      </x:c>
    </x:row>
    <x:row r="758" spans="1:14">
      <x:c r="A758" s="57">
        <x:v>100</x:v>
      </x:c>
      <x:c r="C758" s="115">
        <x:v>7</x:v>
      </x:c>
      <x:c r="D758" s="209" t="s">
        <x:v>1482</x:v>
      </x:c>
      <x:c r="E758" s="209" t="s">
        <x:v>1483</x:v>
      </x:c>
      <x:c r="F758"/>
      <x:c r="G758" s="57">
        <x:v>0</x:v>
      </x:c>
      <x:c r="J758" s="57"/>
      <x:c r="K758" s="57"/>
      <x:c r="L758" s="57"/>
      <x:c r="M758" s="57"/>
      <x:c r="N758" s="56">
        <x:v>0</x:v>
      </x:c>
    </x:row>
    <x:row r="759" spans="1:14">
      <x:c r="A759" s="57">
        <x:v>101</x:v>
      </x:c>
      <x:c r="C759" s="115">
        <x:v>7</x:v>
      </x:c>
      <x:c r="D759" s="209" t="s">
        <x:v>1467</x:v>
      </x:c>
      <x:c r="E759" s="209" t="s">
        <x:v>1468</x:v>
      </x:c>
      <x:c r="F759"/>
      <x:c r="G759" s="57">
        <x:v>0</x:v>
      </x:c>
      <x:c r="J759" s="57"/>
      <x:c r="K759" s="57"/>
      <x:c r="L759" s="57"/>
      <x:c r="M759" s="57"/>
      <x:c r="N759" s="56">
        <x:v>0</x:v>
      </x:c>
    </x:row>
    <x:row r="760" spans="1:14">
      <x:c r="A760" s="57">
        <x:v>102</x:v>
      </x:c>
      <x:c r="C760" s="115">
        <x:v>7</x:v>
      </x:c>
      <x:c r="D760" s="209" t="s">
        <x:v>1484</x:v>
      </x:c>
      <x:c r="E760" s="209" t="s">
        <x:v>1468</x:v>
      </x:c>
      <x:c r="F760"/>
      <x:c r="G760" s="57">
        <x:v>0</x:v>
      </x:c>
      <x:c r="J760" s="57"/>
      <x:c r="K760" s="57"/>
      <x:c r="L760" s="57"/>
      <x:c r="M760" s="57"/>
      <x:c r="N760" s="56">
        <x:v>0</x:v>
      </x:c>
    </x:row>
    <x:row r="761" spans="1:14">
      <x:c r="A761" s="57">
        <x:v>103</x:v>
      </x:c>
      <x:c r="C761" s="115">
        <x:v>7</x:v>
      </x:c>
      <x:c r="D761" s="209" t="s">
        <x:v>1485</x:v>
      </x:c>
      <x:c r="E761" s="209" t="s">
        <x:v>1468</x:v>
      </x:c>
      <x:c r="F761"/>
      <x:c r="G761" s="57">
        <x:v>0</x:v>
      </x:c>
      <x:c r="J761" s="57"/>
      <x:c r="K761" s="57"/>
      <x:c r="L761" s="57"/>
      <x:c r="M761" s="57"/>
      <x:c r="N761" s="56">
        <x:v>0</x:v>
      </x:c>
    </x:row>
    <x:row r="762" spans="1:14">
      <x:c r="A762" s="57">
        <x:v>104</x:v>
      </x:c>
      <x:c r="C762" s="115">
        <x:v>7</x:v>
      </x:c>
      <x:c r="D762" s="209" t="s">
        <x:v>1486</x:v>
      </x:c>
      <x:c r="E762" s="209" t="s">
        <x:v>1487</x:v>
      </x:c>
      <x:c r="F762"/>
      <x:c r="G762" s="57">
        <x:v>0</x:v>
      </x:c>
      <x:c r="J762" s="57"/>
      <x:c r="K762" s="57"/>
      <x:c r="L762" s="57"/>
      <x:c r="M762" s="57"/>
      <x:c r="N762" s="56">
        <x:v>0</x:v>
      </x:c>
    </x:row>
    <x:row r="763" spans="1:14">
      <x:c r="A763" s="57">
        <x:v>105</x:v>
      </x:c>
      <x:c r="C763" s="115">
        <x:v>7</x:v>
      </x:c>
      <x:c r="D763" s="209" t="s">
        <x:v>1488</x:v>
      </x:c>
      <x:c r="E763" s="209" t="s">
        <x:v>1468</x:v>
      </x:c>
      <x:c r="F763"/>
      <x:c r="G763" s="57">
        <x:v>0</x:v>
      </x:c>
      <x:c r="J763" s="57"/>
      <x:c r="K763" s="57"/>
      <x:c r="L763" s="57"/>
      <x:c r="M763" s="57"/>
      <x:c r="N763" s="56">
        <x:v>0</x:v>
      </x:c>
    </x:row>
    <x:row r="764" spans="1:14">
      <x:c r="A764" s="57">
        <x:v>106</x:v>
      </x:c>
      <x:c r="C764" s="115">
        <x:v>7</x:v>
      </x:c>
      <x:c r="D764" s="209" t="s">
        <x:v>1489</x:v>
      </x:c>
      <x:c r="E764" s="209" t="s">
        <x:v>1468</x:v>
      </x:c>
      <x:c r="F764"/>
      <x:c r="G764" s="57">
        <x:v>0</x:v>
      </x:c>
      <x:c r="J764" s="57"/>
      <x:c r="K764" s="57"/>
      <x:c r="L764" s="57"/>
      <x:c r="M764" s="57"/>
      <x:c r="N764" s="56">
        <x:v>0</x:v>
      </x:c>
    </x:row>
    <x:row r="765" spans="1:14">
      <x:c r="A765" s="57">
        <x:v>107</x:v>
      </x:c>
      <x:c r="C765" s="115">
        <x:v>7</x:v>
      </x:c>
      <x:c r="D765" s="209" t="s">
        <x:v>1490</x:v>
      </x:c>
      <x:c r="E765" s="209" t="s">
        <x:v>1491</x:v>
      </x:c>
      <x:c r="F765"/>
      <x:c r="G765" s="57">
        <x:v>0</x:v>
      </x:c>
      <x:c r="J765" s="57"/>
      <x:c r="K765" s="57"/>
      <x:c r="L765" s="57"/>
      <x:c r="M765" s="57"/>
      <x:c r="N765" s="56">
        <x:v>0</x:v>
      </x:c>
    </x:row>
    <x:row r="766" spans="1:14">
      <x:c r="A766" s="57">
        <x:v>108</x:v>
      </x:c>
      <x:c r="C766" s="115">
        <x:v>7</x:v>
      </x:c>
      <x:c r="D766" s="209" t="s">
        <x:v>1492</x:v>
      </x:c>
      <x:c r="E766" s="209" t="s">
        <x:v>1468</x:v>
      </x:c>
      <x:c r="F766"/>
      <x:c r="G766" s="57">
        <x:v>0</x:v>
      </x:c>
      <x:c r="J766" s="57"/>
      <x:c r="K766" s="57"/>
      <x:c r="L766" s="57"/>
      <x:c r="M766" s="57"/>
      <x:c r="N766" s="56">
        <x:v>0</x:v>
      </x:c>
    </x:row>
    <x:row r="767" spans="1:14">
      <x:c r="A767" s="57">
        <x:v>109</x:v>
      </x:c>
      <x:c r="C767" s="115">
        <x:v>7</x:v>
      </x:c>
      <x:c r="D767" s="209" t="s">
        <x:v>1493</x:v>
      </x:c>
      <x:c r="E767" s="209" t="s">
        <x:v>1468</x:v>
      </x:c>
      <x:c r="F767"/>
      <x:c r="G767" s="57">
        <x:v>0</x:v>
      </x:c>
      <x:c r="J767" s="57"/>
      <x:c r="K767" s="57"/>
      <x:c r="L767" s="57"/>
      <x:c r="M767" s="57"/>
      <x:c r="N767" s="56">
        <x:v>0</x:v>
      </x:c>
    </x:row>
    <x:row r="768" spans="1:14">
      <x:c r="A768" s="57">
        <x:v>110</x:v>
      </x:c>
      <x:c r="C768" s="115">
        <x:v>7</x:v>
      </x:c>
      <x:c r="D768" s="209" t="s">
        <x:v>1518</x:v>
      </x:c>
      <x:c r="E768" s="209" t="s">
        <x:v>1468</x:v>
      </x:c>
      <x:c r="F768"/>
      <x:c r="G768" s="57">
        <x:v>0</x:v>
      </x:c>
      <x:c r="J768" s="57"/>
      <x:c r="K768" s="57"/>
      <x:c r="L768" s="57"/>
      <x:c r="M768" s="57"/>
      <x:c r="N768" s="56">
        <x:v>0</x:v>
      </x:c>
    </x:row>
    <x:row r="769" spans="1:14">
      <x:c r="A769" s="57">
        <x:v>111</x:v>
      </x:c>
      <x:c r="C769" s="115">
        <x:v>7</x:v>
      </x:c>
      <x:c r="D769" s="209" t="s">
        <x:v>1434</x:v>
      </x:c>
      <x:c r="E769" s="209" t="s">
        <x:v>1468</x:v>
      </x:c>
      <x:c r="F769"/>
      <x:c r="G769" s="57">
        <x:v>0</x:v>
      </x:c>
      <x:c r="J769" s="57"/>
      <x:c r="K769" s="57"/>
      <x:c r="L769" s="57"/>
      <x:c r="M769" s="57"/>
      <x:c r="N769" s="56">
        <x:v>0</x:v>
      </x:c>
    </x:row>
    <x:row r="770" spans="1:14">
      <x:c r="A770" s="57">
        <x:v>112</x:v>
      </x:c>
      <x:c r="C770" s="115">
        <x:v>7</x:v>
      </x:c>
      <x:c r="D770" s="209" t="s">
        <x:v>1494</x:v>
      </x:c>
      <x:c r="E770" s="209" t="s">
        <x:v>1495</x:v>
      </x:c>
      <x:c r="F770"/>
      <x:c r="G770" s="57">
        <x:v>0</x:v>
      </x:c>
      <x:c r="J770" s="57"/>
      <x:c r="K770" s="57"/>
      <x:c r="L770" s="57"/>
      <x:c r="M770" s="57"/>
      <x:c r="N770" s="56">
        <x:v>0</x:v>
      </x:c>
    </x:row>
    <x:row r="771" spans="1:14">
      <x:c r="A771" s="57">
        <x:v>113</x:v>
      </x:c>
      <x:c r="C771" s="115">
        <x:v>7</x:v>
      </x:c>
      <x:c r="D771" s="209" t="s">
        <x:v>1469</x:v>
      </x:c>
      <x:c r="E771" s="209" t="s">
        <x:v>1468</x:v>
      </x:c>
      <x:c r="F771"/>
      <x:c r="G771" s="57">
        <x:v>0</x:v>
      </x:c>
      <x:c r="J771" s="57"/>
      <x:c r="K771" s="57"/>
      <x:c r="L771" s="57"/>
      <x:c r="M771" s="57"/>
      <x:c r="N771" s="56">
        <x:v>0</x:v>
      </x:c>
    </x:row>
    <x:row r="772" spans="1:14">
      <x:c r="A772" s="57">
        <x:v>114</x:v>
      </x:c>
      <x:c r="C772" s="115">
        <x:v>7</x:v>
      </x:c>
      <x:c r="D772" s="209" t="s">
        <x:v>1470</x:v>
      </x:c>
      <x:c r="E772" s="209" t="s">
        <x:v>1471</x:v>
      </x:c>
      <x:c r="F772"/>
      <x:c r="G772" s="57">
        <x:v>0</x:v>
      </x:c>
      <x:c r="J772" s="57"/>
      <x:c r="K772" s="57"/>
      <x:c r="L772" s="57"/>
      <x:c r="M772" s="57"/>
      <x:c r="N772" s="56">
        <x:v>0</x:v>
      </x:c>
    </x:row>
    <x:row r="773" spans="1:14">
      <x:c r="A773" s="57">
        <x:v>115</x:v>
      </x:c>
      <x:c r="C773" s="115">
        <x:v>7</x:v>
      </x:c>
      <x:c r="D773" s="209" t="s">
        <x:v>1460</x:v>
      </x:c>
      <x:c r="E773" s="209" t="s">
        <x:v>1461</x:v>
      </x:c>
      <x:c r="F773"/>
      <x:c r="G773" s="57">
        <x:v>0</x:v>
      </x:c>
      <x:c r="J773" s="57"/>
      <x:c r="K773" s="57"/>
      <x:c r="L773" s="57"/>
      <x:c r="M773" s="57"/>
      <x:c r="N773" s="56">
        <x:v>0</x:v>
      </x:c>
    </x:row>
    <x:row r="774" spans="1:14">
      <x:c r="A774" s="57">
        <x:v>116</x:v>
      </x:c>
      <x:c r="C774" s="115">
        <x:v>7</x:v>
      </x:c>
      <x:c r="D774" s="209" t="s">
        <x:v>1462</x:v>
      </x:c>
      <x:c r="E774" s="209" t="s">
        <x:v>1463</x:v>
      </x:c>
      <x:c r="F774"/>
      <x:c r="G774" s="57">
        <x:v>0</x:v>
      </x:c>
      <x:c r="J774" s="57"/>
      <x:c r="K774" s="57"/>
      <x:c r="L774" s="57"/>
      <x:c r="M774" s="57"/>
      <x:c r="N774" s="56">
        <x:v>0</x:v>
      </x:c>
    </x:row>
    <x:row r="775" spans="1:14">
      <x:c r="A775" s="57">
        <x:v>117</x:v>
      </x:c>
      <x:c r="C775" s="115">
        <x:v>7</x:v>
      </x:c>
      <x:c r="D775" s="209" t="s">
        <x:v>1503</x:v>
      </x:c>
      <x:c r="E775" s="209" t="s">
        <x:v>1504</x:v>
      </x:c>
      <x:c r="F775"/>
      <x:c r="G775" s="57">
        <x:v>0</x:v>
      </x:c>
      <x:c r="J775" s="57"/>
      <x:c r="K775" s="57"/>
      <x:c r="L775" s="57"/>
      <x:c r="M775" s="57"/>
      <x:c r="N775" s="56">
        <x:v>0</x:v>
      </x:c>
    </x:row>
    <x:row r="776" spans="1:14">
      <x:c r="A776" s="57">
        <x:v>118</x:v>
      </x:c>
      <x:c r="C776" s="115">
        <x:v>7</x:v>
      </x:c>
      <x:c r="D776" s="209" t="s">
        <x:v>1464</x:v>
      </x:c>
      <x:c r="E776" s="209" t="s">
        <x:v>1465</x:v>
      </x:c>
      <x:c r="F776"/>
      <x:c r="G776" s="57">
        <x:v>0</x:v>
      </x:c>
      <x:c r="J776" s="57"/>
      <x:c r="K776" s="57"/>
      <x:c r="L776" s="57"/>
      <x:c r="M776" s="57"/>
      <x:c r="N776" s="56">
        <x:v>0</x:v>
      </x:c>
    </x:row>
    <x:row r="777" spans="1:14">
      <x:c r="A777" s="57">
        <x:v>119</x:v>
      </x:c>
      <x:c r="C777" s="115">
        <x:v>7</x:v>
      </x:c>
      <x:c r="D777" s="209" t="s">
        <x:v>1521</x:v>
      </x:c>
      <x:c r="E777" s="209" t="s">
        <x:v>1522</x:v>
      </x:c>
      <x:c r="F777"/>
      <x:c r="G777" s="57">
        <x:v>0</x:v>
      </x:c>
      <x:c r="J777" s="57"/>
      <x:c r="K777" s="57"/>
      <x:c r="L777" s="57"/>
      <x:c r="M777" s="57"/>
      <x:c r="N777" s="56">
        <x:v>0</x:v>
      </x:c>
    </x:row>
    <x:row r="778" spans="1:14">
      <x:c r="A778" s="57">
        <x:v>120</x:v>
      </x:c>
      <x:c r="C778" s="115">
        <x:v>7</x:v>
      </x:c>
      <x:c r="D778" s="209" t="s">
        <x:v>1496</x:v>
      </x:c>
      <x:c r="E778" s="209" t="s">
        <x:v>1497</x:v>
      </x:c>
      <x:c r="F778"/>
      <x:c r="G778" s="57">
        <x:v>0</x:v>
      </x:c>
      <x:c r="J778" s="57"/>
      <x:c r="K778" s="57"/>
      <x:c r="L778" s="57"/>
      <x:c r="M778" s="57"/>
      <x:c r="N778" s="56">
        <x:v>0</x:v>
      </x:c>
    </x:row>
    <x:row r="779" spans="1:14">
      <x:c r="A779" s="57">
        <x:v>121</x:v>
      </x:c>
      <x:c r="C779" s="115">
        <x:v>7</x:v>
      </x:c>
      <x:c r="D779" s="209" t="s">
        <x:v>1498</x:v>
      </x:c>
      <x:c r="E779" s="209" t="s">
        <x:v>1499</x:v>
      </x:c>
      <x:c r="F779"/>
      <x:c r="G779" s="57">
        <x:v>0</x:v>
      </x:c>
      <x:c r="J779" s="57"/>
      <x:c r="K779" s="57"/>
      <x:c r="L779" s="57"/>
      <x:c r="M779" s="57"/>
      <x:c r="N779" s="56">
        <x:v>0</x:v>
      </x:c>
    </x:row>
    <x:row r="780" spans="1:14">
      <x:c r="A780" s="57">
        <x:v>122</x:v>
      </x:c>
      <x:c r="C780" s="115">
        <x:v>7</x:v>
      </x:c>
      <x:c r="D780" s="209" t="s">
        <x:v>1515</x:v>
      </x:c>
      <x:c r="E780" s="209" t="s">
        <x:v>1526</x:v>
      </x:c>
      <x:c r="F780"/>
      <x:c r="G780" s="57">
        <x:v>0</x:v>
      </x:c>
      <x:c r="J780" s="57"/>
      <x:c r="K780" s="57"/>
      <x:c r="L780" s="57"/>
      <x:c r="M780" s="57"/>
      <x:c r="N780" s="56">
        <x:v>0</x:v>
      </x:c>
    </x:row>
    <x:row r="781" spans="1:14">
      <x:c r="A781" s="57">
        <x:v>123</x:v>
      </x:c>
      <x:c r="C781" s="115">
        <x:v>7</x:v>
      </x:c>
      <x:c r="D781" s="209" t="s">
        <x:v>1505</x:v>
      </x:c>
      <x:c r="E781" s="209" t="s">
        <x:v>1506</x:v>
      </x:c>
      <x:c r="F781"/>
      <x:c r="G781" s="57">
        <x:v>0</x:v>
      </x:c>
      <x:c r="J781" s="57"/>
      <x:c r="K781" s="57"/>
      <x:c r="L781" s="57"/>
      <x:c r="M781" s="57"/>
      <x:c r="N781" s="56">
        <x:v>0</x:v>
      </x:c>
    </x:row>
    <x:row r="782" spans="1:14">
      <x:c r="A782" s="57">
        <x:v>124</x:v>
      </x:c>
      <x:c r="C782" s="115">
        <x:v>7</x:v>
      </x:c>
      <x:c r="D782" s="209" t="s">
        <x:v>1431</x:v>
      </x:c>
      <x:c r="E782" s="209" t="s">
        <x:v>23</x:v>
      </x:c>
      <x:c r="F782"/>
      <x:c r="G782" s="57">
        <x:v>0</x:v>
      </x:c>
      <x:c r="J782" s="57"/>
      <x:c r="K782" s="57"/>
      <x:c r="L782" s="57"/>
      <x:c r="M782" s="57"/>
      <x:c r="N782" s="56">
        <x:v>0</x:v>
      </x:c>
    </x:row>
    <x:row r="783" spans="1:14">
      <x:c r="A783" s="57">
        <x:v>125</x:v>
      </x:c>
      <x:c r="C783" s="115">
        <x:v>7</x:v>
      </x:c>
      <x:c r="D783" s="209" t="s">
        <x:v>1507</x:v>
      </x:c>
      <x:c r="E783" s="209" t="s">
        <x:v>1508</x:v>
      </x:c>
      <x:c r="F783"/>
      <x:c r="G783" s="57">
        <x:v>0</x:v>
      </x:c>
      <x:c r="J783" s="57"/>
      <x:c r="K783" s="57"/>
      <x:c r="L783" s="57"/>
      <x:c r="M783" s="57"/>
      <x:c r="N783" s="56">
        <x:v>0</x:v>
      </x:c>
    </x:row>
    <x:row r="784" spans="1:14">
      <x:c r="A784" s="57">
        <x:v>126</x:v>
      </x:c>
      <x:c r="C784" s="115">
        <x:v>7</x:v>
      </x:c>
      <x:c r="D784" s="209" t="s">
        <x:v>1509</x:v>
      </x:c>
      <x:c r="E784" s="209" t="s">
        <x:v>1508</x:v>
      </x:c>
      <x:c r="F784"/>
      <x:c r="G784" s="57">
        <x:v>0</x:v>
      </x:c>
      <x:c r="N784" s="56">
        <x:v>0</x:v>
      </x:c>
    </x:row>
    <x:row r="785" spans="1:16">
      <x:c r="A785" s="57">
        <x:v>127</x:v>
      </x:c>
      <x:c r="C785" s="115">
        <x:v>7</x:v>
      </x:c>
      <x:c r="D785" s="209" t="s">
        <x:v>1566</x:v>
      </x:c>
      <x:c r="E785" s="209" t="s">
        <x:v>10</x:v>
      </x:c>
      <x:c r="F785"/>
      <x:c r="G785" s="57">
        <x:v>1</x:v>
      </x:c>
      <x:c r="N785" s="56">
        <x:v>1</x:v>
      </x:c>
    </x:row>
    <x:row r="786" spans="1:16" ht="17.25" thickBot="1">
      <x:c r="C786" s="86"/>
      <x:c r="D786" s="86"/>
      <x:c r="E786" s="87" t="s">
        <x:v>117</x:v>
      </x:c>
      <x:c r="F786" s="87"/>
      <x:c r="G786" s="89">
        <x:v>17619</x:v>
      </x:c>
      <x:c r="H786" s="89">
        <x:v>0</x:v>
      </x:c>
      <x:c r="I786" s="89">
        <x:v>0</x:v>
      </x:c>
      <x:c r="J786" s="89">
        <x:v>0</x:v>
      </x:c>
      <x:c r="K786" s="89">
        <x:v>0</x:v>
      </x:c>
      <x:c r="L786" s="89">
        <x:v>0</x:v>
      </x:c>
      <x:c r="M786" s="89">
        <x:v>0</x:v>
      </x:c>
      <x:c r="N786" s="89">
        <x:v>17619</x:v>
      </x:c>
      <x:c r="O786" s="57"/>
      <x:c r="P786" s="89">
        <x:v>3</x:v>
      </x:c>
    </x:row>
    <x:row r="788" spans="1:16" ht="17.25" thickBot="1"/>
    <x:row r="789" spans="1:16">
      <x:c r="C789" s="84" t="s">
        <x:v>120</x:v>
      </x:c>
      <x:c r="D789" s="84" t="s">
        <x:v>5</x:v>
      </x:c>
      <x:c r="E789" s="84" t="s">
        <x:v>7</x:v>
      </x:c>
      <x:c r="F789" s="84"/>
      <x:c r="G789" s="82" t="s">
        <x:v>142</x:v>
      </x:c>
      <x:c r="H789" s="82" t="s">
        <x:v>142</x:v>
      </x:c>
      <x:c r="I789" s="82" t="s">
        <x:v>142</x:v>
      </x:c>
      <x:c r="J789" s="82" t="s">
        <x:v>142</x:v>
      </x:c>
      <x:c r="K789" s="82" t="s">
        <x:v>150</x:v>
      </x:c>
      <x:c r="L789" s="82" t="s">
        <x:v>151</x:v>
      </x:c>
      <x:c r="M789" s="82" t="s">
        <x:v>152</x:v>
      </x:c>
      <x:c r="N789" s="82" t="s">
        <x:v>153</x:v>
      </x:c>
      <x:c r="O789" s="60"/>
    </x:row>
    <x:row r="790" spans="1:16">
      <x:c r="A790" s="57">
        <x:v>1</x:v>
      </x:c>
      <x:c r="C790" s="115">
        <x:v>8</x:v>
      </x:c>
      <x:c r="D790" s="21" t="s">
        <x:v>1562</x:v>
      </x:c>
      <x:c r="E790" s="21" t="s">
        <x:v>1578</x:v>
      </x:c>
      <x:c r="F790" s="21"/>
      <x:c r="G790" s="252"/>
      <x:c r="J790" s="57"/>
      <x:c r="K790" s="57"/>
      <x:c r="L790" s="57"/>
      <x:c r="M790" s="57"/>
      <x:c r="N790" s="56">
        <x:v>0</x:v>
      </x:c>
      <x:c r="O790" s="20"/>
    </x:row>
    <x:row r="791" spans="1:16">
      <x:c r="A791" s="57">
        <x:v>2</x:v>
      </x:c>
      <x:c r="C791" s="115">
        <x:v>8</x:v>
      </x:c>
      <x:c r="D791" s="20" t="s">
        <x:v>1560</x:v>
      </x:c>
      <x:c r="E791" s="20" t="s">
        <x:v>1578</x:v>
      </x:c>
      <x:c r="F791" s="20"/>
      <x:c r="G791" s="252"/>
      <x:c r="J791" s="57"/>
      <x:c r="K791" s="57"/>
      <x:c r="L791" s="57"/>
      <x:c r="M791" s="57"/>
      <x:c r="N791" s="56">
        <x:v>0</x:v>
      </x:c>
      <x:c r="O791" s="20"/>
    </x:row>
    <x:row r="792" spans="1:16">
      <x:c r="A792" s="57">
        <x:v>3</x:v>
      </x:c>
      <x:c r="C792" s="115">
        <x:v>8</x:v>
      </x:c>
      <x:c r="D792" s="20" t="s">
        <x:v>8</x:v>
      </x:c>
      <x:c r="E792" s="20" t="s">
        <x:v>10</x:v>
      </x:c>
      <x:c r="F792" s="20"/>
      <x:c r="G792" s="252">
        <x:v>3178</x:v>
      </x:c>
      <x:c r="J792" s="57"/>
      <x:c r="K792" s="57"/>
      <x:c r="L792" s="57"/>
      <x:c r="M792" s="57"/>
      <x:c r="N792" s="56">
        <x:v>3178</x:v>
      </x:c>
      <x:c r="O792" s="20"/>
    </x:row>
    <x:row r="793" spans="1:16">
      <x:c r="A793" s="57">
        <x:v>4</x:v>
      </x:c>
      <x:c r="C793" s="115">
        <x:v>8</x:v>
      </x:c>
      <x:c r="D793" s="20" t="s">
        <x:v>11</x:v>
      </x:c>
      <x:c r="E793" s="20" t="s">
        <x:v>10</x:v>
      </x:c>
      <x:c r="F793" s="20"/>
      <x:c r="G793" s="252">
        <x:v>3</x:v>
      </x:c>
      <x:c r="J793" s="57"/>
      <x:c r="K793" s="57"/>
      <x:c r="L793" s="57"/>
      <x:c r="M793" s="57"/>
      <x:c r="N793" s="56">
        <x:v>3</x:v>
      </x:c>
      <x:c r="O793" s="20"/>
    </x:row>
    <x:row r="794" spans="1:16">
      <x:c r="A794" s="57">
        <x:v>5</x:v>
      </x:c>
      <x:c r="C794" s="115">
        <x:v>8</x:v>
      </x:c>
      <x:c r="D794" s="20" t="s">
        <x:v>13</x:v>
      </x:c>
      <x:c r="E794" s="20" t="s">
        <x:v>10</x:v>
      </x:c>
      <x:c r="F794" s="20"/>
      <x:c r="G794" s="252">
        <x:v>909</x:v>
      </x:c>
      <x:c r="J794" s="57"/>
      <x:c r="K794" s="57"/>
      <x:c r="L794" s="57"/>
      <x:c r="M794" s="57"/>
      <x:c r="N794" s="56">
        <x:v>909</x:v>
      </x:c>
      <x:c r="O794" s="20"/>
    </x:row>
    <x:row r="795" spans="1:16">
      <x:c r="A795" s="57">
        <x:v>6</x:v>
      </x:c>
      <x:c r="C795" s="115">
        <x:v>8</x:v>
      </x:c>
      <x:c r="D795" s="209" t="s">
        <x:v>14</x:v>
      </x:c>
      <x:c r="E795" s="209" t="s">
        <x:v>15</x:v>
      </x:c>
      <x:c r="F795"/>
      <x:c r="G795" s="252">
        <x:v>7680</x:v>
      </x:c>
      <x:c r="J795" s="57"/>
      <x:c r="K795" s="57"/>
      <x:c r="L795" s="57"/>
      <x:c r="M795" s="57"/>
      <x:c r="N795" s="56">
        <x:v>7680</x:v>
      </x:c>
      <x:c r="O795" s="20"/>
    </x:row>
    <x:row r="796" spans="1:16">
      <x:c r="A796" s="57">
        <x:v>7</x:v>
      </x:c>
      <x:c r="C796" s="115">
        <x:v>8</x:v>
      </x:c>
      <x:c r="D796" s="209" t="s">
        <x:v>16</x:v>
      </x:c>
      <x:c r="E796" s="209" t="s">
        <x:v>15</x:v>
      </x:c>
      <x:c r="F796"/>
      <x:c r="G796" s="252">
        <x:v>0</x:v>
      </x:c>
      <x:c r="J796" s="57"/>
      <x:c r="K796" s="57"/>
      <x:c r="L796" s="57"/>
      <x:c r="M796" s="57"/>
      <x:c r="N796" s="56">
        <x:v>0</x:v>
      </x:c>
      <x:c r="O796" s="20"/>
    </x:row>
    <x:row r="797" spans="1:16">
      <x:c r="A797" s="57">
        <x:v>8</x:v>
      </x:c>
      <x:c r="C797" s="115">
        <x:v>8</x:v>
      </x:c>
      <x:c r="D797" s="209" t="s">
        <x:v>17</x:v>
      </x:c>
      <x:c r="E797" s="209" t="s">
        <x:v>18</x:v>
      </x:c>
      <x:c r="F797"/>
      <x:c r="G797" s="252">
        <x:v>5376</x:v>
      </x:c>
      <x:c r="J797" s="57"/>
      <x:c r="K797" s="57"/>
      <x:c r="L797" s="57"/>
      <x:c r="M797" s="57"/>
      <x:c r="N797" s="56">
        <x:v>5376</x:v>
      </x:c>
      <x:c r="O797" s="20"/>
    </x:row>
    <x:row r="798" spans="1:16">
      <x:c r="A798" s="57">
        <x:v>9</x:v>
      </x:c>
      <x:c r="C798" s="115">
        <x:v>8</x:v>
      </x:c>
      <x:c r="D798" s="209" t="s">
        <x:v>19</x:v>
      </x:c>
      <x:c r="E798" s="209" t="s">
        <x:v>20</x:v>
      </x:c>
      <x:c r="F798"/>
      <x:c r="G798" s="252">
        <x:v>1728</x:v>
      </x:c>
      <x:c r="J798" s="57"/>
      <x:c r="K798" s="57"/>
      <x:c r="L798" s="57"/>
      <x:c r="M798" s="57"/>
      <x:c r="N798" s="56">
        <x:v>1728</x:v>
      </x:c>
      <x:c r="O798" s="20"/>
    </x:row>
    <x:row r="799" spans="1:16">
      <x:c r="A799" s="57">
        <x:v>10</x:v>
      </x:c>
      <x:c r="C799" s="115">
        <x:v>8</x:v>
      </x:c>
      <x:c r="D799" s="209" t="s">
        <x:v>21</x:v>
      </x:c>
      <x:c r="E799" s="209" t="s">
        <x:v>23</x:v>
      </x:c>
      <x:c r="F799"/>
      <x:c r="G799" s="252">
        <x:v>0</x:v>
      </x:c>
      <x:c r="J799" s="57"/>
      <x:c r="K799" s="57"/>
      <x:c r="L799" s="57"/>
      <x:c r="M799" s="57"/>
      <x:c r="N799" s="56">
        <x:v>0</x:v>
      </x:c>
      <x:c r="O799" s="20"/>
    </x:row>
    <x:row r="800" spans="1:16">
      <x:c r="A800" s="57">
        <x:v>11</x:v>
      </x:c>
      <x:c r="C800" s="115">
        <x:v>8</x:v>
      </x:c>
      <x:c r="D800" s="209" t="s">
        <x:v>24</x:v>
      </x:c>
      <x:c r="E800" s="209" t="s">
        <x:v>23</x:v>
      </x:c>
      <x:c r="F800"/>
      <x:c r="G800" s="252">
        <x:v>648</x:v>
      </x:c>
      <x:c r="J800" s="57"/>
      <x:c r="K800" s="57"/>
      <x:c r="L800" s="57"/>
      <x:c r="M800" s="57"/>
      <x:c r="N800" s="56">
        <x:v>648</x:v>
      </x:c>
      <x:c r="O800" s="20" t="s">
        <x:v>1642</x:v>
      </x:c>
    </x:row>
    <x:row r="801" spans="1:15">
      <x:c r="A801" s="57">
        <x:v>12</x:v>
      </x:c>
      <x:c r="C801" s="115">
        <x:v>8</x:v>
      </x:c>
      <x:c r="D801" s="209" t="s">
        <x:v>25</x:v>
      </x:c>
      <x:c r="E801" s="209" t="s">
        <x:v>26</x:v>
      </x:c>
      <x:c r="F801"/>
      <x:c r="G801" s="252">
        <x:v>0</x:v>
      </x:c>
      <x:c r="J801" s="57"/>
      <x:c r="K801" s="57"/>
      <x:c r="L801" s="57"/>
      <x:c r="M801" s="57"/>
      <x:c r="N801" s="56">
        <x:v>0</x:v>
      </x:c>
      <x:c r="O801" s="20"/>
    </x:row>
    <x:row r="802" spans="1:15">
      <x:c r="A802" s="57">
        <x:v>13</x:v>
      </x:c>
      <x:c r="C802" s="115">
        <x:v>8</x:v>
      </x:c>
      <x:c r="D802" s="209" t="s">
        <x:v>27</x:v>
      </x:c>
      <x:c r="E802" s="209" t="s">
        <x:v>26</x:v>
      </x:c>
      <x:c r="F802"/>
      <x:c r="G802" s="252">
        <x:v>972</x:v>
      </x:c>
      <x:c r="J802" s="57"/>
      <x:c r="K802" s="57"/>
      <x:c r="L802" s="57"/>
      <x:c r="M802" s="57"/>
      <x:c r="N802" s="56">
        <x:v>972</x:v>
      </x:c>
      <x:c r="O802" s="20"/>
    </x:row>
    <x:row r="803" spans="1:15">
      <x:c r="A803" s="57">
        <x:v>14</x:v>
      </x:c>
      <x:c r="C803" s="115">
        <x:v>8</x:v>
      </x:c>
      <x:c r="D803" s="209" t="s">
        <x:v>28</x:v>
      </x:c>
      <x:c r="E803" s="209" t="s">
        <x:v>29</x:v>
      </x:c>
      <x:c r="F803"/>
      <x:c r="G803" s="252">
        <x:v>0</x:v>
      </x:c>
      <x:c r="J803" s="57"/>
      <x:c r="K803" s="57"/>
      <x:c r="L803" s="57"/>
      <x:c r="M803" s="57"/>
      <x:c r="N803" s="56">
        <x:v>0</x:v>
      </x:c>
      <x:c r="O803" s="20"/>
    </x:row>
    <x:row r="804" spans="1:15">
      <x:c r="A804" s="57">
        <x:v>15</x:v>
      </x:c>
      <x:c r="C804" s="115">
        <x:v>8</x:v>
      </x:c>
      <x:c r="D804" s="209" t="s">
        <x:v>30</x:v>
      </x:c>
      <x:c r="E804" s="209" t="s">
        <x:v>29</x:v>
      </x:c>
      <x:c r="F804"/>
      <x:c r="G804" s="252">
        <x:v>432</x:v>
      </x:c>
      <x:c r="J804" s="57"/>
      <x:c r="K804" s="57"/>
      <x:c r="L804" s="57"/>
      <x:c r="M804" s="57"/>
      <x:c r="N804" s="56">
        <x:v>432</x:v>
      </x:c>
      <x:c r="O804" s="20" t="s">
        <x:v>1643</x:v>
      </x:c>
    </x:row>
    <x:row r="805" spans="1:15">
      <x:c r="A805" s="57">
        <x:v>16</x:v>
      </x:c>
      <x:c r="C805" s="115">
        <x:v>8</x:v>
      </x:c>
      <x:c r="D805" s="209" t="s">
        <x:v>1432</x:v>
      </x:c>
      <x:c r="E805" s="209" t="s">
        <x:v>29</x:v>
      </x:c>
      <x:c r="F805"/>
      <x:c r="G805" s="252"/>
      <x:c r="J805" s="57"/>
      <x:c r="K805" s="57"/>
      <x:c r="L805" s="57"/>
      <x:c r="M805" s="57"/>
      <x:c r="N805" s="56">
        <x:v>0</x:v>
      </x:c>
      <x:c r="O805" s="20" t="s">
        <x:v>1643</x:v>
      </x:c>
    </x:row>
    <x:row r="806" spans="1:15">
      <x:c r="A806" s="57">
        <x:v>17</x:v>
      </x:c>
      <x:c r="C806" s="115">
        <x:v>8</x:v>
      </x:c>
      <x:c r="D806" s="209" t="s">
        <x:v>31</x:v>
      </x:c>
      <x:c r="E806" s="209" t="s">
        <x:v>32</x:v>
      </x:c>
      <x:c r="F806"/>
      <x:c r="G806" s="252">
        <x:v>0</x:v>
      </x:c>
      <x:c r="J806" s="57"/>
      <x:c r="K806" s="57"/>
      <x:c r="L806" s="57"/>
      <x:c r="M806" s="57"/>
      <x:c r="N806" s="56">
        <x:v>0</x:v>
      </x:c>
      <x:c r="O806" s="20"/>
    </x:row>
    <x:row r="807" spans="1:15">
      <x:c r="A807" s="57">
        <x:v>18</x:v>
      </x:c>
      <x:c r="C807" s="115">
        <x:v>8</x:v>
      </x:c>
      <x:c r="D807" s="209" t="s">
        <x:v>33</x:v>
      </x:c>
      <x:c r="E807" s="209" t="s">
        <x:v>34</x:v>
      </x:c>
      <x:c r="F807"/>
      <x:c r="G807" s="252">
        <x:v>0</x:v>
      </x:c>
      <x:c r="J807" s="57"/>
      <x:c r="K807" s="57"/>
      <x:c r="L807" s="57"/>
      <x:c r="M807" s="57"/>
      <x:c r="N807" s="56">
        <x:v>0</x:v>
      </x:c>
      <x:c r="O807" s="20"/>
    </x:row>
    <x:row r="808" spans="1:15">
      <x:c r="A808" s="57">
        <x:v>19</x:v>
      </x:c>
      <x:c r="C808" s="115">
        <x:v>8</x:v>
      </x:c>
      <x:c r="D808" s="209" t="s">
        <x:v>35</x:v>
      </x:c>
      <x:c r="E808" s="209" t="s">
        <x:v>34</x:v>
      </x:c>
      <x:c r="F808"/>
      <x:c r="G808" s="252">
        <x:v>1080</x:v>
      </x:c>
      <x:c r="J808" s="57"/>
      <x:c r="K808" s="57"/>
      <x:c r="L808" s="57"/>
      <x:c r="M808" s="57"/>
      <x:c r="N808" s="56">
        <x:v>1080</x:v>
      </x:c>
      <x:c r="O808" s="20"/>
    </x:row>
    <x:row r="809" spans="1:15">
      <x:c r="A809" s="57">
        <x:v>20</x:v>
      </x:c>
      <x:c r="C809" s="115">
        <x:v>8</x:v>
      </x:c>
      <x:c r="D809" s="209" t="s">
        <x:v>36</x:v>
      </x:c>
      <x:c r="E809" s="209" t="s">
        <x:v>37</x:v>
      </x:c>
      <x:c r="F809"/>
      <x:c r="G809" s="252">
        <x:v>0</x:v>
      </x:c>
      <x:c r="J809" s="57"/>
      <x:c r="K809" s="57"/>
      <x:c r="L809" s="57"/>
      <x:c r="M809" s="57"/>
      <x:c r="N809" s="56">
        <x:v>0</x:v>
      </x:c>
      <x:c r="O809" s="20"/>
    </x:row>
    <x:row r="810" spans="1:15">
      <x:c r="A810" s="57">
        <x:v>21</x:v>
      </x:c>
      <x:c r="C810" s="115">
        <x:v>8</x:v>
      </x:c>
      <x:c r="D810" s="209" t="s">
        <x:v>38</x:v>
      </x:c>
      <x:c r="E810" s="209" t="s">
        <x:v>37</x:v>
      </x:c>
      <x:c r="F810"/>
      <x:c r="G810" s="252">
        <x:v>288</x:v>
      </x:c>
      <x:c r="J810" s="57"/>
      <x:c r="K810" s="57"/>
      <x:c r="L810" s="57"/>
      <x:c r="M810" s="57"/>
      <x:c r="N810" s="56">
        <x:v>288</x:v>
      </x:c>
      <x:c r="O810" s="20" t="s">
        <x:v>1644</x:v>
      </x:c>
    </x:row>
    <x:row r="811" spans="1:15">
      <x:c r="A811" s="57">
        <x:v>22</x:v>
      </x:c>
      <x:c r="C811" s="115">
        <x:v>8</x:v>
      </x:c>
      <x:c r="D811" s="209" t="s">
        <x:v>1433</x:v>
      </x:c>
      <x:c r="E811" s="209" t="s">
        <x:v>37</x:v>
      </x:c>
      <x:c r="F811"/>
      <x:c r="G811" s="252"/>
      <x:c r="J811" s="57"/>
      <x:c r="K811" s="57"/>
      <x:c r="L811" s="57"/>
      <x:c r="M811" s="57"/>
      <x:c r="N811" s="56">
        <x:v>0</x:v>
      </x:c>
      <x:c r="O811" s="20" t="s">
        <x:v>1644</x:v>
      </x:c>
    </x:row>
    <x:row r="812" spans="1:15">
      <x:c r="A812" s="57">
        <x:v>23</x:v>
      </x:c>
      <x:c r="C812" s="115">
        <x:v>8</x:v>
      </x:c>
      <x:c r="D812" s="209" t="s">
        <x:v>39</x:v>
      </x:c>
      <x:c r="E812" s="209" t="s">
        <x:v>40</x:v>
      </x:c>
      <x:c r="F812"/>
      <x:c r="G812" s="252">
        <x:v>0</x:v>
      </x:c>
      <x:c r="J812" s="57"/>
      <x:c r="K812" s="57"/>
      <x:c r="L812" s="57"/>
      <x:c r="M812" s="57"/>
      <x:c r="N812" s="56">
        <x:v>0</x:v>
      </x:c>
      <x:c r="O812" s="20"/>
    </x:row>
    <x:row r="813" spans="1:15">
      <x:c r="A813" s="57">
        <x:v>24</x:v>
      </x:c>
      <x:c r="C813" s="115">
        <x:v>8</x:v>
      </x:c>
      <x:c r="D813" s="209" t="s">
        <x:v>41</x:v>
      </x:c>
      <x:c r="E813" s="209" t="s">
        <x:v>40</x:v>
      </x:c>
      <x:c r="F813"/>
      <x:c r="G813" s="252">
        <x:v>21</x:v>
      </x:c>
      <x:c r="J813" s="57"/>
      <x:c r="K813" s="57"/>
      <x:c r="L813" s="57"/>
      <x:c r="M813" s="57"/>
      <x:c r="N813" s="56">
        <x:v>21</x:v>
      </x:c>
      <x:c r="O813" s="20"/>
    </x:row>
    <x:row r="814" spans="1:15">
      <x:c r="A814" s="57">
        <x:v>25</x:v>
      </x:c>
      <x:c r="C814" s="115">
        <x:v>8</x:v>
      </x:c>
      <x:c r="D814" s="209" t="s">
        <x:v>42</x:v>
      </x:c>
      <x:c r="E814" s="209" t="s">
        <x:v>43</x:v>
      </x:c>
      <x:c r="F814"/>
      <x:c r="G814" s="252">
        <x:v>432</x:v>
      </x:c>
      <x:c r="J814" s="57"/>
      <x:c r="K814" s="57"/>
      <x:c r="L814" s="57"/>
      <x:c r="M814" s="57"/>
      <x:c r="N814" s="56">
        <x:v>432</x:v>
      </x:c>
      <x:c r="O814" s="20"/>
    </x:row>
    <x:row r="815" spans="1:15">
      <x:c r="A815" s="57">
        <x:v>26</x:v>
      </x:c>
      <x:c r="C815" s="115">
        <x:v>8</x:v>
      </x:c>
      <x:c r="D815" s="209" t="s">
        <x:v>44</x:v>
      </x:c>
      <x:c r="E815" s="209" t="s">
        <x:v>45</x:v>
      </x:c>
      <x:c r="F815"/>
      <x:c r="G815" s="252">
        <x:v>0</x:v>
      </x:c>
      <x:c r="J815" s="57"/>
      <x:c r="K815" s="57"/>
      <x:c r="L815" s="57"/>
      <x:c r="M815" s="57"/>
      <x:c r="N815" s="56">
        <x:v>0</x:v>
      </x:c>
      <x:c r="O815" s="20"/>
    </x:row>
    <x:row r="816" spans="1:15">
      <x:c r="A816" s="57">
        <x:v>27</x:v>
      </x:c>
      <x:c r="C816" s="115">
        <x:v>8</x:v>
      </x:c>
      <x:c r="D816" s="209" t="s">
        <x:v>46</x:v>
      </x:c>
      <x:c r="E816" s="209" t="s">
        <x:v>45</x:v>
      </x:c>
      <x:c r="F816"/>
      <x:c r="G816" s="252">
        <x:v>0</x:v>
      </x:c>
      <x:c r="J816" s="57"/>
      <x:c r="K816" s="57"/>
      <x:c r="L816" s="57"/>
      <x:c r="M816" s="57"/>
      <x:c r="N816" s="56">
        <x:v>0</x:v>
      </x:c>
      <x:c r="O816" s="20"/>
    </x:row>
    <x:row r="817" spans="1:15">
      <x:c r="A817" s="57">
        <x:v>28</x:v>
      </x:c>
      <x:c r="C817" s="115">
        <x:v>8</x:v>
      </x:c>
      <x:c r="D817" s="209" t="s">
        <x:v>47</x:v>
      </x:c>
      <x:c r="E817" s="209" t="s">
        <x:v>48</x:v>
      </x:c>
      <x:c r="F817"/>
      <x:c r="G817" s="252">
        <x:v>0</x:v>
      </x:c>
      <x:c r="J817" s="57"/>
      <x:c r="K817" s="57"/>
      <x:c r="L817" s="57"/>
      <x:c r="M817" s="57"/>
      <x:c r="N817" s="56">
        <x:v>0</x:v>
      </x:c>
      <x:c r="O817" s="20"/>
    </x:row>
    <x:row r="818" spans="1:15">
      <x:c r="A818" s="57">
        <x:v>29</x:v>
      </x:c>
      <x:c r="C818" s="115">
        <x:v>8</x:v>
      </x:c>
      <x:c r="D818" s="209" t="s">
        <x:v>49</x:v>
      </x:c>
      <x:c r="E818" s="209" t="s">
        <x:v>48</x:v>
      </x:c>
      <x:c r="F818"/>
      <x:c r="G818" s="252">
        <x:v>216</x:v>
      </x:c>
      <x:c r="J818" s="57"/>
      <x:c r="K818" s="57"/>
      <x:c r="L818" s="57"/>
      <x:c r="M818" s="57"/>
      <x:c r="N818" s="56">
        <x:v>216</x:v>
      </x:c>
      <x:c r="O818" s="20"/>
    </x:row>
    <x:row r="819" spans="1:15">
      <x:c r="A819" s="57">
        <x:v>30</x:v>
      </x:c>
      <x:c r="C819" s="115">
        <x:v>8</x:v>
      </x:c>
      <x:c r="D819" s="209" t="s">
        <x:v>50</x:v>
      </x:c>
      <x:c r="E819" s="209" t="s">
        <x:v>51</x:v>
      </x:c>
      <x:c r="F819"/>
      <x:c r="G819" s="252">
        <x:v>2944</x:v>
      </x:c>
      <x:c r="J819" s="57"/>
      <x:c r="K819" s="57"/>
      <x:c r="L819" s="57"/>
      <x:c r="M819" s="57"/>
      <x:c r="N819" s="56">
        <x:v>2944</x:v>
      </x:c>
      <x:c r="O819" s="20"/>
    </x:row>
    <x:row r="820" spans="1:15">
      <x:c r="A820" s="57">
        <x:v>31</x:v>
      </x:c>
      <x:c r="C820" s="115">
        <x:v>8</x:v>
      </x:c>
      <x:c r="D820" s="209" t="s">
        <x:v>52</x:v>
      </x:c>
      <x:c r="E820" s="209" t="s">
        <x:v>53</x:v>
      </x:c>
      <x:c r="F820"/>
      <x:c r="G820" s="252">
        <x:v>0</x:v>
      </x:c>
      <x:c r="J820" s="57"/>
      <x:c r="K820" s="57"/>
      <x:c r="L820" s="57"/>
      <x:c r="M820" s="57"/>
      <x:c r="N820" s="56">
        <x:v>0</x:v>
      </x:c>
      <x:c r="O820" s="20"/>
    </x:row>
    <x:row r="821" spans="1:15">
      <x:c r="A821" s="57">
        <x:v>32</x:v>
      </x:c>
      <x:c r="C821" s="115">
        <x:v>8</x:v>
      </x:c>
      <x:c r="D821" s="209" t="s">
        <x:v>54</x:v>
      </x:c>
      <x:c r="E821" s="209" t="s">
        <x:v>53</x:v>
      </x:c>
      <x:c r="F821"/>
      <x:c r="G821" s="252">
        <x:v>0</x:v>
      </x:c>
      <x:c r="J821" s="57"/>
      <x:c r="K821" s="57"/>
      <x:c r="L821" s="57"/>
      <x:c r="M821" s="57"/>
      <x:c r="N821" s="56">
        <x:v>0</x:v>
      </x:c>
      <x:c r="O821" s="20"/>
    </x:row>
    <x:row r="822" spans="1:15">
      <x:c r="A822" s="57">
        <x:v>33</x:v>
      </x:c>
      <x:c r="C822" s="115">
        <x:v>8</x:v>
      </x:c>
      <x:c r="D822" s="209" t="s">
        <x:v>55</x:v>
      </x:c>
      <x:c r="E822" s="209" t="s">
        <x:v>53</x:v>
      </x:c>
      <x:c r="F822"/>
      <x:c r="G822" s="252">
        <x:v>0</x:v>
      </x:c>
      <x:c r="J822" s="57"/>
      <x:c r="K822" s="57"/>
      <x:c r="L822" s="57"/>
      <x:c r="M822" s="57"/>
      <x:c r="N822" s="56">
        <x:v>0</x:v>
      </x:c>
      <x:c r="O822" s="20"/>
    </x:row>
    <x:row r="823" spans="1:15">
      <x:c r="A823" s="57">
        <x:v>34</x:v>
      </x:c>
      <x:c r="C823" s="115">
        <x:v>8</x:v>
      </x:c>
      <x:c r="D823" s="209" t="s">
        <x:v>56</x:v>
      </x:c>
      <x:c r="E823" s="209" t="s">
        <x:v>53</x:v>
      </x:c>
      <x:c r="F823"/>
      <x:c r="G823" s="252">
        <x:v>9</x:v>
      </x:c>
      <x:c r="J823" s="57"/>
      <x:c r="K823" s="57"/>
      <x:c r="L823" s="57"/>
      <x:c r="M823" s="57"/>
      <x:c r="N823" s="56">
        <x:v>9</x:v>
      </x:c>
      <x:c r="O823" s="20"/>
    </x:row>
    <x:row r="824" spans="1:15">
      <x:c r="A824" s="57">
        <x:v>35</x:v>
      </x:c>
      <x:c r="C824" s="115">
        <x:v>8</x:v>
      </x:c>
      <x:c r="D824" s="209" t="s">
        <x:v>57</x:v>
      </x:c>
      <x:c r="E824" s="209" t="s">
        <x:v>59</x:v>
      </x:c>
      <x:c r="F824"/>
      <x:c r="G824" s="252">
        <x:v>1087</x:v>
      </x:c>
      <x:c r="J824" s="57"/>
      <x:c r="K824" s="57"/>
      <x:c r="L824" s="57"/>
      <x:c r="M824" s="57"/>
      <x:c r="N824" s="56">
        <x:v>1087</x:v>
      </x:c>
      <x:c r="O824" s="20"/>
    </x:row>
    <x:row r="825" spans="1:15">
      <x:c r="A825" s="57">
        <x:v>36</x:v>
      </x:c>
      <x:c r="C825" s="115">
        <x:v>8</x:v>
      </x:c>
      <x:c r="D825" s="209" t="s">
        <x:v>60</x:v>
      </x:c>
      <x:c r="E825" s="209" t="s">
        <x:v>61</x:v>
      </x:c>
      <x:c r="F825"/>
      <x:c r="G825" s="252">
        <x:v>1087</x:v>
      </x:c>
      <x:c r="J825" s="57"/>
      <x:c r="K825" s="57"/>
      <x:c r="L825" s="57"/>
      <x:c r="M825" s="57"/>
      <x:c r="N825" s="56">
        <x:v>1087</x:v>
      </x:c>
      <x:c r="O825" s="20"/>
    </x:row>
    <x:row r="826" spans="1:15">
      <x:c r="A826" s="57">
        <x:v>37</x:v>
      </x:c>
      <x:c r="C826" s="115">
        <x:v>8</x:v>
      </x:c>
      <x:c r="D826" s="209" t="s">
        <x:v>62</x:v>
      </x:c>
      <x:c r="E826" s="209" t="s">
        <x:v>63</x:v>
      </x:c>
      <x:c r="F826"/>
      <x:c r="G826" s="252">
        <x:v>1445</x:v>
      </x:c>
      <x:c r="J826" s="57"/>
      <x:c r="K826" s="57"/>
      <x:c r="L826" s="57"/>
      <x:c r="M826" s="57"/>
      <x:c r="N826" s="56">
        <x:v>1445</x:v>
      </x:c>
      <x:c r="O826" s="20"/>
    </x:row>
    <x:row r="827" spans="1:15">
      <x:c r="A827" s="57">
        <x:v>38</x:v>
      </x:c>
      <x:c r="C827" s="115">
        <x:v>8</x:v>
      </x:c>
      <x:c r="D827" s="209" t="s">
        <x:v>64</x:v>
      </x:c>
      <x:c r="E827" s="209" t="s">
        <x:v>65</x:v>
      </x:c>
      <x:c r="F827"/>
      <x:c r="G827" s="252">
        <x:v>1445</x:v>
      </x:c>
      <x:c r="J827" s="57"/>
      <x:c r="K827" s="57"/>
      <x:c r="L827" s="57"/>
      <x:c r="M827" s="57"/>
      <x:c r="N827" s="56">
        <x:v>1445</x:v>
      </x:c>
      <x:c r="O827" s="20"/>
    </x:row>
    <x:row r="828" spans="1:15">
      <x:c r="A828" s="57">
        <x:v>39</x:v>
      </x:c>
      <x:c r="C828" s="115">
        <x:v>8</x:v>
      </x:c>
      <x:c r="D828" s="209" t="s">
        <x:v>66</x:v>
      </x:c>
      <x:c r="E828" s="209" t="s">
        <x:v>67</x:v>
      </x:c>
      <x:c r="F828"/>
      <x:c r="G828" s="252">
        <x:v>2167</x:v>
      </x:c>
      <x:c r="J828" s="57"/>
      <x:c r="K828" s="57"/>
      <x:c r="L828" s="57"/>
      <x:c r="M828" s="57"/>
      <x:c r="N828" s="56">
        <x:v>2167</x:v>
      </x:c>
      <x:c r="O828" s="20"/>
    </x:row>
    <x:row r="829" spans="1:15">
      <x:c r="A829" s="57">
        <x:v>40</x:v>
      </x:c>
      <x:c r="C829" s="115">
        <x:v>8</x:v>
      </x:c>
      <x:c r="D829" s="209" t="s">
        <x:v>68</x:v>
      </x:c>
      <x:c r="E829" s="209" t="s">
        <x:v>69</x:v>
      </x:c>
      <x:c r="F829"/>
      <x:c r="G829" s="252">
        <x:v>1447</x:v>
      </x:c>
      <x:c r="J829" s="57"/>
      <x:c r="K829" s="57"/>
      <x:c r="L829" s="57"/>
      <x:c r="M829" s="57"/>
      <x:c r="N829" s="56">
        <x:v>1447</x:v>
      </x:c>
      <x:c r="O829" s="20"/>
    </x:row>
    <x:row r="830" spans="1:15">
      <x:c r="A830" s="57">
        <x:v>41</x:v>
      </x:c>
      <x:c r="C830" s="115">
        <x:v>8</x:v>
      </x:c>
      <x:c r="D830" s="209" t="s">
        <x:v>70</x:v>
      </x:c>
      <x:c r="E830" s="209" t="s">
        <x:v>71</x:v>
      </x:c>
      <x:c r="F830"/>
      <x:c r="G830" s="252">
        <x:v>0</x:v>
      </x:c>
      <x:c r="J830" s="57"/>
      <x:c r="K830" s="57"/>
      <x:c r="L830" s="57"/>
      <x:c r="M830" s="57"/>
      <x:c r="N830" s="56">
        <x:v>0</x:v>
      </x:c>
      <x:c r="O830" s="20"/>
    </x:row>
    <x:row r="831" spans="1:15">
      <x:c r="A831" s="57">
        <x:v>42</x:v>
      </x:c>
      <x:c r="C831" s="115">
        <x:v>8</x:v>
      </x:c>
      <x:c r="D831" s="209" t="s">
        <x:v>92</x:v>
      </x:c>
      <x:c r="E831" s="209" t="s">
        <x:v>71</x:v>
      </x:c>
      <x:c r="F831"/>
      <x:c r="G831" s="252">
        <x:v>360</x:v>
      </x:c>
      <x:c r="J831" s="57"/>
      <x:c r="K831" s="57"/>
      <x:c r="L831" s="57"/>
      <x:c r="M831" s="57"/>
      <x:c r="N831" s="56">
        <x:v>360</x:v>
      </x:c>
      <x:c r="O831" s="20"/>
    </x:row>
    <x:row r="832" spans="1:15">
      <x:c r="A832" s="57">
        <x:v>43</x:v>
      </x:c>
      <x:c r="C832" s="115">
        <x:v>8</x:v>
      </x:c>
      <x:c r="D832" s="209" t="s">
        <x:v>72</x:v>
      </x:c>
      <x:c r="E832" s="209" t="s">
        <x:v>73</x:v>
      </x:c>
      <x:c r="F832"/>
      <x:c r="G832" s="252">
        <x:v>0</x:v>
      </x:c>
      <x:c r="J832" s="57"/>
      <x:c r="K832" s="57"/>
      <x:c r="L832" s="57"/>
      <x:c r="M832" s="57"/>
      <x:c r="N832" s="56">
        <x:v>0</x:v>
      </x:c>
      <x:c r="O832" s="20"/>
    </x:row>
    <x:row r="833" spans="1:15">
      <x:c r="A833" s="57">
        <x:v>44</x:v>
      </x:c>
      <x:c r="C833" s="115">
        <x:v>8</x:v>
      </x:c>
      <x:c r="D833" s="209" t="s">
        <x:v>93</x:v>
      </x:c>
      <x:c r="E833" s="209" t="s">
        <x:v>73</x:v>
      </x:c>
      <x:c r="F833"/>
      <x:c r="G833" s="252">
        <x:v>1080</x:v>
      </x:c>
      <x:c r="J833" s="57"/>
      <x:c r="K833" s="57"/>
      <x:c r="L833" s="57"/>
      <x:c r="M833" s="57"/>
      <x:c r="N833" s="56">
        <x:v>1080</x:v>
      </x:c>
      <x:c r="O833" s="20"/>
    </x:row>
    <x:row r="834" spans="1:15">
      <x:c r="A834" s="57">
        <x:v>45</x:v>
      </x:c>
      <x:c r="C834" s="115">
        <x:v>8</x:v>
      </x:c>
      <x:c r="D834" s="209" t="s">
        <x:v>74</x:v>
      </x:c>
      <x:c r="E834" s="209" t="s">
        <x:v>10</x:v>
      </x:c>
      <x:c r="F834"/>
      <x:c r="G834" s="252">
        <x:v>0</x:v>
      </x:c>
      <x:c r="J834" s="57"/>
      <x:c r="K834" s="57"/>
      <x:c r="L834" s="57"/>
      <x:c r="M834" s="57"/>
      <x:c r="N834" s="56">
        <x:v>0</x:v>
      </x:c>
      <x:c r="O834" s="20"/>
    </x:row>
    <x:row r="835" spans="1:15">
      <x:c r="A835" s="57">
        <x:v>46</x:v>
      </x:c>
      <x:c r="C835" s="115">
        <x:v>8</x:v>
      </x:c>
      <x:c r="D835" s="209" t="s">
        <x:v>76</x:v>
      </x:c>
      <x:c r="E835" s="209" t="s">
        <x:v>10</x:v>
      </x:c>
      <x:c r="F835"/>
      <x:c r="G835" s="252">
        <x:v>95</x:v>
      </x:c>
      <x:c r="J835" s="57"/>
      <x:c r="K835" s="57"/>
      <x:c r="L835" s="57"/>
      <x:c r="M835" s="57"/>
      <x:c r="N835" s="56">
        <x:v>95</x:v>
      </x:c>
      <x:c r="O835" s="20"/>
    </x:row>
    <x:row r="836" spans="1:15">
      <x:c r="A836" s="57">
        <x:v>47</x:v>
      </x:c>
      <x:c r="C836" s="115">
        <x:v>8</x:v>
      </x:c>
      <x:c r="D836" s="209" t="s">
        <x:v>1632</x:v>
      </x:c>
      <x:c r="E836" s="209" t="s">
        <x:v>1633</x:v>
      </x:c>
      <x:c r="F836"/>
      <x:c r="G836" s="252"/>
      <x:c r="J836" s="57"/>
      <x:c r="K836" s="57"/>
      <x:c r="L836" s="57"/>
      <x:c r="M836" s="57"/>
      <x:c r="N836" s="56">
        <x:v>0</x:v>
      </x:c>
      <x:c r="O836" s="20"/>
    </x:row>
    <x:row r="837" spans="1:15">
      <x:c r="A837" s="57">
        <x:v>48</x:v>
      </x:c>
      <x:c r="C837" s="115">
        <x:v>8</x:v>
      </x:c>
      <x:c r="D837" s="209" t="s">
        <x:v>77</x:v>
      </x:c>
      <x:c r="E837" s="209" t="s">
        <x:v>78</x:v>
      </x:c>
      <x:c r="F837"/>
      <x:c r="G837" s="252">
        <x:v>0</x:v>
      </x:c>
      <x:c r="J837" s="57"/>
      <x:c r="K837" s="57"/>
      <x:c r="L837" s="57"/>
      <x:c r="M837" s="57"/>
      <x:c r="N837" s="56">
        <x:v>0</x:v>
      </x:c>
      <x:c r="O837" s="20"/>
    </x:row>
    <x:row r="838" spans="1:15">
      <x:c r="A838" s="57">
        <x:v>49</x:v>
      </x:c>
      <x:c r="C838" s="115">
        <x:v>8</x:v>
      </x:c>
      <x:c r="D838" s="209" t="s">
        <x:v>79</x:v>
      </x:c>
      <x:c r="E838" s="209" t="s">
        <x:v>78</x:v>
      </x:c>
      <x:c r="F838"/>
      <x:c r="G838" s="252">
        <x:v>61</x:v>
      </x:c>
      <x:c r="J838" s="57"/>
      <x:c r="K838" s="57"/>
      <x:c r="L838" s="57"/>
      <x:c r="M838" s="57"/>
      <x:c r="N838" s="56">
        <x:v>61</x:v>
      </x:c>
      <x:c r="O838" s="20"/>
    </x:row>
    <x:row r="839" spans="1:15">
      <x:c r="A839" s="57">
        <x:v>50</x:v>
      </x:c>
      <x:c r="C839" s="115">
        <x:v>8</x:v>
      </x:c>
      <x:c r="D839" s="209" t="s">
        <x:v>80</x:v>
      </x:c>
      <x:c r="E839" s="209" t="s">
        <x:v>81</x:v>
      </x:c>
      <x:c r="F839"/>
      <x:c r="G839" s="252">
        <x:v>0</x:v>
      </x:c>
      <x:c r="J839" s="57"/>
      <x:c r="K839" s="57"/>
      <x:c r="L839" s="57"/>
      <x:c r="M839" s="57"/>
      <x:c r="N839" s="56">
        <x:v>0</x:v>
      </x:c>
      <x:c r="O839" s="20"/>
    </x:row>
    <x:row r="840" spans="1:15">
      <x:c r="A840" s="57">
        <x:v>51</x:v>
      </x:c>
      <x:c r="C840" s="115">
        <x:v>8</x:v>
      </x:c>
      <x:c r="D840" s="209" t="s">
        <x:v>82</x:v>
      </x:c>
      <x:c r="E840" s="209" t="s">
        <x:v>81</x:v>
      </x:c>
      <x:c r="F840"/>
      <x:c r="G840" s="252">
        <x:v>61</x:v>
      </x:c>
      <x:c r="J840" s="57"/>
      <x:c r="K840" s="57"/>
      <x:c r="L840" s="57"/>
      <x:c r="M840" s="57"/>
      <x:c r="N840" s="56">
        <x:v>61</x:v>
      </x:c>
      <x:c r="O840" s="20"/>
    </x:row>
    <x:row r="841" spans="1:15">
      <x:c r="A841" s="57">
        <x:v>52</x:v>
      </x:c>
      <x:c r="C841" s="115">
        <x:v>8</x:v>
      </x:c>
      <x:c r="D841" s="209" t="s">
        <x:v>1441</x:v>
      </x:c>
      <x:c r="E841" s="209" t="s">
        <x:v>1420</x:v>
      </x:c>
      <x:c r="F841"/>
      <x:c r="G841" s="252"/>
      <x:c r="J841" s="57"/>
      <x:c r="K841" s="57"/>
      <x:c r="L841" s="57"/>
      <x:c r="M841" s="57"/>
      <x:c r="N841" s="56">
        <x:v>0</x:v>
      </x:c>
      <x:c r="O841" s="20"/>
    </x:row>
    <x:row r="842" spans="1:15">
      <x:c r="A842" s="57">
        <x:v>53</x:v>
      </x:c>
      <x:c r="C842" s="115">
        <x:v>8</x:v>
      </x:c>
      <x:c r="D842" s="209" t="s">
        <x:v>1442</x:v>
      </x:c>
      <x:c r="E842" s="209" t="s">
        <x:v>1420</x:v>
      </x:c>
      <x:c r="F842"/>
      <x:c r="G842" s="252"/>
      <x:c r="J842" s="57"/>
      <x:c r="K842" s="57"/>
      <x:c r="L842" s="57"/>
      <x:c r="M842" s="57"/>
      <x:c r="N842" s="56">
        <x:v>0</x:v>
      </x:c>
      <x:c r="O842" s="20"/>
    </x:row>
    <x:row r="843" spans="1:15">
      <x:c r="A843" s="57">
        <x:v>54</x:v>
      </x:c>
      <x:c r="C843" s="115">
        <x:v>8</x:v>
      </x:c>
      <x:c r="D843" s="209" t="s">
        <x:v>1443</x:v>
      </x:c>
      <x:c r="E843" s="209" t="s">
        <x:v>1420</x:v>
      </x:c>
      <x:c r="F843"/>
      <x:c r="G843" s="252"/>
      <x:c r="J843" s="57"/>
      <x:c r="K843" s="57"/>
      <x:c r="L843" s="57"/>
      <x:c r="M843" s="57"/>
      <x:c r="N843" s="56">
        <x:v>0</x:v>
      </x:c>
      <x:c r="O843" s="26"/>
    </x:row>
    <x:row r="844" spans="1:15">
      <x:c r="A844" s="57">
        <x:v>55</x:v>
      </x:c>
      <x:c r="C844" s="115">
        <x:v>8</x:v>
      </x:c>
      <x:c r="D844" s="209" t="s">
        <x:v>1444</x:v>
      </x:c>
      <x:c r="E844" s="209" t="s">
        <x:v>1420</x:v>
      </x:c>
      <x:c r="F844"/>
      <x:c r="G844" s="252"/>
      <x:c r="J844" s="57"/>
      <x:c r="K844" s="57"/>
      <x:c r="L844" s="57"/>
      <x:c r="M844" s="57"/>
      <x:c r="N844" s="56">
        <x:v>0</x:v>
      </x:c>
      <x:c r="O844" s="26"/>
    </x:row>
    <x:row r="845" spans="1:15">
      <x:c r="A845" s="57">
        <x:v>56</x:v>
      </x:c>
      <x:c r="C845" s="115">
        <x:v>8</x:v>
      </x:c>
      <x:c r="D845" s="209" t="s">
        <x:v>1384</x:v>
      </x:c>
      <x:c r="E845" s="209" t="s">
        <x:v>1385</x:v>
      </x:c>
      <x:c r="F845"/>
      <x:c r="G845" s="252"/>
      <x:c r="J845" s="57"/>
      <x:c r="K845" s="57"/>
      <x:c r="L845" s="57"/>
      <x:c r="M845" s="57"/>
      <x:c r="N845" s="56">
        <x:v>0</x:v>
      </x:c>
      <x:c r="O845" s="26"/>
    </x:row>
    <x:row r="846" spans="1:15">
      <x:c r="A846" s="57">
        <x:v>57</x:v>
      </x:c>
      <x:c r="C846" s="115">
        <x:v>8</x:v>
      </x:c>
      <x:c r="D846" s="209" t="s">
        <x:v>1382</x:v>
      </x:c>
      <x:c r="E846" s="209" t="s">
        <x:v>1383</x:v>
      </x:c>
      <x:c r="F846"/>
      <x:c r="G846" s="252">
        <x:v>3</x:v>
      </x:c>
      <x:c r="J846" s="57"/>
      <x:c r="K846" s="57"/>
      <x:c r="L846" s="57"/>
      <x:c r="M846" s="57"/>
      <x:c r="N846" s="56">
        <x:v>3</x:v>
      </x:c>
      <x:c r="O846" s="26"/>
    </x:row>
    <x:row r="847" spans="1:15">
      <x:c r="A847" s="57">
        <x:v>58</x:v>
      </x:c>
      <x:c r="C847" s="115">
        <x:v>8</x:v>
      </x:c>
      <x:c r="D847" s="209" t="s">
        <x:v>83</x:v>
      </x:c>
      <x:c r="E847" s="209" t="s">
        <x:v>10</x:v>
      </x:c>
      <x:c r="F847"/>
      <x:c r="G847" s="252">
        <x:v>0</x:v>
      </x:c>
      <x:c r="J847" s="57"/>
      <x:c r="K847" s="57"/>
      <x:c r="L847" s="57"/>
      <x:c r="M847" s="57"/>
      <x:c r="N847" s="56">
        <x:v>0</x:v>
      </x:c>
      <x:c r="O847" s="26"/>
    </x:row>
    <x:row r="848" spans="1:15">
      <x:c r="A848" s="57">
        <x:v>59</x:v>
      </x:c>
      <x:c r="C848" s="115">
        <x:v>8</x:v>
      </x:c>
      <x:c r="D848" s="209" t="s">
        <x:v>94</x:v>
      </x:c>
      <x:c r="E848" s="209" t="s">
        <x:v>96</x:v>
      </x:c>
      <x:c r="F848"/>
      <x:c r="G848" s="252">
        <x:v>0</x:v>
      </x:c>
      <x:c r="J848" s="57"/>
      <x:c r="K848" s="57"/>
      <x:c r="L848" s="57"/>
      <x:c r="M848" s="57"/>
      <x:c r="N848" s="56">
        <x:v>0</x:v>
      </x:c>
      <x:c r="O848" s="26"/>
    </x:row>
    <x:row r="849" spans="1:15">
      <x:c r="A849" s="57">
        <x:v>60</x:v>
      </x:c>
      <x:c r="C849" s="115">
        <x:v>8</x:v>
      </x:c>
      <x:c r="D849" s="209" t="s">
        <x:v>1403</x:v>
      </x:c>
      <x:c r="E849" s="209" t="s">
        <x:v>10</x:v>
      </x:c>
      <x:c r="F849"/>
      <x:c r="G849" s="252"/>
      <x:c r="J849" s="57"/>
      <x:c r="K849" s="57"/>
      <x:c r="L849" s="57"/>
      <x:c r="M849" s="57"/>
      <x:c r="N849" s="56">
        <x:v>0</x:v>
      </x:c>
      <x:c r="O849" s="26"/>
    </x:row>
    <x:row r="850" spans="1:15">
      <x:c r="A850" s="57">
        <x:v>61</x:v>
      </x:c>
      <x:c r="C850" s="115">
        <x:v>8</x:v>
      </x:c>
      <x:c r="D850" s="209" t="s">
        <x:v>1438</x:v>
      </x:c>
      <x:c r="E850" s="209" t="s">
        <x:v>10</x:v>
      </x:c>
      <x:c r="F850"/>
      <x:c r="G850" s="252">
        <x:v>6</x:v>
      </x:c>
      <x:c r="J850" s="57"/>
      <x:c r="K850" s="57"/>
      <x:c r="L850" s="57"/>
      <x:c r="M850" s="57"/>
      <x:c r="N850" s="56">
        <x:v>6</x:v>
      </x:c>
      <x:c r="O850" s="26"/>
    </x:row>
    <x:row r="851" spans="1:15">
      <x:c r="A851" s="57">
        <x:v>62</x:v>
      </x:c>
      <x:c r="C851" s="115">
        <x:v>8</x:v>
      </x:c>
      <x:c r="D851" s="209" t="s">
        <x:v>1629</x:v>
      </x:c>
      <x:c r="E851" s="209" t="s">
        <x:v>1630</x:v>
      </x:c>
      <x:c r="F851"/>
      <x:c r="G851" s="252"/>
      <x:c r="J851" s="57"/>
      <x:c r="K851" s="57"/>
      <x:c r="L851" s="57"/>
      <x:c r="M851" s="57"/>
      <x:c r="N851" s="56">
        <x:v>0</x:v>
      </x:c>
      <x:c r="O851" s="26"/>
    </x:row>
    <x:row r="852" spans="1:15">
      <x:c r="A852" s="57">
        <x:v>63</x:v>
      </x:c>
      <x:c r="C852" s="115">
        <x:v>8</x:v>
      </x:c>
      <x:c r="D852" s="209" t="s">
        <x:v>1625</x:v>
      </x:c>
      <x:c r="E852" s="209" t="s">
        <x:v>1626</x:v>
      </x:c>
      <x:c r="F852"/>
      <x:c r="G852" s="252"/>
      <x:c r="J852" s="57"/>
      <x:c r="K852" s="57"/>
      <x:c r="L852" s="57"/>
      <x:c r="M852" s="57"/>
      <x:c r="N852" s="56">
        <x:v>0</x:v>
      </x:c>
      <x:c r="O852" s="26"/>
    </x:row>
    <x:row r="853" spans="1:15">
      <x:c r="A853" s="57">
        <x:v>64</x:v>
      </x:c>
      <x:c r="C853" s="115">
        <x:v>8</x:v>
      </x:c>
      <x:c r="D853" s="209" t="s">
        <x:v>1635</x:v>
      </x:c>
      <x:c r="E853" s="209" t="s">
        <x:v>1626</x:v>
      </x:c>
      <x:c r="F853"/>
      <x:c r="G853" s="252"/>
      <x:c r="J853" s="57"/>
      <x:c r="K853" s="57"/>
      <x:c r="L853" s="57">
        <x:v>4</x:v>
      </x:c>
      <x:c r="M853" s="57"/>
      <x:c r="N853" s="56">
        <x:v>4</x:v>
      </x:c>
      <x:c r="O853" s="26" t="s">
        <x:v>1647</x:v>
      </x:c>
    </x:row>
    <x:row r="854" spans="1:15">
      <x:c r="A854" s="57">
        <x:v>65</x:v>
      </x:c>
      <x:c r="C854" s="115">
        <x:v>8</x:v>
      </x:c>
      <x:c r="D854" s="209" t="s">
        <x:v>1627</x:v>
      </x:c>
      <x:c r="E854" s="209" t="s">
        <x:v>1628</x:v>
      </x:c>
      <x:c r="F854"/>
      <x:c r="G854" s="252"/>
      <x:c r="J854" s="57"/>
      <x:c r="K854" s="57"/>
      <x:c r="L854" s="57"/>
      <x:c r="M854" s="57"/>
      <x:c r="N854" s="56">
        <x:v>0</x:v>
      </x:c>
      <x:c r="O854" s="26" t="s">
        <x:v>1645</x:v>
      </x:c>
    </x:row>
    <x:row r="855" spans="1:15">
      <x:c r="A855" s="57">
        <x:v>66</x:v>
      </x:c>
      <x:c r="C855" s="115">
        <x:v>8</x:v>
      </x:c>
      <x:c r="D855" s="209" t="s">
        <x:v>1636</x:v>
      </x:c>
      <x:c r="E855" s="209" t="s">
        <x:v>1628</x:v>
      </x:c>
      <x:c r="F855"/>
      <x:c r="G855" s="252"/>
      <x:c r="J855" s="57"/>
      <x:c r="K855" s="57"/>
      <x:c r="L855" s="57">
        <x:v>29</x:v>
      </x:c>
      <x:c r="M855" s="57"/>
      <x:c r="N855" s="56">
        <x:v>29</x:v>
      </x:c>
      <x:c r="O855" s="26" t="s">
        <x:v>1648</x:v>
      </x:c>
    </x:row>
    <x:row r="856" spans="1:15">
      <x:c r="A856" s="57">
        <x:v>67</x:v>
      </x:c>
      <x:c r="C856" s="115">
        <x:v>8</x:v>
      </x:c>
      <x:c r="D856" s="209" t="s">
        <x:v>1425</x:v>
      </x:c>
      <x:c r="E856" s="209" t="s">
        <x:v>10</x:v>
      </x:c>
      <x:c r="F856"/>
      <x:c r="G856" s="252"/>
      <x:c r="J856" s="57"/>
      <x:c r="K856" s="57"/>
      <x:c r="L856" s="57"/>
      <x:c r="M856" s="57"/>
      <x:c r="N856" s="56">
        <x:v>0</x:v>
      </x:c>
      <x:c r="O856" s="26"/>
    </x:row>
    <x:row r="857" spans="1:15">
      <x:c r="A857" s="57">
        <x:v>68</x:v>
      </x:c>
      <x:c r="C857" s="115">
        <x:v>8</x:v>
      </x:c>
      <x:c r="D857" s="209" t="s">
        <x:v>1436</x:v>
      </x:c>
      <x:c r="E857" s="209" t="s">
        <x:v>10</x:v>
      </x:c>
      <x:c r="F857"/>
      <x:c r="G857" s="252">
        <x:v>0</x:v>
      </x:c>
      <x:c r="J857" s="57"/>
      <x:c r="K857" s="57"/>
      <x:c r="L857" s="57"/>
      <x:c r="M857" s="57"/>
      <x:c r="N857" s="56">
        <x:v>0</x:v>
      </x:c>
      <x:c r="O857" s="26"/>
    </x:row>
    <x:row r="858" spans="1:15">
      <x:c r="A858" s="57">
        <x:v>69</x:v>
      </x:c>
      <x:c r="C858" s="115">
        <x:v>8</x:v>
      </x:c>
      <x:c r="D858" s="209" t="s">
        <x:v>1634</x:v>
      </x:c>
      <x:c r="E858" s="209" t="s">
        <x:v>1437</x:v>
      </x:c>
      <x:c r="F858"/>
      <x:c r="G858" s="252"/>
      <x:c r="J858" s="57"/>
      <x:c r="K858" s="57"/>
      <x:c r="L858" s="57"/>
      <x:c r="M858" s="57"/>
      <x:c r="N858" s="56">
        <x:v>0</x:v>
      </x:c>
      <x:c r="O858" s="26"/>
    </x:row>
    <x:row r="859" spans="1:15">
      <x:c r="A859" s="57">
        <x:v>70</x:v>
      </x:c>
      <x:c r="C859" s="115">
        <x:v>8</x:v>
      </x:c>
      <x:c r="D859" s="209" t="s">
        <x:v>1616</x:v>
      </x:c>
      <x:c r="E859" s="209" t="s">
        <x:v>1617</x:v>
      </x:c>
      <x:c r="F859"/>
      <x:c r="G859" s="252"/>
      <x:c r="J859" s="57"/>
      <x:c r="K859" s="57"/>
      <x:c r="L859" s="57"/>
      <x:c r="M859" s="57"/>
      <x:c r="N859" s="56">
        <x:v>0</x:v>
      </x:c>
      <x:c r="O859" s="26"/>
    </x:row>
    <x:row r="860" spans="1:15">
      <x:c r="A860" s="57">
        <x:v>71</x:v>
      </x:c>
      <x:c r="C860" s="115">
        <x:v>8</x:v>
      </x:c>
      <x:c r="D860" s="209" t="s">
        <x:v>1618</x:v>
      </x:c>
      <x:c r="E860" s="209" t="s">
        <x:v>1617</x:v>
      </x:c>
      <x:c r="F860"/>
      <x:c r="G860" s="252"/>
      <x:c r="J860" s="57"/>
      <x:c r="K860" s="57"/>
      <x:c r="L860" s="57"/>
      <x:c r="M860" s="57"/>
      <x:c r="N860" s="56">
        <x:v>0</x:v>
      </x:c>
      <x:c r="O860" s="26"/>
    </x:row>
    <x:row r="861" spans="1:15">
      <x:c r="A861" s="57">
        <x:v>72</x:v>
      </x:c>
      <x:c r="C861" s="115">
        <x:v>8</x:v>
      </x:c>
      <x:c r="D861" s="209" t="s">
        <x:v>1619</x:v>
      </x:c>
      <x:c r="E861" s="209" t="s">
        <x:v>1617</x:v>
      </x:c>
      <x:c r="F861"/>
      <x:c r="G861" s="252"/>
      <x:c r="J861" s="57"/>
      <x:c r="K861" s="57"/>
      <x:c r="L861" s="57"/>
      <x:c r="M861" s="57"/>
      <x:c r="N861" s="56">
        <x:v>0</x:v>
      </x:c>
      <x:c r="O861" s="26"/>
    </x:row>
    <x:row r="862" spans="1:15">
      <x:c r="A862" s="57">
        <x:v>73</x:v>
      </x:c>
      <x:c r="C862" s="115">
        <x:v>8</x:v>
      </x:c>
      <x:c r="D862" s="209" t="s">
        <x:v>1620</x:v>
      </x:c>
      <x:c r="E862" s="209" t="s">
        <x:v>1617</x:v>
      </x:c>
      <x:c r="F862"/>
      <x:c r="G862" s="252"/>
      <x:c r="J862" s="57"/>
      <x:c r="K862" s="57"/>
      <x:c r="L862" s="57"/>
      <x:c r="M862" s="57"/>
      <x:c r="N862" s="56">
        <x:v>0</x:v>
      </x:c>
      <x:c r="O862" s="26"/>
    </x:row>
    <x:row r="863" spans="1:15">
      <x:c r="A863" s="57">
        <x:v>74</x:v>
      </x:c>
      <x:c r="C863" s="115">
        <x:v>8</x:v>
      </x:c>
      <x:c r="D863" s="209" t="s">
        <x:v>1621</x:v>
      </x:c>
      <x:c r="E863" s="209" t="s">
        <x:v>1617</x:v>
      </x:c>
      <x:c r="F863"/>
      <x:c r="G863" s="252"/>
      <x:c r="J863" s="57"/>
      <x:c r="K863" s="57"/>
      <x:c r="L863" s="57"/>
      <x:c r="M863" s="57"/>
      <x:c r="N863" s="56">
        <x:v>0</x:v>
      </x:c>
      <x:c r="O863" s="26"/>
    </x:row>
    <x:row r="864" spans="1:15">
      <x:c r="A864" s="57">
        <x:v>75</x:v>
      </x:c>
      <x:c r="C864" s="115">
        <x:v>8</x:v>
      </x:c>
      <x:c r="D864" s="209" t="s">
        <x:v>1409</x:v>
      </x:c>
      <x:c r="E864" s="209" t="s">
        <x:v>1420</x:v>
      </x:c>
      <x:c r="F864"/>
      <x:c r="G864" s="252"/>
      <x:c r="J864" s="57"/>
      <x:c r="K864" s="57"/>
      <x:c r="L864" s="57"/>
      <x:c r="M864" s="57"/>
      <x:c r="N864" s="56">
        <x:v>0</x:v>
      </x:c>
      <x:c r="O864" s="26"/>
    </x:row>
    <x:row r="865" spans="1:15">
      <x:c r="A865" s="57">
        <x:v>76</x:v>
      </x:c>
      <x:c r="C865" s="115">
        <x:v>8</x:v>
      </x:c>
      <x:c r="D865" s="209" t="s">
        <x:v>1428</x:v>
      </x:c>
      <x:c r="E865" s="209" t="s">
        <x:v>1420</x:v>
      </x:c>
      <x:c r="F865"/>
      <x:c r="G865" s="252"/>
      <x:c r="J865" s="57"/>
      <x:c r="K865" s="57"/>
      <x:c r="L865" s="57"/>
      <x:c r="M865" s="57"/>
      <x:c r="N865" s="56">
        <x:v>0</x:v>
      </x:c>
      <x:c r="O865" s="26"/>
    </x:row>
    <x:row r="866" spans="1:15">
      <x:c r="A866" s="57">
        <x:v>77</x:v>
      </x:c>
      <x:c r="C866" s="115">
        <x:v>8</x:v>
      </x:c>
      <x:c r="D866" s="209" t="s">
        <x:v>1622</x:v>
      </x:c>
      <x:c r="E866" s="209" t="s">
        <x:v>1617</x:v>
      </x:c>
      <x:c r="F866"/>
      <x:c r="G866" s="252"/>
      <x:c r="J866" s="57"/>
      <x:c r="K866" s="57"/>
      <x:c r="L866" s="57"/>
      <x:c r="M866" s="57"/>
      <x:c r="N866" s="56">
        <x:v>0</x:v>
      </x:c>
      <x:c r="O866" s="26"/>
    </x:row>
    <x:row r="867" spans="1:15">
      <x:c r="A867" s="57">
        <x:v>78</x:v>
      </x:c>
      <x:c r="C867" s="115">
        <x:v>8</x:v>
      </x:c>
      <x:c r="D867" s="209" t="s">
        <x:v>1410</x:v>
      </x:c>
      <x:c r="E867" s="209" t="s">
        <x:v>1420</x:v>
      </x:c>
      <x:c r="F867"/>
      <x:c r="G867" s="252"/>
      <x:c r="J867" s="57"/>
      <x:c r="K867" s="57"/>
      <x:c r="L867" s="57"/>
      <x:c r="M867" s="57"/>
      <x:c r="N867" s="56">
        <x:v>0</x:v>
      </x:c>
      <x:c r="O867" s="26"/>
    </x:row>
    <x:row r="868" spans="1:15">
      <x:c r="A868" s="57">
        <x:v>79</x:v>
      </x:c>
      <x:c r="C868" s="115">
        <x:v>8</x:v>
      </x:c>
      <x:c r="D868" s="209" t="s">
        <x:v>1427</x:v>
      </x:c>
      <x:c r="E868" s="209" t="s">
        <x:v>1420</x:v>
      </x:c>
      <x:c r="F868"/>
      <x:c r="G868" s="252"/>
      <x:c r="J868" s="57"/>
      <x:c r="K868" s="57"/>
      <x:c r="L868" s="57"/>
      <x:c r="M868" s="57"/>
      <x:c r="N868" s="56">
        <x:v>0</x:v>
      </x:c>
      <x:c r="O868" s="26"/>
    </x:row>
    <x:row r="869" spans="1:15">
      <x:c r="A869" s="57">
        <x:v>80</x:v>
      </x:c>
      <x:c r="C869" s="115">
        <x:v>8</x:v>
      </x:c>
      <x:c r="D869" s="209" t="s">
        <x:v>1640</x:v>
      </x:c>
      <x:c r="E869" s="209" t="s">
        <x:v>286</x:v>
      </x:c>
      <x:c r="F869"/>
      <x:c r="G869" s="252"/>
      <x:c r="J869" s="57"/>
      <x:c r="K869" s="57"/>
      <x:c r="L869" s="57"/>
      <x:c r="M869" s="57"/>
      <x:c r="N869" s="56">
        <x:v>0</x:v>
      </x:c>
      <x:c r="O869" s="26"/>
    </x:row>
    <x:row r="870" spans="1:15">
      <x:c r="A870" s="57">
        <x:v>81</x:v>
      </x:c>
      <x:c r="C870" s="115">
        <x:v>8</x:v>
      </x:c>
      <x:c r="D870" s="209" t="s">
        <x:v>1411</x:v>
      </x:c>
      <x:c r="E870" s="209" t="s">
        <x:v>1420</x:v>
      </x:c>
      <x:c r="F870"/>
      <x:c r="G870" s="252"/>
      <x:c r="J870" s="57"/>
      <x:c r="K870" s="57"/>
      <x:c r="L870" s="57"/>
      <x:c r="M870" s="57"/>
      <x:c r="N870" s="56">
        <x:v>0</x:v>
      </x:c>
      <x:c r="O870" s="26"/>
    </x:row>
    <x:row r="871" spans="1:15">
      <x:c r="A871" s="57">
        <x:v>82</x:v>
      </x:c>
      <x:c r="C871" s="115">
        <x:v>8</x:v>
      </x:c>
      <x:c r="D871" s="209" t="s">
        <x:v>1426</x:v>
      </x:c>
      <x:c r="E871" s="209" t="s">
        <x:v>1420</x:v>
      </x:c>
      <x:c r="F871"/>
      <x:c r="G871" s="252">
        <x:v>40</x:v>
      </x:c>
      <x:c r="J871" s="57"/>
      <x:c r="K871" s="57"/>
      <x:c r="L871" s="57"/>
      <x:c r="M871" s="57"/>
      <x:c r="N871" s="56">
        <x:v>40</x:v>
      </x:c>
      <x:c r="O871" s="26"/>
    </x:row>
    <x:row r="872" spans="1:15">
      <x:c r="A872" s="57">
        <x:v>83</x:v>
      </x:c>
      <x:c r="C872" s="115">
        <x:v>8</x:v>
      </x:c>
      <x:c r="D872" s="209" t="s">
        <x:v>1641</x:v>
      </x:c>
      <x:c r="E872" s="209" t="s">
        <x:v>286</x:v>
      </x:c>
      <x:c r="F872"/>
      <x:c r="G872" s="252"/>
      <x:c r="J872" s="57"/>
      <x:c r="K872" s="57"/>
      <x:c r="L872" s="57"/>
      <x:c r="M872" s="57"/>
      <x:c r="N872" s="56">
        <x:v>0</x:v>
      </x:c>
      <x:c r="O872" s="26"/>
    </x:row>
    <x:row r="873" spans="1:15">
      <x:c r="A873" s="57">
        <x:v>84</x:v>
      </x:c>
      <x:c r="C873" s="115">
        <x:v>8</x:v>
      </x:c>
      <x:c r="D873" s="209" t="s">
        <x:v>1637</x:v>
      </x:c>
      <x:c r="E873" s="209" t="s">
        <x:v>286</x:v>
      </x:c>
      <x:c r="F873"/>
      <x:c r="G873" s="252">
        <x:v>0</x:v>
      </x:c>
      <x:c r="J873" s="57"/>
      <x:c r="K873" s="57"/>
      <x:c r="L873" s="57"/>
      <x:c r="M873" s="57"/>
      <x:c r="N873" s="56">
        <x:v>0</x:v>
      </x:c>
      <x:c r="O873" s="26"/>
    </x:row>
    <x:row r="874" spans="1:15">
      <x:c r="A874" s="57">
        <x:v>85</x:v>
      </x:c>
      <x:c r="C874" s="115">
        <x:v>8</x:v>
      </x:c>
      <x:c r="D874" s="209" t="s">
        <x:v>1638</x:v>
      </x:c>
      <x:c r="E874" s="209" t="s">
        <x:v>286</x:v>
      </x:c>
      <x:c r="F874"/>
      <x:c r="G874" s="252"/>
      <x:c r="J874" s="57"/>
      <x:c r="K874" s="57"/>
      <x:c r="L874" s="57"/>
      <x:c r="M874" s="57"/>
      <x:c r="N874" s="56">
        <x:v>0</x:v>
      </x:c>
      <x:c r="O874" s="26"/>
    </x:row>
    <x:row r="875" spans="1:15">
      <x:c r="A875" s="57">
        <x:v>86</x:v>
      </x:c>
      <x:c r="C875" s="115">
        <x:v>8</x:v>
      </x:c>
      <x:c r="D875" s="209" t="s">
        <x:v>1639</x:v>
      </x:c>
      <x:c r="E875" s="209" t="s">
        <x:v>286</x:v>
      </x:c>
      <x:c r="F875"/>
      <x:c r="G875" s="252"/>
      <x:c r="J875" s="57"/>
      <x:c r="K875" s="57"/>
      <x:c r="L875" s="57"/>
      <x:c r="M875" s="57"/>
      <x:c r="N875" s="56">
        <x:v>0</x:v>
      </x:c>
      <x:c r="O875" s="26"/>
    </x:row>
    <x:row r="876" spans="1:15">
      <x:c r="A876" s="57">
        <x:v>87</x:v>
      </x:c>
      <x:c r="C876" s="115">
        <x:v>8</x:v>
      </x:c>
      <x:c r="D876" s="209" t="s">
        <x:v>1405</x:v>
      </x:c>
      <x:c r="E876" s="209" t="s">
        <x:v>1420</x:v>
      </x:c>
      <x:c r="F876"/>
      <x:c r="G876" s="252"/>
      <x:c r="J876" s="57"/>
      <x:c r="K876" s="57"/>
      <x:c r="L876" s="57"/>
      <x:c r="M876" s="57"/>
      <x:c r="N876" s="56">
        <x:v>0</x:v>
      </x:c>
      <x:c r="O876" s="26"/>
    </x:row>
    <x:row r="877" spans="1:15">
      <x:c r="A877" s="57">
        <x:v>88</x:v>
      </x:c>
      <x:c r="C877" s="115">
        <x:v>8</x:v>
      </x:c>
      <x:c r="D877" s="209" t="s">
        <x:v>1429</x:v>
      </x:c>
      <x:c r="E877" s="209" t="s">
        <x:v>1420</x:v>
      </x:c>
      <x:c r="F877"/>
      <x:c r="G877" s="252"/>
      <x:c r="J877" s="57"/>
      <x:c r="K877" s="57"/>
      <x:c r="L877" s="57"/>
      <x:c r="M877" s="57"/>
      <x:c r="N877" s="56">
        <x:v>0</x:v>
      </x:c>
      <x:c r="O877" s="26"/>
    </x:row>
    <x:row r="878" spans="1:15">
      <x:c r="A878" s="57">
        <x:v>89</x:v>
      </x:c>
      <x:c r="C878" s="115">
        <x:v>8</x:v>
      </x:c>
      <x:c r="D878" s="209" t="s">
        <x:v>1406</x:v>
      </x:c>
      <x:c r="E878" s="209" t="s">
        <x:v>1420</x:v>
      </x:c>
      <x:c r="F878"/>
      <x:c r="G878" s="252"/>
      <x:c r="J878" s="57"/>
      <x:c r="K878" s="57"/>
      <x:c r="L878" s="57"/>
      <x:c r="M878" s="57"/>
      <x:c r="N878" s="56">
        <x:v>0</x:v>
      </x:c>
      <x:c r="O878" s="26"/>
    </x:row>
    <x:row r="879" spans="1:15">
      <x:c r="A879" s="57">
        <x:v>90</x:v>
      </x:c>
      <x:c r="C879" s="115">
        <x:v>8</x:v>
      </x:c>
      <x:c r="D879" s="209" t="s">
        <x:v>1423</x:v>
      </x:c>
      <x:c r="E879" s="209" t="s">
        <x:v>1420</x:v>
      </x:c>
      <x:c r="F879"/>
      <x:c r="G879" s="252"/>
      <x:c r="J879" s="57"/>
      <x:c r="K879" s="57"/>
      <x:c r="L879" s="57"/>
      <x:c r="M879" s="57"/>
      <x:c r="N879" s="56">
        <x:v>0</x:v>
      </x:c>
      <x:c r="O879" s="26"/>
    </x:row>
    <x:row r="880" spans="1:15">
      <x:c r="A880" s="57">
        <x:v>91</x:v>
      </x:c>
      <x:c r="C880" s="115">
        <x:v>8</x:v>
      </x:c>
      <x:c r="D880" s="209" t="s">
        <x:v>1564</x:v>
      </x:c>
      <x:c r="E880" s="209" t="s">
        <x:v>1435</x:v>
      </x:c>
      <x:c r="F880"/>
      <x:c r="G880" s="252"/>
      <x:c r="J880" s="57"/>
      <x:c r="K880" s="57"/>
      <x:c r="L880" s="57"/>
      <x:c r="M880" s="57"/>
      <x:c r="N880" s="56">
        <x:v>0</x:v>
      </x:c>
      <x:c r="O880" s="26"/>
    </x:row>
    <x:row r="881" spans="1:15">
      <x:c r="A881" s="57">
        <x:v>92</x:v>
      </x:c>
      <x:c r="C881" s="115">
        <x:v>8</x:v>
      </x:c>
      <x:c r="D881" s="209" t="s">
        <x:v>1407</x:v>
      </x:c>
      <x:c r="E881" s="209" t="s">
        <x:v>1420</x:v>
      </x:c>
      <x:c r="F881"/>
      <x:c r="G881" s="252"/>
      <x:c r="J881" s="57"/>
      <x:c r="K881" s="57"/>
      <x:c r="L881" s="57"/>
      <x:c r="M881" s="57"/>
      <x:c r="N881" s="56">
        <x:v>0</x:v>
      </x:c>
      <x:c r="O881" s="26"/>
    </x:row>
    <x:row r="882" spans="1:15">
      <x:c r="A882" s="57">
        <x:v>93</x:v>
      </x:c>
      <x:c r="C882" s="115">
        <x:v>8</x:v>
      </x:c>
      <x:c r="D882" s="209" t="s">
        <x:v>1424</x:v>
      </x:c>
      <x:c r="E882" s="209" t="s">
        <x:v>1420</x:v>
      </x:c>
      <x:c r="F882"/>
      <x:c r="G882" s="252"/>
      <x:c r="J882" s="57"/>
      <x:c r="K882" s="57"/>
      <x:c r="L882" s="57"/>
      <x:c r="M882" s="57"/>
      <x:c r="N882" s="56">
        <x:v>0</x:v>
      </x:c>
      <x:c r="O882" s="26"/>
    </x:row>
    <x:row r="883" spans="1:15">
      <x:c r="A883" s="57">
        <x:v>94</x:v>
      </x:c>
      <x:c r="C883" s="115">
        <x:v>8</x:v>
      </x:c>
      <x:c r="D883" s="209" t="s">
        <x:v>1565</x:v>
      </x:c>
      <x:c r="E883" s="209" t="s">
        <x:v>1435</x:v>
      </x:c>
      <x:c r="F883"/>
      <x:c r="G883" s="252"/>
      <x:c r="J883" s="57"/>
      <x:c r="K883" s="57"/>
      <x:c r="L883" s="57"/>
      <x:c r="M883" s="57"/>
      <x:c r="N883" s="56">
        <x:v>0</x:v>
      </x:c>
      <x:c r="O883" s="26"/>
    </x:row>
    <x:row r="884" spans="1:15">
      <x:c r="A884" s="57">
        <x:v>95</x:v>
      </x:c>
      <x:c r="C884" s="115">
        <x:v>8</x:v>
      </x:c>
      <x:c r="D884" s="209" t="s">
        <x:v>1408</x:v>
      </x:c>
      <x:c r="E884" s="209" t="s">
        <x:v>1420</x:v>
      </x:c>
      <x:c r="F884"/>
      <x:c r="G884" s="252"/>
      <x:c r="J884" s="57"/>
      <x:c r="K884" s="57"/>
      <x:c r="L884" s="57"/>
      <x:c r="M884" s="57"/>
      <x:c r="N884" s="56">
        <x:v>0</x:v>
      </x:c>
      <x:c r="O884" s="26"/>
    </x:row>
    <x:row r="885" spans="1:15">
      <x:c r="A885" s="57">
        <x:v>96</x:v>
      </x:c>
      <x:c r="C885" s="115">
        <x:v>8</x:v>
      </x:c>
      <x:c r="D885" s="209" t="s">
        <x:v>1430</x:v>
      </x:c>
      <x:c r="E885" s="209" t="s">
        <x:v>1420</x:v>
      </x:c>
      <x:c r="F885"/>
      <x:c r="G885" s="252"/>
      <x:c r="J885" s="57"/>
      <x:c r="K885" s="57"/>
      <x:c r="L885" s="57"/>
      <x:c r="M885" s="57"/>
      <x:c r="N885" s="56">
        <x:v>0</x:v>
      </x:c>
      <x:c r="O885" s="26"/>
    </x:row>
    <x:row r="886" spans="1:15">
      <x:c r="A886" s="57">
        <x:v>97</x:v>
      </x:c>
      <x:c r="C886" s="115">
        <x:v>8</x:v>
      </x:c>
      <x:c r="D886" s="209" t="s">
        <x:v>1623</x:v>
      </x:c>
      <x:c r="E886" s="209" t="s">
        <x:v>1624</x:v>
      </x:c>
      <x:c r="F886"/>
      <x:c r="G886" s="252"/>
      <x:c r="J886" s="57"/>
      <x:c r="K886" s="57"/>
      <x:c r="L886" s="57"/>
      <x:c r="M886" s="57"/>
      <x:c r="N886" s="56">
        <x:v>0</x:v>
      </x:c>
      <x:c r="O886" s="26"/>
    </x:row>
    <x:row r="887" spans="1:15">
      <x:c r="A887" s="57">
        <x:v>98</x:v>
      </x:c>
      <x:c r="C887" s="115">
        <x:v>8</x:v>
      </x:c>
      <x:c r="D887" s="209" t="s">
        <x:v>1404</x:v>
      </x:c>
      <x:c r="E887" s="209" t="s">
        <x:v>1624</x:v>
      </x:c>
      <x:c r="F887"/>
      <x:c r="G887" s="252"/>
      <x:c r="J887" s="57"/>
      <x:c r="K887" s="57"/>
      <x:c r="L887" s="57">
        <x:v>27</x:v>
      </x:c>
      <x:c r="M887" s="57"/>
      <x:c r="N887" s="56">
        <x:v>27</x:v>
      </x:c>
      <x:c r="O887" s="26" t="s">
        <x:v>1646</x:v>
      </x:c>
    </x:row>
    <x:row r="888" spans="1:15">
      <x:c r="A888" s="57">
        <x:v>99</x:v>
      </x:c>
      <x:c r="C888" s="115">
        <x:v>8</x:v>
      </x:c>
      <x:c r="D888" s="209" t="s">
        <x:v>1439</x:v>
      </x:c>
      <x:c r="E888" s="209" t="s">
        <x:v>53</x:v>
      </x:c>
      <x:c r="F888"/>
      <x:c r="G888" s="252">
        <x:v>8</x:v>
      </x:c>
      <x:c r="J888" s="57"/>
      <x:c r="K888" s="57"/>
      <x:c r="L888" s="57"/>
      <x:c r="M888" s="57"/>
      <x:c r="N888" s="56">
        <x:v>8</x:v>
      </x:c>
      <x:c r="O888" s="26"/>
    </x:row>
    <x:row r="889" spans="1:15">
      <x:c r="A889" s="57">
        <x:v>100</x:v>
      </x:c>
      <x:c r="C889" s="115">
        <x:v>8</x:v>
      </x:c>
      <x:c r="D889" s="209" t="s">
        <x:v>1631</x:v>
      </x:c>
      <x:c r="E889" s="209" t="s">
        <x:v>1440</x:v>
      </x:c>
      <x:c r="F889"/>
      <x:c r="G889" s="252"/>
      <x:c r="J889" s="57"/>
      <x:c r="K889" s="57"/>
      <x:c r="L889" s="57"/>
      <x:c r="M889" s="57"/>
      <x:c r="N889" s="56">
        <x:v>0</x:v>
      </x:c>
      <x:c r="O889" s="26"/>
    </x:row>
    <x:row r="890" spans="1:15">
      <x:c r="A890" s="57">
        <x:v>101</x:v>
      </x:c>
      <x:c r="C890" s="115">
        <x:v>8</x:v>
      </x:c>
      <x:c r="D890" s="209" t="s">
        <x:v>85</x:v>
      </x:c>
      <x:c r="E890" s="209" t="s">
        <x:v>87</x:v>
      </x:c>
      <x:c r="F890"/>
      <x:c r="G890" s="252">
        <x:v>4500</x:v>
      </x:c>
      <x:c r="J890" s="57"/>
      <x:c r="K890" s="57"/>
      <x:c r="L890" s="57"/>
      <x:c r="M890" s="57"/>
      <x:c r="N890" s="56">
        <x:v>4500</x:v>
      </x:c>
      <x:c r="O890" s="26"/>
    </x:row>
    <x:row r="891" spans="1:15">
      <x:c r="A891" s="57">
        <x:v>102</x:v>
      </x:c>
      <x:c r="C891" s="115">
        <x:v>8</x:v>
      </x:c>
      <x:c r="D891" s="209" t="s">
        <x:v>88</x:v>
      </x:c>
      <x:c r="E891" s="209" t="s">
        <x:v>89</x:v>
      </x:c>
      <x:c r="F891"/>
      <x:c r="G891" s="252">
        <x:v>5000</x:v>
      </x:c>
      <x:c r="J891" s="57"/>
      <x:c r="K891" s="57"/>
      <x:c r="L891" s="57"/>
      <x:c r="M891" s="57"/>
      <x:c r="N891" s="56">
        <x:v>5000</x:v>
      </x:c>
      <x:c r="O891" s="26"/>
    </x:row>
    <x:row r="892" spans="1:15">
      <x:c r="A892" s="57">
        <x:v>103</x:v>
      </x:c>
      <x:c r="C892" s="115">
        <x:v>8</x:v>
      </x:c>
      <x:c r="D892" s="209" t="s">
        <x:v>90</x:v>
      </x:c>
      <x:c r="E892" s="209" t="s">
        <x:v>91</x:v>
      </x:c>
      <x:c r="F892"/>
      <x:c r="G892" s="252">
        <x:v>9000</x:v>
      </x:c>
      <x:c r="J892" s="57"/>
      <x:c r="K892" s="57"/>
      <x:c r="L892" s="57"/>
      <x:c r="M892" s="57"/>
      <x:c r="N892" s="56">
        <x:v>9000</x:v>
      </x:c>
      <x:c r="O892" s="26"/>
    </x:row>
    <x:row r="893" spans="1:15">
      <x:c r="A893" s="57">
        <x:v>104</x:v>
      </x:c>
      <x:c r="C893" s="115">
        <x:v>8</x:v>
      </x:c>
      <x:c r="D893" s="209" t="s">
        <x:v>1386</x:v>
      </x:c>
      <x:c r="E893" s="209" t="s">
        <x:v>1400</x:v>
      </x:c>
      <x:c r="F893"/>
      <x:c r="G893" s="252"/>
      <x:c r="J893" s="57"/>
      <x:c r="K893" s="57"/>
      <x:c r="L893" s="57"/>
      <x:c r="M893" s="57"/>
      <x:c r="N893" s="56">
        <x:v>0</x:v>
      </x:c>
      <x:c r="O893" s="26"/>
    </x:row>
    <x:row r="894" spans="1:15">
      <x:c r="A894" s="57">
        <x:v>105</x:v>
      </x:c>
      <x:c r="C894" s="115">
        <x:v>8</x:v>
      </x:c>
      <x:c r="D894" s="91">
        <x:v>15327260</x:v>
      </x:c>
      <x:c r="E894" s="209" t="s">
        <x:v>1513</x:v>
      </x:c>
      <x:c r="F894"/>
      <x:c r="G894" s="252"/>
      <x:c r="J894" s="57"/>
      <x:c r="K894" s="57"/>
      <x:c r="L894" s="57"/>
      <x:c r="M894" s="57"/>
      <x:c r="N894" s="56">
        <x:v>0</x:v>
      </x:c>
      <x:c r="O894" s="26"/>
    </x:row>
    <x:row r="895" spans="1:15">
      <x:c r="A895" s="57">
        <x:v>106</x:v>
      </x:c>
      <x:c r="C895" s="115">
        <x:v>8</x:v>
      </x:c>
      <x:c r="D895" s="209" t="s">
        <x:v>1472</x:v>
      </x:c>
      <x:c r="E895" s="209" t="s">
        <x:v>1472</x:v>
      </x:c>
      <x:c r="F895"/>
      <x:c r="G895" s="252">
        <x:v>0</x:v>
      </x:c>
      <x:c r="J895" s="57"/>
      <x:c r="K895" s="57"/>
      <x:c r="L895" s="57"/>
      <x:c r="M895" s="57"/>
      <x:c r="N895" s="56">
        <x:v>0</x:v>
      </x:c>
      <x:c r="O895" s="26"/>
    </x:row>
    <x:row r="896" spans="1:15">
      <x:c r="A896" s="57">
        <x:v>107</x:v>
      </x:c>
      <x:c r="C896" s="115">
        <x:v>8</x:v>
      </x:c>
      <x:c r="D896" s="209" t="s">
        <x:v>1519</x:v>
      </x:c>
      <x:c r="E896" s="209" t="s">
        <x:v>1520</x:v>
      </x:c>
      <x:c r="F896"/>
      <x:c r="G896" s="252"/>
      <x:c r="J896" s="57"/>
      <x:c r="K896" s="57"/>
      <x:c r="L896" s="57"/>
      <x:c r="M896" s="57"/>
      <x:c r="N896" s="56">
        <x:v>0</x:v>
      </x:c>
      <x:c r="O896" s="26"/>
    </x:row>
    <x:row r="897" spans="1:15">
      <x:c r="A897" s="57">
        <x:v>108</x:v>
      </x:c>
      <x:c r="C897" s="115">
        <x:v>8</x:v>
      </x:c>
      <x:c r="D897" s="209" t="s">
        <x:v>1516</x:v>
      </x:c>
      <x:c r="E897" s="209" t="s">
        <x:v>1517</x:v>
      </x:c>
      <x:c r="F897"/>
      <x:c r="G897" s="252"/>
      <x:c r="J897" s="57"/>
      <x:c r="K897" s="57"/>
      <x:c r="L897" s="57"/>
      <x:c r="M897" s="57"/>
      <x:c r="N897" s="56">
        <x:v>0</x:v>
      </x:c>
      <x:c r="O897" s="26"/>
    </x:row>
    <x:row r="898" spans="1:15">
      <x:c r="A898" s="57">
        <x:v>109</x:v>
      </x:c>
      <x:c r="C898" s="115">
        <x:v>8</x:v>
      </x:c>
      <x:c r="D898" s="209" t="s">
        <x:v>1473</x:v>
      </x:c>
      <x:c r="E898" s="209" t="s">
        <x:v>1474</x:v>
      </x:c>
      <x:c r="F898"/>
      <x:c r="G898" s="252">
        <x:v>0</x:v>
      </x:c>
      <x:c r="J898" s="57"/>
      <x:c r="K898" s="57"/>
      <x:c r="L898" s="57"/>
      <x:c r="M898" s="57"/>
      <x:c r="N898" s="56">
        <x:v>0</x:v>
      </x:c>
      <x:c r="O898" s="26"/>
    </x:row>
    <x:row r="899" spans="1:15">
      <x:c r="A899" s="57">
        <x:v>110</x:v>
      </x:c>
      <x:c r="C899" s="115">
        <x:v>8</x:v>
      </x:c>
      <x:c r="D899" s="209" t="s">
        <x:v>1475</x:v>
      </x:c>
      <x:c r="E899" s="209" t="s">
        <x:v>1476</x:v>
      </x:c>
      <x:c r="F899"/>
      <x:c r="G899" s="252">
        <x:v>0</x:v>
      </x:c>
      <x:c r="J899" s="57"/>
      <x:c r="K899" s="57"/>
      <x:c r="L899" s="57"/>
      <x:c r="M899" s="57"/>
      <x:c r="N899" s="56">
        <x:v>0</x:v>
      </x:c>
      <x:c r="O899" s="26"/>
    </x:row>
    <x:row r="900" spans="1:15">
      <x:c r="A900" s="57">
        <x:v>111</x:v>
      </x:c>
      <x:c r="C900" s="115">
        <x:v>8</x:v>
      </x:c>
      <x:c r="D900" s="209" t="s">
        <x:v>1511</x:v>
      </x:c>
      <x:c r="E900" s="209" t="s">
        <x:v>1512</x:v>
      </x:c>
      <x:c r="F900"/>
      <x:c r="G900" s="252"/>
      <x:c r="J900" s="57"/>
      <x:c r="K900" s="57"/>
      <x:c r="L900" s="57"/>
      <x:c r="M900" s="57"/>
      <x:c r="N900" s="56">
        <x:v>0</x:v>
      </x:c>
      <x:c r="O900" s="26"/>
    </x:row>
    <x:row r="901" spans="1:15">
      <x:c r="A901" s="57">
        <x:v>112</x:v>
      </x:c>
      <x:c r="C901" s="115">
        <x:v>8</x:v>
      </x:c>
      <x:c r="D901" s="209" t="s">
        <x:v>1477</x:v>
      </x:c>
      <x:c r="E901" s="209" t="s">
        <x:v>1478</x:v>
      </x:c>
      <x:c r="F901"/>
      <x:c r="G901" s="252">
        <x:v>0</x:v>
      </x:c>
      <x:c r="J901" s="57"/>
      <x:c r="K901" s="57"/>
      <x:c r="L901" s="57"/>
      <x:c r="M901" s="57"/>
      <x:c r="N901" s="56">
        <x:v>0</x:v>
      </x:c>
      <x:c r="O901" s="26"/>
    </x:row>
    <x:row r="902" spans="1:15">
      <x:c r="A902" s="57">
        <x:v>113</x:v>
      </x:c>
      <x:c r="C902" s="115">
        <x:v>8</x:v>
      </x:c>
      <x:c r="D902" s="209" t="s">
        <x:v>1466</x:v>
      </x:c>
      <x:c r="E902" s="209" t="s">
        <x:v>449</x:v>
      </x:c>
      <x:c r="F902"/>
      <x:c r="G902" s="252">
        <x:v>0</x:v>
      </x:c>
      <x:c r="J902" s="57"/>
      <x:c r="K902" s="57"/>
      <x:c r="L902" s="57"/>
      <x:c r="M902" s="57"/>
      <x:c r="N902" s="56">
        <x:v>0</x:v>
      </x:c>
      <x:c r="O902" s="26"/>
    </x:row>
    <x:row r="903" spans="1:15">
      <x:c r="A903" s="57">
        <x:v>114</x:v>
      </x:c>
      <x:c r="C903" s="115">
        <x:v>8</x:v>
      </x:c>
      <x:c r="D903" s="209" t="s">
        <x:v>1479</x:v>
      </x:c>
      <x:c r="E903" s="209" t="s">
        <x:v>1480</x:v>
      </x:c>
      <x:c r="F903"/>
      <x:c r="G903" s="252">
        <x:v>0</x:v>
      </x:c>
      <x:c r="J903" s="57"/>
      <x:c r="K903" s="57"/>
      <x:c r="L903" s="57"/>
      <x:c r="M903" s="57"/>
      <x:c r="N903" s="56">
        <x:v>0</x:v>
      </x:c>
      <x:c r="O903" s="26"/>
    </x:row>
    <x:row r="904" spans="1:15">
      <x:c r="A904" s="57">
        <x:v>115</x:v>
      </x:c>
      <x:c r="C904" s="115">
        <x:v>8</x:v>
      </x:c>
      <x:c r="D904" s="209" t="s">
        <x:v>1458</x:v>
      </x:c>
      <x:c r="E904" s="209" t="s">
        <x:v>1459</x:v>
      </x:c>
      <x:c r="F904"/>
      <x:c r="G904" s="252">
        <x:v>0</x:v>
      </x:c>
      <x:c r="J904" s="57"/>
      <x:c r="K904" s="57"/>
      <x:c r="L904" s="57"/>
      <x:c r="M904" s="57"/>
      <x:c r="N904" s="56">
        <x:v>0</x:v>
      </x:c>
      <x:c r="O904" s="26"/>
    </x:row>
    <x:row r="905" spans="1:15">
      <x:c r="A905" s="57">
        <x:v>116</x:v>
      </x:c>
      <x:c r="C905" s="115">
        <x:v>8</x:v>
      </x:c>
      <x:c r="D905" s="209" t="s">
        <x:v>1481</x:v>
      </x:c>
      <x:c r="E905" s="209" t="s">
        <x:v>1481</x:v>
      </x:c>
      <x:c r="F905"/>
      <x:c r="G905" s="252">
        <x:v>0</x:v>
      </x:c>
      <x:c r="J905" s="57"/>
      <x:c r="K905" s="57"/>
      <x:c r="L905" s="57"/>
      <x:c r="M905" s="57"/>
      <x:c r="N905" s="56">
        <x:v>0</x:v>
      </x:c>
      <x:c r="O905" s="26"/>
    </x:row>
    <x:row r="906" spans="1:15">
      <x:c r="A906" s="57">
        <x:v>117</x:v>
      </x:c>
      <x:c r="C906" s="115">
        <x:v>8</x:v>
      </x:c>
      <x:c r="D906" s="209" t="s">
        <x:v>1513</x:v>
      </x:c>
      <x:c r="E906" s="209" t="s">
        <x:v>1514</x:v>
      </x:c>
      <x:c r="F906"/>
      <x:c r="G906" s="252"/>
      <x:c r="J906" s="57"/>
      <x:c r="K906" s="57"/>
      <x:c r="L906" s="57"/>
      <x:c r="M906" s="57"/>
      <x:c r="N906" s="56">
        <x:v>0</x:v>
      </x:c>
      <x:c r="O906" s="26"/>
    </x:row>
    <x:row r="907" spans="1:15">
      <x:c r="A907" s="57">
        <x:v>118</x:v>
      </x:c>
      <x:c r="C907" s="115">
        <x:v>8</x:v>
      </x:c>
      <x:c r="D907" s="209" t="s">
        <x:v>1456</x:v>
      </x:c>
      <x:c r="E907" s="209" t="s">
        <x:v>1457</x:v>
      </x:c>
      <x:c r="F907"/>
      <x:c r="G907" s="252">
        <x:v>0</x:v>
      </x:c>
      <x:c r="J907" s="57"/>
      <x:c r="K907" s="57"/>
      <x:c r="L907" s="57"/>
      <x:c r="M907" s="57"/>
      <x:c r="N907" s="56">
        <x:v>0</x:v>
      </x:c>
      <x:c r="O907" s="26"/>
    </x:row>
    <x:row r="908" spans="1:15">
      <x:c r="A908" s="57">
        <x:v>119</x:v>
      </x:c>
      <x:c r="C908" s="115">
        <x:v>8</x:v>
      </x:c>
      <x:c r="D908" s="209" t="s">
        <x:v>1500</x:v>
      </x:c>
      <x:c r="E908" s="209" t="s">
        <x:v>1501</x:v>
      </x:c>
      <x:c r="F908"/>
      <x:c r="G908" s="252">
        <x:v>0</x:v>
      </x:c>
      <x:c r="J908" s="57"/>
      <x:c r="K908" s="57"/>
      <x:c r="L908" s="57"/>
      <x:c r="M908" s="57"/>
      <x:c r="N908" s="56">
        <x:v>0</x:v>
      </x:c>
      <x:c r="O908" s="26"/>
    </x:row>
    <x:row r="909" spans="1:15">
      <x:c r="A909" s="57">
        <x:v>120</x:v>
      </x:c>
      <x:c r="C909" s="115">
        <x:v>8</x:v>
      </x:c>
      <x:c r="D909" s="209" t="s">
        <x:v>1524</x:v>
      </x:c>
      <x:c r="E909" s="209" t="s">
        <x:v>1501</x:v>
      </x:c>
      <x:c r="F909"/>
      <x:c r="G909" s="252"/>
      <x:c r="J909" s="57"/>
      <x:c r="K909" s="57"/>
      <x:c r="L909" s="57"/>
      <x:c r="M909" s="57"/>
      <x:c r="N909" s="56">
        <x:v>0</x:v>
      </x:c>
      <x:c r="O909" s="26"/>
    </x:row>
    <x:row r="910" spans="1:15">
      <x:c r="A910" s="57">
        <x:v>121</x:v>
      </x:c>
      <x:c r="C910" s="115">
        <x:v>8</x:v>
      </x:c>
      <x:c r="D910" s="209" t="s">
        <x:v>1502</x:v>
      </x:c>
      <x:c r="E910" s="209" t="s">
        <x:v>1501</x:v>
      </x:c>
      <x:c r="F910"/>
      <x:c r="G910" s="252">
        <x:v>0</x:v>
      </x:c>
      <x:c r="J910" s="57"/>
      <x:c r="K910" s="57"/>
      <x:c r="L910" s="57"/>
      <x:c r="M910" s="57"/>
      <x:c r="N910" s="56">
        <x:v>0</x:v>
      </x:c>
      <x:c r="O910" s="26"/>
    </x:row>
    <x:row r="911" spans="1:15">
      <x:c r="A911" s="57">
        <x:v>122</x:v>
      </x:c>
      <x:c r="C911" s="115">
        <x:v>8</x:v>
      </x:c>
      <x:c r="D911" s="209" t="s">
        <x:v>1523</x:v>
      </x:c>
      <x:c r="E911" s="209" t="s">
        <x:v>1501</x:v>
      </x:c>
      <x:c r="F911"/>
      <x:c r="G911" s="252"/>
      <x:c r="J911" s="57"/>
      <x:c r="K911" s="57"/>
      <x:c r="L911" s="57"/>
      <x:c r="M911" s="57"/>
      <x:c r="N911" s="56">
        <x:v>0</x:v>
      </x:c>
      <x:c r="O911" s="26"/>
    </x:row>
    <x:row r="912" spans="1:15">
      <x:c r="A912" s="57">
        <x:v>123</x:v>
      </x:c>
      <x:c r="C912" s="115">
        <x:v>8</x:v>
      </x:c>
      <x:c r="D912" s="209" t="s">
        <x:v>1482</x:v>
      </x:c>
      <x:c r="E912" s="209" t="s">
        <x:v>1483</x:v>
      </x:c>
      <x:c r="F912"/>
      <x:c r="G912" s="252">
        <x:v>0</x:v>
      </x:c>
      <x:c r="J912" s="57"/>
      <x:c r="K912" s="57"/>
      <x:c r="L912" s="57"/>
      <x:c r="M912" s="57"/>
      <x:c r="N912" s="56">
        <x:v>0</x:v>
      </x:c>
      <x:c r="O912" s="26"/>
    </x:row>
    <x:row r="913" spans="1:15">
      <x:c r="A913" s="57">
        <x:v>124</x:v>
      </x:c>
      <x:c r="C913" s="115">
        <x:v>8</x:v>
      </x:c>
      <x:c r="D913" s="209" t="s">
        <x:v>1467</x:v>
      </x:c>
      <x:c r="E913" s="209" t="s">
        <x:v>1468</x:v>
      </x:c>
      <x:c r="F913"/>
      <x:c r="G913" s="252">
        <x:v>0</x:v>
      </x:c>
      <x:c r="J913" s="57"/>
      <x:c r="K913" s="57"/>
      <x:c r="L913" s="57"/>
      <x:c r="M913" s="57"/>
      <x:c r="N913" s="56">
        <x:v>0</x:v>
      </x:c>
      <x:c r="O913" s="26"/>
    </x:row>
    <x:row r="914" spans="1:15">
      <x:c r="A914" s="57">
        <x:v>125</x:v>
      </x:c>
      <x:c r="C914" s="115">
        <x:v>8</x:v>
      </x:c>
      <x:c r="D914" s="209" t="s">
        <x:v>1484</x:v>
      </x:c>
      <x:c r="E914" s="209" t="s">
        <x:v>1468</x:v>
      </x:c>
      <x:c r="F914"/>
      <x:c r="G914" s="252">
        <x:v>0</x:v>
      </x:c>
      <x:c r="J914" s="57"/>
      <x:c r="K914" s="57"/>
      <x:c r="L914" s="57"/>
      <x:c r="M914" s="57"/>
      <x:c r="N914" s="56">
        <x:v>0</x:v>
      </x:c>
      <x:c r="O914" s="26"/>
    </x:row>
    <x:row r="915" spans="1:15">
      <x:c r="A915" s="57">
        <x:v>126</x:v>
      </x:c>
      <x:c r="C915" s="115">
        <x:v>8</x:v>
      </x:c>
      <x:c r="D915" s="209" t="s">
        <x:v>1485</x:v>
      </x:c>
      <x:c r="E915" s="209" t="s">
        <x:v>1468</x:v>
      </x:c>
      <x:c r="F915"/>
      <x:c r="G915" s="252">
        <x:v>0</x:v>
      </x:c>
      <x:c r="J915" s="57"/>
      <x:c r="K915" s="57"/>
      <x:c r="L915" s="57"/>
      <x:c r="M915" s="57"/>
      <x:c r="N915" s="56">
        <x:v>0</x:v>
      </x:c>
      <x:c r="O915" s="26"/>
    </x:row>
    <x:row r="916" spans="1:15">
      <x:c r="A916" s="57">
        <x:v>127</x:v>
      </x:c>
      <x:c r="C916" s="115">
        <x:v>8</x:v>
      </x:c>
      <x:c r="D916" s="209" t="s">
        <x:v>1486</x:v>
      </x:c>
      <x:c r="E916" s="209" t="s">
        <x:v>1487</x:v>
      </x:c>
      <x:c r="F916"/>
      <x:c r="G916" s="252">
        <x:v>0</x:v>
      </x:c>
      <x:c r="J916" s="57"/>
      <x:c r="K916" s="57"/>
      <x:c r="L916" s="57"/>
      <x:c r="M916" s="57"/>
      <x:c r="N916" s="56">
        <x:v>0</x:v>
      </x:c>
      <x:c r="O916" s="26"/>
    </x:row>
    <x:row r="917" spans="1:15">
      <x:c r="A917" s="57">
        <x:v>128</x:v>
      </x:c>
      <x:c r="C917" s="115">
        <x:v>8</x:v>
      </x:c>
      <x:c r="D917" s="209" t="s">
        <x:v>1488</x:v>
      </x:c>
      <x:c r="E917" s="209" t="s">
        <x:v>1468</x:v>
      </x:c>
      <x:c r="F917"/>
      <x:c r="G917" s="252">
        <x:v>0</x:v>
      </x:c>
      <x:c r="J917" s="57"/>
      <x:c r="K917" s="57"/>
      <x:c r="L917" s="57"/>
      <x:c r="M917" s="57"/>
      <x:c r="N917" s="56">
        <x:v>0</x:v>
      </x:c>
      <x:c r="O917" s="26"/>
    </x:row>
    <x:row r="918" spans="1:15">
      <x:c r="A918" s="57">
        <x:v>129</x:v>
      </x:c>
      <x:c r="C918" s="115">
        <x:v>8</x:v>
      </x:c>
      <x:c r="D918" s="209" t="s">
        <x:v>1489</x:v>
      </x:c>
      <x:c r="E918" s="209" t="s">
        <x:v>1468</x:v>
      </x:c>
      <x:c r="F918"/>
      <x:c r="G918" s="252">
        <x:v>0</x:v>
      </x:c>
      <x:c r="J918" s="57"/>
      <x:c r="K918" s="57"/>
      <x:c r="L918" s="57"/>
      <x:c r="M918" s="57"/>
      <x:c r="N918" s="56">
        <x:v>0</x:v>
      </x:c>
      <x:c r="O918" s="26"/>
    </x:row>
    <x:row r="919" spans="1:15">
      <x:c r="A919" s="57">
        <x:v>130</x:v>
      </x:c>
      <x:c r="C919" s="115">
        <x:v>8</x:v>
      </x:c>
      <x:c r="D919" s="209" t="s">
        <x:v>1490</x:v>
      </x:c>
      <x:c r="E919" s="209" t="s">
        <x:v>1491</x:v>
      </x:c>
      <x:c r="F919"/>
      <x:c r="G919" s="252">
        <x:v>0</x:v>
      </x:c>
      <x:c r="J919" s="57"/>
      <x:c r="K919" s="57"/>
      <x:c r="L919" s="57"/>
      <x:c r="M919" s="57"/>
      <x:c r="N919" s="56">
        <x:v>0</x:v>
      </x:c>
      <x:c r="O919" s="26"/>
    </x:row>
    <x:row r="920" spans="1:15">
      <x:c r="A920" s="57">
        <x:v>131</x:v>
      </x:c>
      <x:c r="C920" s="115">
        <x:v>8</x:v>
      </x:c>
      <x:c r="D920" s="209" t="s">
        <x:v>1492</x:v>
      </x:c>
      <x:c r="E920" s="209" t="s">
        <x:v>1468</x:v>
      </x:c>
      <x:c r="F920"/>
      <x:c r="G920" s="252">
        <x:v>0</x:v>
      </x:c>
      <x:c r="J920" s="57"/>
      <x:c r="K920" s="57"/>
      <x:c r="L920" s="57"/>
      <x:c r="M920" s="57"/>
      <x:c r="N920" s="56">
        <x:v>0</x:v>
      </x:c>
      <x:c r="O920" s="26"/>
    </x:row>
    <x:row r="921" spans="1:15">
      <x:c r="A921" s="57">
        <x:v>132</x:v>
      </x:c>
      <x:c r="C921" s="115">
        <x:v>8</x:v>
      </x:c>
      <x:c r="D921" s="209" t="s">
        <x:v>1493</x:v>
      </x:c>
      <x:c r="E921" s="209" t="s">
        <x:v>1468</x:v>
      </x:c>
      <x:c r="F921"/>
      <x:c r="G921" s="252">
        <x:v>0</x:v>
      </x:c>
      <x:c r="J921" s="57"/>
      <x:c r="K921" s="57"/>
      <x:c r="L921" s="57"/>
      <x:c r="M921" s="57"/>
      <x:c r="N921" s="56">
        <x:v>0</x:v>
      </x:c>
      <x:c r="O921" s="26"/>
    </x:row>
    <x:row r="922" spans="1:15">
      <x:c r="A922" s="57">
        <x:v>133</x:v>
      </x:c>
      <x:c r="C922" s="115">
        <x:v>8</x:v>
      </x:c>
      <x:c r="D922" s="209" t="s">
        <x:v>1518</x:v>
      </x:c>
      <x:c r="E922" s="209" t="s">
        <x:v>1468</x:v>
      </x:c>
      <x:c r="F922"/>
      <x:c r="G922" s="252"/>
      <x:c r="J922" s="57"/>
      <x:c r="K922" s="57"/>
      <x:c r="L922" s="57"/>
      <x:c r="M922" s="57"/>
      <x:c r="N922" s="56">
        <x:v>0</x:v>
      </x:c>
      <x:c r="O922" s="26"/>
    </x:row>
    <x:row r="923" spans="1:15">
      <x:c r="A923" s="57">
        <x:v>134</x:v>
      </x:c>
      <x:c r="C923" s="115">
        <x:v>8</x:v>
      </x:c>
      <x:c r="D923" s="209" t="s">
        <x:v>1434</x:v>
      </x:c>
      <x:c r="E923" s="209" t="s">
        <x:v>1468</x:v>
      </x:c>
      <x:c r="F923"/>
      <x:c r="G923" s="252"/>
      <x:c r="J923" s="57"/>
      <x:c r="K923" s="57"/>
      <x:c r="L923" s="57"/>
      <x:c r="M923" s="57"/>
      <x:c r="N923" s="56">
        <x:v>0</x:v>
      </x:c>
      <x:c r="O923" s="26"/>
    </x:row>
    <x:row r="924" spans="1:15">
      <x:c r="A924" s="57">
        <x:v>135</x:v>
      </x:c>
      <x:c r="C924" s="115">
        <x:v>8</x:v>
      </x:c>
      <x:c r="D924" s="209" t="s">
        <x:v>1494</x:v>
      </x:c>
      <x:c r="E924" s="209" t="s">
        <x:v>1495</x:v>
      </x:c>
      <x:c r="F924"/>
      <x:c r="G924" s="252">
        <x:v>0</x:v>
      </x:c>
      <x:c r="J924" s="57"/>
      <x:c r="K924" s="57"/>
      <x:c r="L924" s="57"/>
      <x:c r="M924" s="57"/>
      <x:c r="N924" s="56">
        <x:v>0</x:v>
      </x:c>
      <x:c r="O924" s="26"/>
    </x:row>
    <x:row r="925" spans="1:15">
      <x:c r="A925" s="57">
        <x:v>136</x:v>
      </x:c>
      <x:c r="C925" s="115">
        <x:v>8</x:v>
      </x:c>
      <x:c r="D925" s="209" t="s">
        <x:v>1469</x:v>
      </x:c>
      <x:c r="E925" s="209" t="s">
        <x:v>1468</x:v>
      </x:c>
      <x:c r="F925"/>
      <x:c r="G925" s="252">
        <x:v>0</x:v>
      </x:c>
      <x:c r="J925" s="57"/>
      <x:c r="K925" s="57"/>
      <x:c r="L925" s="57"/>
      <x:c r="M925" s="57"/>
      <x:c r="N925" s="56">
        <x:v>0</x:v>
      </x:c>
      <x:c r="O925" s="26"/>
    </x:row>
    <x:row r="926" spans="1:15">
      <x:c r="A926" s="57">
        <x:v>137</x:v>
      </x:c>
      <x:c r="C926" s="115">
        <x:v>8</x:v>
      </x:c>
      <x:c r="D926" s="209" t="s">
        <x:v>1470</x:v>
      </x:c>
      <x:c r="E926" s="209" t="s">
        <x:v>1471</x:v>
      </x:c>
      <x:c r="F926"/>
      <x:c r="G926" s="252">
        <x:v>0</x:v>
      </x:c>
      <x:c r="J926" s="57"/>
      <x:c r="K926" s="57"/>
      <x:c r="L926" s="57"/>
      <x:c r="M926" s="57"/>
      <x:c r="N926" s="56">
        <x:v>0</x:v>
      </x:c>
      <x:c r="O926" s="26"/>
    </x:row>
    <x:row r="927" spans="1:15">
      <x:c r="A927" s="57">
        <x:v>138</x:v>
      </x:c>
      <x:c r="C927" s="115">
        <x:v>8</x:v>
      </x:c>
      <x:c r="D927" s="209" t="s">
        <x:v>1460</x:v>
      </x:c>
      <x:c r="E927" s="209" t="s">
        <x:v>1461</x:v>
      </x:c>
      <x:c r="F927"/>
      <x:c r="G927" s="252">
        <x:v>0</x:v>
      </x:c>
      <x:c r="J927" s="57"/>
      <x:c r="K927" s="57"/>
      <x:c r="L927" s="57"/>
      <x:c r="M927" s="57"/>
      <x:c r="N927" s="56">
        <x:v>0</x:v>
      </x:c>
      <x:c r="O927" s="26"/>
    </x:row>
    <x:row r="928" spans="1:15">
      <x:c r="A928" s="57">
        <x:v>139</x:v>
      </x:c>
      <x:c r="C928" s="115">
        <x:v>8</x:v>
      </x:c>
      <x:c r="D928" s="209" t="s">
        <x:v>1462</x:v>
      </x:c>
      <x:c r="E928" s="209" t="s">
        <x:v>1463</x:v>
      </x:c>
      <x:c r="F928"/>
      <x:c r="G928" s="252">
        <x:v>0</x:v>
      </x:c>
      <x:c r="J928" s="57"/>
      <x:c r="K928" s="57"/>
      <x:c r="L928" s="57"/>
      <x:c r="M928" s="57"/>
      <x:c r="N928" s="56">
        <x:v>0</x:v>
      </x:c>
      <x:c r="O928" s="26"/>
    </x:row>
    <x:row r="929" spans="1:15">
      <x:c r="A929" s="57">
        <x:v>140</x:v>
      </x:c>
      <x:c r="C929" s="115">
        <x:v>8</x:v>
      </x:c>
      <x:c r="D929" s="209" t="s">
        <x:v>1503</x:v>
      </x:c>
      <x:c r="E929" s="209" t="s">
        <x:v>1504</x:v>
      </x:c>
      <x:c r="F929"/>
      <x:c r="G929" s="252">
        <x:v>0</x:v>
      </x:c>
      <x:c r="J929" s="57"/>
      <x:c r="K929" s="57"/>
      <x:c r="L929" s="57"/>
      <x:c r="M929" s="57"/>
      <x:c r="N929" s="56">
        <x:v>0</x:v>
      </x:c>
      <x:c r="O929" s="26"/>
    </x:row>
    <x:row r="930" spans="1:15">
      <x:c r="A930" s="57">
        <x:v>141</x:v>
      </x:c>
      <x:c r="C930" s="115">
        <x:v>8</x:v>
      </x:c>
      <x:c r="D930" s="209" t="s">
        <x:v>1464</x:v>
      </x:c>
      <x:c r="E930" s="209" t="s">
        <x:v>1465</x:v>
      </x:c>
      <x:c r="F930"/>
      <x:c r="G930" s="252">
        <x:v>0</x:v>
      </x:c>
      <x:c r="J930" s="57"/>
      <x:c r="K930" s="57"/>
      <x:c r="L930" s="57"/>
      <x:c r="M930" s="57"/>
      <x:c r="N930" s="56">
        <x:v>0</x:v>
      </x:c>
      <x:c r="O930" s="26"/>
    </x:row>
    <x:row r="931" spans="1:15">
      <x:c r="A931" s="57">
        <x:v>142</x:v>
      </x:c>
      <x:c r="C931" s="115">
        <x:v>8</x:v>
      </x:c>
      <x:c r="D931" s="209" t="s">
        <x:v>1521</x:v>
      </x:c>
      <x:c r="E931" s="209" t="s">
        <x:v>1522</x:v>
      </x:c>
      <x:c r="F931"/>
      <x:c r="G931" s="252"/>
      <x:c r="J931" s="57"/>
      <x:c r="K931" s="57"/>
      <x:c r="L931" s="57"/>
      <x:c r="M931" s="57"/>
      <x:c r="N931" s="56">
        <x:v>0</x:v>
      </x:c>
      <x:c r="O931" s="26"/>
    </x:row>
    <x:row r="932" spans="1:15">
      <x:c r="A932" s="57">
        <x:v>143</x:v>
      </x:c>
      <x:c r="C932" s="115">
        <x:v>8</x:v>
      </x:c>
      <x:c r="D932" s="209" t="s">
        <x:v>1496</x:v>
      </x:c>
      <x:c r="E932" s="209" t="s">
        <x:v>1497</x:v>
      </x:c>
      <x:c r="F932"/>
      <x:c r="G932" s="252">
        <x:v>0</x:v>
      </x:c>
      <x:c r="J932" s="57"/>
      <x:c r="K932" s="57"/>
      <x:c r="L932" s="57"/>
      <x:c r="M932" s="57"/>
      <x:c r="N932" s="56">
        <x:v>0</x:v>
      </x:c>
      <x:c r="O932" s="26"/>
    </x:row>
    <x:row r="933" spans="1:15">
      <x:c r="A933" s="57">
        <x:v>144</x:v>
      </x:c>
      <x:c r="C933" s="115">
        <x:v>8</x:v>
      </x:c>
      <x:c r="D933" s="209" t="s">
        <x:v>1498</x:v>
      </x:c>
      <x:c r="E933" s="209" t="s">
        <x:v>1499</x:v>
      </x:c>
      <x:c r="F933"/>
      <x:c r="G933" s="252">
        <x:v>0</x:v>
      </x:c>
      <x:c r="J933" s="57"/>
      <x:c r="K933" s="57"/>
      <x:c r="L933" s="57"/>
      <x:c r="M933" s="57"/>
      <x:c r="N933" s="56">
        <x:v>0</x:v>
      </x:c>
      <x:c r="O933" s="26"/>
    </x:row>
    <x:row r="934" spans="1:15">
      <x:c r="A934" s="57">
        <x:v>145</x:v>
      </x:c>
      <x:c r="C934" s="115">
        <x:v>8</x:v>
      </x:c>
      <x:c r="D934" s="209" t="s">
        <x:v>1515</x:v>
      </x:c>
      <x:c r="E934" s="209" t="s">
        <x:v>1526</x:v>
      </x:c>
      <x:c r="F934"/>
      <x:c r="G934" s="252"/>
      <x:c r="J934" s="57"/>
      <x:c r="K934" s="57"/>
      <x:c r="L934" s="57"/>
      <x:c r="M934" s="57"/>
      <x:c r="N934" s="56">
        <x:v>0</x:v>
      </x:c>
      <x:c r="O934" s="26"/>
    </x:row>
    <x:row r="935" spans="1:15">
      <x:c r="A935" s="57">
        <x:v>146</x:v>
      </x:c>
      <x:c r="C935" s="115">
        <x:v>8</x:v>
      </x:c>
      <x:c r="D935" s="209" t="s">
        <x:v>1505</x:v>
      </x:c>
      <x:c r="E935" s="209" t="s">
        <x:v>1506</x:v>
      </x:c>
      <x:c r="F935"/>
      <x:c r="G935" s="252">
        <x:v>0</x:v>
      </x:c>
      <x:c r="J935" s="57"/>
      <x:c r="K935" s="57"/>
      <x:c r="L935" s="57"/>
      <x:c r="M935" s="57"/>
      <x:c r="N935" s="56">
        <x:v>0</x:v>
      </x:c>
      <x:c r="O935" s="26"/>
    </x:row>
    <x:row r="936" spans="1:15">
      <x:c r="A936" s="57">
        <x:v>147</x:v>
      </x:c>
      <x:c r="C936" s="115">
        <x:v>8</x:v>
      </x:c>
      <x:c r="D936" s="209" t="s">
        <x:v>1431</x:v>
      </x:c>
      <x:c r="E936" s="209" t="s">
        <x:v>23</x:v>
      </x:c>
      <x:c r="F936"/>
      <x:c r="G936" s="252"/>
      <x:c r="J936" s="57"/>
      <x:c r="K936" s="57"/>
      <x:c r="L936" s="57"/>
      <x:c r="M936" s="57"/>
      <x:c r="N936" s="56">
        <x:v>0</x:v>
      </x:c>
      <x:c r="O936" s="20" t="s">
        <x:v>1642</x:v>
      </x:c>
    </x:row>
    <x:row r="937" spans="1:15">
      <x:c r="A937" s="57">
        <x:v>148</x:v>
      </x:c>
      <x:c r="C937" s="115">
        <x:v>8</x:v>
      </x:c>
      <x:c r="D937" s="209" t="s">
        <x:v>1507</x:v>
      </x:c>
      <x:c r="E937" s="209" t="s">
        <x:v>1508</x:v>
      </x:c>
      <x:c r="F937"/>
      <x:c r="G937" s="252">
        <x:v>0</x:v>
      </x:c>
      <x:c r="J937" s="57"/>
      <x:c r="K937" s="57"/>
      <x:c r="L937" s="57"/>
      <x:c r="M937" s="57"/>
      <x:c r="N937" s="56">
        <x:v>0</x:v>
      </x:c>
      <x:c r="O937" s="26"/>
    </x:row>
    <x:row r="938" spans="1:15">
      <x:c r="A938" s="57">
        <x:v>149</x:v>
      </x:c>
      <x:c r="C938" s="115">
        <x:v>8</x:v>
      </x:c>
      <x:c r="D938" s="209" t="s">
        <x:v>1509</x:v>
      </x:c>
      <x:c r="E938" s="209" t="s">
        <x:v>1508</x:v>
      </x:c>
      <x:c r="F938"/>
      <x:c r="G938" s="252">
        <x:v>0</x:v>
      </x:c>
      <x:c r="J938" s="57"/>
      <x:c r="K938" s="57"/>
      <x:c r="L938" s="57"/>
      <x:c r="M938" s="57"/>
      <x:c r="N938" s="56">
        <x:v>0</x:v>
      </x:c>
      <x:c r="O938" s="26"/>
    </x:row>
    <x:row r="939" spans="1:15">
      <x:c r="A939" s="57">
        <x:v>150</x:v>
      </x:c>
      <x:c r="C939" s="115">
        <x:v>8</x:v>
      </x:c>
      <x:c r="D939" s="209" t="s">
        <x:v>1566</x:v>
      </x:c>
      <x:c r="E939" s="209" t="s">
        <x:v>10</x:v>
      </x:c>
      <x:c r="F939"/>
      <x:c r="G939" s="252">
        <x:v>1</x:v>
      </x:c>
      <x:c r="J939" s="57"/>
      <x:c r="K939" s="57"/>
      <x:c r="L939" s="57"/>
      <x:c r="M939" s="57"/>
      <x:c r="N939" s="56">
        <x:v>1</x:v>
      </x:c>
      <x:c r="O939" s="26"/>
    </x:row>
    <x:row r="940" spans="1:15" ht="17.25" thickBot="1">
      <x:c r="C940" s="86"/>
      <x:c r="D940" s="86"/>
      <x:c r="E940" s="87" t="s">
        <x:v>117</x:v>
      </x:c>
      <x:c r="F940" s="87"/>
      <x:c r="G940" s="89">
        <x:v>54809</x:v>
      </x:c>
      <x:c r="H940" s="89">
        <x:v>0</x:v>
      </x:c>
      <x:c r="I940" s="89">
        <x:v>0</x:v>
      </x:c>
      <x:c r="J940" s="89">
        <x:v>0</x:v>
      </x:c>
      <x:c r="K940" s="89">
        <x:v>0</x:v>
      </x:c>
      <x:c r="L940" s="89">
        <x:v>60</x:v>
      </x:c>
      <x:c r="M940" s="89">
        <x:v>0</x:v>
      </x:c>
      <x:c r="N940" s="89">
        <x:v>54869</x:v>
      </x:c>
      <x:c r="O940" s="57"/>
    </x:row>
    <x:row r="942" spans="1:15" ht="17.25" thickBot="1"/>
    <x:row r="943" spans="1:15">
      <x:c r="C943" s="84" t="s">
        <x:v>120</x:v>
      </x:c>
      <x:c r="D943" s="84" t="s">
        <x:v>5</x:v>
      </x:c>
      <x:c r="E943" s="84" t="s">
        <x:v>7</x:v>
      </x:c>
      <x:c r="F943" s="84"/>
      <x:c r="G943" s="82" t="s">
        <x:v>142</x:v>
      </x:c>
      <x:c r="H943" s="82" t="s">
        <x:v>142</x:v>
      </x:c>
      <x:c r="I943" s="82" t="s">
        <x:v>142</x:v>
      </x:c>
      <x:c r="J943" s="82" t="s">
        <x:v>142</x:v>
      </x:c>
      <x:c r="K943" s="82" t="s">
        <x:v>150</x:v>
      </x:c>
      <x:c r="L943" s="82" t="s">
        <x:v>151</x:v>
      </x:c>
      <x:c r="M943" s="82" t="s">
        <x:v>152</x:v>
      </x:c>
      <x:c r="N943" s="82" t="s">
        <x:v>153</x:v>
      </x:c>
      <x:c r="O943" s="60"/>
    </x:row>
    <x:row r="944" spans="1:15">
      <x:c r="A944" s="57">
        <x:v>1</x:v>
      </x:c>
      <x:c r="C944" s="115">
        <x:v>9</x:v>
      </x:c>
      <x:c r="D944" s="21" t="s">
        <x:v>1562</x:v>
      </x:c>
      <x:c r="E944" s="21" t="s">
        <x:v>1578</x:v>
      </x:c>
      <x:c r="F944" s="21"/>
      <x:c r="G944" s="57">
        <x:v>0</x:v>
      </x:c>
      <x:c r="J944" s="57"/>
      <x:c r="K944" s="57"/>
      <x:c r="L944" s="57"/>
      <x:c r="M944" s="57"/>
      <x:c r="N944" s="56">
        <x:v>0</x:v>
      </x:c>
    </x:row>
    <x:row r="945" spans="1:15">
      <x:c r="A945" s="57">
        <x:v>2</x:v>
      </x:c>
      <x:c r="C945" s="115">
        <x:v>9</x:v>
      </x:c>
      <x:c r="D945" s="20" t="s">
        <x:v>1560</x:v>
      </x:c>
      <x:c r="E945" s="20" t="s">
        <x:v>1578</x:v>
      </x:c>
      <x:c r="F945" s="20"/>
      <x:c r="G945" s="57">
        <x:v>0</x:v>
      </x:c>
      <x:c r="J945" s="57"/>
      <x:c r="K945" s="57"/>
      <x:c r="L945" s="57"/>
      <x:c r="M945" s="57"/>
      <x:c r="N945" s="56">
        <x:v>0</x:v>
      </x:c>
    </x:row>
    <x:row r="946" spans="1:15">
      <x:c r="A946" s="57">
        <x:v>3</x:v>
      </x:c>
      <x:c r="C946" s="115">
        <x:v>9</x:v>
      </x:c>
      <x:c r="D946" s="20" t="s">
        <x:v>8</x:v>
      </x:c>
      <x:c r="E946" s="20" t="s">
        <x:v>10</x:v>
      </x:c>
      <x:c r="F946" s="20"/>
      <x:c r="G946" s="57">
        <x:v>3602</x:v>
      </x:c>
      <x:c r="J946" s="57"/>
      <x:c r="K946" s="57"/>
      <x:c r="L946" s="57"/>
      <x:c r="M946" s="57">
        <x:v>576</x:v>
      </x:c>
      <x:c r="N946" s="56">
        <x:v>4178</x:v>
      </x:c>
    </x:row>
    <x:row r="947" spans="1:15">
      <x:c r="A947" s="57">
        <x:v>4</x:v>
      </x:c>
      <x:c r="C947" s="115">
        <x:v>9</x:v>
      </x:c>
      <x:c r="D947" s="20" t="s">
        <x:v>1651</x:v>
      </x:c>
      <x:c r="E947" s="20" t="s">
        <x:v>10</x:v>
      </x:c>
      <x:c r="F947" s="20"/>
      <x:c r="G947" s="57">
        <x:v>240</x:v>
      </x:c>
      <x:c r="J947" s="57"/>
      <x:c r="K947" s="57"/>
      <x:c r="L947" s="57"/>
      <x:c r="M947" s="57"/>
      <x:c r="N947" s="56">
        <x:v>240</x:v>
      </x:c>
    </x:row>
    <x:row r="948" spans="1:15">
      <x:c r="A948" s="57">
        <x:v>5</x:v>
      </x:c>
      <x:c r="C948" s="115">
        <x:v>9</x:v>
      </x:c>
      <x:c r="D948" s="20" t="s">
        <x:v>11</x:v>
      </x:c>
      <x:c r="E948" s="20" t="s">
        <x:v>10</x:v>
      </x:c>
      <x:c r="F948" s="20"/>
      <x:c r="G948" s="57">
        <x:v>3</x:v>
      </x:c>
      <x:c r="J948" s="57"/>
      <x:c r="K948" s="57"/>
      <x:c r="L948" s="57"/>
      <x:c r="M948" s="57"/>
      <x:c r="N948" s="56">
        <x:v>3</x:v>
      </x:c>
    </x:row>
    <x:row r="949" spans="1:15">
      <x:c r="A949" s="57">
        <x:v>6</x:v>
      </x:c>
      <x:c r="C949" s="115">
        <x:v>9</x:v>
      </x:c>
      <x:c r="D949" s="209" t="s">
        <x:v>13</x:v>
      </x:c>
      <x:c r="E949" s="209" t="s">
        <x:v>10</x:v>
      </x:c>
      <x:c r="F949"/>
      <x:c r="G949" s="57">
        <x:v>148</x:v>
      </x:c>
      <x:c r="J949" s="57"/>
      <x:c r="K949" s="57"/>
      <x:c r="L949" s="57"/>
      <x:c r="M949" s="57">
        <x:v>560</x:v>
      </x:c>
      <x:c r="N949" s="56">
        <x:v>708</x:v>
      </x:c>
    </x:row>
    <x:row r="950" spans="1:15">
      <x:c r="A950" s="57">
        <x:v>7</x:v>
      </x:c>
      <x:c r="C950" s="115">
        <x:v>9</x:v>
      </x:c>
      <x:c r="D950" s="209" t="s">
        <x:v>14</x:v>
      </x:c>
      <x:c r="E950" s="209" t="s">
        <x:v>15</x:v>
      </x:c>
      <x:c r="F950"/>
      <x:c r="G950" s="57">
        <x:v>15360</x:v>
      </x:c>
      <x:c r="J950" s="57"/>
      <x:c r="K950" s="57"/>
      <x:c r="L950" s="57"/>
      <x:c r="M950" s="57"/>
      <x:c r="N950" s="56">
        <x:v>15360</x:v>
      </x:c>
    </x:row>
    <x:row r="951" spans="1:15">
      <x:c r="A951" s="57">
        <x:v>8</x:v>
      </x:c>
      <x:c r="C951" s="115">
        <x:v>9</x:v>
      </x:c>
      <x:c r="D951" s="209" t="s">
        <x:v>16</x:v>
      </x:c>
      <x:c r="E951" s="209" t="s">
        <x:v>15</x:v>
      </x:c>
      <x:c r="F951"/>
      <x:c r="G951" s="57">
        <x:v>0</x:v>
      </x:c>
      <x:c r="J951" s="57"/>
      <x:c r="K951" s="57"/>
      <x:c r="L951" s="57"/>
      <x:c r="M951" s="57"/>
      <x:c r="N951" s="56">
        <x:v>0</x:v>
      </x:c>
    </x:row>
    <x:row r="952" spans="1:15">
      <x:c r="A952" s="57">
        <x:v>9</x:v>
      </x:c>
      <x:c r="C952" s="115">
        <x:v>9</x:v>
      </x:c>
      <x:c r="D952" s="209" t="s">
        <x:v>17</x:v>
      </x:c>
      <x:c r="E952" s="209" t="s">
        <x:v>18</x:v>
      </x:c>
      <x:c r="F952"/>
      <x:c r="G952" s="57">
        <x:v>11520</x:v>
      </x:c>
      <x:c r="J952" s="57"/>
      <x:c r="K952" s="57"/>
      <x:c r="L952" s="57"/>
      <x:c r="M952" s="57"/>
      <x:c r="N952" s="56">
        <x:v>11520</x:v>
      </x:c>
    </x:row>
    <x:row r="953" spans="1:15">
      <x:c r="A953" s="57">
        <x:v>10</x:v>
      </x:c>
      <x:c r="C953" s="115">
        <x:v>9</x:v>
      </x:c>
      <x:c r="D953" s="209" t="s">
        <x:v>19</x:v>
      </x:c>
      <x:c r="E953" s="209" t="s">
        <x:v>20</x:v>
      </x:c>
      <x:c r="F953"/>
      <x:c r="G953" s="57">
        <x:v>4608</x:v>
      </x:c>
      <x:c r="H953" s="57">
        <x:v>2304</x:v>
      </x:c>
      <x:c r="J953" s="57"/>
      <x:c r="K953" s="57"/>
      <x:c r="L953" s="57"/>
      <x:c r="M953" s="57"/>
      <x:c r="N953" s="56">
        <x:v>2304</x:v>
      </x:c>
    </x:row>
    <x:row r="954" spans="1:15">
      <x:c r="A954" s="57">
        <x:v>11</x:v>
      </x:c>
      <x:c r="C954" s="115">
        <x:v>9</x:v>
      </x:c>
      <x:c r="D954" s="209" t="s">
        <x:v>21</x:v>
      </x:c>
      <x:c r="E954" s="209" t="s">
        <x:v>23</x:v>
      </x:c>
      <x:c r="F954"/>
      <x:c r="G954" s="57">
        <x:v>0</x:v>
      </x:c>
      <x:c r="J954" s="57"/>
      <x:c r="K954" s="57"/>
      <x:c r="L954" s="57"/>
      <x:c r="M954" s="57"/>
      <x:c r="N954" s="56">
        <x:v>0</x:v>
      </x:c>
    </x:row>
    <x:row r="955" spans="1:15">
      <x:c r="A955" s="57">
        <x:v>12</x:v>
      </x:c>
      <x:c r="C955" s="115">
        <x:v>9</x:v>
      </x:c>
      <x:c r="D955" s="209" t="s">
        <x:v>24</x:v>
      </x:c>
      <x:c r="E955" s="209" t="s">
        <x:v>23</x:v>
      </x:c>
      <x:c r="F955"/>
      <x:c r="G955" s="57">
        <x:v>0</x:v>
      </x:c>
      <x:c r="J955" s="57"/>
      <x:c r="K955" s="57"/>
      <x:c r="L955" s="57"/>
      <x:c r="M955" s="57"/>
      <x:c r="N955" s="56">
        <x:v>0</x:v>
      </x:c>
    </x:row>
    <x:row r="956" spans="1:15">
      <x:c r="A956" s="57">
        <x:v>13</x:v>
      </x:c>
      <x:c r="C956" s="115">
        <x:v>9</x:v>
      </x:c>
      <x:c r="D956" s="209" t="s">
        <x:v>25</x:v>
      </x:c>
      <x:c r="E956" s="209" t="s">
        <x:v>26</x:v>
      </x:c>
      <x:c r="F956"/>
      <x:c r="G956" s="57">
        <x:v>0</x:v>
      </x:c>
      <x:c r="J956" s="57"/>
      <x:c r="K956" s="57"/>
      <x:c r="L956" s="57"/>
      <x:c r="M956" s="57"/>
      <x:c r="N956" s="56">
        <x:v>0</x:v>
      </x:c>
    </x:row>
    <x:row r="957" spans="1:15">
      <x:c r="A957" s="57">
        <x:v>14</x:v>
      </x:c>
      <x:c r="C957" s="115">
        <x:v>9</x:v>
      </x:c>
      <x:c r="D957" s="209" t="s">
        <x:v>27</x:v>
      </x:c>
      <x:c r="E957" s="209" t="s">
        <x:v>26</x:v>
      </x:c>
      <x:c r="F957"/>
      <x:c r="G957" s="57">
        <x:v>0</x:v>
      </x:c>
      <x:c r="J957" s="57"/>
      <x:c r="K957" s="57"/>
      <x:c r="L957" s="57"/>
      <x:c r="M957" s="57"/>
      <x:c r="N957" s="56">
        <x:v>0</x:v>
      </x:c>
    </x:row>
    <x:row r="958" spans="1:15">
      <x:c r="A958" s="57">
        <x:v>15</x:v>
      </x:c>
      <x:c r="C958" s="115">
        <x:v>9</x:v>
      </x:c>
      <x:c r="D958" s="209" t="s">
        <x:v>28</x:v>
      </x:c>
      <x:c r="E958" s="209" t="s">
        <x:v>29</x:v>
      </x:c>
      <x:c r="F958"/>
      <x:c r="G958" s="57">
        <x:v>0</x:v>
      </x:c>
      <x:c r="J958" s="57"/>
      <x:c r="K958" s="57"/>
      <x:c r="L958" s="57"/>
      <x:c r="M958" s="57"/>
      <x:c r="N958" s="56">
        <x:v>0</x:v>
      </x:c>
    </x:row>
    <x:row r="959" spans="1:15">
      <x:c r="A959" s="57">
        <x:v>16</x:v>
      </x:c>
      <x:c r="C959" s="115">
        <x:v>9</x:v>
      </x:c>
      <x:c r="D959" s="209" t="s">
        <x:v>30</x:v>
      </x:c>
      <x:c r="E959" s="209" t="s">
        <x:v>29</x:v>
      </x:c>
      <x:c r="F959"/>
      <x:c r="G959" s="57">
        <x:v>0</x:v>
      </x:c>
      <x:c r="J959" s="57"/>
      <x:c r="K959" s="57"/>
      <x:c r="L959" s="57"/>
      <x:c r="M959" s="57"/>
      <x:c r="N959" s="56">
        <x:v>0</x:v>
      </x:c>
    </x:row>
    <x:row r="960" spans="1:15">
      <x:c r="A960" s="57">
        <x:v>17</x:v>
      </x:c>
      <x:c r="C960" s="115">
        <x:v>9</x:v>
      </x:c>
      <x:c r="D960" s="209" t="s">
        <x:v>1432</x:v>
      </x:c>
      <x:c r="E960" s="209" t="s">
        <x:v>29</x:v>
      </x:c>
      <x:c r="F960"/>
      <x:c r="G960" s="57">
        <x:v>0</x:v>
      </x:c>
      <x:c r="J960" s="57"/>
      <x:c r="K960" s="57"/>
      <x:c r="L960" s="57"/>
      <x:c r="M960" s="529">
        <x:v>216</x:v>
      </x:c>
      <x:c r="N960" s="56">
        <x:v>216</x:v>
      </x:c>
      <x:c r="O960" s="20" t="s">
        <x:v>1694</x:v>
      </x:c>
    </x:row>
    <x:row r="961" spans="1:15">
      <x:c r="A961" s="57">
        <x:v>18</x:v>
      </x:c>
      <x:c r="C961" s="115">
        <x:v>9</x:v>
      </x:c>
      <x:c r="D961" s="209" t="s">
        <x:v>31</x:v>
      </x:c>
      <x:c r="E961" s="209" t="s">
        <x:v>32</x:v>
      </x:c>
      <x:c r="F961"/>
      <x:c r="G961" s="57">
        <x:v>0</x:v>
      </x:c>
      <x:c r="J961" s="57"/>
      <x:c r="K961" s="57"/>
      <x:c r="L961" s="57"/>
      <x:c r="M961" s="57"/>
      <x:c r="N961" s="56">
        <x:v>0</x:v>
      </x:c>
    </x:row>
    <x:row r="962" spans="1:15">
      <x:c r="A962" s="57">
        <x:v>19</x:v>
      </x:c>
      <x:c r="C962" s="115">
        <x:v>9</x:v>
      </x:c>
      <x:c r="D962" s="209" t="s">
        <x:v>33</x:v>
      </x:c>
      <x:c r="E962" s="209" t="s">
        <x:v>34</x:v>
      </x:c>
      <x:c r="F962"/>
      <x:c r="G962" s="57">
        <x:v>0</x:v>
      </x:c>
      <x:c r="J962" s="57"/>
      <x:c r="K962" s="57"/>
      <x:c r="L962" s="57"/>
      <x:c r="M962" s="57"/>
      <x:c r="N962" s="56">
        <x:v>0</x:v>
      </x:c>
    </x:row>
    <x:row r="963" spans="1:15">
      <x:c r="A963" s="57">
        <x:v>20</x:v>
      </x:c>
      <x:c r="C963" s="115">
        <x:v>9</x:v>
      </x:c>
      <x:c r="D963" s="209" t="s">
        <x:v>35</x:v>
      </x:c>
      <x:c r="E963" s="209" t="s">
        <x:v>34</x:v>
      </x:c>
      <x:c r="F963"/>
      <x:c r="G963" s="57">
        <x:v>0</x:v>
      </x:c>
      <x:c r="J963" s="57"/>
      <x:c r="K963" s="57"/>
      <x:c r="L963" s="57"/>
      <x:c r="M963" s="57"/>
      <x:c r="N963" s="56">
        <x:v>0</x:v>
      </x:c>
    </x:row>
    <x:row r="964" spans="1:15">
      <x:c r="A964" s="57">
        <x:v>21</x:v>
      </x:c>
      <x:c r="C964" s="115">
        <x:v>9</x:v>
      </x:c>
      <x:c r="D964" s="209" t="s">
        <x:v>36</x:v>
      </x:c>
      <x:c r="E964" s="209" t="s">
        <x:v>37</x:v>
      </x:c>
      <x:c r="F964"/>
      <x:c r="G964" s="57">
        <x:v>0</x:v>
      </x:c>
      <x:c r="J964" s="57"/>
      <x:c r="K964" s="57"/>
      <x:c r="L964" s="57"/>
      <x:c r="M964" s="57"/>
      <x:c r="N964" s="56">
        <x:v>0</x:v>
      </x:c>
    </x:row>
    <x:row r="965" spans="1:15">
      <x:c r="A965" s="57">
        <x:v>22</x:v>
      </x:c>
      <x:c r="C965" s="115">
        <x:v>9</x:v>
      </x:c>
      <x:c r="D965" s="209" t="s">
        <x:v>38</x:v>
      </x:c>
      <x:c r="E965" s="209" t="s">
        <x:v>37</x:v>
      </x:c>
      <x:c r="F965"/>
      <x:c r="G965" s="57">
        <x:v>0</x:v>
      </x:c>
      <x:c r="J965" s="57"/>
      <x:c r="K965" s="57"/>
      <x:c r="L965" s="57"/>
      <x:c r="M965" s="529">
        <x:v>288</x:v>
      </x:c>
      <x:c r="N965" s="56">
        <x:v>288</x:v>
      </x:c>
      <x:c r="O965" s="20" t="s">
        <x:v>1694</x:v>
      </x:c>
    </x:row>
    <x:row r="966" spans="1:15">
      <x:c r="A966" s="57">
        <x:v>23</x:v>
      </x:c>
      <x:c r="C966" s="115">
        <x:v>9</x:v>
      </x:c>
      <x:c r="D966" s="209" t="s">
        <x:v>1433</x:v>
      </x:c>
      <x:c r="E966" s="209" t="s">
        <x:v>37</x:v>
      </x:c>
      <x:c r="F966"/>
      <x:c r="G966" s="57">
        <x:v>0</x:v>
      </x:c>
      <x:c r="J966" s="57"/>
      <x:c r="K966" s="57"/>
      <x:c r="L966" s="57"/>
      <x:c r="M966" s="57"/>
      <x:c r="N966" s="56">
        <x:v>0</x:v>
      </x:c>
    </x:row>
    <x:row r="967" spans="1:15">
      <x:c r="A967" s="57">
        <x:v>24</x:v>
      </x:c>
      <x:c r="C967" s="115">
        <x:v>9</x:v>
      </x:c>
      <x:c r="D967" s="209" t="s">
        <x:v>39</x:v>
      </x:c>
      <x:c r="E967" s="209" t="s">
        <x:v>40</x:v>
      </x:c>
      <x:c r="F967"/>
      <x:c r="G967" s="57">
        <x:v>0</x:v>
      </x:c>
      <x:c r="J967" s="57"/>
      <x:c r="K967" s="57"/>
      <x:c r="L967" s="57"/>
      <x:c r="M967" s="57"/>
      <x:c r="N967" s="56">
        <x:v>0</x:v>
      </x:c>
    </x:row>
    <x:row r="968" spans="1:15">
      <x:c r="A968" s="57">
        <x:v>25</x:v>
      </x:c>
      <x:c r="C968" s="115">
        <x:v>9</x:v>
      </x:c>
      <x:c r="D968" s="209" t="s">
        <x:v>41</x:v>
      </x:c>
      <x:c r="E968" s="209" t="s">
        <x:v>40</x:v>
      </x:c>
      <x:c r="F968"/>
      <x:c r="G968" s="57">
        <x:v>0</x:v>
      </x:c>
      <x:c r="J968" s="57"/>
      <x:c r="K968" s="57"/>
      <x:c r="L968" s="57"/>
      <x:c r="M968" s="57"/>
      <x:c r="N968" s="56">
        <x:v>0</x:v>
      </x:c>
    </x:row>
    <x:row r="969" spans="1:15">
      <x:c r="A969" s="57">
        <x:v>26</x:v>
      </x:c>
      <x:c r="C969" s="115">
        <x:v>9</x:v>
      </x:c>
      <x:c r="D969" s="209" t="s">
        <x:v>42</x:v>
      </x:c>
      <x:c r="E969" s="209" t="s">
        <x:v>43</x:v>
      </x:c>
      <x:c r="F969"/>
      <x:c r="G969" s="57">
        <x:v>0</x:v>
      </x:c>
      <x:c r="J969" s="57"/>
      <x:c r="K969" s="57"/>
      <x:c r="L969" s="57"/>
      <x:c r="M969" s="57"/>
      <x:c r="N969" s="56">
        <x:v>0</x:v>
      </x:c>
    </x:row>
    <x:row r="970" spans="1:15">
      <x:c r="A970" s="57">
        <x:v>27</x:v>
      </x:c>
      <x:c r="C970" s="115">
        <x:v>9</x:v>
      </x:c>
      <x:c r="D970" s="209" t="s">
        <x:v>44</x:v>
      </x:c>
      <x:c r="E970" s="209" t="s">
        <x:v>45</x:v>
      </x:c>
      <x:c r="F970"/>
      <x:c r="G970" s="57">
        <x:v>0</x:v>
      </x:c>
      <x:c r="J970" s="57"/>
      <x:c r="K970" s="57"/>
      <x:c r="L970" s="57"/>
      <x:c r="M970" s="57"/>
      <x:c r="N970" s="56">
        <x:v>0</x:v>
      </x:c>
    </x:row>
    <x:row r="971" spans="1:15">
      <x:c r="A971" s="57">
        <x:v>28</x:v>
      </x:c>
      <x:c r="C971" s="115">
        <x:v>9</x:v>
      </x:c>
      <x:c r="D971" s="209" t="s">
        <x:v>46</x:v>
      </x:c>
      <x:c r="E971" s="209" t="s">
        <x:v>45</x:v>
      </x:c>
      <x:c r="F971"/>
      <x:c r="G971" s="57">
        <x:v>0</x:v>
      </x:c>
      <x:c r="J971" s="57"/>
      <x:c r="K971" s="57"/>
      <x:c r="L971" s="57"/>
      <x:c r="M971" s="57"/>
      <x:c r="N971" s="56">
        <x:v>0</x:v>
      </x:c>
    </x:row>
    <x:row r="972" spans="1:15">
      <x:c r="A972" s="57">
        <x:v>29</x:v>
      </x:c>
      <x:c r="C972" s="115">
        <x:v>9</x:v>
      </x:c>
      <x:c r="D972" s="209" t="s">
        <x:v>47</x:v>
      </x:c>
      <x:c r="E972" s="209" t="s">
        <x:v>48</x:v>
      </x:c>
      <x:c r="F972"/>
      <x:c r="G972" s="57">
        <x:v>0</x:v>
      </x:c>
      <x:c r="J972" s="57"/>
      <x:c r="K972" s="57"/>
      <x:c r="L972" s="57"/>
      <x:c r="M972" s="57"/>
      <x:c r="N972" s="56">
        <x:v>0</x:v>
      </x:c>
    </x:row>
    <x:row r="973" spans="1:15">
      <x:c r="A973" s="57">
        <x:v>30</x:v>
      </x:c>
      <x:c r="C973" s="115">
        <x:v>9</x:v>
      </x:c>
      <x:c r="D973" s="209" t="s">
        <x:v>49</x:v>
      </x:c>
      <x:c r="E973" s="209" t="s">
        <x:v>48</x:v>
      </x:c>
      <x:c r="F973"/>
      <x:c r="G973" s="57">
        <x:v>0</x:v>
      </x:c>
      <x:c r="J973" s="57"/>
      <x:c r="K973" s="57"/>
      <x:c r="L973" s="57"/>
      <x:c r="M973" s="57"/>
      <x:c r="N973" s="56">
        <x:v>0</x:v>
      </x:c>
    </x:row>
    <x:row r="974" spans="1:15">
      <x:c r="A974" s="57">
        <x:v>31</x:v>
      </x:c>
      <x:c r="C974" s="115">
        <x:v>9</x:v>
      </x:c>
      <x:c r="D974" s="209" t="s">
        <x:v>50</x:v>
      </x:c>
      <x:c r="E974" s="209" t="s">
        <x:v>51</x:v>
      </x:c>
      <x:c r="F974"/>
      <x:c r="G974" s="57">
        <x:v>6576</x:v>
      </x:c>
      <x:c r="J974" s="57"/>
      <x:c r="K974" s="57"/>
      <x:c r="L974" s="57"/>
      <x:c r="M974" s="57"/>
      <x:c r="N974" s="56">
        <x:v>6576</x:v>
      </x:c>
    </x:row>
    <x:row r="975" spans="1:15">
      <x:c r="A975" s="57">
        <x:v>32</x:v>
      </x:c>
      <x:c r="C975" s="115">
        <x:v>9</x:v>
      </x:c>
      <x:c r="D975" s="209" t="s">
        <x:v>52</x:v>
      </x:c>
      <x:c r="E975" s="209" t="s">
        <x:v>53</x:v>
      </x:c>
      <x:c r="F975"/>
      <x:c r="G975" s="57">
        <x:v>0</x:v>
      </x:c>
      <x:c r="J975" s="57"/>
      <x:c r="K975" s="57"/>
      <x:c r="L975" s="57"/>
      <x:c r="M975" s="57"/>
      <x:c r="N975" s="56">
        <x:v>0</x:v>
      </x:c>
    </x:row>
    <x:row r="976" spans="1:15">
      <x:c r="A976" s="57">
        <x:v>33</x:v>
      </x:c>
      <x:c r="C976" s="115">
        <x:v>9</x:v>
      </x:c>
      <x:c r="D976" s="209" t="s">
        <x:v>54</x:v>
      </x:c>
      <x:c r="E976" s="209" t="s">
        <x:v>53</x:v>
      </x:c>
      <x:c r="F976"/>
      <x:c r="G976" s="57">
        <x:v>0</x:v>
      </x:c>
      <x:c r="J976" s="57"/>
      <x:c r="K976" s="57"/>
      <x:c r="L976" s="57"/>
      <x:c r="M976" s="57"/>
      <x:c r="N976" s="56">
        <x:v>0</x:v>
      </x:c>
    </x:row>
    <x:row r="977" spans="1:15">
      <x:c r="A977" s="57">
        <x:v>34</x:v>
      </x:c>
      <x:c r="C977" s="115">
        <x:v>9</x:v>
      </x:c>
      <x:c r="D977" s="209" t="s">
        <x:v>55</x:v>
      </x:c>
      <x:c r="E977" s="209" t="s">
        <x:v>53</x:v>
      </x:c>
      <x:c r="F977"/>
      <x:c r="G977" s="57">
        <x:v>0</x:v>
      </x:c>
      <x:c r="J977" s="57"/>
      <x:c r="K977" s="57"/>
      <x:c r="L977" s="57"/>
      <x:c r="M977" s="57"/>
      <x:c r="N977" s="56">
        <x:v>0</x:v>
      </x:c>
    </x:row>
    <x:row r="978" spans="1:15">
      <x:c r="A978" s="57">
        <x:v>35</x:v>
      </x:c>
      <x:c r="C978" s="115">
        <x:v>9</x:v>
      </x:c>
      <x:c r="D978" s="209" t="s">
        <x:v>56</x:v>
      </x:c>
      <x:c r="E978" s="209" t="s">
        <x:v>53</x:v>
      </x:c>
      <x:c r="F978"/>
      <x:c r="G978" s="57">
        <x:v>9</x:v>
      </x:c>
      <x:c r="J978" s="57"/>
      <x:c r="K978" s="57"/>
      <x:c r="L978" s="57"/>
      <x:c r="M978" s="57">
        <x:v>720</x:v>
      </x:c>
      <x:c r="N978" s="56">
        <x:v>729</x:v>
      </x:c>
      <x:c r="O978" s="527" t="s">
        <x:v>1693</x:v>
      </x:c>
    </x:row>
    <x:row r="979" spans="1:15">
      <x:c r="A979" s="57">
        <x:v>36</x:v>
      </x:c>
      <x:c r="C979" s="115">
        <x:v>9</x:v>
      </x:c>
      <x:c r="D979" s="209" t="s">
        <x:v>57</x:v>
      </x:c>
      <x:c r="E979" s="209" t="s">
        <x:v>59</x:v>
      </x:c>
      <x:c r="F979"/>
      <x:c r="G979" s="57">
        <x:v>1447</x:v>
      </x:c>
      <x:c r="J979" s="57"/>
      <x:c r="K979" s="57"/>
      <x:c r="L979" s="57"/>
      <x:c r="M979" s="57">
        <x:v>720</x:v>
      </x:c>
      <x:c r="N979" s="56">
        <x:v>2167</x:v>
      </x:c>
    </x:row>
    <x:row r="980" spans="1:15">
      <x:c r="A980" s="57">
        <x:v>37</x:v>
      </x:c>
      <x:c r="C980" s="115">
        <x:v>9</x:v>
      </x:c>
      <x:c r="D980" s="209" t="s">
        <x:v>60</x:v>
      </x:c>
      <x:c r="E980" s="209" t="s">
        <x:v>61</x:v>
      </x:c>
      <x:c r="F980"/>
      <x:c r="G980" s="57">
        <x:v>2887</x:v>
      </x:c>
      <x:c r="J980" s="57"/>
      <x:c r="K980" s="57"/>
      <x:c r="L980" s="57"/>
      <x:c r="M980" s="57">
        <x:v>1440</x:v>
      </x:c>
      <x:c r="N980" s="56">
        <x:v>4327</x:v>
      </x:c>
    </x:row>
    <x:row r="981" spans="1:15">
      <x:c r="A981" s="57">
        <x:v>38</x:v>
      </x:c>
      <x:c r="C981" s="115">
        <x:v>9</x:v>
      </x:c>
      <x:c r="D981" s="209" t="s">
        <x:v>62</x:v>
      </x:c>
      <x:c r="E981" s="209" t="s">
        <x:v>63</x:v>
      </x:c>
      <x:c r="F981"/>
      <x:c r="G981" s="57">
        <x:v>1445</x:v>
      </x:c>
      <x:c r="J981" s="57"/>
      <x:c r="K981" s="57"/>
      <x:c r="L981" s="57"/>
      <x:c r="M981" s="57">
        <x:v>720</x:v>
      </x:c>
      <x:c r="N981" s="56">
        <x:v>2165</x:v>
      </x:c>
    </x:row>
    <x:row r="982" spans="1:15">
      <x:c r="A982" s="57">
        <x:v>39</x:v>
      </x:c>
      <x:c r="C982" s="115">
        <x:v>9</x:v>
      </x:c>
      <x:c r="D982" s="209" t="s">
        <x:v>64</x:v>
      </x:c>
      <x:c r="E982" s="209" t="s">
        <x:v>65</x:v>
      </x:c>
      <x:c r="F982"/>
      <x:c r="G982" s="57">
        <x:v>1445</x:v>
      </x:c>
      <x:c r="J982" s="57"/>
      <x:c r="K982" s="57"/>
      <x:c r="L982" s="57"/>
      <x:c r="M982" s="57">
        <x:v>720</x:v>
      </x:c>
      <x:c r="N982" s="56">
        <x:v>2165</x:v>
      </x:c>
    </x:row>
    <x:row r="983" spans="1:15">
      <x:c r="A983" s="57">
        <x:v>40</x:v>
      </x:c>
      <x:c r="C983" s="115">
        <x:v>9</x:v>
      </x:c>
      <x:c r="D983" s="209" t="s">
        <x:v>66</x:v>
      </x:c>
      <x:c r="E983" s="209" t="s">
        <x:v>67</x:v>
      </x:c>
      <x:c r="F983"/>
      <x:c r="G983" s="57">
        <x:v>2887</x:v>
      </x:c>
      <x:c r="J983" s="57"/>
      <x:c r="K983" s="57"/>
      <x:c r="L983" s="57"/>
      <x:c r="M983" s="57">
        <x:v>1440</x:v>
      </x:c>
      <x:c r="N983" s="56">
        <x:v>4327</x:v>
      </x:c>
    </x:row>
    <x:row r="984" spans="1:15">
      <x:c r="A984" s="57">
        <x:v>41</x:v>
      </x:c>
      <x:c r="C984" s="115">
        <x:v>9</x:v>
      </x:c>
      <x:c r="D984" s="209" t="s">
        <x:v>68</x:v>
      </x:c>
      <x:c r="E984" s="209" t="s">
        <x:v>69</x:v>
      </x:c>
      <x:c r="F984"/>
      <x:c r="G984" s="57">
        <x:v>1447</x:v>
      </x:c>
      <x:c r="J984" s="57"/>
      <x:c r="K984" s="57"/>
      <x:c r="L984" s="57"/>
      <x:c r="M984" s="57">
        <x:v>720</x:v>
      </x:c>
      <x:c r="N984" s="56">
        <x:v>2167</x:v>
      </x:c>
    </x:row>
    <x:row r="985" spans="1:15">
      <x:c r="A985" s="57">
        <x:v>42</x:v>
      </x:c>
      <x:c r="C985" s="115">
        <x:v>9</x:v>
      </x:c>
      <x:c r="D985" s="209" t="s">
        <x:v>70</x:v>
      </x:c>
      <x:c r="E985" s="209" t="s">
        <x:v>71</x:v>
      </x:c>
      <x:c r="F985"/>
      <x:c r="G985" s="57">
        <x:v>0</x:v>
      </x:c>
      <x:c r="J985" s="57"/>
      <x:c r="K985" s="57"/>
      <x:c r="L985" s="57"/>
      <x:c r="M985" s="57"/>
      <x:c r="N985" s="56">
        <x:v>0</x:v>
      </x:c>
    </x:row>
    <x:row r="986" spans="1:15">
      <x:c r="A986" s="57">
        <x:v>43</x:v>
      </x:c>
      <x:c r="C986" s="115">
        <x:v>9</x:v>
      </x:c>
      <x:c r="D986" s="209" t="s">
        <x:v>92</x:v>
      </x:c>
      <x:c r="E986" s="209" t="s">
        <x:v>71</x:v>
      </x:c>
      <x:c r="F986"/>
      <x:c r="G986" s="57">
        <x:v>1440</x:v>
      </x:c>
      <x:c r="J986" s="57"/>
      <x:c r="K986" s="57"/>
      <x:c r="L986" s="57"/>
      <x:c r="M986" s="57">
        <x:v>720</x:v>
      </x:c>
      <x:c r="N986" s="56">
        <x:v>2160</x:v>
      </x:c>
    </x:row>
    <x:row r="987" spans="1:15">
      <x:c r="A987" s="57">
        <x:v>44</x:v>
      </x:c>
      <x:c r="C987" s="115">
        <x:v>9</x:v>
      </x:c>
      <x:c r="D987" s="209" t="s">
        <x:v>72</x:v>
      </x:c>
      <x:c r="E987" s="209" t="s">
        <x:v>73</x:v>
      </x:c>
      <x:c r="F987"/>
      <x:c r="G987" s="57">
        <x:v>0</x:v>
      </x:c>
      <x:c r="J987" s="57"/>
      <x:c r="K987" s="57"/>
      <x:c r="L987" s="57"/>
      <x:c r="M987" s="57"/>
      <x:c r="N987" s="56">
        <x:v>0</x:v>
      </x:c>
    </x:row>
    <x:row r="988" spans="1:15">
      <x:c r="A988" s="57">
        <x:v>45</x:v>
      </x:c>
      <x:c r="C988" s="115">
        <x:v>9</x:v>
      </x:c>
      <x:c r="D988" s="209" t="s">
        <x:v>93</x:v>
      </x:c>
      <x:c r="E988" s="209" t="s">
        <x:v>73</x:v>
      </x:c>
      <x:c r="F988"/>
      <x:c r="G988" s="57">
        <x:v>1440</x:v>
      </x:c>
      <x:c r="J988" s="57"/>
      <x:c r="K988" s="57"/>
      <x:c r="L988" s="57"/>
      <x:c r="M988" s="57">
        <x:v>720</x:v>
      </x:c>
      <x:c r="N988" s="56">
        <x:v>2160</x:v>
      </x:c>
    </x:row>
    <x:row r="989" spans="1:15">
      <x:c r="A989" s="57">
        <x:v>46</x:v>
      </x:c>
      <x:c r="C989" s="115">
        <x:v>9</x:v>
      </x:c>
      <x:c r="D989" s="209" t="s">
        <x:v>74</x:v>
      </x:c>
      <x:c r="E989" s="209" t="s">
        <x:v>10</x:v>
      </x:c>
      <x:c r="F989"/>
      <x:c r="G989" s="57">
        <x:v>0</x:v>
      </x:c>
      <x:c r="J989" s="57"/>
      <x:c r="K989" s="57"/>
      <x:c r="L989" s="57"/>
      <x:c r="M989" s="57"/>
      <x:c r="N989" s="56">
        <x:v>0</x:v>
      </x:c>
    </x:row>
    <x:row r="990" spans="1:15">
      <x:c r="A990" s="57">
        <x:v>47</x:v>
      </x:c>
      <x:c r="C990" s="115">
        <x:v>9</x:v>
      </x:c>
      <x:c r="D990" s="209" t="s">
        <x:v>76</x:v>
      </x:c>
      <x:c r="E990" s="209" t="s">
        <x:v>10</x:v>
      </x:c>
      <x:c r="F990"/>
      <x:c r="G990" s="57">
        <x:v>94</x:v>
      </x:c>
      <x:c r="J990" s="57"/>
      <x:c r="K990" s="57"/>
      <x:c r="L990" s="57"/>
      <x:c r="M990" s="57"/>
      <x:c r="N990" s="56">
        <x:v>94</x:v>
      </x:c>
    </x:row>
    <x:row r="991" spans="1:15">
      <x:c r="A991" s="57">
        <x:v>48</x:v>
      </x:c>
      <x:c r="C991" s="115">
        <x:v>9</x:v>
      </x:c>
      <x:c r="D991" s="209" t="s">
        <x:v>1632</x:v>
      </x:c>
      <x:c r="E991" s="209" t="s">
        <x:v>1633</x:v>
      </x:c>
      <x:c r="F991"/>
      <x:c r="G991" s="57">
        <x:v>0</x:v>
      </x:c>
      <x:c r="J991" s="57"/>
      <x:c r="K991" s="57"/>
      <x:c r="L991" s="57"/>
      <x:c r="M991" s="57"/>
      <x:c r="N991" s="56">
        <x:v>0</x:v>
      </x:c>
    </x:row>
    <x:row r="992" spans="1:15">
      <x:c r="A992" s="57">
        <x:v>49</x:v>
      </x:c>
      <x:c r="C992" s="115">
        <x:v>9</x:v>
      </x:c>
      <x:c r="D992" s="209" t="s">
        <x:v>77</x:v>
      </x:c>
      <x:c r="E992" s="209" t="s">
        <x:v>78</x:v>
      </x:c>
      <x:c r="F992"/>
      <x:c r="G992" s="57">
        <x:v>0</x:v>
      </x:c>
      <x:c r="J992" s="57"/>
      <x:c r="K992" s="57"/>
      <x:c r="L992" s="57"/>
      <x:c r="M992" s="57"/>
      <x:c r="N992" s="56">
        <x:v>0</x:v>
      </x:c>
    </x:row>
    <x:row r="993" spans="1:14">
      <x:c r="A993" s="57">
        <x:v>50</x:v>
      </x:c>
      <x:c r="C993" s="115">
        <x:v>9</x:v>
      </x:c>
      <x:c r="D993" s="209" t="s">
        <x:v>79</x:v>
      </x:c>
      <x:c r="E993" s="209" t="s">
        <x:v>78</x:v>
      </x:c>
      <x:c r="F993"/>
      <x:c r="G993" s="57">
        <x:v>61</x:v>
      </x:c>
      <x:c r="J993" s="57"/>
      <x:c r="K993" s="57"/>
      <x:c r="L993" s="57"/>
      <x:c r="M993" s="57"/>
      <x:c r="N993" s="56">
        <x:v>61</x:v>
      </x:c>
    </x:row>
    <x:row r="994" spans="1:14">
      <x:c r="A994" s="57">
        <x:v>51</x:v>
      </x:c>
      <x:c r="C994" s="115">
        <x:v>9</x:v>
      </x:c>
      <x:c r="D994" s="209" t="s">
        <x:v>80</x:v>
      </x:c>
      <x:c r="E994" s="209" t="s">
        <x:v>81</x:v>
      </x:c>
      <x:c r="F994"/>
      <x:c r="G994" s="57">
        <x:v>0</x:v>
      </x:c>
      <x:c r="J994" s="57"/>
      <x:c r="K994" s="57"/>
      <x:c r="L994" s="57"/>
      <x:c r="M994" s="57"/>
      <x:c r="N994" s="56">
        <x:v>0</x:v>
      </x:c>
    </x:row>
    <x:row r="995" spans="1:14">
      <x:c r="A995" s="57">
        <x:v>52</x:v>
      </x:c>
      <x:c r="C995" s="115">
        <x:v>9</x:v>
      </x:c>
      <x:c r="D995" s="209" t="s">
        <x:v>82</x:v>
      </x:c>
      <x:c r="E995" s="209" t="s">
        <x:v>81</x:v>
      </x:c>
      <x:c r="F995"/>
      <x:c r="G995" s="57">
        <x:v>61</x:v>
      </x:c>
      <x:c r="J995" s="57"/>
      <x:c r="K995" s="57"/>
      <x:c r="L995" s="57"/>
      <x:c r="M995" s="57"/>
      <x:c r="N995" s="56">
        <x:v>61</x:v>
      </x:c>
    </x:row>
    <x:row r="996" spans="1:14">
      <x:c r="A996" s="57">
        <x:v>53</x:v>
      </x:c>
      <x:c r="C996" s="115">
        <x:v>9</x:v>
      </x:c>
      <x:c r="D996" s="209" t="s">
        <x:v>1441</x:v>
      </x:c>
      <x:c r="E996" s="209" t="s">
        <x:v>1420</x:v>
      </x:c>
      <x:c r="F996"/>
      <x:c r="G996" s="57">
        <x:v>0</x:v>
      </x:c>
      <x:c r="J996" s="57"/>
      <x:c r="K996" s="57"/>
      <x:c r="L996" s="57"/>
      <x:c r="M996" s="57"/>
      <x:c r="N996" s="56">
        <x:v>0</x:v>
      </x:c>
    </x:row>
    <x:row r="997" spans="1:14">
      <x:c r="A997" s="57">
        <x:v>54</x:v>
      </x:c>
      <x:c r="C997" s="115">
        <x:v>9</x:v>
      </x:c>
      <x:c r="D997" s="209" t="s">
        <x:v>1442</x:v>
      </x:c>
      <x:c r="E997" s="209" t="s">
        <x:v>1420</x:v>
      </x:c>
      <x:c r="F997"/>
      <x:c r="G997" s="57">
        <x:v>0</x:v>
      </x:c>
      <x:c r="J997" s="57"/>
      <x:c r="K997" s="57"/>
      <x:c r="L997" s="57"/>
      <x:c r="M997" s="57"/>
      <x:c r="N997" s="56">
        <x:v>0</x:v>
      </x:c>
    </x:row>
    <x:row r="998" spans="1:14">
      <x:c r="A998" s="57">
        <x:v>55</x:v>
      </x:c>
      <x:c r="C998" s="115">
        <x:v>9</x:v>
      </x:c>
      <x:c r="D998" s="209" t="s">
        <x:v>1443</x:v>
      </x:c>
      <x:c r="E998" s="209" t="s">
        <x:v>1420</x:v>
      </x:c>
      <x:c r="F998"/>
      <x:c r="G998" s="57">
        <x:v>0</x:v>
      </x:c>
      <x:c r="J998" s="57"/>
      <x:c r="K998" s="57"/>
      <x:c r="L998" s="57"/>
      <x:c r="M998" s="57"/>
      <x:c r="N998" s="56">
        <x:v>0</x:v>
      </x:c>
    </x:row>
    <x:row r="999" spans="1:14">
      <x:c r="A999" s="57">
        <x:v>56</x:v>
      </x:c>
      <x:c r="C999" s="115">
        <x:v>9</x:v>
      </x:c>
      <x:c r="D999" s="209" t="s">
        <x:v>1444</x:v>
      </x:c>
      <x:c r="E999" s="209" t="s">
        <x:v>1420</x:v>
      </x:c>
      <x:c r="F999"/>
      <x:c r="G999" s="57">
        <x:v>0</x:v>
      </x:c>
      <x:c r="J999" s="57"/>
      <x:c r="K999" s="57"/>
      <x:c r="L999" s="57"/>
      <x:c r="M999" s="57"/>
      <x:c r="N999" s="56">
        <x:v>0</x:v>
      </x:c>
    </x:row>
    <x:row r="1000" spans="1:14">
      <x:c r="A1000" s="57">
        <x:v>57</x:v>
      </x:c>
      <x:c r="C1000" s="115">
        <x:v>9</x:v>
      </x:c>
      <x:c r="D1000" s="209" t="s">
        <x:v>1652</x:v>
      </x:c>
      <x:c r="E1000" s="209" t="s">
        <x:v>1653</x:v>
      </x:c>
      <x:c r="F1000"/>
      <x:c r="G1000" s="57">
        <x:v>1</x:v>
      </x:c>
      <x:c r="J1000" s="57"/>
      <x:c r="K1000" s="57"/>
      <x:c r="L1000" s="57"/>
      <x:c r="M1000" s="57"/>
      <x:c r="N1000" s="56">
        <x:v>1</x:v>
      </x:c>
    </x:row>
    <x:row r="1001" spans="1:14">
      <x:c r="A1001" s="57">
        <x:v>58</x:v>
      </x:c>
      <x:c r="C1001" s="115">
        <x:v>9</x:v>
      </x:c>
      <x:c r="D1001" s="209" t="s">
        <x:v>1654</x:v>
      </x:c>
      <x:c r="E1001" s="209" t="s">
        <x:v>1655</x:v>
      </x:c>
      <x:c r="F1001"/>
      <x:c r="G1001" s="57">
        <x:v>50</x:v>
      </x:c>
      <x:c r="J1001" s="57"/>
      <x:c r="K1001" s="57"/>
      <x:c r="L1001" s="57"/>
      <x:c r="M1001" s="57"/>
      <x:c r="N1001" s="56">
        <x:v>50</x:v>
      </x:c>
    </x:row>
    <x:row r="1002" spans="1:14">
      <x:c r="A1002" s="57">
        <x:v>59</x:v>
      </x:c>
      <x:c r="C1002" s="115">
        <x:v>9</x:v>
      </x:c>
      <x:c r="D1002" s="209" t="s">
        <x:v>1656</x:v>
      </x:c>
      <x:c r="E1002" s="209" t="s">
        <x:v>1657</x:v>
      </x:c>
      <x:c r="F1002"/>
      <x:c r="G1002" s="57">
        <x:v>1</x:v>
      </x:c>
      <x:c r="J1002" s="57"/>
      <x:c r="K1002" s="57"/>
      <x:c r="L1002" s="57"/>
      <x:c r="M1002" s="57"/>
      <x:c r="N1002" s="56">
        <x:v>1</x:v>
      </x:c>
    </x:row>
    <x:row r="1003" spans="1:14">
      <x:c r="A1003" s="57">
        <x:v>60</x:v>
      </x:c>
      <x:c r="C1003" s="115">
        <x:v>9</x:v>
      </x:c>
      <x:c r="D1003" s="209" t="s">
        <x:v>1384</x:v>
      </x:c>
      <x:c r="E1003" s="209" t="s">
        <x:v>1385</x:v>
      </x:c>
      <x:c r="F1003"/>
      <x:c r="G1003" s="57">
        <x:v>0</x:v>
      </x:c>
      <x:c r="J1003" s="57"/>
      <x:c r="K1003" s="57"/>
      <x:c r="L1003" s="57"/>
      <x:c r="M1003" s="57"/>
      <x:c r="N1003" s="56">
        <x:v>0</x:v>
      </x:c>
    </x:row>
    <x:row r="1004" spans="1:14">
      <x:c r="A1004" s="57">
        <x:v>61</x:v>
      </x:c>
      <x:c r="C1004" s="115">
        <x:v>9</x:v>
      </x:c>
      <x:c r="D1004" s="209" t="s">
        <x:v>1382</x:v>
      </x:c>
      <x:c r="E1004" s="209" t="s">
        <x:v>1383</x:v>
      </x:c>
      <x:c r="F1004"/>
      <x:c r="G1004" s="57">
        <x:v>3</x:v>
      </x:c>
      <x:c r="J1004" s="57"/>
      <x:c r="K1004" s="57"/>
      <x:c r="L1004" s="57"/>
      <x:c r="M1004" s="57"/>
      <x:c r="N1004" s="56">
        <x:v>3</x:v>
      </x:c>
    </x:row>
    <x:row r="1005" spans="1:14">
      <x:c r="A1005" s="57">
        <x:v>62</x:v>
      </x:c>
      <x:c r="C1005" s="115">
        <x:v>9</x:v>
      </x:c>
      <x:c r="D1005" s="209" t="s">
        <x:v>83</x:v>
      </x:c>
      <x:c r="E1005" s="209" t="s">
        <x:v>10</x:v>
      </x:c>
      <x:c r="F1005"/>
      <x:c r="G1005" s="57">
        <x:v>0</x:v>
      </x:c>
      <x:c r="J1005" s="57"/>
      <x:c r="K1005" s="57"/>
      <x:c r="L1005" s="57"/>
      <x:c r="M1005" s="57"/>
      <x:c r="N1005" s="56">
        <x:v>0</x:v>
      </x:c>
    </x:row>
    <x:row r="1006" spans="1:14">
      <x:c r="A1006" s="57">
        <x:v>63</x:v>
      </x:c>
      <x:c r="C1006" s="115">
        <x:v>9</x:v>
      </x:c>
      <x:c r="D1006" s="209" t="s">
        <x:v>94</x:v>
      </x:c>
      <x:c r="E1006" s="209" t="s">
        <x:v>96</x:v>
      </x:c>
      <x:c r="F1006"/>
      <x:c r="G1006" s="57">
        <x:v>0</x:v>
      </x:c>
      <x:c r="J1006" s="57"/>
      <x:c r="K1006" s="57"/>
      <x:c r="L1006" s="57"/>
      <x:c r="M1006" s="57"/>
      <x:c r="N1006" s="56">
        <x:v>0</x:v>
      </x:c>
    </x:row>
    <x:row r="1007" spans="1:14">
      <x:c r="A1007" s="57">
        <x:v>64</x:v>
      </x:c>
      <x:c r="C1007" s="115">
        <x:v>9</x:v>
      </x:c>
      <x:c r="D1007" s="209" t="s">
        <x:v>1403</x:v>
      </x:c>
      <x:c r="E1007" s="209" t="s">
        <x:v>10</x:v>
      </x:c>
      <x:c r="F1007"/>
      <x:c r="G1007" s="57">
        <x:v>0</x:v>
      </x:c>
      <x:c r="J1007" s="57"/>
      <x:c r="K1007" s="57"/>
      <x:c r="L1007" s="57"/>
      <x:c r="M1007" s="57"/>
      <x:c r="N1007" s="56">
        <x:v>0</x:v>
      </x:c>
    </x:row>
    <x:row r="1008" spans="1:14">
      <x:c r="A1008" s="57">
        <x:v>65</x:v>
      </x:c>
      <x:c r="C1008" s="115">
        <x:v>9</x:v>
      </x:c>
      <x:c r="D1008" s="209" t="s">
        <x:v>1438</x:v>
      </x:c>
      <x:c r="E1008" s="209" t="s">
        <x:v>10</x:v>
      </x:c>
      <x:c r="F1008"/>
      <x:c r="G1008" s="57">
        <x:v>18</x:v>
      </x:c>
      <x:c r="J1008" s="57"/>
      <x:c r="K1008" s="57"/>
      <x:c r="L1008" s="57"/>
      <x:c r="M1008" s="57"/>
      <x:c r="N1008" s="56">
        <x:v>18</x:v>
      </x:c>
    </x:row>
    <x:row r="1009" spans="1:14">
      <x:c r="A1009" s="57">
        <x:v>66</x:v>
      </x:c>
      <x:c r="C1009" s="115">
        <x:v>9</x:v>
      </x:c>
      <x:c r="D1009" s="209" t="s">
        <x:v>1629</x:v>
      </x:c>
      <x:c r="E1009" s="209" t="s">
        <x:v>1630</x:v>
      </x:c>
      <x:c r="F1009"/>
      <x:c r="G1009" s="57">
        <x:v>20</x:v>
      </x:c>
      <x:c r="J1009" s="57"/>
      <x:c r="K1009" s="57"/>
      <x:c r="L1009" s="57"/>
      <x:c r="M1009" s="57"/>
      <x:c r="N1009" s="56">
        <x:v>20</x:v>
      </x:c>
    </x:row>
    <x:row r="1010" spans="1:14">
      <x:c r="A1010" s="57">
        <x:v>67</x:v>
      </x:c>
      <x:c r="C1010" s="115">
        <x:v>9</x:v>
      </x:c>
      <x:c r="D1010" s="209" t="s">
        <x:v>1625</x:v>
      </x:c>
      <x:c r="E1010" s="209" t="s">
        <x:v>1626</x:v>
      </x:c>
      <x:c r="F1010"/>
      <x:c r="G1010" s="57">
        <x:v>0</x:v>
      </x:c>
      <x:c r="J1010" s="57"/>
      <x:c r="K1010" s="57"/>
      <x:c r="L1010" s="57"/>
      <x:c r="M1010" s="57"/>
      <x:c r="N1010" s="56">
        <x:v>0</x:v>
      </x:c>
    </x:row>
    <x:row r="1011" spans="1:14">
      <x:c r="A1011" s="57">
        <x:v>68</x:v>
      </x:c>
      <x:c r="C1011" s="115">
        <x:v>9</x:v>
      </x:c>
      <x:c r="D1011" s="209" t="s">
        <x:v>1635</x:v>
      </x:c>
      <x:c r="E1011" s="209" t="s">
        <x:v>1626</x:v>
      </x:c>
      <x:c r="F1011"/>
      <x:c r="G1011" s="57">
        <x:v>0</x:v>
      </x:c>
      <x:c r="J1011" s="57"/>
      <x:c r="K1011" s="57"/>
      <x:c r="L1011" s="57"/>
      <x:c r="M1011" s="57"/>
      <x:c r="N1011" s="56">
        <x:v>0</x:v>
      </x:c>
    </x:row>
    <x:row r="1012" spans="1:14">
      <x:c r="A1012" s="57">
        <x:v>69</x:v>
      </x:c>
      <x:c r="C1012" s="115">
        <x:v>9</x:v>
      </x:c>
      <x:c r="D1012" s="209" t="s">
        <x:v>1627</x:v>
      </x:c>
      <x:c r="E1012" s="209" t="s">
        <x:v>1628</x:v>
      </x:c>
      <x:c r="F1012"/>
      <x:c r="G1012" s="57">
        <x:v>0</x:v>
      </x:c>
      <x:c r="J1012" s="57"/>
      <x:c r="K1012" s="57"/>
      <x:c r="L1012" s="57"/>
      <x:c r="M1012" s="57"/>
      <x:c r="N1012" s="56">
        <x:v>0</x:v>
      </x:c>
    </x:row>
    <x:row r="1013" spans="1:14">
      <x:c r="A1013" s="57">
        <x:v>70</x:v>
      </x:c>
      <x:c r="C1013" s="115">
        <x:v>9</x:v>
      </x:c>
      <x:c r="D1013" s="209" t="s">
        <x:v>1636</x:v>
      </x:c>
      <x:c r="E1013" s="209" t="s">
        <x:v>1628</x:v>
      </x:c>
      <x:c r="F1013"/>
      <x:c r="G1013" s="57">
        <x:v>0</x:v>
      </x:c>
      <x:c r="J1013" s="57"/>
      <x:c r="K1013" s="57"/>
      <x:c r="L1013" s="57"/>
      <x:c r="M1013" s="57"/>
      <x:c r="N1013" s="56">
        <x:v>0</x:v>
      </x:c>
    </x:row>
    <x:row r="1014" spans="1:14">
      <x:c r="A1014" s="57">
        <x:v>71</x:v>
      </x:c>
      <x:c r="C1014" s="115">
        <x:v>9</x:v>
      </x:c>
      <x:c r="D1014" s="209" t="s">
        <x:v>1425</x:v>
      </x:c>
      <x:c r="E1014" s="209" t="s">
        <x:v>10</x:v>
      </x:c>
      <x:c r="F1014"/>
      <x:c r="G1014" s="57">
        <x:v>0</x:v>
      </x:c>
      <x:c r="J1014" s="57"/>
      <x:c r="K1014" s="57"/>
      <x:c r="L1014" s="57"/>
      <x:c r="M1014" s="57"/>
      <x:c r="N1014" s="56">
        <x:v>0</x:v>
      </x:c>
    </x:row>
    <x:row r="1015" spans="1:14">
      <x:c r="A1015" s="57">
        <x:v>72</x:v>
      </x:c>
      <x:c r="C1015" s="115">
        <x:v>9</x:v>
      </x:c>
      <x:c r="D1015" s="209" t="s">
        <x:v>1436</x:v>
      </x:c>
      <x:c r="E1015" s="209" t="s">
        <x:v>10</x:v>
      </x:c>
      <x:c r="F1015"/>
      <x:c r="G1015" s="57">
        <x:v>93</x:v>
      </x:c>
      <x:c r="J1015" s="57"/>
      <x:c r="K1015" s="57"/>
      <x:c r="L1015" s="57"/>
      <x:c r="M1015" s="57"/>
      <x:c r="N1015" s="56">
        <x:v>93</x:v>
      </x:c>
    </x:row>
    <x:row r="1016" spans="1:14">
      <x:c r="A1016" s="57">
        <x:v>73</x:v>
      </x:c>
      <x:c r="C1016" s="115">
        <x:v>9</x:v>
      </x:c>
      <x:c r="D1016" s="209" t="s">
        <x:v>1634</x:v>
      </x:c>
      <x:c r="E1016" s="209" t="s">
        <x:v>1437</x:v>
      </x:c>
      <x:c r="F1016"/>
      <x:c r="G1016" s="57">
        <x:v>20</x:v>
      </x:c>
      <x:c r="J1016" s="57"/>
      <x:c r="K1016" s="57"/>
      <x:c r="L1016" s="57"/>
      <x:c r="M1016" s="57"/>
      <x:c r="N1016" s="56">
        <x:v>20</x:v>
      </x:c>
    </x:row>
    <x:row r="1017" spans="1:14">
      <x:c r="A1017" s="57">
        <x:v>74</x:v>
      </x:c>
      <x:c r="C1017" s="115">
        <x:v>9</x:v>
      </x:c>
      <x:c r="D1017" s="209" t="s">
        <x:v>1616</x:v>
      </x:c>
      <x:c r="E1017" s="209" t="s">
        <x:v>1617</x:v>
      </x:c>
      <x:c r="F1017"/>
      <x:c r="G1017" s="57">
        <x:v>0</x:v>
      </x:c>
      <x:c r="J1017" s="57"/>
      <x:c r="K1017" s="57"/>
      <x:c r="L1017" s="57"/>
      <x:c r="M1017" s="57"/>
      <x:c r="N1017" s="56">
        <x:v>0</x:v>
      </x:c>
    </x:row>
    <x:row r="1018" spans="1:14">
      <x:c r="A1018" s="57">
        <x:v>75</x:v>
      </x:c>
      <x:c r="C1018" s="115">
        <x:v>9</x:v>
      </x:c>
      <x:c r="D1018" s="209" t="s">
        <x:v>1618</x:v>
      </x:c>
      <x:c r="E1018" s="209" t="s">
        <x:v>1617</x:v>
      </x:c>
      <x:c r="F1018"/>
      <x:c r="G1018" s="57">
        <x:v>0</x:v>
      </x:c>
      <x:c r="J1018" s="57"/>
      <x:c r="K1018" s="57"/>
      <x:c r="L1018" s="57"/>
      <x:c r="M1018" s="57"/>
      <x:c r="N1018" s="56">
        <x:v>0</x:v>
      </x:c>
    </x:row>
    <x:row r="1019" spans="1:14">
      <x:c r="A1019" s="57">
        <x:v>76</x:v>
      </x:c>
      <x:c r="C1019" s="115">
        <x:v>9</x:v>
      </x:c>
      <x:c r="D1019" s="209" t="s">
        <x:v>1619</x:v>
      </x:c>
      <x:c r="E1019" s="209" t="s">
        <x:v>1617</x:v>
      </x:c>
      <x:c r="F1019"/>
      <x:c r="G1019" s="57">
        <x:v>0</x:v>
      </x:c>
      <x:c r="J1019" s="57"/>
      <x:c r="K1019" s="57"/>
      <x:c r="L1019" s="57"/>
      <x:c r="M1019" s="57"/>
      <x:c r="N1019" s="56">
        <x:v>0</x:v>
      </x:c>
    </x:row>
    <x:row r="1020" spans="1:14">
      <x:c r="A1020" s="57">
        <x:v>77</x:v>
      </x:c>
      <x:c r="C1020" s="115">
        <x:v>9</x:v>
      </x:c>
      <x:c r="D1020" s="209" t="s">
        <x:v>1620</x:v>
      </x:c>
      <x:c r="E1020" s="209" t="s">
        <x:v>1617</x:v>
      </x:c>
      <x:c r="F1020"/>
      <x:c r="G1020" s="57">
        <x:v>0</x:v>
      </x:c>
      <x:c r="J1020" s="57"/>
      <x:c r="K1020" s="57"/>
      <x:c r="L1020" s="57"/>
      <x:c r="M1020" s="57"/>
      <x:c r="N1020" s="56">
        <x:v>0</x:v>
      </x:c>
    </x:row>
    <x:row r="1021" spans="1:14">
      <x:c r="A1021" s="57">
        <x:v>78</x:v>
      </x:c>
      <x:c r="C1021" s="115">
        <x:v>9</x:v>
      </x:c>
      <x:c r="D1021" s="209" t="s">
        <x:v>1621</x:v>
      </x:c>
      <x:c r="E1021" s="209" t="s">
        <x:v>1617</x:v>
      </x:c>
      <x:c r="F1021"/>
      <x:c r="G1021" s="57">
        <x:v>0</x:v>
      </x:c>
      <x:c r="J1021" s="57"/>
      <x:c r="K1021" s="57"/>
      <x:c r="L1021" s="57"/>
      <x:c r="M1021" s="57"/>
      <x:c r="N1021" s="56">
        <x:v>0</x:v>
      </x:c>
    </x:row>
    <x:row r="1022" spans="1:14">
      <x:c r="A1022" s="57">
        <x:v>79</x:v>
      </x:c>
      <x:c r="C1022" s="115">
        <x:v>9</x:v>
      </x:c>
      <x:c r="D1022" s="209" t="s">
        <x:v>1409</x:v>
      </x:c>
      <x:c r="E1022" s="209" t="s">
        <x:v>1420</x:v>
      </x:c>
      <x:c r="F1022"/>
      <x:c r="G1022" s="57">
        <x:v>0</x:v>
      </x:c>
      <x:c r="J1022" s="57"/>
      <x:c r="K1022" s="57"/>
      <x:c r="L1022" s="57"/>
      <x:c r="M1022" s="57"/>
      <x:c r="N1022" s="56">
        <x:v>0</x:v>
      </x:c>
    </x:row>
    <x:row r="1023" spans="1:14">
      <x:c r="A1023" s="57">
        <x:v>80</x:v>
      </x:c>
      <x:c r="C1023" s="115">
        <x:v>9</x:v>
      </x:c>
      <x:c r="D1023" s="209" t="s">
        <x:v>1428</x:v>
      </x:c>
      <x:c r="E1023" s="209" t="s">
        <x:v>1420</x:v>
      </x:c>
      <x:c r="F1023"/>
      <x:c r="G1023" s="57">
        <x:v>0</x:v>
      </x:c>
      <x:c r="J1023" s="57"/>
      <x:c r="K1023" s="57"/>
      <x:c r="L1023" s="57"/>
      <x:c r="M1023" s="57"/>
      <x:c r="N1023" s="56">
        <x:v>0</x:v>
      </x:c>
    </x:row>
    <x:row r="1024" spans="1:14">
      <x:c r="A1024" s="57">
        <x:v>81</x:v>
      </x:c>
      <x:c r="C1024" s="115">
        <x:v>9</x:v>
      </x:c>
      <x:c r="D1024" s="209" t="s">
        <x:v>1622</x:v>
      </x:c>
      <x:c r="E1024" s="209" t="s">
        <x:v>1617</x:v>
      </x:c>
      <x:c r="F1024"/>
      <x:c r="G1024" s="57">
        <x:v>0</x:v>
      </x:c>
      <x:c r="J1024" s="57"/>
      <x:c r="K1024" s="57"/>
      <x:c r="L1024" s="57"/>
      <x:c r="M1024" s="57"/>
      <x:c r="N1024" s="56">
        <x:v>0</x:v>
      </x:c>
    </x:row>
    <x:row r="1025" spans="1:14">
      <x:c r="A1025" s="57">
        <x:v>82</x:v>
      </x:c>
      <x:c r="C1025" s="115">
        <x:v>9</x:v>
      </x:c>
      <x:c r="D1025" s="209" t="s">
        <x:v>1410</x:v>
      </x:c>
      <x:c r="E1025" s="209" t="s">
        <x:v>1420</x:v>
      </x:c>
      <x:c r="F1025"/>
      <x:c r="G1025" s="57">
        <x:v>0</x:v>
      </x:c>
      <x:c r="J1025" s="57"/>
      <x:c r="K1025" s="57"/>
      <x:c r="L1025" s="57"/>
      <x:c r="M1025" s="57"/>
      <x:c r="N1025" s="56">
        <x:v>0</x:v>
      </x:c>
    </x:row>
    <x:row r="1026" spans="1:14">
      <x:c r="A1026" s="57">
        <x:v>83</x:v>
      </x:c>
      <x:c r="C1026" s="115">
        <x:v>9</x:v>
      </x:c>
      <x:c r="D1026" s="209" t="s">
        <x:v>1427</x:v>
      </x:c>
      <x:c r="E1026" s="209" t="s">
        <x:v>1420</x:v>
      </x:c>
      <x:c r="F1026"/>
      <x:c r="G1026" s="57">
        <x:v>0</x:v>
      </x:c>
      <x:c r="J1026" s="57"/>
      <x:c r="K1026" s="57"/>
      <x:c r="L1026" s="57"/>
      <x:c r="M1026" s="57"/>
      <x:c r="N1026" s="56">
        <x:v>0</x:v>
      </x:c>
    </x:row>
    <x:row r="1027" spans="1:14">
      <x:c r="A1027" s="57">
        <x:v>84</x:v>
      </x:c>
      <x:c r="C1027" s="115">
        <x:v>9</x:v>
      </x:c>
      <x:c r="D1027" s="209" t="s">
        <x:v>1640</x:v>
      </x:c>
      <x:c r="E1027" s="209" t="s">
        <x:v>286</x:v>
      </x:c>
      <x:c r="F1027"/>
      <x:c r="G1027" s="57">
        <x:v>0</x:v>
      </x:c>
      <x:c r="J1027" s="57"/>
      <x:c r="K1027" s="57"/>
      <x:c r="L1027" s="57"/>
      <x:c r="M1027" s="57"/>
      <x:c r="N1027" s="56">
        <x:v>0</x:v>
      </x:c>
    </x:row>
    <x:row r="1028" spans="1:14">
      <x:c r="A1028" s="57">
        <x:v>85</x:v>
      </x:c>
      <x:c r="C1028" s="115">
        <x:v>9</x:v>
      </x:c>
      <x:c r="D1028" s="209" t="s">
        <x:v>1411</x:v>
      </x:c>
      <x:c r="E1028" s="209" t="s">
        <x:v>1420</x:v>
      </x:c>
      <x:c r="F1028"/>
      <x:c r="G1028" s="57">
        <x:v>0</x:v>
      </x:c>
      <x:c r="J1028" s="57"/>
      <x:c r="K1028" s="57"/>
      <x:c r="L1028" s="57"/>
      <x:c r="M1028" s="57"/>
      <x:c r="N1028" s="56">
        <x:v>0</x:v>
      </x:c>
    </x:row>
    <x:row r="1029" spans="1:14">
      <x:c r="A1029" s="57">
        <x:v>86</x:v>
      </x:c>
      <x:c r="C1029" s="115">
        <x:v>9</x:v>
      </x:c>
      <x:c r="D1029" s="209" t="s">
        <x:v>1426</x:v>
      </x:c>
      <x:c r="E1029" s="209" t="s">
        <x:v>1420</x:v>
      </x:c>
      <x:c r="F1029"/>
      <x:c r="G1029" s="57">
        <x:v>40</x:v>
      </x:c>
      <x:c r="J1029" s="57"/>
      <x:c r="K1029" s="57"/>
      <x:c r="L1029" s="57"/>
      <x:c r="M1029" s="57"/>
      <x:c r="N1029" s="56">
        <x:v>40</x:v>
      </x:c>
    </x:row>
    <x:row r="1030" spans="1:14">
      <x:c r="A1030" s="57">
        <x:v>87</x:v>
      </x:c>
      <x:c r="C1030" s="115">
        <x:v>9</x:v>
      </x:c>
      <x:c r="D1030" s="209" t="s">
        <x:v>1641</x:v>
      </x:c>
      <x:c r="E1030" s="209" t="s">
        <x:v>286</x:v>
      </x:c>
      <x:c r="F1030"/>
      <x:c r="G1030" s="57">
        <x:v>0</x:v>
      </x:c>
      <x:c r="J1030" s="57"/>
      <x:c r="K1030" s="57"/>
      <x:c r="L1030" s="57"/>
      <x:c r="M1030" s="57"/>
      <x:c r="N1030" s="56">
        <x:v>0</x:v>
      </x:c>
    </x:row>
    <x:row r="1031" spans="1:14">
      <x:c r="A1031" s="57">
        <x:v>88</x:v>
      </x:c>
      <x:c r="C1031" s="115">
        <x:v>9</x:v>
      </x:c>
      <x:c r="D1031" s="209" t="s">
        <x:v>1637</x:v>
      </x:c>
      <x:c r="E1031" s="209" t="s">
        <x:v>286</x:v>
      </x:c>
      <x:c r="F1031"/>
      <x:c r="G1031" s="57">
        <x:v>0</x:v>
      </x:c>
      <x:c r="J1031" s="57"/>
      <x:c r="K1031" s="57"/>
      <x:c r="L1031" s="57"/>
      <x:c r="M1031" s="57"/>
      <x:c r="N1031" s="56">
        <x:v>0</x:v>
      </x:c>
    </x:row>
    <x:row r="1032" spans="1:14">
      <x:c r="A1032" s="57">
        <x:v>89</x:v>
      </x:c>
      <x:c r="C1032" s="115">
        <x:v>9</x:v>
      </x:c>
      <x:c r="D1032" s="21" t="s">
        <x:v>1637</x:v>
      </x:c>
      <x:c r="E1032" s="21" t="s">
        <x:v>286</x:v>
      </x:c>
      <x:c r="F1032"/>
      <x:c r="G1032" s="57">
        <x:v>0</x:v>
      </x:c>
      <x:c r="J1032" s="57"/>
      <x:c r="K1032" s="57"/>
      <x:c r="L1032" s="57"/>
      <x:c r="M1032" s="57"/>
      <x:c r="N1032" s="56">
        <x:v>0</x:v>
      </x:c>
    </x:row>
    <x:row r="1033" spans="1:14">
      <x:c r="A1033" s="57">
        <x:v>90</x:v>
      </x:c>
      <x:c r="C1033" s="115">
        <x:v>9</x:v>
      </x:c>
      <x:c r="D1033" s="209" t="s">
        <x:v>1638</x:v>
      </x:c>
      <x:c r="E1033" s="209" t="s">
        <x:v>286</x:v>
      </x:c>
      <x:c r="F1033"/>
      <x:c r="G1033" s="57">
        <x:v>0</x:v>
      </x:c>
      <x:c r="J1033" s="57"/>
      <x:c r="K1033" s="57"/>
      <x:c r="L1033" s="57"/>
      <x:c r="M1033" s="57"/>
      <x:c r="N1033" s="56">
        <x:v>0</x:v>
      </x:c>
    </x:row>
    <x:row r="1034" spans="1:14">
      <x:c r="A1034" s="57">
        <x:v>91</x:v>
      </x:c>
      <x:c r="C1034" s="115">
        <x:v>9</x:v>
      </x:c>
      <x:c r="D1034" s="209" t="s">
        <x:v>1639</x:v>
      </x:c>
      <x:c r="E1034" s="209" t="s">
        <x:v>286</x:v>
      </x:c>
      <x:c r="F1034"/>
      <x:c r="G1034" s="57">
        <x:v>0</x:v>
      </x:c>
      <x:c r="J1034" s="57"/>
      <x:c r="K1034" s="57"/>
      <x:c r="L1034" s="57"/>
      <x:c r="M1034" s="57"/>
      <x:c r="N1034" s="56">
        <x:v>0</x:v>
      </x:c>
    </x:row>
    <x:row r="1035" spans="1:14">
      <x:c r="A1035" s="57">
        <x:v>92</x:v>
      </x:c>
      <x:c r="C1035" s="115">
        <x:v>9</x:v>
      </x:c>
      <x:c r="D1035" s="209" t="s">
        <x:v>1405</x:v>
      </x:c>
      <x:c r="E1035" s="209" t="s">
        <x:v>1420</x:v>
      </x:c>
      <x:c r="F1035"/>
      <x:c r="G1035" s="57">
        <x:v>0</x:v>
      </x:c>
      <x:c r="J1035" s="57"/>
      <x:c r="K1035" s="57"/>
      <x:c r="L1035" s="57"/>
      <x:c r="M1035" s="57"/>
      <x:c r="N1035" s="56">
        <x:v>0</x:v>
      </x:c>
    </x:row>
    <x:row r="1036" spans="1:14">
      <x:c r="A1036" s="57">
        <x:v>93</x:v>
      </x:c>
      <x:c r="C1036" s="115">
        <x:v>9</x:v>
      </x:c>
      <x:c r="D1036" s="209" t="s">
        <x:v>1429</x:v>
      </x:c>
      <x:c r="E1036" s="209" t="s">
        <x:v>1420</x:v>
      </x:c>
      <x:c r="F1036"/>
      <x:c r="G1036" s="57">
        <x:v>0</x:v>
      </x:c>
      <x:c r="J1036" s="57"/>
      <x:c r="K1036" s="57"/>
      <x:c r="L1036" s="57"/>
      <x:c r="M1036" s="57"/>
      <x:c r="N1036" s="56">
        <x:v>0</x:v>
      </x:c>
    </x:row>
    <x:row r="1037" spans="1:14">
      <x:c r="A1037" s="57">
        <x:v>94</x:v>
      </x:c>
      <x:c r="C1037" s="115">
        <x:v>9</x:v>
      </x:c>
      <x:c r="D1037" s="209" t="s">
        <x:v>1406</x:v>
      </x:c>
      <x:c r="E1037" s="209" t="s">
        <x:v>1420</x:v>
      </x:c>
      <x:c r="F1037"/>
      <x:c r="G1037" s="57">
        <x:v>0</x:v>
      </x:c>
      <x:c r="J1037" s="57"/>
      <x:c r="K1037" s="57"/>
      <x:c r="L1037" s="57"/>
      <x:c r="M1037" s="57"/>
      <x:c r="N1037" s="56">
        <x:v>0</x:v>
      </x:c>
    </x:row>
    <x:row r="1038" spans="1:14">
      <x:c r="A1038" s="57">
        <x:v>95</x:v>
      </x:c>
      <x:c r="C1038" s="115">
        <x:v>9</x:v>
      </x:c>
      <x:c r="D1038" s="209" t="s">
        <x:v>1423</x:v>
      </x:c>
      <x:c r="E1038" s="209" t="s">
        <x:v>1420</x:v>
      </x:c>
      <x:c r="F1038"/>
      <x:c r="G1038" s="57">
        <x:v>0</x:v>
      </x:c>
      <x:c r="J1038" s="57"/>
      <x:c r="K1038" s="57"/>
      <x:c r="L1038" s="57"/>
      <x:c r="M1038" s="57"/>
      <x:c r="N1038" s="56">
        <x:v>0</x:v>
      </x:c>
    </x:row>
    <x:row r="1039" spans="1:14">
      <x:c r="A1039" s="57">
        <x:v>96</x:v>
      </x:c>
      <x:c r="C1039" s="115">
        <x:v>9</x:v>
      </x:c>
      <x:c r="D1039" s="209" t="s">
        <x:v>1564</x:v>
      </x:c>
      <x:c r="E1039" s="209" t="s">
        <x:v>1435</x:v>
      </x:c>
      <x:c r="F1039"/>
      <x:c r="G1039" s="57">
        <x:v>0</x:v>
      </x:c>
      <x:c r="J1039" s="57"/>
      <x:c r="K1039" s="57"/>
      <x:c r="L1039" s="57"/>
      <x:c r="M1039" s="57"/>
      <x:c r="N1039" s="56">
        <x:v>0</x:v>
      </x:c>
    </x:row>
    <x:row r="1040" spans="1:14">
      <x:c r="A1040" s="57">
        <x:v>97</x:v>
      </x:c>
      <x:c r="C1040" s="115">
        <x:v>9</x:v>
      </x:c>
      <x:c r="D1040" s="209" t="s">
        <x:v>1407</x:v>
      </x:c>
      <x:c r="E1040" s="209" t="s">
        <x:v>1420</x:v>
      </x:c>
      <x:c r="F1040"/>
      <x:c r="G1040" s="57">
        <x:v>0</x:v>
      </x:c>
      <x:c r="J1040" s="57"/>
      <x:c r="K1040" s="57"/>
      <x:c r="L1040" s="57"/>
      <x:c r="M1040" s="57"/>
      <x:c r="N1040" s="56">
        <x:v>0</x:v>
      </x:c>
    </x:row>
    <x:row r="1041" spans="1:14">
      <x:c r="A1041" s="57">
        <x:v>98</x:v>
      </x:c>
      <x:c r="C1041" s="115">
        <x:v>9</x:v>
      </x:c>
      <x:c r="D1041" s="209" t="s">
        <x:v>1424</x:v>
      </x:c>
      <x:c r="E1041" s="209" t="s">
        <x:v>1420</x:v>
      </x:c>
      <x:c r="F1041"/>
      <x:c r="G1041" s="57">
        <x:v>0</x:v>
      </x:c>
      <x:c r="J1041" s="57"/>
      <x:c r="K1041" s="57"/>
      <x:c r="L1041" s="57"/>
      <x:c r="M1041" s="57"/>
      <x:c r="N1041" s="56">
        <x:v>0</x:v>
      </x:c>
    </x:row>
    <x:row r="1042" spans="1:14">
      <x:c r="A1042" s="57">
        <x:v>99</x:v>
      </x:c>
      <x:c r="C1042" s="115">
        <x:v>9</x:v>
      </x:c>
      <x:c r="D1042" s="209" t="s">
        <x:v>1565</x:v>
      </x:c>
      <x:c r="E1042" s="209" t="s">
        <x:v>1435</x:v>
      </x:c>
      <x:c r="F1042"/>
      <x:c r="G1042" s="57">
        <x:v>0</x:v>
      </x:c>
      <x:c r="J1042" s="57"/>
      <x:c r="K1042" s="57"/>
      <x:c r="L1042" s="57"/>
      <x:c r="M1042" s="57"/>
      <x:c r="N1042" s="56">
        <x:v>0</x:v>
      </x:c>
    </x:row>
    <x:row r="1043" spans="1:14">
      <x:c r="A1043" s="57">
        <x:v>100</x:v>
      </x:c>
      <x:c r="C1043" s="115">
        <x:v>9</x:v>
      </x:c>
      <x:c r="D1043" s="209" t="s">
        <x:v>1408</x:v>
      </x:c>
      <x:c r="E1043" s="209" t="s">
        <x:v>1420</x:v>
      </x:c>
      <x:c r="F1043"/>
      <x:c r="G1043" s="57">
        <x:v>0</x:v>
      </x:c>
      <x:c r="J1043" s="57"/>
      <x:c r="K1043" s="57"/>
      <x:c r="L1043" s="57"/>
      <x:c r="M1043" s="57"/>
      <x:c r="N1043" s="56">
        <x:v>0</x:v>
      </x:c>
    </x:row>
    <x:row r="1044" spans="1:14">
      <x:c r="A1044" s="57">
        <x:v>101</x:v>
      </x:c>
      <x:c r="C1044" s="115">
        <x:v>9</x:v>
      </x:c>
      <x:c r="D1044" s="209" t="s">
        <x:v>1430</x:v>
      </x:c>
      <x:c r="E1044" s="209" t="s">
        <x:v>1420</x:v>
      </x:c>
      <x:c r="F1044"/>
      <x:c r="G1044" s="57">
        <x:v>0</x:v>
      </x:c>
      <x:c r="J1044" s="57"/>
      <x:c r="K1044" s="57"/>
      <x:c r="L1044" s="57"/>
      <x:c r="M1044" s="57"/>
      <x:c r="N1044" s="56">
        <x:v>0</x:v>
      </x:c>
    </x:row>
    <x:row r="1045" spans="1:14">
      <x:c r="A1045" s="57">
        <x:v>102</x:v>
      </x:c>
      <x:c r="C1045" s="115">
        <x:v>9</x:v>
      </x:c>
      <x:c r="D1045" s="209" t="s">
        <x:v>1623</x:v>
      </x:c>
      <x:c r="E1045" s="209" t="s">
        <x:v>1624</x:v>
      </x:c>
      <x:c r="F1045"/>
      <x:c r="G1045" s="57">
        <x:v>0</x:v>
      </x:c>
      <x:c r="J1045" s="57"/>
      <x:c r="K1045" s="57"/>
      <x:c r="L1045" s="57"/>
      <x:c r="M1045" s="57"/>
      <x:c r="N1045" s="56">
        <x:v>0</x:v>
      </x:c>
    </x:row>
    <x:row r="1046" spans="1:14">
      <x:c r="A1046" s="57">
        <x:v>103</x:v>
      </x:c>
      <x:c r="C1046" s="115">
        <x:v>9</x:v>
      </x:c>
      <x:c r="D1046" s="209" t="s">
        <x:v>1404</x:v>
      </x:c>
      <x:c r="E1046" s="209" t="s">
        <x:v>1624</x:v>
      </x:c>
      <x:c r="F1046"/>
      <x:c r="G1046" s="57">
        <x:v>0</x:v>
      </x:c>
      <x:c r="J1046" s="57"/>
      <x:c r="K1046" s="57"/>
      <x:c r="L1046" s="57"/>
      <x:c r="M1046" s="57"/>
      <x:c r="N1046" s="56">
        <x:v>0</x:v>
      </x:c>
    </x:row>
    <x:row r="1047" spans="1:14">
      <x:c r="A1047" s="57">
        <x:v>104</x:v>
      </x:c>
      <x:c r="C1047" s="115">
        <x:v>9</x:v>
      </x:c>
      <x:c r="D1047" s="209" t="s">
        <x:v>1439</x:v>
      </x:c>
      <x:c r="E1047" s="209" t="s">
        <x:v>53</x:v>
      </x:c>
      <x:c r="F1047"/>
      <x:c r="G1047" s="57">
        <x:v>7</x:v>
      </x:c>
      <x:c r="J1047" s="57"/>
      <x:c r="K1047" s="57"/>
      <x:c r="L1047" s="57"/>
      <x:c r="M1047" s="57"/>
      <x:c r="N1047" s="56">
        <x:v>7</x:v>
      </x:c>
    </x:row>
    <x:row r="1048" spans="1:14">
      <x:c r="A1048" s="57">
        <x:v>105</x:v>
      </x:c>
      <x:c r="C1048" s="115">
        <x:v>9</x:v>
      </x:c>
      <x:c r="D1048" s="209" t="s">
        <x:v>1631</x:v>
      </x:c>
      <x:c r="E1048" s="209" t="s">
        <x:v>1440</x:v>
      </x:c>
      <x:c r="F1048"/>
      <x:c r="G1048" s="57">
        <x:v>0</x:v>
      </x:c>
      <x:c r="J1048" s="57"/>
      <x:c r="K1048" s="57"/>
      <x:c r="L1048" s="57"/>
      <x:c r="M1048" s="57"/>
      <x:c r="N1048" s="56">
        <x:v>0</x:v>
      </x:c>
    </x:row>
    <x:row r="1049" spans="1:14">
      <x:c r="A1049" s="57">
        <x:v>106</x:v>
      </x:c>
      <x:c r="C1049" s="115">
        <x:v>9</x:v>
      </x:c>
      <x:c r="D1049" s="209" t="s">
        <x:v>1658</x:v>
      </x:c>
      <x:c r="E1049" s="209" t="s">
        <x:v>1659</x:v>
      </x:c>
      <x:c r="F1049"/>
      <x:c r="G1049" s="57">
        <x:v>1</x:v>
      </x:c>
      <x:c r="J1049" s="57"/>
      <x:c r="K1049" s="57"/>
      <x:c r="L1049" s="57"/>
      <x:c r="M1049" s="57"/>
      <x:c r="N1049" s="56">
        <x:v>1</x:v>
      </x:c>
    </x:row>
    <x:row r="1050" spans="1:14">
      <x:c r="A1050" s="57">
        <x:v>107</x:v>
      </x:c>
      <x:c r="C1050" s="115">
        <x:v>9</x:v>
      </x:c>
      <x:c r="D1050" s="209" t="s">
        <x:v>85</x:v>
      </x:c>
      <x:c r="E1050" s="209" t="s">
        <x:v>87</x:v>
      </x:c>
      <x:c r="F1050"/>
      <x:c r="G1050" s="57">
        <x:v>6000</x:v>
      </x:c>
      <x:c r="J1050" s="57"/>
      <x:c r="K1050" s="57"/>
      <x:c r="L1050" s="57"/>
      <x:c r="M1050" s="57">
        <x:v>1500</x:v>
      </x:c>
      <x:c r="N1050" s="56">
        <x:v>7500</x:v>
      </x:c>
    </x:row>
    <x:row r="1051" spans="1:14">
      <x:c r="A1051" s="57">
        <x:v>108</x:v>
      </x:c>
      <x:c r="C1051" s="115">
        <x:v>9</x:v>
      </x:c>
      <x:c r="D1051" s="209" t="s">
        <x:v>88</x:v>
      </x:c>
      <x:c r="E1051" s="209" t="s">
        <x:v>89</x:v>
      </x:c>
      <x:c r="F1051"/>
      <x:c r="G1051" s="57">
        <x:v>6500</x:v>
      </x:c>
      <x:c r="J1051" s="57"/>
      <x:c r="K1051" s="57"/>
      <x:c r="L1051" s="57"/>
      <x:c r="M1051" s="57">
        <x:v>1500</x:v>
      </x:c>
      <x:c r="N1051" s="56">
        <x:v>8000</x:v>
      </x:c>
    </x:row>
    <x:row r="1052" spans="1:14">
      <x:c r="A1052" s="57">
        <x:v>109</x:v>
      </x:c>
      <x:c r="C1052" s="115">
        <x:v>9</x:v>
      </x:c>
      <x:c r="D1052" s="209" t="s">
        <x:v>90</x:v>
      </x:c>
      <x:c r="E1052" s="209" t="s">
        <x:v>91</x:v>
      </x:c>
      <x:c r="F1052"/>
      <x:c r="G1052" s="57">
        <x:v>6000</x:v>
      </x:c>
      <x:c r="J1052" s="57"/>
      <x:c r="K1052" s="57"/>
      <x:c r="L1052" s="57"/>
      <x:c r="M1052" s="57">
        <x:v>3000</x:v>
      </x:c>
      <x:c r="N1052" s="56">
        <x:v>9000</x:v>
      </x:c>
    </x:row>
    <x:row r="1053" spans="1:14">
      <x:c r="A1053" s="57">
        <x:v>110</x:v>
      </x:c>
      <x:c r="C1053" s="115">
        <x:v>9</x:v>
      </x:c>
      <x:c r="D1053" s="209" t="s">
        <x:v>1386</x:v>
      </x:c>
      <x:c r="E1053" s="209" t="s">
        <x:v>1400</x:v>
      </x:c>
      <x:c r="F1053"/>
      <x:c r="G1053" s="57">
        <x:v>0</x:v>
      </x:c>
      <x:c r="J1053" s="57"/>
      <x:c r="K1053" s="57"/>
      <x:c r="L1053" s="57"/>
      <x:c r="M1053" s="57"/>
      <x:c r="N1053" s="56">
        <x:v>0</x:v>
      </x:c>
    </x:row>
    <x:row r="1054" spans="1:14">
      <x:c r="A1054" s="57">
        <x:v>111</x:v>
      </x:c>
      <x:c r="C1054" s="115">
        <x:v>9</x:v>
      </x:c>
      <x:c r="D1054" s="425">
        <x:v>15327260</x:v>
      </x:c>
      <x:c r="E1054" s="209" t="s">
        <x:v>1513</x:v>
      </x:c>
      <x:c r="F1054"/>
      <x:c r="G1054" s="57">
        <x:v>0</x:v>
      </x:c>
      <x:c r="J1054" s="57"/>
      <x:c r="K1054" s="57"/>
      <x:c r="L1054" s="57"/>
      <x:c r="M1054" s="57"/>
      <x:c r="N1054" s="56">
        <x:v>0</x:v>
      </x:c>
    </x:row>
    <x:row r="1055" spans="1:14">
      <x:c r="A1055" s="57">
        <x:v>112</x:v>
      </x:c>
      <x:c r="C1055" s="115">
        <x:v>9</x:v>
      </x:c>
      <x:c r="D1055" s="209" t="s">
        <x:v>1472</x:v>
      </x:c>
      <x:c r="E1055" s="209" t="s">
        <x:v>1472</x:v>
      </x:c>
      <x:c r="F1055"/>
      <x:c r="G1055" s="57">
        <x:v>0</x:v>
      </x:c>
      <x:c r="J1055" s="57"/>
      <x:c r="K1055" s="57"/>
      <x:c r="L1055" s="57"/>
      <x:c r="M1055" s="57"/>
      <x:c r="N1055" s="56">
        <x:v>0</x:v>
      </x:c>
    </x:row>
    <x:row r="1056" spans="1:14">
      <x:c r="A1056" s="57">
        <x:v>113</x:v>
      </x:c>
      <x:c r="C1056" s="115">
        <x:v>9</x:v>
      </x:c>
      <x:c r="D1056" s="209" t="s">
        <x:v>1519</x:v>
      </x:c>
      <x:c r="E1056" s="209" t="s">
        <x:v>1520</x:v>
      </x:c>
      <x:c r="F1056"/>
      <x:c r="G1056" s="57">
        <x:v>0</x:v>
      </x:c>
      <x:c r="J1056" s="57"/>
      <x:c r="K1056" s="57"/>
      <x:c r="L1056" s="57"/>
      <x:c r="M1056" s="57"/>
      <x:c r="N1056" s="56">
        <x:v>0</x:v>
      </x:c>
    </x:row>
    <x:row r="1057" spans="1:15">
      <x:c r="A1057" s="57">
        <x:v>114</x:v>
      </x:c>
      <x:c r="C1057" s="115">
        <x:v>9</x:v>
      </x:c>
      <x:c r="D1057" s="209" t="s">
        <x:v>1516</x:v>
      </x:c>
      <x:c r="E1057" s="209" t="s">
        <x:v>1517</x:v>
      </x:c>
      <x:c r="F1057"/>
      <x:c r="G1057" s="57">
        <x:v>0</x:v>
      </x:c>
      <x:c r="J1057" s="57"/>
      <x:c r="K1057" s="57"/>
      <x:c r="L1057" s="57"/>
      <x:c r="M1057" s="57"/>
      <x:c r="N1057" s="56">
        <x:v>0</x:v>
      </x:c>
    </x:row>
    <x:row r="1058" spans="1:15">
      <x:c r="A1058" s="57">
        <x:v>115</x:v>
      </x:c>
      <x:c r="C1058" s="115">
        <x:v>9</x:v>
      </x:c>
      <x:c r="D1058" s="209" t="s">
        <x:v>1473</x:v>
      </x:c>
      <x:c r="E1058" s="209" t="s">
        <x:v>1474</x:v>
      </x:c>
      <x:c r="F1058"/>
      <x:c r="G1058" s="57">
        <x:v>0</x:v>
      </x:c>
      <x:c r="J1058" s="57"/>
      <x:c r="K1058" s="57"/>
      <x:c r="L1058" s="57"/>
      <x:c r="M1058" s="57"/>
      <x:c r="N1058" s="56">
        <x:v>0</x:v>
      </x:c>
    </x:row>
    <x:row r="1059" spans="1:15">
      <x:c r="A1059" s="57">
        <x:v>116</x:v>
      </x:c>
      <x:c r="C1059" s="115">
        <x:v>9</x:v>
      </x:c>
      <x:c r="D1059" s="209" t="s">
        <x:v>1475</x:v>
      </x:c>
      <x:c r="E1059" s="209" t="s">
        <x:v>1476</x:v>
      </x:c>
      <x:c r="F1059"/>
      <x:c r="G1059" s="57">
        <x:v>0</x:v>
      </x:c>
      <x:c r="J1059" s="57"/>
      <x:c r="K1059" s="57"/>
      <x:c r="L1059" s="57"/>
      <x:c r="M1059" s="57"/>
      <x:c r="N1059" s="56">
        <x:v>0</x:v>
      </x:c>
    </x:row>
    <x:row r="1060" spans="1:15">
      <x:c r="A1060" s="57">
        <x:v>117</x:v>
      </x:c>
      <x:c r="C1060" s="115">
        <x:v>9</x:v>
      </x:c>
      <x:c r="D1060" s="209" t="s">
        <x:v>1511</x:v>
      </x:c>
      <x:c r="E1060" s="209" t="s">
        <x:v>1512</x:v>
      </x:c>
      <x:c r="F1060"/>
      <x:c r="G1060" s="57">
        <x:v>0</x:v>
      </x:c>
      <x:c r="J1060" s="57"/>
      <x:c r="K1060" s="57"/>
      <x:c r="L1060" s="57"/>
      <x:c r="M1060" s="57"/>
      <x:c r="N1060" s="56">
        <x:v>0</x:v>
      </x:c>
    </x:row>
    <x:row r="1061" spans="1:15">
      <x:c r="A1061" s="57">
        <x:v>118</x:v>
      </x:c>
      <x:c r="C1061" s="115">
        <x:v>9</x:v>
      </x:c>
      <x:c r="D1061" s="209" t="s">
        <x:v>1477</x:v>
      </x:c>
      <x:c r="E1061" s="209" t="s">
        <x:v>1478</x:v>
      </x:c>
      <x:c r="F1061"/>
      <x:c r="G1061" s="57">
        <x:v>0</x:v>
      </x:c>
      <x:c r="J1061" s="57"/>
      <x:c r="K1061" s="57"/>
      <x:c r="L1061" s="57"/>
      <x:c r="M1061" s="57"/>
      <x:c r="N1061" s="56">
        <x:v>0</x:v>
      </x:c>
      <x:c r="O1061" s="57"/>
    </x:row>
    <x:row r="1062" spans="1:15">
      <x:c r="A1062" s="57">
        <x:v>119</x:v>
      </x:c>
      <x:c r="C1062" s="115">
        <x:v>9</x:v>
      </x:c>
      <x:c r="D1062" s="209" t="s">
        <x:v>1466</x:v>
      </x:c>
      <x:c r="E1062" s="209" t="s">
        <x:v>449</x:v>
      </x:c>
      <x:c r="F1062"/>
      <x:c r="G1062" s="57">
        <x:v>0</x:v>
      </x:c>
      <x:c r="J1062" s="57"/>
      <x:c r="K1062" s="57"/>
      <x:c r="L1062" s="57"/>
      <x:c r="M1062" s="57"/>
      <x:c r="N1062" s="56">
        <x:v>0</x:v>
      </x:c>
    </x:row>
    <x:row r="1063" spans="1:15">
      <x:c r="A1063" s="57">
        <x:v>120</x:v>
      </x:c>
      <x:c r="C1063" s="115">
        <x:v>9</x:v>
      </x:c>
      <x:c r="D1063" s="209" t="s">
        <x:v>1479</x:v>
      </x:c>
      <x:c r="E1063" s="209" t="s">
        <x:v>1480</x:v>
      </x:c>
      <x:c r="F1063"/>
      <x:c r="G1063" s="57">
        <x:v>0</x:v>
      </x:c>
      <x:c r="J1063" s="57"/>
      <x:c r="K1063" s="57"/>
      <x:c r="L1063" s="57"/>
      <x:c r="M1063" s="57"/>
      <x:c r="N1063" s="56">
        <x:v>0</x:v>
      </x:c>
    </x:row>
    <x:row r="1064" spans="1:15">
      <x:c r="A1064" s="57">
        <x:v>121</x:v>
      </x:c>
      <x:c r="C1064" s="115">
        <x:v>9</x:v>
      </x:c>
      <x:c r="D1064" s="209" t="s">
        <x:v>1458</x:v>
      </x:c>
      <x:c r="E1064" s="209" t="s">
        <x:v>1459</x:v>
      </x:c>
      <x:c r="F1064"/>
      <x:c r="G1064" s="57">
        <x:v>0</x:v>
      </x:c>
      <x:c r="J1064" s="57"/>
      <x:c r="K1064" s="57"/>
      <x:c r="L1064" s="57"/>
      <x:c r="M1064" s="57"/>
      <x:c r="N1064" s="56">
        <x:v>0</x:v>
      </x:c>
      <x:c r="O1064" s="60"/>
    </x:row>
    <x:row r="1065" spans="1:15">
      <x:c r="A1065" s="57">
        <x:v>122</x:v>
      </x:c>
      <x:c r="C1065" s="115">
        <x:v>9</x:v>
      </x:c>
      <x:c r="D1065" s="209" t="s">
        <x:v>1481</x:v>
      </x:c>
      <x:c r="E1065" s="209" t="s">
        <x:v>1481</x:v>
      </x:c>
      <x:c r="F1065"/>
      <x:c r="G1065" s="57">
        <x:v>0</x:v>
      </x:c>
      <x:c r="J1065" s="57"/>
      <x:c r="K1065" s="57"/>
      <x:c r="L1065" s="57"/>
      <x:c r="M1065" s="57"/>
      <x:c r="N1065" s="56">
        <x:v>0</x:v>
      </x:c>
    </x:row>
    <x:row r="1066" spans="1:15">
      <x:c r="A1066" s="57">
        <x:v>123</x:v>
      </x:c>
      <x:c r="C1066" s="115">
        <x:v>9</x:v>
      </x:c>
      <x:c r="D1066" s="209" t="s">
        <x:v>1513</x:v>
      </x:c>
      <x:c r="E1066" s="209" t="s">
        <x:v>1514</x:v>
      </x:c>
      <x:c r="F1066"/>
      <x:c r="G1066" s="57">
        <x:v>0</x:v>
      </x:c>
      <x:c r="J1066" s="57"/>
      <x:c r="K1066" s="57"/>
      <x:c r="L1066" s="57"/>
      <x:c r="M1066" s="57"/>
      <x:c r="N1066" s="56">
        <x:v>0</x:v>
      </x:c>
    </x:row>
    <x:row r="1067" spans="1:15">
      <x:c r="A1067" s="57">
        <x:v>124</x:v>
      </x:c>
      <x:c r="C1067" s="115">
        <x:v>9</x:v>
      </x:c>
      <x:c r="D1067" s="209" t="s">
        <x:v>1456</x:v>
      </x:c>
      <x:c r="E1067" s="209" t="s">
        <x:v>1457</x:v>
      </x:c>
      <x:c r="F1067"/>
      <x:c r="G1067" s="57">
        <x:v>0</x:v>
      </x:c>
      <x:c r="J1067" s="57"/>
      <x:c r="K1067" s="57"/>
      <x:c r="L1067" s="57"/>
      <x:c r="M1067" s="57"/>
      <x:c r="N1067" s="56">
        <x:v>0</x:v>
      </x:c>
    </x:row>
    <x:row r="1068" spans="1:15">
      <x:c r="A1068" s="57">
        <x:v>125</x:v>
      </x:c>
      <x:c r="C1068" s="115">
        <x:v>9</x:v>
      </x:c>
      <x:c r="D1068" s="209" t="s">
        <x:v>1500</x:v>
      </x:c>
      <x:c r="E1068" s="209" t="s">
        <x:v>1501</x:v>
      </x:c>
      <x:c r="F1068"/>
      <x:c r="G1068" s="57">
        <x:v>0</x:v>
      </x:c>
      <x:c r="J1068" s="57"/>
      <x:c r="K1068" s="57"/>
      <x:c r="L1068" s="57"/>
      <x:c r="M1068" s="57"/>
      <x:c r="N1068" s="56">
        <x:v>0</x:v>
      </x:c>
    </x:row>
    <x:row r="1069" spans="1:15">
      <x:c r="A1069" s="57">
        <x:v>126</x:v>
      </x:c>
      <x:c r="C1069" s="115">
        <x:v>9</x:v>
      </x:c>
      <x:c r="D1069" s="209" t="s">
        <x:v>1524</x:v>
      </x:c>
      <x:c r="E1069" s="209" t="s">
        <x:v>1501</x:v>
      </x:c>
      <x:c r="F1069"/>
      <x:c r="G1069" s="57">
        <x:v>0</x:v>
      </x:c>
      <x:c r="J1069" s="57"/>
      <x:c r="K1069" s="57"/>
      <x:c r="L1069" s="57"/>
      <x:c r="M1069" s="57"/>
      <x:c r="N1069" s="56">
        <x:v>0</x:v>
      </x:c>
    </x:row>
    <x:row r="1070" spans="1:15">
      <x:c r="A1070" s="57">
        <x:v>127</x:v>
      </x:c>
      <x:c r="C1070" s="115">
        <x:v>9</x:v>
      </x:c>
      <x:c r="D1070" s="209" t="s">
        <x:v>1502</x:v>
      </x:c>
      <x:c r="E1070" s="209" t="s">
        <x:v>1501</x:v>
      </x:c>
      <x:c r="F1070"/>
      <x:c r="G1070" s="57">
        <x:v>0</x:v>
      </x:c>
      <x:c r="J1070" s="57"/>
      <x:c r="K1070" s="57"/>
      <x:c r="L1070" s="57"/>
      <x:c r="M1070" s="57"/>
      <x:c r="N1070" s="56">
        <x:v>0</x:v>
      </x:c>
    </x:row>
    <x:row r="1071" spans="1:15">
      <x:c r="A1071" s="57">
        <x:v>128</x:v>
      </x:c>
      <x:c r="C1071" s="115">
        <x:v>9</x:v>
      </x:c>
      <x:c r="D1071" s="209" t="s">
        <x:v>1523</x:v>
      </x:c>
      <x:c r="E1071" s="209" t="s">
        <x:v>1501</x:v>
      </x:c>
      <x:c r="F1071"/>
      <x:c r="G1071" s="57">
        <x:v>0</x:v>
      </x:c>
      <x:c r="J1071" s="57"/>
      <x:c r="K1071" s="57"/>
      <x:c r="L1071" s="57"/>
      <x:c r="M1071" s="57"/>
      <x:c r="N1071" s="56">
        <x:v>0</x:v>
      </x:c>
    </x:row>
    <x:row r="1072" spans="1:15">
      <x:c r="A1072" s="57">
        <x:v>129</x:v>
      </x:c>
      <x:c r="C1072" s="115">
        <x:v>9</x:v>
      </x:c>
      <x:c r="D1072" s="209" t="s">
        <x:v>1482</x:v>
      </x:c>
      <x:c r="E1072" s="209" t="s">
        <x:v>1483</x:v>
      </x:c>
      <x:c r="F1072"/>
      <x:c r="G1072" s="57">
        <x:v>0</x:v>
      </x:c>
      <x:c r="J1072" s="57"/>
      <x:c r="K1072" s="57"/>
      <x:c r="L1072" s="57"/>
      <x:c r="M1072" s="57"/>
      <x:c r="N1072" s="56">
        <x:v>0</x:v>
      </x:c>
    </x:row>
    <x:row r="1073" spans="1:14">
      <x:c r="A1073" s="57">
        <x:v>130</x:v>
      </x:c>
      <x:c r="C1073" s="115">
        <x:v>9</x:v>
      </x:c>
      <x:c r="D1073" s="209" t="s">
        <x:v>1467</x:v>
      </x:c>
      <x:c r="E1073" s="209" t="s">
        <x:v>1468</x:v>
      </x:c>
      <x:c r="F1073"/>
      <x:c r="G1073" s="57">
        <x:v>0</x:v>
      </x:c>
      <x:c r="J1073" s="57"/>
      <x:c r="K1073" s="57"/>
      <x:c r="L1073" s="57"/>
      <x:c r="M1073" s="57"/>
      <x:c r="N1073" s="56">
        <x:v>0</x:v>
      </x:c>
    </x:row>
    <x:row r="1074" spans="1:14">
      <x:c r="A1074" s="57">
        <x:v>131</x:v>
      </x:c>
      <x:c r="C1074" s="115">
        <x:v>9</x:v>
      </x:c>
      <x:c r="D1074" s="209" t="s">
        <x:v>1484</x:v>
      </x:c>
      <x:c r="E1074" s="209" t="s">
        <x:v>1468</x:v>
      </x:c>
      <x:c r="F1074"/>
      <x:c r="G1074" s="57">
        <x:v>0</x:v>
      </x:c>
      <x:c r="J1074" s="57"/>
      <x:c r="K1074" s="57"/>
      <x:c r="L1074" s="57"/>
      <x:c r="M1074" s="57"/>
      <x:c r="N1074" s="56">
        <x:v>0</x:v>
      </x:c>
    </x:row>
    <x:row r="1075" spans="1:14">
      <x:c r="A1075" s="57">
        <x:v>132</x:v>
      </x:c>
      <x:c r="C1075" s="115">
        <x:v>9</x:v>
      </x:c>
      <x:c r="D1075" s="209" t="s">
        <x:v>1485</x:v>
      </x:c>
      <x:c r="E1075" s="209" t="s">
        <x:v>1468</x:v>
      </x:c>
      <x:c r="F1075"/>
      <x:c r="G1075" s="57">
        <x:v>0</x:v>
      </x:c>
      <x:c r="J1075" s="57"/>
      <x:c r="K1075" s="57"/>
      <x:c r="L1075" s="57"/>
      <x:c r="M1075" s="57"/>
      <x:c r="N1075" s="56">
        <x:v>0</x:v>
      </x:c>
    </x:row>
    <x:row r="1076" spans="1:14">
      <x:c r="A1076" s="57">
        <x:v>133</x:v>
      </x:c>
      <x:c r="C1076" s="115">
        <x:v>9</x:v>
      </x:c>
      <x:c r="D1076" s="209" t="s">
        <x:v>1486</x:v>
      </x:c>
      <x:c r="E1076" s="209" t="s">
        <x:v>1487</x:v>
      </x:c>
      <x:c r="F1076"/>
      <x:c r="G1076" s="57">
        <x:v>0</x:v>
      </x:c>
      <x:c r="J1076" s="57"/>
      <x:c r="K1076" s="57"/>
      <x:c r="L1076" s="57"/>
      <x:c r="M1076" s="57"/>
      <x:c r="N1076" s="56">
        <x:v>0</x:v>
      </x:c>
    </x:row>
    <x:row r="1077" spans="1:14">
      <x:c r="A1077" s="57">
        <x:v>134</x:v>
      </x:c>
      <x:c r="C1077" s="115">
        <x:v>9</x:v>
      </x:c>
      <x:c r="D1077" s="209" t="s">
        <x:v>1488</x:v>
      </x:c>
      <x:c r="E1077" s="209" t="s">
        <x:v>1468</x:v>
      </x:c>
      <x:c r="F1077"/>
      <x:c r="G1077" s="57">
        <x:v>0</x:v>
      </x:c>
      <x:c r="J1077" s="57"/>
      <x:c r="K1077" s="57"/>
      <x:c r="L1077" s="57"/>
      <x:c r="M1077" s="57"/>
      <x:c r="N1077" s="56">
        <x:v>0</x:v>
      </x:c>
    </x:row>
    <x:row r="1078" spans="1:14">
      <x:c r="A1078" s="57">
        <x:v>135</x:v>
      </x:c>
      <x:c r="C1078" s="115">
        <x:v>9</x:v>
      </x:c>
      <x:c r="D1078" s="209" t="s">
        <x:v>1489</x:v>
      </x:c>
      <x:c r="E1078" s="209" t="s">
        <x:v>1468</x:v>
      </x:c>
      <x:c r="F1078"/>
      <x:c r="G1078" s="57">
        <x:v>0</x:v>
      </x:c>
      <x:c r="J1078" s="57"/>
      <x:c r="K1078" s="57"/>
      <x:c r="L1078" s="57"/>
      <x:c r="M1078" s="57"/>
      <x:c r="N1078" s="56">
        <x:v>0</x:v>
      </x:c>
    </x:row>
    <x:row r="1079" spans="1:14">
      <x:c r="A1079" s="57">
        <x:v>136</x:v>
      </x:c>
      <x:c r="C1079" s="115">
        <x:v>9</x:v>
      </x:c>
      <x:c r="D1079" s="209" t="s">
        <x:v>1490</x:v>
      </x:c>
      <x:c r="E1079" s="209" t="s">
        <x:v>1491</x:v>
      </x:c>
      <x:c r="F1079"/>
      <x:c r="G1079" s="57">
        <x:v>0</x:v>
      </x:c>
      <x:c r="J1079" s="57"/>
      <x:c r="K1079" s="57"/>
      <x:c r="L1079" s="57"/>
      <x:c r="M1079" s="57"/>
      <x:c r="N1079" s="56">
        <x:v>0</x:v>
      </x:c>
    </x:row>
    <x:row r="1080" spans="1:14">
      <x:c r="A1080" s="57">
        <x:v>137</x:v>
      </x:c>
      <x:c r="C1080" s="115">
        <x:v>9</x:v>
      </x:c>
      <x:c r="D1080" s="209" t="s">
        <x:v>1492</x:v>
      </x:c>
      <x:c r="E1080" s="209" t="s">
        <x:v>1468</x:v>
      </x:c>
      <x:c r="F1080"/>
      <x:c r="G1080" s="57">
        <x:v>0</x:v>
      </x:c>
      <x:c r="J1080" s="57"/>
      <x:c r="K1080" s="57"/>
      <x:c r="L1080" s="57"/>
      <x:c r="M1080" s="57"/>
      <x:c r="N1080" s="56">
        <x:v>0</x:v>
      </x:c>
    </x:row>
    <x:row r="1081" spans="1:14">
      <x:c r="A1081" s="57">
        <x:v>138</x:v>
      </x:c>
      <x:c r="C1081" s="115">
        <x:v>9</x:v>
      </x:c>
      <x:c r="D1081" s="209" t="s">
        <x:v>1493</x:v>
      </x:c>
      <x:c r="E1081" s="209" t="s">
        <x:v>1468</x:v>
      </x:c>
      <x:c r="F1081"/>
      <x:c r="G1081" s="57">
        <x:v>0</x:v>
      </x:c>
      <x:c r="J1081" s="57"/>
      <x:c r="K1081" s="57"/>
      <x:c r="L1081" s="57"/>
      <x:c r="M1081" s="57"/>
      <x:c r="N1081" s="56">
        <x:v>0</x:v>
      </x:c>
    </x:row>
    <x:row r="1082" spans="1:14">
      <x:c r="A1082" s="57">
        <x:v>139</x:v>
      </x:c>
      <x:c r="C1082" s="115">
        <x:v>9</x:v>
      </x:c>
      <x:c r="D1082" s="209" t="s">
        <x:v>1518</x:v>
      </x:c>
      <x:c r="E1082" s="209" t="s">
        <x:v>1468</x:v>
      </x:c>
      <x:c r="F1082"/>
      <x:c r="G1082" s="57">
        <x:v>0</x:v>
      </x:c>
      <x:c r="J1082" s="57"/>
      <x:c r="K1082" s="57"/>
      <x:c r="L1082" s="57"/>
      <x:c r="M1082" s="57"/>
      <x:c r="N1082" s="56">
        <x:v>0</x:v>
      </x:c>
    </x:row>
    <x:row r="1083" spans="1:14">
      <x:c r="A1083" s="57">
        <x:v>140</x:v>
      </x:c>
      <x:c r="C1083" s="115">
        <x:v>9</x:v>
      </x:c>
      <x:c r="D1083" s="209" t="s">
        <x:v>1434</x:v>
      </x:c>
      <x:c r="E1083" s="209" t="s">
        <x:v>1468</x:v>
      </x:c>
      <x:c r="F1083"/>
      <x:c r="G1083" s="57">
        <x:v>0</x:v>
      </x:c>
      <x:c r="J1083" s="57"/>
      <x:c r="K1083" s="57"/>
      <x:c r="L1083" s="57"/>
      <x:c r="M1083" s="57"/>
      <x:c r="N1083" s="56">
        <x:v>0</x:v>
      </x:c>
    </x:row>
    <x:row r="1084" spans="1:14">
      <x:c r="A1084" s="57">
        <x:v>141</x:v>
      </x:c>
      <x:c r="C1084" s="115">
        <x:v>9</x:v>
      </x:c>
      <x:c r="D1084" s="209" t="s">
        <x:v>1494</x:v>
      </x:c>
      <x:c r="E1084" s="209" t="s">
        <x:v>1495</x:v>
      </x:c>
      <x:c r="F1084"/>
      <x:c r="G1084" s="57">
        <x:v>0</x:v>
      </x:c>
      <x:c r="J1084" s="57"/>
      <x:c r="K1084" s="57"/>
      <x:c r="L1084" s="57"/>
      <x:c r="M1084" s="57"/>
      <x:c r="N1084" s="56">
        <x:v>0</x:v>
      </x:c>
    </x:row>
    <x:row r="1085" spans="1:14">
      <x:c r="A1085" s="57">
        <x:v>142</x:v>
      </x:c>
      <x:c r="C1085" s="115">
        <x:v>9</x:v>
      </x:c>
      <x:c r="D1085" s="209" t="s">
        <x:v>1469</x:v>
      </x:c>
      <x:c r="E1085" s="209" t="s">
        <x:v>1468</x:v>
      </x:c>
      <x:c r="F1085"/>
      <x:c r="G1085" s="57">
        <x:v>0</x:v>
      </x:c>
      <x:c r="J1085" s="57"/>
      <x:c r="K1085" s="57"/>
      <x:c r="L1085" s="57"/>
      <x:c r="M1085" s="57"/>
      <x:c r="N1085" s="56">
        <x:v>0</x:v>
      </x:c>
    </x:row>
    <x:row r="1086" spans="1:14">
      <x:c r="A1086" s="57">
        <x:v>143</x:v>
      </x:c>
      <x:c r="C1086" s="115">
        <x:v>9</x:v>
      </x:c>
      <x:c r="D1086" s="209" t="s">
        <x:v>1470</x:v>
      </x:c>
      <x:c r="E1086" s="209" t="s">
        <x:v>1471</x:v>
      </x:c>
      <x:c r="F1086"/>
      <x:c r="G1086" s="57">
        <x:v>0</x:v>
      </x:c>
      <x:c r="J1086" s="57"/>
      <x:c r="K1086" s="57"/>
      <x:c r="L1086" s="57"/>
      <x:c r="M1086" s="57"/>
      <x:c r="N1086" s="56">
        <x:v>0</x:v>
      </x:c>
    </x:row>
    <x:row r="1087" spans="1:14">
      <x:c r="A1087" s="57">
        <x:v>144</x:v>
      </x:c>
      <x:c r="C1087" s="115">
        <x:v>9</x:v>
      </x:c>
      <x:c r="D1087" s="209" t="s">
        <x:v>1460</x:v>
      </x:c>
      <x:c r="E1087" s="209" t="s">
        <x:v>1461</x:v>
      </x:c>
      <x:c r="F1087"/>
      <x:c r="G1087" s="57">
        <x:v>0</x:v>
      </x:c>
      <x:c r="J1087" s="57"/>
      <x:c r="K1087" s="57"/>
      <x:c r="L1087" s="57"/>
      <x:c r="M1087" s="57"/>
      <x:c r="N1087" s="56">
        <x:v>0</x:v>
      </x:c>
    </x:row>
    <x:row r="1088" spans="1:14">
      <x:c r="A1088" s="57">
        <x:v>145</x:v>
      </x:c>
      <x:c r="C1088" s="115">
        <x:v>9</x:v>
      </x:c>
      <x:c r="D1088" s="209" t="s">
        <x:v>1462</x:v>
      </x:c>
      <x:c r="E1088" s="209" t="s">
        <x:v>1463</x:v>
      </x:c>
      <x:c r="F1088"/>
      <x:c r="G1088" s="57">
        <x:v>0</x:v>
      </x:c>
      <x:c r="J1088" s="57"/>
      <x:c r="K1088" s="57"/>
      <x:c r="L1088" s="57"/>
      <x:c r="M1088" s="57"/>
      <x:c r="N1088" s="56">
        <x:v>0</x:v>
      </x:c>
    </x:row>
    <x:row r="1089" spans="1:14">
      <x:c r="A1089" s="57">
        <x:v>146</x:v>
      </x:c>
      <x:c r="C1089" s="115">
        <x:v>9</x:v>
      </x:c>
      <x:c r="D1089" s="209" t="s">
        <x:v>1503</x:v>
      </x:c>
      <x:c r="E1089" s="209" t="s">
        <x:v>1504</x:v>
      </x:c>
      <x:c r="F1089"/>
      <x:c r="G1089" s="57">
        <x:v>0</x:v>
      </x:c>
      <x:c r="J1089" s="57"/>
      <x:c r="K1089" s="57"/>
      <x:c r="L1089" s="57"/>
      <x:c r="M1089" s="57"/>
      <x:c r="N1089" s="56">
        <x:v>0</x:v>
      </x:c>
    </x:row>
    <x:row r="1090" spans="1:14">
      <x:c r="A1090" s="57">
        <x:v>147</x:v>
      </x:c>
      <x:c r="C1090" s="115">
        <x:v>9</x:v>
      </x:c>
      <x:c r="D1090" s="209" t="s">
        <x:v>1464</x:v>
      </x:c>
      <x:c r="E1090" s="209" t="s">
        <x:v>1465</x:v>
      </x:c>
      <x:c r="F1090"/>
      <x:c r="G1090" s="57">
        <x:v>0</x:v>
      </x:c>
      <x:c r="J1090" s="57"/>
      <x:c r="K1090" s="57"/>
      <x:c r="L1090" s="57"/>
      <x:c r="M1090" s="57"/>
      <x:c r="N1090" s="56">
        <x:v>0</x:v>
      </x:c>
    </x:row>
    <x:row r="1091" spans="1:14">
      <x:c r="A1091" s="57">
        <x:v>148</x:v>
      </x:c>
      <x:c r="C1091" s="115">
        <x:v>9</x:v>
      </x:c>
      <x:c r="D1091" s="209" t="s">
        <x:v>1521</x:v>
      </x:c>
      <x:c r="E1091" s="209" t="s">
        <x:v>1522</x:v>
      </x:c>
      <x:c r="F1091"/>
      <x:c r="G1091" s="57">
        <x:v>0</x:v>
      </x:c>
      <x:c r="J1091" s="57"/>
      <x:c r="K1091" s="57"/>
      <x:c r="L1091" s="57"/>
      <x:c r="M1091" s="57"/>
      <x:c r="N1091" s="56">
        <x:v>0</x:v>
      </x:c>
    </x:row>
    <x:row r="1092" spans="1:14">
      <x:c r="A1092" s="57">
        <x:v>149</x:v>
      </x:c>
      <x:c r="C1092" s="115">
        <x:v>9</x:v>
      </x:c>
      <x:c r="D1092" s="209" t="s">
        <x:v>1496</x:v>
      </x:c>
      <x:c r="E1092" s="209" t="s">
        <x:v>1497</x:v>
      </x:c>
      <x:c r="F1092"/>
      <x:c r="G1092" s="57">
        <x:v>0</x:v>
      </x:c>
      <x:c r="J1092" s="57"/>
      <x:c r="K1092" s="57"/>
      <x:c r="L1092" s="57"/>
      <x:c r="M1092" s="57"/>
      <x:c r="N1092" s="56">
        <x:v>0</x:v>
      </x:c>
    </x:row>
    <x:row r="1093" spans="1:14">
      <x:c r="A1093" s="57">
        <x:v>150</x:v>
      </x:c>
      <x:c r="C1093" s="115">
        <x:v>9</x:v>
      </x:c>
      <x:c r="D1093" s="209" t="s">
        <x:v>1498</x:v>
      </x:c>
      <x:c r="E1093" s="209" t="s">
        <x:v>1499</x:v>
      </x:c>
      <x:c r="F1093"/>
      <x:c r="G1093" s="57">
        <x:v>0</x:v>
      </x:c>
      <x:c r="J1093" s="57"/>
      <x:c r="K1093" s="57"/>
      <x:c r="L1093" s="57"/>
      <x:c r="M1093" s="57"/>
      <x:c r="N1093" s="56">
        <x:v>0</x:v>
      </x:c>
    </x:row>
    <x:row r="1094" spans="1:14">
      <x:c r="A1094" s="57">
        <x:v>151</x:v>
      </x:c>
      <x:c r="C1094" s="115">
        <x:v>9</x:v>
      </x:c>
      <x:c r="D1094" s="209" t="s">
        <x:v>1515</x:v>
      </x:c>
      <x:c r="E1094" s="209" t="s">
        <x:v>1526</x:v>
      </x:c>
      <x:c r="F1094"/>
      <x:c r="G1094" s="57">
        <x:v>0</x:v>
      </x:c>
      <x:c r="J1094" s="57"/>
      <x:c r="K1094" s="57"/>
      <x:c r="L1094" s="57"/>
      <x:c r="M1094" s="57"/>
      <x:c r="N1094" s="56">
        <x:v>0</x:v>
      </x:c>
    </x:row>
    <x:row r="1095" spans="1:14">
      <x:c r="A1095" s="57">
        <x:v>152</x:v>
      </x:c>
      <x:c r="C1095" s="115">
        <x:v>9</x:v>
      </x:c>
      <x:c r="D1095" s="209" t="s">
        <x:v>1505</x:v>
      </x:c>
      <x:c r="E1095" s="209" t="s">
        <x:v>1506</x:v>
      </x:c>
      <x:c r="F1095"/>
      <x:c r="G1095" s="57">
        <x:v>0</x:v>
      </x:c>
      <x:c r="J1095" s="57"/>
      <x:c r="K1095" s="57"/>
      <x:c r="L1095" s="57"/>
      <x:c r="M1095" s="57"/>
      <x:c r="N1095" s="56">
        <x:v>0</x:v>
      </x:c>
    </x:row>
    <x:row r="1096" spans="1:14">
      <x:c r="A1096" s="57">
        <x:v>153</x:v>
      </x:c>
      <x:c r="C1096" s="115">
        <x:v>9</x:v>
      </x:c>
      <x:c r="D1096" s="209" t="s">
        <x:v>1431</x:v>
      </x:c>
      <x:c r="E1096" s="209" t="s">
        <x:v>23</x:v>
      </x:c>
      <x:c r="F1096"/>
      <x:c r="G1096" s="57">
        <x:v>0</x:v>
      </x:c>
      <x:c r="J1096" s="57"/>
      <x:c r="K1096" s="57"/>
      <x:c r="L1096" s="57"/>
      <x:c r="M1096" s="57"/>
      <x:c r="N1096" s="56">
        <x:v>0</x:v>
      </x:c>
    </x:row>
    <x:row r="1097" spans="1:14">
      <x:c r="A1097" s="57">
        <x:v>154</x:v>
      </x:c>
      <x:c r="C1097" s="115">
        <x:v>9</x:v>
      </x:c>
      <x:c r="D1097" s="209" t="s">
        <x:v>1507</x:v>
      </x:c>
      <x:c r="E1097" s="209" t="s">
        <x:v>1508</x:v>
      </x:c>
      <x:c r="F1097"/>
      <x:c r="G1097" s="57">
        <x:v>0</x:v>
      </x:c>
      <x:c r="J1097" s="57"/>
      <x:c r="K1097" s="57"/>
      <x:c r="L1097" s="57"/>
      <x:c r="M1097" s="57"/>
      <x:c r="N1097" s="56">
        <x:v>0</x:v>
      </x:c>
    </x:row>
    <x:row r="1098" spans="1:14">
      <x:c r="A1098" s="57">
        <x:v>155</x:v>
      </x:c>
      <x:c r="C1098" s="115">
        <x:v>9</x:v>
      </x:c>
      <x:c r="D1098" s="209" t="s">
        <x:v>1509</x:v>
      </x:c>
      <x:c r="E1098" s="209" t="s">
        <x:v>1508</x:v>
      </x:c>
      <x:c r="F1098"/>
      <x:c r="G1098" s="57">
        <x:v>0</x:v>
      </x:c>
      <x:c r="J1098" s="57"/>
      <x:c r="K1098" s="57"/>
      <x:c r="L1098" s="57"/>
      <x:c r="M1098" s="57"/>
      <x:c r="N1098" s="56">
        <x:v>0</x:v>
      </x:c>
    </x:row>
    <x:row r="1099" spans="1:14">
      <x:c r="A1099" s="57">
        <x:v>156</x:v>
      </x:c>
      <x:c r="C1099" s="115">
        <x:v>9</x:v>
      </x:c>
      <x:c r="D1099" s="209" t="s">
        <x:v>1566</x:v>
      </x:c>
      <x:c r="E1099" s="209" t="s">
        <x:v>10</x:v>
      </x:c>
      <x:c r="F1099"/>
      <x:c r="G1099" s="57">
        <x:v>0</x:v>
      </x:c>
      <x:c r="J1099" s="57"/>
      <x:c r="K1099" s="57"/>
      <x:c r="L1099" s="57"/>
      <x:c r="M1099" s="57"/>
      <x:c r="N1099" s="56">
        <x:v>0</x:v>
      </x:c>
    </x:row>
    <x:row r="1100" spans="1:14" ht="17.25" thickBot="1">
      <x:c r="C1100" s="86"/>
      <x:c r="D1100" s="86"/>
      <x:c r="E1100" s="87" t="s">
        <x:v>117</x:v>
      </x:c>
      <x:c r="F1100" s="87"/>
      <x:c r="G1100" s="89">
        <x:v>75474</x:v>
      </x:c>
      <x:c r="H1100" s="89">
        <x:v>2304</x:v>
      </x:c>
      <x:c r="I1100" s="89">
        <x:v>0</x:v>
      </x:c>
      <x:c r="J1100" s="89">
        <x:v>0</x:v>
      </x:c>
      <x:c r="K1100" s="89">
        <x:v>0</x:v>
      </x:c>
      <x:c r="L1100" s="89">
        <x:v>0</x:v>
      </x:c>
      <x:c r="M1100" s="89">
        <x:v>15560</x:v>
      </x:c>
      <x:c r="N1100" s="89">
        <x:v>88730</x:v>
      </x:c>
    </x:row>
    <x:row r="1102" spans="1:14" ht="17.25" thickBot="1">
      <x:c r="G1102" s="57" t="s">
        <x:v>157</x:v>
      </x:c>
      <x:c r="H1102" s="57" t="s">
        <x:v>158</x:v>
      </x:c>
      <x:c r="I1102" s="57" t="s">
        <x:v>159</x:v>
      </x:c>
      <x:c r="J1102" s="57" t="s">
        <x:v>160</x:v>
      </x:c>
      <x:c r="K1102" s="57" t="s">
        <x:v>161</x:v>
      </x:c>
      <x:c r="L1102" s="57" t="s">
        <x:v>162</x:v>
      </x:c>
      <x:c r="M1102" s="57" t="s">
        <x:v>163</x:v>
      </x:c>
    </x:row>
    <x:row r="1103" spans="1:14">
      <x:c r="C1103" s="84" t="s">
        <x:v>120</x:v>
      </x:c>
      <x:c r="D1103" s="84" t="s">
        <x:v>5</x:v>
      </x:c>
      <x:c r="E1103" s="84" t="s">
        <x:v>7</x:v>
      </x:c>
      <x:c r="F1103" s="84"/>
      <x:c r="G1103" s="82" t="s">
        <x:v>142</x:v>
      </x:c>
      <x:c r="H1103" s="82" t="s">
        <x:v>142</x:v>
      </x:c>
      <x:c r="I1103" s="82" t="s">
        <x:v>142</x:v>
      </x:c>
      <x:c r="J1103" s="82" t="s">
        <x:v>142</x:v>
      </x:c>
      <x:c r="K1103" s="82" t="s">
        <x:v>150</x:v>
      </x:c>
      <x:c r="L1103" s="82" t="s">
        <x:v>151</x:v>
      </x:c>
      <x:c r="M1103" s="82" t="s">
        <x:v>152</x:v>
      </x:c>
      <x:c r="N1103" s="82" t="s">
        <x:v>153</x:v>
      </x:c>
    </x:row>
    <x:row r="1104" spans="1:14">
      <x:c r="A1104" s="57">
        <x:v>1</x:v>
      </x:c>
      <x:c r="C1104" s="115">
        <x:v>10</x:v>
      </x:c>
      <x:c r="D1104" s="21" t="s">
        <x:v>1562</x:v>
      </x:c>
      <x:c r="E1104" s="21" t="s">
        <x:v>1578</x:v>
      </x:c>
      <x:c r="F1104" s="21"/>
      <x:c r="J1104" s="57"/>
      <x:c r="K1104" s="57"/>
      <x:c r="L1104" s="57"/>
      <x:c r="M1104" s="57"/>
      <x:c r="N1104" s="56">
        <x:v>0</x:v>
      </x:c>
    </x:row>
    <x:row r="1105" spans="1:15">
      <x:c r="A1105" s="57">
        <x:v>2</x:v>
      </x:c>
      <x:c r="C1105" s="115">
        <x:v>10</x:v>
      </x:c>
      <x:c r="D1105" s="20" t="s">
        <x:v>1560</x:v>
      </x:c>
      <x:c r="E1105" s="20" t="s">
        <x:v>1578</x:v>
      </x:c>
      <x:c r="F1105" s="20"/>
      <x:c r="J1105" s="57"/>
      <x:c r="K1105" s="57"/>
      <x:c r="L1105" s="57"/>
      <x:c r="M1105" s="57"/>
      <x:c r="N1105" s="56">
        <x:v>0</x:v>
      </x:c>
    </x:row>
    <x:row r="1106" spans="1:15">
      <x:c r="A1106" s="57">
        <x:v>3</x:v>
      </x:c>
      <x:c r="C1106" s="115">
        <x:v>10</x:v>
      </x:c>
      <x:c r="D1106" s="20" t="s">
        <x:v>8</x:v>
      </x:c>
      <x:c r="E1106" s="20" t="s">
        <x:v>10</x:v>
      </x:c>
      <x:c r="F1106" s="20"/>
      <x:c r="G1106" s="90">
        <x:v>1200</x:v>
      </x:c>
      <x:c r="J1106" s="57"/>
      <x:c r="K1106" s="57"/>
      <x:c r="L1106" s="554">
        <x:v>2</x:v>
      </x:c>
      <x:c r="M1106" s="555"/>
      <x:c r="N1106" s="56">
        <x:v>1202</x:v>
      </x:c>
      <x:c r="O1106" t="s">
        <x:v>1705</x:v>
      </x:c>
    </x:row>
    <x:row r="1107" spans="1:15">
      <x:c r="A1107" s="57">
        <x:v>4</x:v>
      </x:c>
      <x:c r="C1107" s="115">
        <x:v>10</x:v>
      </x:c>
      <x:c r="D1107" s="20" t="s">
        <x:v>1651</x:v>
      </x:c>
      <x:c r="E1107" s="20" t="s">
        <x:v>10</x:v>
      </x:c>
      <x:c r="F1107" s="20"/>
      <x:c r="G1107" s="90">
        <x:v>1652</x:v>
      </x:c>
      <x:c r="J1107" s="57"/>
      <x:c r="K1107" s="57"/>
      <x:c r="L1107" s="57"/>
      <x:c r="M1107" s="57"/>
      <x:c r="N1107" s="56">
        <x:v>1652</x:v>
      </x:c>
    </x:row>
    <x:row r="1108" spans="1:15">
      <x:c r="A1108" s="57">
        <x:v>5</x:v>
      </x:c>
      <x:c r="C1108" s="115">
        <x:v>10</x:v>
      </x:c>
      <x:c r="D1108" s="20" t="s">
        <x:v>11</x:v>
      </x:c>
      <x:c r="E1108" s="20" t="s">
        <x:v>10</x:v>
      </x:c>
      <x:c r="F1108" s="20"/>
      <x:c r="J1108" s="57"/>
      <x:c r="K1108" s="57"/>
      <x:c r="L1108" s="554">
        <x:v>3</x:v>
      </x:c>
      <x:c r="M1108" s="555"/>
      <x:c r="N1108" s="56">
        <x:v>3</x:v>
      </x:c>
      <x:c r="O1108" t="s">
        <x:v>1706</x:v>
      </x:c>
    </x:row>
    <x:row r="1109" spans="1:15">
      <x:c r="A1109" s="57">
        <x:v>6</x:v>
      </x:c>
      <x:c r="C1109" s="115">
        <x:v>10</x:v>
      </x:c>
      <x:c r="D1109" s="209" t="s">
        <x:v>13</x:v>
      </x:c>
      <x:c r="E1109" s="209" t="s">
        <x:v>10</x:v>
      </x:c>
      <x:c r="F1109"/>
      <x:c r="G1109" s="90">
        <x:v>3</x:v>
      </x:c>
      <x:c r="J1109" s="57"/>
      <x:c r="K1109" s="57"/>
      <x:c r="L1109" s="554">
        <x:v>5</x:v>
      </x:c>
      <x:c r="M1109" s="555"/>
      <x:c r="N1109" s="56">
        <x:v>8</x:v>
      </x:c>
      <x:c r="O1109" t="s">
        <x:v>1707</x:v>
      </x:c>
    </x:row>
    <x:row r="1110" spans="1:15">
      <x:c r="A1110" s="57">
        <x:v>7</x:v>
      </x:c>
      <x:c r="C1110" s="115">
        <x:v>10</x:v>
      </x:c>
      <x:c r="D1110" s="209" t="s">
        <x:v>14</x:v>
      </x:c>
      <x:c r="E1110" s="209" t="s">
        <x:v>15</x:v>
      </x:c>
      <x:c r="F1110"/>
      <x:c r="G1110" s="90">
        <x:v>15360</x:v>
      </x:c>
      <x:c r="J1110" s="57"/>
      <x:c r="K1110" s="57"/>
      <x:c r="L1110" s="57"/>
      <x:c r="M1110" s="57"/>
      <x:c r="N1110" s="56">
        <x:v>15360</x:v>
      </x:c>
    </x:row>
    <x:row r="1111" spans="1:15">
      <x:c r="A1111" s="57">
        <x:v>8</x:v>
      </x:c>
      <x:c r="C1111" s="115">
        <x:v>10</x:v>
      </x:c>
      <x:c r="D1111" s="209" t="s">
        <x:v>16</x:v>
      </x:c>
      <x:c r="E1111" s="209" t="s">
        <x:v>15</x:v>
      </x:c>
      <x:c r="F1111"/>
      <x:c r="J1111" s="57"/>
      <x:c r="K1111" s="57"/>
      <x:c r="L1111" s="57"/>
      <x:c r="M1111" s="57"/>
      <x:c r="N1111" s="56">
        <x:v>0</x:v>
      </x:c>
    </x:row>
    <x:row r="1112" spans="1:15">
      <x:c r="A1112" s="57">
        <x:v>9</x:v>
      </x:c>
      <x:c r="C1112" s="115">
        <x:v>10</x:v>
      </x:c>
      <x:c r="D1112" s="209" t="s">
        <x:v>17</x:v>
      </x:c>
      <x:c r="E1112" s="209" t="s">
        <x:v>18</x:v>
      </x:c>
      <x:c r="F1112"/>
      <x:c r="G1112" s="90">
        <x:v>7680</x:v>
      </x:c>
      <x:c r="J1112" s="57"/>
      <x:c r="K1112" s="57"/>
      <x:c r="L1112" s="57"/>
      <x:c r="M1112" s="57"/>
      <x:c r="N1112" s="56">
        <x:v>7680</x:v>
      </x:c>
    </x:row>
    <x:row r="1113" spans="1:15">
      <x:c r="A1113" s="57">
        <x:v>10</x:v>
      </x:c>
      <x:c r="C1113" s="115">
        <x:v>10</x:v>
      </x:c>
      <x:c r="D1113" s="209" t="s">
        <x:v>19</x:v>
      </x:c>
      <x:c r="E1113" s="209" t="s">
        <x:v>20</x:v>
      </x:c>
      <x:c r="F1113"/>
      <x:c r="G1113" s="90">
        <x:v>2304</x:v>
      </x:c>
      <x:c r="J1113" s="57"/>
      <x:c r="K1113" s="57"/>
      <x:c r="L1113" s="57"/>
      <x:c r="M1113" s="57"/>
      <x:c r="N1113" s="56">
        <x:v>2304</x:v>
      </x:c>
    </x:row>
    <x:row r="1114" spans="1:15">
      <x:c r="A1114" s="57">
        <x:v>11</x:v>
      </x:c>
      <x:c r="C1114" s="115">
        <x:v>10</x:v>
      </x:c>
      <x:c r="D1114" s="209" t="s">
        <x:v>21</x:v>
      </x:c>
      <x:c r="E1114" s="209" t="s">
        <x:v>23</x:v>
      </x:c>
      <x:c r="F1114"/>
      <x:c r="J1114" s="57"/>
      <x:c r="K1114" s="57"/>
      <x:c r="L1114" s="57"/>
      <x:c r="M1114" s="57"/>
      <x:c r="N1114" s="56">
        <x:v>0</x:v>
      </x:c>
    </x:row>
    <x:row r="1115" spans="1:15">
      <x:c r="A1115" s="57">
        <x:v>12</x:v>
      </x:c>
      <x:c r="C1115" s="115">
        <x:v>10</x:v>
      </x:c>
      <x:c r="D1115" s="209" t="s">
        <x:v>24</x:v>
      </x:c>
      <x:c r="E1115" s="209" t="s">
        <x:v>23</x:v>
      </x:c>
      <x:c r="F1115"/>
      <x:c r="J1115" s="57"/>
      <x:c r="K1115" s="57"/>
      <x:c r="L1115" s="57"/>
      <x:c r="M1115" s="57"/>
      <x:c r="N1115" s="56">
        <x:v>0</x:v>
      </x:c>
    </x:row>
    <x:row r="1116" spans="1:15">
      <x:c r="A1116" s="57">
        <x:v>13</x:v>
      </x:c>
      <x:c r="C1116" s="115">
        <x:v>10</x:v>
      </x:c>
      <x:c r="D1116" s="209" t="s">
        <x:v>25</x:v>
      </x:c>
      <x:c r="E1116" s="209" t="s">
        <x:v>26</x:v>
      </x:c>
      <x:c r="F1116"/>
      <x:c r="J1116" s="57"/>
      <x:c r="K1116" s="57"/>
      <x:c r="L1116" s="57"/>
      <x:c r="M1116" s="57"/>
      <x:c r="N1116" s="56">
        <x:v>0</x:v>
      </x:c>
    </x:row>
    <x:row r="1117" spans="1:15">
      <x:c r="A1117" s="57">
        <x:v>14</x:v>
      </x:c>
      <x:c r="C1117" s="115">
        <x:v>10</x:v>
      </x:c>
      <x:c r="D1117" s="209" t="s">
        <x:v>27</x:v>
      </x:c>
      <x:c r="E1117" s="209" t="s">
        <x:v>26</x:v>
      </x:c>
      <x:c r="F1117"/>
      <x:c r="J1117" s="57"/>
      <x:c r="K1117" s="57"/>
      <x:c r="L1117" s="57"/>
      <x:c r="M1117" s="57"/>
      <x:c r="N1117" s="56">
        <x:v>0</x:v>
      </x:c>
    </x:row>
    <x:row r="1118" spans="1:15">
      <x:c r="A1118" s="57">
        <x:v>15</x:v>
      </x:c>
      <x:c r="C1118" s="115">
        <x:v>10</x:v>
      </x:c>
      <x:c r="D1118" s="209" t="s">
        <x:v>28</x:v>
      </x:c>
      <x:c r="E1118" s="209" t="s">
        <x:v>29</x:v>
      </x:c>
      <x:c r="F1118"/>
      <x:c r="J1118" s="57"/>
      <x:c r="K1118" s="57"/>
      <x:c r="L1118" s="57"/>
      <x:c r="M1118" s="57"/>
      <x:c r="N1118" s="56">
        <x:v>0</x:v>
      </x:c>
    </x:row>
    <x:row r="1119" spans="1:15">
      <x:c r="A1119" s="57">
        <x:v>16</x:v>
      </x:c>
      <x:c r="C1119" s="115">
        <x:v>10</x:v>
      </x:c>
      <x:c r="D1119" s="209" t="s">
        <x:v>30</x:v>
      </x:c>
      <x:c r="E1119" s="209" t="s">
        <x:v>29</x:v>
      </x:c>
      <x:c r="F1119"/>
      <x:c r="J1119" s="57"/>
      <x:c r="K1119" s="57"/>
      <x:c r="L1119" s="57"/>
      <x:c r="M1119" s="57"/>
      <x:c r="N1119" s="56">
        <x:v>0</x:v>
      </x:c>
    </x:row>
    <x:row r="1120" spans="1:15">
      <x:c r="A1120" s="57">
        <x:v>17</x:v>
      </x:c>
      <x:c r="C1120" s="115">
        <x:v>10</x:v>
      </x:c>
      <x:c r="D1120" s="209" t="s">
        <x:v>1432</x:v>
      </x:c>
      <x:c r="E1120" s="209" t="s">
        <x:v>29</x:v>
      </x:c>
      <x:c r="F1120"/>
      <x:c r="J1120" s="57"/>
      <x:c r="K1120" s="57"/>
      <x:c r="L1120" s="57"/>
      <x:c r="M1120" s="57"/>
      <x:c r="N1120" s="56">
        <x:v>0</x:v>
      </x:c>
    </x:row>
    <x:row r="1121" spans="1:15">
      <x:c r="A1121" s="57">
        <x:v>18</x:v>
      </x:c>
      <x:c r="C1121" s="115">
        <x:v>10</x:v>
      </x:c>
      <x:c r="D1121" s="209" t="s">
        <x:v>31</x:v>
      </x:c>
      <x:c r="E1121" s="209" t="s">
        <x:v>32</x:v>
      </x:c>
      <x:c r="F1121"/>
      <x:c r="J1121" s="57"/>
      <x:c r="K1121" s="57"/>
      <x:c r="L1121" s="57"/>
      <x:c r="M1121" s="57"/>
      <x:c r="N1121" s="56">
        <x:v>0</x:v>
      </x:c>
    </x:row>
    <x:row r="1122" spans="1:15">
      <x:c r="A1122" s="57">
        <x:v>19</x:v>
      </x:c>
      <x:c r="C1122" s="115">
        <x:v>10</x:v>
      </x:c>
      <x:c r="D1122" s="209" t="s">
        <x:v>33</x:v>
      </x:c>
      <x:c r="E1122" s="209" t="s">
        <x:v>34</x:v>
      </x:c>
      <x:c r="F1122"/>
      <x:c r="J1122" s="57"/>
      <x:c r="K1122" s="57"/>
      <x:c r="L1122" s="57"/>
      <x:c r="M1122" s="57"/>
      <x:c r="N1122" s="56">
        <x:v>0</x:v>
      </x:c>
    </x:row>
    <x:row r="1123" spans="1:15">
      <x:c r="A1123" s="57">
        <x:v>20</x:v>
      </x:c>
      <x:c r="C1123" s="115">
        <x:v>10</x:v>
      </x:c>
      <x:c r="D1123" s="209" t="s">
        <x:v>35</x:v>
      </x:c>
      <x:c r="E1123" s="209" t="s">
        <x:v>34</x:v>
      </x:c>
      <x:c r="F1123"/>
      <x:c r="J1123" s="57"/>
      <x:c r="K1123" s="57"/>
      <x:c r="L1123" s="57"/>
      <x:c r="M1123" s="57"/>
      <x:c r="N1123" s="56">
        <x:v>0</x:v>
      </x:c>
    </x:row>
    <x:row r="1124" spans="1:15">
      <x:c r="A1124" s="57">
        <x:v>21</x:v>
      </x:c>
      <x:c r="C1124" s="115">
        <x:v>10</x:v>
      </x:c>
      <x:c r="D1124" s="209" t="s">
        <x:v>36</x:v>
      </x:c>
      <x:c r="E1124" s="209" t="s">
        <x:v>37</x:v>
      </x:c>
      <x:c r="F1124"/>
      <x:c r="J1124" s="57"/>
      <x:c r="K1124" s="57"/>
      <x:c r="L1124" s="57"/>
      <x:c r="M1124" s="57"/>
      <x:c r="N1124" s="56">
        <x:v>0</x:v>
      </x:c>
    </x:row>
    <x:row r="1125" spans="1:15">
      <x:c r="A1125" s="57">
        <x:v>22</x:v>
      </x:c>
      <x:c r="C1125" s="115">
        <x:v>10</x:v>
      </x:c>
      <x:c r="D1125" s="209" t="s">
        <x:v>38</x:v>
      </x:c>
      <x:c r="E1125" s="209" t="s">
        <x:v>37</x:v>
      </x:c>
      <x:c r="F1125"/>
      <x:c r="J1125" s="57"/>
      <x:c r="K1125" s="57"/>
      <x:c r="L1125" s="57"/>
      <x:c r="M1125" s="57"/>
      <x:c r="N1125" s="56">
        <x:v>0</x:v>
      </x:c>
    </x:row>
    <x:row r="1126" spans="1:15">
      <x:c r="A1126" s="57">
        <x:v>23</x:v>
      </x:c>
      <x:c r="C1126" s="115">
        <x:v>10</x:v>
      </x:c>
      <x:c r="D1126" s="209" t="s">
        <x:v>1433</x:v>
      </x:c>
      <x:c r="E1126" s="209" t="s">
        <x:v>37</x:v>
      </x:c>
      <x:c r="F1126"/>
      <x:c r="J1126" s="57"/>
      <x:c r="K1126" s="57"/>
      <x:c r="L1126" s="57"/>
      <x:c r="M1126" s="57"/>
      <x:c r="N1126" s="56">
        <x:v>0</x:v>
      </x:c>
    </x:row>
    <x:row r="1127" spans="1:15">
      <x:c r="A1127" s="57">
        <x:v>24</x:v>
      </x:c>
      <x:c r="C1127" s="115">
        <x:v>10</x:v>
      </x:c>
      <x:c r="D1127" s="209" t="s">
        <x:v>39</x:v>
      </x:c>
      <x:c r="E1127" s="209" t="s">
        <x:v>40</x:v>
      </x:c>
      <x:c r="F1127"/>
      <x:c r="J1127" s="57"/>
      <x:c r="K1127" s="57"/>
      <x:c r="L1127" s="57"/>
      <x:c r="M1127" s="57"/>
      <x:c r="N1127" s="56">
        <x:v>0</x:v>
      </x:c>
    </x:row>
    <x:row r="1128" spans="1:15">
      <x:c r="A1128" s="57">
        <x:v>25</x:v>
      </x:c>
      <x:c r="C1128" s="115">
        <x:v>10</x:v>
      </x:c>
      <x:c r="D1128" s="209" t="s">
        <x:v>41</x:v>
      </x:c>
      <x:c r="E1128" s="209" t="s">
        <x:v>40</x:v>
      </x:c>
      <x:c r="F1128"/>
      <x:c r="J1128" s="57"/>
      <x:c r="K1128" s="57"/>
      <x:c r="L1128" s="57"/>
      <x:c r="M1128" s="57"/>
      <x:c r="N1128" s="56">
        <x:v>0</x:v>
      </x:c>
    </x:row>
    <x:row r="1129" spans="1:15">
      <x:c r="A1129" s="57">
        <x:v>26</x:v>
      </x:c>
      <x:c r="C1129" s="115">
        <x:v>10</x:v>
      </x:c>
      <x:c r="D1129" s="209" t="s">
        <x:v>42</x:v>
      </x:c>
      <x:c r="E1129" s="209" t="s">
        <x:v>43</x:v>
      </x:c>
      <x:c r="F1129"/>
      <x:c r="J1129" s="57"/>
      <x:c r="K1129" s="57"/>
      <x:c r="L1129" s="57"/>
      <x:c r="M1129" s="57"/>
      <x:c r="N1129" s="56">
        <x:v>0</x:v>
      </x:c>
    </x:row>
    <x:row r="1130" spans="1:15">
      <x:c r="A1130" s="57">
        <x:v>27</x:v>
      </x:c>
      <x:c r="C1130" s="115">
        <x:v>10</x:v>
      </x:c>
      <x:c r="D1130" s="209" t="s">
        <x:v>44</x:v>
      </x:c>
      <x:c r="E1130" s="209" t="s">
        <x:v>45</x:v>
      </x:c>
      <x:c r="F1130"/>
      <x:c r="J1130" s="57"/>
      <x:c r="K1130" s="57"/>
      <x:c r="L1130" s="57"/>
      <x:c r="M1130" s="57"/>
      <x:c r="N1130" s="56">
        <x:v>0</x:v>
      </x:c>
    </x:row>
    <x:row r="1131" spans="1:15">
      <x:c r="A1131" s="57">
        <x:v>28</x:v>
      </x:c>
      <x:c r="C1131" s="115">
        <x:v>10</x:v>
      </x:c>
      <x:c r="D1131" s="209" t="s">
        <x:v>46</x:v>
      </x:c>
      <x:c r="E1131" s="209" t="s">
        <x:v>45</x:v>
      </x:c>
      <x:c r="F1131"/>
      <x:c r="J1131" s="57"/>
      <x:c r="K1131" s="57"/>
      <x:c r="L1131" s="57"/>
      <x:c r="M1131" s="57"/>
      <x:c r="N1131" s="56">
        <x:v>0</x:v>
      </x:c>
    </x:row>
    <x:row r="1132" spans="1:15">
      <x:c r="A1132" s="57">
        <x:v>29</x:v>
      </x:c>
      <x:c r="C1132" s="115">
        <x:v>10</x:v>
      </x:c>
      <x:c r="D1132" s="209" t="s">
        <x:v>47</x:v>
      </x:c>
      <x:c r="E1132" s="209" t="s">
        <x:v>48</x:v>
      </x:c>
      <x:c r="F1132"/>
      <x:c r="J1132" s="57"/>
      <x:c r="K1132" s="57"/>
      <x:c r="L1132" s="57"/>
      <x:c r="M1132" s="57"/>
      <x:c r="N1132" s="56">
        <x:v>0</x:v>
      </x:c>
    </x:row>
    <x:row r="1133" spans="1:15">
      <x:c r="A1133" s="57">
        <x:v>30</x:v>
      </x:c>
      <x:c r="C1133" s="115">
        <x:v>10</x:v>
      </x:c>
      <x:c r="D1133" s="209" t="s">
        <x:v>49</x:v>
      </x:c>
      <x:c r="E1133" s="209" t="s">
        <x:v>48</x:v>
      </x:c>
      <x:c r="F1133"/>
      <x:c r="J1133" s="57"/>
      <x:c r="K1133" s="57"/>
      <x:c r="L1133" s="57"/>
      <x:c r="M1133" s="57"/>
      <x:c r="N1133" s="56">
        <x:v>0</x:v>
      </x:c>
    </x:row>
    <x:row r="1134" spans="1:15">
      <x:c r="A1134" s="57">
        <x:v>31</x:v>
      </x:c>
      <x:c r="C1134" s="115">
        <x:v>10</x:v>
      </x:c>
      <x:c r="D1134" s="209" t="s">
        <x:v>50</x:v>
      </x:c>
      <x:c r="E1134" s="209" t="s">
        <x:v>51</x:v>
      </x:c>
      <x:c r="F1134"/>
      <x:c r="G1134" s="90">
        <x:v>4416</x:v>
      </x:c>
      <x:c r="J1134" s="57"/>
      <x:c r="K1134" s="57"/>
      <x:c r="L1134" s="57"/>
      <x:c r="M1134" s="57"/>
      <x:c r="N1134" s="56">
        <x:v>4416</x:v>
      </x:c>
      <x:c r="O1134" t="s">
        <x:v>1708</x:v>
      </x:c>
    </x:row>
    <x:row r="1135" spans="1:15">
      <x:c r="A1135" s="57">
        <x:v>32</x:v>
      </x:c>
      <x:c r="C1135" s="115">
        <x:v>10</x:v>
      </x:c>
      <x:c r="D1135" s="209" t="s">
        <x:v>52</x:v>
      </x:c>
      <x:c r="E1135" s="209" t="s">
        <x:v>53</x:v>
      </x:c>
      <x:c r="F1135"/>
      <x:c r="J1135" s="57"/>
      <x:c r="K1135" s="57"/>
      <x:c r="L1135" s="57"/>
      <x:c r="M1135" s="57"/>
      <x:c r="N1135" s="56">
        <x:v>0</x:v>
      </x:c>
    </x:row>
    <x:row r="1136" spans="1:15">
      <x:c r="A1136" s="57">
        <x:v>33</x:v>
      </x:c>
      <x:c r="C1136" s="115">
        <x:v>10</x:v>
      </x:c>
      <x:c r="D1136" s="209" t="s">
        <x:v>54</x:v>
      </x:c>
      <x:c r="E1136" s="209" t="s">
        <x:v>53</x:v>
      </x:c>
      <x:c r="F1136"/>
      <x:c r="J1136" s="57"/>
      <x:c r="K1136" s="57"/>
      <x:c r="L1136" s="57"/>
      <x:c r="M1136" s="57"/>
      <x:c r="N1136" s="56">
        <x:v>0</x:v>
      </x:c>
    </x:row>
    <x:row r="1137" spans="1:15">
      <x:c r="A1137" s="57">
        <x:v>34</x:v>
      </x:c>
      <x:c r="C1137" s="115">
        <x:v>10</x:v>
      </x:c>
      <x:c r="D1137" s="209" t="s">
        <x:v>55</x:v>
      </x:c>
      <x:c r="E1137" s="209" t="s">
        <x:v>53</x:v>
      </x:c>
      <x:c r="F1137"/>
      <x:c r="J1137" s="57"/>
      <x:c r="K1137" s="57"/>
      <x:c r="L1137" s="57"/>
      <x:c r="M1137" s="57"/>
      <x:c r="N1137" s="56">
        <x:v>0</x:v>
      </x:c>
    </x:row>
    <x:row r="1138" spans="1:15">
      <x:c r="A1138" s="57">
        <x:v>35</x:v>
      </x:c>
      <x:c r="C1138" s="115">
        <x:v>10</x:v>
      </x:c>
      <x:c r="D1138" s="209" t="s">
        <x:v>56</x:v>
      </x:c>
      <x:c r="E1138" s="209" t="s">
        <x:v>53</x:v>
      </x:c>
      <x:c r="F1138"/>
      <x:c r="G1138" s="90">
        <x:v>244</x:v>
      </x:c>
      <x:c r="J1138" s="57"/>
      <x:c r="K1138" s="57"/>
      <x:c r="L1138" s="554">
        <x:v>5</x:v>
      </x:c>
      <x:c r="M1138" s="556"/>
      <x:c r="N1138" s="56">
        <x:v>249</x:v>
      </x:c>
      <x:c r="O1138" t="s">
        <x:v>1707</x:v>
      </x:c>
    </x:row>
    <x:row r="1139" spans="1:15">
      <x:c r="A1139" s="57">
        <x:v>36</x:v>
      </x:c>
      <x:c r="C1139" s="115">
        <x:v>10</x:v>
      </x:c>
      <x:c r="D1139" s="209" t="s">
        <x:v>57</x:v>
      </x:c>
      <x:c r="E1139" s="209" t="s">
        <x:v>59</x:v>
      </x:c>
      <x:c r="F1139"/>
      <x:c r="G1139" s="531">
        <x:v>1447</x:v>
      </x:c>
      <x:c r="J1139" s="57"/>
      <x:c r="K1139" s="57"/>
      <x:c r="L1139" s="57"/>
      <x:c r="M1139">
        <x:v>1440</x:v>
      </x:c>
      <x:c r="N1139" s="56">
        <x:v>2887</x:v>
      </x:c>
    </x:row>
    <x:row r="1140" spans="1:15">
      <x:c r="A1140" s="57">
        <x:v>37</x:v>
      </x:c>
      <x:c r="C1140" s="115">
        <x:v>10</x:v>
      </x:c>
      <x:c r="D1140" s="209" t="s">
        <x:v>60</x:v>
      </x:c>
      <x:c r="E1140" s="209" t="s">
        <x:v>61</x:v>
      </x:c>
      <x:c r="F1140"/>
      <x:c r="G1140" s="531">
        <x:v>2887</x:v>
      </x:c>
      <x:c r="J1140" s="57"/>
      <x:c r="K1140" s="57"/>
      <x:c r="L1140" s="57"/>
      <x:c r="M1140">
        <x:v>2880</x:v>
      </x:c>
      <x:c r="N1140" s="56">
        <x:v>5767</x:v>
      </x:c>
    </x:row>
    <x:row r="1141" spans="1:15">
      <x:c r="A1141" s="57">
        <x:v>38</x:v>
      </x:c>
      <x:c r="C1141" s="115">
        <x:v>10</x:v>
      </x:c>
      <x:c r="D1141" s="209" t="s">
        <x:v>62</x:v>
      </x:c>
      <x:c r="E1141" s="209" t="s">
        <x:v>63</x:v>
      </x:c>
      <x:c r="F1141"/>
      <x:c r="G1141" s="90">
        <x:v>725</x:v>
      </x:c>
      <x:c r="J1141" s="57"/>
      <x:c r="K1141" s="57"/>
      <x:c r="L1141" s="57"/>
      <x:c r="M1141">
        <x:v>2160</x:v>
      </x:c>
      <x:c r="N1141" s="56">
        <x:v>2885</x:v>
      </x:c>
    </x:row>
    <x:row r="1142" spans="1:15">
      <x:c r="A1142" s="57">
        <x:v>39</x:v>
      </x:c>
      <x:c r="C1142" s="115">
        <x:v>10</x:v>
      </x:c>
      <x:c r="D1142" s="209" t="s">
        <x:v>64</x:v>
      </x:c>
      <x:c r="E1142" s="209" t="s">
        <x:v>65</x:v>
      </x:c>
      <x:c r="F1142"/>
      <x:c r="G1142" s="531">
        <x:v>1445</x:v>
      </x:c>
      <x:c r="J1142" s="57"/>
      <x:c r="K1142" s="57"/>
      <x:c r="L1142" s="57"/>
      <x:c r="M1142">
        <x:v>1440</x:v>
      </x:c>
      <x:c r="N1142" s="56">
        <x:v>2885</x:v>
      </x:c>
    </x:row>
    <x:row r="1143" spans="1:15">
      <x:c r="A1143" s="57">
        <x:v>40</x:v>
      </x:c>
      <x:c r="C1143" s="115">
        <x:v>10</x:v>
      </x:c>
      <x:c r="D1143" s="209" t="s">
        <x:v>66</x:v>
      </x:c>
      <x:c r="E1143" s="209" t="s">
        <x:v>67</x:v>
      </x:c>
      <x:c r="F1143"/>
      <x:c r="G1143" s="531">
        <x:v>2887</x:v>
      </x:c>
      <x:c r="J1143" s="57"/>
      <x:c r="K1143" s="57"/>
      <x:c r="L1143" s="57"/>
      <x:c r="M1143">
        <x:v>2880</x:v>
      </x:c>
      <x:c r="N1143" s="56">
        <x:v>5767</x:v>
      </x:c>
    </x:row>
    <x:row r="1144" spans="1:15">
      <x:c r="A1144" s="57">
        <x:v>41</x:v>
      </x:c>
      <x:c r="C1144" s="115">
        <x:v>10</x:v>
      </x:c>
      <x:c r="D1144" s="209" t="s">
        <x:v>68</x:v>
      </x:c>
      <x:c r="E1144" s="209" t="s">
        <x:v>69</x:v>
      </x:c>
      <x:c r="F1144"/>
      <x:c r="G1144" s="531">
        <x:v>1447</x:v>
      </x:c>
      <x:c r="J1144" s="57"/>
      <x:c r="K1144" s="57"/>
      <x:c r="L1144" s="57"/>
      <x:c r="M1144">
        <x:v>1440</x:v>
      </x:c>
      <x:c r="N1144" s="56">
        <x:v>2887</x:v>
      </x:c>
    </x:row>
    <x:row r="1145" spans="1:15">
      <x:c r="A1145" s="57">
        <x:v>42</x:v>
      </x:c>
      <x:c r="C1145" s="115">
        <x:v>10</x:v>
      </x:c>
      <x:c r="D1145" s="209" t="s">
        <x:v>70</x:v>
      </x:c>
      <x:c r="E1145" s="209" t="s">
        <x:v>71</x:v>
      </x:c>
      <x:c r="F1145"/>
      <x:c r="J1145" s="57"/>
      <x:c r="K1145" s="57"/>
      <x:c r="L1145" s="57"/>
      <x:c r="M1145">
        <x:v>0</x:v>
      </x:c>
      <x:c r="N1145" s="56">
        <x:v>0</x:v>
      </x:c>
    </x:row>
    <x:row r="1146" spans="1:15">
      <x:c r="A1146" s="57">
        <x:v>43</x:v>
      </x:c>
      <x:c r="C1146" s="115">
        <x:v>10</x:v>
      </x:c>
      <x:c r="D1146" s="209" t="s">
        <x:v>92</x:v>
      </x:c>
      <x:c r="E1146" s="209" t="s">
        <x:v>71</x:v>
      </x:c>
      <x:c r="F1146"/>
      <x:c r="G1146" s="90">
        <x:v>1440</x:v>
      </x:c>
      <x:c r="J1146" s="57"/>
      <x:c r="K1146" s="57"/>
      <x:c r="L1146" s="57"/>
      <x:c r="M1146">
        <x:v>1440</x:v>
      </x:c>
      <x:c r="N1146" s="56">
        <x:v>2880</x:v>
      </x:c>
    </x:row>
    <x:row r="1147" spans="1:15">
      <x:c r="A1147" s="57">
        <x:v>44</x:v>
      </x:c>
      <x:c r="C1147" s="115">
        <x:v>10</x:v>
      </x:c>
      <x:c r="D1147" s="209" t="s">
        <x:v>72</x:v>
      </x:c>
      <x:c r="E1147" s="209" t="s">
        <x:v>73</x:v>
      </x:c>
      <x:c r="F1147"/>
      <x:c r="J1147" s="57"/>
      <x:c r="K1147" s="57"/>
      <x:c r="L1147" s="57"/>
      <x:c r="M1147">
        <x:v>0</x:v>
      </x:c>
      <x:c r="N1147" s="56">
        <x:v>0</x:v>
      </x:c>
    </x:row>
    <x:row r="1148" spans="1:15">
      <x:c r="A1148" s="57">
        <x:v>45</x:v>
      </x:c>
      <x:c r="C1148" s="115">
        <x:v>10</x:v>
      </x:c>
      <x:c r="D1148" s="209" t="s">
        <x:v>93</x:v>
      </x:c>
      <x:c r="E1148" s="209" t="s">
        <x:v>73</x:v>
      </x:c>
      <x:c r="F1148"/>
      <x:c r="G1148" s="90">
        <x:v>1440</x:v>
      </x:c>
      <x:c r="J1148" s="57"/>
      <x:c r="K1148" s="57"/>
      <x:c r="L1148" s="57"/>
      <x:c r="M1148">
        <x:v>1440</x:v>
      </x:c>
      <x:c r="N1148" s="56">
        <x:v>2880</x:v>
      </x:c>
    </x:row>
    <x:row r="1149" spans="1:15">
      <x:c r="A1149" s="57">
        <x:v>46</x:v>
      </x:c>
      <x:c r="C1149" s="115">
        <x:v>10</x:v>
      </x:c>
      <x:c r="D1149" s="209" t="s">
        <x:v>74</x:v>
      </x:c>
      <x:c r="E1149" s="209" t="s">
        <x:v>10</x:v>
      </x:c>
      <x:c r="F1149"/>
      <x:c r="J1149" s="57"/>
      <x:c r="K1149" s="57"/>
      <x:c r="L1149" s="57"/>
      <x:c r="M1149" s="57"/>
      <x:c r="N1149" s="56">
        <x:v>0</x:v>
      </x:c>
    </x:row>
    <x:row r="1150" spans="1:15">
      <x:c r="A1150" s="57">
        <x:v>47</x:v>
      </x:c>
      <x:c r="C1150" s="115">
        <x:v>10</x:v>
      </x:c>
      <x:c r="D1150" s="209" t="s">
        <x:v>76</x:v>
      </x:c>
      <x:c r="E1150" s="209" t="s">
        <x:v>10</x:v>
      </x:c>
      <x:c r="F1150"/>
      <x:c r="G1150" s="90">
        <x:v>94</x:v>
      </x:c>
      <x:c r="J1150" s="57"/>
      <x:c r="K1150" s="57"/>
      <x:c r="L1150" s="57"/>
      <x:c r="M1150" s="57"/>
      <x:c r="N1150" s="56">
        <x:v>94</x:v>
      </x:c>
    </x:row>
    <x:row r="1151" spans="1:15">
      <x:c r="A1151" s="57">
        <x:v>48</x:v>
      </x:c>
      <x:c r="C1151" s="115">
        <x:v>10</x:v>
      </x:c>
      <x:c r="D1151" s="209" t="s">
        <x:v>1632</x:v>
      </x:c>
      <x:c r="E1151" s="209" t="s">
        <x:v>1633</x:v>
      </x:c>
      <x:c r="F1151"/>
      <x:c r="J1151" s="57"/>
      <x:c r="K1151" s="57"/>
      <x:c r="L1151" s="57"/>
      <x:c r="M1151" s="57"/>
      <x:c r="N1151" s="56">
        <x:v>0</x:v>
      </x:c>
    </x:row>
    <x:row r="1152" spans="1:15">
      <x:c r="A1152" s="57">
        <x:v>49</x:v>
      </x:c>
      <x:c r="C1152" s="115">
        <x:v>10</x:v>
      </x:c>
      <x:c r="D1152" s="209" t="s">
        <x:v>77</x:v>
      </x:c>
      <x:c r="E1152" s="209" t="s">
        <x:v>78</x:v>
      </x:c>
      <x:c r="F1152"/>
      <x:c r="J1152" s="57"/>
      <x:c r="K1152" s="57"/>
      <x:c r="L1152" s="57"/>
      <x:c r="M1152" s="57"/>
      <x:c r="N1152" s="56">
        <x:v>0</x:v>
      </x:c>
    </x:row>
    <x:row r="1153" spans="1:15">
      <x:c r="A1153" s="57">
        <x:v>50</x:v>
      </x:c>
      <x:c r="C1153" s="115">
        <x:v>10</x:v>
      </x:c>
      <x:c r="D1153" s="209" t="s">
        <x:v>79</x:v>
      </x:c>
      <x:c r="E1153" s="209" t="s">
        <x:v>78</x:v>
      </x:c>
      <x:c r="F1153"/>
      <x:c r="G1153" s="90">
        <x:v>61</x:v>
      </x:c>
      <x:c r="J1153" s="57"/>
      <x:c r="K1153" s="57"/>
      <x:c r="L1153" s="57"/>
      <x:c r="M1153" s="57"/>
      <x:c r="N1153" s="56">
        <x:v>61</x:v>
      </x:c>
    </x:row>
    <x:row r="1154" spans="1:15">
      <x:c r="A1154" s="57">
        <x:v>51</x:v>
      </x:c>
      <x:c r="C1154" s="115">
        <x:v>10</x:v>
      </x:c>
      <x:c r="D1154" s="209" t="s">
        <x:v>80</x:v>
      </x:c>
      <x:c r="E1154" s="209" t="s">
        <x:v>81</x:v>
      </x:c>
      <x:c r="F1154"/>
      <x:c r="J1154" s="57"/>
      <x:c r="K1154" s="57"/>
      <x:c r="L1154" s="57"/>
      <x:c r="M1154" s="57"/>
      <x:c r="N1154" s="56">
        <x:v>0</x:v>
      </x:c>
    </x:row>
    <x:row r="1155" spans="1:15">
      <x:c r="A1155" s="57">
        <x:v>52</x:v>
      </x:c>
      <x:c r="C1155" s="115">
        <x:v>10</x:v>
      </x:c>
      <x:c r="D1155" s="209" t="s">
        <x:v>82</x:v>
      </x:c>
      <x:c r="E1155" s="209" t="s">
        <x:v>81</x:v>
      </x:c>
      <x:c r="F1155"/>
      <x:c r="G1155" s="90">
        <x:v>61</x:v>
      </x:c>
      <x:c r="J1155" s="57"/>
      <x:c r="K1155" s="57"/>
      <x:c r="L1155" s="57"/>
      <x:c r="M1155" s="57"/>
      <x:c r="N1155" s="56">
        <x:v>61</x:v>
      </x:c>
    </x:row>
    <x:row r="1156" spans="1:15">
      <x:c r="A1156" s="57">
        <x:v>53</x:v>
      </x:c>
      <x:c r="C1156" s="115">
        <x:v>10</x:v>
      </x:c>
      <x:c r="D1156" s="209" t="s">
        <x:v>1441</x:v>
      </x:c>
      <x:c r="E1156" s="209" t="s">
        <x:v>1420</x:v>
      </x:c>
      <x:c r="F1156"/>
      <x:c r="J1156" s="57"/>
      <x:c r="K1156" s="57"/>
      <x:c r="L1156" s="57"/>
      <x:c r="M1156" s="57"/>
      <x:c r="N1156" s="56">
        <x:v>0</x:v>
      </x:c>
    </x:row>
    <x:row r="1157" spans="1:15">
      <x:c r="A1157" s="57">
        <x:v>54</x:v>
      </x:c>
      <x:c r="C1157" s="115">
        <x:v>10</x:v>
      </x:c>
      <x:c r="D1157" s="209" t="s">
        <x:v>1442</x:v>
      </x:c>
      <x:c r="E1157" s="209" t="s">
        <x:v>1420</x:v>
      </x:c>
      <x:c r="F1157"/>
      <x:c r="J1157" s="57"/>
      <x:c r="K1157" s="57"/>
      <x:c r="L1157" s="57"/>
      <x:c r="M1157" s="57"/>
      <x:c r="N1157" s="56">
        <x:v>0</x:v>
      </x:c>
    </x:row>
    <x:row r="1158" spans="1:15">
      <x:c r="A1158" s="57">
        <x:v>55</x:v>
      </x:c>
      <x:c r="C1158" s="115">
        <x:v>10</x:v>
      </x:c>
      <x:c r="D1158" s="209" t="s">
        <x:v>1443</x:v>
      </x:c>
      <x:c r="E1158" s="209" t="s">
        <x:v>1420</x:v>
      </x:c>
      <x:c r="F1158"/>
      <x:c r="J1158" s="57"/>
      <x:c r="K1158" s="57"/>
      <x:c r="L1158" s="57"/>
      <x:c r="M1158" s="57"/>
      <x:c r="N1158" s="56">
        <x:v>0</x:v>
      </x:c>
    </x:row>
    <x:row r="1159" spans="1:15">
      <x:c r="A1159" s="57">
        <x:v>56</x:v>
      </x:c>
      <x:c r="C1159" s="115">
        <x:v>10</x:v>
      </x:c>
      <x:c r="D1159" s="209" t="s">
        <x:v>1444</x:v>
      </x:c>
      <x:c r="E1159" s="209" t="s">
        <x:v>1420</x:v>
      </x:c>
      <x:c r="F1159"/>
      <x:c r="J1159" s="57"/>
      <x:c r="K1159" s="57"/>
      <x:c r="L1159" s="57"/>
      <x:c r="M1159" s="57"/>
      <x:c r="N1159" s="56">
        <x:v>0</x:v>
      </x:c>
    </x:row>
    <x:row r="1160" spans="1:15">
      <x:c r="A1160" s="57">
        <x:v>57</x:v>
      </x:c>
      <x:c r="C1160" s="115">
        <x:v>10</x:v>
      </x:c>
      <x:c r="D1160" s="209" t="s">
        <x:v>1652</x:v>
      </x:c>
      <x:c r="E1160" s="209" t="s">
        <x:v>1653</x:v>
      </x:c>
      <x:c r="F1160"/>
      <x:c r="G1160" s="57">
        <x:v>0</x:v>
      </x:c>
      <x:c r="J1160" s="57"/>
      <x:c r="K1160" s="57"/>
      <x:c r="L1160" s="57"/>
      <x:c r="M1160" s="57"/>
      <x:c r="N1160" s="56">
        <x:v>0</x:v>
      </x:c>
      <x:c r="O1160" s="91" t="s">
        <x:v>1710</x:v>
      </x:c>
    </x:row>
    <x:row r="1161" spans="1:15">
      <x:c r="A1161" s="57">
        <x:v>58</x:v>
      </x:c>
      <x:c r="C1161" s="115">
        <x:v>10</x:v>
      </x:c>
      <x:c r="D1161" s="209" t="s">
        <x:v>1654</x:v>
      </x:c>
      <x:c r="E1161" s="209" t="s">
        <x:v>1655</x:v>
      </x:c>
      <x:c r="F1161"/>
      <x:c r="G1161" s="57">
        <x:v>0</x:v>
      </x:c>
      <x:c r="J1161" s="57"/>
      <x:c r="K1161" s="57"/>
      <x:c r="L1161" s="57"/>
      <x:c r="M1161" s="57"/>
      <x:c r="N1161" s="56">
        <x:v>0</x:v>
      </x:c>
      <x:c r="O1161" t="s">
        <x:v>1710</x:v>
      </x:c>
    </x:row>
    <x:row r="1162" spans="1:15">
      <x:c r="A1162" s="57">
        <x:v>59</x:v>
      </x:c>
      <x:c r="C1162" s="115">
        <x:v>10</x:v>
      </x:c>
      <x:c r="D1162" s="209" t="s">
        <x:v>1656</x:v>
      </x:c>
      <x:c r="E1162" s="209" t="s">
        <x:v>1657</x:v>
      </x:c>
      <x:c r="F1162"/>
      <x:c r="G1162" s="57">
        <x:v>0</x:v>
      </x:c>
      <x:c r="J1162" s="57"/>
      <x:c r="K1162" s="57"/>
      <x:c r="L1162" s="57"/>
      <x:c r="M1162" s="57"/>
      <x:c r="N1162" s="56">
        <x:v>0</x:v>
      </x:c>
      <x:c r="O1162" t="s">
        <x:v>1710</x:v>
      </x:c>
    </x:row>
    <x:row r="1163" spans="1:15">
      <x:c r="A1163" s="57">
        <x:v>60</x:v>
      </x:c>
      <x:c r="C1163" s="115">
        <x:v>10</x:v>
      </x:c>
      <x:c r="D1163" s="209" t="s">
        <x:v>1384</x:v>
      </x:c>
      <x:c r="E1163" s="209" t="s">
        <x:v>1385</x:v>
      </x:c>
      <x:c r="F1163"/>
      <x:c r="J1163" s="57"/>
      <x:c r="K1163" s="57"/>
      <x:c r="L1163" s="57"/>
      <x:c r="M1163" s="57"/>
      <x:c r="N1163" s="56">
        <x:v>0</x:v>
      </x:c>
      <x:c r="O1163" s="60"/>
    </x:row>
    <x:row r="1164" spans="1:15">
      <x:c r="A1164" s="57">
        <x:v>61</x:v>
      </x:c>
      <x:c r="C1164" s="115">
        <x:v>10</x:v>
      </x:c>
      <x:c r="D1164" s="209" t="s">
        <x:v>1382</x:v>
      </x:c>
      <x:c r="E1164" s="209" t="s">
        <x:v>1383</x:v>
      </x:c>
      <x:c r="F1164"/>
      <x:c r="G1164" s="90">
        <x:v>2</x:v>
      </x:c>
      <x:c r="J1164" s="57"/>
      <x:c r="K1164" s="57"/>
      <x:c r="L1164" s="57"/>
      <x:c r="M1164" s="57"/>
      <x:c r="N1164" s="56">
        <x:v>2</x:v>
      </x:c>
      <x:c r="O1164" t="s">
        <x:v>1710</x:v>
      </x:c>
    </x:row>
    <x:row r="1165" spans="1:15">
      <x:c r="A1165" s="57">
        <x:v>62</x:v>
      </x:c>
      <x:c r="C1165" s="115">
        <x:v>10</x:v>
      </x:c>
      <x:c r="D1165" s="209" t="s">
        <x:v>83</x:v>
      </x:c>
      <x:c r="E1165" s="209" t="s">
        <x:v>10</x:v>
      </x:c>
      <x:c r="F1165"/>
      <x:c r="J1165" s="57"/>
      <x:c r="K1165" s="57"/>
      <x:c r="L1165" s="57"/>
      <x:c r="M1165" s="57"/>
      <x:c r="N1165" s="56">
        <x:v>0</x:v>
      </x:c>
    </x:row>
    <x:row r="1166" spans="1:15">
      <x:c r="A1166" s="57">
        <x:v>63</x:v>
      </x:c>
      <x:c r="C1166" s="115">
        <x:v>10</x:v>
      </x:c>
      <x:c r="D1166" s="209" t="s">
        <x:v>94</x:v>
      </x:c>
      <x:c r="E1166" s="209" t="s">
        <x:v>96</x:v>
      </x:c>
      <x:c r="F1166"/>
      <x:c r="J1166" s="57"/>
      <x:c r="K1166" s="57"/>
      <x:c r="L1166" s="57"/>
      <x:c r="M1166" s="57"/>
      <x:c r="N1166" s="56">
        <x:v>0</x:v>
      </x:c>
    </x:row>
    <x:row r="1167" spans="1:15">
      <x:c r="A1167" s="57">
        <x:v>64</x:v>
      </x:c>
      <x:c r="C1167" s="115">
        <x:v>10</x:v>
      </x:c>
      <x:c r="D1167" s="209" t="s">
        <x:v>1403</x:v>
      </x:c>
      <x:c r="E1167" s="209" t="s">
        <x:v>10</x:v>
      </x:c>
      <x:c r="F1167"/>
      <x:c r="J1167" s="57"/>
      <x:c r="K1167" s="57"/>
      <x:c r="L1167" s="57"/>
      <x:c r="M1167" s="57"/>
      <x:c r="N1167" s="56">
        <x:v>0</x:v>
      </x:c>
    </x:row>
    <x:row r="1168" spans="1:15">
      <x:c r="A1168" s="57">
        <x:v>65</x:v>
      </x:c>
      <x:c r="C1168" s="115">
        <x:v>10</x:v>
      </x:c>
      <x:c r="D1168" s="209" t="s">
        <x:v>1438</x:v>
      </x:c>
      <x:c r="E1168" s="209" t="s">
        <x:v>10</x:v>
      </x:c>
      <x:c r="F1168"/>
      <x:c r="G1168" s="90">
        <x:v>18</x:v>
      </x:c>
      <x:c r="J1168" s="57"/>
      <x:c r="K1168" s="57"/>
      <x:c r="L1168" s="57"/>
      <x:c r="M1168" s="57"/>
      <x:c r="N1168" s="56">
        <x:v>18</x:v>
      </x:c>
    </x:row>
    <x:row r="1169" spans="1:14">
      <x:c r="A1169" s="57">
        <x:v>66</x:v>
      </x:c>
      <x:c r="C1169" s="115">
        <x:v>10</x:v>
      </x:c>
      <x:c r="D1169" s="209" t="s">
        <x:v>1629</x:v>
      </x:c>
      <x:c r="E1169" s="209" t="s">
        <x:v>1630</x:v>
      </x:c>
      <x:c r="F1169"/>
      <x:c r="G1169" s="90">
        <x:v>20</x:v>
      </x:c>
      <x:c r="K1169" s="57"/>
      <x:c r="L1169" s="57"/>
      <x:c r="M1169" s="57"/>
      <x:c r="N1169" s="56">
        <x:v>20</x:v>
      </x:c>
    </x:row>
    <x:row r="1170" spans="1:14">
      <x:c r="A1170" s="57">
        <x:v>67</x:v>
      </x:c>
      <x:c r="C1170" s="115">
        <x:v>10</x:v>
      </x:c>
      <x:c r="D1170" s="209" t="s">
        <x:v>1625</x:v>
      </x:c>
      <x:c r="E1170" s="209" t="s">
        <x:v>1626</x:v>
      </x:c>
      <x:c r="F1170"/>
      <x:c r="J1170" s="57"/>
      <x:c r="K1170" s="57"/>
      <x:c r="L1170" s="57"/>
      <x:c r="M1170" s="57"/>
      <x:c r="N1170" s="56">
        <x:v>0</x:v>
      </x:c>
    </x:row>
    <x:row r="1171" spans="1:14">
      <x:c r="A1171" s="57">
        <x:v>68</x:v>
      </x:c>
      <x:c r="C1171" s="115">
        <x:v>10</x:v>
      </x:c>
      <x:c r="D1171" s="209" t="s">
        <x:v>1635</x:v>
      </x:c>
      <x:c r="E1171" s="209" t="s">
        <x:v>1626</x:v>
      </x:c>
      <x:c r="F1171"/>
      <x:c r="J1171" s="57"/>
      <x:c r="K1171" s="57"/>
      <x:c r="L1171" s="57"/>
      <x:c r="M1171" s="57"/>
      <x:c r="N1171" s="56">
        <x:v>0</x:v>
      </x:c>
    </x:row>
    <x:row r="1172" spans="1:14">
      <x:c r="A1172" s="57">
        <x:v>69</x:v>
      </x:c>
      <x:c r="C1172" s="115">
        <x:v>10</x:v>
      </x:c>
      <x:c r="D1172" s="209" t="s">
        <x:v>1627</x:v>
      </x:c>
      <x:c r="E1172" s="209" t="s">
        <x:v>1628</x:v>
      </x:c>
      <x:c r="F1172"/>
      <x:c r="J1172" s="57"/>
      <x:c r="K1172" s="57"/>
      <x:c r="L1172" s="57"/>
      <x:c r="M1172" s="57"/>
      <x:c r="N1172" s="56">
        <x:v>0</x:v>
      </x:c>
    </x:row>
    <x:row r="1173" spans="1:14">
      <x:c r="A1173" s="57">
        <x:v>70</x:v>
      </x:c>
      <x:c r="C1173" s="115">
        <x:v>10</x:v>
      </x:c>
      <x:c r="D1173" s="209" t="s">
        <x:v>1636</x:v>
      </x:c>
      <x:c r="E1173" s="209" t="s">
        <x:v>1628</x:v>
      </x:c>
      <x:c r="F1173"/>
      <x:c r="J1173" s="57"/>
      <x:c r="K1173" s="57"/>
      <x:c r="L1173" s="57"/>
      <x:c r="M1173" s="57"/>
      <x:c r="N1173" s="56">
        <x:v>0</x:v>
      </x:c>
    </x:row>
    <x:row r="1174" spans="1:14">
      <x:c r="A1174" s="57">
        <x:v>71</x:v>
      </x:c>
      <x:c r="C1174" s="115">
        <x:v>10</x:v>
      </x:c>
      <x:c r="D1174" s="209" t="s">
        <x:v>1425</x:v>
      </x:c>
      <x:c r="E1174" s="209" t="s">
        <x:v>10</x:v>
      </x:c>
      <x:c r="F1174"/>
      <x:c r="J1174" s="57"/>
      <x:c r="K1174" s="57"/>
      <x:c r="L1174" s="57"/>
      <x:c r="M1174" s="57"/>
      <x:c r="N1174" s="56">
        <x:v>0</x:v>
      </x:c>
    </x:row>
    <x:row r="1175" spans="1:14">
      <x:c r="A1175" s="57">
        <x:v>72</x:v>
      </x:c>
      <x:c r="C1175" s="115">
        <x:v>10</x:v>
      </x:c>
      <x:c r="D1175" s="209" t="s">
        <x:v>1436</x:v>
      </x:c>
      <x:c r="E1175" s="209" t="s">
        <x:v>10</x:v>
      </x:c>
      <x:c r="F1175"/>
      <x:c r="G1175" s="90">
        <x:v>93</x:v>
      </x:c>
      <x:c r="J1175" s="57"/>
      <x:c r="K1175" s="57"/>
      <x:c r="L1175" s="57"/>
      <x:c r="M1175" s="57"/>
      <x:c r="N1175" s="56">
        <x:v>93</x:v>
      </x:c>
    </x:row>
    <x:row r="1176" spans="1:14">
      <x:c r="A1176" s="57">
        <x:v>73</x:v>
      </x:c>
      <x:c r="C1176" s="115">
        <x:v>10</x:v>
      </x:c>
      <x:c r="D1176" s="209" t="s">
        <x:v>1634</x:v>
      </x:c>
      <x:c r="E1176" s="209" t="s">
        <x:v>1437</x:v>
      </x:c>
      <x:c r="F1176"/>
      <x:c r="G1176" s="90">
        <x:v>20</x:v>
      </x:c>
      <x:c r="J1176" s="57"/>
      <x:c r="K1176" s="57"/>
      <x:c r="L1176" s="57"/>
      <x:c r="M1176" s="57"/>
      <x:c r="N1176" s="56">
        <x:v>20</x:v>
      </x:c>
    </x:row>
    <x:row r="1177" spans="1:14">
      <x:c r="A1177" s="57">
        <x:v>74</x:v>
      </x:c>
      <x:c r="C1177" s="115">
        <x:v>10</x:v>
      </x:c>
      <x:c r="D1177" s="209" t="s">
        <x:v>1616</x:v>
      </x:c>
      <x:c r="E1177" s="209" t="s">
        <x:v>1617</x:v>
      </x:c>
      <x:c r="F1177"/>
      <x:c r="J1177" s="57"/>
      <x:c r="K1177" s="57"/>
      <x:c r="L1177" s="57"/>
      <x:c r="M1177" s="57"/>
      <x:c r="N1177" s="56">
        <x:v>0</x:v>
      </x:c>
    </x:row>
    <x:row r="1178" spans="1:14">
      <x:c r="A1178" s="57">
        <x:v>75</x:v>
      </x:c>
      <x:c r="C1178" s="115">
        <x:v>10</x:v>
      </x:c>
      <x:c r="D1178" s="209" t="s">
        <x:v>1618</x:v>
      </x:c>
      <x:c r="E1178" s="209" t="s">
        <x:v>1617</x:v>
      </x:c>
      <x:c r="F1178"/>
      <x:c r="J1178" s="57"/>
      <x:c r="K1178" s="57"/>
      <x:c r="L1178" s="57"/>
      <x:c r="M1178" s="57"/>
      <x:c r="N1178" s="56">
        <x:v>0</x:v>
      </x:c>
    </x:row>
    <x:row r="1179" spans="1:14">
      <x:c r="A1179" s="57">
        <x:v>76</x:v>
      </x:c>
      <x:c r="C1179" s="115">
        <x:v>10</x:v>
      </x:c>
      <x:c r="D1179" s="209" t="s">
        <x:v>1619</x:v>
      </x:c>
      <x:c r="E1179" s="209" t="s">
        <x:v>1617</x:v>
      </x:c>
      <x:c r="F1179"/>
      <x:c r="J1179" s="57"/>
      <x:c r="K1179" s="57"/>
      <x:c r="L1179" s="57"/>
      <x:c r="M1179" s="57"/>
      <x:c r="N1179" s="56">
        <x:v>0</x:v>
      </x:c>
    </x:row>
    <x:row r="1180" spans="1:14">
      <x:c r="A1180" s="57">
        <x:v>77</x:v>
      </x:c>
      <x:c r="C1180" s="115">
        <x:v>10</x:v>
      </x:c>
      <x:c r="D1180" s="209" t="s">
        <x:v>1620</x:v>
      </x:c>
      <x:c r="E1180" s="209" t="s">
        <x:v>1617</x:v>
      </x:c>
      <x:c r="F1180"/>
      <x:c r="J1180" s="57"/>
      <x:c r="K1180" s="57"/>
      <x:c r="L1180" s="57"/>
      <x:c r="M1180" s="57"/>
      <x:c r="N1180" s="56">
        <x:v>0</x:v>
      </x:c>
    </x:row>
    <x:row r="1181" spans="1:14">
      <x:c r="A1181" s="57">
        <x:v>78</x:v>
      </x:c>
      <x:c r="C1181" s="115">
        <x:v>10</x:v>
      </x:c>
      <x:c r="D1181" s="209" t="s">
        <x:v>1621</x:v>
      </x:c>
      <x:c r="E1181" s="209" t="s">
        <x:v>1617</x:v>
      </x:c>
      <x:c r="F1181"/>
      <x:c r="J1181" s="57"/>
      <x:c r="K1181" s="57"/>
      <x:c r="L1181" s="57"/>
      <x:c r="M1181" s="57"/>
      <x:c r="N1181" s="56">
        <x:v>0</x:v>
      </x:c>
    </x:row>
    <x:row r="1182" spans="1:14">
      <x:c r="A1182" s="57">
        <x:v>79</x:v>
      </x:c>
      <x:c r="C1182" s="115">
        <x:v>10</x:v>
      </x:c>
      <x:c r="D1182" s="209" t="s">
        <x:v>1409</x:v>
      </x:c>
      <x:c r="E1182" s="209" t="s">
        <x:v>1420</x:v>
      </x:c>
      <x:c r="F1182"/>
      <x:c r="J1182" s="57"/>
      <x:c r="K1182" s="57"/>
      <x:c r="L1182" s="57"/>
      <x:c r="M1182" s="57"/>
      <x:c r="N1182" s="56">
        <x:v>0</x:v>
      </x:c>
    </x:row>
    <x:row r="1183" spans="1:14">
      <x:c r="A1183" s="57">
        <x:v>80</x:v>
      </x:c>
      <x:c r="C1183" s="115">
        <x:v>10</x:v>
      </x:c>
      <x:c r="D1183" s="209" t="s">
        <x:v>1428</x:v>
      </x:c>
      <x:c r="E1183" s="209" t="s">
        <x:v>1420</x:v>
      </x:c>
      <x:c r="F1183"/>
      <x:c r="J1183" s="57"/>
      <x:c r="K1183" s="57"/>
      <x:c r="L1183" s="57"/>
      <x:c r="M1183" s="57"/>
      <x:c r="N1183" s="56">
        <x:v>0</x:v>
      </x:c>
    </x:row>
    <x:row r="1184" spans="1:14">
      <x:c r="A1184" s="57">
        <x:v>81</x:v>
      </x:c>
      <x:c r="C1184" s="115">
        <x:v>10</x:v>
      </x:c>
      <x:c r="D1184" s="209" t="s">
        <x:v>1622</x:v>
      </x:c>
      <x:c r="E1184" s="209" t="s">
        <x:v>1617</x:v>
      </x:c>
      <x:c r="F1184"/>
      <x:c r="J1184" s="57"/>
      <x:c r="K1184" s="57"/>
      <x:c r="L1184" s="57"/>
      <x:c r="M1184" s="57"/>
      <x:c r="N1184" s="56">
        <x:v>0</x:v>
      </x:c>
    </x:row>
    <x:row r="1185" spans="1:14">
      <x:c r="A1185" s="57">
        <x:v>82</x:v>
      </x:c>
      <x:c r="C1185" s="115">
        <x:v>10</x:v>
      </x:c>
      <x:c r="D1185" s="209" t="s">
        <x:v>1410</x:v>
      </x:c>
      <x:c r="E1185" s="209" t="s">
        <x:v>1420</x:v>
      </x:c>
      <x:c r="F1185"/>
      <x:c r="J1185" s="57"/>
      <x:c r="K1185" s="57"/>
      <x:c r="L1185" s="57"/>
      <x:c r="M1185" s="57"/>
      <x:c r="N1185" s="56">
        <x:v>0</x:v>
      </x:c>
    </x:row>
    <x:row r="1186" spans="1:14">
      <x:c r="A1186" s="57">
        <x:v>83</x:v>
      </x:c>
      <x:c r="C1186" s="115">
        <x:v>10</x:v>
      </x:c>
      <x:c r="D1186" s="209" t="s">
        <x:v>1427</x:v>
      </x:c>
      <x:c r="E1186" s="209" t="s">
        <x:v>1420</x:v>
      </x:c>
      <x:c r="F1186"/>
      <x:c r="J1186" s="57"/>
      <x:c r="K1186" s="57"/>
      <x:c r="L1186" s="57"/>
      <x:c r="M1186" s="57"/>
      <x:c r="N1186" s="56">
        <x:v>0</x:v>
      </x:c>
    </x:row>
    <x:row r="1187" spans="1:14">
      <x:c r="A1187" s="57">
        <x:v>84</x:v>
      </x:c>
      <x:c r="C1187" s="115">
        <x:v>10</x:v>
      </x:c>
      <x:c r="D1187" s="209" t="s">
        <x:v>1640</x:v>
      </x:c>
      <x:c r="E1187" s="209" t="s">
        <x:v>286</x:v>
      </x:c>
      <x:c r="F1187"/>
      <x:c r="J1187" s="57"/>
      <x:c r="K1187" s="57"/>
      <x:c r="L1187" s="57"/>
      <x:c r="M1187" s="57"/>
      <x:c r="N1187" s="56">
        <x:v>0</x:v>
      </x:c>
    </x:row>
    <x:row r="1188" spans="1:14">
      <x:c r="A1188" s="57">
        <x:v>85</x:v>
      </x:c>
      <x:c r="C1188" s="115">
        <x:v>10</x:v>
      </x:c>
      <x:c r="D1188" s="209" t="s">
        <x:v>1411</x:v>
      </x:c>
      <x:c r="E1188" s="209" t="s">
        <x:v>1420</x:v>
      </x:c>
      <x:c r="F1188"/>
      <x:c r="J1188" s="57"/>
      <x:c r="K1188" s="57"/>
      <x:c r="L1188" s="57"/>
      <x:c r="M1188" s="57"/>
      <x:c r="N1188" s="56">
        <x:v>0</x:v>
      </x:c>
    </x:row>
    <x:row r="1189" spans="1:14">
      <x:c r="A1189" s="57">
        <x:v>86</x:v>
      </x:c>
      <x:c r="C1189" s="115">
        <x:v>10</x:v>
      </x:c>
      <x:c r="D1189" s="209" t="s">
        <x:v>1426</x:v>
      </x:c>
      <x:c r="E1189" s="209" t="s">
        <x:v>1420</x:v>
      </x:c>
      <x:c r="F1189"/>
      <x:c r="G1189" s="90">
        <x:v>40</x:v>
      </x:c>
      <x:c r="J1189" s="57"/>
      <x:c r="K1189" s="57"/>
      <x:c r="L1189" s="57"/>
      <x:c r="M1189" s="57"/>
      <x:c r="N1189" s="56">
        <x:v>40</x:v>
      </x:c>
    </x:row>
    <x:row r="1190" spans="1:14">
      <x:c r="A1190" s="57">
        <x:v>87</x:v>
      </x:c>
      <x:c r="C1190" s="115">
        <x:v>10</x:v>
      </x:c>
      <x:c r="D1190" s="209" t="s">
        <x:v>1641</x:v>
      </x:c>
      <x:c r="E1190" s="209" t="s">
        <x:v>286</x:v>
      </x:c>
      <x:c r="F1190"/>
      <x:c r="J1190" s="57"/>
      <x:c r="K1190" s="57"/>
      <x:c r="L1190" s="57"/>
      <x:c r="M1190" s="57"/>
      <x:c r="N1190" s="56">
        <x:v>0</x:v>
      </x:c>
    </x:row>
    <x:row r="1191" spans="1:14">
      <x:c r="A1191" s="57">
        <x:v>88</x:v>
      </x:c>
      <x:c r="C1191" s="115">
        <x:v>10</x:v>
      </x:c>
      <x:c r="D1191" s="209" t="s">
        <x:v>1637</x:v>
      </x:c>
      <x:c r="E1191" s="209" t="s">
        <x:v>286</x:v>
      </x:c>
      <x:c r="F1191"/>
      <x:c r="J1191" s="57"/>
      <x:c r="K1191" s="57"/>
      <x:c r="L1191" s="57"/>
      <x:c r="M1191" s="57"/>
      <x:c r="N1191" s="56">
        <x:v>0</x:v>
      </x:c>
    </x:row>
    <x:row r="1192" spans="1:14">
      <x:c r="A1192" s="57">
        <x:v>89</x:v>
      </x:c>
      <x:c r="C1192" s="115">
        <x:v>10</x:v>
      </x:c>
      <x:c r="D1192" s="209" t="s">
        <x:v>1660</x:v>
      </x:c>
      <x:c r="E1192" s="209" t="s">
        <x:v>1626</x:v>
      </x:c>
      <x:c r="F1192"/>
      <x:c r="J1192" s="57"/>
      <x:c r="K1192" s="57"/>
      <x:c r="L1192" s="57"/>
      <x:c r="M1192" s="57"/>
      <x:c r="N1192" s="56">
        <x:v>0</x:v>
      </x:c>
    </x:row>
    <x:row r="1193" spans="1:14">
      <x:c r="A1193" s="57">
        <x:v>90</x:v>
      </x:c>
      <x:c r="C1193" s="115">
        <x:v>10</x:v>
      </x:c>
      <x:c r="D1193" s="209" t="s">
        <x:v>1638</x:v>
      </x:c>
      <x:c r="E1193" s="209" t="s">
        <x:v>286</x:v>
      </x:c>
      <x:c r="F1193"/>
      <x:c r="J1193" s="57"/>
      <x:c r="K1193" s="57"/>
      <x:c r="L1193" s="57"/>
      <x:c r="M1193" s="57"/>
      <x:c r="N1193" s="56">
        <x:v>0</x:v>
      </x:c>
    </x:row>
    <x:row r="1194" spans="1:14">
      <x:c r="A1194" s="57">
        <x:v>91</x:v>
      </x:c>
      <x:c r="C1194" s="115">
        <x:v>10</x:v>
      </x:c>
      <x:c r="D1194" s="209" t="s">
        <x:v>1639</x:v>
      </x:c>
      <x:c r="E1194" s="209" t="s">
        <x:v>286</x:v>
      </x:c>
      <x:c r="F1194"/>
      <x:c r="J1194" s="57"/>
      <x:c r="K1194" s="57"/>
      <x:c r="L1194" s="57"/>
      <x:c r="M1194" s="57"/>
      <x:c r="N1194" s="56">
        <x:v>0</x:v>
      </x:c>
    </x:row>
    <x:row r="1195" spans="1:14">
      <x:c r="A1195" s="57">
        <x:v>92</x:v>
      </x:c>
      <x:c r="C1195" s="115">
        <x:v>10</x:v>
      </x:c>
      <x:c r="D1195" s="209" t="s">
        <x:v>1405</x:v>
      </x:c>
      <x:c r="E1195" s="209" t="s">
        <x:v>1420</x:v>
      </x:c>
      <x:c r="F1195"/>
      <x:c r="J1195" s="57"/>
      <x:c r="K1195" s="57"/>
      <x:c r="L1195" s="57"/>
      <x:c r="M1195" s="57"/>
      <x:c r="N1195" s="56">
        <x:v>0</x:v>
      </x:c>
    </x:row>
    <x:row r="1196" spans="1:14">
      <x:c r="A1196" s="57">
        <x:v>93</x:v>
      </x:c>
      <x:c r="C1196" s="115">
        <x:v>10</x:v>
      </x:c>
      <x:c r="D1196" s="209" t="s">
        <x:v>1429</x:v>
      </x:c>
      <x:c r="E1196" s="209" t="s">
        <x:v>1420</x:v>
      </x:c>
      <x:c r="F1196"/>
      <x:c r="J1196" s="57"/>
      <x:c r="K1196" s="57"/>
      <x:c r="L1196" s="57"/>
      <x:c r="M1196" s="57"/>
      <x:c r="N1196" s="56">
        <x:v>0</x:v>
      </x:c>
    </x:row>
    <x:row r="1197" spans="1:14">
      <x:c r="A1197" s="57">
        <x:v>94</x:v>
      </x:c>
      <x:c r="C1197" s="115">
        <x:v>10</x:v>
      </x:c>
      <x:c r="D1197" s="209" t="s">
        <x:v>1406</x:v>
      </x:c>
      <x:c r="E1197" s="209" t="s">
        <x:v>1420</x:v>
      </x:c>
      <x:c r="F1197"/>
      <x:c r="J1197" s="57"/>
      <x:c r="K1197" s="57"/>
      <x:c r="L1197" s="57"/>
      <x:c r="M1197" s="57"/>
      <x:c r="N1197" s="56">
        <x:v>0</x:v>
      </x:c>
    </x:row>
    <x:row r="1198" spans="1:14">
      <x:c r="A1198" s="57">
        <x:v>95</x:v>
      </x:c>
      <x:c r="C1198" s="115">
        <x:v>10</x:v>
      </x:c>
      <x:c r="D1198" s="209" t="s">
        <x:v>1423</x:v>
      </x:c>
      <x:c r="E1198" s="209" t="s">
        <x:v>1420</x:v>
      </x:c>
      <x:c r="F1198"/>
      <x:c r="J1198" s="57"/>
      <x:c r="K1198" s="57"/>
      <x:c r="L1198" s="57"/>
      <x:c r="M1198" s="57"/>
      <x:c r="N1198" s="56">
        <x:v>0</x:v>
      </x:c>
    </x:row>
    <x:row r="1199" spans="1:14">
      <x:c r="A1199" s="57">
        <x:v>96</x:v>
      </x:c>
      <x:c r="C1199" s="115">
        <x:v>10</x:v>
      </x:c>
      <x:c r="D1199" s="209" t="s">
        <x:v>1564</x:v>
      </x:c>
      <x:c r="E1199" s="209" t="s">
        <x:v>1435</x:v>
      </x:c>
      <x:c r="F1199"/>
      <x:c r="J1199" s="57"/>
      <x:c r="K1199" s="57"/>
      <x:c r="L1199" s="57"/>
      <x:c r="M1199" s="57"/>
      <x:c r="N1199" s="56">
        <x:v>0</x:v>
      </x:c>
    </x:row>
    <x:row r="1200" spans="1:14">
      <x:c r="A1200" s="57">
        <x:v>97</x:v>
      </x:c>
      <x:c r="C1200" s="115">
        <x:v>10</x:v>
      </x:c>
      <x:c r="D1200" s="209" t="s">
        <x:v>1407</x:v>
      </x:c>
      <x:c r="E1200" s="209" t="s">
        <x:v>1420</x:v>
      </x:c>
      <x:c r="F1200"/>
      <x:c r="J1200" s="57"/>
      <x:c r="K1200" s="57"/>
      <x:c r="L1200" s="57"/>
      <x:c r="M1200" s="57"/>
      <x:c r="N1200" s="56">
        <x:v>0</x:v>
      </x:c>
    </x:row>
    <x:row r="1201" spans="1:15">
      <x:c r="A1201" s="57">
        <x:v>98</x:v>
      </x:c>
      <x:c r="C1201" s="115">
        <x:v>10</x:v>
      </x:c>
      <x:c r="D1201" s="209" t="s">
        <x:v>1424</x:v>
      </x:c>
      <x:c r="E1201" s="209" t="s">
        <x:v>1420</x:v>
      </x:c>
      <x:c r="F1201"/>
      <x:c r="J1201" s="57"/>
      <x:c r="K1201" s="57"/>
      <x:c r="L1201" s="57"/>
      <x:c r="M1201" s="57"/>
      <x:c r="N1201" s="56">
        <x:v>0</x:v>
      </x:c>
    </x:row>
    <x:row r="1202" spans="1:15">
      <x:c r="A1202" s="57">
        <x:v>99</x:v>
      </x:c>
      <x:c r="C1202" s="115">
        <x:v>10</x:v>
      </x:c>
      <x:c r="D1202" s="209" t="s">
        <x:v>1565</x:v>
      </x:c>
      <x:c r="E1202" s="209" t="s">
        <x:v>1435</x:v>
      </x:c>
      <x:c r="F1202"/>
      <x:c r="J1202" s="57"/>
      <x:c r="K1202" s="57"/>
      <x:c r="L1202" s="57"/>
      <x:c r="M1202" s="57"/>
      <x:c r="N1202" s="56">
        <x:v>0</x:v>
      </x:c>
    </x:row>
    <x:row r="1203" spans="1:15">
      <x:c r="A1203" s="57">
        <x:v>100</x:v>
      </x:c>
      <x:c r="C1203" s="115">
        <x:v>10</x:v>
      </x:c>
      <x:c r="D1203" s="209" t="s">
        <x:v>1408</x:v>
      </x:c>
      <x:c r="E1203" s="209" t="s">
        <x:v>1420</x:v>
      </x:c>
      <x:c r="F1203"/>
      <x:c r="J1203" s="57"/>
      <x:c r="K1203" s="57"/>
      <x:c r="L1203" s="57"/>
      <x:c r="M1203" s="57"/>
      <x:c r="N1203" s="56">
        <x:v>0</x:v>
      </x:c>
    </x:row>
    <x:row r="1204" spans="1:15">
      <x:c r="A1204" s="57">
        <x:v>101</x:v>
      </x:c>
      <x:c r="C1204" s="115">
        <x:v>10</x:v>
      </x:c>
      <x:c r="D1204" s="209" t="s">
        <x:v>1430</x:v>
      </x:c>
      <x:c r="E1204" s="209" t="s">
        <x:v>1420</x:v>
      </x:c>
      <x:c r="F1204"/>
      <x:c r="J1204" s="57"/>
      <x:c r="K1204" s="57"/>
      <x:c r="L1204" s="57"/>
      <x:c r="M1204" s="57"/>
      <x:c r="N1204" s="56">
        <x:v>0</x:v>
      </x:c>
    </x:row>
    <x:row r="1205" spans="1:15">
      <x:c r="A1205" s="57">
        <x:v>102</x:v>
      </x:c>
      <x:c r="C1205" s="115">
        <x:v>10</x:v>
      </x:c>
      <x:c r="D1205" s="209" t="s">
        <x:v>1623</x:v>
      </x:c>
      <x:c r="E1205" s="209" t="s">
        <x:v>1624</x:v>
      </x:c>
      <x:c r="F1205"/>
      <x:c r="J1205" s="57"/>
      <x:c r="K1205" s="57"/>
      <x:c r="L1205" s="57"/>
      <x:c r="M1205" s="57"/>
      <x:c r="N1205" s="56">
        <x:v>0</x:v>
      </x:c>
    </x:row>
    <x:row r="1206" spans="1:15">
      <x:c r="A1206" s="57">
        <x:v>103</x:v>
      </x:c>
      <x:c r="C1206" s="115">
        <x:v>10</x:v>
      </x:c>
      <x:c r="D1206" s="209" t="s">
        <x:v>1404</x:v>
      </x:c>
      <x:c r="E1206" s="209" t="s">
        <x:v>1624</x:v>
      </x:c>
      <x:c r="F1206"/>
      <x:c r="J1206" s="57"/>
      <x:c r="K1206" s="57"/>
      <x:c r="L1206" s="57"/>
      <x:c r="M1206" s="57"/>
      <x:c r="N1206" s="56">
        <x:v>0</x:v>
      </x:c>
    </x:row>
    <x:row r="1207" spans="1:15">
      <x:c r="A1207" s="57">
        <x:v>104</x:v>
      </x:c>
      <x:c r="C1207" s="115">
        <x:v>10</x:v>
      </x:c>
      <x:c r="D1207" s="209" t="s">
        <x:v>1439</x:v>
      </x:c>
      <x:c r="E1207" s="209" t="s">
        <x:v>53</x:v>
      </x:c>
      <x:c r="F1207"/>
      <x:c r="G1207" s="90">
        <x:v>5</x:v>
      </x:c>
      <x:c r="J1207" s="57"/>
      <x:c r="K1207" s="57"/>
      <x:c r="L1207" s="57"/>
      <x:c r="M1207" s="57"/>
      <x:c r="N1207" s="56">
        <x:v>5</x:v>
      </x:c>
      <x:c r="O1207" t="s">
        <x:v>1709</x:v>
      </x:c>
    </x:row>
    <x:row r="1208" spans="1:15">
      <x:c r="A1208" s="57">
        <x:v>105</x:v>
      </x:c>
      <x:c r="C1208" s="115">
        <x:v>10</x:v>
      </x:c>
      <x:c r="D1208" s="209" t="s">
        <x:v>1631</x:v>
      </x:c>
      <x:c r="E1208" s="209" t="s">
        <x:v>1440</x:v>
      </x:c>
      <x:c r="F1208"/>
      <x:c r="J1208" s="57"/>
      <x:c r="K1208" s="57"/>
      <x:c r="L1208" s="57"/>
      <x:c r="M1208" s="57"/>
      <x:c r="N1208" s="56">
        <x:v>0</x:v>
      </x:c>
    </x:row>
    <x:row r="1209" spans="1:15">
      <x:c r="A1209" s="57">
        <x:v>106</x:v>
      </x:c>
      <x:c r="C1209" s="115">
        <x:v>10</x:v>
      </x:c>
      <x:c r="D1209" s="209" t="s">
        <x:v>1658</x:v>
      </x:c>
      <x:c r="E1209" s="209" t="s">
        <x:v>1659</x:v>
      </x:c>
      <x:c r="F1209"/>
      <x:c r="G1209" s="57">
        <x:v>0</x:v>
      </x:c>
      <x:c r="J1209" s="57"/>
      <x:c r="K1209" s="57"/>
      <x:c r="L1209" s="57"/>
      <x:c r="M1209" s="57"/>
      <x:c r="N1209" s="56">
        <x:v>0</x:v>
      </x:c>
      <x:c r="O1209" t="s">
        <x:v>1710</x:v>
      </x:c>
    </x:row>
    <x:row r="1210" spans="1:15">
      <x:c r="A1210" s="57">
        <x:v>107</x:v>
      </x:c>
      <x:c r="C1210" s="115">
        <x:v>10</x:v>
      </x:c>
      <x:c r="D1210" s="209" t="s">
        <x:v>85</x:v>
      </x:c>
      <x:c r="E1210" s="209" t="s">
        <x:v>87</x:v>
      </x:c>
      <x:c r="F1210"/>
      <x:c r="G1210" s="57">
        <x:v>6000</x:v>
      </x:c>
      <x:c r="J1210" s="57"/>
      <x:c r="K1210" s="57"/>
      <x:c r="L1210" s="57"/>
      <x:c r="M1210" s="57">
        <x:v>1500</x:v>
      </x:c>
      <x:c r="N1210" s="56">
        <x:v>7500</x:v>
      </x:c>
    </x:row>
    <x:row r="1211" spans="1:15">
      <x:c r="A1211" s="57">
        <x:v>108</x:v>
      </x:c>
      <x:c r="C1211" s="115">
        <x:v>10</x:v>
      </x:c>
      <x:c r="D1211" s="209" t="s">
        <x:v>88</x:v>
      </x:c>
      <x:c r="E1211" s="209" t="s">
        <x:v>89</x:v>
      </x:c>
      <x:c r="F1211"/>
      <x:c r="G1211" s="57">
        <x:v>6500</x:v>
      </x:c>
      <x:c r="J1211" s="57"/>
      <x:c r="K1211" s="57"/>
      <x:c r="L1211" s="57"/>
      <x:c r="M1211" s="57">
        <x:v>1500</x:v>
      </x:c>
      <x:c r="N1211" s="56">
        <x:v>8000</x:v>
      </x:c>
    </x:row>
    <x:row r="1212" spans="1:15">
      <x:c r="A1212" s="57">
        <x:v>109</x:v>
      </x:c>
      <x:c r="C1212" s="115">
        <x:v>10</x:v>
      </x:c>
      <x:c r="D1212" s="209" t="s">
        <x:v>90</x:v>
      </x:c>
      <x:c r="E1212" s="209" t="s">
        <x:v>91</x:v>
      </x:c>
      <x:c r="F1212"/>
      <x:c r="G1212" s="57">
        <x:v>4500</x:v>
      </x:c>
      <x:c r="J1212" s="57"/>
      <x:c r="K1212" s="57"/>
      <x:c r="L1212" s="57"/>
      <x:c r="M1212" s="57">
        <x:v>3600</x:v>
      </x:c>
      <x:c r="N1212" s="56">
        <x:v>8100</x:v>
      </x:c>
    </x:row>
    <x:row r="1213" spans="1:15">
      <x:c r="A1213" s="57">
        <x:v>110</x:v>
      </x:c>
      <x:c r="C1213" s="115">
        <x:v>10</x:v>
      </x:c>
      <x:c r="D1213" s="209" t="s">
        <x:v>1386</x:v>
      </x:c>
      <x:c r="E1213" s="209" t="s">
        <x:v>1400</x:v>
      </x:c>
      <x:c r="F1213"/>
      <x:c r="J1213" s="57"/>
      <x:c r="K1213" s="57"/>
      <x:c r="L1213" s="57"/>
      <x:c r="M1213" s="57"/>
      <x:c r="N1213" s="56">
        <x:v>0</x:v>
      </x:c>
    </x:row>
    <x:row r="1214" spans="1:15">
      <x:c r="A1214" s="57">
        <x:v>111</x:v>
      </x:c>
      <x:c r="C1214" s="115">
        <x:v>10</x:v>
      </x:c>
      <x:c r="D1214" s="91">
        <x:v>15327260</x:v>
      </x:c>
      <x:c r="E1214" s="209" t="s">
        <x:v>1513</x:v>
      </x:c>
      <x:c r="F1214"/>
      <x:c r="J1214" s="57"/>
      <x:c r="K1214" s="57"/>
      <x:c r="L1214" s="57"/>
      <x:c r="M1214" s="57"/>
      <x:c r="N1214" s="56">
        <x:v>0</x:v>
      </x:c>
    </x:row>
    <x:row r="1215" spans="1:15">
      <x:c r="A1215" s="57">
        <x:v>112</x:v>
      </x:c>
      <x:c r="C1215" s="115">
        <x:v>10</x:v>
      </x:c>
      <x:c r="D1215" s="209" t="s">
        <x:v>1472</x:v>
      </x:c>
      <x:c r="E1215" s="209" t="s">
        <x:v>1472</x:v>
      </x:c>
      <x:c r="F1215"/>
      <x:c r="J1215" s="57"/>
      <x:c r="K1215" s="57"/>
      <x:c r="L1215" s="57"/>
      <x:c r="M1215" s="57"/>
      <x:c r="N1215" s="56">
        <x:v>0</x:v>
      </x:c>
    </x:row>
    <x:row r="1216" spans="1:15">
      <x:c r="A1216" s="57">
        <x:v>113</x:v>
      </x:c>
      <x:c r="C1216" s="115">
        <x:v>10</x:v>
      </x:c>
      <x:c r="D1216" s="209" t="s">
        <x:v>1519</x:v>
      </x:c>
      <x:c r="E1216" s="209" t="s">
        <x:v>1520</x:v>
      </x:c>
      <x:c r="F1216"/>
      <x:c r="J1216" s="57"/>
      <x:c r="K1216" s="57"/>
      <x:c r="L1216" s="57"/>
      <x:c r="M1216" s="57"/>
      <x:c r="N1216" s="56">
        <x:v>0</x:v>
      </x:c>
    </x:row>
    <x:row r="1217" spans="1:15">
      <x:c r="A1217" s="57">
        <x:v>114</x:v>
      </x:c>
      <x:c r="C1217" s="115">
        <x:v>10</x:v>
      </x:c>
      <x:c r="D1217" s="209" t="s">
        <x:v>1516</x:v>
      </x:c>
      <x:c r="E1217" s="209" t="s">
        <x:v>1517</x:v>
      </x:c>
      <x:c r="F1217"/>
      <x:c r="J1217" s="57"/>
      <x:c r="K1217" s="57"/>
      <x:c r="L1217" s="57"/>
      <x:c r="M1217" s="57"/>
      <x:c r="N1217" s="56">
        <x:v>0</x:v>
      </x:c>
    </x:row>
    <x:row r="1218" spans="1:15">
      <x:c r="A1218" s="57">
        <x:v>115</x:v>
      </x:c>
      <x:c r="C1218" s="115">
        <x:v>10</x:v>
      </x:c>
      <x:c r="D1218" s="209" t="s">
        <x:v>1473</x:v>
      </x:c>
      <x:c r="E1218" s="209" t="s">
        <x:v>1474</x:v>
      </x:c>
      <x:c r="F1218"/>
      <x:c r="J1218" s="57"/>
      <x:c r="K1218" s="57"/>
      <x:c r="L1218" s="57"/>
      <x:c r="M1218" s="57"/>
      <x:c r="N1218" s="56">
        <x:v>0</x:v>
      </x:c>
    </x:row>
    <x:row r="1219" spans="1:15">
      <x:c r="A1219" s="57">
        <x:v>116</x:v>
      </x:c>
      <x:c r="C1219" s="115">
        <x:v>10</x:v>
      </x:c>
      <x:c r="D1219" s="209" t="s">
        <x:v>1475</x:v>
      </x:c>
      <x:c r="E1219" s="209" t="s">
        <x:v>1476</x:v>
      </x:c>
      <x:c r="F1219"/>
      <x:c r="J1219" s="57"/>
      <x:c r="K1219" s="57"/>
      <x:c r="L1219" s="57"/>
      <x:c r="M1219" s="57"/>
      <x:c r="N1219" s="56">
        <x:v>0</x:v>
      </x:c>
    </x:row>
    <x:row r="1220" spans="1:15">
      <x:c r="A1220" s="57">
        <x:v>117</x:v>
      </x:c>
      <x:c r="C1220" s="115">
        <x:v>10</x:v>
      </x:c>
      <x:c r="D1220" s="209" t="s">
        <x:v>1511</x:v>
      </x:c>
      <x:c r="E1220" s="209" t="s">
        <x:v>1512</x:v>
      </x:c>
      <x:c r="F1220"/>
      <x:c r="J1220" s="57"/>
      <x:c r="K1220" s="57"/>
      <x:c r="L1220" s="57"/>
      <x:c r="M1220" s="57"/>
      <x:c r="N1220" s="56">
        <x:v>0</x:v>
      </x:c>
    </x:row>
    <x:row r="1221" spans="1:15">
      <x:c r="A1221" s="57">
        <x:v>118</x:v>
      </x:c>
      <x:c r="C1221" s="115">
        <x:v>10</x:v>
      </x:c>
      <x:c r="D1221" s="209" t="s">
        <x:v>1477</x:v>
      </x:c>
      <x:c r="E1221" s="209" t="s">
        <x:v>1478</x:v>
      </x:c>
      <x:c r="F1221"/>
      <x:c r="J1221" s="57"/>
      <x:c r="K1221" s="57"/>
      <x:c r="L1221" s="57"/>
      <x:c r="M1221" s="57"/>
      <x:c r="N1221" s="56">
        <x:v>0</x:v>
      </x:c>
    </x:row>
    <x:row r="1222" spans="1:15">
      <x:c r="A1222" s="57">
        <x:v>119</x:v>
      </x:c>
      <x:c r="C1222" s="115">
        <x:v>10</x:v>
      </x:c>
      <x:c r="D1222" s="209" t="s">
        <x:v>1466</x:v>
      </x:c>
      <x:c r="E1222" s="209" t="s">
        <x:v>449</x:v>
      </x:c>
      <x:c r="F1222"/>
      <x:c r="J1222" s="57"/>
      <x:c r="K1222" s="57"/>
      <x:c r="L1222" s="57"/>
      <x:c r="M1222" s="57"/>
      <x:c r="N1222" s="56">
        <x:v>0</x:v>
      </x:c>
    </x:row>
    <x:row r="1223" spans="1:15">
      <x:c r="A1223" s="57">
        <x:v>120</x:v>
      </x:c>
      <x:c r="C1223" s="115">
        <x:v>10</x:v>
      </x:c>
      <x:c r="D1223" s="209" t="s">
        <x:v>1479</x:v>
      </x:c>
      <x:c r="E1223" s="209" t="s">
        <x:v>1480</x:v>
      </x:c>
      <x:c r="F1223"/>
      <x:c r="J1223" s="57"/>
      <x:c r="K1223" s="57"/>
      <x:c r="L1223" s="57"/>
      <x:c r="M1223" s="57"/>
      <x:c r="N1223" s="56">
        <x:v>0</x:v>
      </x:c>
    </x:row>
    <x:row r="1224" spans="1:15">
      <x:c r="A1224" s="57">
        <x:v>121</x:v>
      </x:c>
      <x:c r="C1224" s="115">
        <x:v>10</x:v>
      </x:c>
      <x:c r="D1224" s="209" t="s">
        <x:v>1458</x:v>
      </x:c>
      <x:c r="E1224" s="209" t="s">
        <x:v>1459</x:v>
      </x:c>
      <x:c r="F1224"/>
      <x:c r="J1224" s="57"/>
      <x:c r="K1224" s="57"/>
      <x:c r="L1224" s="57"/>
      <x:c r="M1224" s="57"/>
      <x:c r="N1224" s="56">
        <x:v>0</x:v>
      </x:c>
    </x:row>
    <x:row r="1225" spans="1:15">
      <x:c r="A1225" s="57">
        <x:v>122</x:v>
      </x:c>
      <x:c r="C1225" s="115">
        <x:v>10</x:v>
      </x:c>
      <x:c r="D1225" s="209" t="s">
        <x:v>1481</x:v>
      </x:c>
      <x:c r="E1225" s="209" t="s">
        <x:v>1481</x:v>
      </x:c>
      <x:c r="F1225"/>
      <x:c r="J1225" s="57"/>
      <x:c r="K1225" s="57"/>
      <x:c r="L1225" s="57"/>
      <x:c r="M1225" s="57"/>
      <x:c r="N1225" s="56">
        <x:v>0</x:v>
      </x:c>
    </x:row>
    <x:row r="1226" spans="1:15">
      <x:c r="A1226" s="57">
        <x:v>123</x:v>
      </x:c>
      <x:c r="C1226" s="115">
        <x:v>10</x:v>
      </x:c>
      <x:c r="D1226" s="209" t="s">
        <x:v>1513</x:v>
      </x:c>
      <x:c r="E1226" s="209" t="s">
        <x:v>1514</x:v>
      </x:c>
      <x:c r="F1226"/>
      <x:c r="J1226" s="57"/>
      <x:c r="K1226" s="57"/>
      <x:c r="L1226" s="57"/>
      <x:c r="M1226" s="57"/>
      <x:c r="N1226" s="56">
        <x:v>0</x:v>
      </x:c>
    </x:row>
    <x:row r="1227" spans="1:15">
      <x:c r="A1227" s="57">
        <x:v>124</x:v>
      </x:c>
      <x:c r="C1227" s="115">
        <x:v>10</x:v>
      </x:c>
      <x:c r="D1227" s="209" t="s">
        <x:v>1456</x:v>
      </x:c>
      <x:c r="E1227" s="209" t="s">
        <x:v>1457</x:v>
      </x:c>
      <x:c r="F1227"/>
      <x:c r="J1227" s="57"/>
      <x:c r="K1227" s="57"/>
      <x:c r="L1227" s="57"/>
      <x:c r="M1227" s="57"/>
      <x:c r="N1227" s="56">
        <x:v>0</x:v>
      </x:c>
    </x:row>
    <x:row r="1228" spans="1:15">
      <x:c r="A1228" s="57">
        <x:v>125</x:v>
      </x:c>
      <x:c r="C1228" s="115">
        <x:v>10</x:v>
      </x:c>
      <x:c r="D1228" s="209" t="s">
        <x:v>1500</x:v>
      </x:c>
      <x:c r="E1228" s="209" t="s">
        <x:v>1501</x:v>
      </x:c>
      <x:c r="F1228"/>
      <x:c r="J1228" s="57"/>
      <x:c r="K1228" s="57"/>
      <x:c r="L1228" s="57"/>
      <x:c r="M1228" s="57"/>
      <x:c r="N1228" s="56">
        <x:v>0</x:v>
      </x:c>
      <x:c r="O1228" t="s">
        <x:v>1711</x:v>
      </x:c>
    </x:row>
    <x:row r="1229" spans="1:15">
      <x:c r="A1229" s="57">
        <x:v>126</x:v>
      </x:c>
      <x:c r="C1229" s="115">
        <x:v>10</x:v>
      </x:c>
      <x:c r="D1229" s="209" t="s">
        <x:v>1524</x:v>
      </x:c>
      <x:c r="E1229" s="209" t="s">
        <x:v>1501</x:v>
      </x:c>
      <x:c r="F1229"/>
      <x:c r="J1229" s="57"/>
      <x:c r="K1229" s="57"/>
      <x:c r="L1229" s="57"/>
      <x:c r="M1229" s="57"/>
      <x:c r="N1229" s="56">
        <x:v>0</x:v>
      </x:c>
    </x:row>
    <x:row r="1230" spans="1:15">
      <x:c r="A1230" s="57">
        <x:v>127</x:v>
      </x:c>
      <x:c r="C1230" s="115">
        <x:v>10</x:v>
      </x:c>
      <x:c r="D1230" s="209" t="s">
        <x:v>1502</x:v>
      </x:c>
      <x:c r="E1230" s="209" t="s">
        <x:v>1501</x:v>
      </x:c>
      <x:c r="F1230"/>
      <x:c r="J1230" s="57"/>
      <x:c r="K1230" s="57"/>
      <x:c r="L1230" s="57"/>
      <x:c r="M1230" s="57"/>
      <x:c r="N1230" s="56">
        <x:v>0</x:v>
      </x:c>
      <x:c r="O1230" t="s">
        <x:v>1711</x:v>
      </x:c>
    </x:row>
    <x:row r="1231" spans="1:15">
      <x:c r="A1231" s="57">
        <x:v>128</x:v>
      </x:c>
      <x:c r="C1231" s="115">
        <x:v>10</x:v>
      </x:c>
      <x:c r="D1231" s="209" t="s">
        <x:v>1523</x:v>
      </x:c>
      <x:c r="E1231" s="209" t="s">
        <x:v>1501</x:v>
      </x:c>
      <x:c r="F1231"/>
      <x:c r="J1231" s="57"/>
      <x:c r="K1231" s="57"/>
      <x:c r="L1231" s="57"/>
      <x:c r="M1231" s="57"/>
      <x:c r="N1231" s="56">
        <x:v>0</x:v>
      </x:c>
    </x:row>
    <x:row r="1232" spans="1:15">
      <x:c r="A1232" s="57">
        <x:v>129</x:v>
      </x:c>
      <x:c r="C1232" s="115">
        <x:v>10</x:v>
      </x:c>
      <x:c r="D1232" s="209" t="s">
        <x:v>1482</x:v>
      </x:c>
      <x:c r="E1232" s="209" t="s">
        <x:v>1483</x:v>
      </x:c>
      <x:c r="F1232"/>
      <x:c r="J1232" s="57"/>
      <x:c r="K1232" s="57"/>
      <x:c r="L1232" s="57"/>
      <x:c r="M1232" s="57"/>
      <x:c r="N1232" s="56">
        <x:v>0</x:v>
      </x:c>
    </x:row>
    <x:row r="1233" spans="1:14">
      <x:c r="A1233" s="57">
        <x:v>130</x:v>
      </x:c>
      <x:c r="C1233" s="115">
        <x:v>10</x:v>
      </x:c>
      <x:c r="D1233" s="209" t="s">
        <x:v>1467</x:v>
      </x:c>
      <x:c r="E1233" s="209" t="s">
        <x:v>1468</x:v>
      </x:c>
      <x:c r="F1233"/>
      <x:c r="J1233" s="57"/>
      <x:c r="K1233" s="57"/>
      <x:c r="L1233" s="57"/>
      <x:c r="M1233" s="57"/>
      <x:c r="N1233" s="56">
        <x:v>0</x:v>
      </x:c>
    </x:row>
    <x:row r="1234" spans="1:14">
      <x:c r="A1234" s="57">
        <x:v>131</x:v>
      </x:c>
      <x:c r="C1234" s="115">
        <x:v>10</x:v>
      </x:c>
      <x:c r="D1234" s="209" t="s">
        <x:v>1484</x:v>
      </x:c>
      <x:c r="E1234" s="209" t="s">
        <x:v>1468</x:v>
      </x:c>
      <x:c r="F1234"/>
      <x:c r="J1234" s="57"/>
      <x:c r="K1234" s="57"/>
      <x:c r="L1234" s="57"/>
      <x:c r="M1234" s="57"/>
      <x:c r="N1234" s="56">
        <x:v>0</x:v>
      </x:c>
    </x:row>
    <x:row r="1235" spans="1:14">
      <x:c r="A1235" s="57">
        <x:v>132</x:v>
      </x:c>
      <x:c r="C1235" s="115">
        <x:v>10</x:v>
      </x:c>
      <x:c r="D1235" s="209" t="s">
        <x:v>1485</x:v>
      </x:c>
      <x:c r="E1235" s="209" t="s">
        <x:v>1468</x:v>
      </x:c>
      <x:c r="F1235"/>
      <x:c r="J1235" s="57"/>
      <x:c r="K1235" s="57"/>
      <x:c r="L1235" s="57"/>
      <x:c r="M1235" s="57"/>
      <x:c r="N1235" s="56">
        <x:v>0</x:v>
      </x:c>
    </x:row>
    <x:row r="1236" spans="1:14">
      <x:c r="A1236" s="57">
        <x:v>133</x:v>
      </x:c>
      <x:c r="C1236" s="115">
        <x:v>10</x:v>
      </x:c>
      <x:c r="D1236" s="209" t="s">
        <x:v>1486</x:v>
      </x:c>
      <x:c r="E1236" s="209" t="s">
        <x:v>1487</x:v>
      </x:c>
      <x:c r="F1236"/>
      <x:c r="J1236" s="57"/>
      <x:c r="K1236" s="57"/>
      <x:c r="L1236" s="57"/>
      <x:c r="M1236" s="57"/>
      <x:c r="N1236" s="56">
        <x:v>0</x:v>
      </x:c>
    </x:row>
    <x:row r="1237" spans="1:14">
      <x:c r="A1237" s="57">
        <x:v>134</x:v>
      </x:c>
      <x:c r="C1237" s="115">
        <x:v>10</x:v>
      </x:c>
      <x:c r="D1237" s="209" t="s">
        <x:v>1488</x:v>
      </x:c>
      <x:c r="E1237" s="209" t="s">
        <x:v>1468</x:v>
      </x:c>
      <x:c r="F1237"/>
      <x:c r="J1237" s="57"/>
      <x:c r="K1237" s="57"/>
      <x:c r="L1237" s="57"/>
      <x:c r="M1237" s="57"/>
      <x:c r="N1237" s="56">
        <x:v>0</x:v>
      </x:c>
    </x:row>
    <x:row r="1238" spans="1:14">
      <x:c r="A1238" s="57">
        <x:v>135</x:v>
      </x:c>
      <x:c r="C1238" s="115">
        <x:v>10</x:v>
      </x:c>
      <x:c r="D1238" s="209" t="s">
        <x:v>1489</x:v>
      </x:c>
      <x:c r="E1238" s="209" t="s">
        <x:v>1468</x:v>
      </x:c>
      <x:c r="F1238"/>
      <x:c r="J1238" s="57"/>
      <x:c r="K1238" s="57"/>
      <x:c r="L1238" s="57"/>
      <x:c r="M1238" s="57"/>
      <x:c r="N1238" s="56">
        <x:v>0</x:v>
      </x:c>
    </x:row>
    <x:row r="1239" spans="1:14">
      <x:c r="A1239" s="57">
        <x:v>136</x:v>
      </x:c>
      <x:c r="C1239" s="115">
        <x:v>10</x:v>
      </x:c>
      <x:c r="D1239" s="209" t="s">
        <x:v>1490</x:v>
      </x:c>
      <x:c r="E1239" s="209" t="s">
        <x:v>1491</x:v>
      </x:c>
      <x:c r="F1239"/>
      <x:c r="J1239" s="57"/>
      <x:c r="K1239" s="57"/>
      <x:c r="L1239" s="57"/>
      <x:c r="M1239" s="57"/>
      <x:c r="N1239" s="56">
        <x:v>0</x:v>
      </x:c>
    </x:row>
    <x:row r="1240" spans="1:14">
      <x:c r="A1240" s="57">
        <x:v>137</x:v>
      </x:c>
      <x:c r="C1240" s="115">
        <x:v>10</x:v>
      </x:c>
      <x:c r="D1240" s="209" t="s">
        <x:v>1492</x:v>
      </x:c>
      <x:c r="E1240" s="209" t="s">
        <x:v>1468</x:v>
      </x:c>
      <x:c r="F1240"/>
      <x:c r="J1240" s="57"/>
      <x:c r="K1240" s="57"/>
      <x:c r="L1240" s="57"/>
      <x:c r="M1240" s="57"/>
      <x:c r="N1240" s="56">
        <x:v>0</x:v>
      </x:c>
    </x:row>
    <x:row r="1241" spans="1:14">
      <x:c r="A1241" s="57">
        <x:v>138</x:v>
      </x:c>
      <x:c r="C1241" s="115">
        <x:v>10</x:v>
      </x:c>
      <x:c r="D1241" s="209" t="s">
        <x:v>1493</x:v>
      </x:c>
      <x:c r="E1241" s="209" t="s">
        <x:v>1468</x:v>
      </x:c>
      <x:c r="F1241"/>
      <x:c r="J1241" s="57"/>
      <x:c r="K1241" s="57"/>
      <x:c r="L1241" s="57"/>
      <x:c r="M1241" s="57"/>
      <x:c r="N1241" s="56">
        <x:v>0</x:v>
      </x:c>
    </x:row>
    <x:row r="1242" spans="1:14">
      <x:c r="A1242" s="57">
        <x:v>139</x:v>
      </x:c>
      <x:c r="C1242" s="115">
        <x:v>10</x:v>
      </x:c>
      <x:c r="D1242" s="209" t="s">
        <x:v>1518</x:v>
      </x:c>
      <x:c r="E1242" s="209" t="s">
        <x:v>1468</x:v>
      </x:c>
      <x:c r="F1242"/>
      <x:c r="J1242" s="57"/>
      <x:c r="K1242" s="57"/>
      <x:c r="L1242" s="57"/>
      <x:c r="M1242" s="57"/>
      <x:c r="N1242" s="56">
        <x:v>0</x:v>
      </x:c>
    </x:row>
    <x:row r="1243" spans="1:14">
      <x:c r="A1243" s="57">
        <x:v>140</x:v>
      </x:c>
      <x:c r="C1243" s="115">
        <x:v>10</x:v>
      </x:c>
      <x:c r="D1243" s="209" t="s">
        <x:v>1434</x:v>
      </x:c>
      <x:c r="E1243" s="209" t="s">
        <x:v>1468</x:v>
      </x:c>
      <x:c r="F1243"/>
      <x:c r="J1243" s="57"/>
      <x:c r="K1243" s="57"/>
      <x:c r="L1243" s="57"/>
      <x:c r="M1243" s="57"/>
      <x:c r="N1243" s="56">
        <x:v>0</x:v>
      </x:c>
    </x:row>
    <x:row r="1244" spans="1:14">
      <x:c r="A1244" s="57">
        <x:v>141</x:v>
      </x:c>
      <x:c r="C1244" s="115">
        <x:v>10</x:v>
      </x:c>
      <x:c r="D1244" s="209" t="s">
        <x:v>1494</x:v>
      </x:c>
      <x:c r="E1244" s="209" t="s">
        <x:v>1495</x:v>
      </x:c>
      <x:c r="F1244"/>
      <x:c r="J1244" s="57"/>
      <x:c r="K1244" s="57"/>
      <x:c r="L1244" s="57"/>
      <x:c r="M1244" s="57"/>
      <x:c r="N1244" s="56">
        <x:v>0</x:v>
      </x:c>
    </x:row>
    <x:row r="1245" spans="1:14">
      <x:c r="A1245" s="57">
        <x:v>142</x:v>
      </x:c>
      <x:c r="C1245" s="115">
        <x:v>10</x:v>
      </x:c>
      <x:c r="D1245" s="209" t="s">
        <x:v>1469</x:v>
      </x:c>
      <x:c r="E1245" s="209" t="s">
        <x:v>1468</x:v>
      </x:c>
      <x:c r="F1245"/>
      <x:c r="J1245" s="57"/>
      <x:c r="K1245" s="57"/>
      <x:c r="L1245" s="57"/>
      <x:c r="M1245" s="57"/>
      <x:c r="N1245" s="56">
        <x:v>0</x:v>
      </x:c>
    </x:row>
    <x:row r="1246" spans="1:14">
      <x:c r="A1246" s="57">
        <x:v>143</x:v>
      </x:c>
      <x:c r="C1246" s="115">
        <x:v>10</x:v>
      </x:c>
      <x:c r="D1246" s="209" t="s">
        <x:v>1470</x:v>
      </x:c>
      <x:c r="E1246" s="209" t="s">
        <x:v>1471</x:v>
      </x:c>
      <x:c r="F1246"/>
      <x:c r="J1246" s="57"/>
      <x:c r="K1246" s="57"/>
      <x:c r="L1246" s="57"/>
      <x:c r="M1246" s="57"/>
      <x:c r="N1246" s="56">
        <x:v>0</x:v>
      </x:c>
    </x:row>
    <x:row r="1247" spans="1:14">
      <x:c r="A1247" s="57">
        <x:v>144</x:v>
      </x:c>
      <x:c r="C1247" s="115">
        <x:v>10</x:v>
      </x:c>
      <x:c r="D1247" s="209" t="s">
        <x:v>1460</x:v>
      </x:c>
      <x:c r="E1247" s="209" t="s">
        <x:v>1461</x:v>
      </x:c>
      <x:c r="F1247"/>
      <x:c r="J1247" s="57"/>
      <x:c r="K1247" s="57"/>
      <x:c r="L1247" s="57"/>
      <x:c r="M1247" s="57"/>
      <x:c r="N1247" s="56">
        <x:v>0</x:v>
      </x:c>
    </x:row>
    <x:row r="1248" spans="1:14">
      <x:c r="A1248" s="57">
        <x:v>145</x:v>
      </x:c>
      <x:c r="C1248" s="115">
        <x:v>10</x:v>
      </x:c>
      <x:c r="D1248" s="209" t="s">
        <x:v>1462</x:v>
      </x:c>
      <x:c r="E1248" s="209" t="s">
        <x:v>1463</x:v>
      </x:c>
      <x:c r="F1248"/>
      <x:c r="J1248" s="57"/>
      <x:c r="K1248" s="57"/>
      <x:c r="L1248" s="57"/>
      <x:c r="M1248" s="57"/>
      <x:c r="N1248" s="56">
        <x:v>0</x:v>
      </x:c>
    </x:row>
    <x:row r="1249" spans="1:14">
      <x:c r="A1249" s="57">
        <x:v>146</x:v>
      </x:c>
      <x:c r="C1249" s="115">
        <x:v>10</x:v>
      </x:c>
      <x:c r="D1249" s="209" t="s">
        <x:v>1503</x:v>
      </x:c>
      <x:c r="E1249" s="209" t="s">
        <x:v>1504</x:v>
      </x:c>
      <x:c r="F1249"/>
      <x:c r="J1249" s="57"/>
      <x:c r="K1249" s="57"/>
      <x:c r="L1249" s="57"/>
      <x:c r="M1249" s="57"/>
      <x:c r="N1249" s="56">
        <x:v>0</x:v>
      </x:c>
    </x:row>
    <x:row r="1250" spans="1:14">
      <x:c r="A1250" s="57">
        <x:v>147</x:v>
      </x:c>
      <x:c r="C1250" s="115">
        <x:v>10</x:v>
      </x:c>
      <x:c r="D1250" s="209" t="s">
        <x:v>1464</x:v>
      </x:c>
      <x:c r="E1250" s="209" t="s">
        <x:v>1465</x:v>
      </x:c>
      <x:c r="F1250"/>
      <x:c r="J1250" s="57"/>
      <x:c r="K1250" s="57"/>
      <x:c r="L1250" s="57"/>
      <x:c r="M1250" s="57"/>
      <x:c r="N1250" s="56">
        <x:v>0</x:v>
      </x:c>
    </x:row>
    <x:row r="1251" spans="1:14">
      <x:c r="A1251" s="57">
        <x:v>148</x:v>
      </x:c>
      <x:c r="C1251" s="115">
        <x:v>10</x:v>
      </x:c>
      <x:c r="D1251" s="209" t="s">
        <x:v>1521</x:v>
      </x:c>
      <x:c r="E1251" s="209" t="s">
        <x:v>1522</x:v>
      </x:c>
      <x:c r="F1251"/>
      <x:c r="J1251" s="57"/>
      <x:c r="K1251" s="57"/>
      <x:c r="L1251" s="57"/>
      <x:c r="M1251" s="57"/>
      <x:c r="N1251" s="56">
        <x:v>0</x:v>
      </x:c>
    </x:row>
    <x:row r="1252" spans="1:14">
      <x:c r="A1252" s="57">
        <x:v>149</x:v>
      </x:c>
      <x:c r="C1252" s="115">
        <x:v>10</x:v>
      </x:c>
      <x:c r="D1252" s="209" t="s">
        <x:v>1496</x:v>
      </x:c>
      <x:c r="E1252" s="209" t="s">
        <x:v>1497</x:v>
      </x:c>
      <x:c r="F1252"/>
      <x:c r="J1252" s="57"/>
      <x:c r="K1252" s="57"/>
      <x:c r="L1252" s="57"/>
      <x:c r="M1252" s="57"/>
      <x:c r="N1252" s="56">
        <x:v>0</x:v>
      </x:c>
    </x:row>
    <x:row r="1253" spans="1:14">
      <x:c r="A1253" s="57">
        <x:v>150</x:v>
      </x:c>
      <x:c r="C1253" s="115">
        <x:v>10</x:v>
      </x:c>
      <x:c r="D1253" s="209" t="s">
        <x:v>1498</x:v>
      </x:c>
      <x:c r="E1253" s="209" t="s">
        <x:v>1499</x:v>
      </x:c>
      <x:c r="F1253"/>
      <x:c r="J1253" s="57"/>
      <x:c r="K1253" s="57"/>
      <x:c r="L1253" s="57"/>
      <x:c r="M1253" s="57"/>
      <x:c r="N1253" s="56">
        <x:v>0</x:v>
      </x:c>
    </x:row>
    <x:row r="1254" spans="1:14">
      <x:c r="A1254" s="57">
        <x:v>151</x:v>
      </x:c>
      <x:c r="C1254" s="115">
        <x:v>10</x:v>
      </x:c>
      <x:c r="D1254" s="209" t="s">
        <x:v>1515</x:v>
      </x:c>
      <x:c r="E1254" s="209" t="s">
        <x:v>1526</x:v>
      </x:c>
      <x:c r="F1254"/>
      <x:c r="J1254" s="57"/>
      <x:c r="K1254" s="57"/>
      <x:c r="L1254" s="57"/>
      <x:c r="M1254" s="57"/>
      <x:c r="N1254" s="56">
        <x:v>0</x:v>
      </x:c>
    </x:row>
    <x:row r="1255" spans="1:14">
      <x:c r="A1255" s="57">
        <x:v>152</x:v>
      </x:c>
      <x:c r="C1255" s="115">
        <x:v>10</x:v>
      </x:c>
      <x:c r="D1255" s="209" t="s">
        <x:v>1505</x:v>
      </x:c>
      <x:c r="E1255" s="209" t="s">
        <x:v>1506</x:v>
      </x:c>
      <x:c r="F1255"/>
      <x:c r="J1255" s="57"/>
      <x:c r="K1255" s="57"/>
      <x:c r="L1255" s="57"/>
      <x:c r="M1255" s="57"/>
      <x:c r="N1255" s="56">
        <x:v>0</x:v>
      </x:c>
    </x:row>
    <x:row r="1256" spans="1:14">
      <x:c r="A1256" s="57">
        <x:v>153</x:v>
      </x:c>
      <x:c r="C1256" s="115">
        <x:v>10</x:v>
      </x:c>
      <x:c r="D1256" s="209" t="s">
        <x:v>1431</x:v>
      </x:c>
      <x:c r="E1256" s="209" t="s">
        <x:v>23</x:v>
      </x:c>
      <x:c r="F1256"/>
      <x:c r="J1256" s="57"/>
      <x:c r="K1256" s="57"/>
      <x:c r="L1256" s="57"/>
      <x:c r="M1256" s="57"/>
      <x:c r="N1256" s="56">
        <x:v>0</x:v>
      </x:c>
    </x:row>
    <x:row r="1257" spans="1:14">
      <x:c r="A1257" s="57">
        <x:v>154</x:v>
      </x:c>
      <x:c r="C1257" s="115">
        <x:v>10</x:v>
      </x:c>
      <x:c r="D1257" s="209" t="s">
        <x:v>1507</x:v>
      </x:c>
      <x:c r="E1257" s="209" t="s">
        <x:v>1508</x:v>
      </x:c>
      <x:c r="F1257"/>
      <x:c r="J1257" s="57"/>
      <x:c r="K1257" s="57"/>
      <x:c r="L1257" s="57"/>
      <x:c r="M1257" s="57"/>
      <x:c r="N1257" s="56">
        <x:v>0</x:v>
      </x:c>
    </x:row>
    <x:row r="1258" spans="1:14">
      <x:c r="A1258" s="57">
        <x:v>155</x:v>
      </x:c>
      <x:c r="C1258" s="115">
        <x:v>10</x:v>
      </x:c>
      <x:c r="D1258" s="209" t="s">
        <x:v>1509</x:v>
      </x:c>
      <x:c r="E1258" s="209" t="s">
        <x:v>1508</x:v>
      </x:c>
      <x:c r="F1258"/>
      <x:c r="J1258" s="57"/>
      <x:c r="K1258" s="57"/>
      <x:c r="L1258" s="57"/>
      <x:c r="M1258" s="57"/>
      <x:c r="N1258" s="56">
        <x:v>0</x:v>
      </x:c>
    </x:row>
    <x:row r="1259" spans="1:14">
      <x:c r="A1259" s="57">
        <x:v>156</x:v>
      </x:c>
      <x:c r="C1259" s="115">
        <x:v>10</x:v>
      </x:c>
      <x:c r="D1259" s="209" t="s">
        <x:v>1566</x:v>
      </x:c>
      <x:c r="E1259" s="209" t="s">
        <x:v>10</x:v>
      </x:c>
      <x:c r="F1259"/>
      <x:c r="J1259" s="57"/>
      <x:c r="K1259" s="57"/>
      <x:c r="L1259" s="57"/>
      <x:c r="M1259" s="57"/>
      <x:c r="N1259" s="56">
        <x:v>0</x:v>
      </x:c>
    </x:row>
    <x:row r="1260" spans="1:14">
      <x:c r="C1260" s="115"/>
      <x:c r="D1260" s="209"/>
      <x:c r="E1260" s="209"/>
      <x:c r="F1260"/>
      <x:c r="J1260" s="57"/>
      <x:c r="K1260" s="57"/>
      <x:c r="L1260" s="57"/>
      <x:c r="M1260" s="57"/>
      <x:c r="N1260" s="56">
        <x:v>0</x:v>
      </x:c>
    </x:row>
    <x:row r="1261" spans="1:14" ht="17.25" thickBot="1">
      <x:c r="C1261" s="86"/>
      <x:c r="D1261" s="86"/>
      <x:c r="E1261" s="87" t="s">
        <x:v>117</x:v>
      </x:c>
      <x:c r="F1261" s="87"/>
      <x:c r="G1261" s="89">
        <x:v>63991</x:v>
      </x:c>
      <x:c r="H1261" s="89">
        <x:v>0</x:v>
      </x:c>
      <x:c r="I1261" s="89">
        <x:v>0</x:v>
      </x:c>
      <x:c r="J1261" s="89">
        <x:v>0</x:v>
      </x:c>
      <x:c r="K1261" s="89">
        <x:v>0</x:v>
      </x:c>
      <x:c r="L1261" s="89">
        <x:v>15</x:v>
      </x:c>
      <x:c r="M1261" s="89">
        <x:v>21720</x:v>
      </x:c>
      <x:c r="N1261" s="89">
        <x:v>85726</x:v>
      </x:c>
    </x:row>
    <x:row r="1263" spans="1:14" ht="17.25" thickBot="1"/>
    <x:row r="1264" spans="1:14">
      <x:c r="C1264" s="84" t="s">
        <x:v>120</x:v>
      </x:c>
      <x:c r="D1264" s="84" t="s">
        <x:v>5</x:v>
      </x:c>
      <x:c r="E1264" s="84" t="s">
        <x:v>7</x:v>
      </x:c>
      <x:c r="F1264" s="84"/>
      <x:c r="G1264" s="82" t="s">
        <x:v>142</x:v>
      </x:c>
      <x:c r="H1264" s="82" t="s">
        <x:v>142</x:v>
      </x:c>
      <x:c r="I1264" s="82" t="s">
        <x:v>142</x:v>
      </x:c>
      <x:c r="J1264" s="82" t="s">
        <x:v>142</x:v>
      </x:c>
      <x:c r="K1264" s="82" t="s">
        <x:v>150</x:v>
      </x:c>
      <x:c r="L1264" s="82" t="s">
        <x:v>151</x:v>
      </x:c>
      <x:c r="M1264" s="82" t="s">
        <x:v>152</x:v>
      </x:c>
      <x:c r="N1264" s="82" t="s">
        <x:v>153</x:v>
      </x:c>
    </x:row>
    <x:row r="1265" spans="1:15">
      <x:c r="A1265" s="57">
        <x:v>1</x:v>
      </x:c>
      <x:c r="C1265" s="115">
        <x:v>11</x:v>
      </x:c>
      <x:c r="D1265" s="21" t="s">
        <x:v>1562</x:v>
      </x:c>
      <x:c r="E1265" s="21" t="s">
        <x:v>1578</x:v>
      </x:c>
      <x:c r="F1265" s="21"/>
      <x:c r="J1265" s="57"/>
      <x:c r="K1265" s="57"/>
      <x:c r="L1265" s="57"/>
      <x:c r="M1265" s="57"/>
      <x:c r="N1265" s="56">
        <x:v>0</x:v>
      </x:c>
    </x:row>
    <x:row r="1266" spans="1:15">
      <x:c r="A1266" s="57">
        <x:v>2</x:v>
      </x:c>
      <x:c r="C1266" s="115">
        <x:v>11</x:v>
      </x:c>
      <x:c r="D1266" s="20" t="s">
        <x:v>1560</x:v>
      </x:c>
      <x:c r="E1266" s="20" t="s">
        <x:v>1578</x:v>
      </x:c>
      <x:c r="F1266" s="20"/>
      <x:c r="J1266" s="57"/>
      <x:c r="K1266" s="57"/>
      <x:c r="L1266" s="57"/>
      <x:c r="M1266" s="57"/>
      <x:c r="N1266" s="56">
        <x:v>0</x:v>
      </x:c>
    </x:row>
    <x:row r="1267" spans="1:15">
      <x:c r="A1267" s="57">
        <x:v>3</x:v>
      </x:c>
      <x:c r="C1267" s="115">
        <x:v>11</x:v>
      </x:c>
      <x:c r="D1267" s="20" t="s">
        <x:v>8</x:v>
      </x:c>
      <x:c r="E1267" s="20" t="s">
        <x:v>10</x:v>
      </x:c>
      <x:c r="F1267" s="20"/>
      <x:c r="J1267" s="57"/>
      <x:c r="K1267" s="57"/>
      <x:c r="L1267" s="554">
        <x:v>2</x:v>
      </x:c>
      <x:c r="M1267" s="57"/>
      <x:c r="N1267" s="56">
        <x:v>2</x:v>
      </x:c>
      <x:c r="O1267" t="s">
        <x:v>1723</x:v>
      </x:c>
    </x:row>
    <x:row r="1268" spans="1:15">
      <x:c r="A1268" s="57">
        <x:v>4</x:v>
      </x:c>
      <x:c r="C1268" s="115">
        <x:v>11</x:v>
      </x:c>
      <x:c r="D1268" s="20" t="s">
        <x:v>1651</x:v>
      </x:c>
      <x:c r="E1268" s="20" t="s">
        <x:v>10</x:v>
      </x:c>
      <x:c r="F1268" s="20"/>
      <x:c r="G1268" s="57">
        <x:v>749</x:v>
      </x:c>
      <x:c r="J1268" s="57"/>
      <x:c r="K1268" s="57"/>
      <x:c r="L1268" s="57"/>
      <x:c r="M1268" s="57"/>
      <x:c r="N1268" s="56">
        <x:v>749</x:v>
      </x:c>
    </x:row>
    <x:row r="1269" spans="1:15">
      <x:c r="A1269" s="57">
        <x:v>5</x:v>
      </x:c>
      <x:c r="C1269" s="115">
        <x:v>11</x:v>
      </x:c>
      <x:c r="D1269" s="20" t="s">
        <x:v>11</x:v>
      </x:c>
      <x:c r="E1269" s="20" t="s">
        <x:v>10</x:v>
      </x:c>
      <x:c r="F1269" s="20"/>
      <x:c r="J1269" s="57"/>
      <x:c r="K1269" s="57"/>
      <x:c r="L1269" s="554">
        <x:v>3</x:v>
      </x:c>
      <x:c r="M1269" s="57"/>
      <x:c r="N1269" s="56">
        <x:v>3</x:v>
      </x:c>
      <x:c r="O1269" t="s">
        <x:v>1723</x:v>
      </x:c>
    </x:row>
    <x:row r="1270" spans="1:15">
      <x:c r="A1270" s="57">
        <x:v>6</x:v>
      </x:c>
      <x:c r="C1270" s="115">
        <x:v>11</x:v>
      </x:c>
      <x:c r="D1270" s="209" t="s">
        <x:v>13</x:v>
      </x:c>
      <x:c r="E1270" s="209" t="s">
        <x:v>10</x:v>
      </x:c>
      <x:c r="F1270"/>
      <x:c r="G1270" s="57">
        <x:v>3</x:v>
      </x:c>
      <x:c r="J1270" s="57"/>
      <x:c r="K1270" s="57"/>
      <x:c r="L1270" s="554">
        <x:v>5</x:v>
      </x:c>
      <x:c r="M1270" s="57"/>
      <x:c r="N1270" s="56">
        <x:v>8</x:v>
      </x:c>
      <x:c r="O1270" t="s">
        <x:v>1723</x:v>
      </x:c>
    </x:row>
    <x:row r="1271" spans="1:15">
      <x:c r="A1271" s="57">
        <x:v>7</x:v>
      </x:c>
      <x:c r="C1271" s="115">
        <x:v>11</x:v>
      </x:c>
      <x:c r="D1271" s="209" t="s">
        <x:v>14</x:v>
      </x:c>
      <x:c r="E1271" s="209" t="s">
        <x:v>15</x:v>
      </x:c>
      <x:c r="F1271"/>
      <x:c r="G1271" s="57">
        <x:v>15168</x:v>
      </x:c>
      <x:c r="J1271" s="57"/>
      <x:c r="K1271" s="57"/>
      <x:c r="L1271" s="57"/>
      <x:c r="M1271" s="57"/>
      <x:c r="N1271" s="56">
        <x:v>15168</x:v>
      </x:c>
    </x:row>
    <x:row r="1272" spans="1:15">
      <x:c r="A1272" s="57">
        <x:v>8</x:v>
      </x:c>
      <x:c r="C1272" s="115">
        <x:v>11</x:v>
      </x:c>
      <x:c r="D1272" s="209" t="s">
        <x:v>16</x:v>
      </x:c>
      <x:c r="E1272" s="209" t="s">
        <x:v>15</x:v>
      </x:c>
      <x:c r="F1272"/>
      <x:c r="J1272" s="57"/>
      <x:c r="K1272" s="57"/>
      <x:c r="L1272" s="57"/>
      <x:c r="M1272" s="57"/>
      <x:c r="N1272" s="56">
        <x:v>0</x:v>
      </x:c>
    </x:row>
    <x:row r="1273" spans="1:15">
      <x:c r="A1273" s="57">
        <x:v>9</x:v>
      </x:c>
      <x:c r="C1273" s="115">
        <x:v>11</x:v>
      </x:c>
      <x:c r="D1273" s="209" t="s">
        <x:v>17</x:v>
      </x:c>
      <x:c r="E1273" s="209" t="s">
        <x:v>18</x:v>
      </x:c>
      <x:c r="F1273"/>
      <x:c r="G1273" s="57">
        <x:v>2688</x:v>
      </x:c>
      <x:c r="J1273" s="57"/>
      <x:c r="K1273" s="57"/>
      <x:c r="L1273" s="57"/>
      <x:c r="M1273" s="57"/>
      <x:c r="N1273" s="56">
        <x:v>2688</x:v>
      </x:c>
    </x:row>
    <x:row r="1274" spans="1:15">
      <x:c r="A1274" s="57">
        <x:v>10</x:v>
      </x:c>
      <x:c r="C1274" s="115">
        <x:v>11</x:v>
      </x:c>
      <x:c r="D1274" s="209" t="s">
        <x:v>19</x:v>
      </x:c>
      <x:c r="E1274" s="209" t="s">
        <x:v>20</x:v>
      </x:c>
      <x:c r="F1274"/>
      <x:c r="G1274" s="57">
        <x:v>5760</x:v>
      </x:c>
      <x:c r="J1274" s="57"/>
      <x:c r="K1274" s="57"/>
      <x:c r="L1274" s="57"/>
      <x:c r="M1274" s="57"/>
      <x:c r="N1274" s="56">
        <x:v>5760</x:v>
      </x:c>
    </x:row>
    <x:row r="1275" spans="1:15">
      <x:c r="A1275" s="57">
        <x:v>11</x:v>
      </x:c>
      <x:c r="C1275" s="115">
        <x:v>11</x:v>
      </x:c>
      <x:c r="D1275" s="209" t="s">
        <x:v>21</x:v>
      </x:c>
      <x:c r="E1275" s="209" t="s">
        <x:v>23</x:v>
      </x:c>
      <x:c r="F1275"/>
      <x:c r="J1275" s="57"/>
      <x:c r="K1275" s="57"/>
      <x:c r="L1275" s="57"/>
      <x:c r="M1275" s="57"/>
      <x:c r="N1275" s="56">
        <x:v>0</x:v>
      </x:c>
    </x:row>
    <x:row r="1276" spans="1:15">
      <x:c r="A1276" s="57">
        <x:v>12</x:v>
      </x:c>
      <x:c r="C1276" s="115">
        <x:v>11</x:v>
      </x:c>
      <x:c r="D1276" s="209" t="s">
        <x:v>24</x:v>
      </x:c>
      <x:c r="E1276" s="209" t="s">
        <x:v>23</x:v>
      </x:c>
      <x:c r="F1276"/>
      <x:c r="J1276" s="57"/>
      <x:c r="K1276" s="57"/>
      <x:c r="L1276" s="57"/>
      <x:c r="M1276" s="57"/>
      <x:c r="N1276" s="56">
        <x:v>0</x:v>
      </x:c>
    </x:row>
    <x:row r="1277" spans="1:15">
      <x:c r="A1277" s="57">
        <x:v>13</x:v>
      </x:c>
      <x:c r="C1277" s="115">
        <x:v>11</x:v>
      </x:c>
      <x:c r="D1277" s="209" t="s">
        <x:v>25</x:v>
      </x:c>
      <x:c r="E1277" s="209" t="s">
        <x:v>26</x:v>
      </x:c>
      <x:c r="F1277"/>
      <x:c r="J1277" s="57"/>
      <x:c r="K1277" s="57"/>
      <x:c r="L1277" s="57"/>
      <x:c r="M1277" s="57"/>
      <x:c r="N1277" s="56">
        <x:v>0</x:v>
      </x:c>
    </x:row>
    <x:row r="1278" spans="1:15">
      <x:c r="A1278" s="57">
        <x:v>14</x:v>
      </x:c>
      <x:c r="C1278" s="115">
        <x:v>11</x:v>
      </x:c>
      <x:c r="D1278" s="209" t="s">
        <x:v>27</x:v>
      </x:c>
      <x:c r="E1278" s="209" t="s">
        <x:v>26</x:v>
      </x:c>
      <x:c r="F1278"/>
      <x:c r="G1278" s="57">
        <x:v>3240</x:v>
      </x:c>
      <x:c r="J1278" s="57"/>
      <x:c r="K1278" s="57"/>
      <x:c r="L1278" s="57"/>
      <x:c r="M1278" s="57"/>
      <x:c r="N1278" s="56">
        <x:v>3240</x:v>
      </x:c>
    </x:row>
    <x:row r="1279" spans="1:15">
      <x:c r="A1279" s="57">
        <x:v>15</x:v>
      </x:c>
      <x:c r="C1279" s="115">
        <x:v>11</x:v>
      </x:c>
      <x:c r="D1279" s="209" t="s">
        <x:v>28</x:v>
      </x:c>
      <x:c r="E1279" s="209" t="s">
        <x:v>29</x:v>
      </x:c>
      <x:c r="F1279"/>
      <x:c r="J1279" s="57"/>
      <x:c r="K1279" s="57"/>
      <x:c r="L1279" s="57"/>
      <x:c r="M1279" s="57"/>
      <x:c r="N1279" s="56">
        <x:v>0</x:v>
      </x:c>
    </x:row>
    <x:row r="1280" spans="1:15">
      <x:c r="A1280" s="57">
        <x:v>16</x:v>
      </x:c>
      <x:c r="C1280" s="115">
        <x:v>11</x:v>
      </x:c>
      <x:c r="D1280" s="209" t="s">
        <x:v>30</x:v>
      </x:c>
      <x:c r="E1280" s="209" t="s">
        <x:v>29</x:v>
      </x:c>
      <x:c r="F1280"/>
      <x:c r="J1280" s="57"/>
      <x:c r="K1280" s="57"/>
      <x:c r="L1280" s="57"/>
      <x:c r="M1280" s="57"/>
      <x:c r="N1280" s="56">
        <x:v>0</x:v>
      </x:c>
    </x:row>
    <x:row r="1281" spans="1:14">
      <x:c r="A1281" s="57">
        <x:v>17</x:v>
      </x:c>
      <x:c r="C1281" s="115">
        <x:v>11</x:v>
      </x:c>
      <x:c r="D1281" s="209" t="s">
        <x:v>1432</x:v>
      </x:c>
      <x:c r="E1281" s="209" t="s">
        <x:v>29</x:v>
      </x:c>
      <x:c r="F1281"/>
      <x:c r="G1281" s="57">
        <x:v>432</x:v>
      </x:c>
      <x:c r="J1281" s="57"/>
      <x:c r="K1281" s="57"/>
      <x:c r="L1281" s="57"/>
      <x:c r="M1281" s="57"/>
      <x:c r="N1281" s="56">
        <x:v>432</x:v>
      </x:c>
    </x:row>
    <x:row r="1282" spans="1:14">
      <x:c r="A1282" s="57">
        <x:v>18</x:v>
      </x:c>
      <x:c r="C1282" s="115">
        <x:v>11</x:v>
      </x:c>
      <x:c r="D1282" s="209" t="s">
        <x:v>31</x:v>
      </x:c>
      <x:c r="E1282" s="209" t="s">
        <x:v>32</x:v>
      </x:c>
      <x:c r="F1282"/>
      <x:c r="J1282" s="57"/>
      <x:c r="K1282" s="57"/>
      <x:c r="L1282" s="57"/>
      <x:c r="M1282" s="57"/>
      <x:c r="N1282" s="56">
        <x:v>0</x:v>
      </x:c>
    </x:row>
    <x:row r="1283" spans="1:14">
      <x:c r="A1283" s="57">
        <x:v>19</x:v>
      </x:c>
      <x:c r="C1283" s="115">
        <x:v>11</x:v>
      </x:c>
      <x:c r="D1283" s="209" t="s">
        <x:v>33</x:v>
      </x:c>
      <x:c r="E1283" s="209" t="s">
        <x:v>34</x:v>
      </x:c>
      <x:c r="F1283"/>
      <x:c r="J1283" s="57"/>
      <x:c r="K1283" s="57"/>
      <x:c r="L1283" s="57"/>
      <x:c r="M1283" s="57"/>
      <x:c r="N1283" s="56">
        <x:v>0</x:v>
      </x:c>
    </x:row>
    <x:row r="1284" spans="1:14">
      <x:c r="A1284" s="57">
        <x:v>20</x:v>
      </x:c>
      <x:c r="C1284" s="115">
        <x:v>11</x:v>
      </x:c>
      <x:c r="D1284" s="209" t="s">
        <x:v>35</x:v>
      </x:c>
      <x:c r="E1284" s="209" t="s">
        <x:v>34</x:v>
      </x:c>
      <x:c r="F1284"/>
      <x:c r="G1284" s="57">
        <x:v>864</x:v>
      </x:c>
      <x:c r="J1284" s="57"/>
      <x:c r="K1284" s="57"/>
      <x:c r="L1284" s="57"/>
      <x:c r="M1284" s="57"/>
      <x:c r="N1284" s="56">
        <x:v>864</x:v>
      </x:c>
    </x:row>
    <x:row r="1285" spans="1:14">
      <x:c r="A1285" s="57">
        <x:v>21</x:v>
      </x:c>
      <x:c r="C1285" s="115">
        <x:v>11</x:v>
      </x:c>
      <x:c r="D1285" s="209" t="s">
        <x:v>36</x:v>
      </x:c>
      <x:c r="E1285" s="209" t="s">
        <x:v>37</x:v>
      </x:c>
      <x:c r="F1285"/>
      <x:c r="J1285" s="57"/>
      <x:c r="K1285" s="57"/>
      <x:c r="L1285" s="57"/>
      <x:c r="M1285" s="57"/>
      <x:c r="N1285" s="56">
        <x:v>0</x:v>
      </x:c>
    </x:row>
    <x:row r="1286" spans="1:14">
      <x:c r="A1286" s="57">
        <x:v>22</x:v>
      </x:c>
      <x:c r="C1286" s="115">
        <x:v>11</x:v>
      </x:c>
      <x:c r="D1286" s="209" t="s">
        <x:v>38</x:v>
      </x:c>
      <x:c r="E1286" s="209" t="s">
        <x:v>37</x:v>
      </x:c>
      <x:c r="F1286"/>
      <x:c r="J1286" s="57"/>
      <x:c r="K1286" s="57"/>
      <x:c r="L1286" s="57"/>
      <x:c r="M1286" s="57"/>
      <x:c r="N1286" s="56">
        <x:v>0</x:v>
      </x:c>
    </x:row>
    <x:row r="1287" spans="1:14">
      <x:c r="A1287" s="57">
        <x:v>23</x:v>
      </x:c>
      <x:c r="C1287" s="115">
        <x:v>11</x:v>
      </x:c>
      <x:c r="D1287" s="209" t="s">
        <x:v>1433</x:v>
      </x:c>
      <x:c r="E1287" s="209" t="s">
        <x:v>37</x:v>
      </x:c>
      <x:c r="F1287"/>
      <x:c r="G1287" s="57">
        <x:v>576</x:v>
      </x:c>
      <x:c r="J1287" s="57"/>
      <x:c r="K1287" s="57"/>
      <x:c r="L1287" s="57"/>
      <x:c r="M1287" s="57"/>
      <x:c r="N1287" s="56">
        <x:v>576</x:v>
      </x:c>
    </x:row>
    <x:row r="1288" spans="1:14">
      <x:c r="A1288" s="57">
        <x:v>24</x:v>
      </x:c>
      <x:c r="C1288" s="115">
        <x:v>11</x:v>
      </x:c>
      <x:c r="D1288" s="209" t="s">
        <x:v>39</x:v>
      </x:c>
      <x:c r="E1288" s="209" t="s">
        <x:v>40</x:v>
      </x:c>
      <x:c r="F1288"/>
      <x:c r="J1288" s="57"/>
      <x:c r="K1288" s="57"/>
      <x:c r="L1288" s="57"/>
      <x:c r="M1288" s="57"/>
      <x:c r="N1288" s="56">
        <x:v>0</x:v>
      </x:c>
    </x:row>
    <x:row r="1289" spans="1:14">
      <x:c r="A1289" s="57">
        <x:v>25</x:v>
      </x:c>
      <x:c r="C1289" s="115">
        <x:v>11</x:v>
      </x:c>
      <x:c r="D1289" s="209" t="s">
        <x:v>41</x:v>
      </x:c>
      <x:c r="E1289" s="209" t="s">
        <x:v>40</x:v>
      </x:c>
      <x:c r="F1289"/>
      <x:c r="J1289" s="57"/>
      <x:c r="K1289" s="57"/>
      <x:c r="L1289" s="57"/>
      <x:c r="M1289" s="57"/>
      <x:c r="N1289" s="56">
        <x:v>0</x:v>
      </x:c>
    </x:row>
    <x:row r="1290" spans="1:14">
      <x:c r="A1290" s="57">
        <x:v>26</x:v>
      </x:c>
      <x:c r="C1290" s="115">
        <x:v>11</x:v>
      </x:c>
      <x:c r="D1290" s="209" t="s">
        <x:v>42</x:v>
      </x:c>
      <x:c r="E1290" s="209" t="s">
        <x:v>43</x:v>
      </x:c>
      <x:c r="F1290"/>
      <x:c r="G1290" s="57">
        <x:v>1512</x:v>
      </x:c>
      <x:c r="J1290" s="57"/>
      <x:c r="K1290" s="57"/>
      <x:c r="L1290" s="57"/>
      <x:c r="M1290" s="57"/>
      <x:c r="N1290" s="56">
        <x:v>1512</x:v>
      </x:c>
    </x:row>
    <x:row r="1291" spans="1:14">
      <x:c r="A1291" s="57">
        <x:v>27</x:v>
      </x:c>
      <x:c r="C1291" s="115">
        <x:v>11</x:v>
      </x:c>
      <x:c r="D1291" s="209" t="s">
        <x:v>44</x:v>
      </x:c>
      <x:c r="E1291" s="209" t="s">
        <x:v>45</x:v>
      </x:c>
      <x:c r="F1291"/>
      <x:c r="J1291" s="57"/>
      <x:c r="K1291" s="57"/>
      <x:c r="L1291" s="57"/>
      <x:c r="M1291" s="57"/>
      <x:c r="N1291" s="56">
        <x:v>0</x:v>
      </x:c>
    </x:row>
    <x:row r="1292" spans="1:14">
      <x:c r="A1292" s="57">
        <x:v>28</x:v>
      </x:c>
      <x:c r="C1292" s="115">
        <x:v>11</x:v>
      </x:c>
      <x:c r="D1292" s="209" t="s">
        <x:v>46</x:v>
      </x:c>
      <x:c r="E1292" s="209" t="s">
        <x:v>45</x:v>
      </x:c>
      <x:c r="F1292"/>
      <x:c r="G1292" s="57">
        <x:v>864</x:v>
      </x:c>
      <x:c r="J1292" s="57"/>
      <x:c r="K1292" s="57"/>
      <x:c r="L1292" s="57"/>
      <x:c r="M1292" s="57"/>
      <x:c r="N1292" s="56">
        <x:v>864</x:v>
      </x:c>
    </x:row>
    <x:row r="1293" spans="1:14">
      <x:c r="A1293" s="57">
        <x:v>29</x:v>
      </x:c>
      <x:c r="C1293" s="115">
        <x:v>11</x:v>
      </x:c>
      <x:c r="D1293" s="209" t="s">
        <x:v>47</x:v>
      </x:c>
      <x:c r="E1293" s="209" t="s">
        <x:v>48</x:v>
      </x:c>
      <x:c r="F1293"/>
      <x:c r="J1293" s="57"/>
      <x:c r="K1293" s="57"/>
      <x:c r="L1293" s="57"/>
      <x:c r="M1293" s="57"/>
      <x:c r="N1293" s="56">
        <x:v>0</x:v>
      </x:c>
    </x:row>
    <x:row r="1294" spans="1:14">
      <x:c r="A1294" s="57">
        <x:v>30</x:v>
      </x:c>
      <x:c r="C1294" s="115">
        <x:v>11</x:v>
      </x:c>
      <x:c r="D1294" s="209" t="s">
        <x:v>49</x:v>
      </x:c>
      <x:c r="E1294" s="209" t="s">
        <x:v>48</x:v>
      </x:c>
      <x:c r="F1294"/>
      <x:c r="G1294" s="57">
        <x:v>864</x:v>
      </x:c>
      <x:c r="J1294" s="57"/>
      <x:c r="K1294" s="57"/>
      <x:c r="L1294" s="57"/>
      <x:c r="M1294" s="57"/>
      <x:c r="N1294" s="56">
        <x:v>864</x:v>
      </x:c>
    </x:row>
    <x:row r="1295" spans="1:14">
      <x:c r="A1295" s="57">
        <x:v>31</x:v>
      </x:c>
      <x:c r="C1295" s="115">
        <x:v>11</x:v>
      </x:c>
      <x:c r="D1295" s="209" t="s">
        <x:v>50</x:v>
      </x:c>
      <x:c r="E1295" s="209" t="s">
        <x:v>51</x:v>
      </x:c>
      <x:c r="F1295"/>
      <x:c r="G1295" s="57">
        <x:v>4416</x:v>
      </x:c>
      <x:c r="J1295" s="57"/>
      <x:c r="K1295" s="57"/>
      <x:c r="L1295" s="57"/>
      <x:c r="M1295" s="57"/>
      <x:c r="N1295" s="56">
        <x:v>4416</x:v>
      </x:c>
    </x:row>
    <x:row r="1296" spans="1:14">
      <x:c r="A1296" s="57">
        <x:v>32</x:v>
      </x:c>
      <x:c r="C1296" s="115">
        <x:v>11</x:v>
      </x:c>
      <x:c r="D1296" s="209" t="s">
        <x:v>52</x:v>
      </x:c>
      <x:c r="E1296" s="209" t="s">
        <x:v>53</x:v>
      </x:c>
      <x:c r="F1296"/>
      <x:c r="J1296" s="57"/>
      <x:c r="K1296" s="57"/>
      <x:c r="L1296" s="57"/>
      <x:c r="M1296" s="57"/>
      <x:c r="N1296" s="56">
        <x:v>0</x:v>
      </x:c>
    </x:row>
    <x:row r="1297" spans="1:15">
      <x:c r="A1297" s="57">
        <x:v>33</x:v>
      </x:c>
      <x:c r="C1297" s="115">
        <x:v>11</x:v>
      </x:c>
      <x:c r="D1297" s="209" t="s">
        <x:v>54</x:v>
      </x:c>
      <x:c r="E1297" s="209" t="s">
        <x:v>53</x:v>
      </x:c>
      <x:c r="F1297"/>
      <x:c r="J1297" s="57"/>
      <x:c r="K1297" s="57"/>
      <x:c r="L1297" s="57"/>
      <x:c r="M1297" s="57"/>
      <x:c r="N1297" s="56">
        <x:v>0</x:v>
      </x:c>
    </x:row>
    <x:row r="1298" spans="1:15">
      <x:c r="A1298" s="57">
        <x:v>34</x:v>
      </x:c>
      <x:c r="C1298" s="115">
        <x:v>11</x:v>
      </x:c>
      <x:c r="D1298" s="209" t="s">
        <x:v>55</x:v>
      </x:c>
      <x:c r="E1298" s="209" t="s">
        <x:v>53</x:v>
      </x:c>
      <x:c r="F1298"/>
      <x:c r="J1298" s="57"/>
      <x:c r="K1298" s="57"/>
      <x:c r="L1298" s="57"/>
      <x:c r="M1298" s="57"/>
      <x:c r="N1298" s="56">
        <x:v>0</x:v>
      </x:c>
    </x:row>
    <x:row r="1299" spans="1:15">
      <x:c r="A1299" s="57">
        <x:v>35</x:v>
      </x:c>
      <x:c r="C1299" s="115">
        <x:v>11</x:v>
      </x:c>
      <x:c r="D1299" s="209" t="s">
        <x:v>56</x:v>
      </x:c>
      <x:c r="E1299" s="209" t="s">
        <x:v>53</x:v>
      </x:c>
      <x:c r="F1299"/>
      <x:c r="G1299" s="57">
        <x:v>724</x:v>
      </x:c>
      <x:c r="J1299" s="57"/>
      <x:c r="K1299" s="57"/>
      <x:c r="L1299" s="554">
        <x:v>5</x:v>
      </x:c>
      <x:c r="M1299" s="57"/>
      <x:c r="N1299" s="56">
        <x:v>729</x:v>
      </x:c>
      <x:c r="O1299" t="s">
        <x:v>1723</x:v>
      </x:c>
    </x:row>
    <x:row r="1300" spans="1:15">
      <x:c r="A1300" s="57">
        <x:v>36</x:v>
      </x:c>
      <x:c r="C1300" s="115">
        <x:v>11</x:v>
      </x:c>
      <x:c r="D1300" s="209" t="s">
        <x:v>57</x:v>
      </x:c>
      <x:c r="E1300" s="209" t="s">
        <x:v>59</x:v>
      </x:c>
      <x:c r="F1300"/>
      <x:c r="G1300" s="57">
        <x:v>727</x:v>
      </x:c>
      <x:c r="J1300" s="57"/>
      <x:c r="K1300" s="57"/>
      <x:c r="L1300" s="57"/>
      <x:c r="M1300" s="57"/>
      <x:c r="N1300" s="56">
        <x:v>727</x:v>
      </x:c>
    </x:row>
    <x:row r="1301" spans="1:15">
      <x:c r="A1301" s="57">
        <x:v>37</x:v>
      </x:c>
      <x:c r="C1301" s="115">
        <x:v>11</x:v>
      </x:c>
      <x:c r="D1301" s="209" t="s">
        <x:v>60</x:v>
      </x:c>
      <x:c r="E1301" s="209" t="s">
        <x:v>61</x:v>
      </x:c>
      <x:c r="F1301"/>
      <x:c r="G1301" s="57">
        <x:v>1447</x:v>
      </x:c>
      <x:c r="J1301" s="57"/>
      <x:c r="K1301" s="57"/>
      <x:c r="L1301" s="57"/>
      <x:c r="M1301" s="57"/>
      <x:c r="N1301" s="56">
        <x:v>1447</x:v>
      </x:c>
    </x:row>
    <x:row r="1302" spans="1:15">
      <x:c r="A1302" s="57">
        <x:v>38</x:v>
      </x:c>
      <x:c r="C1302" s="115">
        <x:v>11</x:v>
      </x:c>
      <x:c r="D1302" s="209" t="s">
        <x:v>62</x:v>
      </x:c>
      <x:c r="E1302" s="209" t="s">
        <x:v>63</x:v>
      </x:c>
      <x:c r="F1302"/>
      <x:c r="G1302" s="57">
        <x:v>725</x:v>
      </x:c>
      <x:c r="J1302" s="57"/>
      <x:c r="K1302" s="57"/>
      <x:c r="L1302" s="57"/>
      <x:c r="M1302" s="57"/>
      <x:c r="N1302" s="56">
        <x:v>725</x:v>
      </x:c>
    </x:row>
    <x:row r="1303" spans="1:15">
      <x:c r="A1303" s="57">
        <x:v>39</x:v>
      </x:c>
      <x:c r="C1303" s="115">
        <x:v>11</x:v>
      </x:c>
      <x:c r="D1303" s="209" t="s">
        <x:v>64</x:v>
      </x:c>
      <x:c r="E1303" s="209" t="s">
        <x:v>65</x:v>
      </x:c>
      <x:c r="F1303"/>
      <x:c r="G1303" s="57">
        <x:v>725</x:v>
      </x:c>
      <x:c r="J1303" s="57"/>
      <x:c r="K1303" s="57"/>
      <x:c r="L1303" s="57"/>
      <x:c r="M1303" s="57"/>
      <x:c r="N1303" s="56">
        <x:v>725</x:v>
      </x:c>
    </x:row>
    <x:row r="1304" spans="1:15">
      <x:c r="A1304" s="57">
        <x:v>40</x:v>
      </x:c>
      <x:c r="C1304" s="115">
        <x:v>11</x:v>
      </x:c>
      <x:c r="D1304" s="209" t="s">
        <x:v>66</x:v>
      </x:c>
      <x:c r="E1304" s="209" t="s">
        <x:v>67</x:v>
      </x:c>
      <x:c r="F1304"/>
      <x:c r="G1304" s="57">
        <x:v>1447</x:v>
      </x:c>
      <x:c r="J1304" s="57"/>
      <x:c r="K1304" s="57"/>
      <x:c r="L1304" s="57"/>
      <x:c r="M1304" s="57"/>
      <x:c r="N1304" s="56">
        <x:v>1447</x:v>
      </x:c>
    </x:row>
    <x:row r="1305" spans="1:15">
      <x:c r="A1305" s="57">
        <x:v>41</x:v>
      </x:c>
      <x:c r="C1305" s="115">
        <x:v>11</x:v>
      </x:c>
      <x:c r="D1305" s="209" t="s">
        <x:v>68</x:v>
      </x:c>
      <x:c r="E1305" s="209" t="s">
        <x:v>69</x:v>
      </x:c>
      <x:c r="F1305"/>
      <x:c r="G1305" s="57">
        <x:v>727</x:v>
      </x:c>
      <x:c r="J1305" s="57"/>
      <x:c r="K1305" s="57"/>
      <x:c r="L1305" s="57"/>
      <x:c r="M1305" s="57"/>
      <x:c r="N1305" s="56">
        <x:v>727</x:v>
      </x:c>
    </x:row>
    <x:row r="1306" spans="1:15">
      <x:c r="A1306" s="57">
        <x:v>42</x:v>
      </x:c>
      <x:c r="C1306" s="115">
        <x:v>11</x:v>
      </x:c>
      <x:c r="D1306" s="209" t="s">
        <x:v>70</x:v>
      </x:c>
      <x:c r="E1306" s="209" t="s">
        <x:v>71</x:v>
      </x:c>
      <x:c r="F1306"/>
      <x:c r="J1306" s="57"/>
      <x:c r="K1306" s="57"/>
      <x:c r="L1306" s="57"/>
      <x:c r="M1306" s="57"/>
      <x:c r="N1306" s="56">
        <x:v>0</x:v>
      </x:c>
    </x:row>
    <x:row r="1307" spans="1:15">
      <x:c r="A1307" s="57">
        <x:v>43</x:v>
      </x:c>
      <x:c r="C1307" s="115">
        <x:v>11</x:v>
      </x:c>
      <x:c r="D1307" s="209" t="s">
        <x:v>92</x:v>
      </x:c>
      <x:c r="E1307" s="209" t="s">
        <x:v>71</x:v>
      </x:c>
      <x:c r="F1307"/>
      <x:c r="G1307" s="57">
        <x:v>720</x:v>
      </x:c>
      <x:c r="J1307" s="57"/>
      <x:c r="K1307" s="57"/>
      <x:c r="L1307" s="57"/>
      <x:c r="M1307" s="57"/>
      <x:c r="N1307" s="56">
        <x:v>720</x:v>
      </x:c>
    </x:row>
    <x:row r="1308" spans="1:15">
      <x:c r="A1308" s="57">
        <x:v>44</x:v>
      </x:c>
      <x:c r="C1308" s="115">
        <x:v>11</x:v>
      </x:c>
      <x:c r="D1308" s="209" t="s">
        <x:v>72</x:v>
      </x:c>
      <x:c r="E1308" s="209" t="s">
        <x:v>73</x:v>
      </x:c>
      <x:c r="F1308"/>
      <x:c r="J1308" s="57"/>
      <x:c r="K1308" s="57"/>
      <x:c r="L1308" s="57"/>
      <x:c r="M1308" s="57"/>
      <x:c r="N1308" s="56">
        <x:v>0</x:v>
      </x:c>
    </x:row>
    <x:row r="1309" spans="1:15">
      <x:c r="A1309" s="57">
        <x:v>45</x:v>
      </x:c>
      <x:c r="C1309" s="115">
        <x:v>11</x:v>
      </x:c>
      <x:c r="D1309" s="209" t="s">
        <x:v>93</x:v>
      </x:c>
      <x:c r="E1309" s="209" t="s">
        <x:v>73</x:v>
      </x:c>
      <x:c r="F1309"/>
      <x:c r="G1309" s="57">
        <x:v>720</x:v>
      </x:c>
      <x:c r="J1309" s="57"/>
      <x:c r="K1309" s="57"/>
      <x:c r="L1309" s="57"/>
      <x:c r="M1309" s="57"/>
      <x:c r="N1309" s="56">
        <x:v>720</x:v>
      </x:c>
    </x:row>
    <x:row r="1310" spans="1:15">
      <x:c r="A1310" s="57">
        <x:v>46</x:v>
      </x:c>
      <x:c r="C1310" s="115">
        <x:v>11</x:v>
      </x:c>
      <x:c r="D1310" s="209" t="s">
        <x:v>74</x:v>
      </x:c>
      <x:c r="E1310" s="209" t="s">
        <x:v>10</x:v>
      </x:c>
      <x:c r="F1310"/>
      <x:c r="J1310" s="57"/>
      <x:c r="K1310" s="57"/>
      <x:c r="L1310" s="57"/>
      <x:c r="M1310" s="57"/>
      <x:c r="N1310" s="56">
        <x:v>0</x:v>
      </x:c>
    </x:row>
    <x:row r="1311" spans="1:15">
      <x:c r="A1311" s="57">
        <x:v>47</x:v>
      </x:c>
      <x:c r="C1311" s="115">
        <x:v>11</x:v>
      </x:c>
      <x:c r="D1311" s="209" t="s">
        <x:v>76</x:v>
      </x:c>
      <x:c r="E1311" s="209" t="s">
        <x:v>10</x:v>
      </x:c>
      <x:c r="F1311"/>
      <x:c r="G1311" s="57">
        <x:v>94</x:v>
      </x:c>
      <x:c r="J1311" s="57"/>
      <x:c r="K1311" s="57"/>
      <x:c r="L1311" s="57"/>
      <x:c r="M1311" s="57"/>
      <x:c r="N1311" s="56">
        <x:v>94</x:v>
      </x:c>
    </x:row>
    <x:row r="1312" spans="1:15">
      <x:c r="A1312" s="57">
        <x:v>48</x:v>
      </x:c>
      <x:c r="C1312" s="115">
        <x:v>11</x:v>
      </x:c>
      <x:c r="D1312" s="209" t="s">
        <x:v>1632</x:v>
      </x:c>
      <x:c r="E1312" s="209" t="s">
        <x:v>1633</x:v>
      </x:c>
      <x:c r="F1312"/>
      <x:c r="J1312" s="57"/>
      <x:c r="K1312" s="57"/>
      <x:c r="L1312" s="57"/>
      <x:c r="M1312" s="57"/>
      <x:c r="N1312" s="56">
        <x:v>0</x:v>
      </x:c>
    </x:row>
    <x:row r="1313" spans="1:15">
      <x:c r="A1313" s="57">
        <x:v>49</x:v>
      </x:c>
      <x:c r="C1313" s="115">
        <x:v>11</x:v>
      </x:c>
      <x:c r="D1313" s="209" t="s">
        <x:v>77</x:v>
      </x:c>
      <x:c r="E1313" s="209" t="s">
        <x:v>78</x:v>
      </x:c>
      <x:c r="F1313"/>
      <x:c r="J1313" s="57"/>
      <x:c r="K1313" s="57"/>
      <x:c r="L1313" s="57"/>
      <x:c r="M1313" s="57"/>
      <x:c r="N1313" s="56">
        <x:v>0</x:v>
      </x:c>
    </x:row>
    <x:row r="1314" spans="1:15">
      <x:c r="A1314" s="57">
        <x:v>50</x:v>
      </x:c>
      <x:c r="C1314" s="115">
        <x:v>11</x:v>
      </x:c>
      <x:c r="D1314" s="209" t="s">
        <x:v>79</x:v>
      </x:c>
      <x:c r="E1314" s="209" t="s">
        <x:v>78</x:v>
      </x:c>
      <x:c r="F1314"/>
      <x:c r="G1314" s="57">
        <x:v>61</x:v>
      </x:c>
      <x:c r="J1314" s="57"/>
      <x:c r="K1314" s="57"/>
      <x:c r="L1314" s="57"/>
      <x:c r="M1314" s="57"/>
      <x:c r="N1314" s="56">
        <x:v>61</x:v>
      </x:c>
    </x:row>
    <x:row r="1315" spans="1:15">
      <x:c r="A1315" s="57">
        <x:v>51</x:v>
      </x:c>
      <x:c r="C1315" s="115">
        <x:v>11</x:v>
      </x:c>
      <x:c r="D1315" s="209" t="s">
        <x:v>80</x:v>
      </x:c>
      <x:c r="E1315" s="209" t="s">
        <x:v>81</x:v>
      </x:c>
      <x:c r="F1315"/>
      <x:c r="J1315" s="57"/>
      <x:c r="K1315" s="57"/>
      <x:c r="L1315" s="57"/>
      <x:c r="M1315" s="57"/>
      <x:c r="N1315" s="56">
        <x:v>0</x:v>
      </x:c>
    </x:row>
    <x:row r="1316" spans="1:15">
      <x:c r="A1316" s="57">
        <x:v>52</x:v>
      </x:c>
      <x:c r="C1316" s="115">
        <x:v>11</x:v>
      </x:c>
      <x:c r="D1316" s="209" t="s">
        <x:v>82</x:v>
      </x:c>
      <x:c r="E1316" s="209" t="s">
        <x:v>81</x:v>
      </x:c>
      <x:c r="F1316"/>
      <x:c r="G1316" s="57">
        <x:v>61</x:v>
      </x:c>
      <x:c r="J1316" s="57"/>
      <x:c r="K1316" s="57"/>
      <x:c r="L1316" s="57"/>
      <x:c r="M1316" s="57"/>
      <x:c r="N1316" s="56">
        <x:v>61</x:v>
      </x:c>
    </x:row>
    <x:row r="1317" spans="1:15">
      <x:c r="A1317" s="57">
        <x:v>53</x:v>
      </x:c>
      <x:c r="C1317" s="115">
        <x:v>11</x:v>
      </x:c>
      <x:c r="D1317" s="209" t="s">
        <x:v>1441</x:v>
      </x:c>
      <x:c r="E1317" s="209" t="s">
        <x:v>1420</x:v>
      </x:c>
      <x:c r="F1317"/>
      <x:c r="J1317" s="57"/>
      <x:c r="K1317" s="57"/>
      <x:c r="L1317" s="57"/>
      <x:c r="M1317" s="57"/>
      <x:c r="N1317" s="56">
        <x:v>0</x:v>
      </x:c>
    </x:row>
    <x:row r="1318" spans="1:15">
      <x:c r="A1318" s="57">
        <x:v>54</x:v>
      </x:c>
      <x:c r="C1318" s="115">
        <x:v>11</x:v>
      </x:c>
      <x:c r="D1318" s="209" t="s">
        <x:v>1442</x:v>
      </x:c>
      <x:c r="E1318" s="209" t="s">
        <x:v>1420</x:v>
      </x:c>
      <x:c r="F1318"/>
      <x:c r="J1318" s="57"/>
      <x:c r="K1318" s="57"/>
      <x:c r="L1318" s="57"/>
      <x:c r="M1318" s="57"/>
      <x:c r="N1318" s="56">
        <x:v>0</x:v>
      </x:c>
    </x:row>
    <x:row r="1319" spans="1:15">
      <x:c r="A1319" s="57">
        <x:v>55</x:v>
      </x:c>
      <x:c r="C1319" s="115">
        <x:v>11</x:v>
      </x:c>
      <x:c r="D1319" s="209" t="s">
        <x:v>1443</x:v>
      </x:c>
      <x:c r="E1319" s="209" t="s">
        <x:v>1420</x:v>
      </x:c>
      <x:c r="F1319"/>
      <x:c r="J1319" s="57"/>
      <x:c r="K1319" s="57"/>
      <x:c r="L1319" s="57"/>
      <x:c r="M1319" s="57"/>
      <x:c r="N1319" s="56">
        <x:v>0</x:v>
      </x:c>
    </x:row>
    <x:row r="1320" spans="1:15">
      <x:c r="A1320" s="57">
        <x:v>56</x:v>
      </x:c>
      <x:c r="C1320" s="115">
        <x:v>11</x:v>
      </x:c>
      <x:c r="D1320" s="209" t="s">
        <x:v>1444</x:v>
      </x:c>
      <x:c r="E1320" s="209" t="s">
        <x:v>1420</x:v>
      </x:c>
      <x:c r="F1320"/>
      <x:c r="J1320" s="57"/>
      <x:c r="K1320" s="57"/>
      <x:c r="L1320" s="57"/>
      <x:c r="M1320" s="57"/>
      <x:c r="N1320" s="56">
        <x:v>0</x:v>
      </x:c>
    </x:row>
    <x:row r="1321" spans="1:15">
      <x:c r="A1321" s="57">
        <x:v>57</x:v>
      </x:c>
      <x:c r="C1321" s="115">
        <x:v>11</x:v>
      </x:c>
      <x:c r="D1321" s="209" t="s">
        <x:v>1652</x:v>
      </x:c>
      <x:c r="E1321" s="209" t="s">
        <x:v>1653</x:v>
      </x:c>
      <x:c r="F1321"/>
      <x:c r="J1321" s="57"/>
      <x:c r="K1321" s="57"/>
      <x:c r="L1321" s="57"/>
      <x:c r="M1321" s="57"/>
      <x:c r="N1321" s="56">
        <x:v>0</x:v>
      </x:c>
      <x:c r="O1321" s="57"/>
    </x:row>
    <x:row r="1322" spans="1:15">
      <x:c r="A1322" s="57">
        <x:v>58</x:v>
      </x:c>
      <x:c r="C1322" s="115">
        <x:v>11</x:v>
      </x:c>
      <x:c r="D1322" s="209" t="s">
        <x:v>1654</x:v>
      </x:c>
      <x:c r="E1322" s="209" t="s">
        <x:v>1655</x:v>
      </x:c>
      <x:c r="F1322"/>
      <x:c r="J1322" s="57"/>
      <x:c r="K1322" s="57"/>
      <x:c r="L1322" s="57"/>
      <x:c r="M1322" s="57"/>
      <x:c r="N1322" s="56">
        <x:v>0</x:v>
      </x:c>
    </x:row>
    <x:row r="1323" spans="1:15">
      <x:c r="A1323" s="57">
        <x:v>59</x:v>
      </x:c>
      <x:c r="C1323" s="115">
        <x:v>11</x:v>
      </x:c>
      <x:c r="D1323" s="209" t="s">
        <x:v>1656</x:v>
      </x:c>
      <x:c r="E1323" s="209" t="s">
        <x:v>1657</x:v>
      </x:c>
      <x:c r="F1323"/>
      <x:c r="J1323" s="57"/>
      <x:c r="K1323" s="57"/>
      <x:c r="L1323" s="57"/>
      <x:c r="M1323" s="57"/>
      <x:c r="N1323" s="56">
        <x:v>0</x:v>
      </x:c>
    </x:row>
    <x:row r="1324" spans="1:15">
      <x:c r="A1324" s="57">
        <x:v>60</x:v>
      </x:c>
      <x:c r="C1324" s="115">
        <x:v>11</x:v>
      </x:c>
      <x:c r="D1324" s="209" t="s">
        <x:v>1384</x:v>
      </x:c>
      <x:c r="E1324" s="209" t="s">
        <x:v>1385</x:v>
      </x:c>
      <x:c r="F1324"/>
      <x:c r="J1324" s="57"/>
      <x:c r="K1324" s="57"/>
      <x:c r="L1324" s="57"/>
      <x:c r="M1324" s="57"/>
      <x:c r="N1324" s="56">
        <x:v>0</x:v>
      </x:c>
      <x:c r="O1324" s="60"/>
    </x:row>
    <x:row r="1325" spans="1:15">
      <x:c r="A1325" s="57">
        <x:v>61</x:v>
      </x:c>
      <x:c r="C1325" s="115">
        <x:v>11</x:v>
      </x:c>
      <x:c r="D1325" s="209" t="s">
        <x:v>1382</x:v>
      </x:c>
      <x:c r="E1325" s="209" t="s">
        <x:v>1383</x:v>
      </x:c>
      <x:c r="F1325"/>
      <x:c r="G1325" s="57">
        <x:v>2</x:v>
      </x:c>
      <x:c r="J1325" s="57"/>
      <x:c r="K1325" s="57"/>
      <x:c r="L1325" s="57"/>
      <x:c r="M1325" s="57"/>
      <x:c r="N1325" s="56">
        <x:v>2</x:v>
      </x:c>
    </x:row>
    <x:row r="1326" spans="1:15">
      <x:c r="A1326" s="57">
        <x:v>62</x:v>
      </x:c>
      <x:c r="C1326" s="115">
        <x:v>11</x:v>
      </x:c>
      <x:c r="D1326" s="209" t="s">
        <x:v>83</x:v>
      </x:c>
      <x:c r="E1326" s="209" t="s">
        <x:v>10</x:v>
      </x:c>
      <x:c r="F1326"/>
      <x:c r="J1326" s="57"/>
      <x:c r="K1326" s="57"/>
      <x:c r="L1326" s="57"/>
      <x:c r="M1326" s="57"/>
      <x:c r="N1326" s="56">
        <x:v>0</x:v>
      </x:c>
    </x:row>
    <x:row r="1327" spans="1:15">
      <x:c r="A1327" s="57">
        <x:v>63</x:v>
      </x:c>
      <x:c r="C1327" s="115">
        <x:v>11</x:v>
      </x:c>
      <x:c r="D1327" s="209" t="s">
        <x:v>94</x:v>
      </x:c>
      <x:c r="E1327" s="209" t="s">
        <x:v>96</x:v>
      </x:c>
      <x:c r="F1327"/>
      <x:c r="J1327" s="57"/>
      <x:c r="K1327" s="57"/>
      <x:c r="L1327" s="57"/>
      <x:c r="M1327" s="57"/>
      <x:c r="N1327" s="56">
        <x:v>0</x:v>
      </x:c>
    </x:row>
    <x:row r="1328" spans="1:15">
      <x:c r="A1328" s="57">
        <x:v>64</x:v>
      </x:c>
      <x:c r="C1328" s="115">
        <x:v>11</x:v>
      </x:c>
      <x:c r="D1328" s="209" t="s">
        <x:v>1403</x:v>
      </x:c>
      <x:c r="E1328" s="209" t="s">
        <x:v>10</x:v>
      </x:c>
      <x:c r="F1328"/>
      <x:c r="J1328" s="57"/>
      <x:c r="K1328" s="57"/>
      <x:c r="L1328" s="57"/>
      <x:c r="M1328" s="57"/>
      <x:c r="N1328" s="56">
        <x:v>0</x:v>
      </x:c>
    </x:row>
    <x:row r="1329" spans="1:14">
      <x:c r="A1329" s="57">
        <x:v>65</x:v>
      </x:c>
      <x:c r="C1329" s="115">
        <x:v>11</x:v>
      </x:c>
      <x:c r="D1329" s="209" t="s">
        <x:v>1438</x:v>
      </x:c>
      <x:c r="E1329" s="209" t="s">
        <x:v>10</x:v>
      </x:c>
      <x:c r="F1329"/>
      <x:c r="G1329" s="57">
        <x:v>18</x:v>
      </x:c>
      <x:c r="J1329" s="57"/>
      <x:c r="K1329" s="57"/>
      <x:c r="L1329" s="57"/>
      <x:c r="M1329" s="57"/>
      <x:c r="N1329" s="56">
        <x:v>18</x:v>
      </x:c>
    </x:row>
    <x:row r="1330" spans="1:14">
      <x:c r="A1330" s="57">
        <x:v>66</x:v>
      </x:c>
      <x:c r="C1330" s="115">
        <x:v>11</x:v>
      </x:c>
      <x:c r="D1330" s="209" t="s">
        <x:v>1629</x:v>
      </x:c>
      <x:c r="E1330" s="209" t="s">
        <x:v>1630</x:v>
      </x:c>
      <x:c r="F1330"/>
      <x:c r="G1330" s="57">
        <x:v>20</x:v>
      </x:c>
      <x:c r="J1330" s="57"/>
      <x:c r="K1330" s="57"/>
      <x:c r="L1330" s="57"/>
      <x:c r="M1330" s="57"/>
      <x:c r="N1330" s="56">
        <x:v>20</x:v>
      </x:c>
    </x:row>
    <x:row r="1331" spans="1:14">
      <x:c r="A1331" s="57">
        <x:v>67</x:v>
      </x:c>
      <x:c r="C1331" s="115">
        <x:v>11</x:v>
      </x:c>
      <x:c r="D1331" s="209" t="s">
        <x:v>1717</x:v>
      </x:c>
      <x:c r="E1331" s="209" t="s">
        <x:v>1718</x:v>
      </x:c>
      <x:c r="F1331"/>
      <x:c r="J1331" s="57"/>
      <x:c r="K1331" s="57"/>
      <x:c r="L1331" s="57"/>
      <x:c r="M1331" s="57"/>
      <x:c r="N1331" s="56">
        <x:v>0</x:v>
      </x:c>
    </x:row>
    <x:row r="1332" spans="1:14">
      <x:c r="A1332" s="57">
        <x:v>68</x:v>
      </x:c>
      <x:c r="C1332" s="115">
        <x:v>11</x:v>
      </x:c>
      <x:c r="D1332" s="209" t="s">
        <x:v>1625</x:v>
      </x:c>
      <x:c r="E1332" s="209" t="s">
        <x:v>1626</x:v>
      </x:c>
      <x:c r="F1332"/>
      <x:c r="J1332" s="57"/>
      <x:c r="K1332" s="57"/>
      <x:c r="L1332" s="57"/>
      <x:c r="M1332" s="57"/>
      <x:c r="N1332" s="56">
        <x:v>0</x:v>
      </x:c>
    </x:row>
    <x:row r="1333" spans="1:14">
      <x:c r="A1333" s="57">
        <x:v>69</x:v>
      </x:c>
      <x:c r="C1333" s="115">
        <x:v>11</x:v>
      </x:c>
      <x:c r="D1333" s="209" t="s">
        <x:v>1635</x:v>
      </x:c>
      <x:c r="E1333" s="209" t="s">
        <x:v>1626</x:v>
      </x:c>
      <x:c r="F1333"/>
      <x:c r="J1333" s="57"/>
      <x:c r="K1333" s="57"/>
      <x:c r="L1333" s="57"/>
      <x:c r="M1333" s="57"/>
      <x:c r="N1333" s="56">
        <x:v>0</x:v>
      </x:c>
    </x:row>
    <x:row r="1334" spans="1:14">
      <x:c r="A1334" s="57">
        <x:v>70</x:v>
      </x:c>
      <x:c r="C1334" s="115">
        <x:v>11</x:v>
      </x:c>
      <x:c r="D1334" s="209" t="s">
        <x:v>1627</x:v>
      </x:c>
      <x:c r="E1334" s="209" t="s">
        <x:v>1628</x:v>
      </x:c>
      <x:c r="F1334"/>
      <x:c r="J1334" s="57"/>
      <x:c r="K1334" s="57"/>
      <x:c r="L1334" s="57"/>
      <x:c r="M1334" s="57"/>
      <x:c r="N1334" s="56">
        <x:v>0</x:v>
      </x:c>
    </x:row>
    <x:row r="1335" spans="1:14">
      <x:c r="A1335" s="57">
        <x:v>71</x:v>
      </x:c>
      <x:c r="C1335" s="115">
        <x:v>11</x:v>
      </x:c>
      <x:c r="D1335" s="209" t="s">
        <x:v>1636</x:v>
      </x:c>
      <x:c r="E1335" s="209" t="s">
        <x:v>1628</x:v>
      </x:c>
      <x:c r="F1335"/>
      <x:c r="J1335" s="57"/>
      <x:c r="K1335" s="57"/>
      <x:c r="L1335" s="57"/>
      <x:c r="M1335" s="57"/>
      <x:c r="N1335" s="56">
        <x:v>0</x:v>
      </x:c>
    </x:row>
    <x:row r="1336" spans="1:14">
      <x:c r="A1336" s="57">
        <x:v>72</x:v>
      </x:c>
      <x:c r="C1336" s="115">
        <x:v>11</x:v>
      </x:c>
      <x:c r="D1336" s="209" t="s">
        <x:v>1425</x:v>
      </x:c>
      <x:c r="E1336" s="209" t="s">
        <x:v>10</x:v>
      </x:c>
      <x:c r="F1336"/>
      <x:c r="J1336" s="57"/>
      <x:c r="K1336" s="57"/>
      <x:c r="L1336" s="57"/>
      <x:c r="M1336" s="57"/>
      <x:c r="N1336" s="56">
        <x:v>0</x:v>
      </x:c>
    </x:row>
    <x:row r="1337" spans="1:14">
      <x:c r="A1337" s="57">
        <x:v>73</x:v>
      </x:c>
      <x:c r="C1337" s="115">
        <x:v>11</x:v>
      </x:c>
      <x:c r="D1337" s="209" t="s">
        <x:v>1436</x:v>
      </x:c>
      <x:c r="E1337" s="209" t="s">
        <x:v>10</x:v>
      </x:c>
      <x:c r="F1337"/>
      <x:c r="G1337" s="57">
        <x:v>93</x:v>
      </x:c>
      <x:c r="J1337" s="57"/>
      <x:c r="K1337" s="57"/>
      <x:c r="L1337" s="57"/>
      <x:c r="M1337" s="57"/>
      <x:c r="N1337" s="56">
        <x:v>93</x:v>
      </x:c>
    </x:row>
    <x:row r="1338" spans="1:14">
      <x:c r="A1338" s="57">
        <x:v>74</x:v>
      </x:c>
      <x:c r="C1338" s="115">
        <x:v>11</x:v>
      </x:c>
      <x:c r="D1338" s="209" t="s">
        <x:v>1634</x:v>
      </x:c>
      <x:c r="E1338" s="209" t="s">
        <x:v>1437</x:v>
      </x:c>
      <x:c r="F1338"/>
      <x:c r="G1338" s="57">
        <x:v>20</x:v>
      </x:c>
      <x:c r="J1338" s="57"/>
      <x:c r="K1338" s="57"/>
      <x:c r="L1338" s="57"/>
      <x:c r="M1338" s="57"/>
      <x:c r="N1338" s="56">
        <x:v>20</x:v>
      </x:c>
    </x:row>
    <x:row r="1339" spans="1:14">
      <x:c r="A1339" s="57">
        <x:v>75</x:v>
      </x:c>
      <x:c r="C1339" s="115">
        <x:v>11</x:v>
      </x:c>
      <x:c r="D1339" s="209" t="s">
        <x:v>1616</x:v>
      </x:c>
      <x:c r="E1339" s="209" t="s">
        <x:v>1617</x:v>
      </x:c>
      <x:c r="F1339"/>
      <x:c r="J1339" s="57"/>
      <x:c r="K1339" s="57"/>
      <x:c r="L1339" s="57"/>
      <x:c r="M1339" s="57"/>
      <x:c r="N1339" s="56">
        <x:v>0</x:v>
      </x:c>
    </x:row>
    <x:row r="1340" spans="1:14">
      <x:c r="A1340" s="57">
        <x:v>76</x:v>
      </x:c>
      <x:c r="C1340" s="115">
        <x:v>11</x:v>
      </x:c>
      <x:c r="D1340" s="209" t="s">
        <x:v>1618</x:v>
      </x:c>
      <x:c r="E1340" s="209" t="s">
        <x:v>1617</x:v>
      </x:c>
      <x:c r="F1340"/>
      <x:c r="J1340" s="57"/>
      <x:c r="K1340" s="57"/>
      <x:c r="L1340" s="57"/>
      <x:c r="M1340" s="57"/>
      <x:c r="N1340" s="56">
        <x:v>0</x:v>
      </x:c>
    </x:row>
    <x:row r="1341" spans="1:14">
      <x:c r="A1341" s="57">
        <x:v>77</x:v>
      </x:c>
      <x:c r="C1341" s="115">
        <x:v>11</x:v>
      </x:c>
      <x:c r="D1341" s="209" t="s">
        <x:v>1619</x:v>
      </x:c>
      <x:c r="E1341" s="209" t="s">
        <x:v>1617</x:v>
      </x:c>
      <x:c r="F1341"/>
      <x:c r="J1341" s="57"/>
      <x:c r="K1341" s="57"/>
      <x:c r="L1341" s="57"/>
      <x:c r="M1341" s="57"/>
      <x:c r="N1341" s="56">
        <x:v>0</x:v>
      </x:c>
    </x:row>
    <x:row r="1342" spans="1:14">
      <x:c r="A1342" s="57">
        <x:v>78</x:v>
      </x:c>
      <x:c r="C1342" s="115">
        <x:v>11</x:v>
      </x:c>
      <x:c r="D1342" s="209" t="s">
        <x:v>1620</x:v>
      </x:c>
      <x:c r="E1342" s="209" t="s">
        <x:v>1617</x:v>
      </x:c>
      <x:c r="F1342"/>
      <x:c r="J1342" s="57"/>
      <x:c r="K1342" s="57"/>
      <x:c r="L1342" s="57"/>
      <x:c r="M1342" s="57"/>
      <x:c r="N1342" s="56">
        <x:v>0</x:v>
      </x:c>
    </x:row>
    <x:row r="1343" spans="1:14">
      <x:c r="A1343" s="57">
        <x:v>79</x:v>
      </x:c>
      <x:c r="C1343" s="115">
        <x:v>11</x:v>
      </x:c>
      <x:c r="D1343" s="209" t="s">
        <x:v>1621</x:v>
      </x:c>
      <x:c r="E1343" s="209" t="s">
        <x:v>1617</x:v>
      </x:c>
      <x:c r="F1343"/>
      <x:c r="J1343" s="57"/>
      <x:c r="K1343" s="57"/>
      <x:c r="L1343" s="57"/>
      <x:c r="M1343" s="57"/>
      <x:c r="N1343" s="56">
        <x:v>0</x:v>
      </x:c>
    </x:row>
    <x:row r="1344" spans="1:14">
      <x:c r="A1344" s="57">
        <x:v>80</x:v>
      </x:c>
      <x:c r="C1344" s="115">
        <x:v>11</x:v>
      </x:c>
      <x:c r="D1344" s="209" t="s">
        <x:v>1409</x:v>
      </x:c>
      <x:c r="E1344" s="209" t="s">
        <x:v>1420</x:v>
      </x:c>
      <x:c r="F1344"/>
      <x:c r="J1344" s="57"/>
      <x:c r="K1344" s="57"/>
      <x:c r="L1344" s="57"/>
      <x:c r="M1344" s="57"/>
      <x:c r="N1344" s="56">
        <x:v>0</x:v>
      </x:c>
    </x:row>
    <x:row r="1345" spans="1:15">
      <x:c r="A1345" s="57">
        <x:v>81</x:v>
      </x:c>
      <x:c r="C1345" s="115">
        <x:v>11</x:v>
      </x:c>
      <x:c r="D1345" s="209" t="s">
        <x:v>1428</x:v>
      </x:c>
      <x:c r="E1345" s="209" t="s">
        <x:v>1420</x:v>
      </x:c>
      <x:c r="F1345"/>
      <x:c r="H1345" s="57">
        <x:v>1</x:v>
      </x:c>
      <x:c r="J1345" s="57"/>
      <x:c r="K1345" s="57"/>
      <x:c r="L1345" s="57"/>
      <x:c r="M1345" s="57"/>
      <x:c r="N1345" s="56">
        <x:v>-1</x:v>
      </x:c>
      <x:c r="O1345" t="s">
        <x:v>1724</x:v>
      </x:c>
    </x:row>
    <x:row r="1346" spans="1:15">
      <x:c r="A1346" s="57">
        <x:v>82</x:v>
      </x:c>
      <x:c r="C1346" s="115">
        <x:v>11</x:v>
      </x:c>
      <x:c r="D1346" s="209" t="s">
        <x:v>1622</x:v>
      </x:c>
      <x:c r="E1346" s="209" t="s">
        <x:v>1617</x:v>
      </x:c>
      <x:c r="F1346"/>
      <x:c r="J1346" s="57"/>
      <x:c r="K1346" s="57"/>
      <x:c r="L1346" s="57"/>
      <x:c r="M1346" s="57"/>
      <x:c r="N1346" s="56">
        <x:v>0</x:v>
      </x:c>
    </x:row>
    <x:row r="1347" spans="1:15">
      <x:c r="A1347" s="57">
        <x:v>83</x:v>
      </x:c>
      <x:c r="C1347" s="115">
        <x:v>11</x:v>
      </x:c>
      <x:c r="D1347" s="209" t="s">
        <x:v>1410</x:v>
      </x:c>
      <x:c r="E1347" s="209" t="s">
        <x:v>1420</x:v>
      </x:c>
      <x:c r="F1347"/>
      <x:c r="J1347" s="57"/>
      <x:c r="K1347" s="57"/>
      <x:c r="L1347" s="57"/>
      <x:c r="M1347" s="57"/>
      <x:c r="N1347" s="56">
        <x:v>0</x:v>
      </x:c>
    </x:row>
    <x:row r="1348" spans="1:15">
      <x:c r="A1348" s="57">
        <x:v>84</x:v>
      </x:c>
      <x:c r="C1348" s="115">
        <x:v>11</x:v>
      </x:c>
      <x:c r="D1348" s="209" t="s">
        <x:v>1427</x:v>
      </x:c>
      <x:c r="E1348" s="209" t="s">
        <x:v>1420</x:v>
      </x:c>
      <x:c r="F1348"/>
      <x:c r="J1348" s="57"/>
      <x:c r="K1348" s="57"/>
      <x:c r="L1348" s="57"/>
      <x:c r="M1348" s="57"/>
      <x:c r="N1348" s="56">
        <x:v>0</x:v>
      </x:c>
    </x:row>
    <x:row r="1349" spans="1:15">
      <x:c r="A1349" s="57">
        <x:v>85</x:v>
      </x:c>
      <x:c r="C1349" s="115">
        <x:v>11</x:v>
      </x:c>
      <x:c r="D1349" s="209" t="s">
        <x:v>1640</x:v>
      </x:c>
      <x:c r="E1349" s="209" t="s">
        <x:v>286</x:v>
      </x:c>
      <x:c r="F1349"/>
      <x:c r="J1349" s="57"/>
      <x:c r="K1349" s="57"/>
      <x:c r="L1349" s="57"/>
      <x:c r="M1349" s="57"/>
      <x:c r="N1349" s="56">
        <x:v>0</x:v>
      </x:c>
    </x:row>
    <x:row r="1350" spans="1:15">
      <x:c r="A1350" s="57">
        <x:v>86</x:v>
      </x:c>
      <x:c r="C1350" s="115">
        <x:v>11</x:v>
      </x:c>
      <x:c r="D1350" s="209" t="s">
        <x:v>1411</x:v>
      </x:c>
      <x:c r="E1350" s="209" t="s">
        <x:v>1420</x:v>
      </x:c>
      <x:c r="F1350"/>
      <x:c r="J1350" s="57"/>
      <x:c r="K1350" s="57"/>
      <x:c r="L1350" s="57"/>
      <x:c r="M1350" s="57"/>
      <x:c r="N1350" s="56">
        <x:v>0</x:v>
      </x:c>
    </x:row>
    <x:row r="1351" spans="1:15">
      <x:c r="A1351" s="57">
        <x:v>87</x:v>
      </x:c>
      <x:c r="C1351" s="115">
        <x:v>11</x:v>
      </x:c>
      <x:c r="D1351" s="209" t="s">
        <x:v>1426</x:v>
      </x:c>
      <x:c r="E1351" s="209" t="s">
        <x:v>1420</x:v>
      </x:c>
      <x:c r="F1351"/>
      <x:c r="G1351" s="57">
        <x:v>40</x:v>
      </x:c>
      <x:c r="J1351" s="57"/>
      <x:c r="K1351" s="57"/>
      <x:c r="L1351" s="57"/>
      <x:c r="M1351" s="57"/>
      <x:c r="N1351" s="56">
        <x:v>40</x:v>
      </x:c>
    </x:row>
    <x:row r="1352" spans="1:15">
      <x:c r="A1352" s="57">
        <x:v>88</x:v>
      </x:c>
      <x:c r="C1352" s="115">
        <x:v>11</x:v>
      </x:c>
      <x:c r="D1352" s="209" t="s">
        <x:v>1641</x:v>
      </x:c>
      <x:c r="E1352" s="209" t="s">
        <x:v>286</x:v>
      </x:c>
      <x:c r="F1352"/>
      <x:c r="J1352" s="57"/>
      <x:c r="K1352" s="57"/>
      <x:c r="L1352" s="57"/>
      <x:c r="M1352" s="57"/>
      <x:c r="N1352" s="56">
        <x:v>0</x:v>
      </x:c>
    </x:row>
    <x:row r="1353" spans="1:15">
      <x:c r="A1353" s="57">
        <x:v>89</x:v>
      </x:c>
      <x:c r="C1353" s="115">
        <x:v>11</x:v>
      </x:c>
      <x:c r="D1353" s="209" t="s">
        <x:v>1637</x:v>
      </x:c>
      <x:c r="E1353" s="209" t="s">
        <x:v>286</x:v>
      </x:c>
      <x:c r="F1353"/>
      <x:c r="J1353" s="57"/>
      <x:c r="K1353" s="57"/>
      <x:c r="L1353" s="57"/>
      <x:c r="M1353" s="57"/>
      <x:c r="N1353" s="56">
        <x:v>0</x:v>
      </x:c>
    </x:row>
    <x:row r="1354" spans="1:15">
      <x:c r="A1354" s="57">
        <x:v>90</x:v>
      </x:c>
      <x:c r="C1354" s="115">
        <x:v>11</x:v>
      </x:c>
      <x:c r="D1354" s="209" t="s">
        <x:v>1660</x:v>
      </x:c>
      <x:c r="E1354" s="209" t="s">
        <x:v>1626</x:v>
      </x:c>
      <x:c r="F1354"/>
      <x:c r="J1354" s="57"/>
      <x:c r="K1354" s="57"/>
      <x:c r="L1354" s="57"/>
      <x:c r="M1354" s="57"/>
      <x:c r="N1354" s="56">
        <x:v>0</x:v>
      </x:c>
    </x:row>
    <x:row r="1355" spans="1:15">
      <x:c r="A1355" s="57">
        <x:v>91</x:v>
      </x:c>
      <x:c r="C1355" s="115">
        <x:v>11</x:v>
      </x:c>
      <x:c r="D1355" s="209" t="s">
        <x:v>1638</x:v>
      </x:c>
      <x:c r="E1355" s="209" t="s">
        <x:v>286</x:v>
      </x:c>
      <x:c r="F1355"/>
      <x:c r="J1355" s="57"/>
      <x:c r="K1355" s="57"/>
      <x:c r="L1355" s="57"/>
      <x:c r="M1355" s="57"/>
      <x:c r="N1355" s="56">
        <x:v>0</x:v>
      </x:c>
    </x:row>
    <x:row r="1356" spans="1:15">
      <x:c r="A1356" s="57">
        <x:v>92</x:v>
      </x:c>
      <x:c r="C1356" s="115">
        <x:v>11</x:v>
      </x:c>
      <x:c r="D1356" s="209" t="s">
        <x:v>1639</x:v>
      </x:c>
      <x:c r="E1356" s="209" t="s">
        <x:v>286</x:v>
      </x:c>
      <x:c r="F1356"/>
      <x:c r="J1356" s="57"/>
      <x:c r="K1356" s="57"/>
      <x:c r="L1356" s="57"/>
      <x:c r="M1356" s="57"/>
      <x:c r="N1356" s="56">
        <x:v>0</x:v>
      </x:c>
    </x:row>
    <x:row r="1357" spans="1:15">
      <x:c r="A1357" s="57">
        <x:v>93</x:v>
      </x:c>
      <x:c r="C1357" s="115">
        <x:v>11</x:v>
      </x:c>
      <x:c r="D1357" s="209" t="s">
        <x:v>1405</x:v>
      </x:c>
      <x:c r="E1357" s="209" t="s">
        <x:v>1420</x:v>
      </x:c>
      <x:c r="F1357"/>
      <x:c r="J1357" s="57"/>
      <x:c r="K1357" s="57"/>
      <x:c r="L1357" s="57"/>
      <x:c r="M1357" s="57"/>
      <x:c r="N1357" s="56">
        <x:v>0</x:v>
      </x:c>
    </x:row>
    <x:row r="1358" spans="1:15">
      <x:c r="A1358" s="57">
        <x:v>94</x:v>
      </x:c>
      <x:c r="C1358" s="115">
        <x:v>11</x:v>
      </x:c>
      <x:c r="D1358" s="209" t="s">
        <x:v>1429</x:v>
      </x:c>
      <x:c r="E1358" s="209" t="s">
        <x:v>1420</x:v>
      </x:c>
      <x:c r="F1358"/>
      <x:c r="H1358" s="57">
        <x:v>1</x:v>
      </x:c>
      <x:c r="J1358" s="57"/>
      <x:c r="K1358" s="57"/>
      <x:c r="L1358" s="57"/>
      <x:c r="M1358" s="57"/>
      <x:c r="N1358" s="56">
        <x:v>-1</x:v>
      </x:c>
      <x:c r="O1358" t="s">
        <x:v>1724</x:v>
      </x:c>
    </x:row>
    <x:row r="1359" spans="1:15">
      <x:c r="A1359" s="57">
        <x:v>95</x:v>
      </x:c>
      <x:c r="C1359" s="115">
        <x:v>11</x:v>
      </x:c>
      <x:c r="D1359" s="209" t="s">
        <x:v>1406</x:v>
      </x:c>
      <x:c r="E1359" s="209" t="s">
        <x:v>1420</x:v>
      </x:c>
      <x:c r="F1359"/>
      <x:c r="J1359" s="57"/>
      <x:c r="K1359" s="57"/>
      <x:c r="L1359" s="57"/>
      <x:c r="M1359" s="57"/>
      <x:c r="N1359" s="56">
        <x:v>0</x:v>
      </x:c>
    </x:row>
    <x:row r="1360" spans="1:15">
      <x:c r="A1360" s="57">
        <x:v>96</x:v>
      </x:c>
      <x:c r="C1360" s="115">
        <x:v>11</x:v>
      </x:c>
      <x:c r="D1360" s="209" t="s">
        <x:v>1423</x:v>
      </x:c>
      <x:c r="E1360" s="209" t="s">
        <x:v>1420</x:v>
      </x:c>
      <x:c r="F1360"/>
      <x:c r="J1360" s="57"/>
      <x:c r="K1360" s="57"/>
      <x:c r="L1360" s="57"/>
      <x:c r="M1360" s="57"/>
      <x:c r="N1360" s="56">
        <x:v>0</x:v>
      </x:c>
    </x:row>
    <x:row r="1361" spans="1:15">
      <x:c r="A1361" s="57">
        <x:v>97</x:v>
      </x:c>
      <x:c r="C1361" s="115">
        <x:v>11</x:v>
      </x:c>
      <x:c r="D1361" s="209" t="s">
        <x:v>1564</x:v>
      </x:c>
      <x:c r="E1361" s="209" t="s">
        <x:v>1435</x:v>
      </x:c>
      <x:c r="F1361"/>
      <x:c r="J1361" s="57"/>
      <x:c r="K1361" s="57"/>
      <x:c r="L1361" s="57"/>
      <x:c r="M1361" s="57"/>
      <x:c r="N1361" s="56">
        <x:v>0</x:v>
      </x:c>
    </x:row>
    <x:row r="1362" spans="1:15">
      <x:c r="A1362" s="57">
        <x:v>98</x:v>
      </x:c>
      <x:c r="C1362" s="115">
        <x:v>11</x:v>
      </x:c>
      <x:c r="D1362" s="209" t="s">
        <x:v>1407</x:v>
      </x:c>
      <x:c r="E1362" s="209" t="s">
        <x:v>1420</x:v>
      </x:c>
      <x:c r="F1362"/>
      <x:c r="J1362" s="57"/>
      <x:c r="K1362" s="57"/>
      <x:c r="L1362" s="57"/>
      <x:c r="M1362" s="57"/>
      <x:c r="N1362" s="56">
        <x:v>0</x:v>
      </x:c>
    </x:row>
    <x:row r="1363" spans="1:15">
      <x:c r="A1363" s="57">
        <x:v>99</x:v>
      </x:c>
      <x:c r="C1363" s="115">
        <x:v>11</x:v>
      </x:c>
      <x:c r="D1363" s="209" t="s">
        <x:v>1424</x:v>
      </x:c>
      <x:c r="E1363" s="209" t="s">
        <x:v>1420</x:v>
      </x:c>
      <x:c r="F1363"/>
      <x:c r="J1363" s="57"/>
      <x:c r="K1363" s="57"/>
      <x:c r="L1363" s="57"/>
      <x:c r="M1363" s="57"/>
      <x:c r="N1363" s="56">
        <x:v>0</x:v>
      </x:c>
    </x:row>
    <x:row r="1364" spans="1:15">
      <x:c r="A1364" s="57">
        <x:v>100</x:v>
      </x:c>
      <x:c r="C1364" s="115">
        <x:v>11</x:v>
      </x:c>
      <x:c r="D1364" s="209" t="s">
        <x:v>1565</x:v>
      </x:c>
      <x:c r="E1364" s="209" t="s">
        <x:v>1435</x:v>
      </x:c>
      <x:c r="F1364"/>
      <x:c r="J1364" s="57"/>
      <x:c r="K1364" s="57"/>
      <x:c r="L1364" s="57"/>
      <x:c r="M1364" s="57"/>
      <x:c r="N1364" s="56">
        <x:v>0</x:v>
      </x:c>
    </x:row>
    <x:row r="1365" spans="1:15">
      <x:c r="A1365" s="57">
        <x:v>101</x:v>
      </x:c>
      <x:c r="C1365" s="115">
        <x:v>11</x:v>
      </x:c>
      <x:c r="D1365" s="209" t="s">
        <x:v>1408</x:v>
      </x:c>
      <x:c r="E1365" s="209" t="s">
        <x:v>1420</x:v>
      </x:c>
      <x:c r="F1365"/>
      <x:c r="J1365" s="57"/>
      <x:c r="K1365" s="57"/>
      <x:c r="L1365" s="57"/>
      <x:c r="M1365" s="57"/>
      <x:c r="N1365" s="56">
        <x:v>0</x:v>
      </x:c>
    </x:row>
    <x:row r="1366" spans="1:15">
      <x:c r="A1366" s="57">
        <x:v>102</x:v>
      </x:c>
      <x:c r="C1366" s="115">
        <x:v>11</x:v>
      </x:c>
      <x:c r="D1366" s="209" t="s">
        <x:v>1430</x:v>
      </x:c>
      <x:c r="E1366" s="209" t="s">
        <x:v>1420</x:v>
      </x:c>
      <x:c r="F1366"/>
      <x:c r="H1366" s="57">
        <x:v>1</x:v>
      </x:c>
      <x:c r="J1366" s="57"/>
      <x:c r="K1366" s="57"/>
      <x:c r="L1366" s="57"/>
      <x:c r="M1366" s="57"/>
      <x:c r="N1366" s="56">
        <x:v>-1</x:v>
      </x:c>
      <x:c r="O1366" t="s">
        <x:v>1724</x:v>
      </x:c>
    </x:row>
    <x:row r="1367" spans="1:15">
      <x:c r="A1367" s="57">
        <x:v>103</x:v>
      </x:c>
      <x:c r="C1367" s="115">
        <x:v>11</x:v>
      </x:c>
      <x:c r="D1367" s="209" t="s">
        <x:v>1623</x:v>
      </x:c>
      <x:c r="E1367" s="209" t="s">
        <x:v>1624</x:v>
      </x:c>
      <x:c r="F1367"/>
      <x:c r="J1367" s="57"/>
      <x:c r="K1367" s="57"/>
      <x:c r="L1367" s="57"/>
      <x:c r="M1367" s="57"/>
      <x:c r="N1367" s="56">
        <x:v>0</x:v>
      </x:c>
    </x:row>
    <x:row r="1368" spans="1:15">
      <x:c r="A1368" s="57">
        <x:v>104</x:v>
      </x:c>
      <x:c r="C1368" s="115">
        <x:v>11</x:v>
      </x:c>
      <x:c r="D1368" s="209" t="s">
        <x:v>1404</x:v>
      </x:c>
      <x:c r="E1368" s="209" t="s">
        <x:v>1624</x:v>
      </x:c>
      <x:c r="F1368"/>
      <x:c r="J1368" s="57"/>
      <x:c r="K1368" s="57"/>
      <x:c r="L1368" s="57"/>
      <x:c r="M1368" s="57"/>
      <x:c r="N1368" s="56">
        <x:v>0</x:v>
      </x:c>
    </x:row>
    <x:row r="1369" spans="1:15">
      <x:c r="A1369" s="57">
        <x:v>105</x:v>
      </x:c>
      <x:c r="C1369" s="115">
        <x:v>11</x:v>
      </x:c>
      <x:c r="D1369" s="209" t="s">
        <x:v>1439</x:v>
      </x:c>
      <x:c r="E1369" s="209" t="s">
        <x:v>53</x:v>
      </x:c>
      <x:c r="F1369"/>
      <x:c r="G1369" s="57">
        <x:v>5</x:v>
      </x:c>
      <x:c r="J1369" s="57"/>
      <x:c r="K1369" s="57"/>
      <x:c r="L1369" s="57"/>
      <x:c r="M1369" s="57"/>
      <x:c r="N1369" s="56">
        <x:v>5</x:v>
      </x:c>
    </x:row>
    <x:row r="1370" spans="1:15">
      <x:c r="A1370" s="57">
        <x:v>106</x:v>
      </x:c>
      <x:c r="C1370" s="115">
        <x:v>11</x:v>
      </x:c>
      <x:c r="D1370" s="209" t="s">
        <x:v>1631</x:v>
      </x:c>
      <x:c r="E1370" s="209" t="s">
        <x:v>1440</x:v>
      </x:c>
      <x:c r="F1370"/>
      <x:c r="J1370" s="57"/>
      <x:c r="K1370" s="57"/>
      <x:c r="L1370" s="57"/>
      <x:c r="M1370" s="57"/>
      <x:c r="N1370" s="56">
        <x:v>0</x:v>
      </x:c>
    </x:row>
    <x:row r="1371" spans="1:15">
      <x:c r="A1371" s="57">
        <x:v>107</x:v>
      </x:c>
      <x:c r="C1371" s="115">
        <x:v>11</x:v>
      </x:c>
      <x:c r="D1371" s="209" t="s">
        <x:v>1658</x:v>
      </x:c>
      <x:c r="E1371" s="209" t="s">
        <x:v>1659</x:v>
      </x:c>
      <x:c r="F1371"/>
      <x:c r="J1371" s="57"/>
      <x:c r="K1371" s="57"/>
      <x:c r="L1371" s="57"/>
      <x:c r="M1371" s="57"/>
      <x:c r="N1371" s="56">
        <x:v>0</x:v>
      </x:c>
    </x:row>
    <x:row r="1372" spans="1:15">
      <x:c r="A1372" s="57">
        <x:v>108</x:v>
      </x:c>
      <x:c r="C1372" s="115">
        <x:v>11</x:v>
      </x:c>
      <x:c r="D1372" s="209" t="s">
        <x:v>85</x:v>
      </x:c>
      <x:c r="E1372" s="209" t="s">
        <x:v>87</x:v>
      </x:c>
      <x:c r="F1372"/>
      <x:c r="G1372" s="57">
        <x:v>6000</x:v>
      </x:c>
      <x:c r="J1372" s="57"/>
      <x:c r="K1372" s="57"/>
      <x:c r="L1372" s="57"/>
      <x:c r="M1372" s="57"/>
      <x:c r="N1372" s="56">
        <x:v>6000</x:v>
      </x:c>
    </x:row>
    <x:row r="1373" spans="1:15">
      <x:c r="A1373" s="57">
        <x:v>109</x:v>
      </x:c>
      <x:c r="C1373" s="115">
        <x:v>11</x:v>
      </x:c>
      <x:c r="D1373" s="209" t="s">
        <x:v>88</x:v>
      </x:c>
      <x:c r="E1373" s="209" t="s">
        <x:v>89</x:v>
      </x:c>
      <x:c r="F1373"/>
      <x:c r="G1373" s="57">
        <x:v>6500</x:v>
      </x:c>
      <x:c r="J1373" s="57"/>
      <x:c r="K1373" s="57"/>
      <x:c r="L1373" s="57"/>
      <x:c r="M1373" s="57"/>
      <x:c r="N1373" s="56">
        <x:v>6500</x:v>
      </x:c>
    </x:row>
    <x:row r="1374" spans="1:15">
      <x:c r="A1374" s="57">
        <x:v>110</x:v>
      </x:c>
      <x:c r="C1374" s="115">
        <x:v>11</x:v>
      </x:c>
      <x:c r="D1374" s="209" t="s">
        <x:v>90</x:v>
      </x:c>
      <x:c r="E1374" s="209" t="s">
        <x:v>91</x:v>
      </x:c>
      <x:c r="F1374"/>
      <x:c r="G1374" s="57">
        <x:v>1551</x:v>
      </x:c>
      <x:c r="J1374" s="57"/>
      <x:c r="K1374" s="57"/>
      <x:c r="L1374" s="57"/>
      <x:c r="M1374" s="57"/>
      <x:c r="N1374" s="56">
        <x:v>1551</x:v>
      </x:c>
    </x:row>
    <x:row r="1375" spans="1:15">
      <x:c r="A1375" s="57">
        <x:v>111</x:v>
      </x:c>
      <x:c r="C1375" s="115">
        <x:v>11</x:v>
      </x:c>
      <x:c r="D1375" s="209" t="s">
        <x:v>1386</x:v>
      </x:c>
      <x:c r="E1375" s="209" t="s">
        <x:v>1400</x:v>
      </x:c>
      <x:c r="F1375"/>
      <x:c r="J1375" s="57"/>
      <x:c r="K1375" s="57"/>
      <x:c r="L1375" s="57"/>
      <x:c r="M1375" s="57"/>
      <x:c r="N1375" s="56">
        <x:v>0</x:v>
      </x:c>
    </x:row>
    <x:row r="1376" spans="1:15">
      <x:c r="A1376" s="57">
        <x:v>112</x:v>
      </x:c>
      <x:c r="C1376" s="115">
        <x:v>11</x:v>
      </x:c>
      <x:c r="D1376" s="209">
        <x:v>15327260</x:v>
      </x:c>
      <x:c r="E1376" s="209" t="s">
        <x:v>1513</x:v>
      </x:c>
      <x:c r="F1376"/>
      <x:c r="J1376" s="57"/>
      <x:c r="K1376" s="57"/>
      <x:c r="L1376" s="57"/>
      <x:c r="M1376" s="57"/>
      <x:c r="N1376" s="56">
        <x:v>0</x:v>
      </x:c>
    </x:row>
    <x:row r="1377" spans="1:14">
      <x:c r="A1377" s="57">
        <x:v>113</x:v>
      </x:c>
      <x:c r="C1377" s="115">
        <x:v>11</x:v>
      </x:c>
      <x:c r="D1377" s="209" t="s">
        <x:v>1472</x:v>
      </x:c>
      <x:c r="E1377" s="209" t="s">
        <x:v>1472</x:v>
      </x:c>
      <x:c r="F1377"/>
      <x:c r="J1377" s="57"/>
      <x:c r="K1377" s="57"/>
      <x:c r="L1377" s="57"/>
      <x:c r="M1377" s="57"/>
      <x:c r="N1377" s="56">
        <x:v>0</x:v>
      </x:c>
    </x:row>
    <x:row r="1378" spans="1:14">
      <x:c r="A1378" s="57">
        <x:v>114</x:v>
      </x:c>
      <x:c r="C1378" s="115">
        <x:v>11</x:v>
      </x:c>
      <x:c r="D1378" s="209" t="s">
        <x:v>1519</x:v>
      </x:c>
      <x:c r="E1378" s="209" t="s">
        <x:v>1520</x:v>
      </x:c>
      <x:c r="F1378"/>
      <x:c r="J1378" s="57"/>
      <x:c r="K1378" s="57"/>
      <x:c r="L1378" s="57"/>
      <x:c r="M1378" s="57"/>
      <x:c r="N1378" s="56">
        <x:v>0</x:v>
      </x:c>
    </x:row>
    <x:row r="1379" spans="1:14">
      <x:c r="A1379" s="57">
        <x:v>115</x:v>
      </x:c>
      <x:c r="C1379" s="115">
        <x:v>11</x:v>
      </x:c>
      <x:c r="D1379" s="209" t="s">
        <x:v>1516</x:v>
      </x:c>
      <x:c r="E1379" s="209" t="s">
        <x:v>1517</x:v>
      </x:c>
      <x:c r="F1379"/>
      <x:c r="J1379" s="57"/>
      <x:c r="K1379" s="57"/>
      <x:c r="L1379" s="57"/>
      <x:c r="M1379" s="57"/>
      <x:c r="N1379" s="56">
        <x:v>0</x:v>
      </x:c>
    </x:row>
    <x:row r="1380" spans="1:14">
      <x:c r="A1380" s="57">
        <x:v>116</x:v>
      </x:c>
      <x:c r="C1380" s="115">
        <x:v>11</x:v>
      </x:c>
      <x:c r="D1380" s="209" t="s">
        <x:v>1473</x:v>
      </x:c>
      <x:c r="E1380" s="209" t="s">
        <x:v>1474</x:v>
      </x:c>
      <x:c r="F1380"/>
      <x:c r="J1380" s="57"/>
      <x:c r="K1380" s="57"/>
      <x:c r="L1380" s="57"/>
      <x:c r="M1380" s="57"/>
      <x:c r="N1380" s="56">
        <x:v>0</x:v>
      </x:c>
    </x:row>
    <x:row r="1381" spans="1:14">
      <x:c r="A1381" s="57">
        <x:v>117</x:v>
      </x:c>
      <x:c r="C1381" s="115">
        <x:v>11</x:v>
      </x:c>
      <x:c r="D1381" s="209" t="s">
        <x:v>1475</x:v>
      </x:c>
      <x:c r="E1381" s="209" t="s">
        <x:v>1476</x:v>
      </x:c>
      <x:c r="F1381"/>
      <x:c r="J1381" s="57"/>
      <x:c r="K1381" s="57"/>
      <x:c r="L1381" s="57"/>
      <x:c r="M1381" s="57"/>
      <x:c r="N1381" s="56">
        <x:v>0</x:v>
      </x:c>
    </x:row>
    <x:row r="1382" spans="1:14">
      <x:c r="A1382" s="57">
        <x:v>118</x:v>
      </x:c>
      <x:c r="C1382" s="115">
        <x:v>11</x:v>
      </x:c>
      <x:c r="D1382" s="209" t="s">
        <x:v>1511</x:v>
      </x:c>
      <x:c r="E1382" s="209" t="s">
        <x:v>1512</x:v>
      </x:c>
      <x:c r="F1382"/>
      <x:c r="J1382" s="57"/>
      <x:c r="K1382" s="57"/>
      <x:c r="L1382" s="57"/>
      <x:c r="M1382" s="57"/>
      <x:c r="N1382" s="56">
        <x:v>0</x:v>
      </x:c>
    </x:row>
    <x:row r="1383" spans="1:14">
      <x:c r="A1383" s="57">
        <x:v>119</x:v>
      </x:c>
      <x:c r="C1383" s="115">
        <x:v>11</x:v>
      </x:c>
      <x:c r="D1383" s="209" t="s">
        <x:v>1477</x:v>
      </x:c>
      <x:c r="E1383" s="209" t="s">
        <x:v>1478</x:v>
      </x:c>
      <x:c r="F1383"/>
      <x:c r="J1383" s="57"/>
      <x:c r="K1383" s="57"/>
      <x:c r="L1383" s="57"/>
      <x:c r="M1383" s="57"/>
      <x:c r="N1383" s="56">
        <x:v>0</x:v>
      </x:c>
    </x:row>
    <x:row r="1384" spans="1:14">
      <x:c r="A1384" s="57">
        <x:v>120</x:v>
      </x:c>
      <x:c r="C1384" s="115">
        <x:v>11</x:v>
      </x:c>
      <x:c r="D1384" s="209" t="s">
        <x:v>1466</x:v>
      </x:c>
      <x:c r="E1384" s="209" t="s">
        <x:v>449</x:v>
      </x:c>
      <x:c r="F1384"/>
      <x:c r="J1384" s="57"/>
      <x:c r="K1384" s="57"/>
      <x:c r="L1384" s="57"/>
      <x:c r="M1384" s="57"/>
      <x:c r="N1384" s="56">
        <x:v>0</x:v>
      </x:c>
    </x:row>
    <x:row r="1385" spans="1:14">
      <x:c r="A1385" s="57">
        <x:v>121</x:v>
      </x:c>
      <x:c r="C1385" s="115">
        <x:v>11</x:v>
      </x:c>
      <x:c r="D1385" s="209" t="s">
        <x:v>1479</x:v>
      </x:c>
      <x:c r="E1385" s="209" t="s">
        <x:v>1480</x:v>
      </x:c>
      <x:c r="F1385"/>
      <x:c r="J1385" s="57"/>
      <x:c r="K1385" s="57"/>
      <x:c r="L1385" s="57"/>
      <x:c r="M1385" s="57"/>
      <x:c r="N1385" s="56">
        <x:v>0</x:v>
      </x:c>
    </x:row>
    <x:row r="1386" spans="1:14">
      <x:c r="A1386" s="57">
        <x:v>122</x:v>
      </x:c>
      <x:c r="C1386" s="115">
        <x:v>11</x:v>
      </x:c>
      <x:c r="D1386" s="209" t="s">
        <x:v>1458</x:v>
      </x:c>
      <x:c r="E1386" s="209" t="s">
        <x:v>1459</x:v>
      </x:c>
      <x:c r="F1386"/>
      <x:c r="J1386" s="57"/>
      <x:c r="K1386" s="57"/>
      <x:c r="L1386" s="57"/>
      <x:c r="M1386" s="57"/>
      <x:c r="N1386" s="56">
        <x:v>0</x:v>
      </x:c>
    </x:row>
    <x:row r="1387" spans="1:14">
      <x:c r="A1387" s="57">
        <x:v>123</x:v>
      </x:c>
      <x:c r="C1387" s="115">
        <x:v>11</x:v>
      </x:c>
      <x:c r="D1387" s="209" t="s">
        <x:v>1481</x:v>
      </x:c>
      <x:c r="E1387" s="209" t="s">
        <x:v>1481</x:v>
      </x:c>
      <x:c r="F1387"/>
      <x:c r="J1387" s="57"/>
      <x:c r="K1387" s="57"/>
      <x:c r="L1387" s="57"/>
      <x:c r="M1387" s="57"/>
      <x:c r="N1387" s="56">
        <x:v>0</x:v>
      </x:c>
    </x:row>
    <x:row r="1388" spans="1:14">
      <x:c r="A1388" s="57">
        <x:v>124</x:v>
      </x:c>
      <x:c r="C1388" s="115">
        <x:v>11</x:v>
      </x:c>
      <x:c r="D1388" s="209" t="s">
        <x:v>1513</x:v>
      </x:c>
      <x:c r="E1388" s="209" t="s">
        <x:v>1514</x:v>
      </x:c>
      <x:c r="F1388"/>
      <x:c r="J1388" s="57"/>
      <x:c r="K1388" s="57"/>
      <x:c r="L1388" s="57"/>
      <x:c r="M1388" s="57"/>
      <x:c r="N1388" s="56">
        <x:v>0</x:v>
      </x:c>
    </x:row>
    <x:row r="1389" spans="1:14">
      <x:c r="A1389" s="57">
        <x:v>125</x:v>
      </x:c>
      <x:c r="C1389" s="115">
        <x:v>11</x:v>
      </x:c>
      <x:c r="D1389" s="209" t="s">
        <x:v>1456</x:v>
      </x:c>
      <x:c r="E1389" s="209" t="s">
        <x:v>1457</x:v>
      </x:c>
      <x:c r="F1389"/>
      <x:c r="J1389" s="57"/>
      <x:c r="K1389" s="57"/>
      <x:c r="L1389" s="57"/>
      <x:c r="M1389" s="57"/>
      <x:c r="N1389" s="56">
        <x:v>0</x:v>
      </x:c>
    </x:row>
    <x:row r="1390" spans="1:14">
      <x:c r="A1390" s="57">
        <x:v>126</x:v>
      </x:c>
      <x:c r="C1390" s="115">
        <x:v>11</x:v>
      </x:c>
      <x:c r="D1390" s="209" t="s">
        <x:v>1500</x:v>
      </x:c>
      <x:c r="E1390" s="209" t="s">
        <x:v>1501</x:v>
      </x:c>
      <x:c r="F1390"/>
      <x:c r="J1390" s="57"/>
      <x:c r="K1390" s="57"/>
      <x:c r="L1390" s="57"/>
      <x:c r="M1390" s="57"/>
      <x:c r="N1390" s="56">
        <x:v>0</x:v>
      </x:c>
    </x:row>
    <x:row r="1391" spans="1:14">
      <x:c r="A1391" s="57">
        <x:v>127</x:v>
      </x:c>
      <x:c r="C1391" s="115">
        <x:v>11</x:v>
      </x:c>
      <x:c r="D1391" s="209" t="s">
        <x:v>1524</x:v>
      </x:c>
      <x:c r="E1391" s="209" t="s">
        <x:v>1501</x:v>
      </x:c>
      <x:c r="F1391"/>
      <x:c r="J1391" s="57"/>
      <x:c r="K1391" s="57"/>
      <x:c r="L1391" s="57"/>
      <x:c r="M1391" s="57"/>
      <x:c r="N1391" s="56">
        <x:v>0</x:v>
      </x:c>
    </x:row>
    <x:row r="1392" spans="1:14">
      <x:c r="A1392" s="57">
        <x:v>128</x:v>
      </x:c>
      <x:c r="C1392" s="115">
        <x:v>11</x:v>
      </x:c>
      <x:c r="D1392" s="209" t="s">
        <x:v>1502</x:v>
      </x:c>
      <x:c r="E1392" s="209" t="s">
        <x:v>1501</x:v>
      </x:c>
      <x:c r="F1392"/>
      <x:c r="J1392" s="57"/>
      <x:c r="K1392" s="57"/>
      <x:c r="L1392" s="57"/>
      <x:c r="M1392" s="57"/>
      <x:c r="N1392" s="56">
        <x:v>0</x:v>
      </x:c>
    </x:row>
    <x:row r="1393" spans="1:14">
      <x:c r="A1393" s="57">
        <x:v>129</x:v>
      </x:c>
      <x:c r="C1393" s="115">
        <x:v>11</x:v>
      </x:c>
      <x:c r="D1393" s="209" t="s">
        <x:v>1523</x:v>
      </x:c>
      <x:c r="E1393" s="209" t="s">
        <x:v>1501</x:v>
      </x:c>
      <x:c r="F1393"/>
      <x:c r="J1393" s="57"/>
      <x:c r="K1393" s="57"/>
      <x:c r="L1393" s="57"/>
      <x:c r="M1393" s="57"/>
      <x:c r="N1393" s="56">
        <x:v>0</x:v>
      </x:c>
    </x:row>
    <x:row r="1394" spans="1:14">
      <x:c r="A1394" s="57">
        <x:v>130</x:v>
      </x:c>
      <x:c r="C1394" s="115">
        <x:v>11</x:v>
      </x:c>
      <x:c r="D1394" s="209" t="s">
        <x:v>1482</x:v>
      </x:c>
      <x:c r="E1394" s="209" t="s">
        <x:v>1483</x:v>
      </x:c>
      <x:c r="F1394"/>
      <x:c r="J1394" s="57"/>
      <x:c r="K1394" s="57"/>
      <x:c r="L1394" s="57"/>
      <x:c r="M1394" s="57"/>
      <x:c r="N1394" s="56">
        <x:v>0</x:v>
      </x:c>
    </x:row>
    <x:row r="1395" spans="1:14">
      <x:c r="A1395" s="57">
        <x:v>131</x:v>
      </x:c>
      <x:c r="C1395" s="115">
        <x:v>11</x:v>
      </x:c>
      <x:c r="D1395" s="209" t="s">
        <x:v>1467</x:v>
      </x:c>
      <x:c r="E1395" s="209" t="s">
        <x:v>1468</x:v>
      </x:c>
      <x:c r="F1395"/>
      <x:c r="J1395" s="57"/>
      <x:c r="K1395" s="57"/>
      <x:c r="L1395" s="57"/>
      <x:c r="M1395" s="57"/>
      <x:c r="N1395" s="56">
        <x:v>0</x:v>
      </x:c>
    </x:row>
    <x:row r="1396" spans="1:14">
      <x:c r="A1396" s="57">
        <x:v>132</x:v>
      </x:c>
      <x:c r="C1396" s="115">
        <x:v>11</x:v>
      </x:c>
      <x:c r="D1396" s="209" t="s">
        <x:v>1484</x:v>
      </x:c>
      <x:c r="E1396" s="209" t="s">
        <x:v>1468</x:v>
      </x:c>
      <x:c r="F1396"/>
      <x:c r="J1396" s="57"/>
      <x:c r="K1396" s="57"/>
      <x:c r="L1396" s="57"/>
      <x:c r="M1396" s="57"/>
      <x:c r="N1396" s="56">
        <x:v>0</x:v>
      </x:c>
    </x:row>
    <x:row r="1397" spans="1:14">
      <x:c r="A1397" s="57">
        <x:v>133</x:v>
      </x:c>
      <x:c r="C1397" s="115">
        <x:v>11</x:v>
      </x:c>
      <x:c r="D1397" s="209" t="s">
        <x:v>1485</x:v>
      </x:c>
      <x:c r="E1397" s="209" t="s">
        <x:v>1468</x:v>
      </x:c>
      <x:c r="F1397"/>
      <x:c r="J1397" s="57"/>
      <x:c r="K1397" s="57"/>
      <x:c r="L1397" s="57"/>
      <x:c r="M1397" s="57"/>
      <x:c r="N1397" s="56">
        <x:v>0</x:v>
      </x:c>
    </x:row>
    <x:row r="1398" spans="1:14">
      <x:c r="A1398" s="57">
        <x:v>134</x:v>
      </x:c>
      <x:c r="C1398" s="115">
        <x:v>11</x:v>
      </x:c>
      <x:c r="D1398" s="209" t="s">
        <x:v>1486</x:v>
      </x:c>
      <x:c r="E1398" s="209" t="s">
        <x:v>1487</x:v>
      </x:c>
      <x:c r="F1398"/>
      <x:c r="J1398" s="57"/>
      <x:c r="K1398" s="57"/>
      <x:c r="L1398" s="57"/>
      <x:c r="M1398" s="57"/>
      <x:c r="N1398" s="56">
        <x:v>0</x:v>
      </x:c>
    </x:row>
    <x:row r="1399" spans="1:14">
      <x:c r="A1399" s="57">
        <x:v>135</x:v>
      </x:c>
      <x:c r="C1399" s="115">
        <x:v>11</x:v>
      </x:c>
      <x:c r="D1399" s="209" t="s">
        <x:v>1488</x:v>
      </x:c>
      <x:c r="E1399" s="209" t="s">
        <x:v>1468</x:v>
      </x:c>
      <x:c r="F1399"/>
      <x:c r="J1399" s="57"/>
      <x:c r="K1399" s="57"/>
      <x:c r="L1399" s="57"/>
      <x:c r="M1399" s="57"/>
      <x:c r="N1399" s="56">
        <x:v>0</x:v>
      </x:c>
    </x:row>
    <x:row r="1400" spans="1:14">
      <x:c r="A1400" s="57">
        <x:v>136</x:v>
      </x:c>
      <x:c r="C1400" s="115">
        <x:v>11</x:v>
      </x:c>
      <x:c r="D1400" s="209" t="s">
        <x:v>1489</x:v>
      </x:c>
      <x:c r="E1400" s="209" t="s">
        <x:v>1468</x:v>
      </x:c>
      <x:c r="F1400"/>
      <x:c r="J1400" s="57"/>
      <x:c r="K1400" s="57"/>
      <x:c r="L1400" s="57"/>
      <x:c r="M1400" s="57"/>
      <x:c r="N1400" s="56">
        <x:v>0</x:v>
      </x:c>
    </x:row>
    <x:row r="1401" spans="1:14">
      <x:c r="A1401" s="57">
        <x:v>137</x:v>
      </x:c>
      <x:c r="C1401" s="115">
        <x:v>11</x:v>
      </x:c>
      <x:c r="D1401" s="209" t="s">
        <x:v>1490</x:v>
      </x:c>
      <x:c r="E1401" s="209" t="s">
        <x:v>1491</x:v>
      </x:c>
      <x:c r="F1401"/>
      <x:c r="J1401" s="57"/>
      <x:c r="K1401" s="57"/>
      <x:c r="L1401" s="57"/>
      <x:c r="M1401" s="57"/>
      <x:c r="N1401" s="56">
        <x:v>0</x:v>
      </x:c>
    </x:row>
    <x:row r="1402" spans="1:14">
      <x:c r="A1402" s="57">
        <x:v>138</x:v>
      </x:c>
      <x:c r="C1402" s="115">
        <x:v>11</x:v>
      </x:c>
      <x:c r="D1402" s="209" t="s">
        <x:v>1492</x:v>
      </x:c>
      <x:c r="E1402" s="209" t="s">
        <x:v>1468</x:v>
      </x:c>
      <x:c r="F1402"/>
      <x:c r="J1402" s="57"/>
      <x:c r="K1402" s="57"/>
      <x:c r="L1402" s="57"/>
      <x:c r="M1402" s="57"/>
      <x:c r="N1402" s="56">
        <x:v>0</x:v>
      </x:c>
    </x:row>
    <x:row r="1403" spans="1:14">
      <x:c r="A1403" s="57">
        <x:v>139</x:v>
      </x:c>
      <x:c r="C1403" s="115">
        <x:v>11</x:v>
      </x:c>
      <x:c r="D1403" s="209" t="s">
        <x:v>1493</x:v>
      </x:c>
      <x:c r="E1403" s="209" t="s">
        <x:v>1468</x:v>
      </x:c>
      <x:c r="F1403"/>
      <x:c r="J1403" s="57"/>
      <x:c r="K1403" s="57"/>
      <x:c r="L1403" s="57"/>
      <x:c r="M1403" s="57"/>
      <x:c r="N1403" s="56">
        <x:v>0</x:v>
      </x:c>
    </x:row>
    <x:row r="1404" spans="1:14">
      <x:c r="A1404" s="57">
        <x:v>140</x:v>
      </x:c>
      <x:c r="C1404" s="115">
        <x:v>11</x:v>
      </x:c>
      <x:c r="D1404" s="209" t="s">
        <x:v>1518</x:v>
      </x:c>
      <x:c r="E1404" s="209" t="s">
        <x:v>1468</x:v>
      </x:c>
      <x:c r="F1404"/>
      <x:c r="J1404" s="57"/>
      <x:c r="K1404" s="57"/>
      <x:c r="L1404" s="57"/>
      <x:c r="M1404" s="57"/>
      <x:c r="N1404" s="56">
        <x:v>0</x:v>
      </x:c>
    </x:row>
    <x:row r="1405" spans="1:14">
      <x:c r="A1405" s="57">
        <x:v>141</x:v>
      </x:c>
      <x:c r="C1405" s="115">
        <x:v>11</x:v>
      </x:c>
      <x:c r="D1405" s="209" t="s">
        <x:v>1434</x:v>
      </x:c>
      <x:c r="E1405" s="209" t="s">
        <x:v>1468</x:v>
      </x:c>
      <x:c r="F1405"/>
      <x:c r="J1405" s="57"/>
      <x:c r="K1405" s="57"/>
      <x:c r="L1405" s="57"/>
      <x:c r="M1405" s="57"/>
      <x:c r="N1405" s="56">
        <x:v>0</x:v>
      </x:c>
    </x:row>
    <x:row r="1406" spans="1:14">
      <x:c r="A1406" s="57">
        <x:v>142</x:v>
      </x:c>
      <x:c r="C1406" s="115">
        <x:v>11</x:v>
      </x:c>
      <x:c r="D1406" s="209" t="s">
        <x:v>1494</x:v>
      </x:c>
      <x:c r="E1406" s="209" t="s">
        <x:v>1495</x:v>
      </x:c>
      <x:c r="F1406"/>
      <x:c r="J1406" s="57"/>
      <x:c r="K1406" s="57"/>
      <x:c r="L1406" s="57"/>
      <x:c r="M1406" s="57"/>
      <x:c r="N1406" s="56">
        <x:v>0</x:v>
      </x:c>
    </x:row>
    <x:row r="1407" spans="1:14">
      <x:c r="A1407" s="57">
        <x:v>143</x:v>
      </x:c>
      <x:c r="C1407" s="115">
        <x:v>11</x:v>
      </x:c>
      <x:c r="D1407" s="209" t="s">
        <x:v>1469</x:v>
      </x:c>
      <x:c r="E1407" s="209" t="s">
        <x:v>1468</x:v>
      </x:c>
      <x:c r="F1407"/>
      <x:c r="J1407" s="57"/>
      <x:c r="K1407" s="57"/>
      <x:c r="L1407" s="57"/>
      <x:c r="M1407" s="57"/>
      <x:c r="N1407" s="56">
        <x:v>0</x:v>
      </x:c>
    </x:row>
    <x:row r="1408" spans="1:14">
      <x:c r="A1408" s="57">
        <x:v>144</x:v>
      </x:c>
      <x:c r="C1408" s="115">
        <x:v>11</x:v>
      </x:c>
      <x:c r="D1408" s="209" t="s">
        <x:v>1470</x:v>
      </x:c>
      <x:c r="E1408" s="209" t="s">
        <x:v>1471</x:v>
      </x:c>
      <x:c r="F1408"/>
      <x:c r="J1408" s="57"/>
      <x:c r="K1408" s="57"/>
      <x:c r="L1408" s="57"/>
      <x:c r="M1408" s="57"/>
      <x:c r="N1408" s="56">
        <x:v>0</x:v>
      </x:c>
    </x:row>
    <x:row r="1409" spans="1:14">
      <x:c r="A1409" s="57">
        <x:v>145</x:v>
      </x:c>
      <x:c r="C1409" s="115">
        <x:v>11</x:v>
      </x:c>
      <x:c r="D1409" s="209" t="s">
        <x:v>1460</x:v>
      </x:c>
      <x:c r="E1409" s="209" t="s">
        <x:v>1461</x:v>
      </x:c>
      <x:c r="F1409"/>
      <x:c r="J1409" s="57"/>
      <x:c r="K1409" s="57"/>
      <x:c r="L1409" s="57"/>
      <x:c r="M1409" s="57"/>
      <x:c r="N1409" s="56">
        <x:v>0</x:v>
      </x:c>
    </x:row>
    <x:row r="1410" spans="1:14">
      <x:c r="A1410" s="57">
        <x:v>146</x:v>
      </x:c>
      <x:c r="C1410" s="115">
        <x:v>11</x:v>
      </x:c>
      <x:c r="D1410" s="209" t="s">
        <x:v>1462</x:v>
      </x:c>
      <x:c r="E1410" s="209" t="s">
        <x:v>1463</x:v>
      </x:c>
      <x:c r="F1410"/>
      <x:c r="J1410" s="57"/>
      <x:c r="K1410" s="57"/>
      <x:c r="L1410" s="57"/>
      <x:c r="M1410" s="57"/>
      <x:c r="N1410" s="56">
        <x:v>0</x:v>
      </x:c>
    </x:row>
    <x:row r="1411" spans="1:14">
      <x:c r="A1411" s="57">
        <x:v>147</x:v>
      </x:c>
      <x:c r="C1411" s="115">
        <x:v>11</x:v>
      </x:c>
      <x:c r="D1411" s="209" t="s">
        <x:v>1503</x:v>
      </x:c>
      <x:c r="E1411" s="209" t="s">
        <x:v>1504</x:v>
      </x:c>
      <x:c r="F1411"/>
      <x:c r="J1411" s="57"/>
      <x:c r="K1411" s="57"/>
      <x:c r="L1411" s="57"/>
      <x:c r="M1411" s="57"/>
      <x:c r="N1411" s="56">
        <x:v>0</x:v>
      </x:c>
    </x:row>
    <x:row r="1412" spans="1:14">
      <x:c r="A1412" s="57">
        <x:v>148</x:v>
      </x:c>
      <x:c r="C1412" s="115">
        <x:v>11</x:v>
      </x:c>
      <x:c r="D1412" s="209" t="s">
        <x:v>1464</x:v>
      </x:c>
      <x:c r="E1412" s="209" t="s">
        <x:v>1465</x:v>
      </x:c>
      <x:c r="F1412"/>
      <x:c r="J1412" s="57"/>
      <x:c r="K1412" s="57"/>
      <x:c r="L1412" s="57"/>
      <x:c r="M1412" s="57"/>
      <x:c r="N1412" s="56">
        <x:v>0</x:v>
      </x:c>
    </x:row>
    <x:row r="1413" spans="1:14">
      <x:c r="A1413" s="57">
        <x:v>149</x:v>
      </x:c>
      <x:c r="C1413" s="115">
        <x:v>11</x:v>
      </x:c>
      <x:c r="D1413" s="209" t="s">
        <x:v>1521</x:v>
      </x:c>
      <x:c r="E1413" s="209" t="s">
        <x:v>1522</x:v>
      </x:c>
      <x:c r="F1413"/>
      <x:c r="J1413" s="57"/>
      <x:c r="K1413" s="57"/>
      <x:c r="L1413" s="57"/>
      <x:c r="M1413" s="57"/>
      <x:c r="N1413" s="56">
        <x:v>0</x:v>
      </x:c>
    </x:row>
    <x:row r="1414" spans="1:14">
      <x:c r="A1414" s="57">
        <x:v>150</x:v>
      </x:c>
      <x:c r="C1414" s="115">
        <x:v>11</x:v>
      </x:c>
      <x:c r="D1414" s="209" t="s">
        <x:v>1496</x:v>
      </x:c>
      <x:c r="E1414" s="209" t="s">
        <x:v>1497</x:v>
      </x:c>
      <x:c r="F1414"/>
      <x:c r="J1414" s="57"/>
      <x:c r="K1414" s="57"/>
      <x:c r="L1414" s="57"/>
      <x:c r="M1414" s="57"/>
      <x:c r="N1414" s="56">
        <x:v>0</x:v>
      </x:c>
    </x:row>
    <x:row r="1415" spans="1:14">
      <x:c r="A1415" s="57">
        <x:v>151</x:v>
      </x:c>
      <x:c r="C1415" s="115">
        <x:v>11</x:v>
      </x:c>
      <x:c r="D1415" s="209" t="s">
        <x:v>1498</x:v>
      </x:c>
      <x:c r="E1415" s="209" t="s">
        <x:v>1499</x:v>
      </x:c>
      <x:c r="F1415"/>
      <x:c r="J1415" s="57"/>
      <x:c r="K1415" s="57"/>
      <x:c r="L1415" s="57"/>
      <x:c r="M1415" s="57"/>
      <x:c r="N1415" s="56">
        <x:v>0</x:v>
      </x:c>
    </x:row>
    <x:row r="1416" spans="1:14">
      <x:c r="A1416" s="57">
        <x:v>152</x:v>
      </x:c>
      <x:c r="C1416" s="115">
        <x:v>11</x:v>
      </x:c>
      <x:c r="D1416" s="209" t="s">
        <x:v>1515</x:v>
      </x:c>
      <x:c r="E1416" s="209" t="s">
        <x:v>1526</x:v>
      </x:c>
      <x:c r="F1416"/>
      <x:c r="J1416" s="57"/>
      <x:c r="K1416" s="57"/>
      <x:c r="L1416" s="57"/>
      <x:c r="M1416" s="57"/>
      <x:c r="N1416" s="56">
        <x:v>0</x:v>
      </x:c>
    </x:row>
    <x:row r="1417" spans="1:14">
      <x:c r="A1417" s="57">
        <x:v>153</x:v>
      </x:c>
      <x:c r="C1417" s="115">
        <x:v>11</x:v>
      </x:c>
      <x:c r="D1417" s="209" t="s">
        <x:v>1505</x:v>
      </x:c>
      <x:c r="E1417" s="209" t="s">
        <x:v>1506</x:v>
      </x:c>
      <x:c r="F1417"/>
      <x:c r="J1417" s="57"/>
      <x:c r="K1417" s="57"/>
      <x:c r="L1417" s="57"/>
      <x:c r="M1417" s="57"/>
      <x:c r="N1417" s="56">
        <x:v>0</x:v>
      </x:c>
    </x:row>
    <x:row r="1418" spans="1:14">
      <x:c r="A1418" s="57">
        <x:v>154</x:v>
      </x:c>
      <x:c r="C1418" s="115">
        <x:v>11</x:v>
      </x:c>
      <x:c r="D1418" s="209" t="s">
        <x:v>1431</x:v>
      </x:c>
      <x:c r="E1418" s="209" t="s">
        <x:v>23</x:v>
      </x:c>
      <x:c r="F1418"/>
      <x:c r="G1418" s="57">
        <x:v>1296</x:v>
      </x:c>
      <x:c r="J1418" s="57"/>
      <x:c r="K1418" s="57"/>
      <x:c r="L1418" s="57"/>
      <x:c r="M1418" s="57"/>
      <x:c r="N1418" s="56">
        <x:v>1296</x:v>
      </x:c>
    </x:row>
    <x:row r="1419" spans="1:14">
      <x:c r="A1419" s="57">
        <x:v>155</x:v>
      </x:c>
      <x:c r="C1419" s="115">
        <x:v>11</x:v>
      </x:c>
      <x:c r="D1419" s="209" t="s">
        <x:v>1507</x:v>
      </x:c>
      <x:c r="E1419" s="209" t="s">
        <x:v>1508</x:v>
      </x:c>
      <x:c r="F1419"/>
      <x:c r="J1419" s="57"/>
      <x:c r="K1419" s="57"/>
      <x:c r="L1419" s="57"/>
      <x:c r="M1419" s="57"/>
      <x:c r="N1419" s="56">
        <x:v>0</x:v>
      </x:c>
    </x:row>
    <x:row r="1420" spans="1:14">
      <x:c r="A1420" s="57">
        <x:v>156</x:v>
      </x:c>
      <x:c r="C1420" s="115">
        <x:v>11</x:v>
      </x:c>
      <x:c r="D1420" s="209" t="s">
        <x:v>1509</x:v>
      </x:c>
      <x:c r="E1420" s="209" t="s">
        <x:v>1508</x:v>
      </x:c>
      <x:c r="F1420"/>
      <x:c r="J1420" s="57"/>
      <x:c r="K1420" s="57"/>
      <x:c r="L1420" s="57"/>
      <x:c r="M1420" s="57"/>
      <x:c r="N1420" s="56">
        <x:v>0</x:v>
      </x:c>
    </x:row>
    <x:row r="1421" spans="1:14">
      <x:c r="A1421" s="57">
        <x:v>157</x:v>
      </x:c>
      <x:c r="C1421" s="115">
        <x:v>11</x:v>
      </x:c>
      <x:c r="D1421" s="209" t="s">
        <x:v>1566</x:v>
      </x:c>
      <x:c r="E1421" s="209" t="s">
        <x:v>10</x:v>
      </x:c>
      <x:c r="F1421"/>
      <x:c r="J1421" s="57"/>
      <x:c r="K1421" s="57"/>
      <x:c r="L1421" s="57"/>
      <x:c r="M1421" s="57"/>
      <x:c r="N1421" s="56">
        <x:v>0</x:v>
      </x:c>
    </x:row>
    <x:row r="1422" spans="1:14">
      <x:c r="C1422" s="115"/>
      <x:c r="D1422" s="209"/>
      <x:c r="E1422" s="209"/>
      <x:c r="F1422"/>
      <x:c r="J1422" s="57"/>
      <x:c r="K1422" s="57"/>
      <x:c r="L1422" s="57"/>
      <x:c r="M1422" s="57"/>
      <x:c r="N1422" s="56">
        <x:v>0</x:v>
      </x:c>
    </x:row>
    <x:row r="1423" spans="1:14" ht="17.25" thickBot="1">
      <x:c r="C1423" s="86"/>
      <x:c r="D1423" s="86"/>
      <x:c r="E1423" s="87" t="s">
        <x:v>117</x:v>
      </x:c>
      <x:c r="F1423" s="87"/>
      <x:c r="G1423" s="89">
        <x:v>60859</x:v>
      </x:c>
      <x:c r="H1423" s="89">
        <x:v>3</x:v>
      </x:c>
      <x:c r="I1423" s="89">
        <x:v>0</x:v>
      </x:c>
      <x:c r="J1423" s="89">
        <x:v>0</x:v>
      </x:c>
      <x:c r="K1423" s="89">
        <x:v>0</x:v>
      </x:c>
      <x:c r="L1423" s="89">
        <x:v>15</x:v>
      </x:c>
      <x:c r="M1423" s="89">
        <x:v>0</x:v>
      </x:c>
      <x:c r="N1423" s="89">
        <x:v>60871</x:v>
      </x:c>
    </x:row>
    <x:row r="1426" spans="1:15">
      <x:c r="C1426" s="84" t="s">
        <x:v>120</x:v>
      </x:c>
      <x:c r="D1426" s="84" t="s">
        <x:v>5</x:v>
      </x:c>
      <x:c r="E1426" s="84" t="s">
        <x:v>7</x:v>
      </x:c>
      <x:c r="F1426" s="84"/>
      <x:c r="G1426" s="82" t="s">
        <x:v>142</x:v>
      </x:c>
      <x:c r="H1426" s="82" t="s">
        <x:v>142</x:v>
      </x:c>
      <x:c r="I1426" s="82" t="s">
        <x:v>142</x:v>
      </x:c>
      <x:c r="J1426" s="82" t="s">
        <x:v>142</x:v>
      </x:c>
      <x:c r="K1426" s="82" t="s">
        <x:v>150</x:v>
      </x:c>
      <x:c r="L1426" s="82" t="s">
        <x:v>151</x:v>
      </x:c>
      <x:c r="M1426" s="82" t="s">
        <x:v>152</x:v>
      </x:c>
      <x:c r="N1426" s="82" t="s">
        <x:v>153</x:v>
      </x:c>
    </x:row>
    <x:row r="1427" spans="1:15" hidden="1">
      <x:c r="A1427" s="57">
        <x:v>1</x:v>
      </x:c>
      <x:c r="C1427" s="115">
        <x:v>12</x:v>
      </x:c>
      <x:c r="D1427" s="21" t="s">
        <x:v>1562</x:v>
      </x:c>
      <x:c r="E1427" s="21" t="s">
        <x:v>1578</x:v>
      </x:c>
      <x:c r="F1427" s="21"/>
      <x:c r="J1427" s="57"/>
      <x:c r="K1427" s="57"/>
      <x:c r="L1427" s="57"/>
      <x:c r="M1427" s="57"/>
      <x:c r="N1427" s="56">
        <x:v>0</x:v>
      </x:c>
      <x:c r="O1427" t="e">
        <x:v>#N/A</x:v>
      </x:c>
    </x:row>
    <x:row r="1428" spans="1:15" hidden="1">
      <x:c r="A1428" s="57">
        <x:v>2</x:v>
      </x:c>
      <x:c r="C1428" s="115">
        <x:v>12</x:v>
      </x:c>
      <x:c r="D1428" s="20" t="s">
        <x:v>1560</x:v>
      </x:c>
      <x:c r="E1428" s="20" t="s">
        <x:v>1578</x:v>
      </x:c>
      <x:c r="F1428" s="20"/>
      <x:c r="J1428" s="57"/>
      <x:c r="K1428" s="57"/>
      <x:c r="L1428" s="57"/>
      <x:c r="M1428" s="57"/>
      <x:c r="N1428" s="56">
        <x:v>0</x:v>
      </x:c>
      <x:c r="O1428" t="e">
        <x:v>#N/A</x:v>
      </x:c>
    </x:row>
    <x:row r="1429" spans="1:15" hidden="1">
      <x:c r="A1429" s="57">
        <x:v>3</x:v>
      </x:c>
      <x:c r="C1429" s="115">
        <x:v>12</x:v>
      </x:c>
      <x:c r="D1429" s="20" t="s">
        <x:v>8</x:v>
      </x:c>
      <x:c r="E1429" s="20" t="s">
        <x:v>10</x:v>
      </x:c>
      <x:c r="F1429" s="20"/>
      <x:c r="J1429" s="57"/>
      <x:c r="K1429" s="57"/>
      <x:c r="L1429" s="57"/>
      <x:c r="M1429" s="57"/>
      <x:c r="N1429" s="56">
        <x:v>0</x:v>
      </x:c>
      <x:c r="O1429" t="e">
        <x:v>#N/A</x:v>
      </x:c>
    </x:row>
    <x:row r="1430" spans="1:15">
      <x:c r="A1430" s="57">
        <x:v>4</x:v>
      </x:c>
      <x:c r="C1430" s="115">
        <x:v>12</x:v>
      </x:c>
      <x:c r="D1430" s="20" t="s">
        <x:v>1651</x:v>
      </x:c>
      <x:c r="E1430" s="20" t="s">
        <x:v>10</x:v>
      </x:c>
      <x:c r="F1430" s="20"/>
      <x:c r="G1430" s="57">
        <x:v>1482</x:v>
      </x:c>
      <x:c r="J1430" s="57"/>
      <x:c r="K1430" s="57"/>
      <x:c r="L1430" s="57"/>
      <x:c r="M1430" s="57"/>
      <x:c r="N1430" s="56">
        <x:v>1482</x:v>
      </x:c>
      <x:c r="O1430" t="e">
        <x:v>#N/A</x:v>
      </x:c>
    </x:row>
    <x:row r="1431" spans="1:15" hidden="1">
      <x:c r="A1431" s="57">
        <x:v>5</x:v>
      </x:c>
      <x:c r="C1431" s="115">
        <x:v>12</x:v>
      </x:c>
      <x:c r="D1431" s="20" t="s">
        <x:v>11</x:v>
      </x:c>
      <x:c r="E1431" s="20" t="s">
        <x:v>10</x:v>
      </x:c>
      <x:c r="F1431" s="20"/>
      <x:c r="J1431" s="57"/>
      <x:c r="K1431" s="57"/>
      <x:c r="L1431" s="57"/>
      <x:c r="M1431" s="57"/>
      <x:c r="N1431" s="56">
        <x:v>0</x:v>
      </x:c>
      <x:c r="O1431" t="e">
        <x:v>#N/A</x:v>
      </x:c>
    </x:row>
    <x:row r="1432" spans="1:15">
      <x:c r="A1432" s="57">
        <x:v>6</x:v>
      </x:c>
      <x:c r="C1432" s="115">
        <x:v>12</x:v>
      </x:c>
      <x:c r="D1432" s="209" t="s">
        <x:v>13</x:v>
      </x:c>
      <x:c r="E1432" s="209" t="s">
        <x:v>10</x:v>
      </x:c>
      <x:c r="F1432"/>
      <x:c r="G1432" s="57">
        <x:v>871</x:v>
      </x:c>
      <x:c r="J1432" s="57"/>
      <x:c r="K1432" s="57"/>
      <x:c r="L1432" s="57"/>
      <x:c r="M1432" s="57"/>
      <x:c r="N1432" s="56">
        <x:v>871</x:v>
      </x:c>
      <x:c r="O1432" t="e">
        <x:v>#N/A</x:v>
      </x:c>
    </x:row>
    <x:row r="1433" spans="1:15">
      <x:c r="A1433" s="57">
        <x:v>7</x:v>
      </x:c>
      <x:c r="C1433" s="115">
        <x:v>12</x:v>
      </x:c>
      <x:c r="D1433" s="209" t="s">
        <x:v>14</x:v>
      </x:c>
      <x:c r="E1433" s="209" t="s">
        <x:v>15</x:v>
      </x:c>
      <x:c r="F1433"/>
      <x:c r="G1433" s="57">
        <x:v>14976</x:v>
      </x:c>
      <x:c r="J1433" s="57"/>
      <x:c r="K1433" s="57"/>
      <x:c r="L1433" s="57"/>
      <x:c r="M1433" s="57"/>
      <x:c r="N1433" s="56">
        <x:v>14976</x:v>
      </x:c>
      <x:c r="O1433" t="e">
        <x:v>#N/A</x:v>
      </x:c>
    </x:row>
    <x:row r="1434" spans="1:15" hidden="1">
      <x:c r="A1434" s="57">
        <x:v>8</x:v>
      </x:c>
      <x:c r="C1434" s="115">
        <x:v>12</x:v>
      </x:c>
      <x:c r="D1434" s="209" t="s">
        <x:v>16</x:v>
      </x:c>
      <x:c r="E1434" s="209" t="s">
        <x:v>15</x:v>
      </x:c>
      <x:c r="F1434"/>
      <x:c r="J1434" s="57"/>
      <x:c r="K1434" s="57"/>
      <x:c r="L1434" s="57"/>
      <x:c r="M1434" s="57"/>
      <x:c r="N1434" s="56">
        <x:v>0</x:v>
      </x:c>
      <x:c r="O1434" t="e">
        <x:v>#N/A</x:v>
      </x:c>
    </x:row>
    <x:row r="1435" spans="1:15">
      <x:c r="A1435" s="57">
        <x:v>9</x:v>
      </x:c>
      <x:c r="C1435" s="115">
        <x:v>12</x:v>
      </x:c>
      <x:c r="D1435" s="209" t="s">
        <x:v>17</x:v>
      </x:c>
      <x:c r="E1435" s="209" t="s">
        <x:v>18</x:v>
      </x:c>
      <x:c r="F1435"/>
      <x:c r="G1435" s="57">
        <x:v>3456</x:v>
      </x:c>
      <x:c r="J1435" s="57"/>
      <x:c r="K1435" s="57"/>
      <x:c r="L1435" s="57"/>
      <x:c r="M1435" s="57"/>
      <x:c r="N1435" s="56">
        <x:v>3456</x:v>
      </x:c>
      <x:c r="O1435" t="e">
        <x:v>#N/A</x:v>
      </x:c>
    </x:row>
    <x:row r="1436" spans="1:15">
      <x:c r="A1436" s="57">
        <x:v>10</x:v>
      </x:c>
      <x:c r="C1436" s="115">
        <x:v>12</x:v>
      </x:c>
      <x:c r="D1436" s="209" t="s">
        <x:v>19</x:v>
      </x:c>
      <x:c r="E1436" s="209" t="s">
        <x:v>20</x:v>
      </x:c>
      <x:c r="F1436"/>
      <x:c r="G1436" s="57">
        <x:v>5760</x:v>
      </x:c>
      <x:c r="J1436" s="57"/>
      <x:c r="K1436" s="57"/>
      <x:c r="L1436" s="57"/>
      <x:c r="M1436" s="57"/>
      <x:c r="N1436" s="56">
        <x:v>5760</x:v>
      </x:c>
      <x:c r="O1436" t="e">
        <x:v>#N/A</x:v>
      </x:c>
    </x:row>
    <x:row r="1437" spans="1:15" hidden="1">
      <x:c r="A1437" s="57">
        <x:v>11</x:v>
      </x:c>
      <x:c r="C1437" s="115">
        <x:v>12</x:v>
      </x:c>
      <x:c r="D1437" s="209" t="s">
        <x:v>21</x:v>
      </x:c>
      <x:c r="E1437" s="209" t="s">
        <x:v>23</x:v>
      </x:c>
      <x:c r="F1437"/>
      <x:c r="J1437" s="57"/>
      <x:c r="K1437" s="57"/>
      <x:c r="L1437" s="57"/>
      <x:c r="M1437" s="57"/>
      <x:c r="N1437" s="56">
        <x:v>0</x:v>
      </x:c>
      <x:c r="O1437" t="e">
        <x:v>#N/A</x:v>
      </x:c>
    </x:row>
    <x:row r="1438" spans="1:15" hidden="1">
      <x:c r="A1438" s="57">
        <x:v>12</x:v>
      </x:c>
      <x:c r="C1438" s="115">
        <x:v>12</x:v>
      </x:c>
      <x:c r="D1438" s="209" t="s">
        <x:v>24</x:v>
      </x:c>
      <x:c r="E1438" s="209" t="s">
        <x:v>23</x:v>
      </x:c>
      <x:c r="F1438"/>
      <x:c r="J1438" s="57"/>
      <x:c r="K1438" s="57"/>
      <x:c r="L1438" s="57"/>
      <x:c r="M1438" s="57"/>
      <x:c r="N1438" s="56">
        <x:v>0</x:v>
      </x:c>
      <x:c r="O1438" t="e">
        <x:v>#N/A</x:v>
      </x:c>
    </x:row>
    <x:row r="1439" spans="1:15" hidden="1">
      <x:c r="A1439" s="57">
        <x:v>13</x:v>
      </x:c>
      <x:c r="C1439" s="115">
        <x:v>12</x:v>
      </x:c>
      <x:c r="D1439" s="209" t="s">
        <x:v>25</x:v>
      </x:c>
      <x:c r="E1439" s="209" t="s">
        <x:v>26</x:v>
      </x:c>
      <x:c r="F1439"/>
      <x:c r="J1439" s="57"/>
      <x:c r="K1439" s="57"/>
      <x:c r="L1439" s="57"/>
      <x:c r="M1439" s="57"/>
      <x:c r="N1439" s="56">
        <x:v>0</x:v>
      </x:c>
      <x:c r="O1439" t="e">
        <x:v>#N/A</x:v>
      </x:c>
    </x:row>
    <x:row r="1440" spans="1:15">
      <x:c r="A1440" s="57">
        <x:v>14</x:v>
      </x:c>
      <x:c r="C1440" s="115">
        <x:v>12</x:v>
      </x:c>
      <x:c r="D1440" s="209" t="s">
        <x:v>27</x:v>
      </x:c>
      <x:c r="E1440" s="209" t="s">
        <x:v>26</x:v>
      </x:c>
      <x:c r="F1440"/>
      <x:c r="G1440" s="57">
        <x:v>6804</x:v>
      </x:c>
      <x:c r="J1440" s="57"/>
      <x:c r="K1440" s="57"/>
      <x:c r="L1440" s="57"/>
      <x:c r="M1440" s="57"/>
      <x:c r="N1440" s="56">
        <x:v>6804</x:v>
      </x:c>
      <x:c r="O1440" t="e">
        <x:v>#N/A</x:v>
      </x:c>
    </x:row>
    <x:row r="1441" spans="1:15" hidden="1">
      <x:c r="A1441" s="57">
        <x:v>15</x:v>
      </x:c>
      <x:c r="C1441" s="115">
        <x:v>12</x:v>
      </x:c>
      <x:c r="D1441" s="209" t="s">
        <x:v>28</x:v>
      </x:c>
      <x:c r="E1441" s="209" t="s">
        <x:v>29</x:v>
      </x:c>
      <x:c r="F1441"/>
      <x:c r="J1441" s="57"/>
      <x:c r="K1441" s="57"/>
      <x:c r="L1441" s="57"/>
      <x:c r="M1441" s="57"/>
      <x:c r="N1441" s="56">
        <x:v>0</x:v>
      </x:c>
      <x:c r="O1441" t="e">
        <x:v>#N/A</x:v>
      </x:c>
    </x:row>
    <x:row r="1442" spans="1:15" hidden="1">
      <x:c r="A1442" s="57">
        <x:v>16</x:v>
      </x:c>
      <x:c r="C1442" s="115">
        <x:v>12</x:v>
      </x:c>
      <x:c r="D1442" s="209" t="s">
        <x:v>30</x:v>
      </x:c>
      <x:c r="E1442" s="209" t="s">
        <x:v>29</x:v>
      </x:c>
      <x:c r="F1442"/>
      <x:c r="J1442" s="57"/>
      <x:c r="K1442" s="57"/>
      <x:c r="L1442" s="57"/>
      <x:c r="M1442" s="57"/>
      <x:c r="N1442" s="56">
        <x:v>0</x:v>
      </x:c>
      <x:c r="O1442" t="e">
        <x:v>#N/A</x:v>
      </x:c>
    </x:row>
    <x:row r="1443" spans="1:15">
      <x:c r="A1443" s="57">
        <x:v>17</x:v>
      </x:c>
      <x:c r="C1443" s="115">
        <x:v>12</x:v>
      </x:c>
      <x:c r="D1443" s="209" t="s">
        <x:v>1432</x:v>
      </x:c>
      <x:c r="E1443" s="209" t="s">
        <x:v>29</x:v>
      </x:c>
      <x:c r="F1443"/>
      <x:c r="G1443" s="57">
        <x:v>1296</x:v>
      </x:c>
      <x:c r="J1443" s="57"/>
      <x:c r="K1443" s="57"/>
      <x:c r="L1443" s="57"/>
      <x:c r="M1443" s="57"/>
      <x:c r="N1443" s="56">
        <x:v>1296</x:v>
      </x:c>
      <x:c r="O1443" t="e">
        <x:v>#N/A</x:v>
      </x:c>
    </x:row>
    <x:row r="1444" spans="1:15" hidden="1">
      <x:c r="A1444" s="57">
        <x:v>18</x:v>
      </x:c>
      <x:c r="C1444" s="115">
        <x:v>12</x:v>
      </x:c>
      <x:c r="D1444" s="209" t="s">
        <x:v>31</x:v>
      </x:c>
      <x:c r="E1444" s="209" t="s">
        <x:v>32</x:v>
      </x:c>
      <x:c r="F1444"/>
      <x:c r="J1444" s="57"/>
      <x:c r="K1444" s="57"/>
      <x:c r="L1444" s="57"/>
      <x:c r="M1444" s="57"/>
      <x:c r="N1444" s="56">
        <x:v>0</x:v>
      </x:c>
      <x:c r="O1444" t="e">
        <x:v>#N/A</x:v>
      </x:c>
    </x:row>
    <x:row r="1445" spans="1:15" hidden="1">
      <x:c r="A1445" s="57">
        <x:v>19</x:v>
      </x:c>
      <x:c r="C1445" s="115">
        <x:v>12</x:v>
      </x:c>
      <x:c r="D1445" s="209" t="s">
        <x:v>33</x:v>
      </x:c>
      <x:c r="E1445" s="209" t="s">
        <x:v>34</x:v>
      </x:c>
      <x:c r="F1445"/>
      <x:c r="J1445" s="57"/>
      <x:c r="K1445" s="57"/>
      <x:c r="L1445" s="57"/>
      <x:c r="M1445" s="57"/>
      <x:c r="N1445" s="56">
        <x:v>0</x:v>
      </x:c>
      <x:c r="O1445" t="e">
        <x:v>#N/A</x:v>
      </x:c>
    </x:row>
    <x:row r="1446" spans="1:15">
      <x:c r="A1446" s="57">
        <x:v>20</x:v>
      </x:c>
      <x:c r="C1446" s="115">
        <x:v>12</x:v>
      </x:c>
      <x:c r="D1446" s="209" t="s">
        <x:v>35</x:v>
      </x:c>
      <x:c r="E1446" s="209" t="s">
        <x:v>34</x:v>
      </x:c>
      <x:c r="F1446"/>
      <x:c r="G1446" s="57">
        <x:v>648</x:v>
      </x:c>
      <x:c r="J1446" s="57"/>
      <x:c r="K1446" s="57"/>
      <x:c r="L1446" s="57"/>
      <x:c r="M1446" s="57"/>
      <x:c r="N1446" s="56">
        <x:v>648</x:v>
      </x:c>
      <x:c r="O1446" t="e">
        <x:v>#N/A</x:v>
      </x:c>
    </x:row>
    <x:row r="1447" spans="1:15" hidden="1">
      <x:c r="A1447" s="57">
        <x:v>21</x:v>
      </x:c>
      <x:c r="C1447" s="115">
        <x:v>12</x:v>
      </x:c>
      <x:c r="D1447" s="209" t="s">
        <x:v>36</x:v>
      </x:c>
      <x:c r="E1447" s="209" t="s">
        <x:v>37</x:v>
      </x:c>
      <x:c r="F1447"/>
      <x:c r="J1447" s="57"/>
      <x:c r="K1447" s="57"/>
      <x:c r="L1447" s="57"/>
      <x:c r="M1447" s="57"/>
      <x:c r="N1447" s="56">
        <x:v>0</x:v>
      </x:c>
      <x:c r="O1447" t="e">
        <x:v>#N/A</x:v>
      </x:c>
    </x:row>
    <x:row r="1448" spans="1:15" hidden="1">
      <x:c r="A1448" s="57">
        <x:v>22</x:v>
      </x:c>
      <x:c r="C1448" s="115">
        <x:v>12</x:v>
      </x:c>
      <x:c r="D1448" s="209" t="s">
        <x:v>38</x:v>
      </x:c>
      <x:c r="E1448" s="209" t="s">
        <x:v>37</x:v>
      </x:c>
      <x:c r="F1448"/>
      <x:c r="J1448" s="57"/>
      <x:c r="K1448" s="57"/>
      <x:c r="L1448" s="57"/>
      <x:c r="M1448" s="57"/>
      <x:c r="N1448" s="56">
        <x:v>0</x:v>
      </x:c>
      <x:c r="O1448" t="e">
        <x:v>#N/A</x:v>
      </x:c>
    </x:row>
    <x:row r="1449" spans="1:15">
      <x:c r="A1449" s="57">
        <x:v>23</x:v>
      </x:c>
      <x:c r="C1449" s="115">
        <x:v>12</x:v>
      </x:c>
      <x:c r="D1449" s="209" t="s">
        <x:v>1433</x:v>
      </x:c>
      <x:c r="E1449" s="209" t="s">
        <x:v>37</x:v>
      </x:c>
      <x:c r="F1449"/>
      <x:c r="G1449" s="57">
        <x:v>1152</x:v>
      </x:c>
      <x:c r="J1449" s="57"/>
      <x:c r="K1449" s="57"/>
      <x:c r="L1449" s="57"/>
      <x:c r="M1449" s="57"/>
      <x:c r="N1449" s="56">
        <x:v>1152</x:v>
      </x:c>
      <x:c r="O1449" t="e">
        <x:v>#N/A</x:v>
      </x:c>
    </x:row>
    <x:row r="1450" spans="1:15" hidden="1">
      <x:c r="A1450" s="57">
        <x:v>24</x:v>
      </x:c>
      <x:c r="C1450" s="115">
        <x:v>12</x:v>
      </x:c>
      <x:c r="D1450" s="209" t="s">
        <x:v>39</x:v>
      </x:c>
      <x:c r="E1450" s="209" t="s">
        <x:v>40</x:v>
      </x:c>
      <x:c r="F1450"/>
      <x:c r="J1450" s="57"/>
      <x:c r="K1450" s="57"/>
      <x:c r="L1450" s="57"/>
      <x:c r="M1450" s="57"/>
      <x:c r="N1450" s="56">
        <x:v>0</x:v>
      </x:c>
      <x:c r="O1450" t="e">
        <x:v>#N/A</x:v>
      </x:c>
    </x:row>
    <x:row r="1451" spans="1:15" hidden="1">
      <x:c r="A1451" s="57">
        <x:v>25</x:v>
      </x:c>
      <x:c r="C1451" s="115">
        <x:v>12</x:v>
      </x:c>
      <x:c r="D1451" s="209" t="s">
        <x:v>41</x:v>
      </x:c>
      <x:c r="E1451" s="209" t="s">
        <x:v>40</x:v>
      </x:c>
      <x:c r="F1451"/>
      <x:c r="J1451" s="57"/>
      <x:c r="K1451" s="57"/>
      <x:c r="L1451" s="57"/>
      <x:c r="M1451" s="57"/>
      <x:c r="N1451" s="56">
        <x:v>0</x:v>
      </x:c>
      <x:c r="O1451" t="e">
        <x:v>#N/A</x:v>
      </x:c>
    </x:row>
    <x:row r="1452" spans="1:15">
      <x:c r="A1452" s="57">
        <x:v>26</x:v>
      </x:c>
      <x:c r="C1452" s="115">
        <x:v>12</x:v>
      </x:c>
      <x:c r="D1452" s="209" t="s">
        <x:v>42</x:v>
      </x:c>
      <x:c r="E1452" s="209" t="s">
        <x:v>43</x:v>
      </x:c>
      <x:c r="F1452"/>
      <x:c r="G1452" s="57">
        <x:v>1080</x:v>
      </x:c>
      <x:c r="J1452" s="57"/>
      <x:c r="K1452" s="57"/>
      <x:c r="L1452" s="57"/>
      <x:c r="M1452" s="57"/>
      <x:c r="N1452" s="56">
        <x:v>1080</x:v>
      </x:c>
      <x:c r="O1452" t="e">
        <x:v>#N/A</x:v>
      </x:c>
    </x:row>
    <x:row r="1453" spans="1:15" hidden="1">
      <x:c r="A1453" s="57">
        <x:v>27</x:v>
      </x:c>
      <x:c r="C1453" s="115">
        <x:v>12</x:v>
      </x:c>
      <x:c r="D1453" s="209" t="s">
        <x:v>44</x:v>
      </x:c>
      <x:c r="E1453" s="209" t="s">
        <x:v>45</x:v>
      </x:c>
      <x:c r="F1453"/>
      <x:c r="J1453" s="57"/>
      <x:c r="K1453" s="57"/>
      <x:c r="L1453" s="57"/>
      <x:c r="M1453" s="57"/>
      <x:c r="N1453" s="56">
        <x:v>0</x:v>
      </x:c>
      <x:c r="O1453" t="e">
        <x:v>#N/A</x:v>
      </x:c>
    </x:row>
    <x:row r="1454" spans="1:15">
      <x:c r="A1454" s="57">
        <x:v>28</x:v>
      </x:c>
      <x:c r="C1454" s="115">
        <x:v>12</x:v>
      </x:c>
      <x:c r="D1454" s="209" t="s">
        <x:v>46</x:v>
      </x:c>
      <x:c r="E1454" s="209" t="s">
        <x:v>45</x:v>
      </x:c>
      <x:c r="F1454"/>
      <x:c r="G1454" s="57">
        <x:v>648</x:v>
      </x:c>
      <x:c r="J1454" s="57"/>
      <x:c r="K1454" s="57"/>
      <x:c r="L1454" s="57"/>
      <x:c r="M1454" s="57"/>
      <x:c r="N1454" s="56">
        <x:v>648</x:v>
      </x:c>
      <x:c r="O1454" t="e">
        <x:v>#N/A</x:v>
      </x:c>
    </x:row>
    <x:row r="1455" spans="1:15" hidden="1">
      <x:c r="A1455" s="57">
        <x:v>29</x:v>
      </x:c>
      <x:c r="C1455" s="115">
        <x:v>12</x:v>
      </x:c>
      <x:c r="D1455" s="209" t="s">
        <x:v>47</x:v>
      </x:c>
      <x:c r="E1455" s="209" t="s">
        <x:v>48</x:v>
      </x:c>
      <x:c r="F1455"/>
      <x:c r="J1455" s="57"/>
      <x:c r="K1455" s="57"/>
      <x:c r="L1455" s="57"/>
      <x:c r="M1455" s="57"/>
      <x:c r="N1455" s="56">
        <x:v>0</x:v>
      </x:c>
      <x:c r="O1455" t="e">
        <x:v>#N/A</x:v>
      </x:c>
    </x:row>
    <x:row r="1456" spans="1:15">
      <x:c r="A1456" s="57">
        <x:v>30</x:v>
      </x:c>
      <x:c r="C1456" s="115">
        <x:v>12</x:v>
      </x:c>
      <x:c r="D1456" s="209" t="s">
        <x:v>49</x:v>
      </x:c>
      <x:c r="E1456" s="209" t="s">
        <x:v>48</x:v>
      </x:c>
      <x:c r="F1456"/>
      <x:c r="G1456" s="57">
        <x:v>864</x:v>
      </x:c>
      <x:c r="J1456" s="57"/>
      <x:c r="K1456" s="57"/>
      <x:c r="L1456" s="57"/>
      <x:c r="M1456" s="57"/>
      <x:c r="N1456" s="56">
        <x:v>864</x:v>
      </x:c>
      <x:c r="O1456" t="e">
        <x:v>#N/A</x:v>
      </x:c>
    </x:row>
    <x:row r="1457" spans="1:15">
      <x:c r="A1457" s="57">
        <x:v>31</x:v>
      </x:c>
      <x:c r="C1457" s="115">
        <x:v>12</x:v>
      </x:c>
      <x:c r="D1457" s="209" t="s">
        <x:v>50</x:v>
      </x:c>
      <x:c r="E1457" s="209" t="s">
        <x:v>51</x:v>
      </x:c>
      <x:c r="F1457"/>
      <x:c r="G1457" s="57">
        <x:v>5824</x:v>
      </x:c>
      <x:c r="J1457" s="57"/>
      <x:c r="K1457" s="57"/>
      <x:c r="L1457" s="57"/>
      <x:c r="M1457" s="57"/>
      <x:c r="N1457" s="56">
        <x:v>5824</x:v>
      </x:c>
      <x:c r="O1457" t="e">
        <x:v>#N/A</x:v>
      </x:c>
    </x:row>
    <x:row r="1458" spans="1:15" hidden="1">
      <x:c r="A1458" s="57">
        <x:v>32</x:v>
      </x:c>
      <x:c r="C1458" s="115">
        <x:v>12</x:v>
      </x:c>
      <x:c r="D1458" s="209" t="s">
        <x:v>52</x:v>
      </x:c>
      <x:c r="E1458" s="209" t="s">
        <x:v>53</x:v>
      </x:c>
      <x:c r="F1458"/>
      <x:c r="J1458" s="57"/>
      <x:c r="K1458" s="57"/>
      <x:c r="L1458" s="57"/>
      <x:c r="M1458" s="57"/>
      <x:c r="N1458" s="56">
        <x:v>0</x:v>
      </x:c>
      <x:c r="O1458" t="e">
        <x:v>#N/A</x:v>
      </x:c>
    </x:row>
    <x:row r="1459" spans="1:15" hidden="1">
      <x:c r="A1459" s="57">
        <x:v>33</x:v>
      </x:c>
      <x:c r="C1459" s="115">
        <x:v>12</x:v>
      </x:c>
      <x:c r="D1459" s="209" t="s">
        <x:v>54</x:v>
      </x:c>
      <x:c r="E1459" s="209" t="s">
        <x:v>53</x:v>
      </x:c>
      <x:c r="F1459"/>
      <x:c r="J1459" s="57"/>
      <x:c r="K1459" s="57"/>
      <x:c r="L1459" s="57"/>
      <x:c r="M1459" s="57"/>
      <x:c r="N1459" s="56">
        <x:v>0</x:v>
      </x:c>
      <x:c r="O1459" t="e">
        <x:v>#N/A</x:v>
      </x:c>
    </x:row>
    <x:row r="1460" spans="1:15" hidden="1">
      <x:c r="A1460" s="57">
        <x:v>34</x:v>
      </x:c>
      <x:c r="C1460" s="115">
        <x:v>12</x:v>
      </x:c>
      <x:c r="D1460" s="209" t="s">
        <x:v>55</x:v>
      </x:c>
      <x:c r="E1460" s="209" t="s">
        <x:v>53</x:v>
      </x:c>
      <x:c r="F1460"/>
      <x:c r="J1460" s="57"/>
      <x:c r="K1460" s="57"/>
      <x:c r="L1460" s="57"/>
      <x:c r="M1460" s="57"/>
      <x:c r="N1460" s="56">
        <x:v>0</x:v>
      </x:c>
      <x:c r="O1460" t="e">
        <x:v>#N/A</x:v>
      </x:c>
    </x:row>
    <x:row r="1461" spans="1:15">
      <x:c r="A1461" s="57">
        <x:v>35</x:v>
      </x:c>
      <x:c r="C1461" s="115">
        <x:v>12</x:v>
      </x:c>
      <x:c r="D1461" s="209" t="s">
        <x:v>56</x:v>
      </x:c>
      <x:c r="E1461" s="209" t="s">
        <x:v>53</x:v>
      </x:c>
      <x:c r="F1461"/>
      <x:c r="G1461" s="57">
        <x:v>489</x:v>
      </x:c>
      <x:c r="J1461" s="57"/>
      <x:c r="K1461" s="57"/>
      <x:c r="L1461" s="57"/>
      <x:c r="M1461" s="57"/>
      <x:c r="N1461" s="56">
        <x:v>489</x:v>
      </x:c>
      <x:c r="O1461" t="e">
        <x:v>#N/A</x:v>
      </x:c>
    </x:row>
    <x:row r="1462" spans="1:15">
      <x:c r="A1462" s="57">
        <x:v>36</x:v>
      </x:c>
      <x:c r="C1462" s="115">
        <x:v>12</x:v>
      </x:c>
      <x:c r="D1462" s="209" t="s">
        <x:v>57</x:v>
      </x:c>
      <x:c r="E1462" s="209" t="s">
        <x:v>59</x:v>
      </x:c>
      <x:c r="F1462"/>
      <x:c r="G1462" s="57">
        <x:v>7</x:v>
      </x:c>
      <x:c r="J1462" s="57"/>
      <x:c r="K1462" s="57"/>
      <x:c r="L1462" s="57"/>
      <x:c r="M1462" s="57"/>
      <x:c r="N1462" s="56">
        <x:v>7</x:v>
      </x:c>
      <x:c r="O1462" t="e">
        <x:v>#N/A</x:v>
      </x:c>
    </x:row>
    <x:row r="1463" spans="1:15">
      <x:c r="A1463" s="57">
        <x:v>37</x:v>
      </x:c>
      <x:c r="C1463" s="115">
        <x:v>12</x:v>
      </x:c>
      <x:c r="D1463" s="209" t="s">
        <x:v>60</x:v>
      </x:c>
      <x:c r="E1463" s="209" t="s">
        <x:v>61</x:v>
      </x:c>
      <x:c r="F1463"/>
      <x:c r="G1463" s="57">
        <x:v>7</x:v>
      </x:c>
      <x:c r="J1463" s="57"/>
      <x:c r="K1463" s="57"/>
      <x:c r="L1463" s="57"/>
      <x:c r="M1463" s="57"/>
      <x:c r="N1463" s="56">
        <x:v>7</x:v>
      </x:c>
      <x:c r="O1463" t="e">
        <x:v>#N/A</x:v>
      </x:c>
    </x:row>
    <x:row r="1464" spans="1:15">
      <x:c r="A1464" s="57">
        <x:v>38</x:v>
      </x:c>
      <x:c r="C1464" s="115">
        <x:v>12</x:v>
      </x:c>
      <x:c r="D1464" s="209" t="s">
        <x:v>62</x:v>
      </x:c>
      <x:c r="E1464" s="209" t="s">
        <x:v>63</x:v>
      </x:c>
      <x:c r="F1464"/>
      <x:c r="G1464" s="57">
        <x:v>5</x:v>
      </x:c>
      <x:c r="J1464" s="57"/>
      <x:c r="K1464" s="57"/>
      <x:c r="L1464" s="57"/>
      <x:c r="M1464" s="57"/>
      <x:c r="N1464" s="56">
        <x:v>5</x:v>
      </x:c>
      <x:c r="O1464" t="e">
        <x:v>#N/A</x:v>
      </x:c>
    </x:row>
    <x:row r="1465" spans="1:15">
      <x:c r="A1465" s="57">
        <x:v>39</x:v>
      </x:c>
      <x:c r="C1465" s="115">
        <x:v>12</x:v>
      </x:c>
      <x:c r="D1465" s="209" t="s">
        <x:v>64</x:v>
      </x:c>
      <x:c r="E1465" s="209" t="s">
        <x:v>65</x:v>
      </x:c>
      <x:c r="F1465"/>
      <x:c r="G1465" s="57">
        <x:v>5</x:v>
      </x:c>
      <x:c r="J1465" s="57"/>
      <x:c r="K1465" s="57"/>
      <x:c r="L1465" s="57"/>
      <x:c r="M1465" s="57"/>
      <x:c r="N1465" s="56">
        <x:v>5</x:v>
      </x:c>
      <x:c r="O1465" t="e">
        <x:v>#N/A</x:v>
      </x:c>
    </x:row>
    <x:row r="1466" spans="1:15">
      <x:c r="A1466" s="57">
        <x:v>40</x:v>
      </x:c>
      <x:c r="C1466" s="115">
        <x:v>12</x:v>
      </x:c>
      <x:c r="D1466" s="209" t="s">
        <x:v>66</x:v>
      </x:c>
      <x:c r="E1466" s="209" t="s">
        <x:v>67</x:v>
      </x:c>
      <x:c r="F1466"/>
      <x:c r="G1466" s="57">
        <x:v>7</x:v>
      </x:c>
      <x:c r="J1466" s="57"/>
      <x:c r="K1466" s="57"/>
      <x:c r="L1466" s="57"/>
      <x:c r="M1466" s="57"/>
      <x:c r="N1466" s="56">
        <x:v>7</x:v>
      </x:c>
      <x:c r="O1466" t="e">
        <x:v>#N/A</x:v>
      </x:c>
    </x:row>
    <x:row r="1467" spans="1:15">
      <x:c r="A1467" s="57">
        <x:v>41</x:v>
      </x:c>
      <x:c r="C1467" s="115">
        <x:v>12</x:v>
      </x:c>
      <x:c r="D1467" s="209" t="s">
        <x:v>68</x:v>
      </x:c>
      <x:c r="E1467" s="209" t="s">
        <x:v>69</x:v>
      </x:c>
      <x:c r="F1467"/>
      <x:c r="G1467" s="57">
        <x:v>7</x:v>
      </x:c>
      <x:c r="J1467" s="57"/>
      <x:c r="K1467" s="57"/>
      <x:c r="L1467" s="57"/>
      <x:c r="M1467" s="57"/>
      <x:c r="N1467" s="56">
        <x:v>7</x:v>
      </x:c>
      <x:c r="O1467" t="e">
        <x:v>#N/A</x:v>
      </x:c>
    </x:row>
    <x:row r="1468" spans="1:15" hidden="1">
      <x:c r="A1468" s="57">
        <x:v>42</x:v>
      </x:c>
      <x:c r="C1468" s="115">
        <x:v>12</x:v>
      </x:c>
      <x:c r="D1468" s="209" t="s">
        <x:v>70</x:v>
      </x:c>
      <x:c r="E1468" s="209" t="s">
        <x:v>71</x:v>
      </x:c>
      <x:c r="F1468"/>
      <x:c r="J1468" s="57"/>
      <x:c r="K1468" s="57"/>
      <x:c r="L1468" s="57"/>
      <x:c r="M1468" s="57"/>
      <x:c r="N1468" s="56">
        <x:v>0</x:v>
      </x:c>
      <x:c r="O1468" t="e">
        <x:v>#N/A</x:v>
      </x:c>
    </x:row>
    <x:row r="1469" spans="1:15" hidden="1">
      <x:c r="A1469" s="57">
        <x:v>43</x:v>
      </x:c>
      <x:c r="C1469" s="115">
        <x:v>12</x:v>
      </x:c>
      <x:c r="D1469" s="209" t="s">
        <x:v>92</x:v>
      </x:c>
      <x:c r="E1469" s="209" t="s">
        <x:v>71</x:v>
      </x:c>
      <x:c r="F1469"/>
      <x:c r="J1469" s="57"/>
      <x:c r="K1469" s="57"/>
      <x:c r="L1469" s="57"/>
      <x:c r="M1469" s="57"/>
      <x:c r="N1469" s="56">
        <x:v>0</x:v>
      </x:c>
      <x:c r="O1469" t="e">
        <x:v>#N/A</x:v>
      </x:c>
    </x:row>
    <x:row r="1470" spans="1:15" hidden="1">
      <x:c r="A1470" s="57">
        <x:v>44</x:v>
      </x:c>
      <x:c r="C1470" s="115">
        <x:v>12</x:v>
      </x:c>
      <x:c r="D1470" s="209" t="s">
        <x:v>72</x:v>
      </x:c>
      <x:c r="E1470" s="209" t="s">
        <x:v>73</x:v>
      </x:c>
      <x:c r="F1470"/>
      <x:c r="J1470" s="57"/>
      <x:c r="K1470" s="57"/>
      <x:c r="L1470" s="57"/>
      <x:c r="M1470" s="57"/>
      <x:c r="N1470" s="56">
        <x:v>0</x:v>
      </x:c>
      <x:c r="O1470" t="e">
        <x:v>#N/A</x:v>
      </x:c>
    </x:row>
    <x:row r="1471" spans="1:15" hidden="1">
      <x:c r="A1471" s="57">
        <x:v>45</x:v>
      </x:c>
      <x:c r="C1471" s="115">
        <x:v>12</x:v>
      </x:c>
      <x:c r="D1471" s="209" t="s">
        <x:v>93</x:v>
      </x:c>
      <x:c r="E1471" s="209" t="s">
        <x:v>73</x:v>
      </x:c>
      <x:c r="F1471"/>
      <x:c r="J1471" s="57"/>
      <x:c r="K1471" s="57"/>
      <x:c r="L1471" s="57"/>
      <x:c r="M1471" s="57"/>
      <x:c r="N1471" s="56">
        <x:v>0</x:v>
      </x:c>
      <x:c r="O1471" t="e">
        <x:v>#N/A</x:v>
      </x:c>
    </x:row>
    <x:row r="1472" spans="1:15" hidden="1">
      <x:c r="A1472" s="57">
        <x:v>46</x:v>
      </x:c>
      <x:c r="C1472" s="115">
        <x:v>12</x:v>
      </x:c>
      <x:c r="D1472" s="209" t="s">
        <x:v>74</x:v>
      </x:c>
      <x:c r="E1472" s="209" t="s">
        <x:v>10</x:v>
      </x:c>
      <x:c r="F1472"/>
      <x:c r="J1472" s="57"/>
      <x:c r="K1472" s="57"/>
      <x:c r="L1472" s="57"/>
      <x:c r="M1472" s="57"/>
      <x:c r="N1472" s="56">
        <x:v>0</x:v>
      </x:c>
      <x:c r="O1472" t="e">
        <x:v>#N/A</x:v>
      </x:c>
    </x:row>
    <x:row r="1473" spans="1:15">
      <x:c r="A1473" s="57">
        <x:v>47</x:v>
      </x:c>
      <x:c r="C1473" s="115">
        <x:v>12</x:v>
      </x:c>
      <x:c r="D1473" s="209" t="s">
        <x:v>76</x:v>
      </x:c>
      <x:c r="E1473" s="209" t="s">
        <x:v>10</x:v>
      </x:c>
      <x:c r="F1473"/>
      <x:c r="G1473" s="57">
        <x:v>94</x:v>
      </x:c>
      <x:c r="J1473" s="57"/>
      <x:c r="K1473" s="57"/>
      <x:c r="L1473" s="57"/>
      <x:c r="M1473" s="57"/>
      <x:c r="N1473" s="56">
        <x:v>94</x:v>
      </x:c>
      <x:c r="O1473" t="e">
        <x:v>#N/A</x:v>
      </x:c>
    </x:row>
    <x:row r="1474" spans="1:15" hidden="1">
      <x:c r="A1474" s="57">
        <x:v>48</x:v>
      </x:c>
      <x:c r="C1474" s="115">
        <x:v>12</x:v>
      </x:c>
      <x:c r="D1474" s="209" t="s">
        <x:v>1632</x:v>
      </x:c>
      <x:c r="E1474" s="209" t="s">
        <x:v>1633</x:v>
      </x:c>
      <x:c r="F1474"/>
      <x:c r="J1474" s="57"/>
      <x:c r="K1474" s="57"/>
      <x:c r="L1474" s="57"/>
      <x:c r="M1474" s="57"/>
      <x:c r="N1474" s="56">
        <x:v>0</x:v>
      </x:c>
      <x:c r="O1474" t="e">
        <x:v>#N/A</x:v>
      </x:c>
    </x:row>
    <x:row r="1475" spans="1:15" hidden="1">
      <x:c r="A1475" s="57">
        <x:v>49</x:v>
      </x:c>
      <x:c r="C1475" s="115">
        <x:v>12</x:v>
      </x:c>
      <x:c r="D1475" s="209" t="s">
        <x:v>77</x:v>
      </x:c>
      <x:c r="E1475" s="209" t="s">
        <x:v>78</x:v>
      </x:c>
      <x:c r="F1475"/>
      <x:c r="J1475" s="57"/>
      <x:c r="K1475" s="57"/>
      <x:c r="L1475" s="57"/>
      <x:c r="M1475" s="57"/>
      <x:c r="N1475" s="56">
        <x:v>0</x:v>
      </x:c>
      <x:c r="O1475" t="e">
        <x:v>#N/A</x:v>
      </x:c>
    </x:row>
    <x:row r="1476" spans="1:15">
      <x:c r="A1476" s="57">
        <x:v>50</x:v>
      </x:c>
      <x:c r="C1476" s="115">
        <x:v>12</x:v>
      </x:c>
      <x:c r="D1476" s="209" t="s">
        <x:v>79</x:v>
      </x:c>
      <x:c r="E1476" s="209" t="s">
        <x:v>78</x:v>
      </x:c>
      <x:c r="F1476"/>
      <x:c r="G1476" s="57">
        <x:v>61</x:v>
      </x:c>
      <x:c r="J1476" s="57"/>
      <x:c r="K1476" s="57"/>
      <x:c r="L1476" s="57"/>
      <x:c r="M1476" s="57"/>
      <x:c r="N1476" s="56">
        <x:v>61</x:v>
      </x:c>
      <x:c r="O1476" t="e">
        <x:v>#N/A</x:v>
      </x:c>
    </x:row>
    <x:row r="1477" spans="1:15" hidden="1">
      <x:c r="A1477" s="57">
        <x:v>51</x:v>
      </x:c>
      <x:c r="C1477" s="115">
        <x:v>12</x:v>
      </x:c>
      <x:c r="D1477" s="209" t="s">
        <x:v>80</x:v>
      </x:c>
      <x:c r="E1477" s="209" t="s">
        <x:v>81</x:v>
      </x:c>
      <x:c r="F1477"/>
      <x:c r="J1477" s="57"/>
      <x:c r="K1477" s="57"/>
      <x:c r="L1477" s="57"/>
      <x:c r="M1477" s="57"/>
      <x:c r="N1477" s="56">
        <x:v>0</x:v>
      </x:c>
      <x:c r="O1477" t="e">
        <x:v>#N/A</x:v>
      </x:c>
    </x:row>
    <x:row r="1478" spans="1:15">
      <x:c r="A1478" s="57">
        <x:v>52</x:v>
      </x:c>
      <x:c r="C1478" s="115">
        <x:v>12</x:v>
      </x:c>
      <x:c r="D1478" s="209" t="s">
        <x:v>82</x:v>
      </x:c>
      <x:c r="E1478" s="209" t="s">
        <x:v>81</x:v>
      </x:c>
      <x:c r="F1478"/>
      <x:c r="G1478" s="57">
        <x:v>61</x:v>
      </x:c>
      <x:c r="J1478" s="57"/>
      <x:c r="K1478" s="57"/>
      <x:c r="L1478" s="57"/>
      <x:c r="M1478" s="57"/>
      <x:c r="N1478" s="56">
        <x:v>61</x:v>
      </x:c>
      <x:c r="O1478" t="e">
        <x:v>#N/A</x:v>
      </x:c>
    </x:row>
    <x:row r="1479" spans="1:15" hidden="1">
      <x:c r="A1479" s="57">
        <x:v>53</x:v>
      </x:c>
      <x:c r="C1479" s="115">
        <x:v>12</x:v>
      </x:c>
      <x:c r="D1479" s="209" t="s">
        <x:v>1441</x:v>
      </x:c>
      <x:c r="E1479" s="209" t="s">
        <x:v>1420</x:v>
      </x:c>
      <x:c r="F1479"/>
      <x:c r="J1479" s="57"/>
      <x:c r="K1479" s="57"/>
      <x:c r="L1479" s="57"/>
      <x:c r="M1479" s="57"/>
      <x:c r="N1479" s="56">
        <x:v>0</x:v>
      </x:c>
      <x:c r="O1479" t="e">
        <x:v>#N/A</x:v>
      </x:c>
    </x:row>
    <x:row r="1480" spans="1:15" hidden="1">
      <x:c r="A1480" s="57">
        <x:v>54</x:v>
      </x:c>
      <x:c r="C1480" s="115">
        <x:v>12</x:v>
      </x:c>
      <x:c r="D1480" s="209" t="s">
        <x:v>1442</x:v>
      </x:c>
      <x:c r="E1480" s="209" t="s">
        <x:v>1420</x:v>
      </x:c>
      <x:c r="F1480"/>
      <x:c r="J1480" s="57"/>
      <x:c r="K1480" s="57"/>
      <x:c r="L1480" s="57"/>
      <x:c r="M1480" s="57"/>
      <x:c r="N1480" s="56">
        <x:v>0</x:v>
      </x:c>
      <x:c r="O1480" t="e">
        <x:v>#N/A</x:v>
      </x:c>
    </x:row>
    <x:row r="1481" spans="1:15" hidden="1">
      <x:c r="A1481" s="57">
        <x:v>55</x:v>
      </x:c>
      <x:c r="C1481" s="115">
        <x:v>12</x:v>
      </x:c>
      <x:c r="D1481" s="209" t="s">
        <x:v>1443</x:v>
      </x:c>
      <x:c r="E1481" s="209" t="s">
        <x:v>1420</x:v>
      </x:c>
      <x:c r="F1481"/>
      <x:c r="J1481" s="57"/>
      <x:c r="K1481" s="57"/>
      <x:c r="L1481" s="57"/>
      <x:c r="M1481" s="57"/>
      <x:c r="N1481" s="56">
        <x:v>0</x:v>
      </x:c>
      <x:c r="O1481" t="e">
        <x:v>#N/A</x:v>
      </x:c>
    </x:row>
    <x:row r="1482" spans="1:15" hidden="1">
      <x:c r="A1482" s="57">
        <x:v>56</x:v>
      </x:c>
      <x:c r="C1482" s="115">
        <x:v>12</x:v>
      </x:c>
      <x:c r="D1482" s="209" t="s">
        <x:v>1444</x:v>
      </x:c>
      <x:c r="E1482" s="209" t="s">
        <x:v>1420</x:v>
      </x:c>
      <x:c r="F1482"/>
      <x:c r="J1482" s="57"/>
      <x:c r="K1482" s="57"/>
      <x:c r="L1482" s="57"/>
      <x:c r="M1482" s="57"/>
      <x:c r="N1482" s="56">
        <x:v>0</x:v>
      </x:c>
      <x:c r="O1482" t="e">
        <x:v>#N/A</x:v>
      </x:c>
    </x:row>
    <x:row r="1483" spans="1:15" hidden="1">
      <x:c r="A1483" s="57">
        <x:v>57</x:v>
      </x:c>
      <x:c r="C1483" s="115">
        <x:v>12</x:v>
      </x:c>
      <x:c r="D1483" s="209" t="s">
        <x:v>1652</x:v>
      </x:c>
      <x:c r="E1483" s="209" t="s">
        <x:v>1653</x:v>
      </x:c>
      <x:c r="F1483"/>
      <x:c r="J1483" s="57"/>
      <x:c r="K1483" s="57"/>
      <x:c r="L1483" s="57"/>
      <x:c r="M1483" s="57"/>
      <x:c r="N1483" s="56">
        <x:v>0</x:v>
      </x:c>
      <x:c r="O1483" t="e">
        <x:v>#N/A</x:v>
      </x:c>
    </x:row>
    <x:row r="1484" spans="1:15" hidden="1">
      <x:c r="A1484" s="57">
        <x:v>58</x:v>
      </x:c>
      <x:c r="C1484" s="115">
        <x:v>12</x:v>
      </x:c>
      <x:c r="D1484" s="209" t="s">
        <x:v>1654</x:v>
      </x:c>
      <x:c r="E1484" s="209" t="s">
        <x:v>1655</x:v>
      </x:c>
      <x:c r="F1484"/>
      <x:c r="J1484" s="57"/>
      <x:c r="K1484" s="57"/>
      <x:c r="L1484" s="57"/>
      <x:c r="M1484" s="57"/>
      <x:c r="N1484" s="56">
        <x:v>0</x:v>
      </x:c>
      <x:c r="O1484" t="e">
        <x:v>#N/A</x:v>
      </x:c>
    </x:row>
    <x:row r="1485" spans="1:15" hidden="1">
      <x:c r="A1485" s="57">
        <x:v>59</x:v>
      </x:c>
      <x:c r="C1485" s="115">
        <x:v>12</x:v>
      </x:c>
      <x:c r="D1485" s="209" t="s">
        <x:v>1656</x:v>
      </x:c>
      <x:c r="E1485" s="209" t="s">
        <x:v>1657</x:v>
      </x:c>
      <x:c r="F1485"/>
      <x:c r="J1485" s="57"/>
      <x:c r="K1485" s="57"/>
      <x:c r="L1485" s="57"/>
      <x:c r="M1485" s="57"/>
      <x:c r="N1485" s="56">
        <x:v>0</x:v>
      </x:c>
      <x:c r="O1485" t="e">
        <x:v>#N/A</x:v>
      </x:c>
    </x:row>
    <x:row r="1486" spans="1:15" hidden="1">
      <x:c r="A1486" s="57">
        <x:v>60</x:v>
      </x:c>
      <x:c r="C1486" s="115">
        <x:v>12</x:v>
      </x:c>
      <x:c r="D1486" s="209" t="s">
        <x:v>1384</x:v>
      </x:c>
      <x:c r="E1486" s="209" t="s">
        <x:v>1385</x:v>
      </x:c>
      <x:c r="F1486"/>
      <x:c r="J1486" s="57"/>
      <x:c r="K1486" s="57"/>
      <x:c r="L1486" s="57"/>
      <x:c r="M1486" s="57"/>
      <x:c r="N1486" s="56">
        <x:v>0</x:v>
      </x:c>
      <x:c r="O1486" t="e">
        <x:v>#N/A</x:v>
      </x:c>
    </x:row>
    <x:row r="1487" spans="1:15">
      <x:c r="A1487" s="57">
        <x:v>61</x:v>
      </x:c>
      <x:c r="C1487" s="115">
        <x:v>12</x:v>
      </x:c>
      <x:c r="D1487" s="209" t="s">
        <x:v>1382</x:v>
      </x:c>
      <x:c r="E1487" s="209" t="s">
        <x:v>1383</x:v>
      </x:c>
      <x:c r="F1487"/>
      <x:c r="G1487" s="57">
        <x:v>2</x:v>
      </x:c>
      <x:c r="J1487" s="57"/>
      <x:c r="K1487" s="57"/>
      <x:c r="L1487" s="57"/>
      <x:c r="M1487" s="57"/>
      <x:c r="N1487" s="56">
        <x:v>2</x:v>
      </x:c>
      <x:c r="O1487" t="e">
        <x:v>#N/A</x:v>
      </x:c>
    </x:row>
    <x:row r="1488" spans="1:15" hidden="1">
      <x:c r="A1488" s="57">
        <x:v>62</x:v>
      </x:c>
      <x:c r="C1488" s="115">
        <x:v>12</x:v>
      </x:c>
      <x:c r="D1488" s="209" t="s">
        <x:v>83</x:v>
      </x:c>
      <x:c r="E1488" s="209" t="s">
        <x:v>10</x:v>
      </x:c>
      <x:c r="F1488"/>
      <x:c r="J1488" s="57"/>
      <x:c r="K1488" s="57"/>
      <x:c r="L1488" s="57"/>
      <x:c r="M1488" s="57"/>
      <x:c r="N1488" s="56">
        <x:v>0</x:v>
      </x:c>
      <x:c r="O1488" t="e">
        <x:v>#N/A</x:v>
      </x:c>
    </x:row>
    <x:row r="1489" spans="1:15" hidden="1">
      <x:c r="A1489" s="57">
        <x:v>63</x:v>
      </x:c>
      <x:c r="C1489" s="115">
        <x:v>12</x:v>
      </x:c>
      <x:c r="D1489" s="209" t="s">
        <x:v>94</x:v>
      </x:c>
      <x:c r="E1489" s="209" t="s">
        <x:v>96</x:v>
      </x:c>
      <x:c r="F1489"/>
      <x:c r="J1489" s="57"/>
      <x:c r="K1489" s="57"/>
      <x:c r="L1489" s="57"/>
      <x:c r="M1489" s="57"/>
      <x:c r="N1489" s="56">
        <x:v>0</x:v>
      </x:c>
      <x:c r="O1489" t="e">
        <x:v>#N/A</x:v>
      </x:c>
    </x:row>
    <x:row r="1490" spans="1:15" hidden="1">
      <x:c r="A1490" s="57">
        <x:v>64</x:v>
      </x:c>
      <x:c r="C1490" s="115">
        <x:v>12</x:v>
      </x:c>
      <x:c r="D1490" s="209" t="s">
        <x:v>1403</x:v>
      </x:c>
      <x:c r="E1490" s="209" t="s">
        <x:v>10</x:v>
      </x:c>
      <x:c r="F1490"/>
      <x:c r="J1490" s="57"/>
      <x:c r="K1490" s="57"/>
      <x:c r="L1490" s="57"/>
      <x:c r="M1490" s="57"/>
      <x:c r="N1490" s="56">
        <x:v>0</x:v>
      </x:c>
      <x:c r="O1490" t="e">
        <x:v>#N/A</x:v>
      </x:c>
    </x:row>
    <x:row r="1491" spans="1:15">
      <x:c r="A1491" s="57">
        <x:v>65</x:v>
      </x:c>
      <x:c r="C1491" s="115">
        <x:v>12</x:v>
      </x:c>
      <x:c r="D1491" s="209" t="s">
        <x:v>1438</x:v>
      </x:c>
      <x:c r="E1491" s="209" t="s">
        <x:v>10</x:v>
      </x:c>
      <x:c r="F1491"/>
      <x:c r="G1491" s="57">
        <x:v>18</x:v>
      </x:c>
      <x:c r="J1491" s="57"/>
      <x:c r="K1491" s="57"/>
      <x:c r="L1491" s="57"/>
      <x:c r="M1491" s="57"/>
      <x:c r="N1491" s="56">
        <x:v>18</x:v>
      </x:c>
      <x:c r="O1491" t="e">
        <x:v>#N/A</x:v>
      </x:c>
    </x:row>
    <x:row r="1492" spans="1:15">
      <x:c r="A1492" s="57">
        <x:v>66</x:v>
      </x:c>
      <x:c r="C1492" s="115">
        <x:v>12</x:v>
      </x:c>
      <x:c r="D1492" s="209" t="s">
        <x:v>1629</x:v>
      </x:c>
      <x:c r="E1492" s="209" t="s">
        <x:v>1630</x:v>
      </x:c>
      <x:c r="F1492"/>
      <x:c r="G1492" s="57">
        <x:v>20</x:v>
      </x:c>
      <x:c r="J1492" s="57"/>
      <x:c r="K1492" s="57"/>
      <x:c r="L1492" s="57"/>
      <x:c r="M1492" s="57"/>
      <x:c r="N1492" s="56">
        <x:v>20</x:v>
      </x:c>
      <x:c r="O1492" t="e">
        <x:v>#N/A</x:v>
      </x:c>
    </x:row>
    <x:row r="1493" spans="1:15" hidden="1">
      <x:c r="A1493" s="57">
        <x:v>67</x:v>
      </x:c>
      <x:c r="C1493" s="115">
        <x:v>12</x:v>
      </x:c>
      <x:c r="D1493" s="209" t="s">
        <x:v>1717</x:v>
      </x:c>
      <x:c r="E1493" s="209" t="s">
        <x:v>1718</x:v>
      </x:c>
      <x:c r="F1493"/>
      <x:c r="J1493" s="57"/>
      <x:c r="K1493" s="57"/>
      <x:c r="L1493" s="57"/>
      <x:c r="M1493" s="57"/>
      <x:c r="N1493" s="56">
        <x:v>0</x:v>
      </x:c>
      <x:c r="O1493" t="e">
        <x:v>#N/A</x:v>
      </x:c>
    </x:row>
    <x:row r="1494" spans="1:15" hidden="1">
      <x:c r="A1494" s="57">
        <x:v>68</x:v>
      </x:c>
      <x:c r="C1494" s="115">
        <x:v>12</x:v>
      </x:c>
      <x:c r="D1494" s="209" t="s">
        <x:v>1625</x:v>
      </x:c>
      <x:c r="E1494" s="209" t="s">
        <x:v>1626</x:v>
      </x:c>
      <x:c r="F1494"/>
      <x:c r="J1494" s="57"/>
      <x:c r="K1494" s="57"/>
      <x:c r="L1494" s="57"/>
      <x:c r="M1494" s="57"/>
      <x:c r="N1494" s="56">
        <x:v>0</x:v>
      </x:c>
      <x:c r="O1494" t="e">
        <x:v>#N/A</x:v>
      </x:c>
    </x:row>
    <x:row r="1495" spans="1:15" hidden="1">
      <x:c r="A1495" s="57">
        <x:v>69</x:v>
      </x:c>
      <x:c r="C1495" s="115">
        <x:v>12</x:v>
      </x:c>
      <x:c r="D1495" s="209" t="s">
        <x:v>1635</x:v>
      </x:c>
      <x:c r="E1495" s="209" t="s">
        <x:v>1626</x:v>
      </x:c>
      <x:c r="F1495"/>
      <x:c r="J1495" s="57"/>
      <x:c r="K1495" s="57"/>
      <x:c r="L1495" s="57"/>
      <x:c r="M1495" s="57"/>
      <x:c r="N1495" s="56">
        <x:v>0</x:v>
      </x:c>
      <x:c r="O1495" t="e">
        <x:v>#N/A</x:v>
      </x:c>
    </x:row>
    <x:row r="1496" spans="1:15" hidden="1">
      <x:c r="A1496" s="57">
        <x:v>70</x:v>
      </x:c>
      <x:c r="C1496" s="115">
        <x:v>12</x:v>
      </x:c>
      <x:c r="D1496" s="209" t="s">
        <x:v>1627</x:v>
      </x:c>
      <x:c r="E1496" s="209" t="s">
        <x:v>1628</x:v>
      </x:c>
      <x:c r="F1496"/>
      <x:c r="J1496" s="57"/>
      <x:c r="K1496" s="57"/>
      <x:c r="L1496" s="57"/>
      <x:c r="M1496" s="57"/>
      <x:c r="N1496" s="56">
        <x:v>0</x:v>
      </x:c>
      <x:c r="O1496" t="e">
        <x:v>#N/A</x:v>
      </x:c>
    </x:row>
    <x:row r="1497" spans="1:15" hidden="1">
      <x:c r="A1497" s="57">
        <x:v>71</x:v>
      </x:c>
      <x:c r="C1497" s="115">
        <x:v>12</x:v>
      </x:c>
      <x:c r="D1497" s="209" t="s">
        <x:v>1636</x:v>
      </x:c>
      <x:c r="E1497" s="209" t="s">
        <x:v>1628</x:v>
      </x:c>
      <x:c r="F1497"/>
      <x:c r="J1497" s="57"/>
      <x:c r="K1497" s="57"/>
      <x:c r="L1497" s="57"/>
      <x:c r="M1497" s="57"/>
      <x:c r="N1497" s="56">
        <x:v>0</x:v>
      </x:c>
      <x:c r="O1497" t="e">
        <x:v>#N/A</x:v>
      </x:c>
    </x:row>
    <x:row r="1498" spans="1:15" hidden="1">
      <x:c r="A1498" s="57">
        <x:v>72</x:v>
      </x:c>
      <x:c r="C1498" s="115">
        <x:v>12</x:v>
      </x:c>
      <x:c r="D1498" s="209" t="s">
        <x:v>1425</x:v>
      </x:c>
      <x:c r="E1498" s="209" t="s">
        <x:v>10</x:v>
      </x:c>
      <x:c r="F1498"/>
      <x:c r="J1498" s="57"/>
      <x:c r="K1498" s="57"/>
      <x:c r="L1498" s="57"/>
      <x:c r="M1498" s="57"/>
      <x:c r="N1498" s="56">
        <x:v>0</x:v>
      </x:c>
      <x:c r="O1498" t="e">
        <x:v>#N/A</x:v>
      </x:c>
    </x:row>
    <x:row r="1499" spans="1:15">
      <x:c r="A1499" s="57">
        <x:v>73</x:v>
      </x:c>
      <x:c r="C1499" s="115">
        <x:v>12</x:v>
      </x:c>
      <x:c r="D1499" s="209" t="s">
        <x:v>1436</x:v>
      </x:c>
      <x:c r="E1499" s="209" t="s">
        <x:v>10</x:v>
      </x:c>
      <x:c r="F1499"/>
      <x:c r="G1499" s="57">
        <x:v>93</x:v>
      </x:c>
      <x:c r="J1499" s="57"/>
      <x:c r="K1499" s="57"/>
      <x:c r="L1499" s="57"/>
      <x:c r="M1499" s="57"/>
      <x:c r="N1499" s="56">
        <x:v>93</x:v>
      </x:c>
      <x:c r="O1499" t="e">
        <x:v>#N/A</x:v>
      </x:c>
    </x:row>
    <x:row r="1500" spans="1:15">
      <x:c r="A1500" s="57">
        <x:v>74</x:v>
      </x:c>
      <x:c r="C1500" s="115">
        <x:v>12</x:v>
      </x:c>
      <x:c r="D1500" s="209" t="s">
        <x:v>1634</x:v>
      </x:c>
      <x:c r="E1500" s="209" t="s">
        <x:v>1437</x:v>
      </x:c>
      <x:c r="F1500"/>
      <x:c r="G1500" s="57">
        <x:v>20</x:v>
      </x:c>
      <x:c r="J1500" s="57"/>
      <x:c r="K1500" s="57"/>
      <x:c r="L1500" s="57"/>
      <x:c r="M1500" s="57"/>
      <x:c r="N1500" s="56">
        <x:v>20</x:v>
      </x:c>
      <x:c r="O1500" t="e">
        <x:v>#N/A</x:v>
      </x:c>
    </x:row>
    <x:row r="1501" spans="1:15" hidden="1">
      <x:c r="A1501" s="57">
        <x:v>75</x:v>
      </x:c>
      <x:c r="C1501" s="115">
        <x:v>12</x:v>
      </x:c>
      <x:c r="D1501" s="209" t="s">
        <x:v>1616</x:v>
      </x:c>
      <x:c r="E1501" s="209" t="s">
        <x:v>1617</x:v>
      </x:c>
      <x:c r="F1501"/>
      <x:c r="J1501" s="57"/>
      <x:c r="K1501" s="57"/>
      <x:c r="L1501" s="57"/>
      <x:c r="M1501" s="57"/>
      <x:c r="N1501" s="56">
        <x:v>0</x:v>
      </x:c>
      <x:c r="O1501" t="e">
        <x:v>#N/A</x:v>
      </x:c>
    </x:row>
    <x:row r="1502" spans="1:15" hidden="1">
      <x:c r="A1502" s="57">
        <x:v>76</x:v>
      </x:c>
      <x:c r="C1502" s="115">
        <x:v>12</x:v>
      </x:c>
      <x:c r="D1502" s="209" t="s">
        <x:v>1618</x:v>
      </x:c>
      <x:c r="E1502" s="209" t="s">
        <x:v>1617</x:v>
      </x:c>
      <x:c r="F1502"/>
      <x:c r="J1502" s="57"/>
      <x:c r="K1502" s="57"/>
      <x:c r="L1502" s="57"/>
      <x:c r="M1502" s="57"/>
      <x:c r="N1502" s="56">
        <x:v>0</x:v>
      </x:c>
      <x:c r="O1502" t="e">
        <x:v>#N/A</x:v>
      </x:c>
    </x:row>
    <x:row r="1503" spans="1:15" hidden="1">
      <x:c r="A1503" s="57">
        <x:v>77</x:v>
      </x:c>
      <x:c r="C1503" s="115">
        <x:v>12</x:v>
      </x:c>
      <x:c r="D1503" s="209" t="s">
        <x:v>1619</x:v>
      </x:c>
      <x:c r="E1503" s="209" t="s">
        <x:v>1617</x:v>
      </x:c>
      <x:c r="F1503"/>
      <x:c r="J1503" s="57"/>
      <x:c r="K1503" s="57"/>
      <x:c r="L1503" s="57"/>
      <x:c r="M1503" s="57"/>
      <x:c r="N1503" s="56">
        <x:v>0</x:v>
      </x:c>
      <x:c r="O1503" t="e">
        <x:v>#N/A</x:v>
      </x:c>
    </x:row>
    <x:row r="1504" spans="1:15" hidden="1">
      <x:c r="A1504" s="57">
        <x:v>78</x:v>
      </x:c>
      <x:c r="C1504" s="115">
        <x:v>12</x:v>
      </x:c>
      <x:c r="D1504" s="209" t="s">
        <x:v>1620</x:v>
      </x:c>
      <x:c r="E1504" s="209" t="s">
        <x:v>1617</x:v>
      </x:c>
      <x:c r="F1504"/>
      <x:c r="J1504" s="57"/>
      <x:c r="K1504" s="57"/>
      <x:c r="L1504" s="57"/>
      <x:c r="M1504" s="57"/>
      <x:c r="N1504" s="56">
        <x:v>0</x:v>
      </x:c>
      <x:c r="O1504" t="e">
        <x:v>#N/A</x:v>
      </x:c>
    </x:row>
    <x:row r="1505" spans="1:15" hidden="1">
      <x:c r="A1505" s="57">
        <x:v>79</x:v>
      </x:c>
      <x:c r="C1505" s="115">
        <x:v>12</x:v>
      </x:c>
      <x:c r="D1505" s="209" t="s">
        <x:v>1621</x:v>
      </x:c>
      <x:c r="E1505" s="209" t="s">
        <x:v>1617</x:v>
      </x:c>
      <x:c r="F1505"/>
      <x:c r="J1505" s="57"/>
      <x:c r="K1505" s="57"/>
      <x:c r="L1505" s="57"/>
      <x:c r="M1505" s="57"/>
      <x:c r="N1505" s="56">
        <x:v>0</x:v>
      </x:c>
      <x:c r="O1505" t="e">
        <x:v>#N/A</x:v>
      </x:c>
    </x:row>
    <x:row r="1506" spans="1:15" hidden="1">
      <x:c r="A1506" s="57">
        <x:v>80</x:v>
      </x:c>
      <x:c r="C1506" s="115">
        <x:v>12</x:v>
      </x:c>
      <x:c r="D1506" s="209" t="s">
        <x:v>1409</x:v>
      </x:c>
      <x:c r="E1506" s="209" t="s">
        <x:v>1420</x:v>
      </x:c>
      <x:c r="F1506"/>
      <x:c r="J1506" s="57"/>
      <x:c r="K1506" s="57"/>
      <x:c r="L1506" s="57"/>
      <x:c r="M1506" s="57"/>
      <x:c r="N1506" s="56">
        <x:v>0</x:v>
      </x:c>
      <x:c r="O1506" t="e">
        <x:v>#N/A</x:v>
      </x:c>
    </x:row>
    <x:row r="1507" spans="1:15" hidden="1">
      <x:c r="A1507" s="57">
        <x:v>81</x:v>
      </x:c>
      <x:c r="C1507" s="115">
        <x:v>12</x:v>
      </x:c>
      <x:c r="D1507" s="209" t="s">
        <x:v>1428</x:v>
      </x:c>
      <x:c r="E1507" s="209" t="s">
        <x:v>1420</x:v>
      </x:c>
      <x:c r="F1507"/>
      <x:c r="J1507" s="57"/>
      <x:c r="K1507" s="57"/>
      <x:c r="L1507" s="57"/>
      <x:c r="M1507" s="57"/>
      <x:c r="N1507" s="56">
        <x:v>0</x:v>
      </x:c>
      <x:c r="O1507" t="e">
        <x:v>#N/A</x:v>
      </x:c>
    </x:row>
    <x:row r="1508" spans="1:15" hidden="1">
      <x:c r="A1508" s="57">
        <x:v>82</x:v>
      </x:c>
      <x:c r="C1508" s="115">
        <x:v>12</x:v>
      </x:c>
      <x:c r="D1508" s="209" t="s">
        <x:v>1622</x:v>
      </x:c>
      <x:c r="E1508" s="209" t="s">
        <x:v>1617</x:v>
      </x:c>
      <x:c r="F1508"/>
      <x:c r="J1508" s="57"/>
      <x:c r="K1508" s="57"/>
      <x:c r="L1508" s="57"/>
      <x:c r="M1508" s="57"/>
      <x:c r="N1508" s="56">
        <x:v>0</x:v>
      </x:c>
      <x:c r="O1508" t="e">
        <x:v>#N/A</x:v>
      </x:c>
    </x:row>
    <x:row r="1509" spans="1:15" hidden="1">
      <x:c r="A1509" s="57">
        <x:v>83</x:v>
      </x:c>
      <x:c r="C1509" s="115">
        <x:v>12</x:v>
      </x:c>
      <x:c r="D1509" s="209" t="s">
        <x:v>1410</x:v>
      </x:c>
      <x:c r="E1509" s="209" t="s">
        <x:v>1420</x:v>
      </x:c>
      <x:c r="F1509"/>
      <x:c r="J1509" s="57"/>
      <x:c r="K1509" s="57"/>
      <x:c r="L1509" s="57"/>
      <x:c r="M1509" s="57"/>
      <x:c r="N1509" s="56">
        <x:v>0</x:v>
      </x:c>
      <x:c r="O1509" t="e">
        <x:v>#N/A</x:v>
      </x:c>
    </x:row>
    <x:row r="1510" spans="1:15" hidden="1">
      <x:c r="A1510" s="57">
        <x:v>84</x:v>
      </x:c>
      <x:c r="C1510" s="115">
        <x:v>12</x:v>
      </x:c>
      <x:c r="D1510" s="209" t="s">
        <x:v>1427</x:v>
      </x:c>
      <x:c r="E1510" s="209" t="s">
        <x:v>1420</x:v>
      </x:c>
      <x:c r="F1510"/>
      <x:c r="J1510" s="57"/>
      <x:c r="K1510" s="57"/>
      <x:c r="L1510" s="57"/>
      <x:c r="M1510" s="57"/>
      <x:c r="N1510" s="56">
        <x:v>0</x:v>
      </x:c>
      <x:c r="O1510" t="e">
        <x:v>#N/A</x:v>
      </x:c>
    </x:row>
    <x:row r="1511" spans="1:15" hidden="1">
      <x:c r="A1511" s="57">
        <x:v>85</x:v>
      </x:c>
      <x:c r="C1511" s="115">
        <x:v>12</x:v>
      </x:c>
      <x:c r="D1511" s="209" t="s">
        <x:v>1640</x:v>
      </x:c>
      <x:c r="E1511" s="209" t="s">
        <x:v>286</x:v>
      </x:c>
      <x:c r="F1511"/>
      <x:c r="J1511" s="57"/>
      <x:c r="K1511" s="57"/>
      <x:c r="L1511" s="57"/>
      <x:c r="M1511" s="57"/>
      <x:c r="N1511" s="56">
        <x:v>0</x:v>
      </x:c>
      <x:c r="O1511" t="e">
        <x:v>#N/A</x:v>
      </x:c>
    </x:row>
    <x:row r="1512" spans="1:15" hidden="1">
      <x:c r="A1512" s="57">
        <x:v>86</x:v>
      </x:c>
      <x:c r="C1512" s="115">
        <x:v>12</x:v>
      </x:c>
      <x:c r="D1512" s="209" t="s">
        <x:v>1411</x:v>
      </x:c>
      <x:c r="E1512" s="209" t="s">
        <x:v>1420</x:v>
      </x:c>
      <x:c r="F1512"/>
      <x:c r="J1512" s="57"/>
      <x:c r="K1512" s="57"/>
      <x:c r="L1512" s="57"/>
      <x:c r="M1512" s="57"/>
      <x:c r="N1512" s="56">
        <x:v>0</x:v>
      </x:c>
      <x:c r="O1512" t="e">
        <x:v>#N/A</x:v>
      </x:c>
    </x:row>
    <x:row r="1513" spans="1:15">
      <x:c r="A1513" s="57">
        <x:v>87</x:v>
      </x:c>
      <x:c r="C1513" s="115">
        <x:v>12</x:v>
      </x:c>
      <x:c r="D1513" s="209" t="s">
        <x:v>1426</x:v>
      </x:c>
      <x:c r="E1513" s="209" t="s">
        <x:v>1420</x:v>
      </x:c>
      <x:c r="F1513"/>
      <x:c r="G1513" s="57">
        <x:v>40</x:v>
      </x:c>
      <x:c r="J1513" s="57"/>
      <x:c r="K1513" s="57"/>
      <x:c r="L1513" s="57"/>
      <x:c r="M1513" s="57"/>
      <x:c r="N1513" s="56">
        <x:v>40</x:v>
      </x:c>
      <x:c r="O1513" t="e">
        <x:v>#N/A</x:v>
      </x:c>
    </x:row>
    <x:row r="1514" spans="1:15" hidden="1">
      <x:c r="A1514" s="57">
        <x:v>88</x:v>
      </x:c>
      <x:c r="C1514" s="115">
        <x:v>12</x:v>
      </x:c>
      <x:c r="D1514" s="209" t="s">
        <x:v>1641</x:v>
      </x:c>
      <x:c r="E1514" s="209" t="s">
        <x:v>286</x:v>
      </x:c>
      <x:c r="F1514"/>
      <x:c r="J1514" s="57"/>
      <x:c r="K1514" s="57"/>
      <x:c r="L1514" s="57"/>
      <x:c r="M1514" s="57"/>
      <x:c r="N1514" s="56">
        <x:v>0</x:v>
      </x:c>
      <x:c r="O1514" t="e">
        <x:v>#N/A</x:v>
      </x:c>
    </x:row>
    <x:row r="1515" spans="1:15" hidden="1">
      <x:c r="A1515" s="57">
        <x:v>89</x:v>
      </x:c>
      <x:c r="C1515" s="115">
        <x:v>12</x:v>
      </x:c>
      <x:c r="D1515" s="209" t="s">
        <x:v>1637</x:v>
      </x:c>
      <x:c r="E1515" s="209" t="s">
        <x:v>286</x:v>
      </x:c>
      <x:c r="F1515"/>
      <x:c r="J1515" s="57"/>
      <x:c r="K1515" s="57"/>
      <x:c r="L1515" s="57"/>
      <x:c r="M1515" s="57"/>
      <x:c r="N1515" s="56">
        <x:v>0</x:v>
      </x:c>
      <x:c r="O1515" t="e">
        <x:v>#N/A</x:v>
      </x:c>
    </x:row>
    <x:row r="1516" spans="1:15" hidden="1">
      <x:c r="A1516" s="57">
        <x:v>90</x:v>
      </x:c>
      <x:c r="C1516" s="115">
        <x:v>12</x:v>
      </x:c>
      <x:c r="D1516" s="209" t="s">
        <x:v>1660</x:v>
      </x:c>
      <x:c r="E1516" s="209" t="s">
        <x:v>1626</x:v>
      </x:c>
      <x:c r="F1516"/>
      <x:c r="J1516" s="57"/>
      <x:c r="K1516" s="57"/>
      <x:c r="L1516" s="57"/>
      <x:c r="M1516" s="57"/>
      <x:c r="N1516" s="56">
        <x:v>0</x:v>
      </x:c>
      <x:c r="O1516" t="e">
        <x:v>#N/A</x:v>
      </x:c>
    </x:row>
    <x:row r="1517" spans="1:15" hidden="1">
      <x:c r="A1517" s="57">
        <x:v>91</x:v>
      </x:c>
      <x:c r="C1517" s="115">
        <x:v>12</x:v>
      </x:c>
      <x:c r="D1517" s="209" t="s">
        <x:v>1638</x:v>
      </x:c>
      <x:c r="E1517" s="209" t="s">
        <x:v>286</x:v>
      </x:c>
      <x:c r="F1517"/>
      <x:c r="J1517" s="57"/>
      <x:c r="K1517" s="57"/>
      <x:c r="L1517" s="57"/>
      <x:c r="M1517" s="57"/>
      <x:c r="N1517" s="56">
        <x:v>0</x:v>
      </x:c>
      <x:c r="O1517" t="e">
        <x:v>#N/A</x:v>
      </x:c>
    </x:row>
    <x:row r="1518" spans="1:15" hidden="1">
      <x:c r="A1518" s="57">
        <x:v>92</x:v>
      </x:c>
      <x:c r="C1518" s="115">
        <x:v>12</x:v>
      </x:c>
      <x:c r="D1518" s="209" t="s">
        <x:v>1639</x:v>
      </x:c>
      <x:c r="E1518" s="209" t="s">
        <x:v>286</x:v>
      </x:c>
      <x:c r="F1518"/>
      <x:c r="J1518" s="57"/>
      <x:c r="K1518" s="57"/>
      <x:c r="L1518" s="57"/>
      <x:c r="M1518" s="57"/>
      <x:c r="N1518" s="56">
        <x:v>0</x:v>
      </x:c>
      <x:c r="O1518" t="e">
        <x:v>#N/A</x:v>
      </x:c>
    </x:row>
    <x:row r="1519" spans="1:15" hidden="1">
      <x:c r="A1519" s="57">
        <x:v>93</x:v>
      </x:c>
      <x:c r="C1519" s="115">
        <x:v>12</x:v>
      </x:c>
      <x:c r="D1519" s="209" t="s">
        <x:v>1405</x:v>
      </x:c>
      <x:c r="E1519" s="209" t="s">
        <x:v>1420</x:v>
      </x:c>
      <x:c r="F1519"/>
      <x:c r="J1519" s="57"/>
      <x:c r="K1519" s="57"/>
      <x:c r="L1519" s="57"/>
      <x:c r="M1519" s="57"/>
      <x:c r="N1519" s="56">
        <x:v>0</x:v>
      </x:c>
      <x:c r="O1519" t="e">
        <x:v>#N/A</x:v>
      </x:c>
    </x:row>
    <x:row r="1520" spans="1:15" hidden="1">
      <x:c r="A1520" s="57">
        <x:v>94</x:v>
      </x:c>
      <x:c r="C1520" s="115">
        <x:v>12</x:v>
      </x:c>
      <x:c r="D1520" s="209" t="s">
        <x:v>1429</x:v>
      </x:c>
      <x:c r="E1520" s="209" t="s">
        <x:v>1420</x:v>
      </x:c>
      <x:c r="F1520"/>
      <x:c r="J1520" s="57"/>
      <x:c r="K1520" s="57"/>
      <x:c r="L1520" s="57"/>
      <x:c r="M1520" s="57"/>
      <x:c r="N1520" s="56">
        <x:v>0</x:v>
      </x:c>
      <x:c r="O1520" t="e">
        <x:v>#N/A</x:v>
      </x:c>
    </x:row>
    <x:row r="1521" spans="1:15" hidden="1">
      <x:c r="A1521" s="57">
        <x:v>95</x:v>
      </x:c>
      <x:c r="C1521" s="115">
        <x:v>12</x:v>
      </x:c>
      <x:c r="D1521" s="209" t="s">
        <x:v>1406</x:v>
      </x:c>
      <x:c r="E1521" s="209" t="s">
        <x:v>1420</x:v>
      </x:c>
      <x:c r="F1521"/>
      <x:c r="J1521" s="57"/>
      <x:c r="K1521" s="57"/>
      <x:c r="L1521" s="57"/>
      <x:c r="M1521" s="57"/>
      <x:c r="N1521" s="56">
        <x:v>0</x:v>
      </x:c>
      <x:c r="O1521" t="e">
        <x:v>#N/A</x:v>
      </x:c>
    </x:row>
    <x:row r="1522" spans="1:15" hidden="1">
      <x:c r="A1522" s="57">
        <x:v>96</x:v>
      </x:c>
      <x:c r="C1522" s="115">
        <x:v>12</x:v>
      </x:c>
      <x:c r="D1522" s="209" t="s">
        <x:v>1423</x:v>
      </x:c>
      <x:c r="E1522" s="209" t="s">
        <x:v>1420</x:v>
      </x:c>
      <x:c r="F1522"/>
      <x:c r="J1522" s="57"/>
      <x:c r="K1522" s="57"/>
      <x:c r="L1522" s="57"/>
      <x:c r="M1522" s="57"/>
      <x:c r="N1522" s="56">
        <x:v>0</x:v>
      </x:c>
      <x:c r="O1522" t="e">
        <x:v>#N/A</x:v>
      </x:c>
    </x:row>
    <x:row r="1523" spans="1:15" hidden="1">
      <x:c r="A1523" s="57">
        <x:v>97</x:v>
      </x:c>
      <x:c r="C1523" s="115">
        <x:v>12</x:v>
      </x:c>
      <x:c r="D1523" s="209" t="s">
        <x:v>1564</x:v>
      </x:c>
      <x:c r="E1523" s="209" t="s">
        <x:v>1435</x:v>
      </x:c>
      <x:c r="F1523"/>
      <x:c r="J1523" s="57"/>
      <x:c r="K1523" s="57"/>
      <x:c r="L1523" s="57"/>
      <x:c r="M1523" s="57"/>
      <x:c r="N1523" s="56">
        <x:v>0</x:v>
      </x:c>
      <x:c r="O1523" t="e">
        <x:v>#N/A</x:v>
      </x:c>
    </x:row>
    <x:row r="1524" spans="1:15" hidden="1">
      <x:c r="A1524" s="57">
        <x:v>98</x:v>
      </x:c>
      <x:c r="C1524" s="115">
        <x:v>12</x:v>
      </x:c>
      <x:c r="D1524" s="209" t="s">
        <x:v>1407</x:v>
      </x:c>
      <x:c r="E1524" s="209" t="s">
        <x:v>1420</x:v>
      </x:c>
      <x:c r="F1524"/>
      <x:c r="J1524" s="57"/>
      <x:c r="K1524" s="57"/>
      <x:c r="L1524" s="57"/>
      <x:c r="M1524" s="57"/>
      <x:c r="N1524" s="56">
        <x:v>0</x:v>
      </x:c>
      <x:c r="O1524" t="e">
        <x:v>#N/A</x:v>
      </x:c>
    </x:row>
    <x:row r="1525" spans="1:15" hidden="1">
      <x:c r="A1525" s="57">
        <x:v>99</x:v>
      </x:c>
      <x:c r="C1525" s="115">
        <x:v>12</x:v>
      </x:c>
      <x:c r="D1525" s="209" t="s">
        <x:v>1424</x:v>
      </x:c>
      <x:c r="E1525" s="209" t="s">
        <x:v>1420</x:v>
      </x:c>
      <x:c r="F1525"/>
      <x:c r="J1525" s="57"/>
      <x:c r="K1525" s="57"/>
      <x:c r="L1525" s="57"/>
      <x:c r="M1525" s="57"/>
      <x:c r="N1525" s="56">
        <x:v>0</x:v>
      </x:c>
      <x:c r="O1525" t="e">
        <x:v>#N/A</x:v>
      </x:c>
    </x:row>
    <x:row r="1526" spans="1:15" hidden="1">
      <x:c r="A1526" s="57">
        <x:v>100</x:v>
      </x:c>
      <x:c r="C1526" s="115">
        <x:v>12</x:v>
      </x:c>
      <x:c r="D1526" s="209" t="s">
        <x:v>1565</x:v>
      </x:c>
      <x:c r="E1526" s="209" t="s">
        <x:v>1435</x:v>
      </x:c>
      <x:c r="F1526"/>
      <x:c r="J1526" s="57"/>
      <x:c r="K1526" s="57"/>
      <x:c r="L1526" s="57"/>
      <x:c r="M1526" s="57"/>
      <x:c r="N1526" s="56">
        <x:v>0</x:v>
      </x:c>
      <x:c r="O1526" t="e">
        <x:v>#N/A</x:v>
      </x:c>
    </x:row>
    <x:row r="1527" spans="1:15" hidden="1">
      <x:c r="A1527" s="57">
        <x:v>101</x:v>
      </x:c>
      <x:c r="C1527" s="115">
        <x:v>12</x:v>
      </x:c>
      <x:c r="D1527" s="209" t="s">
        <x:v>1408</x:v>
      </x:c>
      <x:c r="E1527" s="209" t="s">
        <x:v>1420</x:v>
      </x:c>
      <x:c r="F1527"/>
      <x:c r="J1527" s="57"/>
      <x:c r="K1527" s="57"/>
      <x:c r="L1527" s="57"/>
      <x:c r="M1527" s="57"/>
      <x:c r="N1527" s="56">
        <x:v>0</x:v>
      </x:c>
      <x:c r="O1527" t="e">
        <x:v>#N/A</x:v>
      </x:c>
    </x:row>
    <x:row r="1528" spans="1:15" hidden="1">
      <x:c r="A1528" s="57">
        <x:v>102</x:v>
      </x:c>
      <x:c r="C1528" s="115">
        <x:v>12</x:v>
      </x:c>
      <x:c r="D1528" s="209" t="s">
        <x:v>1430</x:v>
      </x:c>
      <x:c r="E1528" s="209" t="s">
        <x:v>1420</x:v>
      </x:c>
      <x:c r="F1528"/>
      <x:c r="J1528" s="57"/>
      <x:c r="K1528" s="57"/>
      <x:c r="L1528" s="57"/>
      <x:c r="M1528" s="57"/>
      <x:c r="N1528" s="56">
        <x:v>0</x:v>
      </x:c>
      <x:c r="O1528" t="e">
        <x:v>#N/A</x:v>
      </x:c>
    </x:row>
    <x:row r="1529" spans="1:15" hidden="1">
      <x:c r="A1529" s="57">
        <x:v>103</x:v>
      </x:c>
      <x:c r="C1529" s="115">
        <x:v>12</x:v>
      </x:c>
      <x:c r="D1529" s="209" t="s">
        <x:v>1623</x:v>
      </x:c>
      <x:c r="E1529" s="209" t="s">
        <x:v>1624</x:v>
      </x:c>
      <x:c r="F1529"/>
      <x:c r="J1529" s="57"/>
      <x:c r="K1529" s="57"/>
      <x:c r="L1529" s="57"/>
      <x:c r="M1529" s="57"/>
      <x:c r="N1529" s="56">
        <x:v>0</x:v>
      </x:c>
      <x:c r="O1529" t="e">
        <x:v>#N/A</x:v>
      </x:c>
    </x:row>
    <x:row r="1530" spans="1:15" hidden="1">
      <x:c r="A1530" s="57">
        <x:v>104</x:v>
      </x:c>
      <x:c r="C1530" s="115">
        <x:v>12</x:v>
      </x:c>
      <x:c r="D1530" s="209" t="s">
        <x:v>1404</x:v>
      </x:c>
      <x:c r="E1530" s="209" t="s">
        <x:v>1624</x:v>
      </x:c>
      <x:c r="F1530"/>
      <x:c r="J1530" s="57"/>
      <x:c r="K1530" s="57"/>
      <x:c r="L1530" s="57"/>
      <x:c r="M1530" s="57"/>
      <x:c r="N1530" s="56">
        <x:v>0</x:v>
      </x:c>
      <x:c r="O1530" t="e">
        <x:v>#N/A</x:v>
      </x:c>
    </x:row>
    <x:row r="1531" spans="1:15">
      <x:c r="A1531" s="57">
        <x:v>105</x:v>
      </x:c>
      <x:c r="C1531" s="115">
        <x:v>12</x:v>
      </x:c>
      <x:c r="D1531" s="209" t="s">
        <x:v>1439</x:v>
      </x:c>
      <x:c r="E1531" s="209" t="s">
        <x:v>53</x:v>
      </x:c>
      <x:c r="F1531"/>
      <x:c r="G1531" s="57">
        <x:v>5</x:v>
      </x:c>
      <x:c r="J1531" s="57"/>
      <x:c r="K1531" s="57"/>
      <x:c r="L1531" s="57"/>
      <x:c r="M1531" s="57"/>
      <x:c r="N1531" s="56">
        <x:v>5</x:v>
      </x:c>
      <x:c r="O1531" t="e">
        <x:v>#N/A</x:v>
      </x:c>
    </x:row>
    <x:row r="1532" spans="1:15" hidden="1">
      <x:c r="A1532" s="57">
        <x:v>106</x:v>
      </x:c>
      <x:c r="C1532" s="115">
        <x:v>12</x:v>
      </x:c>
      <x:c r="D1532" s="209" t="s">
        <x:v>1631</x:v>
      </x:c>
      <x:c r="E1532" s="209" t="s">
        <x:v>1440</x:v>
      </x:c>
      <x:c r="F1532"/>
      <x:c r="J1532" s="57"/>
      <x:c r="K1532" s="57"/>
      <x:c r="L1532" s="57"/>
      <x:c r="M1532" s="57"/>
      <x:c r="N1532" s="56">
        <x:v>0</x:v>
      </x:c>
      <x:c r="O1532" t="e">
        <x:v>#N/A</x:v>
      </x:c>
    </x:row>
    <x:row r="1533" spans="1:15" hidden="1">
      <x:c r="A1533" s="57">
        <x:v>107</x:v>
      </x:c>
      <x:c r="C1533" s="115">
        <x:v>12</x:v>
      </x:c>
      <x:c r="D1533" s="209" t="s">
        <x:v>1658</x:v>
      </x:c>
      <x:c r="E1533" s="209" t="s">
        <x:v>1659</x:v>
      </x:c>
      <x:c r="F1533"/>
      <x:c r="J1533" s="57"/>
      <x:c r="K1533" s="57"/>
      <x:c r="L1533" s="57"/>
      <x:c r="M1533" s="57"/>
      <x:c r="N1533" s="56">
        <x:v>0</x:v>
      </x:c>
      <x:c r="O1533" t="e">
        <x:v>#N/A</x:v>
      </x:c>
    </x:row>
    <x:row r="1534" spans="1:15">
      <x:c r="A1534" s="57">
        <x:v>108</x:v>
      </x:c>
      <x:c r="C1534" s="115">
        <x:v>12</x:v>
      </x:c>
      <x:c r="D1534" s="209" t="s">
        <x:v>85</x:v>
      </x:c>
      <x:c r="E1534" s="209" t="s">
        <x:v>87</x:v>
      </x:c>
      <x:c r="F1534"/>
      <x:c r="G1534" s="57">
        <x:v>3000</x:v>
      </x:c>
      <x:c r="J1534" s="57"/>
      <x:c r="K1534" s="57"/>
      <x:c r="L1534" s="57"/>
      <x:c r="M1534" s="57"/>
      <x:c r="N1534" s="56">
        <x:v>3000</x:v>
      </x:c>
      <x:c r="O1534" t="e">
        <x:v>#N/A</x:v>
      </x:c>
    </x:row>
    <x:row r="1535" spans="1:15">
      <x:c r="A1535" s="57">
        <x:v>109</x:v>
      </x:c>
      <x:c r="C1535" s="115">
        <x:v>12</x:v>
      </x:c>
      <x:c r="D1535" s="209" t="s">
        <x:v>88</x:v>
      </x:c>
      <x:c r="E1535" s="209" t="s">
        <x:v>89</x:v>
      </x:c>
      <x:c r="F1535"/>
      <x:c r="G1535" s="57">
        <x:v>3300</x:v>
      </x:c>
      <x:c r="J1535" s="57"/>
      <x:c r="K1535" s="57"/>
      <x:c r="L1535" s="57"/>
      <x:c r="M1535" s="57"/>
      <x:c r="N1535" s="56">
        <x:v>3300</x:v>
      </x:c>
      <x:c r="O1535" t="e">
        <x:v>#N/A</x:v>
      </x:c>
    </x:row>
    <x:row r="1536" spans="1:15">
      <x:c r="A1536" s="57">
        <x:v>110</x:v>
      </x:c>
      <x:c r="C1536" s="115">
        <x:v>12</x:v>
      </x:c>
      <x:c r="D1536" s="209" t="s">
        <x:v>90</x:v>
      </x:c>
      <x:c r="E1536" s="209" t="s">
        <x:v>91</x:v>
      </x:c>
      <x:c r="F1536"/>
      <x:c r="G1536" s="57">
        <x:v>6500</x:v>
      </x:c>
      <x:c r="J1536" s="57"/>
      <x:c r="K1536" s="57"/>
      <x:c r="L1536" s="57"/>
      <x:c r="M1536" s="57"/>
      <x:c r="N1536" s="56">
        <x:v>6500</x:v>
      </x:c>
      <x:c r="O1536" t="e">
        <x:v>#N/A</x:v>
      </x:c>
    </x:row>
    <x:row r="1537" spans="1:15" hidden="1">
      <x:c r="A1537" s="57">
        <x:v>111</x:v>
      </x:c>
      <x:c r="C1537" s="115">
        <x:v>12</x:v>
      </x:c>
      <x:c r="D1537" s="209" t="s">
        <x:v>1386</x:v>
      </x:c>
      <x:c r="E1537" s="209" t="s">
        <x:v>1400</x:v>
      </x:c>
      <x:c r="F1537"/>
      <x:c r="J1537" s="57"/>
      <x:c r="K1537" s="57"/>
      <x:c r="L1537" s="57"/>
      <x:c r="M1537" s="57"/>
      <x:c r="N1537" s="56">
        <x:v>0</x:v>
      </x:c>
      <x:c r="O1537" t="e">
        <x:v>#N/A</x:v>
      </x:c>
    </x:row>
    <x:row r="1538" spans="1:15" hidden="1">
      <x:c r="A1538" s="57">
        <x:v>112</x:v>
      </x:c>
      <x:c r="C1538" s="115">
        <x:v>12</x:v>
      </x:c>
      <x:c r="D1538" s="209">
        <x:v>15327260</x:v>
      </x:c>
      <x:c r="E1538" s="209" t="s">
        <x:v>1513</x:v>
      </x:c>
      <x:c r="F1538"/>
      <x:c r="J1538" s="57"/>
      <x:c r="K1538" s="57"/>
      <x:c r="L1538" s="57"/>
      <x:c r="M1538" s="57"/>
      <x:c r="N1538" s="56">
        <x:v>0</x:v>
      </x:c>
      <x:c r="O1538" t="e">
        <x:v>#N/A</x:v>
      </x:c>
    </x:row>
    <x:row r="1539" spans="1:15" hidden="1">
      <x:c r="A1539" s="57">
        <x:v>113</x:v>
      </x:c>
      <x:c r="C1539" s="115">
        <x:v>12</x:v>
      </x:c>
      <x:c r="D1539" s="209" t="s">
        <x:v>1472</x:v>
      </x:c>
      <x:c r="E1539" s="209" t="s">
        <x:v>1472</x:v>
      </x:c>
      <x:c r="F1539"/>
      <x:c r="J1539" s="57"/>
      <x:c r="K1539" s="57"/>
      <x:c r="L1539" s="57"/>
      <x:c r="M1539" s="57"/>
      <x:c r="N1539" s="56">
        <x:v>0</x:v>
      </x:c>
      <x:c r="O1539" t="e">
        <x:v>#N/A</x:v>
      </x:c>
    </x:row>
    <x:row r="1540" spans="1:15" hidden="1">
      <x:c r="A1540" s="57">
        <x:v>114</x:v>
      </x:c>
      <x:c r="C1540" s="115">
        <x:v>12</x:v>
      </x:c>
      <x:c r="D1540" s="209" t="s">
        <x:v>1519</x:v>
      </x:c>
      <x:c r="E1540" s="209" t="s">
        <x:v>1520</x:v>
      </x:c>
      <x:c r="F1540"/>
      <x:c r="J1540" s="57"/>
      <x:c r="K1540" s="57"/>
      <x:c r="L1540" s="57"/>
      <x:c r="M1540" s="57"/>
      <x:c r="N1540" s="56">
        <x:v>0</x:v>
      </x:c>
      <x:c r="O1540" t="e">
        <x:v>#N/A</x:v>
      </x:c>
    </x:row>
    <x:row r="1541" spans="1:15" hidden="1">
      <x:c r="A1541" s="57">
        <x:v>115</x:v>
      </x:c>
      <x:c r="C1541" s="115">
        <x:v>12</x:v>
      </x:c>
      <x:c r="D1541" s="209" t="s">
        <x:v>1516</x:v>
      </x:c>
      <x:c r="E1541" s="209" t="s">
        <x:v>1517</x:v>
      </x:c>
      <x:c r="F1541"/>
      <x:c r="J1541" s="57"/>
      <x:c r="K1541" s="57"/>
      <x:c r="L1541" s="57"/>
      <x:c r="M1541" s="57"/>
      <x:c r="N1541" s="56">
        <x:v>0</x:v>
      </x:c>
      <x:c r="O1541" t="e">
        <x:v>#N/A</x:v>
      </x:c>
    </x:row>
    <x:row r="1542" spans="1:15" hidden="1">
      <x:c r="A1542" s="57">
        <x:v>116</x:v>
      </x:c>
      <x:c r="C1542" s="115">
        <x:v>12</x:v>
      </x:c>
      <x:c r="D1542" s="209" t="s">
        <x:v>1473</x:v>
      </x:c>
      <x:c r="E1542" s="209" t="s">
        <x:v>1474</x:v>
      </x:c>
      <x:c r="F1542"/>
      <x:c r="J1542" s="57"/>
      <x:c r="K1542" s="57"/>
      <x:c r="L1542" s="57"/>
      <x:c r="M1542" s="57"/>
      <x:c r="N1542" s="56">
        <x:v>0</x:v>
      </x:c>
      <x:c r="O1542" t="e">
        <x:v>#N/A</x:v>
      </x:c>
    </x:row>
    <x:row r="1543" spans="1:15" hidden="1">
      <x:c r="A1543" s="57">
        <x:v>117</x:v>
      </x:c>
      <x:c r="C1543" s="115">
        <x:v>12</x:v>
      </x:c>
      <x:c r="D1543" s="209" t="s">
        <x:v>1475</x:v>
      </x:c>
      <x:c r="E1543" s="209" t="s">
        <x:v>1476</x:v>
      </x:c>
      <x:c r="F1543"/>
      <x:c r="J1543" s="57"/>
      <x:c r="K1543" s="57"/>
      <x:c r="L1543" s="57"/>
      <x:c r="M1543" s="57"/>
      <x:c r="N1543" s="56">
        <x:v>0</x:v>
      </x:c>
      <x:c r="O1543" t="e">
        <x:v>#N/A</x:v>
      </x:c>
    </x:row>
    <x:row r="1544" spans="1:15" hidden="1">
      <x:c r="A1544" s="57">
        <x:v>118</x:v>
      </x:c>
      <x:c r="C1544" s="115">
        <x:v>12</x:v>
      </x:c>
      <x:c r="D1544" s="209" t="s">
        <x:v>1511</x:v>
      </x:c>
      <x:c r="E1544" s="209" t="s">
        <x:v>1512</x:v>
      </x:c>
      <x:c r="F1544"/>
      <x:c r="J1544" s="57"/>
      <x:c r="K1544" s="57"/>
      <x:c r="L1544" s="57"/>
      <x:c r="M1544" s="57"/>
      <x:c r="N1544" s="56">
        <x:v>0</x:v>
      </x:c>
      <x:c r="O1544" t="e">
        <x:v>#N/A</x:v>
      </x:c>
    </x:row>
    <x:row r="1545" spans="1:15" hidden="1">
      <x:c r="A1545" s="57">
        <x:v>119</x:v>
      </x:c>
      <x:c r="C1545" s="115">
        <x:v>12</x:v>
      </x:c>
      <x:c r="D1545" s="209" t="s">
        <x:v>1477</x:v>
      </x:c>
      <x:c r="E1545" s="209" t="s">
        <x:v>1478</x:v>
      </x:c>
      <x:c r="F1545"/>
      <x:c r="J1545" s="57"/>
      <x:c r="K1545" s="57"/>
      <x:c r="L1545" s="57"/>
      <x:c r="M1545" s="57"/>
      <x:c r="N1545" s="56">
        <x:v>0</x:v>
      </x:c>
      <x:c r="O1545" t="e">
        <x:v>#N/A</x:v>
      </x:c>
    </x:row>
    <x:row r="1546" spans="1:15" hidden="1">
      <x:c r="A1546" s="57">
        <x:v>120</x:v>
      </x:c>
      <x:c r="C1546" s="115">
        <x:v>12</x:v>
      </x:c>
      <x:c r="D1546" s="209" t="s">
        <x:v>1466</x:v>
      </x:c>
      <x:c r="E1546" s="209" t="s">
        <x:v>449</x:v>
      </x:c>
      <x:c r="F1546"/>
      <x:c r="J1546" s="57"/>
      <x:c r="K1546" s="57"/>
      <x:c r="L1546" s="57"/>
      <x:c r="M1546" s="57"/>
      <x:c r="N1546" s="56">
        <x:v>0</x:v>
      </x:c>
      <x:c r="O1546" t="e">
        <x:v>#N/A</x:v>
      </x:c>
    </x:row>
    <x:row r="1547" spans="1:15" hidden="1">
      <x:c r="A1547" s="57">
        <x:v>121</x:v>
      </x:c>
      <x:c r="C1547" s="115">
        <x:v>12</x:v>
      </x:c>
      <x:c r="D1547" s="209" t="s">
        <x:v>1479</x:v>
      </x:c>
      <x:c r="E1547" s="209" t="s">
        <x:v>1480</x:v>
      </x:c>
      <x:c r="F1547"/>
      <x:c r="J1547" s="57"/>
      <x:c r="K1547" s="57"/>
      <x:c r="L1547" s="57"/>
      <x:c r="M1547" s="57"/>
      <x:c r="N1547" s="56">
        <x:v>0</x:v>
      </x:c>
      <x:c r="O1547" t="e">
        <x:v>#N/A</x:v>
      </x:c>
    </x:row>
    <x:row r="1548" spans="1:15" hidden="1">
      <x:c r="A1548" s="57">
        <x:v>122</x:v>
      </x:c>
      <x:c r="C1548" s="115">
        <x:v>12</x:v>
      </x:c>
      <x:c r="D1548" s="209" t="s">
        <x:v>1458</x:v>
      </x:c>
      <x:c r="E1548" s="209" t="s">
        <x:v>1459</x:v>
      </x:c>
      <x:c r="F1548"/>
      <x:c r="J1548" s="57"/>
      <x:c r="K1548" s="57"/>
      <x:c r="L1548" s="57"/>
      <x:c r="M1548" s="57"/>
      <x:c r="N1548" s="56">
        <x:v>0</x:v>
      </x:c>
      <x:c r="O1548" t="e">
        <x:v>#N/A</x:v>
      </x:c>
    </x:row>
    <x:row r="1549" spans="1:15" hidden="1">
      <x:c r="A1549" s="57">
        <x:v>123</x:v>
      </x:c>
      <x:c r="C1549" s="115">
        <x:v>12</x:v>
      </x:c>
      <x:c r="D1549" s="209" t="s">
        <x:v>1481</x:v>
      </x:c>
      <x:c r="E1549" s="209" t="s">
        <x:v>1481</x:v>
      </x:c>
      <x:c r="F1549"/>
      <x:c r="J1549" s="57"/>
      <x:c r="K1549" s="57"/>
      <x:c r="L1549" s="57"/>
      <x:c r="M1549" s="57"/>
      <x:c r="N1549" s="56">
        <x:v>0</x:v>
      </x:c>
      <x:c r="O1549" t="e">
        <x:v>#N/A</x:v>
      </x:c>
    </x:row>
    <x:row r="1550" spans="1:15" hidden="1">
      <x:c r="A1550" s="57">
        <x:v>124</x:v>
      </x:c>
      <x:c r="C1550" s="115">
        <x:v>12</x:v>
      </x:c>
      <x:c r="D1550" s="209" t="s">
        <x:v>1513</x:v>
      </x:c>
      <x:c r="E1550" s="209" t="s">
        <x:v>1514</x:v>
      </x:c>
      <x:c r="F1550"/>
      <x:c r="J1550" s="57"/>
      <x:c r="K1550" s="57"/>
      <x:c r="L1550" s="57"/>
      <x:c r="M1550" s="57"/>
      <x:c r="N1550" s="56">
        <x:v>0</x:v>
      </x:c>
      <x:c r="O1550" t="e">
        <x:v>#N/A</x:v>
      </x:c>
    </x:row>
    <x:row r="1551" spans="1:15" hidden="1">
      <x:c r="A1551" s="57">
        <x:v>125</x:v>
      </x:c>
      <x:c r="C1551" s="115">
        <x:v>12</x:v>
      </x:c>
      <x:c r="D1551" s="209" t="s">
        <x:v>1456</x:v>
      </x:c>
      <x:c r="E1551" s="209" t="s">
        <x:v>1457</x:v>
      </x:c>
      <x:c r="F1551"/>
      <x:c r="J1551" s="57"/>
      <x:c r="K1551" s="57"/>
      <x:c r="L1551" s="57"/>
      <x:c r="M1551" s="57"/>
      <x:c r="N1551" s="56">
        <x:v>0</x:v>
      </x:c>
      <x:c r="O1551" t="e">
        <x:v>#N/A</x:v>
      </x:c>
    </x:row>
    <x:row r="1552" spans="1:15" hidden="1">
      <x:c r="A1552" s="57">
        <x:v>126</x:v>
      </x:c>
      <x:c r="C1552" s="115">
        <x:v>12</x:v>
      </x:c>
      <x:c r="D1552" s="209" t="s">
        <x:v>1500</x:v>
      </x:c>
      <x:c r="E1552" s="209" t="s">
        <x:v>1501</x:v>
      </x:c>
      <x:c r="F1552"/>
      <x:c r="J1552" s="57"/>
      <x:c r="K1552" s="57"/>
      <x:c r="L1552" s="57"/>
      <x:c r="M1552" s="57"/>
      <x:c r="N1552" s="56">
        <x:v>0</x:v>
      </x:c>
      <x:c r="O1552" t="e">
        <x:v>#N/A</x:v>
      </x:c>
    </x:row>
    <x:row r="1553" spans="1:15" hidden="1">
      <x:c r="A1553" s="57">
        <x:v>127</x:v>
      </x:c>
      <x:c r="C1553" s="115">
        <x:v>12</x:v>
      </x:c>
      <x:c r="D1553" s="209" t="s">
        <x:v>1524</x:v>
      </x:c>
      <x:c r="E1553" s="209" t="s">
        <x:v>1501</x:v>
      </x:c>
      <x:c r="F1553"/>
      <x:c r="J1553" s="57"/>
      <x:c r="K1553" s="57"/>
      <x:c r="L1553" s="57"/>
      <x:c r="M1553" s="57"/>
      <x:c r="N1553" s="56">
        <x:v>0</x:v>
      </x:c>
      <x:c r="O1553" t="e">
        <x:v>#N/A</x:v>
      </x:c>
    </x:row>
    <x:row r="1554" spans="1:15" hidden="1">
      <x:c r="A1554" s="57">
        <x:v>128</x:v>
      </x:c>
      <x:c r="C1554" s="115">
        <x:v>12</x:v>
      </x:c>
      <x:c r="D1554" s="209" t="s">
        <x:v>1502</x:v>
      </x:c>
      <x:c r="E1554" s="209" t="s">
        <x:v>1501</x:v>
      </x:c>
      <x:c r="F1554"/>
      <x:c r="J1554" s="57"/>
      <x:c r="K1554" s="57"/>
      <x:c r="L1554" s="57"/>
      <x:c r="M1554" s="57"/>
      <x:c r="N1554" s="56">
        <x:v>0</x:v>
      </x:c>
      <x:c r="O1554" t="e">
        <x:v>#N/A</x:v>
      </x:c>
    </x:row>
    <x:row r="1555" spans="1:15" hidden="1">
      <x:c r="A1555" s="57">
        <x:v>129</x:v>
      </x:c>
      <x:c r="C1555" s="115">
        <x:v>12</x:v>
      </x:c>
      <x:c r="D1555" s="209" t="s">
        <x:v>1523</x:v>
      </x:c>
      <x:c r="E1555" s="209" t="s">
        <x:v>1501</x:v>
      </x:c>
      <x:c r="F1555"/>
      <x:c r="J1555" s="57"/>
      <x:c r="K1555" s="57"/>
      <x:c r="L1555" s="57"/>
      <x:c r="M1555" s="57"/>
      <x:c r="N1555" s="56">
        <x:v>0</x:v>
      </x:c>
      <x:c r="O1555" t="e">
        <x:v>#N/A</x:v>
      </x:c>
    </x:row>
    <x:row r="1556" spans="1:15" hidden="1">
      <x:c r="A1556" s="57">
        <x:v>130</x:v>
      </x:c>
      <x:c r="C1556" s="115">
        <x:v>12</x:v>
      </x:c>
      <x:c r="D1556" s="209" t="s">
        <x:v>1482</x:v>
      </x:c>
      <x:c r="E1556" s="209" t="s">
        <x:v>1483</x:v>
      </x:c>
      <x:c r="F1556"/>
      <x:c r="J1556" s="57"/>
      <x:c r="K1556" s="57"/>
      <x:c r="L1556" s="57"/>
      <x:c r="M1556" s="57"/>
      <x:c r="N1556" s="56">
        <x:v>0</x:v>
      </x:c>
      <x:c r="O1556" t="e">
        <x:v>#N/A</x:v>
      </x:c>
    </x:row>
    <x:row r="1557" spans="1:15" hidden="1">
      <x:c r="A1557" s="57">
        <x:v>131</x:v>
      </x:c>
      <x:c r="C1557" s="115">
        <x:v>12</x:v>
      </x:c>
      <x:c r="D1557" s="209" t="s">
        <x:v>1467</x:v>
      </x:c>
      <x:c r="E1557" s="209" t="s">
        <x:v>1468</x:v>
      </x:c>
      <x:c r="F1557"/>
      <x:c r="J1557" s="57"/>
      <x:c r="K1557" s="57"/>
      <x:c r="L1557" s="57"/>
      <x:c r="M1557" s="57"/>
      <x:c r="N1557" s="56">
        <x:v>0</x:v>
      </x:c>
      <x:c r="O1557" t="e">
        <x:v>#N/A</x:v>
      </x:c>
    </x:row>
    <x:row r="1558" spans="1:15" hidden="1">
      <x:c r="A1558" s="57">
        <x:v>132</x:v>
      </x:c>
      <x:c r="C1558" s="115">
        <x:v>12</x:v>
      </x:c>
      <x:c r="D1558" s="209" t="s">
        <x:v>1484</x:v>
      </x:c>
      <x:c r="E1558" s="209" t="s">
        <x:v>1468</x:v>
      </x:c>
      <x:c r="F1558"/>
      <x:c r="J1558" s="57"/>
      <x:c r="K1558" s="57"/>
      <x:c r="L1558" s="57"/>
      <x:c r="M1558" s="57"/>
      <x:c r="N1558" s="56">
        <x:v>0</x:v>
      </x:c>
      <x:c r="O1558" t="e">
        <x:v>#N/A</x:v>
      </x:c>
    </x:row>
    <x:row r="1559" spans="1:15" hidden="1">
      <x:c r="A1559" s="57">
        <x:v>133</x:v>
      </x:c>
      <x:c r="C1559" s="115">
        <x:v>12</x:v>
      </x:c>
      <x:c r="D1559" s="209" t="s">
        <x:v>1485</x:v>
      </x:c>
      <x:c r="E1559" s="209" t="s">
        <x:v>1468</x:v>
      </x:c>
      <x:c r="F1559"/>
      <x:c r="J1559" s="57"/>
      <x:c r="K1559" s="57"/>
      <x:c r="L1559" s="57"/>
      <x:c r="M1559" s="57"/>
      <x:c r="N1559" s="56">
        <x:v>0</x:v>
      </x:c>
      <x:c r="O1559" t="e">
        <x:v>#N/A</x:v>
      </x:c>
    </x:row>
    <x:row r="1560" spans="1:15" hidden="1">
      <x:c r="A1560" s="57">
        <x:v>134</x:v>
      </x:c>
      <x:c r="C1560" s="115">
        <x:v>12</x:v>
      </x:c>
      <x:c r="D1560" s="209" t="s">
        <x:v>1486</x:v>
      </x:c>
      <x:c r="E1560" s="209" t="s">
        <x:v>1487</x:v>
      </x:c>
      <x:c r="F1560"/>
      <x:c r="J1560" s="57"/>
      <x:c r="K1560" s="57"/>
      <x:c r="L1560" s="57"/>
      <x:c r="M1560" s="57"/>
      <x:c r="N1560" s="56">
        <x:v>0</x:v>
      </x:c>
      <x:c r="O1560" t="e">
        <x:v>#N/A</x:v>
      </x:c>
    </x:row>
    <x:row r="1561" spans="1:15" hidden="1">
      <x:c r="A1561" s="57">
        <x:v>135</x:v>
      </x:c>
      <x:c r="C1561" s="115">
        <x:v>12</x:v>
      </x:c>
      <x:c r="D1561" s="209" t="s">
        <x:v>1488</x:v>
      </x:c>
      <x:c r="E1561" s="209" t="s">
        <x:v>1468</x:v>
      </x:c>
      <x:c r="F1561"/>
      <x:c r="J1561" s="57"/>
      <x:c r="K1561" s="57"/>
      <x:c r="L1561" s="57"/>
      <x:c r="M1561" s="57"/>
      <x:c r="N1561" s="56">
        <x:v>0</x:v>
      </x:c>
      <x:c r="O1561" t="e">
        <x:v>#N/A</x:v>
      </x:c>
    </x:row>
    <x:row r="1562" spans="1:15" hidden="1">
      <x:c r="A1562" s="57">
        <x:v>136</x:v>
      </x:c>
      <x:c r="C1562" s="115">
        <x:v>12</x:v>
      </x:c>
      <x:c r="D1562" s="209" t="s">
        <x:v>1489</x:v>
      </x:c>
      <x:c r="E1562" s="209" t="s">
        <x:v>1468</x:v>
      </x:c>
      <x:c r="F1562"/>
      <x:c r="J1562" s="57"/>
      <x:c r="K1562" s="57"/>
      <x:c r="L1562" s="57"/>
      <x:c r="M1562" s="57"/>
      <x:c r="N1562" s="56">
        <x:v>0</x:v>
      </x:c>
      <x:c r="O1562" t="e">
        <x:v>#N/A</x:v>
      </x:c>
    </x:row>
    <x:row r="1563" spans="1:15" hidden="1">
      <x:c r="A1563" s="57">
        <x:v>137</x:v>
      </x:c>
      <x:c r="C1563" s="115">
        <x:v>12</x:v>
      </x:c>
      <x:c r="D1563" s="209" t="s">
        <x:v>1490</x:v>
      </x:c>
      <x:c r="E1563" s="209" t="s">
        <x:v>1491</x:v>
      </x:c>
      <x:c r="F1563"/>
      <x:c r="J1563" s="57"/>
      <x:c r="K1563" s="57"/>
      <x:c r="L1563" s="57"/>
      <x:c r="M1563" s="57"/>
      <x:c r="N1563" s="56">
        <x:v>0</x:v>
      </x:c>
      <x:c r="O1563" t="e">
        <x:v>#N/A</x:v>
      </x:c>
    </x:row>
    <x:row r="1564" spans="1:15" hidden="1">
      <x:c r="A1564" s="57">
        <x:v>138</x:v>
      </x:c>
      <x:c r="C1564" s="115">
        <x:v>12</x:v>
      </x:c>
      <x:c r="D1564" s="209" t="s">
        <x:v>1492</x:v>
      </x:c>
      <x:c r="E1564" s="209" t="s">
        <x:v>1468</x:v>
      </x:c>
      <x:c r="F1564"/>
      <x:c r="J1564" s="57"/>
      <x:c r="K1564" s="57"/>
      <x:c r="L1564" s="57"/>
      <x:c r="M1564" s="57"/>
      <x:c r="N1564" s="56">
        <x:v>0</x:v>
      </x:c>
      <x:c r="O1564" t="e">
        <x:v>#N/A</x:v>
      </x:c>
    </x:row>
    <x:row r="1565" spans="1:15" hidden="1">
      <x:c r="A1565" s="57">
        <x:v>139</x:v>
      </x:c>
      <x:c r="C1565" s="115">
        <x:v>12</x:v>
      </x:c>
      <x:c r="D1565" s="209" t="s">
        <x:v>1493</x:v>
      </x:c>
      <x:c r="E1565" s="209" t="s">
        <x:v>1468</x:v>
      </x:c>
      <x:c r="F1565"/>
      <x:c r="J1565" s="57"/>
      <x:c r="K1565" s="57"/>
      <x:c r="L1565" s="57"/>
      <x:c r="M1565" s="57"/>
      <x:c r="N1565" s="56">
        <x:v>0</x:v>
      </x:c>
      <x:c r="O1565" t="e">
        <x:v>#N/A</x:v>
      </x:c>
    </x:row>
    <x:row r="1566" spans="1:15" hidden="1">
      <x:c r="A1566" s="57">
        <x:v>140</x:v>
      </x:c>
      <x:c r="C1566" s="115">
        <x:v>12</x:v>
      </x:c>
      <x:c r="D1566" s="209" t="s">
        <x:v>1518</x:v>
      </x:c>
      <x:c r="E1566" s="209" t="s">
        <x:v>1468</x:v>
      </x:c>
      <x:c r="F1566"/>
      <x:c r="J1566" s="57"/>
      <x:c r="K1566" s="57"/>
      <x:c r="L1566" s="57"/>
      <x:c r="M1566" s="57"/>
      <x:c r="N1566" s="56">
        <x:v>0</x:v>
      </x:c>
      <x:c r="O1566" t="e">
        <x:v>#N/A</x:v>
      </x:c>
    </x:row>
    <x:row r="1567" spans="1:15" hidden="1">
      <x:c r="A1567" s="57">
        <x:v>141</x:v>
      </x:c>
      <x:c r="C1567" s="115">
        <x:v>12</x:v>
      </x:c>
      <x:c r="D1567" s="209" t="s">
        <x:v>1434</x:v>
      </x:c>
      <x:c r="E1567" s="209" t="s">
        <x:v>1468</x:v>
      </x:c>
      <x:c r="F1567"/>
      <x:c r="J1567" s="57"/>
      <x:c r="K1567" s="57"/>
      <x:c r="L1567" s="57"/>
      <x:c r="M1567" s="57"/>
      <x:c r="N1567" s="56">
        <x:v>0</x:v>
      </x:c>
      <x:c r="O1567" t="e">
        <x:v>#N/A</x:v>
      </x:c>
    </x:row>
    <x:row r="1568" spans="1:15" hidden="1">
      <x:c r="A1568" s="57">
        <x:v>142</x:v>
      </x:c>
      <x:c r="C1568" s="115">
        <x:v>12</x:v>
      </x:c>
      <x:c r="D1568" s="209" t="s">
        <x:v>1494</x:v>
      </x:c>
      <x:c r="E1568" s="209" t="s">
        <x:v>1495</x:v>
      </x:c>
      <x:c r="F1568"/>
      <x:c r="J1568" s="57"/>
      <x:c r="K1568" s="57"/>
      <x:c r="L1568" s="57"/>
      <x:c r="M1568" s="57"/>
      <x:c r="N1568" s="56">
        <x:v>0</x:v>
      </x:c>
      <x:c r="O1568" t="e">
        <x:v>#N/A</x:v>
      </x:c>
    </x:row>
    <x:row r="1569" spans="1:15" hidden="1">
      <x:c r="A1569" s="57">
        <x:v>143</x:v>
      </x:c>
      <x:c r="C1569" s="115">
        <x:v>12</x:v>
      </x:c>
      <x:c r="D1569" s="209" t="s">
        <x:v>1469</x:v>
      </x:c>
      <x:c r="E1569" s="209" t="s">
        <x:v>1468</x:v>
      </x:c>
      <x:c r="F1569"/>
      <x:c r="J1569" s="57"/>
      <x:c r="K1569" s="57"/>
      <x:c r="L1569" s="57"/>
      <x:c r="M1569" s="57"/>
      <x:c r="N1569" s="56">
        <x:v>0</x:v>
      </x:c>
      <x:c r="O1569" t="e">
        <x:v>#N/A</x:v>
      </x:c>
    </x:row>
    <x:row r="1570" spans="1:15" hidden="1">
      <x:c r="A1570" s="57">
        <x:v>144</x:v>
      </x:c>
      <x:c r="C1570" s="115">
        <x:v>12</x:v>
      </x:c>
      <x:c r="D1570" s="209" t="s">
        <x:v>1470</x:v>
      </x:c>
      <x:c r="E1570" s="209" t="s">
        <x:v>1471</x:v>
      </x:c>
      <x:c r="F1570"/>
      <x:c r="J1570" s="57"/>
      <x:c r="K1570" s="57"/>
      <x:c r="L1570" s="57"/>
      <x:c r="M1570" s="57"/>
      <x:c r="N1570" s="56">
        <x:v>0</x:v>
      </x:c>
      <x:c r="O1570" t="e">
        <x:v>#N/A</x:v>
      </x:c>
    </x:row>
    <x:row r="1571" spans="1:15" hidden="1">
      <x:c r="A1571" s="57">
        <x:v>145</x:v>
      </x:c>
      <x:c r="C1571" s="115">
        <x:v>12</x:v>
      </x:c>
      <x:c r="D1571" s="209" t="s">
        <x:v>1460</x:v>
      </x:c>
      <x:c r="E1571" s="209" t="s">
        <x:v>1461</x:v>
      </x:c>
      <x:c r="F1571"/>
      <x:c r="J1571" s="57"/>
      <x:c r="K1571" s="57"/>
      <x:c r="L1571" s="57"/>
      <x:c r="M1571" s="57"/>
      <x:c r="N1571" s="56">
        <x:v>0</x:v>
      </x:c>
      <x:c r="O1571" t="e">
        <x:v>#N/A</x:v>
      </x:c>
    </x:row>
    <x:row r="1572" spans="1:15" hidden="1">
      <x:c r="A1572" s="57">
        <x:v>146</x:v>
      </x:c>
      <x:c r="C1572" s="115">
        <x:v>12</x:v>
      </x:c>
      <x:c r="D1572" s="209" t="s">
        <x:v>1462</x:v>
      </x:c>
      <x:c r="E1572" s="209" t="s">
        <x:v>1463</x:v>
      </x:c>
      <x:c r="F1572"/>
      <x:c r="J1572" s="57"/>
      <x:c r="K1572" s="57"/>
      <x:c r="L1572" s="57"/>
      <x:c r="M1572" s="57"/>
      <x:c r="N1572" s="56">
        <x:v>0</x:v>
      </x:c>
      <x:c r="O1572" t="e">
        <x:v>#N/A</x:v>
      </x:c>
    </x:row>
    <x:row r="1573" spans="1:15" hidden="1">
      <x:c r="A1573" s="57">
        <x:v>147</x:v>
      </x:c>
      <x:c r="C1573" s="115">
        <x:v>12</x:v>
      </x:c>
      <x:c r="D1573" s="209" t="s">
        <x:v>1503</x:v>
      </x:c>
      <x:c r="E1573" s="209" t="s">
        <x:v>1504</x:v>
      </x:c>
      <x:c r="F1573"/>
      <x:c r="J1573" s="57"/>
      <x:c r="K1573" s="57"/>
      <x:c r="L1573" s="57"/>
      <x:c r="M1573" s="57"/>
      <x:c r="N1573" s="56">
        <x:v>0</x:v>
      </x:c>
      <x:c r="O1573" t="e">
        <x:v>#N/A</x:v>
      </x:c>
    </x:row>
    <x:row r="1574" spans="1:15" hidden="1">
      <x:c r="A1574" s="57">
        <x:v>148</x:v>
      </x:c>
      <x:c r="C1574" s="115">
        <x:v>12</x:v>
      </x:c>
      <x:c r="D1574" s="209" t="s">
        <x:v>1464</x:v>
      </x:c>
      <x:c r="E1574" s="209" t="s">
        <x:v>1465</x:v>
      </x:c>
      <x:c r="F1574"/>
      <x:c r="J1574" s="57"/>
      <x:c r="K1574" s="57"/>
      <x:c r="L1574" s="57"/>
      <x:c r="M1574" s="57"/>
      <x:c r="N1574" s="56">
        <x:v>0</x:v>
      </x:c>
      <x:c r="O1574" t="e">
        <x:v>#N/A</x:v>
      </x:c>
    </x:row>
    <x:row r="1575" spans="1:15" hidden="1">
      <x:c r="A1575" s="57">
        <x:v>149</x:v>
      </x:c>
      <x:c r="C1575" s="115">
        <x:v>12</x:v>
      </x:c>
      <x:c r="D1575" s="209" t="s">
        <x:v>1521</x:v>
      </x:c>
      <x:c r="E1575" s="209" t="s">
        <x:v>1522</x:v>
      </x:c>
      <x:c r="F1575"/>
      <x:c r="J1575" s="57"/>
      <x:c r="K1575" s="57"/>
      <x:c r="L1575" s="57"/>
      <x:c r="M1575" s="57"/>
      <x:c r="N1575" s="56">
        <x:v>0</x:v>
      </x:c>
      <x:c r="O1575" t="e">
        <x:v>#N/A</x:v>
      </x:c>
    </x:row>
    <x:row r="1576" spans="1:15" hidden="1">
      <x:c r="A1576" s="57">
        <x:v>150</x:v>
      </x:c>
      <x:c r="C1576" s="115">
        <x:v>12</x:v>
      </x:c>
      <x:c r="D1576" s="209" t="s">
        <x:v>1496</x:v>
      </x:c>
      <x:c r="E1576" s="209" t="s">
        <x:v>1497</x:v>
      </x:c>
      <x:c r="F1576"/>
      <x:c r="J1576" s="57"/>
      <x:c r="K1576" s="57"/>
      <x:c r="L1576" s="57"/>
      <x:c r="M1576" s="57"/>
      <x:c r="N1576" s="56">
        <x:v>0</x:v>
      </x:c>
      <x:c r="O1576" t="e">
        <x:v>#N/A</x:v>
      </x:c>
    </x:row>
    <x:row r="1577" spans="1:15" hidden="1">
      <x:c r="A1577" s="57">
        <x:v>151</x:v>
      </x:c>
      <x:c r="C1577" s="115">
        <x:v>12</x:v>
      </x:c>
      <x:c r="D1577" s="209" t="s">
        <x:v>1498</x:v>
      </x:c>
      <x:c r="E1577" s="209" t="s">
        <x:v>1499</x:v>
      </x:c>
      <x:c r="F1577"/>
      <x:c r="J1577" s="57"/>
      <x:c r="K1577" s="57"/>
      <x:c r="L1577" s="57"/>
      <x:c r="M1577" s="57"/>
      <x:c r="N1577" s="56">
        <x:v>0</x:v>
      </x:c>
      <x:c r="O1577" t="e">
        <x:v>#N/A</x:v>
      </x:c>
    </x:row>
    <x:row r="1578" spans="1:15" hidden="1">
      <x:c r="A1578" s="57">
        <x:v>152</x:v>
      </x:c>
      <x:c r="C1578" s="115">
        <x:v>12</x:v>
      </x:c>
      <x:c r="D1578" s="209" t="s">
        <x:v>1515</x:v>
      </x:c>
      <x:c r="E1578" s="209" t="s">
        <x:v>1526</x:v>
      </x:c>
      <x:c r="F1578"/>
      <x:c r="J1578" s="57"/>
      <x:c r="K1578" s="57"/>
      <x:c r="L1578" s="57"/>
      <x:c r="M1578" s="57"/>
      <x:c r="N1578" s="56">
        <x:v>0</x:v>
      </x:c>
      <x:c r="O1578" t="e">
        <x:v>#N/A</x:v>
      </x:c>
    </x:row>
    <x:row r="1579" spans="1:15" hidden="1">
      <x:c r="A1579" s="57">
        <x:v>153</x:v>
      </x:c>
      <x:c r="C1579" s="115">
        <x:v>12</x:v>
      </x:c>
      <x:c r="D1579" s="209" t="s">
        <x:v>1505</x:v>
      </x:c>
      <x:c r="E1579" s="209" t="s">
        <x:v>1506</x:v>
      </x:c>
      <x:c r="F1579"/>
      <x:c r="J1579" s="57"/>
      <x:c r="K1579" s="57"/>
      <x:c r="L1579" s="57"/>
      <x:c r="M1579" s="57"/>
      <x:c r="N1579" s="56">
        <x:v>0</x:v>
      </x:c>
      <x:c r="O1579" t="e">
        <x:v>#N/A</x:v>
      </x:c>
    </x:row>
    <x:row r="1580" spans="1:15">
      <x:c r="A1580" s="57">
        <x:v>154</x:v>
      </x:c>
      <x:c r="C1580" s="115">
        <x:v>12</x:v>
      </x:c>
      <x:c r="D1580" s="209" t="s">
        <x:v>1431</x:v>
      </x:c>
      <x:c r="E1580" s="209" t="s">
        <x:v>23</x:v>
      </x:c>
      <x:c r="F1580"/>
      <x:c r="G1580" s="57">
        <x:v>2268</x:v>
      </x:c>
      <x:c r="J1580" s="57"/>
      <x:c r="K1580" s="57"/>
      <x:c r="L1580" s="57"/>
      <x:c r="M1580" s="57"/>
      <x:c r="N1580" s="56">
        <x:v>2268</x:v>
      </x:c>
      <x:c r="O1580" t="e">
        <x:v>#N/A</x:v>
      </x:c>
    </x:row>
    <x:row r="1581" spans="1:15" hidden="1">
      <x:c r="A1581" s="57">
        <x:v>155</x:v>
      </x:c>
      <x:c r="C1581" s="115">
        <x:v>12</x:v>
      </x:c>
      <x:c r="D1581" s="209" t="s">
        <x:v>1507</x:v>
      </x:c>
      <x:c r="E1581" s="209" t="s">
        <x:v>1508</x:v>
      </x:c>
      <x:c r="F1581"/>
      <x:c r="J1581" s="57"/>
      <x:c r="K1581" s="57"/>
      <x:c r="L1581" s="57"/>
      <x:c r="M1581" s="57"/>
      <x:c r="N1581" s="56">
        <x:v>0</x:v>
      </x:c>
      <x:c r="O1581" t="e">
        <x:v>#N/A</x:v>
      </x:c>
    </x:row>
    <x:row r="1582" spans="1:15" hidden="1">
      <x:c r="A1582" s="57">
        <x:v>156</x:v>
      </x:c>
      <x:c r="C1582" s="115">
        <x:v>12</x:v>
      </x:c>
      <x:c r="D1582" s="209" t="s">
        <x:v>1509</x:v>
      </x:c>
      <x:c r="E1582" s="209" t="s">
        <x:v>1508</x:v>
      </x:c>
      <x:c r="F1582"/>
      <x:c r="J1582" s="57"/>
      <x:c r="K1582" s="57"/>
      <x:c r="L1582" s="57"/>
      <x:c r="M1582" s="57"/>
      <x:c r="N1582" s="56">
        <x:v>0</x:v>
      </x:c>
      <x:c r="O1582" t="e">
        <x:v>#N/A</x:v>
      </x:c>
    </x:row>
    <x:row r="1583" spans="1:15" hidden="1">
      <x:c r="A1583" s="57">
        <x:v>157</x:v>
      </x:c>
      <x:c r="C1583" s="115">
        <x:v>12</x:v>
      </x:c>
      <x:c r="D1583" s="209" t="s">
        <x:v>1566</x:v>
      </x:c>
      <x:c r="E1583" s="209" t="s">
        <x:v>10</x:v>
      </x:c>
      <x:c r="F1583"/>
      <x:c r="J1583" s="57"/>
      <x:c r="K1583" s="57"/>
      <x:c r="L1583" s="57"/>
      <x:c r="M1583" s="57"/>
      <x:c r="N1583" s="56">
        <x:v>0</x:v>
      </x:c>
      <x:c r="O1583" t="e">
        <x:v>#N/A</x:v>
      </x:c>
    </x:row>
    <x:row r="1584" spans="1:15" ht="17.25" thickBot="1">
      <x:c r="C1584" s="86"/>
      <x:c r="D1584" s="86"/>
      <x:c r="E1584" s="87" t="s">
        <x:v>117</x:v>
      </x:c>
      <x:c r="F1584" s="87"/>
      <x:c r="G1584" s="89">
        <x:v>60870</x:v>
      </x:c>
      <x:c r="H1584" s="89">
        <x:v>0</x:v>
      </x:c>
      <x:c r="I1584" s="89">
        <x:v>0</x:v>
      </x:c>
      <x:c r="J1584" s="89">
        <x:v>0</x:v>
      </x:c>
      <x:c r="K1584" s="89">
        <x:v>0</x:v>
      </x:c>
      <x:c r="L1584" s="89">
        <x:v>0</x:v>
      </x:c>
      <x:c r="M1584" s="89">
        <x:v>0</x:v>
      </x:c>
      <x:c r="N1584" s="89">
        <x:v>60870</x:v>
      </x:c>
    </x:row>
  </x:sheetData>
  <x:autoFilter ref="A1426:Q1583" xr:uid="{BF6D06D5-BE06-4116-A74D-1E164B8979E9}">
    <x:filterColumn colId="6">
      <x:customFilters>
        <x:customFilter operator="notEqual" val=" "/>
      </x:customFilters>
    </x:filterColumn>
  </x:autoFilter>
  <x:phoneticPr fontId="5" type="noConversion"/>
  <x:pageMargins left="0.7" right="0.7" top="0.75" bottom="0.75" header="0.3" footer="0.3"/>
  <x:drawing r:id="rId1"/>
  <x:legacyDrawing r:id="rId2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93B6D4F-E1D1-49F7-9E3B-6D22A00AC62F}" mc:Ignorable="x14ac xr xr2 xr3">
  <x:sheetPr>
    <x:tabColor theme="1" tint="0.34998626667073579"/>
  </x:sheetPr>
  <x:dimension ref="A2:AA1605"/>
  <x:sheetViews>
    <x:sheetView showGridLines="0" zoomScale="70" zoomScaleNormal="70" workbookViewId="0">
      <x:pane xSplit="6" ySplit="5" topLeftCell="R144" activePane="bottomRight" state="frozen"/>
      <x:selection pane="topRight" activeCell="F1" sqref="F1"/>
      <x:selection pane="bottomLeft" activeCell="A5" sqref="A5"/>
      <x:selection pane="bottomRight" activeCell="Y181" sqref="Y181"/>
    </x:sheetView>
  </x:sheetViews>
  <x:sheetFormatPr defaultColWidth="7.75" defaultRowHeight="13.5"/>
  <x:cols>
    <x:col min="1" max="1" width="5.125" style="116" customWidth="1"/>
    <x:col min="2" max="2" width="4.75" style="116" customWidth="1"/>
    <x:col min="3" max="3" width="8.125" style="116" customWidth="1"/>
    <x:col min="4" max="4" width="17.375" style="20" bestFit="1" customWidth="1"/>
    <x:col min="5" max="5" width="26" style="20" customWidth="1"/>
    <x:col min="6" max="6" width="46.875" style="20" customWidth="1"/>
    <x:col min="7" max="7" width="14.375" style="20" customWidth="1"/>
    <x:col min="8" max="8" width="15" style="20" customWidth="1"/>
    <x:col min="9" max="9" width="14" style="20" customWidth="1"/>
    <x:col min="10" max="10" width="14.375" style="20" customWidth="1"/>
    <x:col min="11" max="11" width="14" style="20" customWidth="1"/>
    <x:col min="12" max="12" width="8.75" style="20" customWidth="1"/>
    <x:col min="13" max="13" width="11" style="20" customWidth="1"/>
    <x:col min="14" max="14" width="14.75" style="20" customWidth="1"/>
    <x:col min="15" max="15" width="14.375" style="20" bestFit="1" customWidth="1"/>
    <x:col min="16" max="16" width="21.25" style="20" bestFit="1" customWidth="1"/>
    <x:col min="17" max="17" width="14.375" style="20" bestFit="1" customWidth="1"/>
    <x:col min="18" max="18" width="14" style="20" bestFit="1" customWidth="1"/>
    <x:col min="19" max="19" width="18.25" style="20" bestFit="1" customWidth="1"/>
    <x:col min="20" max="20" width="14" style="20" bestFit="1" customWidth="1"/>
    <x:col min="21" max="21" width="21.75" style="20" customWidth="1"/>
    <x:col min="22" max="22" width="15" style="20" bestFit="1" customWidth="1"/>
    <x:col min="23" max="23" width="14" style="21" bestFit="1" customWidth="1"/>
    <x:col min="24" max="24" width="13.125" style="20" bestFit="1" customWidth="1"/>
    <x:col min="25" max="25" width="17.375" style="21" customWidth="1"/>
    <x:col min="26" max="26" width="16" style="80" bestFit="1" customWidth="1"/>
    <x:col min="27" max="27" width="10.125" style="20" customWidth="1"/>
    <x:col min="28" max="16384" width="7.75" style="20"/>
  </x:cols>
  <x:sheetData>
    <x:row r="2" spans="1:27">
      <x:c r="X2" s="20">
        <x:f>+V404*Z404</x:f>
        <x:v>0</x:v>
      </x:c>
    </x:row>
    <x:row r="3" spans="1:27">
      <x:c r="M3" s="92"/>
      <x:c r="N3" s="64" t="s">
        <x:v>98</x:v>
      </x:c>
      <x:c r="O3" s="20">
        <x:f>+J335-O335</x:f>
        <x:v>0</x:v>
      </x:c>
      <x:c r="R3" s="92"/>
    </x:row>
    <x:row r="4" spans="1:27" s="26" customFormat="1" ht="14.25" thickBot="1">
      <x:c r="A4" s="212" t="s">
        <x:v>107</x:v>
      </x:c>
      <x:c r="B4" s="118"/>
      <x:c r="C4" s="119" t="s">
        <x:v>99</x:v>
      </x:c>
      <x:c r="G4" s="281" t="s">
        <x:v>100</x:v>
      </x:c>
      <x:c r="H4" s="20"/>
      <x:c r="I4" s="20"/>
      <x:c r="J4" s="275" t="s">
        <x:v>101</x:v>
      </x:c>
      <x:c r="L4" s="275" t="s">
        <x:v>1599</x:v>
      </x:c>
      <x:c r="O4" s="275" t="s">
        <x:v>102</x:v>
      </x:c>
      <x:c r="Q4" s="275" t="s">
        <x:v>103</x:v>
      </x:c>
      <x:c r="S4" s="275" t="s">
        <x:v>1311</x:v>
      </x:c>
      <x:c r="U4" s="275" t="s">
        <x:v>105</x:v>
      </x:c>
      <x:c r="W4" s="67" t="s">
        <x:v>106</x:v>
      </x:c>
      <x:c r="X4" s="67"/>
      <x:c r="Y4" s="81"/>
      <x:c r="Z4" s="68"/>
    </x:row>
    <x:row r="5" spans="1:27" s="26" customFormat="1">
      <x:c r="A5" s="118"/>
      <x:c r="B5" s="118"/>
      <x:c r="C5" s="69" t="s">
        <x:v>120</x:v>
      </x:c>
      <x:c r="D5" s="364" t="s">
        <x:v>5</x:v>
      </x:c>
      <x:c r="E5" s="69" t="s">
        <x:v>6</x:v>
      </x:c>
      <x:c r="F5" s="70" t="s">
        <x:v>7</x:v>
      </x:c>
      <x:c r="G5" s="282" t="s">
        <x:v>108</x:v>
      </x:c>
      <x:c r="H5" s="282" t="s">
        <x:v>109</x:v>
      </x:c>
      <x:c r="I5" s="283" t="s">
        <x:v>110</x:v>
      </x:c>
      <x:c r="J5" s="69" t="s">
        <x:v>108</x:v>
      </x:c>
      <x:c r="K5" s="70" t="s">
        <x:v>110</x:v>
      </x:c>
      <x:c r="L5" s="65" t="s">
        <x:v>113</x:v>
      </x:c>
      <x:c r="M5" s="66" t="s">
        <x:v>110</x:v>
      </x:c>
      <x:c r="N5" s="71" t="s">
        <x:v>111</x:v>
      </x:c>
      <x:c r="O5" s="69" t="s">
        <x:v>108</x:v>
      </x:c>
      <x:c r="P5" s="70" t="s">
        <x:v>112</x:v>
      </x:c>
      <x:c r="Q5" s="65" t="s">
        <x:v>113</x:v>
      </x:c>
      <x:c r="R5" s="66" t="s">
        <x:v>110</x:v>
      </x:c>
      <x:c r="S5" s="65" t="s">
        <x:v>113</x:v>
      </x:c>
      <x:c r="T5" s="66" t="s">
        <x:v>110</x:v>
      </x:c>
      <x:c r="U5" s="69" t="s">
        <x:v>116</x:v>
      </x:c>
      <x:c r="V5" s="65" t="s">
        <x:v>114</x:v>
      </x:c>
      <x:c r="W5" s="66" t="s">
        <x:v>110</x:v>
      </x:c>
      <x:c r="X5" s="71" t="s">
        <x:v>115</x:v>
      </x:c>
      <x:c r="Y5" s="69" t="s">
        <x:v>121</x:v>
      </x:c>
      <x:c r="Z5" s="69" t="s">
        <x:v>115</x:v>
      </x:c>
    </x:row>
    <x:row r="6" spans="1:27" s="26" customFormat="1">
      <x:c r="A6" s="118">
        <x:v>1</x:v>
      </x:c>
      <x:c r="B6" s="118"/>
      <x:c r="C6" s="113">
        <x:v>1</x:v>
      </x:c>
      <x:c r="D6" s="210" t="s">
        <x:v>1651</x:v>
      </x:c>
      <x:c r="E6" s="210" t="s">
        <x:v>1806</x:v>
      </x:c>
      <x:c r="F6" s="20" t="s">
        <x:v>10</x:v>
      </x:c>
      <x:c r="G6" s="158">
        <x:v>1482</x:v>
      </x:c>
      <x:c r="H6" s="158">
        <x:v>3811.0832570422422</x:v>
      </x:c>
      <x:c r="I6" s="285">
        <x:v>5648025.3869366031</x:v>
      </x:c>
      <x:c r="J6" s="106">
        <x:f>SUMIFS('purchase data'!K:K,'purchase data'!$B:$B,$C6,'purchase data'!$F:$F,$D6)</x:f>
        <x:v>3633</x:v>
      </x:c>
      <x:c r="K6" s="73">
        <x:f>SUMIFS('purchase data'!M:M,'purchase data'!$B:$B,$C6,'purchase data'!$F:$F,$D6)</x:f>
        <x:v>14110217.170559999</x:v>
      </x:c>
      <x:c r="L6" s="68">
        <x:f>SUMIFS(ETC!$G:$G,ETC!$B:$B,$C6,ETC!$E:$E,$D6)</x:f>
        <x:v>0</x:v>
      </x:c>
      <x:c r="M6" s="73">
        <x:f>SUMIFS(ETC!$J:$J,ETC!$E:$E,$D6,ETC!$B:$B,$C6)</x:f>
        <x:v>0</x:v>
      </x:c>
      <x:c r="N6" s="159">
        <x:f>IF(IFERROR((I6+K6+M6)/(G6+J6+SUMIFS(ETC!$G:$G,ETC!$C:$C,1,ETC!$B:$B,$C6,ETC!$E:$E,$D6)),)=0,H6,IFERROR((I6+K6+M6)/(G6+J6+SUMIFS(ETC!$G:$G,ETC!$C:$C,1,ETC!$B:$B,$C6,ETC!$E:$E,$D6)),))</x:f>
        <x:v>3862.804019060919</x:v>
      </x:c>
      <x:c r="O6" s="106">
        <x:f>++SUMIFS('sales data'!L:L,'sales data'!$B:$B,$C6,'sales data'!$F:$F,$D6,'sales data'!$O:$O,"")</x:f>
        <x:v>4952</x:v>
      </x:c>
      <x:c r="P6" s="73">
        <x:f t="shared" ref="P6:P69" si="0">+IF(O6&lt;&gt;0,O6*N6,)</x:f>
        <x:v>19128605.502389669</x:v>
      </x:c>
      <x:c r="Q6" s="68">
        <x:f>+SUMIFS('sales data'!$L:$L,'sales data'!$B:$B,$C6,'sales data'!$F:$F,$D6,'sales data'!$O:$O,"R")</x:f>
        <x:v>0</x:v>
      </x:c>
      <x:c r="R6" s="73">
        <x:f t="shared" ref="R6:R69" si="1">+IF(Q6&lt;&gt;0,Q6*N6,)</x:f>
        <x:v>0</x:v>
      </x:c>
      <x:c r="S6" s="68">
        <x:f>SUMIFS('sales data'!$L:$L,'sales data'!$B:$B,$C6,'sales data'!$F:$F,$D6,'sales data'!$O:$O,"N")</x:f>
        <x:v>0</x:v>
      </x:c>
      <x:c r="T6" s="73">
        <x:f t="shared" ref="T6:T69" si="2">+IF(S6&lt;&gt;0,S6*N6,)</x:f>
        <x:v>0</x:v>
      </x:c>
      <x:c r="U6" s="26">
        <x:f>SUMIFS('warehouse inventory check'!$N:$N,'warehouse inventory check'!$C:$C,$C6,'warehouse inventory check'!$D:$D,$D6)</x:f>
        <x:v>163</x:v>
      </x:c>
      <x:c r="V6" s="26">
        <x:f t="shared" ref="V6:V69" si="3">+N6</x:f>
        <x:v>3862.804019060919</x:v>
      </x:c>
      <x:c r="W6" s="73">
        <x:f t="shared" ref="W6:W69" si="4">+IF(U6&lt;&gt;0,U6*N6,)</x:f>
        <x:v>629637.05510692985</x:v>
      </x:c>
      <x:c r="X6" s="74">
        <x:f>+I6+K6-P6-R6-W6-T6+M6</x:f>
        <x:v>5.8207660913467407E-10</x:v>
      </x:c>
      <x:c r="Y6" s="68">
        <x:f t="shared" ref="Y6:Y69" si="5">+G6+J6+L6-O6-Q6-S6</x:f>
        <x:v>163</x:v>
      </x:c>
      <x:c r="Z6" s="68">
        <x:f t="shared" ref="Z6:Z69" si="6">+U6-Y6</x:f>
        <x:v>0</x:v>
      </x:c>
    </x:row>
    <x:row r="7" spans="1:27" s="26" customFormat="1">
      <x:c r="A7" s="118">
        <x:v>2</x:v>
      </x:c>
      <x:c r="B7" s="118"/>
      <x:c r="C7" s="113">
        <x:v>1</x:v>
      </x:c>
      <x:c r="D7" s="210" t="s">
        <x:v>13</x:v>
      </x:c>
      <x:c r="E7" s="210" t="s">
        <x:v>12</x:v>
      </x:c>
      <x:c r="F7" s="20" t="s">
        <x:v>10</x:v>
      </x:c>
      <x:c r="G7" s="158">
        <x:v>871</x:v>
      </x:c>
      <x:c r="H7" s="158">
        <x:v>4814.5305614141698</x:v>
      </x:c>
      <x:c r="I7" s="285">
        <x:v>4193456.1189917419</x:v>
      </x:c>
      <x:c r="J7" s="106">
        <x:f>SUMIFS('purchase data'!K:K,'purchase data'!$B:$B,$C7,'purchase data'!$F:$F,$D7)</x:f>
        <x:v>40</x:v>
      </x:c>
      <x:c r="K7" s="73">
        <x:f>SUMIFS('purchase data'!M:M,'purchase data'!$B:$B,$C7,'purchase data'!$F:$F,$D7)</x:f>
        <x:v>193971.38</x:v>
      </x:c>
      <x:c r="L7" s="68">
        <x:f>SUMIFS(ETC!$G:$G,ETC!$B:$B,$C7,ETC!$E:$E,$D7)</x:f>
        <x:v>0</x:v>
      </x:c>
      <x:c r="M7" s="73">
        <x:f>SUMIFS(ETC!$J:$J,ETC!$E:$E,$D7,ETC!$B:$B,$C7)</x:f>
        <x:v>0</x:v>
      </x:c>
      <x:c r="N7" s="159">
        <x:f>IF(IFERROR((I7+K7+M7)/(G7+J7+SUMIFS(ETC!$G:$G,ETC!$C:$C,1,ETC!$B:$B,$C7,ETC!$E:$E,$D7)),)=0,H7,IFERROR((I7+K7+M7)/(G7+J7+SUMIFS(ETC!$G:$G,ETC!$C:$C,1,ETC!$B:$B,$C7,ETC!$E:$E,$D7)),))</x:f>
        <x:v>4816.0565301775432</x:v>
      </x:c>
      <x:c r="O7" s="106">
        <x:f>++SUMIFS('sales data'!L:L,'sales data'!$B:$B,$C7,'sales data'!$F:$F,$D7,'sales data'!$O:$O,"")</x:f>
        <x:v>901</x:v>
      </x:c>
      <x:c r="P7" s="73">
        <x:f t="shared" si="0"/>
        <x:v>4339266.9336899668</x:v>
      </x:c>
      <x:c r="Q7" s="68">
        <x:f>+SUMIFS('sales data'!$L:$L,'sales data'!$B:$B,$C7,'sales data'!$F:$F,$D7,'sales data'!$O:$O,"R")</x:f>
        <x:v>0</x:v>
      </x:c>
      <x:c r="R7" s="73">
        <x:f t="shared" si="1"/>
        <x:v>0</x:v>
      </x:c>
      <x:c r="S7" s="68">
        <x:f>SUMIFS('sales data'!$L:$L,'sales data'!$B:$B,$C7,'sales data'!$F:$F,$D7,'sales data'!$O:$O,"N")</x:f>
        <x:v>0</x:v>
      </x:c>
      <x:c r="T7" s="73">
        <x:f t="shared" si="2"/>
        <x:v>0</x:v>
      </x:c>
      <x:c r="U7" s="26">
        <x:f>SUMIFS('warehouse inventory check'!$N:$N,'warehouse inventory check'!$C:$C,$C7,'warehouse inventory check'!$D:$D,$D7)</x:f>
        <x:v>10</x:v>
      </x:c>
      <x:c r="V7" s="26">
        <x:f t="shared" si="3"/>
        <x:v>4816.0565301775432</x:v>
      </x:c>
      <x:c r="W7" s="73">
        <x:f t="shared" si="4"/>
        <x:v>48160.56530177543</x:v>
      </x:c>
      <x:c r="X7" s="74">
        <x:f t="shared" ref="X7:X70" si="7">+I7+K7-P7-R7-W7-T7+M7</x:f>
        <x:v>-4.2928149923682213E-10</x:v>
      </x:c>
      <x:c r="Y7" s="68">
        <x:f t="shared" si="5"/>
        <x:v>10</x:v>
      </x:c>
      <x:c r="Z7" s="68">
        <x:f t="shared" si="6"/>
        <x:v>0</x:v>
      </x:c>
    </x:row>
    <x:row r="8" spans="1:27" s="26" customFormat="1">
      <x:c r="A8" s="118">
        <x:v>3</x:v>
      </x:c>
      <x:c r="B8" s="118"/>
      <x:c r="C8" s="113">
        <x:v>1</x:v>
      </x:c>
      <x:c r="D8" s="210" t="s">
        <x:v>14</x:v>
      </x:c>
      <x:c r="E8" s="210" t="s">
        <x:v>1806</x:v>
      </x:c>
      <x:c r="F8" s="20" t="s">
        <x:v>15</x:v>
      </x:c>
      <x:c r="G8" s="158">
        <x:v>14976</x:v>
      </x:c>
      <x:c r="H8" s="158">
        <x:v>132.32736745351266</x:v>
      </x:c>
      <x:c r="I8" s="285">
        <x:v>1981734.6549838057</x:v>
      </x:c>
      <x:c r="J8" s="106">
        <x:f>SUMIFS('purchase data'!K:K,'purchase data'!$B:$B,$C8,'purchase data'!$F:$F,$D8)</x:f>
        <x:v>5195</x:v>
      </x:c>
      <x:c r="K8" s="73">
        <x:f>SUMIFS('purchase data'!M:M,'purchase data'!$B:$B,$C8,'purchase data'!$F:$F,$D8)</x:f>
        <x:v>712838.89599999995</x:v>
      </x:c>
      <x:c r="L8" s="68">
        <x:f>SUMIFS(ETC!$G:$G,ETC!$B:$B,$C8,ETC!$E:$E,$D8)</x:f>
        <x:v>0</x:v>
      </x:c>
      <x:c r="M8" s="73">
        <x:f>SUMIFS(ETC!$J:$J,ETC!$E:$E,$D8,ETC!$B:$B,$C8)</x:f>
        <x:v>0</x:v>
      </x:c>
      <x:c r="N8" s="159">
        <x:f>IF(IFERROR((I8+K8+M8)/(G8+J8+SUMIFS(ETC!$G:$G,ETC!$C:$C,1,ETC!$B:$B,$C8,ETC!$E:$E,$D8)),)=0,H8,IFERROR((I8+K8+M8)/(G8+J8+SUMIFS(ETC!$G:$G,ETC!$C:$C,1,ETC!$B:$B,$C8,ETC!$E:$E,$D8)),))</x:f>
        <x:v>133.58651286420135</x:v>
      </x:c>
      <x:c r="O8" s="106">
        <x:f>++SUMIFS('sales data'!L:L,'sales data'!$B:$B,$C8,'sales data'!$F:$F,$D8,'sales data'!$O:$O,"")</x:f>
        <x:v>20170</x:v>
      </x:c>
      <x:c r="P8" s="73">
        <x:f t="shared" si="0"/>
        <x:v>2694439.9644709411</x:v>
      </x:c>
      <x:c r="Q8" s="68">
        <x:f>+SUMIFS('sales data'!$L:$L,'sales data'!$B:$B,$C8,'sales data'!$F:$F,$D8,'sales data'!$O:$O,"R")</x:f>
        <x:v>0</x:v>
      </x:c>
      <x:c r="R8" s="73">
        <x:f t="shared" si="1"/>
        <x:v>0</x:v>
      </x:c>
      <x:c r="S8" s="68">
        <x:f>SUMIFS('sales data'!$L:$L,'sales data'!$B:$B,$C8,'sales data'!$F:$F,$D8,'sales data'!$O:$O,"N")</x:f>
        <x:v>0</x:v>
      </x:c>
      <x:c r="T8" s="73">
        <x:f t="shared" si="2"/>
        <x:v>0</x:v>
      </x:c>
      <x:c r="U8" s="26">
        <x:f>SUMIFS('warehouse inventory check'!$N:$N,'warehouse inventory check'!$C:$C,$C8,'warehouse inventory check'!$D:$D,$D8)</x:f>
        <x:v>1</x:v>
      </x:c>
      <x:c r="V8" s="26">
        <x:f t="shared" si="3"/>
        <x:v>133.58651286420135</x:v>
      </x:c>
      <x:c r="W8" s="73">
        <x:f t="shared" si="4"/>
        <x:v>133.58651286420135</x:v>
      </x:c>
      <x:c r="X8" s="74">
        <x:f t="shared" si="7"/>
        <x:v>3.659863523353124E-10</x:v>
      </x:c>
      <x:c r="Y8" s="68">
        <x:f t="shared" si="5"/>
        <x:v>1</x:v>
      </x:c>
      <x:c r="Z8" s="68">
        <x:f t="shared" si="6"/>
        <x:v>0</x:v>
      </x:c>
    </x:row>
    <x:row r="9" spans="1:27" s="26" customFormat="1">
      <x:c r="A9" s="118">
        <x:v>4</x:v>
      </x:c>
      <x:c r="B9" s="118"/>
      <x:c r="C9" s="113">
        <x:v>1</x:v>
      </x:c>
      <x:c r="D9" s="210" t="s">
        <x:v>17</x:v>
      </x:c>
      <x:c r="E9" s="210" t="s">
        <x:v>1806</x:v>
      </x:c>
      <x:c r="F9" s="20" t="s">
        <x:v>18</x:v>
      </x:c>
      <x:c r="G9" s="158">
        <x:v>3456</x:v>
      </x:c>
      <x:c r="H9" s="158">
        <x:v>168.26638564861184</x:v>
      </x:c>
      <x:c r="I9" s="285">
        <x:v>581528.62880160252</x:v>
      </x:c>
      <x:c r="J9" s="106">
        <x:f>SUMIFS('purchase data'!K:K,'purchase data'!$B:$B,$C9,'purchase data'!$F:$F,$D9)</x:f>
        <x:v>11723</x:v>
      </x:c>
      <x:c r="K9" s="73">
        <x:f>SUMIFS('purchase data'!M:M,'purchase data'!$B:$B,$C9,'purchase data'!$F:$F,$D9)</x:f>
        <x:v>2023352.3336799999</x:v>
      </x:c>
      <x:c r="L9" s="68">
        <x:f>SUMIFS(ETC!$G:$G,ETC!$B:$B,$C9,ETC!$E:$E,$D9)</x:f>
        <x:v>0</x:v>
      </x:c>
      <x:c r="M9" s="73">
        <x:f>SUMIFS(ETC!$J:$J,ETC!$E:$E,$D9,ETC!$B:$B,$C9)</x:f>
        <x:v>0</x:v>
      </x:c>
      <x:c r="N9" s="159">
        <x:f>IF(IFERROR((I9+K9+M9)/(G9+J9+SUMIFS(ETC!$G:$G,ETC!$C:$C,1,ETC!$B:$B,$C9,ETC!$E:$E,$D9)),)=0,H9,IFERROR((I9+K9+M9)/(G9+J9+SUMIFS(ETC!$G:$G,ETC!$C:$C,1,ETC!$B:$B,$C9,ETC!$E:$E,$D9)),))</x:f>
        <x:v>171.61084145738207</x:v>
      </x:c>
      <x:c r="O9" s="106">
        <x:f>++SUMIFS('sales data'!L:L,'sales data'!$B:$B,$C9,'sales data'!$F:$F,$D9,'sales data'!$O:$O,"")</x:f>
        <x:v>15178</x:v>
      </x:c>
      <x:c r="P9" s="73">
        <x:f t="shared" si="0"/>
        <x:v>2604709.3516401448</x:v>
      </x:c>
      <x:c r="Q9" s="68">
        <x:f>+SUMIFS('sales data'!$L:$L,'sales data'!$B:$B,$C9,'sales data'!$F:$F,$D9,'sales data'!$O:$O,"R")</x:f>
        <x:v>0</x:v>
      </x:c>
      <x:c r="R9" s="73">
        <x:f t="shared" si="1"/>
        <x:v>0</x:v>
      </x:c>
      <x:c r="S9" s="68">
        <x:f>SUMIFS('sales data'!$L:$L,'sales data'!$B:$B,$C9,'sales data'!$F:$F,$D9,'sales data'!$O:$O,"N")</x:f>
        <x:v>0</x:v>
      </x:c>
      <x:c r="T9" s="73">
        <x:f t="shared" si="2"/>
        <x:v>0</x:v>
      </x:c>
      <x:c r="U9" s="26">
        <x:f>SUMIFS('warehouse inventory check'!$N:$N,'warehouse inventory check'!$C:$C,$C9,'warehouse inventory check'!$D:$D,$D9)</x:f>
        <x:v>1</x:v>
      </x:c>
      <x:c r="V9" s="26">
        <x:f t="shared" si="3"/>
        <x:v>171.61084145738207</x:v>
      </x:c>
      <x:c r="W9" s="73">
        <x:f t="shared" si="4"/>
        <x:v>171.61084145738207</x:v>
      </x:c>
      <x:c r="X9" s="74">
        <x:f t="shared" si="7"/>
        <x:v>3.4995650821656454E-10</x:v>
      </x:c>
      <x:c r="Y9" s="68">
        <x:f t="shared" si="5"/>
        <x:v>1</x:v>
      </x:c>
      <x:c r="Z9" s="68">
        <x:f t="shared" si="6"/>
        <x:v>0</x:v>
      </x:c>
    </x:row>
    <x:row r="10" spans="1:27" s="26" customFormat="1">
      <x:c r="A10" s="118">
        <x:v>5</x:v>
      </x:c>
      <x:c r="B10" s="118"/>
      <x:c r="C10" s="113">
        <x:v>1</x:v>
      </x:c>
      <x:c r="D10" s="210" t="s">
        <x:v>19</x:v>
      </x:c>
      <x:c r="E10" s="210" t="s">
        <x:v>1806</x:v>
      </x:c>
      <x:c r="F10" s="20" t="s">
        <x:v>20</x:v>
      </x:c>
      <x:c r="G10" s="158">
        <x:v>5760</x:v>
      </x:c>
      <x:c r="H10" s="158">
        <x:v>85.283644942279139</x:v>
      </x:c>
      <x:c r="I10" s="285">
        <x:v>491233.79486752785</x:v>
      </x:c>
      <x:c r="J10" s="106">
        <x:f>SUMIFS('purchase data'!K:K,'purchase data'!$B:$B,$C10,'purchase data'!$F:$F,$D10)</x:f>
        <x:v>1732</x:v>
      </x:c>
      <x:c r="K10" s="73">
        <x:f>SUMIFS('purchase data'!M:M,'purchase data'!$B:$B,$C10,'purchase data'!$F:$F,$D10)</x:f>
        <x:v>153469.84000999999</x:v>
      </x:c>
      <x:c r="L10" s="68">
        <x:f>SUMIFS(ETC!$G:$G,ETC!$B:$B,$C10,ETC!$E:$E,$D10)</x:f>
        <x:v>0</x:v>
      </x:c>
      <x:c r="M10" s="73">
        <x:f>SUMIFS(ETC!$J:$J,ETC!$E:$E,$D10,ETC!$B:$B,$C10)</x:f>
        <x:v>0</x:v>
      </x:c>
      <x:c r="N10" s="159">
        <x:f>IF(IFERROR((I10+K10+M10)/(G10+J10+SUMIFS(ETC!$G:$G,ETC!$C:$C,1,ETC!$B:$B,$C10,ETC!$E:$E,$D10)),)=0,H10,IFERROR((I10+K10+M10)/(G10+J10+SUMIFS(ETC!$G:$G,ETC!$C:$C,1,ETC!$B:$B,$C10,ETC!$E:$E,$D10)),))</x:f>
        <x:v>86.052273742328865</x:v>
      </x:c>
      <x:c r="O10" s="106">
        <x:f>++SUMIFS('sales data'!L:L,'sales data'!$B:$B,$C10,'sales data'!$F:$F,$D10,'sales data'!$O:$O,"")</x:f>
        <x:v>6339</x:v>
      </x:c>
      <x:c r="P10" s="73">
        <x:f t="shared" si="0"/>
        <x:v>545485.36325262266</x:v>
      </x:c>
      <x:c r="Q10" s="68">
        <x:f>+SUMIFS('sales data'!$L:$L,'sales data'!$B:$B,$C10,'sales data'!$F:$F,$D10,'sales data'!$O:$O,"R")</x:f>
        <x:v>0</x:v>
      </x:c>
      <x:c r="R10" s="73">
        <x:f t="shared" si="1"/>
        <x:v>0</x:v>
      </x:c>
      <x:c r="S10" s="68">
        <x:f>SUMIFS('sales data'!$L:$L,'sales data'!$B:$B,$C10,'sales data'!$F:$F,$D10,'sales data'!$O:$O,"N")</x:f>
        <x:v>0</x:v>
      </x:c>
      <x:c r="T10" s="73">
        <x:f t="shared" si="2"/>
        <x:v>0</x:v>
      </x:c>
      <x:c r="U10" s="26">
        <x:f>SUMIFS('warehouse inventory check'!$N:$N,'warehouse inventory check'!$C:$C,$C10,'warehouse inventory check'!$D:$D,$D10)</x:f>
        <x:v>1153</x:v>
      </x:c>
      <x:c r="V10" s="26">
        <x:f t="shared" si="3"/>
        <x:v>86.052273742328865</x:v>
      </x:c>
      <x:c r="W10" s="73">
        <x:f t="shared" si="4"/>
        <x:v>99218.271624905174</x:v>
      </x:c>
      <x:c r="X10" s="74">
        <x:f t="shared" si="7"/>
        <x:v>0</x:v>
      </x:c>
      <x:c r="Y10" s="68">
        <x:f t="shared" si="5"/>
        <x:v>1153</x:v>
      </x:c>
      <x:c r="Z10" s="68">
        <x:f t="shared" si="6"/>
        <x:v>0</x:v>
      </x:c>
    </x:row>
    <x:row r="11" spans="1:27" s="26" customFormat="1">
      <x:c r="A11" s="118">
        <x:v>6</x:v>
      </x:c>
      <x:c r="B11" s="118"/>
      <x:c r="C11" s="113">
        <x:v>1</x:v>
      </x:c>
      <x:c r="D11" s="210" t="s">
        <x:v>1431</x:v>
      </x:c>
      <x:c r="E11" s="210" t="s">
        <x:v>1510</x:v>
      </x:c>
      <x:c r="F11" s="20" t="s">
        <x:v>23</x:v>
      </x:c>
      <x:c r="G11" s="158">
        <x:v>2268</x:v>
      </x:c>
      <x:c r="H11" s="158">
        <x:v>444.97411466666659</x:v>
      </x:c>
      <x:c r="I11" s="285">
        <x:v>1009201.2920639998</x:v>
      </x:c>
      <x:c r="J11" s="106">
        <x:f>SUMIFS('purchase data'!K:K,'purchase data'!$B:$B,$C11,'purchase data'!$F:$F,$D11)</x:f>
        <x:v>-324</x:v>
      </x:c>
      <x:c r="K11" s="73">
        <x:f>SUMIFS('purchase data'!M:M,'purchase data'!$B:$B,$C11,'purchase data'!$F:$F,$D11)</x:f>
        <x:v>-145705.71600000001</x:v>
      </x:c>
      <x:c r="L11" s="68">
        <x:f>SUMIFS(ETC!$G:$G,ETC!$B:$B,$C11,ETC!$E:$E,$D11)</x:f>
        <x:v>0</x:v>
      </x:c>
      <x:c r="M11" s="73">
        <x:f>SUMIFS(ETC!$J:$J,ETC!$E:$E,$D11,ETC!$B:$B,$C11)</x:f>
        <x:v>0</x:v>
      </x:c>
      <x:c r="N11" s="159">
        <x:f>IF(IFERROR((I11+K11+M11)/(G11+J11+SUMIFS(ETC!$G:$G,ETC!$C:$C,1,ETC!$B:$B,$C11,ETC!$E:$E,$D11)),)=0,H11,IFERROR((I11+K11+M11)/(G11+J11+SUMIFS(ETC!$G:$G,ETC!$C:$C,1,ETC!$B:$B,$C11,ETC!$E:$E,$D11)),))</x:f>
        <x:v>444.18496711111101</x:v>
      </x:c>
      <x:c r="O11" s="106">
        <x:f>++SUMIFS('sales data'!L:L,'sales data'!$B:$B,$C11,'sales data'!$F:$F,$D11,'sales data'!$O:$O,"")</x:f>
        <x:v>1944</x:v>
      </x:c>
      <x:c r="P11" s="73">
        <x:f t="shared" si="0"/>
        <x:v>863495.57606399979</x:v>
      </x:c>
      <x:c r="Q11" s="68">
        <x:f>+SUMIFS('sales data'!$L:$L,'sales data'!$B:$B,$C11,'sales data'!$F:$F,$D11,'sales data'!$O:$O,"R")</x:f>
        <x:v>0</x:v>
      </x:c>
      <x:c r="R11" s="73">
        <x:f t="shared" si="1"/>
        <x:v>0</x:v>
      </x:c>
      <x:c r="S11" s="68">
        <x:f>SUMIFS('sales data'!$L:$L,'sales data'!$B:$B,$C11,'sales data'!$F:$F,$D11,'sales data'!$O:$O,"N")</x:f>
        <x:v>0</x:v>
      </x:c>
      <x:c r="T11" s="73">
        <x:f t="shared" si="2"/>
        <x:v>0</x:v>
      </x:c>
      <x:c r="U11" s="26">
        <x:f>SUMIFS('warehouse inventory check'!$N:$N,'warehouse inventory check'!$C:$C,$C11,'warehouse inventory check'!$D:$D,$D11)</x:f>
        <x:v>0</x:v>
      </x:c>
      <x:c r="V11" s="26">
        <x:f t="shared" si="3"/>
        <x:v>444.18496711111101</x:v>
      </x:c>
      <x:c r="W11" s="73">
        <x:f t="shared" si="4"/>
        <x:v>0</x:v>
      </x:c>
      <x:c r="X11" s="74">
        <x:f t="shared" si="7"/>
        <x:v>0</x:v>
      </x:c>
      <x:c r="Y11" s="68">
        <x:f t="shared" si="5"/>
        <x:v>0</x:v>
      </x:c>
      <x:c r="Z11" s="68">
        <x:f t="shared" si="6"/>
        <x:v>0</x:v>
      </x:c>
    </x:row>
    <x:row r="12" spans="1:27" s="26" customFormat="1">
      <x:c r="A12" s="118">
        <x:v>7</x:v>
      </x:c>
      <x:c r="B12" s="118"/>
      <x:c r="C12" s="113">
        <x:v>1</x:v>
      </x:c>
      <x:c r="D12" s="210" t="s">
        <x:v>27</x:v>
      </x:c>
      <x:c r="E12" s="210" t="s">
        <x:v>1807</x:v>
      </x:c>
      <x:c r="F12" s="20" t="s">
        <x:v>26</x:v>
      </x:c>
      <x:c r="G12" s="158">
        <x:v>6804</x:v>
      </x:c>
      <x:c r="H12" s="158">
        <x:v>417.17538367003368</x:v>
      </x:c>
      <x:c r="I12" s="285">
        <x:v>2838461.310490909</x:v>
      </x:c>
      <x:c r="J12" s="106">
        <x:f>SUMIFS('purchase data'!K:K,'purchase data'!$B:$B,$C12,'purchase data'!$F:$F,$D12)</x:f>
        <x:v>-1944</x:v>
      </x:c>
      <x:c r="K12" s="73">
        <x:f>SUMIFS('purchase data'!M:M,'purchase data'!$B:$B,$C12,'purchase data'!$F:$F,$D12)</x:f>
        <x:v>-818019.64799999993</x:v>
      </x:c>
      <x:c r="L12" s="68">
        <x:f>SUMIFS(ETC!$G:$G,ETC!$B:$B,$C12,ETC!$E:$E,$D12)</x:f>
        <x:v>0</x:v>
      </x:c>
      <x:c r="M12" s="73">
        <x:f>SUMIFS(ETC!$J:$J,ETC!$E:$E,$D12,ETC!$B:$B,$C12)</x:f>
        <x:v>0</x:v>
      </x:c>
      <x:c r="N12" s="159">
        <x:f>IF(IFERROR((I12+K12+M12)/(G12+J12+SUMIFS(ETC!$G:$G,ETC!$C:$C,1,ETC!$B:$B,$C12,ETC!$E:$E,$D12)),)=0,H12,IFERROR((I12+K12+M12)/(G12+J12+SUMIFS(ETC!$G:$G,ETC!$C:$C,1,ETC!$B:$B,$C12,ETC!$E:$E,$D12)),))</x:f>
        <x:v>415.72873713804711</x:v>
      </x:c>
      <x:c r="O12" s="106">
        <x:f>++SUMIFS('sales data'!L:L,'sales data'!$B:$B,$C12,'sales data'!$F:$F,$D12,'sales data'!$O:$O,"")</x:f>
        <x:v>1620</x:v>
      </x:c>
      <x:c r="P12" s="73">
        <x:f t="shared" si="0"/>
        <x:v>673480.55416363629</x:v>
      </x:c>
      <x:c r="Q12" s="68">
        <x:f>+SUMIFS('sales data'!$L:$L,'sales data'!$B:$B,$C12,'sales data'!$F:$F,$D12,'sales data'!$O:$O,"R")</x:f>
        <x:v>0</x:v>
      </x:c>
      <x:c r="R12" s="73">
        <x:f t="shared" si="1"/>
        <x:v>0</x:v>
      </x:c>
      <x:c r="S12" s="68">
        <x:f>SUMIFS('sales data'!$L:$L,'sales data'!$B:$B,$C12,'sales data'!$F:$F,$D12,'sales data'!$O:$O,"N")</x:f>
        <x:v>0</x:v>
      </x:c>
      <x:c r="T12" s="73">
        <x:f t="shared" si="2"/>
        <x:v>0</x:v>
      </x:c>
      <x:c r="U12" s="26">
        <x:f>SUMIFS('warehouse inventory check'!$N:$N,'warehouse inventory check'!$C:$C,$C12,'warehouse inventory check'!$D:$D,$D12)</x:f>
        <x:v>3240</x:v>
      </x:c>
      <x:c r="V12" s="26">
        <x:f t="shared" si="3"/>
        <x:v>415.72873713804711</x:v>
      </x:c>
      <x:c r="W12" s="73">
        <x:f t="shared" si="4"/>
        <x:v>1346961.1083272726</x:v>
      </x:c>
      <x:c r="X12" s="74">
        <x:f t="shared" si="7"/>
        <x:v>2.3283064365386963E-10</x:v>
      </x:c>
      <x:c r="Y12" s="68">
        <x:f t="shared" si="5"/>
        <x:v>3240</x:v>
      </x:c>
      <x:c r="Z12" s="68">
        <x:f t="shared" si="6"/>
        <x:v>0</x:v>
      </x:c>
    </x:row>
    <x:row r="13" spans="1:27" s="26" customFormat="1">
      <x:c r="A13" s="118">
        <x:v>8</x:v>
      </x:c>
      <x:c r="B13" s="118"/>
      <x:c r="C13" s="113">
        <x:v>1</x:v>
      </x:c>
      <x:c r="D13" s="210" t="s">
        <x:v>1432</x:v>
      </x:c>
      <x:c r="E13" s="210" t="s">
        <x:v>1807</x:v>
      </x:c>
      <x:c r="F13" s="20" t="s">
        <x:v>29</x:v>
      </x:c>
      <x:c r="G13" s="158">
        <x:v>1296</x:v>
      </x:c>
      <x:c r="H13" s="158">
        <x:v>493.94743214814815</x:v>
      </x:c>
      <x:c r="I13" s="285">
        <x:v>640155.872064</x:v>
      </x:c>
      <x:c r="J13" s="106">
        <x:f>SUMIFS('purchase data'!K:K,'purchase data'!$B:$B,$C13,'purchase data'!$F:$F,$D13)</x:f>
        <x:v>864</x:v>
      </x:c>
      <x:c r="K13" s="73">
        <x:f>SUMIFS('purchase data'!M:M,'purchase data'!$B:$B,$C13,'purchase data'!$F:$F,$D13)</x:f>
        <x:v>436860.22032000002</x:v>
      </x:c>
      <x:c r="L13" s="68">
        <x:f>SUMIFS(ETC!$G:$G,ETC!$B:$B,$C13,ETC!$E:$E,$D13)</x:f>
        <x:v>0</x:v>
      </x:c>
      <x:c r="M13" s="73">
        <x:f>SUMIFS(ETC!$J:$J,ETC!$E:$E,$D13,ETC!$B:$B,$C13)</x:f>
        <x:v>0</x:v>
      </x:c>
      <x:c r="N13" s="159">
        <x:f>IF(IFERROR((I13+K13+M13)/(G13+J13+SUMIFS(ETC!$G:$G,ETC!$C:$C,1,ETC!$B:$B,$C13,ETC!$E:$E,$D13)),)=0,H13,IFERROR((I13+K13+M13)/(G13+J13+SUMIFS(ETC!$G:$G,ETC!$C:$C,1,ETC!$B:$B,$C13,ETC!$E:$E,$D13)),))</x:f>
        <x:v>498.61856128888894</x:v>
      </x:c>
      <x:c r="O13" s="106">
        <x:f>++SUMIFS('sales data'!L:L,'sales data'!$B:$B,$C13,'sales data'!$F:$F,$D13,'sales data'!$O:$O,"")</x:f>
        <x:v>2160</x:v>
      </x:c>
      <x:c r="P13" s="73">
        <x:f t="shared" si="0"/>
        <x:v>1077016.0923840001</x:v>
      </x:c>
      <x:c r="Q13" s="68">
        <x:f>+SUMIFS('sales data'!$L:$L,'sales data'!$B:$B,$C13,'sales data'!$F:$F,$D13,'sales data'!$O:$O,"R")</x:f>
        <x:v>0</x:v>
      </x:c>
      <x:c r="R13" s="73">
        <x:f t="shared" si="1"/>
        <x:v>0</x:v>
      </x:c>
      <x:c r="S13" s="68">
        <x:f>SUMIFS('sales data'!$L:$L,'sales data'!$B:$B,$C13,'sales data'!$F:$F,$D13,'sales data'!$O:$O,"N")</x:f>
        <x:v>0</x:v>
      </x:c>
      <x:c r="T13" s="73">
        <x:f t="shared" si="2"/>
        <x:v>0</x:v>
      </x:c>
      <x:c r="U13" s="26">
        <x:f>SUMIFS('warehouse inventory check'!$N:$N,'warehouse inventory check'!$C:$C,$C13,'warehouse inventory check'!$D:$D,$D13)</x:f>
        <x:v>0</x:v>
      </x:c>
      <x:c r="V13" s="26">
        <x:f t="shared" si="3"/>
        <x:v>498.61856128888894</x:v>
      </x:c>
      <x:c r="W13" s="73">
        <x:f t="shared" si="4"/>
        <x:v>0</x:v>
      </x:c>
      <x:c r="X13" s="74">
        <x:f t="shared" si="7"/>
        <x:v>0</x:v>
      </x:c>
      <x:c r="Y13" s="68">
        <x:f t="shared" si="5"/>
        <x:v>0</x:v>
      </x:c>
      <x:c r="Z13" s="68">
        <x:f t="shared" si="6"/>
        <x:v>0</x:v>
      </x:c>
    </x:row>
    <x:row r="14" spans="1:27" s="26" customFormat="1">
      <x:c r="A14" s="118">
        <x:v>9</x:v>
      </x:c>
      <x:c r="B14" s="118"/>
      <x:c r="C14" s="113">
        <x:v>1</x:v>
      </x:c>
      <x:c r="D14" s="210" t="s">
        <x:v>31</x:v>
      </x:c>
      <x:c r="E14" s="210" t="s">
        <x:v>95</x:v>
      </x:c>
      <x:c r="F14" s="20" t="s">
        <x:v>1909</x:v>
      </x:c>
      <x:c r="G14" s="158">
        <x:v>0</x:v>
      </x:c>
      <x:c r="H14" s="158">
        <x:v>445.10313333333329</x:v>
      </x:c>
      <x:c r="I14" s="285">
        <x:v>0</x:v>
      </x:c>
      <x:c r="J14" s="106">
        <x:f>SUMIFS('purchase data'!K:K,'purchase data'!$B:$B,$C14,'purchase data'!$F:$F,$D14)</x:f>
        <x:v>280</x:v>
      </x:c>
      <x:c r="K14" s="73">
        <x:f>SUMIFS('purchase data'!M:M,'purchase data'!$B:$B,$C14,'purchase data'!$F:$F,$D14)</x:f>
        <x:v>125029.2</x:v>
      </x:c>
      <x:c r="L14" s="68">
        <x:f>SUMIFS(ETC!$G:$G,ETC!$B:$B,$C14,ETC!$E:$E,$D14)</x:f>
        <x:v>0</x:v>
      </x:c>
      <x:c r="M14" s="73">
        <x:f>SUMIFS(ETC!$J:$J,ETC!$E:$E,$D14,ETC!$B:$B,$C14)</x:f>
        <x:v>0</x:v>
      </x:c>
      <x:c r="N14" s="159">
        <x:f>IF(IFERROR((I14+K14+M14)/(G14+J14+SUMIFS(ETC!$G:$G,ETC!$C:$C,1,ETC!$B:$B,$C14,ETC!$E:$E,$D14)),)=0,H14,IFERROR((I14+K14+M14)/(G14+J14+SUMIFS(ETC!$G:$G,ETC!$C:$C,1,ETC!$B:$B,$C14,ETC!$E:$E,$D14)),))</x:f>
        <x:v>446.53285714285715</x:v>
      </x:c>
      <x:c r="O14" s="106">
        <x:f>++SUMIFS('sales data'!L:L,'sales data'!$B:$B,$C14,'sales data'!$F:$F,$D14,'sales data'!$O:$O,"")</x:f>
        <x:v>280</x:v>
      </x:c>
      <x:c r="P14" s="73">
        <x:f t="shared" si="0"/>
        <x:v>125029.2</x:v>
      </x:c>
      <x:c r="Q14" s="68">
        <x:f>+SUMIFS('sales data'!$L:$L,'sales data'!$B:$B,$C14,'sales data'!$F:$F,$D14,'sales data'!$O:$O,"R")</x:f>
        <x:v>0</x:v>
      </x:c>
      <x:c r="R14" s="73">
        <x:f t="shared" si="1"/>
        <x:v>0</x:v>
      </x:c>
      <x:c r="S14" s="68">
        <x:f>SUMIFS('sales data'!$L:$L,'sales data'!$B:$B,$C14,'sales data'!$F:$F,$D14,'sales data'!$O:$O,"N")</x:f>
        <x:v>0</x:v>
      </x:c>
      <x:c r="T14" s="73">
        <x:f t="shared" si="2"/>
        <x:v>0</x:v>
      </x:c>
      <x:c r="U14" s="26">
        <x:f>SUMIFS('warehouse inventory check'!$N:$N,'warehouse inventory check'!$C:$C,$C14,'warehouse inventory check'!$D:$D,$D14)</x:f>
        <x:v>0</x:v>
      </x:c>
      <x:c r="V14" s="26">
        <x:f t="shared" si="3"/>
        <x:v>446.53285714285715</x:v>
      </x:c>
      <x:c r="W14" s="73">
        <x:f t="shared" si="4"/>
        <x:v>0</x:v>
      </x:c>
      <x:c r="X14" s="74">
        <x:f t="shared" si="7"/>
        <x:v>0</x:v>
      </x:c>
      <x:c r="Y14" s="68">
        <x:f t="shared" si="5"/>
        <x:v>0</x:v>
      </x:c>
      <x:c r="Z14" s="68">
        <x:f t="shared" si="6"/>
        <x:v>0</x:v>
      </x:c>
    </x:row>
    <x:row r="15" spans="1:27" s="26" customFormat="1">
      <x:c r="A15" s="118">
        <x:v>10</x:v>
      </x:c>
      <x:c r="B15" s="118"/>
      <x:c r="C15" s="113">
        <x:v>1</x:v>
      </x:c>
      <x:c r="D15" s="210" t="s">
        <x:v>35</x:v>
      </x:c>
      <x:c r="E15" s="210" t="s">
        <x:v>1807</x:v>
      </x:c>
      <x:c r="F15" s="20" t="s">
        <x:v>34</x:v>
      </x:c>
      <x:c r="G15" s="158">
        <x:v>648</x:v>
      </x:c>
      <x:c r="H15" s="158">
        <x:v>513.57924476923074</x:v>
      </x:c>
      <x:c r="I15" s="285">
        <x:v>332799.35061046149</x:v>
      </x:c>
      <x:c r="J15" s="106">
        <x:f>SUMIFS('purchase data'!K:K,'purchase data'!$B:$B,$C15,'purchase data'!$F:$F,$D15)</x:f>
        <x:v>864</x:v>
      </x:c>
      <x:c r="K15" s="73">
        <x:f>SUMIFS('purchase data'!M:M,'purchase data'!$B:$B,$C15,'purchase data'!$F:$F,$D15)</x:f>
        <x:v>455191.48800000001</x:v>
      </x:c>
      <x:c r="L15" s="68">
        <x:f>SUMIFS(ETC!$G:$G,ETC!$B:$B,$C15,ETC!$E:$E,$D15)</x:f>
        <x:v>0</x:v>
      </x:c>
      <x:c r="M15" s="73">
        <x:f>SUMIFS(ETC!$J:$J,ETC!$E:$E,$D15,ETC!$B:$B,$C15)</x:f>
        <x:v>0</x:v>
      </x:c>
      <x:c r="N15" s="159">
        <x:f>IF(IFERROR((I15+K15+M15)/(G15+J15+SUMIFS(ETC!$G:$G,ETC!$C:$C,1,ETC!$B:$B,$C15,ETC!$E:$E,$D15)),)=0,H15,IFERROR((I15+K15+M15)/(G15+J15+SUMIFS(ETC!$G:$G,ETC!$C:$C,1,ETC!$B:$B,$C15,ETC!$E:$E,$D15)),))</x:f>
        <x:v>521.15796204395599</x:v>
      </x:c>
      <x:c r="O15" s="106">
        <x:f>++SUMIFS('sales data'!L:L,'sales data'!$B:$B,$C15,'sales data'!$F:$F,$D15,'sales data'!$O:$O,"")</x:f>
        <x:v>1512</x:v>
      </x:c>
      <x:c r="P15" s="73">
        <x:f t="shared" si="0"/>
        <x:v>787990.83861046145</x:v>
      </x:c>
      <x:c r="Q15" s="68">
        <x:f>+SUMIFS('sales data'!$L:$L,'sales data'!$B:$B,$C15,'sales data'!$F:$F,$D15,'sales data'!$O:$O,"R")</x:f>
        <x:v>0</x:v>
      </x:c>
      <x:c r="R15" s="73">
        <x:f t="shared" si="1"/>
        <x:v>0</x:v>
      </x:c>
      <x:c r="S15" s="68">
        <x:f>SUMIFS('sales data'!$L:$L,'sales data'!$B:$B,$C15,'sales data'!$F:$F,$D15,'sales data'!$O:$O,"N")</x:f>
        <x:v>0</x:v>
      </x:c>
      <x:c r="T15" s="73">
        <x:f t="shared" si="2"/>
        <x:v>0</x:v>
      </x:c>
      <x:c r="U15" s="26">
        <x:f>SUMIFS('warehouse inventory check'!$N:$N,'warehouse inventory check'!$C:$C,$C15,'warehouse inventory check'!$D:$D,$D15)</x:f>
        <x:v>0</x:v>
      </x:c>
      <x:c r="V15" s="26">
        <x:f t="shared" si="3"/>
        <x:v>521.15796204395599</x:v>
      </x:c>
      <x:c r="W15" s="73">
        <x:f t="shared" si="4"/>
        <x:v>0</x:v>
      </x:c>
      <x:c r="X15" s="74">
        <x:f t="shared" si="7"/>
        <x:v>0</x:v>
      </x:c>
      <x:c r="Y15" s="68">
        <x:f t="shared" si="5"/>
        <x:v>0</x:v>
      </x:c>
      <x:c r="Z15" s="68">
        <x:f t="shared" si="6"/>
        <x:v>0</x:v>
      </x:c>
    </x:row>
    <x:row r="16" spans="1:27" s="26" customFormat="1" ht="16.5">
      <x:c r="A16" s="118">
        <x:v>11</x:v>
      </x:c>
      <x:c r="B16" s="118"/>
      <x:c r="C16" s="113">
        <x:v>1</x:v>
      </x:c>
      <x:c r="D16" s="210" t="s">
        <x:v>1433</x:v>
      </x:c>
      <x:c r="E16" s="210" t="s">
        <x:v>1807</x:v>
      </x:c>
      <x:c r="F16" s="20" t="s">
        <x:v>37</x:v>
      </x:c>
      <x:c r="G16" s="158">
        <x:v>1152</x:v>
      </x:c>
      <x:c r="H16" s="158">
        <x:v>353.53374396825399</x:v>
      </x:c>
      <x:c r="I16" s="285">
        <x:v>407270.87305142859</x:v>
      </x:c>
      <x:c r="J16" s="106">
        <x:f>SUMIFS('purchase data'!K:K,'purchase data'!$B:$B,$C16,'purchase data'!$F:$F,$D16)</x:f>
        <x:v>864</x:v>
      </x:c>
      <x:c r="K16" s="73">
        <x:f>SUMIFS('purchase data'!M:M,'purchase data'!$B:$B,$C16,'purchase data'!$F:$F,$D16)</x:f>
        <x:v>312255.65087999997</x:v>
      </x:c>
      <x:c r="L16" s="68">
        <x:f>SUMIFS(ETC!$G:$G,ETC!$B:$B,$C16,ETC!$E:$E,$D16)</x:f>
        <x:v>0</x:v>
      </x:c>
      <x:c r="M16" s="73">
        <x:f>SUMIFS(ETC!$J:$J,ETC!$E:$E,$D16,ETC!$B:$B,$C16)</x:f>
        <x:v>0</x:v>
      </x:c>
      <x:c r="N16" s="159">
        <x:f>IF(IFERROR((I16+K16+M16)/(G16+J16+SUMIFS(ETC!$G:$G,ETC!$C:$C,1,ETC!$B:$B,$C16,ETC!$E:$E,$D16)),)=0,H16,IFERROR((I16+K16+M16)/(G16+J16+SUMIFS(ETC!$G:$G,ETC!$C:$C,1,ETC!$B:$B,$C16,ETC!$E:$E,$D16)),))</x:f>
        <x:v>356.90799798185941</x:v>
      </x:c>
      <x:c r="O16" s="106">
        <x:f>++SUMIFS('sales data'!L:L,'sales data'!$B:$B,$C16,'sales data'!$F:$F,$D16,'sales data'!$O:$O,"")</x:f>
        <x:v>2304</x:v>
      </x:c>
      <x:c r="P16" s="73">
        <x:f t="shared" si="0"/>
        <x:v>822316.02735020407</x:v>
      </x:c>
      <x:c r="Q16" s="68">
        <x:f>+SUMIFS('sales data'!$L:$L,'sales data'!$B:$B,$C16,'sales data'!$F:$F,$D16,'sales data'!$O:$O,"R")</x:f>
        <x:v>0</x:v>
      </x:c>
      <x:c r="R16" s="73">
        <x:f t="shared" si="1"/>
        <x:v>0</x:v>
      </x:c>
      <x:c r="S16" s="68">
        <x:f>SUMIFS('sales data'!$L:$L,'sales data'!$B:$B,$C16,'sales data'!$F:$F,$D16,'sales data'!$O:$O,"N")</x:f>
        <x:v>0</x:v>
      </x:c>
      <x:c r="T16" s="73">
        <x:f t="shared" si="2"/>
        <x:v>0</x:v>
      </x:c>
      <x:c r="U16" s="26">
        <x:f>SUMIFS('warehouse inventory check'!$N:$N,'warehouse inventory check'!$C:$C,$C16,'warehouse inventory check'!$D:$D,$D16)</x:f>
        <x:v>-288</x:v>
      </x:c>
      <x:c r="V16" s="26">
        <x:f t="shared" si="3"/>
        <x:v>356.90799798185941</x:v>
      </x:c>
      <x:c r="W16" s="73">
        <x:f t="shared" si="4"/>
        <x:v>-102789.50341877551</x:v>
      </x:c>
      <x:c r="X16" s="74">
        <x:f t="shared" si="7"/>
        <x:v>0</x:v>
      </x:c>
      <x:c r="Y16" s="68">
        <x:f t="shared" si="5"/>
        <x:v>-288</x:v>
      </x:c>
      <x:c r="Z16" s="68">
        <x:f t="shared" si="6"/>
        <x:v>0</x:v>
      </x:c>
      <x:c r="AA16" t="s">
        <x:v>2017</x:v>
      </x:c>
    </x:row>
    <x:row r="17" spans="1:27" s="26" customFormat="1" ht="16.5">
      <x:c r="A17" s="118">
        <x:v>12</x:v>
      </x:c>
      <x:c r="B17" s="118"/>
      <x:c r="C17" s="113">
        <x:v>1</x:v>
      </x:c>
      <x:c r="D17" s="210" t="s">
        <x:v>41</x:v>
      </x:c>
      <x:c r="E17" s="210" t="s">
        <x:v>1807</x:v>
      </x:c>
      <x:c r="F17" s="20" t="s">
        <x:v>40</x:v>
      </x:c>
      <x:c r="G17" s="158">
        <x:v>0</x:v>
      </x:c>
      <x:c r="H17" s="158">
        <x:v>675.68454029511929</x:v>
      </x:c>
      <x:c r="I17" s="285">
        <x:v>0</x:v>
      </x:c>
      <x:c r="J17" s="106">
        <x:f>SUMIFS('purchase data'!K:K,'purchase data'!$B:$B,$C17,'purchase data'!$F:$F,$D17)</x:f>
        <x:v>1520</x:v>
      </x:c>
      <x:c r="K17" s="73">
        <x:f>SUMIFS('purchase data'!M:M,'purchase data'!$B:$B,$C17,'purchase data'!$F:$F,$D17)</x:f>
        <x:v>1043213.12</x:v>
      </x:c>
      <x:c r="L17" s="68">
        <x:f>SUMIFS(ETC!$G:$G,ETC!$B:$B,$C17,ETC!$E:$E,$D17)</x:f>
        <x:v>0</x:v>
      </x:c>
      <x:c r="M17" s="73">
        <x:f>SUMIFS(ETC!$J:$J,ETC!$E:$E,$D17,ETC!$B:$B,$C17)</x:f>
        <x:v>0</x:v>
      </x:c>
      <x:c r="N17" s="159">
        <x:f>IF(IFERROR((I17+K17+M17)/(G17+J17+SUMIFS(ETC!$G:$G,ETC!$C:$C,1,ETC!$B:$B,$C17,ETC!$E:$E,$D17)),)=0,H17,IFERROR((I17+K17+M17)/(G17+J17+SUMIFS(ETC!$G:$G,ETC!$C:$C,1,ETC!$B:$B,$C17,ETC!$E:$E,$D17)),))</x:f>
        <x:v>686.32442105263158</x:v>
      </x:c>
      <x:c r="O17" s="106">
        <x:f>++SUMIFS('sales data'!L:L,'sales data'!$B:$B,$C17,'sales data'!$F:$F,$D17,'sales data'!$O:$O,"")</x:f>
        <x:v>2080</x:v>
      </x:c>
      <x:c r="P17" s="73">
        <x:f t="shared" si="0"/>
        <x:v>1427554.7957894737</x:v>
      </x:c>
      <x:c r="Q17" s="68">
        <x:f>+SUMIFS('sales data'!$L:$L,'sales data'!$B:$B,$C17,'sales data'!$F:$F,$D17,'sales data'!$O:$O,"R")</x:f>
        <x:v>0</x:v>
      </x:c>
      <x:c r="R17" s="73">
        <x:f t="shared" si="1"/>
        <x:v>0</x:v>
      </x:c>
      <x:c r="S17" s="68">
        <x:f>SUMIFS('sales data'!$L:$L,'sales data'!$B:$B,$C17,'sales data'!$F:$F,$D17,'sales data'!$O:$O,"N")</x:f>
        <x:v>0</x:v>
      </x:c>
      <x:c r="T17" s="73">
        <x:f t="shared" si="2"/>
        <x:v>0</x:v>
      </x:c>
      <x:c r="U17" s="26">
        <x:f>SUMIFS('warehouse inventory check'!$N:$N,'warehouse inventory check'!$C:$C,$C17,'warehouse inventory check'!$D:$D,$D17)</x:f>
        <x:v>-560</x:v>
      </x:c>
      <x:c r="V17" s="26">
        <x:f t="shared" si="3"/>
        <x:v>686.32442105263158</x:v>
      </x:c>
      <x:c r="W17" s="73">
        <x:f t="shared" si="4"/>
        <x:v>-384341.67578947369</x:v>
      </x:c>
      <x:c r="X17" s="74">
        <x:f t="shared" si="7"/>
        <x:v>0</x:v>
      </x:c>
      <x:c r="Y17" s="68">
        <x:f t="shared" si="5"/>
        <x:v>-560</x:v>
      </x:c>
      <x:c r="Z17" s="68">
        <x:f t="shared" si="6"/>
        <x:v>0</x:v>
      </x:c>
      <x:c r="AA17" t="s">
        <x:v>2017</x:v>
      </x:c>
    </x:row>
    <x:row r="18" spans="1:27" s="26" customFormat="1">
      <x:c r="A18" s="118">
        <x:v>13</x:v>
      </x:c>
      <x:c r="B18" s="118"/>
      <x:c r="C18" s="113">
        <x:v>1</x:v>
      </x:c>
      <x:c r="D18" s="210" t="s">
        <x:v>42</x:v>
      </x:c>
      <x:c r="E18" s="210" t="s">
        <x:v>1807</x:v>
      </x:c>
      <x:c r="F18" s="20" t="s">
        <x:v>43</x:v>
      </x:c>
      <x:c r="G18" s="158">
        <x:v>1080</x:v>
      </x:c>
      <x:c r="H18" s="158">
        <x:v>440.8050833333333</x:v>
      </x:c>
      <x:c r="I18" s="285">
        <x:v>476069.49</x:v>
      </x:c>
      <x:c r="J18" s="106">
        <x:f>SUMIFS('purchase data'!K:K,'purchase data'!$B:$B,$C18,'purchase data'!$F:$F,$D18)</x:f>
        <x:v>864</x:v>
      </x:c>
      <x:c r="K18" s="73">
        <x:f>SUMIFS('purchase data'!M:M,'purchase data'!$B:$B,$C18,'purchase data'!$F:$F,$D18)</x:f>
        <x:v>388673.85600000003</x:v>
      </x:c>
      <x:c r="L18" s="68">
        <x:f>SUMIFS(ETC!$G:$G,ETC!$B:$B,$C18,ETC!$E:$E,$D18)</x:f>
        <x:v>0</x:v>
      </x:c>
      <x:c r="M18" s="73">
        <x:f>SUMIFS(ETC!$J:$J,ETC!$E:$E,$D18,ETC!$B:$B,$C18)</x:f>
        <x:v>0</x:v>
      </x:c>
      <x:c r="N18" s="159">
        <x:f>IF(IFERROR((I18+K18+M18)/(G18+J18+SUMIFS(ETC!$G:$G,ETC!$C:$C,1,ETC!$B:$B,$C18,ETC!$E:$E,$D18)),)=0,H18,IFERROR((I18+K18+M18)/(G18+J18+SUMIFS(ETC!$G:$G,ETC!$C:$C,1,ETC!$B:$B,$C18,ETC!$E:$E,$D18)),))</x:f>
        <x:v>444.82682407407407</x:v>
      </x:c>
      <x:c r="O18" s="106">
        <x:f>++SUMIFS('sales data'!L:L,'sales data'!$B:$B,$C18,'sales data'!$F:$F,$D18,'sales data'!$O:$O,"")</x:f>
        <x:v>1944</x:v>
      </x:c>
      <x:c r="P18" s="73">
        <x:f t="shared" si="0"/>
        <x:v>864743.34600000002</x:v>
      </x:c>
      <x:c r="Q18" s="68">
        <x:f>+SUMIFS('sales data'!$L:$L,'sales data'!$B:$B,$C18,'sales data'!$F:$F,$D18,'sales data'!$O:$O,"R")</x:f>
        <x:v>0</x:v>
      </x:c>
      <x:c r="R18" s="73">
        <x:f t="shared" si="1"/>
        <x:v>0</x:v>
      </x:c>
      <x:c r="S18" s="68">
        <x:f>SUMIFS('sales data'!$L:$L,'sales data'!$B:$B,$C18,'sales data'!$F:$F,$D18,'sales data'!$O:$O,"N")</x:f>
        <x:v>0</x:v>
      </x:c>
      <x:c r="T18" s="73">
        <x:f t="shared" si="2"/>
        <x:v>0</x:v>
      </x:c>
      <x:c r="U18" s="26">
        <x:f>SUMIFS('warehouse inventory check'!$N:$N,'warehouse inventory check'!$C:$C,$C18,'warehouse inventory check'!$D:$D,$D18)</x:f>
        <x:v>0</x:v>
      </x:c>
      <x:c r="V18" s="26">
        <x:f t="shared" si="3"/>
        <x:v>444.82682407407407</x:v>
      </x:c>
      <x:c r="W18" s="73">
        <x:f t="shared" si="4"/>
        <x:v>0</x:v>
      </x:c>
      <x:c r="X18" s="74">
        <x:f t="shared" si="7"/>
        <x:v>0</x:v>
      </x:c>
      <x:c r="Y18" s="68">
        <x:f t="shared" si="5"/>
        <x:v>0</x:v>
      </x:c>
      <x:c r="Z18" s="68">
        <x:f t="shared" si="6"/>
        <x:v>0</x:v>
      </x:c>
    </x:row>
    <x:row r="19" spans="1:27" s="26" customFormat="1">
      <x:c r="A19" s="118">
        <x:v>14</x:v>
      </x:c>
      <x:c r="B19" s="118"/>
      <x:c r="C19" s="113">
        <x:v>1</x:v>
      </x:c>
      <x:c r="D19" s="210" t="s">
        <x:v>46</x:v>
      </x:c>
      <x:c r="E19" s="210" t="s">
        <x:v>1807</x:v>
      </x:c>
      <x:c r="F19" s="20" t="s">
        <x:v>45</x:v>
      </x:c>
      <x:c r="G19" s="158">
        <x:v>648</x:v>
      </x:c>
      <x:c r="H19" s="158">
        <x:v>388.4399889230769</x:v>
      </x:c>
      <x:c r="I19" s="285">
        <x:v>251709.11282215384</x:v>
      </x:c>
      <x:c r="J19" s="106">
        <x:f>SUMIFS('purchase data'!K:K,'purchase data'!$B:$B,$C19,'purchase data'!$F:$F,$D19)</x:f>
        <x:v>18</x:v>
      </x:c>
      <x:c r="K19" s="73">
        <x:f>SUMIFS('purchase data'!M:M,'purchase data'!$B:$B,$C19,'purchase data'!$F:$F,$D19)</x:f>
        <x:v>7147.6399799999999</x:v>
      </x:c>
      <x:c r="L19" s="68">
        <x:f>SUMIFS(ETC!$G:$G,ETC!$B:$B,$C19,ETC!$E:$E,$D19)</x:f>
        <x:v>0</x:v>
      </x:c>
      <x:c r="M19" s="73">
        <x:f>SUMIFS(ETC!$J:$J,ETC!$E:$E,$D19,ETC!$B:$B,$C19)</x:f>
        <x:v>0</x:v>
      </x:c>
      <x:c r="N19" s="159">
        <x:f>IF(IFERROR((I19+K19+M19)/(G19+J19+SUMIFS(ETC!$G:$G,ETC!$C:$C,1,ETC!$B:$B,$C19,ETC!$E:$E,$D19)),)=0,H19,IFERROR((I19+K19+M19)/(G19+J19+SUMIFS(ETC!$G:$G,ETC!$C:$C,1,ETC!$B:$B,$C19,ETC!$E:$E,$D19)),))</x:f>
        <x:v>388.67380300623699</x:v>
      </x:c>
      <x:c r="O19" s="106">
        <x:f>++SUMIFS('sales data'!L:L,'sales data'!$B:$B,$C19,'sales data'!$F:$F,$D19,'sales data'!$O:$O,"")</x:f>
        <x:v>666</x:v>
      </x:c>
      <x:c r="P19" s="73">
        <x:f t="shared" si="0"/>
        <x:v>258856.75280215385</x:v>
      </x:c>
      <x:c r="Q19" s="68">
        <x:f>+SUMIFS('sales data'!$L:$L,'sales data'!$B:$B,$C19,'sales data'!$F:$F,$D19,'sales data'!$O:$O,"R")</x:f>
        <x:v>0</x:v>
      </x:c>
      <x:c r="R19" s="73">
        <x:f t="shared" si="1"/>
        <x:v>0</x:v>
      </x:c>
      <x:c r="S19" s="68">
        <x:f>SUMIFS('sales data'!$L:$L,'sales data'!$B:$B,$C19,'sales data'!$F:$F,$D19,'sales data'!$O:$O,"N")</x:f>
        <x:v>0</x:v>
      </x:c>
      <x:c r="T19" s="73">
        <x:f t="shared" si="2"/>
        <x:v>0</x:v>
      </x:c>
      <x:c r="U19" s="26">
        <x:f>SUMIFS('warehouse inventory check'!$N:$N,'warehouse inventory check'!$C:$C,$C19,'warehouse inventory check'!$D:$D,$D19)</x:f>
        <x:v>0</x:v>
      </x:c>
      <x:c r="V19" s="26">
        <x:f t="shared" si="3"/>
        <x:v>388.67380300623699</x:v>
      </x:c>
      <x:c r="W19" s="73">
        <x:f t="shared" si="4"/>
        <x:v>0</x:v>
      </x:c>
      <x:c r="X19" s="74">
        <x:f t="shared" si="7"/>
        <x:v>0</x:v>
      </x:c>
      <x:c r="Y19" s="68">
        <x:f t="shared" si="5"/>
        <x:v>0</x:v>
      </x:c>
      <x:c r="Z19" s="68">
        <x:f t="shared" si="6"/>
        <x:v>0</x:v>
      </x:c>
    </x:row>
    <x:row r="20" spans="1:27" s="26" customFormat="1">
      <x:c r="A20" s="118">
        <x:v>15</x:v>
      </x:c>
      <x:c r="B20" s="118"/>
      <x:c r="C20" s="113">
        <x:v>1</x:v>
      </x:c>
      <x:c r="D20" s="210" t="s">
        <x:v>49</x:v>
      </x:c>
      <x:c r="E20" s="210" t="s">
        <x:v>1807</x:v>
      </x:c>
      <x:c r="F20" s="20" t="s">
        <x:v>48</x:v>
      </x:c>
      <x:c r="G20" s="158">
        <x:v>864</x:v>
      </x:c>
      <x:c r="H20" s="158">
        <x:v>412.0444628484849</x:v>
      </x:c>
      <x:c r="I20" s="285">
        <x:v>356006.41590109095</x:v>
      </x:c>
      <x:c r="J20" s="106">
        <x:f>SUMIFS('purchase data'!K:K,'purchase data'!$B:$B,$C20,'purchase data'!$F:$F,$D20)</x:f>
        <x:v>18</x:v>
      </x:c>
      <x:c r="K20" s="73">
        <x:f>SUMIFS('purchase data'!M:M,'purchase data'!$B:$B,$C20,'purchase data'!$F:$F,$D20)</x:f>
        <x:v>7573.9699799999999</x:v>
      </x:c>
      <x:c r="L20" s="68">
        <x:f>SUMIFS(ETC!$G:$G,ETC!$B:$B,$C20,ETC!$E:$E,$D20)</x:f>
        <x:v>0</x:v>
      </x:c>
      <x:c r="M20" s="73">
        <x:f>SUMIFS(ETC!$J:$J,ETC!$E:$E,$D20,ETC!$B:$B,$C20)</x:f>
        <x:v>0</x:v>
      </x:c>
      <x:c r="N20" s="159">
        <x:f>IF(IFERROR((I20+K20+M20)/(G20+J20+SUMIFS(ETC!$G:$G,ETC!$C:$C,1,ETC!$B:$B,$C20,ETC!$E:$E,$D20)),)=0,H20,IFERROR((I20+K20+M20)/(G20+J20+SUMIFS(ETC!$G:$G,ETC!$C:$C,1,ETC!$B:$B,$C20,ETC!$E:$E,$D20)),))</x:f>
        <x:v>412.22265972912805</x:v>
      </x:c>
      <x:c r="O20" s="106">
        <x:f>++SUMIFS('sales data'!L:L,'sales data'!$B:$B,$C20,'sales data'!$F:$F,$D20,'sales data'!$O:$O,"")</x:f>
        <x:v>882</x:v>
      </x:c>
      <x:c r="P20" s="73">
        <x:f t="shared" si="0"/>
        <x:v>363580.38588109094</x:v>
      </x:c>
      <x:c r="Q20" s="68">
        <x:f>+SUMIFS('sales data'!$L:$L,'sales data'!$B:$B,$C20,'sales data'!$F:$F,$D20,'sales data'!$O:$O,"R")</x:f>
        <x:v>0</x:v>
      </x:c>
      <x:c r="R20" s="73">
        <x:f t="shared" si="1"/>
        <x:v>0</x:v>
      </x:c>
      <x:c r="S20" s="68">
        <x:f>SUMIFS('sales data'!$L:$L,'sales data'!$B:$B,$C20,'sales data'!$F:$F,$D20,'sales data'!$O:$O,"N")</x:f>
        <x:v>0</x:v>
      </x:c>
      <x:c r="T20" s="73">
        <x:f t="shared" si="2"/>
        <x:v>0</x:v>
      </x:c>
      <x:c r="U20" s="26">
        <x:f>SUMIFS('warehouse inventory check'!$N:$N,'warehouse inventory check'!$C:$C,$C20,'warehouse inventory check'!$D:$D,$D20)</x:f>
        <x:v>0</x:v>
      </x:c>
      <x:c r="V20" s="26">
        <x:f t="shared" si="3"/>
        <x:v>412.22265972912805</x:v>
      </x:c>
      <x:c r="W20" s="73">
        <x:f t="shared" si="4"/>
        <x:v>0</x:v>
      </x:c>
      <x:c r="X20" s="74">
        <x:f t="shared" si="7"/>
        <x:v>0</x:v>
      </x:c>
      <x:c r="Y20" s="68">
        <x:f t="shared" si="5"/>
        <x:v>0</x:v>
      </x:c>
      <x:c r="Z20" s="68">
        <x:f t="shared" si="6"/>
        <x:v>0</x:v>
      </x:c>
    </x:row>
    <x:row r="21" spans="1:27" s="26" customFormat="1">
      <x:c r="A21" s="118">
        <x:v>16</x:v>
      </x:c>
      <x:c r="B21" s="118"/>
      <x:c r="C21" s="113">
        <x:v>1</x:v>
      </x:c>
      <x:c r="D21" s="210" t="s">
        <x:v>50</x:v>
      </x:c>
      <x:c r="E21" s="210" t="s">
        <x:v>1806</x:v>
      </x:c>
      <x:c r="F21" s="20" t="s">
        <x:v>51</x:v>
      </x:c>
      <x:c r="G21" s="158">
        <x:v>5824</x:v>
      </x:c>
      <x:c r="H21" s="158">
        <x:v>772.24904115956303</x:v>
      </x:c>
      <x:c r="I21" s="285">
        <x:v>4497578.4157132953</x:v>
      </x:c>
      <x:c r="J21" s="106">
        <x:f>SUMIFS('purchase data'!K:K,'purchase data'!$B:$B,$C21,'purchase data'!$F:$F,$D21)</x:f>
        <x:v>1575</x:v>
      </x:c>
      <x:c r="K21" s="73">
        <x:f>SUMIFS('purchase data'!M:M,'purchase data'!$B:$B,$C21,'purchase data'!$F:$F,$D21)</x:f>
        <x:v>1265260.14016</x:v>
      </x:c>
      <x:c r="L21" s="68">
        <x:f>SUMIFS(ETC!$G:$G,ETC!$B:$B,$C21,ETC!$E:$E,$D21)</x:f>
        <x:v>0</x:v>
      </x:c>
      <x:c r="M21" s="73">
        <x:f>SUMIFS(ETC!$J:$J,ETC!$E:$E,$D21,ETC!$B:$B,$C21)</x:f>
        <x:v>0</x:v>
      </x:c>
      <x:c r="N21" s="159">
        <x:f>IF(IFERROR((I21+K21+M21)/(G21+J21+SUMIFS(ETC!$G:$G,ETC!$C:$C,1,ETC!$B:$B,$C21,ETC!$E:$E,$D21)),)=0,H21,IFERROR((I21+K21+M21)/(G21+J21+SUMIFS(ETC!$G:$G,ETC!$C:$C,1,ETC!$B:$B,$C21,ETC!$E:$E,$D21)),))</x:f>
        <x:v>778.86721933684214</x:v>
      </x:c>
      <x:c r="O21" s="106">
        <x:f>++SUMIFS('sales data'!L:L,'sales data'!$B:$B,$C21,'sales data'!$F:$F,$D21,'sales data'!$O:$O,"")</x:f>
        <x:v>5980</x:v>
      </x:c>
      <x:c r="P21" s="73">
        <x:f t="shared" si="0"/>
        <x:v>4657625.9716343163</x:v>
      </x:c>
      <x:c r="Q21" s="68">
        <x:f>+SUMIFS('sales data'!$L:$L,'sales data'!$B:$B,$C21,'sales data'!$F:$F,$D21,'sales data'!$O:$O,"R")</x:f>
        <x:v>0</x:v>
      </x:c>
      <x:c r="R21" s="73">
        <x:f t="shared" si="1"/>
        <x:v>0</x:v>
      </x:c>
      <x:c r="S21" s="68">
        <x:f>SUMIFS('sales data'!$L:$L,'sales data'!$B:$B,$C21,'sales data'!$F:$F,$D21,'sales data'!$O:$O,"N")</x:f>
        <x:v>0</x:v>
      </x:c>
      <x:c r="T21" s="73">
        <x:f t="shared" si="2"/>
        <x:v>0</x:v>
      </x:c>
      <x:c r="U21" s="26">
        <x:f>SUMIFS('warehouse inventory check'!$N:$N,'warehouse inventory check'!$C:$C,$C21,'warehouse inventory check'!$D:$D,$D21)</x:f>
        <x:v>1419</x:v>
      </x:c>
      <x:c r="V21" s="26">
        <x:f t="shared" si="3"/>
        <x:v>778.86721933684214</x:v>
      </x:c>
      <x:c r="W21" s="73">
        <x:f t="shared" si="4"/>
        <x:v>1105212.584238979</x:v>
      </x:c>
      <x:c r="X21" s="74">
        <x:f t="shared" si="7"/>
        <x:v>0</x:v>
      </x:c>
      <x:c r="Y21" s="68">
        <x:f t="shared" si="5"/>
        <x:v>1419</x:v>
      </x:c>
      <x:c r="Z21" s="68">
        <x:f t="shared" si="6"/>
        <x:v>0</x:v>
      </x:c>
    </x:row>
    <x:row r="22" spans="1:27" s="26" customFormat="1">
      <x:c r="A22" s="118">
        <x:v>17</x:v>
      </x:c>
      <x:c r="B22" s="118"/>
      <x:c r="C22" s="113">
        <x:v>1</x:v>
      </x:c>
      <x:c r="D22" s="210" t="s">
        <x:v>56</x:v>
      </x:c>
      <x:c r="E22" s="210" t="s">
        <x:v>1807</x:v>
      </x:c>
      <x:c r="F22" s="20" t="s">
        <x:v>53</x:v>
      </x:c>
      <x:c r="G22" s="158">
        <x:v>489</x:v>
      </x:c>
      <x:c r="H22" s="158">
        <x:v>1066.6101435797927</x:v>
      </x:c>
      <x:c r="I22" s="285">
        <x:v>521572.36021051864</x:v>
      </x:c>
      <x:c r="J22" s="106">
        <x:f>SUMIFS('purchase data'!K:K,'purchase data'!$B:$B,$C22,'purchase data'!$F:$F,$D22)</x:f>
        <x:v>240</x:v>
      </x:c>
      <x:c r="K22" s="73">
        <x:f>SUMIFS('purchase data'!M:M,'purchase data'!$B:$B,$C22,'purchase data'!$F:$F,$D22)</x:f>
        <x:v>259807.44</x:v>
      </x:c>
      <x:c r="L22" s="68">
        <x:f>SUMIFS(ETC!$G:$G,ETC!$B:$B,$C22,ETC!$E:$E,$D22)</x:f>
        <x:v>0</x:v>
      </x:c>
      <x:c r="M22" s="73">
        <x:f>SUMIFS(ETC!$J:$J,ETC!$E:$E,$D22,ETC!$B:$B,$C22)</x:f>
        <x:v>0</x:v>
      </x:c>
      <x:c r="N22" s="159">
        <x:f>IF(IFERROR((I22+K22+M22)/(G22+J22+SUMIFS(ETC!$G:$G,ETC!$C:$C,1,ETC!$B:$B,$C22,ETC!$E:$E,$D22)),)=0,H22,IFERROR((I22+K22+M22)/(G22+J22+SUMIFS(ETC!$G:$G,ETC!$C:$C,1,ETC!$B:$B,$C22,ETC!$E:$E,$D22)),))</x:f>
        <x:v>1071.8515777922066</x:v>
      </x:c>
      <x:c r="O22" s="106">
        <x:f>++SUMIFS('sales data'!L:L,'sales data'!$B:$B,$C22,'sales data'!$F:$F,$D22,'sales data'!$O:$O,"")</x:f>
        <x:v>723</x:v>
      </x:c>
      <x:c r="P22" s="73">
        <x:f t="shared" si="0"/>
        <x:v>774948.69074376544</x:v>
      </x:c>
      <x:c r="Q22" s="68">
        <x:f>+SUMIFS('sales data'!$L:$L,'sales data'!$B:$B,$C22,'sales data'!$F:$F,$D22,'sales data'!$O:$O,"R")</x:f>
        <x:v>0</x:v>
      </x:c>
      <x:c r="R22" s="73">
        <x:f t="shared" si="1"/>
        <x:v>0</x:v>
      </x:c>
      <x:c r="S22" s="68">
        <x:f>SUMIFS('sales data'!$L:$L,'sales data'!$B:$B,$C22,'sales data'!$F:$F,$D22,'sales data'!$O:$O,"N")</x:f>
        <x:v>0</x:v>
      </x:c>
      <x:c r="T22" s="73">
        <x:f t="shared" si="2"/>
        <x:v>0</x:v>
      </x:c>
      <x:c r="U22" s="26">
        <x:f>SUMIFS('warehouse inventory check'!$N:$N,'warehouse inventory check'!$C:$C,$C22,'warehouse inventory check'!$D:$D,$D22)</x:f>
        <x:v>6</x:v>
      </x:c>
      <x:c r="V22" s="26">
        <x:f t="shared" si="3"/>
        <x:v>1071.8515777922066</x:v>
      </x:c>
      <x:c r="W22" s="73">
        <x:f t="shared" si="4"/>
        <x:v>6431.1094667532398</x:v>
      </x:c>
      <x:c r="X22" s="74">
        <x:f t="shared" si="7"/>
        <x:v>-3.8198777474462986E-11</x:v>
      </x:c>
      <x:c r="Y22" s="68">
        <x:f t="shared" si="5"/>
        <x:v>6</x:v>
      </x:c>
      <x:c r="Z22" s="68">
        <x:f t="shared" si="6"/>
        <x:v>0</x:v>
      </x:c>
    </x:row>
    <x:row r="23" spans="1:27" s="26" customFormat="1" ht="16.5">
      <x:c r="A23" s="118">
        <x:v>18</x:v>
      </x:c>
      <x:c r="B23" s="118"/>
      <x:c r="C23" s="113">
        <x:v>1</x:v>
      </x:c>
      <x:c r="D23" s="210" t="s">
        <x:v>57</x:v>
      </x:c>
      <x:c r="E23" s="210" t="s">
        <x:v>1358</x:v>
      </x:c>
      <x:c r="F23" s="20" t="s">
        <x:v>59</x:v>
      </x:c>
      <x:c r="G23" s="158">
        <x:v>7</x:v>
      </x:c>
      <x:c r="H23" s="158">
        <x:v>402.59586282764502</x:v>
      </x:c>
      <x:c r="I23" s="285">
        <x:v>2818.1710397935153</x:v>
      </x:c>
      <x:c r="J23" s="106">
        <x:f>SUMIFS('purchase data'!K:K,'purchase data'!$B:$B,$C23,'purchase data'!$F:$F,$D23)</x:f>
        <x:v>3600</x:v>
      </x:c>
      <x:c r="K23" s="73">
        <x:f>SUMIFS('purchase data'!M:M,'purchase data'!$B:$B,$C23,'purchase data'!$F:$F,$D23)</x:f>
        <x:v>1480018.716</x:v>
      </x:c>
      <x:c r="L23" s="68">
        <x:f>SUMIFS(ETC!$G:$G,ETC!$B:$B,$C23,ETC!$E:$E,$D23)</x:f>
        <x:v>0</x:v>
      </x:c>
      <x:c r="M23" s="73">
        <x:f>SUMIFS(ETC!$J:$J,ETC!$E:$E,$D23,ETC!$B:$B,$C23)</x:f>
        <x:v>0</x:v>
      </x:c>
      <x:c r="N23" s="159">
        <x:f>IF(IFERROR((I23+K23+M23)/(G23+J23+SUMIFS(ETC!$G:$G,ETC!$C:$C,1,ETC!$B:$B,$C23,ETC!$E:$E,$D23)),)=0,H23,IFERROR((I23+K23+M23)/(G23+J23+SUMIFS(ETC!$G:$G,ETC!$C:$C,1,ETC!$B:$B,$C23,ETC!$E:$E,$D23)),))</x:f>
        <x:v>411.09977461596714</x:v>
      </x:c>
      <x:c r="O23" s="106">
        <x:f>++SUMIFS('sales data'!L:L,'sales data'!$B:$B,$C23,'sales data'!$F:$F,$D23,'sales data'!$O:$O,"")</x:f>
        <x:v>2880</x:v>
      </x:c>
      <x:c r="P23" s="73">
        <x:f t="shared" si="0"/>
        <x:v>1183967.3508939852</x:v>
      </x:c>
      <x:c r="Q23" s="68">
        <x:f>+SUMIFS('sales data'!$L:$L,'sales data'!$B:$B,$C23,'sales data'!$F:$F,$D23,'sales data'!$O:$O,"R")</x:f>
        <x:v>0</x:v>
      </x:c>
      <x:c r="R23" s="73">
        <x:f t="shared" si="1"/>
        <x:v>0</x:v>
      </x:c>
      <x:c r="S23" s="68">
        <x:f>SUMIFS('sales data'!$L:$L,'sales data'!$B:$B,$C23,'sales data'!$F:$F,$D23,'sales data'!$O:$O,"N")</x:f>
        <x:v>0</x:v>
      </x:c>
      <x:c r="T23" s="73">
        <x:f t="shared" si="2"/>
        <x:v>0</x:v>
      </x:c>
      <x:c r="U23" s="26">
        <x:f>SUMIFS('warehouse inventory check'!$N:$N,'warehouse inventory check'!$C:$C,$C23,'warehouse inventory check'!$D:$D,$D23)</x:f>
        <x:v>727</x:v>
      </x:c>
      <x:c r="V23" s="26">
        <x:f t="shared" si="3"/>
        <x:v>411.09977461596714</x:v>
      </x:c>
      <x:c r="W23" s="73">
        <x:f t="shared" si="4"/>
        <x:v>298869.53614580812</x:v>
      </x:c>
      <x:c r="X23" s="74">
        <x:f t="shared" si="7"/>
        <x:v>5.8207660913467407E-11</x:v>
      </x:c>
      <x:c r="Y23" s="68">
        <x:f t="shared" si="5"/>
        <x:v>727</x:v>
      </x:c>
      <x:c r="Z23" s="68">
        <x:f t="shared" si="6"/>
        <x:v>0</x:v>
      </x:c>
      <x:c r="AA23" t="s">
        <x:v>2018</x:v>
      </x:c>
    </x:row>
    <x:row r="24" spans="1:27" s="26" customFormat="1" ht="16.5">
      <x:c r="A24" s="118">
        <x:v>19</x:v>
      </x:c>
      <x:c r="B24" s="118"/>
      <x:c r="C24" s="113">
        <x:v>1</x:v>
      </x:c>
      <x:c r="D24" s="210" t="s">
        <x:v>60</x:v>
      </x:c>
      <x:c r="E24" s="210" t="s">
        <x:v>1358</x:v>
      </x:c>
      <x:c r="F24" s="20" t="s">
        <x:v>61</x:v>
      </x:c>
      <x:c r="G24" s="158">
        <x:v>7</x:v>
      </x:c>
      <x:c r="H24" s="158">
        <x:v>405.55065957706472</x:v>
      </x:c>
      <x:c r="I24" s="285">
        <x:v>2838.8546170394529</x:v>
      </x:c>
      <x:c r="J24" s="106">
        <x:f>SUMIFS('purchase data'!K:K,'purchase data'!$B:$B,$C24,'purchase data'!$F:$F,$D24)</x:f>
        <x:v>7200</x:v>
      </x:c>
      <x:c r="K24" s="73">
        <x:f>SUMIFS('purchase data'!M:M,'purchase data'!$B:$B,$C24,'purchase data'!$F:$F,$D24)</x:f>
        <x:v>2981963.6352000004</x:v>
      </x:c>
      <x:c r="L24" s="68">
        <x:f>SUMIFS(ETC!$G:$G,ETC!$B:$B,$C24,ETC!$E:$E,$D24)</x:f>
        <x:v>0</x:v>
      </x:c>
      <x:c r="M24" s="73">
        <x:f>SUMIFS(ETC!$J:$J,ETC!$E:$E,$D24,ETC!$B:$B,$C24)</x:f>
        <x:v>0</x:v>
      </x:c>
      <x:c r="N24" s="159">
        <x:f>IF(IFERROR((I24+K24+M24)/(G24+J24+SUMIFS(ETC!$G:$G,ETC!$C:$C,1,ETC!$B:$B,$C24,ETC!$E:$E,$D24)),)=0,H24,IFERROR((I24+K24+M24)/(G24+J24+SUMIFS(ETC!$G:$G,ETC!$C:$C,1,ETC!$B:$B,$C24,ETC!$E:$E,$D24)),))</x:f>
        <x:v>414.15325236811987</x:v>
      </x:c>
      <x:c r="O24" s="106">
        <x:f>++SUMIFS('sales data'!L:L,'sales data'!$B:$B,$C24,'sales data'!$F:$F,$D24,'sales data'!$O:$O,"")</x:f>
        <x:v>5760</x:v>
      </x:c>
      <x:c r="P24" s="73">
        <x:f t="shared" si="0"/>
        <x:v>2385522.7336403704</x:v>
      </x:c>
      <x:c r="Q24" s="68">
        <x:f>+SUMIFS('sales data'!$L:$L,'sales data'!$B:$B,$C24,'sales data'!$F:$F,$D24,'sales data'!$O:$O,"R")</x:f>
        <x:v>0</x:v>
      </x:c>
      <x:c r="R24" s="73">
        <x:f t="shared" si="1"/>
        <x:v>0</x:v>
      </x:c>
      <x:c r="S24" s="68">
        <x:f>SUMIFS('sales data'!$L:$L,'sales data'!$B:$B,$C24,'sales data'!$F:$F,$D24,'sales data'!$O:$O,"N")</x:f>
        <x:v>0</x:v>
      </x:c>
      <x:c r="T24" s="73">
        <x:f t="shared" si="2"/>
        <x:v>0</x:v>
      </x:c>
      <x:c r="U24" s="26">
        <x:f>SUMIFS('warehouse inventory check'!$N:$N,'warehouse inventory check'!$C:$C,$C24,'warehouse inventory check'!$D:$D,$D24)</x:f>
        <x:v>1447</x:v>
      </x:c>
      <x:c r="V24" s="26">
        <x:f t="shared" si="3"/>
        <x:v>414.15325236811987</x:v>
      </x:c>
      <x:c r="W24" s="73">
        <x:f t="shared" si="4"/>
        <x:v>599279.7561766695</x:v>
      </x:c>
      <x:c r="X24" s="74">
        <x:f t="shared" si="7"/>
        <x:v>1.1641532182693481E-10</x:v>
      </x:c>
      <x:c r="Y24" s="68">
        <x:f t="shared" si="5"/>
        <x:v>1447</x:v>
      </x:c>
      <x:c r="Z24" s="68">
        <x:f t="shared" si="6"/>
        <x:v>0</x:v>
      </x:c>
      <x:c r="AA24" t="s">
        <x:v>2018</x:v>
      </x:c>
    </x:row>
    <x:row r="25" spans="1:27" s="26" customFormat="1" ht="16.5">
      <x:c r="A25" s="118">
        <x:v>20</x:v>
      </x:c>
      <x:c r="B25" s="118"/>
      <x:c r="C25" s="113">
        <x:v>1</x:v>
      </x:c>
      <x:c r="D25" s="210" t="s">
        <x:v>62</x:v>
      </x:c>
      <x:c r="E25" s="210" t="s">
        <x:v>1358</x:v>
      </x:c>
      <x:c r="F25" s="20" t="s">
        <x:v>63</x:v>
      </x:c>
      <x:c r="G25" s="158">
        <x:v>5</x:v>
      </x:c>
      <x:c r="H25" s="158">
        <x:v>267.9482754446023</x:v>
      </x:c>
      <x:c r="I25" s="285">
        <x:v>1339.7413772230116</x:v>
      </x:c>
      <x:c r="J25" s="106">
        <x:f>SUMIFS('purchase data'!K:K,'purchase data'!$B:$B,$C25,'purchase data'!$F:$F,$D25)</x:f>
        <x:v>3600</x:v>
      </x:c>
      <x:c r="K25" s="73">
        <x:f>SUMIFS('purchase data'!M:M,'purchase data'!$B:$B,$C25,'purchase data'!$F:$F,$D25)</x:f>
        <x:v>984851.96039999998</x:v>
      </x:c>
      <x:c r="L25" s="68">
        <x:f>SUMIFS(ETC!$G:$G,ETC!$B:$B,$C25,ETC!$E:$E,$D25)</x:f>
        <x:v>0</x:v>
      </x:c>
      <x:c r="M25" s="73">
        <x:f>SUMIFS(ETC!$J:$J,ETC!$E:$E,$D25,ETC!$B:$B,$C25)</x:f>
        <x:v>0</x:v>
      </x:c>
      <x:c r="N25" s="159">
        <x:f>IF(IFERROR((I25+K25+M25)/(G25+J25+SUMIFS(ETC!$G:$G,ETC!$C:$C,1,ETC!$B:$B,$C25,ETC!$E:$E,$D25)),)=0,H25,IFERROR((I25+K25+M25)/(G25+J25+SUMIFS(ETC!$G:$G,ETC!$C:$C,1,ETC!$B:$B,$C25,ETC!$E:$E,$D25)),))</x:f>
        <x:v>273.56219189382051</x:v>
      </x:c>
      <x:c r="O25" s="106">
        <x:f>++SUMIFS('sales data'!L:L,'sales data'!$B:$B,$C25,'sales data'!$F:$F,$D25,'sales data'!$O:$O,"")</x:f>
        <x:v>2880</x:v>
      </x:c>
      <x:c r="P25" s="73">
        <x:f t="shared" si="0"/>
        <x:v>787859.11265420308</x:v>
      </x:c>
      <x:c r="Q25" s="68">
        <x:f>+SUMIFS('sales data'!$L:$L,'sales data'!$B:$B,$C25,'sales data'!$F:$F,$D25,'sales data'!$O:$O,"R")</x:f>
        <x:v>0</x:v>
      </x:c>
      <x:c r="R25" s="73">
        <x:f t="shared" si="1"/>
        <x:v>0</x:v>
      </x:c>
      <x:c r="S25" s="68">
        <x:f>SUMIFS('sales data'!$L:$L,'sales data'!$B:$B,$C25,'sales data'!$F:$F,$D25,'sales data'!$O:$O,"N")</x:f>
        <x:v>0</x:v>
      </x:c>
      <x:c r="T25" s="73">
        <x:f t="shared" si="2"/>
        <x:v>0</x:v>
      </x:c>
      <x:c r="U25" s="26">
        <x:f>SUMIFS('warehouse inventory check'!$N:$N,'warehouse inventory check'!$C:$C,$C25,'warehouse inventory check'!$D:$D,$D25)</x:f>
        <x:v>725</x:v>
      </x:c>
      <x:c r="V25" s="26">
        <x:f t="shared" si="3"/>
        <x:v>273.56219189382051</x:v>
      </x:c>
      <x:c r="W25" s="73">
        <x:f t="shared" si="4"/>
        <x:v>198332.58912301986</x:v>
      </x:c>
      <x:c r="X25" s="74">
        <x:f t="shared" si="7"/>
        <x:v>8.7311491370201111E-11</x:v>
      </x:c>
      <x:c r="Y25" s="68">
        <x:f t="shared" si="5"/>
        <x:v>725</x:v>
      </x:c>
      <x:c r="Z25" s="68">
        <x:f t="shared" si="6"/>
        <x:v>0</x:v>
      </x:c>
      <x:c r="AA25" t="s">
        <x:v>2018</x:v>
      </x:c>
    </x:row>
    <x:row r="26" spans="1:27" s="26" customFormat="1" ht="16.5">
      <x:c r="A26" s="118">
        <x:v>21</x:v>
      </x:c>
      <x:c r="B26" s="118"/>
      <x:c r="C26" s="113">
        <x:v>1</x:v>
      </x:c>
      <x:c r="D26" s="210" t="s">
        <x:v>64</x:v>
      </x:c>
      <x:c r="E26" s="210" t="s">
        <x:v>1358</x:v>
      </x:c>
      <x:c r="F26" s="20" t="s">
        <x:v>65</x:v>
      </x:c>
      <x:c r="G26" s="158">
        <x:v>5</x:v>
      </x:c>
      <x:c r="H26" s="158">
        <x:v>449.33661214764436</x:v>
      </x:c>
      <x:c r="I26" s="285">
        <x:v>2246.6830607382217</x:v>
      </x:c>
      <x:c r="J26" s="106">
        <x:f>SUMIFS('purchase data'!K:K,'purchase data'!$B:$B,$C26,'purchase data'!$F:$F,$D26)</x:f>
        <x:v>3600</x:v>
      </x:c>
      <x:c r="K26" s="73">
        <x:f>SUMIFS('purchase data'!M:M,'purchase data'!$B:$B,$C26,'purchase data'!$F:$F,$D26)</x:f>
        <x:v>1653601.1580000003</x:v>
      </x:c>
      <x:c r="L26" s="68">
        <x:f>SUMIFS(ETC!$G:$G,ETC!$B:$B,$C26,ETC!$E:$E,$D26)</x:f>
        <x:v>0</x:v>
      </x:c>
      <x:c r="M26" s="73">
        <x:f>SUMIFS(ETC!$J:$J,ETC!$E:$E,$D26,ETC!$B:$B,$C26)</x:f>
        <x:v>0</x:v>
      </x:c>
      <x:c r="N26" s="159">
        <x:f>IF(IFERROR((I26+K26+M26)/(G26+J26+SUMIFS(ETC!$G:$G,ETC!$C:$C,1,ETC!$B:$B,$C26,ETC!$E:$E,$D26)),)=0,H26,IFERROR((I26+K26+M26)/(G26+J26+SUMIFS(ETC!$G:$G,ETC!$C:$C,1,ETC!$B:$B,$C26,ETC!$E:$E,$D26)),))</x:f>
        <x:v>459.31978947593302</x:v>
      </x:c>
      <x:c r="O26" s="106">
        <x:f>++SUMIFS('sales data'!L:L,'sales data'!$B:$B,$C26,'sales data'!$F:$F,$D26,'sales data'!$O:$O,"")</x:f>
        <x:v>2880</x:v>
      </x:c>
      <x:c r="P26" s="73">
        <x:f t="shared" si="0"/>
        <x:v>1322840.993690687</x:v>
      </x:c>
      <x:c r="Q26" s="68">
        <x:f>+SUMIFS('sales data'!$L:$L,'sales data'!$B:$B,$C26,'sales data'!$F:$F,$D26,'sales data'!$O:$O,"R")</x:f>
        <x:v>0</x:v>
      </x:c>
      <x:c r="R26" s="73">
        <x:f t="shared" si="1"/>
        <x:v>0</x:v>
      </x:c>
      <x:c r="S26" s="68">
        <x:f>SUMIFS('sales data'!$L:$L,'sales data'!$B:$B,$C26,'sales data'!$F:$F,$D26,'sales data'!$O:$O,"N")</x:f>
        <x:v>0</x:v>
      </x:c>
      <x:c r="T26" s="73">
        <x:f t="shared" si="2"/>
        <x:v>0</x:v>
      </x:c>
      <x:c r="U26" s="26">
        <x:f>SUMIFS('warehouse inventory check'!$N:$N,'warehouse inventory check'!$C:$C,$C26,'warehouse inventory check'!$D:$D,$D26)</x:f>
        <x:v>725</x:v>
      </x:c>
      <x:c r="V26" s="26">
        <x:f t="shared" si="3"/>
        <x:v>459.31978947593302</x:v>
      </x:c>
      <x:c r="W26" s="73">
        <x:f t="shared" si="4"/>
        <x:v>333006.84737005143</x:v>
      </x:c>
      <x:c r="X26" s="74">
        <x:f t="shared" si="7"/>
        <x:v>1.1641532182693481E-10</x:v>
      </x:c>
      <x:c r="Y26" s="68">
        <x:f t="shared" si="5"/>
        <x:v>725</x:v>
      </x:c>
      <x:c r="Z26" s="68">
        <x:f t="shared" si="6"/>
        <x:v>0</x:v>
      </x:c>
      <x:c r="AA26" t="s">
        <x:v>2018</x:v>
      </x:c>
    </x:row>
    <x:row r="27" spans="1:27" s="26" customFormat="1" ht="16.5">
      <x:c r="A27" s="118">
        <x:v>22</x:v>
      </x:c>
      <x:c r="B27" s="118"/>
      <x:c r="C27" s="113">
        <x:v>1</x:v>
      </x:c>
      <x:c r="D27" s="210" t="s">
        <x:v>66</x:v>
      </x:c>
      <x:c r="E27" s="210" t="s">
        <x:v>1358</x:v>
      </x:c>
      <x:c r="F27" s="20" t="s">
        <x:v>67</x:v>
      </x:c>
      <x:c r="G27" s="158">
        <x:v>7</x:v>
      </x:c>
      <x:c r="H27" s="158">
        <x:v>442.65035716560351</x:v>
      </x:c>
      <x:c r="I27" s="285">
        <x:v>3098.5525001592246</x:v>
      </x:c>
      <x:c r="J27" s="106">
        <x:f>SUMIFS('purchase data'!K:K,'purchase data'!$B:$B,$C27,'purchase data'!$F:$F,$D27)</x:f>
        <x:v>7200</x:v>
      </x:c>
      <x:c r="K27" s="73">
        <x:f>SUMIFS('purchase data'!M:M,'purchase data'!$B:$B,$C27,'purchase data'!$F:$F,$D27)</x:f>
        <x:v>3252386.8080000002</x:v>
      </x:c>
      <x:c r="L27" s="68">
        <x:f>SUMIFS(ETC!$G:$G,ETC!$B:$B,$C27,ETC!$E:$E,$D27)</x:f>
        <x:v>0</x:v>
      </x:c>
      <x:c r="M27" s="73">
        <x:f>SUMIFS(ETC!$J:$J,ETC!$E:$E,$D27,ETC!$B:$B,$C27)</x:f>
        <x:v>0</x:v>
      </x:c>
      <x:c r="N27" s="159">
        <x:f>IF(IFERROR((I27+K27+M27)/(G27+J27+SUMIFS(ETC!$G:$G,ETC!$C:$C,1,ETC!$B:$B,$C27,ETC!$E:$E,$D27)),)=0,H27,IFERROR((I27+K27+M27)/(G27+J27+SUMIFS(ETC!$G:$G,ETC!$C:$C,1,ETC!$B:$B,$C27,ETC!$E:$E,$D27)),))</x:f>
        <x:v>451.71158047733581</x:v>
      </x:c>
      <x:c r="O27" s="106">
        <x:f>++SUMIFS('sales data'!L:L,'sales data'!$B:$B,$C27,'sales data'!$F:$F,$D27,'sales data'!$O:$O,"")</x:f>
        <x:v>5760</x:v>
      </x:c>
      <x:c r="P27" s="73">
        <x:f t="shared" si="0"/>
        <x:v>2601858.7035494545</x:v>
      </x:c>
      <x:c r="Q27" s="68">
        <x:f>+SUMIFS('sales data'!$L:$L,'sales data'!$B:$B,$C27,'sales data'!$F:$F,$D27,'sales data'!$O:$O,"R")</x:f>
        <x:v>0</x:v>
      </x:c>
      <x:c r="R27" s="73">
        <x:f t="shared" si="1"/>
        <x:v>0</x:v>
      </x:c>
      <x:c r="S27" s="68">
        <x:f>SUMIFS('sales data'!$L:$L,'sales data'!$B:$B,$C27,'sales data'!$F:$F,$D27,'sales data'!$O:$O,"N")</x:f>
        <x:v>0</x:v>
      </x:c>
      <x:c r="T27" s="73">
        <x:f t="shared" si="2"/>
        <x:v>0</x:v>
      </x:c>
      <x:c r="U27" s="26">
        <x:f>SUMIFS('warehouse inventory check'!$N:$N,'warehouse inventory check'!$C:$C,$C27,'warehouse inventory check'!$D:$D,$D27)</x:f>
        <x:v>1447</x:v>
      </x:c>
      <x:c r="V27" s="26">
        <x:f t="shared" si="3"/>
        <x:v>451.71158047733581</x:v>
      </x:c>
      <x:c r="W27" s="73">
        <x:f t="shared" si="4"/>
        <x:v>653626.65695070487</x:v>
      </x:c>
      <x:c r="X27" s="74">
        <x:f t="shared" si="7"/>
        <x:v>-1.1641532182693481E-10</x:v>
      </x:c>
      <x:c r="Y27" s="68">
        <x:f t="shared" si="5"/>
        <x:v>1447</x:v>
      </x:c>
      <x:c r="Z27" s="68">
        <x:f t="shared" si="6"/>
        <x:v>0</x:v>
      </x:c>
      <x:c r="AA27" t="s">
        <x:v>2018</x:v>
      </x:c>
    </x:row>
    <x:row r="28" spans="1:27" s="26" customFormat="1" ht="16.5">
      <x:c r="A28" s="118">
        <x:v>23</x:v>
      </x:c>
      <x:c r="B28" s="118"/>
      <x:c r="C28" s="113">
        <x:v>1</x:v>
      </x:c>
      <x:c r="D28" s="210" t="s">
        <x:v>68</x:v>
      </x:c>
      <x:c r="E28" s="210" t="s">
        <x:v>1358</x:v>
      </x:c>
      <x:c r="F28" s="20" t="s">
        <x:v>69</x:v>
      </x:c>
      <x:c r="G28" s="158">
        <x:v>7</x:v>
      </x:c>
      <x:c r="H28" s="158">
        <x:v>301.94661068985454</x:v>
      </x:c>
      <x:c r="I28" s="285">
        <x:v>2113.6262748289819</x:v>
      </x:c>
      <x:c r="J28" s="106">
        <x:f>SUMIFS('purchase data'!K:K,'purchase data'!$B:$B,$C28,'purchase data'!$F:$F,$D28)</x:f>
        <x:v>3600</x:v>
      </x:c>
      <x:c r="K28" s="73">
        <x:f>SUMIFS('purchase data'!M:M,'purchase data'!$B:$B,$C28,'purchase data'!$F:$F,$D28)</x:f>
        <x:v>1109100.4452</x:v>
      </x:c>
      <x:c r="L28" s="68">
        <x:f>SUMIFS(ETC!$G:$G,ETC!$B:$B,$C28,ETC!$E:$E,$D28)</x:f>
        <x:v>0</x:v>
      </x:c>
      <x:c r="M28" s="73">
        <x:f>SUMIFS(ETC!$J:$J,ETC!$E:$E,$D28,ETC!$B:$B,$C28)</x:f>
        <x:v>0</x:v>
      </x:c>
      <x:c r="N28" s="159">
        <x:f>IF(IFERROR((I28+K28+M28)/(G28+J28+SUMIFS(ETC!$G:$G,ETC!$C:$C,1,ETC!$B:$B,$C28,ETC!$E:$E,$D28)),)=0,H28,IFERROR((I28+K28+M28)/(G28+J28+SUMIFS(ETC!$G:$G,ETC!$C:$C,1,ETC!$B:$B,$C28,ETC!$E:$E,$D28)),))</x:f>
        <x:v>308.07154740083973</x:v>
      </x:c>
      <x:c r="O28" s="106">
        <x:f>++SUMIFS('sales data'!L:L,'sales data'!$B:$B,$C28,'sales data'!$F:$F,$D28,'sales data'!$O:$O,"")</x:f>
        <x:v>2880</x:v>
      </x:c>
      <x:c r="P28" s="73">
        <x:f t="shared" si="0"/>
        <x:v>887246.05651441845</x:v>
      </x:c>
      <x:c r="Q28" s="68">
        <x:f>+SUMIFS('sales data'!$L:$L,'sales data'!$B:$B,$C28,'sales data'!$F:$F,$D28,'sales data'!$O:$O,"R")</x:f>
        <x:v>0</x:v>
      </x:c>
      <x:c r="R28" s="73">
        <x:f t="shared" si="1"/>
        <x:v>0</x:v>
      </x:c>
      <x:c r="S28" s="68">
        <x:f>SUMIFS('sales data'!$L:$L,'sales data'!$B:$B,$C28,'sales data'!$F:$F,$D28,'sales data'!$O:$O,"N")</x:f>
        <x:v>0</x:v>
      </x:c>
      <x:c r="T28" s="73">
        <x:f t="shared" si="2"/>
        <x:v>0</x:v>
      </x:c>
      <x:c r="U28" s="26">
        <x:f>SUMIFS('warehouse inventory check'!$N:$N,'warehouse inventory check'!$C:$C,$C28,'warehouse inventory check'!$D:$D,$D28)</x:f>
        <x:v>727</x:v>
      </x:c>
      <x:c r="V28" s="26">
        <x:f t="shared" si="3"/>
        <x:v>308.07154740083973</x:v>
      </x:c>
      <x:c r="W28" s="73">
        <x:f t="shared" si="4"/>
        <x:v>223968.01496041048</x:v>
      </x:c>
      <x:c r="X28" s="74">
        <x:f t="shared" si="7"/>
        <x:v>5.8207660913467407E-11</x:v>
      </x:c>
      <x:c r="Y28" s="68">
        <x:f t="shared" si="5"/>
        <x:v>727</x:v>
      </x:c>
      <x:c r="Z28" s="68">
        <x:f t="shared" si="6"/>
        <x:v>0</x:v>
      </x:c>
      <x:c r="AA28" t="s">
        <x:v>2018</x:v>
      </x:c>
    </x:row>
    <x:row r="29" spans="1:27" s="26" customFormat="1" ht="16.5">
      <x:c r="A29" s="118">
        <x:v>24</x:v>
      </x:c>
      <x:c r="B29" s="118"/>
      <x:c r="C29" s="113">
        <x:v>1</x:v>
      </x:c>
      <x:c r="D29" s="210" t="s">
        <x:v>92</x:v>
      </x:c>
      <x:c r="E29" s="210" t="s">
        <x:v>1358</x:v>
      </x:c>
      <x:c r="F29" s="20" t="s">
        <x:v>71</x:v>
      </x:c>
      <x:c r="G29" s="158">
        <x:v>0</x:v>
      </x:c>
      <x:c r="H29" s="158">
        <x:v>455.50022170073385</x:v>
      </x:c>
      <x:c r="I29" s="285">
        <x:v>0</x:v>
      </x:c>
      <x:c r="J29" s="106">
        <x:f>SUMIFS('purchase data'!K:K,'purchase data'!$B:$B,$C29,'purchase data'!$F:$F,$D29)</x:f>
        <x:v>3600</x:v>
      </x:c>
      <x:c r="K29" s="73">
        <x:f>SUMIFS('purchase data'!M:M,'purchase data'!$B:$B,$C29,'purchase data'!$F:$F,$D29)</x:f>
        <x:v>1671872.9939999999</x:v>
      </x:c>
      <x:c r="L29" s="68">
        <x:f>SUMIFS(ETC!$G:$G,ETC!$B:$B,$C29,ETC!$E:$E,$D29)</x:f>
        <x:v>0</x:v>
      </x:c>
      <x:c r="M29" s="73">
        <x:f>SUMIFS(ETC!$J:$J,ETC!$E:$E,$D29,ETC!$B:$B,$C29)</x:f>
        <x:v>0</x:v>
      </x:c>
      <x:c r="N29" s="159">
        <x:f>IF(IFERROR((I29+K29+M29)/(G29+J29+SUMIFS(ETC!$G:$G,ETC!$C:$C,1,ETC!$B:$B,$C29,ETC!$E:$E,$D29)),)=0,H29,IFERROR((I29+K29+M29)/(G29+J29+SUMIFS(ETC!$G:$G,ETC!$C:$C,1,ETC!$B:$B,$C29,ETC!$E:$E,$D29)),))</x:f>
        <x:v>464.40916499999997</x:v>
      </x:c>
      <x:c r="O29" s="106">
        <x:f>++SUMIFS('sales data'!L:L,'sales data'!$B:$B,$C29,'sales data'!$F:$F,$D29,'sales data'!$O:$O,"")</x:f>
        <x:v>2880</x:v>
      </x:c>
      <x:c r="P29" s="73">
        <x:f t="shared" si="0"/>
        <x:v>1337498.3951999999</x:v>
      </x:c>
      <x:c r="Q29" s="68">
        <x:f>+SUMIFS('sales data'!$L:$L,'sales data'!$B:$B,$C29,'sales data'!$F:$F,$D29,'sales data'!$O:$O,"R")</x:f>
        <x:v>0</x:v>
      </x:c>
      <x:c r="R29" s="73">
        <x:f t="shared" si="1"/>
        <x:v>0</x:v>
      </x:c>
      <x:c r="S29" s="68">
        <x:f>SUMIFS('sales data'!$L:$L,'sales data'!$B:$B,$C29,'sales data'!$F:$F,$D29,'sales data'!$O:$O,"N")</x:f>
        <x:v>0</x:v>
      </x:c>
      <x:c r="T29" s="73">
        <x:f t="shared" si="2"/>
        <x:v>0</x:v>
      </x:c>
      <x:c r="U29" s="26">
        <x:f>SUMIFS('warehouse inventory check'!$N:$N,'warehouse inventory check'!$C:$C,$C29,'warehouse inventory check'!$D:$D,$D29)</x:f>
        <x:v>720</x:v>
      </x:c>
      <x:c r="V29" s="26">
        <x:f t="shared" si="3"/>
        <x:v>464.40916499999997</x:v>
      </x:c>
      <x:c r="W29" s="73">
        <x:f t="shared" si="4"/>
        <x:v>334374.59879999998</x:v>
      </x:c>
      <x:c r="X29" s="74">
        <x:f t="shared" si="7"/>
        <x:v>5.8207660913467407E-11</x:v>
      </x:c>
      <x:c r="Y29" s="68">
        <x:f t="shared" si="5"/>
        <x:v>720</x:v>
      </x:c>
      <x:c r="Z29" s="68">
        <x:f t="shared" si="6"/>
        <x:v>0</x:v>
      </x:c>
      <x:c r="AA29" t="s">
        <x:v>2018</x:v>
      </x:c>
    </x:row>
    <x:row r="30" spans="1:27" s="26" customFormat="1" ht="16.5">
      <x:c r="A30" s="118">
        <x:v>25</x:v>
      </x:c>
      <x:c r="B30" s="118"/>
      <x:c r="C30" s="113">
        <x:v>1</x:v>
      </x:c>
      <x:c r="D30" s="210" t="s">
        <x:v>93</x:v>
      </x:c>
      <x:c r="E30" s="210" t="s">
        <x:v>1358</x:v>
      </x:c>
      <x:c r="F30" s="20" t="s">
        <x:v>73</x:v>
      </x:c>
      <x:c r="G30" s="158">
        <x:v>0</x:v>
      </x:c>
      <x:c r="H30" s="158">
        <x:v>386.24207691933287</x:v>
      </x:c>
      <x:c r="I30" s="285">
        <x:v>0</x:v>
      </x:c>
      <x:c r="J30" s="106">
        <x:f>SUMIFS('purchase data'!K:K,'purchase data'!$B:$B,$C30,'purchase data'!$F:$F,$D30)</x:f>
        <x:v>3600</x:v>
      </x:c>
      <x:c r="K30" s="73">
        <x:f>SUMIFS('purchase data'!M:M,'purchase data'!$B:$B,$C30,'purchase data'!$F:$F,$D30)</x:f>
        <x:v>1417894.4735999999</x:v>
      </x:c>
      <x:c r="L30" s="68">
        <x:f>SUMIFS(ETC!$G:$G,ETC!$B:$B,$C30,ETC!$E:$E,$D30)</x:f>
        <x:v>0</x:v>
      </x:c>
      <x:c r="M30" s="73">
        <x:f>SUMIFS(ETC!$J:$J,ETC!$E:$E,$D30,ETC!$B:$B,$C30)</x:f>
        <x:v>0</x:v>
      </x:c>
      <x:c r="N30" s="159">
        <x:f>IF(IFERROR((I30+K30+M30)/(G30+J30+SUMIFS(ETC!$G:$G,ETC!$C:$C,1,ETC!$B:$B,$C30,ETC!$E:$E,$D30)),)=0,H30,IFERROR((I30+K30+M30)/(G30+J30+SUMIFS(ETC!$G:$G,ETC!$C:$C,1,ETC!$B:$B,$C30,ETC!$E:$E,$D30)),))</x:f>
        <x:v>393.85957599999995</x:v>
      </x:c>
      <x:c r="O30" s="106">
        <x:f>++SUMIFS('sales data'!L:L,'sales data'!$B:$B,$C30,'sales data'!$F:$F,$D30,'sales data'!$O:$O,"")</x:f>
        <x:v>2880</x:v>
      </x:c>
      <x:c r="P30" s="73">
        <x:f t="shared" si="0"/>
        <x:v>1134315.5788799999</x:v>
      </x:c>
      <x:c r="Q30" s="68">
        <x:f>+SUMIFS('sales data'!$L:$L,'sales data'!$B:$B,$C30,'sales data'!$F:$F,$D30,'sales data'!$O:$O,"R")</x:f>
        <x:v>0</x:v>
      </x:c>
      <x:c r="R30" s="73">
        <x:f t="shared" si="1"/>
        <x:v>0</x:v>
      </x:c>
      <x:c r="S30" s="68">
        <x:f>SUMIFS('sales data'!$L:$L,'sales data'!$B:$B,$C30,'sales data'!$F:$F,$D30,'sales data'!$O:$O,"N")</x:f>
        <x:v>0</x:v>
      </x:c>
      <x:c r="T30" s="73">
        <x:f t="shared" si="2"/>
        <x:v>0</x:v>
      </x:c>
      <x:c r="U30" s="26">
        <x:f>SUMIFS('warehouse inventory check'!$N:$N,'warehouse inventory check'!$C:$C,$C30,'warehouse inventory check'!$D:$D,$D30)</x:f>
        <x:v>720</x:v>
      </x:c>
      <x:c r="V30" s="26">
        <x:f t="shared" si="3"/>
        <x:v>393.85957599999995</x:v>
      </x:c>
      <x:c r="W30" s="73">
        <x:f t="shared" si="4"/>
        <x:v>283578.89471999998</x:v>
      </x:c>
      <x:c r="X30" s="74">
        <x:f t="shared" si="7"/>
        <x:v>0</x:v>
      </x:c>
      <x:c r="Y30" s="68">
        <x:f t="shared" si="5"/>
        <x:v>720</x:v>
      </x:c>
      <x:c r="Z30" s="68">
        <x:f t="shared" si="6"/>
        <x:v>0</x:v>
      </x:c>
      <x:c r="AA30" t="s">
        <x:v>2018</x:v>
      </x:c>
    </x:row>
    <x:row r="31" spans="1:27" s="26" customFormat="1">
      <x:c r="A31" s="118">
        <x:v>26</x:v>
      </x:c>
      <x:c r="B31" s="118"/>
      <x:c r="C31" s="113">
        <x:v>1</x:v>
      </x:c>
      <x:c r="D31" s="210" t="s">
        <x:v>76</x:v>
      </x:c>
      <x:c r="E31" s="210" t="s">
        <x:v>1800</x:v>
      </x:c>
      <x:c r="F31" s="20" t="s">
        <x:v>10</x:v>
      </x:c>
      <x:c r="G31" s="158">
        <x:v>94</x:v>
      </x:c>
      <x:c r="H31" s="158">
        <x:v>1781.549595100156</x:v>
      </x:c>
      <x:c r="I31" s="285">
        <x:v>167465.66193941465</x:v>
      </x:c>
      <x:c r="J31" s="106">
        <x:f>SUMIFS('purchase data'!K:K,'purchase data'!$B:$B,$C31,'purchase data'!$F:$F,$D31)</x:f>
        <x:v>0</x:v>
      </x:c>
      <x:c r="K31" s="73">
        <x:f>SUMIFS('purchase data'!M:M,'purchase data'!$B:$B,$C31,'purchase data'!$F:$F,$D31)</x:f>
        <x:v>0</x:v>
      </x:c>
      <x:c r="L31" s="68">
        <x:f>SUMIFS(ETC!$G:$G,ETC!$B:$B,$C31,ETC!$E:$E,$D31)</x:f>
        <x:v>0</x:v>
      </x:c>
      <x:c r="M31" s="73">
        <x:f>SUMIFS(ETC!$J:$J,ETC!$E:$E,$D31,ETC!$B:$B,$C31)</x:f>
        <x:v>0</x:v>
      </x:c>
      <x:c r="N31" s="159">
        <x:f>IF(IFERROR((I31+K31+M31)/(G31+J31+SUMIFS(ETC!$G:$G,ETC!$C:$C,1,ETC!$B:$B,$C31,ETC!$E:$E,$D31)),)=0,H31,IFERROR((I31+K31+M31)/(G31+J31+SUMIFS(ETC!$G:$G,ETC!$C:$C,1,ETC!$B:$B,$C31,ETC!$E:$E,$D31)),))</x:f>
        <x:v>1781.549595100156</x:v>
      </x:c>
      <x:c r="O31" s="106">
        <x:f>++SUMIFS('sales data'!L:L,'sales data'!$B:$B,$C31,'sales data'!$F:$F,$D31,'sales data'!$O:$O,"")</x:f>
        <x:v>0</x:v>
      </x:c>
      <x:c r="P31" s="73">
        <x:f t="shared" si="0"/>
        <x:v>0</x:v>
      </x:c>
      <x:c r="Q31" s="68">
        <x:f>+SUMIFS('sales data'!$L:$L,'sales data'!$B:$B,$C31,'sales data'!$F:$F,$D31,'sales data'!$O:$O,"R")</x:f>
        <x:v>0</x:v>
      </x:c>
      <x:c r="R31" s="73">
        <x:f t="shared" si="1"/>
        <x:v>0</x:v>
      </x:c>
      <x:c r="S31" s="68">
        <x:f>SUMIFS('sales data'!$L:$L,'sales data'!$B:$B,$C31,'sales data'!$F:$F,$D31,'sales data'!$O:$O,"N")</x:f>
        <x:v>0</x:v>
      </x:c>
      <x:c r="T31" s="73">
        <x:f t="shared" si="2"/>
        <x:v>0</x:v>
      </x:c>
      <x:c r="U31" s="26">
        <x:f>SUMIFS('warehouse inventory check'!$N:$N,'warehouse inventory check'!$C:$C,$C31,'warehouse inventory check'!$D:$D,$D31)</x:f>
        <x:v>94</x:v>
      </x:c>
      <x:c r="V31" s="26">
        <x:f t="shared" si="3"/>
        <x:v>1781.549595100156</x:v>
      </x:c>
      <x:c r="W31" s="73">
        <x:f t="shared" si="4"/>
        <x:v>167465.66193941465</x:v>
      </x:c>
      <x:c r="X31" s="74">
        <x:f t="shared" si="7"/>
        <x:v>0</x:v>
      </x:c>
      <x:c r="Y31" s="68">
        <x:f t="shared" si="5"/>
        <x:v>94</x:v>
      </x:c>
      <x:c r="Z31" s="68">
        <x:f t="shared" si="6"/>
        <x:v>0</x:v>
      </x:c>
    </x:row>
    <x:row r="32" spans="1:27" s="26" customFormat="1">
      <x:c r="A32" s="118">
        <x:v>27</x:v>
      </x:c>
      <x:c r="B32" s="118"/>
      <x:c r="C32" s="113">
        <x:v>1</x:v>
      </x:c>
      <x:c r="D32" s="210" t="s">
        <x:v>79</x:v>
      </x:c>
      <x:c r="E32" s="210" t="s">
        <x:v>1800</x:v>
      </x:c>
      <x:c r="F32" s="20" t="s">
        <x:v>78</x:v>
      </x:c>
      <x:c r="G32" s="158">
        <x:v>61</x:v>
      </x:c>
      <x:c r="H32" s="158">
        <x:v>609.68253421340626</x:v>
      </x:c>
      <x:c r="I32" s="285">
        <x:v>37190.634587017783</x:v>
      </x:c>
      <x:c r="J32" s="106">
        <x:f>SUMIFS('purchase data'!K:K,'purchase data'!$B:$B,$C32,'purchase data'!$F:$F,$D32)</x:f>
        <x:v>0</x:v>
      </x:c>
      <x:c r="K32" s="73">
        <x:f>SUMIFS('purchase data'!M:M,'purchase data'!$B:$B,$C32,'purchase data'!$F:$F,$D32)</x:f>
        <x:v>0</x:v>
      </x:c>
      <x:c r="L32" s="68">
        <x:f>SUMIFS(ETC!$G:$G,ETC!$B:$B,$C32,ETC!$E:$E,$D32)</x:f>
        <x:v>0</x:v>
      </x:c>
      <x:c r="M32" s="73">
        <x:f>SUMIFS(ETC!$J:$J,ETC!$E:$E,$D32,ETC!$B:$B,$C32)</x:f>
        <x:v>0</x:v>
      </x:c>
      <x:c r="N32" s="159">
        <x:f>IF(IFERROR((I32+K32+M32)/(G32+J32+SUMIFS(ETC!$G:$G,ETC!$C:$C,1,ETC!$B:$B,$C32,ETC!$E:$E,$D32)),)=0,H32,IFERROR((I32+K32+M32)/(G32+J32+SUMIFS(ETC!$G:$G,ETC!$C:$C,1,ETC!$B:$B,$C32,ETC!$E:$E,$D32)),))</x:f>
        <x:v>609.68253421340626</x:v>
      </x:c>
      <x:c r="O32" s="106">
        <x:f>++SUMIFS('sales data'!L:L,'sales data'!$B:$B,$C32,'sales data'!$F:$F,$D32,'sales data'!$O:$O,"")</x:f>
        <x:v>0</x:v>
      </x:c>
      <x:c r="P32" s="73">
        <x:f t="shared" si="0"/>
        <x:v>0</x:v>
      </x:c>
      <x:c r="Q32" s="68">
        <x:f>+SUMIFS('sales data'!$L:$L,'sales data'!$B:$B,$C32,'sales data'!$F:$F,$D32,'sales data'!$O:$O,"R")</x:f>
        <x:v>0</x:v>
      </x:c>
      <x:c r="R32" s="73">
        <x:f t="shared" si="1"/>
        <x:v>0</x:v>
      </x:c>
      <x:c r="S32" s="68">
        <x:f>SUMIFS('sales data'!$L:$L,'sales data'!$B:$B,$C32,'sales data'!$F:$F,$D32,'sales data'!$O:$O,"N")</x:f>
        <x:v>0</x:v>
      </x:c>
      <x:c r="T32" s="73">
        <x:f t="shared" si="2"/>
        <x:v>0</x:v>
      </x:c>
      <x:c r="U32" s="26">
        <x:f>SUMIFS('warehouse inventory check'!$N:$N,'warehouse inventory check'!$C:$C,$C32,'warehouse inventory check'!$D:$D,$D32)</x:f>
        <x:v>61</x:v>
      </x:c>
      <x:c r="V32" s="26">
        <x:f t="shared" si="3"/>
        <x:v>609.68253421340626</x:v>
      </x:c>
      <x:c r="W32" s="73">
        <x:f t="shared" si="4"/>
        <x:v>37190.634587017783</x:v>
      </x:c>
      <x:c r="X32" s="74">
        <x:f t="shared" si="7"/>
        <x:v>0</x:v>
      </x:c>
      <x:c r="Y32" s="68">
        <x:f t="shared" si="5"/>
        <x:v>61</x:v>
      </x:c>
      <x:c r="Z32" s="68">
        <x:f t="shared" si="6"/>
        <x:v>0</x:v>
      </x:c>
    </x:row>
    <x:row r="33" spans="1:26" s="26" customFormat="1">
      <x:c r="A33" s="118">
        <x:v>28</x:v>
      </x:c>
      <x:c r="B33" s="118"/>
      <x:c r="C33" s="113">
        <x:v>1</x:v>
      </x:c>
      <x:c r="D33" s="210" t="s">
        <x:v>82</x:v>
      </x:c>
      <x:c r="E33" s="210" t="s">
        <x:v>1800</x:v>
      </x:c>
      <x:c r="F33" s="20" t="s">
        <x:v>81</x:v>
      </x:c>
      <x:c r="G33" s="158">
        <x:v>61</x:v>
      </x:c>
      <x:c r="H33" s="158">
        <x:v>413.7588293707251</x:v>
      </x:c>
      <x:c r="I33" s="285">
        <x:v>25239.28859161423</x:v>
      </x:c>
      <x:c r="J33" s="106">
        <x:f>SUMIFS('purchase data'!K:K,'purchase data'!$B:$B,$C33,'purchase data'!$F:$F,$D33)</x:f>
        <x:v>0</x:v>
      </x:c>
      <x:c r="K33" s="73">
        <x:f>SUMIFS('purchase data'!M:M,'purchase data'!$B:$B,$C33,'purchase data'!$F:$F,$D33)</x:f>
        <x:v>0</x:v>
      </x:c>
      <x:c r="L33" s="68">
        <x:f>SUMIFS(ETC!$G:$G,ETC!$B:$B,$C33,ETC!$E:$E,$D33)</x:f>
        <x:v>0</x:v>
      </x:c>
      <x:c r="M33" s="73">
        <x:f>SUMIFS(ETC!$J:$J,ETC!$E:$E,$D33,ETC!$B:$B,$C33)</x:f>
        <x:v>0</x:v>
      </x:c>
      <x:c r="N33" s="159">
        <x:f>IF(IFERROR((I33+K33+M33)/(G33+J33+SUMIFS(ETC!$G:$G,ETC!$C:$C,1,ETC!$B:$B,$C33,ETC!$E:$E,$D33)),)=0,H33,IFERROR((I33+K33+M33)/(G33+J33+SUMIFS(ETC!$G:$G,ETC!$C:$C,1,ETC!$B:$B,$C33,ETC!$E:$E,$D33)),))</x:f>
        <x:v>413.7588293707251</x:v>
      </x:c>
      <x:c r="O33" s="106">
        <x:f>++SUMIFS('sales data'!L:L,'sales data'!$B:$B,$C33,'sales data'!$F:$F,$D33,'sales data'!$O:$O,"")</x:f>
        <x:v>0</x:v>
      </x:c>
      <x:c r="P33" s="73">
        <x:f t="shared" si="0"/>
        <x:v>0</x:v>
      </x:c>
      <x:c r="Q33" s="68">
        <x:f>+SUMIFS('sales data'!$L:$L,'sales data'!$B:$B,$C33,'sales data'!$F:$F,$D33,'sales data'!$O:$O,"R")</x:f>
        <x:v>0</x:v>
      </x:c>
      <x:c r="R33" s="73">
        <x:f t="shared" si="1"/>
        <x:v>0</x:v>
      </x:c>
      <x:c r="S33" s="68">
        <x:f>SUMIFS('sales data'!$L:$L,'sales data'!$B:$B,$C33,'sales data'!$F:$F,$D33,'sales data'!$O:$O,"N")</x:f>
        <x:v>0</x:v>
      </x:c>
      <x:c r="T33" s="73">
        <x:f t="shared" si="2"/>
        <x:v>0</x:v>
      </x:c>
      <x:c r="U33" s="26">
        <x:f>SUMIFS('warehouse inventory check'!$N:$N,'warehouse inventory check'!$C:$C,$C33,'warehouse inventory check'!$D:$D,$D33)</x:f>
        <x:v>61</x:v>
      </x:c>
      <x:c r="V33" s="26">
        <x:f t="shared" si="3"/>
        <x:v>413.7588293707251</x:v>
      </x:c>
      <x:c r="W33" s="73">
        <x:f t="shared" si="4"/>
        <x:v>25239.28859161423</x:v>
      </x:c>
      <x:c r="X33" s="74">
        <x:f t="shared" si="7"/>
        <x:v>0</x:v>
      </x:c>
      <x:c r="Y33" s="68">
        <x:f t="shared" si="5"/>
        <x:v>61</x:v>
      </x:c>
      <x:c r="Z33" s="68">
        <x:f t="shared" si="6"/>
        <x:v>0</x:v>
      </x:c>
    </x:row>
    <x:row r="34" spans="1:26" s="26" customFormat="1">
      <x:c r="A34" s="118">
        <x:v>29</x:v>
      </x:c>
      <x:c r="B34" s="118"/>
      <x:c r="C34" s="113">
        <x:v>1</x:v>
      </x:c>
      <x:c r="D34" s="210" t="s">
        <x:v>1441</x:v>
      </x:c>
      <x:c r="E34" s="210" t="s">
        <x:v>1358</x:v>
      </x:c>
      <x:c r="F34" s="20" t="s">
        <x:v>1617</x:v>
      </x:c>
      <x:c r="G34" s="158">
        <x:v>0</x:v>
      </x:c>
      <x:c r="H34" s="158">
        <x:v>573.96659399999999</x:v>
      </x:c>
      <x:c r="I34" s="285">
        <x:v>0</x:v>
      </x:c>
      <x:c r="J34" s="106">
        <x:f>SUMIFS('purchase data'!K:K,'purchase data'!$B:$B,$C34,'purchase data'!$F:$F,$D34)</x:f>
        <x:v>24</x:v>
      </x:c>
      <x:c r="K34" s="73">
        <x:f>SUMIFS('purchase data'!M:M,'purchase data'!$B:$B,$C34,'purchase data'!$F:$F,$D34)</x:f>
        <x:v>13935.977208</x:v>
      </x:c>
      <x:c r="L34" s="68">
        <x:f>SUMIFS(ETC!$G:$G,ETC!$B:$B,$C34,ETC!$E:$E,$D34)</x:f>
        <x:v>0</x:v>
      </x:c>
      <x:c r="M34" s="73">
        <x:f>SUMIFS(ETC!$J:$J,ETC!$E:$E,$D34,ETC!$B:$B,$C34)</x:f>
        <x:v>0</x:v>
      </x:c>
      <x:c r="N34" s="159">
        <x:f>IF(IFERROR((I34+K34+M34)/(G34+J34+SUMIFS(ETC!$G:$G,ETC!$C:$C,1,ETC!$B:$B,$C34,ETC!$E:$E,$D34)),)=0,H34,IFERROR((I34+K34+M34)/(G34+J34+SUMIFS(ETC!$G:$G,ETC!$C:$C,1,ETC!$B:$B,$C34,ETC!$E:$E,$D34)),))</x:f>
        <x:v>580.66571699999997</x:v>
      </x:c>
      <x:c r="O34" s="106">
        <x:f>++SUMIFS('sales data'!L:L,'sales data'!$B:$B,$C34,'sales data'!$F:$F,$D34,'sales data'!$O:$O,"")</x:f>
        <x:v>24</x:v>
      </x:c>
      <x:c r="P34" s="73">
        <x:f t="shared" si="0"/>
        <x:v>13935.977208</x:v>
      </x:c>
      <x:c r="Q34" s="68">
        <x:f>+SUMIFS('sales data'!$L:$L,'sales data'!$B:$B,$C34,'sales data'!$F:$F,$D34,'sales data'!$O:$O,"R")</x:f>
        <x:v>0</x:v>
      </x:c>
      <x:c r="R34" s="73">
        <x:f t="shared" si="1"/>
        <x:v>0</x:v>
      </x:c>
      <x:c r="S34" s="68">
        <x:f>SUMIFS('sales data'!$L:$L,'sales data'!$B:$B,$C34,'sales data'!$F:$F,$D34,'sales data'!$O:$O,"N")</x:f>
        <x:v>0</x:v>
      </x:c>
      <x:c r="T34" s="73">
        <x:f t="shared" si="2"/>
        <x:v>0</x:v>
      </x:c>
      <x:c r="U34" s="26">
        <x:f>SUMIFS('warehouse inventory check'!$N:$N,'warehouse inventory check'!$C:$C,$C34,'warehouse inventory check'!$D:$D,$D34)</x:f>
        <x:v>0</x:v>
      </x:c>
      <x:c r="V34" s="26">
        <x:f t="shared" si="3"/>
        <x:v>580.66571699999997</x:v>
      </x:c>
      <x:c r="W34" s="73">
        <x:f t="shared" si="4"/>
        <x:v>0</x:v>
      </x:c>
      <x:c r="X34" s="74">
        <x:f t="shared" si="7"/>
        <x:v>0</x:v>
      </x:c>
      <x:c r="Y34" s="68">
        <x:f t="shared" si="5"/>
        <x:v>0</x:v>
      </x:c>
      <x:c r="Z34" s="68">
        <x:f t="shared" si="6"/>
        <x:v>0</x:v>
      </x:c>
    </x:row>
    <x:row r="35" spans="1:26" s="26" customFormat="1">
      <x:c r="A35" s="118">
        <x:v>30</x:v>
      </x:c>
      <x:c r="B35" s="118"/>
      <x:c r="C35" s="196">
        <x:v>1</x:v>
      </x:c>
      <x:c r="D35" s="210" t="s">
        <x:v>1442</x:v>
      </x:c>
      <x:c r="E35" s="210" t="s">
        <x:v>1358</x:v>
      </x:c>
      <x:c r="F35" s="20" t="s">
        <x:v>1617</x:v>
      </x:c>
      <x:c r="G35" s="158">
        <x:v>0</x:v>
      </x:c>
      <x:c r="H35" s="158">
        <x:v>555.88890600000002</x:v>
      </x:c>
      <x:c r="I35" s="285">
        <x:v>0</x:v>
      </x:c>
      <x:c r="J35" s="106">
        <x:f>SUMIFS('purchase data'!K:K,'purchase data'!$B:$B,$C35,'purchase data'!$F:$F,$D35)</x:f>
        <x:v>24</x:v>
      </x:c>
      <x:c r="K35" s="73">
        <x:f>SUMIFS('purchase data'!M:M,'purchase data'!$B:$B,$C35,'purchase data'!$F:$F,$D35)</x:f>
        <x:v>13497.048792000001</x:v>
      </x:c>
      <x:c r="L35" s="68">
        <x:f>SUMIFS(ETC!$G:$G,ETC!$B:$B,$C35,ETC!$E:$E,$D35)</x:f>
        <x:v>0</x:v>
      </x:c>
      <x:c r="M35" s="73">
        <x:f>SUMIFS(ETC!$J:$J,ETC!$E:$E,$D35,ETC!$B:$B,$C35)</x:f>
        <x:v>0</x:v>
      </x:c>
      <x:c r="N35" s="159">
        <x:f>IF(IFERROR((I35+K35+M35)/(G35+J35+SUMIFS(ETC!$G:$G,ETC!$C:$C,1,ETC!$B:$B,$C35,ETC!$E:$E,$D35)),)=0,H35,IFERROR((I35+K35+M35)/(G35+J35+SUMIFS(ETC!$G:$G,ETC!$C:$C,1,ETC!$B:$B,$C35,ETC!$E:$E,$D35)),))</x:f>
        <x:v>562.3770330000001</x:v>
      </x:c>
      <x:c r="O35" s="106">
        <x:f>++SUMIFS('sales data'!L:L,'sales data'!$B:$B,$C35,'sales data'!$F:$F,$D35,'sales data'!$O:$O,"")</x:f>
        <x:v>24</x:v>
      </x:c>
      <x:c r="P35" s="73">
        <x:f t="shared" si="0"/>
        <x:v>13497.048792000001</x:v>
      </x:c>
      <x:c r="Q35" s="68">
        <x:f>+SUMIFS('sales data'!$L:$L,'sales data'!$B:$B,$C35,'sales data'!$F:$F,$D35,'sales data'!$O:$O,"R")</x:f>
        <x:v>0</x:v>
      </x:c>
      <x:c r="R35" s="73">
        <x:f t="shared" si="1"/>
        <x:v>0</x:v>
      </x:c>
      <x:c r="S35" s="68">
        <x:f>SUMIFS('sales data'!$L:$L,'sales data'!$B:$B,$C35,'sales data'!$F:$F,$D35,'sales data'!$O:$O,"N")</x:f>
        <x:v>0</x:v>
      </x:c>
      <x:c r="T35" s="73">
        <x:f t="shared" si="2"/>
        <x:v>0</x:v>
      </x:c>
      <x:c r="U35" s="26">
        <x:f>SUMIFS('warehouse inventory check'!$N:$N,'warehouse inventory check'!$C:$C,$C35,'warehouse inventory check'!$D:$D,$D35)</x:f>
        <x:v>0</x:v>
      </x:c>
      <x:c r="V35" s="26">
        <x:f t="shared" si="3"/>
        <x:v>562.3770330000001</x:v>
      </x:c>
      <x:c r="W35" s="73">
        <x:f t="shared" si="4"/>
        <x:v>0</x:v>
      </x:c>
      <x:c r="X35" s="74">
        <x:f t="shared" si="7"/>
        <x:v>0</x:v>
      </x:c>
      <x:c r="Y35" s="68">
        <x:f t="shared" si="5"/>
        <x:v>0</x:v>
      </x:c>
      <x:c r="Z35" s="68">
        <x:f t="shared" si="6"/>
        <x:v>0</x:v>
      </x:c>
    </x:row>
    <x:row r="36" spans="1:26" s="26" customFormat="1">
      <x:c r="A36" s="118">
        <x:v>31</x:v>
      </x:c>
      <x:c r="B36" s="118"/>
      <x:c r="C36" s="113">
        <x:v>1</x:v>
      </x:c>
      <x:c r="D36" s="210" t="s">
        <x:v>1443</x:v>
      </x:c>
      <x:c r="E36" s="210" t="s">
        <x:v>1358</x:v>
      </x:c>
      <x:c r="F36" s="20" t="s">
        <x:v>1617</x:v>
      </x:c>
      <x:c r="G36" s="158">
        <x:v>0</x:v>
      </x:c>
      <x:c r="H36" s="158">
        <x:v>645.77518799999996</x:v>
      </x:c>
      <x:c r="I36" s="285">
        <x:v>0</x:v>
      </x:c>
      <x:c r="J36" s="106">
        <x:f>SUMIFS('purchase data'!K:K,'purchase data'!$B:$B,$C36,'purchase data'!$F:$F,$D36)</x:f>
        <x:v>48</x:v>
      </x:c>
      <x:c r="K36" s="73">
        <x:f>SUMIFS('purchase data'!M:M,'purchase data'!$B:$B,$C36,'purchase data'!$F:$F,$D36)</x:f>
        <x:v>31358.996832000004</x:v>
      </x:c>
      <x:c r="L36" s="68">
        <x:f>SUMIFS(ETC!$G:$G,ETC!$B:$B,$C36,ETC!$E:$E,$D36)</x:f>
        <x:v>0</x:v>
      </x:c>
      <x:c r="M36" s="73">
        <x:f>SUMIFS(ETC!$J:$J,ETC!$E:$E,$D36,ETC!$B:$B,$C36)</x:f>
        <x:v>0</x:v>
      </x:c>
      <x:c r="N36" s="159">
        <x:f>IF(IFERROR((I36+K36+M36)/(G36+J36+SUMIFS(ETC!$G:$G,ETC!$C:$C,1,ETC!$B:$B,$C36,ETC!$E:$E,$D36)),)=0,H36,IFERROR((I36+K36+M36)/(G36+J36+SUMIFS(ETC!$G:$G,ETC!$C:$C,1,ETC!$B:$B,$C36,ETC!$E:$E,$D36)),))</x:f>
        <x:v>653.31243400000005</x:v>
      </x:c>
      <x:c r="O36" s="106">
        <x:f>++SUMIFS('sales data'!L:L,'sales data'!$B:$B,$C36,'sales data'!$F:$F,$D36,'sales data'!$O:$O,"")</x:f>
        <x:v>48</x:v>
      </x:c>
      <x:c r="P36" s="73">
        <x:f t="shared" si="0"/>
        <x:v>31358.996832000004</x:v>
      </x:c>
      <x:c r="Q36" s="68">
        <x:f>+SUMIFS('sales data'!$L:$L,'sales data'!$B:$B,$C36,'sales data'!$F:$F,$D36,'sales data'!$O:$O,"R")</x:f>
        <x:v>0</x:v>
      </x:c>
      <x:c r="R36" s="73">
        <x:f t="shared" si="1"/>
        <x:v>0</x:v>
      </x:c>
      <x:c r="S36" s="68">
        <x:f>SUMIFS('sales data'!$L:$L,'sales data'!$B:$B,$C36,'sales data'!$F:$F,$D36,'sales data'!$O:$O,"N")</x:f>
        <x:v>0</x:v>
      </x:c>
      <x:c r="T36" s="73">
        <x:f t="shared" si="2"/>
        <x:v>0</x:v>
      </x:c>
      <x:c r="U36" s="26">
        <x:f>SUMIFS('warehouse inventory check'!$N:$N,'warehouse inventory check'!$C:$C,$C36,'warehouse inventory check'!$D:$D,$D36)</x:f>
        <x:v>0</x:v>
      </x:c>
      <x:c r="V36" s="26">
        <x:f t="shared" si="3"/>
        <x:v>653.31243400000005</x:v>
      </x:c>
      <x:c r="W36" s="73">
        <x:f t="shared" si="4"/>
        <x:v>0</x:v>
      </x:c>
      <x:c r="X36" s="74">
        <x:f t="shared" si="7"/>
        <x:v>0</x:v>
      </x:c>
      <x:c r="Y36" s="68">
        <x:f t="shared" si="5"/>
        <x:v>0</x:v>
      </x:c>
      <x:c r="Z36" s="68">
        <x:f t="shared" si="6"/>
        <x:v>0</x:v>
      </x:c>
    </x:row>
    <x:row r="37" spans="1:26" s="26" customFormat="1">
      <x:c r="A37" s="118">
        <x:v>32</x:v>
      </x:c>
      <x:c r="B37" s="118"/>
      <x:c r="C37" s="113">
        <x:v>1</x:v>
      </x:c>
      <x:c r="D37" s="210" t="s">
        <x:v>1444</x:v>
      </x:c>
      <x:c r="E37" s="210" t="s">
        <x:v>1358</x:v>
      </x:c>
      <x:c r="F37" s="20" t="s">
        <x:v>1617</x:v>
      </x:c>
      <x:c r="G37" s="158">
        <x:v>0</x:v>
      </x:c>
      <x:c r="H37" s="158">
        <x:v>433.36235400000004</x:v>
      </x:c>
      <x:c r="I37" s="285">
        <x:v>0</x:v>
      </x:c>
      <x:c r="J37" s="106">
        <x:f>SUMIFS('purchase data'!K:K,'purchase data'!$B:$B,$C37,'purchase data'!$F:$F,$D37)</x:f>
        <x:v>24</x:v>
      </x:c>
      <x:c r="K37" s="73">
        <x:f>SUMIFS('purchase data'!M:M,'purchase data'!$B:$B,$C37,'purchase data'!$F:$F,$D37)</x:f>
        <x:v>10522.089528000002</x:v>
      </x:c>
      <x:c r="L37" s="68">
        <x:f>SUMIFS(ETC!$G:$G,ETC!$B:$B,$C37,ETC!$E:$E,$D37)</x:f>
        <x:v>0</x:v>
      </x:c>
      <x:c r="M37" s="73">
        <x:f>SUMIFS(ETC!$J:$J,ETC!$E:$E,$D37,ETC!$B:$B,$C37)</x:f>
        <x:v>0</x:v>
      </x:c>
      <x:c r="N37" s="159">
        <x:f>IF(IFERROR((I37+K37+M37)/(G37+J37+SUMIFS(ETC!$G:$G,ETC!$C:$C,1,ETC!$B:$B,$C37,ETC!$E:$E,$D37)),)=0,H37,IFERROR((I37+K37+M37)/(G37+J37+SUMIFS(ETC!$G:$G,ETC!$C:$C,1,ETC!$B:$B,$C37,ETC!$E:$E,$D37)),))</x:f>
        <x:v>438.42039700000009</x:v>
      </x:c>
      <x:c r="O37" s="106">
        <x:f>++SUMIFS('sales data'!L:L,'sales data'!$B:$B,$C37,'sales data'!$F:$F,$D37,'sales data'!$O:$O,"")</x:f>
        <x:v>24</x:v>
      </x:c>
      <x:c r="P37" s="73">
        <x:f t="shared" si="0"/>
        <x:v>10522.089528000002</x:v>
      </x:c>
      <x:c r="Q37" s="68">
        <x:f>+SUMIFS('sales data'!$L:$L,'sales data'!$B:$B,$C37,'sales data'!$F:$F,$D37,'sales data'!$O:$O,"R")</x:f>
        <x:v>0</x:v>
      </x:c>
      <x:c r="R37" s="73">
        <x:f t="shared" si="1"/>
        <x:v>0</x:v>
      </x:c>
      <x:c r="S37" s="68">
        <x:f>SUMIFS('sales data'!$L:$L,'sales data'!$B:$B,$C37,'sales data'!$F:$F,$D37,'sales data'!$O:$O,"N")</x:f>
        <x:v>0</x:v>
      </x:c>
      <x:c r="T37" s="73">
        <x:f t="shared" si="2"/>
        <x:v>0</x:v>
      </x:c>
      <x:c r="U37" s="26">
        <x:f>SUMIFS('warehouse inventory check'!$N:$N,'warehouse inventory check'!$C:$C,$C37,'warehouse inventory check'!$D:$D,$D37)</x:f>
        <x:v>0</x:v>
      </x:c>
      <x:c r="V37" s="26">
        <x:f t="shared" si="3"/>
        <x:v>438.42039700000009</x:v>
      </x:c>
      <x:c r="W37" s="73">
        <x:f t="shared" si="4"/>
        <x:v>0</x:v>
      </x:c>
      <x:c r="X37" s="74">
        <x:f t="shared" si="7"/>
        <x:v>0</x:v>
      </x:c>
      <x:c r="Y37" s="68">
        <x:f t="shared" si="5"/>
        <x:v>0</x:v>
      </x:c>
      <x:c r="Z37" s="68">
        <x:f t="shared" si="6"/>
        <x:v>0</x:v>
      </x:c>
    </x:row>
    <x:row r="38" spans="1:26" s="26" customFormat="1">
      <x:c r="A38" s="118">
        <x:v>33</x:v>
      </x:c>
      <x:c r="B38" s="118"/>
      <x:c r="C38" s="113">
        <x:v>1</x:v>
      </x:c>
      <x:c r="D38" s="210" t="s">
        <x:v>1382</x:v>
      </x:c>
      <x:c r="E38" s="210" t="s">
        <x:v>95</x:v>
      </x:c>
      <x:c r="F38" s="20" t="s">
        <x:v>1383</x:v>
      </x:c>
      <x:c r="G38" s="158">
        <x:v>2</x:v>
      </x:c>
      <x:c r="H38" s="158">
        <x:v>5137.5179276033059</x:v>
      </x:c>
      <x:c r="I38" s="285">
        <x:v>10275.035855206612</x:v>
      </x:c>
      <x:c r="J38" s="106">
        <x:f>SUMIFS('purchase data'!K:K,'purchase data'!$B:$B,$C38,'purchase data'!$F:$F,$D38)</x:f>
        <x:v>0</x:v>
      </x:c>
      <x:c r="K38" s="73">
        <x:f>SUMIFS('purchase data'!M:M,'purchase data'!$B:$B,$C38,'purchase data'!$F:$F,$D38)</x:f>
        <x:v>0</x:v>
      </x:c>
      <x:c r="L38" s="68">
        <x:f>SUMIFS(ETC!$G:$G,ETC!$B:$B,$C38,ETC!$E:$E,$D38)</x:f>
        <x:v>0</x:v>
      </x:c>
      <x:c r="M38" s="73">
        <x:f>SUMIFS(ETC!$J:$J,ETC!$E:$E,$D38,ETC!$B:$B,$C38)</x:f>
        <x:v>0</x:v>
      </x:c>
      <x:c r="N38" s="159">
        <x:f>IF(IFERROR((I38+K38+M38)/(G38+J38+SUMIFS(ETC!$G:$G,ETC!$C:$C,1,ETC!$B:$B,$C38,ETC!$E:$E,$D38)),)=0,H38,IFERROR((I38+K38+M38)/(G38+J38+SUMIFS(ETC!$G:$G,ETC!$C:$C,1,ETC!$B:$B,$C38,ETC!$E:$E,$D38)),))</x:f>
        <x:v>5137.5179276033059</x:v>
      </x:c>
      <x:c r="O38" s="106">
        <x:f>++SUMIFS('sales data'!L:L,'sales data'!$B:$B,$C38,'sales data'!$F:$F,$D38,'sales data'!$O:$O,"")</x:f>
        <x:v>0</x:v>
      </x:c>
      <x:c r="P38" s="73">
        <x:f t="shared" si="0"/>
        <x:v>0</x:v>
      </x:c>
      <x:c r="Q38" s="68">
        <x:f>+SUMIFS('sales data'!$L:$L,'sales data'!$B:$B,$C38,'sales data'!$F:$F,$D38,'sales data'!$O:$O,"R")</x:f>
        <x:v>0</x:v>
      </x:c>
      <x:c r="R38" s="73">
        <x:f t="shared" si="1"/>
        <x:v>0</x:v>
      </x:c>
      <x:c r="S38" s="68">
        <x:f>SUMIFS('sales data'!$L:$L,'sales data'!$B:$B,$C38,'sales data'!$F:$F,$D38,'sales data'!$O:$O,"N")</x:f>
        <x:v>0</x:v>
      </x:c>
      <x:c r="T38" s="73">
        <x:f t="shared" si="2"/>
        <x:v>0</x:v>
      </x:c>
      <x:c r="U38" s="26">
        <x:f>SUMIFS('warehouse inventory check'!$N:$N,'warehouse inventory check'!$C:$C,$C38,'warehouse inventory check'!$D:$D,$D38)</x:f>
        <x:v>2</x:v>
      </x:c>
      <x:c r="V38" s="26">
        <x:f t="shared" si="3"/>
        <x:v>5137.5179276033059</x:v>
      </x:c>
      <x:c r="W38" s="73">
        <x:f t="shared" si="4"/>
        <x:v>10275.035855206612</x:v>
      </x:c>
      <x:c r="X38" s="74">
        <x:f t="shared" si="7"/>
        <x:v>0</x:v>
      </x:c>
      <x:c r="Y38" s="68">
        <x:f t="shared" si="5"/>
        <x:v>2</x:v>
      </x:c>
      <x:c r="Z38" s="68">
        <x:f t="shared" si="6"/>
        <x:v>0</x:v>
      </x:c>
    </x:row>
    <x:row r="39" spans="1:26" s="26" customFormat="1">
      <x:c r="A39" s="118">
        <x:v>34</x:v>
      </x:c>
      <x:c r="B39" s="118"/>
      <x:c r="C39" s="113">
        <x:v>1</x:v>
      </x:c>
      <x:c r="D39" s="210" t="s">
        <x:v>1438</x:v>
      </x:c>
      <x:c r="E39" s="210" t="s">
        <x:v>1809</x:v>
      </x:c>
      <x:c r="F39" s="20" t="s">
        <x:v>10</x:v>
      </x:c>
      <x:c r="G39" s="158">
        <x:v>18</x:v>
      </x:c>
      <x:c r="H39" s="158">
        <x:v>6009.0409720671259</x:v>
      </x:c>
      <x:c r="I39" s="285">
        <x:v>108162.73749720826</x:v>
      </x:c>
      <x:c r="J39" s="106">
        <x:f>SUMIFS('purchase data'!K:K,'purchase data'!$B:$B,$C39,'purchase data'!$F:$F,$D39)</x:f>
        <x:v>0</x:v>
      </x:c>
      <x:c r="K39" s="73">
        <x:f>SUMIFS('purchase data'!M:M,'purchase data'!$B:$B,$C39,'purchase data'!$F:$F,$D39)</x:f>
        <x:v>0</x:v>
      </x:c>
      <x:c r="L39" s="68">
        <x:f>SUMIFS(ETC!$G:$G,ETC!$B:$B,$C39,ETC!$E:$E,$D39)</x:f>
        <x:v>0</x:v>
      </x:c>
      <x:c r="M39" s="73">
        <x:f>SUMIFS(ETC!$J:$J,ETC!$E:$E,$D39,ETC!$B:$B,$C39)</x:f>
        <x:v>0</x:v>
      </x:c>
      <x:c r="N39" s="159">
        <x:f>IF(IFERROR((I39+K39+M39)/(G39+J39+SUMIFS(ETC!$G:$G,ETC!$C:$C,1,ETC!$B:$B,$C39,ETC!$E:$E,$D39)),)=0,H39,IFERROR((I39+K39+M39)/(G39+J39+SUMIFS(ETC!$G:$G,ETC!$C:$C,1,ETC!$B:$B,$C39,ETC!$E:$E,$D39)),))</x:f>
        <x:v>6009.0409720671259</x:v>
      </x:c>
      <x:c r="O39" s="106">
        <x:f>++SUMIFS('sales data'!L:L,'sales data'!$B:$B,$C39,'sales data'!$F:$F,$D39,'sales data'!$O:$O,"")</x:f>
        <x:v>0</x:v>
      </x:c>
      <x:c r="P39" s="73">
        <x:f t="shared" si="0"/>
        <x:v>0</x:v>
      </x:c>
      <x:c r="Q39" s="68">
        <x:f>+SUMIFS('sales data'!$L:$L,'sales data'!$B:$B,$C39,'sales data'!$F:$F,$D39,'sales data'!$O:$O,"R")</x:f>
        <x:v>0</x:v>
      </x:c>
      <x:c r="R39" s="73">
        <x:f t="shared" si="1"/>
        <x:v>0</x:v>
      </x:c>
      <x:c r="S39" s="68">
        <x:f>SUMIFS('sales data'!$L:$L,'sales data'!$B:$B,$C39,'sales data'!$F:$F,$D39,'sales data'!$O:$O,"N")</x:f>
        <x:v>0</x:v>
      </x:c>
      <x:c r="T39" s="73">
        <x:f t="shared" si="2"/>
        <x:v>0</x:v>
      </x:c>
      <x:c r="U39" s="26">
        <x:f>SUMIFS('warehouse inventory check'!$N:$N,'warehouse inventory check'!$C:$C,$C39,'warehouse inventory check'!$D:$D,$D39)</x:f>
        <x:v>18</x:v>
      </x:c>
      <x:c r="V39" s="26">
        <x:f t="shared" si="3"/>
        <x:v>6009.0409720671259</x:v>
      </x:c>
      <x:c r="W39" s="73">
        <x:f t="shared" si="4"/>
        <x:v>108162.73749720826</x:v>
      </x:c>
      <x:c r="X39" s="74">
        <x:f t="shared" si="7"/>
        <x:v>0</x:v>
      </x:c>
      <x:c r="Y39" s="68">
        <x:f t="shared" si="5"/>
        <x:v>18</x:v>
      </x:c>
      <x:c r="Z39" s="68">
        <x:f t="shared" si="6"/>
        <x:v>0</x:v>
      </x:c>
    </x:row>
    <x:row r="40" spans="1:26" s="26" customFormat="1">
      <x:c r="A40" s="118">
        <x:v>35</x:v>
      </x:c>
      <x:c r="B40" s="118"/>
      <x:c r="C40" s="113">
        <x:v>1</x:v>
      </x:c>
      <x:c r="D40" s="210" t="s">
        <x:v>1629</x:v>
      </x:c>
      <x:c r="E40" s="210" t="s">
        <x:v>1808</x:v>
      </x:c>
      <x:c r="F40" s="20" t="s">
        <x:v>1791</x:v>
      </x:c>
      <x:c r="G40" s="158">
        <x:v>20</x:v>
      </x:c>
      <x:c r="H40" s="158">
        <x:v>6162.97775</x:v>
      </x:c>
      <x:c r="I40" s="285">
        <x:v>123259.55499999999</x:v>
      </x:c>
      <x:c r="J40" s="106">
        <x:f>SUMIFS('purchase data'!K:K,'purchase data'!$B:$B,$C40,'purchase data'!$F:$F,$D40)</x:f>
        <x:v>440</x:v>
      </x:c>
      <x:c r="K40" s="73">
        <x:f>SUMIFS('purchase data'!M:M,'purchase data'!$B:$B,$C40,'purchase data'!$F:$F,$D40)</x:f>
        <x:v>2870585.09</x:v>
      </x:c>
      <x:c r="L40" s="68">
        <x:f>SUMIFS(ETC!$G:$G,ETC!$B:$B,$C40,ETC!$E:$E,$D40)</x:f>
        <x:v>0</x:v>
      </x:c>
      <x:c r="M40" s="73">
        <x:f>SUMIFS(ETC!$J:$J,ETC!$E:$E,$D40,ETC!$B:$B,$C40)</x:f>
        <x:v>0</x:v>
      </x:c>
      <x:c r="N40" s="159">
        <x:f>IF(IFERROR((I40+K40+M40)/(G40+J40+SUMIFS(ETC!$G:$G,ETC!$C:$C,1,ETC!$B:$B,$C40,ETC!$E:$E,$D40)),)=0,H40,IFERROR((I40+K40+M40)/(G40+J40+SUMIFS(ETC!$G:$G,ETC!$C:$C,1,ETC!$B:$B,$C40,ETC!$E:$E,$D40)),))</x:f>
        <x:v>6508.3579239130431</x:v>
      </x:c>
      <x:c r="O40" s="106">
        <x:f>++SUMIFS('sales data'!L:L,'sales data'!$B:$B,$C40,'sales data'!$F:$F,$D40,'sales data'!$O:$O,"")</x:f>
        <x:v>440</x:v>
      </x:c>
      <x:c r="P40" s="73">
        <x:f t="shared" si="0"/>
        <x:v>2863677.486521739</x:v>
      </x:c>
      <x:c r="Q40" s="68">
        <x:f>+SUMIFS('sales data'!$L:$L,'sales data'!$B:$B,$C40,'sales data'!$F:$F,$D40,'sales data'!$O:$O,"R")</x:f>
        <x:v>0</x:v>
      </x:c>
      <x:c r="R40" s="73">
        <x:f t="shared" si="1"/>
        <x:v>0</x:v>
      </x:c>
      <x:c r="S40" s="68">
        <x:f>SUMIFS('sales data'!$L:$L,'sales data'!$B:$B,$C40,'sales data'!$F:$F,$D40,'sales data'!$O:$O,"N")</x:f>
        <x:v>0</x:v>
      </x:c>
      <x:c r="T40" s="73">
        <x:f t="shared" si="2"/>
        <x:v>0</x:v>
      </x:c>
      <x:c r="U40" s="26">
        <x:f>SUMIFS('warehouse inventory check'!$N:$N,'warehouse inventory check'!$C:$C,$C40,'warehouse inventory check'!$D:$D,$D40)</x:f>
        <x:v>20</x:v>
      </x:c>
      <x:c r="V40" s="26">
        <x:f t="shared" si="3"/>
        <x:v>6508.3579239130431</x:v>
      </x:c>
      <x:c r="W40" s="73">
        <x:f t="shared" si="4"/>
        <x:v>130167.15847826086</x:v>
      </x:c>
      <x:c r="X40" s="74">
        <x:f t="shared" si="7"/>
        <x:v>1.1641532182693481E-10</x:v>
      </x:c>
      <x:c r="Y40" s="68">
        <x:f t="shared" si="5"/>
        <x:v>20</x:v>
      </x:c>
      <x:c r="Z40" s="68">
        <x:f t="shared" si="6"/>
        <x:v>0</x:v>
      </x:c>
    </x:row>
    <x:row r="41" spans="1:26" s="26" customFormat="1">
      <x:c r="A41" s="118">
        <x:v>36</x:v>
      </x:c>
      <x:c r="B41" s="118"/>
      <x:c r="C41" s="196">
        <x:v>1</x:v>
      </x:c>
      <x:c r="D41" s="210" t="s">
        <x:v>1625</x:v>
      </x:c>
      <x:c r="E41" s="210" t="s">
        <x:v>1696</x:v>
      </x:c>
      <x:c r="F41" s="20" t="s">
        <x:v>1626</x:v>
      </x:c>
      <x:c r="G41" s="158">
        <x:v>0</x:v>
      </x:c>
      <x:c r="H41" s="158">
        <x:v>18009.589469999999</x:v>
      </x:c>
      <x:c r="I41" s="285">
        <x:v>0</x:v>
      </x:c>
      <x:c r="J41" s="106">
        <x:f>SUMIFS('purchase data'!K:K,'purchase data'!$B:$B,$C41,'purchase data'!$F:$F,$D41)</x:f>
        <x:v>0</x:v>
      </x:c>
      <x:c r="K41" s="73">
        <x:f>SUMIFS('purchase data'!M:M,'purchase data'!$B:$B,$C41,'purchase data'!$F:$F,$D41)</x:f>
        <x:v>0</x:v>
      </x:c>
      <x:c r="L41" s="68">
        <x:f>SUMIFS(ETC!$G:$G,ETC!$B:$B,$C41,ETC!$E:$E,$D41)</x:f>
        <x:v>0</x:v>
      </x:c>
      <x:c r="M41" s="73">
        <x:f>SUMIFS(ETC!$J:$J,ETC!$E:$E,$D41,ETC!$B:$B,$C41)</x:f>
        <x:v>0</x:v>
      </x:c>
      <x:c r="N41" s="159">
        <x:f>IF(IFERROR((I41+K41+M41)/(G41+J41+SUMIFS(ETC!$G:$G,ETC!$C:$C,1,ETC!$B:$B,$C41,ETC!$E:$E,$D41)),)=0,H41,IFERROR((I41+K41+M41)/(G41+J41+SUMIFS(ETC!$G:$G,ETC!$C:$C,1,ETC!$B:$B,$C41,ETC!$E:$E,$D41)),))</x:f>
        <x:v>18009.589469999999</x:v>
      </x:c>
      <x:c r="O41" s="106">
        <x:f>++SUMIFS('sales data'!L:L,'sales data'!$B:$B,$C41,'sales data'!$F:$F,$D41,'sales data'!$O:$O,"")</x:f>
        <x:v>0</x:v>
      </x:c>
      <x:c r="P41" s="73">
        <x:f t="shared" si="0"/>
        <x:v>0</x:v>
      </x:c>
      <x:c r="Q41" s="68">
        <x:f>+SUMIFS('sales data'!$L:$L,'sales data'!$B:$B,$C41,'sales data'!$F:$F,$D41,'sales data'!$O:$O,"R")</x:f>
        <x:v>0</x:v>
      </x:c>
      <x:c r="R41" s="73">
        <x:f t="shared" si="1"/>
        <x:v>0</x:v>
      </x:c>
      <x:c r="S41" s="68">
        <x:f>SUMIFS('sales data'!$L:$L,'sales data'!$B:$B,$C41,'sales data'!$F:$F,$D41,'sales data'!$O:$O,"N")</x:f>
        <x:v>0</x:v>
      </x:c>
      <x:c r="T41" s="73">
        <x:f t="shared" si="2"/>
        <x:v>0</x:v>
      </x:c>
      <x:c r="U41" s="26">
        <x:f>SUMIFS('warehouse inventory check'!$N:$N,'warehouse inventory check'!$C:$C,$C41,'warehouse inventory check'!$D:$D,$D41)</x:f>
        <x:v>0</x:v>
      </x:c>
      <x:c r="V41" s="26">
        <x:f t="shared" si="3"/>
        <x:v>18009.589469999999</x:v>
      </x:c>
      <x:c r="W41" s="73">
        <x:f t="shared" si="4"/>
        <x:v>0</x:v>
      </x:c>
      <x:c r="X41" s="74">
        <x:f t="shared" si="7"/>
        <x:v>0</x:v>
      </x:c>
      <x:c r="Y41" s="68">
        <x:f t="shared" si="5"/>
        <x:v>0</x:v>
      </x:c>
      <x:c r="Z41" s="68">
        <x:f t="shared" si="6"/>
        <x:v>0</x:v>
      </x:c>
    </x:row>
    <x:row r="42" spans="1:26" s="26" customFormat="1">
      <x:c r="A42" s="118">
        <x:v>37</x:v>
      </x:c>
      <x:c r="B42" s="118"/>
      <x:c r="C42" s="113">
        <x:v>1</x:v>
      </x:c>
      <x:c r="D42" s="210" t="s">
        <x:v>1627</x:v>
      </x:c>
      <x:c r="E42" s="210" t="s">
        <x:v>1696</x:v>
      </x:c>
      <x:c r="F42" s="20" t="s">
        <x:v>1628</x:v>
      </x:c>
      <x:c r="G42" s="158">
        <x:v>0</x:v>
      </x:c>
      <x:c r="H42" s="158">
        <x:v>26020.641199999998</x:v>
      </x:c>
      <x:c r="I42" s="285">
        <x:v>0</x:v>
      </x:c>
      <x:c r="J42" s="106">
        <x:f>SUMIFS('purchase data'!K:K,'purchase data'!$B:$B,$C42,'purchase data'!$F:$F,$D42)</x:f>
        <x:v>0</x:v>
      </x:c>
      <x:c r="K42" s="73">
        <x:f>SUMIFS('purchase data'!M:M,'purchase data'!$B:$B,$C42,'purchase data'!$F:$F,$D42)</x:f>
        <x:v>0</x:v>
      </x:c>
      <x:c r="L42" s="68">
        <x:f>SUMIFS(ETC!$G:$G,ETC!$B:$B,$C42,ETC!$E:$E,$D42)</x:f>
        <x:v>0</x:v>
      </x:c>
      <x:c r="M42" s="73">
        <x:f>SUMIFS(ETC!$J:$J,ETC!$E:$E,$D42,ETC!$B:$B,$C42)</x:f>
        <x:v>0</x:v>
      </x:c>
      <x:c r="N42" s="159">
        <x:f>IF(IFERROR((I42+K42+M42)/(G42+J42+SUMIFS(ETC!$G:$G,ETC!$C:$C,1,ETC!$B:$B,$C42,ETC!$E:$E,$D42)),)=0,H42,IFERROR((I42+K42+M42)/(G42+J42+SUMIFS(ETC!$G:$G,ETC!$C:$C,1,ETC!$B:$B,$C42,ETC!$E:$E,$D42)),))</x:f>
        <x:v>26020.641199999998</x:v>
      </x:c>
      <x:c r="O42" s="106">
        <x:f>++SUMIFS('sales data'!L:L,'sales data'!$B:$B,$C42,'sales data'!$F:$F,$D42,'sales data'!$O:$O,"")</x:f>
        <x:v>0</x:v>
      </x:c>
      <x:c r="P42" s="73">
        <x:f t="shared" si="0"/>
        <x:v>0</x:v>
      </x:c>
      <x:c r="Q42" s="68">
        <x:f>+SUMIFS('sales data'!$L:$L,'sales data'!$B:$B,$C42,'sales data'!$F:$F,$D42,'sales data'!$O:$O,"R")</x:f>
        <x:v>0</x:v>
      </x:c>
      <x:c r="R42" s="73">
        <x:f t="shared" si="1"/>
        <x:v>0</x:v>
      </x:c>
      <x:c r="S42" s="68">
        <x:f>SUMIFS('sales data'!$L:$L,'sales data'!$B:$B,$C42,'sales data'!$F:$F,$D42,'sales data'!$O:$O,"N")</x:f>
        <x:v>0</x:v>
      </x:c>
      <x:c r="T42" s="73">
        <x:f t="shared" si="2"/>
        <x:v>0</x:v>
      </x:c>
      <x:c r="U42" s="26">
        <x:f>SUMIFS('warehouse inventory check'!$N:$N,'warehouse inventory check'!$C:$C,$C42,'warehouse inventory check'!$D:$D,$D42)</x:f>
        <x:v>0</x:v>
      </x:c>
      <x:c r="V42" s="26">
        <x:f t="shared" si="3"/>
        <x:v>26020.641199999998</x:v>
      </x:c>
      <x:c r="W42" s="73">
        <x:f t="shared" si="4"/>
        <x:v>0</x:v>
      </x:c>
      <x:c r="X42" s="74">
        <x:f t="shared" si="7"/>
        <x:v>0</x:v>
      </x:c>
      <x:c r="Y42" s="68">
        <x:f t="shared" si="5"/>
        <x:v>0</x:v>
      </x:c>
      <x:c r="Z42" s="68">
        <x:f t="shared" si="6"/>
        <x:v>0</x:v>
      </x:c>
    </x:row>
    <x:row r="43" spans="1:26" s="26" customFormat="1">
      <x:c r="A43" s="118">
        <x:v>38</x:v>
      </x:c>
      <x:c r="B43" s="118"/>
      <x:c r="C43" s="113">
        <x:v>1</x:v>
      </x:c>
      <x:c r="D43" s="210" t="s">
        <x:v>1436</x:v>
      </x:c>
      <x:c r="E43" s="210" t="s">
        <x:v>1810</x:v>
      </x:c>
      <x:c r="F43" s="20" t="s">
        <x:v>10</x:v>
      </x:c>
      <x:c r="G43" s="158">
        <x:v>93</x:v>
      </x:c>
      <x:c r="H43" s="158">
        <x:v>5580.92</x:v>
      </x:c>
      <x:c r="I43" s="285">
        <x:v>519025.56</x:v>
      </x:c>
      <x:c r="J43" s="106">
        <x:f>SUMIFS('purchase data'!K:K,'purchase data'!$B:$B,$C43,'purchase data'!$F:$F,$D43)</x:f>
        <x:v>0</x:v>
      </x:c>
      <x:c r="K43" s="73">
        <x:f>SUMIFS('purchase data'!M:M,'purchase data'!$B:$B,$C43,'purchase data'!$F:$F,$D43)</x:f>
        <x:v>0</x:v>
      </x:c>
      <x:c r="L43" s="68">
        <x:f>SUMIFS(ETC!$G:$G,ETC!$B:$B,$C43,ETC!$E:$E,$D43)</x:f>
        <x:v>0</x:v>
      </x:c>
      <x:c r="M43" s="73">
        <x:f>SUMIFS(ETC!$J:$J,ETC!$E:$E,$D43,ETC!$B:$B,$C43)</x:f>
        <x:v>0</x:v>
      </x:c>
      <x:c r="N43" s="159">
        <x:f>IF(IFERROR((I43+K43+M43)/(G43+J43+SUMIFS(ETC!$G:$G,ETC!$C:$C,1,ETC!$B:$B,$C43,ETC!$E:$E,$D43)),)=0,H43,IFERROR((I43+K43+M43)/(G43+J43+SUMIFS(ETC!$G:$G,ETC!$C:$C,1,ETC!$B:$B,$C43,ETC!$E:$E,$D43)),))</x:f>
        <x:v>5580.92</x:v>
      </x:c>
      <x:c r="O43" s="106">
        <x:f>++SUMIFS('sales data'!L:L,'sales data'!$B:$B,$C43,'sales data'!$F:$F,$D43,'sales data'!$O:$O,"")</x:f>
        <x:v>0</x:v>
      </x:c>
      <x:c r="P43" s="73">
        <x:f t="shared" si="0"/>
        <x:v>0</x:v>
      </x:c>
      <x:c r="Q43" s="68">
        <x:f>+SUMIFS('sales data'!$L:$L,'sales data'!$B:$B,$C43,'sales data'!$F:$F,$D43,'sales data'!$O:$O,"R")</x:f>
        <x:v>0</x:v>
      </x:c>
      <x:c r="R43" s="73">
        <x:f t="shared" si="1"/>
        <x:v>0</x:v>
      </x:c>
      <x:c r="S43" s="68">
        <x:f>SUMIFS('sales data'!$L:$L,'sales data'!$B:$B,$C43,'sales data'!$F:$F,$D43,'sales data'!$O:$O,"N")</x:f>
        <x:v>0</x:v>
      </x:c>
      <x:c r="T43" s="73">
        <x:f t="shared" si="2"/>
        <x:v>0</x:v>
      </x:c>
      <x:c r="U43" s="26">
        <x:f>SUMIFS('warehouse inventory check'!$N:$N,'warehouse inventory check'!$C:$C,$C43,'warehouse inventory check'!$D:$D,$D43)</x:f>
        <x:v>93</x:v>
      </x:c>
      <x:c r="V43" s="26">
        <x:f t="shared" si="3"/>
        <x:v>5580.92</x:v>
      </x:c>
      <x:c r="W43" s="73">
        <x:f t="shared" si="4"/>
        <x:v>519025.56</x:v>
      </x:c>
      <x:c r="X43" s="74">
        <x:f t="shared" si="7"/>
        <x:v>0</x:v>
      </x:c>
      <x:c r="Y43" s="68">
        <x:f t="shared" si="5"/>
        <x:v>93</x:v>
      </x:c>
      <x:c r="Z43" s="68">
        <x:f t="shared" si="6"/>
        <x:v>0</x:v>
      </x:c>
    </x:row>
    <x:row r="44" spans="1:26" s="26" customFormat="1">
      <x:c r="A44" s="118">
        <x:v>39</x:v>
      </x:c>
      <x:c r="B44" s="118"/>
      <x:c r="C44" s="113">
        <x:v>1</x:v>
      </x:c>
      <x:c r="D44" s="210" t="s">
        <x:v>1634</x:v>
      </x:c>
      <x:c r="E44" s="210" t="s">
        <x:v>1808</x:v>
      </x:c>
      <x:c r="F44" s="20" t="s">
        <x:v>1791</x:v>
      </x:c>
      <x:c r="G44" s="158">
        <x:v>20</x:v>
      </x:c>
      <x:c r="H44" s="158">
        <x:v>5587.2766666666666</x:v>
      </x:c>
      <x:c r="I44" s="285">
        <x:v>111745.53333333333</x:v>
      </x:c>
      <x:c r="J44" s="106">
        <x:f>SUMIFS('purchase data'!K:K,'purchase data'!$B:$B,$C44,'purchase data'!$F:$F,$D44)</x:f>
        <x:v>1080</x:v>
      </x:c>
      <x:c r="K44" s="73">
        <x:f>SUMIFS('purchase data'!M:M,'purchase data'!$B:$B,$C44,'purchase data'!$F:$F,$D44)</x:f>
        <x:v>6246260.4013999999</x:v>
      </x:c>
      <x:c r="L44" s="68">
        <x:f>SUMIFS(ETC!$G:$G,ETC!$B:$B,$C44,ETC!$E:$E,$D44)</x:f>
        <x:v>0</x:v>
      </x:c>
      <x:c r="M44" s="73">
        <x:f>SUMIFS(ETC!$J:$J,ETC!$E:$E,$D44,ETC!$B:$B,$C44)</x:f>
        <x:v>0</x:v>
      </x:c>
      <x:c r="N44" s="159">
        <x:f>IF(IFERROR((I44+K44+M44)/(G44+J44+SUMIFS(ETC!$G:$G,ETC!$C:$C,1,ETC!$B:$B,$C44,ETC!$E:$E,$D44)),)=0,H44,IFERROR((I44+K44+M44)/(G44+J44+SUMIFS(ETC!$G:$G,ETC!$C:$C,1,ETC!$B:$B,$C44,ETC!$E:$E,$D44)),))</x:f>
        <x:v>5780.0053952121207</x:v>
      </x:c>
      <x:c r="O44" s="106">
        <x:f>++SUMIFS('sales data'!L:L,'sales data'!$B:$B,$C44,'sales data'!$F:$F,$D44,'sales data'!$O:$O,"")</x:f>
        <x:v>980</x:v>
      </x:c>
      <x:c r="P44" s="73">
        <x:f t="shared" si="0"/>
        <x:v>5664405.287307878</x:v>
      </x:c>
      <x:c r="Q44" s="68">
        <x:f>+SUMIFS('sales data'!$L:$L,'sales data'!$B:$B,$C44,'sales data'!$F:$F,$D44,'sales data'!$O:$O,"R")</x:f>
        <x:v>0</x:v>
      </x:c>
      <x:c r="R44" s="73">
        <x:f t="shared" si="1"/>
        <x:v>0</x:v>
      </x:c>
      <x:c r="S44" s="68">
        <x:f>SUMIFS('sales data'!$L:$L,'sales data'!$B:$B,$C44,'sales data'!$F:$F,$D44,'sales data'!$O:$O,"N")</x:f>
        <x:v>0</x:v>
      </x:c>
      <x:c r="T44" s="73">
        <x:f t="shared" si="2"/>
        <x:v>0</x:v>
      </x:c>
      <x:c r="U44" s="26">
        <x:f>SUMIFS('warehouse inventory check'!$N:$N,'warehouse inventory check'!$C:$C,$C44,'warehouse inventory check'!$D:$D,$D44)</x:f>
        <x:v>120</x:v>
      </x:c>
      <x:c r="V44" s="26">
        <x:f t="shared" si="3"/>
        <x:v>5780.0053952121207</x:v>
      </x:c>
      <x:c r="W44" s="73">
        <x:f t="shared" si="4"/>
        <x:v>693600.64742545446</x:v>
      </x:c>
      <x:c r="X44" s="74">
        <x:f t="shared" si="7"/>
        <x:v>5.8207660913467407E-10</x:v>
      </x:c>
      <x:c r="Y44" s="68">
        <x:f t="shared" si="5"/>
        <x:v>120</x:v>
      </x:c>
      <x:c r="Z44" s="68">
        <x:f t="shared" si="6"/>
        <x:v>0</x:v>
      </x:c>
    </x:row>
    <x:row r="45" spans="1:26" s="26" customFormat="1">
      <x:c r="A45" s="118">
        <x:v>40</x:v>
      </x:c>
      <x:c r="B45" s="118"/>
      <x:c r="C45" s="196">
        <x:v>1</x:v>
      </x:c>
      <x:c r="D45" s="210" t="s">
        <x:v>1616</x:v>
      </x:c>
      <x:c r="E45" s="210" t="s">
        <x:v>1696</x:v>
      </x:c>
      <x:c r="F45" s="20" t="s">
        <x:v>1617</x:v>
      </x:c>
      <x:c r="G45" s="158">
        <x:v>0</x:v>
      </x:c>
      <x:c r="H45" s="158">
        <x:v>2743.9172199999998</x:v>
      </x:c>
      <x:c r="I45" s="285">
        <x:v>0</x:v>
      </x:c>
      <x:c r="J45" s="106">
        <x:f>SUMIFS('purchase data'!K:K,'purchase data'!$B:$B,$C45,'purchase data'!$F:$F,$D45)</x:f>
        <x:v>0</x:v>
      </x:c>
      <x:c r="K45" s="73">
        <x:f>SUMIFS('purchase data'!M:M,'purchase data'!$B:$B,$C45,'purchase data'!$F:$F,$D45)</x:f>
        <x:v>0</x:v>
      </x:c>
      <x:c r="L45" s="68">
        <x:f>SUMIFS(ETC!$G:$G,ETC!$B:$B,$C45,ETC!$E:$E,$D45)</x:f>
        <x:v>0</x:v>
      </x:c>
      <x:c r="M45" s="73">
        <x:f>SUMIFS(ETC!$J:$J,ETC!$E:$E,$D45,ETC!$B:$B,$C45)</x:f>
        <x:v>0</x:v>
      </x:c>
      <x:c r="N45" s="159">
        <x:f>IF(IFERROR((I45+K45+M45)/(G45+J45+SUMIFS(ETC!$G:$G,ETC!$C:$C,1,ETC!$B:$B,$C45,ETC!$E:$E,$D45)),)=0,H45,IFERROR((I45+K45+M45)/(G45+J45+SUMIFS(ETC!$G:$G,ETC!$C:$C,1,ETC!$B:$B,$C45,ETC!$E:$E,$D45)),))</x:f>
        <x:v>2743.9172199999998</x:v>
      </x:c>
      <x:c r="O45" s="106">
        <x:f>++SUMIFS('sales data'!L:L,'sales data'!$B:$B,$C45,'sales data'!$F:$F,$D45,'sales data'!$O:$O,"")</x:f>
        <x:v>0</x:v>
      </x:c>
      <x:c r="P45" s="73">
        <x:f t="shared" si="0"/>
        <x:v>0</x:v>
      </x:c>
      <x:c r="Q45" s="68">
        <x:f>+SUMIFS('sales data'!$L:$L,'sales data'!$B:$B,$C45,'sales data'!$F:$F,$D45,'sales data'!$O:$O,"R")</x:f>
        <x:v>0</x:v>
      </x:c>
      <x:c r="R45" s="73">
        <x:f t="shared" si="1"/>
        <x:v>0</x:v>
      </x:c>
      <x:c r="S45" s="68">
        <x:f>SUMIFS('sales data'!$L:$L,'sales data'!$B:$B,$C45,'sales data'!$F:$F,$D45,'sales data'!$O:$O,"N")</x:f>
        <x:v>0</x:v>
      </x:c>
      <x:c r="T45" s="73">
        <x:f t="shared" si="2"/>
        <x:v>0</x:v>
      </x:c>
      <x:c r="U45" s="26">
        <x:f>SUMIFS('warehouse inventory check'!$N:$N,'warehouse inventory check'!$C:$C,$C45,'warehouse inventory check'!$D:$D,$D45)</x:f>
        <x:v>0</x:v>
      </x:c>
      <x:c r="V45" s="26">
        <x:f t="shared" si="3"/>
        <x:v>2743.9172199999998</x:v>
      </x:c>
      <x:c r="W45" s="73">
        <x:f t="shared" si="4"/>
        <x:v>0</x:v>
      </x:c>
      <x:c r="X45" s="74">
        <x:f t="shared" si="7"/>
        <x:v>0</x:v>
      </x:c>
      <x:c r="Y45" s="68">
        <x:f t="shared" si="5"/>
        <x:v>0</x:v>
      </x:c>
      <x:c r="Z45" s="68">
        <x:f t="shared" si="6"/>
        <x:v>0</x:v>
      </x:c>
    </x:row>
    <x:row r="46" spans="1:26" s="26" customFormat="1">
      <x:c r="A46" s="118">
        <x:v>41</x:v>
      </x:c>
      <x:c r="B46" s="118"/>
      <x:c r="C46" s="113">
        <x:v>1</x:v>
      </x:c>
      <x:c r="D46" s="210" t="s">
        <x:v>1919</x:v>
      </x:c>
      <x:c r="E46" s="210" t="s">
        <x:v>1696</x:v>
      </x:c>
      <x:c r="F46" s="20" t="s">
        <x:v>1920</x:v>
      </x:c>
      <x:c r="G46" s="158">
        <x:v>0</x:v>
      </x:c>
      <x:c r="H46" s="158">
        <x:v>0</x:v>
      </x:c>
      <x:c r="I46" s="285">
        <x:v>0</x:v>
      </x:c>
      <x:c r="J46" s="106">
        <x:f>SUMIFS('purchase data'!K:K,'purchase data'!$B:$B,$C46,'purchase data'!$F:$F,$D46)</x:f>
        <x:v>7</x:v>
      </x:c>
      <x:c r="K46" s="73">
        <x:f>SUMIFS('purchase data'!M:M,'purchase data'!$B:$B,$C46,'purchase data'!$F:$F,$D46)</x:f>
        <x:v>19591.595275</x:v>
      </x:c>
      <x:c r="L46" s="68">
        <x:f>SUMIFS(ETC!$G:$G,ETC!$B:$B,$C46,ETC!$E:$E,$D46)</x:f>
        <x:v>0</x:v>
      </x:c>
      <x:c r="M46" s="73">
        <x:f>SUMIFS(ETC!$J:$J,ETC!$E:$E,$D46,ETC!$B:$B,$C46)</x:f>
        <x:v>0</x:v>
      </x:c>
      <x:c r="N46" s="159">
        <x:f>IF(IFERROR((I46+K46+M46)/(G46+J46+SUMIFS(ETC!$G:$G,ETC!$C:$C,1,ETC!$B:$B,$C46,ETC!$E:$E,$D46)),)=0,H46,IFERROR((I46+K46+M46)/(G46+J46+SUMIFS(ETC!$G:$G,ETC!$C:$C,1,ETC!$B:$B,$C46,ETC!$E:$E,$D46)),))</x:f>
        <x:v>2798.799325</x:v>
      </x:c>
      <x:c r="O46" s="106">
        <x:f>++SUMIFS('sales data'!L:L,'sales data'!$B:$B,$C46,'sales data'!$F:$F,$D46,'sales data'!$O:$O,"")</x:f>
        <x:v>7</x:v>
      </x:c>
      <x:c r="P46" s="73">
        <x:f t="shared" si="0"/>
        <x:v>19591.595275</x:v>
      </x:c>
      <x:c r="Q46" s="68">
        <x:f>+SUMIFS('sales data'!$L:$L,'sales data'!$B:$B,$C46,'sales data'!$F:$F,$D46,'sales data'!$O:$O,"R")</x:f>
        <x:v>0</x:v>
      </x:c>
      <x:c r="R46" s="73">
        <x:f t="shared" si="1"/>
        <x:v>0</x:v>
      </x:c>
      <x:c r="S46" s="68">
        <x:f>SUMIFS('sales data'!$L:$L,'sales data'!$B:$B,$C46,'sales data'!$F:$F,$D46,'sales data'!$O:$O,"N")</x:f>
        <x:v>0</x:v>
      </x:c>
      <x:c r="T46" s="73">
        <x:f t="shared" si="2"/>
        <x:v>0</x:v>
      </x:c>
      <x:c r="U46" s="26">
        <x:f>SUMIFS('warehouse inventory check'!$N:$N,'warehouse inventory check'!$C:$C,$C46,'warehouse inventory check'!$D:$D,$D46)</x:f>
        <x:v>0</x:v>
      </x:c>
      <x:c r="V46" s="26">
        <x:f t="shared" si="3"/>
        <x:v>2798.799325</x:v>
      </x:c>
      <x:c r="W46" s="73">
        <x:f t="shared" si="4"/>
        <x:v>0</x:v>
      </x:c>
      <x:c r="X46" s="74">
        <x:f t="shared" si="7"/>
        <x:v>0</x:v>
      </x:c>
      <x:c r="Y46" s="68">
        <x:f t="shared" si="5"/>
        <x:v>0</x:v>
      </x:c>
      <x:c r="Z46" s="68">
        <x:f t="shared" si="6"/>
        <x:v>0</x:v>
      </x:c>
    </x:row>
    <x:row r="47" spans="1:26" s="26" customFormat="1">
      <x:c r="A47" s="118">
        <x:v>42</x:v>
      </x:c>
      <x:c r="B47" s="118"/>
      <x:c r="C47" s="113">
        <x:v>1</x:v>
      </x:c>
      <x:c r="D47" s="210" t="s">
        <x:v>1618</x:v>
      </x:c>
      <x:c r="E47" s="210" t="s">
        <x:v>1696</x:v>
      </x:c>
      <x:c r="F47" s="20" t="s">
        <x:v>1617</x:v>
      </x:c>
      <x:c r="G47" s="158">
        <x:v>0</x:v>
      </x:c>
      <x:c r="H47" s="158">
        <x:v>1609.27037</x:v>
      </x:c>
      <x:c r="I47" s="285">
        <x:v>0</x:v>
      </x:c>
      <x:c r="J47" s="106">
        <x:f>SUMIFS('purchase data'!K:K,'purchase data'!$B:$B,$C47,'purchase data'!$F:$F,$D47)</x:f>
        <x:v>0</x:v>
      </x:c>
      <x:c r="K47" s="73">
        <x:f>SUMIFS('purchase data'!M:M,'purchase data'!$B:$B,$C47,'purchase data'!$F:$F,$D47)</x:f>
        <x:v>0</x:v>
      </x:c>
      <x:c r="L47" s="68">
        <x:f>SUMIFS(ETC!$G:$G,ETC!$B:$B,$C47,ETC!$E:$E,$D47)</x:f>
        <x:v>0</x:v>
      </x:c>
      <x:c r="M47" s="73">
        <x:f>SUMIFS(ETC!$J:$J,ETC!$E:$E,$D47,ETC!$B:$B,$C47)</x:f>
        <x:v>0</x:v>
      </x:c>
      <x:c r="N47" s="159">
        <x:f>IF(IFERROR((I47+K47+M47)/(G47+J47+SUMIFS(ETC!$G:$G,ETC!$C:$C,1,ETC!$B:$B,$C47,ETC!$E:$E,$D47)),)=0,H47,IFERROR((I47+K47+M47)/(G47+J47+SUMIFS(ETC!$G:$G,ETC!$C:$C,1,ETC!$B:$B,$C47,ETC!$E:$E,$D47)),))</x:f>
        <x:v>1609.27037</x:v>
      </x:c>
      <x:c r="O47" s="106">
        <x:f>++SUMIFS('sales data'!L:L,'sales data'!$B:$B,$C47,'sales data'!$F:$F,$D47,'sales data'!$O:$O,"")</x:f>
        <x:v>0</x:v>
      </x:c>
      <x:c r="P47" s="73">
        <x:f t="shared" si="0"/>
        <x:v>0</x:v>
      </x:c>
      <x:c r="Q47" s="68">
        <x:f>+SUMIFS('sales data'!$L:$L,'sales data'!$B:$B,$C47,'sales data'!$F:$F,$D47,'sales data'!$O:$O,"R")</x:f>
        <x:v>0</x:v>
      </x:c>
      <x:c r="R47" s="73">
        <x:f t="shared" si="1"/>
        <x:v>0</x:v>
      </x:c>
      <x:c r="S47" s="68">
        <x:f>SUMIFS('sales data'!$L:$L,'sales data'!$B:$B,$C47,'sales data'!$F:$F,$D47,'sales data'!$O:$O,"N")</x:f>
        <x:v>0</x:v>
      </x:c>
      <x:c r="T47" s="73">
        <x:f t="shared" si="2"/>
        <x:v>0</x:v>
      </x:c>
      <x:c r="U47" s="26">
        <x:f>SUMIFS('warehouse inventory check'!$N:$N,'warehouse inventory check'!$C:$C,$C47,'warehouse inventory check'!$D:$D,$D47)</x:f>
        <x:v>0</x:v>
      </x:c>
      <x:c r="V47" s="26">
        <x:f t="shared" si="3"/>
        <x:v>1609.27037</x:v>
      </x:c>
      <x:c r="W47" s="73">
        <x:f t="shared" si="4"/>
        <x:v>0</x:v>
      </x:c>
      <x:c r="X47" s="74">
        <x:f t="shared" si="7"/>
        <x:v>0</x:v>
      </x:c>
      <x:c r="Y47" s="68">
        <x:f t="shared" si="5"/>
        <x:v>0</x:v>
      </x:c>
      <x:c r="Z47" s="68">
        <x:f t="shared" si="6"/>
        <x:v>0</x:v>
      </x:c>
    </x:row>
    <x:row r="48" spans="1:26" s="26" customFormat="1">
      <x:c r="A48" s="118">
        <x:v>43</x:v>
      </x:c>
      <x:c r="B48" s="118"/>
      <x:c r="C48" s="113">
        <x:v>1</x:v>
      </x:c>
      <x:c r="D48" s="210" t="s">
        <x:v>1921</x:v>
      </x:c>
      <x:c r="E48" s="210" t="s">
        <x:v>1696</x:v>
      </x:c>
      <x:c r="F48" s="20" t="s">
        <x:v>1920</x:v>
      </x:c>
      <x:c r="G48" s="158">
        <x:v>0</x:v>
      </x:c>
      <x:c r="H48" s="158">
        <x:v>0</x:v>
      </x:c>
      <x:c r="I48" s="285">
        <x:v>0</x:v>
      </x:c>
      <x:c r="J48" s="106">
        <x:f>SUMIFS('purchase data'!K:K,'purchase data'!$B:$B,$C48,'purchase data'!$F:$F,$D48)</x:f>
        <x:v>14</x:v>
      </x:c>
      <x:c r="K48" s="73">
        <x:f>SUMIFS('purchase data'!M:M,'purchase data'!$B:$B,$C48,'purchase data'!$F:$F,$D48)</x:f>
        <x:v>22980.411755000001</x:v>
      </x:c>
      <x:c r="L48" s="68">
        <x:f>SUMIFS(ETC!$G:$G,ETC!$B:$B,$C48,ETC!$E:$E,$D48)</x:f>
        <x:v>0</x:v>
      </x:c>
      <x:c r="M48" s="73">
        <x:f>SUMIFS(ETC!$J:$J,ETC!$E:$E,$D48,ETC!$B:$B,$C48)</x:f>
        <x:v>0</x:v>
      </x:c>
      <x:c r="N48" s="159">
        <x:f>IF(IFERROR((I48+K48+M48)/(G48+J48+SUMIFS(ETC!$G:$G,ETC!$C:$C,1,ETC!$B:$B,$C48,ETC!$E:$E,$D48)),)=0,H48,IFERROR((I48+K48+M48)/(G48+J48+SUMIFS(ETC!$G:$G,ETC!$C:$C,1,ETC!$B:$B,$C48,ETC!$E:$E,$D48)),))</x:f>
        <x:v>1641.4579825000001</x:v>
      </x:c>
      <x:c r="O48" s="106">
        <x:f>++SUMIFS('sales data'!L:L,'sales data'!$B:$B,$C48,'sales data'!$F:$F,$D48,'sales data'!$O:$O,"")</x:f>
        <x:v>14</x:v>
      </x:c>
      <x:c r="P48" s="73">
        <x:f t="shared" si="0"/>
        <x:v>22980.411755000001</x:v>
      </x:c>
      <x:c r="Q48" s="68">
        <x:f>+SUMIFS('sales data'!$L:$L,'sales data'!$B:$B,$C48,'sales data'!$F:$F,$D48,'sales data'!$O:$O,"R")</x:f>
        <x:v>0</x:v>
      </x:c>
      <x:c r="R48" s="73">
        <x:f t="shared" si="1"/>
        <x:v>0</x:v>
      </x:c>
      <x:c r="S48" s="68">
        <x:f>SUMIFS('sales data'!$L:$L,'sales data'!$B:$B,$C48,'sales data'!$F:$F,$D48,'sales data'!$O:$O,"N")</x:f>
        <x:v>0</x:v>
      </x:c>
      <x:c r="T48" s="73">
        <x:f t="shared" si="2"/>
        <x:v>0</x:v>
      </x:c>
      <x:c r="U48" s="26">
        <x:f>SUMIFS('warehouse inventory check'!$N:$N,'warehouse inventory check'!$C:$C,$C48,'warehouse inventory check'!$D:$D,$D48)</x:f>
        <x:v>0</x:v>
      </x:c>
      <x:c r="V48" s="26">
        <x:f t="shared" si="3"/>
        <x:v>1641.4579825000001</x:v>
      </x:c>
      <x:c r="W48" s="73">
        <x:f t="shared" si="4"/>
        <x:v>0</x:v>
      </x:c>
      <x:c r="X48" s="74">
        <x:f t="shared" si="7"/>
        <x:v>0</x:v>
      </x:c>
      <x:c r="Y48" s="68">
        <x:f t="shared" si="5"/>
        <x:v>0</x:v>
      </x:c>
      <x:c r="Z48" s="68">
        <x:f t="shared" si="6"/>
        <x:v>0</x:v>
      </x:c>
    </x:row>
    <x:row r="49" spans="1:27" s="26" customFormat="1">
      <x:c r="A49" s="118">
        <x:v>44</x:v>
      </x:c>
      <x:c r="B49" s="118"/>
      <x:c r="C49" s="113">
        <x:v>1</x:v>
      </x:c>
      <x:c r="D49" s="210" t="s">
        <x:v>1619</x:v>
      </x:c>
      <x:c r="E49" s="210" t="s">
        <x:v>1696</x:v>
      </x:c>
      <x:c r="F49" s="20" t="s">
        <x:v>1617</x:v>
      </x:c>
      <x:c r="G49" s="158">
        <x:v>0</x:v>
      </x:c>
      <x:c r="H49" s="158">
        <x:v>4968.71497</x:v>
      </x:c>
      <x:c r="I49" s="285">
        <x:v>0</x:v>
      </x:c>
      <x:c r="J49" s="106">
        <x:f>SUMIFS('purchase data'!K:K,'purchase data'!$B:$B,$C49,'purchase data'!$F:$F,$D49)</x:f>
        <x:v>0</x:v>
      </x:c>
      <x:c r="K49" s="73">
        <x:f>SUMIFS('purchase data'!M:M,'purchase data'!$B:$B,$C49,'purchase data'!$F:$F,$D49)</x:f>
        <x:v>0</x:v>
      </x:c>
      <x:c r="L49" s="68">
        <x:f>SUMIFS(ETC!$G:$G,ETC!$B:$B,$C49,ETC!$E:$E,$D49)</x:f>
        <x:v>0</x:v>
      </x:c>
      <x:c r="M49" s="73">
        <x:f>SUMIFS(ETC!$J:$J,ETC!$E:$E,$D49,ETC!$B:$B,$C49)</x:f>
        <x:v>0</x:v>
      </x:c>
      <x:c r="N49" s="159">
        <x:f>IF(IFERROR((I49+K49+M49)/(G49+J49+SUMIFS(ETC!$G:$G,ETC!$C:$C,1,ETC!$B:$B,$C49,ETC!$E:$E,$D49)),)=0,H49,IFERROR((I49+K49+M49)/(G49+J49+SUMIFS(ETC!$G:$G,ETC!$C:$C,1,ETC!$B:$B,$C49,ETC!$E:$E,$D49)),))</x:f>
        <x:v>4968.71497</x:v>
      </x:c>
      <x:c r="O49" s="106">
        <x:f>++SUMIFS('sales data'!L:L,'sales data'!$B:$B,$C49,'sales data'!$F:$F,$D49,'sales data'!$O:$O,"")</x:f>
        <x:v>0</x:v>
      </x:c>
      <x:c r="P49" s="73">
        <x:f t="shared" si="0"/>
        <x:v>0</x:v>
      </x:c>
      <x:c r="Q49" s="68">
        <x:f>+SUMIFS('sales data'!$L:$L,'sales data'!$B:$B,$C49,'sales data'!$F:$F,$D49,'sales data'!$O:$O,"R")</x:f>
        <x:v>0</x:v>
      </x:c>
      <x:c r="R49" s="73">
        <x:f t="shared" si="1"/>
        <x:v>0</x:v>
      </x:c>
      <x:c r="S49" s="68">
        <x:f>SUMIFS('sales data'!$L:$L,'sales data'!$B:$B,$C49,'sales data'!$F:$F,$D49,'sales data'!$O:$O,"N")</x:f>
        <x:v>0</x:v>
      </x:c>
      <x:c r="T49" s="73">
        <x:f t="shared" si="2"/>
        <x:v>0</x:v>
      </x:c>
      <x:c r="U49" s="26">
        <x:f>SUMIFS('warehouse inventory check'!$N:$N,'warehouse inventory check'!$C:$C,$C49,'warehouse inventory check'!$D:$D,$D49)</x:f>
        <x:v>0</x:v>
      </x:c>
      <x:c r="V49" s="26">
        <x:f t="shared" si="3"/>
        <x:v>4968.71497</x:v>
      </x:c>
      <x:c r="W49" s="73">
        <x:f t="shared" si="4"/>
        <x:v>0</x:v>
      </x:c>
      <x:c r="X49" s="74">
        <x:f t="shared" si="7"/>
        <x:v>0</x:v>
      </x:c>
      <x:c r="Y49" s="68">
        <x:f t="shared" si="5"/>
        <x:v>0</x:v>
      </x:c>
      <x:c r="Z49" s="68">
        <x:f t="shared" si="6"/>
        <x:v>0</x:v>
      </x:c>
    </x:row>
    <x:row r="50" spans="1:27" s="26" customFormat="1">
      <x:c r="A50" s="118">
        <x:v>45</x:v>
      </x:c>
      <x:c r="B50" s="118"/>
      <x:c r="C50" s="196">
        <x:v>1</x:v>
      </x:c>
      <x:c r="D50" s="210" t="s">
        <x:v>1922</x:v>
      </x:c>
      <x:c r="E50" s="210" t="s">
        <x:v>1696</x:v>
      </x:c>
      <x:c r="F50" s="20" t="s">
        <x:v>1920</x:v>
      </x:c>
      <x:c r="G50" s="158">
        <x:v>0</x:v>
      </x:c>
      <x:c r="H50" s="158">
        <x:v>0</x:v>
      </x:c>
      <x:c r="I50" s="285">
        <x:v>0</x:v>
      </x:c>
      <x:c r="J50" s="106">
        <x:f>SUMIFS('purchase data'!K:K,'purchase data'!$B:$B,$C50,'purchase data'!$F:$F,$D50)</x:f>
        <x:v>7</x:v>
      </x:c>
      <x:c r="K50" s="73">
        <x:f>SUMIFS('purchase data'!M:M,'purchase data'!$B:$B,$C50,'purchase data'!$F:$F,$D50)</x:f>
        <x:v>35476.672524999994</x:v>
      </x:c>
      <x:c r="L50" s="68">
        <x:f>SUMIFS(ETC!$G:$G,ETC!$B:$B,$C50,ETC!$E:$E,$D50)</x:f>
        <x:v>0</x:v>
      </x:c>
      <x:c r="M50" s="73">
        <x:f>SUMIFS(ETC!$J:$J,ETC!$E:$E,$D50,ETC!$B:$B,$C50)</x:f>
        <x:v>0</x:v>
      </x:c>
      <x:c r="N50" s="159">
        <x:f>IF(IFERROR((I50+K50+M50)/(G50+J50+SUMIFS(ETC!$G:$G,ETC!$C:$C,1,ETC!$B:$B,$C50,ETC!$E:$E,$D50)),)=0,H50,IFERROR((I50+K50+M50)/(G50+J50+SUMIFS(ETC!$G:$G,ETC!$C:$C,1,ETC!$B:$B,$C50,ETC!$E:$E,$D50)),))</x:f>
        <x:v>5068.0960749999995</x:v>
      </x:c>
      <x:c r="O50" s="106">
        <x:f>++SUMIFS('sales data'!L:L,'sales data'!$B:$B,$C50,'sales data'!$F:$F,$D50,'sales data'!$O:$O,"")</x:f>
        <x:v>7</x:v>
      </x:c>
      <x:c r="P50" s="73">
        <x:f t="shared" si="0"/>
        <x:v>35476.672524999994</x:v>
      </x:c>
      <x:c r="Q50" s="68">
        <x:f>+SUMIFS('sales data'!$L:$L,'sales data'!$B:$B,$C50,'sales data'!$F:$F,$D50,'sales data'!$O:$O,"R")</x:f>
        <x:v>0</x:v>
      </x:c>
      <x:c r="R50" s="73">
        <x:f t="shared" si="1"/>
        <x:v>0</x:v>
      </x:c>
      <x:c r="S50" s="68">
        <x:f>SUMIFS('sales data'!$L:$L,'sales data'!$B:$B,$C50,'sales data'!$F:$F,$D50,'sales data'!$O:$O,"N")</x:f>
        <x:v>0</x:v>
      </x:c>
      <x:c r="T50" s="73">
        <x:f t="shared" si="2"/>
        <x:v>0</x:v>
      </x:c>
      <x:c r="U50" s="26">
        <x:f>SUMIFS('warehouse inventory check'!$N:$N,'warehouse inventory check'!$C:$C,$C50,'warehouse inventory check'!$D:$D,$D50)</x:f>
        <x:v>0</x:v>
      </x:c>
      <x:c r="V50" s="26">
        <x:f t="shared" si="3"/>
        <x:v>5068.0960749999995</x:v>
      </x:c>
      <x:c r="W50" s="73">
        <x:f t="shared" si="4"/>
        <x:v>0</x:v>
      </x:c>
      <x:c r="X50" s="74">
        <x:f t="shared" si="7"/>
        <x:v>0</x:v>
      </x:c>
      <x:c r="Y50" s="68">
        <x:f t="shared" si="5"/>
        <x:v>0</x:v>
      </x:c>
      <x:c r="Z50" s="68">
        <x:f t="shared" si="6"/>
        <x:v>0</x:v>
      </x:c>
    </x:row>
    <x:row r="51" spans="1:27" s="26" customFormat="1">
      <x:c r="A51" s="118">
        <x:v>46</x:v>
      </x:c>
      <x:c r="B51" s="118"/>
      <x:c r="C51" s="113">
        <x:v>1</x:v>
      </x:c>
      <x:c r="D51" s="210" t="s">
        <x:v>1620</x:v>
      </x:c>
      <x:c r="E51" s="210" t="s">
        <x:v>1696</x:v>
      </x:c>
      <x:c r="F51" s="20" t="s">
        <x:v>1617</x:v>
      </x:c>
      <x:c r="G51" s="158">
        <x:v>0</x:v>
      </x:c>
      <x:c r="H51" s="158">
        <x:v>1999.35158</x:v>
      </x:c>
      <x:c r="I51" s="285">
        <x:v>0</x:v>
      </x:c>
      <x:c r="J51" s="106">
        <x:f>SUMIFS('purchase data'!K:K,'purchase data'!$B:$B,$C51,'purchase data'!$F:$F,$D51)</x:f>
        <x:v>0</x:v>
      </x:c>
      <x:c r="K51" s="73">
        <x:f>SUMIFS('purchase data'!M:M,'purchase data'!$B:$B,$C51,'purchase data'!$F:$F,$D51)</x:f>
        <x:v>0</x:v>
      </x:c>
      <x:c r="L51" s="68">
        <x:f>SUMIFS(ETC!$G:$G,ETC!$B:$B,$C51,ETC!$E:$E,$D51)</x:f>
        <x:v>0</x:v>
      </x:c>
      <x:c r="M51" s="73">
        <x:f>SUMIFS(ETC!$J:$J,ETC!$E:$E,$D51,ETC!$B:$B,$C51)</x:f>
        <x:v>0</x:v>
      </x:c>
      <x:c r="N51" s="159">
        <x:f>IF(IFERROR((I51+K51+M51)/(G51+J51+SUMIFS(ETC!$G:$G,ETC!$C:$C,1,ETC!$B:$B,$C51,ETC!$E:$E,$D51)),)=0,H51,IFERROR((I51+K51+M51)/(G51+J51+SUMIFS(ETC!$G:$G,ETC!$C:$C,1,ETC!$B:$B,$C51,ETC!$E:$E,$D51)),))</x:f>
        <x:v>1999.35158</x:v>
      </x:c>
      <x:c r="O51" s="106">
        <x:f>++SUMIFS('sales data'!L:L,'sales data'!$B:$B,$C51,'sales data'!$F:$F,$D51,'sales data'!$O:$O,"")</x:f>
        <x:v>0</x:v>
      </x:c>
      <x:c r="P51" s="73">
        <x:f t="shared" si="0"/>
        <x:v>0</x:v>
      </x:c>
      <x:c r="Q51" s="68">
        <x:f>+SUMIFS('sales data'!$L:$L,'sales data'!$B:$B,$C51,'sales data'!$F:$F,$D51,'sales data'!$O:$O,"R")</x:f>
        <x:v>0</x:v>
      </x:c>
      <x:c r="R51" s="73">
        <x:f t="shared" si="1"/>
        <x:v>0</x:v>
      </x:c>
      <x:c r="S51" s="68">
        <x:f>SUMIFS('sales data'!$L:$L,'sales data'!$B:$B,$C51,'sales data'!$F:$F,$D51,'sales data'!$O:$O,"N")</x:f>
        <x:v>0</x:v>
      </x:c>
      <x:c r="T51" s="73">
        <x:f t="shared" si="2"/>
        <x:v>0</x:v>
      </x:c>
      <x:c r="U51" s="26">
        <x:f>SUMIFS('warehouse inventory check'!$N:$N,'warehouse inventory check'!$C:$C,$C51,'warehouse inventory check'!$D:$D,$D51)</x:f>
        <x:v>0</x:v>
      </x:c>
      <x:c r="V51" s="26">
        <x:f t="shared" si="3"/>
        <x:v>1999.35158</x:v>
      </x:c>
      <x:c r="W51" s="73">
        <x:f t="shared" si="4"/>
        <x:v>0</x:v>
      </x:c>
      <x:c r="X51" s="74">
        <x:f t="shared" si="7"/>
        <x:v>0</x:v>
      </x:c>
      <x:c r="Y51" s="68">
        <x:f t="shared" si="5"/>
        <x:v>0</x:v>
      </x:c>
      <x:c r="Z51" s="68">
        <x:f t="shared" si="6"/>
        <x:v>0</x:v>
      </x:c>
    </x:row>
    <x:row r="52" spans="1:27" s="26" customFormat="1">
      <x:c r="A52" s="118">
        <x:v>47</x:v>
      </x:c>
      <x:c r="B52" s="118"/>
      <x:c r="C52" s="113">
        <x:v>1</x:v>
      </x:c>
      <x:c r="D52" s="210" t="s">
        <x:v>1923</x:v>
      </x:c>
      <x:c r="E52" s="210" t="s">
        <x:v>1696</x:v>
      </x:c>
      <x:c r="F52" s="20" t="s">
        <x:v>1920</x:v>
      </x:c>
      <x:c r="G52" s="158">
        <x:v>0</x:v>
      </x:c>
      <x:c r="H52" s="158">
        <x:v>0</x:v>
      </x:c>
      <x:c r="I52" s="285">
        <x:v>0</x:v>
      </x:c>
      <x:c r="J52" s="106">
        <x:f>SUMIFS('purchase data'!K:K,'purchase data'!$B:$B,$C52,'purchase data'!$F:$F,$D52)</x:f>
        <x:v>7</x:v>
      </x:c>
      <x:c r="K52" s="73">
        <x:f>SUMIFS('purchase data'!M:M,'purchase data'!$B:$B,$C52,'purchase data'!$F:$F,$D52)</x:f>
        <x:v>14275.389422</x:v>
      </x:c>
      <x:c r="L52" s="68">
        <x:f>SUMIFS(ETC!$G:$G,ETC!$B:$B,$C52,ETC!$E:$E,$D52)</x:f>
        <x:v>0</x:v>
      </x:c>
      <x:c r="M52" s="73">
        <x:f>SUMIFS(ETC!$J:$J,ETC!$E:$E,$D52,ETC!$B:$B,$C52)</x:f>
        <x:v>0</x:v>
      </x:c>
      <x:c r="N52" s="159">
        <x:f>IF(IFERROR((I52+K52+M52)/(G52+J52+SUMIFS(ETC!$G:$G,ETC!$C:$C,1,ETC!$B:$B,$C52,ETC!$E:$E,$D52)),)=0,H52,IFERROR((I52+K52+M52)/(G52+J52+SUMIFS(ETC!$G:$G,ETC!$C:$C,1,ETC!$B:$B,$C52,ETC!$E:$E,$D52)),))</x:f>
        <x:v>2039.3413459999999</x:v>
      </x:c>
      <x:c r="O52" s="106">
        <x:f>++SUMIFS('sales data'!L:L,'sales data'!$B:$B,$C52,'sales data'!$F:$F,$D52,'sales data'!$O:$O,"")</x:f>
        <x:v>7</x:v>
      </x:c>
      <x:c r="P52" s="73">
        <x:f t="shared" si="0"/>
        <x:v>14275.389422</x:v>
      </x:c>
      <x:c r="Q52" s="68">
        <x:f>+SUMIFS('sales data'!$L:$L,'sales data'!$B:$B,$C52,'sales data'!$F:$F,$D52,'sales data'!$O:$O,"R")</x:f>
        <x:v>0</x:v>
      </x:c>
      <x:c r="R52" s="73">
        <x:f t="shared" si="1"/>
        <x:v>0</x:v>
      </x:c>
      <x:c r="S52" s="68">
        <x:f>SUMIFS('sales data'!$L:$L,'sales data'!$B:$B,$C52,'sales data'!$F:$F,$D52,'sales data'!$O:$O,"N")</x:f>
        <x:v>0</x:v>
      </x:c>
      <x:c r="T52" s="73">
        <x:f t="shared" si="2"/>
        <x:v>0</x:v>
      </x:c>
      <x:c r="U52" s="26">
        <x:f>SUMIFS('warehouse inventory check'!$N:$N,'warehouse inventory check'!$C:$C,$C52,'warehouse inventory check'!$D:$D,$D52)</x:f>
        <x:v>0</x:v>
      </x:c>
      <x:c r="V52" s="26">
        <x:f t="shared" si="3"/>
        <x:v>2039.3413459999999</x:v>
      </x:c>
      <x:c r="W52" s="73">
        <x:f t="shared" si="4"/>
        <x:v>0</x:v>
      </x:c>
      <x:c r="X52" s="74">
        <x:f t="shared" si="7"/>
        <x:v>0</x:v>
      </x:c>
      <x:c r="Y52" s="68">
        <x:f t="shared" si="5"/>
        <x:v>0</x:v>
      </x:c>
      <x:c r="Z52" s="68">
        <x:f t="shared" si="6"/>
        <x:v>0</x:v>
      </x:c>
    </x:row>
    <x:row r="53" spans="1:27" s="26" customFormat="1">
      <x:c r="A53" s="118">
        <x:v>48</x:v>
      </x:c>
      <x:c r="B53" s="118"/>
      <x:c r="C53" s="113">
        <x:v>1</x:v>
      </x:c>
      <x:c r="D53" s="210" t="s">
        <x:v>1621</x:v>
      </x:c>
      <x:c r="E53" s="210" t="s">
        <x:v>1696</x:v>
      </x:c>
      <x:c r="F53" s="20" t="s">
        <x:v>1617</x:v>
      </x:c>
      <x:c r="G53" s="158">
        <x:v>0</x:v>
      </x:c>
      <x:c r="H53" s="158">
        <x:v>4130.7078199999996</x:v>
      </x:c>
      <x:c r="I53" s="285">
        <x:v>0</x:v>
      </x:c>
      <x:c r="J53" s="106">
        <x:f>SUMIFS('purchase data'!K:K,'purchase data'!$B:$B,$C53,'purchase data'!$F:$F,$D53)</x:f>
        <x:v>0</x:v>
      </x:c>
      <x:c r="K53" s="73">
        <x:f>SUMIFS('purchase data'!M:M,'purchase data'!$B:$B,$C53,'purchase data'!$F:$F,$D53)</x:f>
        <x:v>0</x:v>
      </x:c>
      <x:c r="L53" s="68">
        <x:f>SUMIFS(ETC!$G:$G,ETC!$B:$B,$C53,ETC!$E:$E,$D53)</x:f>
        <x:v>0</x:v>
      </x:c>
      <x:c r="M53" s="73">
        <x:f>SUMIFS(ETC!$J:$J,ETC!$E:$E,$D53,ETC!$B:$B,$C53)</x:f>
        <x:v>0</x:v>
      </x:c>
      <x:c r="N53" s="159">
        <x:f>IF(IFERROR((I53+K53+M53)/(G53+J53+SUMIFS(ETC!$G:$G,ETC!$C:$C,1,ETC!$B:$B,$C53,ETC!$E:$E,$D53)),)=0,H53,IFERROR((I53+K53+M53)/(G53+J53+SUMIFS(ETC!$G:$G,ETC!$C:$C,1,ETC!$B:$B,$C53,ETC!$E:$E,$D53)),))</x:f>
        <x:v>4130.7078199999996</x:v>
      </x:c>
      <x:c r="O53" s="106">
        <x:f>++SUMIFS('sales data'!L:L,'sales data'!$B:$B,$C53,'sales data'!$F:$F,$D53,'sales data'!$O:$O,"")</x:f>
        <x:v>0</x:v>
      </x:c>
      <x:c r="P53" s="73">
        <x:f t="shared" si="0"/>
        <x:v>0</x:v>
      </x:c>
      <x:c r="Q53" s="68">
        <x:f>+SUMIFS('sales data'!$L:$L,'sales data'!$B:$B,$C53,'sales data'!$F:$F,$D53,'sales data'!$O:$O,"R")</x:f>
        <x:v>0</x:v>
      </x:c>
      <x:c r="R53" s="73">
        <x:f t="shared" si="1"/>
        <x:v>0</x:v>
      </x:c>
      <x:c r="S53" s="68">
        <x:f>SUMIFS('sales data'!$L:$L,'sales data'!$B:$B,$C53,'sales data'!$F:$F,$D53,'sales data'!$O:$O,"N")</x:f>
        <x:v>0</x:v>
      </x:c>
      <x:c r="T53" s="73">
        <x:f t="shared" si="2"/>
        <x:v>0</x:v>
      </x:c>
      <x:c r="U53" s="26">
        <x:f>SUMIFS('warehouse inventory check'!$N:$N,'warehouse inventory check'!$C:$C,$C53,'warehouse inventory check'!$D:$D,$D53)</x:f>
        <x:v>0</x:v>
      </x:c>
      <x:c r="V53" s="26">
        <x:f t="shared" si="3"/>
        <x:v>4130.7078199999996</x:v>
      </x:c>
      <x:c r="W53" s="73">
        <x:f t="shared" si="4"/>
        <x:v>0</x:v>
      </x:c>
      <x:c r="X53" s="74">
        <x:f t="shared" si="7"/>
        <x:v>0</x:v>
      </x:c>
      <x:c r="Y53" s="68">
        <x:f t="shared" si="5"/>
        <x:v>0</x:v>
      </x:c>
      <x:c r="Z53" s="68">
        <x:f t="shared" si="6"/>
        <x:v>0</x:v>
      </x:c>
    </x:row>
    <x:row r="54" spans="1:27" s="26" customFormat="1">
      <x:c r="A54" s="118">
        <x:v>49</x:v>
      </x:c>
      <x:c r="B54" s="118"/>
      <x:c r="C54" s="113">
        <x:v>1</x:v>
      </x:c>
      <x:c r="D54" s="210" t="s">
        <x:v>1924</x:v>
      </x:c>
      <x:c r="E54" s="210" t="s">
        <x:v>1696</x:v>
      </x:c>
      <x:c r="F54" s="20" t="s">
        <x:v>1920</x:v>
      </x:c>
      <x:c r="G54" s="158">
        <x:v>0</x:v>
      </x:c>
      <x:c r="H54" s="158">
        <x:v>0</x:v>
      </x:c>
      <x:c r="I54" s="285">
        <x:v>0</x:v>
      </x:c>
      <x:c r="J54" s="106">
        <x:f>SUMIFS('purchase data'!K:K,'purchase data'!$B:$B,$C54,'purchase data'!$F:$F,$D54)</x:f>
        <x:v>7</x:v>
      </x:c>
      <x:c r="K54" s="73">
        <x:f>SUMIFS('purchase data'!M:M,'purchase data'!$B:$B,$C54,'purchase data'!$F:$F,$D54)</x:f>
        <x:v>29493.293427499997</x:v>
      </x:c>
      <x:c r="L54" s="68">
        <x:f>SUMIFS(ETC!$G:$G,ETC!$B:$B,$C54,ETC!$E:$E,$D54)</x:f>
        <x:v>0</x:v>
      </x:c>
      <x:c r="M54" s="73">
        <x:f>SUMIFS(ETC!$J:$J,ETC!$E:$E,$D54,ETC!$B:$B,$C54)</x:f>
        <x:v>0</x:v>
      </x:c>
      <x:c r="N54" s="159">
        <x:f>IF(IFERROR((I54+K54+M54)/(G54+J54+SUMIFS(ETC!$G:$G,ETC!$C:$C,1,ETC!$B:$B,$C54,ETC!$E:$E,$D54)),)=0,H54,IFERROR((I54+K54+M54)/(G54+J54+SUMIFS(ETC!$G:$G,ETC!$C:$C,1,ETC!$B:$B,$C54,ETC!$E:$E,$D54)),))</x:f>
        <x:v>4213.3276324999997</x:v>
      </x:c>
      <x:c r="O54" s="106">
        <x:f>++SUMIFS('sales data'!L:L,'sales data'!$B:$B,$C54,'sales data'!$F:$F,$D54,'sales data'!$O:$O,"")</x:f>
        <x:v>7</x:v>
      </x:c>
      <x:c r="P54" s="73">
        <x:f t="shared" si="0"/>
        <x:v>29493.293427499997</x:v>
      </x:c>
      <x:c r="Q54" s="68">
        <x:f>+SUMIFS('sales data'!$L:$L,'sales data'!$B:$B,$C54,'sales data'!$F:$F,$D54,'sales data'!$O:$O,"R")</x:f>
        <x:v>0</x:v>
      </x:c>
      <x:c r="R54" s="73">
        <x:f t="shared" si="1"/>
        <x:v>0</x:v>
      </x:c>
      <x:c r="S54" s="68">
        <x:f>SUMIFS('sales data'!$L:$L,'sales data'!$B:$B,$C54,'sales data'!$F:$F,$D54,'sales data'!$O:$O,"N")</x:f>
        <x:v>0</x:v>
      </x:c>
      <x:c r="T54" s="73">
        <x:f t="shared" si="2"/>
        <x:v>0</x:v>
      </x:c>
      <x:c r="U54" s="26">
        <x:f>SUMIFS('warehouse inventory check'!$N:$N,'warehouse inventory check'!$C:$C,$C54,'warehouse inventory check'!$D:$D,$D54)</x:f>
        <x:v>0</x:v>
      </x:c>
      <x:c r="V54" s="26">
        <x:f t="shared" si="3"/>
        <x:v>4213.3276324999997</x:v>
      </x:c>
      <x:c r="W54" s="73">
        <x:f t="shared" si="4"/>
        <x:v>0</x:v>
      </x:c>
      <x:c r="X54" s="74">
        <x:f t="shared" si="7"/>
        <x:v>0</x:v>
      </x:c>
      <x:c r="Y54" s="68">
        <x:f t="shared" si="5"/>
        <x:v>0</x:v>
      </x:c>
      <x:c r="Z54" s="68">
        <x:f t="shared" si="6"/>
        <x:v>0</x:v>
      </x:c>
    </x:row>
    <x:row r="55" spans="1:27" s="172" customFormat="1" ht="16.5">
      <x:c r="A55" s="532">
        <x:v>50</x:v>
      </x:c>
      <x:c r="B55" s="532"/>
      <x:c r="C55" s="534">
        <x:v>1</x:v>
      </x:c>
      <x:c r="D55" s="535" t="s">
        <x:v>1428</x:v>
      </x:c>
      <x:c r="E55" s="535" t="s">
        <x:v>1808</x:v>
      </x:c>
      <x:c r="F55" s="360" t="s">
        <x:v>1420</x:v>
      </x:c>
      <x:c r="G55" s="536">
        <x:v>0</x:v>
      </x:c>
      <x:c r="H55" s="536">
        <x:v>666.35846153846148</x:v>
      </x:c>
      <x:c r="I55" s="537">
        <x:v>0</x:v>
      </x:c>
      <x:c r="J55" s="538">
        <x:f>SUMIFS('purchase data'!K:K,'purchase data'!$B:$B,$C55,'purchase data'!$F:$F,$D55)</x:f>
        <x:v>1620</x:v>
      </x:c>
      <x:c r="K55" s="539">
        <x:f>SUMIFS('purchase data'!M:M,'purchase data'!$B:$B,$C55,'purchase data'!$F:$F,$D55)</x:f>
        <x:v>1133489.7097200002</x:v>
      </x:c>
      <x:c r="L55" s="478">
        <x:f>SUMIFS(ETC!$G:$G,ETC!$B:$B,$C55,ETC!$E:$E,$D55)</x:f>
        <x:v>0</x:v>
      </x:c>
      <x:c r="M55" s="539">
        <x:f>SUMIFS(ETC!$J:$J,ETC!$E:$E,$D55,ETC!$B:$B,$C55)</x:f>
        <x:v>0</x:v>
      </x:c>
      <x:c r="N55" s="540">
        <x:f>IF(IFERROR((I55+K55+M55)/(G55+J55+SUMIFS(ETC!$G:$G,ETC!$C:$C,1,ETC!$B:$B,$C55,ETC!$E:$E,$D55)),)=0,H55,IFERROR((I55+K55+M55)/(G55+J55+SUMIFS(ETC!$G:$G,ETC!$C:$C,1,ETC!$B:$B,$C55,ETC!$E:$E,$D55)),))</x:f>
        <x:v>699.68500600000004</x:v>
      </x:c>
      <x:c r="O55" s="538">
        <x:f>++SUMIFS('sales data'!L:L,'sales data'!$B:$B,$C55,'sales data'!$F:$F,$D55,'sales data'!$O:$O,"")</x:f>
        <x:v>1944</x:v>
      </x:c>
      <x:c r="P55" s="539">
        <x:f t="shared" si="0"/>
        <x:v>1360187.651664</x:v>
      </x:c>
      <x:c r="Q55" s="478">
        <x:f>+SUMIFS('sales data'!$L:$L,'sales data'!$B:$B,$C55,'sales data'!$F:$F,$D55,'sales data'!$O:$O,"R")</x:f>
        <x:v>0</x:v>
      </x:c>
      <x:c r="R55" s="539">
        <x:f t="shared" si="1"/>
        <x:v>0</x:v>
      </x:c>
      <x:c r="S55" s="478">
        <x:f>SUMIFS('sales data'!$L:$L,'sales data'!$B:$B,$C55,'sales data'!$F:$F,$D55,'sales data'!$O:$O,"N")</x:f>
        <x:v>0</x:v>
      </x:c>
      <x:c r="T55" s="539">
        <x:f t="shared" si="2"/>
        <x:v>0</x:v>
      </x:c>
      <x:c r="U55" s="172">
        <x:f>SUMIFS('warehouse inventory check'!$N:$N,'warehouse inventory check'!$C:$C,$C55,'warehouse inventory check'!$D:$D,$D55)</x:f>
        <x:v>-324</x:v>
      </x:c>
      <x:c r="V55" s="172">
        <x:f t="shared" si="3"/>
        <x:v>699.68500600000004</x:v>
      </x:c>
      <x:c r="W55" s="539">
        <x:f t="shared" si="4"/>
        <x:v>-226697.94194400002</x:v>
      </x:c>
      <x:c r="X55" s="541">
        <x:f t="shared" si="7"/>
        <x:v>1.7462298274040222E-10</x:v>
      </x:c>
      <x:c r="Y55" s="478">
        <x:f t="shared" si="5"/>
        <x:v>-324</x:v>
      </x:c>
      <x:c r="Z55" s="478">
        <x:f t="shared" si="6"/>
        <x:v>0</x:v>
      </x:c>
      <x:c r="AA55" s="349" t="s">
        <x:v>2017</x:v>
      </x:c>
    </x:row>
    <x:row r="56" spans="1:27" s="26" customFormat="1">
      <x:c r="A56" s="118">
        <x:v>51</x:v>
      </x:c>
      <x:c r="B56" s="118"/>
      <x:c r="C56" s="113">
        <x:v>1</x:v>
      </x:c>
      <x:c r="D56" s="210" t="s">
        <x:v>1622</x:v>
      </x:c>
      <x:c r="E56" s="210" t="s">
        <x:v>1696</x:v>
      </x:c>
      <x:c r="F56" s="20" t="s">
        <x:v>1617</x:v>
      </x:c>
      <x:c r="G56" s="158">
        <x:v>0</x:v>
      </x:c>
      <x:c r="H56" s="158">
        <x:v>2319.7224500000002</x:v>
      </x:c>
      <x:c r="I56" s="285">
        <x:v>0</x:v>
      </x:c>
      <x:c r="J56" s="106">
        <x:f>SUMIFS('purchase data'!K:K,'purchase data'!$B:$B,$C56,'purchase data'!$F:$F,$D56)</x:f>
        <x:v>0</x:v>
      </x:c>
      <x:c r="K56" s="73">
        <x:f>SUMIFS('purchase data'!M:M,'purchase data'!$B:$B,$C56,'purchase data'!$F:$F,$D56)</x:f>
        <x:v>0</x:v>
      </x:c>
      <x:c r="L56" s="68">
        <x:f>SUMIFS(ETC!$G:$G,ETC!$B:$B,$C56,ETC!$E:$E,$D56)</x:f>
        <x:v>0</x:v>
      </x:c>
      <x:c r="M56" s="73">
        <x:f>SUMIFS(ETC!$J:$J,ETC!$E:$E,$D56,ETC!$B:$B,$C56)</x:f>
        <x:v>0</x:v>
      </x:c>
      <x:c r="N56" s="159">
        <x:f>IF(IFERROR((I56+K56+M56)/(G56+J56+SUMIFS(ETC!$G:$G,ETC!$C:$C,1,ETC!$B:$B,$C56,ETC!$E:$E,$D56)),)=0,H56,IFERROR((I56+K56+M56)/(G56+J56+SUMIFS(ETC!$G:$G,ETC!$C:$C,1,ETC!$B:$B,$C56,ETC!$E:$E,$D56)),))</x:f>
        <x:v>2319.7224500000002</x:v>
      </x:c>
      <x:c r="O56" s="106">
        <x:f>++SUMIFS('sales data'!L:L,'sales data'!$B:$B,$C56,'sales data'!$F:$F,$D56,'sales data'!$O:$O,"")</x:f>
        <x:v>0</x:v>
      </x:c>
      <x:c r="P56" s="73">
        <x:f t="shared" si="0"/>
        <x:v>0</x:v>
      </x:c>
      <x:c r="Q56" s="68">
        <x:f>+SUMIFS('sales data'!$L:$L,'sales data'!$B:$B,$C56,'sales data'!$F:$F,$D56,'sales data'!$O:$O,"R")</x:f>
        <x:v>0</x:v>
      </x:c>
      <x:c r="R56" s="73">
        <x:f t="shared" si="1"/>
        <x:v>0</x:v>
      </x:c>
      <x:c r="S56" s="68">
        <x:f>SUMIFS('sales data'!$L:$L,'sales data'!$B:$B,$C56,'sales data'!$F:$F,$D56,'sales data'!$O:$O,"N")</x:f>
        <x:v>0</x:v>
      </x:c>
      <x:c r="T56" s="73">
        <x:f t="shared" si="2"/>
        <x:v>0</x:v>
      </x:c>
      <x:c r="U56" s="26">
        <x:f>SUMIFS('warehouse inventory check'!$N:$N,'warehouse inventory check'!$C:$C,$C56,'warehouse inventory check'!$D:$D,$D56)</x:f>
        <x:v>0</x:v>
      </x:c>
      <x:c r="V56" s="26">
        <x:f t="shared" si="3"/>
        <x:v>2319.7224500000002</x:v>
      </x:c>
      <x:c r="W56" s="73">
        <x:f t="shared" si="4"/>
        <x:v>0</x:v>
      </x:c>
      <x:c r="X56" s="74">
        <x:f t="shared" si="7"/>
        <x:v>0</x:v>
      </x:c>
      <x:c r="Y56" s="68">
        <x:f t="shared" si="5"/>
        <x:v>0</x:v>
      </x:c>
      <x:c r="Z56" s="68">
        <x:f t="shared" si="6"/>
        <x:v>0</x:v>
      </x:c>
    </x:row>
    <x:row r="57" spans="1:27" s="26" customFormat="1">
      <x:c r="A57" s="118">
        <x:v>52</x:v>
      </x:c>
      <x:c r="B57" s="118"/>
      <x:c r="C57" s="113">
        <x:v>1</x:v>
      </x:c>
      <x:c r="D57" s="210" t="s">
        <x:v>1925</x:v>
      </x:c>
      <x:c r="E57" s="210" t="s">
        <x:v>1696</x:v>
      </x:c>
      <x:c r="F57" s="20" t="s">
        <x:v>1920</x:v>
      </x:c>
      <x:c r="G57" s="158">
        <x:v>0</x:v>
      </x:c>
      <x:c r="H57" s="158">
        <x:v>0</x:v>
      </x:c>
      <x:c r="I57" s="285">
        <x:v>0</x:v>
      </x:c>
      <x:c r="J57" s="106">
        <x:f>SUMIFS('purchase data'!K:K,'purchase data'!$B:$B,$C57,'purchase data'!$F:$F,$D57)</x:f>
        <x:v>7</x:v>
      </x:c>
      <x:c r="K57" s="73">
        <x:f>SUMIFS('purchase data'!M:M,'purchase data'!$B:$B,$C57,'purchase data'!$F:$F,$D57)</x:f>
        <x:v>16562.840545999999</x:v>
      </x:c>
      <x:c r="L57" s="68">
        <x:f>SUMIFS(ETC!$G:$G,ETC!$B:$B,$C57,ETC!$E:$E,$D57)</x:f>
        <x:v>0</x:v>
      </x:c>
      <x:c r="M57" s="73">
        <x:f>SUMIFS(ETC!$J:$J,ETC!$E:$E,$D57,ETC!$B:$B,$C57)</x:f>
        <x:v>0</x:v>
      </x:c>
      <x:c r="N57" s="159">
        <x:f>IF(IFERROR((I57+K57+M57)/(G57+J57+SUMIFS(ETC!$G:$G,ETC!$C:$C,1,ETC!$B:$B,$C57,ETC!$E:$E,$D57)),)=0,H57,IFERROR((I57+K57+M57)/(G57+J57+SUMIFS(ETC!$G:$G,ETC!$C:$C,1,ETC!$B:$B,$C57,ETC!$E:$E,$D57)),))</x:f>
        <x:v>2366.1200779999999</x:v>
      </x:c>
      <x:c r="O57" s="106">
        <x:f>++SUMIFS('sales data'!L:L,'sales data'!$B:$B,$C57,'sales data'!$F:$F,$D57,'sales data'!$O:$O,"")</x:f>
        <x:v>7</x:v>
      </x:c>
      <x:c r="P57" s="73">
        <x:f t="shared" si="0"/>
        <x:v>16562.840545999999</x:v>
      </x:c>
      <x:c r="Q57" s="68">
        <x:f>+SUMIFS('sales data'!$L:$L,'sales data'!$B:$B,$C57,'sales data'!$F:$F,$D57,'sales data'!$O:$O,"R")</x:f>
        <x:v>0</x:v>
      </x:c>
      <x:c r="R57" s="73">
        <x:f t="shared" si="1"/>
        <x:v>0</x:v>
      </x:c>
      <x:c r="S57" s="68">
        <x:f>SUMIFS('sales data'!$L:$L,'sales data'!$B:$B,$C57,'sales data'!$F:$F,$D57,'sales data'!$O:$O,"N")</x:f>
        <x:v>0</x:v>
      </x:c>
      <x:c r="T57" s="73">
        <x:f t="shared" si="2"/>
        <x:v>0</x:v>
      </x:c>
      <x:c r="U57" s="26">
        <x:f>SUMIFS('warehouse inventory check'!$N:$N,'warehouse inventory check'!$C:$C,$C57,'warehouse inventory check'!$D:$D,$D57)</x:f>
        <x:v>0</x:v>
      </x:c>
      <x:c r="V57" s="26">
        <x:f t="shared" si="3"/>
        <x:v>2366.1200779999999</x:v>
      </x:c>
      <x:c r="W57" s="73">
        <x:f t="shared" si="4"/>
        <x:v>0</x:v>
      </x:c>
      <x:c r="X57" s="74">
        <x:f t="shared" si="7"/>
        <x:v>0</x:v>
      </x:c>
      <x:c r="Y57" s="68">
        <x:f t="shared" si="5"/>
        <x:v>0</x:v>
      </x:c>
      <x:c r="Z57" s="68">
        <x:f t="shared" si="6"/>
        <x:v>0</x:v>
      </x:c>
    </x:row>
    <x:row r="58" spans="1:27" s="26" customFormat="1" ht="16.5">
      <x:c r="A58" s="118">
        <x:v>53</x:v>
      </x:c>
      <x:c r="B58" s="118"/>
      <x:c r="C58" s="113">
        <x:v>1</x:v>
      </x:c>
      <x:c r="D58" s="210" t="s">
        <x:v>1640</x:v>
      </x:c>
      <x:c r="E58" s="210" t="s">
        <x:v>1808</x:v>
      </x:c>
      <x:c r="F58" s="20" t="s">
        <x:v>286</x:v>
      </x:c>
      <x:c r="G58" s="158">
        <x:v>0</x:v>
      </x:c>
      <x:c r="H58" s="158">
        <x:v>611.41</x:v>
      </x:c>
      <x:c r="I58" s="285">
        <x:v>0</x:v>
      </x:c>
      <x:c r="J58" s="106">
        <x:f>SUMIFS('purchase data'!K:K,'purchase data'!$B:$B,$C58,'purchase data'!$F:$F,$D58)</x:f>
        <x:v>2322</x:v>
      </x:c>
      <x:c r="K58" s="73">
        <x:f>SUMIFS('purchase data'!M:M,'purchase data'!$B:$B,$C58,'purchase data'!$F:$F,$D58)</x:f>
        <x:v>1499869.82232</x:v>
      </x:c>
      <x:c r="L58" s="68">
        <x:f>SUMIFS(ETC!$G:$G,ETC!$B:$B,$C58,ETC!$E:$E,$D58)</x:f>
        <x:v>0</x:v>
      </x:c>
      <x:c r="M58" s="73">
        <x:f>SUMIFS(ETC!$J:$J,ETC!$E:$E,$D58,ETC!$B:$B,$C58)</x:f>
        <x:v>0</x:v>
      </x:c>
      <x:c r="N58" s="159">
        <x:f>IF(IFERROR((I58+K58+M58)/(G58+J58+SUMIFS(ETC!$G:$G,ETC!$C:$C,1,ETC!$B:$B,$C58,ETC!$E:$E,$D58)),)=0,H58,IFERROR((I58+K58+M58)/(G58+J58+SUMIFS(ETC!$G:$G,ETC!$C:$C,1,ETC!$B:$B,$C58,ETC!$E:$E,$D58)),))</x:f>
        <x:v>645.93876930232557</x:v>
      </x:c>
      <x:c r="O58" s="106">
        <x:f>++SUMIFS('sales data'!L:L,'sales data'!$B:$B,$C58,'sales data'!$F:$F,$D58,'sales data'!$O:$O,"")</x:f>
        <x:v>2862</x:v>
      </x:c>
      <x:c r="P58" s="73">
        <x:f t="shared" si="0"/>
        <x:v>1848676.7577432557</x:v>
      </x:c>
      <x:c r="Q58" s="68">
        <x:f>+SUMIFS('sales data'!$L:$L,'sales data'!$B:$B,$C58,'sales data'!$F:$F,$D58,'sales data'!$O:$O,"R")</x:f>
        <x:v>0</x:v>
      </x:c>
      <x:c r="R58" s="73">
        <x:f t="shared" si="1"/>
        <x:v>0</x:v>
      </x:c>
      <x:c r="S58" s="68">
        <x:f>SUMIFS('sales data'!$L:$L,'sales data'!$B:$B,$C58,'sales data'!$F:$F,$D58,'sales data'!$O:$O,"N")</x:f>
        <x:v>0</x:v>
      </x:c>
      <x:c r="T58" s="73">
        <x:f t="shared" si="2"/>
        <x:v>0</x:v>
      </x:c>
      <x:c r="U58" s="26">
        <x:f>SUMIFS('warehouse inventory check'!$N:$N,'warehouse inventory check'!$C:$C,$C58,'warehouse inventory check'!$D:$D,$D58)</x:f>
        <x:v>-540</x:v>
      </x:c>
      <x:c r="V58" s="26">
        <x:f t="shared" si="3"/>
        <x:v>645.93876930232557</x:v>
      </x:c>
      <x:c r="W58" s="73">
        <x:f t="shared" si="4"/>
        <x:v>-348806.93542325578</x:v>
      </x:c>
      <x:c r="X58" s="74">
        <x:f t="shared" si="7"/>
        <x:v>1.1641532182693481E-10</x:v>
      </x:c>
      <x:c r="Y58" s="68">
        <x:f t="shared" si="5"/>
        <x:v>-540</x:v>
      </x:c>
      <x:c r="Z58" s="68">
        <x:f t="shared" si="6"/>
        <x:v>0</x:v>
      </x:c>
      <x:c r="AA58" t="s">
        <x:v>2017</x:v>
      </x:c>
    </x:row>
    <x:row r="59" spans="1:27" s="26" customFormat="1">
      <x:c r="A59" s="118">
        <x:v>54</x:v>
      </x:c>
      <x:c r="B59" s="118"/>
      <x:c r="C59" s="113">
        <x:v>1</x:v>
      </x:c>
      <x:c r="D59" s="210" t="s">
        <x:v>1426</x:v>
      </x:c>
      <x:c r="E59" s="210" t="s">
        <x:v>1809</x:v>
      </x:c>
      <x:c r="F59" s="20" t="s">
        <x:v>1420</x:v>
      </x:c>
      <x:c r="G59" s="158">
        <x:v>40</x:v>
      </x:c>
      <x:c r="H59" s="158">
        <x:v>657.79499999999996</x:v>
      </x:c>
      <x:c r="I59" s="285">
        <x:v>26311.8</x:v>
      </x:c>
      <x:c r="J59" s="106">
        <x:f>SUMIFS('purchase data'!K:K,'purchase data'!$B:$B,$C59,'purchase data'!$F:$F,$D59)</x:f>
        <x:v>0</x:v>
      </x:c>
      <x:c r="K59" s="73">
        <x:f>SUMIFS('purchase data'!M:M,'purchase data'!$B:$B,$C59,'purchase data'!$F:$F,$D59)</x:f>
        <x:v>0</x:v>
      </x:c>
      <x:c r="L59" s="68">
        <x:f>SUMIFS(ETC!$G:$G,ETC!$B:$B,$C59,ETC!$E:$E,$D59)</x:f>
        <x:v>0</x:v>
      </x:c>
      <x:c r="M59" s="73">
        <x:f>SUMIFS(ETC!$J:$J,ETC!$E:$E,$D59,ETC!$B:$B,$C59)</x:f>
        <x:v>0</x:v>
      </x:c>
      <x:c r="N59" s="159">
        <x:f>IF(IFERROR((I59+K59+M59)/(G59+J59+SUMIFS(ETC!$G:$G,ETC!$C:$C,1,ETC!$B:$B,$C59,ETC!$E:$E,$D59)),)=0,H59,IFERROR((I59+K59+M59)/(G59+J59+SUMIFS(ETC!$G:$G,ETC!$C:$C,1,ETC!$B:$B,$C59,ETC!$E:$E,$D59)),))</x:f>
        <x:v>657.79499999999996</x:v>
      </x:c>
      <x:c r="O59" s="106">
        <x:f>++SUMIFS('sales data'!L:L,'sales data'!$B:$B,$C59,'sales data'!$F:$F,$D59,'sales data'!$O:$O,"")</x:f>
        <x:v>0</x:v>
      </x:c>
      <x:c r="P59" s="73">
        <x:f t="shared" si="0"/>
        <x:v>0</x:v>
      </x:c>
      <x:c r="Q59" s="68">
        <x:f>+SUMIFS('sales data'!$L:$L,'sales data'!$B:$B,$C59,'sales data'!$F:$F,$D59,'sales data'!$O:$O,"R")</x:f>
        <x:v>0</x:v>
      </x:c>
      <x:c r="R59" s="73">
        <x:f t="shared" si="1"/>
        <x:v>0</x:v>
      </x:c>
      <x:c r="S59" s="68">
        <x:f>SUMIFS('sales data'!$L:$L,'sales data'!$B:$B,$C59,'sales data'!$F:$F,$D59,'sales data'!$O:$O,"N")</x:f>
        <x:v>0</x:v>
      </x:c>
      <x:c r="T59" s="73">
        <x:f t="shared" si="2"/>
        <x:v>0</x:v>
      </x:c>
      <x:c r="U59" s="26">
        <x:f>SUMIFS('warehouse inventory check'!$N:$N,'warehouse inventory check'!$C:$C,$C59,'warehouse inventory check'!$D:$D,$D59)</x:f>
        <x:v>40</x:v>
      </x:c>
      <x:c r="V59" s="26">
        <x:f t="shared" si="3"/>
        <x:v>657.79499999999996</x:v>
      </x:c>
      <x:c r="W59" s="73">
        <x:f t="shared" si="4"/>
        <x:v>26311.8</x:v>
      </x:c>
      <x:c r="X59" s="74">
        <x:f t="shared" si="7"/>
        <x:v>0</x:v>
      </x:c>
      <x:c r="Y59" s="68">
        <x:f t="shared" si="5"/>
        <x:v>40</x:v>
      </x:c>
      <x:c r="Z59" s="68">
        <x:f t="shared" si="6"/>
        <x:v>0</x:v>
      </x:c>
    </x:row>
    <x:row r="60" spans="1:27" s="26" customFormat="1" ht="16.5">
      <x:c r="A60" s="118">
        <x:v>55</x:v>
      </x:c>
      <x:c r="B60" s="118"/>
      <x:c r="C60" s="113">
        <x:v>1</x:v>
      </x:c>
      <x:c r="D60" s="210" t="s">
        <x:v>1641</x:v>
      </x:c>
      <x:c r="E60" s="210" t="s">
        <x:v>1808</x:v>
      </x:c>
      <x:c r="F60" s="20" t="s">
        <x:v>286</x:v>
      </x:c>
      <x:c r="G60" s="158">
        <x:v>0</x:v>
      </x:c>
      <x:c r="H60" s="158">
        <x:v>684.91499999999996</x:v>
      </x:c>
      <x:c r="I60" s="285">
        <x:v>0</x:v>
      </x:c>
      <x:c r="J60" s="106">
        <x:f>SUMIFS('purchase data'!K:K,'purchase data'!$B:$B,$C60,'purchase data'!$F:$F,$D60)</x:f>
        <x:v>880</x:v>
      </x:c>
      <x:c r="K60" s="73">
        <x:f>SUMIFS('purchase data'!M:M,'purchase data'!$B:$B,$C60,'purchase data'!$F:$F,$D60)</x:f>
        <x:v>637246.71999999997</x:v>
      </x:c>
      <x:c r="L60" s="68">
        <x:f>SUMIFS(ETC!$G:$G,ETC!$B:$B,$C60,ETC!$E:$E,$D60)</x:f>
        <x:v>0</x:v>
      </x:c>
      <x:c r="M60" s="73">
        <x:f>SUMIFS(ETC!$J:$J,ETC!$E:$E,$D60,ETC!$B:$B,$C60)</x:f>
        <x:v>0</x:v>
      </x:c>
      <x:c r="N60" s="159">
        <x:f>IF(IFERROR((I60+K60+M60)/(G60+J60+SUMIFS(ETC!$G:$G,ETC!$C:$C,1,ETC!$B:$B,$C60,ETC!$E:$E,$D60)),)=0,H60,IFERROR((I60+K60+M60)/(G60+J60+SUMIFS(ETC!$G:$G,ETC!$C:$C,1,ETC!$B:$B,$C60,ETC!$E:$E,$D60)),))</x:f>
        <x:v>724.14400000000001</x:v>
      </x:c>
      <x:c r="O60" s="106">
        <x:f>++SUMIFS('sales data'!L:L,'sales data'!$B:$B,$C60,'sales data'!$F:$F,$D60,'sales data'!$O:$O,"")</x:f>
        <x:v>1080</x:v>
      </x:c>
      <x:c r="P60" s="73">
        <x:f t="shared" si="0"/>
        <x:v>782075.52</x:v>
      </x:c>
      <x:c r="Q60" s="68">
        <x:f>+SUMIFS('sales data'!$L:$L,'sales data'!$B:$B,$C60,'sales data'!$F:$F,$D60,'sales data'!$O:$O,"R")</x:f>
        <x:v>0</x:v>
      </x:c>
      <x:c r="R60" s="73">
        <x:f t="shared" si="1"/>
        <x:v>0</x:v>
      </x:c>
      <x:c r="S60" s="68">
        <x:f>SUMIFS('sales data'!$L:$L,'sales data'!$B:$B,$C60,'sales data'!$F:$F,$D60,'sales data'!$O:$O,"N")</x:f>
        <x:v>0</x:v>
      </x:c>
      <x:c r="T60" s="73">
        <x:f t="shared" si="2"/>
        <x:v>0</x:v>
      </x:c>
      <x:c r="U60" s="26">
        <x:f>SUMIFS('warehouse inventory check'!$N:$N,'warehouse inventory check'!$C:$C,$C60,'warehouse inventory check'!$D:$D,$D60)</x:f>
        <x:v>-200</x:v>
      </x:c>
      <x:c r="V60" s="26">
        <x:f t="shared" si="3"/>
        <x:v>724.14400000000001</x:v>
      </x:c>
      <x:c r="W60" s="73">
        <x:f t="shared" si="4"/>
        <x:v>-144828.79999999999</x:v>
      </x:c>
      <x:c r="X60" s="74">
        <x:f t="shared" si="7"/>
        <x:v>-5.8207660913467407E-11</x:v>
      </x:c>
      <x:c r="Y60" s="68">
        <x:f t="shared" si="5"/>
        <x:v>-200</x:v>
      </x:c>
      <x:c r="Z60" s="68">
        <x:f t="shared" si="6"/>
        <x:v>0</x:v>
      </x:c>
      <x:c r="AA60" t="s">
        <x:v>2017</x:v>
      </x:c>
    </x:row>
    <x:row r="61" spans="1:27" s="26" customFormat="1" ht="16.5">
      <x:c r="A61" s="118">
        <x:v>56</x:v>
      </x:c>
      <x:c r="B61" s="118"/>
      <x:c r="C61" s="113">
        <x:v>1</x:v>
      </x:c>
      <x:c r="D61" s="210" t="s">
        <x:v>1637</x:v>
      </x:c>
      <x:c r="E61" s="210" t="s">
        <x:v>1696</x:v>
      </x:c>
      <x:c r="F61" s="20" t="s">
        <x:v>286</x:v>
      </x:c>
      <x:c r="G61" s="158">
        <x:v>0</x:v>
      </x:c>
      <x:c r="H61" s="158">
        <x:v>1402.1366700000001</x:v>
      </x:c>
      <x:c r="I61" s="285">
        <x:v>0</x:v>
      </x:c>
      <x:c r="J61" s="106">
        <x:f>SUMIFS('purchase data'!K:K,'purchase data'!$B:$B,$C61,'purchase data'!$F:$F,$D61)</x:f>
        <x:v>0</x:v>
      </x:c>
      <x:c r="K61" s="73">
        <x:f>SUMIFS('purchase data'!M:M,'purchase data'!$B:$B,$C61,'purchase data'!$F:$F,$D61)</x:f>
        <x:v>0</x:v>
      </x:c>
      <x:c r="L61" s="68">
        <x:f>SUMIFS(ETC!$G:$G,ETC!$B:$B,$C61,ETC!$E:$E,$D61)</x:f>
        <x:v>0</x:v>
      </x:c>
      <x:c r="M61" s="73">
        <x:f>SUMIFS(ETC!$J:$J,ETC!$E:$E,$D61,ETC!$B:$B,$C61)</x:f>
        <x:v>0</x:v>
      </x:c>
      <x:c r="N61" s="159">
        <x:f>IF(IFERROR((I61+K61+M61)/(G61+J61+SUMIFS(ETC!$G:$G,ETC!$C:$C,1,ETC!$B:$B,$C61,ETC!$E:$E,$D61)),)=0,H61,IFERROR((I61+K61+M61)/(G61+J61+SUMIFS(ETC!$G:$G,ETC!$C:$C,1,ETC!$B:$B,$C61,ETC!$E:$E,$D61)),))</x:f>
        <x:v>1402.1366700000001</x:v>
      </x:c>
      <x:c r="O61" s="106">
        <x:f>++SUMIFS('sales data'!L:L,'sales data'!$B:$B,$C61,'sales data'!$F:$F,$D61,'sales data'!$O:$O,"")</x:f>
        <x:v>21</x:v>
      </x:c>
      <x:c r="P61" s="73">
        <x:f t="shared" si="0"/>
        <x:v>29444.870070000001</x:v>
      </x:c>
      <x:c r="Q61" s="68">
        <x:f>+SUMIFS('sales data'!$L:$L,'sales data'!$B:$B,$C61,'sales data'!$F:$F,$D61,'sales data'!$O:$O,"R")</x:f>
        <x:v>0</x:v>
      </x:c>
      <x:c r="R61" s="73">
        <x:f t="shared" si="1"/>
        <x:v>0</x:v>
      </x:c>
      <x:c r="S61" s="68">
        <x:f>SUMIFS('sales data'!$L:$L,'sales data'!$B:$B,$C61,'sales data'!$F:$F,$D61,'sales data'!$O:$O,"N")</x:f>
        <x:v>0</x:v>
      </x:c>
      <x:c r="T61" s="73">
        <x:f t="shared" si="2"/>
        <x:v>0</x:v>
      </x:c>
      <x:c r="U61" s="26">
        <x:f>SUMIFS('warehouse inventory check'!$N:$N,'warehouse inventory check'!$C:$C,$C61,'warehouse inventory check'!$D:$D,$D61)</x:f>
        <x:v>-21</x:v>
      </x:c>
      <x:c r="V61" s="26">
        <x:f t="shared" si="3"/>
        <x:v>1402.1366700000001</x:v>
      </x:c>
      <x:c r="W61" s="73">
        <x:f t="shared" si="4"/>
        <x:v>-29444.870070000001</x:v>
      </x:c>
      <x:c r="X61" s="74">
        <x:f t="shared" si="7"/>
        <x:v>0</x:v>
      </x:c>
      <x:c r="Y61" s="68">
        <x:f t="shared" si="5"/>
        <x:v>-21</x:v>
      </x:c>
      <x:c r="Z61" s="68">
        <x:f t="shared" si="6"/>
        <x:v>0</x:v>
      </x:c>
      <x:c r="AA61" t="s">
        <x:v>2017</x:v>
      </x:c>
    </x:row>
    <x:row r="62" spans="1:27" s="26" customFormat="1" ht="16.5">
      <x:c r="A62" s="118">
        <x:v>57</x:v>
      </x:c>
      <x:c r="B62" s="118"/>
      <x:c r="C62" s="113">
        <x:v>1</x:v>
      </x:c>
      <x:c r="D62" s="210" t="s">
        <x:v>1638</x:v>
      </x:c>
      <x:c r="E62" s="210" t="s">
        <x:v>1696</x:v>
      </x:c>
      <x:c r="F62" s="20" t="s">
        <x:v>286</x:v>
      </x:c>
      <x:c r="G62" s="158">
        <x:v>0</x:v>
      </x:c>
      <x:c r="H62" s="158">
        <x:v>1273.55</x:v>
      </x:c>
      <x:c r="I62" s="285">
        <x:v>0</x:v>
      </x:c>
      <x:c r="J62" s="106">
        <x:f>SUMIFS('purchase data'!K:K,'purchase data'!$B:$B,$C62,'purchase data'!$F:$F,$D62)</x:f>
        <x:v>0</x:v>
      </x:c>
      <x:c r="K62" s="73">
        <x:f>SUMIFS('purchase data'!M:M,'purchase data'!$B:$B,$C62,'purchase data'!$F:$F,$D62)</x:f>
        <x:v>0</x:v>
      </x:c>
      <x:c r="L62" s="68">
        <x:f>SUMIFS(ETC!$G:$G,ETC!$B:$B,$C62,ETC!$E:$E,$D62)</x:f>
        <x:v>0</x:v>
      </x:c>
      <x:c r="M62" s="73">
        <x:f>SUMIFS(ETC!$J:$J,ETC!$E:$E,$D62,ETC!$B:$B,$C62)</x:f>
        <x:v>0</x:v>
      </x:c>
      <x:c r="N62" s="159">
        <x:f>IF(IFERROR((I62+K62+M62)/(G62+J62+SUMIFS(ETC!$G:$G,ETC!$C:$C,1,ETC!$B:$B,$C62,ETC!$E:$E,$D62)),)=0,H62,IFERROR((I62+K62+M62)/(G62+J62+SUMIFS(ETC!$G:$G,ETC!$C:$C,1,ETC!$B:$B,$C62,ETC!$E:$E,$D62)),))</x:f>
        <x:v>1273.55</x:v>
      </x:c>
      <x:c r="O62" s="106">
        <x:f>++SUMIFS('sales data'!L:L,'sales data'!$B:$B,$C62,'sales data'!$F:$F,$D62,'sales data'!$O:$O,"")</x:f>
        <x:v>7</x:v>
      </x:c>
      <x:c r="P62" s="73">
        <x:f t="shared" si="0"/>
        <x:v>8914.85</x:v>
      </x:c>
      <x:c r="Q62" s="68">
        <x:f>+SUMIFS('sales data'!$L:$L,'sales data'!$B:$B,$C62,'sales data'!$F:$F,$D62,'sales data'!$O:$O,"R")</x:f>
        <x:v>0</x:v>
      </x:c>
      <x:c r="R62" s="73">
        <x:f t="shared" si="1"/>
        <x:v>0</x:v>
      </x:c>
      <x:c r="S62" s="68">
        <x:f>SUMIFS('sales data'!$L:$L,'sales data'!$B:$B,$C62,'sales data'!$F:$F,$D62,'sales data'!$O:$O,"N")</x:f>
        <x:v>0</x:v>
      </x:c>
      <x:c r="T62" s="73">
        <x:f t="shared" si="2"/>
        <x:v>0</x:v>
      </x:c>
      <x:c r="U62" s="26">
        <x:f>SUMIFS('warehouse inventory check'!$N:$N,'warehouse inventory check'!$C:$C,$C62,'warehouse inventory check'!$D:$D,$D62)</x:f>
        <x:v>-7</x:v>
      </x:c>
      <x:c r="V62" s="26">
        <x:f t="shared" si="3"/>
        <x:v>1273.55</x:v>
      </x:c>
      <x:c r="W62" s="73">
        <x:f t="shared" si="4"/>
        <x:v>-8914.85</x:v>
      </x:c>
      <x:c r="X62" s="74">
        <x:f t="shared" si="7"/>
        <x:v>0</x:v>
      </x:c>
      <x:c r="Y62" s="68">
        <x:f t="shared" si="5"/>
        <x:v>-7</x:v>
      </x:c>
      <x:c r="Z62" s="68">
        <x:f t="shared" si="6"/>
        <x:v>0</x:v>
      </x:c>
      <x:c r="AA62" t="s">
        <x:v>2017</x:v>
      </x:c>
    </x:row>
    <x:row r="63" spans="1:27" s="26" customFormat="1" ht="16.5">
      <x:c r="A63" s="118">
        <x:v>58</x:v>
      </x:c>
      <x:c r="B63" s="118"/>
      <x:c r="C63" s="113">
        <x:v>1</x:v>
      </x:c>
      <x:c r="D63" s="210" t="s">
        <x:v>1639</x:v>
      </x:c>
      <x:c r="E63" s="210" t="s">
        <x:v>1696</x:v>
      </x:c>
      <x:c r="F63" s="20" t="s">
        <x:v>286</x:v>
      </x:c>
      <x:c r="G63" s="158">
        <x:v>0</x:v>
      </x:c>
      <x:c r="H63" s="158">
        <x:v>1176</x:v>
      </x:c>
      <x:c r="I63" s="285">
        <x:v>0</x:v>
      </x:c>
      <x:c r="J63" s="106">
        <x:f>SUMIFS('purchase data'!K:K,'purchase data'!$B:$B,$C63,'purchase data'!$F:$F,$D63)</x:f>
        <x:v>0</x:v>
      </x:c>
      <x:c r="K63" s="73">
        <x:f>SUMIFS('purchase data'!M:M,'purchase data'!$B:$B,$C63,'purchase data'!$F:$F,$D63)</x:f>
        <x:v>0</x:v>
      </x:c>
      <x:c r="L63" s="68">
        <x:f>SUMIFS(ETC!$G:$G,ETC!$B:$B,$C63,ETC!$E:$E,$D63)</x:f>
        <x:v>0</x:v>
      </x:c>
      <x:c r="M63" s="73">
        <x:f>SUMIFS(ETC!$J:$J,ETC!$E:$E,$D63,ETC!$B:$B,$C63)</x:f>
        <x:v>0</x:v>
      </x:c>
      <x:c r="N63" s="159">
        <x:f>IF(IFERROR((I63+K63+M63)/(G63+J63+SUMIFS(ETC!$G:$G,ETC!$C:$C,1,ETC!$B:$B,$C63,ETC!$E:$E,$D63)),)=0,H63,IFERROR((I63+K63+M63)/(G63+J63+SUMIFS(ETC!$G:$G,ETC!$C:$C,1,ETC!$B:$B,$C63,ETC!$E:$E,$D63)),))</x:f>
        <x:v>1176</x:v>
      </x:c>
      <x:c r="O63" s="106">
        <x:f>++SUMIFS('sales data'!L:L,'sales data'!$B:$B,$C63,'sales data'!$F:$F,$D63,'sales data'!$O:$O,"")</x:f>
        <x:v>7</x:v>
      </x:c>
      <x:c r="P63" s="73">
        <x:f t="shared" si="0"/>
        <x:v>8232</x:v>
      </x:c>
      <x:c r="Q63" s="68">
        <x:f>+SUMIFS('sales data'!$L:$L,'sales data'!$B:$B,$C63,'sales data'!$F:$F,$D63,'sales data'!$O:$O,"R")</x:f>
        <x:v>0</x:v>
      </x:c>
      <x:c r="R63" s="73">
        <x:f t="shared" si="1"/>
        <x:v>0</x:v>
      </x:c>
      <x:c r="S63" s="68">
        <x:f>SUMIFS('sales data'!$L:$L,'sales data'!$B:$B,$C63,'sales data'!$F:$F,$D63,'sales data'!$O:$O,"N")</x:f>
        <x:v>0</x:v>
      </x:c>
      <x:c r="T63" s="73">
        <x:f t="shared" si="2"/>
        <x:v>0</x:v>
      </x:c>
      <x:c r="U63" s="26">
        <x:f>SUMIFS('warehouse inventory check'!$N:$N,'warehouse inventory check'!$C:$C,$C63,'warehouse inventory check'!$D:$D,$D63)</x:f>
        <x:v>-7</x:v>
      </x:c>
      <x:c r="V63" s="26">
        <x:f t="shared" si="3"/>
        <x:v>1176</x:v>
      </x:c>
      <x:c r="W63" s="73">
        <x:f t="shared" si="4"/>
        <x:v>-8232</x:v>
      </x:c>
      <x:c r="X63" s="74">
        <x:f t="shared" si="7"/>
        <x:v>0</x:v>
      </x:c>
      <x:c r="Y63" s="68">
        <x:f t="shared" si="5"/>
        <x:v>-7</x:v>
      </x:c>
      <x:c r="Z63" s="68">
        <x:f t="shared" si="6"/>
        <x:v>0</x:v>
      </x:c>
      <x:c r="AA63" t="s">
        <x:v>2017</x:v>
      </x:c>
    </x:row>
    <x:row r="64" spans="1:27" s="26" customFormat="1">
      <x:c r="A64" s="118">
        <x:v>59</x:v>
      </x:c>
      <x:c r="B64" s="118"/>
      <x:c r="C64" s="113">
        <x:v>1</x:v>
      </x:c>
      <x:c r="D64" s="210" t="s">
        <x:v>1429</x:v>
      </x:c>
      <x:c r="E64" s="210" t="s">
        <x:v>1808</x:v>
      </x:c>
      <x:c r="F64" s="20" t="s">
        <x:v>1617</x:v>
      </x:c>
      <x:c r="G64" s="158">
        <x:v>0</x:v>
      </x:c>
      <x:c r="H64" s="158">
        <x:v>689.66437562500005</x:v>
      </x:c>
      <x:c r="I64" s="285">
        <x:v>0</x:v>
      </x:c>
      <x:c r="J64" s="106">
        <x:f>SUMIFS('purchase data'!K:K,'purchase data'!$B:$B,$C64,'purchase data'!$F:$F,$D64)</x:f>
        <x:v>864</x:v>
      </x:c>
      <x:c r="K64" s="73">
        <x:f>SUMIFS('purchase data'!M:M,'purchase data'!$B:$B,$C64,'purchase data'!$F:$F,$D64)</x:f>
        <x:v>628103.36952000007</x:v>
      </x:c>
      <x:c r="L64" s="68">
        <x:f>SUMIFS(ETC!$G:$G,ETC!$B:$B,$C64,ETC!$E:$E,$D64)</x:f>
        <x:v>0</x:v>
      </x:c>
      <x:c r="M64" s="73">
        <x:f>SUMIFS(ETC!$J:$J,ETC!$E:$E,$D64,ETC!$B:$B,$C64)</x:f>
        <x:v>0</x:v>
      </x:c>
      <x:c r="N64" s="159">
        <x:f>IF(IFERROR((I64+K64+M64)/(G64+J64+SUMIFS(ETC!$G:$G,ETC!$C:$C,1,ETC!$B:$B,$C64,ETC!$E:$E,$D64)),)=0,H64,IFERROR((I64+K64+M64)/(G64+J64+SUMIFS(ETC!$G:$G,ETC!$C:$C,1,ETC!$B:$B,$C64,ETC!$E:$E,$D64)),))</x:f>
        <x:v>726.97149250000007</x:v>
      </x:c>
      <x:c r="O64" s="106">
        <x:f>++SUMIFS('sales data'!L:L,'sales data'!$B:$B,$C64,'sales data'!$F:$F,$D64,'sales data'!$O:$O,"")</x:f>
        <x:v>864</x:v>
      </x:c>
      <x:c r="P64" s="73">
        <x:f t="shared" si="0"/>
        <x:v>628103.36952000007</x:v>
      </x:c>
      <x:c r="Q64" s="68">
        <x:f>+SUMIFS('sales data'!$L:$L,'sales data'!$B:$B,$C64,'sales data'!$F:$F,$D64,'sales data'!$O:$O,"R")</x:f>
        <x:v>0</x:v>
      </x:c>
      <x:c r="R64" s="73">
        <x:f t="shared" si="1"/>
        <x:v>0</x:v>
      </x:c>
      <x:c r="S64" s="68">
        <x:f>SUMIFS('sales data'!$L:$L,'sales data'!$B:$B,$C64,'sales data'!$F:$F,$D64,'sales data'!$O:$O,"N")</x:f>
        <x:v>0</x:v>
      </x:c>
      <x:c r="T64" s="73">
        <x:f t="shared" si="2"/>
        <x:v>0</x:v>
      </x:c>
      <x:c r="U64" s="26">
        <x:f>SUMIFS('warehouse inventory check'!$N:$N,'warehouse inventory check'!$C:$C,$C64,'warehouse inventory check'!$D:$D,$D64)</x:f>
        <x:v>0</x:v>
      </x:c>
      <x:c r="V64" s="26">
        <x:f t="shared" si="3"/>
        <x:v>726.97149250000007</x:v>
      </x:c>
      <x:c r="W64" s="73">
        <x:f t="shared" si="4"/>
        <x:v>0</x:v>
      </x:c>
      <x:c r="X64" s="74">
        <x:f t="shared" si="7"/>
        <x:v>0</x:v>
      </x:c>
      <x:c r="Y64" s="68">
        <x:f t="shared" si="5"/>
        <x:v>0</x:v>
      </x:c>
      <x:c r="Z64" s="68">
        <x:f t="shared" si="6"/>
        <x:v>0</x:v>
      </x:c>
    </x:row>
    <x:row r="65" spans="1:27" s="26" customFormat="1" ht="16.5">
      <x:c r="A65" s="118">
        <x:v>60</x:v>
      </x:c>
      <x:c r="B65" s="118"/>
      <x:c r="C65" s="113">
        <x:v>1</x:v>
      </x:c>
      <x:c r="D65" s="210" t="s">
        <x:v>1564</x:v>
      </x:c>
      <x:c r="E65" s="210" t="s">
        <x:v>1808</x:v>
      </x:c>
      <x:c r="F65" s="20" t="s">
        <x:v>1617</x:v>
      </x:c>
      <x:c r="G65" s="158">
        <x:v>0</x:v>
      </x:c>
      <x:c r="H65" s="158">
        <x:v>623.36</x:v>
      </x:c>
      <x:c r="I65" s="285">
        <x:v>0</x:v>
      </x:c>
      <x:c r="J65" s="106">
        <x:f>SUMIFS('purchase data'!K:K,'purchase data'!$B:$B,$C65,'purchase data'!$F:$F,$D65)</x:f>
        <x:v>864</x:v>
      </x:c>
      <x:c r="K65" s="73">
        <x:f>SUMIFS('purchase data'!M:M,'purchase data'!$B:$B,$C65,'purchase data'!$F:$F,$D65)</x:f>
        <x:v>567413.62919999997</x:v>
      </x:c>
      <x:c r="L65" s="68">
        <x:f>SUMIFS(ETC!$G:$G,ETC!$B:$B,$C65,ETC!$E:$E,$D65)</x:f>
        <x:v>0</x:v>
      </x:c>
      <x:c r="M65" s="73">
        <x:f>SUMIFS(ETC!$J:$J,ETC!$E:$E,$D65,ETC!$B:$B,$C65)</x:f>
        <x:v>0</x:v>
      </x:c>
      <x:c r="N65" s="159">
        <x:f>IF(IFERROR((I65+K65+M65)/(G65+J65+SUMIFS(ETC!$G:$G,ETC!$C:$C,1,ETC!$B:$B,$C65,ETC!$E:$E,$D65)),)=0,H65,IFERROR((I65+K65+M65)/(G65+J65+SUMIFS(ETC!$G:$G,ETC!$C:$C,1,ETC!$B:$B,$C65,ETC!$E:$E,$D65)),))</x:f>
        <x:v>656.72873749999997</x:v>
      </x:c>
      <x:c r="O65" s="106">
        <x:f>++SUMIFS('sales data'!L:L,'sales data'!$B:$B,$C65,'sales data'!$F:$F,$D65,'sales data'!$O:$O,"")</x:f>
        <x:v>1080</x:v>
      </x:c>
      <x:c r="P65" s="73">
        <x:f t="shared" si="0"/>
        <x:v>709267.03649999993</x:v>
      </x:c>
      <x:c r="Q65" s="68">
        <x:f>+SUMIFS('sales data'!$L:$L,'sales data'!$B:$B,$C65,'sales data'!$F:$F,$D65,'sales data'!$O:$O,"R")</x:f>
        <x:v>0</x:v>
      </x:c>
      <x:c r="R65" s="73">
        <x:f t="shared" si="1"/>
        <x:v>0</x:v>
      </x:c>
      <x:c r="S65" s="68">
        <x:f>SUMIFS('sales data'!$L:$L,'sales data'!$B:$B,$C65,'sales data'!$F:$F,$D65,'sales data'!$O:$O,"N")</x:f>
        <x:v>0</x:v>
      </x:c>
      <x:c r="T65" s="73">
        <x:f t="shared" si="2"/>
        <x:v>0</x:v>
      </x:c>
      <x:c r="U65" s="26">
        <x:f>SUMIFS('warehouse inventory check'!$N:$N,'warehouse inventory check'!$C:$C,$C65,'warehouse inventory check'!$D:$D,$D65)</x:f>
        <x:v>-216</x:v>
      </x:c>
      <x:c r="V65" s="26">
        <x:f t="shared" si="3"/>
        <x:v>656.72873749999997</x:v>
      </x:c>
      <x:c r="W65" s="73">
        <x:f t="shared" si="4"/>
        <x:v>-141853.40729999999</x:v>
      </x:c>
      <x:c r="X65" s="74">
        <x:f t="shared" si="7"/>
        <x:v>2.9103830456733704E-11</x:v>
      </x:c>
      <x:c r="Y65" s="68">
        <x:f t="shared" si="5"/>
        <x:v>-216</x:v>
      </x:c>
      <x:c r="Z65" s="68">
        <x:f t="shared" si="6"/>
        <x:v>0</x:v>
      </x:c>
      <x:c r="AA65" t="s">
        <x:v>2017</x:v>
      </x:c>
    </x:row>
    <x:row r="66" spans="1:27" s="26" customFormat="1" ht="16.5">
      <x:c r="A66" s="118">
        <x:v>61</x:v>
      </x:c>
      <x:c r="B66" s="118"/>
      <x:c r="C66" s="113">
        <x:v>1</x:v>
      </x:c>
      <x:c r="D66" s="210" t="s">
        <x:v>1565</x:v>
      </x:c>
      <x:c r="E66" s="210" t="s">
        <x:v>1808</x:v>
      </x:c>
      <x:c r="F66" s="20" t="s">
        <x:v>1617</x:v>
      </x:c>
      <x:c r="G66" s="158">
        <x:v>0</x:v>
      </x:c>
      <x:c r="H66" s="158">
        <x:v>661.40499999999997</x:v>
      </x:c>
      <x:c r="I66" s="285">
        <x:v>0</x:v>
      </x:c>
      <x:c r="J66" s="106">
        <x:f>SUMIFS('purchase data'!K:K,'purchase data'!$B:$B,$C66,'purchase data'!$F:$F,$D66)</x:f>
        <x:v>864</x:v>
      </x:c>
      <x:c r="K66" s="73">
        <x:f>SUMIFS('purchase data'!M:M,'purchase data'!$B:$B,$C66,'purchase data'!$F:$F,$D66)</x:f>
        <x:v>602044.71048000001</x:v>
      </x:c>
      <x:c r="L66" s="68">
        <x:f>SUMIFS(ETC!$G:$G,ETC!$B:$B,$C66,ETC!$E:$E,$D66)</x:f>
        <x:v>0</x:v>
      </x:c>
      <x:c r="M66" s="73">
        <x:f>SUMIFS(ETC!$J:$J,ETC!$E:$E,$D66,ETC!$B:$B,$C66)</x:f>
        <x:v>0</x:v>
      </x:c>
      <x:c r="N66" s="159">
        <x:f>IF(IFERROR((I66+K66+M66)/(G66+J66+SUMIFS(ETC!$G:$G,ETC!$C:$C,1,ETC!$B:$B,$C66,ETC!$E:$E,$D66)),)=0,H66,IFERROR((I66+K66+M66)/(G66+J66+SUMIFS(ETC!$G:$G,ETC!$C:$C,1,ETC!$B:$B,$C66,ETC!$E:$E,$D66)),))</x:f>
        <x:v>696.81100749999996</x:v>
      </x:c>
      <x:c r="O66" s="106">
        <x:f>++SUMIFS('sales data'!L:L,'sales data'!$B:$B,$C66,'sales data'!$F:$F,$D66,'sales data'!$O:$O,"")</x:f>
        <x:v>1080</x:v>
      </x:c>
      <x:c r="P66" s="73">
        <x:f t="shared" si="0"/>
        <x:v>752555.88809999998</x:v>
      </x:c>
      <x:c r="Q66" s="68">
        <x:f>+SUMIFS('sales data'!$L:$L,'sales data'!$B:$B,$C66,'sales data'!$F:$F,$D66,'sales data'!$O:$O,"R")</x:f>
        <x:v>0</x:v>
      </x:c>
      <x:c r="R66" s="73">
        <x:f t="shared" si="1"/>
        <x:v>0</x:v>
      </x:c>
      <x:c r="S66" s="68">
        <x:f>SUMIFS('sales data'!$L:$L,'sales data'!$B:$B,$C66,'sales data'!$F:$F,$D66,'sales data'!$O:$O,"N")</x:f>
        <x:v>0</x:v>
      </x:c>
      <x:c r="T66" s="73">
        <x:f t="shared" si="2"/>
        <x:v>0</x:v>
      </x:c>
      <x:c r="U66" s="26">
        <x:f>SUMIFS('warehouse inventory check'!$N:$N,'warehouse inventory check'!$C:$C,$C66,'warehouse inventory check'!$D:$D,$D66)</x:f>
        <x:v>-216</x:v>
      </x:c>
      <x:c r="V66" s="26">
        <x:f t="shared" si="3"/>
        <x:v>696.81100749999996</x:v>
      </x:c>
      <x:c r="W66" s="73">
        <x:f t="shared" si="4"/>
        <x:v>-150511.17762</x:v>
      </x:c>
      <x:c r="X66" s="74">
        <x:f t="shared" si="7"/>
        <x:v>2.9103830456733704E-11</x:v>
      </x:c>
      <x:c r="Y66" s="68">
        <x:f t="shared" si="5"/>
        <x:v>-216</x:v>
      </x:c>
      <x:c r="Z66" s="68">
        <x:f t="shared" si="6"/>
        <x:v>0</x:v>
      </x:c>
      <x:c r="AA66" t="s">
        <x:v>2017</x:v>
      </x:c>
    </x:row>
    <x:row r="67" spans="1:27" s="26" customFormat="1">
      <x:c r="A67" s="118">
        <x:v>62</x:v>
      </x:c>
      <x:c r="B67" s="118"/>
      <x:c r="C67" s="113">
        <x:v>1</x:v>
      </x:c>
      <x:c r="D67" s="210" t="s">
        <x:v>1430</x:v>
      </x:c>
      <x:c r="E67" s="210" t="s">
        <x:v>1808</x:v>
      </x:c>
      <x:c r="F67" s="20" t="s">
        <x:v>1617</x:v>
      </x:c>
      <x:c r="G67" s="158">
        <x:v>0</x:v>
      </x:c>
      <x:c r="H67" s="158">
        <x:v>755.41230461538464</x:v>
      </x:c>
      <x:c r="I67" s="285">
        <x:v>0</x:v>
      </x:c>
      <x:c r="J67" s="106">
        <x:f>SUMIFS('purchase data'!K:K,'purchase data'!$B:$B,$C67,'purchase data'!$F:$F,$D67)</x:f>
        <x:v>936</x:v>
      </x:c>
      <x:c r="K67" s="73">
        <x:f>SUMIFS('purchase data'!M:M,'purchase data'!$B:$B,$C67,'purchase data'!$F:$F,$D67)</x:f>
        <x:v>741299.77080000006</x:v>
      </x:c>
      <x:c r="L67" s="68">
        <x:f>SUMIFS(ETC!$G:$G,ETC!$B:$B,$C67,ETC!$E:$E,$D67)</x:f>
        <x:v>0</x:v>
      </x:c>
      <x:c r="M67" s="73">
        <x:f>SUMIFS(ETC!$J:$J,ETC!$E:$E,$D67,ETC!$B:$B,$C67)</x:f>
        <x:v>0</x:v>
      </x:c>
      <x:c r="N67" s="159">
        <x:f>IF(IFERROR((I67+K67+M67)/(G67+J67+SUMIFS(ETC!$G:$G,ETC!$C:$C,1,ETC!$B:$B,$C67,ETC!$E:$E,$D67)),)=0,H67,IFERROR((I67+K67+M67)/(G67+J67+SUMIFS(ETC!$G:$G,ETC!$C:$C,1,ETC!$B:$B,$C67,ETC!$E:$E,$D67)),))</x:f>
        <x:v>791.98693461538471</x:v>
      </x:c>
      <x:c r="O67" s="106">
        <x:f>++SUMIFS('sales data'!L:L,'sales data'!$B:$B,$C67,'sales data'!$F:$F,$D67,'sales data'!$O:$O,"")</x:f>
        <x:v>936</x:v>
      </x:c>
      <x:c r="P67" s="73">
        <x:f t="shared" si="0"/>
        <x:v>741299.77080000006</x:v>
      </x:c>
      <x:c r="Q67" s="68">
        <x:f>+SUMIFS('sales data'!$L:$L,'sales data'!$B:$B,$C67,'sales data'!$F:$F,$D67,'sales data'!$O:$O,"R")</x:f>
        <x:v>0</x:v>
      </x:c>
      <x:c r="R67" s="73">
        <x:f t="shared" si="1"/>
        <x:v>0</x:v>
      </x:c>
      <x:c r="S67" s="68">
        <x:f>SUMIFS('sales data'!$L:$L,'sales data'!$B:$B,$C67,'sales data'!$F:$F,$D67,'sales data'!$O:$O,"N")</x:f>
        <x:v>0</x:v>
      </x:c>
      <x:c r="T67" s="73">
        <x:f t="shared" si="2"/>
        <x:v>0</x:v>
      </x:c>
      <x:c r="U67" s="26">
        <x:f>SUMIFS('warehouse inventory check'!$N:$N,'warehouse inventory check'!$C:$C,$C67,'warehouse inventory check'!$D:$D,$D67)</x:f>
        <x:v>0</x:v>
      </x:c>
      <x:c r="V67" s="26">
        <x:f t="shared" si="3"/>
        <x:v>791.98693461538471</x:v>
      </x:c>
      <x:c r="W67" s="73">
        <x:f t="shared" si="4"/>
        <x:v>0</x:v>
      </x:c>
      <x:c r="X67" s="74">
        <x:f t="shared" si="7"/>
        <x:v>0</x:v>
      </x:c>
      <x:c r="Y67" s="68">
        <x:f t="shared" si="5"/>
        <x:v>0</x:v>
      </x:c>
      <x:c r="Z67" s="68">
        <x:f t="shared" si="6"/>
        <x:v>0</x:v>
      </x:c>
    </x:row>
    <x:row r="68" spans="1:27" s="26" customFormat="1">
      <x:c r="A68" s="118">
        <x:v>63</x:v>
      </x:c>
      <x:c r="B68" s="118"/>
      <x:c r="C68" s="113">
        <x:v>1</x:v>
      </x:c>
      <x:c r="D68" s="210" t="s">
        <x:v>1795</x:v>
      </x:c>
      <x:c r="E68" s="210" t="s">
        <x:v>1696</x:v>
      </x:c>
      <x:c r="F68" s="20" t="s">
        <x:v>1617</x:v>
      </x:c>
      <x:c r="G68" s="158">
        <x:v>0</x:v>
      </x:c>
      <x:c r="H68" s="158">
        <x:v>0</x:v>
      </x:c>
      <x:c r="I68" s="285">
        <x:v>0</x:v>
      </x:c>
      <x:c r="J68" s="106">
        <x:f>SUMIFS('purchase data'!K:K,'purchase data'!$B:$B,$C68,'purchase data'!$F:$F,$D68)</x:f>
        <x:v>0</x:v>
      </x:c>
      <x:c r="K68" s="73">
        <x:f>SUMIFS('purchase data'!M:M,'purchase data'!$B:$B,$C68,'purchase data'!$F:$F,$D68)</x:f>
        <x:v>0</x:v>
      </x:c>
      <x:c r="L68" s="68">
        <x:f>SUMIFS(ETC!$G:$G,ETC!$B:$B,$C68,ETC!$E:$E,$D68)</x:f>
        <x:v>0</x:v>
      </x:c>
      <x:c r="M68" s="73">
        <x:f>SUMIFS(ETC!$J:$J,ETC!$E:$E,$D68,ETC!$B:$B,$C68)</x:f>
        <x:v>0</x:v>
      </x:c>
      <x:c r="N68" s="159">
        <x:f>IF(IFERROR((I68+K68+M68)/(G68+J68+SUMIFS(ETC!$G:$G,ETC!$C:$C,1,ETC!$B:$B,$C68,ETC!$E:$E,$D68)),)=0,H68,IFERROR((I68+K68+M68)/(G68+J68+SUMIFS(ETC!$G:$G,ETC!$C:$C,1,ETC!$B:$B,$C68,ETC!$E:$E,$D68)),))</x:f>
        <x:v>0</x:v>
      </x:c>
      <x:c r="O68" s="106">
        <x:f>++SUMIFS('sales data'!L:L,'sales data'!$B:$B,$C68,'sales data'!$F:$F,$D68,'sales data'!$O:$O,"")</x:f>
        <x:v>0</x:v>
      </x:c>
      <x:c r="P68" s="73">
        <x:f t="shared" si="0"/>
        <x:v>0</x:v>
      </x:c>
      <x:c r="Q68" s="68">
        <x:f>+SUMIFS('sales data'!$L:$L,'sales data'!$B:$B,$C68,'sales data'!$F:$F,$D68,'sales data'!$O:$O,"R")</x:f>
        <x:v>0</x:v>
      </x:c>
      <x:c r="R68" s="73">
        <x:f t="shared" si="1"/>
        <x:v>0</x:v>
      </x:c>
      <x:c r="S68" s="68">
        <x:f>SUMIFS('sales data'!$L:$L,'sales data'!$B:$B,$C68,'sales data'!$F:$F,$D68,'sales data'!$O:$O,"N")</x:f>
        <x:v>0</x:v>
      </x:c>
      <x:c r="T68" s="73">
        <x:f t="shared" si="2"/>
        <x:v>0</x:v>
      </x:c>
      <x:c r="U68" s="26">
        <x:f>SUMIFS('warehouse inventory check'!$N:$N,'warehouse inventory check'!$C:$C,$C68,'warehouse inventory check'!$D:$D,$D68)</x:f>
        <x:v>0</x:v>
      </x:c>
      <x:c r="V68" s="26">
        <x:f t="shared" si="3"/>
        <x:v>0</x:v>
      </x:c>
      <x:c r="W68" s="73">
        <x:f t="shared" si="4"/>
        <x:v>0</x:v>
      </x:c>
      <x:c r="X68" s="74">
        <x:f t="shared" si="7"/>
        <x:v>0</x:v>
      </x:c>
      <x:c r="Y68" s="68">
        <x:f t="shared" si="5"/>
        <x:v>0</x:v>
      </x:c>
      <x:c r="Z68" s="68">
        <x:f t="shared" si="6"/>
        <x:v>0</x:v>
      </x:c>
    </x:row>
    <x:row r="69" spans="1:27" s="26" customFormat="1">
      <x:c r="A69" s="118">
        <x:v>64</x:v>
      </x:c>
      <x:c r="B69" s="118"/>
      <x:c r="C69" s="113">
        <x:v>1</x:v>
      </x:c>
      <x:c r="D69" s="210" t="s">
        <x:v>2015</x:v>
      </x:c>
      <x:c r="E69" s="210" t="s">
        <x:v>1696</x:v>
      </x:c>
      <x:c r="F69" s="20" t="s">
        <x:v>1920</x:v>
      </x:c>
      <x:c r="G69" s="158">
        <x:v>0</x:v>
      </x:c>
      <x:c r="H69" s="158">
        <x:v>0</x:v>
      </x:c>
      <x:c r="I69" s="285">
        <x:v>0</x:v>
      </x:c>
      <x:c r="J69" s="106">
        <x:f>SUMIFS('purchase data'!K:K,'purchase data'!$B:$B,$C69,'purchase data'!$F:$F,$D69)</x:f>
        <x:v>0</x:v>
      </x:c>
      <x:c r="K69" s="73">
        <x:f>SUMIFS('purchase data'!M:M,'purchase data'!$B:$B,$C69,'purchase data'!$F:$F,$D69)</x:f>
        <x:v>0</x:v>
      </x:c>
      <x:c r="L69" s="68">
        <x:f>SUMIFS(ETC!$G:$G,ETC!$B:$B,$C69,ETC!$E:$E,$D69)</x:f>
        <x:v>0</x:v>
      </x:c>
      <x:c r="M69" s="73">
        <x:f>SUMIFS(ETC!$J:$J,ETC!$E:$E,$D69,ETC!$B:$B,$C69)</x:f>
        <x:v>0</x:v>
      </x:c>
      <x:c r="N69" s="159">
        <x:f>IF(IFERROR((I69+K69+M69)/(G69+J69+SUMIFS(ETC!$G:$G,ETC!$C:$C,1,ETC!$B:$B,$C69,ETC!$E:$E,$D69)),)=0,H69,IFERROR((I69+K69+M69)/(G69+J69+SUMIFS(ETC!$G:$G,ETC!$C:$C,1,ETC!$B:$B,$C69,ETC!$E:$E,$D69)),))</x:f>
        <x:v>0</x:v>
      </x:c>
      <x:c r="O69" s="106">
        <x:f>++SUMIFS('sales data'!L:L,'sales data'!$B:$B,$C69,'sales data'!$F:$F,$D69,'sales data'!$O:$O,"")</x:f>
        <x:v>0</x:v>
      </x:c>
      <x:c r="P69" s="73">
        <x:f t="shared" si="0"/>
        <x:v>0</x:v>
      </x:c>
      <x:c r="Q69" s="68">
        <x:f>+SUMIFS('sales data'!$L:$L,'sales data'!$B:$B,$C69,'sales data'!$F:$F,$D69,'sales data'!$O:$O,"R")</x:f>
        <x:v>0</x:v>
      </x:c>
      <x:c r="R69" s="73">
        <x:f t="shared" si="1"/>
        <x:v>0</x:v>
      </x:c>
      <x:c r="S69" s="68">
        <x:f>SUMIFS('sales data'!$L:$L,'sales data'!$B:$B,$C69,'sales data'!$F:$F,$D69,'sales data'!$O:$O,"N")</x:f>
        <x:v>0</x:v>
      </x:c>
      <x:c r="T69" s="73">
        <x:f t="shared" si="2"/>
        <x:v>0</x:v>
      </x:c>
      <x:c r="U69" s="26">
        <x:f>SUMIFS('warehouse inventory check'!$N:$N,'warehouse inventory check'!$C:$C,$C69,'warehouse inventory check'!$D:$D,$D69)</x:f>
        <x:v>0</x:v>
      </x:c>
      <x:c r="V69" s="26">
        <x:f t="shared" si="3"/>
        <x:v>0</x:v>
      </x:c>
      <x:c r="W69" s="73">
        <x:f t="shared" si="4"/>
        <x:v>0</x:v>
      </x:c>
      <x:c r="X69" s="74">
        <x:f t="shared" si="7"/>
        <x:v>0</x:v>
      </x:c>
      <x:c r="Y69" s="68">
        <x:f t="shared" si="5"/>
        <x:v>0</x:v>
      </x:c>
      <x:c r="Z69" s="68">
        <x:f t="shared" si="6"/>
        <x:v>0</x:v>
      </x:c>
    </x:row>
    <x:row r="70" spans="1:27" s="26" customFormat="1">
      <x:c r="A70" s="118">
        <x:v>65</x:v>
      </x:c>
      <x:c r="B70" s="118"/>
      <x:c r="C70" s="113">
        <x:v>1</x:v>
      </x:c>
      <x:c r="D70" s="210" t="s">
        <x:v>1623</x:v>
      </x:c>
      <x:c r="E70" s="210" t="s">
        <x:v>1696</x:v>
      </x:c>
      <x:c r="F70" s="20" t="s">
        <x:v>1624</x:v>
      </x:c>
      <x:c r="G70" s="158">
        <x:v>0</x:v>
      </x:c>
      <x:c r="H70" s="158">
        <x:v>4235.71828</x:v>
      </x:c>
      <x:c r="I70" s="285">
        <x:v>0</x:v>
      </x:c>
      <x:c r="J70" s="106">
        <x:f>SUMIFS('purchase data'!K:K,'purchase data'!$B:$B,$C70,'purchase data'!$F:$F,$D70)</x:f>
        <x:v>0</x:v>
      </x:c>
      <x:c r="K70" s="73">
        <x:f>SUMIFS('purchase data'!M:M,'purchase data'!$B:$B,$C70,'purchase data'!$F:$F,$D70)</x:f>
        <x:v>0</x:v>
      </x:c>
      <x:c r="L70" s="68">
        <x:f>SUMIFS(ETC!$G:$G,ETC!$B:$B,$C70,ETC!$E:$E,$D70)</x:f>
        <x:v>0</x:v>
      </x:c>
      <x:c r="M70" s="73">
        <x:f>SUMIFS(ETC!$J:$J,ETC!$E:$E,$D70,ETC!$B:$B,$C70)</x:f>
        <x:v>0</x:v>
      </x:c>
      <x:c r="N70" s="159">
        <x:f>IF(IFERROR((I70+K70+M70)/(G70+J70+SUMIFS(ETC!$G:$G,ETC!$C:$C,1,ETC!$B:$B,$C70,ETC!$E:$E,$D70)),)=0,H70,IFERROR((I70+K70+M70)/(G70+J70+SUMIFS(ETC!$G:$G,ETC!$C:$C,1,ETC!$B:$B,$C70,ETC!$E:$E,$D70)),))</x:f>
        <x:v>4235.71828</x:v>
      </x:c>
      <x:c r="O70" s="106">
        <x:f>++SUMIFS('sales data'!L:L,'sales data'!$B:$B,$C70,'sales data'!$F:$F,$D70,'sales data'!$O:$O,"")</x:f>
        <x:v>0</x:v>
      </x:c>
      <x:c r="P70" s="73">
        <x:f t="shared" ref="P70:P71" si="8">+IF(O70&lt;&gt;0,O70*N70,)</x:f>
        <x:v>0</x:v>
      </x:c>
      <x:c r="Q70" s="68">
        <x:f>+SUMIFS('sales data'!$L:$L,'sales data'!$B:$B,$C70,'sales data'!$F:$F,$D70,'sales data'!$O:$O,"R")</x:f>
        <x:v>0</x:v>
      </x:c>
      <x:c r="R70" s="73">
        <x:f t="shared" ref="R70:R71" si="9">+IF(Q70&lt;&gt;0,Q70*N70,)</x:f>
        <x:v>0</x:v>
      </x:c>
      <x:c r="S70" s="68">
        <x:f>SUMIFS('sales data'!$L:$L,'sales data'!$B:$B,$C70,'sales data'!$F:$F,$D70,'sales data'!$O:$O,"N")</x:f>
        <x:v>0</x:v>
      </x:c>
      <x:c r="T70" s="73">
        <x:f t="shared" ref="T70:T71" si="10">+IF(S70&lt;&gt;0,S70*N70,)</x:f>
        <x:v>0</x:v>
      </x:c>
      <x:c r="U70" s="26">
        <x:f>SUMIFS('warehouse inventory check'!$N:$N,'warehouse inventory check'!$C:$C,$C70,'warehouse inventory check'!$D:$D,$D70)</x:f>
        <x:v>0</x:v>
      </x:c>
      <x:c r="V70" s="26">
        <x:f t="shared" ref="V70:V71" si="11">+N70</x:f>
        <x:v>4235.71828</x:v>
      </x:c>
      <x:c r="W70" s="73">
        <x:f t="shared" ref="W70:W71" si="12">+IF(U70&lt;&gt;0,U70*N70,)</x:f>
        <x:v>0</x:v>
      </x:c>
      <x:c r="X70" s="74">
        <x:f t="shared" si="7"/>
        <x:v>0</x:v>
      </x:c>
      <x:c r="Y70" s="68">
        <x:f t="shared" ref="Y70:Y71" si="13">+G70+J70+L70-O70-Q70-S70</x:f>
        <x:v>0</x:v>
      </x:c>
      <x:c r="Z70" s="68">
        <x:f t="shared" ref="Z70:Z71" si="14">+U70-Y70</x:f>
        <x:v>0</x:v>
      </x:c>
    </x:row>
    <x:row r="71" spans="1:27" s="26" customFormat="1">
      <x:c r="A71" s="118">
        <x:v>66</x:v>
      </x:c>
      <x:c r="B71" s="118"/>
      <x:c r="C71" s="113">
        <x:v>1</x:v>
      </x:c>
      <x:c r="D71" s="210" t="s">
        <x:v>1439</x:v>
      </x:c>
      <x:c r="E71" s="210" t="s">
        <x:v>1809</x:v>
      </x:c>
      <x:c r="F71" s="20" t="s">
        <x:v>53</x:v>
      </x:c>
      <x:c r="G71" s="158">
        <x:v>5</x:v>
      </x:c>
      <x:c r="H71" s="158">
        <x:v>966.47935172413804</x:v>
      </x:c>
      <x:c r="I71" s="285">
        <x:v>4832.39675862069</x:v>
      </x:c>
      <x:c r="J71" s="106">
        <x:f>SUMIFS('purchase data'!K:K,'purchase data'!$B:$B,$C71,'purchase data'!$F:$F,$D71)</x:f>
        <x:v>0</x:v>
      </x:c>
      <x:c r="K71" s="73">
        <x:f>SUMIFS('purchase data'!M:M,'purchase data'!$B:$B,$C71,'purchase data'!$F:$F,$D71)</x:f>
        <x:v>0</x:v>
      </x:c>
      <x:c r="L71" s="68">
        <x:f>SUMIFS(ETC!$G:$G,ETC!$B:$B,$C71,ETC!$E:$E,$D71)</x:f>
        <x:v>0</x:v>
      </x:c>
      <x:c r="M71" s="73">
        <x:f>SUMIFS(ETC!$J:$J,ETC!$E:$E,$D71,ETC!$B:$B,$C71)</x:f>
        <x:v>0</x:v>
      </x:c>
      <x:c r="N71" s="159">
        <x:f>IF(IFERROR((I71+K71+M71)/(G71+J71+SUMIFS(ETC!$G:$G,ETC!$C:$C,1,ETC!$B:$B,$C71,ETC!$E:$E,$D71)),)=0,H71,IFERROR((I71+K71+M71)/(G71+J71+SUMIFS(ETC!$G:$G,ETC!$C:$C,1,ETC!$B:$B,$C71,ETC!$E:$E,$D71)),))</x:f>
        <x:v>966.47935172413804</x:v>
      </x:c>
      <x:c r="O71" s="106">
        <x:f>++SUMIFS('sales data'!L:L,'sales data'!$B:$B,$C71,'sales data'!$F:$F,$D71,'sales data'!$O:$O,"")</x:f>
        <x:v>0</x:v>
      </x:c>
      <x:c r="P71" s="73">
        <x:f t="shared" si="8"/>
        <x:v>0</x:v>
      </x:c>
      <x:c r="Q71" s="68">
        <x:f>+SUMIFS('sales data'!$L:$L,'sales data'!$B:$B,$C71,'sales data'!$F:$F,$D71,'sales data'!$O:$O,"R")</x:f>
        <x:v>0</x:v>
      </x:c>
      <x:c r="R71" s="73">
        <x:f t="shared" si="9"/>
        <x:v>0</x:v>
      </x:c>
      <x:c r="S71" s="68">
        <x:f>SUMIFS('sales data'!$L:$L,'sales data'!$B:$B,$C71,'sales data'!$F:$F,$D71,'sales data'!$O:$O,"N")</x:f>
        <x:v>0</x:v>
      </x:c>
      <x:c r="T71" s="73">
        <x:f t="shared" si="10"/>
        <x:v>0</x:v>
      </x:c>
      <x:c r="U71" s="26">
        <x:f>SUMIFS('warehouse inventory check'!$N:$N,'warehouse inventory check'!$C:$C,$C71,'warehouse inventory check'!$D:$D,$D71)</x:f>
        <x:v>5</x:v>
      </x:c>
      <x:c r="V71" s="26">
        <x:f t="shared" si="11"/>
        <x:v>966.47935172413804</x:v>
      </x:c>
      <x:c r="W71" s="73">
        <x:f t="shared" si="12"/>
        <x:v>4832.39675862069</x:v>
      </x:c>
      <x:c r="X71" s="74">
        <x:f t="shared" ref="X71:X83" si="15">+I71+K71-P71-R71-W71-T71+M71</x:f>
        <x:v>0</x:v>
      </x:c>
      <x:c r="Y71" s="68">
        <x:f t="shared" si="13"/>
        <x:v>5</x:v>
      </x:c>
      <x:c r="Z71" s="68">
        <x:f t="shared" si="14"/>
        <x:v>0</x:v>
      </x:c>
    </x:row>
    <x:row r="72" spans="1:27" s="26" customFormat="1">
      <x:c r="A72" s="118">
        <x:v>67</x:v>
      </x:c>
      <x:c r="B72" s="118"/>
      <x:c r="C72" s="113">
        <x:v>1</x:v>
      </x:c>
      <x:c r="D72" s="210" t="s">
        <x:v>1631</x:v>
      </x:c>
      <x:c r="E72" s="210" t="s">
        <x:v>1808</x:v>
      </x:c>
      <x:c r="F72" s="20" t="s">
        <x:v>1796</x:v>
      </x:c>
      <x:c r="G72" s="158">
        <x:v>0</x:v>
      </x:c>
      <x:c r="H72" s="197">
        <x:v>1058.2325000000001</x:v>
      </x:c>
      <x:c r="I72" s="285">
        <x:v>0</x:v>
      </x:c>
      <x:c r="J72" s="106">
        <x:f>SUMIFS('purchase data'!K:K,'purchase data'!$B:$B,$C72,'purchase data'!$F:$F,$D72)</x:f>
        <x:v>2160</x:v>
      </x:c>
      <x:c r="K72" s="73">
        <x:f>SUMIFS('purchase data'!M:M,'purchase data'!$B:$B,$C72,'purchase data'!$F:$F,$D72)</x:f>
        <x:v>2365512.5184000004</x:v>
      </x:c>
      <x:c r="L72" s="68">
        <x:f>SUMIFS(ETC!$G:$G,ETC!$B:$B,$C72,ETC!$E:$E,$D72)</x:f>
        <x:v>0</x:v>
      </x:c>
      <x:c r="M72" s="73">
        <x:f>SUMIFS(ETC!$J:$J,ETC!$E:$E,$D72,ETC!$B:$B,$C72)</x:f>
        <x:v>0</x:v>
      </x:c>
      <x:c r="N72" s="159">
        <x:f>IF(IFERROR((I72+K72+M72)/(G72+J72+SUMIFS(ETC!$G:$G,ETC!$C:$C,1,ETC!$B:$B,$C72,ETC!$E:$E,$D72)),)=0,H72,IFERROR((I72+K72+M72)/(G72+J72+SUMIFS(ETC!$G:$G,ETC!$C:$C,1,ETC!$B:$B,$C72,ETC!$E:$E,$D72)),))</x:f>
        <x:v>1095.1446844444447</x:v>
      </x:c>
      <x:c r="O72" s="106">
        <x:f>++SUMIFS('sales data'!L:L,'sales data'!$B:$B,$C72,'sales data'!$F:$F,$D72,'sales data'!$O:$O,"")</x:f>
        <x:v>2160</x:v>
      </x:c>
      <x:c r="P72" s="73">
        <x:f t="shared" ref="P72:P83" si="16">+IF(O72&lt;&gt;0,O72*N72,)</x:f>
        <x:v>2365512.5184000004</x:v>
      </x:c>
      <x:c r="Q72" s="68">
        <x:f>+SUMIFS('sales data'!$L:$L,'sales data'!$B:$B,$C72,'sales data'!$F:$F,$D72,'sales data'!$O:$O,"R")</x:f>
        <x:v>0</x:v>
      </x:c>
      <x:c r="R72" s="73">
        <x:f t="shared" ref="R72:R83" si="17">+IF(Q72&lt;&gt;0,Q72*N72,)</x:f>
        <x:v>0</x:v>
      </x:c>
      <x:c r="S72" s="68">
        <x:f>SUMIFS('sales data'!$L:$L,'sales data'!$B:$B,$C72,'sales data'!$F:$F,$D72,'sales data'!$O:$O,"N")</x:f>
        <x:v>0</x:v>
      </x:c>
      <x:c r="T72" s="73">
        <x:f t="shared" ref="T72:T83" si="18">+IF(S72&lt;&gt;0,S72*N72,)</x:f>
        <x:v>0</x:v>
      </x:c>
      <x:c r="U72" s="26">
        <x:f>SUMIFS('warehouse inventory check'!$N:$N,'warehouse inventory check'!$C:$C,$C72,'warehouse inventory check'!$D:$D,$D72)</x:f>
        <x:v>0</x:v>
      </x:c>
      <x:c r="V72" s="26">
        <x:f t="shared" ref="V72:V83" si="19">+N72</x:f>
        <x:v>1095.1446844444447</x:v>
      </x:c>
      <x:c r="W72" s="73">
        <x:f t="shared" ref="W72:W83" si="20">+IF(U72&lt;&gt;0,U72*N72,)</x:f>
        <x:v>0</x:v>
      </x:c>
      <x:c r="X72" s="74">
        <x:f t="shared" si="15"/>
        <x:v>0</x:v>
      </x:c>
      <x:c r="Y72" s="68">
        <x:f t="shared" ref="Y72:Y83" si="21">+G72+J72+L72-O72-Q72-S72</x:f>
        <x:v>0</x:v>
      </x:c>
      <x:c r="Z72" s="68">
        <x:f t="shared" ref="Z72:Z83" si="22">+U72-Y72</x:f>
        <x:v>0</x:v>
      </x:c>
    </x:row>
    <x:row r="73" spans="1:27" s="26" customFormat="1">
      <x:c r="A73" s="118">
        <x:v>69</x:v>
      </x:c>
      <x:c r="B73" s="118"/>
      <x:c r="C73" s="113">
        <x:v>1</x:v>
      </x:c>
      <x:c r="D73" s="210" t="s">
        <x:v>1500</x:v>
      </x:c>
      <x:c r="E73" s="210" t="s">
        <x:v>123</x:v>
      </x:c>
      <x:c r="F73" s="20" t="s">
        <x:v>1501</x:v>
      </x:c>
      <x:c r="G73" s="158">
        <x:v>0</x:v>
      </x:c>
      <x:c r="H73" s="197">
        <x:v>30.661000000000001</x:v>
      </x:c>
      <x:c r="I73" s="285">
        <x:v>0</x:v>
      </x:c>
      <x:c r="J73" s="106">
        <x:f>SUMIFS('purchase data'!K:K,'purchase data'!$B:$B,$C73,'purchase data'!$F:$F,$D73)</x:f>
        <x:v>300</x:v>
      </x:c>
      <x:c r="K73" s="73">
        <x:f>SUMIFS('purchase data'!M:M,'purchase data'!$B:$B,$C73,'purchase data'!$F:$F,$D73)</x:f>
        <x:v>9456.1150949999992</x:v>
      </x:c>
      <x:c r="L73" s="68">
        <x:f>SUMIFS(ETC!$G:$G,ETC!$B:$B,$C73,ETC!$E:$E,$D73)</x:f>
        <x:v>0</x:v>
      </x:c>
      <x:c r="M73" s="73">
        <x:f>SUMIFS(ETC!$J:$J,ETC!$E:$E,$D73,ETC!$B:$B,$C73)</x:f>
        <x:v>0</x:v>
      </x:c>
      <x:c r="N73" s="159">
        <x:f>IF(IFERROR((I73+K73+M73)/(G73+J73+SUMIFS(ETC!$G:$G,ETC!$C:$C,1,ETC!$B:$B,$C73,ETC!$E:$E,$D73)),)=0,H73,IFERROR((I73+K73+M73)/(G73+J73+SUMIFS(ETC!$G:$G,ETC!$C:$C,1,ETC!$B:$B,$C73,ETC!$E:$E,$D73)),))</x:f>
        <x:v>31.520383649999996</x:v>
      </x:c>
      <x:c r="O73" s="106">
        <x:f>++SUMIFS('sales data'!L:L,'sales data'!$B:$B,$C73,'sales data'!$F:$F,$D73,'sales data'!$O:$O,"")</x:f>
        <x:v>300</x:v>
      </x:c>
      <x:c r="P73" s="73">
        <x:f t="shared" si="16"/>
        <x:v>9456.1150949999992</x:v>
      </x:c>
      <x:c r="Q73" s="68">
        <x:f>+SUMIFS('sales data'!$L:$L,'sales data'!$B:$B,$C73,'sales data'!$F:$F,$D73,'sales data'!$O:$O,"R")</x:f>
        <x:v>0</x:v>
      </x:c>
      <x:c r="R73" s="73">
        <x:f t="shared" si="17"/>
        <x:v>0</x:v>
      </x:c>
      <x:c r="S73" s="68">
        <x:f>SUMIFS('sales data'!$L:$L,'sales data'!$B:$B,$C73,'sales data'!$F:$F,$D73,'sales data'!$O:$O,"N")</x:f>
        <x:v>0</x:v>
      </x:c>
      <x:c r="T73" s="73">
        <x:f t="shared" si="18"/>
        <x:v>0</x:v>
      </x:c>
      <x:c r="U73" s="26">
        <x:f>SUMIFS('warehouse inventory check'!$N:$N,'warehouse inventory check'!$C:$C,$C73,'warehouse inventory check'!$D:$D,$D73)</x:f>
        <x:v>0</x:v>
      </x:c>
      <x:c r="V73" s="26">
        <x:f t="shared" si="19"/>
        <x:v>31.520383649999996</x:v>
      </x:c>
      <x:c r="W73" s="73">
        <x:f t="shared" si="20"/>
        <x:v>0</x:v>
      </x:c>
      <x:c r="X73" s="74">
        <x:f t="shared" si="15"/>
        <x:v>0</x:v>
      </x:c>
      <x:c r="Y73" s="68">
        <x:f t="shared" si="21"/>
        <x:v>0</x:v>
      </x:c>
      <x:c r="Z73" s="68">
        <x:f t="shared" si="22"/>
        <x:v>0</x:v>
      </x:c>
    </x:row>
    <x:row r="74" spans="1:27" s="26" customFormat="1">
      <x:c r="A74" s="118">
        <x:v>70</x:v>
      </x:c>
      <x:c r="B74" s="118"/>
      <x:c r="C74" s="113">
        <x:v>1</x:v>
      </x:c>
      <x:c r="D74" s="210" t="s">
        <x:v>85</x:v>
      </x:c>
      <x:c r="E74" s="210" t="s">
        <x:v>123</x:v>
      </x:c>
      <x:c r="F74" s="20" t="s">
        <x:v>1781</x:v>
      </x:c>
      <x:c r="G74" s="158">
        <x:v>3000</x:v>
      </x:c>
      <x:c r="H74" s="197">
        <x:v>46.236169350533658</x:v>
      </x:c>
      <x:c r="I74" s="285">
        <x:v>138708.50805160098</x:v>
      </x:c>
      <x:c r="J74" s="106">
        <x:f>SUMIFS('purchase data'!K:K,'purchase data'!$B:$B,$C74,'purchase data'!$F:$F,$D74)</x:f>
        <x:v>4800</x:v>
      </x:c>
      <x:c r="K74" s="73">
        <x:f>SUMIFS('purchase data'!M:M,'purchase data'!$B:$B,$C74,'purchase data'!$F:$F,$D74)</x:f>
        <x:v>246231.94282499998</x:v>
      </x:c>
      <x:c r="L74" s="68">
        <x:f>SUMIFS(ETC!$G:$G,ETC!$B:$B,$C74,ETC!$E:$E,$D74)</x:f>
        <x:v>0</x:v>
      </x:c>
      <x:c r="M74" s="73">
        <x:f>SUMIFS(ETC!$J:$J,ETC!$E:$E,$D74,ETC!$B:$B,$C74)</x:f>
        <x:v>0</x:v>
      </x:c>
      <x:c r="N74" s="159">
        <x:f>IF(IFERROR((I74+K74+M74)/(G74+J74+SUMIFS(ETC!$G:$G,ETC!$C:$C,1,ETC!$B:$B,$C74,ETC!$E:$E,$D74)),)=0,H74,IFERROR((I74+K74+M74)/(G74+J74+SUMIFS(ETC!$G:$G,ETC!$C:$C,1,ETC!$B:$B,$C74,ETC!$E:$E,$D74)),))</x:f>
        <x:v>49.35133985597448</x:v>
      </x:c>
      <x:c r="O74" s="106">
        <x:f>++SUMIFS('sales data'!L:L,'sales data'!$B:$B,$C74,'sales data'!$F:$F,$D74,'sales data'!$O:$O,"")</x:f>
        <x:v>3300</x:v>
      </x:c>
      <x:c r="P74" s="73">
        <x:f t="shared" si="16"/>
        <x:v>162859.42152471578</x:v>
      </x:c>
      <x:c r="Q74" s="68">
        <x:f>+SUMIFS('sales data'!$L:$L,'sales data'!$B:$B,$C74,'sales data'!$F:$F,$D74,'sales data'!$O:$O,"R")</x:f>
        <x:v>0</x:v>
      </x:c>
      <x:c r="R74" s="73">
        <x:f t="shared" si="17"/>
        <x:v>0</x:v>
      </x:c>
      <x:c r="S74" s="68">
        <x:f>SUMIFS('sales data'!$L:$L,'sales data'!$B:$B,$C74,'sales data'!$F:$F,$D74,'sales data'!$O:$O,"N")</x:f>
        <x:v>0</x:v>
      </x:c>
      <x:c r="T74" s="73">
        <x:f t="shared" si="18"/>
        <x:v>0</x:v>
      </x:c>
      <x:c r="U74" s="26">
        <x:f>SUMIFS('warehouse inventory check'!$N:$N,'warehouse inventory check'!$C:$C,$C74,'warehouse inventory check'!$D:$D,$D74)</x:f>
        <x:v>4500</x:v>
      </x:c>
      <x:c r="V74" s="26">
        <x:f t="shared" si="19"/>
        <x:v>49.35133985597448</x:v>
      </x:c>
      <x:c r="W74" s="73">
        <x:f t="shared" si="20"/>
        <x:v>222081.02935188517</x:v>
      </x:c>
      <x:c r="X74" s="74">
        <x:f t="shared" si="15"/>
        <x:v>-2.9103830456733704E-11</x:v>
      </x:c>
      <x:c r="Y74" s="68">
        <x:f t="shared" si="21"/>
        <x:v>4500</x:v>
      </x:c>
      <x:c r="Z74" s="68">
        <x:f t="shared" si="22"/>
        <x:v>0</x:v>
      </x:c>
    </x:row>
    <x:row r="75" spans="1:27" s="26" customFormat="1">
      <x:c r="A75" s="118">
        <x:v>71</x:v>
      </x:c>
      <x:c r="B75" s="118"/>
      <x:c r="C75" s="113">
        <x:v>1</x:v>
      </x:c>
      <x:c r="D75" s="210" t="s">
        <x:v>88</x:v>
      </x:c>
      <x:c r="E75" s="210" t="s">
        <x:v>123</x:v>
      </x:c>
      <x:c r="F75" s="20" t="s">
        <x:v>1783</x:v>
      </x:c>
      <x:c r="G75" s="158">
        <x:v>3300</x:v>
      </x:c>
      <x:c r="H75" s="197">
        <x:v>53.610187457332692</x:v>
      </x:c>
      <x:c r="I75" s="285">
        <x:v>176913.61860919787</x:v>
      </x:c>
      <x:c r="J75" s="106">
        <x:f>SUMIFS('purchase data'!K:K,'purchase data'!$B:$B,$C75,'purchase data'!$F:$F,$D75)</x:f>
        <x:v>4500</x:v>
      </x:c>
      <x:c r="K75" s="73">
        <x:f>SUMIFS('purchase data'!M:M,'purchase data'!$B:$B,$C75,'purchase data'!$F:$F,$D75)</x:f>
        <x:v>268141.12852500007</x:v>
      </x:c>
      <x:c r="L75" s="68">
        <x:f>SUMIFS(ETC!$G:$G,ETC!$B:$B,$C75,ETC!$E:$E,$D75)</x:f>
        <x:v>0</x:v>
      </x:c>
      <x:c r="M75" s="73">
        <x:f>SUMIFS(ETC!$J:$J,ETC!$E:$E,$D75,ETC!$B:$B,$C75)</x:f>
        <x:v>0</x:v>
      </x:c>
      <x:c r="N75" s="159">
        <x:f>IF(IFERROR((I75+K75+M75)/(G75+J75+SUMIFS(ETC!$G:$G,ETC!$C:$C,1,ETC!$B:$B,$C75,ETC!$E:$E,$D75)),)=0,H75,IFERROR((I75+K75+M75)/(G75+J75+SUMIFS(ETC!$G:$G,ETC!$C:$C,1,ETC!$B:$B,$C75,ETC!$E:$E,$D75)),))</x:f>
        <x:v>57.058300914640768</x:v>
      </x:c>
      <x:c r="O75" s="106">
        <x:f>++SUMIFS('sales data'!L:L,'sales data'!$B:$B,$C75,'sales data'!$F:$F,$D75,'sales data'!$O:$O,"")</x:f>
        <x:v>3300</x:v>
      </x:c>
      <x:c r="P75" s="73">
        <x:f t="shared" si="16"/>
        <x:v>188292.39301831453</x:v>
      </x:c>
      <x:c r="Q75" s="68">
        <x:f>+SUMIFS('sales data'!$L:$L,'sales data'!$B:$B,$C75,'sales data'!$F:$F,$D75,'sales data'!$O:$O,"R")</x:f>
        <x:v>0</x:v>
      </x:c>
      <x:c r="R75" s="73">
        <x:f t="shared" si="17"/>
        <x:v>0</x:v>
      </x:c>
      <x:c r="S75" s="68">
        <x:f>SUMIFS('sales data'!$L:$L,'sales data'!$B:$B,$C75,'sales data'!$F:$F,$D75,'sales data'!$O:$O,"N")</x:f>
        <x:v>0</x:v>
      </x:c>
      <x:c r="T75" s="73">
        <x:f t="shared" si="18"/>
        <x:v>0</x:v>
      </x:c>
      <x:c r="U75" s="26">
        <x:f>SUMIFS('warehouse inventory check'!$N:$N,'warehouse inventory check'!$C:$C,$C75,'warehouse inventory check'!$D:$D,$D75)</x:f>
        <x:v>4500</x:v>
      </x:c>
      <x:c r="V75" s="26">
        <x:f t="shared" si="19"/>
        <x:v>57.058300914640768</x:v>
      </x:c>
      <x:c r="W75" s="73">
        <x:f t="shared" si="20"/>
        <x:v>256762.35411588344</x:v>
      </x:c>
      <x:c r="X75" s="74">
        <x:f t="shared" si="15"/>
        <x:v>0</x:v>
      </x:c>
      <x:c r="Y75" s="68">
        <x:f t="shared" si="21"/>
        <x:v>4500</x:v>
      </x:c>
      <x:c r="Z75" s="68">
        <x:f t="shared" si="22"/>
        <x:v>0</x:v>
      </x:c>
    </x:row>
    <x:row r="76" spans="1:27" s="26" customFormat="1">
      <x:c r="A76" s="118">
        <x:v>72</x:v>
      </x:c>
      <x:c r="B76" s="118"/>
      <x:c r="C76" s="113">
        <x:v>1</x:v>
      </x:c>
      <x:c r="D76" s="210" t="s">
        <x:v>90</x:v>
      </x:c>
      <x:c r="E76" s="210" t="s">
        <x:v>123</x:v>
      </x:c>
      <x:c r="F76" s="20" t="s">
        <x:v>1784</x:v>
      </x:c>
      <x:c r="G76" s="158">
        <x:v>6500</x:v>
      </x:c>
      <x:c r="H76" s="197">
        <x:v>43.259546414558351</x:v>
      </x:c>
      <x:c r="I76" s="285">
        <x:v>281187.05169462931</x:v>
      </x:c>
      <x:c r="J76" s="106">
        <x:f>SUMIFS('purchase data'!K:K,'purchase data'!$B:$B,$C76,'purchase data'!$F:$F,$D76)</x:f>
        <x:v>12000</x:v>
      </x:c>
      <x:c r="K76" s="73">
        <x:f>SUMIFS('purchase data'!M:M,'purchase data'!$B:$B,$C76,'purchase data'!$F:$F,$D76)</x:f>
        <x:v>552324.23508000001</x:v>
      </x:c>
      <x:c r="L76" s="68">
        <x:f>SUMIFS(ETC!$G:$G,ETC!$B:$B,$C76,ETC!$E:$E,$D76)</x:f>
        <x:v>0</x:v>
      </x:c>
      <x:c r="M76" s="73">
        <x:f>SUMIFS(ETC!$J:$J,ETC!$E:$E,$D76,ETC!$B:$B,$C76)</x:f>
        <x:v>0</x:v>
      </x:c>
      <x:c r="N76" s="159">
        <x:f>IF(IFERROR((I76+K76+M76)/(G76+J76+SUMIFS(ETC!$G:$G,ETC!$C:$C,1,ETC!$B:$B,$C76,ETC!$E:$E,$D76)),)=0,H76,IFERROR((I76+K76+M76)/(G76+J76+SUMIFS(ETC!$G:$G,ETC!$C:$C,1,ETC!$B:$B,$C76,ETC!$E:$E,$D76)),))</x:f>
        <x:v>45.054664149979963</x:v>
      </x:c>
      <x:c r="O76" s="106">
        <x:f>++SUMIFS('sales data'!L:L,'sales data'!$B:$B,$C76,'sales data'!$F:$F,$D76,'sales data'!$O:$O,"")</x:f>
        <x:v>6500</x:v>
      </x:c>
      <x:c r="P76" s="73">
        <x:f t="shared" si="16"/>
        <x:v>292855.31697486975</x:v>
      </x:c>
      <x:c r="Q76" s="68">
        <x:f>+SUMIFS('sales data'!$L:$L,'sales data'!$B:$B,$C76,'sales data'!$F:$F,$D76,'sales data'!$O:$O,"R")</x:f>
        <x:v>0</x:v>
      </x:c>
      <x:c r="R76" s="73">
        <x:f t="shared" si="17"/>
        <x:v>0</x:v>
      </x:c>
      <x:c r="S76" s="68">
        <x:f>SUMIFS('sales data'!$L:$L,'sales data'!$B:$B,$C76,'sales data'!$F:$F,$D76,'sales data'!$O:$O,"N")</x:f>
        <x:v>0</x:v>
      </x:c>
      <x:c r="T76" s="73">
        <x:f t="shared" si="18"/>
        <x:v>0</x:v>
      </x:c>
      <x:c r="U76" s="26">
        <x:f>SUMIFS('warehouse inventory check'!$N:$N,'warehouse inventory check'!$C:$C,$C76,'warehouse inventory check'!$D:$D,$D76)</x:f>
        <x:v>12000</x:v>
      </x:c>
      <x:c r="V76" s="26">
        <x:f t="shared" si="19"/>
        <x:v>45.054664149979963</x:v>
      </x:c>
      <x:c r="W76" s="73">
        <x:f t="shared" si="20"/>
        <x:v>540655.96979975956</x:v>
      </x:c>
      <x:c r="X76" s="74">
        <x:f t="shared" si="15"/>
        <x:v>0</x:v>
      </x:c>
      <x:c r="Y76" s="68">
        <x:f t="shared" si="21"/>
        <x:v>12000</x:v>
      </x:c>
      <x:c r="Z76" s="68">
        <x:f t="shared" si="22"/>
        <x:v>0</x:v>
      </x:c>
    </x:row>
    <x:row r="77" spans="1:27" s="26" customFormat="1">
      <x:c r="A77" s="118">
        <x:v>73</x:v>
      </x:c>
      <x:c r="B77" s="118"/>
      <x:c r="C77" s="113">
        <x:v>1</x:v>
      </x:c>
      <x:c r="D77" s="210" t="s">
        <x:v>1524</x:v>
      </x:c>
      <x:c r="E77" s="210" t="s">
        <x:v>123</x:v>
      </x:c>
      <x:c r="F77" s="20" t="s">
        <x:v>1501</x:v>
      </x:c>
      <x:c r="G77" s="158">
        <x:v>0</x:v>
      </x:c>
      <x:c r="H77" s="197">
        <x:v>0</x:v>
      </x:c>
      <x:c r="I77" s="285">
        <x:v>0</x:v>
      </x:c>
      <x:c r="J77" s="106">
        <x:f>SUMIFS('purchase data'!K:K,'purchase data'!$B:$B,$C77,'purchase data'!$F:$F,$D77)</x:f>
        <x:v>300</x:v>
      </x:c>
      <x:c r="K77" s="73">
        <x:f>SUMIFS('purchase data'!M:M,'purchase data'!$B:$B,$C77,'purchase data'!$F:$F,$D77)</x:f>
        <x:v>16931.8128</x:v>
      </x:c>
      <x:c r="L77" s="68">
        <x:f>SUMIFS(ETC!$G:$G,ETC!$B:$B,$C77,ETC!$E:$E,$D77)</x:f>
        <x:v>0</x:v>
      </x:c>
      <x:c r="M77" s="73">
        <x:f>SUMIFS(ETC!$J:$J,ETC!$E:$E,$D77,ETC!$B:$B,$C77)</x:f>
        <x:v>0</x:v>
      </x:c>
      <x:c r="N77" s="159">
        <x:f>IF(IFERROR((I77+K77+M77)/(G77+J77+SUMIFS(ETC!$G:$G,ETC!$C:$C,1,ETC!$B:$B,$C77,ETC!$E:$E,$D77)),)=0,H77,IFERROR((I77+K77+M77)/(G77+J77+SUMIFS(ETC!$G:$G,ETC!$C:$C,1,ETC!$B:$B,$C77,ETC!$E:$E,$D77)),))</x:f>
        <x:v>56.439375999999996</x:v>
      </x:c>
      <x:c r="O77" s="106">
        <x:f>++SUMIFS('sales data'!L:L,'sales data'!$B:$B,$C77,'sales data'!$F:$F,$D77,'sales data'!$O:$O,"")</x:f>
        <x:v>300</x:v>
      </x:c>
      <x:c r="P77" s="73">
        <x:f t="shared" si="16"/>
        <x:v>16931.8128</x:v>
      </x:c>
      <x:c r="Q77" s="68">
        <x:f>+SUMIFS('sales data'!$L:$L,'sales data'!$B:$B,$C77,'sales data'!$F:$F,$D77,'sales data'!$O:$O,"R")</x:f>
        <x:v>0</x:v>
      </x:c>
      <x:c r="R77" s="73">
        <x:f t="shared" si="17"/>
        <x:v>0</x:v>
      </x:c>
      <x:c r="S77" s="68">
        <x:f>SUMIFS('sales data'!$L:$L,'sales data'!$B:$B,$C77,'sales data'!$F:$F,$D77,'sales data'!$O:$O,"N")</x:f>
        <x:v>0</x:v>
      </x:c>
      <x:c r="T77" s="73">
        <x:f t="shared" si="18"/>
        <x:v>0</x:v>
      </x:c>
      <x:c r="U77" s="26">
        <x:f>SUMIFS('warehouse inventory check'!$N:$N,'warehouse inventory check'!$C:$C,$C77,'warehouse inventory check'!$D:$D,$D77)</x:f>
        <x:v>0</x:v>
      </x:c>
      <x:c r="V77" s="26">
        <x:f t="shared" si="19"/>
        <x:v>56.439375999999996</x:v>
      </x:c>
      <x:c r="W77" s="73">
        <x:f t="shared" si="20"/>
        <x:v>0</x:v>
      </x:c>
      <x:c r="X77" s="74">
        <x:f t="shared" si="15"/>
        <x:v>0</x:v>
      </x:c>
      <x:c r="Y77" s="68">
        <x:f t="shared" si="21"/>
        <x:v>0</x:v>
      </x:c>
      <x:c r="Z77" s="68">
        <x:f t="shared" si="22"/>
        <x:v>0</x:v>
      </x:c>
    </x:row>
    <x:row r="78" spans="1:27" s="26" customFormat="1">
      <x:c r="A78" s="118">
        <x:v>74</x:v>
      </x:c>
      <x:c r="B78" s="118"/>
      <x:c r="C78" s="113">
        <x:v>1</x:v>
      </x:c>
      <x:c r="D78" s="210" t="s">
        <x:v>1502</x:v>
      </x:c>
      <x:c r="E78" s="210" t="s">
        <x:v>123</x:v>
      </x:c>
      <x:c r="F78" s="20" t="s">
        <x:v>1501</x:v>
      </x:c>
      <x:c r="G78" s="158">
        <x:v>0</x:v>
      </x:c>
      <x:c r="H78" s="197">
        <x:v>58.401999999999994</x:v>
      </x:c>
      <x:c r="I78" s="285">
        <x:v>0</x:v>
      </x:c>
      <x:c r="J78" s="106">
        <x:f>SUMIFS('purchase data'!K:K,'purchase data'!$B:$B,$C78,'purchase data'!$F:$F,$D78)</x:f>
        <x:v>900</x:v>
      </x:c>
      <x:c r="K78" s="73">
        <x:f>SUMIFS('purchase data'!M:M,'purchase data'!$B:$B,$C78,'purchase data'!$F:$F,$D78)</x:f>
        <x:v>41724.824400000005</x:v>
      </x:c>
      <x:c r="L78" s="68">
        <x:f>SUMIFS(ETC!$G:$G,ETC!$B:$B,$C78,ETC!$E:$E,$D78)</x:f>
        <x:v>0</x:v>
      </x:c>
      <x:c r="M78" s="73">
        <x:f>SUMIFS(ETC!$J:$J,ETC!$E:$E,$D78,ETC!$B:$B,$C78)</x:f>
        <x:v>0</x:v>
      </x:c>
      <x:c r="N78" s="159">
        <x:f>IF(IFERROR((I78+K78+M78)/(G78+J78+SUMIFS(ETC!$G:$G,ETC!$C:$C,1,ETC!$B:$B,$C78,ETC!$E:$E,$D78)),)=0,H78,IFERROR((I78+K78+M78)/(G78+J78+SUMIFS(ETC!$G:$G,ETC!$C:$C,1,ETC!$B:$B,$C78,ETC!$E:$E,$D78)),))</x:f>
        <x:v>46.360916000000003</x:v>
      </x:c>
      <x:c r="O78" s="106">
        <x:f>++SUMIFS('sales data'!L:L,'sales data'!$B:$B,$C78,'sales data'!$F:$F,$D78,'sales data'!$O:$O,"")</x:f>
        <x:v>900</x:v>
      </x:c>
      <x:c r="P78" s="73">
        <x:f t="shared" si="16"/>
        <x:v>41724.824400000005</x:v>
      </x:c>
      <x:c r="Q78" s="68">
        <x:f>+SUMIFS('sales data'!$L:$L,'sales data'!$B:$B,$C78,'sales data'!$F:$F,$D78,'sales data'!$O:$O,"R")</x:f>
        <x:v>0</x:v>
      </x:c>
      <x:c r="R78" s="73">
        <x:f t="shared" si="17"/>
        <x:v>0</x:v>
      </x:c>
      <x:c r="S78" s="68">
        <x:f>SUMIFS('sales data'!$L:$L,'sales data'!$B:$B,$C78,'sales data'!$F:$F,$D78,'sales data'!$O:$O,"N")</x:f>
        <x:v>0</x:v>
      </x:c>
      <x:c r="T78" s="73">
        <x:f t="shared" si="18"/>
        <x:v>0</x:v>
      </x:c>
      <x:c r="U78" s="26">
        <x:f>SUMIFS('warehouse inventory check'!$N:$N,'warehouse inventory check'!$C:$C,$C78,'warehouse inventory check'!$D:$D,$D78)</x:f>
        <x:v>0</x:v>
      </x:c>
      <x:c r="V78" s="26">
        <x:f t="shared" si="19"/>
        <x:v>46.360916000000003</x:v>
      </x:c>
      <x:c r="W78" s="73">
        <x:f t="shared" si="20"/>
        <x:v>0</x:v>
      </x:c>
      <x:c r="X78" s="74">
        <x:f t="shared" si="15"/>
        <x:v>0</x:v>
      </x:c>
      <x:c r="Y78" s="68">
        <x:f t="shared" si="21"/>
        <x:v>0</x:v>
      </x:c>
      <x:c r="Z78" s="68">
        <x:f t="shared" si="22"/>
        <x:v>0</x:v>
      </x:c>
    </x:row>
    <x:row r="79" spans="1:27" s="26" customFormat="1">
      <x:c r="A79" s="118">
        <x:v>75</x:v>
      </x:c>
      <x:c r="B79" s="118"/>
      <x:c r="C79" s="113">
        <x:v>1</x:v>
      </x:c>
      <x:c r="D79" s="210" t="s">
        <x:v>1523</x:v>
      </x:c>
      <x:c r="E79" s="210" t="s">
        <x:v>123</x:v>
      </x:c>
      <x:c r="F79" s="20" t="s">
        <x:v>1501</x:v>
      </x:c>
      <x:c r="G79" s="158">
        <x:v>0</x:v>
      </x:c>
      <x:c r="H79" s="197">
        <x:v>0</x:v>
      </x:c>
      <x:c r="I79" s="285">
        <x:v>0</x:v>
      </x:c>
      <x:c r="J79" s="106">
        <x:f>SUMIFS('purchase data'!K:K,'purchase data'!$B:$B,$C79,'purchase data'!$F:$F,$D79)</x:f>
        <x:v>300</x:v>
      </x:c>
      <x:c r="K79" s="73">
        <x:f>SUMIFS('purchase data'!M:M,'purchase data'!$B:$B,$C79,'purchase data'!$F:$F,$D79)</x:f>
        <x:v>6047.076</x:v>
      </x:c>
      <x:c r="L79" s="68">
        <x:f>SUMIFS(ETC!$G:$G,ETC!$B:$B,$C79,ETC!$E:$E,$D79)</x:f>
        <x:v>0</x:v>
      </x:c>
      <x:c r="M79" s="73">
        <x:f>SUMIFS(ETC!$J:$J,ETC!$E:$E,$D79,ETC!$B:$B,$C79)</x:f>
        <x:v>0</x:v>
      </x:c>
      <x:c r="N79" s="159">
        <x:f>IF(IFERROR((I79+K79+M79)/(G79+J79+SUMIFS(ETC!$G:$G,ETC!$C:$C,1,ETC!$B:$B,$C79,ETC!$E:$E,$D79)),)=0,H79,IFERROR((I79+K79+M79)/(G79+J79+SUMIFS(ETC!$G:$G,ETC!$C:$C,1,ETC!$B:$B,$C79,ETC!$E:$E,$D79)),))</x:f>
        <x:v>20.15692</x:v>
      </x:c>
      <x:c r="O79" s="106">
        <x:f>++SUMIFS('sales data'!L:L,'sales data'!$B:$B,$C79,'sales data'!$F:$F,$D79,'sales data'!$O:$O,"")</x:f>
        <x:v>300</x:v>
      </x:c>
      <x:c r="P79" s="73">
        <x:f t="shared" si="16"/>
        <x:v>6047.076</x:v>
      </x:c>
      <x:c r="Q79" s="68">
        <x:f>+SUMIFS('sales data'!$L:$L,'sales data'!$B:$B,$C79,'sales data'!$F:$F,$D79,'sales data'!$O:$O,"R")</x:f>
        <x:v>0</x:v>
      </x:c>
      <x:c r="R79" s="73">
        <x:f t="shared" si="17"/>
        <x:v>0</x:v>
      </x:c>
      <x:c r="S79" s="68">
        <x:f>SUMIFS('sales data'!$L:$L,'sales data'!$B:$B,$C79,'sales data'!$F:$F,$D79,'sales data'!$O:$O,"N")</x:f>
        <x:v>0</x:v>
      </x:c>
      <x:c r="T79" s="73">
        <x:f t="shared" si="18"/>
        <x:v>0</x:v>
      </x:c>
      <x:c r="U79" s="26">
        <x:f>SUMIFS('warehouse inventory check'!$N:$N,'warehouse inventory check'!$C:$C,$C79,'warehouse inventory check'!$D:$D,$D79)</x:f>
        <x:v>0</x:v>
      </x:c>
      <x:c r="V79" s="26">
        <x:f t="shared" si="19"/>
        <x:v>20.15692</x:v>
      </x:c>
      <x:c r="W79" s="73">
        <x:f t="shared" si="20"/>
        <x:v>0</x:v>
      </x:c>
      <x:c r="X79" s="74">
        <x:f t="shared" si="15"/>
        <x:v>0</x:v>
      </x:c>
      <x:c r="Y79" s="68">
        <x:f t="shared" si="21"/>
        <x:v>0</x:v>
      </x:c>
      <x:c r="Z79" s="68">
        <x:f t="shared" si="22"/>
        <x:v>0</x:v>
      </x:c>
    </x:row>
    <x:row r="80" spans="1:27" s="26" customFormat="1">
      <x:c r="A80" s="118">
        <x:v>76</x:v>
      </x:c>
      <x:c r="B80" s="118"/>
      <x:c r="C80" s="113">
        <x:v>1</x:v>
      </x:c>
      <x:c r="D80" s="210" t="s">
        <x:v>1386</x:v>
      </x:c>
      <x:c r="E80" s="210" t="s">
        <x:v>123</x:v>
      </x:c>
      <x:c r="F80" s="20" t="s">
        <x:v>1885</x:v>
      </x:c>
      <x:c r="G80" s="158">
        <x:v>0</x:v>
      </x:c>
      <x:c r="H80" s="197">
        <x:v>44.392618568299063</x:v>
      </x:c>
      <x:c r="I80" s="285">
        <x:v>0</x:v>
      </x:c>
      <x:c r="J80" s="106">
        <x:f>SUMIFS('purchase data'!K:K,'purchase data'!$B:$B,$C80,'purchase data'!$F:$F,$D80)</x:f>
        <x:v>500</x:v>
      </x:c>
      <x:c r="K80" s="73">
        <x:f>SUMIFS('purchase data'!M:M,'purchase data'!$B:$B,$C80,'purchase data'!$F:$F,$D80)</x:f>
        <x:v>26950.097040000004</x:v>
      </x:c>
      <x:c r="L80" s="68">
        <x:f>SUMIFS(ETC!$G:$G,ETC!$B:$B,$C80,ETC!$E:$E,$D80)</x:f>
        <x:v>0</x:v>
      </x:c>
      <x:c r="M80" s="73">
        <x:f>SUMIFS(ETC!$J:$J,ETC!$E:$E,$D80,ETC!$B:$B,$C80)</x:f>
        <x:v>0</x:v>
      </x:c>
      <x:c r="N80" s="159">
        <x:f>IF(IFERROR((I80+K80+M80)/(G80+J80+SUMIFS(ETC!$G:$G,ETC!$C:$C,1,ETC!$B:$B,$C80,ETC!$E:$E,$D80)),)=0,H80,IFERROR((I80+K80+M80)/(G80+J80+SUMIFS(ETC!$G:$G,ETC!$C:$C,1,ETC!$B:$B,$C80,ETC!$E:$E,$D80)),))</x:f>
        <x:v>53.900194080000006</x:v>
      </x:c>
      <x:c r="O80" s="106">
        <x:f>++SUMIFS('sales data'!L:L,'sales data'!$B:$B,$C80,'sales data'!$F:$F,$D80,'sales data'!$O:$O,"")</x:f>
        <x:v>500</x:v>
      </x:c>
      <x:c r="P80" s="73">
        <x:f t="shared" si="16"/>
        <x:v>26950.097040000004</x:v>
      </x:c>
      <x:c r="Q80" s="68">
        <x:f>+SUMIFS('sales data'!$L:$L,'sales data'!$B:$B,$C80,'sales data'!$F:$F,$D80,'sales data'!$O:$O,"R")</x:f>
        <x:v>0</x:v>
      </x:c>
      <x:c r="R80" s="73">
        <x:f t="shared" si="17"/>
        <x:v>0</x:v>
      </x:c>
      <x:c r="S80" s="68">
        <x:f>SUMIFS('sales data'!$L:$L,'sales data'!$B:$B,$C80,'sales data'!$F:$F,$D80,'sales data'!$O:$O,"N")</x:f>
        <x:v>0</x:v>
      </x:c>
      <x:c r="T80" s="73">
        <x:f t="shared" si="18"/>
        <x:v>0</x:v>
      </x:c>
      <x:c r="U80" s="26">
        <x:f>SUMIFS('warehouse inventory check'!$N:$N,'warehouse inventory check'!$C:$C,$C80,'warehouse inventory check'!$D:$D,$D80)</x:f>
        <x:v>0</x:v>
      </x:c>
      <x:c r="V80" s="26">
        <x:f t="shared" si="19"/>
        <x:v>53.900194080000006</x:v>
      </x:c>
      <x:c r="W80" s="73">
        <x:f t="shared" si="20"/>
        <x:v>0</x:v>
      </x:c>
      <x:c r="X80" s="74">
        <x:f t="shared" si="15"/>
        <x:v>0</x:v>
      </x:c>
      <x:c r="Y80" s="68">
        <x:f t="shared" si="21"/>
        <x:v>0</x:v>
      </x:c>
      <x:c r="Z80" s="68">
        <x:f t="shared" si="22"/>
        <x:v>0</x:v>
      </x:c>
    </x:row>
    <x:row r="81" spans="1:27" s="26" customFormat="1">
      <x:c r="A81" s="118">
        <x:v>77</x:v>
      </x:c>
      <x:c r="B81" s="118"/>
      <x:c r="C81" s="113">
        <x:v>1</x:v>
      </x:c>
      <x:c r="D81" s="210" t="s">
        <x:v>1654</x:v>
      </x:c>
      <x:c r="E81" s="210" t="s">
        <x:v>1510</x:v>
      </x:c>
      <x:c r="F81" s="20" t="s">
        <x:v>1655</x:v>
      </x:c>
      <x:c r="G81" s="158">
        <x:v>0</x:v>
      </x:c>
      <x:c r="H81" s="197">
        <x:v>0</x:v>
      </x:c>
      <x:c r="I81" s="285">
        <x:v>0</x:v>
      </x:c>
      <x:c r="J81" s="106">
        <x:f>SUMIFS('purchase data'!K:K,'purchase data'!$B:$B,$C81,'purchase data'!$F:$F,$D81)</x:f>
        <x:v>0</x:v>
      </x:c>
      <x:c r="K81" s="73">
        <x:f>SUMIFS('purchase data'!M:M,'purchase data'!$B:$B,$C81,'purchase data'!$F:$F,$D81)</x:f>
        <x:v>0</x:v>
      </x:c>
      <x:c r="L81" s="68">
        <x:f>SUMIFS(ETC!$G:$G,ETC!$B:$B,$C81,ETC!$E:$E,$D81)</x:f>
        <x:v>0</x:v>
      </x:c>
      <x:c r="M81" s="73">
        <x:f>SUMIFS(ETC!$J:$J,ETC!$E:$E,$D81,ETC!$B:$B,$C81)</x:f>
        <x:v>0</x:v>
      </x:c>
      <x:c r="N81" s="159">
        <x:f>IF(IFERROR((I81+K81+M81)/(G81+J81+SUMIFS(ETC!$G:$G,ETC!$C:$C,1,ETC!$B:$B,$C81,ETC!$E:$E,$D81)),)=0,H81,IFERROR((I81+K81+M81)/(G81+J81+SUMIFS(ETC!$G:$G,ETC!$C:$C,1,ETC!$B:$B,$C81,ETC!$E:$E,$D81)),))</x:f>
        <x:v>0</x:v>
      </x:c>
      <x:c r="O81" s="106">
        <x:f>++SUMIFS('sales data'!L:L,'sales data'!$B:$B,$C81,'sales data'!$F:$F,$D81,'sales data'!$O:$O,"")</x:f>
        <x:v>0</x:v>
      </x:c>
      <x:c r="P81" s="73">
        <x:f t="shared" si="16"/>
        <x:v>0</x:v>
      </x:c>
      <x:c r="Q81" s="68">
        <x:f>+SUMIFS('sales data'!$L:$L,'sales data'!$B:$B,$C81,'sales data'!$F:$F,$D81,'sales data'!$O:$O,"R")</x:f>
        <x:v>0</x:v>
      </x:c>
      <x:c r="R81" s="73">
        <x:f t="shared" si="17"/>
        <x:v>0</x:v>
      </x:c>
      <x:c r="S81" s="68">
        <x:f>SUMIFS('sales data'!$L:$L,'sales data'!$B:$B,$C81,'sales data'!$F:$F,$D81,'sales data'!$O:$O,"N")</x:f>
        <x:v>0</x:v>
      </x:c>
      <x:c r="T81" s="73">
        <x:f t="shared" si="18"/>
        <x:v>0</x:v>
      </x:c>
      <x:c r="U81" s="26">
        <x:f>SUMIFS('warehouse inventory check'!$N:$N,'warehouse inventory check'!$C:$C,$C81,'warehouse inventory check'!$D:$D,$D81)</x:f>
        <x:v>0</x:v>
      </x:c>
      <x:c r="V81" s="26">
        <x:f t="shared" si="19"/>
        <x:v>0</x:v>
      </x:c>
      <x:c r="W81" s="73">
        <x:f t="shared" si="20"/>
        <x:v>0</x:v>
      </x:c>
      <x:c r="X81" s="74">
        <x:f t="shared" si="15"/>
        <x:v>0</x:v>
      </x:c>
      <x:c r="Y81" s="68">
        <x:f t="shared" si="21"/>
        <x:v>0</x:v>
      </x:c>
      <x:c r="Z81" s="68">
        <x:f t="shared" si="22"/>
        <x:v>0</x:v>
      </x:c>
    </x:row>
    <x:row r="82" spans="1:27" s="26" customFormat="1">
      <x:c r="A82" s="118">
        <x:v>78</x:v>
      </x:c>
      <x:c r="B82" s="118"/>
      <x:c r="C82" s="113">
        <x:v>1</x:v>
      </x:c>
      <x:c r="D82" s="210" t="s">
        <x:v>1656</x:v>
      </x:c>
      <x:c r="E82" s="210" t="s">
        <x:v>1510</x:v>
      </x:c>
      <x:c r="F82" s="20" t="s">
        <x:v>1657</x:v>
      </x:c>
      <x:c r="G82" s="158">
        <x:v>0</x:v>
      </x:c>
      <x:c r="H82" s="197">
        <x:v>0</x:v>
      </x:c>
      <x:c r="I82" s="285">
        <x:v>0</x:v>
      </x:c>
      <x:c r="J82" s="106">
        <x:f>SUMIFS('purchase data'!K:K,'purchase data'!$B:$B,$C82,'purchase data'!$F:$F,$D82)</x:f>
        <x:v>0</x:v>
      </x:c>
      <x:c r="K82" s="73">
        <x:f>SUMIFS('purchase data'!M:M,'purchase data'!$B:$B,$C82,'purchase data'!$F:$F,$D82)</x:f>
        <x:v>0</x:v>
      </x:c>
      <x:c r="L82" s="68">
        <x:f>SUMIFS(ETC!$G:$G,ETC!$B:$B,$C82,ETC!$E:$E,$D82)</x:f>
        <x:v>0</x:v>
      </x:c>
      <x:c r="M82" s="73">
        <x:f>SUMIFS(ETC!$J:$J,ETC!$E:$E,$D82,ETC!$B:$B,$C82)</x:f>
        <x:v>0</x:v>
      </x:c>
      <x:c r="N82" s="159">
        <x:f>IF(IFERROR((I82+K82+M82)/(G82+J82+SUMIFS(ETC!$G:$G,ETC!$C:$C,1,ETC!$B:$B,$C82,ETC!$E:$E,$D82)),)=0,H82,IFERROR((I82+K82+M82)/(G82+J82+SUMIFS(ETC!$G:$G,ETC!$C:$C,1,ETC!$B:$B,$C82,ETC!$E:$E,$D82)),))</x:f>
        <x:v>0</x:v>
      </x:c>
      <x:c r="O82" s="106">
        <x:f>++SUMIFS('sales data'!L:L,'sales data'!$B:$B,$C82,'sales data'!$F:$F,$D82,'sales data'!$O:$O,"")</x:f>
        <x:v>0</x:v>
      </x:c>
      <x:c r="P82" s="73">
        <x:f t="shared" si="16"/>
        <x:v>0</x:v>
      </x:c>
      <x:c r="Q82" s="68">
        <x:f>+SUMIFS('sales data'!$L:$L,'sales data'!$B:$B,$C82,'sales data'!$F:$F,$D82,'sales data'!$O:$O,"R")</x:f>
        <x:v>0</x:v>
      </x:c>
      <x:c r="R82" s="73">
        <x:f t="shared" si="17"/>
        <x:v>0</x:v>
      </x:c>
      <x:c r="S82" s="68">
        <x:f>SUMIFS('sales data'!$L:$L,'sales data'!$B:$B,$C82,'sales data'!$F:$F,$D82,'sales data'!$O:$O,"N")</x:f>
        <x:v>0</x:v>
      </x:c>
      <x:c r="T82" s="73">
        <x:f t="shared" si="18"/>
        <x:v>0</x:v>
      </x:c>
      <x:c r="U82" s="26">
        <x:f>SUMIFS('warehouse inventory check'!$N:$N,'warehouse inventory check'!$C:$C,$C82,'warehouse inventory check'!$D:$D,$D82)</x:f>
        <x:v>0</x:v>
      </x:c>
      <x:c r="V82" s="26">
        <x:f t="shared" si="19"/>
        <x:v>0</x:v>
      </x:c>
      <x:c r="W82" s="73">
        <x:f t="shared" si="20"/>
        <x:v>0</x:v>
      </x:c>
      <x:c r="X82" s="74">
        <x:f t="shared" si="15"/>
        <x:v>0</x:v>
      </x:c>
      <x:c r="Y82" s="68">
        <x:f t="shared" si="21"/>
        <x:v>0</x:v>
      </x:c>
      <x:c r="Z82" s="68">
        <x:f t="shared" si="22"/>
        <x:v>0</x:v>
      </x:c>
    </x:row>
    <x:row r="83" spans="1:27" s="26" customFormat="1">
      <x:c r="A83" s="118">
        <x:v>79</x:v>
      </x:c>
      <x:c r="B83" s="118"/>
      <x:c r="C83" s="113">
        <x:v>1</x:v>
      </x:c>
      <x:c r="D83" s="210" t="s">
        <x:v>1658</x:v>
      </x:c>
      <x:c r="E83" s="210" t="s">
        <x:v>1510</x:v>
      </x:c>
      <x:c r="F83" s="20" t="s">
        <x:v>1659</x:v>
      </x:c>
      <x:c r="G83" s="158">
        <x:v>0</x:v>
      </x:c>
      <x:c r="H83" s="197">
        <x:v>0</x:v>
      </x:c>
      <x:c r="I83" s="285">
        <x:v>0</x:v>
      </x:c>
      <x:c r="J83" s="106">
        <x:f>SUMIFS('purchase data'!K:K,'purchase data'!$B:$B,$C83,'purchase data'!$F:$F,$D83)</x:f>
        <x:v>0</x:v>
      </x:c>
      <x:c r="K83" s="73">
        <x:f>SUMIFS('purchase data'!M:M,'purchase data'!$B:$B,$C83,'purchase data'!$F:$F,$D83)</x:f>
        <x:v>0</x:v>
      </x:c>
      <x:c r="L83" s="68">
        <x:f>SUMIFS(ETC!$G:$G,ETC!$B:$B,$C83,ETC!$E:$E,$D83)</x:f>
        <x:v>0</x:v>
      </x:c>
      <x:c r="M83" s="73">
        <x:f>SUMIFS(ETC!$J:$J,ETC!$E:$E,$D83,ETC!$B:$B,$C83)</x:f>
        <x:v>0</x:v>
      </x:c>
      <x:c r="N83" s="159">
        <x:f>IF(IFERROR((I83+K83+M83)/(G83+J83+SUMIFS(ETC!$G:$G,ETC!$C:$C,1,ETC!$B:$B,$C83,ETC!$E:$E,$D83)),)=0,H83,IFERROR((I83+K83+M83)/(G83+J83+SUMIFS(ETC!$G:$G,ETC!$C:$C,1,ETC!$B:$B,$C83,ETC!$E:$E,$D83)),))</x:f>
        <x:v>0</x:v>
      </x:c>
      <x:c r="O83" s="106">
        <x:f>++SUMIFS('sales data'!L:L,'sales data'!$B:$B,$C83,'sales data'!$F:$F,$D83,'sales data'!$O:$O,"")</x:f>
        <x:v>0</x:v>
      </x:c>
      <x:c r="P83" s="73">
        <x:f t="shared" si="16"/>
        <x:v>0</x:v>
      </x:c>
      <x:c r="Q83" s="68">
        <x:f>+SUMIFS('sales data'!$L:$L,'sales data'!$B:$B,$C83,'sales data'!$F:$F,$D83,'sales data'!$O:$O,"R")</x:f>
        <x:v>0</x:v>
      </x:c>
      <x:c r="R83" s="73">
        <x:f t="shared" si="17"/>
        <x:v>0</x:v>
      </x:c>
      <x:c r="S83" s="68">
        <x:f>SUMIFS('sales data'!$L:$L,'sales data'!$B:$B,$C83,'sales data'!$F:$F,$D83,'sales data'!$O:$O,"N")</x:f>
        <x:v>0</x:v>
      </x:c>
      <x:c r="T83" s="73">
        <x:f t="shared" si="18"/>
        <x:v>0</x:v>
      </x:c>
      <x:c r="U83" s="26">
        <x:f>SUMIFS('warehouse inventory check'!$N:$N,'warehouse inventory check'!$C:$C,$C83,'warehouse inventory check'!$D:$D,$D83)</x:f>
        <x:v>0</x:v>
      </x:c>
      <x:c r="V83" s="26">
        <x:f t="shared" si="19"/>
        <x:v>0</x:v>
      </x:c>
      <x:c r="W83" s="73">
        <x:f t="shared" si="20"/>
        <x:v>0</x:v>
      </x:c>
      <x:c r="X83" s="74">
        <x:f t="shared" si="15"/>
        <x:v>0</x:v>
      </x:c>
      <x:c r="Y83" s="68">
        <x:f t="shared" si="21"/>
        <x:v>0</x:v>
      </x:c>
      <x:c r="Z83" s="68">
        <x:f t="shared" si="22"/>
        <x:v>0</x:v>
      </x:c>
    </x:row>
    <x:row r="84" spans="1:27" s="26" customFormat="1" ht="15" collapsed="1" thickTop="1" thickBot="1">
      <x:c r="A84" s="118"/>
      <x:c r="B84" s="118"/>
      <x:c r="C84" s="117">
        <x:v>1</x:v>
      </x:c>
      <x:c r="D84" s="75"/>
      <x:c r="E84" s="75"/>
      <x:c r="F84" s="76" t="s">
        <x:v>117</x:v>
      </x:c>
      <x:c r="G84" s="286">
        <x:f>SUM(G6:G83)</x:f>
        <x:v>60870</x:v>
      </x:c>
      <x:c r="H84" s="286"/>
      <x:c r="I84" s="287">
        <x:f>SUM(I6:I83)</x:f>
        <x:v>25971576.08829676</x:v>
      </x:c>
      <x:c r="J84" s="77">
        <x:f>SUM(J6:J83)</x:f>
        <x:v>98961</x:v>
      </x:c>
      <x:c r="K84" s="78">
        <x:f>SUM(K6:K83)</x:f>
        <x:v>53750154.460885487</x:v>
      </x:c>
      <x:c r="L84" s="77">
        <x:f>SUM(L6:L83)</x:f>
        <x:v>0</x:v>
      </x:c>
      <x:c r="M84" s="78">
        <x:f>SUM(M6:M83)</x:f>
        <x:v>0</x:v>
      </x:c>
      <x:c r="N84" s="160"/>
      <x:c r="O84" s="77">
        <x:f t="shared" ref="O84:U84" si="23">SUM(O6:O83)</x:f>
        <x:v>127465</x:v>
      </x:c>
      <x:c r="P84" s="78">
        <x:f t="shared" si="23"/>
        <x:v>72365418.650679842</x:v>
      </x:c>
      <x:c r="Q84" s="77">
        <x:f t="shared" si="23"/>
        <x:v>0</x:v>
      </x:c>
      <x:c r="R84" s="78">
        <x:f t="shared" si="23"/>
        <x:v>0</x:v>
      </x:c>
      <x:c r="S84" s="77">
        <x:f t="shared" si="23"/>
        <x:v>0</x:v>
      </x:c>
      <x:c r="T84" s="78">
        <x:f t="shared" si="23"/>
        <x:v>0</x:v>
      </x:c>
      <x:c r="U84" s="77">
        <x:f t="shared" si="23"/>
        <x:v>32366</x:v>
      </x:c>
      <x:c r="V84" s="75"/>
      <x:c r="W84" s="682">
        <x:f>SUM(W6:W83)</x:f>
        <x:v>7356311.8985024216</x:v>
      </x:c>
      <x:c r="X84" s="79">
        <x:f>SUM(X6:X83)</x:f>
        <x:v>2.4021460376388859E-9</x:v>
      </x:c>
      <x:c r="Y84" s="77">
        <x:f>SUM(Y6:Y83)</x:f>
        <x:v>32366</x:v>
      </x:c>
      <x:c r="Z84" s="77">
        <x:f>SUM(Z6:Z83)</x:f>
        <x:v>0</x:v>
      </x:c>
    </x:row>
    <x:row r="85" spans="1:27">
      <x:c r="G85" s="288"/>
      <x:c r="K85" s="20">
        <x:f>SUMIFS('purchase data'!M:M,'purchase data'!$B:$B,C84)-SUMIFS('purchase data'!M:M,'purchase data'!H:H,"Other",'purchase data'!B:B,C84)-K84</x:f>
        <x:v>0</x:v>
      </x:c>
      <x:c r="P85" s="20">
        <x:f>+P84+R84</x:f>
        <x:v>72365418.650679842</x:v>
      </x:c>
      <x:c r="W85" s="197"/>
    </x:row>
    <x:row r="86" spans="1:27">
      <x:c r="W86" s="197"/>
    </x:row>
    <x:row r="87" spans="1:27" ht="14.25" thickBot="1">
      <x:c r="C87" s="119" t="s">
        <x:v>99</x:v>
      </x:c>
      <x:c r="D87" s="26"/>
      <x:c r="E87" s="26"/>
      <x:c r="F87" s="26"/>
      <x:c r="G87" s="281" t="s">
        <x:v>100</x:v>
      </x:c>
      <x:c r="J87" s="275" t="s">
        <x:v>101</x:v>
      </x:c>
      <x:c r="K87" s="26"/>
      <x:c r="L87" s="275" t="s">
        <x:v>103</x:v>
      </x:c>
      <x:c r="M87" s="26"/>
      <x:c r="N87" s="26"/>
      <x:c r="O87" s="275" t="s">
        <x:v>102</x:v>
      </x:c>
      <x:c r="P87" s="26"/>
      <x:c r="Q87" s="275" t="s">
        <x:v>103</x:v>
      </x:c>
      <x:c r="R87" s="26"/>
      <x:c r="S87" s="275" t="s">
        <x:v>104</x:v>
      </x:c>
      <x:c r="T87" s="26"/>
      <x:c r="U87" s="275" t="s">
        <x:v>105</x:v>
      </x:c>
      <x:c r="V87" s="26"/>
      <x:c r="W87" s="67" t="s">
        <x:v>106</x:v>
      </x:c>
      <x:c r="X87" s="67"/>
      <x:c r="Y87" s="81"/>
      <x:c r="Z87" s="68"/>
    </x:row>
    <x:row r="88" spans="1:27">
      <x:c r="C88" s="69" t="s">
        <x:v>120</x:v>
      </x:c>
      <x:c r="D88" s="69" t="s">
        <x:v>5</x:v>
      </x:c>
      <x:c r="E88" s="69" t="s">
        <x:v>6</x:v>
      </x:c>
      <x:c r="F88" s="70" t="s">
        <x:v>7</x:v>
      </x:c>
      <x:c r="G88" s="282" t="s">
        <x:v>108</x:v>
      </x:c>
      <x:c r="H88" s="282" t="s">
        <x:v>109</x:v>
      </x:c>
      <x:c r="I88" s="283" t="s">
        <x:v>110</x:v>
      </x:c>
      <x:c r="J88" s="69" t="s">
        <x:v>108</x:v>
      </x:c>
      <x:c r="K88" s="70" t="s">
        <x:v>110</x:v>
      </x:c>
      <x:c r="L88" s="65" t="s">
        <x:v>113</x:v>
      </x:c>
      <x:c r="M88" s="66" t="s">
        <x:v>110</x:v>
      </x:c>
      <x:c r="N88" s="71" t="s">
        <x:v>111</x:v>
      </x:c>
      <x:c r="O88" s="69" t="s">
        <x:v>108</x:v>
      </x:c>
      <x:c r="P88" s="70" t="s">
        <x:v>112</x:v>
      </x:c>
      <x:c r="Q88" s="65" t="s">
        <x:v>113</x:v>
      </x:c>
      <x:c r="R88" s="66" t="s">
        <x:v>110</x:v>
      </x:c>
      <x:c r="S88" s="65" t="s">
        <x:v>113</x:v>
      </x:c>
      <x:c r="T88" s="66" t="s">
        <x:v>110</x:v>
      </x:c>
      <x:c r="U88" s="69" t="s">
        <x:v>116</x:v>
      </x:c>
      <x:c r="V88" s="65" t="s">
        <x:v>114</x:v>
      </x:c>
      <x:c r="W88" s="66" t="s">
        <x:v>110</x:v>
      </x:c>
      <x:c r="X88" s="71" t="s">
        <x:v>115</x:v>
      </x:c>
      <x:c r="Y88" s="69" t="s">
        <x:v>121</x:v>
      </x:c>
      <x:c r="Z88" s="69" t="s">
        <x:v>115</x:v>
      </x:c>
    </x:row>
    <x:row r="89" spans="1:27">
      <x:c r="A89" s="116">
        <x:v>1</x:v>
      </x:c>
      <x:c r="C89" s="113">
        <x:v>2</x:v>
      </x:c>
      <x:c r="D89" s="210" t="s">
        <x:v>1651</x:v>
      </x:c>
      <x:c r="E89" s="210" t="str">
        <x:f>IF(VLOOKUP($A89,'★Master Code List'!$B$4:$K$167,9,)=0,"",(VLOOKUP($A89,'★Master Code List'!$B$4:$K$167,9,)))</x:f>
        <x:v>PHEV-E (V710) / (P703)</x:v>
      </x:c>
      <x:c r="F89" s="20" t="str">
        <x:f>IF(VLOOKUP($A89,'★Master Code List'!$B$4:$K$167,10,)=0,"",(VLOOKUP($A89,'★Master Code List'!$B$4:$K$167,10,)))</x:f>
        <x:v>Main Harness</x:v>
      </x:c>
      <x:c r="G89" s="158">
        <x:f t="shared" ref="G89:G120" si="24">SUMIFS(U:U,$D:$D,$D89,$C:$C,$C89-1)</x:f>
        <x:v>163</x:v>
      </x:c>
      <x:c r="H89" s="158">
        <x:f t="shared" ref="H89:H120" si="25">SUMIFS(V:V,$D:$D,$D89,$C:$C,$C89-1)</x:f>
        <x:v>3862.804019060919</x:v>
      </x:c>
      <x:c r="I89" s="285">
        <x:f t="shared" ref="I89:I120" si="26">SUMIFS(W:W,$D:$D,$D89,$C:$C,$C89-1)</x:f>
        <x:v>629637.05510692985</x:v>
      </x:c>
      <x:c r="J89" s="106">
        <x:f>SUMIFS('purchase data'!K:K,'purchase data'!$B:$B,$C89,'purchase data'!$F:$F,$D89)</x:f>
        <x:v>5578</x:v>
      </x:c>
      <x:c r="K89" s="73">
        <x:f>SUMIFS('purchase data'!M:M,'purchase data'!$B:$B,$C89,'purchase data'!$F:$F,$D89)</x:f>
        <x:v>22621529.138980001</x:v>
      </x:c>
      <x:c r="L89" s="68">
        <x:f>SUMIFS(ETC!$G:$G,ETC!$B:$B,$C89,ETC!$E:$E,$D89)</x:f>
        <x:v>0</x:v>
      </x:c>
      <x:c r="M89" s="73">
        <x:f>SUMIFS(ETC!$J:$J,ETC!$E:$E,$D89,ETC!$B:$B,$C89)</x:f>
        <x:v>0</x:v>
      </x:c>
      <x:c r="N89" s="159">
        <x:f>IF(IFERROR((I89+K89+M89)/(G89+J89+SUMIFS(ETC!$G:$G,ETC!$C:$C,1,ETC!$B:$B,$C89,ETC!$E:$E,$D89)),)=0,H89,IFERROR((I89+K89+M89)/(G89+J89+SUMIFS(ETC!$G:$G,ETC!$C:$C,1,ETC!$B:$B,$C89,ETC!$E:$E,$D89)),))</x:f>
        <x:v>4050.0202393462691</x:v>
      </x:c>
      <x:c r="O89" s="106">
        <x:f>++SUMIFS('sales data'!L:L,'sales data'!$B:$B,$C89,'sales data'!$F:$F,$D89,'sales data'!$O:$O,"")</x:f>
        <x:v>5370</x:v>
      </x:c>
      <x:c r="P89" s="73">
        <x:f t="shared" ref="P89:P152" si="27">+IF(O89&lt;&gt;0,O89*N89,)</x:f>
        <x:v>21748608.685289465</x:v>
      </x:c>
      <x:c r="Q89" s="68">
        <x:f>+SUMIFS('sales data'!$L:$L,'sales data'!$B:$B,$C89,'sales data'!$F:$F,$D89,'sales data'!$O:$O,"R")</x:f>
        <x:v>0</x:v>
      </x:c>
      <x:c r="R89" s="73">
        <x:f t="shared" ref="R89:R152" si="28">+IF(Q89&lt;&gt;0,Q89*N89,)</x:f>
        <x:v>0</x:v>
      </x:c>
      <x:c r="S89" s="68">
        <x:f>SUMIFS('sales data'!$L:$L,'sales data'!$B:$B,$C89,'sales data'!$F:$F,$D89,'sales data'!$O:$O,"N")</x:f>
        <x:v>0</x:v>
      </x:c>
      <x:c r="T89" s="73">
        <x:f t="shared" ref="T89:T152" si="29">+IF(S89&lt;&gt;0,S89*N89,)</x:f>
        <x:v>0</x:v>
      </x:c>
      <x:c r="U89" s="26">
        <x:f>SUMIFS('warehouse inventory check'!$N:$N,'warehouse inventory check'!$C:$C,$C89,'warehouse inventory check'!$D:$D,$D89)</x:f>
        <x:v>371</x:v>
      </x:c>
      <x:c r="V89" s="26">
        <x:f t="shared" ref="V89:V152" si="30">+N89</x:f>
        <x:v>4050.0202393462691</x:v>
      </x:c>
      <x:c r="W89" s="73">
        <x:f t="shared" ref="W89:W152" si="31">+IF(U89&lt;&gt;0,U89*N89,)</x:f>
        <x:v>1502557.5087974658</x:v>
      </x:c>
      <x:c r="X89" s="74">
        <x:f t="shared" ref="X89:X152" si="32">+I89+K89-P89-R89-W89-T89+M89</x:f>
        <x:v>9.3132257461547852E-10</x:v>
      </x:c>
      <x:c r="Y89" s="68">
        <x:f t="shared" ref="Y89:Y152" si="33">+G89+J89+L89-O89-Q89-S89</x:f>
        <x:v>371</x:v>
      </x:c>
      <x:c r="Z89" s="68">
        <x:f t="shared" ref="Z89:Z152" si="34">+U89-Y89</x:f>
        <x:v>0</x:v>
      </x:c>
    </x:row>
    <x:row r="90" spans="1:27">
      <x:c r="A90" s="118">
        <x:v>2</x:v>
      </x:c>
      <x:c r="B90" s="118"/>
      <x:c r="C90" s="113">
        <x:v>2</x:v>
      </x:c>
      <x:c r="D90" s="210" t="s">
        <x:v>13</x:v>
      </x:c>
      <x:c r="E90" s="210" t="str">
        <x:f>IF(VLOOKUP($A90,'★Master Code List'!$B$4:$K$167,9,)=0,"",(VLOOKUP($A90,'★Master Code List'!$B$4:$K$167,9,)))</x:f>
        <x:v>BEV-E1(V710)</x:v>
      </x:c>
      <x:c r="F90" s="20" t="str">
        <x:f>IF(VLOOKUP($A90,'★Master Code List'!$B$4:$K$167,10,)=0,"",(VLOOKUP($A90,'★Master Code List'!$B$4:$K$167,10,)))</x:f>
        <x:v>Main Harness</x:v>
      </x:c>
      <x:c r="G90" s="158">
        <x:f t="shared" si="24"/>
        <x:v>10</x:v>
      </x:c>
      <x:c r="H90" s="158">
        <x:f t="shared" si="25"/>
        <x:v>4816.0565301775432</x:v>
      </x:c>
      <x:c r="I90" s="285">
        <x:f t="shared" si="26"/>
        <x:v>48160.56530177543</x:v>
      </x:c>
      <x:c r="J90" s="106">
        <x:f>SUMIFS('purchase data'!K:K,'purchase data'!$B:$B,$C90,'purchase data'!$F:$F,$D90)</x:f>
        <x:v>0</x:v>
      </x:c>
      <x:c r="K90" s="73">
        <x:f>SUMIFS('purchase data'!M:M,'purchase data'!$B:$B,$C90,'purchase data'!$F:$F,$D90)</x:f>
        <x:v>0</x:v>
      </x:c>
      <x:c r="L90" s="68">
        <x:f>SUMIFS(ETC!$G:$G,ETC!$B:$B,$C90,ETC!$E:$E,$D90)</x:f>
        <x:v>0</x:v>
      </x:c>
      <x:c r="M90" s="73">
        <x:f>SUMIFS(ETC!$J:$J,ETC!$E:$E,$D90,ETC!$B:$B,$C90)</x:f>
        <x:v>0</x:v>
      </x:c>
      <x:c r="N90" s="159">
        <x:f>IF(IFERROR((I90+K90+M90)/(G90+J90+SUMIFS(ETC!$G:$G,ETC!$C:$C,1,ETC!$B:$B,$C90,ETC!$E:$E,$D90)),)=0,H90,IFERROR((I90+K90+M90)/(G90+J90+SUMIFS(ETC!$G:$G,ETC!$C:$C,1,ETC!$B:$B,$C90,ETC!$E:$E,$D90)),))</x:f>
        <x:v>4816.0565301775432</x:v>
      </x:c>
      <x:c r="O90" s="106">
        <x:f>++SUMIFS('sales data'!L:L,'sales data'!$B:$B,$C90,'sales data'!$F:$F,$D90,'sales data'!$O:$O,"")</x:f>
        <x:v>7</x:v>
      </x:c>
      <x:c r="P90" s="73">
        <x:f t="shared" si="27"/>
        <x:v>33712.395711242803</x:v>
      </x:c>
      <x:c r="Q90" s="68">
        <x:f>+SUMIFS('sales data'!$L:$L,'sales data'!$B:$B,$C90,'sales data'!$F:$F,$D90,'sales data'!$O:$O,"R")</x:f>
        <x:v>0</x:v>
      </x:c>
      <x:c r="R90" s="73">
        <x:f t="shared" si="28"/>
        <x:v>0</x:v>
      </x:c>
      <x:c r="S90" s="68">
        <x:f>SUMIFS('sales data'!$L:$L,'sales data'!$B:$B,$C90,'sales data'!$F:$F,$D90,'sales data'!$O:$O,"N")</x:f>
        <x:v>0</x:v>
      </x:c>
      <x:c r="T90" s="73">
        <x:f t="shared" si="29"/>
        <x:v>0</x:v>
      </x:c>
      <x:c r="U90" s="26">
        <x:f>SUMIFS('warehouse inventory check'!$N:$N,'warehouse inventory check'!$C:$C,$C90,'warehouse inventory check'!$D:$D,$D90)</x:f>
        <x:v>3</x:v>
      </x:c>
      <x:c r="V90" s="26">
        <x:f t="shared" si="30"/>
        <x:v>4816.0565301775432</x:v>
      </x:c>
      <x:c r="W90" s="73">
        <x:f t="shared" si="31"/>
        <x:v>14448.169590532631</x:v>
      </x:c>
      <x:c r="X90" s="74">
        <x:f t="shared" si="32"/>
        <x:v>-3.637978807091713E-12</x:v>
      </x:c>
      <x:c r="Y90" s="68">
        <x:f t="shared" si="33"/>
        <x:v>3</x:v>
      </x:c>
      <x:c r="Z90" s="68">
        <x:f t="shared" si="34"/>
        <x:v>0</x:v>
      </x:c>
    </x:row>
    <x:row r="91" spans="1:27">
      <x:c r="A91" s="116">
        <x:v>3</x:v>
      </x:c>
      <x:c r="B91" s="118"/>
      <x:c r="C91" s="113">
        <x:v>2</x:v>
      </x:c>
      <x:c r="D91" s="210" t="s">
        <x:v>14</x:v>
      </x:c>
      <x:c r="E91" s="210" t="str">
        <x:f>IF(VLOOKUP($A91,'★Master Code List'!$B$4:$K$167,9,)=0,"",(VLOOKUP($A91,'★Master Code List'!$B$4:$K$167,9,)))</x:f>
        <x:v>PHEV-E (V710) / (P703)</x:v>
      </x:c>
      <x:c r="F91" s="20" t="str">
        <x:f>IF(VLOOKUP($A91,'★Master Code List'!$B$4:$K$167,10,)=0,"",(VLOOKUP($A91,'★Master Code List'!$B$4:$K$167,10,)))</x:f>
        <x:v>BUSBAR - Array to Array (short)</x:v>
      </x:c>
      <x:c r="G91" s="158">
        <x:f t="shared" si="24"/>
        <x:v>1</x:v>
      </x:c>
      <x:c r="H91" s="158">
        <x:f t="shared" si="25"/>
        <x:v>133.58651286420135</x:v>
      </x:c>
      <x:c r="I91" s="285">
        <x:f t="shared" si="26"/>
        <x:v>133.58651286420135</x:v>
      </x:c>
      <x:c r="J91" s="106">
        <x:f>SUMIFS('purchase data'!K:K,'purchase data'!$B:$B,$C91,'purchase data'!$F:$F,$D91)</x:f>
        <x:v>5760</x:v>
      </x:c>
      <x:c r="K91" s="73">
        <x:f>SUMIFS('purchase data'!M:M,'purchase data'!$B:$B,$C91,'purchase data'!$F:$F,$D91)</x:f>
        <x:v>806822.40000000002</x:v>
      </x:c>
      <x:c r="L91" s="68">
        <x:f>SUMIFS(ETC!$G:$G,ETC!$B:$B,$C91,ETC!$E:$E,$D91)</x:f>
        <x:v>0</x:v>
      </x:c>
      <x:c r="M91" s="73">
        <x:f>SUMIFS(ETC!$J:$J,ETC!$E:$E,$D91,ETC!$B:$B,$C91)</x:f>
        <x:v>0</x:v>
      </x:c>
      <x:c r="N91" s="159">
        <x:f>IF(IFERROR((I91+K91+M91)/(G91+J91+SUMIFS(ETC!$G:$G,ETC!$C:$C,1,ETC!$B:$B,$C91,ETC!$E:$E,$D91)),)=0,H91,IFERROR((I91+K91+M91)/(G91+J91+SUMIFS(ETC!$G:$G,ETC!$C:$C,1,ETC!$B:$B,$C91,ETC!$E:$E,$D91)),))</x:f>
        <x:v>140.07220734470826</x:v>
      </x:c>
      <x:c r="O91" s="106">
        <x:f>++SUMIFS('sales data'!L:L,'sales data'!$B:$B,$C91,'sales data'!$F:$F,$D91,'sales data'!$O:$O,"")</x:f>
        <x:v>5760</x:v>
      </x:c>
      <x:c r="P91" s="73">
        <x:f t="shared" si="27"/>
        <x:v>806815.91430551955</x:v>
      </x:c>
      <x:c r="Q91" s="68">
        <x:f>+SUMIFS('sales data'!$L:$L,'sales data'!$B:$B,$C91,'sales data'!$F:$F,$D91,'sales data'!$O:$O,"R")</x:f>
        <x:v>0</x:v>
      </x:c>
      <x:c r="R91" s="73">
        <x:f t="shared" si="28"/>
        <x:v>0</x:v>
      </x:c>
      <x:c r="S91" s="68">
        <x:f>SUMIFS('sales data'!$L:$L,'sales data'!$B:$B,$C91,'sales data'!$F:$F,$D91,'sales data'!$O:$O,"N")</x:f>
        <x:v>0</x:v>
      </x:c>
      <x:c r="T91" s="73">
        <x:f t="shared" si="29"/>
        <x:v>0</x:v>
      </x:c>
      <x:c r="U91" s="26">
        <x:f>SUMIFS('warehouse inventory check'!$N:$N,'warehouse inventory check'!$C:$C,$C91,'warehouse inventory check'!$D:$D,$D91)</x:f>
        <x:v>1</x:v>
      </x:c>
      <x:c r="V91" s="26">
        <x:f t="shared" si="30"/>
        <x:v>140.07220734470826</x:v>
      </x:c>
      <x:c r="W91" s="73">
        <x:f t="shared" si="31"/>
        <x:v>140.07220734470826</x:v>
      </x:c>
      <x:c r="X91" s="74">
        <x:f t="shared" si="32"/>
        <x:v>-1.2335021892795339E-11</x:v>
      </x:c>
      <x:c r="Y91" s="68">
        <x:f t="shared" si="33"/>
        <x:v>1</x:v>
      </x:c>
      <x:c r="Z91" s="68">
        <x:f t="shared" si="34"/>
        <x:v>0</x:v>
      </x:c>
    </x:row>
    <x:row r="92" spans="1:27" ht="16.5">
      <x:c r="A92" s="118">
        <x:v>4</x:v>
      </x:c>
      <x:c r="B92" s="118"/>
      <x:c r="C92" s="113">
        <x:v>2</x:v>
      </x:c>
      <x:c r="D92" s="210" t="s">
        <x:v>17</x:v>
      </x:c>
      <x:c r="E92" s="210" t="str">
        <x:f>IF(VLOOKUP($A92,'★Master Code List'!$B$4:$K$167,9,)=0,"",(VLOOKUP($A92,'★Master Code List'!$B$4:$K$167,9,)))</x:f>
        <x:v>PHEV-E (V710) / (P703)</x:v>
      </x:c>
      <x:c r="F92" s="20" t="str">
        <x:f>IF(VLOOKUP($A92,'★Master Code List'!$B$4:$K$167,10,)=0,"",(VLOOKUP($A92,'★Master Code List'!$B$4:$K$167,10,)))</x:f>
        <x:v>BUSBAR - Array to Array (long)</x:v>
      </x:c>
      <x:c r="G92" s="158">
        <x:f t="shared" si="24"/>
        <x:v>1</x:v>
      </x:c>
      <x:c r="H92" s="158">
        <x:f t="shared" si="25"/>
        <x:v>171.61084145738207</x:v>
      </x:c>
      <x:c r="I92" s="285">
        <x:f t="shared" si="26"/>
        <x:v>171.61084145738207</x:v>
      </x:c>
      <x:c r="J92" s="106">
        <x:f>SUMIFS('purchase data'!K:K,'purchase data'!$B:$B,$C92,'purchase data'!$F:$F,$D92)</x:f>
        <x:v>13824</x:v>
      </x:c>
      <x:c r="K92" s="73">
        <x:f>SUMIFS('purchase data'!M:M,'purchase data'!$B:$B,$C92,'purchase data'!$F:$F,$D92)</x:f>
        <x:v>2448561.6076799994</x:v>
      </x:c>
      <x:c r="L92" s="68">
        <x:f>SUMIFS(ETC!$G:$G,ETC!$B:$B,$C92,ETC!$E:$E,$D92)</x:f>
        <x:v>0</x:v>
      </x:c>
      <x:c r="M92" s="73">
        <x:f>SUMIFS(ETC!$J:$J,ETC!$E:$E,$D92,ETC!$B:$B,$C92)</x:f>
        <x:v>0</x:v>
      </x:c>
      <x:c r="N92" s="159">
        <x:f>IF(IFERROR((I92+K92+M92)/(G92+J92+SUMIFS(ETC!$G:$G,ETC!$C:$C,1,ETC!$B:$B,$C92,ETC!$E:$E,$D92)),)=0,H92,IFERROR((I92+K92+M92)/(G92+J92+SUMIFS(ETC!$G:$G,ETC!$C:$C,1,ETC!$B:$B,$C92,ETC!$E:$E,$D92)),))</x:f>
        <x:v>177.12356011005113</x:v>
      </x:c>
      <x:c r="O92" s="106">
        <x:f>++SUMIFS('sales data'!L:L,'sales data'!$B:$B,$C92,'sales data'!$F:$F,$D92,'sales data'!$O:$O,"")</x:f>
        <x:v>14784</x:v>
      </x:c>
      <x:c r="P92" s="73">
        <x:f t="shared" si="27"/>
        <x:v>2618594.7126669958</x:v>
      </x:c>
      <x:c r="Q92" s="68">
        <x:f>+SUMIFS('sales data'!$L:$L,'sales data'!$B:$B,$C92,'sales data'!$F:$F,$D92,'sales data'!$O:$O,"R")</x:f>
        <x:v>0</x:v>
      </x:c>
      <x:c r="R92" s="73">
        <x:f t="shared" si="28"/>
        <x:v>0</x:v>
      </x:c>
      <x:c r="S92" s="68">
        <x:f>SUMIFS('sales data'!$L:$L,'sales data'!$B:$B,$C92,'sales data'!$F:$F,$D92,'sales data'!$O:$O,"N")</x:f>
        <x:v>0</x:v>
      </x:c>
      <x:c r="T92" s="73">
        <x:f t="shared" si="29"/>
        <x:v>0</x:v>
      </x:c>
      <x:c r="U92" s="26">
        <x:f>SUMIFS('warehouse inventory check'!$N:$N,'warehouse inventory check'!$C:$C,$C92,'warehouse inventory check'!$D:$D,$D92)</x:f>
        <x:v>-959</x:v>
      </x:c>
      <x:c r="V92" s="26">
        <x:f t="shared" si="30"/>
        <x:v>177.12356011005113</x:v>
      </x:c>
      <x:c r="W92" s="73">
        <x:f t="shared" si="31"/>
        <x:v>-169861.49414553904</x:v>
      </x:c>
      <x:c r="X92" s="74">
        <x:f t="shared" si="32"/>
        <x:v>-8.7311491370201111E-11</x:v>
      </x:c>
      <x:c r="Y92" s="68">
        <x:f t="shared" si="33"/>
        <x:v>-959</x:v>
      </x:c>
      <x:c r="Z92" s="68">
        <x:f t="shared" si="34"/>
        <x:v>0</x:v>
      </x:c>
      <x:c r="AA92" t="s">
        <x:v>2017</x:v>
      </x:c>
    </x:row>
    <x:row r="93" spans="1:27">
      <x:c r="A93" s="116">
        <x:v>5</x:v>
      </x:c>
      <x:c r="B93" s="118"/>
      <x:c r="C93" s="113">
        <x:v>2</x:v>
      </x:c>
      <x:c r="D93" s="210" t="s">
        <x:v>19</x:v>
      </x:c>
      <x:c r="E93" s="210" t="str">
        <x:f>IF(VLOOKUP($A93,'★Master Code List'!$B$4:$K$167,9,)=0,"",(VLOOKUP($A93,'★Master Code List'!$B$4:$K$167,9,)))</x:f>
        <x:v>PHEV-E (V710) / (P703)</x:v>
      </x:c>
      <x:c r="F93" s="20" t="str">
        <x:f>IF(VLOOKUP($A93,'★Master Code List'!$B$4:$K$167,10,)=0,"",(VLOOKUP($A93,'★Master Code List'!$B$4:$K$167,10,)))</x:f>
        <x:v>BUSBAR - Array 3 to 4</x:v>
      </x:c>
      <x:c r="G93" s="158">
        <x:f t="shared" si="24"/>
        <x:v>1153</x:v>
      </x:c>
      <x:c r="H93" s="158">
        <x:f t="shared" si="25"/>
        <x:v>86.052273742328865</x:v>
      </x:c>
      <x:c r="I93" s="285">
        <x:f t="shared" si="26"/>
        <x:v>99218.271624905174</x:v>
      </x:c>
      <x:c r="J93" s="106">
        <x:f>SUMIFS('purchase data'!K:K,'purchase data'!$B:$B,$C93,'purchase data'!$F:$F,$D93)</x:f>
        <x:v>2304</x:v>
      </x:c>
      <x:c r="K93" s="73">
        <x:f>SUMIFS('purchase data'!M:M,'purchase data'!$B:$B,$C93,'purchase data'!$F:$F,$D93)</x:f>
        <x:v>208770.04799999998</x:v>
      </x:c>
      <x:c r="L93" s="68">
        <x:f>SUMIFS(ETC!$G:$G,ETC!$B:$B,$C93,ETC!$E:$E,$D93)</x:f>
        <x:v>0</x:v>
      </x:c>
      <x:c r="M93" s="73">
        <x:f>SUMIFS(ETC!$J:$J,ETC!$E:$E,$D93,ETC!$B:$B,$C93)</x:f>
        <x:v>0</x:v>
      </x:c>
      <x:c r="N93" s="159">
        <x:f>IF(IFERROR((I93+K93+M93)/(G93+J93+SUMIFS(ETC!$G:$G,ETC!$C:$C,1,ETC!$B:$B,$C93,ETC!$E:$E,$D93)),)=0,H93,IFERROR((I93+K93+M93)/(G93+J93+SUMIFS(ETC!$G:$G,ETC!$C:$C,1,ETC!$B:$B,$C93,ETC!$E:$E,$D93)),))</x:f>
        <x:v>89.091211925052107</x:v>
      </x:c>
      <x:c r="O93" s="106">
        <x:f>++SUMIFS('sales data'!L:L,'sales data'!$B:$B,$C93,'sales data'!$F:$F,$D93,'sales data'!$O:$O,"")</x:f>
        <x:v>3456</x:v>
      </x:c>
      <x:c r="P93" s="73">
        <x:f t="shared" si="27"/>
        <x:v>307899.2284129801</x:v>
      </x:c>
      <x:c r="Q93" s="68">
        <x:f>+SUMIFS('sales data'!$L:$L,'sales data'!$B:$B,$C93,'sales data'!$F:$F,$D93,'sales data'!$O:$O,"R")</x:f>
        <x:v>0</x:v>
      </x:c>
      <x:c r="R93" s="73">
        <x:f t="shared" si="28"/>
        <x:v>0</x:v>
      </x:c>
      <x:c r="S93" s="68">
        <x:f>SUMIFS('sales data'!$L:$L,'sales data'!$B:$B,$C93,'sales data'!$F:$F,$D93,'sales data'!$O:$O,"N")</x:f>
        <x:v>0</x:v>
      </x:c>
      <x:c r="T93" s="73">
        <x:f t="shared" si="29"/>
        <x:v>0</x:v>
      </x:c>
      <x:c r="U93" s="26">
        <x:f>SUMIFS('warehouse inventory check'!$N:$N,'warehouse inventory check'!$C:$C,$C93,'warehouse inventory check'!$D:$D,$D93)</x:f>
        <x:v>1</x:v>
      </x:c>
      <x:c r="V93" s="26">
        <x:f t="shared" si="30"/>
        <x:v>89.091211925052107</x:v>
      </x:c>
      <x:c r="W93" s="73">
        <x:f t="shared" si="31"/>
        <x:v>89.091211925052107</x:v>
      </x:c>
      <x:c r="X93" s="74">
        <x:f t="shared" si="32"/>
        <x:v>-2.4215296434704214E-11</x:v>
      </x:c>
      <x:c r="Y93" s="68">
        <x:f t="shared" si="33"/>
        <x:v>1</x:v>
      </x:c>
      <x:c r="Z93" s="68">
        <x:f t="shared" si="34"/>
        <x:v>0</x:v>
      </x:c>
    </x:row>
    <x:row r="94" spans="1:27">
      <x:c r="A94" s="118">
        <x:v>6</x:v>
      </x:c>
      <x:c r="B94" s="118"/>
      <x:c r="C94" s="113">
        <x:v>2</x:v>
      </x:c>
      <x:c r="D94" s="210" t="s">
        <x:v>1431</x:v>
      </x:c>
      <x:c r="E94" s="210" t="str">
        <x:f>IF(VLOOKUP($A94,'★Master Code List'!$B$4:$K$167,9,)=0,"",(VLOOKUP($A94,'★Master Code List'!$B$4:$K$167,9,)))</x:f>
        <x:v>EV-V4 Test Parts</x:v>
      </x:c>
      <x:c r="F94" s="20" t="str">
        <x:f>IF(VLOOKUP($A94,'★Master Code List'!$B$4:$K$167,10,)=0,"",(VLOOKUP($A94,'★Master Code List'!$B$4:$K$167,10,)))</x:f>
        <x:v>BUSBAR - Array to Array (Straight)_Insert</x:v>
      </x:c>
      <x:c r="G94" s="158">
        <x:f t="shared" si="24"/>
        <x:v>0</x:v>
      </x:c>
      <x:c r="H94" s="158">
        <x:f t="shared" si="25"/>
        <x:v>444.18496711111101</x:v>
      </x:c>
      <x:c r="I94" s="285">
        <x:f t="shared" si="26"/>
        <x:v>0</x:v>
      </x:c>
      <x:c r="J94" s="106">
        <x:f>SUMIFS('purchase data'!K:K,'purchase data'!$B:$B,$C94,'purchase data'!$F:$F,$D94)</x:f>
        <x:v>0</x:v>
      </x:c>
      <x:c r="K94" s="73">
        <x:f>SUMIFS('purchase data'!M:M,'purchase data'!$B:$B,$C94,'purchase data'!$F:$F,$D94)</x:f>
        <x:v>0</x:v>
      </x:c>
      <x:c r="L94" s="68">
        <x:f>SUMIFS(ETC!$G:$G,ETC!$B:$B,$C94,ETC!$E:$E,$D94)</x:f>
        <x:v>0</x:v>
      </x:c>
      <x:c r="M94" s="73">
        <x:f>SUMIFS(ETC!$J:$J,ETC!$E:$E,$D94,ETC!$B:$B,$C94)</x:f>
        <x:v>0</x:v>
      </x:c>
      <x:c r="N94" s="159">
        <x:f>IF(IFERROR((I94+K94+M94)/(G94+J94+SUMIFS(ETC!$G:$G,ETC!$C:$C,1,ETC!$B:$B,$C94,ETC!$E:$E,$D94)),)=0,H94,IFERROR((I94+K94+M94)/(G94+J94+SUMIFS(ETC!$G:$G,ETC!$C:$C,1,ETC!$B:$B,$C94,ETC!$E:$E,$D94)),))</x:f>
        <x:v>444.18496711111101</x:v>
      </x:c>
      <x:c r="O94" s="106">
        <x:f>++SUMIFS('sales data'!L:L,'sales data'!$B:$B,$C94,'sales data'!$F:$F,$D94,'sales data'!$O:$O,"")</x:f>
        <x:v>0</x:v>
      </x:c>
      <x:c r="P94" s="73">
        <x:f t="shared" si="27"/>
        <x:v>0</x:v>
      </x:c>
      <x:c r="Q94" s="68">
        <x:f>+SUMIFS('sales data'!$L:$L,'sales data'!$B:$B,$C94,'sales data'!$F:$F,$D94,'sales data'!$O:$O,"R")</x:f>
        <x:v>0</x:v>
      </x:c>
      <x:c r="R94" s="73">
        <x:f t="shared" si="28"/>
        <x:v>0</x:v>
      </x:c>
      <x:c r="S94" s="68">
        <x:f>SUMIFS('sales data'!$L:$L,'sales data'!$B:$B,$C94,'sales data'!$F:$F,$D94,'sales data'!$O:$O,"N")</x:f>
        <x:v>0</x:v>
      </x:c>
      <x:c r="T94" s="73">
        <x:f t="shared" si="29"/>
        <x:v>0</x:v>
      </x:c>
      <x:c r="U94" s="26">
        <x:f>SUMIFS('warehouse inventory check'!$N:$N,'warehouse inventory check'!$C:$C,$C94,'warehouse inventory check'!$D:$D,$D94)</x:f>
        <x:v>0</x:v>
      </x:c>
      <x:c r="V94" s="26">
        <x:f t="shared" si="30"/>
        <x:v>444.18496711111101</x:v>
      </x:c>
      <x:c r="W94" s="73">
        <x:f t="shared" si="31"/>
        <x:v>0</x:v>
      </x:c>
      <x:c r="X94" s="74">
        <x:f t="shared" si="32"/>
        <x:v>0</x:v>
      </x:c>
      <x:c r="Y94" s="68">
        <x:f t="shared" si="33"/>
        <x:v>0</x:v>
      </x:c>
      <x:c r="Z94" s="68">
        <x:f t="shared" si="34"/>
        <x:v>0</x:v>
      </x:c>
    </x:row>
    <x:row r="95" spans="1:27">
      <x:c r="A95" s="116">
        <x:v>7</x:v>
      </x:c>
      <x:c r="B95" s="118"/>
      <x:c r="C95" s="113">
        <x:v>2</x:v>
      </x:c>
      <x:c r="D95" s="210" t="s">
        <x:v>27</x:v>
      </x:c>
      <x:c r="E95" s="210" t="str">
        <x:f>IF(VLOOKUP($A95,'★Master Code List'!$B$4:$K$167,9,)=0,"",(VLOOKUP($A95,'★Master Code List'!$B$4:$K$167,9,)))</x:f>
        <x:v>BEV-E (V710)</x:v>
      </x:c>
      <x:c r="F95" s="20" t="str">
        <x:f>IF(VLOOKUP($A95,'★Master Code List'!$B$4:$K$167,10,)=0,"",(VLOOKUP($A95,'★Master Code List'!$B$4:$K$167,10,)))</x:f>
        <x:v>BUSBAR - Array to Array (Angled)_Insert</x:v>
      </x:c>
      <x:c r="G95" s="158">
        <x:f t="shared" si="24"/>
        <x:v>3240</x:v>
      </x:c>
      <x:c r="H95" s="158">
        <x:f t="shared" si="25"/>
        <x:v>415.72873713804711</x:v>
      </x:c>
      <x:c r="I95" s="285">
        <x:f t="shared" si="26"/>
        <x:v>1346961.1083272726</x:v>
      </x:c>
      <x:c r="J95" s="106">
        <x:f>SUMIFS('purchase data'!K:K,'purchase data'!$B:$B,$C95,'purchase data'!$F:$F,$D95)</x:f>
        <x:v>-3240</x:v>
      </x:c>
      <x:c r="K95" s="73">
        <x:f>SUMIFS('purchase data'!M:M,'purchase data'!$B:$B,$C95,'purchase data'!$F:$F,$D95)</x:f>
        <x:v>-1363366.0799999998</x:v>
      </x:c>
      <x:c r="L95" s="68">
        <x:f>SUMIFS(ETC!$G:$G,ETC!$B:$B,$C95,ETC!$E:$E,$D95)</x:f>
        <x:v>0</x:v>
      </x:c>
      <x:c r="M95" s="73">
        <x:f>SUMIFS(ETC!$J:$J,ETC!$E:$E,$D95,ETC!$B:$B,$C95)</x:f>
        <x:v>0</x:v>
      </x:c>
      <x:c r="N95" s="159">
        <x:f>IF(IFERROR((I95+K95+M95)/(G95+J95+SUMIFS(ETC!$G:$G,ETC!$C:$C,1,ETC!$B:$B,$C95,ETC!$E:$E,$D95)),)=0,H95,IFERROR((I95+K95+M95)/(G95+J95+SUMIFS(ETC!$G:$G,ETC!$C:$C,1,ETC!$B:$B,$C95,ETC!$E:$E,$D95)),))</x:f>
        <x:v>415.72873713804711</x:v>
      </x:c>
      <x:c r="O95" s="106">
        <x:f>++SUMIFS('sales data'!L:L,'sales data'!$B:$B,$C95,'sales data'!$F:$F,$D95,'sales data'!$O:$O,"")</x:f>
        <x:v>0</x:v>
      </x:c>
      <x:c r="P95" s="73">
        <x:f t="shared" si="27"/>
        <x:v>0</x:v>
      </x:c>
      <x:c r="Q95" s="68">
        <x:f>+SUMIFS('sales data'!$L:$L,'sales data'!$B:$B,$C95,'sales data'!$F:$F,$D95,'sales data'!$O:$O,"R")</x:f>
        <x:v>0</x:v>
      </x:c>
      <x:c r="R95" s="73">
        <x:f t="shared" si="28"/>
        <x:v>0</x:v>
      </x:c>
      <x:c r="S95" s="68">
        <x:f>SUMIFS('sales data'!$L:$L,'sales data'!$B:$B,$C95,'sales data'!$F:$F,$D95,'sales data'!$O:$O,"N")</x:f>
        <x:v>0</x:v>
      </x:c>
      <x:c r="T95" s="73">
        <x:f t="shared" si="29"/>
        <x:v>0</x:v>
      </x:c>
      <x:c r="U95" s="26">
        <x:f>SUMIFS('warehouse inventory check'!$N:$N,'warehouse inventory check'!$C:$C,$C95,'warehouse inventory check'!$D:$D,$D95)</x:f>
        <x:v>0</x:v>
      </x:c>
      <x:c r="V95" s="26">
        <x:f t="shared" si="30"/>
        <x:v>415.72873713804711</x:v>
      </x:c>
      <x:c r="W95" s="73">
        <x:f t="shared" si="31"/>
        <x:v>0</x:v>
      </x:c>
      <x:c r="X95" s="74">
        <x:f t="shared" si="32"/>
        <x:v>-16404.971672727261</x:v>
      </x:c>
      <x:c r="Y95" s="68">
        <x:f t="shared" si="33"/>
        <x:v>0</x:v>
      </x:c>
      <x:c r="Z95" s="68">
        <x:f t="shared" si="34"/>
        <x:v>0</x:v>
      </x:c>
    </x:row>
    <x:row r="96" spans="1:27">
      <x:c r="A96" s="118">
        <x:v>8</x:v>
      </x:c>
      <x:c r="B96" s="118"/>
      <x:c r="C96" s="113">
        <x:v>2</x:v>
      </x:c>
      <x:c r="D96" s="210" t="s">
        <x:v>1432</x:v>
      </x:c>
      <x:c r="E96" s="210" t="str">
        <x:f>IF(VLOOKUP($A96,'★Master Code List'!$B$4:$K$167,9,)=0,"",(VLOOKUP($A96,'★Master Code List'!$B$4:$K$167,9,)))</x:f>
        <x:v>BEV-E (V710)</x:v>
      </x:c>
      <x:c r="F96" s="20" t="str">
        <x:f>IF(VLOOKUP($A96,'★Master Code List'!$B$4:$K$167,10,)=0,"",(VLOOKUP($A96,'★Master Code List'!$B$4:$K$167,10,)))</x:f>
        <x:v>BUSBAR - Array4 to Array 5_Insert</x:v>
      </x:c>
      <x:c r="G96" s="158">
        <x:f t="shared" si="24"/>
        <x:v>0</x:v>
      </x:c>
      <x:c r="H96" s="158">
        <x:f t="shared" si="25"/>
        <x:v>498.61856128888894</x:v>
      </x:c>
      <x:c r="I96" s="285">
        <x:f t="shared" si="26"/>
        <x:v>0</x:v>
      </x:c>
      <x:c r="J96" s="106">
        <x:f>SUMIFS('purchase data'!K:K,'purchase data'!$B:$B,$C96,'purchase data'!$F:$F,$D96)</x:f>
        <x:v>3438</x:v>
      </x:c>
      <x:c r="K96" s="73">
        <x:f>SUMIFS('purchase data'!M:M,'purchase data'!$B:$B,$C96,'purchase data'!$F:$F,$D96)</x:f>
        <x:v>1779184.0702799996</x:v>
      </x:c>
      <x:c r="L96" s="68">
        <x:f>SUMIFS(ETC!$G:$G,ETC!$B:$B,$C96,ETC!$E:$E,$D96)</x:f>
        <x:v>0</x:v>
      </x:c>
      <x:c r="M96" s="73">
        <x:f>SUMIFS(ETC!$J:$J,ETC!$E:$E,$D96,ETC!$B:$B,$C96)</x:f>
        <x:v>0</x:v>
      </x:c>
      <x:c r="N96" s="159">
        <x:f>IF(IFERROR((I96+K96+M96)/(G96+J96+SUMIFS(ETC!$G:$G,ETC!$C:$C,1,ETC!$B:$B,$C96,ETC!$E:$E,$D96)),)=0,H96,IFERROR((I96+K96+M96)/(G96+J96+SUMIFS(ETC!$G:$G,ETC!$C:$C,1,ETC!$B:$B,$C96,ETC!$E:$E,$D96)),))</x:f>
        <x:v>517.50554691099467</x:v>
      </x:c>
      <x:c r="O96" s="106">
        <x:f>++SUMIFS('sales data'!L:L,'sales data'!$B:$B,$C96,'sales data'!$F:$F,$D96,'sales data'!$O:$O,"")</x:f>
        <x:v>3438</x:v>
      </x:c>
      <x:c r="P96" s="73">
        <x:f t="shared" si="27"/>
        <x:v>1779184.0702799996</x:v>
      </x:c>
      <x:c r="Q96" s="68">
        <x:f>+SUMIFS('sales data'!$L:$L,'sales data'!$B:$B,$C96,'sales data'!$F:$F,$D96,'sales data'!$O:$O,"R")</x:f>
        <x:v>0</x:v>
      </x:c>
      <x:c r="R96" s="73">
        <x:f t="shared" si="28"/>
        <x:v>0</x:v>
      </x:c>
      <x:c r="S96" s="68">
        <x:f>SUMIFS('sales data'!$L:$L,'sales data'!$B:$B,$C96,'sales data'!$F:$F,$D96,'sales data'!$O:$O,"N")</x:f>
        <x:v>0</x:v>
      </x:c>
      <x:c r="T96" s="73">
        <x:f t="shared" si="29"/>
        <x:v>0</x:v>
      </x:c>
      <x:c r="U96" s="26">
        <x:f>SUMIFS('warehouse inventory check'!$N:$N,'warehouse inventory check'!$C:$C,$C96,'warehouse inventory check'!$D:$D,$D96)</x:f>
        <x:v>0</x:v>
      </x:c>
      <x:c r="V96" s="26">
        <x:f t="shared" si="30"/>
        <x:v>517.50554691099467</x:v>
      </x:c>
      <x:c r="W96" s="73">
        <x:f t="shared" si="31"/>
        <x:v>0</x:v>
      </x:c>
      <x:c r="X96" s="74">
        <x:f t="shared" si="32"/>
        <x:v>0</x:v>
      </x:c>
      <x:c r="Y96" s="68">
        <x:f t="shared" si="33"/>
        <x:v>0</x:v>
      </x:c>
      <x:c r="Z96" s="68">
        <x:f t="shared" si="34"/>
        <x:v>0</x:v>
      </x:c>
    </x:row>
    <x:row r="97" spans="1:27">
      <x:c r="A97" s="116">
        <x:v>9</x:v>
      </x:c>
      <x:c r="B97" s="118"/>
      <x:c r="C97" s="113">
        <x:v>2</x:v>
      </x:c>
      <x:c r="D97" s="210" t="s">
        <x:v>31</x:v>
      </x:c>
      <x:c r="E97" s="210" t="str">
        <x:f>IF(VLOOKUP($A97,'★Master Code List'!$B$4:$K$167,9,)=0,"",(VLOOKUP($A97,'★Master Code List'!$B$4:$K$167,9,)))</x:f>
        <x:v>BEV-E1</x:v>
      </x:c>
      <x:c r="F97" s="20" t="str">
        <x:f>IF(VLOOKUP($A97,'★Master Code List'!$B$4:$K$167,10,)=0,"",(VLOOKUP($A97,'★Master Code List'!$B$4:$K$167,10,)))</x:f>
        <x:v>BEV-E1 BUSBAR Array 8 to Array 9</x:v>
      </x:c>
      <x:c r="G97" s="158">
        <x:f t="shared" si="24"/>
        <x:v>0</x:v>
      </x:c>
      <x:c r="H97" s="158">
        <x:f t="shared" si="25"/>
        <x:v>446.53285714285715</x:v>
      </x:c>
      <x:c r="I97" s="285">
        <x:f t="shared" si="26"/>
        <x:v>0</x:v>
      </x:c>
      <x:c r="J97" s="106">
        <x:f>SUMIFS('purchase data'!K:K,'purchase data'!$B:$B,$C97,'purchase data'!$F:$F,$D97)</x:f>
        <x:v>0</x:v>
      </x:c>
      <x:c r="K97" s="73">
        <x:f>SUMIFS('purchase data'!M:M,'purchase data'!$B:$B,$C97,'purchase data'!$F:$F,$D97)</x:f>
        <x:v>0</x:v>
      </x:c>
      <x:c r="L97" s="68">
        <x:f>SUMIFS(ETC!$G:$G,ETC!$B:$B,$C97,ETC!$E:$E,$D97)</x:f>
        <x:v>0</x:v>
      </x:c>
      <x:c r="M97" s="73">
        <x:f>SUMIFS(ETC!$J:$J,ETC!$E:$E,$D97,ETC!$B:$B,$C97)</x:f>
        <x:v>0</x:v>
      </x:c>
      <x:c r="N97" s="159">
        <x:f>IF(IFERROR((I97+K97+M97)/(G97+J97+SUMIFS(ETC!$G:$G,ETC!$C:$C,1,ETC!$B:$B,$C97,ETC!$E:$E,$D97)),)=0,H97,IFERROR((I97+K97+M97)/(G97+J97+SUMIFS(ETC!$G:$G,ETC!$C:$C,1,ETC!$B:$B,$C97,ETC!$E:$E,$D97)),))</x:f>
        <x:v>446.53285714285715</x:v>
      </x:c>
      <x:c r="O97" s="106">
        <x:f>++SUMIFS('sales data'!L:L,'sales data'!$B:$B,$C97,'sales data'!$F:$F,$D97,'sales data'!$O:$O,"")</x:f>
        <x:v>0</x:v>
      </x:c>
      <x:c r="P97" s="73">
        <x:f t="shared" si="27"/>
        <x:v>0</x:v>
      </x:c>
      <x:c r="Q97" s="68">
        <x:f>+SUMIFS('sales data'!$L:$L,'sales data'!$B:$B,$C97,'sales data'!$F:$F,$D97,'sales data'!$O:$O,"R")</x:f>
        <x:v>0</x:v>
      </x:c>
      <x:c r="R97" s="73">
        <x:f t="shared" si="28"/>
        <x:v>0</x:v>
      </x:c>
      <x:c r="S97" s="68">
        <x:f>SUMIFS('sales data'!$L:$L,'sales data'!$B:$B,$C97,'sales data'!$F:$F,$D97,'sales data'!$O:$O,"N")</x:f>
        <x:v>0</x:v>
      </x:c>
      <x:c r="T97" s="73">
        <x:f t="shared" si="29"/>
        <x:v>0</x:v>
      </x:c>
      <x:c r="U97" s="26">
        <x:f>SUMIFS('warehouse inventory check'!$N:$N,'warehouse inventory check'!$C:$C,$C97,'warehouse inventory check'!$D:$D,$D97)</x:f>
        <x:v>0</x:v>
      </x:c>
      <x:c r="V97" s="26">
        <x:f t="shared" si="30"/>
        <x:v>446.53285714285715</x:v>
      </x:c>
      <x:c r="W97" s="73">
        <x:f t="shared" si="31"/>
        <x:v>0</x:v>
      </x:c>
      <x:c r="X97" s="74">
        <x:f t="shared" si="32"/>
        <x:v>0</x:v>
      </x:c>
      <x:c r="Y97" s="68">
        <x:f t="shared" si="33"/>
        <x:v>0</x:v>
      </x:c>
      <x:c r="Z97" s="68">
        <x:f t="shared" si="34"/>
        <x:v>0</x:v>
      </x:c>
    </x:row>
    <x:row r="98" spans="1:27">
      <x:c r="A98" s="118">
        <x:v>10</x:v>
      </x:c>
      <x:c r="B98" s="118"/>
      <x:c r="C98" s="113">
        <x:v>2</x:v>
      </x:c>
      <x:c r="D98" s="210" t="s">
        <x:v>35</x:v>
      </x:c>
      <x:c r="E98" s="210" t="str">
        <x:f>IF(VLOOKUP($A98,'★Master Code List'!$B$4:$K$167,9,)=0,"",(VLOOKUP($A98,'★Master Code List'!$B$4:$K$167,9,)))</x:f>
        <x:v>BEV-E (V710)</x:v>
      </x:c>
      <x:c r="F98" s="20" t="str">
        <x:f>IF(VLOOKUP($A98,'★Master Code List'!$B$4:$K$167,10,)=0,"",(VLOOKUP($A98,'★Master Code List'!$B$4:$K$167,10,)))</x:f>
        <x:v>BUSBAR - Array 1 to Neg BEC_Insert</x:v>
      </x:c>
      <x:c r="G98" s="158">
        <x:f t="shared" si="24"/>
        <x:v>0</x:v>
      </x:c>
      <x:c r="H98" s="158">
        <x:f t="shared" si="25"/>
        <x:v>521.15796204395599</x:v>
      </x:c>
      <x:c r="I98" s="285">
        <x:f t="shared" si="26"/>
        <x:v>0</x:v>
      </x:c>
      <x:c r="J98" s="106">
        <x:f>SUMIFS('purchase data'!K:K,'purchase data'!$B:$B,$C98,'purchase data'!$F:$F,$D98)</x:f>
        <x:v>0</x:v>
      </x:c>
      <x:c r="K98" s="73">
        <x:f>SUMIFS('purchase data'!M:M,'purchase data'!$B:$B,$C98,'purchase data'!$F:$F,$D98)</x:f>
        <x:v>0</x:v>
      </x:c>
      <x:c r="L98" s="68">
        <x:f>SUMIFS(ETC!$G:$G,ETC!$B:$B,$C98,ETC!$E:$E,$D98)</x:f>
        <x:v>0</x:v>
      </x:c>
      <x:c r="M98" s="73">
        <x:f>SUMIFS(ETC!$J:$J,ETC!$E:$E,$D98,ETC!$B:$B,$C98)</x:f>
        <x:v>0</x:v>
      </x:c>
      <x:c r="N98" s="159">
        <x:f>IF(IFERROR((I98+K98+M98)/(G98+J98+SUMIFS(ETC!$G:$G,ETC!$C:$C,1,ETC!$B:$B,$C98,ETC!$E:$E,$D98)),)=0,H98,IFERROR((I98+K98+M98)/(G98+J98+SUMIFS(ETC!$G:$G,ETC!$C:$C,1,ETC!$B:$B,$C98,ETC!$E:$E,$D98)),))</x:f>
        <x:v>521.15796204395599</x:v>
      </x:c>
      <x:c r="O98" s="106">
        <x:f>++SUMIFS('sales data'!L:L,'sales data'!$B:$B,$C98,'sales data'!$F:$F,$D98,'sales data'!$O:$O,"")</x:f>
        <x:v>0</x:v>
      </x:c>
      <x:c r="P98" s="73">
        <x:f t="shared" si="27"/>
        <x:v>0</x:v>
      </x:c>
      <x:c r="Q98" s="68">
        <x:f>+SUMIFS('sales data'!$L:$L,'sales data'!$B:$B,$C98,'sales data'!$F:$F,$D98,'sales data'!$O:$O,"R")</x:f>
        <x:v>0</x:v>
      </x:c>
      <x:c r="R98" s="73">
        <x:f t="shared" si="28"/>
        <x:v>0</x:v>
      </x:c>
      <x:c r="S98" s="68">
        <x:f>SUMIFS('sales data'!$L:$L,'sales data'!$B:$B,$C98,'sales data'!$F:$F,$D98,'sales data'!$O:$O,"N")</x:f>
        <x:v>0</x:v>
      </x:c>
      <x:c r="T98" s="73">
        <x:f t="shared" si="29"/>
        <x:v>0</x:v>
      </x:c>
      <x:c r="U98" s="26">
        <x:f>SUMIFS('warehouse inventory check'!$N:$N,'warehouse inventory check'!$C:$C,$C98,'warehouse inventory check'!$D:$D,$D98)</x:f>
        <x:v>0</x:v>
      </x:c>
      <x:c r="V98" s="26">
        <x:f t="shared" si="30"/>
        <x:v>521.15796204395599</x:v>
      </x:c>
      <x:c r="W98" s="73">
        <x:f t="shared" si="31"/>
        <x:v>0</x:v>
      </x:c>
      <x:c r="X98" s="74">
        <x:f t="shared" si="32"/>
        <x:v>0</x:v>
      </x:c>
      <x:c r="Y98" s="68">
        <x:f t="shared" si="33"/>
        <x:v>0</x:v>
      </x:c>
      <x:c r="Z98" s="68">
        <x:f t="shared" si="34"/>
        <x:v>0</x:v>
      </x:c>
    </x:row>
    <x:row r="99" spans="1:27">
      <x:c r="A99" s="116">
        <x:v>11</x:v>
      </x:c>
      <x:c r="B99" s="118"/>
      <x:c r="C99" s="113">
        <x:v>2</x:v>
      </x:c>
      <x:c r="D99" s="210" t="s">
        <x:v>1433</x:v>
      </x:c>
      <x:c r="E99" s="210" t="str">
        <x:f>IF(VLOOKUP($A99,'★Master Code List'!$B$4:$K$167,9,)=0,"",(VLOOKUP($A99,'★Master Code List'!$B$4:$K$167,9,)))</x:f>
        <x:v>BEV-E (V710)</x:v>
      </x:c>
      <x:c r="F99" s="20" t="str">
        <x:f>IF(VLOOKUP($A99,'★Master Code List'!$B$4:$K$167,10,)=0,"",(VLOOKUP($A99,'★Master Code List'!$B$4:$K$167,10,)))</x:f>
        <x:v>BUSBAR - Array 9 to Pos BEC_Insert</x:v>
      </x:c>
      <x:c r="G99" s="158">
        <x:f t="shared" si="24"/>
        <x:v>-288</x:v>
      </x:c>
      <x:c r="H99" s="158">
        <x:f t="shared" si="25"/>
        <x:v>356.90799798185941</x:v>
      </x:c>
      <x:c r="I99" s="285">
        <x:f t="shared" si="26"/>
        <x:v>-102789.50341877551</x:v>
      </x:c>
      <x:c r="J99" s="106">
        <x:f>SUMIFS('purchase data'!K:K,'purchase data'!$B:$B,$C99,'purchase data'!$F:$F,$D99)</x:f>
        <x:v>3836</x:v>
      </x:c>
      <x:c r="K99" s="73">
        <x:f>SUMIFS('purchase data'!M:M,'purchase data'!$B:$B,$C99,'purchase data'!$F:$F,$D99)</x:f>
        <x:v>1421421.4893599998</x:v>
      </x:c>
      <x:c r="L99" s="68">
        <x:f>SUMIFS(ETC!$G:$G,ETC!$B:$B,$C99,ETC!$E:$E,$D99)</x:f>
        <x:v>0</x:v>
      </x:c>
      <x:c r="M99" s="73">
        <x:f>SUMIFS(ETC!$J:$J,ETC!$E:$E,$D99,ETC!$B:$B,$C99)</x:f>
        <x:v>0</x:v>
      </x:c>
      <x:c r="N99" s="159">
        <x:f>IF(IFERROR((I99+K99+M99)/(G99+J99+SUMIFS(ETC!$G:$G,ETC!$C:$C,1,ETC!$B:$B,$C99,ETC!$E:$E,$D99)),)=0,H99,IFERROR((I99+K99+M99)/(G99+J99+SUMIFS(ETC!$G:$G,ETC!$C:$C,1,ETC!$B:$B,$C99,ETC!$E:$E,$D99)),))</x:f>
        <x:v>371.65501294848485</x:v>
      </x:c>
      <x:c r="O99" s="106">
        <x:f>++SUMIFS('sales data'!L:L,'sales data'!$B:$B,$C99,'sales data'!$F:$F,$D99,'sales data'!$O:$O,"")</x:f>
        <x:v>3548</x:v>
      </x:c>
      <x:c r="P99" s="73">
        <x:f t="shared" si="27"/>
        <x:v>1318631.9859412243</x:v>
      </x:c>
      <x:c r="Q99" s="68">
        <x:f>+SUMIFS('sales data'!$L:$L,'sales data'!$B:$B,$C99,'sales data'!$F:$F,$D99,'sales data'!$O:$O,"R")</x:f>
        <x:v>0</x:v>
      </x:c>
      <x:c r="R99" s="73">
        <x:f t="shared" si="28"/>
        <x:v>0</x:v>
      </x:c>
      <x:c r="S99" s="68">
        <x:f>SUMIFS('sales data'!$L:$L,'sales data'!$B:$B,$C99,'sales data'!$F:$F,$D99,'sales data'!$O:$O,"N")</x:f>
        <x:v>0</x:v>
      </x:c>
      <x:c r="T99" s="73">
        <x:f t="shared" si="29"/>
        <x:v>0</x:v>
      </x:c>
      <x:c r="U99" s="26">
        <x:f>SUMIFS('warehouse inventory check'!$N:$N,'warehouse inventory check'!$C:$C,$C99,'warehouse inventory check'!$D:$D,$D99)</x:f>
        <x:v>0</x:v>
      </x:c>
      <x:c r="V99" s="26">
        <x:f t="shared" si="30"/>
        <x:v>371.65501294848485</x:v>
      </x:c>
      <x:c r="W99" s="73">
        <x:f t="shared" si="31"/>
        <x:v>0</x:v>
      </x:c>
      <x:c r="X99" s="74">
        <x:f t="shared" si="32"/>
        <x:v>0</x:v>
      </x:c>
      <x:c r="Y99" s="68">
        <x:f t="shared" si="33"/>
        <x:v>0</x:v>
      </x:c>
      <x:c r="Z99" s="68">
        <x:f t="shared" si="34"/>
        <x:v>0</x:v>
      </x:c>
    </x:row>
    <x:row r="100" spans="1:27">
      <x:c r="A100" s="118">
        <x:v>12</x:v>
      </x:c>
      <x:c r="B100" s="118"/>
      <x:c r="C100" s="196">
        <x:v>2</x:v>
      </x:c>
      <x:c r="D100" s="210" t="s">
        <x:v>41</x:v>
      </x:c>
      <x:c r="E100" s="210" t="str">
        <x:f>IF(VLOOKUP($A100,'★Master Code List'!$B$4:$K$167,9,)=0,"",(VLOOKUP($A100,'★Master Code List'!$B$4:$K$167,9,)))</x:f>
        <x:v>BEV-E (V710)</x:v>
      </x:c>
      <x:c r="F100" s="20" t="str">
        <x:f>IF(VLOOKUP($A100,'★Master Code List'!$B$4:$K$167,10,)=0,"",(VLOOKUP($A100,'★Master Code List'!$B$4:$K$167,10,)))</x:f>
        <x:v>BUSBAR - Pos BEC to DCFC_Protector</x:v>
      </x:c>
      <x:c r="G100" s="158">
        <x:f t="shared" si="24"/>
        <x:v>-560</x:v>
      </x:c>
      <x:c r="H100" s="158">
        <x:f t="shared" si="25"/>
        <x:v>686.32442105263158</x:v>
      </x:c>
      <x:c r="I100" s="285">
        <x:f t="shared" si="26"/>
        <x:v>-384341.67578947369</x:v>
      </x:c>
      <x:c r="J100" s="106">
        <x:f>SUMIFS('purchase data'!K:K,'purchase data'!$B:$B,$C100,'purchase data'!$F:$F,$D100)</x:f>
        <x:v>2880</x:v>
      </x:c>
      <x:c r="K100" s="73">
        <x:f>SUMIFS('purchase data'!M:M,'purchase data'!$B:$B,$C100,'purchase data'!$F:$F,$D100)</x:f>
        <x:v>2012911.8400000003</x:v>
      </x:c>
      <x:c r="L100" s="68">
        <x:f>SUMIFS(ETC!$G:$G,ETC!$B:$B,$C100,ETC!$E:$E,$D100)</x:f>
        <x:v>0</x:v>
      </x:c>
      <x:c r="M100" s="73">
        <x:f>SUMIFS(ETC!$J:$J,ETC!$E:$E,$D100,ETC!$B:$B,$C100)</x:f>
        <x:v>0</x:v>
      </x:c>
      <x:c r="N100" s="159">
        <x:f>IF(IFERROR((I100+K100+M100)/(G100+J100+SUMIFS(ETC!$G:$G,ETC!$C:$C,1,ETC!$B:$B,$C100,ETC!$E:$E,$D100)),)=0,H100,IFERROR((I100+K100+M100)/(G100+J100+SUMIFS(ETC!$G:$G,ETC!$C:$C,1,ETC!$B:$B,$C100,ETC!$E:$E,$D100)),))</x:f>
        <x:v>701.96989836660634</x:v>
      </x:c>
      <x:c r="O100" s="106">
        <x:f>++SUMIFS('sales data'!L:L,'sales data'!$B:$B,$C100,'sales data'!$F:$F,$D100,'sales data'!$O:$O,"")</x:f>
        <x:v>2320</x:v>
      </x:c>
      <x:c r="P100" s="73">
        <x:f t="shared" si="27"/>
        <x:v>1628570.1642105267</x:v>
      </x:c>
      <x:c r="Q100" s="68">
        <x:f>+SUMIFS('sales data'!$L:$L,'sales data'!$B:$B,$C100,'sales data'!$F:$F,$D100,'sales data'!$O:$O,"R")</x:f>
        <x:v>0</x:v>
      </x:c>
      <x:c r="R100" s="73">
        <x:f t="shared" si="28"/>
        <x:v>0</x:v>
      </x:c>
      <x:c r="S100" s="68">
        <x:f>SUMIFS('sales data'!$L:$L,'sales data'!$B:$B,$C100,'sales data'!$F:$F,$D100,'sales data'!$O:$O,"N")</x:f>
        <x:v>0</x:v>
      </x:c>
      <x:c r="T100" s="73">
        <x:f t="shared" si="29"/>
        <x:v>0</x:v>
      </x:c>
      <x:c r="U100" s="26">
        <x:f>SUMIFS('warehouse inventory check'!$N:$N,'warehouse inventory check'!$C:$C,$C100,'warehouse inventory check'!$D:$D,$D100)</x:f>
        <x:v>0</x:v>
      </x:c>
      <x:c r="V100" s="26">
        <x:f t="shared" si="30"/>
        <x:v>701.96989836660634</x:v>
      </x:c>
      <x:c r="W100" s="73">
        <x:f t="shared" si="31"/>
        <x:v>0</x:v>
      </x:c>
      <x:c r="X100" s="74">
        <x:f t="shared" si="32"/>
        <x:v>0</x:v>
      </x:c>
      <x:c r="Y100" s="68">
        <x:f t="shared" si="33"/>
        <x:v>0</x:v>
      </x:c>
      <x:c r="Z100" s="68">
        <x:f t="shared" si="34"/>
        <x:v>0</x:v>
      </x:c>
    </x:row>
    <x:row r="101" spans="1:27">
      <x:c r="A101" s="116">
        <x:v>13</x:v>
      </x:c>
      <x:c r="B101" s="118"/>
      <x:c r="C101" s="113">
        <x:v>2</x:v>
      </x:c>
      <x:c r="D101" s="210" t="s">
        <x:v>42</x:v>
      </x:c>
      <x:c r="E101" s="210" t="str">
        <x:f>IF(VLOOKUP($A101,'★Master Code List'!$B$4:$K$167,9,)=0,"",(VLOOKUP($A101,'★Master Code List'!$B$4:$K$167,9,)))</x:f>
        <x:v>BEV-E (V710)</x:v>
      </x:c>
      <x:c r="F101" s="20" t="str">
        <x:f>IF(VLOOKUP($A101,'★Master Code List'!$B$4:$K$167,10,)=0,"",(VLOOKUP($A101,'★Master Code List'!$B$4:$K$167,10,)))</x:f>
        <x:v>BUSBAR - Neg BEC to DCFC_Protector</x:v>
      </x:c>
      <x:c r="G101" s="158">
        <x:f t="shared" si="24"/>
        <x:v>0</x:v>
      </x:c>
      <x:c r="H101" s="158">
        <x:f t="shared" si="25"/>
        <x:v>444.82682407407407</x:v>
      </x:c>
      <x:c r="I101" s="285">
        <x:f t="shared" si="26"/>
        <x:v>0</x:v>
      </x:c>
      <x:c r="J101" s="106">
        <x:f>SUMIFS('purchase data'!K:K,'purchase data'!$B:$B,$C101,'purchase data'!$F:$F,$D101)</x:f>
        <x:v>0</x:v>
      </x:c>
      <x:c r="K101" s="73">
        <x:f>SUMIFS('purchase data'!M:M,'purchase data'!$B:$B,$C101,'purchase data'!$F:$F,$D101)</x:f>
        <x:v>0</x:v>
      </x:c>
      <x:c r="L101" s="68">
        <x:f>SUMIFS(ETC!$G:$G,ETC!$B:$B,$C101,ETC!$E:$E,$D101)</x:f>
        <x:v>0</x:v>
      </x:c>
      <x:c r="M101" s="73">
        <x:f>SUMIFS(ETC!$J:$J,ETC!$E:$E,$D101,ETC!$B:$B,$C101)</x:f>
        <x:v>0</x:v>
      </x:c>
      <x:c r="N101" s="159">
        <x:f>IF(IFERROR((I101+K101+M101)/(G101+J101+SUMIFS(ETC!$G:$G,ETC!$C:$C,1,ETC!$B:$B,$C101,ETC!$E:$E,$D101)),)=0,H101,IFERROR((I101+K101+M101)/(G101+J101+SUMIFS(ETC!$G:$G,ETC!$C:$C,1,ETC!$B:$B,$C101,ETC!$E:$E,$D101)),))</x:f>
        <x:v>444.82682407407407</x:v>
      </x:c>
      <x:c r="O101" s="106">
        <x:f>++SUMIFS('sales data'!L:L,'sales data'!$B:$B,$C101,'sales data'!$F:$F,$D101,'sales data'!$O:$O,"")</x:f>
        <x:v>0</x:v>
      </x:c>
      <x:c r="P101" s="73">
        <x:f t="shared" si="27"/>
        <x:v>0</x:v>
      </x:c>
      <x:c r="Q101" s="68">
        <x:f>+SUMIFS('sales data'!$L:$L,'sales data'!$B:$B,$C101,'sales data'!$F:$F,$D101,'sales data'!$O:$O,"R")</x:f>
        <x:v>0</x:v>
      </x:c>
      <x:c r="R101" s="73">
        <x:f t="shared" si="28"/>
        <x:v>0</x:v>
      </x:c>
      <x:c r="S101" s="68">
        <x:f>SUMIFS('sales data'!$L:$L,'sales data'!$B:$B,$C101,'sales data'!$F:$F,$D101,'sales data'!$O:$O,"N")</x:f>
        <x:v>0</x:v>
      </x:c>
      <x:c r="T101" s="73">
        <x:f t="shared" si="29"/>
        <x:v>0</x:v>
      </x:c>
      <x:c r="U101" s="26">
        <x:f>SUMIFS('warehouse inventory check'!$N:$N,'warehouse inventory check'!$C:$C,$C101,'warehouse inventory check'!$D:$D,$D101)</x:f>
        <x:v>0</x:v>
      </x:c>
      <x:c r="V101" s="26">
        <x:f t="shared" si="30"/>
        <x:v>444.82682407407407</x:v>
      </x:c>
      <x:c r="W101" s="73">
        <x:f t="shared" si="31"/>
        <x:v>0</x:v>
      </x:c>
      <x:c r="X101" s="74">
        <x:f t="shared" si="32"/>
        <x:v>0</x:v>
      </x:c>
      <x:c r="Y101" s="68">
        <x:f t="shared" si="33"/>
        <x:v>0</x:v>
      </x:c>
      <x:c r="Z101" s="68">
        <x:f t="shared" si="34"/>
        <x:v>0</x:v>
      </x:c>
    </x:row>
    <x:row r="102" spans="1:27">
      <x:c r="A102" s="118">
        <x:v>14</x:v>
      </x:c>
      <x:c r="B102" s="118"/>
      <x:c r="C102" s="113">
        <x:v>2</x:v>
      </x:c>
      <x:c r="D102" s="210" t="s">
        <x:v>46</x:v>
      </x:c>
      <x:c r="E102" s="210" t="str">
        <x:f>IF(VLOOKUP($A102,'★Master Code List'!$B$4:$K$167,9,)=0,"",(VLOOKUP($A102,'★Master Code List'!$B$4:$K$167,9,)))</x:f>
        <x:v>BEV-E (V710)</x:v>
      </x:c>
      <x:c r="F102" s="20" t="str">
        <x:f>IF(VLOOKUP($A102,'★Master Code List'!$B$4:$K$167,10,)=0,"",(VLOOKUP($A102,'★Master Code List'!$B$4:$K$167,10,)))</x:f>
        <x:v>BUSBAR - CIRCUIT BREAKER_A_Insert</x:v>
      </x:c>
      <x:c r="G102" s="158">
        <x:f t="shared" si="24"/>
        <x:v>0</x:v>
      </x:c>
      <x:c r="H102" s="158">
        <x:f t="shared" si="25"/>
        <x:v>388.67380300623699</x:v>
      </x:c>
      <x:c r="I102" s="285">
        <x:f t="shared" si="26"/>
        <x:v>0</x:v>
      </x:c>
      <x:c r="J102" s="106">
        <x:f>SUMIFS('purchase data'!K:K,'purchase data'!$B:$B,$C102,'purchase data'!$F:$F,$D102)</x:f>
        <x:v>0</x:v>
      </x:c>
      <x:c r="K102" s="73">
        <x:f>SUMIFS('purchase data'!M:M,'purchase data'!$B:$B,$C102,'purchase data'!$F:$F,$D102)</x:f>
        <x:v>0</x:v>
      </x:c>
      <x:c r="L102" s="68">
        <x:f>SUMIFS(ETC!$G:$G,ETC!$B:$B,$C102,ETC!$E:$E,$D102)</x:f>
        <x:v>0</x:v>
      </x:c>
      <x:c r="M102" s="73">
        <x:f>SUMIFS(ETC!$J:$J,ETC!$E:$E,$D102,ETC!$B:$B,$C102)</x:f>
        <x:v>0</x:v>
      </x:c>
      <x:c r="N102" s="159">
        <x:f>IF(IFERROR((I102+K102+M102)/(G102+J102+SUMIFS(ETC!$G:$G,ETC!$C:$C,1,ETC!$B:$B,$C102,ETC!$E:$E,$D102)),)=0,H102,IFERROR((I102+K102+M102)/(G102+J102+SUMIFS(ETC!$G:$G,ETC!$C:$C,1,ETC!$B:$B,$C102,ETC!$E:$E,$D102)),))</x:f>
        <x:v>388.67380300623699</x:v>
      </x:c>
      <x:c r="O102" s="106">
        <x:f>++SUMIFS('sales data'!L:L,'sales data'!$B:$B,$C102,'sales data'!$F:$F,$D102,'sales data'!$O:$O,"")</x:f>
        <x:v>0</x:v>
      </x:c>
      <x:c r="P102" s="73">
        <x:f t="shared" si="27"/>
        <x:v>0</x:v>
      </x:c>
      <x:c r="Q102" s="68">
        <x:f>+SUMIFS('sales data'!$L:$L,'sales data'!$B:$B,$C102,'sales data'!$F:$F,$D102,'sales data'!$O:$O,"R")</x:f>
        <x:v>0</x:v>
      </x:c>
      <x:c r="R102" s="73">
        <x:f t="shared" si="28"/>
        <x:v>0</x:v>
      </x:c>
      <x:c r="S102" s="68">
        <x:f>SUMIFS('sales data'!$L:$L,'sales data'!$B:$B,$C102,'sales data'!$F:$F,$D102,'sales data'!$O:$O,"N")</x:f>
        <x:v>0</x:v>
      </x:c>
      <x:c r="T102" s="73">
        <x:f t="shared" si="29"/>
        <x:v>0</x:v>
      </x:c>
      <x:c r="U102" s="26">
        <x:f>SUMIFS('warehouse inventory check'!$N:$N,'warehouse inventory check'!$C:$C,$C102,'warehouse inventory check'!$D:$D,$D102)</x:f>
        <x:v>0</x:v>
      </x:c>
      <x:c r="V102" s="26">
        <x:f t="shared" si="30"/>
        <x:v>388.67380300623699</x:v>
      </x:c>
      <x:c r="W102" s="73">
        <x:f t="shared" si="31"/>
        <x:v>0</x:v>
      </x:c>
      <x:c r="X102" s="74">
        <x:f t="shared" si="32"/>
        <x:v>0</x:v>
      </x:c>
      <x:c r="Y102" s="68">
        <x:f t="shared" si="33"/>
        <x:v>0</x:v>
      </x:c>
      <x:c r="Z102" s="68">
        <x:f t="shared" si="34"/>
        <x:v>0</x:v>
      </x:c>
    </x:row>
    <x:row r="103" spans="1:27">
      <x:c r="A103" s="116">
        <x:v>15</x:v>
      </x:c>
      <x:c r="B103" s="118"/>
      <x:c r="C103" s="113">
        <x:v>2</x:v>
      </x:c>
      <x:c r="D103" s="210" t="s">
        <x:v>49</x:v>
      </x:c>
      <x:c r="E103" s="210" t="str">
        <x:f>IF(VLOOKUP($A103,'★Master Code List'!$B$4:$K$167,9,)=0,"",(VLOOKUP($A103,'★Master Code List'!$B$4:$K$167,9,)))</x:f>
        <x:v>BEV-E (V710)</x:v>
      </x:c>
      <x:c r="F103" s="20" t="str">
        <x:f>IF(VLOOKUP($A103,'★Master Code List'!$B$4:$K$167,10,)=0,"",(VLOOKUP($A103,'★Master Code List'!$B$4:$K$167,10,)))</x:f>
        <x:v>BUSBAR - CIRCUIT BREAKER_B_Insert</x:v>
      </x:c>
      <x:c r="G103" s="158">
        <x:f t="shared" si="24"/>
        <x:v>0</x:v>
      </x:c>
      <x:c r="H103" s="158">
        <x:f t="shared" si="25"/>
        <x:v>412.22265972912805</x:v>
      </x:c>
      <x:c r="I103" s="285">
        <x:f t="shared" si="26"/>
        <x:v>0</x:v>
      </x:c>
      <x:c r="J103" s="106">
        <x:f>SUMIFS('purchase data'!K:K,'purchase data'!$B:$B,$C103,'purchase data'!$F:$F,$D103)</x:f>
        <x:v>0</x:v>
      </x:c>
      <x:c r="K103" s="73">
        <x:f>SUMIFS('purchase data'!M:M,'purchase data'!$B:$B,$C103,'purchase data'!$F:$F,$D103)</x:f>
        <x:v>0</x:v>
      </x:c>
      <x:c r="L103" s="68">
        <x:f>SUMIFS(ETC!$G:$G,ETC!$B:$B,$C103,ETC!$E:$E,$D103)</x:f>
        <x:v>0</x:v>
      </x:c>
      <x:c r="M103" s="73">
        <x:f>SUMIFS(ETC!$J:$J,ETC!$E:$E,$D103,ETC!$B:$B,$C103)</x:f>
        <x:v>0</x:v>
      </x:c>
      <x:c r="N103" s="159">
        <x:f>IF(IFERROR((I103+K103+M103)/(G103+J103+SUMIFS(ETC!$G:$G,ETC!$C:$C,1,ETC!$B:$B,$C103,ETC!$E:$E,$D103)),)=0,H103,IFERROR((I103+K103+M103)/(G103+J103+SUMIFS(ETC!$G:$G,ETC!$C:$C,1,ETC!$B:$B,$C103,ETC!$E:$E,$D103)),))</x:f>
        <x:v>412.22265972912805</x:v>
      </x:c>
      <x:c r="O103" s="106">
        <x:f>++SUMIFS('sales data'!L:L,'sales data'!$B:$B,$C103,'sales data'!$F:$F,$D103,'sales data'!$O:$O,"")</x:f>
        <x:v>0</x:v>
      </x:c>
      <x:c r="P103" s="73">
        <x:f t="shared" si="27"/>
        <x:v>0</x:v>
      </x:c>
      <x:c r="Q103" s="68">
        <x:f>+SUMIFS('sales data'!$L:$L,'sales data'!$B:$B,$C103,'sales data'!$F:$F,$D103,'sales data'!$O:$O,"R")</x:f>
        <x:v>0</x:v>
      </x:c>
      <x:c r="R103" s="73">
        <x:f t="shared" si="28"/>
        <x:v>0</x:v>
      </x:c>
      <x:c r="S103" s="68">
        <x:f>SUMIFS('sales data'!$L:$L,'sales data'!$B:$B,$C103,'sales data'!$F:$F,$D103,'sales data'!$O:$O,"N")</x:f>
        <x:v>0</x:v>
      </x:c>
      <x:c r="T103" s="73">
        <x:f t="shared" si="29"/>
        <x:v>0</x:v>
      </x:c>
      <x:c r="U103" s="26">
        <x:f>SUMIFS('warehouse inventory check'!$N:$N,'warehouse inventory check'!$C:$C,$C103,'warehouse inventory check'!$D:$D,$D103)</x:f>
        <x:v>0</x:v>
      </x:c>
      <x:c r="V103" s="26">
        <x:f t="shared" si="30"/>
        <x:v>412.22265972912805</x:v>
      </x:c>
      <x:c r="W103" s="73">
        <x:f t="shared" si="31"/>
        <x:v>0</x:v>
      </x:c>
      <x:c r="X103" s="74">
        <x:f t="shared" si="32"/>
        <x:v>0</x:v>
      </x:c>
      <x:c r="Y103" s="68">
        <x:f t="shared" si="33"/>
        <x:v>0</x:v>
      </x:c>
      <x:c r="Z103" s="68">
        <x:f t="shared" si="34"/>
        <x:v>0</x:v>
      </x:c>
    </x:row>
    <x:row r="104" spans="1:27">
      <x:c r="A104" s="118">
        <x:v>16</x:v>
      </x:c>
      <x:c r="B104" s="118"/>
      <x:c r="C104" s="113">
        <x:v>2</x:v>
      </x:c>
      <x:c r="D104" s="210" t="s">
        <x:v>50</x:v>
      </x:c>
      <x:c r="E104" s="210" t="str">
        <x:f>IF(VLOOKUP($A104,'★Master Code List'!$B$4:$K$167,9,)=0,"",(VLOOKUP($A104,'★Master Code List'!$B$4:$K$167,9,)))</x:f>
        <x:v>PHEV-E (V710) / (P703)</x:v>
      </x:c>
      <x:c r="F104" s="20" t="str">
        <x:f>IF(VLOOKUP($A104,'★Master Code List'!$B$4:$K$167,10,)=0,"",(VLOOKUP($A104,'★Master Code List'!$B$4:$K$167,10,)))</x:f>
        <x:v>Jumper</x:v>
      </x:c>
      <x:c r="G104" s="158">
        <x:f t="shared" si="24"/>
        <x:v>1419</x:v>
      </x:c>
      <x:c r="H104" s="158">
        <x:f t="shared" si="25"/>
        <x:v>778.86721933684214</x:v>
      </x:c>
      <x:c r="I104" s="285">
        <x:f t="shared" si="26"/>
        <x:v>1105212.584238979</x:v>
      </x:c>
      <x:c r="J104" s="106">
        <x:f>SUMIFS('purchase data'!K:K,'purchase data'!$B:$B,$C104,'purchase data'!$F:$F,$D104)</x:f>
        <x:v>5182</x:v>
      </x:c>
      <x:c r="K104" s="73">
        <x:f>SUMIFS('purchase data'!M:M,'purchase data'!$B:$B,$C104,'purchase data'!$F:$F,$D104)</x:f>
        <x:v>4214225.284</x:v>
      </x:c>
      <x:c r="L104" s="68">
        <x:f>SUMIFS(ETC!$G:$G,ETC!$B:$B,$C104,ETC!$E:$E,$D104)</x:f>
        <x:v>0</x:v>
      </x:c>
      <x:c r="M104" s="73">
        <x:f>SUMIFS(ETC!$J:$J,ETC!$E:$E,$D104,ETC!$B:$B,$C104)</x:f>
        <x:v>0</x:v>
      </x:c>
      <x:c r="N104" s="159">
        <x:f>IF(IFERROR((I104+K104+M104)/(G104+J104+SUMIFS(ETC!$G:$G,ETC!$C:$C,1,ETC!$B:$B,$C104,ETC!$E:$E,$D104)),)=0,H104,IFERROR((I104+K104+M104)/(G104+J104+SUMIFS(ETC!$G:$G,ETC!$C:$C,1,ETC!$B:$B,$C104,ETC!$E:$E,$D104)),))</x:f>
        <x:v>805.85333559142236</x:v>
      </x:c>
      <x:c r="O104" s="106">
        <x:f>++SUMIFS('sales data'!L:L,'sales data'!$B:$B,$C104,'sales data'!$F:$F,$D104,'sales data'!$O:$O,"")</x:f>
        <x:v>6598</x:v>
      </x:c>
      <x:c r="P104" s="73">
        <x:f t="shared" si="27"/>
        <x:v>5317020.308232205</x:v>
      </x:c>
      <x:c r="Q104" s="68">
        <x:f>+SUMIFS('sales data'!$L:$L,'sales data'!$B:$B,$C104,'sales data'!$F:$F,$D104,'sales data'!$O:$O,"R")</x:f>
        <x:v>0</x:v>
      </x:c>
      <x:c r="R104" s="73">
        <x:f t="shared" si="28"/>
        <x:v>0</x:v>
      </x:c>
      <x:c r="S104" s="68">
        <x:f>SUMIFS('sales data'!$L:$L,'sales data'!$B:$B,$C104,'sales data'!$F:$F,$D104,'sales data'!$O:$O,"N")</x:f>
        <x:v>0</x:v>
      </x:c>
      <x:c r="T104" s="73">
        <x:f t="shared" si="29"/>
        <x:v>0</x:v>
      </x:c>
      <x:c r="U104" s="26">
        <x:f>SUMIFS('warehouse inventory check'!$N:$N,'warehouse inventory check'!$C:$C,$C104,'warehouse inventory check'!$D:$D,$D104)</x:f>
        <x:v>3</x:v>
      </x:c>
      <x:c r="V104" s="26">
        <x:f t="shared" si="30"/>
        <x:v>805.85333559142236</x:v>
      </x:c>
      <x:c r="W104" s="73">
        <x:f t="shared" si="31"/>
        <x:v>2417.5600067742671</x:v>
      </x:c>
      <x:c r="X104" s="74">
        <x:f t="shared" si="32"/>
        <x:v>-2.3646862246096134E-10</x:v>
      </x:c>
      <x:c r="Y104" s="68">
        <x:f t="shared" si="33"/>
        <x:v>3</x:v>
      </x:c>
      <x:c r="Z104" s="68">
        <x:f t="shared" si="34"/>
        <x:v>0</x:v>
      </x:c>
    </x:row>
    <x:row r="105" spans="1:27">
      <x:c r="A105" s="116">
        <x:v>17</x:v>
      </x:c>
      <x:c r="B105" s="118"/>
      <x:c r="C105" s="113">
        <x:v>2</x:v>
      </x:c>
      <x:c r="D105" s="210" t="s">
        <x:v>56</x:v>
      </x:c>
      <x:c r="E105" s="210" t="str">
        <x:f>IF(VLOOKUP($A105,'★Master Code List'!$B$4:$K$167,9,)=0,"",(VLOOKUP($A105,'★Master Code List'!$B$4:$K$167,9,)))</x:f>
        <x:v>BEV-E (V710)</x:v>
      </x:c>
      <x:c r="F105" s="20" t="str">
        <x:f>IF(VLOOKUP($A105,'★Master Code List'!$B$4:$K$167,10,)=0,"",(VLOOKUP($A105,'★Master Code List'!$B$4:$K$167,10,)))</x:f>
        <x:v>PDU</x:v>
      </x:c>
      <x:c r="G105" s="158">
        <x:f t="shared" si="24"/>
        <x:v>6</x:v>
      </x:c>
      <x:c r="H105" s="158">
        <x:f t="shared" si="25"/>
        <x:v>1071.8515777922066</x:v>
      </x:c>
      <x:c r="I105" s="285">
        <x:f t="shared" si="26"/>
        <x:v>6431.1094667532398</x:v>
      </x:c>
      <x:c r="J105" s="106">
        <x:f>SUMIFS('purchase data'!K:K,'purchase data'!$B:$B,$C105,'purchase data'!$F:$F,$D105)</x:f>
        <x:v>0</x:v>
      </x:c>
      <x:c r="K105" s="73">
        <x:f>SUMIFS('purchase data'!M:M,'purchase data'!$B:$B,$C105,'purchase data'!$F:$F,$D105)</x:f>
        <x:v>0</x:v>
      </x:c>
      <x:c r="L105" s="68">
        <x:f>SUMIFS(ETC!$G:$G,ETC!$B:$B,$C105,ETC!$E:$E,$D105)</x:f>
        <x:v>0</x:v>
      </x:c>
      <x:c r="M105" s="73">
        <x:f>SUMIFS(ETC!$J:$J,ETC!$E:$E,$D105,ETC!$B:$B,$C105)</x:f>
        <x:v>0</x:v>
      </x:c>
      <x:c r="N105" s="159">
        <x:f>IF(IFERROR((I105+K105+M105)/(G105+J105+SUMIFS(ETC!$G:$G,ETC!$C:$C,1,ETC!$B:$B,$C105,ETC!$E:$E,$D105)),)=0,H105,IFERROR((I105+K105+M105)/(G105+J105+SUMIFS(ETC!$G:$G,ETC!$C:$C,1,ETC!$B:$B,$C105,ETC!$E:$E,$D105)),))</x:f>
        <x:v>1071.8515777922066</x:v>
      </x:c>
      <x:c r="O105" s="106">
        <x:f>++SUMIFS('sales data'!L:L,'sales data'!$B:$B,$C105,'sales data'!$F:$F,$D105,'sales data'!$O:$O,"")</x:f>
        <x:v>0</x:v>
      </x:c>
      <x:c r="P105" s="73">
        <x:f t="shared" si="27"/>
        <x:v>0</x:v>
      </x:c>
      <x:c r="Q105" s="68">
        <x:f>+SUMIFS('sales data'!$L:$L,'sales data'!$B:$B,$C105,'sales data'!$F:$F,$D105,'sales data'!$O:$O,"R")</x:f>
        <x:v>0</x:v>
      </x:c>
      <x:c r="R105" s="73">
        <x:f t="shared" si="28"/>
        <x:v>0</x:v>
      </x:c>
      <x:c r="S105" s="68">
        <x:f>SUMIFS('sales data'!$L:$L,'sales data'!$B:$B,$C105,'sales data'!$F:$F,$D105,'sales data'!$O:$O,"N")</x:f>
        <x:v>0</x:v>
      </x:c>
      <x:c r="T105" s="73">
        <x:f t="shared" si="29"/>
        <x:v>0</x:v>
      </x:c>
      <x:c r="U105" s="26">
        <x:f>SUMIFS('warehouse inventory check'!$N:$N,'warehouse inventory check'!$C:$C,$C105,'warehouse inventory check'!$D:$D,$D105)</x:f>
        <x:v>6</x:v>
      </x:c>
      <x:c r="V105" s="26">
        <x:f t="shared" si="30"/>
        <x:v>1071.8515777922066</x:v>
      </x:c>
      <x:c r="W105" s="73">
        <x:f t="shared" si="31"/>
        <x:v>6431.1094667532398</x:v>
      </x:c>
      <x:c r="X105" s="74">
        <x:f t="shared" si="32"/>
        <x:v>0</x:v>
      </x:c>
      <x:c r="Y105" s="68">
        <x:f t="shared" si="33"/>
        <x:v>6</x:v>
      </x:c>
      <x:c r="Z105" s="68">
        <x:f t="shared" si="34"/>
        <x:v>0</x:v>
      </x:c>
    </x:row>
    <x:row r="106" spans="1:27" ht="16.5">
      <x:c r="A106" s="118">
        <x:v>18</x:v>
      </x:c>
      <x:c r="B106" s="118"/>
      <x:c r="C106" s="113">
        <x:v>2</x:v>
      </x:c>
      <x:c r="D106" s="210" t="s">
        <x:v>57</x:v>
      </x:c>
      <x:c r="E106" s="210" t="str">
        <x:f>IF(VLOOKUP($A106,'★Master Code List'!$B$4:$K$167,9,)=0,"",(VLOOKUP($A106,'★Master Code List'!$B$4:$K$167,9,)))</x:f>
        <x:v>BEV-M</x:v>
      </x:c>
      <x:c r="F106" s="20" t="str">
        <x:f>IF(VLOOKUP($A106,'★Master Code List'!$B$4:$K$167,10,)=0,"",(VLOOKUP($A106,'★Master Code List'!$B$4:$K$167,10,)))</x:f>
        <x:v>BUS BAR ASY – POS BEC TO ARRAY 6 POS</x:v>
      </x:c>
      <x:c r="G106" s="158">
        <x:f t="shared" si="24"/>
        <x:v>727</x:v>
      </x:c>
      <x:c r="H106" s="158">
        <x:f t="shared" si="25"/>
        <x:v>411.09977461596714</x:v>
      </x:c>
      <x:c r="I106" s="285">
        <x:f t="shared" si="26"/>
        <x:v>298869.53614580812</x:v>
      </x:c>
      <x:c r="J106" s="106">
        <x:f>SUMIFS('purchase data'!K:K,'purchase data'!$B:$B,$C106,'purchase data'!$F:$F,$D106)</x:f>
        <x:v>4320</x:v>
      </x:c>
      <x:c r="K106" s="73">
        <x:f>SUMIFS('purchase data'!M:M,'purchase data'!$B:$B,$C106,'purchase data'!$F:$F,$D106)</x:f>
        <x:v>1808314.8264000001</x:v>
      </x:c>
      <x:c r="L106" s="68">
        <x:f>SUMIFS(ETC!$G:$G,ETC!$B:$B,$C106,ETC!$E:$E,$D106)</x:f>
        <x:v>0</x:v>
      </x:c>
      <x:c r="M106" s="73">
        <x:f>SUMIFS(ETC!$J:$J,ETC!$E:$E,$D106,ETC!$B:$B,$C106)</x:f>
        <x:v>0</x:v>
      </x:c>
      <x:c r="N106" s="159">
        <x:f>IF(IFERROR((I106+K106+M106)/(G106+J106+SUMIFS(ETC!$G:$G,ETC!$C:$C,1,ETC!$B:$B,$C106,ETC!$E:$E,$D106)),)=0,H106,IFERROR((I106+K106+M106)/(G106+J106+SUMIFS(ETC!$G:$G,ETC!$C:$C,1,ETC!$B:$B,$C106,ETC!$E:$E,$D106)),))</x:f>
        <x:v>417.51225729062975</x:v>
      </x:c>
      <x:c r="O106" s="106">
        <x:f>++SUMIFS('sales data'!L:L,'sales data'!$B:$B,$C106,'sales data'!$F:$F,$D106,'sales data'!$O:$O,"")</x:f>
        <x:v>3607</x:v>
      </x:c>
      <x:c r="P106" s="73">
        <x:f t="shared" si="27"/>
        <x:v>1505966.7120473015</x:v>
      </x:c>
      <x:c r="Q106" s="68">
        <x:f>+SUMIFS('sales data'!$L:$L,'sales data'!$B:$B,$C106,'sales data'!$F:$F,$D106,'sales data'!$O:$O,"R")</x:f>
        <x:v>0</x:v>
      </x:c>
      <x:c r="R106" s="73">
        <x:f t="shared" si="28"/>
        <x:v>0</x:v>
      </x:c>
      <x:c r="S106" s="68">
        <x:f>SUMIFS('sales data'!$L:$L,'sales data'!$B:$B,$C106,'sales data'!$F:$F,$D106,'sales data'!$O:$O,"N")</x:f>
        <x:v>0</x:v>
      </x:c>
      <x:c r="T106" s="73">
        <x:f t="shared" si="29"/>
        <x:v>0</x:v>
      </x:c>
      <x:c r="U106" s="26">
        <x:f>SUMIFS('warehouse inventory check'!$N:$N,'warehouse inventory check'!$C:$C,$C106,'warehouse inventory check'!$D:$D,$D106)</x:f>
        <x:v>1440</x:v>
      </x:c>
      <x:c r="V106" s="26">
        <x:f t="shared" si="30"/>
        <x:v>417.51225729062975</x:v>
      </x:c>
      <x:c r="W106" s="73">
        <x:f t="shared" si="31"/>
        <x:v>601217.65049850685</x:v>
      </x:c>
      <x:c r="X106" s="74">
        <x:f t="shared" si="32"/>
        <x:v>0</x:v>
      </x:c>
      <x:c r="Y106" s="68">
        <x:f t="shared" si="33"/>
        <x:v>1440</x:v>
      </x:c>
      <x:c r="Z106" s="68">
        <x:f t="shared" si="34"/>
        <x:v>0</x:v>
      </x:c>
      <x:c r="AA106" t="s">
        <x:v>2018</x:v>
      </x:c>
    </x:row>
    <x:row r="107" spans="1:27" ht="16.5">
      <x:c r="A107" s="116">
        <x:v>19</x:v>
      </x:c>
      <x:c r="B107" s="118"/>
      <x:c r="C107" s="113">
        <x:v>2</x:v>
      </x:c>
      <x:c r="D107" s="210" t="s">
        <x:v>60</x:v>
      </x:c>
      <x:c r="E107" s="210" t="str">
        <x:f>IF(VLOOKUP($A107,'★Master Code List'!$B$4:$K$167,9,)=0,"",(VLOOKUP($A107,'★Master Code List'!$B$4:$K$167,9,)))</x:f>
        <x:v>BEV-M</x:v>
      </x:c>
      <x:c r="F107" s="20" t="str">
        <x:f>IF(VLOOKUP($A107,'★Master Code List'!$B$4:$K$167,10,)=0,"",(VLOOKUP($A107,'★Master Code List'!$B$4:$K$167,10,)))</x:f>
        <x:v>BUS BAR ASY - COMMON BUSBAR ARRAY 6 TO 4</x:v>
      </x:c>
      <x:c r="G107" s="158">
        <x:f t="shared" si="24"/>
        <x:v>1447</x:v>
      </x:c>
      <x:c r="H107" s="158">
        <x:f t="shared" si="25"/>
        <x:v>414.15325236811987</x:v>
      </x:c>
      <x:c r="I107" s="285">
        <x:f t="shared" si="26"/>
        <x:v>599279.7561766695</x:v>
      </x:c>
      <x:c r="J107" s="106">
        <x:f>SUMIFS('purchase data'!K:K,'purchase data'!$B:$B,$C107,'purchase data'!$F:$F,$D107)</x:f>
        <x:v>8640</x:v>
      </x:c>
      <x:c r="K107" s="73">
        <x:f>SUMIFS('purchase data'!M:M,'purchase data'!$B:$B,$C107,'purchase data'!$F:$F,$D107)</x:f>
        <x:v>3644635.9622399993</x:v>
      </x:c>
      <x:c r="L107" s="68">
        <x:f>SUMIFS(ETC!$G:$G,ETC!$B:$B,$C107,ETC!$E:$E,$D107)</x:f>
        <x:v>0</x:v>
      </x:c>
      <x:c r="M107" s="73">
        <x:f>SUMIFS(ETC!$J:$J,ETC!$E:$E,$D107,ETC!$B:$B,$C107)</x:f>
        <x:v>0</x:v>
      </x:c>
      <x:c r="N107" s="159">
        <x:f>IF(IFERROR((I107+K107+M107)/(G107+J107+SUMIFS(ETC!$G:$G,ETC!$C:$C,1,ETC!$B:$B,$C107,ETC!$E:$E,$D107)),)=0,H107,IFERROR((I107+K107+M107)/(G107+J107+SUMIFS(ETC!$G:$G,ETC!$C:$C,1,ETC!$B:$B,$C107,ETC!$E:$E,$D107)),))</x:f>
        <x:v>420.73121031195285</x:v>
      </x:c>
      <x:c r="O107" s="106">
        <x:f>++SUMIFS('sales data'!L:L,'sales data'!$B:$B,$C107,'sales data'!$F:$F,$D107,'sales data'!$O:$O,"")</x:f>
        <x:v>7207</x:v>
      </x:c>
      <x:c r="P107" s="73">
        <x:f t="shared" si="27"/>
        <x:v>3032209.8327182443</x:v>
      </x:c>
      <x:c r="Q107" s="68">
        <x:f>+SUMIFS('sales data'!$L:$L,'sales data'!$B:$B,$C107,'sales data'!$F:$F,$D107,'sales data'!$O:$O,"R")</x:f>
        <x:v>0</x:v>
      </x:c>
      <x:c r="R107" s="73">
        <x:f t="shared" si="28"/>
        <x:v>0</x:v>
      </x:c>
      <x:c r="S107" s="68">
        <x:f>SUMIFS('sales data'!$L:$L,'sales data'!$B:$B,$C107,'sales data'!$F:$F,$D107,'sales data'!$O:$O,"N")</x:f>
        <x:v>0</x:v>
      </x:c>
      <x:c r="T107" s="73">
        <x:f t="shared" si="29"/>
        <x:v>0</x:v>
      </x:c>
      <x:c r="U107" s="26">
        <x:f>SUMIFS('warehouse inventory check'!$N:$N,'warehouse inventory check'!$C:$C,$C107,'warehouse inventory check'!$D:$D,$D107)</x:f>
        <x:v>2880</x:v>
      </x:c>
      <x:c r="V107" s="26">
        <x:f t="shared" si="30"/>
        <x:v>420.73121031195285</x:v>
      </x:c>
      <x:c r="W107" s="73">
        <x:f t="shared" si="31"/>
        <x:v>1211705.8856984242</x:v>
      </x:c>
      <x:c r="X107" s="74">
        <x:f t="shared" si="32"/>
        <x:v>0</x:v>
      </x:c>
      <x:c r="Y107" s="68">
        <x:f t="shared" si="33"/>
        <x:v>2880</x:v>
      </x:c>
      <x:c r="Z107" s="68">
        <x:f t="shared" si="34"/>
        <x:v>0</x:v>
      </x:c>
      <x:c r="AA107" t="s">
        <x:v>2018</x:v>
      </x:c>
    </x:row>
    <x:row r="108" spans="1:27" ht="16.5">
      <x:c r="A108" s="118">
        <x:v>20</x:v>
      </x:c>
      <x:c r="B108" s="118"/>
      <x:c r="C108" s="113">
        <x:v>2</x:v>
      </x:c>
      <x:c r="D108" s="210" t="s">
        <x:v>62</x:v>
      </x:c>
      <x:c r="E108" s="210" t="str">
        <x:f>IF(VLOOKUP($A108,'★Master Code List'!$B$4:$K$167,9,)=0,"",(VLOOKUP($A108,'★Master Code List'!$B$4:$K$167,9,)))</x:f>
        <x:v>BEV-M</x:v>
      </x:c>
      <x:c r="F108" s="20" t="str">
        <x:f>IF(VLOOKUP($A108,'★Master Code List'!$B$4:$K$167,10,)=0,"",(VLOOKUP($A108,'★Master Code List'!$B$4:$K$167,10,)))</x:f>
        <x:v>BUS BAR ASY – ARRAY 4 NEG TO CIRCUIT BREAKER</x:v>
      </x:c>
      <x:c r="G108" s="158">
        <x:f t="shared" si="24"/>
        <x:v>725</x:v>
      </x:c>
      <x:c r="H108" s="158">
        <x:f t="shared" si="25"/>
        <x:v>273.56219189382051</x:v>
      </x:c>
      <x:c r="I108" s="285">
        <x:f t="shared" si="26"/>
        <x:v>198332.58912301986</x:v>
      </x:c>
      <x:c r="J108" s="106">
        <x:f>SUMIFS('purchase data'!K:K,'purchase data'!$B:$B,$C108,'purchase data'!$F:$F,$D108)</x:f>
        <x:v>4320</x:v>
      </x:c>
      <x:c r="K108" s="73">
        <x:f>SUMIFS('purchase data'!M:M,'purchase data'!$B:$B,$C108,'purchase data'!$F:$F,$D108)</x:f>
        <x:v>1203310.7301599998</x:v>
      </x:c>
      <x:c r="L108" s="68">
        <x:f>SUMIFS(ETC!$G:$G,ETC!$B:$B,$C108,ETC!$E:$E,$D108)</x:f>
        <x:v>0</x:v>
      </x:c>
      <x:c r="M108" s="73">
        <x:f>SUMIFS(ETC!$J:$J,ETC!$E:$E,$D108,ETC!$B:$B,$C108)</x:f>
        <x:v>0</x:v>
      </x:c>
      <x:c r="N108" s="159">
        <x:f>IF(IFERROR((I108+K108+M108)/(G108+J108+SUMIFS(ETC!$G:$G,ETC!$C:$C,1,ETC!$B:$B,$C108,ETC!$E:$E,$D108)),)=0,H108,IFERROR((I108+K108+M108)/(G108+J108+SUMIFS(ETC!$G:$G,ETC!$C:$C,1,ETC!$B:$B,$C108,ETC!$E:$E,$D108)),))</x:f>
        <x:v>277.82820996690185</x:v>
      </x:c>
      <x:c r="O108" s="106">
        <x:f>++SUMIFS('sales data'!L:L,'sales data'!$B:$B,$C108,'sales data'!$F:$F,$D108,'sales data'!$O:$O,"")</x:f>
        <x:v>3605</x:v>
      </x:c>
      <x:c r="P108" s="73">
        <x:f t="shared" si="27"/>
        <x:v>1001570.6969306811</x:v>
      </x:c>
      <x:c r="Q108" s="68">
        <x:f>+SUMIFS('sales data'!$L:$L,'sales data'!$B:$B,$C108,'sales data'!$F:$F,$D108,'sales data'!$O:$O,"R")</x:f>
        <x:v>0</x:v>
      </x:c>
      <x:c r="R108" s="73">
        <x:f t="shared" si="28"/>
        <x:v>0</x:v>
      </x:c>
      <x:c r="S108" s="68">
        <x:f>SUMIFS('sales data'!$L:$L,'sales data'!$B:$B,$C108,'sales data'!$F:$F,$D108,'sales data'!$O:$O,"N")</x:f>
        <x:v>0</x:v>
      </x:c>
      <x:c r="T108" s="73">
        <x:f t="shared" si="29"/>
        <x:v>0</x:v>
      </x:c>
      <x:c r="U108" s="26">
        <x:f>SUMIFS('warehouse inventory check'!$N:$N,'warehouse inventory check'!$C:$C,$C108,'warehouse inventory check'!$D:$D,$D108)</x:f>
        <x:v>1440</x:v>
      </x:c>
      <x:c r="V108" s="26">
        <x:f t="shared" si="30"/>
        <x:v>277.82820996690185</x:v>
      </x:c>
      <x:c r="W108" s="73">
        <x:f t="shared" si="31"/>
        <x:v>400072.62235233869</x:v>
      </x:c>
      <x:c r="X108" s="74">
        <x:f t="shared" si="32"/>
        <x:v>-5.8207660913467407E-11</x:v>
      </x:c>
      <x:c r="Y108" s="68">
        <x:f t="shared" si="33"/>
        <x:v>1440</x:v>
      </x:c>
      <x:c r="Z108" s="68">
        <x:f t="shared" si="34"/>
        <x:v>0</x:v>
      </x:c>
      <x:c r="AA108" t="s">
        <x:v>2018</x:v>
      </x:c>
    </x:row>
    <x:row r="109" spans="1:27" ht="16.5">
      <x:c r="A109" s="116">
        <x:v>21</x:v>
      </x:c>
      <x:c r="B109" s="118"/>
      <x:c r="C109" s="113">
        <x:v>2</x:v>
      </x:c>
      <x:c r="D109" s="210" t="s">
        <x:v>64</x:v>
      </x:c>
      <x:c r="E109" s="210" t="str">
        <x:f>IF(VLOOKUP($A109,'★Master Code List'!$B$4:$K$167,9,)=0,"",(VLOOKUP($A109,'★Master Code List'!$B$4:$K$167,9,)))</x:f>
        <x:v>BEV-M</x:v>
      </x:c>
      <x:c r="F109" s="20" t="str">
        <x:f>IF(VLOOKUP($A109,'★Master Code List'!$B$4:$K$167,10,)=0,"",(VLOOKUP($A109,'★Master Code List'!$B$4:$K$167,10,)))</x:f>
        <x:v>BUS BAR ASY – CIRCUIT BREAKER TO ARRAY 3 POS</x:v>
      </x:c>
      <x:c r="G109" s="158">
        <x:f t="shared" si="24"/>
        <x:v>725</x:v>
      </x:c>
      <x:c r="H109" s="158">
        <x:f t="shared" si="25"/>
        <x:v>459.31978947593302</x:v>
      </x:c>
      <x:c r="I109" s="285">
        <x:f t="shared" si="26"/>
        <x:v>333006.84737005143</x:v>
      </x:c>
      <x:c r="J109" s="106">
        <x:f>SUMIFS('purchase data'!K:K,'purchase data'!$B:$B,$C109,'purchase data'!$F:$F,$D109)</x:f>
        <x:v>4320</x:v>
      </x:c>
      <x:c r="K109" s="73">
        <x:f>SUMIFS('purchase data'!M:M,'purchase data'!$B:$B,$C109,'purchase data'!$F:$F,$D109)</x:f>
        <x:v>2020401.1332000003</x:v>
      </x:c>
      <x:c r="L109" s="68">
        <x:f>SUMIFS(ETC!$G:$G,ETC!$B:$B,$C109,ETC!$E:$E,$D109)</x:f>
        <x:v>0</x:v>
      </x:c>
      <x:c r="M109" s="73">
        <x:f>SUMIFS(ETC!$J:$J,ETC!$E:$E,$D109,ETC!$B:$B,$C109)</x:f>
        <x:v>0</x:v>
      </x:c>
      <x:c r="N109" s="159">
        <x:f>IF(IFERROR((I109+K109+M109)/(G109+J109+SUMIFS(ETC!$G:$G,ETC!$C:$C,1,ETC!$B:$B,$C109,ETC!$E:$E,$D109)),)=0,H109,IFERROR((I109+K109+M109)/(G109+J109+SUMIFS(ETC!$G:$G,ETC!$C:$C,1,ETC!$B:$B,$C109,ETC!$E:$E,$D109)),))</x:f>
        <x:v>466.4832468919825</x:v>
      </x:c>
      <x:c r="O109" s="106">
        <x:f>++SUMIFS('sales data'!L:L,'sales data'!$B:$B,$C109,'sales data'!$F:$F,$D109,'sales data'!$O:$O,"")</x:f>
        <x:v>3605</x:v>
      </x:c>
      <x:c r="P109" s="73">
        <x:f t="shared" si="27"/>
        <x:v>1681672.1050455968</x:v>
      </x:c>
      <x:c r="Q109" s="68">
        <x:f>+SUMIFS('sales data'!$L:$L,'sales data'!$B:$B,$C109,'sales data'!$F:$F,$D109,'sales data'!$O:$O,"R")</x:f>
        <x:v>0</x:v>
      </x:c>
      <x:c r="R109" s="73">
        <x:f t="shared" si="28"/>
        <x:v>0</x:v>
      </x:c>
      <x:c r="S109" s="68">
        <x:f>SUMIFS('sales data'!$L:$L,'sales data'!$B:$B,$C109,'sales data'!$F:$F,$D109,'sales data'!$O:$O,"N")</x:f>
        <x:v>0</x:v>
      </x:c>
      <x:c r="T109" s="73">
        <x:f t="shared" si="29"/>
        <x:v>0</x:v>
      </x:c>
      <x:c r="U109" s="26">
        <x:f>SUMIFS('warehouse inventory check'!$N:$N,'warehouse inventory check'!$C:$C,$C109,'warehouse inventory check'!$D:$D,$D109)</x:f>
        <x:v>1440</x:v>
      </x:c>
      <x:c r="V109" s="26">
        <x:f t="shared" si="30"/>
        <x:v>466.4832468919825</x:v>
      </x:c>
      <x:c r="W109" s="73">
        <x:f t="shared" si="31"/>
        <x:v>671735.87552445475</x:v>
      </x:c>
      <x:c r="X109" s="74">
        <x:f t="shared" si="32"/>
        <x:v>2.3283064365386963E-10</x:v>
      </x:c>
      <x:c r="Y109" s="68">
        <x:f t="shared" si="33"/>
        <x:v>1440</x:v>
      </x:c>
      <x:c r="Z109" s="68">
        <x:f t="shared" si="34"/>
        <x:v>0</x:v>
      </x:c>
      <x:c r="AA109" t="s">
        <x:v>2018</x:v>
      </x:c>
    </x:row>
    <x:row r="110" spans="1:27" ht="16.5">
      <x:c r="A110" s="118">
        <x:v>22</x:v>
      </x:c>
      <x:c r="B110" s="118"/>
      <x:c r="C110" s="113">
        <x:v>2</x:v>
      </x:c>
      <x:c r="D110" s="210" t="s">
        <x:v>66</x:v>
      </x:c>
      <x:c r="E110" s="210" t="str">
        <x:f>IF(VLOOKUP($A110,'★Master Code List'!$B$4:$K$167,9,)=0,"",(VLOOKUP($A110,'★Master Code List'!$B$4:$K$167,9,)))</x:f>
        <x:v>BEV-M</x:v>
      </x:c>
      <x:c r="F110" s="20" t="str">
        <x:f>IF(VLOOKUP($A110,'★Master Code List'!$B$4:$K$167,10,)=0,"",(VLOOKUP($A110,'★Master Code List'!$B$4:$K$167,10,)))</x:f>
        <x:v>BUS BAR ASY – COMMON BUSBAR ARRAY 3 TO 1</x:v>
      </x:c>
      <x:c r="G110" s="158">
        <x:f t="shared" si="24"/>
        <x:v>1447</x:v>
      </x:c>
      <x:c r="H110" s="158">
        <x:f t="shared" si="25"/>
        <x:v>451.71158047733581</x:v>
      </x:c>
      <x:c r="I110" s="285">
        <x:f t="shared" si="26"/>
        <x:v>653626.65695070487</x:v>
      </x:c>
      <x:c r="J110" s="106">
        <x:f>SUMIFS('purchase data'!K:K,'purchase data'!$B:$B,$C110,'purchase data'!$F:$F,$D110)</x:f>
        <x:v>8640</x:v>
      </x:c>
      <x:c r="K110" s="73">
        <x:f>SUMIFS('purchase data'!M:M,'purchase data'!$B:$B,$C110,'purchase data'!$F:$F,$D110)</x:f>
        <x:v>3974142.5964000002</x:v>
      </x:c>
      <x:c r="L110" s="68">
        <x:f>SUMIFS(ETC!$G:$G,ETC!$B:$B,$C110,ETC!$E:$E,$D110)</x:f>
        <x:v>0</x:v>
      </x:c>
      <x:c r="M110" s="73">
        <x:f>SUMIFS(ETC!$J:$J,ETC!$E:$E,$D110,ETC!$B:$B,$C110)</x:f>
        <x:v>0</x:v>
      </x:c>
      <x:c r="N110" s="159">
        <x:f>IF(IFERROR((I110+K110+M110)/(G110+J110+SUMIFS(ETC!$G:$G,ETC!$C:$C,1,ETC!$B:$B,$C110,ETC!$E:$E,$D110)),)=0,H110,IFERROR((I110+K110+M110)/(G110+J110+SUMIFS(ETC!$G:$G,ETC!$C:$C,1,ETC!$B:$B,$C110,ETC!$E:$E,$D110)),))</x:f>
        <x:v>458.78549155851147</x:v>
      </x:c>
      <x:c r="O110" s="106">
        <x:f>++SUMIFS('sales data'!L:L,'sales data'!$B:$B,$C110,'sales data'!$F:$F,$D110,'sales data'!$O:$O,"")</x:f>
        <x:v>7207</x:v>
      </x:c>
      <x:c r="P110" s="73">
        <x:f t="shared" si="27"/>
        <x:v>3306467.0376621922</x:v>
      </x:c>
      <x:c r="Q110" s="68">
        <x:f>+SUMIFS('sales data'!$L:$L,'sales data'!$B:$B,$C110,'sales data'!$F:$F,$D110,'sales data'!$O:$O,"R")</x:f>
        <x:v>0</x:v>
      </x:c>
      <x:c r="R110" s="73">
        <x:f t="shared" si="28"/>
        <x:v>0</x:v>
      </x:c>
      <x:c r="S110" s="68">
        <x:f>SUMIFS('sales data'!$L:$L,'sales data'!$B:$B,$C110,'sales data'!$F:$F,$D110,'sales data'!$O:$O,"N")</x:f>
        <x:v>0</x:v>
      </x:c>
      <x:c r="T110" s="73">
        <x:f t="shared" si="29"/>
        <x:v>0</x:v>
      </x:c>
      <x:c r="U110" s="26">
        <x:f>SUMIFS('warehouse inventory check'!$N:$N,'warehouse inventory check'!$C:$C,$C110,'warehouse inventory check'!$D:$D,$D110)</x:f>
        <x:v>2880</x:v>
      </x:c>
      <x:c r="V110" s="26">
        <x:f t="shared" si="30"/>
        <x:v>458.78549155851147</x:v>
      </x:c>
      <x:c r="W110" s="73">
        <x:f t="shared" si="31"/>
        <x:v>1321302.2156885131</x:v>
      </x:c>
      <x:c r="X110" s="74">
        <x:f t="shared" si="32"/>
        <x:v>-4.6566128730773926E-10</x:v>
      </x:c>
      <x:c r="Y110" s="68">
        <x:f t="shared" si="33"/>
        <x:v>2880</x:v>
      </x:c>
      <x:c r="Z110" s="68">
        <x:f t="shared" si="34"/>
        <x:v>0</x:v>
      </x:c>
      <x:c r="AA110" t="s">
        <x:v>2018</x:v>
      </x:c>
    </x:row>
    <x:row r="111" spans="1:27" ht="16.5">
      <x:c r="A111" s="116">
        <x:v>23</x:v>
      </x:c>
      <x:c r="B111" s="118"/>
      <x:c r="C111" s="113">
        <x:v>2</x:v>
      </x:c>
      <x:c r="D111" s="210" t="s">
        <x:v>68</x:v>
      </x:c>
      <x:c r="E111" s="210" t="str">
        <x:f>IF(VLOOKUP($A111,'★Master Code List'!$B$4:$K$167,9,)=0,"",(VLOOKUP($A111,'★Master Code List'!$B$4:$K$167,9,)))</x:f>
        <x:v>BEV-M</x:v>
      </x:c>
      <x:c r="F111" s="20" t="str">
        <x:f>IF(VLOOKUP($A111,'★Master Code List'!$B$4:$K$167,10,)=0,"",(VLOOKUP($A111,'★Master Code List'!$B$4:$K$167,10,)))</x:f>
        <x:v>BUS BAR ASY – ARRAY 1 NEG TO NEG BEC</x:v>
      </x:c>
      <x:c r="G111" s="158">
        <x:f t="shared" si="24"/>
        <x:v>727</x:v>
      </x:c>
      <x:c r="H111" s="158">
        <x:f t="shared" si="25"/>
        <x:v>308.07154740083973</x:v>
      </x:c>
      <x:c r="I111" s="285">
        <x:f t="shared" si="26"/>
        <x:v>223968.01496041048</x:v>
      </x:c>
      <x:c r="J111" s="106">
        <x:f>SUMIFS('purchase data'!K:K,'purchase data'!$B:$B,$C111,'purchase data'!$F:$F,$D111)</x:f>
        <x:v>4320</x:v>
      </x:c>
      <x:c r="K111" s="73">
        <x:f>SUMIFS('purchase data'!M:M,'purchase data'!$B:$B,$C111,'purchase data'!$F:$F,$D111)</x:f>
        <x:v>1355118.78348</x:v>
      </x:c>
      <x:c r="L111" s="68">
        <x:f>SUMIFS(ETC!$G:$G,ETC!$B:$B,$C111,ETC!$E:$E,$D111)</x:f>
        <x:v>0</x:v>
      </x:c>
      <x:c r="M111" s="73">
        <x:f>SUMIFS(ETC!$J:$J,ETC!$E:$E,$D111,ETC!$B:$B,$C111)</x:f>
        <x:v>0</x:v>
      </x:c>
      <x:c r="N111" s="159">
        <x:f>IF(IFERROR((I111+K111+M111)/(G111+J111+SUMIFS(ETC!$G:$G,ETC!$C:$C,1,ETC!$B:$B,$C111,ETC!$E:$E,$D111)),)=0,H111,IFERROR((I111+K111+M111)/(G111+J111+SUMIFS(ETC!$G:$G,ETC!$C:$C,1,ETC!$B:$B,$C111,ETC!$E:$E,$D111)),))</x:f>
        <x:v>312.87632225884892</x:v>
      </x:c>
      <x:c r="O111" s="106">
        <x:f>++SUMIFS('sales data'!L:L,'sales data'!$B:$B,$C111,'sales data'!$F:$F,$D111,'sales data'!$O:$O,"")</x:f>
        <x:v>3607</x:v>
      </x:c>
      <x:c r="P111" s="73">
        <x:f t="shared" si="27"/>
        <x:v>1128544.894387668</x:v>
      </x:c>
      <x:c r="Q111" s="68">
        <x:f>+SUMIFS('sales data'!$L:$L,'sales data'!$B:$B,$C111,'sales data'!$F:$F,$D111,'sales data'!$O:$O,"R")</x:f>
        <x:v>0</x:v>
      </x:c>
      <x:c r="R111" s="73">
        <x:f t="shared" si="28"/>
        <x:v>0</x:v>
      </x:c>
      <x:c r="S111" s="68">
        <x:f>SUMIFS('sales data'!$L:$L,'sales data'!$B:$B,$C111,'sales data'!$F:$F,$D111,'sales data'!$O:$O,"N")</x:f>
        <x:v>0</x:v>
      </x:c>
      <x:c r="T111" s="73">
        <x:f t="shared" si="29"/>
        <x:v>0</x:v>
      </x:c>
      <x:c r="U111" s="26">
        <x:f>SUMIFS('warehouse inventory check'!$N:$N,'warehouse inventory check'!$C:$C,$C111,'warehouse inventory check'!$D:$D,$D111)</x:f>
        <x:v>1440</x:v>
      </x:c>
      <x:c r="V111" s="26">
        <x:f t="shared" si="30"/>
        <x:v>312.87632225884892</x:v>
      </x:c>
      <x:c r="W111" s="73">
        <x:f t="shared" si="31"/>
        <x:v>450541.90405274247</x:v>
      </x:c>
      <x:c r="X111" s="74">
        <x:f t="shared" si="32"/>
        <x:v>5.8207660913467407E-11</x:v>
      </x:c>
      <x:c r="Y111" s="68">
        <x:f t="shared" si="33"/>
        <x:v>1440</x:v>
      </x:c>
      <x:c r="Z111" s="68">
        <x:f t="shared" si="34"/>
        <x:v>0</x:v>
      </x:c>
      <x:c r="AA111" t="s">
        <x:v>2018</x:v>
      </x:c>
    </x:row>
    <x:row r="112" spans="1:27" ht="16.5">
      <x:c r="A112" s="118">
        <x:v>24</x:v>
      </x:c>
      <x:c r="B112" s="118"/>
      <x:c r="C112" s="113">
        <x:v>2</x:v>
      </x:c>
      <x:c r="D112" s="210" t="s">
        <x:v>92</x:v>
      </x:c>
      <x:c r="E112" s="210" t="str">
        <x:f>IF(VLOOKUP($A112,'★Master Code List'!$B$4:$K$167,9,)=0,"",(VLOOKUP($A112,'★Master Code List'!$B$4:$K$167,9,)))</x:f>
        <x:v>BEV-M</x:v>
      </x:c>
      <x:c r="F112" s="20" t="str">
        <x:f>IF(VLOOKUP($A112,'★Master Code List'!$B$4:$K$167,10,)=0,"",(VLOOKUP($A112,'★Master Code List'!$B$4:$K$167,10,)))</x:f>
        <x:v>BUS BAR ASY – POS BEC TO DCFC POS</x:v>
      </x:c>
      <x:c r="G112" s="158">
        <x:f t="shared" si="24"/>
        <x:v>720</x:v>
      </x:c>
      <x:c r="H112" s="158">
        <x:f t="shared" si="25"/>
        <x:v>464.40916499999997</x:v>
      </x:c>
      <x:c r="I112" s="285">
        <x:f t="shared" si="26"/>
        <x:v>334374.59879999998</x:v>
      </x:c>
      <x:c r="J112" s="106">
        <x:f>SUMIFS('purchase data'!K:K,'purchase data'!$B:$B,$C112,'purchase data'!$F:$F,$D112)</x:f>
        <x:v>4320</x:v>
      </x:c>
      <x:c r="K112" s="73">
        <x:f>SUMIFS('purchase data'!M:M,'purchase data'!$B:$B,$C112,'purchase data'!$F:$F,$D112)</x:f>
        <x:v>2042724.3606</x:v>
      </x:c>
      <x:c r="L112" s="68">
        <x:f>SUMIFS(ETC!$G:$G,ETC!$B:$B,$C112,ETC!$E:$E,$D112)</x:f>
        <x:v>0</x:v>
      </x:c>
      <x:c r="M112" s="73">
        <x:f>SUMIFS(ETC!$J:$J,ETC!$E:$E,$D112,ETC!$B:$B,$C112)</x:f>
        <x:v>0</x:v>
      </x:c>
      <x:c r="N112" s="159">
        <x:f>IF(IFERROR((I112+K112+M112)/(G112+J112+SUMIFS(ETC!$G:$G,ETC!$C:$C,1,ETC!$B:$B,$C112,ETC!$E:$E,$D112)),)=0,H112,IFERROR((I112+K112+M112)/(G112+J112+SUMIFS(ETC!$G:$G,ETC!$C:$C,1,ETC!$B:$B,$C112,ETC!$E:$E,$D112)),))</x:f>
        <x:v>471.64661892857146</x:v>
      </x:c>
      <x:c r="O112" s="106">
        <x:f>++SUMIFS('sales data'!L:L,'sales data'!$B:$B,$C112,'sales data'!$F:$F,$D112,'sales data'!$O:$O,"")</x:f>
        <x:v>3600</x:v>
      </x:c>
      <x:c r="P112" s="73">
        <x:f t="shared" si="27"/>
        <x:v>1697927.8281428572</x:v>
      </x:c>
      <x:c r="Q112" s="68">
        <x:f>+SUMIFS('sales data'!$L:$L,'sales data'!$B:$B,$C112,'sales data'!$F:$F,$D112,'sales data'!$O:$O,"R")</x:f>
        <x:v>0</x:v>
      </x:c>
      <x:c r="R112" s="73">
        <x:f t="shared" si="28"/>
        <x:v>0</x:v>
      </x:c>
      <x:c r="S112" s="68">
        <x:f>SUMIFS('sales data'!$L:$L,'sales data'!$B:$B,$C112,'sales data'!$F:$F,$D112,'sales data'!$O:$O,"N")</x:f>
        <x:v>0</x:v>
      </x:c>
      <x:c r="T112" s="73">
        <x:f t="shared" si="29"/>
        <x:v>0</x:v>
      </x:c>
      <x:c r="U112" s="26">
        <x:f>SUMIFS('warehouse inventory check'!$N:$N,'warehouse inventory check'!$C:$C,$C112,'warehouse inventory check'!$D:$D,$D112)</x:f>
        <x:v>1440</x:v>
      </x:c>
      <x:c r="V112" s="26">
        <x:f t="shared" si="30"/>
        <x:v>471.64661892857146</x:v>
      </x:c>
      <x:c r="W112" s="73">
        <x:f t="shared" si="31"/>
        <x:v>679171.13125714287</x:v>
      </x:c>
      <x:c r="X112" s="74">
        <x:f t="shared" si="32"/>
        <x:v>0</x:v>
      </x:c>
      <x:c r="Y112" s="68">
        <x:f t="shared" si="33"/>
        <x:v>1440</x:v>
      </x:c>
      <x:c r="Z112" s="68">
        <x:f t="shared" si="34"/>
        <x:v>0</x:v>
      </x:c>
      <x:c r="AA112" t="s">
        <x:v>2018</x:v>
      </x:c>
    </x:row>
    <x:row r="113" spans="1:27" ht="16.5">
      <x:c r="A113" s="116">
        <x:v>25</x:v>
      </x:c>
      <x:c r="B113" s="118"/>
      <x:c r="C113" s="113">
        <x:v>2</x:v>
      </x:c>
      <x:c r="D113" s="210" t="s">
        <x:v>93</x:v>
      </x:c>
      <x:c r="E113" s="210" t="str">
        <x:f>IF(VLOOKUP($A113,'★Master Code List'!$B$4:$K$167,9,)=0,"",(VLOOKUP($A113,'★Master Code List'!$B$4:$K$167,9,)))</x:f>
        <x:v>BEV-M</x:v>
      </x:c>
      <x:c r="F113" s="20" t="str">
        <x:f>IF(VLOOKUP($A113,'★Master Code List'!$B$4:$K$167,10,)=0,"",(VLOOKUP($A113,'★Master Code List'!$B$4:$K$167,10,)))</x:f>
        <x:v>BUS BAR ASY – NEG BEC TO DCFC NEG</x:v>
      </x:c>
      <x:c r="G113" s="158">
        <x:f t="shared" si="24"/>
        <x:v>720</x:v>
      </x:c>
      <x:c r="H113" s="158">
        <x:f t="shared" si="25"/>
        <x:v>393.85957599999995</x:v>
      </x:c>
      <x:c r="I113" s="285">
        <x:f t="shared" si="26"/>
        <x:v>283578.89471999998</x:v>
      </x:c>
      <x:c r="J113" s="106">
        <x:f>SUMIFS('purchase data'!K:K,'purchase data'!$B:$B,$C113,'purchase data'!$F:$F,$D113)</x:f>
        <x:v>4320</x:v>
      </x:c>
      <x:c r="K113" s="73">
        <x:f>SUMIFS('purchase data'!M:M,'purchase data'!$B:$B,$C113,'purchase data'!$F:$F,$D113)</x:f>
        <x:v>1732410.2534400001</x:v>
      </x:c>
      <x:c r="L113" s="68">
        <x:f>SUMIFS(ETC!$G:$G,ETC!$B:$B,$C113,ETC!$E:$E,$D113)</x:f>
        <x:v>0</x:v>
      </x:c>
      <x:c r="M113" s="73">
        <x:f>SUMIFS(ETC!$J:$J,ETC!$E:$E,$D113,ETC!$B:$B,$C113)</x:f>
        <x:v>0</x:v>
      </x:c>
      <x:c r="N113" s="159">
        <x:f>IF(IFERROR((I113+K113+M113)/(G113+J113+SUMIFS(ETC!$G:$G,ETC!$C:$C,1,ETC!$B:$B,$C113,ETC!$E:$E,$D113)),)=0,H113,IFERROR((I113+K113+M113)/(G113+J113+SUMIFS(ETC!$G:$G,ETC!$C:$C,1,ETC!$B:$B,$C113,ETC!$E:$E,$D113)),))</x:f>
        <x:v>399.99784685714286</x:v>
      </x:c>
      <x:c r="O113" s="106">
        <x:f>++SUMIFS('sales data'!L:L,'sales data'!$B:$B,$C113,'sales data'!$F:$F,$D113,'sales data'!$O:$O,"")</x:f>
        <x:v>3600</x:v>
      </x:c>
      <x:c r="P113" s="73">
        <x:f t="shared" si="27"/>
        <x:v>1439992.2486857143</x:v>
      </x:c>
      <x:c r="Q113" s="68">
        <x:f>+SUMIFS('sales data'!$L:$L,'sales data'!$B:$B,$C113,'sales data'!$F:$F,$D113,'sales data'!$O:$O,"R")</x:f>
        <x:v>0</x:v>
      </x:c>
      <x:c r="R113" s="73">
        <x:f t="shared" si="28"/>
        <x:v>0</x:v>
      </x:c>
      <x:c r="S113" s="68">
        <x:f>SUMIFS('sales data'!$L:$L,'sales data'!$B:$B,$C113,'sales data'!$F:$F,$D113,'sales data'!$O:$O,"N")</x:f>
        <x:v>0</x:v>
      </x:c>
      <x:c r="T113" s="73">
        <x:f t="shared" si="29"/>
        <x:v>0</x:v>
      </x:c>
      <x:c r="U113" s="26">
        <x:f>SUMIFS('warehouse inventory check'!$N:$N,'warehouse inventory check'!$C:$C,$C113,'warehouse inventory check'!$D:$D,$D113)</x:f>
        <x:v>1440</x:v>
      </x:c>
      <x:c r="V113" s="26">
        <x:f t="shared" si="30"/>
        <x:v>399.99784685714286</x:v>
      </x:c>
      <x:c r="W113" s="73">
        <x:f t="shared" si="31"/>
        <x:v>575996.89947428578</x:v>
      </x:c>
      <x:c r="X113" s="74">
        <x:f t="shared" si="32"/>
        <x:v>0</x:v>
      </x:c>
      <x:c r="Y113" s="68">
        <x:f t="shared" si="33"/>
        <x:v>1440</x:v>
      </x:c>
      <x:c r="Z113" s="68">
        <x:f t="shared" si="34"/>
        <x:v>0</x:v>
      </x:c>
      <x:c r="AA113" t="s">
        <x:v>2018</x:v>
      </x:c>
    </x:row>
    <x:row r="114" spans="1:27">
      <x:c r="A114" s="118">
        <x:v>26</x:v>
      </x:c>
      <x:c r="B114" s="118"/>
      <x:c r="C114" s="113">
        <x:v>2</x:v>
      </x:c>
      <x:c r="D114" s="210" t="s">
        <x:v>76</x:v>
      </x:c>
      <x:c r="E114" s="210" t="str">
        <x:f>IF(VLOOKUP($A114,'★Master Code List'!$B$4:$K$167,9,)=0,"",(VLOOKUP($A114,'★Master Code List'!$B$4:$K$167,9,)))</x:f>
        <x:v>BEV-E2 (V710)</x:v>
      </x:c>
      <x:c r="F114" s="20" t="str">
        <x:f>IF(VLOOKUP($A114,'★Master Code List'!$B$4:$K$167,10,)=0,"",(VLOOKUP($A114,'★Master Code List'!$B$4:$K$167,10,)))</x:f>
        <x:v>Main Harness</x:v>
      </x:c>
      <x:c r="G114" s="158">
        <x:f t="shared" si="24"/>
        <x:v>94</x:v>
      </x:c>
      <x:c r="H114" s="158">
        <x:f t="shared" si="25"/>
        <x:v>1781.549595100156</x:v>
      </x:c>
      <x:c r="I114" s="285">
        <x:f t="shared" si="26"/>
        <x:v>167465.66193941465</x:v>
      </x:c>
      <x:c r="J114" s="106">
        <x:f>SUMIFS('purchase data'!K:K,'purchase data'!$B:$B,$C114,'purchase data'!$F:$F,$D114)</x:f>
        <x:v>168</x:v>
      </x:c>
      <x:c r="K114" s="73">
        <x:f>SUMIFS('purchase data'!M:M,'purchase data'!$B:$B,$C114,'purchase data'!$F:$F,$D114)</x:f>
        <x:v>880309.60432128015</x:v>
      </x:c>
      <x:c r="L114" s="68">
        <x:f>SUMIFS(ETC!$G:$G,ETC!$B:$B,$C114,ETC!$E:$E,$D114)</x:f>
        <x:v>0</x:v>
      </x:c>
      <x:c r="M114" s="73">
        <x:f>SUMIFS(ETC!$J:$J,ETC!$E:$E,$D114,ETC!$B:$B,$C114)</x:f>
        <x:v>0</x:v>
      </x:c>
      <x:c r="N114" s="159">
        <x:f>IF(IFERROR((I114+K114+M114)/(G114+J114+SUMIFS(ETC!$G:$G,ETC!$C:$C,1,ETC!$B:$B,$C114,ETC!$E:$E,$D114)),)=0,H114,IFERROR((I114+K114+M114)/(G114+J114+SUMIFS(ETC!$G:$G,ETC!$C:$C,1,ETC!$B:$B,$C114,ETC!$E:$E,$D114)),))</x:f>
        <x:v>3999.1422376362398</x:v>
      </x:c>
      <x:c r="O114" s="106">
        <x:f>++SUMIFS('sales data'!L:L,'sales data'!$B:$B,$C114,'sales data'!$F:$F,$D114,'sales data'!$O:$O,"")</x:f>
        <x:v>0</x:v>
      </x:c>
      <x:c r="P114" s="73">
        <x:f t="shared" si="27"/>
        <x:v>0</x:v>
      </x:c>
      <x:c r="Q114" s="68">
        <x:f>+SUMIFS('sales data'!$L:$L,'sales data'!$B:$B,$C114,'sales data'!$F:$F,$D114,'sales data'!$O:$O,"R")</x:f>
        <x:v>0</x:v>
      </x:c>
      <x:c r="R114" s="73">
        <x:f t="shared" si="28"/>
        <x:v>0</x:v>
      </x:c>
      <x:c r="S114" s="68">
        <x:f>SUMIFS('sales data'!$L:$L,'sales data'!$B:$B,$C114,'sales data'!$F:$F,$D114,'sales data'!$O:$O,"N")</x:f>
        <x:v>0</x:v>
      </x:c>
      <x:c r="T114" s="73">
        <x:f t="shared" si="29"/>
        <x:v>0</x:v>
      </x:c>
      <x:c r="U114" s="26">
        <x:f>SUMIFS('warehouse inventory check'!$N:$N,'warehouse inventory check'!$C:$C,$C114,'warehouse inventory check'!$D:$D,$D114)</x:f>
        <x:v>262</x:v>
      </x:c>
      <x:c r="V114" s="26">
        <x:f t="shared" si="30"/>
        <x:v>3999.1422376362398</x:v>
      </x:c>
      <x:c r="W114" s="73">
        <x:f t="shared" si="31"/>
        <x:v>1047775.2662606948</x:v>
      </x:c>
      <x:c r="X114" s="74">
        <x:f t="shared" si="32"/>
        <x:v>0</x:v>
      </x:c>
      <x:c r="Y114" s="68">
        <x:f t="shared" si="33"/>
        <x:v>262</x:v>
      </x:c>
      <x:c r="Z114" s="68">
        <x:f t="shared" si="34"/>
        <x:v>0</x:v>
      </x:c>
    </x:row>
    <x:row r="115" spans="1:27">
      <x:c r="A115" s="116">
        <x:v>27</x:v>
      </x:c>
      <x:c r="B115" s="118"/>
      <x:c r="C115" s="113">
        <x:v>2</x:v>
      </x:c>
      <x:c r="D115" s="210" t="s">
        <x:v>79</x:v>
      </x:c>
      <x:c r="E115" s="210" t="str">
        <x:f>IF(VLOOKUP($A115,'★Master Code List'!$B$4:$K$167,9,)=0,"",(VLOOKUP($A115,'★Master Code List'!$B$4:$K$167,9,)))</x:f>
        <x:v>BEV-E2 (V710)</x:v>
      </x:c>
      <x:c r="F115" s="20" t="str">
        <x:f>IF(VLOOKUP($A115,'★Master Code List'!$B$4:$K$167,10,)=0,"",(VLOOKUP($A115,'★Master Code List'!$B$4:$K$167,10,)))</x:f>
        <x:v>BUSBAR - Array 2 to Array3_Insert</x:v>
      </x:c>
      <x:c r="G115" s="158">
        <x:f t="shared" si="24"/>
        <x:v>61</x:v>
      </x:c>
      <x:c r="H115" s="158">
        <x:f t="shared" si="25"/>
        <x:v>609.68253421340626</x:v>
      </x:c>
      <x:c r="I115" s="285">
        <x:f t="shared" si="26"/>
        <x:v>37190.634587017783</x:v>
      </x:c>
      <x:c r="J115" s="106">
        <x:f>SUMIFS('purchase data'!K:K,'purchase data'!$B:$B,$C115,'purchase data'!$F:$F,$D115)</x:f>
        <x:v>0</x:v>
      </x:c>
      <x:c r="K115" s="73">
        <x:f>SUMIFS('purchase data'!M:M,'purchase data'!$B:$B,$C115,'purchase data'!$F:$F,$D115)</x:f>
        <x:v>0</x:v>
      </x:c>
      <x:c r="L115" s="68">
        <x:f>SUMIFS(ETC!$G:$G,ETC!$B:$B,$C115,ETC!$E:$E,$D115)</x:f>
        <x:v>0</x:v>
      </x:c>
      <x:c r="M115" s="73">
        <x:f>SUMIFS(ETC!$J:$J,ETC!$E:$E,$D115,ETC!$B:$B,$C115)</x:f>
        <x:v>0</x:v>
      </x:c>
      <x:c r="N115" s="159">
        <x:f>IF(IFERROR((I115+K115+M115)/(G115+J115+SUMIFS(ETC!$G:$G,ETC!$C:$C,1,ETC!$B:$B,$C115,ETC!$E:$E,$D115)),)=0,H115,IFERROR((I115+K115+M115)/(G115+J115+SUMIFS(ETC!$G:$G,ETC!$C:$C,1,ETC!$B:$B,$C115,ETC!$E:$E,$D115)),))</x:f>
        <x:v>609.68253421340626</x:v>
      </x:c>
      <x:c r="O115" s="106">
        <x:f>++SUMIFS('sales data'!L:L,'sales data'!$B:$B,$C115,'sales data'!$F:$F,$D115,'sales data'!$O:$O,"")</x:f>
        <x:v>0</x:v>
      </x:c>
      <x:c r="P115" s="73">
        <x:f t="shared" si="27"/>
        <x:v>0</x:v>
      </x:c>
      <x:c r="Q115" s="68">
        <x:f>+SUMIFS('sales data'!$L:$L,'sales data'!$B:$B,$C115,'sales data'!$F:$F,$D115,'sales data'!$O:$O,"R")</x:f>
        <x:v>0</x:v>
      </x:c>
      <x:c r="R115" s="73">
        <x:f t="shared" si="28"/>
        <x:v>0</x:v>
      </x:c>
      <x:c r="S115" s="68">
        <x:f>SUMIFS('sales data'!$L:$L,'sales data'!$B:$B,$C115,'sales data'!$F:$F,$D115,'sales data'!$O:$O,"N")</x:f>
        <x:v>0</x:v>
      </x:c>
      <x:c r="T115" s="73">
        <x:f t="shared" si="29"/>
        <x:v>0</x:v>
      </x:c>
      <x:c r="U115" s="26">
        <x:f>SUMIFS('warehouse inventory check'!$N:$N,'warehouse inventory check'!$C:$C,$C115,'warehouse inventory check'!$D:$D,$D115)</x:f>
        <x:v>61</x:v>
      </x:c>
      <x:c r="V115" s="26">
        <x:f t="shared" si="30"/>
        <x:v>609.68253421340626</x:v>
      </x:c>
      <x:c r="W115" s="73">
        <x:f t="shared" si="31"/>
        <x:v>37190.634587017783</x:v>
      </x:c>
      <x:c r="X115" s="74">
        <x:f t="shared" si="32"/>
        <x:v>0</x:v>
      </x:c>
      <x:c r="Y115" s="68">
        <x:f t="shared" si="33"/>
        <x:v>61</x:v>
      </x:c>
      <x:c r="Z115" s="68">
        <x:f t="shared" si="34"/>
        <x:v>0</x:v>
      </x:c>
    </x:row>
    <x:row r="116" spans="1:27">
      <x:c r="A116" s="118">
        <x:v>28</x:v>
      </x:c>
      <x:c r="B116" s="118"/>
      <x:c r="C116" s="113">
        <x:v>2</x:v>
      </x:c>
      <x:c r="D116" s="210" t="s">
        <x:v>82</x:v>
      </x:c>
      <x:c r="E116" s="210" t="str">
        <x:f>IF(VLOOKUP($A116,'★Master Code List'!$B$4:$K$167,9,)=0,"",(VLOOKUP($A116,'★Master Code List'!$B$4:$K$167,9,)))</x:f>
        <x:v>BEV-E2 (V710)</x:v>
      </x:c>
      <x:c r="F116" s="20" t="str">
        <x:f>IF(VLOOKUP($A116,'★Master Code List'!$B$4:$K$167,10,)=0,"",(VLOOKUP($A116,'★Master Code List'!$B$4:$K$167,10,)))</x:f>
        <x:v>BUSBAR - Array 6 to Pos BEC_Insert</x:v>
      </x:c>
      <x:c r="G116" s="158">
        <x:f t="shared" si="24"/>
        <x:v>61</x:v>
      </x:c>
      <x:c r="H116" s="158">
        <x:f t="shared" si="25"/>
        <x:v>413.7588293707251</x:v>
      </x:c>
      <x:c r="I116" s="285">
        <x:f t="shared" si="26"/>
        <x:v>25239.28859161423</x:v>
      </x:c>
      <x:c r="J116" s="106">
        <x:f>SUMIFS('purchase data'!K:K,'purchase data'!$B:$B,$C116,'purchase data'!$F:$F,$D116)</x:f>
        <x:v>0</x:v>
      </x:c>
      <x:c r="K116" s="73">
        <x:f>SUMIFS('purchase data'!M:M,'purchase data'!$B:$B,$C116,'purchase data'!$F:$F,$D116)</x:f>
        <x:v>0</x:v>
      </x:c>
      <x:c r="L116" s="68">
        <x:f>SUMIFS(ETC!$G:$G,ETC!$B:$B,$C116,ETC!$E:$E,$D116)</x:f>
        <x:v>0</x:v>
      </x:c>
      <x:c r="M116" s="73">
        <x:f>SUMIFS(ETC!$J:$J,ETC!$E:$E,$D116,ETC!$B:$B,$C116)</x:f>
        <x:v>0</x:v>
      </x:c>
      <x:c r="N116" s="159">
        <x:f>IF(IFERROR((I116+K116+M116)/(G116+J116+SUMIFS(ETC!$G:$G,ETC!$C:$C,1,ETC!$B:$B,$C116,ETC!$E:$E,$D116)),)=0,H116,IFERROR((I116+K116+M116)/(G116+J116+SUMIFS(ETC!$G:$G,ETC!$C:$C,1,ETC!$B:$B,$C116,ETC!$E:$E,$D116)),))</x:f>
        <x:v>413.7588293707251</x:v>
      </x:c>
      <x:c r="O116" s="106">
        <x:f>++SUMIFS('sales data'!L:L,'sales data'!$B:$B,$C116,'sales data'!$F:$F,$D116,'sales data'!$O:$O,"")</x:f>
        <x:v>0</x:v>
      </x:c>
      <x:c r="P116" s="73">
        <x:f t="shared" si="27"/>
        <x:v>0</x:v>
      </x:c>
      <x:c r="Q116" s="68">
        <x:f>+SUMIFS('sales data'!$L:$L,'sales data'!$B:$B,$C116,'sales data'!$F:$F,$D116,'sales data'!$O:$O,"R")</x:f>
        <x:v>0</x:v>
      </x:c>
      <x:c r="R116" s="73">
        <x:f t="shared" si="28"/>
        <x:v>0</x:v>
      </x:c>
      <x:c r="S116" s="68">
        <x:f>SUMIFS('sales data'!$L:$L,'sales data'!$B:$B,$C116,'sales data'!$F:$F,$D116,'sales data'!$O:$O,"N")</x:f>
        <x:v>0</x:v>
      </x:c>
      <x:c r="T116" s="73">
        <x:f t="shared" si="29"/>
        <x:v>0</x:v>
      </x:c>
      <x:c r="U116" s="26">
        <x:f>SUMIFS('warehouse inventory check'!$N:$N,'warehouse inventory check'!$C:$C,$C116,'warehouse inventory check'!$D:$D,$D116)</x:f>
        <x:v>61</x:v>
      </x:c>
      <x:c r="V116" s="26">
        <x:f t="shared" si="30"/>
        <x:v>413.7588293707251</x:v>
      </x:c>
      <x:c r="W116" s="73">
        <x:f t="shared" si="31"/>
        <x:v>25239.28859161423</x:v>
      </x:c>
      <x:c r="X116" s="74">
        <x:f t="shared" si="32"/>
        <x:v>0</x:v>
      </x:c>
      <x:c r="Y116" s="68">
        <x:f t="shared" si="33"/>
        <x:v>61</x:v>
      </x:c>
      <x:c r="Z116" s="68">
        <x:f t="shared" si="34"/>
        <x:v>0</x:v>
      </x:c>
    </x:row>
    <x:row r="117" spans="1:27">
      <x:c r="A117" s="116">
        <x:v>29</x:v>
      </x:c>
      <x:c r="B117" s="118"/>
      <x:c r="C117" s="113">
        <x:v>2</x:v>
      </x:c>
      <x:c r="D117" s="210" t="s">
        <x:v>1441</x:v>
      </x:c>
      <x:c r="E117" s="210" t="str">
        <x:f>IF(VLOOKUP($A117,'★Master Code List'!$B$4:$K$167,9,)=0,"",(VLOOKUP($A117,'★Master Code List'!$B$4:$K$167,9,)))</x:f>
        <x:v>BEV-M</x:v>
      </x:c>
      <x:c r="F117" s="20" t="str">
        <x:f>IF(VLOOKUP($A117,'★Master Code List'!$B$4:$K$167,10,)=0,"",(VLOOKUP($A117,'★Master Code List'!$B$4:$K$167,10,)))</x:f>
        <x:v>BUSBAR ASY</x:v>
      </x:c>
      <x:c r="G117" s="158">
        <x:f t="shared" si="24"/>
        <x:v>0</x:v>
      </x:c>
      <x:c r="H117" s="158">
        <x:f t="shared" si="25"/>
        <x:v>580.66571699999997</x:v>
      </x:c>
      <x:c r="I117" s="285">
        <x:f t="shared" si="26"/>
        <x:v>0</x:v>
      </x:c>
      <x:c r="J117" s="106">
        <x:f>SUMIFS('purchase data'!K:K,'purchase data'!$B:$B,$C117,'purchase data'!$F:$F,$D117)</x:f>
        <x:v>0</x:v>
      </x:c>
      <x:c r="K117" s="73">
        <x:f>SUMIFS('purchase data'!M:M,'purchase data'!$B:$B,$C117,'purchase data'!$F:$F,$D117)</x:f>
        <x:v>0</x:v>
      </x:c>
      <x:c r="L117" s="68">
        <x:f>SUMIFS(ETC!$G:$G,ETC!$B:$B,$C117,ETC!$E:$E,$D117)</x:f>
        <x:v>0</x:v>
      </x:c>
      <x:c r="M117" s="73">
        <x:f>SUMIFS(ETC!$J:$J,ETC!$E:$E,$D117,ETC!$B:$B,$C117)</x:f>
        <x:v>0</x:v>
      </x:c>
      <x:c r="N117" s="159">
        <x:f>IF(IFERROR((I117+K117+M117)/(G117+J117+SUMIFS(ETC!$G:$G,ETC!$C:$C,1,ETC!$B:$B,$C117,ETC!$E:$E,$D117)),)=0,H117,IFERROR((I117+K117+M117)/(G117+J117+SUMIFS(ETC!$G:$G,ETC!$C:$C,1,ETC!$B:$B,$C117,ETC!$E:$E,$D117)),))</x:f>
        <x:v>580.66571699999997</x:v>
      </x:c>
      <x:c r="O117" s="106">
        <x:f>++SUMIFS('sales data'!L:L,'sales data'!$B:$B,$C117,'sales data'!$F:$F,$D117,'sales data'!$O:$O,"")</x:f>
        <x:v>0</x:v>
      </x:c>
      <x:c r="P117" s="73">
        <x:f t="shared" si="27"/>
        <x:v>0</x:v>
      </x:c>
      <x:c r="Q117" s="68">
        <x:f>+SUMIFS('sales data'!$L:$L,'sales data'!$B:$B,$C117,'sales data'!$F:$F,$D117,'sales data'!$O:$O,"R")</x:f>
        <x:v>0</x:v>
      </x:c>
      <x:c r="R117" s="73">
        <x:f t="shared" si="28"/>
        <x:v>0</x:v>
      </x:c>
      <x:c r="S117" s="68">
        <x:f>SUMIFS('sales data'!$L:$L,'sales data'!$B:$B,$C117,'sales data'!$F:$F,$D117,'sales data'!$O:$O,"N")</x:f>
        <x:v>0</x:v>
      </x:c>
      <x:c r="T117" s="73">
        <x:f t="shared" si="29"/>
        <x:v>0</x:v>
      </x:c>
      <x:c r="U117" s="26">
        <x:f>SUMIFS('warehouse inventory check'!$N:$N,'warehouse inventory check'!$C:$C,$C117,'warehouse inventory check'!$D:$D,$D117)</x:f>
        <x:v>0</x:v>
      </x:c>
      <x:c r="V117" s="26">
        <x:f t="shared" si="30"/>
        <x:v>580.66571699999997</x:v>
      </x:c>
      <x:c r="W117" s="73">
        <x:f t="shared" si="31"/>
        <x:v>0</x:v>
      </x:c>
      <x:c r="X117" s="74">
        <x:f t="shared" si="32"/>
        <x:v>0</x:v>
      </x:c>
      <x:c r="Y117" s="68">
        <x:f t="shared" si="33"/>
        <x:v>0</x:v>
      </x:c>
      <x:c r="Z117" s="68">
        <x:f t="shared" si="34"/>
        <x:v>0</x:v>
      </x:c>
    </x:row>
    <x:row r="118" spans="1:27">
      <x:c r="A118" s="118">
        <x:v>30</x:v>
      </x:c>
      <x:c r="B118" s="118"/>
      <x:c r="C118" s="113">
        <x:v>2</x:v>
      </x:c>
      <x:c r="D118" s="210" t="s">
        <x:v>1442</x:v>
      </x:c>
      <x:c r="E118" s="210" t="str">
        <x:f>IF(VLOOKUP($A118,'★Master Code List'!$B$4:$K$167,9,)=0,"",(VLOOKUP($A118,'★Master Code List'!$B$4:$K$167,9,)))</x:f>
        <x:v>BEV-M</x:v>
      </x:c>
      <x:c r="F118" s="20" t="str">
        <x:f>IF(VLOOKUP($A118,'★Master Code List'!$B$4:$K$167,10,)=0,"",(VLOOKUP($A118,'★Master Code List'!$B$4:$K$167,10,)))</x:f>
        <x:v>BUSBAR ASY</x:v>
      </x:c>
      <x:c r="G118" s="158">
        <x:f t="shared" si="24"/>
        <x:v>0</x:v>
      </x:c>
      <x:c r="H118" s="158">
        <x:f t="shared" si="25"/>
        <x:v>562.3770330000001</x:v>
      </x:c>
      <x:c r="I118" s="285">
        <x:f t="shared" si="26"/>
        <x:v>0</x:v>
      </x:c>
      <x:c r="J118" s="106">
        <x:f>SUMIFS('purchase data'!K:K,'purchase data'!$B:$B,$C118,'purchase data'!$F:$F,$D118)</x:f>
        <x:v>0</x:v>
      </x:c>
      <x:c r="K118" s="73">
        <x:f>SUMIFS('purchase data'!M:M,'purchase data'!$B:$B,$C118,'purchase data'!$F:$F,$D118)</x:f>
        <x:v>0</x:v>
      </x:c>
      <x:c r="L118" s="68">
        <x:f>SUMIFS(ETC!$G:$G,ETC!$B:$B,$C118,ETC!$E:$E,$D118)</x:f>
        <x:v>0</x:v>
      </x:c>
      <x:c r="M118" s="73">
        <x:f>SUMIFS(ETC!$J:$J,ETC!$E:$E,$D118,ETC!$B:$B,$C118)</x:f>
        <x:v>0</x:v>
      </x:c>
      <x:c r="N118" s="159">
        <x:f>IF(IFERROR((I118+K118+M118)/(G118+J118+SUMIFS(ETC!$G:$G,ETC!$C:$C,1,ETC!$B:$B,$C118,ETC!$E:$E,$D118)),)=0,H118,IFERROR((I118+K118+M118)/(G118+J118+SUMIFS(ETC!$G:$G,ETC!$C:$C,1,ETC!$B:$B,$C118,ETC!$E:$E,$D118)),))</x:f>
        <x:v>562.3770330000001</x:v>
      </x:c>
      <x:c r="O118" s="106">
        <x:f>++SUMIFS('sales data'!L:L,'sales data'!$B:$B,$C118,'sales data'!$F:$F,$D118,'sales data'!$O:$O,"")</x:f>
        <x:v>0</x:v>
      </x:c>
      <x:c r="P118" s="73">
        <x:f t="shared" si="27"/>
        <x:v>0</x:v>
      </x:c>
      <x:c r="Q118" s="68">
        <x:f>+SUMIFS('sales data'!$L:$L,'sales data'!$B:$B,$C118,'sales data'!$F:$F,$D118,'sales data'!$O:$O,"R")</x:f>
        <x:v>0</x:v>
      </x:c>
      <x:c r="R118" s="73">
        <x:f t="shared" si="28"/>
        <x:v>0</x:v>
      </x:c>
      <x:c r="S118" s="68">
        <x:f>SUMIFS('sales data'!$L:$L,'sales data'!$B:$B,$C118,'sales data'!$F:$F,$D118,'sales data'!$O:$O,"N")</x:f>
        <x:v>0</x:v>
      </x:c>
      <x:c r="T118" s="73">
        <x:f t="shared" si="29"/>
        <x:v>0</x:v>
      </x:c>
      <x:c r="U118" s="26">
        <x:f>SUMIFS('warehouse inventory check'!$N:$N,'warehouse inventory check'!$C:$C,$C118,'warehouse inventory check'!$D:$D,$D118)</x:f>
        <x:v>0</x:v>
      </x:c>
      <x:c r="V118" s="26">
        <x:f t="shared" si="30"/>
        <x:v>562.3770330000001</x:v>
      </x:c>
      <x:c r="W118" s="73">
        <x:f t="shared" si="31"/>
        <x:v>0</x:v>
      </x:c>
      <x:c r="X118" s="74">
        <x:f t="shared" si="32"/>
        <x:v>0</x:v>
      </x:c>
      <x:c r="Y118" s="68">
        <x:f t="shared" si="33"/>
        <x:v>0</x:v>
      </x:c>
      <x:c r="Z118" s="68">
        <x:f t="shared" si="34"/>
        <x:v>0</x:v>
      </x:c>
    </x:row>
    <x:row r="119" spans="1:27">
      <x:c r="A119" s="116">
        <x:v>31</x:v>
      </x:c>
      <x:c r="B119" s="118"/>
      <x:c r="C119" s="113">
        <x:v>2</x:v>
      </x:c>
      <x:c r="D119" s="210" t="s">
        <x:v>1443</x:v>
      </x:c>
      <x:c r="E119" s="210" t="str">
        <x:f>IF(VLOOKUP($A119,'★Master Code List'!$B$4:$K$167,9,)=0,"",(VLOOKUP($A119,'★Master Code List'!$B$4:$K$167,9,)))</x:f>
        <x:v>BEV-M</x:v>
      </x:c>
      <x:c r="F119" s="20" t="str">
        <x:f>IF(VLOOKUP($A119,'★Master Code List'!$B$4:$K$167,10,)=0,"",(VLOOKUP($A119,'★Master Code List'!$B$4:$K$167,10,)))</x:f>
        <x:v>BUSBAR ASY</x:v>
      </x:c>
      <x:c r="G119" s="158">
        <x:f t="shared" si="24"/>
        <x:v>0</x:v>
      </x:c>
      <x:c r="H119" s="158">
        <x:f t="shared" si="25"/>
        <x:v>653.31243400000005</x:v>
      </x:c>
      <x:c r="I119" s="285">
        <x:f t="shared" si="26"/>
        <x:v>0</x:v>
      </x:c>
      <x:c r="J119" s="106">
        <x:f>SUMIFS('purchase data'!K:K,'purchase data'!$B:$B,$C119,'purchase data'!$F:$F,$D119)</x:f>
        <x:v>0</x:v>
      </x:c>
      <x:c r="K119" s="73">
        <x:f>SUMIFS('purchase data'!M:M,'purchase data'!$B:$B,$C119,'purchase data'!$F:$F,$D119)</x:f>
        <x:v>0</x:v>
      </x:c>
      <x:c r="L119" s="68">
        <x:f>SUMIFS(ETC!$G:$G,ETC!$B:$B,$C119,ETC!$E:$E,$D119)</x:f>
        <x:v>0</x:v>
      </x:c>
      <x:c r="M119" s="73">
        <x:f>SUMIFS(ETC!$J:$J,ETC!$E:$E,$D119,ETC!$B:$B,$C119)</x:f>
        <x:v>0</x:v>
      </x:c>
      <x:c r="N119" s="159">
        <x:f>IF(IFERROR((I119+K119+M119)/(G119+J119+SUMIFS(ETC!$G:$G,ETC!$C:$C,1,ETC!$B:$B,$C119,ETC!$E:$E,$D119)),)=0,H119,IFERROR((I119+K119+M119)/(G119+J119+SUMIFS(ETC!$G:$G,ETC!$C:$C,1,ETC!$B:$B,$C119,ETC!$E:$E,$D119)),))</x:f>
        <x:v>653.31243400000005</x:v>
      </x:c>
      <x:c r="O119" s="106">
        <x:f>++SUMIFS('sales data'!L:L,'sales data'!$B:$B,$C119,'sales data'!$F:$F,$D119,'sales data'!$O:$O,"")</x:f>
        <x:v>0</x:v>
      </x:c>
      <x:c r="P119" s="73">
        <x:f t="shared" si="27"/>
        <x:v>0</x:v>
      </x:c>
      <x:c r="Q119" s="68">
        <x:f>+SUMIFS('sales data'!$L:$L,'sales data'!$B:$B,$C119,'sales data'!$F:$F,$D119,'sales data'!$O:$O,"R")</x:f>
        <x:v>0</x:v>
      </x:c>
      <x:c r="R119" s="73">
        <x:f t="shared" si="28"/>
        <x:v>0</x:v>
      </x:c>
      <x:c r="S119" s="68">
        <x:f>SUMIFS('sales data'!$L:$L,'sales data'!$B:$B,$C119,'sales data'!$F:$F,$D119,'sales data'!$O:$O,"N")</x:f>
        <x:v>0</x:v>
      </x:c>
      <x:c r="T119" s="73">
        <x:f t="shared" si="29"/>
        <x:v>0</x:v>
      </x:c>
      <x:c r="U119" s="26">
        <x:f>SUMIFS('warehouse inventory check'!$N:$N,'warehouse inventory check'!$C:$C,$C119,'warehouse inventory check'!$D:$D,$D119)</x:f>
        <x:v>0</x:v>
      </x:c>
      <x:c r="V119" s="26">
        <x:f t="shared" si="30"/>
        <x:v>653.31243400000005</x:v>
      </x:c>
      <x:c r="W119" s="73">
        <x:f t="shared" si="31"/>
        <x:v>0</x:v>
      </x:c>
      <x:c r="X119" s="74">
        <x:f t="shared" si="32"/>
        <x:v>0</x:v>
      </x:c>
      <x:c r="Y119" s="68">
        <x:f t="shared" si="33"/>
        <x:v>0</x:v>
      </x:c>
      <x:c r="Z119" s="68">
        <x:f t="shared" si="34"/>
        <x:v>0</x:v>
      </x:c>
    </x:row>
    <x:row r="120" spans="1:27">
      <x:c r="A120" s="118">
        <x:v>32</x:v>
      </x:c>
      <x:c r="B120" s="118"/>
      <x:c r="C120" s="113">
        <x:v>2</x:v>
      </x:c>
      <x:c r="D120" s="210" t="s">
        <x:v>1444</x:v>
      </x:c>
      <x:c r="E120" s="210" t="str">
        <x:f>IF(VLOOKUP($A120,'★Master Code List'!$B$4:$K$167,9,)=0,"",(VLOOKUP($A120,'★Master Code List'!$B$4:$K$167,9,)))</x:f>
        <x:v>BEV-M</x:v>
      </x:c>
      <x:c r="F120" s="20" t="str">
        <x:f>IF(VLOOKUP($A120,'★Master Code List'!$B$4:$K$167,10,)=0,"",(VLOOKUP($A120,'★Master Code List'!$B$4:$K$167,10,)))</x:f>
        <x:v>BUSBAR ASY</x:v>
      </x:c>
      <x:c r="G120" s="158">
        <x:f t="shared" si="24"/>
        <x:v>0</x:v>
      </x:c>
      <x:c r="H120" s="158">
        <x:f t="shared" si="25"/>
        <x:v>438.42039700000009</x:v>
      </x:c>
      <x:c r="I120" s="285">
        <x:f t="shared" si="26"/>
        <x:v>0</x:v>
      </x:c>
      <x:c r="J120" s="106">
        <x:f>SUMIFS('purchase data'!K:K,'purchase data'!$B:$B,$C120,'purchase data'!$F:$F,$D120)</x:f>
        <x:v>0</x:v>
      </x:c>
      <x:c r="K120" s="73">
        <x:f>SUMIFS('purchase data'!M:M,'purchase data'!$B:$B,$C120,'purchase data'!$F:$F,$D120)</x:f>
        <x:v>0</x:v>
      </x:c>
      <x:c r="L120" s="68">
        <x:f>SUMIFS(ETC!$G:$G,ETC!$B:$B,$C120,ETC!$E:$E,$D120)</x:f>
        <x:v>0</x:v>
      </x:c>
      <x:c r="M120" s="73">
        <x:f>SUMIFS(ETC!$J:$J,ETC!$E:$E,$D120,ETC!$B:$B,$C120)</x:f>
        <x:v>0</x:v>
      </x:c>
      <x:c r="N120" s="159">
        <x:f>IF(IFERROR((I120+K120+M120)/(G120+J120+SUMIFS(ETC!$G:$G,ETC!$C:$C,1,ETC!$B:$B,$C120,ETC!$E:$E,$D120)),)=0,H120,IFERROR((I120+K120+M120)/(G120+J120+SUMIFS(ETC!$G:$G,ETC!$C:$C,1,ETC!$B:$B,$C120,ETC!$E:$E,$D120)),))</x:f>
        <x:v>438.42039700000009</x:v>
      </x:c>
      <x:c r="O120" s="106">
        <x:f>++SUMIFS('sales data'!L:L,'sales data'!$B:$B,$C120,'sales data'!$F:$F,$D120,'sales data'!$O:$O,"")</x:f>
        <x:v>0</x:v>
      </x:c>
      <x:c r="P120" s="73">
        <x:f t="shared" si="27"/>
        <x:v>0</x:v>
      </x:c>
      <x:c r="Q120" s="68">
        <x:f>+SUMIFS('sales data'!$L:$L,'sales data'!$B:$B,$C120,'sales data'!$F:$F,$D120,'sales data'!$O:$O,"R")</x:f>
        <x:v>0</x:v>
      </x:c>
      <x:c r="R120" s="73">
        <x:f t="shared" si="28"/>
        <x:v>0</x:v>
      </x:c>
      <x:c r="S120" s="68">
        <x:f>SUMIFS('sales data'!$L:$L,'sales data'!$B:$B,$C120,'sales data'!$F:$F,$D120,'sales data'!$O:$O,"N")</x:f>
        <x:v>0</x:v>
      </x:c>
      <x:c r="T120" s="73">
        <x:f t="shared" si="29"/>
        <x:v>0</x:v>
      </x:c>
      <x:c r="U120" s="26">
        <x:f>SUMIFS('warehouse inventory check'!$N:$N,'warehouse inventory check'!$C:$C,$C120,'warehouse inventory check'!$D:$D,$D120)</x:f>
        <x:v>0</x:v>
      </x:c>
      <x:c r="V120" s="26">
        <x:f t="shared" si="30"/>
        <x:v>438.42039700000009</x:v>
      </x:c>
      <x:c r="W120" s="73">
        <x:f t="shared" si="31"/>
        <x:v>0</x:v>
      </x:c>
      <x:c r="X120" s="74">
        <x:f t="shared" si="32"/>
        <x:v>0</x:v>
      </x:c>
      <x:c r="Y120" s="68">
        <x:f t="shared" si="33"/>
        <x:v>0</x:v>
      </x:c>
      <x:c r="Z120" s="68">
        <x:f t="shared" si="34"/>
        <x:v>0</x:v>
      </x:c>
    </x:row>
    <x:row r="121" spans="1:27">
      <x:c r="A121" s="116">
        <x:v>33</x:v>
      </x:c>
      <x:c r="B121" s="118"/>
      <x:c r="C121" s="196">
        <x:v>2</x:v>
      </x:c>
      <x:c r="D121" s="210" t="s">
        <x:v>1382</x:v>
      </x:c>
      <x:c r="E121" s="210" t="str">
        <x:f>IF(VLOOKUP($A121,'★Master Code List'!$B$4:$K$167,9,)=0,"",(VLOOKUP($A121,'★Master Code List'!$B$4:$K$167,9,)))</x:f>
        <x:v>BEV-E1</x:v>
      </x:c>
      <x:c r="F121" s="20" t="str">
        <x:f>IF(VLOOKUP($A121,'★Master Code List'!$B$4:$K$167,10,)=0,"",(VLOOKUP($A121,'★Master Code List'!$B$4:$K$167,10,)))</x:f>
        <x:v>V710 AWD MAIN W/H
ASSY</x:v>
      </x:c>
      <x:c r="G121" s="158">
        <x:f t="shared" ref="G121:G152" si="35">SUMIFS(U:U,$D:$D,$D121,$C:$C,$C121-1)</x:f>
        <x:v>2</x:v>
      </x:c>
      <x:c r="H121" s="158">
        <x:f t="shared" ref="H121:H152" si="36">SUMIFS(V:V,$D:$D,$D121,$C:$C,$C121-1)</x:f>
        <x:v>5137.5179276033059</x:v>
      </x:c>
      <x:c r="I121" s="285">
        <x:f t="shared" ref="I121:I152" si="37">SUMIFS(W:W,$D:$D,$D121,$C:$C,$C121-1)</x:f>
        <x:v>10275.035855206612</x:v>
      </x:c>
      <x:c r="J121" s="106">
        <x:f>SUMIFS('purchase data'!K:K,'purchase data'!$B:$B,$C121,'purchase data'!$F:$F,$D121)</x:f>
        <x:v>0</x:v>
      </x:c>
      <x:c r="K121" s="73">
        <x:f>SUMIFS('purchase data'!M:M,'purchase data'!$B:$B,$C121,'purchase data'!$F:$F,$D121)</x:f>
        <x:v>0</x:v>
      </x:c>
      <x:c r="L121" s="68">
        <x:f>SUMIFS(ETC!$G:$G,ETC!$B:$B,$C121,ETC!$E:$E,$D121)</x:f>
        <x:v>0</x:v>
      </x:c>
      <x:c r="M121" s="73">
        <x:f>SUMIFS(ETC!$J:$J,ETC!$E:$E,$D121,ETC!$B:$B,$C121)</x:f>
        <x:v>0</x:v>
      </x:c>
      <x:c r="N121" s="159">
        <x:f>IF(IFERROR((I121+K121+M121)/(G121+J121+SUMIFS(ETC!$G:$G,ETC!$C:$C,1,ETC!$B:$B,$C121,ETC!$E:$E,$D121)),)=0,H121,IFERROR((I121+K121+M121)/(G121+J121+SUMIFS(ETC!$G:$G,ETC!$C:$C,1,ETC!$B:$B,$C121,ETC!$E:$E,$D121)),))</x:f>
        <x:v>5137.5179276033059</x:v>
      </x:c>
      <x:c r="O121" s="106">
        <x:f>++SUMIFS('sales data'!L:L,'sales data'!$B:$B,$C121,'sales data'!$F:$F,$D121,'sales data'!$O:$O,"")</x:f>
        <x:v>0</x:v>
      </x:c>
      <x:c r="P121" s="73">
        <x:f t="shared" si="27"/>
        <x:v>0</x:v>
      </x:c>
      <x:c r="Q121" s="68">
        <x:f>+SUMIFS('sales data'!$L:$L,'sales data'!$B:$B,$C121,'sales data'!$F:$F,$D121,'sales data'!$O:$O,"R")</x:f>
        <x:v>0</x:v>
      </x:c>
      <x:c r="R121" s="73">
        <x:f t="shared" si="28"/>
        <x:v>0</x:v>
      </x:c>
      <x:c r="S121" s="68">
        <x:f>SUMIFS('sales data'!$L:$L,'sales data'!$B:$B,$C121,'sales data'!$F:$F,$D121,'sales data'!$O:$O,"N")</x:f>
        <x:v>0</x:v>
      </x:c>
      <x:c r="T121" s="73">
        <x:f t="shared" si="29"/>
        <x:v>0</x:v>
      </x:c>
      <x:c r="U121" s="26">
        <x:f>SUMIFS('warehouse inventory check'!$N:$N,'warehouse inventory check'!$C:$C,$C121,'warehouse inventory check'!$D:$D,$D121)</x:f>
        <x:v>2</x:v>
      </x:c>
      <x:c r="V121" s="26">
        <x:f t="shared" si="30"/>
        <x:v>5137.5179276033059</x:v>
      </x:c>
      <x:c r="W121" s="73">
        <x:f t="shared" si="31"/>
        <x:v>10275.035855206612</x:v>
      </x:c>
      <x:c r="X121" s="74">
        <x:f t="shared" si="32"/>
        <x:v>0</x:v>
      </x:c>
      <x:c r="Y121" s="68">
        <x:f t="shared" si="33"/>
        <x:v>2</x:v>
      </x:c>
      <x:c r="Z121" s="68">
        <x:f t="shared" si="34"/>
        <x:v>0</x:v>
      </x:c>
    </x:row>
    <x:row r="122" spans="1:27">
      <x:c r="A122" s="118">
        <x:v>34</x:v>
      </x:c>
      <x:c r="B122" s="118"/>
      <x:c r="C122" s="113">
        <x:v>2</x:v>
      </x:c>
      <x:c r="D122" s="210" t="s">
        <x:v>1438</x:v>
      </x:c>
      <x:c r="E122" s="210" t="str">
        <x:f>IF(VLOOKUP($A122,'★Master Code List'!$B$4:$K$167,9,)=0,"",(VLOOKUP($A122,'★Master Code List'!$B$4:$K$167,9,)))</x:f>
        <x:v>BEV-E (AWD, V710)</x:v>
      </x:c>
      <x:c r="F122" s="20" t="str">
        <x:f>IF(VLOOKUP($A122,'★Master Code List'!$B$4:$K$167,10,)=0,"",(VLOOKUP($A122,'★Master Code List'!$B$4:$K$167,10,)))</x:f>
        <x:v>Main Harness</x:v>
      </x:c>
      <x:c r="G122" s="158">
        <x:f t="shared" si="35"/>
        <x:v>18</x:v>
      </x:c>
      <x:c r="H122" s="158">
        <x:f t="shared" si="36"/>
        <x:v>6009.0409720671259</x:v>
      </x:c>
      <x:c r="I122" s="285">
        <x:f t="shared" si="37"/>
        <x:v>108162.73749720826</x:v>
      </x:c>
      <x:c r="J122" s="106">
        <x:f>SUMIFS('purchase data'!K:K,'purchase data'!$B:$B,$C122,'purchase data'!$F:$F,$D122)</x:f>
        <x:v>0</x:v>
      </x:c>
      <x:c r="K122" s="73">
        <x:f>SUMIFS('purchase data'!M:M,'purchase data'!$B:$B,$C122,'purchase data'!$F:$F,$D122)</x:f>
        <x:v>0</x:v>
      </x:c>
      <x:c r="L122" s="68">
        <x:f>SUMIFS(ETC!$G:$G,ETC!$B:$B,$C122,ETC!$E:$E,$D122)</x:f>
        <x:v>0</x:v>
      </x:c>
      <x:c r="M122" s="73">
        <x:f>SUMIFS(ETC!$J:$J,ETC!$E:$E,$D122,ETC!$B:$B,$C122)</x:f>
        <x:v>0</x:v>
      </x:c>
      <x:c r="N122" s="159">
        <x:f>IF(IFERROR((I122+K122+M122)/(G122+J122+SUMIFS(ETC!$G:$G,ETC!$C:$C,1,ETC!$B:$B,$C122,ETC!$E:$E,$D122)),)=0,H122,IFERROR((I122+K122+M122)/(G122+J122+SUMIFS(ETC!$G:$G,ETC!$C:$C,1,ETC!$B:$B,$C122,ETC!$E:$E,$D122)),))</x:f>
        <x:v>6009.0409720671259</x:v>
      </x:c>
      <x:c r="O122" s="106">
        <x:f>++SUMIFS('sales data'!L:L,'sales data'!$B:$B,$C122,'sales data'!$F:$F,$D122,'sales data'!$O:$O,"")</x:f>
        <x:v>0</x:v>
      </x:c>
      <x:c r="P122" s="73">
        <x:f t="shared" si="27"/>
        <x:v>0</x:v>
      </x:c>
      <x:c r="Q122" s="68">
        <x:f>+SUMIFS('sales data'!$L:$L,'sales data'!$B:$B,$C122,'sales data'!$F:$F,$D122,'sales data'!$O:$O,"R")</x:f>
        <x:v>0</x:v>
      </x:c>
      <x:c r="R122" s="73">
        <x:f t="shared" si="28"/>
        <x:v>0</x:v>
      </x:c>
      <x:c r="S122" s="68">
        <x:f>SUMIFS('sales data'!$L:$L,'sales data'!$B:$B,$C122,'sales data'!$F:$F,$D122,'sales data'!$O:$O,"N")</x:f>
        <x:v>0</x:v>
      </x:c>
      <x:c r="T122" s="73">
        <x:f t="shared" si="29"/>
        <x:v>0</x:v>
      </x:c>
      <x:c r="U122" s="26">
        <x:f>SUMIFS('warehouse inventory check'!$N:$N,'warehouse inventory check'!$C:$C,$C122,'warehouse inventory check'!$D:$D,$D122)</x:f>
        <x:v>18</x:v>
      </x:c>
      <x:c r="V122" s="26">
        <x:f t="shared" si="30"/>
        <x:v>6009.0409720671259</x:v>
      </x:c>
      <x:c r="W122" s="73">
        <x:f t="shared" si="31"/>
        <x:v>108162.73749720826</x:v>
      </x:c>
      <x:c r="X122" s="74">
        <x:f t="shared" si="32"/>
        <x:v>0</x:v>
      </x:c>
      <x:c r="Y122" s="68">
        <x:f t="shared" si="33"/>
        <x:v>18</x:v>
      </x:c>
      <x:c r="Z122" s="68">
        <x:f t="shared" si="34"/>
        <x:v>0</x:v>
      </x:c>
    </x:row>
    <x:row r="123" spans="1:27">
      <x:c r="A123" s="116">
        <x:v>35</x:v>
      </x:c>
      <x:c r="B123" s="118"/>
      <x:c r="C123" s="113">
        <x:v>2</x:v>
      </x:c>
      <x:c r="D123" s="210" t="s">
        <x:v>1629</x:v>
      </x:c>
      <x:c r="E123" s="210" t="str">
        <x:f>IF(VLOOKUP($A123,'★Master Code List'!$B$4:$K$167,9,)=0,"",(VLOOKUP($A123,'★Master Code List'!$B$4:$K$167,9,)))</x:f>
        <x:v>BEV-E (AWD/RWD, V710)</x:v>
      </x:c>
      <x:c r="F123" s="20" t="str">
        <x:f>IF(VLOOKUP($A123,'★Master Code List'!$B$4:$K$167,10,)=0,"",(VLOOKUP($A123,'★Master Code List'!$B$4:$K$167,10,)))</x:f>
        <x:v>Main Harness-AWD-RWD</x:v>
      </x:c>
      <x:c r="G123" s="158">
        <x:f t="shared" si="35"/>
        <x:v>20</x:v>
      </x:c>
      <x:c r="H123" s="158">
        <x:f t="shared" si="36"/>
        <x:v>6508.3579239130431</x:v>
      </x:c>
      <x:c r="I123" s="285">
        <x:f t="shared" si="37"/>
        <x:v>130167.15847826086</x:v>
      </x:c>
      <x:c r="J123" s="106">
        <x:f>SUMIFS('purchase data'!K:K,'purchase data'!$B:$B,$C123,'purchase data'!$F:$F,$D123)</x:f>
        <x:v>200</x:v>
      </x:c>
      <x:c r="K123" s="73">
        <x:f>SUMIFS('purchase data'!M:M,'purchase data'!$B:$B,$C123,'purchase data'!$F:$F,$D123)</x:f>
        <x:v>1326329.8</x:v>
      </x:c>
      <x:c r="L123" s="68">
        <x:f>SUMIFS(ETC!$G:$G,ETC!$B:$B,$C123,ETC!$E:$E,$D123)</x:f>
        <x:v>0</x:v>
      </x:c>
      <x:c r="M123" s="73">
        <x:f>SUMIFS(ETC!$J:$J,ETC!$E:$E,$D123,ETC!$B:$B,$C123)</x:f>
        <x:v>0</x:v>
      </x:c>
      <x:c r="N123" s="159">
        <x:f>IF(IFERROR((I123+K123+M123)/(G123+J123+SUMIFS(ETC!$G:$G,ETC!$C:$C,1,ETC!$B:$B,$C123,ETC!$E:$E,$D123)),)=0,H123,IFERROR((I123+K123+M123)/(G123+J123+SUMIFS(ETC!$G:$G,ETC!$C:$C,1,ETC!$B:$B,$C123,ETC!$E:$E,$D123)),))</x:f>
        <x:v>6620.4407203557312</x:v>
      </x:c>
      <x:c r="O123" s="106">
        <x:f>++SUMIFS('sales data'!L:L,'sales data'!$B:$B,$C123,'sales data'!$F:$F,$D123,'sales data'!$O:$O,"")</x:f>
        <x:v>200</x:v>
      </x:c>
      <x:c r="P123" s="73">
        <x:f t="shared" si="27"/>
        <x:v>1324088.1440711461</x:v>
      </x:c>
      <x:c r="Q123" s="68">
        <x:f>+SUMIFS('sales data'!$L:$L,'sales data'!$B:$B,$C123,'sales data'!$F:$F,$D123,'sales data'!$O:$O,"R")</x:f>
        <x:v>0</x:v>
      </x:c>
      <x:c r="R123" s="73">
        <x:f t="shared" si="28"/>
        <x:v>0</x:v>
      </x:c>
      <x:c r="S123" s="68">
        <x:f>SUMIFS('sales data'!$L:$L,'sales data'!$B:$B,$C123,'sales data'!$F:$F,$D123,'sales data'!$O:$O,"N")</x:f>
        <x:v>0</x:v>
      </x:c>
      <x:c r="T123" s="73">
        <x:f t="shared" si="29"/>
        <x:v>0</x:v>
      </x:c>
      <x:c r="U123" s="26">
        <x:f>SUMIFS('warehouse inventory check'!$N:$N,'warehouse inventory check'!$C:$C,$C123,'warehouse inventory check'!$D:$D,$D123)</x:f>
        <x:v>20</x:v>
      </x:c>
      <x:c r="V123" s="26">
        <x:f t="shared" si="30"/>
        <x:v>6620.4407203557312</x:v>
      </x:c>
      <x:c r="W123" s="73">
        <x:f t="shared" si="31"/>
        <x:v>132408.81440711464</x:v>
      </x:c>
      <x:c r="X123" s="74">
        <x:f t="shared" si="32"/>
        <x:v>0</x:v>
      </x:c>
      <x:c r="Y123" s="68">
        <x:f t="shared" si="33"/>
        <x:v>20</x:v>
      </x:c>
      <x:c r="Z123" s="68">
        <x:f t="shared" si="34"/>
        <x:v>0</x:v>
      </x:c>
    </x:row>
    <x:row r="124" spans="1:27">
      <x:c r="A124" s="118">
        <x:v>36</x:v>
      </x:c>
      <x:c r="B124" s="118"/>
      <x:c r="C124" s="113">
        <x:v>2</x:v>
      </x:c>
      <x:c r="D124" s="210" t="s">
        <x:v>1625</x:v>
      </x:c>
      <x:c r="E124" s="210" t="str">
        <x:f>IF(VLOOKUP($A124,'★Master Code List'!$B$4:$K$167,9,)=0,"",(VLOOKUP($A124,'★Master Code List'!$B$4:$K$167,9,)))</x:f>
        <x:v>BEV-E (AWD/RWD, V710)</x:v>
      </x:c>
      <x:c r="F124" s="20" t="str">
        <x:f>IF(VLOOKUP($A124,'★Master Code List'!$B$4:$K$167,10,)=0,"",(VLOOKUP($A124,'★Master Code List'!$B$4:$K$167,10,)))</x:f>
        <x:v>Main_Harness-RWD</x:v>
      </x:c>
      <x:c r="G124" s="158">
        <x:f t="shared" si="35"/>
        <x:v>0</x:v>
      </x:c>
      <x:c r="H124" s="158">
        <x:f t="shared" si="36"/>
        <x:v>18009.589469999999</x:v>
      </x:c>
      <x:c r="I124" s="285">
        <x:f t="shared" si="37"/>
        <x:v>0</x:v>
      </x:c>
      <x:c r="J124" s="106">
        <x:f>SUMIFS('purchase data'!K:K,'purchase data'!$B:$B,$C124,'purchase data'!$F:$F,$D124)</x:f>
        <x:v>0</x:v>
      </x:c>
      <x:c r="K124" s="73">
        <x:f>SUMIFS('purchase data'!M:M,'purchase data'!$B:$B,$C124,'purchase data'!$F:$F,$D124)</x:f>
        <x:v>0</x:v>
      </x:c>
      <x:c r="L124" s="68">
        <x:f>SUMIFS(ETC!$G:$G,ETC!$B:$B,$C124,ETC!$E:$E,$D124)</x:f>
        <x:v>0</x:v>
      </x:c>
      <x:c r="M124" s="73">
        <x:f>SUMIFS(ETC!$J:$J,ETC!$E:$E,$D124,ETC!$B:$B,$C124)</x:f>
        <x:v>0</x:v>
      </x:c>
      <x:c r="N124" s="159">
        <x:f>IF(IFERROR((I124+K124+M124)/(G124+J124+SUMIFS(ETC!$G:$G,ETC!$C:$C,1,ETC!$B:$B,$C124,ETC!$E:$E,$D124)),)=0,H124,IFERROR((I124+K124+M124)/(G124+J124+SUMIFS(ETC!$G:$G,ETC!$C:$C,1,ETC!$B:$B,$C124,ETC!$E:$E,$D124)),))</x:f>
        <x:v>18009.589469999999</x:v>
      </x:c>
      <x:c r="O124" s="106">
        <x:f>++SUMIFS('sales data'!L:L,'sales data'!$B:$B,$C124,'sales data'!$F:$F,$D124,'sales data'!$O:$O,"")</x:f>
        <x:v>0</x:v>
      </x:c>
      <x:c r="P124" s="73">
        <x:f t="shared" si="27"/>
        <x:v>0</x:v>
      </x:c>
      <x:c r="Q124" s="68">
        <x:f>+SUMIFS('sales data'!$L:$L,'sales data'!$B:$B,$C124,'sales data'!$F:$F,$D124,'sales data'!$O:$O,"R")</x:f>
        <x:v>0</x:v>
      </x:c>
      <x:c r="R124" s="73">
        <x:f t="shared" si="28"/>
        <x:v>0</x:v>
      </x:c>
      <x:c r="S124" s="68">
        <x:f>SUMIFS('sales data'!$L:$L,'sales data'!$B:$B,$C124,'sales data'!$F:$F,$D124,'sales data'!$O:$O,"N")</x:f>
        <x:v>0</x:v>
      </x:c>
      <x:c r="T124" s="73">
        <x:f t="shared" si="29"/>
        <x:v>0</x:v>
      </x:c>
      <x:c r="U124" s="26">
        <x:f>SUMIFS('warehouse inventory check'!$N:$N,'warehouse inventory check'!$C:$C,$C124,'warehouse inventory check'!$D:$D,$D124)</x:f>
        <x:v>0</x:v>
      </x:c>
      <x:c r="V124" s="26">
        <x:f t="shared" si="30"/>
        <x:v>18009.589469999999</x:v>
      </x:c>
      <x:c r="W124" s="73">
        <x:f t="shared" si="31"/>
        <x:v>0</x:v>
      </x:c>
      <x:c r="X124" s="74">
        <x:f t="shared" si="32"/>
        <x:v>0</x:v>
      </x:c>
      <x:c r="Y124" s="68">
        <x:f t="shared" si="33"/>
        <x:v>0</x:v>
      </x:c>
      <x:c r="Z124" s="68">
        <x:f t="shared" si="34"/>
        <x:v>0</x:v>
      </x:c>
    </x:row>
    <x:row r="125" spans="1:27">
      <x:c r="A125" s="116">
        <x:v>37</x:v>
      </x:c>
      <x:c r="B125" s="118"/>
      <x:c r="C125" s="113">
        <x:v>2</x:v>
      </x:c>
      <x:c r="D125" s="210" t="s">
        <x:v>2120</x:v>
      </x:c>
      <x:c r="E125" s="210" t="str">
        <x:f>IF(VLOOKUP($A125,'★Master Code List'!$B$4:$K$167,9,)=0,"",(VLOOKUP($A125,'★Master Code List'!$B$4:$K$167,9,)))</x:f>
        <x:v>BEV-E (AWD/RWD, V710)</x:v>
      </x:c>
      <x:c r="F125" s="20" t="str">
        <x:f>IF(VLOOKUP($A125,'★Master Code List'!$B$4:$K$167,10,)=0,"",(VLOOKUP($A125,'★Master Code List'!$B$4:$K$167,10,)))</x:f>
        <x:v>MAIN WIRING HARNESS</x:v>
      </x:c>
      <x:c r="G125" s="158">
        <x:f t="shared" si="35"/>
        <x:v>0</x:v>
      </x:c>
      <x:c r="H125" s="158">
        <x:f t="shared" si="36"/>
        <x:v>0</x:v>
      </x:c>
      <x:c r="I125" s="285">
        <x:f t="shared" si="37"/>
        <x:v>0</x:v>
      </x:c>
      <x:c r="J125" s="106">
        <x:f>SUMIFS('purchase data'!K:K,'purchase data'!$B:$B,$C125,'purchase data'!$F:$F,$D125)</x:f>
        <x:v>37</x:v>
      </x:c>
      <x:c r="K125" s="73">
        <x:f>SUMIFS('purchase data'!M:M,'purchase data'!$B:$B,$C125,'purchase data'!$F:$F,$D125)</x:f>
        <x:v>223926.11825</x:v>
      </x:c>
      <x:c r="L125" s="68">
        <x:f>SUMIFS(ETC!$G:$G,ETC!$B:$B,$C125,ETC!$E:$E,$D125)</x:f>
        <x:v>0</x:v>
      </x:c>
      <x:c r="M125" s="73">
        <x:f>SUMIFS(ETC!$J:$J,ETC!$E:$E,$D125,ETC!$B:$B,$C125)</x:f>
        <x:v>0</x:v>
      </x:c>
      <x:c r="N125" s="159">
        <x:f>IF(IFERROR((I125+K125+M125)/(G125+J125+SUMIFS(ETC!$G:$G,ETC!$C:$C,1,ETC!$B:$B,$C125,ETC!$E:$E,$D125)),)=0,H125,IFERROR((I125+K125+M125)/(G125+J125+SUMIFS(ETC!$G:$G,ETC!$C:$C,1,ETC!$B:$B,$C125,ETC!$E:$E,$D125)),))</x:f>
        <x:v>6052.0572499999998</x:v>
      </x:c>
      <x:c r="O125" s="106">
        <x:f>++SUMIFS('sales data'!L:L,'sales data'!$B:$B,$C125,'sales data'!$F:$F,$D125,'sales data'!$O:$O,"")</x:f>
        <x:v>0</x:v>
      </x:c>
      <x:c r="P125" s="73">
        <x:f t="shared" si="27"/>
        <x:v>0</x:v>
      </x:c>
      <x:c r="Q125" s="68">
        <x:f>+SUMIFS('sales data'!$L:$L,'sales data'!$B:$B,$C125,'sales data'!$F:$F,$D125,'sales data'!$O:$O,"R")</x:f>
        <x:v>0</x:v>
      </x:c>
      <x:c r="R125" s="73">
        <x:f t="shared" si="28"/>
        <x:v>0</x:v>
      </x:c>
      <x:c r="S125" s="68">
        <x:f>SUMIFS('sales data'!$L:$L,'sales data'!$B:$B,$C125,'sales data'!$F:$F,$D125,'sales data'!$O:$O,"N")</x:f>
        <x:v>0</x:v>
      </x:c>
      <x:c r="T125" s="73">
        <x:f t="shared" si="29"/>
        <x:v>0</x:v>
      </x:c>
      <x:c r="U125" s="26">
        <x:f>SUMIFS('warehouse inventory check'!$N:$N,'warehouse inventory check'!$C:$C,$C125,'warehouse inventory check'!$D:$D,$D125)</x:f>
        <x:v>37</x:v>
      </x:c>
      <x:c r="V125" s="26">
        <x:f t="shared" si="30"/>
        <x:v>6052.0572499999998</x:v>
      </x:c>
      <x:c r="W125" s="73">
        <x:f t="shared" si="31"/>
        <x:v>223926.11825</x:v>
      </x:c>
      <x:c r="X125" s="74">
        <x:f t="shared" si="32"/>
        <x:v>0</x:v>
      </x:c>
      <x:c r="Y125" s="68">
        <x:f t="shared" si="33"/>
        <x:v>37</x:v>
      </x:c>
      <x:c r="Z125" s="68">
        <x:f t="shared" si="34"/>
        <x:v>0</x:v>
      </x:c>
    </x:row>
    <x:row r="126" spans="1:27">
      <x:c r="A126" s="118">
        <x:v>38</x:v>
      </x:c>
      <x:c r="B126" s="118"/>
      <x:c r="C126" s="113">
        <x:v>2</x:v>
      </x:c>
      <x:c r="D126" s="210" t="s">
        <x:v>1627</x:v>
      </x:c>
      <x:c r="E126" s="210" t="str">
        <x:f>IF(VLOOKUP($A126,'★Master Code List'!$B$4:$K$167,9,)=0,"",(VLOOKUP($A126,'★Master Code List'!$B$4:$K$167,9,)))</x:f>
        <x:v>BEV-E (AWD/RWD, V710)</x:v>
      </x:c>
      <x:c r="F126" s="20" t="str">
        <x:f>IF(VLOOKUP($A126,'★Master Code List'!$B$4:$K$167,10,)=0,"",(VLOOKUP($A126,'★Master Code List'!$B$4:$K$167,10,)))</x:f>
        <x:v>Main_Harness-AWD</x:v>
      </x:c>
      <x:c r="G126" s="158">
        <x:f t="shared" si="35"/>
        <x:v>0</x:v>
      </x:c>
      <x:c r="H126" s="158">
        <x:f t="shared" si="36"/>
        <x:v>26020.641199999998</x:v>
      </x:c>
      <x:c r="I126" s="285">
        <x:f t="shared" si="37"/>
        <x:v>0</x:v>
      </x:c>
      <x:c r="J126" s="106">
        <x:f>SUMIFS('purchase data'!K:K,'purchase data'!$B:$B,$C126,'purchase data'!$F:$F,$D126)</x:f>
        <x:v>0</x:v>
      </x:c>
      <x:c r="K126" s="73">
        <x:f>SUMIFS('purchase data'!M:M,'purchase data'!$B:$B,$C126,'purchase data'!$F:$F,$D126)</x:f>
        <x:v>0</x:v>
      </x:c>
      <x:c r="L126" s="68">
        <x:f>SUMIFS(ETC!$G:$G,ETC!$B:$B,$C126,ETC!$E:$E,$D126)</x:f>
        <x:v>0</x:v>
      </x:c>
      <x:c r="M126" s="73">
        <x:f>SUMIFS(ETC!$J:$J,ETC!$E:$E,$D126,ETC!$B:$B,$C126)</x:f>
        <x:v>0</x:v>
      </x:c>
      <x:c r="N126" s="159">
        <x:f>IF(IFERROR((I126+K126+M126)/(G126+J126+SUMIFS(ETC!$G:$G,ETC!$C:$C,1,ETC!$B:$B,$C126,ETC!$E:$E,$D126)),)=0,H126,IFERROR((I126+K126+M126)/(G126+J126+SUMIFS(ETC!$G:$G,ETC!$C:$C,1,ETC!$B:$B,$C126,ETC!$E:$E,$D126)),))</x:f>
        <x:v>26020.641199999998</x:v>
      </x:c>
      <x:c r="O126" s="106">
        <x:f>++SUMIFS('sales data'!L:L,'sales data'!$B:$B,$C126,'sales data'!$F:$F,$D126,'sales data'!$O:$O,"")</x:f>
        <x:v>0</x:v>
      </x:c>
      <x:c r="P126" s="73">
        <x:f t="shared" si="27"/>
        <x:v>0</x:v>
      </x:c>
      <x:c r="Q126" s="68">
        <x:f>+SUMIFS('sales data'!$L:$L,'sales data'!$B:$B,$C126,'sales data'!$F:$F,$D126,'sales data'!$O:$O,"R")</x:f>
        <x:v>0</x:v>
      </x:c>
      <x:c r="R126" s="73">
        <x:f t="shared" si="28"/>
        <x:v>0</x:v>
      </x:c>
      <x:c r="S126" s="68">
        <x:f>SUMIFS('sales data'!$L:$L,'sales data'!$B:$B,$C126,'sales data'!$F:$F,$D126,'sales data'!$O:$O,"N")</x:f>
        <x:v>0</x:v>
      </x:c>
      <x:c r="T126" s="73">
        <x:f t="shared" si="29"/>
        <x:v>0</x:v>
      </x:c>
      <x:c r="U126" s="26">
        <x:f>SUMIFS('warehouse inventory check'!$N:$N,'warehouse inventory check'!$C:$C,$C126,'warehouse inventory check'!$D:$D,$D126)</x:f>
        <x:v>0</x:v>
      </x:c>
      <x:c r="V126" s="26">
        <x:f t="shared" si="30"/>
        <x:v>26020.641199999998</x:v>
      </x:c>
      <x:c r="W126" s="73">
        <x:f t="shared" si="31"/>
        <x:v>0</x:v>
      </x:c>
      <x:c r="X126" s="74">
        <x:f t="shared" si="32"/>
        <x:v>0</x:v>
      </x:c>
      <x:c r="Y126" s="68">
        <x:f t="shared" si="33"/>
        <x:v>0</x:v>
      </x:c>
      <x:c r="Z126" s="68">
        <x:f t="shared" si="34"/>
        <x:v>0</x:v>
      </x:c>
    </x:row>
    <x:row r="127" spans="1:27">
      <x:c r="A127" s="116">
        <x:v>39</x:v>
      </x:c>
      <x:c r="B127" s="118"/>
      <x:c r="C127" s="113">
        <x:v>2</x:v>
      </x:c>
      <x:c r="D127" s="210" t="s">
        <x:v>1436</x:v>
      </x:c>
      <x:c r="E127" s="210" t="str">
        <x:f>IF(VLOOKUP($A127,'★Master Code List'!$B$4:$K$167,9,)=0,"",(VLOOKUP($A127,'★Master Code List'!$B$4:$K$167,9,)))</x:f>
        <x:v>BEV-E (RWD, V710)</x:v>
      </x:c>
      <x:c r="F127" s="20" t="str">
        <x:f>IF(VLOOKUP($A127,'★Master Code List'!$B$4:$K$167,10,)=0,"",(VLOOKUP($A127,'★Master Code List'!$B$4:$K$167,10,)))</x:f>
        <x:v>Main Harness</x:v>
      </x:c>
      <x:c r="G127" s="158">
        <x:f t="shared" si="35"/>
        <x:v>93</x:v>
      </x:c>
      <x:c r="H127" s="158">
        <x:f t="shared" si="36"/>
        <x:v>5580.92</x:v>
      </x:c>
      <x:c r="I127" s="285">
        <x:f t="shared" si="37"/>
        <x:v>519025.56</x:v>
      </x:c>
      <x:c r="J127" s="106">
        <x:f>SUMIFS('purchase data'!K:K,'purchase data'!$B:$B,$C127,'purchase data'!$F:$F,$D127)</x:f>
        <x:v>0</x:v>
      </x:c>
      <x:c r="K127" s="73">
        <x:f>SUMIFS('purchase data'!M:M,'purchase data'!$B:$B,$C127,'purchase data'!$F:$F,$D127)</x:f>
        <x:v>0</x:v>
      </x:c>
      <x:c r="L127" s="68">
        <x:f>SUMIFS(ETC!$G:$G,ETC!$B:$B,$C127,ETC!$E:$E,$D127)</x:f>
        <x:v>0</x:v>
      </x:c>
      <x:c r="M127" s="73">
        <x:f>SUMIFS(ETC!$J:$J,ETC!$E:$E,$D127,ETC!$B:$B,$C127)</x:f>
        <x:v>0</x:v>
      </x:c>
      <x:c r="N127" s="159">
        <x:f>IF(IFERROR((I127+K127+M127)/(G127+J127+SUMIFS(ETC!$G:$G,ETC!$C:$C,1,ETC!$B:$B,$C127,ETC!$E:$E,$D127)),)=0,H127,IFERROR((I127+K127+M127)/(G127+J127+SUMIFS(ETC!$G:$G,ETC!$C:$C,1,ETC!$B:$B,$C127,ETC!$E:$E,$D127)),))</x:f>
        <x:v>5580.92</x:v>
      </x:c>
      <x:c r="O127" s="106">
        <x:f>++SUMIFS('sales data'!L:L,'sales data'!$B:$B,$C127,'sales data'!$F:$F,$D127,'sales data'!$O:$O,"")</x:f>
        <x:v>0</x:v>
      </x:c>
      <x:c r="P127" s="73">
        <x:f t="shared" si="27"/>
        <x:v>0</x:v>
      </x:c>
      <x:c r="Q127" s="68">
        <x:f>+SUMIFS('sales data'!$L:$L,'sales data'!$B:$B,$C127,'sales data'!$F:$F,$D127,'sales data'!$O:$O,"R")</x:f>
        <x:v>0</x:v>
      </x:c>
      <x:c r="R127" s="73">
        <x:f t="shared" si="28"/>
        <x:v>0</x:v>
      </x:c>
      <x:c r="S127" s="68">
        <x:f>SUMIFS('sales data'!$L:$L,'sales data'!$B:$B,$C127,'sales data'!$F:$F,$D127,'sales data'!$O:$O,"N")</x:f>
        <x:v>0</x:v>
      </x:c>
      <x:c r="T127" s="73">
        <x:f t="shared" si="29"/>
        <x:v>0</x:v>
      </x:c>
      <x:c r="U127" s="26">
        <x:f>SUMIFS('warehouse inventory check'!$N:$N,'warehouse inventory check'!$C:$C,$C127,'warehouse inventory check'!$D:$D,$D127)</x:f>
        <x:v>93</x:v>
      </x:c>
      <x:c r="V127" s="26">
        <x:f t="shared" si="30"/>
        <x:v>5580.92</x:v>
      </x:c>
      <x:c r="W127" s="73">
        <x:f t="shared" si="31"/>
        <x:v>519025.56</x:v>
      </x:c>
      <x:c r="X127" s="74">
        <x:f t="shared" si="32"/>
        <x:v>0</x:v>
      </x:c>
      <x:c r="Y127" s="68">
        <x:f t="shared" si="33"/>
        <x:v>93</x:v>
      </x:c>
      <x:c r="Z127" s="68">
        <x:f t="shared" si="34"/>
        <x:v>0</x:v>
      </x:c>
    </x:row>
    <x:row r="128" spans="1:27">
      <x:c r="A128" s="118">
        <x:v>40</x:v>
      </x:c>
      <x:c r="B128" s="118"/>
      <x:c r="C128" s="113">
        <x:v>2</x:v>
      </x:c>
      <x:c r="D128" s="210" t="s">
        <x:v>1634</x:v>
      </x:c>
      <x:c r="E128" s="210" t="str">
        <x:f>IF(VLOOKUP($A128,'★Master Code List'!$B$4:$K$167,9,)=0,"",(VLOOKUP($A128,'★Master Code List'!$B$4:$K$167,9,)))</x:f>
        <x:v>BEV-E (AWD/RWD, V710)</x:v>
      </x:c>
      <x:c r="F128" s="20" t="str">
        <x:f>IF(VLOOKUP($A128,'★Master Code List'!$B$4:$K$167,10,)=0,"",(VLOOKUP($A128,'★Master Code List'!$B$4:$K$167,10,)))</x:f>
        <x:v>Main Harness-AWD-RWD</x:v>
      </x:c>
      <x:c r="G128" s="158">
        <x:f t="shared" si="35"/>
        <x:v>120</x:v>
      </x:c>
      <x:c r="H128" s="158">
        <x:f t="shared" si="36"/>
        <x:v>5780.0053952121207</x:v>
      </x:c>
      <x:c r="I128" s="285">
        <x:f t="shared" si="37"/>
        <x:v>693600.64742545446</x:v>
      </x:c>
      <x:c r="J128" s="106">
        <x:f>SUMIFS('purchase data'!K:K,'purchase data'!$B:$B,$C128,'purchase data'!$F:$F,$D128)</x:f>
        <x:v>3691</x:v>
      </x:c>
      <x:c r="K128" s="73">
        <x:f>SUMIFS('purchase data'!M:M,'purchase data'!$B:$B,$C128,'purchase data'!$F:$F,$D128)</x:f>
        <x:v>21650615.928490002</x:v>
      </x:c>
      <x:c r="L128" s="68">
        <x:f>SUMIFS(ETC!$G:$G,ETC!$B:$B,$C128,ETC!$E:$E,$D128)</x:f>
        <x:v>0</x:v>
      </x:c>
      <x:c r="M128" s="73">
        <x:f>SUMIFS(ETC!$J:$J,ETC!$E:$E,$D128,ETC!$B:$B,$C128)</x:f>
        <x:v>0</x:v>
      </x:c>
      <x:c r="N128" s="159">
        <x:f>IF(IFERROR((I128+K128+M128)/(G128+J128+SUMIFS(ETC!$G:$G,ETC!$C:$C,1,ETC!$B:$B,$C128,ETC!$E:$E,$D128)),)=0,H128,IFERROR((I128+K128+M128)/(G128+J128+SUMIFS(ETC!$G:$G,ETC!$C:$C,1,ETC!$B:$B,$C128,ETC!$E:$E,$D128)),))</x:f>
        <x:v>5863.0849057768182</x:v>
      </x:c>
      <x:c r="O128" s="106">
        <x:f>++SUMIFS('sales data'!L:L,'sales data'!$B:$B,$C128,'sales data'!$F:$F,$D128,'sales data'!$O:$O,"")</x:f>
        <x:v>3631</x:v>
      </x:c>
      <x:c r="P128" s="73">
        <x:f t="shared" si="27"/>
        <x:v>21288861.292875625</x:v>
      </x:c>
      <x:c r="Q128" s="68">
        <x:f>+SUMIFS('sales data'!$L:$L,'sales data'!$B:$B,$C128,'sales data'!$F:$F,$D128,'sales data'!$O:$O,"R")</x:f>
        <x:v>0</x:v>
      </x:c>
      <x:c r="R128" s="73">
        <x:f t="shared" si="28"/>
        <x:v>0</x:v>
      </x:c>
      <x:c r="S128" s="68">
        <x:f>SUMIFS('sales data'!$L:$L,'sales data'!$B:$B,$C128,'sales data'!$F:$F,$D128,'sales data'!$O:$O,"N")</x:f>
        <x:v>0</x:v>
      </x:c>
      <x:c r="T128" s="73">
        <x:f t="shared" si="29"/>
        <x:v>0</x:v>
      </x:c>
      <x:c r="U128" s="26">
        <x:f>SUMIFS('warehouse inventory check'!$N:$N,'warehouse inventory check'!$C:$C,$C128,'warehouse inventory check'!$D:$D,$D128)</x:f>
        <x:v>180</x:v>
      </x:c>
      <x:c r="V128" s="26">
        <x:f t="shared" si="30"/>
        <x:v>5863.0849057768182</x:v>
      </x:c>
      <x:c r="W128" s="73">
        <x:f t="shared" si="31"/>
        <x:v>1055355.2830398274</x:v>
      </x:c>
      <x:c r="X128" s="74">
        <x:f t="shared" si="32"/>
        <x:v>3.2596290111541748E-9</x:v>
      </x:c>
      <x:c r="Y128" s="68">
        <x:f t="shared" si="33"/>
        <x:v>180</x:v>
      </x:c>
      <x:c r="Z128" s="68">
        <x:f t="shared" si="34"/>
        <x:v>0</x:v>
      </x:c>
    </x:row>
    <x:row r="129" spans="1:27">
      <x:c r="A129" s="116">
        <x:v>41</x:v>
      </x:c>
      <x:c r="B129" s="118"/>
      <x:c r="C129" s="113">
        <x:v>2</x:v>
      </x:c>
      <x:c r="D129" s="210" t="s">
        <x:v>1616</x:v>
      </x:c>
      <x:c r="E129" s="210" t="str">
        <x:f>IF(VLOOKUP($A129,'★Master Code List'!$B$4:$K$167,9,)=0,"",(VLOOKUP($A129,'★Master Code List'!$B$4:$K$167,9,)))</x:f>
        <x:v>EV-V4</x:v>
      </x:c>
      <x:c r="F129" s="20" t="str">
        <x:f>IF(VLOOKUP($A129,'★Master Code List'!$B$4:$K$167,10,)=0,"",(VLOOKUP($A129,'★Master Code List'!$B$4:$K$167,10,)))</x:f>
        <x:v>BUSBAR ASY</x:v>
      </x:c>
      <x:c r="G129" s="158">
        <x:f t="shared" si="35"/>
        <x:v>0</x:v>
      </x:c>
      <x:c r="H129" s="158">
        <x:f t="shared" si="36"/>
        <x:v>2743.9172199999998</x:v>
      </x:c>
      <x:c r="I129" s="285">
        <x:f t="shared" si="37"/>
        <x:v>0</x:v>
      </x:c>
      <x:c r="J129" s="106">
        <x:f>SUMIFS('purchase data'!K:K,'purchase data'!$B:$B,$C129,'purchase data'!$F:$F,$D129)</x:f>
        <x:v>0</x:v>
      </x:c>
      <x:c r="K129" s="73">
        <x:f>SUMIFS('purchase data'!M:M,'purchase data'!$B:$B,$C129,'purchase data'!$F:$F,$D129)</x:f>
        <x:v>0</x:v>
      </x:c>
      <x:c r="L129" s="68">
        <x:f>SUMIFS(ETC!$G:$G,ETC!$B:$B,$C129,ETC!$E:$E,$D129)</x:f>
        <x:v>0</x:v>
      </x:c>
      <x:c r="M129" s="73">
        <x:f>SUMIFS(ETC!$J:$J,ETC!$E:$E,$D129,ETC!$B:$B,$C129)</x:f>
        <x:v>0</x:v>
      </x:c>
      <x:c r="N129" s="159">
        <x:f>IF(IFERROR((I129+K129+M129)/(G129+J129+SUMIFS(ETC!$G:$G,ETC!$C:$C,1,ETC!$B:$B,$C129,ETC!$E:$E,$D129)),)=0,H129,IFERROR((I129+K129+M129)/(G129+J129+SUMIFS(ETC!$G:$G,ETC!$C:$C,1,ETC!$B:$B,$C129,ETC!$E:$E,$D129)),))</x:f>
        <x:v>2743.9172199999998</x:v>
      </x:c>
      <x:c r="O129" s="106">
        <x:f>++SUMIFS('sales data'!L:L,'sales data'!$B:$B,$C129,'sales data'!$F:$F,$D129,'sales data'!$O:$O,"")</x:f>
        <x:v>0</x:v>
      </x:c>
      <x:c r="P129" s="73">
        <x:f t="shared" si="27"/>
        <x:v>0</x:v>
      </x:c>
      <x:c r="Q129" s="68">
        <x:f>+SUMIFS('sales data'!$L:$L,'sales data'!$B:$B,$C129,'sales data'!$F:$F,$D129,'sales data'!$O:$O,"R")</x:f>
        <x:v>0</x:v>
      </x:c>
      <x:c r="R129" s="73">
        <x:f t="shared" si="28"/>
        <x:v>0</x:v>
      </x:c>
      <x:c r="S129" s="68">
        <x:f>SUMIFS('sales data'!$L:$L,'sales data'!$B:$B,$C129,'sales data'!$F:$F,$D129,'sales data'!$O:$O,"N")</x:f>
        <x:v>0</x:v>
      </x:c>
      <x:c r="T129" s="73">
        <x:f t="shared" si="29"/>
        <x:v>0</x:v>
      </x:c>
      <x:c r="U129" s="26">
        <x:f>SUMIFS('warehouse inventory check'!$N:$N,'warehouse inventory check'!$C:$C,$C129,'warehouse inventory check'!$D:$D,$D129)</x:f>
        <x:v>0</x:v>
      </x:c>
      <x:c r="V129" s="26">
        <x:f t="shared" si="30"/>
        <x:v>2743.9172199999998</x:v>
      </x:c>
      <x:c r="W129" s="73">
        <x:f t="shared" si="31"/>
        <x:v>0</x:v>
      </x:c>
      <x:c r="X129" s="74">
        <x:f t="shared" si="32"/>
        <x:v>0</x:v>
      </x:c>
      <x:c r="Y129" s="68">
        <x:f t="shared" si="33"/>
        <x:v>0</x:v>
      </x:c>
      <x:c r="Z129" s="68">
        <x:f t="shared" si="34"/>
        <x:v>0</x:v>
      </x:c>
    </x:row>
    <x:row r="130" spans="1:27">
      <x:c r="A130" s="118">
        <x:v>42</x:v>
      </x:c>
      <x:c r="B130" s="118"/>
      <x:c r="C130" s="113">
        <x:v>2</x:v>
      </x:c>
      <x:c r="D130" s="210" t="s">
        <x:v>1919</x:v>
      </x:c>
      <x:c r="E130" s="210" t="str">
        <x:f>IF(VLOOKUP($A130,'★Master Code List'!$B$4:$K$167,9,)=0,"",(VLOOKUP($A130,'★Master Code List'!$B$4:$K$167,9,)))</x:f>
        <x:v>EV-V4</x:v>
      </x:c>
      <x:c r="F130" s="20" t="str">
        <x:f>IF(VLOOKUP($A130,'★Master Code List'!$B$4:$K$167,10,)=0,"",(VLOOKUP($A130,'★Master Code List'!$B$4:$K$167,10,)))</x:f>
        <x:v>BUSBAR</x:v>
      </x:c>
      <x:c r="G130" s="158">
        <x:f t="shared" si="35"/>
        <x:v>0</x:v>
      </x:c>
      <x:c r="H130" s="158">
        <x:f t="shared" si="36"/>
        <x:v>2798.799325</x:v>
      </x:c>
      <x:c r="I130" s="285">
        <x:f t="shared" si="37"/>
        <x:v>0</x:v>
      </x:c>
      <x:c r="J130" s="106">
        <x:f>SUMIFS('purchase data'!K:K,'purchase data'!$B:$B,$C130,'purchase data'!$F:$F,$D130)</x:f>
        <x:v>0</x:v>
      </x:c>
      <x:c r="K130" s="73">
        <x:f>SUMIFS('purchase data'!M:M,'purchase data'!$B:$B,$C130,'purchase data'!$F:$F,$D130)</x:f>
        <x:v>0</x:v>
      </x:c>
      <x:c r="L130" s="68">
        <x:f>SUMIFS(ETC!$G:$G,ETC!$B:$B,$C130,ETC!$E:$E,$D130)</x:f>
        <x:v>0</x:v>
      </x:c>
      <x:c r="M130" s="73">
        <x:f>SUMIFS(ETC!$J:$J,ETC!$E:$E,$D130,ETC!$B:$B,$C130)</x:f>
        <x:v>0</x:v>
      </x:c>
      <x:c r="N130" s="159">
        <x:f>IF(IFERROR((I130+K130+M130)/(G130+J130+SUMIFS(ETC!$G:$G,ETC!$C:$C,1,ETC!$B:$B,$C130,ETC!$E:$E,$D130)),)=0,H130,IFERROR((I130+K130+M130)/(G130+J130+SUMIFS(ETC!$G:$G,ETC!$C:$C,1,ETC!$B:$B,$C130,ETC!$E:$E,$D130)),))</x:f>
        <x:v>2798.799325</x:v>
      </x:c>
      <x:c r="O130" s="106">
        <x:f>++SUMIFS('sales data'!L:L,'sales data'!$B:$B,$C130,'sales data'!$F:$F,$D130,'sales data'!$O:$O,"")</x:f>
        <x:v>0</x:v>
      </x:c>
      <x:c r="P130" s="73">
        <x:f t="shared" si="27"/>
        <x:v>0</x:v>
      </x:c>
      <x:c r="Q130" s="68">
        <x:f>+SUMIFS('sales data'!$L:$L,'sales data'!$B:$B,$C130,'sales data'!$F:$F,$D130,'sales data'!$O:$O,"R")</x:f>
        <x:v>0</x:v>
      </x:c>
      <x:c r="R130" s="73">
        <x:f t="shared" si="28"/>
        <x:v>0</x:v>
      </x:c>
      <x:c r="S130" s="68">
        <x:f>SUMIFS('sales data'!$L:$L,'sales data'!$B:$B,$C130,'sales data'!$F:$F,$D130,'sales data'!$O:$O,"N")</x:f>
        <x:v>0</x:v>
      </x:c>
      <x:c r="T130" s="73">
        <x:f t="shared" si="29"/>
        <x:v>0</x:v>
      </x:c>
      <x:c r="U130" s="26">
        <x:f>SUMIFS('warehouse inventory check'!$N:$N,'warehouse inventory check'!$C:$C,$C130,'warehouse inventory check'!$D:$D,$D130)</x:f>
        <x:v>0</x:v>
      </x:c>
      <x:c r="V130" s="26">
        <x:f t="shared" si="30"/>
        <x:v>2798.799325</x:v>
      </x:c>
      <x:c r="W130" s="73">
        <x:f t="shared" si="31"/>
        <x:v>0</x:v>
      </x:c>
      <x:c r="X130" s="74">
        <x:f t="shared" si="32"/>
        <x:v>0</x:v>
      </x:c>
      <x:c r="Y130" s="68">
        <x:f t="shared" si="33"/>
        <x:v>0</x:v>
      </x:c>
      <x:c r="Z130" s="68">
        <x:f t="shared" si="34"/>
        <x:v>0</x:v>
      </x:c>
    </x:row>
    <x:row r="131" spans="1:27">
      <x:c r="A131" s="116">
        <x:v>43</x:v>
      </x:c>
      <x:c r="B131" s="118"/>
      <x:c r="C131" s="113">
        <x:v>2</x:v>
      </x:c>
      <x:c r="D131" s="210" t="s">
        <x:v>1618</x:v>
      </x:c>
      <x:c r="E131" s="210" t="str">
        <x:f>IF(VLOOKUP($A131,'★Master Code List'!$B$4:$K$167,9,)=0,"",(VLOOKUP($A131,'★Master Code List'!$B$4:$K$167,9,)))</x:f>
        <x:v>EV-V4</x:v>
      </x:c>
      <x:c r="F131" s="20" t="str">
        <x:f>IF(VLOOKUP($A131,'★Master Code List'!$B$4:$K$167,10,)=0,"",(VLOOKUP($A131,'★Master Code List'!$B$4:$K$167,10,)))</x:f>
        <x:v>BUSBAR ASY</x:v>
      </x:c>
      <x:c r="G131" s="158">
        <x:f t="shared" si="35"/>
        <x:v>0</x:v>
      </x:c>
      <x:c r="H131" s="158">
        <x:f t="shared" si="36"/>
        <x:v>1609.27037</x:v>
      </x:c>
      <x:c r="I131" s="285">
        <x:f t="shared" si="37"/>
        <x:v>0</x:v>
      </x:c>
      <x:c r="J131" s="106">
        <x:f>SUMIFS('purchase data'!K:K,'purchase data'!$B:$B,$C131,'purchase data'!$F:$F,$D131)</x:f>
        <x:v>0</x:v>
      </x:c>
      <x:c r="K131" s="73">
        <x:f>SUMIFS('purchase data'!M:M,'purchase data'!$B:$B,$C131,'purchase data'!$F:$F,$D131)</x:f>
        <x:v>0</x:v>
      </x:c>
      <x:c r="L131" s="68">
        <x:f>SUMIFS(ETC!$G:$G,ETC!$B:$B,$C131,ETC!$E:$E,$D131)</x:f>
        <x:v>0</x:v>
      </x:c>
      <x:c r="M131" s="73">
        <x:f>SUMIFS(ETC!$J:$J,ETC!$E:$E,$D131,ETC!$B:$B,$C131)</x:f>
        <x:v>0</x:v>
      </x:c>
      <x:c r="N131" s="159">
        <x:f>IF(IFERROR((I131+K131+M131)/(G131+J131+SUMIFS(ETC!$G:$G,ETC!$C:$C,1,ETC!$B:$B,$C131,ETC!$E:$E,$D131)),)=0,H131,IFERROR((I131+K131+M131)/(G131+J131+SUMIFS(ETC!$G:$G,ETC!$C:$C,1,ETC!$B:$B,$C131,ETC!$E:$E,$D131)),))</x:f>
        <x:v>1609.27037</x:v>
      </x:c>
      <x:c r="O131" s="106">
        <x:f>++SUMIFS('sales data'!L:L,'sales data'!$B:$B,$C131,'sales data'!$F:$F,$D131,'sales data'!$O:$O,"")</x:f>
        <x:v>0</x:v>
      </x:c>
      <x:c r="P131" s="73">
        <x:f t="shared" si="27"/>
        <x:v>0</x:v>
      </x:c>
      <x:c r="Q131" s="68">
        <x:f>+SUMIFS('sales data'!$L:$L,'sales data'!$B:$B,$C131,'sales data'!$F:$F,$D131,'sales data'!$O:$O,"R")</x:f>
        <x:v>0</x:v>
      </x:c>
      <x:c r="R131" s="73">
        <x:f t="shared" si="28"/>
        <x:v>0</x:v>
      </x:c>
      <x:c r="S131" s="68">
        <x:f>SUMIFS('sales data'!$L:$L,'sales data'!$B:$B,$C131,'sales data'!$F:$F,$D131,'sales data'!$O:$O,"N")</x:f>
        <x:v>0</x:v>
      </x:c>
      <x:c r="T131" s="73">
        <x:f t="shared" si="29"/>
        <x:v>0</x:v>
      </x:c>
      <x:c r="U131" s="26">
        <x:f>SUMIFS('warehouse inventory check'!$N:$N,'warehouse inventory check'!$C:$C,$C131,'warehouse inventory check'!$D:$D,$D131)</x:f>
        <x:v>0</x:v>
      </x:c>
      <x:c r="V131" s="26">
        <x:f t="shared" si="30"/>
        <x:v>1609.27037</x:v>
      </x:c>
      <x:c r="W131" s="73">
        <x:f t="shared" si="31"/>
        <x:v>0</x:v>
      </x:c>
      <x:c r="X131" s="74">
        <x:f t="shared" si="32"/>
        <x:v>0</x:v>
      </x:c>
      <x:c r="Y131" s="68">
        <x:f t="shared" si="33"/>
        <x:v>0</x:v>
      </x:c>
      <x:c r="Z131" s="68">
        <x:f t="shared" si="34"/>
        <x:v>0</x:v>
      </x:c>
    </x:row>
    <x:row r="132" spans="1:27">
      <x:c r="A132" s="118">
        <x:v>44</x:v>
      </x:c>
      <x:c r="B132" s="118"/>
      <x:c r="C132" s="113">
        <x:v>2</x:v>
      </x:c>
      <x:c r="D132" s="210" t="s">
        <x:v>1921</x:v>
      </x:c>
      <x:c r="E132" s="210" t="str">
        <x:f>IF(VLOOKUP($A132,'★Master Code List'!$B$4:$K$167,9,)=0,"",(VLOOKUP($A132,'★Master Code List'!$B$4:$K$167,9,)))</x:f>
        <x:v>EV-V4</x:v>
      </x:c>
      <x:c r="F132" s="20" t="str">
        <x:f>IF(VLOOKUP($A132,'★Master Code List'!$B$4:$K$167,10,)=0,"",(VLOOKUP($A132,'★Master Code List'!$B$4:$K$167,10,)))</x:f>
        <x:v>BUSBAR</x:v>
      </x:c>
      <x:c r="G132" s="158">
        <x:f t="shared" si="35"/>
        <x:v>0</x:v>
      </x:c>
      <x:c r="H132" s="158">
        <x:f t="shared" si="36"/>
        <x:v>1641.4579825000001</x:v>
      </x:c>
      <x:c r="I132" s="285">
        <x:f t="shared" si="37"/>
        <x:v>0</x:v>
      </x:c>
      <x:c r="J132" s="106">
        <x:f>SUMIFS('purchase data'!K:K,'purchase data'!$B:$B,$C132,'purchase data'!$F:$F,$D132)</x:f>
        <x:v>0</x:v>
      </x:c>
      <x:c r="K132" s="73">
        <x:f>SUMIFS('purchase data'!M:M,'purchase data'!$B:$B,$C132,'purchase data'!$F:$F,$D132)</x:f>
        <x:v>0</x:v>
      </x:c>
      <x:c r="L132" s="68">
        <x:f>SUMIFS(ETC!$G:$G,ETC!$B:$B,$C132,ETC!$E:$E,$D132)</x:f>
        <x:v>0</x:v>
      </x:c>
      <x:c r="M132" s="73">
        <x:f>SUMIFS(ETC!$J:$J,ETC!$E:$E,$D132,ETC!$B:$B,$C132)</x:f>
        <x:v>0</x:v>
      </x:c>
      <x:c r="N132" s="159">
        <x:f>IF(IFERROR((I132+K132+M132)/(G132+J132+SUMIFS(ETC!$G:$G,ETC!$C:$C,1,ETC!$B:$B,$C132,ETC!$E:$E,$D132)),)=0,H132,IFERROR((I132+K132+M132)/(G132+J132+SUMIFS(ETC!$G:$G,ETC!$C:$C,1,ETC!$B:$B,$C132,ETC!$E:$E,$D132)),))</x:f>
        <x:v>1641.4579825000001</x:v>
      </x:c>
      <x:c r="O132" s="106">
        <x:f>++SUMIFS('sales data'!L:L,'sales data'!$B:$B,$C132,'sales data'!$F:$F,$D132,'sales data'!$O:$O,"")</x:f>
        <x:v>0</x:v>
      </x:c>
      <x:c r="P132" s="73">
        <x:f t="shared" si="27"/>
        <x:v>0</x:v>
      </x:c>
      <x:c r="Q132" s="68">
        <x:f>+SUMIFS('sales data'!$L:$L,'sales data'!$B:$B,$C132,'sales data'!$F:$F,$D132,'sales data'!$O:$O,"R")</x:f>
        <x:v>0</x:v>
      </x:c>
      <x:c r="R132" s="73">
        <x:f t="shared" si="28"/>
        <x:v>0</x:v>
      </x:c>
      <x:c r="S132" s="68">
        <x:f>SUMIFS('sales data'!$L:$L,'sales data'!$B:$B,$C132,'sales data'!$F:$F,$D132,'sales data'!$O:$O,"N")</x:f>
        <x:v>0</x:v>
      </x:c>
      <x:c r="T132" s="73">
        <x:f t="shared" si="29"/>
        <x:v>0</x:v>
      </x:c>
      <x:c r="U132" s="26">
        <x:f>SUMIFS('warehouse inventory check'!$N:$N,'warehouse inventory check'!$C:$C,$C132,'warehouse inventory check'!$D:$D,$D132)</x:f>
        <x:v>0</x:v>
      </x:c>
      <x:c r="V132" s="26">
        <x:f t="shared" si="30"/>
        <x:v>1641.4579825000001</x:v>
      </x:c>
      <x:c r="W132" s="73">
        <x:f t="shared" si="31"/>
        <x:v>0</x:v>
      </x:c>
      <x:c r="X132" s="74">
        <x:f t="shared" si="32"/>
        <x:v>0</x:v>
      </x:c>
      <x:c r="Y132" s="68">
        <x:f t="shared" si="33"/>
        <x:v>0</x:v>
      </x:c>
      <x:c r="Z132" s="68">
        <x:f t="shared" si="34"/>
        <x:v>0</x:v>
      </x:c>
    </x:row>
    <x:row r="133" spans="1:27">
      <x:c r="A133" s="116">
        <x:v>45</x:v>
      </x:c>
      <x:c r="B133" s="118"/>
      <x:c r="C133" s="113">
        <x:v>2</x:v>
      </x:c>
      <x:c r="D133" s="210" t="s">
        <x:v>1619</x:v>
      </x:c>
      <x:c r="E133" s="210" t="str">
        <x:f>IF(VLOOKUP($A133,'★Master Code List'!$B$4:$K$167,9,)=0,"",(VLOOKUP($A133,'★Master Code List'!$B$4:$K$167,9,)))</x:f>
        <x:v>EV-V4</x:v>
      </x:c>
      <x:c r="F133" s="20" t="str">
        <x:f>IF(VLOOKUP($A133,'★Master Code List'!$B$4:$K$167,10,)=0,"",(VLOOKUP($A133,'★Master Code List'!$B$4:$K$167,10,)))</x:f>
        <x:v>BUSBAR ASY</x:v>
      </x:c>
      <x:c r="G133" s="158">
        <x:f t="shared" si="35"/>
        <x:v>0</x:v>
      </x:c>
      <x:c r="H133" s="158">
        <x:f t="shared" si="36"/>
        <x:v>4968.71497</x:v>
      </x:c>
      <x:c r="I133" s="285">
        <x:f t="shared" si="37"/>
        <x:v>0</x:v>
      </x:c>
      <x:c r="J133" s="106">
        <x:f>SUMIFS('purchase data'!K:K,'purchase data'!$B:$B,$C133,'purchase data'!$F:$F,$D133)</x:f>
        <x:v>0</x:v>
      </x:c>
      <x:c r="K133" s="73">
        <x:f>SUMIFS('purchase data'!M:M,'purchase data'!$B:$B,$C133,'purchase data'!$F:$F,$D133)</x:f>
        <x:v>0</x:v>
      </x:c>
      <x:c r="L133" s="68">
        <x:f>SUMIFS(ETC!$G:$G,ETC!$B:$B,$C133,ETC!$E:$E,$D133)</x:f>
        <x:v>0</x:v>
      </x:c>
      <x:c r="M133" s="73">
        <x:f>SUMIFS(ETC!$J:$J,ETC!$E:$E,$D133,ETC!$B:$B,$C133)</x:f>
        <x:v>0</x:v>
      </x:c>
      <x:c r="N133" s="159">
        <x:f>IF(IFERROR((I133+K133+M133)/(G133+J133+SUMIFS(ETC!$G:$G,ETC!$C:$C,1,ETC!$B:$B,$C133,ETC!$E:$E,$D133)),)=0,H133,IFERROR((I133+K133+M133)/(G133+J133+SUMIFS(ETC!$G:$G,ETC!$C:$C,1,ETC!$B:$B,$C133,ETC!$E:$E,$D133)),))</x:f>
        <x:v>4968.71497</x:v>
      </x:c>
      <x:c r="O133" s="106">
        <x:f>++SUMIFS('sales data'!L:L,'sales data'!$B:$B,$C133,'sales data'!$F:$F,$D133,'sales data'!$O:$O,"")</x:f>
        <x:v>0</x:v>
      </x:c>
      <x:c r="P133" s="73">
        <x:f t="shared" si="27"/>
        <x:v>0</x:v>
      </x:c>
      <x:c r="Q133" s="68">
        <x:f>+SUMIFS('sales data'!$L:$L,'sales data'!$B:$B,$C133,'sales data'!$F:$F,$D133,'sales data'!$O:$O,"R")</x:f>
        <x:v>0</x:v>
      </x:c>
      <x:c r="R133" s="73">
        <x:f t="shared" si="28"/>
        <x:v>0</x:v>
      </x:c>
      <x:c r="S133" s="68">
        <x:f>SUMIFS('sales data'!$L:$L,'sales data'!$B:$B,$C133,'sales data'!$F:$F,$D133,'sales data'!$O:$O,"N")</x:f>
        <x:v>0</x:v>
      </x:c>
      <x:c r="T133" s="73">
        <x:f t="shared" si="29"/>
        <x:v>0</x:v>
      </x:c>
      <x:c r="U133" s="26">
        <x:f>SUMIFS('warehouse inventory check'!$N:$N,'warehouse inventory check'!$C:$C,$C133,'warehouse inventory check'!$D:$D,$D133)</x:f>
        <x:v>0</x:v>
      </x:c>
      <x:c r="V133" s="26">
        <x:f t="shared" si="30"/>
        <x:v>4968.71497</x:v>
      </x:c>
      <x:c r="W133" s="73">
        <x:f t="shared" si="31"/>
        <x:v>0</x:v>
      </x:c>
      <x:c r="X133" s="74">
        <x:f t="shared" si="32"/>
        <x:v>0</x:v>
      </x:c>
      <x:c r="Y133" s="68">
        <x:f t="shared" si="33"/>
        <x:v>0</x:v>
      </x:c>
      <x:c r="Z133" s="68">
        <x:f t="shared" si="34"/>
        <x:v>0</x:v>
      </x:c>
    </x:row>
    <x:row r="134" spans="1:27">
      <x:c r="A134" s="118">
        <x:v>46</x:v>
      </x:c>
      <x:c r="B134" s="118"/>
      <x:c r="C134" s="113">
        <x:v>2</x:v>
      </x:c>
      <x:c r="D134" s="210" t="s">
        <x:v>1922</x:v>
      </x:c>
      <x:c r="E134" s="210" t="str">
        <x:f>IF(VLOOKUP($A134,'★Master Code List'!$B$4:$K$167,9,)=0,"",(VLOOKUP($A134,'★Master Code List'!$B$4:$K$167,9,)))</x:f>
        <x:v>EV-V4</x:v>
      </x:c>
      <x:c r="F134" s="20" t="str">
        <x:f>IF(VLOOKUP($A134,'★Master Code List'!$B$4:$K$167,10,)=0,"",(VLOOKUP($A134,'★Master Code List'!$B$4:$K$167,10,)))</x:f>
        <x:v>BUSBAR</x:v>
      </x:c>
      <x:c r="G134" s="158">
        <x:f t="shared" si="35"/>
        <x:v>0</x:v>
      </x:c>
      <x:c r="H134" s="158">
        <x:f t="shared" si="36"/>
        <x:v>5068.0960749999995</x:v>
      </x:c>
      <x:c r="I134" s="285">
        <x:f t="shared" si="37"/>
        <x:v>0</x:v>
      </x:c>
      <x:c r="J134" s="106">
        <x:f>SUMIFS('purchase data'!K:K,'purchase data'!$B:$B,$C134,'purchase data'!$F:$F,$D134)</x:f>
        <x:v>0</x:v>
      </x:c>
      <x:c r="K134" s="73">
        <x:f>SUMIFS('purchase data'!M:M,'purchase data'!$B:$B,$C134,'purchase data'!$F:$F,$D134)</x:f>
        <x:v>0</x:v>
      </x:c>
      <x:c r="L134" s="68">
        <x:f>SUMIFS(ETC!$G:$G,ETC!$B:$B,$C134,ETC!$E:$E,$D134)</x:f>
        <x:v>0</x:v>
      </x:c>
      <x:c r="M134" s="73">
        <x:f>SUMIFS(ETC!$J:$J,ETC!$E:$E,$D134,ETC!$B:$B,$C134)</x:f>
        <x:v>0</x:v>
      </x:c>
      <x:c r="N134" s="159">
        <x:f>IF(IFERROR((I134+K134+M134)/(G134+J134+SUMIFS(ETC!$G:$G,ETC!$C:$C,1,ETC!$B:$B,$C134,ETC!$E:$E,$D134)),)=0,H134,IFERROR((I134+K134+M134)/(G134+J134+SUMIFS(ETC!$G:$G,ETC!$C:$C,1,ETC!$B:$B,$C134,ETC!$E:$E,$D134)),))</x:f>
        <x:v>5068.0960749999995</x:v>
      </x:c>
      <x:c r="O134" s="106">
        <x:f>++SUMIFS('sales data'!L:L,'sales data'!$B:$B,$C134,'sales data'!$F:$F,$D134,'sales data'!$O:$O,"")</x:f>
        <x:v>0</x:v>
      </x:c>
      <x:c r="P134" s="73">
        <x:f t="shared" si="27"/>
        <x:v>0</x:v>
      </x:c>
      <x:c r="Q134" s="68">
        <x:f>+SUMIFS('sales data'!$L:$L,'sales data'!$B:$B,$C134,'sales data'!$F:$F,$D134,'sales data'!$O:$O,"R")</x:f>
        <x:v>0</x:v>
      </x:c>
      <x:c r="R134" s="73">
        <x:f t="shared" si="28"/>
        <x:v>0</x:v>
      </x:c>
      <x:c r="S134" s="68">
        <x:f>SUMIFS('sales data'!$L:$L,'sales data'!$B:$B,$C134,'sales data'!$F:$F,$D134,'sales data'!$O:$O,"N")</x:f>
        <x:v>0</x:v>
      </x:c>
      <x:c r="T134" s="73">
        <x:f t="shared" si="29"/>
        <x:v>0</x:v>
      </x:c>
      <x:c r="U134" s="26">
        <x:f>SUMIFS('warehouse inventory check'!$N:$N,'warehouse inventory check'!$C:$C,$C134,'warehouse inventory check'!$D:$D,$D134)</x:f>
        <x:v>0</x:v>
      </x:c>
      <x:c r="V134" s="26">
        <x:f t="shared" si="30"/>
        <x:v>5068.0960749999995</x:v>
      </x:c>
      <x:c r="W134" s="73">
        <x:f t="shared" si="31"/>
        <x:v>0</x:v>
      </x:c>
      <x:c r="X134" s="74">
        <x:f t="shared" si="32"/>
        <x:v>0</x:v>
      </x:c>
      <x:c r="Y134" s="68">
        <x:f t="shared" si="33"/>
        <x:v>0</x:v>
      </x:c>
      <x:c r="Z134" s="68">
        <x:f t="shared" si="34"/>
        <x:v>0</x:v>
      </x:c>
    </x:row>
    <x:row r="135" spans="1:27">
      <x:c r="A135" s="116">
        <x:v>47</x:v>
      </x:c>
      <x:c r="B135" s="118"/>
      <x:c r="C135" s="113">
        <x:v>2</x:v>
      </x:c>
      <x:c r="D135" s="210" t="s">
        <x:v>1620</x:v>
      </x:c>
      <x:c r="E135" s="210" t="str">
        <x:f>IF(VLOOKUP($A135,'★Master Code List'!$B$4:$K$167,9,)=0,"",(VLOOKUP($A135,'★Master Code List'!$B$4:$K$167,9,)))</x:f>
        <x:v>EV-V4</x:v>
      </x:c>
      <x:c r="F135" s="20" t="str">
        <x:f>IF(VLOOKUP($A135,'★Master Code List'!$B$4:$K$167,10,)=0,"",(VLOOKUP($A135,'★Master Code List'!$B$4:$K$167,10,)))</x:f>
        <x:v>BUSBAR ASY</x:v>
      </x:c>
      <x:c r="G135" s="158">
        <x:f t="shared" si="35"/>
        <x:v>0</x:v>
      </x:c>
      <x:c r="H135" s="158">
        <x:f t="shared" si="36"/>
        <x:v>1999.35158</x:v>
      </x:c>
      <x:c r="I135" s="285">
        <x:f t="shared" si="37"/>
        <x:v>0</x:v>
      </x:c>
      <x:c r="J135" s="106">
        <x:f>SUMIFS('purchase data'!K:K,'purchase data'!$B:$B,$C135,'purchase data'!$F:$F,$D135)</x:f>
        <x:v>0</x:v>
      </x:c>
      <x:c r="K135" s="73">
        <x:f>SUMIFS('purchase data'!M:M,'purchase data'!$B:$B,$C135,'purchase data'!$F:$F,$D135)</x:f>
        <x:v>0</x:v>
      </x:c>
      <x:c r="L135" s="68">
        <x:f>SUMIFS(ETC!$G:$G,ETC!$B:$B,$C135,ETC!$E:$E,$D135)</x:f>
        <x:v>0</x:v>
      </x:c>
      <x:c r="M135" s="73">
        <x:f>SUMIFS(ETC!$J:$J,ETC!$E:$E,$D135,ETC!$B:$B,$C135)</x:f>
        <x:v>0</x:v>
      </x:c>
      <x:c r="N135" s="159">
        <x:f>IF(IFERROR((I135+K135+M135)/(G135+J135+SUMIFS(ETC!$G:$G,ETC!$C:$C,1,ETC!$B:$B,$C135,ETC!$E:$E,$D135)),)=0,H135,IFERROR((I135+K135+M135)/(G135+J135+SUMIFS(ETC!$G:$G,ETC!$C:$C,1,ETC!$B:$B,$C135,ETC!$E:$E,$D135)),))</x:f>
        <x:v>1999.35158</x:v>
      </x:c>
      <x:c r="O135" s="106">
        <x:f>++SUMIFS('sales data'!L:L,'sales data'!$B:$B,$C135,'sales data'!$F:$F,$D135,'sales data'!$O:$O,"")</x:f>
        <x:v>0</x:v>
      </x:c>
      <x:c r="P135" s="73">
        <x:f t="shared" si="27"/>
        <x:v>0</x:v>
      </x:c>
      <x:c r="Q135" s="68">
        <x:f>+SUMIFS('sales data'!$L:$L,'sales data'!$B:$B,$C135,'sales data'!$F:$F,$D135,'sales data'!$O:$O,"R")</x:f>
        <x:v>0</x:v>
      </x:c>
      <x:c r="R135" s="73">
        <x:f t="shared" si="28"/>
        <x:v>0</x:v>
      </x:c>
      <x:c r="S135" s="68">
        <x:f>SUMIFS('sales data'!$L:$L,'sales data'!$B:$B,$C135,'sales data'!$F:$F,$D135,'sales data'!$O:$O,"N")</x:f>
        <x:v>0</x:v>
      </x:c>
      <x:c r="T135" s="73">
        <x:f t="shared" si="29"/>
        <x:v>0</x:v>
      </x:c>
      <x:c r="U135" s="26">
        <x:f>SUMIFS('warehouse inventory check'!$N:$N,'warehouse inventory check'!$C:$C,$C135,'warehouse inventory check'!$D:$D,$D135)</x:f>
        <x:v>0</x:v>
      </x:c>
      <x:c r="V135" s="26">
        <x:f t="shared" si="30"/>
        <x:v>1999.35158</x:v>
      </x:c>
      <x:c r="W135" s="73">
        <x:f t="shared" si="31"/>
        <x:v>0</x:v>
      </x:c>
      <x:c r="X135" s="74">
        <x:f t="shared" si="32"/>
        <x:v>0</x:v>
      </x:c>
      <x:c r="Y135" s="68">
        <x:f t="shared" si="33"/>
        <x:v>0</x:v>
      </x:c>
      <x:c r="Z135" s="68">
        <x:f t="shared" si="34"/>
        <x:v>0</x:v>
      </x:c>
    </x:row>
    <x:row r="136" spans="1:27">
      <x:c r="A136" s="118">
        <x:v>48</x:v>
      </x:c>
      <x:c r="B136" s="118"/>
      <x:c r="C136" s="113">
        <x:v>2</x:v>
      </x:c>
      <x:c r="D136" s="210" t="s">
        <x:v>1923</x:v>
      </x:c>
      <x:c r="E136" s="210" t="str">
        <x:f>IF(VLOOKUP($A136,'★Master Code List'!$B$4:$K$167,9,)=0,"",(VLOOKUP($A136,'★Master Code List'!$B$4:$K$167,9,)))</x:f>
        <x:v>EV-V4</x:v>
      </x:c>
      <x:c r="F136" s="20" t="str">
        <x:f>IF(VLOOKUP($A136,'★Master Code List'!$B$4:$K$167,10,)=0,"",(VLOOKUP($A136,'★Master Code List'!$B$4:$K$167,10,)))</x:f>
        <x:v>BUSBAR</x:v>
      </x:c>
      <x:c r="G136" s="158">
        <x:f t="shared" si="35"/>
        <x:v>0</x:v>
      </x:c>
      <x:c r="H136" s="158">
        <x:f t="shared" si="36"/>
        <x:v>2039.3413459999999</x:v>
      </x:c>
      <x:c r="I136" s="285">
        <x:f t="shared" si="37"/>
        <x:v>0</x:v>
      </x:c>
      <x:c r="J136" s="106">
        <x:f>SUMIFS('purchase data'!K:K,'purchase data'!$B:$B,$C136,'purchase data'!$F:$F,$D136)</x:f>
        <x:v>0</x:v>
      </x:c>
      <x:c r="K136" s="73">
        <x:f>SUMIFS('purchase data'!M:M,'purchase data'!$B:$B,$C136,'purchase data'!$F:$F,$D136)</x:f>
        <x:v>0</x:v>
      </x:c>
      <x:c r="L136" s="68">
        <x:f>SUMIFS(ETC!$G:$G,ETC!$B:$B,$C136,ETC!$E:$E,$D136)</x:f>
        <x:v>0</x:v>
      </x:c>
      <x:c r="M136" s="73">
        <x:f>SUMIFS(ETC!$J:$J,ETC!$E:$E,$D136,ETC!$B:$B,$C136)</x:f>
        <x:v>0</x:v>
      </x:c>
      <x:c r="N136" s="159">
        <x:f>IF(IFERROR((I136+K136+M136)/(G136+J136+SUMIFS(ETC!$G:$G,ETC!$C:$C,1,ETC!$B:$B,$C136,ETC!$E:$E,$D136)),)=0,H136,IFERROR((I136+K136+M136)/(G136+J136+SUMIFS(ETC!$G:$G,ETC!$C:$C,1,ETC!$B:$B,$C136,ETC!$E:$E,$D136)),))</x:f>
        <x:v>2039.3413459999999</x:v>
      </x:c>
      <x:c r="O136" s="106">
        <x:f>++SUMIFS('sales data'!L:L,'sales data'!$B:$B,$C136,'sales data'!$F:$F,$D136,'sales data'!$O:$O,"")</x:f>
        <x:v>0</x:v>
      </x:c>
      <x:c r="P136" s="73">
        <x:f t="shared" si="27"/>
        <x:v>0</x:v>
      </x:c>
      <x:c r="Q136" s="68">
        <x:f>+SUMIFS('sales data'!$L:$L,'sales data'!$B:$B,$C136,'sales data'!$F:$F,$D136,'sales data'!$O:$O,"R")</x:f>
        <x:v>0</x:v>
      </x:c>
      <x:c r="R136" s="73">
        <x:f t="shared" si="28"/>
        <x:v>0</x:v>
      </x:c>
      <x:c r="S136" s="68">
        <x:f>SUMIFS('sales data'!$L:$L,'sales data'!$B:$B,$C136,'sales data'!$F:$F,$D136,'sales data'!$O:$O,"N")</x:f>
        <x:v>0</x:v>
      </x:c>
      <x:c r="T136" s="73">
        <x:f t="shared" si="29"/>
        <x:v>0</x:v>
      </x:c>
      <x:c r="U136" s="26">
        <x:f>SUMIFS('warehouse inventory check'!$N:$N,'warehouse inventory check'!$C:$C,$C136,'warehouse inventory check'!$D:$D,$D136)</x:f>
        <x:v>0</x:v>
      </x:c>
      <x:c r="V136" s="26">
        <x:f t="shared" si="30"/>
        <x:v>2039.3413459999999</x:v>
      </x:c>
      <x:c r="W136" s="73">
        <x:f t="shared" si="31"/>
        <x:v>0</x:v>
      </x:c>
      <x:c r="X136" s="74">
        <x:f t="shared" si="32"/>
        <x:v>0</x:v>
      </x:c>
      <x:c r="Y136" s="68">
        <x:f t="shared" si="33"/>
        <x:v>0</x:v>
      </x:c>
      <x:c r="Z136" s="68">
        <x:f t="shared" si="34"/>
        <x:v>0</x:v>
      </x:c>
    </x:row>
    <x:row r="137" spans="1:27">
      <x:c r="A137" s="116">
        <x:v>49</x:v>
      </x:c>
      <x:c r="B137" s="118"/>
      <x:c r="C137" s="113">
        <x:v>2</x:v>
      </x:c>
      <x:c r="D137" s="210" t="s">
        <x:v>1621</x:v>
      </x:c>
      <x:c r="E137" s="210" t="str">
        <x:f>IF(VLOOKUP($A137,'★Master Code List'!$B$4:$K$167,9,)=0,"",(VLOOKUP($A137,'★Master Code List'!$B$4:$K$167,9,)))</x:f>
        <x:v>EV-V4</x:v>
      </x:c>
      <x:c r="F137" s="20" t="str">
        <x:f>IF(VLOOKUP($A137,'★Master Code List'!$B$4:$K$167,10,)=0,"",(VLOOKUP($A137,'★Master Code List'!$B$4:$K$167,10,)))</x:f>
        <x:v>BUSBAR ASY</x:v>
      </x:c>
      <x:c r="G137" s="158">
        <x:f t="shared" si="35"/>
        <x:v>0</x:v>
      </x:c>
      <x:c r="H137" s="158">
        <x:f t="shared" si="36"/>
        <x:v>4130.7078199999996</x:v>
      </x:c>
      <x:c r="I137" s="285">
        <x:f t="shared" si="37"/>
        <x:v>0</x:v>
      </x:c>
      <x:c r="J137" s="106">
        <x:f>SUMIFS('purchase data'!K:K,'purchase data'!$B:$B,$C137,'purchase data'!$F:$F,$D137)</x:f>
        <x:v>0</x:v>
      </x:c>
      <x:c r="K137" s="73">
        <x:f>SUMIFS('purchase data'!M:M,'purchase data'!$B:$B,$C137,'purchase data'!$F:$F,$D137)</x:f>
        <x:v>0</x:v>
      </x:c>
      <x:c r="L137" s="68">
        <x:f>SUMIFS(ETC!$G:$G,ETC!$B:$B,$C137,ETC!$E:$E,$D137)</x:f>
        <x:v>0</x:v>
      </x:c>
      <x:c r="M137" s="73">
        <x:f>SUMIFS(ETC!$J:$J,ETC!$E:$E,$D137,ETC!$B:$B,$C137)</x:f>
        <x:v>0</x:v>
      </x:c>
      <x:c r="N137" s="159">
        <x:f>IF(IFERROR((I137+K137+M137)/(G137+J137+SUMIFS(ETC!$G:$G,ETC!$C:$C,1,ETC!$B:$B,$C137,ETC!$E:$E,$D137)),)=0,H137,IFERROR((I137+K137+M137)/(G137+J137+SUMIFS(ETC!$G:$G,ETC!$C:$C,1,ETC!$B:$B,$C137,ETC!$E:$E,$D137)),))</x:f>
        <x:v>4130.7078199999996</x:v>
      </x:c>
      <x:c r="O137" s="106">
        <x:f>++SUMIFS('sales data'!L:L,'sales data'!$B:$B,$C137,'sales data'!$F:$F,$D137,'sales data'!$O:$O,"")</x:f>
        <x:v>0</x:v>
      </x:c>
      <x:c r="P137" s="73">
        <x:f t="shared" si="27"/>
        <x:v>0</x:v>
      </x:c>
      <x:c r="Q137" s="68">
        <x:f>+SUMIFS('sales data'!$L:$L,'sales data'!$B:$B,$C137,'sales data'!$F:$F,$D137,'sales data'!$O:$O,"R")</x:f>
        <x:v>0</x:v>
      </x:c>
      <x:c r="R137" s="73">
        <x:f t="shared" si="28"/>
        <x:v>0</x:v>
      </x:c>
      <x:c r="S137" s="68">
        <x:f>SUMIFS('sales data'!$L:$L,'sales data'!$B:$B,$C137,'sales data'!$F:$F,$D137,'sales data'!$O:$O,"N")</x:f>
        <x:v>0</x:v>
      </x:c>
      <x:c r="T137" s="73">
        <x:f t="shared" si="29"/>
        <x:v>0</x:v>
      </x:c>
      <x:c r="U137" s="26">
        <x:f>SUMIFS('warehouse inventory check'!$N:$N,'warehouse inventory check'!$C:$C,$C137,'warehouse inventory check'!$D:$D,$D137)</x:f>
        <x:v>0</x:v>
      </x:c>
      <x:c r="V137" s="26">
        <x:f t="shared" si="30"/>
        <x:v>4130.7078199999996</x:v>
      </x:c>
      <x:c r="W137" s="73">
        <x:f t="shared" si="31"/>
        <x:v>0</x:v>
      </x:c>
      <x:c r="X137" s="74">
        <x:f t="shared" si="32"/>
        <x:v>0</x:v>
      </x:c>
      <x:c r="Y137" s="68">
        <x:f t="shared" si="33"/>
        <x:v>0</x:v>
      </x:c>
      <x:c r="Z137" s="68">
        <x:f t="shared" si="34"/>
        <x:v>0</x:v>
      </x:c>
    </x:row>
    <x:row r="138" spans="1:27" s="26" customFormat="1">
      <x:c r="A138" s="118">
        <x:v>50</x:v>
      </x:c>
      <x:c r="B138" s="118"/>
      <x:c r="C138" s="113">
        <x:v>2</x:v>
      </x:c>
      <x:c r="D138" s="210" t="s">
        <x:v>1924</x:v>
      </x:c>
      <x:c r="E138" s="210" t="str">
        <x:f>IF(VLOOKUP($A138,'★Master Code List'!$B$4:$K$167,9,)=0,"",(VLOOKUP($A138,'★Master Code List'!$B$4:$K$167,9,)))</x:f>
        <x:v>EV-V4</x:v>
      </x:c>
      <x:c r="F138" s="20" t="str">
        <x:f>IF(VLOOKUP($A138,'★Master Code List'!$B$4:$K$167,10,)=0,"",(VLOOKUP($A138,'★Master Code List'!$B$4:$K$167,10,)))</x:f>
        <x:v>BUSBAR</x:v>
      </x:c>
      <x:c r="G138" s="158">
        <x:f t="shared" si="35"/>
        <x:v>0</x:v>
      </x:c>
      <x:c r="H138" s="158">
        <x:f t="shared" si="36"/>
        <x:v>4213.3276324999997</x:v>
      </x:c>
      <x:c r="I138" s="285">
        <x:f t="shared" si="37"/>
        <x:v>0</x:v>
      </x:c>
      <x:c r="J138" s="106">
        <x:f>SUMIFS('purchase data'!K:K,'purchase data'!$B:$B,$C138,'purchase data'!$F:$F,$D138)</x:f>
        <x:v>0</x:v>
      </x:c>
      <x:c r="K138" s="73">
        <x:f>SUMIFS('purchase data'!M:M,'purchase data'!$B:$B,$C138,'purchase data'!$F:$F,$D138)</x:f>
        <x:v>0</x:v>
      </x:c>
      <x:c r="L138" s="68">
        <x:f>SUMIFS(ETC!$G:$G,ETC!$B:$B,$C138,ETC!$E:$E,$D138)</x:f>
        <x:v>0</x:v>
      </x:c>
      <x:c r="M138" s="73">
        <x:f>SUMIFS(ETC!$J:$J,ETC!$E:$E,$D138,ETC!$B:$B,$C138)</x:f>
        <x:v>0</x:v>
      </x:c>
      <x:c r="N138" s="159">
        <x:f>IF(IFERROR((I138+K138+M138)/(G138+J138+SUMIFS(ETC!$G:$G,ETC!$C:$C,1,ETC!$B:$B,$C138,ETC!$E:$E,$D138)),)=0,H138,IFERROR((I138+K138+M138)/(G138+J138+SUMIFS(ETC!$G:$G,ETC!$C:$C,1,ETC!$B:$B,$C138,ETC!$E:$E,$D138)),))</x:f>
        <x:v>4213.3276324999997</x:v>
      </x:c>
      <x:c r="O138" s="106">
        <x:f>++SUMIFS('sales data'!L:L,'sales data'!$B:$B,$C138,'sales data'!$F:$F,$D138,'sales data'!$O:$O,"")</x:f>
        <x:v>0</x:v>
      </x:c>
      <x:c r="P138" s="73">
        <x:f t="shared" si="27"/>
        <x:v>0</x:v>
      </x:c>
      <x:c r="Q138" s="68">
        <x:f>+SUMIFS('sales data'!$L:$L,'sales data'!$B:$B,$C138,'sales data'!$F:$F,$D138,'sales data'!$O:$O,"R")</x:f>
        <x:v>0</x:v>
      </x:c>
      <x:c r="R138" s="73">
        <x:f t="shared" si="28"/>
        <x:v>0</x:v>
      </x:c>
      <x:c r="S138" s="68">
        <x:f>SUMIFS('sales data'!$L:$L,'sales data'!$B:$B,$C138,'sales data'!$F:$F,$D138,'sales data'!$O:$O,"N")</x:f>
        <x:v>0</x:v>
      </x:c>
      <x:c r="T138" s="73">
        <x:f t="shared" si="29"/>
        <x:v>0</x:v>
      </x:c>
      <x:c r="U138" s="26">
        <x:f>SUMIFS('warehouse inventory check'!$N:$N,'warehouse inventory check'!$C:$C,$C138,'warehouse inventory check'!$D:$D,$D138)</x:f>
        <x:v>0</x:v>
      </x:c>
      <x:c r="V138" s="26">
        <x:f t="shared" si="30"/>
        <x:v>4213.3276324999997</x:v>
      </x:c>
      <x:c r="W138" s="73">
        <x:f t="shared" si="31"/>
        <x:v>0</x:v>
      </x:c>
      <x:c r="X138" s="74">
        <x:f t="shared" si="32"/>
        <x:v>0</x:v>
      </x:c>
      <x:c r="Y138" s="68">
        <x:f t="shared" si="33"/>
        <x:v>0</x:v>
      </x:c>
      <x:c r="Z138" s="68">
        <x:f t="shared" si="34"/>
        <x:v>0</x:v>
      </x:c>
    </x:row>
    <x:row r="139" spans="1:27" s="26" customFormat="1" ht="16.5">
      <x:c r="A139" s="116">
        <x:v>51</x:v>
      </x:c>
      <x:c r="B139" s="118"/>
      <x:c r="C139" s="113">
        <x:v>2</x:v>
      </x:c>
      <x:c r="D139" s="210" t="s">
        <x:v>1428</x:v>
      </x:c>
      <x:c r="E139" s="210" t="str">
        <x:f>IF(VLOOKUP($A139,'★Master Code List'!$B$4:$K$167,9,)=0,"",(VLOOKUP($A139,'★Master Code List'!$B$4:$K$167,9,)))</x:f>
        <x:v>BEV-E (AWD/RWD, V710)</x:v>
      </x:c>
      <x:c r="F139" s="20" t="str">
        <x:f>IF(VLOOKUP($A139,'★Master Code List'!$B$4:$K$167,10,)=0,"",(VLOOKUP($A139,'★Master Code List'!$B$4:$K$167,10,)))</x:f>
        <x:v xml:space="preserve">BUS BAR ASY </x:v>
      </x:c>
      <x:c r="G139" s="158">
        <x:f t="shared" si="35"/>
        <x:v>-324</x:v>
      </x:c>
      <x:c r="H139" s="158">
        <x:f t="shared" si="36"/>
        <x:v>699.68500600000004</x:v>
      </x:c>
      <x:c r="I139" s="285">
        <x:f t="shared" si="37"/>
        <x:v>-226697.94194400002</x:v>
      </x:c>
      <x:c r="J139" s="106">
        <x:f>SUMIFS('purchase data'!K:K,'purchase data'!$B:$B,$C139,'purchase data'!$F:$F,$D139)</x:f>
        <x:v>8222</x:v>
      </x:c>
      <x:c r="K139" s="73">
        <x:f>SUMIFS('purchase data'!M:M,'purchase data'!$B:$B,$C139,'purchase data'!$F:$F,$D139)</x:f>
        <x:v>5768762.8582899999</x:v>
      </x:c>
      <x:c r="L139" s="68">
        <x:f>SUMIFS(ETC!$G:$G,ETC!$B:$B,$C139,ETC!$E:$E,$D139)</x:f>
        <x:v>0</x:v>
      </x:c>
      <x:c r="M139" s="73">
        <x:f>SUMIFS(ETC!$J:$J,ETC!$E:$E,$D139,ETC!$B:$B,$C139)</x:f>
        <x:v>0</x:v>
      </x:c>
      <x:c r="N139" s="159">
        <x:f>IF(IFERROR((I139+K139+M139)/(G139+J139+SUMIFS(ETC!$G:$G,ETC!$C:$C,1,ETC!$B:$B,$C139,ETC!$E:$E,$D139)),)=0,H139,IFERROR((I139+K139+M139)/(G139+J139+SUMIFS(ETC!$G:$G,ETC!$C:$C,1,ETC!$B:$B,$C139,ETC!$E:$E,$D139)),))</x:f>
        <x:v>701.70485139858181</x:v>
      </x:c>
      <x:c r="O139" s="106">
        <x:f>++SUMIFS('sales data'!L:L,'sales data'!$B:$B,$C139,'sales data'!$F:$F,$D139,'sales data'!$O:$O,"")</x:f>
        <x:v>8087</x:v>
      </x:c>
      <x:c r="P139" s="73">
        <x:f t="shared" si="27"/>
        <x:v>5674687.1332603311</x:v>
      </x:c>
      <x:c r="Q139" s="68">
        <x:f>+SUMIFS('sales data'!$L:$L,'sales data'!$B:$B,$C139,'sales data'!$F:$F,$D139,'sales data'!$O:$O,"R")</x:f>
        <x:v>0</x:v>
      </x:c>
      <x:c r="R139" s="73">
        <x:f t="shared" si="28"/>
        <x:v>0</x:v>
      </x:c>
      <x:c r="S139" s="68">
        <x:f>SUMIFS('sales data'!$L:$L,'sales data'!$B:$B,$C139,'sales data'!$F:$F,$D139,'sales data'!$O:$O,"N")</x:f>
        <x:v>0</x:v>
      </x:c>
      <x:c r="T139" s="73">
        <x:f t="shared" si="29"/>
        <x:v>0</x:v>
      </x:c>
      <x:c r="U139" s="26">
        <x:f>SUMIFS('warehouse inventory check'!$N:$N,'warehouse inventory check'!$C:$C,$C139,'warehouse inventory check'!$D:$D,$D139)</x:f>
        <x:v>-189</x:v>
      </x:c>
      <x:c r="V139" s="26">
        <x:f t="shared" si="30"/>
        <x:v>701.70485139858181</x:v>
      </x:c>
      <x:c r="W139" s="73">
        <x:f t="shared" si="31"/>
        <x:v>-132622.21691433195</x:v>
      </x:c>
      <x:c r="X139" s="74">
        <x:f t="shared" si="32"/>
        <x:v>4.0745362639427185E-10</x:v>
      </x:c>
      <x:c r="Y139" s="68">
        <x:f t="shared" si="33"/>
        <x:v>-189</x:v>
      </x:c>
      <x:c r="Z139" s="68">
        <x:f t="shared" si="34"/>
        <x:v>0</x:v>
      </x:c>
      <x:c r="AA139" t="s">
        <x:v>2017</x:v>
      </x:c>
    </x:row>
    <x:row r="140" spans="1:27" s="26" customFormat="1">
      <x:c r="A140" s="118">
        <x:v>52</x:v>
      </x:c>
      <x:c r="B140" s="118"/>
      <x:c r="C140" s="113">
        <x:v>2</x:v>
      </x:c>
      <x:c r="D140" s="210" t="s">
        <x:v>1622</x:v>
      </x:c>
      <x:c r="E140" s="210" t="str">
        <x:f>IF(VLOOKUP($A140,'★Master Code List'!$B$4:$K$167,9,)=0,"",(VLOOKUP($A140,'★Master Code List'!$B$4:$K$167,9,)))</x:f>
        <x:v>EV-V4</x:v>
      </x:c>
      <x:c r="F140" s="20" t="str">
        <x:f>IF(VLOOKUP($A140,'★Master Code List'!$B$4:$K$167,10,)=0,"",(VLOOKUP($A140,'★Master Code List'!$B$4:$K$167,10,)))</x:f>
        <x:v>BUSBAR ASY</x:v>
      </x:c>
      <x:c r="G140" s="158">
        <x:f t="shared" si="35"/>
        <x:v>0</x:v>
      </x:c>
      <x:c r="H140" s="158">
        <x:f t="shared" si="36"/>
        <x:v>2319.7224500000002</x:v>
      </x:c>
      <x:c r="I140" s="285">
        <x:f t="shared" si="37"/>
        <x:v>0</x:v>
      </x:c>
      <x:c r="J140" s="106">
        <x:f>SUMIFS('purchase data'!K:K,'purchase data'!$B:$B,$C140,'purchase data'!$F:$F,$D140)</x:f>
        <x:v>0</x:v>
      </x:c>
      <x:c r="K140" s="73">
        <x:f>SUMIFS('purchase data'!M:M,'purchase data'!$B:$B,$C140,'purchase data'!$F:$F,$D140)</x:f>
        <x:v>0</x:v>
      </x:c>
      <x:c r="L140" s="68">
        <x:f>SUMIFS(ETC!$G:$G,ETC!$B:$B,$C140,ETC!$E:$E,$D140)</x:f>
        <x:v>0</x:v>
      </x:c>
      <x:c r="M140" s="73">
        <x:f>SUMIFS(ETC!$J:$J,ETC!$E:$E,$D140,ETC!$B:$B,$C140)</x:f>
        <x:v>0</x:v>
      </x:c>
      <x:c r="N140" s="159">
        <x:f>IF(IFERROR((I140+K140+M140)/(G140+J140+SUMIFS(ETC!$G:$G,ETC!$C:$C,1,ETC!$B:$B,$C140,ETC!$E:$E,$D140)),)=0,H140,IFERROR((I140+K140+M140)/(G140+J140+SUMIFS(ETC!$G:$G,ETC!$C:$C,1,ETC!$B:$B,$C140,ETC!$E:$E,$D140)),))</x:f>
        <x:v>2319.7224500000002</x:v>
      </x:c>
      <x:c r="O140" s="106">
        <x:f>++SUMIFS('sales data'!L:L,'sales data'!$B:$B,$C140,'sales data'!$F:$F,$D140,'sales data'!$O:$O,"")</x:f>
        <x:v>0</x:v>
      </x:c>
      <x:c r="P140" s="73">
        <x:f t="shared" si="27"/>
        <x:v>0</x:v>
      </x:c>
      <x:c r="Q140" s="68">
        <x:f>+SUMIFS('sales data'!$L:$L,'sales data'!$B:$B,$C140,'sales data'!$F:$F,$D140,'sales data'!$O:$O,"R")</x:f>
        <x:v>0</x:v>
      </x:c>
      <x:c r="R140" s="73">
        <x:f t="shared" si="28"/>
        <x:v>0</x:v>
      </x:c>
      <x:c r="S140" s="68">
        <x:f>SUMIFS('sales data'!$L:$L,'sales data'!$B:$B,$C140,'sales data'!$F:$F,$D140,'sales data'!$O:$O,"N")</x:f>
        <x:v>0</x:v>
      </x:c>
      <x:c r="T140" s="73">
        <x:f t="shared" si="29"/>
        <x:v>0</x:v>
      </x:c>
      <x:c r="U140" s="26">
        <x:f>SUMIFS('warehouse inventory check'!$N:$N,'warehouse inventory check'!$C:$C,$C140,'warehouse inventory check'!$D:$D,$D140)</x:f>
        <x:v>0</x:v>
      </x:c>
      <x:c r="V140" s="26">
        <x:f t="shared" si="30"/>
        <x:v>2319.7224500000002</x:v>
      </x:c>
      <x:c r="W140" s="73">
        <x:f t="shared" si="31"/>
        <x:v>0</x:v>
      </x:c>
      <x:c r="X140" s="74">
        <x:f t="shared" si="32"/>
        <x:v>0</x:v>
      </x:c>
      <x:c r="Y140" s="68">
        <x:f t="shared" si="33"/>
        <x:v>0</x:v>
      </x:c>
      <x:c r="Z140" s="68">
        <x:f t="shared" si="34"/>
        <x:v>0</x:v>
      </x:c>
    </x:row>
    <x:row r="141" spans="1:27" s="26" customFormat="1">
      <x:c r="A141" s="116">
        <x:v>53</x:v>
      </x:c>
      <x:c r="B141" s="118"/>
      <x:c r="C141" s="113">
        <x:v>2</x:v>
      </x:c>
      <x:c r="D141" s="210" t="s">
        <x:v>1925</x:v>
      </x:c>
      <x:c r="E141" s="210" t="str">
        <x:f>IF(VLOOKUP($A141,'★Master Code List'!$B$4:$K$167,9,)=0,"",(VLOOKUP($A141,'★Master Code List'!$B$4:$K$167,9,)))</x:f>
        <x:v>EV-V4</x:v>
      </x:c>
      <x:c r="F141" s="20" t="str">
        <x:f>IF(VLOOKUP($A141,'★Master Code List'!$B$4:$K$167,10,)=0,"",(VLOOKUP($A141,'★Master Code List'!$B$4:$K$167,10,)))</x:f>
        <x:v>BUSBAR</x:v>
      </x:c>
      <x:c r="G141" s="158">
        <x:f t="shared" si="35"/>
        <x:v>0</x:v>
      </x:c>
      <x:c r="H141" s="158">
        <x:f t="shared" si="36"/>
        <x:v>2366.1200779999999</x:v>
      </x:c>
      <x:c r="I141" s="285">
        <x:f t="shared" si="37"/>
        <x:v>0</x:v>
      </x:c>
      <x:c r="J141" s="106">
        <x:f>SUMIFS('purchase data'!K:K,'purchase data'!$B:$B,$C141,'purchase data'!$F:$F,$D141)</x:f>
        <x:v>0</x:v>
      </x:c>
      <x:c r="K141" s="73">
        <x:f>SUMIFS('purchase data'!M:M,'purchase data'!$B:$B,$C141,'purchase data'!$F:$F,$D141)</x:f>
        <x:v>0</x:v>
      </x:c>
      <x:c r="L141" s="68">
        <x:f>SUMIFS(ETC!$G:$G,ETC!$B:$B,$C141,ETC!$E:$E,$D141)</x:f>
        <x:v>0</x:v>
      </x:c>
      <x:c r="M141" s="73">
        <x:f>SUMIFS(ETC!$J:$J,ETC!$E:$E,$D141,ETC!$B:$B,$C141)</x:f>
        <x:v>0</x:v>
      </x:c>
      <x:c r="N141" s="159">
        <x:f>IF(IFERROR((I141+K141+M141)/(G141+J141+SUMIFS(ETC!$G:$G,ETC!$C:$C,1,ETC!$B:$B,$C141,ETC!$E:$E,$D141)),)=0,H141,IFERROR((I141+K141+M141)/(G141+J141+SUMIFS(ETC!$G:$G,ETC!$C:$C,1,ETC!$B:$B,$C141,ETC!$E:$E,$D141)),))</x:f>
        <x:v>2366.1200779999999</x:v>
      </x:c>
      <x:c r="O141" s="106">
        <x:f>++SUMIFS('sales data'!L:L,'sales data'!$B:$B,$C141,'sales data'!$F:$F,$D141,'sales data'!$O:$O,"")</x:f>
        <x:v>0</x:v>
      </x:c>
      <x:c r="P141" s="73">
        <x:f t="shared" si="27"/>
        <x:v>0</x:v>
      </x:c>
      <x:c r="Q141" s="68">
        <x:f>+SUMIFS('sales data'!$L:$L,'sales data'!$B:$B,$C141,'sales data'!$F:$F,$D141,'sales data'!$O:$O,"R")</x:f>
        <x:v>0</x:v>
      </x:c>
      <x:c r="R141" s="73">
        <x:f t="shared" si="28"/>
        <x:v>0</x:v>
      </x:c>
      <x:c r="S141" s="68">
        <x:f>SUMIFS('sales data'!$L:$L,'sales data'!$B:$B,$C141,'sales data'!$F:$F,$D141,'sales data'!$O:$O,"N")</x:f>
        <x:v>0</x:v>
      </x:c>
      <x:c r="T141" s="73">
        <x:f t="shared" si="29"/>
        <x:v>0</x:v>
      </x:c>
      <x:c r="U141" s="26">
        <x:f>SUMIFS('warehouse inventory check'!$N:$N,'warehouse inventory check'!$C:$C,$C141,'warehouse inventory check'!$D:$D,$D141)</x:f>
        <x:v>0</x:v>
      </x:c>
      <x:c r="V141" s="26">
        <x:f t="shared" si="30"/>
        <x:v>2366.1200779999999</x:v>
      </x:c>
      <x:c r="W141" s="73">
        <x:f t="shared" si="31"/>
        <x:v>0</x:v>
      </x:c>
      <x:c r="X141" s="74">
        <x:f t="shared" si="32"/>
        <x:v>0</x:v>
      </x:c>
      <x:c r="Y141" s="68">
        <x:f t="shared" si="33"/>
        <x:v>0</x:v>
      </x:c>
      <x:c r="Z141" s="68">
        <x:f t="shared" si="34"/>
        <x:v>0</x:v>
      </x:c>
    </x:row>
    <x:row r="142" spans="1:27" s="26" customFormat="1" ht="16.5">
      <x:c r="A142" s="118">
        <x:v>54</x:v>
      </x:c>
      <x:c r="B142" s="118"/>
      <x:c r="C142" s="113">
        <x:v>2</x:v>
      </x:c>
      <x:c r="D142" s="210" t="s">
        <x:v>1640</x:v>
      </x:c>
      <x:c r="E142" s="210" t="str">
        <x:f>IF(VLOOKUP($A142,'★Master Code List'!$B$4:$K$167,9,)=0,"",(VLOOKUP($A142,'★Master Code List'!$B$4:$K$167,9,)))</x:f>
        <x:v>BEV-E (AWD/RWD, V710)</x:v>
      </x:c>
      <x:c r="F142" s="20" t="str">
        <x:f>IF(VLOOKUP($A142,'★Master Code List'!$B$4:$K$167,10,)=0,"",(VLOOKUP($A142,'★Master Code List'!$B$4:$K$167,10,)))</x:f>
        <x:v>MCA CONNECTOR CLIP</x:v>
      </x:c>
      <x:c r="G142" s="158">
        <x:f t="shared" si="35"/>
        <x:v>-540</x:v>
      </x:c>
      <x:c r="H142" s="158">
        <x:f t="shared" si="36"/>
        <x:v>645.93876930232557</x:v>
      </x:c>
      <x:c r="I142" s="285">
        <x:f t="shared" si="37"/>
        <x:v>-348806.93542325578</x:v>
      </x:c>
      <x:c r="J142" s="106">
        <x:f>SUMIFS('purchase data'!K:K,'purchase data'!$B:$B,$C142,'purchase data'!$F:$F,$D142)</x:f>
        <x:v>11664</x:v>
      </x:c>
      <x:c r="K142" s="73">
        <x:f>SUMIFS('purchase data'!M:M,'purchase data'!$B:$B,$C142,'purchase data'!$F:$F,$D142)</x:f>
        <x:v>7554649.6265399968</x:v>
      </x:c>
      <x:c r="L142" s="68">
        <x:f>SUMIFS(ETC!$G:$G,ETC!$B:$B,$C142,ETC!$E:$E,$D142)</x:f>
        <x:v>0</x:v>
      </x:c>
      <x:c r="M142" s="73">
        <x:f>SUMIFS(ETC!$J:$J,ETC!$E:$E,$D142,ETC!$B:$B,$C142)</x:f>
        <x:v>0</x:v>
      </x:c>
      <x:c r="N142" s="159">
        <x:f>IF(IFERROR((I142+K142+M142)/(G142+J142+SUMIFS(ETC!$G:$G,ETC!$C:$C,1,ETC!$B:$B,$C142,ETC!$E:$E,$D142)),)=0,H142,IFERROR((I142+K142+M142)/(G142+J142+SUMIFS(ETC!$G:$G,ETC!$C:$C,1,ETC!$B:$B,$C142,ETC!$E:$E,$D142)),))</x:f>
        <x:v>647.77442386881887</x:v>
      </x:c>
      <x:c r="O142" s="106">
        <x:f>++SUMIFS('sales data'!L:L,'sales data'!$B:$B,$C142,'sales data'!$F:$F,$D142,'sales data'!$O:$O,"")</x:f>
        <x:v>12312</x:v>
      </x:c>
      <x:c r="P142" s="73">
        <x:f t="shared" si="27"/>
        <x:v>7975398.7066728976</x:v>
      </x:c>
      <x:c r="Q142" s="68">
        <x:f>+SUMIFS('sales data'!$L:$L,'sales data'!$B:$B,$C142,'sales data'!$F:$F,$D142,'sales data'!$O:$O,"R")</x:f>
        <x:v>0</x:v>
      </x:c>
      <x:c r="R142" s="73">
        <x:f t="shared" si="28"/>
        <x:v>0</x:v>
      </x:c>
      <x:c r="S142" s="68">
        <x:f>SUMIFS('sales data'!$L:$L,'sales data'!$B:$B,$C142,'sales data'!$F:$F,$D142,'sales data'!$O:$O,"N")</x:f>
        <x:v>0</x:v>
      </x:c>
      <x:c r="T142" s="73">
        <x:f t="shared" si="29"/>
        <x:v>0</x:v>
      </x:c>
      <x:c r="U142" s="26">
        <x:f>SUMIFS('warehouse inventory check'!$N:$N,'warehouse inventory check'!$C:$C,$C142,'warehouse inventory check'!$D:$D,$D142)</x:f>
        <x:v>-1188</x:v>
      </x:c>
      <x:c r="V142" s="26">
        <x:f t="shared" si="30"/>
        <x:v>647.77442386881887</x:v>
      </x:c>
      <x:c r="W142" s="73">
        <x:f t="shared" si="31"/>
        <x:v>-769556.01555615687</x:v>
      </x:c>
      <x:c r="X142" s="74">
        <x:f t="shared" si="32"/>
        <x:v>2.3283064365386963E-10</x:v>
      </x:c>
      <x:c r="Y142" s="68">
        <x:f t="shared" si="33"/>
        <x:v>-1188</x:v>
      </x:c>
      <x:c r="Z142" s="68">
        <x:f t="shared" si="34"/>
        <x:v>0</x:v>
      </x:c>
      <x:c r="AA142" t="s">
        <x:v>2017</x:v>
      </x:c>
    </x:row>
    <x:row r="143" spans="1:27" s="26" customFormat="1">
      <x:c r="A143" s="116">
        <x:v>55</x:v>
      </x:c>
      <x:c r="B143" s="118"/>
      <x:c r="C143" s="113">
        <x:v>2</x:v>
      </x:c>
      <x:c r="D143" s="210" t="s">
        <x:v>1426</x:v>
      </x:c>
      <x:c r="E143" s="210" t="str">
        <x:f>IF(VLOOKUP($A143,'★Master Code List'!$B$4:$K$167,9,)=0,"",(VLOOKUP($A143,'★Master Code List'!$B$4:$K$167,9,)))</x:f>
        <x:v>BEV-E (AWD, V710)</x:v>
      </x:c>
      <x:c r="F143" s="20" t="str">
        <x:f>IF(VLOOKUP($A143,'★Master Code List'!$B$4:$K$167,10,)=0,"",(VLOOKUP($A143,'★Master Code List'!$B$4:$K$167,10,)))</x:f>
        <x:v xml:space="preserve">BUS BAR ASY </x:v>
      </x:c>
      <x:c r="G143" s="158">
        <x:f t="shared" si="35"/>
        <x:v>40</x:v>
      </x:c>
      <x:c r="H143" s="158">
        <x:f t="shared" si="36"/>
        <x:v>657.79499999999996</x:v>
      </x:c>
      <x:c r="I143" s="285">
        <x:f t="shared" si="37"/>
        <x:v>26311.8</x:v>
      </x:c>
      <x:c r="J143" s="106">
        <x:f>SUMIFS('purchase data'!K:K,'purchase data'!$B:$B,$C143,'purchase data'!$F:$F,$D143)</x:f>
        <x:v>0</x:v>
      </x:c>
      <x:c r="K143" s="73">
        <x:f>SUMIFS('purchase data'!M:M,'purchase data'!$B:$B,$C143,'purchase data'!$F:$F,$D143)</x:f>
        <x:v>0</x:v>
      </x:c>
      <x:c r="L143" s="68">
        <x:f>SUMIFS(ETC!$G:$G,ETC!$B:$B,$C143,ETC!$E:$E,$D143)</x:f>
        <x:v>0</x:v>
      </x:c>
      <x:c r="M143" s="73">
        <x:f>SUMIFS(ETC!$J:$J,ETC!$E:$E,$D143,ETC!$B:$B,$C143)</x:f>
        <x:v>0</x:v>
      </x:c>
      <x:c r="N143" s="159">
        <x:f>IF(IFERROR((I143+K143+M143)/(G143+J143+SUMIFS(ETC!$G:$G,ETC!$C:$C,1,ETC!$B:$B,$C143,ETC!$E:$E,$D143)),)=0,H143,IFERROR((I143+K143+M143)/(G143+J143+SUMIFS(ETC!$G:$G,ETC!$C:$C,1,ETC!$B:$B,$C143,ETC!$E:$E,$D143)),))</x:f>
        <x:v>657.79499999999996</x:v>
      </x:c>
      <x:c r="O143" s="106">
        <x:f>++SUMIFS('sales data'!L:L,'sales data'!$B:$B,$C143,'sales data'!$F:$F,$D143,'sales data'!$O:$O,"")</x:f>
        <x:v>0</x:v>
      </x:c>
      <x:c r="P143" s="73">
        <x:f t="shared" si="27"/>
        <x:v>0</x:v>
      </x:c>
      <x:c r="Q143" s="68">
        <x:f>+SUMIFS('sales data'!$L:$L,'sales data'!$B:$B,$C143,'sales data'!$F:$F,$D143,'sales data'!$O:$O,"R")</x:f>
        <x:v>0</x:v>
      </x:c>
      <x:c r="R143" s="73">
        <x:f t="shared" si="28"/>
        <x:v>0</x:v>
      </x:c>
      <x:c r="S143" s="68">
        <x:f>SUMIFS('sales data'!$L:$L,'sales data'!$B:$B,$C143,'sales data'!$F:$F,$D143,'sales data'!$O:$O,"N")</x:f>
        <x:v>0</x:v>
      </x:c>
      <x:c r="T143" s="73">
        <x:f t="shared" si="29"/>
        <x:v>0</x:v>
      </x:c>
      <x:c r="U143" s="26">
        <x:f>SUMIFS('warehouse inventory check'!$N:$N,'warehouse inventory check'!$C:$C,$C143,'warehouse inventory check'!$D:$D,$D143)</x:f>
        <x:v>40</x:v>
      </x:c>
      <x:c r="V143" s="26">
        <x:f t="shared" si="30"/>
        <x:v>657.79499999999996</x:v>
      </x:c>
      <x:c r="W143" s="73">
        <x:f t="shared" si="31"/>
        <x:v>26311.8</x:v>
      </x:c>
      <x:c r="X143" s="74">
        <x:f t="shared" si="32"/>
        <x:v>0</x:v>
      </x:c>
      <x:c r="Y143" s="68">
        <x:f t="shared" si="33"/>
        <x:v>40</x:v>
      </x:c>
      <x:c r="Z143" s="68">
        <x:f t="shared" si="34"/>
        <x:v>0</x:v>
      </x:c>
    </x:row>
    <x:row r="144" spans="1:27" s="26" customFormat="1" ht="16.5">
      <x:c r="A144" s="118">
        <x:v>56</x:v>
      </x:c>
      <x:c r="B144" s="118"/>
      <x:c r="C144" s="113">
        <x:v>2</x:v>
      </x:c>
      <x:c r="D144" s="210" t="s">
        <x:v>1641</x:v>
      </x:c>
      <x:c r="E144" s="210" t="str">
        <x:f>IF(VLOOKUP($A144,'★Master Code List'!$B$4:$K$167,9,)=0,"",(VLOOKUP($A144,'★Master Code List'!$B$4:$K$167,9,)))</x:f>
        <x:v>BEV-E (AWD/RWD, V710)</x:v>
      </x:c>
      <x:c r="F144" s="20" t="str">
        <x:f>IF(VLOOKUP($A144,'★Master Code List'!$B$4:$K$167,10,)=0,"",(VLOOKUP($A144,'★Master Code List'!$B$4:$K$167,10,)))</x:f>
        <x:v>MCA CONNECTOR CLIP</x:v>
      </x:c>
      <x:c r="G144" s="158">
        <x:f t="shared" si="35"/>
        <x:v>-200</x:v>
      </x:c>
      <x:c r="H144" s="158">
        <x:f t="shared" si="36"/>
        <x:v>724.14400000000001</x:v>
      </x:c>
      <x:c r="I144" s="285">
        <x:f t="shared" si="37"/>
        <x:v>-144828.79999999999</x:v>
      </x:c>
      <x:c r="J144" s="106">
        <x:f>SUMIFS('purchase data'!K:K,'purchase data'!$B:$B,$C144,'purchase data'!$F:$F,$D144)</x:f>
        <x:v>3720</x:v>
      </x:c>
      <x:c r="K144" s="73">
        <x:f>SUMIFS('purchase data'!M:M,'purchase data'!$B:$B,$C144,'purchase data'!$F:$F,$D144)</x:f>
        <x:v>2698408.8</x:v>
      </x:c>
      <x:c r="L144" s="68">
        <x:f>SUMIFS(ETC!$G:$G,ETC!$B:$B,$C144,ETC!$E:$E,$D144)</x:f>
        <x:v>0</x:v>
      </x:c>
      <x:c r="M144" s="73">
        <x:f>SUMIFS(ETC!$J:$J,ETC!$E:$E,$D144,ETC!$B:$B,$C144)</x:f>
        <x:v>0</x:v>
      </x:c>
      <x:c r="N144" s="159">
        <x:f>IF(IFERROR((I144+K144+M144)/(G144+J144+SUMIFS(ETC!$G:$G,ETC!$C:$C,1,ETC!$B:$B,$C144,ETC!$E:$E,$D144)),)=0,H144,IFERROR((I144+K144+M144)/(G144+J144+SUMIFS(ETC!$G:$G,ETC!$C:$C,1,ETC!$B:$B,$C144,ETC!$E:$E,$D144)),))</x:f>
        <x:v>725.44886363636363</x:v>
      </x:c>
      <x:c r="O144" s="106">
        <x:f>++SUMIFS('sales data'!L:L,'sales data'!$B:$B,$C144,'sales data'!$F:$F,$D144,'sales data'!$O:$O,"")</x:f>
        <x:v>3840</x:v>
      </x:c>
      <x:c r="P144" s="73">
        <x:f t="shared" si="27"/>
        <x:v>2785723.6363636362</x:v>
      </x:c>
      <x:c r="Q144" s="68">
        <x:f>+SUMIFS('sales data'!$L:$L,'sales data'!$B:$B,$C144,'sales data'!$F:$F,$D144,'sales data'!$O:$O,"R")</x:f>
        <x:v>0</x:v>
      </x:c>
      <x:c r="R144" s="73">
        <x:f t="shared" si="28"/>
        <x:v>0</x:v>
      </x:c>
      <x:c r="S144" s="68">
        <x:f>SUMIFS('sales data'!$L:$L,'sales data'!$B:$B,$C144,'sales data'!$F:$F,$D144,'sales data'!$O:$O,"N")</x:f>
        <x:v>0</x:v>
      </x:c>
      <x:c r="T144" s="73">
        <x:f t="shared" si="29"/>
        <x:v>0</x:v>
      </x:c>
      <x:c r="U144" s="26">
        <x:f>SUMIFS('warehouse inventory check'!$N:$N,'warehouse inventory check'!$C:$C,$C144,'warehouse inventory check'!$D:$D,$D144)</x:f>
        <x:v>-320</x:v>
      </x:c>
      <x:c r="V144" s="26">
        <x:f t="shared" si="30"/>
        <x:v>725.44886363636363</x:v>
      </x:c>
      <x:c r="W144" s="73">
        <x:f t="shared" si="31"/>
        <x:v>-232143.63636363635</x:v>
      </x:c>
      <x:c r="X144" s="74">
        <x:f t="shared" si="32"/>
        <x:v>1.1641532182693481E-10</x:v>
      </x:c>
      <x:c r="Y144" s="68">
        <x:f t="shared" si="33"/>
        <x:v>-320</x:v>
      </x:c>
      <x:c r="Z144" s="68">
        <x:f t="shared" si="34"/>
        <x:v>0</x:v>
      </x:c>
      <x:c r="AA144" t="s">
        <x:v>2017</x:v>
      </x:c>
    </x:row>
    <x:row r="145" spans="1:27" s="26" customFormat="1">
      <x:c r="A145" s="116">
        <x:v>57</x:v>
      </x:c>
      <x:c r="B145" s="118"/>
      <x:c r="C145" s="113">
        <x:v>2</x:v>
      </x:c>
      <x:c r="D145" s="210" t="s">
        <x:v>1637</x:v>
      </x:c>
      <x:c r="E145" s="210" t="str">
        <x:f>IF(VLOOKUP($A145,'★Master Code List'!$B$4:$K$167,9,)=0,"",(VLOOKUP($A145,'★Master Code List'!$B$4:$K$167,9,)))</x:f>
        <x:v>EV-V4</x:v>
      </x:c>
      <x:c r="F145" s="20" t="str">
        <x:f>IF(VLOOKUP($A145,'★Master Code List'!$B$4:$K$167,10,)=0,"",(VLOOKUP($A145,'★Master Code List'!$B$4:$K$167,10,)))</x:f>
        <x:v>MCA CONNECTOR CLIP</x:v>
      </x:c>
      <x:c r="G145" s="158">
        <x:f t="shared" si="35"/>
        <x:v>-21</x:v>
      </x:c>
      <x:c r="H145" s="158">
        <x:f t="shared" si="36"/>
        <x:v>1402.1366700000001</x:v>
      </x:c>
      <x:c r="I145" s="285">
        <x:f t="shared" si="37"/>
        <x:v>-29444.870070000001</x:v>
      </x:c>
      <x:c r="J145" s="106">
        <x:f>SUMIFS('purchase data'!K:K,'purchase data'!$B:$B,$C145,'purchase data'!$F:$F,$D145)</x:f>
        <x:v>21</x:v>
      </x:c>
      <x:c r="K145" s="73">
        <x:f>SUMIFS('purchase data'!M:M,'purchase data'!$B:$B,$C145,'purchase data'!$F:$F,$D145)</x:f>
        <x:v>14006.8992</x:v>
      </x:c>
      <x:c r="L145" s="68">
        <x:f>SUMIFS(ETC!$G:$G,ETC!$B:$B,$C145,ETC!$E:$E,$D145)</x:f>
        <x:v>0</x:v>
      </x:c>
      <x:c r="M145" s="73">
        <x:f>SUMIFS(ETC!$J:$J,ETC!$E:$E,$D145,ETC!$B:$B,$C145)</x:f>
        <x:v>0</x:v>
      </x:c>
      <x:c r="N145" s="159">
        <x:f>IF(IFERROR((I145+K145+M145)/(G145+J145+SUMIFS(ETC!$G:$G,ETC!$C:$C,1,ETC!$B:$B,$C145,ETC!$E:$E,$D145)),)=0,H145,IFERROR((I145+K145+M145)/(G145+J145+SUMIFS(ETC!$G:$G,ETC!$C:$C,1,ETC!$B:$B,$C145,ETC!$E:$E,$D145)),))</x:f>
        <x:v>1402.1366700000001</x:v>
      </x:c>
      <x:c r="O145" s="106">
        <x:f>++SUMIFS('sales data'!L:L,'sales data'!$B:$B,$C145,'sales data'!$F:$F,$D145,'sales data'!$O:$O,"")</x:f>
        <x:v>0</x:v>
      </x:c>
      <x:c r="P145" s="73">
        <x:f t="shared" si="27"/>
        <x:v>0</x:v>
      </x:c>
      <x:c r="Q145" s="68">
        <x:f>+SUMIFS('sales data'!$L:$L,'sales data'!$B:$B,$C145,'sales data'!$F:$F,$D145,'sales data'!$O:$O,"R")</x:f>
        <x:v>0</x:v>
      </x:c>
      <x:c r="R145" s="73">
        <x:f t="shared" si="28"/>
        <x:v>0</x:v>
      </x:c>
      <x:c r="S145" s="68">
        <x:f>SUMIFS('sales data'!$L:$L,'sales data'!$B:$B,$C145,'sales data'!$F:$F,$D145,'sales data'!$O:$O,"N")</x:f>
        <x:v>0</x:v>
      </x:c>
      <x:c r="T145" s="73">
        <x:f t="shared" si="29"/>
        <x:v>0</x:v>
      </x:c>
      <x:c r="U145" s="26">
        <x:f>SUMIFS('warehouse inventory check'!$N:$N,'warehouse inventory check'!$C:$C,$C145,'warehouse inventory check'!$D:$D,$D145)</x:f>
        <x:v>0</x:v>
      </x:c>
      <x:c r="V145" s="26">
        <x:f t="shared" si="30"/>
        <x:v>1402.1366700000001</x:v>
      </x:c>
      <x:c r="W145" s="73">
        <x:f t="shared" si="31"/>
        <x:v>0</x:v>
      </x:c>
      <x:c r="X145" s="74">
        <x:f t="shared" si="32"/>
        <x:v>-15437.970870000001</x:v>
      </x:c>
      <x:c r="Y145" s="68">
        <x:f t="shared" si="33"/>
        <x:v>0</x:v>
      </x:c>
      <x:c r="Z145" s="68">
        <x:f t="shared" si="34"/>
        <x:v>0</x:v>
      </x:c>
    </x:row>
    <x:row r="146" spans="1:27" s="26" customFormat="1">
      <x:c r="A146" s="118">
        <x:v>58</x:v>
      </x:c>
      <x:c r="B146" s="118"/>
      <x:c r="C146" s="113">
        <x:v>2</x:v>
      </x:c>
      <x:c r="D146" s="210" t="s">
        <x:v>1638</x:v>
      </x:c>
      <x:c r="E146" s="210" t="str">
        <x:f>IF(VLOOKUP($A146,'★Master Code List'!$B$4:$K$167,9,)=0,"",(VLOOKUP($A146,'★Master Code List'!$B$4:$K$167,9,)))</x:f>
        <x:v>EV-V4</x:v>
      </x:c>
      <x:c r="F146" s="20" t="str">
        <x:f>IF(VLOOKUP($A146,'★Master Code List'!$B$4:$K$167,10,)=0,"",(VLOOKUP($A146,'★Master Code List'!$B$4:$K$167,10,)))</x:f>
        <x:v>MCA CONNECTOR CLIP</x:v>
      </x:c>
      <x:c r="G146" s="158">
        <x:f t="shared" si="35"/>
        <x:v>-7</x:v>
      </x:c>
      <x:c r="H146" s="158">
        <x:f t="shared" si="36"/>
        <x:v>1273.55</x:v>
      </x:c>
      <x:c r="I146" s="285">
        <x:f t="shared" si="37"/>
        <x:v>-8914.85</x:v>
      </x:c>
      <x:c r="J146" s="106">
        <x:f>SUMIFS('purchase data'!K:K,'purchase data'!$B:$B,$C146,'purchase data'!$F:$F,$D146)</x:f>
        <x:v>7</x:v>
      </x:c>
      <x:c r="K146" s="73">
        <x:f>SUMIFS('purchase data'!M:M,'purchase data'!$B:$B,$C146,'purchase data'!$F:$F,$D146)</x:f>
        <x:v>4798.5601999999999</x:v>
      </x:c>
      <x:c r="L146" s="68">
        <x:f>SUMIFS(ETC!$G:$G,ETC!$B:$B,$C146,ETC!$E:$E,$D146)</x:f>
        <x:v>0</x:v>
      </x:c>
      <x:c r="M146" s="73">
        <x:f>SUMIFS(ETC!$J:$J,ETC!$E:$E,$D146,ETC!$B:$B,$C146)</x:f>
        <x:v>0</x:v>
      </x:c>
      <x:c r="N146" s="159">
        <x:f>IF(IFERROR((I146+K146+M146)/(G146+J146+SUMIFS(ETC!$G:$G,ETC!$C:$C,1,ETC!$B:$B,$C146,ETC!$E:$E,$D146)),)=0,H146,IFERROR((I146+K146+M146)/(G146+J146+SUMIFS(ETC!$G:$G,ETC!$C:$C,1,ETC!$B:$B,$C146,ETC!$E:$E,$D146)),))</x:f>
        <x:v>1273.55</x:v>
      </x:c>
      <x:c r="O146" s="106">
        <x:f>++SUMIFS('sales data'!L:L,'sales data'!$B:$B,$C146,'sales data'!$F:$F,$D146,'sales data'!$O:$O,"")</x:f>
        <x:v>0</x:v>
      </x:c>
      <x:c r="P146" s="73">
        <x:f t="shared" si="27"/>
        <x:v>0</x:v>
      </x:c>
      <x:c r="Q146" s="68">
        <x:f>+SUMIFS('sales data'!$L:$L,'sales data'!$B:$B,$C146,'sales data'!$F:$F,$D146,'sales data'!$O:$O,"R")</x:f>
        <x:v>0</x:v>
      </x:c>
      <x:c r="R146" s="73">
        <x:f t="shared" si="28"/>
        <x:v>0</x:v>
      </x:c>
      <x:c r="S146" s="68">
        <x:f>SUMIFS('sales data'!$L:$L,'sales data'!$B:$B,$C146,'sales data'!$F:$F,$D146,'sales data'!$O:$O,"N")</x:f>
        <x:v>0</x:v>
      </x:c>
      <x:c r="T146" s="73">
        <x:f t="shared" si="29"/>
        <x:v>0</x:v>
      </x:c>
      <x:c r="U146" s="26">
        <x:f>SUMIFS('warehouse inventory check'!$N:$N,'warehouse inventory check'!$C:$C,$C146,'warehouse inventory check'!$D:$D,$D146)</x:f>
        <x:v>0</x:v>
      </x:c>
      <x:c r="V146" s="26">
        <x:f t="shared" si="30"/>
        <x:v>1273.55</x:v>
      </x:c>
      <x:c r="W146" s="73">
        <x:f t="shared" si="31"/>
        <x:v>0</x:v>
      </x:c>
      <x:c r="X146" s="74">
        <x:f t="shared" si="32"/>
        <x:v>-4116.2898000000005</x:v>
      </x:c>
      <x:c r="Y146" s="68">
        <x:f t="shared" si="33"/>
        <x:v>0</x:v>
      </x:c>
      <x:c r="Z146" s="68">
        <x:f t="shared" si="34"/>
        <x:v>0</x:v>
      </x:c>
    </x:row>
    <x:row r="147" spans="1:27" s="26" customFormat="1">
      <x:c r="A147" s="116">
        <x:v>59</x:v>
      </x:c>
      <x:c r="B147" s="118"/>
      <x:c r="C147" s="113">
        <x:v>2</x:v>
      </x:c>
      <x:c r="D147" s="210" t="s">
        <x:v>1639</x:v>
      </x:c>
      <x:c r="E147" s="210" t="str">
        <x:f>IF(VLOOKUP($A147,'★Master Code List'!$B$4:$K$167,9,)=0,"",(VLOOKUP($A147,'★Master Code List'!$B$4:$K$167,9,)))</x:f>
        <x:v>EV-V4</x:v>
      </x:c>
      <x:c r="F147" s="20" t="str">
        <x:f>IF(VLOOKUP($A147,'★Master Code List'!$B$4:$K$167,10,)=0,"",(VLOOKUP($A147,'★Master Code List'!$B$4:$K$167,10,)))</x:f>
        <x:v>MCA CONNECTOR CLIP</x:v>
      </x:c>
      <x:c r="G147" s="158">
        <x:f t="shared" si="35"/>
        <x:v>-7</x:v>
      </x:c>
      <x:c r="H147" s="158">
        <x:f t="shared" si="36"/>
        <x:v>1176</x:v>
      </x:c>
      <x:c r="I147" s="285">
        <x:f t="shared" si="37"/>
        <x:v>-8232</x:v>
      </x:c>
      <x:c r="J147" s="106">
        <x:f>SUMIFS('purchase data'!K:K,'purchase data'!$B:$B,$C147,'purchase data'!$F:$F,$D147)</x:f>
        <x:v>75</x:v>
      </x:c>
      <x:c r="K147" s="73">
        <x:f>SUMIFS('purchase data'!M:M,'purchase data'!$B:$B,$C147,'purchase data'!$F:$F,$D147)</x:f>
        <x:v>59891.682700000005</x:v>
      </x:c>
      <x:c r="L147" s="68">
        <x:f>SUMIFS(ETC!$G:$G,ETC!$B:$B,$C147,ETC!$E:$E,$D147)</x:f>
        <x:v>0</x:v>
      </x:c>
      <x:c r="M147" s="73">
        <x:f>SUMIFS(ETC!$J:$J,ETC!$E:$E,$D147,ETC!$B:$B,$C147)</x:f>
        <x:v>0</x:v>
      </x:c>
      <x:c r="N147" s="159">
        <x:f>IF(IFERROR((I147+K147+M147)/(G147+J147+SUMIFS(ETC!$G:$G,ETC!$C:$C,1,ETC!$B:$B,$C147,ETC!$E:$E,$D147)),)=0,H147,IFERROR((I147+K147+M147)/(G147+J147+SUMIFS(ETC!$G:$G,ETC!$C:$C,1,ETC!$B:$B,$C147,ETC!$E:$E,$D147)),))</x:f>
        <x:v>759.70121617647067</x:v>
      </x:c>
      <x:c r="O147" s="106">
        <x:f>++SUMIFS('sales data'!L:L,'sales data'!$B:$B,$C147,'sales data'!$F:$F,$D147,'sales data'!$O:$O,"")</x:f>
        <x:v>0</x:v>
      </x:c>
      <x:c r="P147" s="73">
        <x:f t="shared" si="27"/>
        <x:v>0</x:v>
      </x:c>
      <x:c r="Q147" s="68">
        <x:f>+SUMIFS('sales data'!$L:$L,'sales data'!$B:$B,$C147,'sales data'!$F:$F,$D147,'sales data'!$O:$O,"R")</x:f>
        <x:v>0</x:v>
      </x:c>
      <x:c r="R147" s="73">
        <x:f t="shared" si="28"/>
        <x:v>0</x:v>
      </x:c>
      <x:c r="S147" s="68">
        <x:f>SUMIFS('sales data'!$L:$L,'sales data'!$B:$B,$C147,'sales data'!$F:$F,$D147,'sales data'!$O:$O,"N")</x:f>
        <x:v>0</x:v>
      </x:c>
      <x:c r="T147" s="73">
        <x:f t="shared" si="29"/>
        <x:v>0</x:v>
      </x:c>
      <x:c r="U147" s="26">
        <x:f>SUMIFS('warehouse inventory check'!$N:$N,'warehouse inventory check'!$C:$C,$C147,'warehouse inventory check'!$D:$D,$D147)</x:f>
        <x:v>68</x:v>
      </x:c>
      <x:c r="V147" s="26">
        <x:f t="shared" si="30"/>
        <x:v>759.70121617647067</x:v>
      </x:c>
      <x:c r="W147" s="73">
        <x:f t="shared" si="31"/>
        <x:v>51659.682700000005</x:v>
      </x:c>
      <x:c r="X147" s="74">
        <x:f t="shared" si="32"/>
        <x:v>0</x:v>
      </x:c>
      <x:c r="Y147" s="68">
        <x:f t="shared" si="33"/>
        <x:v>68</x:v>
      </x:c>
      <x:c r="Z147" s="68">
        <x:f t="shared" si="34"/>
        <x:v>0</x:v>
      </x:c>
    </x:row>
    <x:row r="148" spans="1:27" s="26" customFormat="1" ht="16.5">
      <x:c r="A148" s="118">
        <x:v>60</x:v>
      </x:c>
      <x:c r="B148" s="118"/>
      <x:c r="C148" s="113">
        <x:v>2</x:v>
      </x:c>
      <x:c r="D148" s="210" t="s">
        <x:v>1429</x:v>
      </x:c>
      <x:c r="E148" s="210" t="str">
        <x:f>IF(VLOOKUP($A148,'★Master Code List'!$B$4:$K$167,9,)=0,"",(VLOOKUP($A148,'★Master Code List'!$B$4:$K$167,9,)))</x:f>
        <x:v>BEV-E (AWD/RWD, V710)</x:v>
      </x:c>
      <x:c r="F148" s="20" t="str">
        <x:f>IF(VLOOKUP($A148,'★Master Code List'!$B$4:$K$167,10,)=0,"",(VLOOKUP($A148,'★Master Code List'!$B$4:$K$167,10,)))</x:f>
        <x:v>BUSBAR ASY</x:v>
      </x:c>
      <x:c r="G148" s="158">
        <x:f t="shared" si="35"/>
        <x:v>0</x:v>
      </x:c>
      <x:c r="H148" s="158">
        <x:f t="shared" si="36"/>
        <x:v>726.97149250000007</x:v>
      </x:c>
      <x:c r="I148" s="285">
        <x:f t="shared" si="37"/>
        <x:v>0</x:v>
      </x:c>
      <x:c r="J148" s="106">
        <x:f>SUMIFS('purchase data'!K:K,'purchase data'!$B:$B,$C148,'purchase data'!$F:$F,$D148)</x:f>
        <x:v>3819</x:v>
      </x:c>
      <x:c r="K148" s="73">
        <x:f>SUMIFS('purchase data'!M:M,'purchase data'!$B:$B,$C148,'purchase data'!$F:$F,$D148)</x:f>
        <x:v>2775740.1771300002</x:v>
      </x:c>
      <x:c r="L148" s="68">
        <x:f>SUMIFS(ETC!$G:$G,ETC!$B:$B,$C148,ETC!$E:$E,$D148)</x:f>
        <x:v>0</x:v>
      </x:c>
      <x:c r="M148" s="73">
        <x:f>SUMIFS(ETC!$J:$J,ETC!$E:$E,$D148,ETC!$B:$B,$C148)</x:f>
        <x:v>0</x:v>
      </x:c>
      <x:c r="N148" s="159">
        <x:f>IF(IFERROR((I148+K148+M148)/(G148+J148+SUMIFS(ETC!$G:$G,ETC!$C:$C,1,ETC!$B:$B,$C148,ETC!$E:$E,$D148)),)=0,H148,IFERROR((I148+K148+M148)/(G148+J148+SUMIFS(ETC!$G:$G,ETC!$C:$C,1,ETC!$B:$B,$C148,ETC!$E:$E,$D148)),))</x:f>
        <x:v>726.82382223880597</x:v>
      </x:c>
      <x:c r="O148" s="106">
        <x:f>++SUMIFS('sales data'!L:L,'sales data'!$B:$B,$C148,'sales data'!$F:$F,$D148,'sales data'!$O:$O,"")</x:f>
        <x:v>4035</x:v>
      </x:c>
      <x:c r="P148" s="73">
        <x:f t="shared" si="27"/>
        <x:v>2932734.1227335823</x:v>
      </x:c>
      <x:c r="Q148" s="68">
        <x:f>+SUMIFS('sales data'!$L:$L,'sales data'!$B:$B,$C148,'sales data'!$F:$F,$D148,'sales data'!$O:$O,"R")</x:f>
        <x:v>0</x:v>
      </x:c>
      <x:c r="R148" s="73">
        <x:f t="shared" si="28"/>
        <x:v>0</x:v>
      </x:c>
      <x:c r="S148" s="68">
        <x:f>SUMIFS('sales data'!$L:$L,'sales data'!$B:$B,$C148,'sales data'!$F:$F,$D148,'sales data'!$O:$O,"N")</x:f>
        <x:v>0</x:v>
      </x:c>
      <x:c r="T148" s="73">
        <x:f t="shared" si="29"/>
        <x:v>0</x:v>
      </x:c>
      <x:c r="U148" s="26">
        <x:f>SUMIFS('warehouse inventory check'!$N:$N,'warehouse inventory check'!$C:$C,$C148,'warehouse inventory check'!$D:$D,$D148)</x:f>
        <x:v>-216</x:v>
      </x:c>
      <x:c r="V148" s="26">
        <x:f t="shared" si="30"/>
        <x:v>726.82382223880597</x:v>
      </x:c>
      <x:c r="W148" s="73">
        <x:f t="shared" si="31"/>
        <x:v>-156993.94560358208</x:v>
      </x:c>
      <x:c r="X148" s="74">
        <x:f t="shared" si="32"/>
        <x:v>0</x:v>
      </x:c>
      <x:c r="Y148" s="68">
        <x:f t="shared" si="33"/>
        <x:v>-216</x:v>
      </x:c>
      <x:c r="Z148" s="68">
        <x:f t="shared" si="34"/>
        <x:v>0</x:v>
      </x:c>
      <x:c r="AA148" t="s">
        <x:v>2017</x:v>
      </x:c>
    </x:row>
    <x:row r="149" spans="1:27" s="26" customFormat="1" ht="16.5">
      <x:c r="A149" s="116">
        <x:v>61</x:v>
      </x:c>
      <x:c r="B149" s="118"/>
      <x:c r="C149" s="113">
        <x:v>2</x:v>
      </x:c>
      <x:c r="D149" s="210" t="s">
        <x:v>1564</x:v>
      </x:c>
      <x:c r="E149" s="210" t="str">
        <x:f>IF(VLOOKUP($A149,'★Master Code List'!$B$4:$K$167,9,)=0,"",(VLOOKUP($A149,'★Master Code List'!$B$4:$K$167,9,)))</x:f>
        <x:v>BEV-E (AWD/RWD, V710)</x:v>
      </x:c>
      <x:c r="F149" s="20" t="str">
        <x:f>IF(VLOOKUP($A149,'★Master Code List'!$B$4:$K$167,10,)=0,"",(VLOOKUP($A149,'★Master Code List'!$B$4:$K$167,10,)))</x:f>
        <x:v>BUSBAR ASY</x:v>
      </x:c>
      <x:c r="G149" s="158">
        <x:f t="shared" si="35"/>
        <x:v>-216</x:v>
      </x:c>
      <x:c r="H149" s="158">
        <x:f t="shared" si="36"/>
        <x:v>656.72873749999997</x:v>
      </x:c>
      <x:c r="I149" s="285">
        <x:f t="shared" si="37"/>
        <x:v>-141853.40729999999</x:v>
      </x:c>
      <x:c r="J149" s="106">
        <x:f>SUMIFS('purchase data'!K:K,'purchase data'!$B:$B,$C149,'purchase data'!$F:$F,$D149)</x:f>
        <x:v>3816</x:v>
      </x:c>
      <x:c r="K149" s="73">
        <x:f>SUMIFS('purchase data'!M:M,'purchase data'!$B:$B,$C149,'purchase data'!$F:$F,$D149)</x:f>
        <x:v>2520096.4742399999</x:v>
      </x:c>
      <x:c r="L149" s="68">
        <x:f>SUMIFS(ETC!$G:$G,ETC!$B:$B,$C149,ETC!$E:$E,$D149)</x:f>
        <x:v>0</x:v>
      </x:c>
      <x:c r="M149" s="73">
        <x:f>SUMIFS(ETC!$J:$J,ETC!$E:$E,$D149,ETC!$B:$B,$C149)</x:f>
        <x:v>0</x:v>
      </x:c>
      <x:c r="N149" s="159">
        <x:f>IF(IFERROR((I149+K149+M149)/(G149+J149+SUMIFS(ETC!$G:$G,ETC!$C:$C,1,ETC!$B:$B,$C149,ETC!$E:$E,$D149)),)=0,H149,IFERROR((I149+K149+M149)/(G149+J149+SUMIFS(ETC!$G:$G,ETC!$C:$C,1,ETC!$B:$B,$C149,ETC!$E:$E,$D149)),))</x:f>
        <x:v>660.62307414999998</x:v>
      </x:c>
      <x:c r="O149" s="106">
        <x:f>++SUMIFS('sales data'!L:L,'sales data'!$B:$B,$C149,'sales data'!$F:$F,$D149,'sales data'!$O:$O,"")</x:f>
        <x:v>4032</x:v>
      </x:c>
      <x:c r="P149" s="73">
        <x:f t="shared" si="27"/>
        <x:v>2663632.2349728001</x:v>
      </x:c>
      <x:c r="Q149" s="68">
        <x:f>+SUMIFS('sales data'!$L:$L,'sales data'!$B:$B,$C149,'sales data'!$F:$F,$D149,'sales data'!$O:$O,"R")</x:f>
        <x:v>0</x:v>
      </x:c>
      <x:c r="R149" s="73">
        <x:f t="shared" si="28"/>
        <x:v>0</x:v>
      </x:c>
      <x:c r="S149" s="68">
        <x:f>SUMIFS('sales data'!$L:$L,'sales data'!$B:$B,$C149,'sales data'!$F:$F,$D149,'sales data'!$O:$O,"N")</x:f>
        <x:v>0</x:v>
      </x:c>
      <x:c r="T149" s="73">
        <x:f t="shared" si="29"/>
        <x:v>0</x:v>
      </x:c>
      <x:c r="U149" s="26">
        <x:f>SUMIFS('warehouse inventory check'!$N:$N,'warehouse inventory check'!$C:$C,$C149,'warehouse inventory check'!$D:$D,$D149)</x:f>
        <x:v>-432</x:v>
      </x:c>
      <x:c r="V149" s="26">
        <x:f t="shared" si="30"/>
        <x:v>660.62307414999998</x:v>
      </x:c>
      <x:c r="W149" s="73">
        <x:f t="shared" si="31"/>
        <x:v>-285389.16803279996</x:v>
      </x:c>
      <x:c r="X149" s="74">
        <x:f t="shared" si="32"/>
        <x:v>-3.4924596548080444E-10</x:v>
      </x:c>
      <x:c r="Y149" s="68">
        <x:f t="shared" si="33"/>
        <x:v>-432</x:v>
      </x:c>
      <x:c r="Z149" s="68">
        <x:f t="shared" si="34"/>
        <x:v>0</x:v>
      </x:c>
      <x:c r="AA149" t="s">
        <x:v>2017</x:v>
      </x:c>
    </x:row>
    <x:row r="150" spans="1:27" s="26" customFormat="1" ht="16.5">
      <x:c r="A150" s="118">
        <x:v>62</x:v>
      </x:c>
      <x:c r="B150" s="118"/>
      <x:c r="C150" s="113">
        <x:v>2</x:v>
      </x:c>
      <x:c r="D150" s="210" t="s">
        <x:v>1565</x:v>
      </x:c>
      <x:c r="E150" s="210" t="str">
        <x:f>IF(VLOOKUP($A150,'★Master Code List'!$B$4:$K$167,9,)=0,"",(VLOOKUP($A150,'★Master Code List'!$B$4:$K$167,9,)))</x:f>
        <x:v>BEV-E (AWD/RWD, V710)</x:v>
      </x:c>
      <x:c r="F150" s="20" t="str">
        <x:f>IF(VLOOKUP($A150,'★Master Code List'!$B$4:$K$167,10,)=0,"",(VLOOKUP($A150,'★Master Code List'!$B$4:$K$167,10,)))</x:f>
        <x:v>BUSBAR ASY</x:v>
      </x:c>
      <x:c r="G150" s="158">
        <x:f t="shared" si="35"/>
        <x:v>-216</x:v>
      </x:c>
      <x:c r="H150" s="158">
        <x:f t="shared" si="36"/>
        <x:v>696.81100749999996</x:v>
      </x:c>
      <x:c r="I150" s="285">
        <x:f t="shared" si="37"/>
        <x:v>-150511.17762</x:v>
      </x:c>
      <x:c r="J150" s="106">
        <x:f>SUMIFS('purchase data'!K:K,'purchase data'!$B:$B,$C150,'purchase data'!$F:$F,$D150)</x:f>
        <x:v>3654</x:v>
      </x:c>
      <x:c r="K150" s="73">
        <x:f>SUMIFS('purchase data'!M:M,'purchase data'!$B:$B,$C150,'purchase data'!$F:$F,$D150)</x:f>
        <x:v>2560589.1576000005</x:v>
      </x:c>
      <x:c r="L150" s="68">
        <x:f>SUMIFS(ETC!$G:$G,ETC!$B:$B,$C150,ETC!$E:$E,$D150)</x:f>
        <x:v>0</x:v>
      </x:c>
      <x:c r="M150" s="73">
        <x:f>SUMIFS(ETC!$J:$J,ETC!$E:$E,$D150,ETC!$B:$B,$C150)</x:f>
        <x:v>0</x:v>
      </x:c>
      <x:c r="N150" s="159">
        <x:f>IF(IFERROR((I150+K150+M150)/(G150+J150+SUMIFS(ETC!$G:$G,ETC!$C:$C,1,ETC!$B:$B,$C150,ETC!$E:$E,$D150)),)=0,H150,IFERROR((I150+K150+M150)/(G150+J150+SUMIFS(ETC!$G:$G,ETC!$C:$C,1,ETC!$B:$B,$C150,ETC!$E:$E,$D150)),))</x:f>
        <x:v>701.01162884816767</x:v>
      </x:c>
      <x:c r="O150" s="106">
        <x:f>++SUMIFS('sales data'!L:L,'sales data'!$B:$B,$C150,'sales data'!$F:$F,$D150,'sales data'!$O:$O,"")</x:f>
        <x:v>4086</x:v>
      </x:c>
      <x:c r="P150" s="73">
        <x:f t="shared" si="27"/>
        <x:v>2864333.515473613</x:v>
      </x:c>
      <x:c r="Q150" s="68">
        <x:f>+SUMIFS('sales data'!$L:$L,'sales data'!$B:$B,$C150,'sales data'!$F:$F,$D150,'sales data'!$O:$O,"R")</x:f>
        <x:v>0</x:v>
      </x:c>
      <x:c r="R150" s="73">
        <x:f t="shared" si="28"/>
        <x:v>0</x:v>
      </x:c>
      <x:c r="S150" s="68">
        <x:f>SUMIFS('sales data'!$L:$L,'sales data'!$B:$B,$C150,'sales data'!$F:$F,$D150,'sales data'!$O:$O,"N")</x:f>
        <x:v>0</x:v>
      </x:c>
      <x:c r="T150" s="73">
        <x:f t="shared" si="29"/>
        <x:v>0</x:v>
      </x:c>
      <x:c r="U150" s="26">
        <x:f>SUMIFS('warehouse inventory check'!$N:$N,'warehouse inventory check'!$C:$C,$C150,'warehouse inventory check'!$D:$D,$D150)</x:f>
        <x:v>-648</x:v>
      </x:c>
      <x:c r="V150" s="26">
        <x:f t="shared" si="30"/>
        <x:v>701.01162884816767</x:v>
      </x:c>
      <x:c r="W150" s="73">
        <x:f t="shared" si="31"/>
        <x:v>-454255.53549361264</x:v>
      </x:c>
      <x:c r="X150" s="74">
        <x:f t="shared" si="32"/>
        <x:v>-1.1641532182693481E-10</x:v>
      </x:c>
      <x:c r="Y150" s="68">
        <x:f t="shared" si="33"/>
        <x:v>-648</x:v>
      </x:c>
      <x:c r="Z150" s="68">
        <x:f t="shared" si="34"/>
        <x:v>0</x:v>
      </x:c>
      <x:c r="AA150" t="s">
        <x:v>2017</x:v>
      </x:c>
    </x:row>
    <x:row r="151" spans="1:27" s="26" customFormat="1" ht="16.5">
      <x:c r="A151" s="116">
        <x:v>63</x:v>
      </x:c>
      <x:c r="B151" s="118"/>
      <x:c r="C151" s="113">
        <x:v>2</x:v>
      </x:c>
      <x:c r="D151" s="210" t="s">
        <x:v>1430</x:v>
      </x:c>
      <x:c r="E151" s="210" t="str">
        <x:f>IF(VLOOKUP($A151,'★Master Code List'!$B$4:$K$167,9,)=0,"",(VLOOKUP($A151,'★Master Code List'!$B$4:$K$167,9,)))</x:f>
        <x:v>BEV-E (AWD/RWD, V710)</x:v>
      </x:c>
      <x:c r="F151" s="20" t="str">
        <x:f>IF(VLOOKUP($A151,'★Master Code List'!$B$4:$K$167,10,)=0,"",(VLOOKUP($A151,'★Master Code List'!$B$4:$K$167,10,)))</x:f>
        <x:v>BUSBAR ASY</x:v>
      </x:c>
      <x:c r="G151" s="158">
        <x:f t="shared" si="35"/>
        <x:v>0</x:v>
      </x:c>
      <x:c r="H151" s="158">
        <x:f t="shared" si="36"/>
        <x:v>791.98693461538471</x:v>
      </x:c>
      <x:c r="I151" s="285">
        <x:f t="shared" si="37"/>
        <x:v>0</x:v>
      </x:c>
      <x:c r="J151" s="106">
        <x:f>SUMIFS('purchase data'!K:K,'purchase data'!$B:$B,$C151,'purchase data'!$F:$F,$D151)</x:f>
        <x:v>3890</x:v>
      </x:c>
      <x:c r="K151" s="73">
        <x:f>SUMIFS('purchase data'!M:M,'purchase data'!$B:$B,$C151,'purchase data'!$F:$F,$D151)</x:f>
        <x:v>3096483.2205799995</x:v>
      </x:c>
      <x:c r="L151" s="68">
        <x:f>SUMIFS(ETC!$G:$G,ETC!$B:$B,$C151,ETC!$E:$E,$D151)</x:f>
        <x:v>0</x:v>
      </x:c>
      <x:c r="M151" s="73">
        <x:f>SUMIFS(ETC!$J:$J,ETC!$E:$E,$D151,ETC!$B:$B,$C151)</x:f>
        <x:v>0</x:v>
      </x:c>
      <x:c r="N151" s="159">
        <x:f>IF(IFERROR((I151+K151+M151)/(G151+J151+SUMIFS(ETC!$G:$G,ETC!$C:$C,1,ETC!$B:$B,$C151,ETC!$E:$E,$D151)),)=0,H151,IFERROR((I151+K151+M151)/(G151+J151+SUMIFS(ETC!$G:$G,ETC!$C:$C,1,ETC!$B:$B,$C151,ETC!$E:$E,$D151)),))</x:f>
        <x:v>796.01111068894591</x:v>
      </x:c>
      <x:c r="O151" s="106">
        <x:f>++SUMIFS('sales data'!L:L,'sales data'!$B:$B,$C151,'sales data'!$F:$F,$D151,'sales data'!$O:$O,"")</x:f>
        <x:v>4106</x:v>
      </x:c>
      <x:c r="P151" s="73">
        <x:f t="shared" si="27"/>
        <x:v>3268421.6204888117</x:v>
      </x:c>
      <x:c r="Q151" s="68">
        <x:f>+SUMIFS('sales data'!$L:$L,'sales data'!$B:$B,$C151,'sales data'!$F:$F,$D151,'sales data'!$O:$O,"R")</x:f>
        <x:v>0</x:v>
      </x:c>
      <x:c r="R151" s="73">
        <x:f t="shared" si="28"/>
        <x:v>0</x:v>
      </x:c>
      <x:c r="S151" s="68">
        <x:f>SUMIFS('sales data'!$L:$L,'sales data'!$B:$B,$C151,'sales data'!$F:$F,$D151,'sales data'!$O:$O,"N")</x:f>
        <x:v>0</x:v>
      </x:c>
      <x:c r="T151" s="73">
        <x:f t="shared" si="29"/>
        <x:v>0</x:v>
      </x:c>
      <x:c r="U151" s="26">
        <x:f>SUMIFS('warehouse inventory check'!$N:$N,'warehouse inventory check'!$C:$C,$C151,'warehouse inventory check'!$D:$D,$D151)</x:f>
        <x:v>-216</x:v>
      </x:c>
      <x:c r="V151" s="26">
        <x:f t="shared" si="30"/>
        <x:v>796.01111068894591</x:v>
      </x:c>
      <x:c r="W151" s="73">
        <x:f t="shared" si="31"/>
        <x:v>-171938.39990881231</x:v>
      </x:c>
      <x:c r="X151" s="74">
        <x:f t="shared" si="32"/>
        <x:v>5.8207660913467407E-11</x:v>
      </x:c>
      <x:c r="Y151" s="68">
        <x:f t="shared" si="33"/>
        <x:v>-216</x:v>
      </x:c>
      <x:c r="Z151" s="68">
        <x:f t="shared" si="34"/>
        <x:v>0</x:v>
      </x:c>
      <x:c r="AA151" t="s">
        <x:v>2017</x:v>
      </x:c>
    </x:row>
    <x:row r="152" spans="1:27" s="26" customFormat="1">
      <x:c r="A152" s="118">
        <x:v>64</x:v>
      </x:c>
      <x:c r="B152" s="118"/>
      <x:c r="C152" s="113">
        <x:v>2</x:v>
      </x:c>
      <x:c r="D152" s="210" t="s">
        <x:v>1795</x:v>
      </x:c>
      <x:c r="E152" s="210" t="str">
        <x:f>IF(VLOOKUP($A152,'★Master Code List'!$B$4:$K$167,9,)=0,"",(VLOOKUP($A152,'★Master Code List'!$B$4:$K$167,9,)))</x:f>
        <x:v>EV-V4</x:v>
      </x:c>
      <x:c r="F152" s="20" t="str">
        <x:f>IF(VLOOKUP($A152,'★Master Code List'!$B$4:$K$167,10,)=0,"",(VLOOKUP($A152,'★Master Code List'!$B$4:$K$167,10,)))</x:f>
        <x:v>BUSBAR ASY</x:v>
      </x:c>
      <x:c r="G152" s="158">
        <x:f t="shared" si="35"/>
        <x:v>0</x:v>
      </x:c>
      <x:c r="H152" s="158">
        <x:f t="shared" si="36"/>
        <x:v>0</x:v>
      </x:c>
      <x:c r="I152" s="285">
        <x:f t="shared" si="37"/>
        <x:v>0</x:v>
      </x:c>
      <x:c r="J152" s="106">
        <x:f>SUMIFS('purchase data'!K:K,'purchase data'!$B:$B,$C152,'purchase data'!$F:$F,$D152)</x:f>
        <x:v>68</x:v>
      </x:c>
      <x:c r="K152" s="73">
        <x:f>SUMIFS('purchase data'!M:M,'purchase data'!$B:$B,$C152,'purchase data'!$F:$F,$D152)</x:f>
        <x:v>47649.782799999994</x:v>
      </x:c>
      <x:c r="L152" s="68">
        <x:f>SUMIFS(ETC!$G:$G,ETC!$B:$B,$C152,ETC!$E:$E,$D152)</x:f>
        <x:v>0</x:v>
      </x:c>
      <x:c r="M152" s="73">
        <x:f>SUMIFS(ETC!$J:$J,ETC!$E:$E,$D152,ETC!$B:$B,$C152)</x:f>
        <x:v>0</x:v>
      </x:c>
      <x:c r="N152" s="159">
        <x:f>IF(IFERROR((I152+K152+M152)/(G152+J152+SUMIFS(ETC!$G:$G,ETC!$C:$C,1,ETC!$B:$B,$C152,ETC!$E:$E,$D152)),)=0,H152,IFERROR((I152+K152+M152)/(G152+J152+SUMIFS(ETC!$G:$G,ETC!$C:$C,1,ETC!$B:$B,$C152,ETC!$E:$E,$D152)),))</x:f>
        <x:v>700.73209999999995</x:v>
      </x:c>
      <x:c r="O152" s="106">
        <x:f>++SUMIFS('sales data'!L:L,'sales data'!$B:$B,$C152,'sales data'!$F:$F,$D152,'sales data'!$O:$O,"")</x:f>
        <x:v>0</x:v>
      </x:c>
      <x:c r="P152" s="73">
        <x:f t="shared" si="27"/>
        <x:v>0</x:v>
      </x:c>
      <x:c r="Q152" s="68">
        <x:f>+SUMIFS('sales data'!$L:$L,'sales data'!$B:$B,$C152,'sales data'!$F:$F,$D152,'sales data'!$O:$O,"R")</x:f>
        <x:v>0</x:v>
      </x:c>
      <x:c r="R152" s="73">
        <x:f t="shared" si="28"/>
        <x:v>0</x:v>
      </x:c>
      <x:c r="S152" s="68">
        <x:f>SUMIFS('sales data'!$L:$L,'sales data'!$B:$B,$C152,'sales data'!$F:$F,$D152,'sales data'!$O:$O,"N")</x:f>
        <x:v>0</x:v>
      </x:c>
      <x:c r="T152" s="73">
        <x:f t="shared" si="29"/>
        <x:v>0</x:v>
      </x:c>
      <x:c r="U152" s="26">
        <x:f>SUMIFS('warehouse inventory check'!$N:$N,'warehouse inventory check'!$C:$C,$C152,'warehouse inventory check'!$D:$D,$D152)</x:f>
        <x:v>68</x:v>
      </x:c>
      <x:c r="V152" s="26">
        <x:f t="shared" si="30"/>
        <x:v>700.73209999999995</x:v>
      </x:c>
      <x:c r="W152" s="73">
        <x:f t="shared" si="31"/>
        <x:v>47649.782799999994</x:v>
      </x:c>
      <x:c r="X152" s="74">
        <x:f t="shared" si="32"/>
        <x:v>0</x:v>
      </x:c>
      <x:c r="Y152" s="68">
        <x:f t="shared" si="33"/>
        <x:v>68</x:v>
      </x:c>
      <x:c r="Z152" s="68">
        <x:f t="shared" si="34"/>
        <x:v>0</x:v>
      </x:c>
    </x:row>
    <x:row r="153" spans="1:27" s="26" customFormat="1">
      <x:c r="A153" s="116">
        <x:v>65</x:v>
      </x:c>
      <x:c r="B153" s="118"/>
      <x:c r="C153" s="113">
        <x:v>2</x:v>
      </x:c>
      <x:c r="D153" s="210" t="s">
        <x:v>2015</x:v>
      </x:c>
      <x:c r="E153" s="210" t="str">
        <x:f>IF(VLOOKUP($A153,'★Master Code List'!$B$4:$K$167,9,)=0,"",(VLOOKUP($A153,'★Master Code List'!$B$4:$K$167,9,)))</x:f>
        <x:v>EV-V4</x:v>
      </x:c>
      <x:c r="F153" s="20" t="str">
        <x:f>IF(VLOOKUP($A153,'★Master Code List'!$B$4:$K$167,10,)=0,"",(VLOOKUP($A153,'★Master Code List'!$B$4:$K$167,10,)))</x:f>
        <x:v>BUSBAR</x:v>
      </x:c>
      <x:c r="G153" s="158">
        <x:f t="shared" ref="G153:G180" si="38">SUMIFS(U:U,$D:$D,$D153,$C:$C,$C153-1)</x:f>
        <x:v>0</x:v>
      </x:c>
      <x:c r="H153" s="158">
        <x:f t="shared" ref="H153:H180" si="39">SUMIFS(V:V,$D:$D,$D153,$C:$C,$C153-1)</x:f>
        <x:v>0</x:v>
      </x:c>
      <x:c r="I153" s="285">
        <x:f t="shared" ref="I153:I180" si="40">SUMIFS(W:W,$D:$D,$D153,$C:$C,$C153-1)</x:f>
        <x:v>0</x:v>
      </x:c>
      <x:c r="J153" s="106">
        <x:f>SUMIFS('purchase data'!K:K,'purchase data'!$B:$B,$C153,'purchase data'!$F:$F,$D153)</x:f>
        <x:v>7</x:v>
      </x:c>
      <x:c r="K153" s="73">
        <x:f>SUMIFS('purchase data'!M:M,'purchase data'!$B:$B,$C153,'purchase data'!$F:$F,$D153)</x:f>
        <x:v>4881.3597</x:v>
      </x:c>
      <x:c r="L153" s="68">
        <x:f>SUMIFS(ETC!$G:$G,ETC!$B:$B,$C153,ETC!$E:$E,$D153)</x:f>
        <x:v>0</x:v>
      </x:c>
      <x:c r="M153" s="73">
        <x:f>SUMIFS(ETC!$J:$J,ETC!$E:$E,$D153,ETC!$B:$B,$C153)</x:f>
        <x:v>0</x:v>
      </x:c>
      <x:c r="N153" s="159">
        <x:f>IF(IFERROR((I153+K153+M153)/(G153+J153+SUMIFS(ETC!$G:$G,ETC!$C:$C,1,ETC!$B:$B,$C153,ETC!$E:$E,$D153)),)=0,H153,IFERROR((I153+K153+M153)/(G153+J153+SUMIFS(ETC!$G:$G,ETC!$C:$C,1,ETC!$B:$B,$C153,ETC!$E:$E,$D153)),))</x:f>
        <x:v>697.33709999999996</x:v>
      </x:c>
      <x:c r="O153" s="106">
        <x:f>++SUMIFS('sales data'!L:L,'sales data'!$B:$B,$C153,'sales data'!$F:$F,$D153,'sales data'!$O:$O,"")</x:f>
        <x:v>7</x:v>
      </x:c>
      <x:c r="P153" s="73">
        <x:f t="shared" ref="P153:P167" si="41">+IF(O153&lt;&gt;0,O153*N153,)</x:f>
        <x:v>4881.3597</x:v>
      </x:c>
      <x:c r="Q153" s="68">
        <x:f>+SUMIFS('sales data'!$L:$L,'sales data'!$B:$B,$C153,'sales data'!$F:$F,$D153,'sales data'!$O:$O,"R")</x:f>
        <x:v>0</x:v>
      </x:c>
      <x:c r="R153" s="73">
        <x:f t="shared" ref="R153:R167" si="42">+IF(Q153&lt;&gt;0,Q153*N153,)</x:f>
        <x:v>0</x:v>
      </x:c>
      <x:c r="S153" s="68">
        <x:f>SUMIFS('sales data'!$L:$L,'sales data'!$B:$B,$C153,'sales data'!$F:$F,$D153,'sales data'!$O:$O,"N")</x:f>
        <x:v>0</x:v>
      </x:c>
      <x:c r="T153" s="73">
        <x:f t="shared" ref="T153:T167" si="43">+IF(S153&lt;&gt;0,S153*N153,)</x:f>
        <x:v>0</x:v>
      </x:c>
      <x:c r="U153" s="26">
        <x:f>SUMIFS('warehouse inventory check'!$N:$N,'warehouse inventory check'!$C:$C,$C153,'warehouse inventory check'!$D:$D,$D153)</x:f>
        <x:v>0</x:v>
      </x:c>
      <x:c r="V153" s="26">
        <x:f t="shared" ref="V153:V167" si="44">+N153</x:f>
        <x:v>697.33709999999996</x:v>
      </x:c>
      <x:c r="W153" s="73">
        <x:f t="shared" ref="W153:W167" si="45">+IF(U153&lt;&gt;0,U153*N153,)</x:f>
        <x:v>0</x:v>
      </x:c>
      <x:c r="X153" s="74">
        <x:f t="shared" ref="X153:X180" si="46">+I153+K153-P153-R153-W153-T153+M153</x:f>
        <x:v>0</x:v>
      </x:c>
      <x:c r="Y153" s="68">
        <x:f t="shared" ref="Y153:Y167" si="47">+G153+J153+L153-O153-Q153-S153</x:f>
        <x:v>0</x:v>
      </x:c>
      <x:c r="Z153" s="68">
        <x:f t="shared" ref="Z153:Z167" si="48">+U153-Y153</x:f>
        <x:v>0</x:v>
      </x:c>
    </x:row>
    <x:row r="154" spans="1:27" s="26" customFormat="1">
      <x:c r="A154" s="118">
        <x:v>66</x:v>
      </x:c>
      <x:c r="B154" s="118"/>
      <x:c r="C154" s="113">
        <x:v>2</x:v>
      </x:c>
      <x:c r="D154" s="210" t="s">
        <x:v>1623</x:v>
      </x:c>
      <x:c r="E154" s="210" t="str">
        <x:f>IF(VLOOKUP($A154,'★Master Code List'!$B$4:$K$167,9,)=0,"",(VLOOKUP($A154,'★Master Code List'!$B$4:$K$167,9,)))</x:f>
        <x:v>EV-V4</x:v>
      </x:c>
      <x:c r="F154" s="20" t="str">
        <x:f>IF(VLOOKUP($A154,'★Master Code List'!$B$4:$K$167,10,)=0,"",(VLOOKUP($A154,'★Master Code List'!$B$4:$K$167,10,)))</x:f>
        <x:v>PDU_CONN_ASSY</x:v>
      </x:c>
      <x:c r="G154" s="158">
        <x:f t="shared" si="38"/>
        <x:v>0</x:v>
      </x:c>
      <x:c r="H154" s="158">
        <x:f t="shared" si="39"/>
        <x:v>4235.71828</x:v>
      </x:c>
      <x:c r="I154" s="285">
        <x:f t="shared" si="40"/>
        <x:v>0</x:v>
      </x:c>
      <x:c r="J154" s="106">
        <x:f>SUMIFS('purchase data'!K:K,'purchase data'!$B:$B,$C154,'purchase data'!$F:$F,$D154)</x:f>
        <x:v>0</x:v>
      </x:c>
      <x:c r="K154" s="73">
        <x:f>SUMIFS('purchase data'!M:M,'purchase data'!$B:$B,$C154,'purchase data'!$F:$F,$D154)</x:f>
        <x:v>0</x:v>
      </x:c>
      <x:c r="L154" s="68">
        <x:f>SUMIFS(ETC!$G:$G,ETC!$B:$B,$C154,ETC!$E:$E,$D154)</x:f>
        <x:v>0</x:v>
      </x:c>
      <x:c r="M154" s="73">
        <x:f>SUMIFS(ETC!$J:$J,ETC!$E:$E,$D154,ETC!$B:$B,$C154)</x:f>
        <x:v>0</x:v>
      </x:c>
      <x:c r="N154" s="159">
        <x:f>IF(IFERROR((I154+K154+M154)/(G154+J154+SUMIFS(ETC!$G:$G,ETC!$C:$C,1,ETC!$B:$B,$C154,ETC!$E:$E,$D154)),)=0,H154,IFERROR((I154+K154+M154)/(G154+J154+SUMIFS(ETC!$G:$G,ETC!$C:$C,1,ETC!$B:$B,$C154,ETC!$E:$E,$D154)),))</x:f>
        <x:v>4235.71828</x:v>
      </x:c>
      <x:c r="O154" s="106">
        <x:f>++SUMIFS('sales data'!L:L,'sales data'!$B:$B,$C154,'sales data'!$F:$F,$D154,'sales data'!$O:$O,"")</x:f>
        <x:v>0</x:v>
      </x:c>
      <x:c r="P154" s="73">
        <x:f t="shared" si="41"/>
        <x:v>0</x:v>
      </x:c>
      <x:c r="Q154" s="68">
        <x:f>+SUMIFS('sales data'!$L:$L,'sales data'!$B:$B,$C154,'sales data'!$F:$F,$D154,'sales data'!$O:$O,"R")</x:f>
        <x:v>0</x:v>
      </x:c>
      <x:c r="R154" s="73">
        <x:f t="shared" si="42"/>
        <x:v>0</x:v>
      </x:c>
      <x:c r="S154" s="68">
        <x:f>SUMIFS('sales data'!$L:$L,'sales data'!$B:$B,$C154,'sales data'!$F:$F,$D154,'sales data'!$O:$O,"N")</x:f>
        <x:v>0</x:v>
      </x:c>
      <x:c r="T154" s="73">
        <x:f t="shared" si="43"/>
        <x:v>0</x:v>
      </x:c>
      <x:c r="U154" s="26">
        <x:f>SUMIFS('warehouse inventory check'!$N:$N,'warehouse inventory check'!$C:$C,$C154,'warehouse inventory check'!$D:$D,$D154)</x:f>
        <x:v>0</x:v>
      </x:c>
      <x:c r="V154" s="26">
        <x:f t="shared" si="44"/>
        <x:v>4235.71828</x:v>
      </x:c>
      <x:c r="W154" s="73">
        <x:f t="shared" si="45"/>
        <x:v>0</x:v>
      </x:c>
      <x:c r="X154" s="74">
        <x:f t="shared" si="46"/>
        <x:v>0</x:v>
      </x:c>
      <x:c r="Y154" s="68">
        <x:f t="shared" si="47"/>
        <x:v>0</x:v>
      </x:c>
      <x:c r="Z154" s="68">
        <x:f t="shared" si="48"/>
        <x:v>0</x:v>
      </x:c>
    </x:row>
    <x:row r="155" spans="1:27" s="26" customFormat="1">
      <x:c r="A155" s="116">
        <x:v>67</x:v>
      </x:c>
      <x:c r="B155" s="118"/>
      <x:c r="C155" s="113">
        <x:v>2</x:v>
      </x:c>
      <x:c r="D155" s="210" t="s">
        <x:v>1439</x:v>
      </x:c>
      <x:c r="E155" s="210" t="str">
        <x:f>IF(VLOOKUP($A155,'★Master Code List'!$B$4:$K$167,9,)=0,"",(VLOOKUP($A155,'★Master Code List'!$B$4:$K$167,9,)))</x:f>
        <x:v>BEV-E (AWD, V710)</x:v>
      </x:c>
      <x:c r="F155" s="20" t="str">
        <x:f>IF(VLOOKUP($A155,'★Master Code List'!$B$4:$K$167,10,)=0,"",(VLOOKUP($A155,'★Master Code List'!$B$4:$K$167,10,)))</x:f>
        <x:v>PDU</x:v>
      </x:c>
      <x:c r="G155" s="158">
        <x:f t="shared" si="38"/>
        <x:v>5</x:v>
      </x:c>
      <x:c r="H155" s="197">
        <x:f t="shared" si="39"/>
        <x:v>966.47935172413804</x:v>
      </x:c>
      <x:c r="I155" s="285">
        <x:f t="shared" si="40"/>
        <x:v>4832.39675862069</x:v>
      </x:c>
      <x:c r="J155" s="106">
        <x:f>SUMIFS('purchase data'!K:K,'purchase data'!$B:$B,$C155,'purchase data'!$F:$F,$D155)</x:f>
        <x:v>0</x:v>
      </x:c>
      <x:c r="K155" s="73">
        <x:f>SUMIFS('purchase data'!M:M,'purchase data'!$B:$B,$C155,'purchase data'!$F:$F,$D155)</x:f>
        <x:v>0</x:v>
      </x:c>
      <x:c r="L155" s="68">
        <x:f>SUMIFS(ETC!$G:$G,ETC!$B:$B,$C155,ETC!$E:$E,$D155)</x:f>
        <x:v>0</x:v>
      </x:c>
      <x:c r="M155" s="73">
        <x:f>SUMIFS(ETC!$J:$J,ETC!$E:$E,$D155,ETC!$B:$B,$C155)</x:f>
        <x:v>0</x:v>
      </x:c>
      <x:c r="N155" s="159">
        <x:f>IF(IFERROR((I155+K155+M155)/(G155+J155+SUMIFS(ETC!$G:$G,ETC!$C:$C,1,ETC!$B:$B,$C155,ETC!$E:$E,$D155)),)=0,H155,IFERROR((I155+K155+M155)/(G155+J155+SUMIFS(ETC!$G:$G,ETC!$C:$C,1,ETC!$B:$B,$C155,ETC!$E:$E,$D155)),))</x:f>
        <x:v>966.47935172413804</x:v>
      </x:c>
      <x:c r="O155" s="106">
        <x:f>++SUMIFS('sales data'!L:L,'sales data'!$B:$B,$C155,'sales data'!$F:$F,$D155,'sales data'!$O:$O,"")</x:f>
        <x:v>0</x:v>
      </x:c>
      <x:c r="P155" s="73">
        <x:f t="shared" si="41"/>
        <x:v>0</x:v>
      </x:c>
      <x:c r="Q155" s="68">
        <x:f>+SUMIFS('sales data'!$L:$L,'sales data'!$B:$B,$C155,'sales data'!$F:$F,$D155,'sales data'!$O:$O,"R")</x:f>
        <x:v>0</x:v>
      </x:c>
      <x:c r="R155" s="73">
        <x:f t="shared" si="42"/>
        <x:v>0</x:v>
      </x:c>
      <x:c r="S155" s="68">
        <x:f>SUMIFS('sales data'!$L:$L,'sales data'!$B:$B,$C155,'sales data'!$F:$F,$D155,'sales data'!$O:$O,"N")</x:f>
        <x:v>0</x:v>
      </x:c>
      <x:c r="T155" s="73">
        <x:f t="shared" si="43"/>
        <x:v>0</x:v>
      </x:c>
      <x:c r="U155" s="26">
        <x:f>SUMIFS('warehouse inventory check'!$N:$N,'warehouse inventory check'!$C:$C,$C155,'warehouse inventory check'!$D:$D,$D155)</x:f>
        <x:v>5</x:v>
      </x:c>
      <x:c r="V155" s="26">
        <x:f t="shared" si="44"/>
        <x:v>966.47935172413804</x:v>
      </x:c>
      <x:c r="W155" s="73">
        <x:f t="shared" si="45"/>
        <x:v>4832.39675862069</x:v>
      </x:c>
      <x:c r="X155" s="74">
        <x:f t="shared" si="46"/>
        <x:v>0</x:v>
      </x:c>
      <x:c r="Y155" s="68">
        <x:f t="shared" si="47"/>
        <x:v>5</x:v>
      </x:c>
      <x:c r="Z155" s="68">
        <x:f t="shared" si="48"/>
        <x:v>0</x:v>
      </x:c>
    </x:row>
    <x:row r="156" spans="1:27" s="26" customFormat="1">
      <x:c r="A156" s="118">
        <x:v>68</x:v>
      </x:c>
      <x:c r="B156" s="118"/>
      <x:c r="C156" s="113">
        <x:v>2</x:v>
      </x:c>
      <x:c r="D156" s="210" t="s">
        <x:v>1631</x:v>
      </x:c>
      <x:c r="E156" s="210" t="str">
        <x:f>IF(VLOOKUP($A156,'★Master Code List'!$B$4:$K$167,9,)=0,"",(VLOOKUP($A156,'★Master Code List'!$B$4:$K$167,9,)))</x:f>
        <x:v>BEV-E (AWD/RWD, V710)</x:v>
      </x:c>
      <x:c r="F156" s="20" t="str">
        <x:f>IF(VLOOKUP($A156,'★Master Code List'!$B$4:$K$167,10,)=0,"",(VLOOKUP($A156,'★Master Code List'!$B$4:$K$167,10,)))</x:f>
        <x:v>AWD/RWD PDU CONN ASSY</x:v>
      </x:c>
      <x:c r="G156" s="158">
        <x:f t="shared" si="38"/>
        <x:v>0</x:v>
      </x:c>
      <x:c r="H156" s="197">
        <x:f t="shared" si="39"/>
        <x:v>1095.1446844444447</x:v>
      </x:c>
      <x:c r="I156" s="285">
        <x:f t="shared" si="40"/>
        <x:v>0</x:v>
      </x:c>
      <x:c r="J156" s="106">
        <x:f>SUMIFS('purchase data'!K:K,'purchase data'!$B:$B,$C156,'purchase data'!$F:$F,$D156)</x:f>
        <x:v>3360</x:v>
      </x:c>
      <x:c r="K156" s="73">
        <x:f>SUMIFS('purchase data'!M:M,'purchase data'!$B:$B,$C156,'purchase data'!$F:$F,$D156)</x:f>
        <x:v>3766027.92</x:v>
      </x:c>
      <x:c r="L156" s="68">
        <x:f>SUMIFS(ETC!$G:$G,ETC!$B:$B,$C156,ETC!$E:$E,$D156)</x:f>
        <x:v>0</x:v>
      </x:c>
      <x:c r="M156" s="73">
        <x:f>SUMIFS(ETC!$J:$J,ETC!$E:$E,$D156,ETC!$B:$B,$C156)</x:f>
        <x:v>0</x:v>
      </x:c>
      <x:c r="N156" s="159">
        <x:f>IF(IFERROR((I156+K156+M156)/(G156+J156+SUMIFS(ETC!$G:$G,ETC!$C:$C,1,ETC!$B:$B,$C156,ETC!$E:$E,$D156)),)=0,H156,IFERROR((I156+K156+M156)/(G156+J156+SUMIFS(ETC!$G:$G,ETC!$C:$C,1,ETC!$B:$B,$C156,ETC!$E:$E,$D156)),))</x:f>
        <x:v>1120.8416428571429</x:v>
      </x:c>
      <x:c r="O156" s="106">
        <x:f>++SUMIFS('sales data'!L:L,'sales data'!$B:$B,$C156,'sales data'!$F:$F,$D156,'sales data'!$O:$O,"")</x:f>
        <x:v>3120</x:v>
      </x:c>
      <x:c r="P156" s="73">
        <x:f t="shared" si="41"/>
        <x:v>3497025.925714286</x:v>
      </x:c>
      <x:c r="Q156" s="68">
        <x:f>+SUMIFS('sales data'!$L:$L,'sales data'!$B:$B,$C156,'sales data'!$F:$F,$D156,'sales data'!$O:$O,"R")</x:f>
        <x:v>0</x:v>
      </x:c>
      <x:c r="R156" s="73">
        <x:f t="shared" si="42"/>
        <x:v>0</x:v>
      </x:c>
      <x:c r="S156" s="68">
        <x:f>SUMIFS('sales data'!$L:$L,'sales data'!$B:$B,$C156,'sales data'!$F:$F,$D156,'sales data'!$O:$O,"N")</x:f>
        <x:v>0</x:v>
      </x:c>
      <x:c r="T156" s="73">
        <x:f t="shared" si="43"/>
        <x:v>0</x:v>
      </x:c>
      <x:c r="U156" s="26">
        <x:f>SUMIFS('warehouse inventory check'!$N:$N,'warehouse inventory check'!$C:$C,$C156,'warehouse inventory check'!$D:$D,$D156)</x:f>
        <x:v>240</x:v>
      </x:c>
      <x:c r="V156" s="26">
        <x:f t="shared" si="44"/>
        <x:v>1120.8416428571429</x:v>
      </x:c>
      <x:c r="W156" s="73">
        <x:f t="shared" si="45"/>
        <x:v>269001.99428571429</x:v>
      </x:c>
      <x:c r="X156" s="74">
        <x:f t="shared" si="46"/>
        <x:v>-4.0745362639427185E-10</x:v>
      </x:c>
      <x:c r="Y156" s="68">
        <x:f t="shared" si="47"/>
        <x:v>240</x:v>
      </x:c>
      <x:c r="Z156" s="68">
        <x:f t="shared" si="48"/>
        <x:v>0</x:v>
      </x:c>
    </x:row>
    <x:row r="157" spans="1:27" s="26" customFormat="1">
      <x:c r="A157" s="116">
        <x:v>69</x:v>
      </x:c>
      <x:c r="B157" s="118"/>
      <x:c r="C157" s="113">
        <x:v>2</x:v>
      </x:c>
      <x:c r="D157" s="210" t="s">
        <x:v>1500</x:v>
      </x:c>
      <x:c r="E157" s="210" t="str">
        <x:f>IF(VLOOKUP($A157,'★Master Code List'!$B$4:$K$167,9,)=0,"",(VLOOKUP($A157,'★Master Code List'!$B$4:$K$167,9,)))</x:f>
        <x:v>Components</x:v>
      </x:c>
      <x:c r="F157" s="20" t="str">
        <x:f>IF(VLOOKUP($A157,'★Master Code List'!$B$4:$K$167,10,)=0,"",(VLOOKUP($A157,'★Master Code List'!$B$4:$K$167,10,)))</x:f>
        <x:v>CHANNEL</x:v>
      </x:c>
      <x:c r="G157" s="158">
        <x:f t="shared" si="38"/>
        <x:v>0</x:v>
      </x:c>
      <x:c r="H157" s="197">
        <x:f t="shared" si="39"/>
        <x:v>31.520383649999996</x:v>
      </x:c>
      <x:c r="I157" s="285">
        <x:f t="shared" si="40"/>
        <x:v>0</x:v>
      </x:c>
      <x:c r="J157" s="106">
        <x:f>SUMIFS('purchase data'!K:K,'purchase data'!$B:$B,$C157,'purchase data'!$F:$F,$D157)</x:f>
        <x:v>0</x:v>
      </x:c>
      <x:c r="K157" s="73">
        <x:f>SUMIFS('purchase data'!M:M,'purchase data'!$B:$B,$C157,'purchase data'!$F:$F,$D157)</x:f>
        <x:v>0</x:v>
      </x:c>
      <x:c r="L157" s="68">
        <x:f>SUMIFS(ETC!$G:$G,ETC!$B:$B,$C157,ETC!$E:$E,$D157)</x:f>
        <x:v>0</x:v>
      </x:c>
      <x:c r="M157" s="73">
        <x:f>SUMIFS(ETC!$J:$J,ETC!$E:$E,$D157,ETC!$B:$B,$C157)</x:f>
        <x:v>0</x:v>
      </x:c>
      <x:c r="N157" s="159">
        <x:f>IF(IFERROR((I157+K157+M157)/(G157+J157+SUMIFS(ETC!$G:$G,ETC!$C:$C,1,ETC!$B:$B,$C157,ETC!$E:$E,$D157)),)=0,H157,IFERROR((I157+K157+M157)/(G157+J157+SUMIFS(ETC!$G:$G,ETC!$C:$C,1,ETC!$B:$B,$C157,ETC!$E:$E,$D157)),))</x:f>
        <x:v>31.520383649999996</x:v>
      </x:c>
      <x:c r="O157" s="106">
        <x:f>++SUMIFS('sales data'!L:L,'sales data'!$B:$B,$C157,'sales data'!$F:$F,$D157,'sales data'!$O:$O,"")</x:f>
        <x:v>0</x:v>
      </x:c>
      <x:c r="P157" s="73">
        <x:f t="shared" si="41"/>
        <x:v>0</x:v>
      </x:c>
      <x:c r="Q157" s="68">
        <x:f>+SUMIFS('sales data'!$L:$L,'sales data'!$B:$B,$C157,'sales data'!$F:$F,$D157,'sales data'!$O:$O,"R")</x:f>
        <x:v>0</x:v>
      </x:c>
      <x:c r="R157" s="73">
        <x:f t="shared" si="42"/>
        <x:v>0</x:v>
      </x:c>
      <x:c r="S157" s="68">
        <x:f>SUMIFS('sales data'!$L:$L,'sales data'!$B:$B,$C157,'sales data'!$F:$F,$D157,'sales data'!$O:$O,"N")</x:f>
        <x:v>0</x:v>
      </x:c>
      <x:c r="T157" s="73">
        <x:f t="shared" si="43"/>
        <x:v>0</x:v>
      </x:c>
      <x:c r="U157" s="26">
        <x:f>SUMIFS('warehouse inventory check'!$N:$N,'warehouse inventory check'!$C:$C,$C157,'warehouse inventory check'!$D:$D,$D157)</x:f>
        <x:v>0</x:v>
      </x:c>
      <x:c r="V157" s="26">
        <x:f t="shared" si="44"/>
        <x:v>31.520383649999996</x:v>
      </x:c>
      <x:c r="W157" s="73">
        <x:f t="shared" si="45"/>
        <x:v>0</x:v>
      </x:c>
      <x:c r="X157" s="74">
        <x:f t="shared" si="46"/>
        <x:v>0</x:v>
      </x:c>
      <x:c r="Y157" s="68">
        <x:f t="shared" si="47"/>
        <x:v>0</x:v>
      </x:c>
      <x:c r="Z157" s="68">
        <x:f t="shared" si="48"/>
        <x:v>0</x:v>
      </x:c>
    </x:row>
    <x:row r="158" spans="1:27" s="26" customFormat="1">
      <x:c r="A158" s="118">
        <x:v>70</x:v>
      </x:c>
      <x:c r="B158" s="118"/>
      <x:c r="C158" s="113">
        <x:v>2</x:v>
      </x:c>
      <x:c r="D158" s="210" t="s">
        <x:v>85</x:v>
      </x:c>
      <x:c r="E158" s="210" t="str">
        <x:f>IF(VLOOKUP($A158,'★Master Code List'!$B$4:$K$167,9,)=0,"",(VLOOKUP($A158,'★Master Code List'!$B$4:$K$167,9,)))</x:f>
        <x:v>Components</x:v>
      </x:c>
      <x:c r="F158" s="20" t="str">
        <x:f>IF(VLOOKUP($A158,'★Master Code List'!$B$4:$K$167,10,)=0,"",(VLOOKUP($A158,'★Master Code List'!$B$4:$K$167,10,)))</x:f>
        <x:v>BEV_E_TML_1</x:v>
      </x:c>
      <x:c r="G158" s="158">
        <x:f t="shared" si="38"/>
        <x:v>4500</x:v>
      </x:c>
      <x:c r="H158" s="197">
        <x:f t="shared" si="39"/>
        <x:v>49.35133985597448</x:v>
      </x:c>
      <x:c r="I158" s="285">
        <x:f t="shared" si="40"/>
        <x:v>222081.02935188517</x:v>
      </x:c>
      <x:c r="J158" s="106">
        <x:f>SUMIFS('purchase data'!K:K,'purchase data'!$B:$B,$C158,'purchase data'!$F:$F,$D158)</x:f>
        <x:v>6000</x:v>
      </x:c>
      <x:c r="K158" s="73">
        <x:f>SUMIFS('purchase data'!M:M,'purchase data'!$B:$B,$C158,'purchase data'!$F:$F,$D158)</x:f>
        <x:v>331051.39782000001</x:v>
      </x:c>
      <x:c r="L158" s="68">
        <x:f>SUMIFS(ETC!$G:$G,ETC!$B:$B,$C158,ETC!$E:$E,$D158)</x:f>
        <x:v>0</x:v>
      </x:c>
      <x:c r="M158" s="73">
        <x:f>SUMIFS(ETC!$J:$J,ETC!$E:$E,$D158,ETC!$B:$B,$C158)</x:f>
        <x:v>0</x:v>
      </x:c>
      <x:c r="N158" s="159">
        <x:f>IF(IFERROR((I158+K158+M158)/(G158+J158+SUMIFS(ETC!$G:$G,ETC!$C:$C,1,ETC!$B:$B,$C158,ETC!$E:$E,$D158)),)=0,H158,IFERROR((I158+K158+M158)/(G158+J158+SUMIFS(ETC!$G:$G,ETC!$C:$C,1,ETC!$B:$B,$C158,ETC!$E:$E,$D158)),))</x:f>
        <x:v>52.679278778274778</x:v>
      </x:c>
      <x:c r="O158" s="106">
        <x:f>++SUMIFS('sales data'!L:L,'sales data'!$B:$B,$C158,'sales data'!$F:$F,$D158,'sales data'!$O:$O,"")</x:f>
        <x:v>3000</x:v>
      </x:c>
      <x:c r="P158" s="73">
        <x:f t="shared" si="41"/>
        <x:v>158037.83633482433</x:v>
      </x:c>
      <x:c r="Q158" s="68">
        <x:f>+SUMIFS('sales data'!$L:$L,'sales data'!$B:$B,$C158,'sales data'!$F:$F,$D158,'sales data'!$O:$O,"R")</x:f>
        <x:v>0</x:v>
      </x:c>
      <x:c r="R158" s="73">
        <x:f t="shared" si="42"/>
        <x:v>0</x:v>
      </x:c>
      <x:c r="S158" s="68">
        <x:f>SUMIFS('sales data'!$L:$L,'sales data'!$B:$B,$C158,'sales data'!$F:$F,$D158,'sales data'!$O:$O,"N")</x:f>
        <x:v>0</x:v>
      </x:c>
      <x:c r="T158" s="73">
        <x:f t="shared" si="43"/>
        <x:v>0</x:v>
      </x:c>
      <x:c r="U158" s="26">
        <x:f>SUMIFS('warehouse inventory check'!$N:$N,'warehouse inventory check'!$C:$C,$C158,'warehouse inventory check'!$D:$D,$D158)</x:f>
        <x:v>7500</x:v>
      </x:c>
      <x:c r="V158" s="26">
        <x:f t="shared" si="44"/>
        <x:v>52.679278778274778</x:v>
      </x:c>
      <x:c r="W158" s="73">
        <x:f t="shared" si="45"/>
        <x:v>395094.59083706082</x:v>
      </x:c>
      <x:c r="X158" s="74">
        <x:f t="shared" si="46"/>
        <x:v>0</x:v>
      </x:c>
      <x:c r="Y158" s="68">
        <x:f t="shared" si="47"/>
        <x:v>7500</x:v>
      </x:c>
      <x:c r="Z158" s="68">
        <x:f t="shared" si="48"/>
        <x:v>0</x:v>
      </x:c>
    </x:row>
    <x:row r="159" spans="1:27" s="26" customFormat="1">
      <x:c r="A159" s="116">
        <x:v>71</x:v>
      </x:c>
      <x:c r="B159" s="118"/>
      <x:c r="C159" s="113">
        <x:v>2</x:v>
      </x:c>
      <x:c r="D159" s="210" t="s">
        <x:v>88</x:v>
      </x:c>
      <x:c r="E159" s="210" t="str">
        <x:f>IF(VLOOKUP($A159,'★Master Code List'!$B$4:$K$167,9,)=0,"",(VLOOKUP($A159,'★Master Code List'!$B$4:$K$167,9,)))</x:f>
        <x:v>Components</x:v>
      </x:c>
      <x:c r="F159" s="20" t="str">
        <x:f>IF(VLOOKUP($A159,'★Master Code List'!$B$4:$K$167,10,)=0,"",(VLOOKUP($A159,'★Master Code List'!$B$4:$K$167,10,)))</x:f>
        <x:v>BEV_E_TML_2</x:v>
      </x:c>
      <x:c r="G159" s="158">
        <x:f t="shared" si="38"/>
        <x:v>4500</x:v>
      </x:c>
      <x:c r="H159" s="197">
        <x:f t="shared" si="39"/>
        <x:v>57.058300914640768</x:v>
      </x:c>
      <x:c r="I159" s="285">
        <x:f t="shared" si="40"/>
        <x:v>256762.35411588344</x:v>
      </x:c>
      <x:c r="J159" s="106">
        <x:f>SUMIFS('purchase data'!K:K,'purchase data'!$B:$B,$C159,'purchase data'!$F:$F,$D159)</x:f>
        <x:v>7500</x:v>
      </x:c>
      <x:c r="K159" s="73">
        <x:f>SUMIFS('purchase data'!M:M,'purchase data'!$B:$B,$C159,'purchase data'!$F:$F,$D159)</x:f>
        <x:v>481392.38154000003</x:v>
      </x:c>
      <x:c r="L159" s="68">
        <x:f>SUMIFS(ETC!$G:$G,ETC!$B:$B,$C159,ETC!$E:$E,$D159)</x:f>
        <x:v>0</x:v>
      </x:c>
      <x:c r="M159" s="73">
        <x:f>SUMIFS(ETC!$J:$J,ETC!$E:$E,$D159,ETC!$B:$B,$C159)</x:f>
        <x:v>0</x:v>
      </x:c>
      <x:c r="N159" s="159">
        <x:f>IF(IFERROR((I159+K159+M159)/(G159+J159+SUMIFS(ETC!$G:$G,ETC!$C:$C,1,ETC!$B:$B,$C159,ETC!$E:$E,$D159)),)=0,H159,IFERROR((I159+K159+M159)/(G159+J159+SUMIFS(ETC!$G:$G,ETC!$C:$C,1,ETC!$B:$B,$C159,ETC!$E:$E,$D159)),))</x:f>
        <x:v>61.512894637990286</x:v>
      </x:c>
      <x:c r="O159" s="106">
        <x:f>++SUMIFS('sales data'!L:L,'sales data'!$B:$B,$C159,'sales data'!$F:$F,$D159,'sales data'!$O:$O,"")</x:f>
        <x:v>3000</x:v>
      </x:c>
      <x:c r="P159" s="73">
        <x:f t="shared" si="41"/>
        <x:v>184538.68391397086</x:v>
      </x:c>
      <x:c r="Q159" s="68">
        <x:f>+SUMIFS('sales data'!$L:$L,'sales data'!$B:$B,$C159,'sales data'!$F:$F,$D159,'sales data'!$O:$O,"R")</x:f>
        <x:v>0</x:v>
      </x:c>
      <x:c r="R159" s="73">
        <x:f t="shared" si="42"/>
        <x:v>0</x:v>
      </x:c>
      <x:c r="S159" s="68">
        <x:f>SUMIFS('sales data'!$L:$L,'sales data'!$B:$B,$C159,'sales data'!$F:$F,$D159,'sales data'!$O:$O,"N")</x:f>
        <x:v>0</x:v>
      </x:c>
      <x:c r="T159" s="73">
        <x:f t="shared" si="43"/>
        <x:v>0</x:v>
      </x:c>
      <x:c r="U159" s="26">
        <x:f>SUMIFS('warehouse inventory check'!$N:$N,'warehouse inventory check'!$C:$C,$C159,'warehouse inventory check'!$D:$D,$D159)</x:f>
        <x:v>9000</x:v>
      </x:c>
      <x:c r="V159" s="26">
        <x:f t="shared" si="44"/>
        <x:v>61.512894637990286</x:v>
      </x:c>
      <x:c r="W159" s="73">
        <x:f t="shared" si="45"/>
        <x:v>553616.05174191261</x:v>
      </x:c>
      <x:c r="X159" s="74">
        <x:f t="shared" si="46"/>
        <x:v>0</x:v>
      </x:c>
      <x:c r="Y159" s="68">
        <x:f t="shared" si="47"/>
        <x:v>9000</x:v>
      </x:c>
      <x:c r="Z159" s="68">
        <x:f t="shared" si="48"/>
        <x:v>0</x:v>
      </x:c>
    </x:row>
    <x:row r="160" spans="1:27" s="26" customFormat="1">
      <x:c r="A160" s="118">
        <x:v>72</x:v>
      </x:c>
      <x:c r="B160" s="118"/>
      <x:c r="C160" s="113">
        <x:v>2</x:v>
      </x:c>
      <x:c r="D160" s="210" t="s">
        <x:v>90</x:v>
      </x:c>
      <x:c r="E160" s="210" t="str">
        <x:f>IF(VLOOKUP($A160,'★Master Code List'!$B$4:$K$167,9,)=0,"",(VLOOKUP($A160,'★Master Code List'!$B$4:$K$167,9,)))</x:f>
        <x:v>Components</x:v>
      </x:c>
      <x:c r="F160" s="20" t="str">
        <x:f>IF(VLOOKUP($A160,'★Master Code List'!$B$4:$K$167,10,)=0,"",(VLOOKUP($A160,'★Master Code List'!$B$4:$K$167,10,)))</x:f>
        <x:v>BEV_E_TML_3</x:v>
      </x:c>
      <x:c r="G160" s="158">
        <x:f t="shared" si="38"/>
        <x:v>12000</x:v>
      </x:c>
      <x:c r="H160" s="197">
        <x:f t="shared" si="39"/>
        <x:v>45.054664149979963</x:v>
      </x:c>
      <x:c r="I160" s="285">
        <x:f t="shared" si="40"/>
        <x:v>540655.96979975956</x:v>
      </x:c>
      <x:c r="J160" s="106">
        <x:f>SUMIFS('purchase data'!K:K,'purchase data'!$B:$B,$C160,'purchase data'!$F:$F,$D160)</x:f>
        <x:v>12000</x:v>
      </x:c>
      <x:c r="K160" s="73">
        <x:f>SUMIFS('purchase data'!M:M,'purchase data'!$B:$B,$C160,'purchase data'!$F:$F,$D160)</x:f>
        <x:v>595261.56292317098</x:v>
      </x:c>
      <x:c r="L160" s="68">
        <x:f>SUMIFS(ETC!$G:$G,ETC!$B:$B,$C160,ETC!$E:$E,$D160)</x:f>
        <x:v>0</x:v>
      </x:c>
      <x:c r="M160" s="73">
        <x:f>SUMIFS(ETC!$J:$J,ETC!$E:$E,$D160,ETC!$B:$B,$C160)</x:f>
        <x:v>0</x:v>
      </x:c>
      <x:c r="N160" s="159">
        <x:f>IF(IFERROR((I160+K160+M160)/(G160+J160+SUMIFS(ETC!$G:$G,ETC!$C:$C,1,ETC!$B:$B,$C160,ETC!$E:$E,$D160)),)=0,H160,IFERROR((I160+K160+M160)/(G160+J160+SUMIFS(ETC!$G:$G,ETC!$C:$C,1,ETC!$B:$B,$C160,ETC!$E:$E,$D160)),))</x:f>
        <x:v>47.329897196788771</x:v>
      </x:c>
      <x:c r="O160" s="106">
        <x:f>++SUMIFS('sales data'!L:L,'sales data'!$B:$B,$C160,'sales data'!$F:$F,$D160,'sales data'!$O:$O,"")</x:f>
        <x:v>4800</x:v>
      </x:c>
      <x:c r="P160" s="73">
        <x:f t="shared" si="41"/>
        <x:v>227183.5065445861</x:v>
      </x:c>
      <x:c r="Q160" s="68">
        <x:f>+SUMIFS('sales data'!$L:$L,'sales data'!$B:$B,$C160,'sales data'!$F:$F,$D160,'sales data'!$O:$O,"R")</x:f>
        <x:v>0</x:v>
      </x:c>
      <x:c r="R160" s="73">
        <x:f t="shared" si="42"/>
        <x:v>0</x:v>
      </x:c>
      <x:c r="S160" s="68">
        <x:f>SUMIFS('sales data'!$L:$L,'sales data'!$B:$B,$C160,'sales data'!$F:$F,$D160,'sales data'!$O:$O,"N")</x:f>
        <x:v>0</x:v>
      </x:c>
      <x:c r="T160" s="73">
        <x:f t="shared" si="43"/>
        <x:v>0</x:v>
      </x:c>
      <x:c r="U160" s="26">
        <x:f>SUMIFS('warehouse inventory check'!$N:$N,'warehouse inventory check'!$C:$C,$C160,'warehouse inventory check'!$D:$D,$D160)</x:f>
        <x:v>19200</x:v>
      </x:c>
      <x:c r="V160" s="26">
        <x:f t="shared" si="44"/>
        <x:v>47.329897196788771</x:v>
      </x:c>
      <x:c r="W160" s="73">
        <x:f t="shared" si="45"/>
        <x:v>908734.02617834439</x:v>
      </x:c>
      <x:c r="X160" s="74">
        <x:f t="shared" si="46"/>
        <x:v>0</x:v>
      </x:c>
      <x:c r="Y160" s="68">
        <x:f t="shared" si="47"/>
        <x:v>19200</x:v>
      </x:c>
      <x:c r="Z160" s="68">
        <x:f t="shared" si="48"/>
        <x:v>0</x:v>
      </x:c>
    </x:row>
    <x:row r="161" spans="1:27" s="26" customFormat="1">
      <x:c r="A161" s="116">
        <x:v>73</x:v>
      </x:c>
      <x:c r="B161" s="118"/>
      <x:c r="C161" s="113">
        <x:v>2</x:v>
      </x:c>
      <x:c r="D161" s="210" t="s">
        <x:v>1524</x:v>
      </x:c>
      <x:c r="E161" s="210" t="str">
        <x:f>IF(VLOOKUP($A161,'★Master Code List'!$B$4:$K$167,9,)=0,"",(VLOOKUP($A161,'★Master Code List'!$B$4:$K$167,9,)))</x:f>
        <x:v>Components</x:v>
      </x:c>
      <x:c r="F161" s="20" t="str">
        <x:f>IF(VLOOKUP($A161,'★Master Code List'!$B$4:$K$167,10,)=0,"",(VLOOKUP($A161,'★Master Code List'!$B$4:$K$167,10,)))</x:f>
        <x:v>CHANNEL</x:v>
      </x:c>
      <x:c r="G161" s="158">
        <x:f t="shared" si="38"/>
        <x:v>0</x:v>
      </x:c>
      <x:c r="H161" s="197">
        <x:f t="shared" si="39"/>
        <x:v>56.439375999999996</x:v>
      </x:c>
      <x:c r="I161" s="285">
        <x:f t="shared" si="40"/>
        <x:v>0</x:v>
      </x:c>
      <x:c r="J161" s="106">
        <x:f>SUMIFS('purchase data'!K:K,'purchase data'!$B:$B,$C161,'purchase data'!$F:$F,$D161)</x:f>
        <x:v>0</x:v>
      </x:c>
      <x:c r="K161" s="73">
        <x:f>SUMIFS('purchase data'!M:M,'purchase data'!$B:$B,$C161,'purchase data'!$F:$F,$D161)</x:f>
        <x:v>0</x:v>
      </x:c>
      <x:c r="L161" s="68">
        <x:f>SUMIFS(ETC!$G:$G,ETC!$B:$B,$C161,ETC!$E:$E,$D161)</x:f>
        <x:v>0</x:v>
      </x:c>
      <x:c r="M161" s="73">
        <x:f>SUMIFS(ETC!$J:$J,ETC!$E:$E,$D161,ETC!$B:$B,$C161)</x:f>
        <x:v>0</x:v>
      </x:c>
      <x:c r="N161" s="159">
        <x:f>IF(IFERROR((I161+K161+M161)/(G161+J161+SUMIFS(ETC!$G:$G,ETC!$C:$C,1,ETC!$B:$B,$C161,ETC!$E:$E,$D161)),)=0,H161,IFERROR((I161+K161+M161)/(G161+J161+SUMIFS(ETC!$G:$G,ETC!$C:$C,1,ETC!$B:$B,$C161,ETC!$E:$E,$D161)),))</x:f>
        <x:v>56.439375999999996</x:v>
      </x:c>
      <x:c r="O161" s="106">
        <x:f>++SUMIFS('sales data'!L:L,'sales data'!$B:$B,$C161,'sales data'!$F:$F,$D161,'sales data'!$O:$O,"")</x:f>
        <x:v>0</x:v>
      </x:c>
      <x:c r="P161" s="73">
        <x:f t="shared" si="41"/>
        <x:v>0</x:v>
      </x:c>
      <x:c r="Q161" s="68">
        <x:f>+SUMIFS('sales data'!$L:$L,'sales data'!$B:$B,$C161,'sales data'!$F:$F,$D161,'sales data'!$O:$O,"R")</x:f>
        <x:v>0</x:v>
      </x:c>
      <x:c r="R161" s="73">
        <x:f t="shared" si="42"/>
        <x:v>0</x:v>
      </x:c>
      <x:c r="S161" s="68">
        <x:f>SUMIFS('sales data'!$L:$L,'sales data'!$B:$B,$C161,'sales data'!$F:$F,$D161,'sales data'!$O:$O,"N")</x:f>
        <x:v>0</x:v>
      </x:c>
      <x:c r="T161" s="73">
        <x:f t="shared" si="43"/>
        <x:v>0</x:v>
      </x:c>
      <x:c r="U161" s="26">
        <x:f>SUMIFS('warehouse inventory check'!$N:$N,'warehouse inventory check'!$C:$C,$C161,'warehouse inventory check'!$D:$D,$D161)</x:f>
        <x:v>0</x:v>
      </x:c>
      <x:c r="V161" s="26">
        <x:f t="shared" si="44"/>
        <x:v>56.439375999999996</x:v>
      </x:c>
      <x:c r="W161" s="73">
        <x:f t="shared" si="45"/>
        <x:v>0</x:v>
      </x:c>
      <x:c r="X161" s="74">
        <x:f t="shared" si="46"/>
        <x:v>0</x:v>
      </x:c>
      <x:c r="Y161" s="68">
        <x:f t="shared" si="47"/>
        <x:v>0</x:v>
      </x:c>
      <x:c r="Z161" s="68">
        <x:f t="shared" si="48"/>
        <x:v>0</x:v>
      </x:c>
    </x:row>
    <x:row r="162" spans="1:27" s="26" customFormat="1">
      <x:c r="A162" s="118">
        <x:v>74</x:v>
      </x:c>
      <x:c r="B162" s="118"/>
      <x:c r="C162" s="113">
        <x:v>2</x:v>
      </x:c>
      <x:c r="D162" s="210" t="s">
        <x:v>1502</x:v>
      </x:c>
      <x:c r="E162" s="210" t="str">
        <x:f>IF(VLOOKUP($A162,'★Master Code List'!$B$4:$K$167,9,)=0,"",(VLOOKUP($A162,'★Master Code List'!$B$4:$K$167,9,)))</x:f>
        <x:v>Components</x:v>
      </x:c>
      <x:c r="F162" s="20" t="str">
        <x:f>IF(VLOOKUP($A162,'★Master Code List'!$B$4:$K$167,10,)=0,"",(VLOOKUP($A162,'★Master Code List'!$B$4:$K$167,10,)))</x:f>
        <x:v>CHANNEL</x:v>
      </x:c>
      <x:c r="G162" s="158">
        <x:f t="shared" si="38"/>
        <x:v>0</x:v>
      </x:c>
      <x:c r="H162" s="197">
        <x:f t="shared" si="39"/>
        <x:v>46.360916000000003</x:v>
      </x:c>
      <x:c r="I162" s="285">
        <x:f t="shared" si="40"/>
        <x:v>0</x:v>
      </x:c>
      <x:c r="J162" s="106">
        <x:f>SUMIFS('purchase data'!K:K,'purchase data'!$B:$B,$C162,'purchase data'!$F:$F,$D162)</x:f>
        <x:v>0</x:v>
      </x:c>
      <x:c r="K162" s="73">
        <x:f>SUMIFS('purchase data'!M:M,'purchase data'!$B:$B,$C162,'purchase data'!$F:$F,$D162)</x:f>
        <x:v>0</x:v>
      </x:c>
      <x:c r="L162" s="68">
        <x:f>SUMIFS(ETC!$G:$G,ETC!$B:$B,$C162,ETC!$E:$E,$D162)</x:f>
        <x:v>0</x:v>
      </x:c>
      <x:c r="M162" s="73">
        <x:f>SUMIFS(ETC!$J:$J,ETC!$E:$E,$D162,ETC!$B:$B,$C162)</x:f>
        <x:v>0</x:v>
      </x:c>
      <x:c r="N162" s="159">
        <x:f>IF(IFERROR((I162+K162+M162)/(G162+J162+SUMIFS(ETC!$G:$G,ETC!$C:$C,1,ETC!$B:$B,$C162,ETC!$E:$E,$D162)),)=0,H162,IFERROR((I162+K162+M162)/(G162+J162+SUMIFS(ETC!$G:$G,ETC!$C:$C,1,ETC!$B:$B,$C162,ETC!$E:$E,$D162)),))</x:f>
        <x:v>46.360916000000003</x:v>
      </x:c>
      <x:c r="O162" s="106">
        <x:f>++SUMIFS('sales data'!L:L,'sales data'!$B:$B,$C162,'sales data'!$F:$F,$D162,'sales data'!$O:$O,"")</x:f>
        <x:v>0</x:v>
      </x:c>
      <x:c r="P162" s="73">
        <x:f t="shared" si="41"/>
        <x:v>0</x:v>
      </x:c>
      <x:c r="Q162" s="68">
        <x:f>+SUMIFS('sales data'!$L:$L,'sales data'!$B:$B,$C162,'sales data'!$F:$F,$D162,'sales data'!$O:$O,"R")</x:f>
        <x:v>0</x:v>
      </x:c>
      <x:c r="R162" s="73">
        <x:f t="shared" si="42"/>
        <x:v>0</x:v>
      </x:c>
      <x:c r="S162" s="68">
        <x:f>SUMIFS('sales data'!$L:$L,'sales data'!$B:$B,$C162,'sales data'!$F:$F,$D162,'sales data'!$O:$O,"N")</x:f>
        <x:v>0</x:v>
      </x:c>
      <x:c r="T162" s="73">
        <x:f t="shared" si="43"/>
        <x:v>0</x:v>
      </x:c>
      <x:c r="U162" s="26">
        <x:f>SUMIFS('warehouse inventory check'!$N:$N,'warehouse inventory check'!$C:$C,$C162,'warehouse inventory check'!$D:$D,$D162)</x:f>
        <x:v>0</x:v>
      </x:c>
      <x:c r="V162" s="26">
        <x:f t="shared" si="44"/>
        <x:v>46.360916000000003</x:v>
      </x:c>
      <x:c r="W162" s="73">
        <x:f t="shared" si="45"/>
        <x:v>0</x:v>
      </x:c>
      <x:c r="X162" s="74">
        <x:f t="shared" si="46"/>
        <x:v>0</x:v>
      </x:c>
      <x:c r="Y162" s="68">
        <x:f t="shared" si="47"/>
        <x:v>0</x:v>
      </x:c>
      <x:c r="Z162" s="68">
        <x:f t="shared" si="48"/>
        <x:v>0</x:v>
      </x:c>
    </x:row>
    <x:row r="163" spans="1:27" s="26" customFormat="1">
      <x:c r="A163" s="116">
        <x:v>75</x:v>
      </x:c>
      <x:c r="B163" s="118"/>
      <x:c r="C163" s="113">
        <x:v>2</x:v>
      </x:c>
      <x:c r="D163" s="210" t="s">
        <x:v>1523</x:v>
      </x:c>
      <x:c r="E163" s="210" t="str">
        <x:f>IF(VLOOKUP($A163,'★Master Code List'!$B$4:$K$167,9,)=0,"",(VLOOKUP($A163,'★Master Code List'!$B$4:$K$167,9,)))</x:f>
        <x:v>Components</x:v>
      </x:c>
      <x:c r="F163" s="20" t="str">
        <x:f>IF(VLOOKUP($A163,'★Master Code List'!$B$4:$K$167,10,)=0,"",(VLOOKUP($A163,'★Master Code List'!$B$4:$K$167,10,)))</x:f>
        <x:v>CHANNEL</x:v>
      </x:c>
      <x:c r="G163" s="158">
        <x:f t="shared" si="38"/>
        <x:v>0</x:v>
      </x:c>
      <x:c r="H163" s="197">
        <x:f t="shared" si="39"/>
        <x:v>20.15692</x:v>
      </x:c>
      <x:c r="I163" s="285">
        <x:f t="shared" si="40"/>
        <x:v>0</x:v>
      </x:c>
      <x:c r="J163" s="106">
        <x:f>SUMIFS('purchase data'!K:K,'purchase data'!$B:$B,$C163,'purchase data'!$F:$F,$D163)</x:f>
        <x:v>0</x:v>
      </x:c>
      <x:c r="K163" s="73">
        <x:f>SUMIFS('purchase data'!M:M,'purchase data'!$B:$B,$C163,'purchase data'!$F:$F,$D163)</x:f>
        <x:v>0</x:v>
      </x:c>
      <x:c r="L163" s="68">
        <x:f>SUMIFS(ETC!$G:$G,ETC!$B:$B,$C163,ETC!$E:$E,$D163)</x:f>
        <x:v>0</x:v>
      </x:c>
      <x:c r="M163" s="73">
        <x:f>SUMIFS(ETC!$J:$J,ETC!$E:$E,$D163,ETC!$B:$B,$C163)</x:f>
        <x:v>0</x:v>
      </x:c>
      <x:c r="N163" s="159">
        <x:f>IF(IFERROR((I163+K163+M163)/(G163+J163+SUMIFS(ETC!$G:$G,ETC!$C:$C,1,ETC!$B:$B,$C163,ETC!$E:$E,$D163)),)=0,H163,IFERROR((I163+K163+M163)/(G163+J163+SUMIFS(ETC!$G:$G,ETC!$C:$C,1,ETC!$B:$B,$C163,ETC!$E:$E,$D163)),))</x:f>
        <x:v>20.15692</x:v>
      </x:c>
      <x:c r="O163" s="106">
        <x:f>++SUMIFS('sales data'!L:L,'sales data'!$B:$B,$C163,'sales data'!$F:$F,$D163,'sales data'!$O:$O,"")</x:f>
        <x:v>0</x:v>
      </x:c>
      <x:c r="P163" s="73">
        <x:f t="shared" si="41"/>
        <x:v>0</x:v>
      </x:c>
      <x:c r="Q163" s="68">
        <x:f>+SUMIFS('sales data'!$L:$L,'sales data'!$B:$B,$C163,'sales data'!$F:$F,$D163,'sales data'!$O:$O,"R")</x:f>
        <x:v>0</x:v>
      </x:c>
      <x:c r="R163" s="73">
        <x:f t="shared" si="42"/>
        <x:v>0</x:v>
      </x:c>
      <x:c r="S163" s="68">
        <x:f>SUMIFS('sales data'!$L:$L,'sales data'!$B:$B,$C163,'sales data'!$F:$F,$D163,'sales data'!$O:$O,"N")</x:f>
        <x:v>0</x:v>
      </x:c>
      <x:c r="T163" s="73">
        <x:f t="shared" si="43"/>
        <x:v>0</x:v>
      </x:c>
      <x:c r="U163" s="26">
        <x:f>SUMIFS('warehouse inventory check'!$N:$N,'warehouse inventory check'!$C:$C,$C163,'warehouse inventory check'!$D:$D,$D163)</x:f>
        <x:v>0</x:v>
      </x:c>
      <x:c r="V163" s="26">
        <x:f t="shared" si="44"/>
        <x:v>20.15692</x:v>
      </x:c>
      <x:c r="W163" s="73">
        <x:f t="shared" si="45"/>
        <x:v>0</x:v>
      </x:c>
      <x:c r="X163" s="74">
        <x:f t="shared" si="46"/>
        <x:v>0</x:v>
      </x:c>
      <x:c r="Y163" s="68">
        <x:f t="shared" si="47"/>
        <x:v>0</x:v>
      </x:c>
      <x:c r="Z163" s="68">
        <x:f t="shared" si="48"/>
        <x:v>0</x:v>
      </x:c>
    </x:row>
    <x:row r="164" spans="1:27" s="26" customFormat="1">
      <x:c r="A164" s="118">
        <x:v>76</x:v>
      </x:c>
      <x:c r="B164" s="118"/>
      <x:c r="C164" s="113">
        <x:v>2</x:v>
      </x:c>
      <x:c r="D164" s="210" t="s">
        <x:v>1386</x:v>
      </x:c>
      <x:c r="E164" s="210" t="str">
        <x:f>IF(VLOOKUP($A164,'★Master Code List'!$B$4:$K$167,9,)=0,"",(VLOOKUP($A164,'★Master Code List'!$B$4:$K$167,9,)))</x:f>
        <x:v>Components</x:v>
      </x:c>
      <x:c r="F164" s="20" t="str">
        <x:f>IF(VLOOKUP($A164,'★Master Code List'!$B$4:$K$167,10,)=0,"",(VLOOKUP($A164,'★Master Code List'!$B$4:$K$167,10,)))</x:f>
        <x:v>Terminal</x:v>
      </x:c>
      <x:c r="G164" s="158">
        <x:f t="shared" si="38"/>
        <x:v>0</x:v>
      </x:c>
      <x:c r="H164" s="197">
        <x:f t="shared" si="39"/>
        <x:v>53.900194080000006</x:v>
      </x:c>
      <x:c r="I164" s="285">
        <x:f t="shared" si="40"/>
        <x:v>0</x:v>
      </x:c>
      <x:c r="J164" s="106">
        <x:f>SUMIFS('purchase data'!K:K,'purchase data'!$B:$B,$C164,'purchase data'!$F:$F,$D164)</x:f>
        <x:v>0</x:v>
      </x:c>
      <x:c r="K164" s="73">
        <x:f>SUMIFS('purchase data'!M:M,'purchase data'!$B:$B,$C164,'purchase data'!$F:$F,$D164)</x:f>
        <x:v>0</x:v>
      </x:c>
      <x:c r="L164" s="68">
        <x:f>SUMIFS(ETC!$G:$G,ETC!$B:$B,$C164,ETC!$E:$E,$D164)</x:f>
        <x:v>0</x:v>
      </x:c>
      <x:c r="M164" s="73">
        <x:f>SUMIFS(ETC!$J:$J,ETC!$E:$E,$D164,ETC!$B:$B,$C164)</x:f>
        <x:v>0</x:v>
      </x:c>
      <x:c r="N164" s="159">
        <x:f>IF(IFERROR((I164+K164+M164)/(G164+J164+SUMIFS(ETC!$G:$G,ETC!$C:$C,1,ETC!$B:$B,$C164,ETC!$E:$E,$D164)),)=0,H164,IFERROR((I164+K164+M164)/(G164+J164+SUMIFS(ETC!$G:$G,ETC!$C:$C,1,ETC!$B:$B,$C164,ETC!$E:$E,$D164)),))</x:f>
        <x:v>53.900194080000006</x:v>
      </x:c>
      <x:c r="O164" s="106">
        <x:f>++SUMIFS('sales data'!L:L,'sales data'!$B:$B,$C164,'sales data'!$F:$F,$D164,'sales data'!$O:$O,"")</x:f>
        <x:v>0</x:v>
      </x:c>
      <x:c r="P164" s="73">
        <x:f t="shared" si="41"/>
        <x:v>0</x:v>
      </x:c>
      <x:c r="Q164" s="68">
        <x:f>+SUMIFS('sales data'!$L:$L,'sales data'!$B:$B,$C164,'sales data'!$F:$F,$D164,'sales data'!$O:$O,"R")</x:f>
        <x:v>0</x:v>
      </x:c>
      <x:c r="R164" s="73">
        <x:f t="shared" si="42"/>
        <x:v>0</x:v>
      </x:c>
      <x:c r="S164" s="68">
        <x:f>SUMIFS('sales data'!$L:$L,'sales data'!$B:$B,$C164,'sales data'!$F:$F,$D164,'sales data'!$O:$O,"N")</x:f>
        <x:v>0</x:v>
      </x:c>
      <x:c r="T164" s="73">
        <x:f t="shared" si="43"/>
        <x:v>0</x:v>
      </x:c>
      <x:c r="U164" s="26">
        <x:f>SUMIFS('warehouse inventory check'!$N:$N,'warehouse inventory check'!$C:$C,$C164,'warehouse inventory check'!$D:$D,$D164)</x:f>
        <x:v>0</x:v>
      </x:c>
      <x:c r="V164" s="26">
        <x:f t="shared" si="44"/>
        <x:v>53.900194080000006</x:v>
      </x:c>
      <x:c r="W164" s="73">
        <x:f t="shared" si="45"/>
        <x:v>0</x:v>
      </x:c>
      <x:c r="X164" s="74">
        <x:f t="shared" si="46"/>
        <x:v>0</x:v>
      </x:c>
      <x:c r="Y164" s="68">
        <x:f t="shared" si="47"/>
        <x:v>0</x:v>
      </x:c>
      <x:c r="Z164" s="68">
        <x:f t="shared" si="48"/>
        <x:v>0</x:v>
      </x:c>
    </x:row>
    <x:row r="165" spans="1:27" s="26" customFormat="1">
      <x:c r="A165" s="116">
        <x:v>77</x:v>
      </x:c>
      <x:c r="B165" s="118"/>
      <x:c r="C165" s="113">
        <x:v>2</x:v>
      </x:c>
      <x:c r="D165" s="210" t="s">
        <x:v>1654</x:v>
      </x:c>
      <x:c r="E165" s="210" t="str">
        <x:f>IF(VLOOKUP($A165,'★Master Code List'!$B$4:$K$167,9,)=0,"",(VLOOKUP($A165,'★Master Code List'!$B$4:$K$167,9,)))</x:f>
        <x:v>EV-V4 Test Parts</x:v>
      </x:c>
      <x:c r="F165" s="20" t="str">
        <x:f>IF(VLOOKUP($A165,'★Master Code List'!$B$4:$K$167,10,)=0,"",(VLOOKUP($A165,'★Master Code List'!$B$4:$K$167,10,)))</x:f>
        <x:v>DBJ033</x:v>
      </x:c>
      <x:c r="G165" s="158">
        <x:f t="shared" si="38"/>
        <x:v>0</x:v>
      </x:c>
      <x:c r="H165" s="197">
        <x:f t="shared" si="39"/>
        <x:v>0</x:v>
      </x:c>
      <x:c r="I165" s="285">
        <x:f t="shared" si="40"/>
        <x:v>0</x:v>
      </x:c>
      <x:c r="J165" s="106">
        <x:f>SUMIFS('purchase data'!K:K,'purchase data'!$B:$B,$C165,'purchase data'!$F:$F,$D165)</x:f>
        <x:v>0</x:v>
      </x:c>
      <x:c r="K165" s="73">
        <x:f>SUMIFS('purchase data'!M:M,'purchase data'!$B:$B,$C165,'purchase data'!$F:$F,$D165)</x:f>
        <x:v>0</x:v>
      </x:c>
      <x:c r="L165" s="68">
        <x:f>SUMIFS(ETC!$G:$G,ETC!$B:$B,$C165,ETC!$E:$E,$D165)</x:f>
        <x:v>0</x:v>
      </x:c>
      <x:c r="M165" s="73">
        <x:f>SUMIFS(ETC!$J:$J,ETC!$E:$E,$D165,ETC!$B:$B,$C165)</x:f>
        <x:v>0</x:v>
      </x:c>
      <x:c r="N165" s="159">
        <x:f>IF(IFERROR((I165+K165+M165)/(G165+J165+SUMIFS(ETC!$G:$G,ETC!$C:$C,1,ETC!$B:$B,$C165,ETC!$E:$E,$D165)),)=0,H165,IFERROR((I165+K165+M165)/(G165+J165+SUMIFS(ETC!$G:$G,ETC!$C:$C,1,ETC!$B:$B,$C165,ETC!$E:$E,$D165)),))</x:f>
        <x:v>0</x:v>
      </x:c>
      <x:c r="O165" s="106">
        <x:f>++SUMIFS('sales data'!L:L,'sales data'!$B:$B,$C165,'sales data'!$F:$F,$D165,'sales data'!$O:$O,"")</x:f>
        <x:v>0</x:v>
      </x:c>
      <x:c r="P165" s="73">
        <x:f t="shared" si="41"/>
        <x:v>0</x:v>
      </x:c>
      <x:c r="Q165" s="68">
        <x:f>+SUMIFS('sales data'!$L:$L,'sales data'!$B:$B,$C165,'sales data'!$F:$F,$D165,'sales data'!$O:$O,"R")</x:f>
        <x:v>0</x:v>
      </x:c>
      <x:c r="R165" s="73">
        <x:f t="shared" si="42"/>
        <x:v>0</x:v>
      </x:c>
      <x:c r="S165" s="68">
        <x:f>SUMIFS('sales data'!$L:$L,'sales data'!$B:$B,$C165,'sales data'!$F:$F,$D165,'sales data'!$O:$O,"N")</x:f>
        <x:v>0</x:v>
      </x:c>
      <x:c r="T165" s="73">
        <x:f t="shared" si="43"/>
        <x:v>0</x:v>
      </x:c>
      <x:c r="U165" s="26">
        <x:f>SUMIFS('warehouse inventory check'!$N:$N,'warehouse inventory check'!$C:$C,$C165,'warehouse inventory check'!$D:$D,$D165)</x:f>
        <x:v>0</x:v>
      </x:c>
      <x:c r="V165" s="26">
        <x:f t="shared" si="44"/>
        <x:v>0</x:v>
      </x:c>
      <x:c r="W165" s="73">
        <x:f t="shared" si="45"/>
        <x:v>0</x:v>
      </x:c>
      <x:c r="X165" s="74">
        <x:f t="shared" si="46"/>
        <x:v>0</x:v>
      </x:c>
      <x:c r="Y165" s="68">
        <x:f t="shared" si="47"/>
        <x:v>0</x:v>
      </x:c>
      <x:c r="Z165" s="68">
        <x:f t="shared" si="48"/>
        <x:v>0</x:v>
      </x:c>
    </x:row>
    <x:row r="166" spans="1:27" s="26" customFormat="1">
      <x:c r="A166" s="118">
        <x:v>78</x:v>
      </x:c>
      <x:c r="B166" s="118"/>
      <x:c r="C166" s="113">
        <x:v>2</x:v>
      </x:c>
      <x:c r="D166" s="210" t="s">
        <x:v>1656</x:v>
      </x:c>
      <x:c r="E166" s="210" t="str">
        <x:f>IF(VLOOKUP($A166,'★Master Code List'!$B$4:$K$167,9,)=0,"",(VLOOKUP($A166,'★Master Code List'!$B$4:$K$167,9,)))</x:f>
        <x:v>EV-V4 Test Parts</x:v>
      </x:c>
      <x:c r="F166" s="20" t="str">
        <x:f>IF(VLOOKUP($A166,'★Master Code List'!$B$4:$K$167,10,)=0,"",(VLOOKUP($A166,'★Master Code List'!$B$4:$K$167,10,)))</x:f>
        <x:v>CG13-38 (5M)</x:v>
      </x:c>
      <x:c r="G166" s="158">
        <x:f t="shared" si="38"/>
        <x:v>0</x:v>
      </x:c>
      <x:c r="H166" s="197">
        <x:f t="shared" si="39"/>
        <x:v>0</x:v>
      </x:c>
      <x:c r="I166" s="285">
        <x:f t="shared" si="40"/>
        <x:v>0</x:v>
      </x:c>
      <x:c r="J166" s="106">
        <x:f>SUMIFS('purchase data'!K:K,'purchase data'!$B:$B,$C166,'purchase data'!$F:$F,$D166)</x:f>
        <x:v>0</x:v>
      </x:c>
      <x:c r="K166" s="73">
        <x:f>SUMIFS('purchase data'!M:M,'purchase data'!$B:$B,$C166,'purchase data'!$F:$F,$D166)</x:f>
        <x:v>0</x:v>
      </x:c>
      <x:c r="L166" s="68">
        <x:f>SUMIFS(ETC!$G:$G,ETC!$B:$B,$C166,ETC!$E:$E,$D166)</x:f>
        <x:v>0</x:v>
      </x:c>
      <x:c r="M166" s="73">
        <x:f>SUMIFS(ETC!$J:$J,ETC!$E:$E,$D166,ETC!$B:$B,$C166)</x:f>
        <x:v>0</x:v>
      </x:c>
      <x:c r="N166" s="159">
        <x:f>IF(IFERROR((I166+K166+M166)/(G166+J166+SUMIFS(ETC!$G:$G,ETC!$C:$C,1,ETC!$B:$B,$C166,ETC!$E:$E,$D166)),)=0,H166,IFERROR((I166+K166+M166)/(G166+J166+SUMIFS(ETC!$G:$G,ETC!$C:$C,1,ETC!$B:$B,$C166,ETC!$E:$E,$D166)),))</x:f>
        <x:v>0</x:v>
      </x:c>
      <x:c r="O166" s="106">
        <x:f>++SUMIFS('sales data'!L:L,'sales data'!$B:$B,$C166,'sales data'!$F:$F,$D166,'sales data'!$O:$O,"")</x:f>
        <x:v>0</x:v>
      </x:c>
      <x:c r="P166" s="73">
        <x:f t="shared" si="41"/>
        <x:v>0</x:v>
      </x:c>
      <x:c r="Q166" s="68">
        <x:f>+SUMIFS('sales data'!$L:$L,'sales data'!$B:$B,$C166,'sales data'!$F:$F,$D166,'sales data'!$O:$O,"R")</x:f>
        <x:v>0</x:v>
      </x:c>
      <x:c r="R166" s="73">
        <x:f t="shared" si="42"/>
        <x:v>0</x:v>
      </x:c>
      <x:c r="S166" s="68">
        <x:f>SUMIFS('sales data'!$L:$L,'sales data'!$B:$B,$C166,'sales data'!$F:$F,$D166,'sales data'!$O:$O,"N")</x:f>
        <x:v>0</x:v>
      </x:c>
      <x:c r="T166" s="73">
        <x:f t="shared" si="43"/>
        <x:v>0</x:v>
      </x:c>
      <x:c r="U166" s="26">
        <x:f>SUMIFS('warehouse inventory check'!$N:$N,'warehouse inventory check'!$C:$C,$C166,'warehouse inventory check'!$D:$D,$D166)</x:f>
        <x:v>0</x:v>
      </x:c>
      <x:c r="V166" s="26">
        <x:f t="shared" si="44"/>
        <x:v>0</x:v>
      </x:c>
      <x:c r="W166" s="73">
        <x:f t="shared" si="45"/>
        <x:v>0</x:v>
      </x:c>
      <x:c r="X166" s="74">
        <x:f t="shared" si="46"/>
        <x:v>0</x:v>
      </x:c>
      <x:c r="Y166" s="68">
        <x:f t="shared" si="47"/>
        <x:v>0</x:v>
      </x:c>
      <x:c r="Z166" s="68">
        <x:f t="shared" si="48"/>
        <x:v>0</x:v>
      </x:c>
    </x:row>
    <x:row r="167" spans="1:27" s="26" customFormat="1">
      <x:c r="A167" s="116">
        <x:v>79</x:v>
      </x:c>
      <x:c r="B167" s="118"/>
      <x:c r="C167" s="113">
        <x:v>2</x:v>
      </x:c>
      <x:c r="D167" s="210" t="s">
        <x:v>1658</x:v>
      </x:c>
      <x:c r="E167" s="210" t="str">
        <x:f>IF(VLOOKUP($A167,'★Master Code List'!$B$4:$K$167,9,)=0,"",(VLOOKUP($A167,'★Master Code List'!$B$4:$K$167,9,)))</x:f>
        <x:v>EV-V4 Test Parts</x:v>
      </x:c>
      <x:c r="F167" s="20" t="str">
        <x:f>IF(VLOOKUP($A167,'★Master Code List'!$B$4:$K$167,10,)=0,"",(VLOOKUP($A167,'★Master Code List'!$B$4:$K$167,10,)))</x:f>
        <x:v>CG19-38 (08) (7M)</x:v>
      </x:c>
      <x:c r="G167" s="158">
        <x:f t="shared" si="38"/>
        <x:v>0</x:v>
      </x:c>
      <x:c r="H167" s="197">
        <x:f t="shared" si="39"/>
        <x:v>0</x:v>
      </x:c>
      <x:c r="I167" s="285">
        <x:f t="shared" si="40"/>
        <x:v>0</x:v>
      </x:c>
      <x:c r="J167" s="106">
        <x:f>SUMIFS('purchase data'!K:K,'purchase data'!$B:$B,$C167,'purchase data'!$F:$F,$D167)</x:f>
        <x:v>0</x:v>
      </x:c>
      <x:c r="K167" s="73">
        <x:f>SUMIFS('purchase data'!M:M,'purchase data'!$B:$B,$C167,'purchase data'!$F:$F,$D167)</x:f>
        <x:v>0</x:v>
      </x:c>
      <x:c r="L167" s="68">
        <x:f>SUMIFS(ETC!$G:$G,ETC!$B:$B,$C167,ETC!$E:$E,$D167)</x:f>
        <x:v>0</x:v>
      </x:c>
      <x:c r="M167" s="73">
        <x:f>SUMIFS(ETC!$J:$J,ETC!$E:$E,$D167,ETC!$B:$B,$C167)</x:f>
        <x:v>0</x:v>
      </x:c>
      <x:c r="N167" s="159">
        <x:f>IF(IFERROR((I167+K167+M167)/(G167+J167+SUMIFS(ETC!$G:$G,ETC!$C:$C,1,ETC!$B:$B,$C167,ETC!$E:$E,$D167)),)=0,H167,IFERROR((I167+K167+M167)/(G167+J167+SUMIFS(ETC!$G:$G,ETC!$C:$C,1,ETC!$B:$B,$C167,ETC!$E:$E,$D167)),))</x:f>
        <x:v>0</x:v>
      </x:c>
      <x:c r="O167" s="106">
        <x:f>++SUMIFS('sales data'!L:L,'sales data'!$B:$B,$C167,'sales data'!$F:$F,$D167,'sales data'!$O:$O,"")</x:f>
        <x:v>0</x:v>
      </x:c>
      <x:c r="P167" s="73">
        <x:f t="shared" si="41"/>
        <x:v>0</x:v>
      </x:c>
      <x:c r="Q167" s="68">
        <x:f>+SUMIFS('sales data'!$L:$L,'sales data'!$B:$B,$C167,'sales data'!$F:$F,$D167,'sales data'!$O:$O,"R")</x:f>
        <x:v>0</x:v>
      </x:c>
      <x:c r="R167" s="73">
        <x:f t="shared" si="42"/>
        <x:v>0</x:v>
      </x:c>
      <x:c r="S167" s="68">
        <x:f>SUMIFS('sales data'!$L:$L,'sales data'!$B:$B,$C167,'sales data'!$F:$F,$D167,'sales data'!$O:$O,"N")</x:f>
        <x:v>0</x:v>
      </x:c>
      <x:c r="T167" s="73">
        <x:f t="shared" si="43"/>
        <x:v>0</x:v>
      </x:c>
      <x:c r="U167" s="26">
        <x:f>SUMIFS('warehouse inventory check'!$N:$N,'warehouse inventory check'!$C:$C,$C167,'warehouse inventory check'!$D:$D,$D167)</x:f>
        <x:v>0</x:v>
      </x:c>
      <x:c r="V167" s="26">
        <x:f t="shared" si="44"/>
        <x:v>0</x:v>
      </x:c>
      <x:c r="W167" s="73">
        <x:f t="shared" si="45"/>
        <x:v>0</x:v>
      </x:c>
      <x:c r="X167" s="74">
        <x:f t="shared" si="46"/>
        <x:v>0</x:v>
      </x:c>
      <x:c r="Y167" s="68">
        <x:f t="shared" si="47"/>
        <x:v>0</x:v>
      </x:c>
      <x:c r="Z167" s="68">
        <x:f t="shared" si="48"/>
        <x:v>0</x:v>
      </x:c>
    </x:row>
    <x:row r="168" spans="1:27" s="26" customFormat="1" ht="16.5">
      <x:c r="A168" s="118">
        <x:v>80</x:v>
      </x:c>
      <x:c r="B168" s="118"/>
      <x:c r="C168" s="113">
        <x:v>2</x:v>
      </x:c>
      <x:c r="D168" s="210" t="s">
        <x:v>2131</x:v>
      </x:c>
      <x:c r="E168" s="210" t="str">
        <x:f>IF(VLOOKUP($A168,'★Master Code List'!$B$4:$K$167,9,)=0,"",(VLOOKUP($A168,'★Master Code List'!$B$4:$K$167,9,)))</x:f>
        <x:v>BEV-E (AWD/RWD, V710)</x:v>
      </x:c>
      <x:c r="F168" s="20" t="str">
        <x:f>IF(VLOOKUP($A168,'★Master Code List'!$B$4:$K$167,10,)=0,"",(VLOOKUP($A168,'★Master Code List'!$B$4:$K$167,10,)))</x:f>
        <x:v>MCA CONNECTOR CLIP</x:v>
      </x:c>
      <x:c r="G168" s="158">
        <x:f t="shared" si="38"/>
        <x:v>0</x:v>
      </x:c>
      <x:c r="H168" s="197">
        <x:f t="shared" si="39"/>
        <x:v>0</x:v>
      </x:c>
      <x:c r="I168" s="285">
        <x:f t="shared" si="40"/>
        <x:v>0</x:v>
      </x:c>
      <x:c r="J168" s="106">
        <x:f>SUMIFS('purchase data'!K:K,'purchase data'!$B:$B,$C168,'purchase data'!$F:$F,$D168)</x:f>
        <x:v>640</x:v>
      </x:c>
      <x:c r="K168" s="73">
        <x:f>SUMIFS('purchase data'!M:M,'purchase data'!$B:$B,$C168,'purchase data'!$F:$F,$D168)</x:f>
        <x:v>447806.71999999997</x:v>
      </x:c>
      <x:c r="L168" s="68">
        <x:f>SUMIFS(ETC!$G:$G,ETC!$B:$B,$C168,ETC!$E:$E,$D168)</x:f>
        <x:v>0</x:v>
      </x:c>
      <x:c r="M168" s="73">
        <x:f>SUMIFS(ETC!$J:$J,ETC!$E:$E,$D168,ETC!$B:$B,$C168)</x:f>
        <x:v>0</x:v>
      </x:c>
      <x:c r="N168" s="159">
        <x:f>IF(IFERROR((I168+K168+M168)/(G168+J168+SUMIFS(ETC!$G:$G,ETC!$C:$C,1,ETC!$B:$B,$C168,ETC!$E:$E,$D168)),)=0,H168,IFERROR((I168+K168+M168)/(G168+J168+SUMIFS(ETC!$G:$G,ETC!$C:$C,1,ETC!$B:$B,$C168,ETC!$E:$E,$D168)),))</x:f>
        <x:v>699.69799999999998</x:v>
      </x:c>
      <x:c r="O168" s="106">
        <x:f>++SUMIFS('sales data'!L:L,'sales data'!$B:$B,$C168,'sales data'!$F:$F,$D168,'sales data'!$O:$O,"")</x:f>
        <x:v>960</x:v>
      </x:c>
      <x:c r="P168" s="73">
        <x:f t="shared" ref="P168:P177" si="49">+IF(O168&lt;&gt;0,O168*N168,)</x:f>
        <x:v>671710.08</x:v>
      </x:c>
      <x:c r="Q168" s="68">
        <x:f>+SUMIFS('sales data'!$L:$L,'sales data'!$B:$B,$C168,'sales data'!$F:$F,$D168,'sales data'!$O:$O,"R")</x:f>
        <x:v>0</x:v>
      </x:c>
      <x:c r="R168" s="73">
        <x:f t="shared" ref="R168:R180" si="50">+IF(Q168&lt;&gt;0,Q168*N168,)</x:f>
        <x:v>0</x:v>
      </x:c>
      <x:c r="S168" s="68">
        <x:f>SUMIFS('sales data'!$L:$L,'sales data'!$B:$B,$C168,'sales data'!$F:$F,$D168,'sales data'!$O:$O,"N")</x:f>
        <x:v>0</x:v>
      </x:c>
      <x:c r="T168" s="73">
        <x:f t="shared" ref="T168:T177" si="51">+IF(S168&lt;&gt;0,S168*N168,)</x:f>
        <x:v>0</x:v>
      </x:c>
      <x:c r="U168" s="26">
        <x:f>SUMIFS('warehouse inventory check'!$N:$N,'warehouse inventory check'!$C:$C,$C168,'warehouse inventory check'!$D:$D,$D168)</x:f>
        <x:v>-320</x:v>
      </x:c>
      <x:c r="V168" s="26">
        <x:f t="shared" ref="V168:V177" si="52">+N168</x:f>
        <x:v>699.69799999999998</x:v>
      </x:c>
      <x:c r="W168" s="73">
        <x:f t="shared" ref="W168:W177" si="53">+IF(U168&lt;&gt;0,U168*N168,)</x:f>
        <x:v>-223903.35999999999</x:v>
      </x:c>
      <x:c r="X168" s="74">
        <x:f t="shared" si="46"/>
        <x:v>0</x:v>
      </x:c>
      <x:c r="Y168" s="68">
        <x:f t="shared" ref="Y168:Y177" si="54">+G168+J168+L168-O168-Q168-S168</x:f>
        <x:v>-320</x:v>
      </x:c>
      <x:c r="Z168" s="68">
        <x:f t="shared" ref="Z168:Z177" si="55">+U168-Y168</x:f>
        <x:v>0</x:v>
      </x:c>
      <x:c r="AA168" t="s">
        <x:v>2017</x:v>
      </x:c>
    </x:row>
    <x:row r="169" spans="1:27" s="26" customFormat="1">
      <x:c r="A169" s="116">
        <x:v>81</x:v>
      </x:c>
      <x:c r="B169" s="118"/>
      <x:c r="C169" s="113">
        <x:v>2</x:v>
      </x:c>
      <x:c r="D169" s="210" t="s">
        <x:v>2194</x:v>
      </x:c>
      <x:c r="E169" s="210" t="str">
        <x:f>IF(VLOOKUP($A169,'★Master Code List'!$B$4:$K$167,9,)=0,"",(VLOOKUP($A169,'★Master Code List'!$B$4:$K$167,9,)))</x:f>
        <x:v>BEV-E2 (V710)</x:v>
      </x:c>
      <x:c r="F169" s="20" t="str">
        <x:f>IF(VLOOKUP($A169,'★Master Code List'!$B$4:$K$167,10,)=0,"",(VLOOKUP($A169,'★Master Code List'!$B$4:$K$167,10,)))</x:f>
        <x:v>BEV-E2 MAIN W/H ASSY</x:v>
      </x:c>
      <x:c r="G169" s="158">
        <x:f t="shared" si="38"/>
        <x:v>0</x:v>
      </x:c>
      <x:c r="H169" s="197">
        <x:f t="shared" si="39"/>
        <x:v>0</x:v>
      </x:c>
      <x:c r="I169" s="285">
        <x:f t="shared" si="40"/>
        <x:v>0</x:v>
      </x:c>
      <x:c r="J169" s="106">
        <x:f>SUMIFS('purchase data'!K:K,'purchase data'!$B:$B,$C169,'purchase data'!$F:$F,$D169)</x:f>
        <x:v>24</x:v>
      </x:c>
      <x:c r="K169" s="73">
        <x:f>SUMIFS('purchase data'!M:M,'purchase data'!$B:$B,$C169,'purchase data'!$F:$F,$D169)</x:f>
        <x:v>125736.30423936</x:v>
      </x:c>
      <x:c r="L169" s="68">
        <x:f>SUMIFS(ETC!$G:$G,ETC!$B:$B,$C169,ETC!$E:$E,$D169)</x:f>
        <x:v>0</x:v>
      </x:c>
      <x:c r="M169" s="73">
        <x:f>SUMIFS(ETC!$J:$J,ETC!$E:$E,$D169,ETC!$B:$B,$C169)</x:f>
        <x:v>0</x:v>
      </x:c>
      <x:c r="N169" s="159">
        <x:f>IF(IFERROR((I169+K169+M169)/(G169+J169+SUMIFS(ETC!$G:$G,ETC!$C:$C,1,ETC!$B:$B,$C169,ETC!$E:$E,$D169)),)=0,H169,IFERROR((I169+K169+M169)/(G169+J169+SUMIFS(ETC!$G:$G,ETC!$C:$C,1,ETC!$B:$B,$C169,ETC!$E:$E,$D169)),))</x:f>
        <x:v>5239.0126766399999</x:v>
      </x:c>
      <x:c r="O169" s="106">
        <x:f>++SUMIFS('sales data'!L:L,'sales data'!$B:$B,$C169,'sales data'!$F:$F,$D169,'sales data'!$O:$O,"")</x:f>
        <x:v>0</x:v>
      </x:c>
      <x:c r="P169" s="73">
        <x:f t="shared" si="49"/>
        <x:v>0</x:v>
      </x:c>
      <x:c r="Q169" s="68">
        <x:f>+SUMIFS('sales data'!$L:$L,'sales data'!$B:$B,$C169,'sales data'!$F:$F,$D169,'sales data'!$O:$O,"R")</x:f>
        <x:v>0</x:v>
      </x:c>
      <x:c r="R169" s="73">
        <x:f t="shared" si="50"/>
        <x:v>0</x:v>
      </x:c>
      <x:c r="S169" s="68">
        <x:f>SUMIFS('sales data'!$L:$L,'sales data'!$B:$B,$C169,'sales data'!$F:$F,$D169,'sales data'!$O:$O,"N")</x:f>
        <x:v>0</x:v>
      </x:c>
      <x:c r="T169" s="73">
        <x:f t="shared" si="51"/>
        <x:v>0</x:v>
      </x:c>
      <x:c r="U169" s="26">
        <x:f>SUMIFS('warehouse inventory check'!$N:$N,'warehouse inventory check'!$C:$C,$C169,'warehouse inventory check'!$D:$D,$D169)</x:f>
        <x:v>24</x:v>
      </x:c>
      <x:c r="V169" s="26">
        <x:f t="shared" si="52"/>
        <x:v>5239.0126766399999</x:v>
      </x:c>
      <x:c r="W169" s="73">
        <x:f t="shared" si="53"/>
        <x:v>125736.30423936</x:v>
      </x:c>
      <x:c r="X169" s="74">
        <x:f t="shared" si="46"/>
        <x:v>0</x:v>
      </x:c>
      <x:c r="Y169" s="68">
        <x:f t="shared" si="54"/>
        <x:v>24</x:v>
      </x:c>
      <x:c r="Z169" s="68">
        <x:f t="shared" si="55"/>
        <x:v>0</x:v>
      </x:c>
    </x:row>
    <x:row r="170" spans="1:27" s="26" customFormat="1">
      <x:c r="A170" s="118">
        <x:v>82</x:v>
      </x:c>
      <x:c r="B170" s="118"/>
      <x:c r="C170" s="113">
        <x:v>2</x:v>
      </x:c>
      <x:c r="D170" s="210" t="s">
        <x:v>1632</x:v>
      </x:c>
      <x:c r="E170" s="210" t="str">
        <x:f>IF(VLOOKUP($A170,'★Master Code List'!$B$4:$K$167,9,)=0,"",(VLOOKUP($A170,'★Master Code List'!$B$4:$K$167,9,)))</x:f>
        <x:v>BEV-E2 (V710)</x:v>
      </x:c>
      <x:c r="F170" s="20" t="str">
        <x:f>IF(VLOOKUP($A170,'★Master Code List'!$B$4:$K$167,10,)=0,"",(VLOOKUP($A170,'★Master Code List'!$B$4:$K$167,10,)))</x:f>
        <x:v>BEV-E2 MAIN W/H ASSY</x:v>
      </x:c>
      <x:c r="G170" s="158">
        <x:f t="shared" si="38"/>
        <x:v>0</x:v>
      </x:c>
      <x:c r="H170" s="197">
        <x:f t="shared" si="39"/>
        <x:v>0</x:v>
      </x:c>
      <x:c r="I170" s="285">
        <x:f t="shared" si="40"/>
        <x:v>0</x:v>
      </x:c>
      <x:c r="J170" s="106">
        <x:f>SUMIFS('purchase data'!K:K,'purchase data'!$B:$B,$C170,'purchase data'!$F:$F,$D170)</x:f>
        <x:v>20</x:v>
      </x:c>
      <x:c r="K170" s="73">
        <x:f>SUMIFS('purchase data'!M:M,'purchase data'!$B:$B,$C170,'purchase data'!$F:$F,$D170)</x:f>
        <x:v>104797.52160000001</x:v>
      </x:c>
      <x:c r="L170" s="68">
        <x:f>SUMIFS(ETC!$G:$G,ETC!$B:$B,$C170,ETC!$E:$E,$D170)</x:f>
        <x:v>0</x:v>
      </x:c>
      <x:c r="M170" s="73">
        <x:f>SUMIFS(ETC!$J:$J,ETC!$E:$E,$D170,ETC!$B:$B,$C170)</x:f>
        <x:v>0</x:v>
      </x:c>
      <x:c r="N170" s="159">
        <x:f>IF(IFERROR((I170+K170+M170)/(G170+J170+SUMIFS(ETC!$G:$G,ETC!$C:$C,1,ETC!$B:$B,$C170,ETC!$E:$E,$D170)),)=0,H170,IFERROR((I170+K170+M170)/(G170+J170+SUMIFS(ETC!$G:$G,ETC!$C:$C,1,ETC!$B:$B,$C170,ETC!$E:$E,$D170)),))</x:f>
        <x:v>5239.87608</x:v>
      </x:c>
      <x:c r="O170" s="106">
        <x:f>++SUMIFS('sales data'!L:L,'sales data'!$B:$B,$C170,'sales data'!$F:$F,$D170,'sales data'!$O:$O,"")</x:f>
        <x:v>0</x:v>
      </x:c>
      <x:c r="P170" s="73">
        <x:f t="shared" si="49"/>
        <x:v>0</x:v>
      </x:c>
      <x:c r="Q170" s="68">
        <x:f>+SUMIFS('sales data'!$L:$L,'sales data'!$B:$B,$C170,'sales data'!$F:$F,$D170,'sales data'!$O:$O,"R")</x:f>
        <x:v>0</x:v>
      </x:c>
      <x:c r="R170" s="73">
        <x:f t="shared" si="50"/>
        <x:v>0</x:v>
      </x:c>
      <x:c r="S170" s="68">
        <x:f>SUMIFS('sales data'!$L:$L,'sales data'!$B:$B,$C170,'sales data'!$F:$F,$D170,'sales data'!$O:$O,"N")</x:f>
        <x:v>0</x:v>
      </x:c>
      <x:c r="T170" s="73">
        <x:f t="shared" si="51"/>
        <x:v>0</x:v>
      </x:c>
      <x:c r="U170" s="26">
        <x:f>SUMIFS('warehouse inventory check'!$N:$N,'warehouse inventory check'!$C:$C,$C170,'warehouse inventory check'!$D:$D,$D170)</x:f>
        <x:v>20</x:v>
      </x:c>
      <x:c r="V170" s="26">
        <x:f t="shared" si="52"/>
        <x:v>5239.87608</x:v>
      </x:c>
      <x:c r="W170" s="73">
        <x:f t="shared" si="53"/>
        <x:v>104797.52160000001</x:v>
      </x:c>
      <x:c r="X170" s="74">
        <x:f t="shared" si="46"/>
        <x:v>0</x:v>
      </x:c>
      <x:c r="Y170" s="68">
        <x:f t="shared" si="54"/>
        <x:v>20</x:v>
      </x:c>
      <x:c r="Z170" s="68">
        <x:f t="shared" si="55"/>
        <x:v>0</x:v>
      </x:c>
    </x:row>
    <x:row r="171" spans="1:27" s="26" customFormat="1">
      <x:c r="A171" s="116">
        <x:v>83</x:v>
      </x:c>
      <x:c r="B171" s="118"/>
      <x:c r="C171" s="113">
        <x:v>2</x:v>
      </x:c>
      <x:c r="D171" s="210" t="s">
        <x:v>2122</x:v>
      </x:c>
      <x:c r="E171" s="210" t="str">
        <x:f>IF(VLOOKUP($A171,'★Master Code List'!$B$4:$K$167,9,)=0,"",(VLOOKUP($A171,'★Master Code List'!$B$4:$K$167,9,)))</x:f>
        <x:v>BEV-E (AWD/RWD, V710)</x:v>
      </x:c>
      <x:c r="F171" s="20" t="str">
        <x:f>IF(VLOOKUP($A171,'★Master Code List'!$B$4:$K$167,10,)=0,"",(VLOOKUP($A171,'★Master Code List'!$B$4:$K$167,10,)))</x:f>
        <x:v>AWD Main length extended</x:v>
      </x:c>
      <x:c r="G171" s="158">
        <x:f t="shared" si="38"/>
        <x:v>0</x:v>
      </x:c>
      <x:c r="H171" s="197">
        <x:f t="shared" si="39"/>
        <x:v>0</x:v>
      </x:c>
      <x:c r="I171" s="285">
        <x:f t="shared" si="40"/>
        <x:v>0</x:v>
      </x:c>
      <x:c r="J171" s="106">
        <x:f>SUMIFS('purchase data'!K:K,'purchase data'!$B:$B,$C171,'purchase data'!$F:$F,$D171)</x:f>
        <x:v>31</x:v>
      </x:c>
      <x:c r="K171" s="73">
        <x:f>SUMIFS('purchase data'!M:M,'purchase data'!$B:$B,$C171,'purchase data'!$F:$F,$D171)</x:f>
        <x:v>218254.41686000003</x:v>
      </x:c>
      <x:c r="L171" s="68">
        <x:f>SUMIFS(ETC!$G:$G,ETC!$B:$B,$C171,ETC!$E:$E,$D171)</x:f>
        <x:v>0</x:v>
      </x:c>
      <x:c r="M171" s="73">
        <x:f>SUMIFS(ETC!$J:$J,ETC!$E:$E,$D171,ETC!$B:$B,$C171)</x:f>
        <x:v>0</x:v>
      </x:c>
      <x:c r="N171" s="159">
        <x:f>IF(IFERROR((I171+K171+M171)/(G171+J171+SUMIFS(ETC!$G:$G,ETC!$C:$C,1,ETC!$B:$B,$C171,ETC!$E:$E,$D171)),)=0,H171,IFERROR((I171+K171+M171)/(G171+J171+SUMIFS(ETC!$G:$G,ETC!$C:$C,1,ETC!$B:$B,$C171,ETC!$E:$E,$D171)),))</x:f>
        <x:v>7040.4650600000004</x:v>
      </x:c>
      <x:c r="O171" s="106">
        <x:f>++SUMIFS('sales data'!L:L,'sales data'!$B:$B,$C171,'sales data'!$F:$F,$D171,'sales data'!$O:$O,"")</x:f>
        <x:v>0</x:v>
      </x:c>
      <x:c r="P171" s="73">
        <x:f t="shared" si="49"/>
        <x:v>0</x:v>
      </x:c>
      <x:c r="Q171" s="68">
        <x:f>+SUMIFS('sales data'!$L:$L,'sales data'!$B:$B,$C171,'sales data'!$F:$F,$D171,'sales data'!$O:$O,"R")</x:f>
        <x:v>0</x:v>
      </x:c>
      <x:c r="R171" s="73">
        <x:f t="shared" si="50"/>
        <x:v>0</x:v>
      </x:c>
      <x:c r="S171" s="68">
        <x:f>SUMIFS('sales data'!$L:$L,'sales data'!$B:$B,$C171,'sales data'!$F:$F,$D171,'sales data'!$O:$O,"N")</x:f>
        <x:v>0</x:v>
      </x:c>
      <x:c r="T171" s="73">
        <x:f t="shared" si="51"/>
        <x:v>0</x:v>
      </x:c>
      <x:c r="U171" s="26">
        <x:f>SUMIFS('warehouse inventory check'!$N:$N,'warehouse inventory check'!$C:$C,$C171,'warehouse inventory check'!$D:$D,$D171)</x:f>
        <x:v>31</x:v>
      </x:c>
      <x:c r="V171" s="26">
        <x:f t="shared" si="52"/>
        <x:v>7040.4650600000004</x:v>
      </x:c>
      <x:c r="W171" s="73">
        <x:f t="shared" si="53"/>
        <x:v>218254.41686000003</x:v>
      </x:c>
      <x:c r="X171" s="74">
        <x:f t="shared" si="46"/>
        <x:v>0</x:v>
      </x:c>
      <x:c r="Y171" s="68">
        <x:f t="shared" si="54"/>
        <x:v>31</x:v>
      </x:c>
      <x:c r="Z171" s="68">
        <x:f t="shared" si="55"/>
        <x:v>0</x:v>
      </x:c>
    </x:row>
    <x:row r="172" spans="1:27" s="26" customFormat="1">
      <x:c r="A172" s="118">
        <x:v>84</x:v>
      </x:c>
      <x:c r="B172" s="118"/>
      <x:c r="C172" s="113">
        <x:v>2</x:v>
      </x:c>
      <x:c r="D172" s="210" t="s">
        <x:v>2125</x:v>
      </x:c>
      <x:c r="E172" s="210" t="str">
        <x:f>IF(VLOOKUP($A172,'★Master Code List'!$B$4:$K$167,9,)=0,"",(VLOOKUP($A172,'★Master Code List'!$B$4:$K$167,9,)))</x:f>
        <x:v>BEV-E (AWD/RWD, V710)</x:v>
      </x:c>
      <x:c r="F172" s="20" t="str">
        <x:f>IF(VLOOKUP($A172,'★Master Code List'!$B$4:$K$167,10,)=0,"",(VLOOKUP($A172,'★Master Code List'!$B$4:$K$167,10,)))</x:f>
        <x:v>BUSBAR</x:v>
      </x:c>
      <x:c r="G172" s="158">
        <x:f t="shared" si="38"/>
        <x:v>0</x:v>
      </x:c>
      <x:c r="H172" s="197">
        <x:f t="shared" si="39"/>
        <x:v>0</x:v>
      </x:c>
      <x:c r="I172" s="285">
        <x:f t="shared" si="40"/>
        <x:v>0</x:v>
      </x:c>
      <x:c r="J172" s="106">
        <x:f>SUMIFS('purchase data'!K:K,'purchase data'!$B:$B,$C172,'purchase data'!$F:$F,$D172)</x:f>
        <x:v>68</x:v>
      </x:c>
      <x:c r="K172" s="73">
        <x:f>SUMIFS('purchase data'!M:M,'purchase data'!$B:$B,$C172,'purchase data'!$F:$F,$D172)</x:f>
        <x:v>56690.103999999999</x:v>
      </x:c>
      <x:c r="L172" s="68">
        <x:f>SUMIFS(ETC!$G:$G,ETC!$B:$B,$C172,ETC!$E:$E,$D172)</x:f>
        <x:v>0</x:v>
      </x:c>
      <x:c r="M172" s="73">
        <x:f>SUMIFS(ETC!$J:$J,ETC!$E:$E,$D172,ETC!$B:$B,$C172)</x:f>
        <x:v>0</x:v>
      </x:c>
      <x:c r="N172" s="159">
        <x:f>IF(IFERROR((I172+K172+M172)/(G172+J172+SUMIFS(ETC!$G:$G,ETC!$C:$C,1,ETC!$B:$B,$C172,ETC!$E:$E,$D172)),)=0,H172,IFERROR((I172+K172+M172)/(G172+J172+SUMIFS(ETC!$G:$G,ETC!$C:$C,1,ETC!$B:$B,$C172,ETC!$E:$E,$D172)),))</x:f>
        <x:v>833.678</x:v>
      </x:c>
      <x:c r="O172" s="106">
        <x:f>++SUMIFS('sales data'!L:L,'sales data'!$B:$B,$C172,'sales data'!$F:$F,$D172,'sales data'!$O:$O,"")</x:f>
        <x:v>0</x:v>
      </x:c>
      <x:c r="P172" s="73">
        <x:f t="shared" si="49"/>
        <x:v>0</x:v>
      </x:c>
      <x:c r="Q172" s="68">
        <x:f>+SUMIFS('sales data'!$L:$L,'sales data'!$B:$B,$C172,'sales data'!$F:$F,$D172,'sales data'!$O:$O,"R")</x:f>
        <x:v>0</x:v>
      </x:c>
      <x:c r="R172" s="73">
        <x:f t="shared" si="50"/>
        <x:v>0</x:v>
      </x:c>
      <x:c r="S172" s="68">
        <x:f>SUMIFS('sales data'!$L:$L,'sales data'!$B:$B,$C172,'sales data'!$F:$F,$D172,'sales data'!$O:$O,"N")</x:f>
        <x:v>0</x:v>
      </x:c>
      <x:c r="T172" s="73">
        <x:f t="shared" si="51"/>
        <x:v>0</x:v>
      </x:c>
      <x:c r="U172" s="26">
        <x:f>SUMIFS('warehouse inventory check'!$N:$N,'warehouse inventory check'!$C:$C,$C172,'warehouse inventory check'!$D:$D,$D172)</x:f>
        <x:v>68</x:v>
      </x:c>
      <x:c r="V172" s="26">
        <x:f t="shared" si="52"/>
        <x:v>833.678</x:v>
      </x:c>
      <x:c r="W172" s="73">
        <x:f t="shared" si="53"/>
        <x:v>56690.103999999999</x:v>
      </x:c>
      <x:c r="X172" s="74">
        <x:f t="shared" si="46"/>
        <x:v>0</x:v>
      </x:c>
      <x:c r="Y172" s="68">
        <x:f t="shared" si="54"/>
        <x:v>68</x:v>
      </x:c>
      <x:c r="Z172" s="68">
        <x:f t="shared" si="55"/>
        <x:v>0</x:v>
      </x:c>
    </x:row>
    <x:row r="173" spans="1:27" s="26" customFormat="1">
      <x:c r="A173" s="116">
        <x:v>85</x:v>
      </x:c>
      <x:c r="B173" s="118"/>
      <x:c r="C173" s="113">
        <x:v>2</x:v>
      </x:c>
      <x:c r="D173" s="210" t="s">
        <x:v>2126</x:v>
      </x:c>
      <x:c r="E173" s="210" t="str">
        <x:f>IF(VLOOKUP($A173,'★Master Code List'!$B$4:$K$167,9,)=0,"",(VLOOKUP($A173,'★Master Code List'!$B$4:$K$167,9,)))</x:f>
        <x:v>BEV-E (AWD/RWD, V710)</x:v>
      </x:c>
      <x:c r="F173" s="20" t="str">
        <x:f>IF(VLOOKUP($A173,'★Master Code List'!$B$4:$K$167,10,)=0,"",(VLOOKUP($A173,'★Master Code List'!$B$4:$K$167,10,)))</x:f>
        <x:v>BUSBAR</x:v>
      </x:c>
      <x:c r="G173" s="158">
        <x:f t="shared" si="38"/>
        <x:v>0</x:v>
      </x:c>
      <x:c r="H173" s="197">
        <x:f t="shared" si="39"/>
        <x:v>0</x:v>
      </x:c>
      <x:c r="I173" s="285">
        <x:f t="shared" si="40"/>
        <x:v>0</x:v>
      </x:c>
      <x:c r="J173" s="106">
        <x:f>SUMIFS('purchase data'!K:K,'purchase data'!$B:$B,$C173,'purchase data'!$F:$F,$D173)</x:f>
        <x:v>136</x:v>
      </x:c>
      <x:c r="K173" s="73">
        <x:f>SUMIFS('purchase data'!M:M,'purchase data'!$B:$B,$C173,'purchase data'!$F:$F,$D173)</x:f>
        <x:v>67563.624960000001</x:v>
      </x:c>
      <x:c r="L173" s="68">
        <x:f>SUMIFS(ETC!$G:$G,ETC!$B:$B,$C173,ETC!$E:$E,$D173)</x:f>
        <x:v>0</x:v>
      </x:c>
      <x:c r="M173" s="73">
        <x:f>SUMIFS(ETC!$J:$J,ETC!$E:$E,$D173,ETC!$B:$B,$C173)</x:f>
        <x:v>0</x:v>
      </x:c>
      <x:c r="N173" s="159">
        <x:f>IF(IFERROR((I173+K173+M173)/(G173+J173+SUMIFS(ETC!$G:$G,ETC!$C:$C,1,ETC!$B:$B,$C173,ETC!$E:$E,$D173)),)=0,H173,IFERROR((I173+K173+M173)/(G173+J173+SUMIFS(ETC!$G:$G,ETC!$C:$C,1,ETC!$B:$B,$C173,ETC!$E:$E,$D173)),))</x:f>
        <x:v>496.79136</x:v>
      </x:c>
      <x:c r="O173" s="106">
        <x:f>++SUMIFS('sales data'!L:L,'sales data'!$B:$B,$C173,'sales data'!$F:$F,$D173,'sales data'!$O:$O,"")</x:f>
        <x:v>0</x:v>
      </x:c>
      <x:c r="P173" s="73">
        <x:f t="shared" si="49"/>
        <x:v>0</x:v>
      </x:c>
      <x:c r="Q173" s="68">
        <x:f>+SUMIFS('sales data'!$L:$L,'sales data'!$B:$B,$C173,'sales data'!$F:$F,$D173,'sales data'!$O:$O,"R")</x:f>
        <x:v>0</x:v>
      </x:c>
      <x:c r="R173" s="73">
        <x:f t="shared" si="50"/>
        <x:v>0</x:v>
      </x:c>
      <x:c r="S173" s="68">
        <x:f>SUMIFS('sales data'!$L:$L,'sales data'!$B:$B,$C173,'sales data'!$F:$F,$D173,'sales data'!$O:$O,"N")</x:f>
        <x:v>0</x:v>
      </x:c>
      <x:c r="T173" s="73">
        <x:f t="shared" si="51"/>
        <x:v>0</x:v>
      </x:c>
      <x:c r="U173" s="26">
        <x:f>SUMIFS('warehouse inventory check'!$N:$N,'warehouse inventory check'!$C:$C,$C173,'warehouse inventory check'!$D:$D,$D173)</x:f>
        <x:v>136</x:v>
      </x:c>
      <x:c r="V173" s="26">
        <x:f t="shared" si="52"/>
        <x:v>496.79136</x:v>
      </x:c>
      <x:c r="W173" s="73">
        <x:f t="shared" si="53"/>
        <x:v>67563.624960000001</x:v>
      </x:c>
      <x:c r="X173" s="74">
        <x:f t="shared" si="46"/>
        <x:v>0</x:v>
      </x:c>
      <x:c r="Y173" s="68">
        <x:f t="shared" si="54"/>
        <x:v>136</x:v>
      </x:c>
      <x:c r="Z173" s="68">
        <x:f t="shared" si="55"/>
        <x:v>0</x:v>
      </x:c>
    </x:row>
    <x:row r="174" spans="1:27" s="26" customFormat="1">
      <x:c r="A174" s="118">
        <x:v>86</x:v>
      </x:c>
      <x:c r="B174" s="118"/>
      <x:c r="C174" s="113">
        <x:v>2</x:v>
      </x:c>
      <x:c r="D174" s="210" t="s">
        <x:v>2127</x:v>
      </x:c>
      <x:c r="E174" s="210" t="str">
        <x:f>IF(VLOOKUP($A174,'★Master Code List'!$B$4:$K$167,9,)=0,"",(VLOOKUP($A174,'★Master Code List'!$B$4:$K$167,9,)))</x:f>
        <x:v>BEV-E (AWD/RWD, V710)</x:v>
      </x:c>
      <x:c r="F174" s="20" t="str">
        <x:f>IF(VLOOKUP($A174,'★Master Code List'!$B$4:$K$167,10,)=0,"",(VLOOKUP($A174,'★Master Code List'!$B$4:$K$167,10,)))</x:f>
        <x:v>BUSBAR</x:v>
      </x:c>
      <x:c r="G174" s="158">
        <x:f t="shared" si="38"/>
        <x:v>0</x:v>
      </x:c>
      <x:c r="H174" s="197">
        <x:f t="shared" si="39"/>
        <x:v>0</x:v>
      </x:c>
      <x:c r="I174" s="285">
        <x:f t="shared" si="40"/>
        <x:v>0</x:v>
      </x:c>
      <x:c r="J174" s="106">
        <x:f>SUMIFS('purchase data'!K:K,'purchase data'!$B:$B,$C174,'purchase data'!$F:$F,$D174)</x:f>
        <x:v>68</x:v>
      </x:c>
      <x:c r="K174" s="73">
        <x:f>SUMIFS('purchase data'!M:M,'purchase data'!$B:$B,$C174,'purchase data'!$F:$F,$D174)</x:f>
        <x:v>104371.72508</x:v>
      </x:c>
      <x:c r="L174" s="68">
        <x:f>SUMIFS(ETC!$G:$G,ETC!$B:$B,$C174,ETC!$E:$E,$D174)</x:f>
        <x:v>0</x:v>
      </x:c>
      <x:c r="M174" s="73">
        <x:f>SUMIFS(ETC!$J:$J,ETC!$E:$E,$D174,ETC!$B:$B,$C174)</x:f>
        <x:v>0</x:v>
      </x:c>
      <x:c r="N174" s="159">
        <x:f>IF(IFERROR((I174+K174+M174)/(G174+J174+SUMIFS(ETC!$G:$G,ETC!$C:$C,1,ETC!$B:$B,$C174,ETC!$E:$E,$D174)),)=0,H174,IFERROR((I174+K174+M174)/(G174+J174+SUMIFS(ETC!$G:$G,ETC!$C:$C,1,ETC!$B:$B,$C174,ETC!$E:$E,$D174)),))</x:f>
        <x:v>1534.8783100000001</x:v>
      </x:c>
      <x:c r="O174" s="106">
        <x:f>++SUMIFS('sales data'!L:L,'sales data'!$B:$B,$C174,'sales data'!$F:$F,$D174,'sales data'!$O:$O,"")</x:f>
        <x:v>0</x:v>
      </x:c>
      <x:c r="P174" s="73">
        <x:f t="shared" si="49"/>
        <x:v>0</x:v>
      </x:c>
      <x:c r="Q174" s="68">
        <x:f>+SUMIFS('sales data'!$L:$L,'sales data'!$B:$B,$C174,'sales data'!$F:$F,$D174,'sales data'!$O:$O,"R")</x:f>
        <x:v>0</x:v>
      </x:c>
      <x:c r="R174" s="73">
        <x:f t="shared" si="50"/>
        <x:v>0</x:v>
      </x:c>
      <x:c r="S174" s="68">
        <x:f>SUMIFS('sales data'!$L:$L,'sales data'!$B:$B,$C174,'sales data'!$F:$F,$D174,'sales data'!$O:$O,"N")</x:f>
        <x:v>0</x:v>
      </x:c>
      <x:c r="T174" s="73">
        <x:f t="shared" si="51"/>
        <x:v>0</x:v>
      </x:c>
      <x:c r="U174" s="26">
        <x:f>SUMIFS('warehouse inventory check'!$N:$N,'warehouse inventory check'!$C:$C,$C174,'warehouse inventory check'!$D:$D,$D174)</x:f>
        <x:v>68</x:v>
      </x:c>
      <x:c r="V174" s="26">
        <x:f t="shared" si="52"/>
        <x:v>1534.8783100000001</x:v>
      </x:c>
      <x:c r="W174" s="73">
        <x:f t="shared" si="53"/>
        <x:v>104371.72508</x:v>
      </x:c>
      <x:c r="X174" s="74">
        <x:f t="shared" si="46"/>
        <x:v>0</x:v>
      </x:c>
      <x:c r="Y174" s="68">
        <x:f t="shared" si="54"/>
        <x:v>68</x:v>
      </x:c>
      <x:c r="Z174" s="68">
        <x:f t="shared" si="55"/>
        <x:v>0</x:v>
      </x:c>
    </x:row>
    <x:row r="175" spans="1:27" s="26" customFormat="1">
      <x:c r="A175" s="116">
        <x:v>87</x:v>
      </x:c>
      <x:c r="B175" s="118"/>
      <x:c r="C175" s="113">
        <x:v>2</x:v>
      </x:c>
      <x:c r="D175" s="210" t="s">
        <x:v>2128</x:v>
      </x:c>
      <x:c r="E175" s="210" t="str">
        <x:f>IF(VLOOKUP($A175,'★Master Code List'!$B$4:$K$167,9,)=0,"",(VLOOKUP($A175,'★Master Code List'!$B$4:$K$167,9,)))</x:f>
        <x:v>BEV-E (AWD/RWD, V710)</x:v>
      </x:c>
      <x:c r="F175" s="20" t="str">
        <x:f>IF(VLOOKUP($A175,'★Master Code List'!$B$4:$K$167,10,)=0,"",(VLOOKUP($A175,'★Master Code List'!$B$4:$K$167,10,)))</x:f>
        <x:v>BUSBAR</x:v>
      </x:c>
      <x:c r="G175" s="158">
        <x:f t="shared" si="38"/>
        <x:v>0</x:v>
      </x:c>
      <x:c r="H175" s="197">
        <x:f t="shared" si="39"/>
        <x:v>0</x:v>
      </x:c>
      <x:c r="I175" s="285">
        <x:f t="shared" si="40"/>
        <x:v>0</x:v>
      </x:c>
      <x:c r="J175" s="106">
        <x:f>SUMIFS('purchase data'!K:K,'purchase data'!$B:$B,$C175,'purchase data'!$F:$F,$D175)</x:f>
        <x:v>68</x:v>
      </x:c>
      <x:c r="K175" s="73">
        <x:f>SUMIFS('purchase data'!M:M,'purchase data'!$B:$B,$C175,'purchase data'!$F:$F,$D175)</x:f>
        <x:v>42332.833559999999</x:v>
      </x:c>
      <x:c r="L175" s="68">
        <x:f>SUMIFS(ETC!$G:$G,ETC!$B:$B,$C175,ETC!$E:$E,$D175)</x:f>
        <x:v>0</x:v>
      </x:c>
      <x:c r="M175" s="73">
        <x:f>SUMIFS(ETC!$J:$J,ETC!$E:$E,$D175,ETC!$B:$B,$C175)</x:f>
        <x:v>0</x:v>
      </x:c>
      <x:c r="N175" s="159">
        <x:f>IF(IFERROR((I175+K175+M175)/(G175+J175+SUMIFS(ETC!$G:$G,ETC!$C:$C,1,ETC!$B:$B,$C175,ETC!$E:$E,$D175)),)=0,H175,IFERROR((I175+K175+M175)/(G175+J175+SUMIFS(ETC!$G:$G,ETC!$C:$C,1,ETC!$B:$B,$C175,ETC!$E:$E,$D175)),))</x:f>
        <x:v>622.54166999999995</x:v>
      </x:c>
      <x:c r="O175" s="106">
        <x:f>++SUMIFS('sales data'!L:L,'sales data'!$B:$B,$C175,'sales data'!$F:$F,$D175,'sales data'!$O:$O,"")</x:f>
        <x:v>0</x:v>
      </x:c>
      <x:c r="P175" s="73">
        <x:f t="shared" si="49"/>
        <x:v>0</x:v>
      </x:c>
      <x:c r="Q175" s="68">
        <x:f>+SUMIFS('sales data'!$L:$L,'sales data'!$B:$B,$C175,'sales data'!$F:$F,$D175,'sales data'!$O:$O,"R")</x:f>
        <x:v>0</x:v>
      </x:c>
      <x:c r="R175" s="73">
        <x:f t="shared" si="50"/>
        <x:v>0</x:v>
      </x:c>
      <x:c r="S175" s="68">
        <x:f>SUMIFS('sales data'!$L:$L,'sales data'!$B:$B,$C175,'sales data'!$F:$F,$D175,'sales data'!$O:$O,"N")</x:f>
        <x:v>0</x:v>
      </x:c>
      <x:c r="T175" s="73">
        <x:f t="shared" si="51"/>
        <x:v>0</x:v>
      </x:c>
      <x:c r="U175" s="26">
        <x:f>SUMIFS('warehouse inventory check'!$N:$N,'warehouse inventory check'!$C:$C,$C175,'warehouse inventory check'!$D:$D,$D175)</x:f>
        <x:v>68</x:v>
      </x:c>
      <x:c r="V175" s="26">
        <x:f t="shared" si="52"/>
        <x:v>622.54166999999995</x:v>
      </x:c>
      <x:c r="W175" s="73">
        <x:f t="shared" si="53"/>
        <x:v>42332.833559999999</x:v>
      </x:c>
      <x:c r="X175" s="74">
        <x:f t="shared" si="46"/>
        <x:v>0</x:v>
      </x:c>
      <x:c r="Y175" s="68">
        <x:f t="shared" si="54"/>
        <x:v>68</x:v>
      </x:c>
      <x:c r="Z175" s="68">
        <x:f t="shared" si="55"/>
        <x:v>0</x:v>
      </x:c>
    </x:row>
    <x:row r="176" spans="1:27" s="26" customFormat="1">
      <x:c r="A176" s="118">
        <x:v>88</x:v>
      </x:c>
      <x:c r="B176" s="118"/>
      <x:c r="C176" s="113">
        <x:v>2</x:v>
      </x:c>
      <x:c r="D176" s="210" t="s">
        <x:v>2129</x:v>
      </x:c>
      <x:c r="E176" s="210" t="str">
        <x:f>IF(VLOOKUP($A176,'★Master Code List'!$B$4:$K$167,9,)=0,"",(VLOOKUP($A176,'★Master Code List'!$B$4:$K$167,9,)))</x:f>
        <x:v>BEV-E (AWD/RWD, V710)</x:v>
      </x:c>
      <x:c r="F176" s="20" t="str">
        <x:f>IF(VLOOKUP($A176,'★Master Code List'!$B$4:$K$167,10,)=0,"",(VLOOKUP($A176,'★Master Code List'!$B$4:$K$167,10,)))</x:f>
        <x:v>BUSBAR</x:v>
      </x:c>
      <x:c r="G176" s="158">
        <x:f t="shared" si="38"/>
        <x:v>0</x:v>
      </x:c>
      <x:c r="H176" s="197">
        <x:f t="shared" si="39"/>
        <x:v>0</x:v>
      </x:c>
      <x:c r="I176" s="285">
        <x:f t="shared" si="40"/>
        <x:v>0</x:v>
      </x:c>
      <x:c r="J176" s="106">
        <x:f>SUMIFS('purchase data'!K:K,'purchase data'!$B:$B,$C176,'purchase data'!$F:$F,$D176)</x:f>
        <x:v>68</x:v>
      </x:c>
      <x:c r="K176" s="73">
        <x:f>SUMIFS('purchase data'!M:M,'purchase data'!$B:$B,$C176,'purchase data'!$F:$F,$D176)</x:f>
        <x:v>86741.841079999998</x:v>
      </x:c>
      <x:c r="L176" s="68">
        <x:f>SUMIFS(ETC!$G:$G,ETC!$B:$B,$C176,ETC!$E:$E,$D176)</x:f>
        <x:v>0</x:v>
      </x:c>
      <x:c r="M176" s="73">
        <x:f>SUMIFS(ETC!$J:$J,ETC!$E:$E,$D176,ETC!$B:$B,$C176)</x:f>
        <x:v>0</x:v>
      </x:c>
      <x:c r="N176" s="159">
        <x:f>IF(IFERROR((I176+K176+M176)/(G176+J176+SUMIFS(ETC!$G:$G,ETC!$C:$C,1,ETC!$B:$B,$C176,ETC!$E:$E,$D176)),)=0,H176,IFERROR((I176+K176+M176)/(G176+J176+SUMIFS(ETC!$G:$G,ETC!$C:$C,1,ETC!$B:$B,$C176,ETC!$E:$E,$D176)),))</x:f>
        <x:v>1275.6153099999999</x:v>
      </x:c>
      <x:c r="O176" s="106">
        <x:f>++SUMIFS('sales data'!L:L,'sales data'!$B:$B,$C176,'sales data'!$F:$F,$D176,'sales data'!$O:$O,"")</x:f>
        <x:v>0</x:v>
      </x:c>
      <x:c r="P176" s="73">
        <x:f t="shared" si="49"/>
        <x:v>0</x:v>
      </x:c>
      <x:c r="Q176" s="68">
        <x:f>+SUMIFS('sales data'!$L:$L,'sales data'!$B:$B,$C176,'sales data'!$F:$F,$D176,'sales data'!$O:$O,"R")</x:f>
        <x:v>0</x:v>
      </x:c>
      <x:c r="R176" s="73">
        <x:f t="shared" si="50"/>
        <x:v>0</x:v>
      </x:c>
      <x:c r="S176" s="68">
        <x:f>SUMIFS('sales data'!$L:$L,'sales data'!$B:$B,$C176,'sales data'!$F:$F,$D176,'sales data'!$O:$O,"N")</x:f>
        <x:v>0</x:v>
      </x:c>
      <x:c r="T176" s="73">
        <x:f t="shared" si="51"/>
        <x:v>0</x:v>
      </x:c>
      <x:c r="U176" s="26">
        <x:f>SUMIFS('warehouse inventory check'!$N:$N,'warehouse inventory check'!$C:$C,$C176,'warehouse inventory check'!$D:$D,$D176)</x:f>
        <x:v>68</x:v>
      </x:c>
      <x:c r="V176" s="26">
        <x:f t="shared" si="52"/>
        <x:v>1275.6153099999999</x:v>
      </x:c>
      <x:c r="W176" s="73">
        <x:f t="shared" si="53"/>
        <x:v>86741.841079999998</x:v>
      </x:c>
      <x:c r="X176" s="74">
        <x:f t="shared" si="46"/>
        <x:v>0</x:v>
      </x:c>
      <x:c r="Y176" s="68">
        <x:f t="shared" si="54"/>
        <x:v>68</x:v>
      </x:c>
      <x:c r="Z176" s="68">
        <x:f t="shared" si="55"/>
        <x:v>0</x:v>
      </x:c>
    </x:row>
    <x:row r="177" spans="1:26" s="26" customFormat="1">
      <x:c r="A177" s="116">
        <x:v>89</x:v>
      </x:c>
      <x:c r="B177" s="118"/>
      <x:c r="C177" s="113">
        <x:v>2</x:v>
      </x:c>
      <x:c r="D177" s="210" t="s">
        <x:v>2130</x:v>
      </x:c>
      <x:c r="E177" s="210" t="str">
        <x:f>IF(VLOOKUP($A177,'★Master Code List'!$B$4:$K$167,9,)=0,"",(VLOOKUP($A177,'★Master Code List'!$B$4:$K$167,9,)))</x:f>
        <x:v>BEV-E (AWD/RWD, V710)</x:v>
      </x:c>
      <x:c r="F177" s="20" t="str">
        <x:f>IF(VLOOKUP($A177,'★Master Code List'!$B$4:$K$167,10,)=0,"",(VLOOKUP($A177,'★Master Code List'!$B$4:$K$167,10,)))</x:f>
        <x:v>BUSBAR</x:v>
      </x:c>
      <x:c r="G177" s="158">
        <x:f t="shared" si="38"/>
        <x:v>0</x:v>
      </x:c>
      <x:c r="H177" s="197">
        <x:f t="shared" si="39"/>
        <x:v>0</x:v>
      </x:c>
      <x:c r="I177" s="285">
        <x:f t="shared" si="40"/>
        <x:v>0</x:v>
      </x:c>
      <x:c r="J177" s="106">
        <x:f>SUMIFS('purchase data'!K:K,'purchase data'!$B:$B,$C177,'purchase data'!$F:$F,$D177)</x:f>
        <x:v>68</x:v>
      </x:c>
      <x:c r="K177" s="73">
        <x:f>SUMIFS('purchase data'!M:M,'purchase data'!$B:$B,$C177,'purchase data'!$F:$F,$D177)</x:f>
        <x:v>65205.935759999993</x:v>
      </x:c>
      <x:c r="L177" s="68">
        <x:f>SUMIFS(ETC!$G:$G,ETC!$B:$B,$C177,ETC!$E:$E,$D177)</x:f>
        <x:v>0</x:v>
      </x:c>
      <x:c r="M177" s="73">
        <x:f>SUMIFS(ETC!$J:$J,ETC!$E:$E,$D177,ETC!$B:$B,$C177)</x:f>
        <x:v>0</x:v>
      </x:c>
      <x:c r="N177" s="159">
        <x:f>IF(IFERROR((I177+K177+M177)/(G177+J177+SUMIFS(ETC!$G:$G,ETC!$C:$C,1,ETC!$B:$B,$C177,ETC!$E:$E,$D177)),)=0,H177,IFERROR((I177+K177+M177)/(G177+J177+SUMIFS(ETC!$G:$G,ETC!$C:$C,1,ETC!$B:$B,$C177,ETC!$E:$E,$D177)),))</x:f>
        <x:v>958.91081999999994</x:v>
      </x:c>
      <x:c r="O177" s="106">
        <x:f>++SUMIFS('sales data'!L:L,'sales data'!$B:$B,$C177,'sales data'!$F:$F,$D177,'sales data'!$O:$O,"")</x:f>
        <x:v>0</x:v>
      </x:c>
      <x:c r="P177" s="73">
        <x:f t="shared" si="49"/>
        <x:v>0</x:v>
      </x:c>
      <x:c r="Q177" s="68">
        <x:f>+SUMIFS('sales data'!$L:$L,'sales data'!$B:$B,$C177,'sales data'!$F:$F,$D177,'sales data'!$O:$O,"R")</x:f>
        <x:v>0</x:v>
      </x:c>
      <x:c r="R177" s="73">
        <x:f t="shared" si="50"/>
        <x:v>0</x:v>
      </x:c>
      <x:c r="S177" s="68">
        <x:f>SUMIFS('sales data'!$L:$L,'sales data'!$B:$B,$C177,'sales data'!$F:$F,$D177,'sales data'!$O:$O,"N")</x:f>
        <x:v>0</x:v>
      </x:c>
      <x:c r="T177" s="73">
        <x:f t="shared" si="51"/>
        <x:v>0</x:v>
      </x:c>
      <x:c r="U177" s="26">
        <x:f>SUMIFS('warehouse inventory check'!$N:$N,'warehouse inventory check'!$C:$C,$C177,'warehouse inventory check'!$D:$D,$D177)</x:f>
        <x:v>68</x:v>
      </x:c>
      <x:c r="V177" s="26">
        <x:f t="shared" si="52"/>
        <x:v>958.91081999999994</x:v>
      </x:c>
      <x:c r="W177" s="73">
        <x:f t="shared" si="53"/>
        <x:v>65205.935759999993</x:v>
      </x:c>
      <x:c r="X177" s="74">
        <x:f t="shared" si="46"/>
        <x:v>0</x:v>
      </x:c>
      <x:c r="Y177" s="68">
        <x:f t="shared" si="54"/>
        <x:v>68</x:v>
      </x:c>
      <x:c r="Z177" s="68">
        <x:f t="shared" si="55"/>
        <x:v>0</x:v>
      </x:c>
    </x:row>
    <x:row r="178" spans="1:26" s="26" customFormat="1">
      <x:c r="A178" s="118">
        <x:v>90</x:v>
      </x:c>
      <x:c r="B178" s="118"/>
      <x:c r="C178" s="113">
        <x:v>2</x:v>
      </x:c>
      <x:c r="D178" s="210" t="s">
        <x:v>2133</x:v>
      </x:c>
      <x:c r="E178" s="210" t="str">
        <x:f>IF(VLOOKUP($A178,'★Master Code List'!$B$4:$K$167,9,)=0,"",(VLOOKUP($A178,'★Master Code List'!$B$4:$K$167,9,)))</x:f>
        <x:v>BEV-E (AWD/RWD, V710)</x:v>
      </x:c>
      <x:c r="F178" s="20" t="str">
        <x:f>IF(VLOOKUP($A178,'★Master Code List'!$B$4:$K$167,10,)=0,"",(VLOOKUP($A178,'★Master Code List'!$B$4:$K$167,10,)))</x:f>
        <x:v>BUSBAR</x:v>
      </x:c>
      <x:c r="G178" s="158">
        <x:f t="shared" si="38"/>
        <x:v>0</x:v>
      </x:c>
      <x:c r="H178" s="197">
        <x:f t="shared" si="39"/>
        <x:v>0</x:v>
      </x:c>
      <x:c r="I178" s="285">
        <x:f t="shared" si="40"/>
        <x:v>0</x:v>
      </x:c>
      <x:c r="J178" s="106">
        <x:f>SUMIFS('purchase data'!K:K,'purchase data'!$B:$B,$C178,'purchase data'!$F:$F,$D178)</x:f>
        <x:v>207</x:v>
      </x:c>
      <x:c r="K178" s="73">
        <x:f>SUMIFS('purchase data'!M:M,'purchase data'!$B:$B,$C178,'purchase data'!$F:$F,$D178)</x:f>
        <x:v>138745.31199000002</x:v>
      </x:c>
      <x:c r="L178" s="68">
        <x:f>SUMIFS(ETC!$G:$G,ETC!$B:$B,$C178,ETC!$E:$E,$D178)</x:f>
        <x:v>0</x:v>
      </x:c>
      <x:c r="M178" s="73">
        <x:f>SUMIFS(ETC!$J:$J,ETC!$E:$E,$D178,ETC!$B:$B,$C178)</x:f>
        <x:v>0</x:v>
      </x:c>
      <x:c r="N178" s="159">
        <x:f>IF(IFERROR((I178+K178+M178)/(G178+J178+SUMIFS(ETC!$G:$G,ETC!$C:$C,1,ETC!$B:$B,$C178,ETC!$E:$E,$D178)),)=0,H178,IFERROR((I178+K178+M178)/(G178+J178+SUMIFS(ETC!$G:$G,ETC!$C:$C,1,ETC!$B:$B,$C178,ETC!$E:$E,$D178)),))</x:f>
        <x:v>670.26720768115945</x:v>
      </x:c>
      <x:c r="O178" s="106">
        <x:f>++SUMIFS('sales data'!L:L,'sales data'!$B:$B,$C178,'sales data'!$F:$F,$D178,'sales data'!$O:$O,"")</x:f>
        <x:v>0</x:v>
      </x:c>
      <x:c r="P178" s="73">
        <x:f t="shared" ref="P178:P179" si="56">+IF(O178&lt;&gt;0,O178*N178,)</x:f>
        <x:v>0</x:v>
      </x:c>
      <x:c r="Q178" s="68">
        <x:f>+SUMIFS('sales data'!$L:$L,'sales data'!$B:$B,$C178,'sales data'!$F:$F,$D178,'sales data'!$O:$O,"R")</x:f>
        <x:v>0</x:v>
      </x:c>
      <x:c r="R178" s="73">
        <x:f t="shared" ref="R178" si="57">+IF(Q178&lt;&gt;0,Q178*N178,)</x:f>
        <x:v>0</x:v>
      </x:c>
      <x:c r="S178" s="68">
        <x:f>SUMIFS('sales data'!$L:$L,'sales data'!$B:$B,$C178,'sales data'!$F:$F,$D178,'sales data'!$O:$O,"N")</x:f>
        <x:v>0</x:v>
      </x:c>
      <x:c r="T178" s="73">
        <x:f t="shared" ref="T178:T179" si="58">+IF(S178&lt;&gt;0,S178*N178,)</x:f>
        <x:v>0</x:v>
      </x:c>
      <x:c r="U178" s="26">
        <x:f>SUMIFS('warehouse inventory check'!$N:$N,'warehouse inventory check'!$C:$C,$C178,'warehouse inventory check'!$D:$D,$D178)</x:f>
        <x:v>207</x:v>
      </x:c>
      <x:c r="V178" s="26">
        <x:f t="shared" ref="V178:V179" si="59">+N178</x:f>
        <x:v>670.26720768115945</x:v>
      </x:c>
      <x:c r="W178" s="73">
        <x:f t="shared" ref="W178:W179" si="60">+IF(U178&lt;&gt;0,U178*N178,)</x:f>
        <x:v>138745.31199000002</x:v>
      </x:c>
      <x:c r="X178" s="74">
        <x:f t="shared" si="46"/>
        <x:v>0</x:v>
      </x:c>
      <x:c r="Y178" s="68">
        <x:f t="shared" ref="Y178:Y179" si="61">+G178+J178+L178-O178-Q178-S178</x:f>
        <x:v>207</x:v>
      </x:c>
      <x:c r="Z178" s="68">
        <x:f t="shared" ref="Z178:Z179" si="62">+U178-Y178</x:f>
        <x:v>0</x:v>
      </x:c>
    </x:row>
    <x:row r="179" spans="1:26" s="26" customFormat="1">
      <x:c r="A179" s="116">
        <x:v>91</x:v>
      </x:c>
      <x:c r="B179" s="118"/>
      <x:c r="C179" s="113">
        <x:v>2</x:v>
      </x:c>
      <x:c r="D179" s="210" t="s">
        <x:v>2135</x:v>
      </x:c>
      <x:c r="E179" s="210" t="str">
        <x:f>IF(VLOOKUP($A179,'★Master Code List'!$B$4:$K$167,9,)=0,"",(VLOOKUP($A179,'★Master Code List'!$B$4:$K$167,9,)))</x:f>
        <x:v>BEV-E (AWD/RWD, V710)</x:v>
      </x:c>
      <x:c r="F179" s="20" t="str">
        <x:f>IF(VLOOKUP($A179,'★Master Code List'!$B$4:$K$167,10,)=0,"",(VLOOKUP($A179,'★Master Code List'!$B$4:$K$167,10,)))</x:f>
        <x:v>BUSBAR</x:v>
      </x:c>
      <x:c r="G179" s="158">
        <x:f t="shared" si="38"/>
        <x:v>0</x:v>
      </x:c>
      <x:c r="H179" s="197">
        <x:f t="shared" si="39"/>
        <x:v>0</x:v>
      </x:c>
      <x:c r="I179" s="285">
        <x:f t="shared" si="40"/>
        <x:v>0</x:v>
      </x:c>
      <x:c r="J179" s="106">
        <x:f>SUMIFS('purchase data'!K:K,'purchase data'!$B:$B,$C179,'purchase data'!$F:$F,$D179)</x:f>
        <x:v>68</x:v>
      </x:c>
      <x:c r="K179" s="73">
        <x:f>SUMIFS('purchase data'!M:M,'purchase data'!$B:$B,$C179,'purchase data'!$F:$F,$D179)</x:f>
        <x:v>46841.527999999998</x:v>
      </x:c>
      <x:c r="L179" s="68">
        <x:f>SUMIFS(ETC!$G:$G,ETC!$B:$B,$C179,ETC!$E:$E,$D179)</x:f>
        <x:v>0</x:v>
      </x:c>
      <x:c r="M179" s="73">
        <x:f>SUMIFS(ETC!$J:$J,ETC!$E:$E,$D179,ETC!$B:$B,$C179)</x:f>
        <x:v>0</x:v>
      </x:c>
      <x:c r="N179" s="159">
        <x:f>IF(IFERROR((I179+K179+M179)/(G179+J179+SUMIFS(ETC!$G:$G,ETC!$C:$C,1,ETC!$B:$B,$C179,ETC!$E:$E,$D179)),)=0,H179,IFERROR((I179+K179+M179)/(G179+J179+SUMIFS(ETC!$G:$G,ETC!$C:$C,1,ETC!$B:$B,$C179,ETC!$E:$E,$D179)),))</x:f>
        <x:v>688.846</x:v>
      </x:c>
      <x:c r="O179" s="106">
        <x:f>++SUMIFS('sales data'!L:L,'sales data'!$B:$B,$C179,'sales data'!$F:$F,$D179,'sales data'!$O:$O,"")</x:f>
        <x:v>0</x:v>
      </x:c>
      <x:c r="P179" s="73">
        <x:f t="shared" si="56"/>
        <x:v>0</x:v>
      </x:c>
      <x:c r="Q179" s="68">
        <x:f>+SUMIFS('sales data'!$L:$L,'sales data'!$B:$B,$C179,'sales data'!$F:$F,$D179,'sales data'!$O:$O,"R")</x:f>
        <x:v>0</x:v>
      </x:c>
      <x:c r="R179" s="73">
        <x:f t="shared" si="50"/>
        <x:v>0</x:v>
      </x:c>
      <x:c r="S179" s="68">
        <x:f>SUMIFS('sales data'!$L:$L,'sales data'!$B:$B,$C179,'sales data'!$F:$F,$D179,'sales data'!$O:$O,"N")</x:f>
        <x:v>0</x:v>
      </x:c>
      <x:c r="T179" s="73">
        <x:f t="shared" si="58"/>
        <x:v>0</x:v>
      </x:c>
      <x:c r="U179" s="26">
        <x:f>SUMIFS('warehouse inventory check'!$N:$N,'warehouse inventory check'!$C:$C,$C179,'warehouse inventory check'!$D:$D,$D179)</x:f>
        <x:v>68</x:v>
      </x:c>
      <x:c r="V179" s="26">
        <x:f t="shared" si="59"/>
        <x:v>688.846</x:v>
      </x:c>
      <x:c r="W179" s="73">
        <x:f t="shared" si="60"/>
        <x:v>46841.527999999998</x:v>
      </x:c>
      <x:c r="X179" s="74">
        <x:f t="shared" si="46"/>
        <x:v>0</x:v>
      </x:c>
      <x:c r="Y179" s="68">
        <x:f t="shared" si="61"/>
        <x:v>68</x:v>
      </x:c>
      <x:c r="Z179" s="68">
        <x:f t="shared" si="62"/>
        <x:v>0</x:v>
      </x:c>
    </x:row>
    <x:row r="180" spans="1:26" s="26" customFormat="1" ht="14.25" thickBot="1">
      <x:c r="A180" s="118">
        <x:v>92</x:v>
      </x:c>
      <x:c r="B180" s="118"/>
      <x:c r="C180" s="113">
        <x:v>2</x:v>
      </x:c>
      <x:c r="D180" s="210" t="s">
        <x:v>2124</x:v>
      </x:c>
      <x:c r="E180" s="210" t="str">
        <x:f>IF(VLOOKUP($A180,'★Master Code List'!$B$4:$K$167,9,)=0,"",(VLOOKUP($A180,'★Master Code List'!$B$4:$K$167,9,)))</x:f>
        <x:v>BEV-E (AWD/RWD, V710)</x:v>
      </x:c>
      <x:c r="F180" s="20" t="str">
        <x:f>IF(VLOOKUP($A180,'★Master Code List'!$B$4:$K$167,10,)=0,"",(VLOOKUP($A180,'★Master Code List'!$B$4:$K$167,10,)))</x:f>
        <x:v>PDU</x:v>
      </x:c>
      <x:c r="G180" s="158">
        <x:f t="shared" si="38"/>
        <x:v>0</x:v>
      </x:c>
      <x:c r="H180" s="197">
        <x:f t="shared" si="39"/>
        <x:v>0</x:v>
      </x:c>
      <x:c r="I180" s="285">
        <x:f t="shared" si="40"/>
        <x:v>0</x:v>
      </x:c>
      <x:c r="J180" s="106">
        <x:f>SUMIFS('purchase data'!K:K,'purchase data'!$B:$B,$C180,'purchase data'!$F:$F,$D180)</x:f>
        <x:v>68</x:v>
      </x:c>
      <x:c r="K180" s="73">
        <x:f>SUMIFS('purchase data'!M:M,'purchase data'!$B:$B,$C180,'purchase data'!$F:$F,$D180)</x:f>
        <x:v>86038.053320000006</x:v>
      </x:c>
      <x:c r="L180" s="68">
        <x:f>SUMIFS(ETC!$G:$G,ETC!$B:$B,$C180,ETC!$E:$E,$D180)</x:f>
        <x:v>0</x:v>
      </x:c>
      <x:c r="M180" s="73">
        <x:f>SUMIFS(ETC!$J:$J,ETC!$E:$E,$D180,ETC!$B:$B,$C180)</x:f>
        <x:v>0</x:v>
      </x:c>
      <x:c r="N180" s="159">
        <x:f>IF(IFERROR((I180+K180+M180)/(G180+J180+SUMIFS(ETC!$G:$G,ETC!$C:$C,1,ETC!$B:$B,$C180,ETC!$E:$E,$D180)),)=0,H180,IFERROR((I180+K180+M180)/(G180+J180+SUMIFS(ETC!$G:$G,ETC!$C:$C,1,ETC!$B:$B,$C180,ETC!$E:$E,$D180)),))</x:f>
        <x:v>1265.26549</x:v>
      </x:c>
      <x:c r="O180" s="106">
        <x:f>++SUMIFS('sales data'!L:L,'sales data'!$B:$B,$C180,'sales data'!$F:$F,$D180,'sales data'!$O:$O,"")</x:f>
        <x:v>0</x:v>
      </x:c>
      <x:c r="P180" s="73">
        <x:f t="shared" ref="P180" si="63">+IF(O180&lt;&gt;0,O180*N180,)</x:f>
        <x:v>0</x:v>
      </x:c>
      <x:c r="Q180" s="68">
        <x:f>+SUMIFS('sales data'!$L:$L,'sales data'!$B:$B,$C180,'sales data'!$F:$F,$D180,'sales data'!$O:$O,"R")</x:f>
        <x:v>0</x:v>
      </x:c>
      <x:c r="R180" s="73">
        <x:f t="shared" si="50"/>
        <x:v>0</x:v>
      </x:c>
      <x:c r="S180" s="68">
        <x:f>SUMIFS('sales data'!$L:$L,'sales data'!$B:$B,$C180,'sales data'!$F:$F,$D180,'sales data'!$O:$O,"N")</x:f>
        <x:v>0</x:v>
      </x:c>
      <x:c r="T180" s="73">
        <x:f t="shared" ref="T180" si="64">+IF(S180&lt;&gt;0,S180*N180,)</x:f>
        <x:v>0</x:v>
      </x:c>
      <x:c r="U180" s="26">
        <x:f>SUMIFS('warehouse inventory check'!$N:$N,'warehouse inventory check'!$C:$C,$C180,'warehouse inventory check'!$D:$D,$D180)</x:f>
        <x:v>68</x:v>
      </x:c>
      <x:c r="V180" s="26">
        <x:f t="shared" ref="V180" si="65">+N180</x:f>
        <x:v>1265.26549</x:v>
      </x:c>
      <x:c r="W180" s="73">
        <x:f t="shared" ref="W180" si="66">+IF(U180&lt;&gt;0,U180*N180,)</x:f>
        <x:v>86038.053320000006</x:v>
      </x:c>
      <x:c r="X180" s="74">
        <x:f t="shared" si="46"/>
        <x:v>0</x:v>
      </x:c>
      <x:c r="Y180" s="68">
        <x:f t="shared" ref="Y180" si="67">+G180+J180+L180-O180-Q180-S180</x:f>
        <x:v>68</x:v>
      </x:c>
      <x:c r="Z180" s="68">
        <x:f t="shared" ref="Z180" si="68">+U180-Y180</x:f>
        <x:v>0</x:v>
      </x:c>
    </x:row>
    <x:row r="181" spans="1:26" ht="15" collapsed="1" thickTop="1" thickBot="1">
      <x:c r="C181" s="117">
        <x:v>2</x:v>
      </x:c>
      <x:c r="D181" s="75"/>
      <x:c r="E181" s="75"/>
      <x:c r="F181" s="76" t="s">
        <x:v>117</x:v>
      </x:c>
      <x:c r="G181" s="854">
        <x:f>SUM(G89:G180)</x:f>
        <x:v>32366</x:v>
      </x:c>
      <x:c r="H181" s="286"/>
      <x:c r="I181" s="78">
        <x:f>SUM(I89:I180)</x:f>
        <x:v>7356311.8985024216</x:v>
      </x:c>
      <x:c r="J181" s="854">
        <x:f>SUM(J89:J180)</x:f>
        <x:v>156215</x:v>
      </x:c>
      <x:c r="K181" s="78">
        <x:f>SUM(K89:K180)</x:f>
        <x:v>109883117.67699382</x:v>
      </x:c>
      <x:c r="L181" s="854">
        <x:f>SUM(L89:L180)</x:f>
        <x:v>0</x:v>
      </x:c>
      <x:c r="M181" s="78">
        <x:f>SUM(M89:M180)</x:f>
        <x:v>0</x:v>
      </x:c>
      <x:c r="N181" s="160"/>
      <x:c r="O181" s="854">
        <x:f t="shared" ref="O181:U181" si="69">SUM(O89:O180)</x:f>
        <x:v>140535</x:v>
      </x:c>
      <x:c r="P181" s="78">
        <x:f t="shared" si="69"/>
        <x:v>105874646.61979054</x:v>
      </x:c>
      <x:c r="Q181" s="854">
        <x:f t="shared" si="69"/>
        <x:v>0</x:v>
      </x:c>
      <x:c r="R181" s="78">
        <x:f t="shared" si="69"/>
        <x:v>0</x:v>
      </x:c>
      <x:c r="S181" s="854">
        <x:f t="shared" si="69"/>
        <x:v>0</x:v>
      </x:c>
      <x:c r="T181" s="78">
        <x:f t="shared" si="69"/>
        <x:v>0</x:v>
      </x:c>
      <x:c r="U181" s="77">
        <x:f t="shared" si="69"/>
        <x:v>48046</x:v>
      </x:c>
      <x:c r="V181" s="75"/>
      <x:c r="W181" s="682">
        <x:f>SUM(W89:W180)</x:f>
        <x:v>11400742.188048435</x:v>
      </x:c>
      <x:c r="X181" s="79">
        <x:f>SUM(X89:X180)</x:f>
        <x:v>-35959.232342723728</x:v>
      </x:c>
      <x:c r="Y181" s="77">
        <x:f>SUM(Y89:Y180)</x:f>
        <x:v>48046</x:v>
      </x:c>
      <x:c r="Z181" s="77">
        <x:f>SUM(Z89:Z180)</x:f>
        <x:v>0</x:v>
      </x:c>
    </x:row>
    <x:row r="182" spans="1:26">
      <x:c r="C182" s="118"/>
      <x:c r="D182" s="26"/>
      <x:c r="E182" s="26"/>
      <x:c r="F182" s="26"/>
      <x:c r="G182" s="289"/>
      <x:c r="H182" s="289"/>
      <x:c r="I182" s="855"/>
      <x:c r="J182" s="72"/>
      <x:c r="K182" s="20">
        <x:f>SUMIFS('purchase data'!M:M,'purchase data'!$B:$B,C181)-SUMIFS('purchase data'!M:M,'purchase data'!H:H,"Other",'purchase data'!B:B,C181)-K181</x:f>
        <x:v>0</x:v>
      </x:c>
      <x:c r="L182" s="72"/>
      <x:c r="M182" s="72"/>
      <x:c r="N182" s="72"/>
      <x:c r="O182" s="72"/>
      <x:c r="P182" s="72"/>
      <x:c r="Q182" s="72"/>
      <x:c r="R182" s="72"/>
      <x:c r="S182" s="72"/>
      <x:c r="T182" s="72"/>
      <x:c r="U182" s="72"/>
      <x:c r="V182" s="26"/>
      <x:c r="W182" s="72"/>
      <x:c r="X182" s="26"/>
      <x:c r="Y182" s="72"/>
      <x:c r="Z182" s="72"/>
    </x:row>
    <x:row r="183" spans="1:26">
      <x:c r="W183" s="197"/>
    </x:row>
    <x:row r="184" spans="1:26" ht="14.25" thickBot="1">
      <x:c r="C184" s="119" t="s">
        <x:v>99</x:v>
      </x:c>
      <x:c r="D184" s="26"/>
      <x:c r="E184" s="26"/>
      <x:c r="F184" s="26"/>
      <x:c r="G184" s="281" t="s">
        <x:v>100</x:v>
      </x:c>
      <x:c r="J184" s="275" t="s">
        <x:v>101</x:v>
      </x:c>
      <x:c r="K184" s="26"/>
      <x:c r="L184" s="275" t="s">
        <x:v>103</x:v>
      </x:c>
      <x:c r="M184" s="26"/>
      <x:c r="N184" s="26"/>
      <x:c r="O184" s="275" t="s">
        <x:v>102</x:v>
      </x:c>
      <x:c r="P184" s="26"/>
      <x:c r="Q184" s="275" t="s">
        <x:v>103</x:v>
      </x:c>
      <x:c r="R184" s="26"/>
      <x:c r="S184" s="275" t="s">
        <x:v>104</x:v>
      </x:c>
      <x:c r="T184" s="26"/>
      <x:c r="U184" s="275" t="s">
        <x:v>105</x:v>
      </x:c>
      <x:c r="V184" s="26"/>
      <x:c r="W184" s="67" t="s">
        <x:v>106</x:v>
      </x:c>
      <x:c r="X184" s="67"/>
      <x:c r="Y184" s="81"/>
      <x:c r="Z184" s="68"/>
    </x:row>
    <x:row r="185" spans="1:26">
      <x:c r="C185" s="69" t="s">
        <x:v>120</x:v>
      </x:c>
      <x:c r="D185" s="69" t="s">
        <x:v>5</x:v>
      </x:c>
      <x:c r="E185" s="69" t="s">
        <x:v>6</x:v>
      </x:c>
      <x:c r="F185" s="70" t="s">
        <x:v>7</x:v>
      </x:c>
      <x:c r="G185" s="282" t="s">
        <x:v>108</x:v>
      </x:c>
      <x:c r="H185" s="282" t="s">
        <x:v>109</x:v>
      </x:c>
      <x:c r="I185" s="283" t="s">
        <x:v>110</x:v>
      </x:c>
      <x:c r="J185" s="69" t="s">
        <x:v>108</x:v>
      </x:c>
      <x:c r="K185" s="70" t="s">
        <x:v>110</x:v>
      </x:c>
      <x:c r="L185" s="65" t="s">
        <x:v>113</x:v>
      </x:c>
      <x:c r="M185" s="66" t="s">
        <x:v>110</x:v>
      </x:c>
      <x:c r="N185" s="71" t="s">
        <x:v>111</x:v>
      </x:c>
      <x:c r="O185" s="69" t="s">
        <x:v>108</x:v>
      </x:c>
      <x:c r="P185" s="70" t="s">
        <x:v>112</x:v>
      </x:c>
      <x:c r="Q185" s="65" t="s">
        <x:v>113</x:v>
      </x:c>
      <x:c r="R185" s="66" t="s">
        <x:v>110</x:v>
      </x:c>
      <x:c r="S185" s="65" t="s">
        <x:v>113</x:v>
      </x:c>
      <x:c r="T185" s="66" t="s">
        <x:v>110</x:v>
      </x:c>
      <x:c r="U185" s="69" t="s">
        <x:v>116</x:v>
      </x:c>
      <x:c r="V185" s="65" t="s">
        <x:v>114</x:v>
      </x:c>
      <x:c r="W185" s="66" t="s">
        <x:v>110</x:v>
      </x:c>
      <x:c r="X185" s="71" t="s">
        <x:v>115</x:v>
      </x:c>
      <x:c r="Y185" s="69" t="s">
        <x:v>121</x:v>
      </x:c>
      <x:c r="Z185" s="69" t="s">
        <x:v>115</x:v>
      </x:c>
    </x:row>
    <x:row r="186" spans="1:26">
      <x:c r="A186" s="118">
        <x:v>1</x:v>
      </x:c>
      <x:c r="B186" s="118"/>
      <x:c r="C186" s="113">
        <x:v>3</x:v>
      </x:c>
      <x:c r="D186" s="210" t="str">
        <x:f>IF(VLOOKUP($A186,'★Master Code List'!$B$4:$K$167,8,)=0,"",(VLOOKUP($A186,'★Master Code List'!$B$4:$K$167,8,)))</x:f>
        <x:v>PZ38-10B694-AD</x:v>
      </x:c>
      <x:c r="E186" s="210" t="str">
        <x:f>IF(VLOOKUP($A186,'★Master Code List'!$B$4:$K$167,9,)=0,"",(VLOOKUP($A186,'★Master Code List'!$B$4:$K$167,9,)))</x:f>
        <x:v>PHEV-E (V710) / (P703)</x:v>
      </x:c>
      <x:c r="F186" s="20" t="str">
        <x:f>IF(VLOOKUP($A186,'★Master Code List'!$B$4:$K$167,10,)=0,"",(VLOOKUP($A186,'★Master Code List'!$B$4:$K$167,10,)))</x:f>
        <x:v>Main Harness</x:v>
      </x:c>
      <x:c r="G186" s="158">
        <x:f t="shared" ref="G186:G217" si="70">SUMIFS(U:U,$D:$D,$D186,$C:$C,$C186-1)</x:f>
        <x:v>371</x:v>
      </x:c>
      <x:c r="H186" s="158">
        <x:f t="shared" ref="H186:H217" si="71">SUMIFS(V:V,$D:$D,$D186,$C:$C,$C186-1)</x:f>
        <x:v>4050.0202393462691</x:v>
      </x:c>
      <x:c r="I186" s="285">
        <x:f t="shared" ref="I186:I217" si="72">SUMIFS(W:W,$D:$D,$D186,$C:$C,$C186-1)</x:f>
        <x:v>1502557.5087974658</x:v>
      </x:c>
      <x:c r="J186" s="106">
        <x:f>SUMIFS('purchase data'!K:K,'purchase data'!$B:$B,$C186,'purchase data'!$F:$F,$D186)</x:f>
        <x:v>0</x:v>
      </x:c>
      <x:c r="K186" s="73">
        <x:f>SUMIFS('purchase data'!M:M,'purchase data'!$B:$B,$C186,'purchase data'!$F:$F,$D186)</x:f>
        <x:v>0</x:v>
      </x:c>
      <x:c r="L186" s="68">
        <x:f>SUMIFS(ETC!$G:$G,ETC!$B:$B,$C186,ETC!$E:$E,$D186)</x:f>
        <x:v>0</x:v>
      </x:c>
      <x:c r="M186" s="73">
        <x:f>SUMIFS(ETC!$J:$J,ETC!$E:$E,$D186,ETC!$B:$B,$C186)</x:f>
        <x:v>0</x:v>
      </x:c>
      <x:c r="N186" s="159">
        <x:f>IF(IFERROR((I186+K186+M186)/(G186+J186+SUMIFS(ETC!$G:$G,ETC!$C:$C,1,ETC!$B:$B,$C186,ETC!$E:$E,$D186)),)=0,H186,IFERROR((I186+K186+M186)/(G186+J186+SUMIFS(ETC!$G:$G,ETC!$C:$C,1,ETC!$B:$B,$C186,ETC!$E:$E,$D186)),))</x:f>
        <x:v>4050.0202393462691</x:v>
      </x:c>
      <x:c r="O186" s="106">
        <x:f>++SUMIFS('sales data'!L:L,'sales data'!$B:$B,$C186,'sales data'!$F:$F,$D186,'sales data'!$O:$O,"")</x:f>
        <x:v>0</x:v>
      </x:c>
      <x:c r="P186" s="73">
        <x:f t="shared" ref="P186:P249" si="73">+IF(O186&lt;&gt;0,O186*N186,)</x:f>
        <x:v>0</x:v>
      </x:c>
      <x:c r="Q186" s="68">
        <x:f>+SUMIFS('sales data'!$L:$L,'sales data'!$B:$B,$C186,'sales data'!$F:$F,$D186,'sales data'!$O:$O,"R")</x:f>
        <x:v>0</x:v>
      </x:c>
      <x:c r="R186" s="73">
        <x:f t="shared" ref="R186:R249" si="74">+IF(Q186&lt;&gt;0,Q186*N186,)</x:f>
        <x:v>0</x:v>
      </x:c>
      <x:c r="S186" s="68">
        <x:f>SUMIFS('sales data'!$L:$L,'sales data'!$B:$B,$C186,'sales data'!$F:$F,$D186,'sales data'!$O:$O,"N")</x:f>
        <x:v>0</x:v>
      </x:c>
      <x:c r="T186" s="73">
        <x:f t="shared" ref="T186:T249" si="75">+IF(S186&lt;&gt;0,S186*N186,)</x:f>
        <x:v>0</x:v>
      </x:c>
      <x:c r="U186" s="26">
        <x:f>SUMIFS('warehouse inventory check'!$N:$N,'warehouse inventory check'!$C:$C,$C186,'warehouse inventory check'!$D:$D,$D186)</x:f>
        <x:v>0</x:v>
      </x:c>
      <x:c r="V186" s="26">
        <x:f t="shared" ref="V186:V249" si="76">+N186</x:f>
        <x:v>4050.0202393462691</x:v>
      </x:c>
      <x:c r="W186" s="73">
        <x:f t="shared" ref="W186:W249" si="77">+IF(U186&lt;&gt;0,U186*N186,)</x:f>
        <x:v>0</x:v>
      </x:c>
      <x:c r="X186" s="74">
        <x:f t="shared" ref="X186:X249" si="78">+I186+K186-P186-R186-W186-T186+M186</x:f>
        <x:v>1502557.5087974658</x:v>
      </x:c>
      <x:c r="Y186" s="68">
        <x:f t="shared" ref="Y186:Y249" si="79">+G186+J186+L186-O186-Q186-S186</x:f>
        <x:v>371</x:v>
      </x:c>
      <x:c r="Z186" s="68">
        <x:f t="shared" ref="Z186:Z249" si="80">+U186-Y186</x:f>
        <x:v>-371</x:v>
      </x:c>
    </x:row>
    <x:row r="187" spans="1:26">
      <x:c r="A187" s="118">
        <x:v>2</x:v>
      </x:c>
      <x:c r="B187" s="118"/>
      <x:c r="C187" s="113">
        <x:v>3</x:v>
      </x:c>
      <x:c r="D187" s="210" t="str">
        <x:f>IF(VLOOKUP($A187,'★Master Code List'!$B$4:$K$167,8,)=0,"",(VLOOKUP($A187,'★Master Code List'!$B$4:$K$167,8,)))</x:f>
        <x:v>PZ38-10B694-BD</x:v>
      </x:c>
      <x:c r="E187" s="210" t="str">
        <x:f>IF(VLOOKUP($A187,'★Master Code List'!$B$4:$K$167,9,)=0,"",(VLOOKUP($A187,'★Master Code List'!$B$4:$K$167,9,)))</x:f>
        <x:v>BEV-E1(V710)</x:v>
      </x:c>
      <x:c r="F187" s="20" t="str">
        <x:f>IF(VLOOKUP($A187,'★Master Code List'!$B$4:$K$167,10,)=0,"",(VLOOKUP($A187,'★Master Code List'!$B$4:$K$167,10,)))</x:f>
        <x:v>Main Harness</x:v>
      </x:c>
      <x:c r="G187" s="158">
        <x:f t="shared" si="70"/>
        <x:v>3</x:v>
      </x:c>
      <x:c r="H187" s="158">
        <x:f t="shared" si="71"/>
        <x:v>4816.0565301775432</x:v>
      </x:c>
      <x:c r="I187" s="285">
        <x:f t="shared" si="72"/>
        <x:v>14448.169590532631</x:v>
      </x:c>
      <x:c r="J187" s="106">
        <x:f>SUMIFS('purchase data'!K:K,'purchase data'!$B:$B,$C187,'purchase data'!$F:$F,$D187)</x:f>
        <x:v>0</x:v>
      </x:c>
      <x:c r="K187" s="73">
        <x:f>SUMIFS('purchase data'!M:M,'purchase data'!$B:$B,$C187,'purchase data'!$F:$F,$D187)</x:f>
        <x:v>0</x:v>
      </x:c>
      <x:c r="L187" s="68">
        <x:f>SUMIFS(ETC!$G:$G,ETC!$B:$B,$C187,ETC!$E:$E,$D187)</x:f>
        <x:v>0</x:v>
      </x:c>
      <x:c r="M187" s="73">
        <x:f>SUMIFS(ETC!$J:$J,ETC!$E:$E,$D187,ETC!$B:$B,$C187)</x:f>
        <x:v>0</x:v>
      </x:c>
      <x:c r="N187" s="159">
        <x:f>IF(IFERROR((I187+K187+M187)/(G187+J187+SUMIFS(ETC!$G:$G,ETC!$C:$C,1,ETC!$B:$B,$C187,ETC!$E:$E,$D187)),)=0,H187,IFERROR((I187+K187+M187)/(G187+J187+SUMIFS(ETC!$G:$G,ETC!$C:$C,1,ETC!$B:$B,$C187,ETC!$E:$E,$D187)),))</x:f>
        <x:v>4816.0565301775432</x:v>
      </x:c>
      <x:c r="O187" s="106">
        <x:f>++SUMIFS('sales data'!L:L,'sales data'!$B:$B,$C187,'sales data'!$F:$F,$D187,'sales data'!$O:$O,"")</x:f>
        <x:v>0</x:v>
      </x:c>
      <x:c r="P187" s="73">
        <x:f t="shared" si="73"/>
        <x:v>0</x:v>
      </x:c>
      <x:c r="Q187" s="68">
        <x:f>+SUMIFS('sales data'!$L:$L,'sales data'!$B:$B,$C187,'sales data'!$F:$F,$D187,'sales data'!$O:$O,"R")</x:f>
        <x:v>0</x:v>
      </x:c>
      <x:c r="R187" s="73">
        <x:f t="shared" si="74"/>
        <x:v>0</x:v>
      </x:c>
      <x:c r="S187" s="68">
        <x:f>SUMIFS('sales data'!$L:$L,'sales data'!$B:$B,$C187,'sales data'!$F:$F,$D187,'sales data'!$O:$O,"N")</x:f>
        <x:v>0</x:v>
      </x:c>
      <x:c r="T187" s="73">
        <x:f t="shared" si="75"/>
        <x:v>0</x:v>
      </x:c>
      <x:c r="U187" s="26">
        <x:f>SUMIFS('warehouse inventory check'!$N:$N,'warehouse inventory check'!$C:$C,$C187,'warehouse inventory check'!$D:$D,$D187)</x:f>
        <x:v>0</x:v>
      </x:c>
      <x:c r="V187" s="26">
        <x:f t="shared" si="76"/>
        <x:v>4816.0565301775432</x:v>
      </x:c>
      <x:c r="W187" s="73">
        <x:f t="shared" si="77"/>
        <x:v>0</x:v>
      </x:c>
      <x:c r="X187" s="74">
        <x:f t="shared" si="78"/>
        <x:v>14448.169590532631</x:v>
      </x:c>
      <x:c r="Y187" s="68">
        <x:f t="shared" si="79"/>
        <x:v>3</x:v>
      </x:c>
      <x:c r="Z187" s="68">
        <x:f t="shared" si="80"/>
        <x:v>-3</x:v>
      </x:c>
    </x:row>
    <x:row r="188" spans="1:26">
      <x:c r="A188" s="118">
        <x:v>3</x:v>
      </x:c>
      <x:c r="B188" s="118"/>
      <x:c r="C188" s="113">
        <x:v>3</x:v>
      </x:c>
      <x:c r="D188" s="210" t="str">
        <x:f>IF(VLOOKUP($A188,'★Master Code List'!$B$4:$K$167,8,)=0,"",(VLOOKUP($A188,'★Master Code List'!$B$4:$K$167,8,)))</x:f>
        <x:v>PZ38-14A033-AB</x:v>
      </x:c>
      <x:c r="E188" s="210" t="str">
        <x:f>IF(VLOOKUP($A188,'★Master Code List'!$B$4:$K$167,9,)=0,"",(VLOOKUP($A188,'★Master Code List'!$B$4:$K$167,9,)))</x:f>
        <x:v>PHEV-E (V710) / (P703)</x:v>
      </x:c>
      <x:c r="F188" s="20" t="str">
        <x:f>IF(VLOOKUP($A188,'★Master Code List'!$B$4:$K$167,10,)=0,"",(VLOOKUP($A188,'★Master Code List'!$B$4:$K$167,10,)))</x:f>
        <x:v>BUSBAR - Array to Array (short)</x:v>
      </x:c>
      <x:c r="G188" s="158">
        <x:f t="shared" si="70"/>
        <x:v>1</x:v>
      </x:c>
      <x:c r="H188" s="158">
        <x:f t="shared" si="71"/>
        <x:v>140.07220734470826</x:v>
      </x:c>
      <x:c r="I188" s="285">
        <x:f t="shared" si="72"/>
        <x:v>140.07220734470826</x:v>
      </x:c>
      <x:c r="J188" s="106">
        <x:f>SUMIFS('purchase data'!K:K,'purchase data'!$B:$B,$C188,'purchase data'!$F:$F,$D188)</x:f>
        <x:v>0</x:v>
      </x:c>
      <x:c r="K188" s="73">
        <x:f>SUMIFS('purchase data'!M:M,'purchase data'!$B:$B,$C188,'purchase data'!$F:$F,$D188)</x:f>
        <x:v>0</x:v>
      </x:c>
      <x:c r="L188" s="68">
        <x:f>SUMIFS(ETC!$G:$G,ETC!$B:$B,$C188,ETC!$E:$E,$D188)</x:f>
        <x:v>0</x:v>
      </x:c>
      <x:c r="M188" s="73">
        <x:f>SUMIFS(ETC!$J:$J,ETC!$E:$E,$D188,ETC!$B:$B,$C188)</x:f>
        <x:v>0</x:v>
      </x:c>
      <x:c r="N188" s="159">
        <x:f>IF(IFERROR((I188+K188+M188)/(G188+J188+SUMIFS(ETC!$G:$G,ETC!$C:$C,1,ETC!$B:$B,$C188,ETC!$E:$E,$D188)),)=0,H188,IFERROR((I188+K188+M188)/(G188+J188+SUMIFS(ETC!$G:$G,ETC!$C:$C,1,ETC!$B:$B,$C188,ETC!$E:$E,$D188)),))</x:f>
        <x:v>140.07220734470826</x:v>
      </x:c>
      <x:c r="O188" s="106">
        <x:f>++SUMIFS('sales data'!L:L,'sales data'!$B:$B,$C188,'sales data'!$F:$F,$D188,'sales data'!$O:$O,"")</x:f>
        <x:v>0</x:v>
      </x:c>
      <x:c r="P188" s="73">
        <x:f t="shared" si="73"/>
        <x:v>0</x:v>
      </x:c>
      <x:c r="Q188" s="68">
        <x:f>+SUMIFS('sales data'!$L:$L,'sales data'!$B:$B,$C188,'sales data'!$F:$F,$D188,'sales data'!$O:$O,"R")</x:f>
        <x:v>0</x:v>
      </x:c>
      <x:c r="R188" s="73">
        <x:f t="shared" si="74"/>
        <x:v>0</x:v>
      </x:c>
      <x:c r="S188" s="68">
        <x:f>SUMIFS('sales data'!$L:$L,'sales data'!$B:$B,$C188,'sales data'!$F:$F,$D188,'sales data'!$O:$O,"N")</x:f>
        <x:v>0</x:v>
      </x:c>
      <x:c r="T188" s="73">
        <x:f t="shared" si="75"/>
        <x:v>0</x:v>
      </x:c>
      <x:c r="U188" s="26">
        <x:f>SUMIFS('warehouse inventory check'!$N:$N,'warehouse inventory check'!$C:$C,$C188,'warehouse inventory check'!$D:$D,$D188)</x:f>
        <x:v>0</x:v>
      </x:c>
      <x:c r="V188" s="26">
        <x:f t="shared" si="76"/>
        <x:v>140.07220734470826</x:v>
      </x:c>
      <x:c r="W188" s="73">
        <x:f t="shared" si="77"/>
        <x:v>0</x:v>
      </x:c>
      <x:c r="X188" s="74">
        <x:f t="shared" si="78"/>
        <x:v>140.07220734470826</x:v>
      </x:c>
      <x:c r="Y188" s="68">
        <x:f t="shared" si="79"/>
        <x:v>1</x:v>
      </x:c>
      <x:c r="Z188" s="68">
        <x:f t="shared" si="80"/>
        <x:v>-1</x:v>
      </x:c>
    </x:row>
    <x:row r="189" spans="1:26">
      <x:c r="A189" s="118">
        <x:v>4</x:v>
      </x:c>
      <x:c r="B189" s="118"/>
      <x:c r="C189" s="113">
        <x:v>3</x:v>
      </x:c>
      <x:c r="D189" s="210" t="str">
        <x:f>IF(VLOOKUP($A189,'★Master Code List'!$B$4:$K$167,8,)=0,"",(VLOOKUP($A189,'★Master Code List'!$B$4:$K$167,8,)))</x:f>
        <x:v>PZ38-14A033-BB</x:v>
      </x:c>
      <x:c r="E189" s="210" t="str">
        <x:f>IF(VLOOKUP($A189,'★Master Code List'!$B$4:$K$167,9,)=0,"",(VLOOKUP($A189,'★Master Code List'!$B$4:$K$167,9,)))</x:f>
        <x:v>PHEV-E (V710) / (P703)</x:v>
      </x:c>
      <x:c r="F189" s="20" t="str">
        <x:f>IF(VLOOKUP($A189,'★Master Code List'!$B$4:$K$167,10,)=0,"",(VLOOKUP($A189,'★Master Code List'!$B$4:$K$167,10,)))</x:f>
        <x:v>BUSBAR - Array to Array (long)</x:v>
      </x:c>
      <x:c r="G189" s="158">
        <x:f t="shared" si="70"/>
        <x:v>-959</x:v>
      </x:c>
      <x:c r="H189" s="158">
        <x:f t="shared" si="71"/>
        <x:v>177.12356011005113</x:v>
      </x:c>
      <x:c r="I189" s="285">
        <x:f t="shared" si="72"/>
        <x:v>-169861.49414553904</x:v>
      </x:c>
      <x:c r="J189" s="106">
        <x:f>SUMIFS('purchase data'!K:K,'purchase data'!$B:$B,$C189,'purchase data'!$F:$F,$D189)</x:f>
        <x:v>0</x:v>
      </x:c>
      <x:c r="K189" s="73">
        <x:f>SUMIFS('purchase data'!M:M,'purchase data'!$B:$B,$C189,'purchase data'!$F:$F,$D189)</x:f>
        <x:v>0</x:v>
      </x:c>
      <x:c r="L189" s="68">
        <x:f>SUMIFS(ETC!$G:$G,ETC!$B:$B,$C189,ETC!$E:$E,$D189)</x:f>
        <x:v>0</x:v>
      </x:c>
      <x:c r="M189" s="73">
        <x:f>SUMIFS(ETC!$J:$J,ETC!$E:$E,$D189,ETC!$B:$B,$C189)</x:f>
        <x:v>0</x:v>
      </x:c>
      <x:c r="N189" s="159">
        <x:f>IF(IFERROR((I189+K189+M189)/(G189+J189+SUMIFS(ETC!$G:$G,ETC!$C:$C,1,ETC!$B:$B,$C189,ETC!$E:$E,$D189)),)=0,H189,IFERROR((I189+K189+M189)/(G189+J189+SUMIFS(ETC!$G:$G,ETC!$C:$C,1,ETC!$B:$B,$C189,ETC!$E:$E,$D189)),))</x:f>
        <x:v>177.12356011005113</x:v>
      </x:c>
      <x:c r="O189" s="106">
        <x:f>++SUMIFS('sales data'!L:L,'sales data'!$B:$B,$C189,'sales data'!$F:$F,$D189,'sales data'!$O:$O,"")</x:f>
        <x:v>0</x:v>
      </x:c>
      <x:c r="P189" s="73">
        <x:f t="shared" si="73"/>
        <x:v>0</x:v>
      </x:c>
      <x:c r="Q189" s="68">
        <x:f>+SUMIFS('sales data'!$L:$L,'sales data'!$B:$B,$C189,'sales data'!$F:$F,$D189,'sales data'!$O:$O,"R")</x:f>
        <x:v>0</x:v>
      </x:c>
      <x:c r="R189" s="73">
        <x:f t="shared" si="74"/>
        <x:v>0</x:v>
      </x:c>
      <x:c r="S189" s="68">
        <x:f>SUMIFS('sales data'!$L:$L,'sales data'!$B:$B,$C189,'sales data'!$F:$F,$D189,'sales data'!$O:$O,"N")</x:f>
        <x:v>0</x:v>
      </x:c>
      <x:c r="T189" s="73">
        <x:f t="shared" si="75"/>
        <x:v>0</x:v>
      </x:c>
      <x:c r="U189" s="26">
        <x:f>SUMIFS('warehouse inventory check'!$N:$N,'warehouse inventory check'!$C:$C,$C189,'warehouse inventory check'!$D:$D,$D189)</x:f>
        <x:v>0</x:v>
      </x:c>
      <x:c r="V189" s="26">
        <x:f t="shared" si="76"/>
        <x:v>177.12356011005113</x:v>
      </x:c>
      <x:c r="W189" s="73">
        <x:f t="shared" si="77"/>
        <x:v>0</x:v>
      </x:c>
      <x:c r="X189" s="74">
        <x:f t="shared" si="78"/>
        <x:v>-169861.49414553904</x:v>
      </x:c>
      <x:c r="Y189" s="68">
        <x:f t="shared" si="79"/>
        <x:v>-959</x:v>
      </x:c>
      <x:c r="Z189" s="68">
        <x:f t="shared" si="80"/>
        <x:v>959</x:v>
      </x:c>
    </x:row>
    <x:row r="190" spans="1:26">
      <x:c r="A190" s="118">
        <x:v>5</x:v>
      </x:c>
      <x:c r="B190" s="118"/>
      <x:c r="C190" s="113">
        <x:v>3</x:v>
      </x:c>
      <x:c r="D190" s="210" t="str">
        <x:f>IF(VLOOKUP($A190,'★Master Code List'!$B$4:$K$167,8,)=0,"",(VLOOKUP($A190,'★Master Code List'!$B$4:$K$167,8,)))</x:f>
        <x:v>PZ38-14A033-CB</x:v>
      </x:c>
      <x:c r="E190" s="210" t="str">
        <x:f>IF(VLOOKUP($A190,'★Master Code List'!$B$4:$K$167,9,)=0,"",(VLOOKUP($A190,'★Master Code List'!$B$4:$K$167,9,)))</x:f>
        <x:v>PHEV-E (V710) / (P703)</x:v>
      </x:c>
      <x:c r="F190" s="20" t="str">
        <x:f>IF(VLOOKUP($A190,'★Master Code List'!$B$4:$K$167,10,)=0,"",(VLOOKUP($A190,'★Master Code List'!$B$4:$K$167,10,)))</x:f>
        <x:v>BUSBAR - Array 3 to 4</x:v>
      </x:c>
      <x:c r="G190" s="158">
        <x:f t="shared" si="70"/>
        <x:v>1</x:v>
      </x:c>
      <x:c r="H190" s="158">
        <x:f t="shared" si="71"/>
        <x:v>89.091211925052107</x:v>
      </x:c>
      <x:c r="I190" s="285">
        <x:f t="shared" si="72"/>
        <x:v>89.091211925052107</x:v>
      </x:c>
      <x:c r="J190" s="106">
        <x:f>SUMIFS('purchase data'!K:K,'purchase data'!$B:$B,$C190,'purchase data'!$F:$F,$D190)</x:f>
        <x:v>0</x:v>
      </x:c>
      <x:c r="K190" s="73">
        <x:f>SUMIFS('purchase data'!M:M,'purchase data'!$B:$B,$C190,'purchase data'!$F:$F,$D190)</x:f>
        <x:v>0</x:v>
      </x:c>
      <x:c r="L190" s="68">
        <x:f>SUMIFS(ETC!$G:$G,ETC!$B:$B,$C190,ETC!$E:$E,$D190)</x:f>
        <x:v>0</x:v>
      </x:c>
      <x:c r="M190" s="73">
        <x:f>SUMIFS(ETC!$J:$J,ETC!$E:$E,$D190,ETC!$B:$B,$C190)</x:f>
        <x:v>0</x:v>
      </x:c>
      <x:c r="N190" s="159">
        <x:f>IF(IFERROR((I190+K190+M190)/(G190+J190+SUMIFS(ETC!$G:$G,ETC!$C:$C,1,ETC!$B:$B,$C190,ETC!$E:$E,$D190)),)=0,H190,IFERROR((I190+K190+M190)/(G190+J190+SUMIFS(ETC!$G:$G,ETC!$C:$C,1,ETC!$B:$B,$C190,ETC!$E:$E,$D190)),))</x:f>
        <x:v>89.091211925052107</x:v>
      </x:c>
      <x:c r="O190" s="106">
        <x:f>++SUMIFS('sales data'!L:L,'sales data'!$B:$B,$C190,'sales data'!$F:$F,$D190,'sales data'!$O:$O,"")</x:f>
        <x:v>0</x:v>
      </x:c>
      <x:c r="P190" s="73">
        <x:f t="shared" si="73"/>
        <x:v>0</x:v>
      </x:c>
      <x:c r="Q190" s="68">
        <x:f>+SUMIFS('sales data'!$L:$L,'sales data'!$B:$B,$C190,'sales data'!$F:$F,$D190,'sales data'!$O:$O,"R")</x:f>
        <x:v>0</x:v>
      </x:c>
      <x:c r="R190" s="73">
        <x:f t="shared" si="74"/>
        <x:v>0</x:v>
      </x:c>
      <x:c r="S190" s="68">
        <x:f>SUMIFS('sales data'!$L:$L,'sales data'!$B:$B,$C190,'sales data'!$F:$F,$D190,'sales data'!$O:$O,"N")</x:f>
        <x:v>0</x:v>
      </x:c>
      <x:c r="T190" s="73">
        <x:f t="shared" si="75"/>
        <x:v>0</x:v>
      </x:c>
      <x:c r="U190" s="26">
        <x:f>SUMIFS('warehouse inventory check'!$N:$N,'warehouse inventory check'!$C:$C,$C190,'warehouse inventory check'!$D:$D,$D190)</x:f>
        <x:v>0</x:v>
      </x:c>
      <x:c r="V190" s="26">
        <x:f t="shared" si="76"/>
        <x:v>89.091211925052107</x:v>
      </x:c>
      <x:c r="W190" s="73">
        <x:f t="shared" si="77"/>
        <x:v>0</x:v>
      </x:c>
      <x:c r="X190" s="74">
        <x:f t="shared" si="78"/>
        <x:v>89.091211925052107</x:v>
      </x:c>
      <x:c r="Y190" s="68">
        <x:f t="shared" si="79"/>
        <x:v>1</x:v>
      </x:c>
      <x:c r="Z190" s="68">
        <x:f t="shared" si="80"/>
        <x:v>-1</x:v>
      </x:c>
    </x:row>
    <x:row r="191" spans="1:26">
      <x:c r="A191" s="118">
        <x:v>6</x:v>
      </x:c>
      <x:c r="B191" s="118"/>
      <x:c r="C191" s="113">
        <x:v>3</x:v>
      </x:c>
      <x:c r="D191" s="210" t="str">
        <x:f>IF(VLOOKUP($A191,'★Master Code List'!$B$4:$K$167,8,)=0,"",(VLOOKUP($A191,'★Master Code List'!$B$4:$K$167,8,)))</x:f>
        <x:v>PZ38-14A033-FE</x:v>
      </x:c>
      <x:c r="E191" s="210" t="str">
        <x:f>IF(VLOOKUP($A191,'★Master Code List'!$B$4:$K$167,9,)=0,"",(VLOOKUP($A191,'★Master Code List'!$B$4:$K$167,9,)))</x:f>
        <x:v>EV-V4 Test Parts</x:v>
      </x:c>
      <x:c r="F191" s="20" t="str">
        <x:f>IF(VLOOKUP($A191,'★Master Code List'!$B$4:$K$167,10,)=0,"",(VLOOKUP($A191,'★Master Code List'!$B$4:$K$167,10,)))</x:f>
        <x:v>BUSBAR - Array to Array (Straight)_Insert</x:v>
      </x:c>
      <x:c r="G191" s="158">
        <x:f t="shared" si="70"/>
        <x:v>0</x:v>
      </x:c>
      <x:c r="H191" s="158">
        <x:f t="shared" si="71"/>
        <x:v>444.18496711111101</x:v>
      </x:c>
      <x:c r="I191" s="285">
        <x:f t="shared" si="72"/>
        <x:v>0</x:v>
      </x:c>
      <x:c r="J191" s="106">
        <x:f>SUMIFS('purchase data'!K:K,'purchase data'!$B:$B,$C191,'purchase data'!$F:$F,$D191)</x:f>
        <x:v>0</x:v>
      </x:c>
      <x:c r="K191" s="73">
        <x:f>SUMIFS('purchase data'!M:M,'purchase data'!$B:$B,$C191,'purchase data'!$F:$F,$D191)</x:f>
        <x:v>0</x:v>
      </x:c>
      <x:c r="L191" s="68">
        <x:f>SUMIFS(ETC!$G:$G,ETC!$B:$B,$C191,ETC!$E:$E,$D191)</x:f>
        <x:v>0</x:v>
      </x:c>
      <x:c r="M191" s="73">
        <x:f>SUMIFS(ETC!$J:$J,ETC!$E:$E,$D191,ETC!$B:$B,$C191)</x:f>
        <x:v>0</x:v>
      </x:c>
      <x:c r="N191" s="159">
        <x:f>IF(IFERROR((I191+K191+M191)/(G191+J191+SUMIFS(ETC!$G:$G,ETC!$C:$C,1,ETC!$B:$B,$C191,ETC!$E:$E,$D191)),)=0,H191,IFERROR((I191+K191+M191)/(G191+J191+SUMIFS(ETC!$G:$G,ETC!$C:$C,1,ETC!$B:$B,$C191,ETC!$E:$E,$D191)),))</x:f>
        <x:v>444.18496711111101</x:v>
      </x:c>
      <x:c r="O191" s="106">
        <x:f>++SUMIFS('sales data'!L:L,'sales data'!$B:$B,$C191,'sales data'!$F:$F,$D191,'sales data'!$O:$O,"")</x:f>
        <x:v>0</x:v>
      </x:c>
      <x:c r="P191" s="73">
        <x:f t="shared" si="73"/>
        <x:v>0</x:v>
      </x:c>
      <x:c r="Q191" s="68">
        <x:f>+SUMIFS('sales data'!$L:$L,'sales data'!$B:$B,$C191,'sales data'!$F:$F,$D191,'sales data'!$O:$O,"R")</x:f>
        <x:v>0</x:v>
      </x:c>
      <x:c r="R191" s="73">
        <x:f t="shared" si="74"/>
        <x:v>0</x:v>
      </x:c>
      <x:c r="S191" s="68">
        <x:f>SUMIFS('sales data'!$L:$L,'sales data'!$B:$B,$C191,'sales data'!$F:$F,$D191,'sales data'!$O:$O,"N")</x:f>
        <x:v>0</x:v>
      </x:c>
      <x:c r="T191" s="73">
        <x:f t="shared" si="75"/>
        <x:v>0</x:v>
      </x:c>
      <x:c r="U191" s="26">
        <x:f>SUMIFS('warehouse inventory check'!$N:$N,'warehouse inventory check'!$C:$C,$C191,'warehouse inventory check'!$D:$D,$D191)</x:f>
        <x:v>0</x:v>
      </x:c>
      <x:c r="V191" s="26">
        <x:f t="shared" si="76"/>
        <x:v>444.18496711111101</x:v>
      </x:c>
      <x:c r="W191" s="73">
        <x:f t="shared" si="77"/>
        <x:v>0</x:v>
      </x:c>
      <x:c r="X191" s="74">
        <x:f t="shared" si="78"/>
        <x:v>0</x:v>
      </x:c>
      <x:c r="Y191" s="68">
        <x:f t="shared" si="79"/>
        <x:v>0</x:v>
      </x:c>
      <x:c r="Z191" s="68">
        <x:f t="shared" si="80"/>
        <x:v>0</x:v>
      </x:c>
    </x:row>
    <x:row r="192" spans="1:26">
      <x:c r="A192" s="118">
        <x:v>7</x:v>
      </x:c>
      <x:c r="B192" s="118"/>
      <x:c r="C192" s="113">
        <x:v>3</x:v>
      </x:c>
      <x:c r="D192" s="210" t="str">
        <x:f>IF(VLOOKUP($A192,'★Master Code List'!$B$4:$K$167,8,)=0,"",(VLOOKUP($A192,'★Master Code List'!$B$4:$K$167,8,)))</x:f>
        <x:v>PZ38-14A033-GD</x:v>
      </x:c>
      <x:c r="E192" s="210" t="str">
        <x:f>IF(VLOOKUP($A192,'★Master Code List'!$B$4:$K$167,9,)=0,"",(VLOOKUP($A192,'★Master Code List'!$B$4:$K$167,9,)))</x:f>
        <x:v>BEV-E (V710)</x:v>
      </x:c>
      <x:c r="F192" s="20" t="str">
        <x:f>IF(VLOOKUP($A192,'★Master Code List'!$B$4:$K$167,10,)=0,"",(VLOOKUP($A192,'★Master Code List'!$B$4:$K$167,10,)))</x:f>
        <x:v>BUSBAR - Array to Array (Angled)_Insert</x:v>
      </x:c>
      <x:c r="G192" s="158">
        <x:f t="shared" si="70"/>
        <x:v>0</x:v>
      </x:c>
      <x:c r="H192" s="158">
        <x:f t="shared" si="71"/>
        <x:v>415.72873713804711</x:v>
      </x:c>
      <x:c r="I192" s="285">
        <x:f t="shared" si="72"/>
        <x:v>0</x:v>
      </x:c>
      <x:c r="J192" s="106">
        <x:f>SUMIFS('purchase data'!K:K,'purchase data'!$B:$B,$C192,'purchase data'!$F:$F,$D192)</x:f>
        <x:v>0</x:v>
      </x:c>
      <x:c r="K192" s="73">
        <x:f>SUMIFS('purchase data'!M:M,'purchase data'!$B:$B,$C192,'purchase data'!$F:$F,$D192)</x:f>
        <x:v>0</x:v>
      </x:c>
      <x:c r="L192" s="68">
        <x:f>SUMIFS(ETC!$G:$G,ETC!$B:$B,$C192,ETC!$E:$E,$D192)</x:f>
        <x:v>0</x:v>
      </x:c>
      <x:c r="M192" s="73">
        <x:f>SUMIFS(ETC!$J:$J,ETC!$E:$E,$D192,ETC!$B:$B,$C192)</x:f>
        <x:v>0</x:v>
      </x:c>
      <x:c r="N192" s="159">
        <x:f>IF(IFERROR((I192+K192+M192)/(G192+J192+SUMIFS(ETC!$G:$G,ETC!$C:$C,1,ETC!$B:$B,$C192,ETC!$E:$E,$D192)),)=0,H192,IFERROR((I192+K192+M192)/(G192+J192+SUMIFS(ETC!$G:$G,ETC!$C:$C,1,ETC!$B:$B,$C192,ETC!$E:$E,$D192)),))</x:f>
        <x:v>415.72873713804711</x:v>
      </x:c>
      <x:c r="O192" s="106">
        <x:f>++SUMIFS('sales data'!L:L,'sales data'!$B:$B,$C192,'sales data'!$F:$F,$D192,'sales data'!$O:$O,"")</x:f>
        <x:v>0</x:v>
      </x:c>
      <x:c r="P192" s="73">
        <x:f t="shared" si="73"/>
        <x:v>0</x:v>
      </x:c>
      <x:c r="Q192" s="68">
        <x:f>+SUMIFS('sales data'!$L:$L,'sales data'!$B:$B,$C192,'sales data'!$F:$F,$D192,'sales data'!$O:$O,"R")</x:f>
        <x:v>0</x:v>
      </x:c>
      <x:c r="R192" s="73">
        <x:f t="shared" si="74"/>
        <x:v>0</x:v>
      </x:c>
      <x:c r="S192" s="68">
        <x:f>SUMIFS('sales data'!$L:$L,'sales data'!$B:$B,$C192,'sales data'!$F:$F,$D192,'sales data'!$O:$O,"N")</x:f>
        <x:v>0</x:v>
      </x:c>
      <x:c r="T192" s="73">
        <x:f t="shared" si="75"/>
        <x:v>0</x:v>
      </x:c>
      <x:c r="U192" s="26">
        <x:f>SUMIFS('warehouse inventory check'!$N:$N,'warehouse inventory check'!$C:$C,$C192,'warehouse inventory check'!$D:$D,$D192)</x:f>
        <x:v>0</x:v>
      </x:c>
      <x:c r="V192" s="26">
        <x:f t="shared" si="76"/>
        <x:v>415.72873713804711</x:v>
      </x:c>
      <x:c r="W192" s="73">
        <x:f t="shared" si="77"/>
        <x:v>0</x:v>
      </x:c>
      <x:c r="X192" s="74">
        <x:f t="shared" si="78"/>
        <x:v>0</x:v>
      </x:c>
      <x:c r="Y192" s="68">
        <x:f t="shared" si="79"/>
        <x:v>0</x:v>
      </x:c>
      <x:c r="Z192" s="68">
        <x:f t="shared" si="80"/>
        <x:v>0</x:v>
      </x:c>
    </x:row>
    <x:row r="193" spans="1:26">
      <x:c r="A193" s="118">
        <x:v>8</x:v>
      </x:c>
      <x:c r="B193" s="118"/>
      <x:c r="C193" s="113">
        <x:v>3</x:v>
      </x:c>
      <x:c r="D193" s="210" t="str">
        <x:f>IF(VLOOKUP($A193,'★Master Code List'!$B$4:$K$167,8,)=0,"",(VLOOKUP($A193,'★Master Code List'!$B$4:$K$167,8,)))</x:f>
        <x:v>PZ38-14A033-HF</x:v>
      </x:c>
      <x:c r="E193" s="210" t="str">
        <x:f>IF(VLOOKUP($A193,'★Master Code List'!$B$4:$K$167,9,)=0,"",(VLOOKUP($A193,'★Master Code List'!$B$4:$K$167,9,)))</x:f>
        <x:v>BEV-E (V710)</x:v>
      </x:c>
      <x:c r="F193" s="20" t="str">
        <x:f>IF(VLOOKUP($A193,'★Master Code List'!$B$4:$K$167,10,)=0,"",(VLOOKUP($A193,'★Master Code List'!$B$4:$K$167,10,)))</x:f>
        <x:v>BUSBAR - Array4 to Array 5_Insert</x:v>
      </x:c>
      <x:c r="G193" s="158">
        <x:f t="shared" si="70"/>
        <x:v>0</x:v>
      </x:c>
      <x:c r="H193" s="158">
        <x:f t="shared" si="71"/>
        <x:v>517.50554691099467</x:v>
      </x:c>
      <x:c r="I193" s="285">
        <x:f t="shared" si="72"/>
        <x:v>0</x:v>
      </x:c>
      <x:c r="J193" s="106">
        <x:f>SUMIFS('purchase data'!K:K,'purchase data'!$B:$B,$C193,'purchase data'!$F:$F,$D193)</x:f>
        <x:v>0</x:v>
      </x:c>
      <x:c r="K193" s="73">
        <x:f>SUMIFS('purchase data'!M:M,'purchase data'!$B:$B,$C193,'purchase data'!$F:$F,$D193)</x:f>
        <x:v>0</x:v>
      </x:c>
      <x:c r="L193" s="68">
        <x:f>SUMIFS(ETC!$G:$G,ETC!$B:$B,$C193,ETC!$E:$E,$D193)</x:f>
        <x:v>0</x:v>
      </x:c>
      <x:c r="M193" s="73">
        <x:f>SUMIFS(ETC!$J:$J,ETC!$E:$E,$D193,ETC!$B:$B,$C193)</x:f>
        <x:v>0</x:v>
      </x:c>
      <x:c r="N193" s="159">
        <x:f>IF(IFERROR((I193+K193+M193)/(G193+J193+SUMIFS(ETC!$G:$G,ETC!$C:$C,1,ETC!$B:$B,$C193,ETC!$E:$E,$D193)),)=0,H193,IFERROR((I193+K193+M193)/(G193+J193+SUMIFS(ETC!$G:$G,ETC!$C:$C,1,ETC!$B:$B,$C193,ETC!$E:$E,$D193)),))</x:f>
        <x:v>517.50554691099467</x:v>
      </x:c>
      <x:c r="O193" s="106">
        <x:f>++SUMIFS('sales data'!L:L,'sales data'!$B:$B,$C193,'sales data'!$F:$F,$D193,'sales data'!$O:$O,"")</x:f>
        <x:v>0</x:v>
      </x:c>
      <x:c r="P193" s="73">
        <x:f t="shared" si="73"/>
        <x:v>0</x:v>
      </x:c>
      <x:c r="Q193" s="68">
        <x:f>+SUMIFS('sales data'!$L:$L,'sales data'!$B:$B,$C193,'sales data'!$F:$F,$D193,'sales data'!$O:$O,"R")</x:f>
        <x:v>0</x:v>
      </x:c>
      <x:c r="R193" s="73">
        <x:f t="shared" si="74"/>
        <x:v>0</x:v>
      </x:c>
      <x:c r="S193" s="68">
        <x:f>SUMIFS('sales data'!$L:$L,'sales data'!$B:$B,$C193,'sales data'!$F:$F,$D193,'sales data'!$O:$O,"N")</x:f>
        <x:v>0</x:v>
      </x:c>
      <x:c r="T193" s="73">
        <x:f t="shared" si="75"/>
        <x:v>0</x:v>
      </x:c>
      <x:c r="U193" s="26">
        <x:f>SUMIFS('warehouse inventory check'!$N:$N,'warehouse inventory check'!$C:$C,$C193,'warehouse inventory check'!$D:$D,$D193)</x:f>
        <x:v>0</x:v>
      </x:c>
      <x:c r="V193" s="26">
        <x:f t="shared" si="76"/>
        <x:v>517.50554691099467</x:v>
      </x:c>
      <x:c r="W193" s="73">
        <x:f t="shared" si="77"/>
        <x:v>0</x:v>
      </x:c>
      <x:c r="X193" s="74">
        <x:f t="shared" si="78"/>
        <x:v>0</x:v>
      </x:c>
      <x:c r="Y193" s="68">
        <x:f t="shared" si="79"/>
        <x:v>0</x:v>
      </x:c>
      <x:c r="Z193" s="68">
        <x:f t="shared" si="80"/>
        <x:v>0</x:v>
      </x:c>
    </x:row>
    <x:row r="194" spans="1:26">
      <x:c r="A194" s="118">
        <x:v>9</x:v>
      </x:c>
      <x:c r="B194" s="118"/>
      <x:c r="C194" s="113">
        <x:v>3</x:v>
      </x:c>
      <x:c r="D194" s="210" t="str">
        <x:f>IF(VLOOKUP($A194,'★Master Code List'!$B$4:$K$167,8,)=0,"",(VLOOKUP($A194,'★Master Code List'!$B$4:$K$167,8,)))</x:f>
        <x:v>PZ38-14A033-JD</x:v>
      </x:c>
      <x:c r="E194" s="210" t="str">
        <x:f>IF(VLOOKUP($A194,'★Master Code List'!$B$4:$K$167,9,)=0,"",(VLOOKUP($A194,'★Master Code List'!$B$4:$K$167,9,)))</x:f>
        <x:v>BEV-E1</x:v>
      </x:c>
      <x:c r="F194" s="20" t="str">
        <x:f>IF(VLOOKUP($A194,'★Master Code List'!$B$4:$K$167,10,)=0,"",(VLOOKUP($A194,'★Master Code List'!$B$4:$K$167,10,)))</x:f>
        <x:v>BEV-E1 BUSBAR Array 8 to Array 9</x:v>
      </x:c>
      <x:c r="G194" s="158">
        <x:f t="shared" si="70"/>
        <x:v>0</x:v>
      </x:c>
      <x:c r="H194" s="158">
        <x:f t="shared" si="71"/>
        <x:v>446.53285714285715</x:v>
      </x:c>
      <x:c r="I194" s="285">
        <x:f t="shared" si="72"/>
        <x:v>0</x:v>
      </x:c>
      <x:c r="J194" s="106">
        <x:f>SUMIFS('purchase data'!K:K,'purchase data'!$B:$B,$C194,'purchase data'!$F:$F,$D194)</x:f>
        <x:v>0</x:v>
      </x:c>
      <x:c r="K194" s="73">
        <x:f>SUMIFS('purchase data'!M:M,'purchase data'!$B:$B,$C194,'purchase data'!$F:$F,$D194)</x:f>
        <x:v>0</x:v>
      </x:c>
      <x:c r="L194" s="68">
        <x:f>SUMIFS(ETC!$G:$G,ETC!$B:$B,$C194,ETC!$E:$E,$D194)</x:f>
        <x:v>0</x:v>
      </x:c>
      <x:c r="M194" s="73">
        <x:f>SUMIFS(ETC!$J:$J,ETC!$E:$E,$D194,ETC!$B:$B,$C194)</x:f>
        <x:v>0</x:v>
      </x:c>
      <x:c r="N194" s="159">
        <x:f>IF(IFERROR((I194+K194+M194)/(G194+J194+SUMIFS(ETC!$G:$G,ETC!$C:$C,1,ETC!$B:$B,$C194,ETC!$E:$E,$D194)),)=0,H194,IFERROR((I194+K194+M194)/(G194+J194+SUMIFS(ETC!$G:$G,ETC!$C:$C,1,ETC!$B:$B,$C194,ETC!$E:$E,$D194)),))</x:f>
        <x:v>446.53285714285715</x:v>
      </x:c>
      <x:c r="O194" s="106">
        <x:f>++SUMIFS('sales data'!L:L,'sales data'!$B:$B,$C194,'sales data'!$F:$F,$D194,'sales data'!$O:$O,"")</x:f>
        <x:v>0</x:v>
      </x:c>
      <x:c r="P194" s="73">
        <x:f t="shared" si="73"/>
        <x:v>0</x:v>
      </x:c>
      <x:c r="Q194" s="68">
        <x:f>+SUMIFS('sales data'!$L:$L,'sales data'!$B:$B,$C194,'sales data'!$F:$F,$D194,'sales data'!$O:$O,"R")</x:f>
        <x:v>0</x:v>
      </x:c>
      <x:c r="R194" s="73">
        <x:f t="shared" si="74"/>
        <x:v>0</x:v>
      </x:c>
      <x:c r="S194" s="68">
        <x:f>SUMIFS('sales data'!$L:$L,'sales data'!$B:$B,$C194,'sales data'!$F:$F,$D194,'sales data'!$O:$O,"N")</x:f>
        <x:v>0</x:v>
      </x:c>
      <x:c r="T194" s="73">
        <x:f t="shared" si="75"/>
        <x:v>0</x:v>
      </x:c>
      <x:c r="U194" s="26">
        <x:f>SUMIFS('warehouse inventory check'!$N:$N,'warehouse inventory check'!$C:$C,$C194,'warehouse inventory check'!$D:$D,$D194)</x:f>
        <x:v>0</x:v>
      </x:c>
      <x:c r="V194" s="26">
        <x:f t="shared" si="76"/>
        <x:v>446.53285714285715</x:v>
      </x:c>
      <x:c r="W194" s="73">
        <x:f t="shared" si="77"/>
        <x:v>0</x:v>
      </x:c>
      <x:c r="X194" s="74">
        <x:f t="shared" si="78"/>
        <x:v>0</x:v>
      </x:c>
      <x:c r="Y194" s="68">
        <x:f t="shared" si="79"/>
        <x:v>0</x:v>
      </x:c>
      <x:c r="Z194" s="68">
        <x:f t="shared" si="80"/>
        <x:v>0</x:v>
      </x:c>
    </x:row>
    <x:row r="195" spans="1:26">
      <x:c r="A195" s="118">
        <x:v>10</x:v>
      </x:c>
      <x:c r="B195" s="118"/>
      <x:c r="C195" s="113">
        <x:v>3</x:v>
      </x:c>
      <x:c r="D195" s="210" t="str">
        <x:f>IF(VLOOKUP($A195,'★Master Code List'!$B$4:$K$167,8,)=0,"",(VLOOKUP($A195,'★Master Code List'!$B$4:$K$167,8,)))</x:f>
        <x:v>PZ38-14A033-KD</x:v>
      </x:c>
      <x:c r="E195" s="210" t="str">
        <x:f>IF(VLOOKUP($A195,'★Master Code List'!$B$4:$K$167,9,)=0,"",(VLOOKUP($A195,'★Master Code List'!$B$4:$K$167,9,)))</x:f>
        <x:v>BEV-E (V710)</x:v>
      </x:c>
      <x:c r="F195" s="20" t="str">
        <x:f>IF(VLOOKUP($A195,'★Master Code List'!$B$4:$K$167,10,)=0,"",(VLOOKUP($A195,'★Master Code List'!$B$4:$K$167,10,)))</x:f>
        <x:v>BUSBAR - Array 1 to Neg BEC_Insert</x:v>
      </x:c>
      <x:c r="G195" s="158">
        <x:f t="shared" si="70"/>
        <x:v>0</x:v>
      </x:c>
      <x:c r="H195" s="158">
        <x:f t="shared" si="71"/>
        <x:v>521.15796204395599</x:v>
      </x:c>
      <x:c r="I195" s="285">
        <x:f t="shared" si="72"/>
        <x:v>0</x:v>
      </x:c>
      <x:c r="J195" s="106">
        <x:f>SUMIFS('purchase data'!K:K,'purchase data'!$B:$B,$C195,'purchase data'!$F:$F,$D195)</x:f>
        <x:v>0</x:v>
      </x:c>
      <x:c r="K195" s="73">
        <x:f>SUMIFS('purchase data'!M:M,'purchase data'!$B:$B,$C195,'purchase data'!$F:$F,$D195)</x:f>
        <x:v>0</x:v>
      </x:c>
      <x:c r="L195" s="68">
        <x:f>SUMIFS(ETC!$G:$G,ETC!$B:$B,$C195,ETC!$E:$E,$D195)</x:f>
        <x:v>0</x:v>
      </x:c>
      <x:c r="M195" s="73">
        <x:f>SUMIFS(ETC!$J:$J,ETC!$E:$E,$D195,ETC!$B:$B,$C195)</x:f>
        <x:v>0</x:v>
      </x:c>
      <x:c r="N195" s="159">
        <x:f>IF(IFERROR((I195+K195+M195)/(G195+J195+SUMIFS(ETC!$G:$G,ETC!$C:$C,1,ETC!$B:$B,$C195,ETC!$E:$E,$D195)),)=0,H195,IFERROR((I195+K195+M195)/(G195+J195+SUMIFS(ETC!$G:$G,ETC!$C:$C,1,ETC!$B:$B,$C195,ETC!$E:$E,$D195)),))</x:f>
        <x:v>521.15796204395599</x:v>
      </x:c>
      <x:c r="O195" s="106">
        <x:f>++SUMIFS('sales data'!L:L,'sales data'!$B:$B,$C195,'sales data'!$F:$F,$D195,'sales data'!$O:$O,"")</x:f>
        <x:v>0</x:v>
      </x:c>
      <x:c r="P195" s="73">
        <x:f t="shared" si="73"/>
        <x:v>0</x:v>
      </x:c>
      <x:c r="Q195" s="68">
        <x:f>+SUMIFS('sales data'!$L:$L,'sales data'!$B:$B,$C195,'sales data'!$F:$F,$D195,'sales data'!$O:$O,"R")</x:f>
        <x:v>0</x:v>
      </x:c>
      <x:c r="R195" s="73">
        <x:f t="shared" si="74"/>
        <x:v>0</x:v>
      </x:c>
      <x:c r="S195" s="68">
        <x:f>SUMIFS('sales data'!$L:$L,'sales data'!$B:$B,$C195,'sales data'!$F:$F,$D195,'sales data'!$O:$O,"N")</x:f>
        <x:v>0</x:v>
      </x:c>
      <x:c r="T195" s="73">
        <x:f t="shared" si="75"/>
        <x:v>0</x:v>
      </x:c>
      <x:c r="U195" s="26">
        <x:f>SUMIFS('warehouse inventory check'!$N:$N,'warehouse inventory check'!$C:$C,$C195,'warehouse inventory check'!$D:$D,$D195)</x:f>
        <x:v>0</x:v>
      </x:c>
      <x:c r="V195" s="26">
        <x:f t="shared" si="76"/>
        <x:v>521.15796204395599</x:v>
      </x:c>
      <x:c r="W195" s="73">
        <x:f t="shared" si="77"/>
        <x:v>0</x:v>
      </x:c>
      <x:c r="X195" s="74">
        <x:f t="shared" si="78"/>
        <x:v>0</x:v>
      </x:c>
      <x:c r="Y195" s="68">
        <x:f t="shared" si="79"/>
        <x:v>0</x:v>
      </x:c>
      <x:c r="Z195" s="68">
        <x:f t="shared" si="80"/>
        <x:v>0</x:v>
      </x:c>
    </x:row>
    <x:row r="196" spans="1:26">
      <x:c r="A196" s="118">
        <x:v>11</x:v>
      </x:c>
      <x:c r="B196" s="118"/>
      <x:c r="C196" s="113">
        <x:v>3</x:v>
      </x:c>
      <x:c r="D196" s="210" t="str">
        <x:f>IF(VLOOKUP($A196,'★Master Code List'!$B$4:$K$167,8,)=0,"",(VLOOKUP($A196,'★Master Code List'!$B$4:$K$167,8,)))</x:f>
        <x:v>PZ38-14A033-LF</x:v>
      </x:c>
      <x:c r="E196" s="210" t="str">
        <x:f>IF(VLOOKUP($A196,'★Master Code List'!$B$4:$K$167,9,)=0,"",(VLOOKUP($A196,'★Master Code List'!$B$4:$K$167,9,)))</x:f>
        <x:v>BEV-E (V710)</x:v>
      </x:c>
      <x:c r="F196" s="20" t="str">
        <x:f>IF(VLOOKUP($A196,'★Master Code List'!$B$4:$K$167,10,)=0,"",(VLOOKUP($A196,'★Master Code List'!$B$4:$K$167,10,)))</x:f>
        <x:v>BUSBAR - Array 9 to Pos BEC_Insert</x:v>
      </x:c>
      <x:c r="G196" s="158">
        <x:f t="shared" si="70"/>
        <x:v>0</x:v>
      </x:c>
      <x:c r="H196" s="158">
        <x:f t="shared" si="71"/>
        <x:v>371.65501294848485</x:v>
      </x:c>
      <x:c r="I196" s="285">
        <x:f t="shared" si="72"/>
        <x:v>0</x:v>
      </x:c>
      <x:c r="J196" s="106">
        <x:f>SUMIFS('purchase data'!K:K,'purchase data'!$B:$B,$C196,'purchase data'!$F:$F,$D196)</x:f>
        <x:v>0</x:v>
      </x:c>
      <x:c r="K196" s="73">
        <x:f>SUMIFS('purchase data'!M:M,'purchase data'!$B:$B,$C196,'purchase data'!$F:$F,$D196)</x:f>
        <x:v>0</x:v>
      </x:c>
      <x:c r="L196" s="68">
        <x:f>SUMIFS(ETC!$G:$G,ETC!$B:$B,$C196,ETC!$E:$E,$D196)</x:f>
        <x:v>0</x:v>
      </x:c>
      <x:c r="M196" s="73">
        <x:f>SUMIFS(ETC!$J:$J,ETC!$E:$E,$D196,ETC!$B:$B,$C196)</x:f>
        <x:v>0</x:v>
      </x:c>
      <x:c r="N196" s="159">
        <x:f>IF(IFERROR((I196+K196+M196)/(G196+J196+SUMIFS(ETC!$G:$G,ETC!$C:$C,1,ETC!$B:$B,$C196,ETC!$E:$E,$D196)),)=0,H196,IFERROR((I196+K196+M196)/(G196+J196+SUMIFS(ETC!$G:$G,ETC!$C:$C,1,ETC!$B:$B,$C196,ETC!$E:$E,$D196)),))</x:f>
        <x:v>371.65501294848485</x:v>
      </x:c>
      <x:c r="O196" s="106">
        <x:f>++SUMIFS('sales data'!L:L,'sales data'!$B:$B,$C196,'sales data'!$F:$F,$D196,'sales data'!$O:$O,"")</x:f>
        <x:v>0</x:v>
      </x:c>
      <x:c r="P196" s="73">
        <x:f t="shared" si="73"/>
        <x:v>0</x:v>
      </x:c>
      <x:c r="Q196" s="68">
        <x:f>+SUMIFS('sales data'!$L:$L,'sales data'!$B:$B,$C196,'sales data'!$F:$F,$D196,'sales data'!$O:$O,"R")</x:f>
        <x:v>0</x:v>
      </x:c>
      <x:c r="R196" s="73">
        <x:f t="shared" si="74"/>
        <x:v>0</x:v>
      </x:c>
      <x:c r="S196" s="68">
        <x:f>SUMIFS('sales data'!$L:$L,'sales data'!$B:$B,$C196,'sales data'!$F:$F,$D196,'sales data'!$O:$O,"N")</x:f>
        <x:v>0</x:v>
      </x:c>
      <x:c r="T196" s="73">
        <x:f t="shared" si="75"/>
        <x:v>0</x:v>
      </x:c>
      <x:c r="U196" s="26">
        <x:f>SUMIFS('warehouse inventory check'!$N:$N,'warehouse inventory check'!$C:$C,$C196,'warehouse inventory check'!$D:$D,$D196)</x:f>
        <x:v>0</x:v>
      </x:c>
      <x:c r="V196" s="26">
        <x:f t="shared" si="76"/>
        <x:v>371.65501294848485</x:v>
      </x:c>
      <x:c r="W196" s="73">
        <x:f t="shared" si="77"/>
        <x:v>0</x:v>
      </x:c>
      <x:c r="X196" s="74">
        <x:f t="shared" si="78"/>
        <x:v>0</x:v>
      </x:c>
      <x:c r="Y196" s="68">
        <x:f t="shared" si="79"/>
        <x:v>0</x:v>
      </x:c>
      <x:c r="Z196" s="68">
        <x:f t="shared" si="80"/>
        <x:v>0</x:v>
      </x:c>
    </x:row>
    <x:row r="197" spans="1:26">
      <x:c r="A197" s="118">
        <x:v>12</x:v>
      </x:c>
      <x:c r="B197" s="118"/>
      <x:c r="C197" s="113">
        <x:v>3</x:v>
      </x:c>
      <x:c r="D197" s="210" t="str">
        <x:f>IF(VLOOKUP($A197,'★Master Code List'!$B$4:$K$167,8,)=0,"",(VLOOKUP($A197,'★Master Code List'!$B$4:$K$167,8,)))</x:f>
        <x:v>PZ38-14A033-MC</x:v>
      </x:c>
      <x:c r="E197" s="210" t="str">
        <x:f>IF(VLOOKUP($A197,'★Master Code List'!$B$4:$K$167,9,)=0,"",(VLOOKUP($A197,'★Master Code List'!$B$4:$K$167,9,)))</x:f>
        <x:v>BEV-E (V710)</x:v>
      </x:c>
      <x:c r="F197" s="20" t="str">
        <x:f>IF(VLOOKUP($A197,'★Master Code List'!$B$4:$K$167,10,)=0,"",(VLOOKUP($A197,'★Master Code List'!$B$4:$K$167,10,)))</x:f>
        <x:v>BUSBAR - Pos BEC to DCFC_Protector</x:v>
      </x:c>
      <x:c r="G197" s="158">
        <x:f t="shared" si="70"/>
        <x:v>0</x:v>
      </x:c>
      <x:c r="H197" s="158">
        <x:f t="shared" si="71"/>
        <x:v>701.96989836660634</x:v>
      </x:c>
      <x:c r="I197" s="285">
        <x:f t="shared" si="72"/>
        <x:v>0</x:v>
      </x:c>
      <x:c r="J197" s="106">
        <x:f>SUMIFS('purchase data'!K:K,'purchase data'!$B:$B,$C197,'purchase data'!$F:$F,$D197)</x:f>
        <x:v>0</x:v>
      </x:c>
      <x:c r="K197" s="73">
        <x:f>SUMIFS('purchase data'!M:M,'purchase data'!$B:$B,$C197,'purchase data'!$F:$F,$D197)</x:f>
        <x:v>0</x:v>
      </x:c>
      <x:c r="L197" s="68">
        <x:f>SUMIFS(ETC!$G:$G,ETC!$B:$B,$C197,ETC!$E:$E,$D197)</x:f>
        <x:v>0</x:v>
      </x:c>
      <x:c r="M197" s="73">
        <x:f>SUMIFS(ETC!$J:$J,ETC!$E:$E,$D197,ETC!$B:$B,$C197)</x:f>
        <x:v>0</x:v>
      </x:c>
      <x:c r="N197" s="159">
        <x:f>IF(IFERROR((I197+K197+M197)/(G197+J197+SUMIFS(ETC!$G:$G,ETC!$C:$C,1,ETC!$B:$B,$C197,ETC!$E:$E,$D197)),)=0,H197,IFERROR((I197+K197+M197)/(G197+J197+SUMIFS(ETC!$G:$G,ETC!$C:$C,1,ETC!$B:$B,$C197,ETC!$E:$E,$D197)),))</x:f>
        <x:v>701.96989836660634</x:v>
      </x:c>
      <x:c r="O197" s="106">
        <x:f>++SUMIFS('sales data'!L:L,'sales data'!$B:$B,$C197,'sales data'!$F:$F,$D197,'sales data'!$O:$O,"")</x:f>
        <x:v>0</x:v>
      </x:c>
      <x:c r="P197" s="73">
        <x:f t="shared" si="73"/>
        <x:v>0</x:v>
      </x:c>
      <x:c r="Q197" s="68">
        <x:f>+SUMIFS('sales data'!$L:$L,'sales data'!$B:$B,$C197,'sales data'!$F:$F,$D197,'sales data'!$O:$O,"R")</x:f>
        <x:v>0</x:v>
      </x:c>
      <x:c r="R197" s="73">
        <x:f t="shared" si="74"/>
        <x:v>0</x:v>
      </x:c>
      <x:c r="S197" s="68">
        <x:f>SUMIFS('sales data'!$L:$L,'sales data'!$B:$B,$C197,'sales data'!$F:$F,$D197,'sales data'!$O:$O,"N")</x:f>
        <x:v>0</x:v>
      </x:c>
      <x:c r="T197" s="73">
        <x:f t="shared" si="75"/>
        <x:v>0</x:v>
      </x:c>
      <x:c r="U197" s="26">
        <x:f>SUMIFS('warehouse inventory check'!$N:$N,'warehouse inventory check'!$C:$C,$C197,'warehouse inventory check'!$D:$D,$D197)</x:f>
        <x:v>0</x:v>
      </x:c>
      <x:c r="V197" s="26">
        <x:f t="shared" si="76"/>
        <x:v>701.96989836660634</x:v>
      </x:c>
      <x:c r="W197" s="73">
        <x:f t="shared" si="77"/>
        <x:v>0</x:v>
      </x:c>
      <x:c r="X197" s="74">
        <x:f t="shared" si="78"/>
        <x:v>0</x:v>
      </x:c>
      <x:c r="Y197" s="68">
        <x:f t="shared" si="79"/>
        <x:v>0</x:v>
      </x:c>
      <x:c r="Z197" s="68">
        <x:f t="shared" si="80"/>
        <x:v>0</x:v>
      </x:c>
    </x:row>
    <x:row r="198" spans="1:26">
      <x:c r="A198" s="118">
        <x:v>13</x:v>
      </x:c>
      <x:c r="B198" s="118"/>
      <x:c r="C198" s="113">
        <x:v>3</x:v>
      </x:c>
      <x:c r="D198" s="210" t="str">
        <x:f>IF(VLOOKUP($A198,'★Master Code List'!$B$4:$K$167,8,)=0,"",(VLOOKUP($A198,'★Master Code List'!$B$4:$K$167,8,)))</x:f>
        <x:v>PZ38-14A033-NB</x:v>
      </x:c>
      <x:c r="E198" s="210" t="str">
        <x:f>IF(VLOOKUP($A198,'★Master Code List'!$B$4:$K$167,9,)=0,"",(VLOOKUP($A198,'★Master Code List'!$B$4:$K$167,9,)))</x:f>
        <x:v>BEV-E (V710)</x:v>
      </x:c>
      <x:c r="F198" s="20" t="str">
        <x:f>IF(VLOOKUP($A198,'★Master Code List'!$B$4:$K$167,10,)=0,"",(VLOOKUP($A198,'★Master Code List'!$B$4:$K$167,10,)))</x:f>
        <x:v>BUSBAR - Neg BEC to DCFC_Protector</x:v>
      </x:c>
      <x:c r="G198" s="158">
        <x:f t="shared" si="70"/>
        <x:v>0</x:v>
      </x:c>
      <x:c r="H198" s="158">
        <x:f t="shared" si="71"/>
        <x:v>444.82682407407407</x:v>
      </x:c>
      <x:c r="I198" s="285">
        <x:f t="shared" si="72"/>
        <x:v>0</x:v>
      </x:c>
      <x:c r="J198" s="106">
        <x:f>SUMIFS('purchase data'!K:K,'purchase data'!$B:$B,$C198,'purchase data'!$F:$F,$D198)</x:f>
        <x:v>0</x:v>
      </x:c>
      <x:c r="K198" s="73">
        <x:f>SUMIFS('purchase data'!M:M,'purchase data'!$B:$B,$C198,'purchase data'!$F:$F,$D198)</x:f>
        <x:v>0</x:v>
      </x:c>
      <x:c r="L198" s="68">
        <x:f>SUMIFS(ETC!$G:$G,ETC!$B:$B,$C198,ETC!$E:$E,$D198)</x:f>
        <x:v>0</x:v>
      </x:c>
      <x:c r="M198" s="73">
        <x:f>SUMIFS(ETC!$J:$J,ETC!$E:$E,$D198,ETC!$B:$B,$C198)</x:f>
        <x:v>0</x:v>
      </x:c>
      <x:c r="N198" s="159">
        <x:f>IF(IFERROR((I198+K198+M198)/(G198+J198+SUMIFS(ETC!$G:$G,ETC!$C:$C,1,ETC!$B:$B,$C198,ETC!$E:$E,$D198)),)=0,H198,IFERROR((I198+K198+M198)/(G198+J198+SUMIFS(ETC!$G:$G,ETC!$C:$C,1,ETC!$B:$B,$C198,ETC!$E:$E,$D198)),))</x:f>
        <x:v>444.82682407407407</x:v>
      </x:c>
      <x:c r="O198" s="106">
        <x:f>++SUMIFS('sales data'!L:L,'sales data'!$B:$B,$C198,'sales data'!$F:$F,$D198,'sales data'!$O:$O,"")</x:f>
        <x:v>0</x:v>
      </x:c>
      <x:c r="P198" s="73">
        <x:f t="shared" si="73"/>
        <x:v>0</x:v>
      </x:c>
      <x:c r="Q198" s="68">
        <x:f>+SUMIFS('sales data'!$L:$L,'sales data'!$B:$B,$C198,'sales data'!$F:$F,$D198,'sales data'!$O:$O,"R")</x:f>
        <x:v>0</x:v>
      </x:c>
      <x:c r="R198" s="73">
        <x:f t="shared" si="74"/>
        <x:v>0</x:v>
      </x:c>
      <x:c r="S198" s="68">
        <x:f>SUMIFS('sales data'!$L:$L,'sales data'!$B:$B,$C198,'sales data'!$F:$F,$D198,'sales data'!$O:$O,"N")</x:f>
        <x:v>0</x:v>
      </x:c>
      <x:c r="T198" s="73">
        <x:f t="shared" si="75"/>
        <x:v>0</x:v>
      </x:c>
      <x:c r="U198" s="26">
        <x:f>SUMIFS('warehouse inventory check'!$N:$N,'warehouse inventory check'!$C:$C,$C198,'warehouse inventory check'!$D:$D,$D198)</x:f>
        <x:v>0</x:v>
      </x:c>
      <x:c r="V198" s="26">
        <x:f t="shared" si="76"/>
        <x:v>444.82682407407407</x:v>
      </x:c>
      <x:c r="W198" s="73">
        <x:f t="shared" si="77"/>
        <x:v>0</x:v>
      </x:c>
      <x:c r="X198" s="74">
        <x:f t="shared" si="78"/>
        <x:v>0</x:v>
      </x:c>
      <x:c r="Y198" s="68">
        <x:f t="shared" si="79"/>
        <x:v>0</x:v>
      </x:c>
      <x:c r="Z198" s="68">
        <x:f t="shared" si="80"/>
        <x:v>0</x:v>
      </x:c>
    </x:row>
    <x:row r="199" spans="1:26">
      <x:c r="A199" s="118">
        <x:v>14</x:v>
      </x:c>
      <x:c r="B199" s="118"/>
      <x:c r="C199" s="113">
        <x:v>3</x:v>
      </x:c>
      <x:c r="D199" s="210" t="str">
        <x:f>IF(VLOOKUP($A199,'★Master Code List'!$B$4:$K$167,8,)=0,"",(VLOOKUP($A199,'★Master Code List'!$B$4:$K$167,8,)))</x:f>
        <x:v>PZ38-14A033-PC</x:v>
      </x:c>
      <x:c r="E199" s="210" t="str">
        <x:f>IF(VLOOKUP($A199,'★Master Code List'!$B$4:$K$167,9,)=0,"",(VLOOKUP($A199,'★Master Code List'!$B$4:$K$167,9,)))</x:f>
        <x:v>BEV-E (V710)</x:v>
      </x:c>
      <x:c r="F199" s="20" t="str">
        <x:f>IF(VLOOKUP($A199,'★Master Code List'!$B$4:$K$167,10,)=0,"",(VLOOKUP($A199,'★Master Code List'!$B$4:$K$167,10,)))</x:f>
        <x:v>BUSBAR - CIRCUIT BREAKER_A_Insert</x:v>
      </x:c>
      <x:c r="G199" s="158">
        <x:f t="shared" si="70"/>
        <x:v>0</x:v>
      </x:c>
      <x:c r="H199" s="158">
        <x:f t="shared" si="71"/>
        <x:v>388.67380300623699</x:v>
      </x:c>
      <x:c r="I199" s="285">
        <x:f t="shared" si="72"/>
        <x:v>0</x:v>
      </x:c>
      <x:c r="J199" s="106">
        <x:f>SUMIFS('purchase data'!K:K,'purchase data'!$B:$B,$C199,'purchase data'!$F:$F,$D199)</x:f>
        <x:v>0</x:v>
      </x:c>
      <x:c r="K199" s="73">
        <x:f>SUMIFS('purchase data'!M:M,'purchase data'!$B:$B,$C199,'purchase data'!$F:$F,$D199)</x:f>
        <x:v>0</x:v>
      </x:c>
      <x:c r="L199" s="68">
        <x:f>SUMIFS(ETC!$G:$G,ETC!$B:$B,$C199,ETC!$E:$E,$D199)</x:f>
        <x:v>0</x:v>
      </x:c>
      <x:c r="M199" s="73">
        <x:f>SUMIFS(ETC!$J:$J,ETC!$E:$E,$D199,ETC!$B:$B,$C199)</x:f>
        <x:v>0</x:v>
      </x:c>
      <x:c r="N199" s="159">
        <x:f>IF(IFERROR((I199+K199+M199)/(G199+J199+SUMIFS(ETC!$G:$G,ETC!$C:$C,1,ETC!$B:$B,$C199,ETC!$E:$E,$D199)),)=0,H199,IFERROR((I199+K199+M199)/(G199+J199+SUMIFS(ETC!$G:$G,ETC!$C:$C,1,ETC!$B:$B,$C199,ETC!$E:$E,$D199)),))</x:f>
        <x:v>388.67380300623699</x:v>
      </x:c>
      <x:c r="O199" s="106">
        <x:f>++SUMIFS('sales data'!L:L,'sales data'!$B:$B,$C199,'sales data'!$F:$F,$D199,'sales data'!$O:$O,"")</x:f>
        <x:v>0</x:v>
      </x:c>
      <x:c r="P199" s="73">
        <x:f t="shared" si="73"/>
        <x:v>0</x:v>
      </x:c>
      <x:c r="Q199" s="68">
        <x:f>+SUMIFS('sales data'!$L:$L,'sales data'!$B:$B,$C199,'sales data'!$F:$F,$D199,'sales data'!$O:$O,"R")</x:f>
        <x:v>0</x:v>
      </x:c>
      <x:c r="R199" s="73">
        <x:f t="shared" si="74"/>
        <x:v>0</x:v>
      </x:c>
      <x:c r="S199" s="68">
        <x:f>SUMIFS('sales data'!$L:$L,'sales data'!$B:$B,$C199,'sales data'!$F:$F,$D199,'sales data'!$O:$O,"N")</x:f>
        <x:v>0</x:v>
      </x:c>
      <x:c r="T199" s="73">
        <x:f t="shared" si="75"/>
        <x:v>0</x:v>
      </x:c>
      <x:c r="U199" s="26">
        <x:f>SUMIFS('warehouse inventory check'!$N:$N,'warehouse inventory check'!$C:$C,$C199,'warehouse inventory check'!$D:$D,$D199)</x:f>
        <x:v>0</x:v>
      </x:c>
      <x:c r="V199" s="26">
        <x:f t="shared" si="76"/>
        <x:v>388.67380300623699</x:v>
      </x:c>
      <x:c r="W199" s="73">
        <x:f t="shared" si="77"/>
        <x:v>0</x:v>
      </x:c>
      <x:c r="X199" s="74">
        <x:f t="shared" si="78"/>
        <x:v>0</x:v>
      </x:c>
      <x:c r="Y199" s="68">
        <x:f t="shared" si="79"/>
        <x:v>0</x:v>
      </x:c>
      <x:c r="Z199" s="68">
        <x:f t="shared" si="80"/>
        <x:v>0</x:v>
      </x:c>
    </x:row>
    <x:row r="200" spans="1:26">
      <x:c r="A200" s="118">
        <x:v>15</x:v>
      </x:c>
      <x:c r="B200" s="118"/>
      <x:c r="C200" s="113">
        <x:v>3</x:v>
      </x:c>
      <x:c r="D200" s="210" t="str">
        <x:f>IF(VLOOKUP($A200,'★Master Code List'!$B$4:$K$167,8,)=0,"",(VLOOKUP($A200,'★Master Code List'!$B$4:$K$167,8,)))</x:f>
        <x:v>PZ38-14A033-RC</x:v>
      </x:c>
      <x:c r="E200" s="210" t="str">
        <x:f>IF(VLOOKUP($A200,'★Master Code List'!$B$4:$K$167,9,)=0,"",(VLOOKUP($A200,'★Master Code List'!$B$4:$K$167,9,)))</x:f>
        <x:v>BEV-E (V710)</x:v>
      </x:c>
      <x:c r="F200" s="20" t="str">
        <x:f>IF(VLOOKUP($A200,'★Master Code List'!$B$4:$K$167,10,)=0,"",(VLOOKUP($A200,'★Master Code List'!$B$4:$K$167,10,)))</x:f>
        <x:v>BUSBAR - CIRCUIT BREAKER_B_Insert</x:v>
      </x:c>
      <x:c r="G200" s="158">
        <x:f t="shared" si="70"/>
        <x:v>0</x:v>
      </x:c>
      <x:c r="H200" s="158">
        <x:f t="shared" si="71"/>
        <x:v>412.22265972912805</x:v>
      </x:c>
      <x:c r="I200" s="285">
        <x:f t="shared" si="72"/>
        <x:v>0</x:v>
      </x:c>
      <x:c r="J200" s="106">
        <x:f>SUMIFS('purchase data'!K:K,'purchase data'!$B:$B,$C200,'purchase data'!$F:$F,$D200)</x:f>
        <x:v>0</x:v>
      </x:c>
      <x:c r="K200" s="73">
        <x:f>SUMIFS('purchase data'!M:M,'purchase data'!$B:$B,$C200,'purchase data'!$F:$F,$D200)</x:f>
        <x:v>0</x:v>
      </x:c>
      <x:c r="L200" s="68">
        <x:f>SUMIFS(ETC!$G:$G,ETC!$B:$B,$C200,ETC!$E:$E,$D200)</x:f>
        <x:v>0</x:v>
      </x:c>
      <x:c r="M200" s="73">
        <x:f>SUMIFS(ETC!$J:$J,ETC!$E:$E,$D200,ETC!$B:$B,$C200)</x:f>
        <x:v>0</x:v>
      </x:c>
      <x:c r="N200" s="159">
        <x:f>IF(IFERROR((I200+K200+M200)/(G200+J200+SUMIFS(ETC!$G:$G,ETC!$C:$C,1,ETC!$B:$B,$C200,ETC!$E:$E,$D200)),)=0,H200,IFERROR((I200+K200+M200)/(G200+J200+SUMIFS(ETC!$G:$G,ETC!$C:$C,1,ETC!$B:$B,$C200,ETC!$E:$E,$D200)),))</x:f>
        <x:v>412.22265972912805</x:v>
      </x:c>
      <x:c r="O200" s="106">
        <x:f>++SUMIFS('sales data'!L:L,'sales data'!$B:$B,$C200,'sales data'!$F:$F,$D200,'sales data'!$O:$O,"")</x:f>
        <x:v>0</x:v>
      </x:c>
      <x:c r="P200" s="73">
        <x:f t="shared" si="73"/>
        <x:v>0</x:v>
      </x:c>
      <x:c r="Q200" s="68">
        <x:f>+SUMIFS('sales data'!$L:$L,'sales data'!$B:$B,$C200,'sales data'!$F:$F,$D200,'sales data'!$O:$O,"R")</x:f>
        <x:v>0</x:v>
      </x:c>
      <x:c r="R200" s="73">
        <x:f t="shared" si="74"/>
        <x:v>0</x:v>
      </x:c>
      <x:c r="S200" s="68">
        <x:f>SUMIFS('sales data'!$L:$L,'sales data'!$B:$B,$C200,'sales data'!$F:$F,$D200,'sales data'!$O:$O,"N")</x:f>
        <x:v>0</x:v>
      </x:c>
      <x:c r="T200" s="73">
        <x:f t="shared" si="75"/>
        <x:v>0</x:v>
      </x:c>
      <x:c r="U200" s="26">
        <x:f>SUMIFS('warehouse inventory check'!$N:$N,'warehouse inventory check'!$C:$C,$C200,'warehouse inventory check'!$D:$D,$D200)</x:f>
        <x:v>0</x:v>
      </x:c>
      <x:c r="V200" s="26">
        <x:f t="shared" si="76"/>
        <x:v>412.22265972912805</x:v>
      </x:c>
      <x:c r="W200" s="73">
        <x:f t="shared" si="77"/>
        <x:v>0</x:v>
      </x:c>
      <x:c r="X200" s="74">
        <x:f t="shared" si="78"/>
        <x:v>0</x:v>
      </x:c>
      <x:c r="Y200" s="68">
        <x:f t="shared" si="79"/>
        <x:v>0</x:v>
      </x:c>
      <x:c r="Z200" s="68">
        <x:f t="shared" si="80"/>
        <x:v>0</x:v>
      </x:c>
    </x:row>
    <x:row r="201" spans="1:26">
      <x:c r="A201" s="118">
        <x:v>16</x:v>
      </x:c>
      <x:c r="B201" s="118"/>
      <x:c r="C201" s="113">
        <x:v>3</x:v>
      </x:c>
      <x:c r="D201" s="210" t="str">
        <x:f>IF(VLOOKUP($A201,'★Master Code List'!$B$4:$K$167,8,)=0,"",(VLOOKUP($A201,'★Master Code List'!$B$4:$K$167,8,)))</x:f>
        <x:v>PZ38-14B252-AB</x:v>
      </x:c>
      <x:c r="E201" s="210" t="str">
        <x:f>IF(VLOOKUP($A201,'★Master Code List'!$B$4:$K$167,9,)=0,"",(VLOOKUP($A201,'★Master Code List'!$B$4:$K$167,9,)))</x:f>
        <x:v>PHEV-E (V710) / (P703)</x:v>
      </x:c>
      <x:c r="F201" s="20" t="str">
        <x:f>IF(VLOOKUP($A201,'★Master Code List'!$B$4:$K$167,10,)=0,"",(VLOOKUP($A201,'★Master Code List'!$B$4:$K$167,10,)))</x:f>
        <x:v>Jumper</x:v>
      </x:c>
      <x:c r="G201" s="158">
        <x:f t="shared" si="70"/>
        <x:v>3</x:v>
      </x:c>
      <x:c r="H201" s="158">
        <x:f t="shared" si="71"/>
        <x:v>805.85333559142236</x:v>
      </x:c>
      <x:c r="I201" s="285">
        <x:f t="shared" si="72"/>
        <x:v>2417.5600067742671</x:v>
      </x:c>
      <x:c r="J201" s="106">
        <x:f>SUMIFS('purchase data'!K:K,'purchase data'!$B:$B,$C201,'purchase data'!$F:$F,$D201)</x:f>
        <x:v>0</x:v>
      </x:c>
      <x:c r="K201" s="73">
        <x:f>SUMIFS('purchase data'!M:M,'purchase data'!$B:$B,$C201,'purchase data'!$F:$F,$D201)</x:f>
        <x:v>0</x:v>
      </x:c>
      <x:c r="L201" s="68">
        <x:f>SUMIFS(ETC!$G:$G,ETC!$B:$B,$C201,ETC!$E:$E,$D201)</x:f>
        <x:v>0</x:v>
      </x:c>
      <x:c r="M201" s="73">
        <x:f>SUMIFS(ETC!$J:$J,ETC!$E:$E,$D201,ETC!$B:$B,$C201)</x:f>
        <x:v>0</x:v>
      </x:c>
      <x:c r="N201" s="159">
        <x:f>IF(IFERROR((I201+K201+M201)/(G201+J201+SUMIFS(ETC!$G:$G,ETC!$C:$C,1,ETC!$B:$B,$C201,ETC!$E:$E,$D201)),)=0,H201,IFERROR((I201+K201+M201)/(G201+J201+SUMIFS(ETC!$G:$G,ETC!$C:$C,1,ETC!$B:$B,$C201,ETC!$E:$E,$D201)),))</x:f>
        <x:v>805.85333559142236</x:v>
      </x:c>
      <x:c r="O201" s="106">
        <x:f>++SUMIFS('sales data'!L:L,'sales data'!$B:$B,$C201,'sales data'!$F:$F,$D201,'sales data'!$O:$O,"")</x:f>
        <x:v>0</x:v>
      </x:c>
      <x:c r="P201" s="73">
        <x:f t="shared" si="73"/>
        <x:v>0</x:v>
      </x:c>
      <x:c r="Q201" s="68">
        <x:f>+SUMIFS('sales data'!$L:$L,'sales data'!$B:$B,$C201,'sales data'!$F:$F,$D201,'sales data'!$O:$O,"R")</x:f>
        <x:v>0</x:v>
      </x:c>
      <x:c r="R201" s="73">
        <x:f t="shared" si="74"/>
        <x:v>0</x:v>
      </x:c>
      <x:c r="S201" s="68">
        <x:f>SUMIFS('sales data'!$L:$L,'sales data'!$B:$B,$C201,'sales data'!$F:$F,$D201,'sales data'!$O:$O,"N")</x:f>
        <x:v>0</x:v>
      </x:c>
      <x:c r="T201" s="73">
        <x:f t="shared" si="75"/>
        <x:v>0</x:v>
      </x:c>
      <x:c r="U201" s="26">
        <x:f>SUMIFS('warehouse inventory check'!$N:$N,'warehouse inventory check'!$C:$C,$C201,'warehouse inventory check'!$D:$D,$D201)</x:f>
        <x:v>0</x:v>
      </x:c>
      <x:c r="V201" s="26">
        <x:f t="shared" si="76"/>
        <x:v>805.85333559142236</x:v>
      </x:c>
      <x:c r="W201" s="73">
        <x:f t="shared" si="77"/>
        <x:v>0</x:v>
      </x:c>
      <x:c r="X201" s="74">
        <x:f t="shared" si="78"/>
        <x:v>2417.5600067742671</x:v>
      </x:c>
      <x:c r="Y201" s="68">
        <x:f t="shared" si="79"/>
        <x:v>3</x:v>
      </x:c>
      <x:c r="Z201" s="68">
        <x:f t="shared" si="80"/>
        <x:v>-3</x:v>
      </x:c>
    </x:row>
    <x:row r="202" spans="1:26">
      <x:c r="A202" s="118">
        <x:v>17</x:v>
      </x:c>
      <x:c r="B202" s="118"/>
      <x:c r="C202" s="113">
        <x:v>3</x:v>
      </x:c>
      <x:c r="D202" s="210" t="str">
        <x:f>IF(VLOOKUP($A202,'★Master Code List'!$B$4:$K$167,8,)=0,"",(VLOOKUP($A202,'★Master Code List'!$B$4:$K$167,8,)))</x:f>
        <x:v>PZ38-14B680-AD</x:v>
      </x:c>
      <x:c r="E202" s="210" t="str">
        <x:f>IF(VLOOKUP($A202,'★Master Code List'!$B$4:$K$167,9,)=0,"",(VLOOKUP($A202,'★Master Code List'!$B$4:$K$167,9,)))</x:f>
        <x:v>BEV-E (V710)</x:v>
      </x:c>
      <x:c r="F202" s="20" t="str">
        <x:f>IF(VLOOKUP($A202,'★Master Code List'!$B$4:$K$167,10,)=0,"",(VLOOKUP($A202,'★Master Code List'!$B$4:$K$167,10,)))</x:f>
        <x:v>PDU</x:v>
      </x:c>
      <x:c r="G202" s="158">
        <x:f t="shared" si="70"/>
        <x:v>6</x:v>
      </x:c>
      <x:c r="H202" s="158">
        <x:f t="shared" si="71"/>
        <x:v>1071.8515777922066</x:v>
      </x:c>
      <x:c r="I202" s="285">
        <x:f t="shared" si="72"/>
        <x:v>6431.1094667532398</x:v>
      </x:c>
      <x:c r="J202" s="106">
        <x:f>SUMIFS('purchase data'!K:K,'purchase data'!$B:$B,$C202,'purchase data'!$F:$F,$D202)</x:f>
        <x:v>0</x:v>
      </x:c>
      <x:c r="K202" s="73">
        <x:f>SUMIFS('purchase data'!M:M,'purchase data'!$B:$B,$C202,'purchase data'!$F:$F,$D202)</x:f>
        <x:v>0</x:v>
      </x:c>
      <x:c r="L202" s="68">
        <x:f>SUMIFS(ETC!$G:$G,ETC!$B:$B,$C202,ETC!$E:$E,$D202)</x:f>
        <x:v>0</x:v>
      </x:c>
      <x:c r="M202" s="73">
        <x:f>SUMIFS(ETC!$J:$J,ETC!$E:$E,$D202,ETC!$B:$B,$C202)</x:f>
        <x:v>0</x:v>
      </x:c>
      <x:c r="N202" s="159">
        <x:f>IF(IFERROR((I202+K202+M202)/(G202+J202+SUMIFS(ETC!$G:$G,ETC!$C:$C,1,ETC!$B:$B,$C202,ETC!$E:$E,$D202)),)=0,H202,IFERROR((I202+K202+M202)/(G202+J202+SUMIFS(ETC!$G:$G,ETC!$C:$C,1,ETC!$B:$B,$C202,ETC!$E:$E,$D202)),))</x:f>
        <x:v>1071.8515777922066</x:v>
      </x:c>
      <x:c r="O202" s="106">
        <x:f>++SUMIFS('sales data'!L:L,'sales data'!$B:$B,$C202,'sales data'!$F:$F,$D202,'sales data'!$O:$O,"")</x:f>
        <x:v>0</x:v>
      </x:c>
      <x:c r="P202" s="73">
        <x:f t="shared" si="73"/>
        <x:v>0</x:v>
      </x:c>
      <x:c r="Q202" s="68">
        <x:f>+SUMIFS('sales data'!$L:$L,'sales data'!$B:$B,$C202,'sales data'!$F:$F,$D202,'sales data'!$O:$O,"R")</x:f>
        <x:v>0</x:v>
      </x:c>
      <x:c r="R202" s="73">
        <x:f t="shared" si="74"/>
        <x:v>0</x:v>
      </x:c>
      <x:c r="S202" s="68">
        <x:f>SUMIFS('sales data'!$L:$L,'sales data'!$B:$B,$C202,'sales data'!$F:$F,$D202,'sales data'!$O:$O,"N")</x:f>
        <x:v>0</x:v>
      </x:c>
      <x:c r="T202" s="73">
        <x:f t="shared" si="75"/>
        <x:v>0</x:v>
      </x:c>
      <x:c r="U202" s="26">
        <x:f>SUMIFS('warehouse inventory check'!$N:$N,'warehouse inventory check'!$C:$C,$C202,'warehouse inventory check'!$D:$D,$D202)</x:f>
        <x:v>0</x:v>
      </x:c>
      <x:c r="V202" s="26">
        <x:f t="shared" si="76"/>
        <x:v>1071.8515777922066</x:v>
      </x:c>
      <x:c r="W202" s="73">
        <x:f t="shared" si="77"/>
        <x:v>0</x:v>
      </x:c>
      <x:c r="X202" s="74">
        <x:f t="shared" si="78"/>
        <x:v>6431.1094667532398</x:v>
      </x:c>
      <x:c r="Y202" s="68">
        <x:f t="shared" si="79"/>
        <x:v>6</x:v>
      </x:c>
      <x:c r="Z202" s="68">
        <x:f t="shared" si="80"/>
        <x:v>-6</x:v>
      </x:c>
    </x:row>
    <x:row r="203" spans="1:26">
      <x:c r="A203" s="118">
        <x:v>18</x:v>
      </x:c>
      <x:c r="B203" s="118"/>
      <x:c r="C203" s="113">
        <x:v>3</x:v>
      </x:c>
      <x:c r="D203" s="210" t="str">
        <x:f>IF(VLOOKUP($A203,'★Master Code List'!$B$4:$K$167,8,)=0,"",(VLOOKUP($A203,'★Master Code List'!$B$4:$K$167,8,)))</x:f>
        <x:v>S2X8-14A033-AC</x:v>
      </x:c>
      <x:c r="E203" s="210" t="str">
        <x:f>IF(VLOOKUP($A203,'★Master Code List'!$B$4:$K$167,9,)=0,"",(VLOOKUP($A203,'★Master Code List'!$B$4:$K$167,9,)))</x:f>
        <x:v>BEV-M</x:v>
      </x:c>
      <x:c r="F203" s="20" t="str">
        <x:f>IF(VLOOKUP($A203,'★Master Code List'!$B$4:$K$167,10,)=0,"",(VLOOKUP($A203,'★Master Code List'!$B$4:$K$167,10,)))</x:f>
        <x:v>BUS BAR ASY – POS BEC TO ARRAY 6 POS</x:v>
      </x:c>
      <x:c r="G203" s="158">
        <x:f t="shared" si="70"/>
        <x:v>1440</x:v>
      </x:c>
      <x:c r="H203" s="158">
        <x:f t="shared" si="71"/>
        <x:v>417.51225729062975</x:v>
      </x:c>
      <x:c r="I203" s="285">
        <x:f t="shared" si="72"/>
        <x:v>601217.65049850685</x:v>
      </x:c>
      <x:c r="J203" s="106">
        <x:f>SUMIFS('purchase data'!K:K,'purchase data'!$B:$B,$C203,'purchase data'!$F:$F,$D203)</x:f>
        <x:v>0</x:v>
      </x:c>
      <x:c r="K203" s="73">
        <x:f>SUMIFS('purchase data'!M:M,'purchase data'!$B:$B,$C203,'purchase data'!$F:$F,$D203)</x:f>
        <x:v>0</x:v>
      </x:c>
      <x:c r="L203" s="68">
        <x:f>SUMIFS(ETC!$G:$G,ETC!$B:$B,$C203,ETC!$E:$E,$D203)</x:f>
        <x:v>0</x:v>
      </x:c>
      <x:c r="M203" s="73">
        <x:f>SUMIFS(ETC!$J:$J,ETC!$E:$E,$D203,ETC!$B:$B,$C203)</x:f>
        <x:v>0</x:v>
      </x:c>
      <x:c r="N203" s="159">
        <x:f>IF(IFERROR((I203+K203+M203)/(G203+J203+SUMIFS(ETC!$G:$G,ETC!$C:$C,1,ETC!$B:$B,$C203,ETC!$E:$E,$D203)),)=0,H203,IFERROR((I203+K203+M203)/(G203+J203+SUMIFS(ETC!$G:$G,ETC!$C:$C,1,ETC!$B:$B,$C203,ETC!$E:$E,$D203)),))</x:f>
        <x:v>417.51225729062975</x:v>
      </x:c>
      <x:c r="O203" s="106">
        <x:f>++SUMIFS('sales data'!L:L,'sales data'!$B:$B,$C203,'sales data'!$F:$F,$D203,'sales data'!$O:$O,"")</x:f>
        <x:v>0</x:v>
      </x:c>
      <x:c r="P203" s="73">
        <x:f t="shared" si="73"/>
        <x:v>0</x:v>
      </x:c>
      <x:c r="Q203" s="68">
        <x:f>+SUMIFS('sales data'!$L:$L,'sales data'!$B:$B,$C203,'sales data'!$F:$F,$D203,'sales data'!$O:$O,"R")</x:f>
        <x:v>0</x:v>
      </x:c>
      <x:c r="R203" s="73">
        <x:f t="shared" si="74"/>
        <x:v>0</x:v>
      </x:c>
      <x:c r="S203" s="68">
        <x:f>SUMIFS('sales data'!$L:$L,'sales data'!$B:$B,$C203,'sales data'!$F:$F,$D203,'sales data'!$O:$O,"N")</x:f>
        <x:v>0</x:v>
      </x:c>
      <x:c r="T203" s="73">
        <x:f t="shared" si="75"/>
        <x:v>0</x:v>
      </x:c>
      <x:c r="U203" s="26">
        <x:f>SUMIFS('warehouse inventory check'!$N:$N,'warehouse inventory check'!$C:$C,$C203,'warehouse inventory check'!$D:$D,$D203)</x:f>
        <x:v>0</x:v>
      </x:c>
      <x:c r="V203" s="26">
        <x:f t="shared" si="76"/>
        <x:v>417.51225729062975</x:v>
      </x:c>
      <x:c r="W203" s="73">
        <x:f t="shared" si="77"/>
        <x:v>0</x:v>
      </x:c>
      <x:c r="X203" s="74">
        <x:f t="shared" si="78"/>
        <x:v>601217.65049850685</x:v>
      </x:c>
      <x:c r="Y203" s="68">
        <x:f t="shared" si="79"/>
        <x:v>1440</x:v>
      </x:c>
      <x:c r="Z203" s="68">
        <x:f t="shared" si="80"/>
        <x:v>-1440</x:v>
      </x:c>
    </x:row>
    <x:row r="204" spans="1:26">
      <x:c r="A204" s="118">
        <x:v>19</x:v>
      </x:c>
      <x:c r="B204" s="118"/>
      <x:c r="C204" s="113">
        <x:v>3</x:v>
      </x:c>
      <x:c r="D204" s="210" t="str">
        <x:f>IF(VLOOKUP($A204,'★Master Code List'!$B$4:$K$167,8,)=0,"",(VLOOKUP($A204,'★Master Code List'!$B$4:$K$167,8,)))</x:f>
        <x:v>S2X8-14A033-BC</x:v>
      </x:c>
      <x:c r="E204" s="210" t="str">
        <x:f>IF(VLOOKUP($A204,'★Master Code List'!$B$4:$K$167,9,)=0,"",(VLOOKUP($A204,'★Master Code List'!$B$4:$K$167,9,)))</x:f>
        <x:v>BEV-M</x:v>
      </x:c>
      <x:c r="F204" s="20" t="str">
        <x:f>IF(VLOOKUP($A204,'★Master Code List'!$B$4:$K$167,10,)=0,"",(VLOOKUP($A204,'★Master Code List'!$B$4:$K$167,10,)))</x:f>
        <x:v>BUS BAR ASY - COMMON BUSBAR ARRAY 6 TO 4</x:v>
      </x:c>
      <x:c r="G204" s="158">
        <x:f t="shared" si="70"/>
        <x:v>2880</x:v>
      </x:c>
      <x:c r="H204" s="158">
        <x:f t="shared" si="71"/>
        <x:v>420.73121031195285</x:v>
      </x:c>
      <x:c r="I204" s="285">
        <x:f t="shared" si="72"/>
        <x:v>1211705.8856984242</x:v>
      </x:c>
      <x:c r="J204" s="106">
        <x:f>SUMIFS('purchase data'!K:K,'purchase data'!$B:$B,$C204,'purchase data'!$F:$F,$D204)</x:f>
        <x:v>0</x:v>
      </x:c>
      <x:c r="K204" s="73">
        <x:f>SUMIFS('purchase data'!M:M,'purchase data'!$B:$B,$C204,'purchase data'!$F:$F,$D204)</x:f>
        <x:v>0</x:v>
      </x:c>
      <x:c r="L204" s="68">
        <x:f>SUMIFS(ETC!$G:$G,ETC!$B:$B,$C204,ETC!$E:$E,$D204)</x:f>
        <x:v>0</x:v>
      </x:c>
      <x:c r="M204" s="73">
        <x:f>SUMIFS(ETC!$J:$J,ETC!$E:$E,$D204,ETC!$B:$B,$C204)</x:f>
        <x:v>0</x:v>
      </x:c>
      <x:c r="N204" s="159">
        <x:f>IF(IFERROR((I204+K204+M204)/(G204+J204+SUMIFS(ETC!$G:$G,ETC!$C:$C,1,ETC!$B:$B,$C204,ETC!$E:$E,$D204)),)=0,H204,IFERROR((I204+K204+M204)/(G204+J204+SUMIFS(ETC!$G:$G,ETC!$C:$C,1,ETC!$B:$B,$C204,ETC!$E:$E,$D204)),))</x:f>
        <x:v>420.73121031195285</x:v>
      </x:c>
      <x:c r="O204" s="106">
        <x:f>++SUMIFS('sales data'!L:L,'sales data'!$B:$B,$C204,'sales data'!$F:$F,$D204,'sales data'!$O:$O,"")</x:f>
        <x:v>0</x:v>
      </x:c>
      <x:c r="P204" s="73">
        <x:f t="shared" si="73"/>
        <x:v>0</x:v>
      </x:c>
      <x:c r="Q204" s="68">
        <x:f>+SUMIFS('sales data'!$L:$L,'sales data'!$B:$B,$C204,'sales data'!$F:$F,$D204,'sales data'!$O:$O,"R")</x:f>
        <x:v>0</x:v>
      </x:c>
      <x:c r="R204" s="73">
        <x:f t="shared" si="74"/>
        <x:v>0</x:v>
      </x:c>
      <x:c r="S204" s="68">
        <x:f>SUMIFS('sales data'!$L:$L,'sales data'!$B:$B,$C204,'sales data'!$F:$F,$D204,'sales data'!$O:$O,"N")</x:f>
        <x:v>0</x:v>
      </x:c>
      <x:c r="T204" s="73">
        <x:f t="shared" si="75"/>
        <x:v>0</x:v>
      </x:c>
      <x:c r="U204" s="26">
        <x:f>SUMIFS('warehouse inventory check'!$N:$N,'warehouse inventory check'!$C:$C,$C204,'warehouse inventory check'!$D:$D,$D204)</x:f>
        <x:v>0</x:v>
      </x:c>
      <x:c r="V204" s="26">
        <x:f t="shared" si="76"/>
        <x:v>420.73121031195285</x:v>
      </x:c>
      <x:c r="W204" s="73">
        <x:f t="shared" si="77"/>
        <x:v>0</x:v>
      </x:c>
      <x:c r="X204" s="74">
        <x:f t="shared" si="78"/>
        <x:v>1211705.8856984242</x:v>
      </x:c>
      <x:c r="Y204" s="68">
        <x:f t="shared" si="79"/>
        <x:v>2880</x:v>
      </x:c>
      <x:c r="Z204" s="68">
        <x:f t="shared" si="80"/>
        <x:v>-2880</x:v>
      </x:c>
    </x:row>
    <x:row r="205" spans="1:26">
      <x:c r="A205" s="118">
        <x:v>20</x:v>
      </x:c>
      <x:c r="B205" s="118"/>
      <x:c r="C205" s="113">
        <x:v>3</x:v>
      </x:c>
      <x:c r="D205" s="210" t="str">
        <x:f>IF(VLOOKUP($A205,'★Master Code List'!$B$4:$K$167,8,)=0,"",(VLOOKUP($A205,'★Master Code List'!$B$4:$K$167,8,)))</x:f>
        <x:v>S2X8-14A033-CC</x:v>
      </x:c>
      <x:c r="E205" s="210" t="str">
        <x:f>IF(VLOOKUP($A205,'★Master Code List'!$B$4:$K$167,9,)=0,"",(VLOOKUP($A205,'★Master Code List'!$B$4:$K$167,9,)))</x:f>
        <x:v>BEV-M</x:v>
      </x:c>
      <x:c r="F205" s="20" t="str">
        <x:f>IF(VLOOKUP($A205,'★Master Code List'!$B$4:$K$167,10,)=0,"",(VLOOKUP($A205,'★Master Code List'!$B$4:$K$167,10,)))</x:f>
        <x:v>BUS BAR ASY – ARRAY 4 NEG TO CIRCUIT BREAKER</x:v>
      </x:c>
      <x:c r="G205" s="158">
        <x:f t="shared" si="70"/>
        <x:v>1440</x:v>
      </x:c>
      <x:c r="H205" s="158">
        <x:f t="shared" si="71"/>
        <x:v>277.82820996690185</x:v>
      </x:c>
      <x:c r="I205" s="285">
        <x:f t="shared" si="72"/>
        <x:v>400072.62235233869</x:v>
      </x:c>
      <x:c r="J205" s="106">
        <x:f>SUMIFS('purchase data'!K:K,'purchase data'!$B:$B,$C205,'purchase data'!$F:$F,$D205)</x:f>
        <x:v>0</x:v>
      </x:c>
      <x:c r="K205" s="73">
        <x:f>SUMIFS('purchase data'!M:M,'purchase data'!$B:$B,$C205,'purchase data'!$F:$F,$D205)</x:f>
        <x:v>0</x:v>
      </x:c>
      <x:c r="L205" s="68">
        <x:f>SUMIFS(ETC!$G:$G,ETC!$B:$B,$C205,ETC!$E:$E,$D205)</x:f>
        <x:v>0</x:v>
      </x:c>
      <x:c r="M205" s="73">
        <x:f>SUMIFS(ETC!$J:$J,ETC!$E:$E,$D205,ETC!$B:$B,$C205)</x:f>
        <x:v>0</x:v>
      </x:c>
      <x:c r="N205" s="159">
        <x:f>IF(IFERROR((I205+K205+M205)/(G205+J205+SUMIFS(ETC!$G:$G,ETC!$C:$C,1,ETC!$B:$B,$C205,ETC!$E:$E,$D205)),)=0,H205,IFERROR((I205+K205+M205)/(G205+J205+SUMIFS(ETC!$G:$G,ETC!$C:$C,1,ETC!$B:$B,$C205,ETC!$E:$E,$D205)),))</x:f>
        <x:v>277.82820996690185</x:v>
      </x:c>
      <x:c r="O205" s="106">
        <x:f>++SUMIFS('sales data'!L:L,'sales data'!$B:$B,$C205,'sales data'!$F:$F,$D205,'sales data'!$O:$O,"")</x:f>
        <x:v>0</x:v>
      </x:c>
      <x:c r="P205" s="73">
        <x:f t="shared" si="73"/>
        <x:v>0</x:v>
      </x:c>
      <x:c r="Q205" s="68">
        <x:f>+SUMIFS('sales data'!$L:$L,'sales data'!$B:$B,$C205,'sales data'!$F:$F,$D205,'sales data'!$O:$O,"R")</x:f>
        <x:v>0</x:v>
      </x:c>
      <x:c r="R205" s="73">
        <x:f t="shared" si="74"/>
        <x:v>0</x:v>
      </x:c>
      <x:c r="S205" s="68">
        <x:f>SUMIFS('sales data'!$L:$L,'sales data'!$B:$B,$C205,'sales data'!$F:$F,$D205,'sales data'!$O:$O,"N")</x:f>
        <x:v>0</x:v>
      </x:c>
      <x:c r="T205" s="73">
        <x:f t="shared" si="75"/>
        <x:v>0</x:v>
      </x:c>
      <x:c r="U205" s="26">
        <x:f>SUMIFS('warehouse inventory check'!$N:$N,'warehouse inventory check'!$C:$C,$C205,'warehouse inventory check'!$D:$D,$D205)</x:f>
        <x:v>0</x:v>
      </x:c>
      <x:c r="V205" s="26">
        <x:f t="shared" si="76"/>
        <x:v>277.82820996690185</x:v>
      </x:c>
      <x:c r="W205" s="73">
        <x:f t="shared" si="77"/>
        <x:v>0</x:v>
      </x:c>
      <x:c r="X205" s="74">
        <x:f t="shared" si="78"/>
        <x:v>400072.62235233869</x:v>
      </x:c>
      <x:c r="Y205" s="68">
        <x:f t="shared" si="79"/>
        <x:v>1440</x:v>
      </x:c>
      <x:c r="Z205" s="68">
        <x:f t="shared" si="80"/>
        <x:v>-1440</x:v>
      </x:c>
    </x:row>
    <x:row r="206" spans="1:26">
      <x:c r="A206" s="118">
        <x:v>21</x:v>
      </x:c>
      <x:c r="B206" s="118"/>
      <x:c r="C206" s="113">
        <x:v>3</x:v>
      </x:c>
      <x:c r="D206" s="210" t="str">
        <x:f>IF(VLOOKUP($A206,'★Master Code List'!$B$4:$K$167,8,)=0,"",(VLOOKUP($A206,'★Master Code List'!$B$4:$K$167,8,)))</x:f>
        <x:v>S2X8-14A033-DC</x:v>
      </x:c>
      <x:c r="E206" s="210" t="str">
        <x:f>IF(VLOOKUP($A206,'★Master Code List'!$B$4:$K$167,9,)=0,"",(VLOOKUP($A206,'★Master Code List'!$B$4:$K$167,9,)))</x:f>
        <x:v>BEV-M</x:v>
      </x:c>
      <x:c r="F206" s="20" t="str">
        <x:f>IF(VLOOKUP($A206,'★Master Code List'!$B$4:$K$167,10,)=0,"",(VLOOKUP($A206,'★Master Code List'!$B$4:$K$167,10,)))</x:f>
        <x:v>BUS BAR ASY – CIRCUIT BREAKER TO ARRAY 3 POS</x:v>
      </x:c>
      <x:c r="G206" s="158">
        <x:f t="shared" si="70"/>
        <x:v>1440</x:v>
      </x:c>
      <x:c r="H206" s="158">
        <x:f t="shared" si="71"/>
        <x:v>466.4832468919825</x:v>
      </x:c>
      <x:c r="I206" s="285">
        <x:f t="shared" si="72"/>
        <x:v>671735.87552445475</x:v>
      </x:c>
      <x:c r="J206" s="106">
        <x:f>SUMIFS('purchase data'!K:K,'purchase data'!$B:$B,$C206,'purchase data'!$F:$F,$D206)</x:f>
        <x:v>0</x:v>
      </x:c>
      <x:c r="K206" s="73">
        <x:f>SUMIFS('purchase data'!M:M,'purchase data'!$B:$B,$C206,'purchase data'!$F:$F,$D206)</x:f>
        <x:v>0</x:v>
      </x:c>
      <x:c r="L206" s="68">
        <x:f>SUMIFS(ETC!$G:$G,ETC!$B:$B,$C206,ETC!$E:$E,$D206)</x:f>
        <x:v>0</x:v>
      </x:c>
      <x:c r="M206" s="73">
        <x:f>SUMIFS(ETC!$J:$J,ETC!$E:$E,$D206,ETC!$B:$B,$C206)</x:f>
        <x:v>0</x:v>
      </x:c>
      <x:c r="N206" s="159">
        <x:f>IF(IFERROR((I206+K206+M206)/(G206+J206+SUMIFS(ETC!$G:$G,ETC!$C:$C,1,ETC!$B:$B,$C206,ETC!$E:$E,$D206)),)=0,H206,IFERROR((I206+K206+M206)/(G206+J206+SUMIFS(ETC!$G:$G,ETC!$C:$C,1,ETC!$B:$B,$C206,ETC!$E:$E,$D206)),))</x:f>
        <x:v>466.48324689198245</x:v>
      </x:c>
      <x:c r="O206" s="106">
        <x:f>++SUMIFS('sales data'!L:L,'sales data'!$B:$B,$C206,'sales data'!$F:$F,$D206,'sales data'!$O:$O,"")</x:f>
        <x:v>0</x:v>
      </x:c>
      <x:c r="P206" s="73">
        <x:f t="shared" si="73"/>
        <x:v>0</x:v>
      </x:c>
      <x:c r="Q206" s="68">
        <x:f>+SUMIFS('sales data'!$L:$L,'sales data'!$B:$B,$C206,'sales data'!$F:$F,$D206,'sales data'!$O:$O,"R")</x:f>
        <x:v>0</x:v>
      </x:c>
      <x:c r="R206" s="73">
        <x:f t="shared" si="74"/>
        <x:v>0</x:v>
      </x:c>
      <x:c r="S206" s="68">
        <x:f>SUMIFS('sales data'!$L:$L,'sales data'!$B:$B,$C206,'sales data'!$F:$F,$D206,'sales data'!$O:$O,"N")</x:f>
        <x:v>0</x:v>
      </x:c>
      <x:c r="T206" s="73">
        <x:f t="shared" si="75"/>
        <x:v>0</x:v>
      </x:c>
      <x:c r="U206" s="26">
        <x:f>SUMIFS('warehouse inventory check'!$N:$N,'warehouse inventory check'!$C:$C,$C206,'warehouse inventory check'!$D:$D,$D206)</x:f>
        <x:v>0</x:v>
      </x:c>
      <x:c r="V206" s="26">
        <x:f t="shared" si="76"/>
        <x:v>466.48324689198245</x:v>
      </x:c>
      <x:c r="W206" s="73">
        <x:f t="shared" si="77"/>
        <x:v>0</x:v>
      </x:c>
      <x:c r="X206" s="74">
        <x:f t="shared" si="78"/>
        <x:v>671735.87552445475</x:v>
      </x:c>
      <x:c r="Y206" s="68">
        <x:f t="shared" si="79"/>
        <x:v>1440</x:v>
      </x:c>
      <x:c r="Z206" s="68">
        <x:f t="shared" si="80"/>
        <x:v>-1440</x:v>
      </x:c>
    </x:row>
    <x:row r="207" spans="1:26">
      <x:c r="A207" s="118">
        <x:v>22</x:v>
      </x:c>
      <x:c r="B207" s="118"/>
      <x:c r="C207" s="113">
        <x:v>3</x:v>
      </x:c>
      <x:c r="D207" s="210" t="str">
        <x:f>IF(VLOOKUP($A207,'★Master Code List'!$B$4:$K$167,8,)=0,"",(VLOOKUP($A207,'★Master Code List'!$B$4:$K$167,8,)))</x:f>
        <x:v>S2X8-14A033-EC</x:v>
      </x:c>
      <x:c r="E207" s="210" t="str">
        <x:f>IF(VLOOKUP($A207,'★Master Code List'!$B$4:$K$167,9,)=0,"",(VLOOKUP($A207,'★Master Code List'!$B$4:$K$167,9,)))</x:f>
        <x:v>BEV-M</x:v>
      </x:c>
      <x:c r="F207" s="20" t="str">
        <x:f>IF(VLOOKUP($A207,'★Master Code List'!$B$4:$K$167,10,)=0,"",(VLOOKUP($A207,'★Master Code List'!$B$4:$K$167,10,)))</x:f>
        <x:v>BUS BAR ASY – COMMON BUSBAR ARRAY 3 TO 1</x:v>
      </x:c>
      <x:c r="G207" s="158">
        <x:f t="shared" si="70"/>
        <x:v>2880</x:v>
      </x:c>
      <x:c r="H207" s="158">
        <x:f t="shared" si="71"/>
        <x:v>458.78549155851147</x:v>
      </x:c>
      <x:c r="I207" s="285">
        <x:f t="shared" si="72"/>
        <x:v>1321302.2156885131</x:v>
      </x:c>
      <x:c r="J207" s="106">
        <x:f>SUMIFS('purchase data'!K:K,'purchase data'!$B:$B,$C207,'purchase data'!$F:$F,$D207)</x:f>
        <x:v>0</x:v>
      </x:c>
      <x:c r="K207" s="73">
        <x:f>SUMIFS('purchase data'!M:M,'purchase data'!$B:$B,$C207,'purchase data'!$F:$F,$D207)</x:f>
        <x:v>0</x:v>
      </x:c>
      <x:c r="L207" s="68">
        <x:f>SUMIFS(ETC!$G:$G,ETC!$B:$B,$C207,ETC!$E:$E,$D207)</x:f>
        <x:v>0</x:v>
      </x:c>
      <x:c r="M207" s="73">
        <x:f>SUMIFS(ETC!$J:$J,ETC!$E:$E,$D207,ETC!$B:$B,$C207)</x:f>
        <x:v>0</x:v>
      </x:c>
      <x:c r="N207" s="159">
        <x:f>IF(IFERROR((I207+K207+M207)/(G207+J207+SUMIFS(ETC!$G:$G,ETC!$C:$C,1,ETC!$B:$B,$C207,ETC!$E:$E,$D207)),)=0,H207,IFERROR((I207+K207+M207)/(G207+J207+SUMIFS(ETC!$G:$G,ETC!$C:$C,1,ETC!$B:$B,$C207,ETC!$E:$E,$D207)),))</x:f>
        <x:v>458.78549155851152</x:v>
      </x:c>
      <x:c r="O207" s="106">
        <x:f>++SUMIFS('sales data'!L:L,'sales data'!$B:$B,$C207,'sales data'!$F:$F,$D207,'sales data'!$O:$O,"")</x:f>
        <x:v>0</x:v>
      </x:c>
      <x:c r="P207" s="73">
        <x:f t="shared" si="73"/>
        <x:v>0</x:v>
      </x:c>
      <x:c r="Q207" s="68">
        <x:f>+SUMIFS('sales data'!$L:$L,'sales data'!$B:$B,$C207,'sales data'!$F:$F,$D207,'sales data'!$O:$O,"R")</x:f>
        <x:v>0</x:v>
      </x:c>
      <x:c r="R207" s="73">
        <x:f t="shared" si="74"/>
        <x:v>0</x:v>
      </x:c>
      <x:c r="S207" s="68">
        <x:f>SUMIFS('sales data'!$L:$L,'sales data'!$B:$B,$C207,'sales data'!$F:$F,$D207,'sales data'!$O:$O,"N")</x:f>
        <x:v>0</x:v>
      </x:c>
      <x:c r="T207" s="73">
        <x:f t="shared" si="75"/>
        <x:v>0</x:v>
      </x:c>
      <x:c r="U207" s="26">
        <x:f>SUMIFS('warehouse inventory check'!$N:$N,'warehouse inventory check'!$C:$C,$C207,'warehouse inventory check'!$D:$D,$D207)</x:f>
        <x:v>0</x:v>
      </x:c>
      <x:c r="V207" s="26">
        <x:f t="shared" si="76"/>
        <x:v>458.78549155851152</x:v>
      </x:c>
      <x:c r="W207" s="73">
        <x:f t="shared" si="77"/>
        <x:v>0</x:v>
      </x:c>
      <x:c r="X207" s="74">
        <x:f t="shared" si="78"/>
        <x:v>1321302.2156885131</x:v>
      </x:c>
      <x:c r="Y207" s="68">
        <x:f t="shared" si="79"/>
        <x:v>2880</x:v>
      </x:c>
      <x:c r="Z207" s="68">
        <x:f t="shared" si="80"/>
        <x:v>-2880</x:v>
      </x:c>
    </x:row>
    <x:row r="208" spans="1:26">
      <x:c r="A208" s="118">
        <x:v>23</x:v>
      </x:c>
      <x:c r="B208" s="118"/>
      <x:c r="C208" s="113">
        <x:v>3</x:v>
      </x:c>
      <x:c r="D208" s="210" t="str">
        <x:f>IF(VLOOKUP($A208,'★Master Code List'!$B$4:$K$167,8,)=0,"",(VLOOKUP($A208,'★Master Code List'!$B$4:$K$167,8,)))</x:f>
        <x:v>S2X8-14A033-GC</x:v>
      </x:c>
      <x:c r="E208" s="210" t="str">
        <x:f>IF(VLOOKUP($A208,'★Master Code List'!$B$4:$K$167,9,)=0,"",(VLOOKUP($A208,'★Master Code List'!$B$4:$K$167,9,)))</x:f>
        <x:v>BEV-M</x:v>
      </x:c>
      <x:c r="F208" s="20" t="str">
        <x:f>IF(VLOOKUP($A208,'★Master Code List'!$B$4:$K$167,10,)=0,"",(VLOOKUP($A208,'★Master Code List'!$B$4:$K$167,10,)))</x:f>
        <x:v>BUS BAR ASY – ARRAY 1 NEG TO NEG BEC</x:v>
      </x:c>
      <x:c r="G208" s="158">
        <x:f t="shared" si="70"/>
        <x:v>1440</x:v>
      </x:c>
      <x:c r="H208" s="158">
        <x:f t="shared" si="71"/>
        <x:v>312.87632225884892</x:v>
      </x:c>
      <x:c r="I208" s="285">
        <x:f t="shared" si="72"/>
        <x:v>450541.90405274247</x:v>
      </x:c>
      <x:c r="J208" s="106">
        <x:f>SUMIFS('purchase data'!K:K,'purchase data'!$B:$B,$C208,'purchase data'!$F:$F,$D208)</x:f>
        <x:v>0</x:v>
      </x:c>
      <x:c r="K208" s="73">
        <x:f>SUMIFS('purchase data'!M:M,'purchase data'!$B:$B,$C208,'purchase data'!$F:$F,$D208)</x:f>
        <x:v>0</x:v>
      </x:c>
      <x:c r="L208" s="68">
        <x:f>SUMIFS(ETC!$G:$G,ETC!$B:$B,$C208,ETC!$E:$E,$D208)</x:f>
        <x:v>0</x:v>
      </x:c>
      <x:c r="M208" s="73">
        <x:f>SUMIFS(ETC!$J:$J,ETC!$E:$E,$D208,ETC!$B:$B,$C208)</x:f>
        <x:v>0</x:v>
      </x:c>
      <x:c r="N208" s="159">
        <x:f>IF(IFERROR((I208+K208+M208)/(G208+J208+SUMIFS(ETC!$G:$G,ETC!$C:$C,1,ETC!$B:$B,$C208,ETC!$E:$E,$D208)),)=0,H208,IFERROR((I208+K208+M208)/(G208+J208+SUMIFS(ETC!$G:$G,ETC!$C:$C,1,ETC!$B:$B,$C208,ETC!$E:$E,$D208)),))</x:f>
        <x:v>312.87632225884892</x:v>
      </x:c>
      <x:c r="O208" s="106">
        <x:f>++SUMIFS('sales data'!L:L,'sales data'!$B:$B,$C208,'sales data'!$F:$F,$D208,'sales data'!$O:$O,"")</x:f>
        <x:v>0</x:v>
      </x:c>
      <x:c r="P208" s="73">
        <x:f t="shared" si="73"/>
        <x:v>0</x:v>
      </x:c>
      <x:c r="Q208" s="68">
        <x:f>+SUMIFS('sales data'!$L:$L,'sales data'!$B:$B,$C208,'sales data'!$F:$F,$D208,'sales data'!$O:$O,"R")</x:f>
        <x:v>0</x:v>
      </x:c>
      <x:c r="R208" s="73">
        <x:f t="shared" si="74"/>
        <x:v>0</x:v>
      </x:c>
      <x:c r="S208" s="68">
        <x:f>SUMIFS('sales data'!$L:$L,'sales data'!$B:$B,$C208,'sales data'!$F:$F,$D208,'sales data'!$O:$O,"N")</x:f>
        <x:v>0</x:v>
      </x:c>
      <x:c r="T208" s="73">
        <x:f t="shared" si="75"/>
        <x:v>0</x:v>
      </x:c>
      <x:c r="U208" s="26">
        <x:f>SUMIFS('warehouse inventory check'!$N:$N,'warehouse inventory check'!$C:$C,$C208,'warehouse inventory check'!$D:$D,$D208)</x:f>
        <x:v>0</x:v>
      </x:c>
      <x:c r="V208" s="26">
        <x:f t="shared" si="76"/>
        <x:v>312.87632225884892</x:v>
      </x:c>
      <x:c r="W208" s="73">
        <x:f t="shared" si="77"/>
        <x:v>0</x:v>
      </x:c>
      <x:c r="X208" s="74">
        <x:f t="shared" si="78"/>
        <x:v>450541.90405274247</x:v>
      </x:c>
      <x:c r="Y208" s="68">
        <x:f t="shared" si="79"/>
        <x:v>1440</x:v>
      </x:c>
      <x:c r="Z208" s="68">
        <x:f t="shared" si="80"/>
        <x:v>-1440</x:v>
      </x:c>
    </x:row>
    <x:row r="209" spans="1:26">
      <x:c r="A209" s="118">
        <x:v>24</x:v>
      </x:c>
      <x:c r="B209" s="118"/>
      <x:c r="C209" s="113">
        <x:v>3</x:v>
      </x:c>
      <x:c r="D209" s="210" t="str">
        <x:f>IF(VLOOKUP($A209,'★Master Code List'!$B$4:$K$167,8,)=0,"",(VLOOKUP($A209,'★Master Code List'!$B$4:$K$167,8,)))</x:f>
        <x:v>S2X8-14A033-HD</x:v>
      </x:c>
      <x:c r="E209" s="210" t="str">
        <x:f>IF(VLOOKUP($A209,'★Master Code List'!$B$4:$K$167,9,)=0,"",(VLOOKUP($A209,'★Master Code List'!$B$4:$K$167,9,)))</x:f>
        <x:v>BEV-M</x:v>
      </x:c>
      <x:c r="F209" s="20" t="str">
        <x:f>IF(VLOOKUP($A209,'★Master Code List'!$B$4:$K$167,10,)=0,"",(VLOOKUP($A209,'★Master Code List'!$B$4:$K$167,10,)))</x:f>
        <x:v>BUS BAR ASY – POS BEC TO DCFC POS</x:v>
      </x:c>
      <x:c r="G209" s="158">
        <x:f t="shared" si="70"/>
        <x:v>1440</x:v>
      </x:c>
      <x:c r="H209" s="158">
        <x:f t="shared" si="71"/>
        <x:v>471.64661892857146</x:v>
      </x:c>
      <x:c r="I209" s="285">
        <x:f t="shared" si="72"/>
        <x:v>679171.13125714287</x:v>
      </x:c>
      <x:c r="J209" s="106">
        <x:f>SUMIFS('purchase data'!K:K,'purchase data'!$B:$B,$C209,'purchase data'!$F:$F,$D209)</x:f>
        <x:v>0</x:v>
      </x:c>
      <x:c r="K209" s="73">
        <x:f>SUMIFS('purchase data'!M:M,'purchase data'!$B:$B,$C209,'purchase data'!$F:$F,$D209)</x:f>
        <x:v>0</x:v>
      </x:c>
      <x:c r="L209" s="68">
        <x:f>SUMIFS(ETC!$G:$G,ETC!$B:$B,$C209,ETC!$E:$E,$D209)</x:f>
        <x:v>0</x:v>
      </x:c>
      <x:c r="M209" s="73">
        <x:f>SUMIFS(ETC!$J:$J,ETC!$E:$E,$D209,ETC!$B:$B,$C209)</x:f>
        <x:v>0</x:v>
      </x:c>
      <x:c r="N209" s="159">
        <x:f>IF(IFERROR((I209+K209+M209)/(G209+J209+SUMIFS(ETC!$G:$G,ETC!$C:$C,1,ETC!$B:$B,$C209,ETC!$E:$E,$D209)),)=0,H209,IFERROR((I209+K209+M209)/(G209+J209+SUMIFS(ETC!$G:$G,ETC!$C:$C,1,ETC!$B:$B,$C209,ETC!$E:$E,$D209)),))</x:f>
        <x:v>471.64661892857146</x:v>
      </x:c>
      <x:c r="O209" s="106">
        <x:f>++SUMIFS('sales data'!L:L,'sales data'!$B:$B,$C209,'sales data'!$F:$F,$D209,'sales data'!$O:$O,"")</x:f>
        <x:v>0</x:v>
      </x:c>
      <x:c r="P209" s="73">
        <x:f t="shared" si="73"/>
        <x:v>0</x:v>
      </x:c>
      <x:c r="Q209" s="68">
        <x:f>+SUMIFS('sales data'!$L:$L,'sales data'!$B:$B,$C209,'sales data'!$F:$F,$D209,'sales data'!$O:$O,"R")</x:f>
        <x:v>0</x:v>
      </x:c>
      <x:c r="R209" s="73">
        <x:f t="shared" si="74"/>
        <x:v>0</x:v>
      </x:c>
      <x:c r="S209" s="68">
        <x:f>SUMIFS('sales data'!$L:$L,'sales data'!$B:$B,$C209,'sales data'!$F:$F,$D209,'sales data'!$O:$O,"N")</x:f>
        <x:v>0</x:v>
      </x:c>
      <x:c r="T209" s="73">
        <x:f t="shared" si="75"/>
        <x:v>0</x:v>
      </x:c>
      <x:c r="U209" s="26">
        <x:f>SUMIFS('warehouse inventory check'!$N:$N,'warehouse inventory check'!$C:$C,$C209,'warehouse inventory check'!$D:$D,$D209)</x:f>
        <x:v>0</x:v>
      </x:c>
      <x:c r="V209" s="26">
        <x:f t="shared" si="76"/>
        <x:v>471.64661892857146</x:v>
      </x:c>
      <x:c r="W209" s="73">
        <x:f t="shared" si="77"/>
        <x:v>0</x:v>
      </x:c>
      <x:c r="X209" s="74">
        <x:f t="shared" si="78"/>
        <x:v>679171.13125714287</x:v>
      </x:c>
      <x:c r="Y209" s="68">
        <x:f t="shared" si="79"/>
        <x:v>1440</x:v>
      </x:c>
      <x:c r="Z209" s="68">
        <x:f t="shared" si="80"/>
        <x:v>-1440</x:v>
      </x:c>
    </x:row>
    <x:row r="210" spans="1:26">
      <x:c r="A210" s="118">
        <x:v>25</x:v>
      </x:c>
      <x:c r="B210" s="118"/>
      <x:c r="C210" s="113">
        <x:v>3</x:v>
      </x:c>
      <x:c r="D210" s="210" t="str">
        <x:f>IF(VLOOKUP($A210,'★Master Code List'!$B$4:$K$167,8,)=0,"",(VLOOKUP($A210,'★Master Code List'!$B$4:$K$167,8,)))</x:f>
        <x:v>S2X8-14A033-JD</x:v>
      </x:c>
      <x:c r="E210" s="210" t="str">
        <x:f>IF(VLOOKUP($A210,'★Master Code List'!$B$4:$K$167,9,)=0,"",(VLOOKUP($A210,'★Master Code List'!$B$4:$K$167,9,)))</x:f>
        <x:v>BEV-M</x:v>
      </x:c>
      <x:c r="F210" s="20" t="str">
        <x:f>IF(VLOOKUP($A210,'★Master Code List'!$B$4:$K$167,10,)=0,"",(VLOOKUP($A210,'★Master Code List'!$B$4:$K$167,10,)))</x:f>
        <x:v>BUS BAR ASY – NEG BEC TO DCFC NEG</x:v>
      </x:c>
      <x:c r="G210" s="158">
        <x:f t="shared" si="70"/>
        <x:v>1440</x:v>
      </x:c>
      <x:c r="H210" s="158">
        <x:f t="shared" si="71"/>
        <x:v>399.99784685714286</x:v>
      </x:c>
      <x:c r="I210" s="285">
        <x:f t="shared" si="72"/>
        <x:v>575996.89947428578</x:v>
      </x:c>
      <x:c r="J210" s="106">
        <x:f>SUMIFS('purchase data'!K:K,'purchase data'!$B:$B,$C210,'purchase data'!$F:$F,$D210)</x:f>
        <x:v>0</x:v>
      </x:c>
      <x:c r="K210" s="73">
        <x:f>SUMIFS('purchase data'!M:M,'purchase data'!$B:$B,$C210,'purchase data'!$F:$F,$D210)</x:f>
        <x:v>0</x:v>
      </x:c>
      <x:c r="L210" s="68">
        <x:f>SUMIFS(ETC!$G:$G,ETC!$B:$B,$C210,ETC!$E:$E,$D210)</x:f>
        <x:v>0</x:v>
      </x:c>
      <x:c r="M210" s="73">
        <x:f>SUMIFS(ETC!$J:$J,ETC!$E:$E,$D210,ETC!$B:$B,$C210)</x:f>
        <x:v>0</x:v>
      </x:c>
      <x:c r="N210" s="159">
        <x:f>IF(IFERROR((I210+K210+M210)/(G210+J210+SUMIFS(ETC!$G:$G,ETC!$C:$C,1,ETC!$B:$B,$C210,ETC!$E:$E,$D210)),)=0,H210,IFERROR((I210+K210+M210)/(G210+J210+SUMIFS(ETC!$G:$G,ETC!$C:$C,1,ETC!$B:$B,$C210,ETC!$E:$E,$D210)),))</x:f>
        <x:v>399.99784685714292</x:v>
      </x:c>
      <x:c r="O210" s="106">
        <x:f>++SUMIFS('sales data'!L:L,'sales data'!$B:$B,$C210,'sales data'!$F:$F,$D210,'sales data'!$O:$O,"")</x:f>
        <x:v>0</x:v>
      </x:c>
      <x:c r="P210" s="73">
        <x:f t="shared" si="73"/>
        <x:v>0</x:v>
      </x:c>
      <x:c r="Q210" s="68">
        <x:f>+SUMIFS('sales data'!$L:$L,'sales data'!$B:$B,$C210,'sales data'!$F:$F,$D210,'sales data'!$O:$O,"R")</x:f>
        <x:v>0</x:v>
      </x:c>
      <x:c r="R210" s="73">
        <x:f t="shared" si="74"/>
        <x:v>0</x:v>
      </x:c>
      <x:c r="S210" s="68">
        <x:f>SUMIFS('sales data'!$L:$L,'sales data'!$B:$B,$C210,'sales data'!$F:$F,$D210,'sales data'!$O:$O,"N")</x:f>
        <x:v>0</x:v>
      </x:c>
      <x:c r="T210" s="73">
        <x:f t="shared" si="75"/>
        <x:v>0</x:v>
      </x:c>
      <x:c r="U210" s="26">
        <x:f>SUMIFS('warehouse inventory check'!$N:$N,'warehouse inventory check'!$C:$C,$C210,'warehouse inventory check'!$D:$D,$D210)</x:f>
        <x:v>0</x:v>
      </x:c>
      <x:c r="V210" s="26">
        <x:f t="shared" si="76"/>
        <x:v>399.99784685714292</x:v>
      </x:c>
      <x:c r="W210" s="73">
        <x:f t="shared" si="77"/>
        <x:v>0</x:v>
      </x:c>
      <x:c r="X210" s="74">
        <x:f t="shared" si="78"/>
        <x:v>575996.89947428578</x:v>
      </x:c>
      <x:c r="Y210" s="68">
        <x:f t="shared" si="79"/>
        <x:v>1440</x:v>
      </x:c>
      <x:c r="Z210" s="68">
        <x:f t="shared" si="80"/>
        <x:v>-1440</x:v>
      </x:c>
    </x:row>
    <x:row r="211" spans="1:26">
      <x:c r="A211" s="118">
        <x:v>26</x:v>
      </x:c>
      <x:c r="B211" s="118"/>
      <x:c r="C211" s="113">
        <x:v>3</x:v>
      </x:c>
      <x:c r="D211" s="210" t="str">
        <x:f>IF(VLOOKUP($A211,'★Master Code List'!$B$4:$K$167,8,)=0,"",(VLOOKUP($A211,'★Master Code List'!$B$4:$K$167,8,)))</x:f>
        <x:v>SZ38-10B694-AC</x:v>
      </x:c>
      <x:c r="E211" s="210" t="str">
        <x:f>IF(VLOOKUP($A211,'★Master Code List'!$B$4:$K$167,9,)=0,"",(VLOOKUP($A211,'★Master Code List'!$B$4:$K$167,9,)))</x:f>
        <x:v>BEV-E2 (V710)</x:v>
      </x:c>
      <x:c r="F211" s="20" t="str">
        <x:f>IF(VLOOKUP($A211,'★Master Code List'!$B$4:$K$167,10,)=0,"",(VLOOKUP($A211,'★Master Code List'!$B$4:$K$167,10,)))</x:f>
        <x:v>Main Harness</x:v>
      </x:c>
      <x:c r="G211" s="158">
        <x:f t="shared" si="70"/>
        <x:v>262</x:v>
      </x:c>
      <x:c r="H211" s="158">
        <x:f t="shared" si="71"/>
        <x:v>3999.1422376362398</x:v>
      </x:c>
      <x:c r="I211" s="285">
        <x:f t="shared" si="72"/>
        <x:v>1047775.2662606948</x:v>
      </x:c>
      <x:c r="J211" s="106">
        <x:f>SUMIFS('purchase data'!K:K,'purchase data'!$B:$B,$C211,'purchase data'!$F:$F,$D211)</x:f>
        <x:v>0</x:v>
      </x:c>
      <x:c r="K211" s="73">
        <x:f>SUMIFS('purchase data'!M:M,'purchase data'!$B:$B,$C211,'purchase data'!$F:$F,$D211)</x:f>
        <x:v>0</x:v>
      </x:c>
      <x:c r="L211" s="68">
        <x:f>SUMIFS(ETC!$G:$G,ETC!$B:$B,$C211,ETC!$E:$E,$D211)</x:f>
        <x:v>0</x:v>
      </x:c>
      <x:c r="M211" s="73">
        <x:f>SUMIFS(ETC!$J:$J,ETC!$E:$E,$D211,ETC!$B:$B,$C211)</x:f>
        <x:v>0</x:v>
      </x:c>
      <x:c r="N211" s="159">
        <x:f>IF(IFERROR((I211+K211+M211)/(G211+J211+SUMIFS(ETC!$G:$G,ETC!$C:$C,1,ETC!$B:$B,$C211,ETC!$E:$E,$D211)),)=0,H211,IFERROR((I211+K211+M211)/(G211+J211+SUMIFS(ETC!$G:$G,ETC!$C:$C,1,ETC!$B:$B,$C211,ETC!$E:$E,$D211)),))</x:f>
        <x:v>3999.1422376362398</x:v>
      </x:c>
      <x:c r="O211" s="106">
        <x:f>++SUMIFS('sales data'!L:L,'sales data'!$B:$B,$C211,'sales data'!$F:$F,$D211,'sales data'!$O:$O,"")</x:f>
        <x:v>0</x:v>
      </x:c>
      <x:c r="P211" s="73">
        <x:f t="shared" si="73"/>
        <x:v>0</x:v>
      </x:c>
      <x:c r="Q211" s="68">
        <x:f>+SUMIFS('sales data'!$L:$L,'sales data'!$B:$B,$C211,'sales data'!$F:$F,$D211,'sales data'!$O:$O,"R")</x:f>
        <x:v>0</x:v>
      </x:c>
      <x:c r="R211" s="73">
        <x:f t="shared" si="74"/>
        <x:v>0</x:v>
      </x:c>
      <x:c r="S211" s="68">
        <x:f>SUMIFS('sales data'!$L:$L,'sales data'!$B:$B,$C211,'sales data'!$F:$F,$D211,'sales data'!$O:$O,"N")</x:f>
        <x:v>0</x:v>
      </x:c>
      <x:c r="T211" s="73">
        <x:f t="shared" si="75"/>
        <x:v>0</x:v>
      </x:c>
      <x:c r="U211" s="26">
        <x:f>SUMIFS('warehouse inventory check'!$N:$N,'warehouse inventory check'!$C:$C,$C211,'warehouse inventory check'!$D:$D,$D211)</x:f>
        <x:v>0</x:v>
      </x:c>
      <x:c r="V211" s="26">
        <x:f t="shared" si="76"/>
        <x:v>3999.1422376362398</x:v>
      </x:c>
      <x:c r="W211" s="73">
        <x:f t="shared" si="77"/>
        <x:v>0</x:v>
      </x:c>
      <x:c r="X211" s="74">
        <x:f t="shared" si="78"/>
        <x:v>1047775.2662606948</x:v>
      </x:c>
      <x:c r="Y211" s="68">
        <x:f t="shared" si="79"/>
        <x:v>262</x:v>
      </x:c>
      <x:c r="Z211" s="68">
        <x:f t="shared" si="80"/>
        <x:v>-262</x:v>
      </x:c>
    </x:row>
    <x:row r="212" spans="1:26">
      <x:c r="A212" s="118">
        <x:v>27</x:v>
      </x:c>
      <x:c r="B212" s="118"/>
      <x:c r="C212" s="113">
        <x:v>3</x:v>
      </x:c>
      <x:c r="D212" s="210" t="str">
        <x:f>IF(VLOOKUP($A212,'★Master Code List'!$B$4:$K$167,8,)=0,"",(VLOOKUP($A212,'★Master Code List'!$B$4:$K$167,8,)))</x:f>
        <x:v>SZ38-14A033-AB</x:v>
      </x:c>
      <x:c r="E212" s="210" t="str">
        <x:f>IF(VLOOKUP($A212,'★Master Code List'!$B$4:$K$167,9,)=0,"",(VLOOKUP($A212,'★Master Code List'!$B$4:$K$167,9,)))</x:f>
        <x:v>BEV-E2 (V710)</x:v>
      </x:c>
      <x:c r="F212" s="20" t="str">
        <x:f>IF(VLOOKUP($A212,'★Master Code List'!$B$4:$K$167,10,)=0,"",(VLOOKUP($A212,'★Master Code List'!$B$4:$K$167,10,)))</x:f>
        <x:v>BUSBAR - Array 2 to Array3_Insert</x:v>
      </x:c>
      <x:c r="G212" s="158">
        <x:f t="shared" si="70"/>
        <x:v>61</x:v>
      </x:c>
      <x:c r="H212" s="158">
        <x:f t="shared" si="71"/>
        <x:v>609.68253421340626</x:v>
      </x:c>
      <x:c r="I212" s="285">
        <x:f t="shared" si="72"/>
        <x:v>37190.634587017783</x:v>
      </x:c>
      <x:c r="J212" s="106">
        <x:f>SUMIFS('purchase data'!K:K,'purchase data'!$B:$B,$C212,'purchase data'!$F:$F,$D212)</x:f>
        <x:v>0</x:v>
      </x:c>
      <x:c r="K212" s="73">
        <x:f>SUMIFS('purchase data'!M:M,'purchase data'!$B:$B,$C212,'purchase data'!$F:$F,$D212)</x:f>
        <x:v>0</x:v>
      </x:c>
      <x:c r="L212" s="68">
        <x:f>SUMIFS(ETC!$G:$G,ETC!$B:$B,$C212,ETC!$E:$E,$D212)</x:f>
        <x:v>0</x:v>
      </x:c>
      <x:c r="M212" s="73">
        <x:f>SUMIFS(ETC!$J:$J,ETC!$E:$E,$D212,ETC!$B:$B,$C212)</x:f>
        <x:v>0</x:v>
      </x:c>
      <x:c r="N212" s="159">
        <x:f>IF(IFERROR((I212+K212+M212)/(G212+J212+SUMIFS(ETC!$G:$G,ETC!$C:$C,1,ETC!$B:$B,$C212,ETC!$E:$E,$D212)),)=0,H212,IFERROR((I212+K212+M212)/(G212+J212+SUMIFS(ETC!$G:$G,ETC!$C:$C,1,ETC!$B:$B,$C212,ETC!$E:$E,$D212)),))</x:f>
        <x:v>609.68253421340626</x:v>
      </x:c>
      <x:c r="O212" s="106">
        <x:f>++SUMIFS('sales data'!L:L,'sales data'!$B:$B,$C212,'sales data'!$F:$F,$D212,'sales data'!$O:$O,"")</x:f>
        <x:v>0</x:v>
      </x:c>
      <x:c r="P212" s="73">
        <x:f t="shared" si="73"/>
        <x:v>0</x:v>
      </x:c>
      <x:c r="Q212" s="68">
        <x:f>+SUMIFS('sales data'!$L:$L,'sales data'!$B:$B,$C212,'sales data'!$F:$F,$D212,'sales data'!$O:$O,"R")</x:f>
        <x:v>0</x:v>
      </x:c>
      <x:c r="R212" s="73">
        <x:f t="shared" si="74"/>
        <x:v>0</x:v>
      </x:c>
      <x:c r="S212" s="68">
        <x:f>SUMIFS('sales data'!$L:$L,'sales data'!$B:$B,$C212,'sales data'!$F:$F,$D212,'sales data'!$O:$O,"N")</x:f>
        <x:v>0</x:v>
      </x:c>
      <x:c r="T212" s="73">
        <x:f t="shared" si="75"/>
        <x:v>0</x:v>
      </x:c>
      <x:c r="U212" s="26">
        <x:f>SUMIFS('warehouse inventory check'!$N:$N,'warehouse inventory check'!$C:$C,$C212,'warehouse inventory check'!$D:$D,$D212)</x:f>
        <x:v>0</x:v>
      </x:c>
      <x:c r="V212" s="26">
        <x:f t="shared" si="76"/>
        <x:v>609.68253421340626</x:v>
      </x:c>
      <x:c r="W212" s="73">
        <x:f t="shared" si="77"/>
        <x:v>0</x:v>
      </x:c>
      <x:c r="X212" s="74">
        <x:f t="shared" si="78"/>
        <x:v>37190.634587017783</x:v>
      </x:c>
      <x:c r="Y212" s="68">
        <x:f t="shared" si="79"/>
        <x:v>61</x:v>
      </x:c>
      <x:c r="Z212" s="68">
        <x:f t="shared" si="80"/>
        <x:v>-61</x:v>
      </x:c>
    </x:row>
    <x:row r="213" spans="1:26">
      <x:c r="A213" s="118">
        <x:v>28</x:v>
      </x:c>
      <x:c r="B213" s="118"/>
      <x:c r="C213" s="113">
        <x:v>3</x:v>
      </x:c>
      <x:c r="D213" s="210" t="str">
        <x:f>IF(VLOOKUP($A213,'★Master Code List'!$B$4:$K$167,8,)=0,"",(VLOOKUP($A213,'★Master Code List'!$B$4:$K$167,8,)))</x:f>
        <x:v>SZ38-14A033-BB</x:v>
      </x:c>
      <x:c r="E213" s="210" t="str">
        <x:f>IF(VLOOKUP($A213,'★Master Code List'!$B$4:$K$167,9,)=0,"",(VLOOKUP($A213,'★Master Code List'!$B$4:$K$167,9,)))</x:f>
        <x:v>BEV-E2 (V710)</x:v>
      </x:c>
      <x:c r="F213" s="20" t="str">
        <x:f>IF(VLOOKUP($A213,'★Master Code List'!$B$4:$K$167,10,)=0,"",(VLOOKUP($A213,'★Master Code List'!$B$4:$K$167,10,)))</x:f>
        <x:v>BUSBAR - Array 6 to Pos BEC_Insert</x:v>
      </x:c>
      <x:c r="G213" s="158">
        <x:f t="shared" si="70"/>
        <x:v>61</x:v>
      </x:c>
      <x:c r="H213" s="158">
        <x:f t="shared" si="71"/>
        <x:v>413.7588293707251</x:v>
      </x:c>
      <x:c r="I213" s="285">
        <x:f t="shared" si="72"/>
        <x:v>25239.28859161423</x:v>
      </x:c>
      <x:c r="J213" s="106">
        <x:f>SUMIFS('purchase data'!K:K,'purchase data'!$B:$B,$C213,'purchase data'!$F:$F,$D213)</x:f>
        <x:v>0</x:v>
      </x:c>
      <x:c r="K213" s="73">
        <x:f>SUMIFS('purchase data'!M:M,'purchase data'!$B:$B,$C213,'purchase data'!$F:$F,$D213)</x:f>
        <x:v>0</x:v>
      </x:c>
      <x:c r="L213" s="68">
        <x:f>SUMIFS(ETC!$G:$G,ETC!$B:$B,$C213,ETC!$E:$E,$D213)</x:f>
        <x:v>0</x:v>
      </x:c>
      <x:c r="M213" s="73">
        <x:f>SUMIFS(ETC!$J:$J,ETC!$E:$E,$D213,ETC!$B:$B,$C213)</x:f>
        <x:v>0</x:v>
      </x:c>
      <x:c r="N213" s="159">
        <x:f>IF(IFERROR((I213+K213+M213)/(G213+J213+SUMIFS(ETC!$G:$G,ETC!$C:$C,1,ETC!$B:$B,$C213,ETC!$E:$E,$D213)),)=0,H213,IFERROR((I213+K213+M213)/(G213+J213+SUMIFS(ETC!$G:$G,ETC!$C:$C,1,ETC!$B:$B,$C213,ETC!$E:$E,$D213)),))</x:f>
        <x:v>413.7588293707251</x:v>
      </x:c>
      <x:c r="O213" s="106">
        <x:f>++SUMIFS('sales data'!L:L,'sales data'!$B:$B,$C213,'sales data'!$F:$F,$D213,'sales data'!$O:$O,"")</x:f>
        <x:v>0</x:v>
      </x:c>
      <x:c r="P213" s="73">
        <x:f t="shared" si="73"/>
        <x:v>0</x:v>
      </x:c>
      <x:c r="Q213" s="68">
        <x:f>+SUMIFS('sales data'!$L:$L,'sales data'!$B:$B,$C213,'sales data'!$F:$F,$D213,'sales data'!$O:$O,"R")</x:f>
        <x:v>0</x:v>
      </x:c>
      <x:c r="R213" s="73">
        <x:f t="shared" si="74"/>
        <x:v>0</x:v>
      </x:c>
      <x:c r="S213" s="68">
        <x:f>SUMIFS('sales data'!$L:$L,'sales data'!$B:$B,$C213,'sales data'!$F:$F,$D213,'sales data'!$O:$O,"N")</x:f>
        <x:v>0</x:v>
      </x:c>
      <x:c r="T213" s="73">
        <x:f t="shared" si="75"/>
        <x:v>0</x:v>
      </x:c>
      <x:c r="U213" s="26">
        <x:f>SUMIFS('warehouse inventory check'!$N:$N,'warehouse inventory check'!$C:$C,$C213,'warehouse inventory check'!$D:$D,$D213)</x:f>
        <x:v>0</x:v>
      </x:c>
      <x:c r="V213" s="26">
        <x:f t="shared" si="76"/>
        <x:v>413.7588293707251</x:v>
      </x:c>
      <x:c r="W213" s="73">
        <x:f t="shared" si="77"/>
        <x:v>0</x:v>
      </x:c>
      <x:c r="X213" s="74">
        <x:f t="shared" si="78"/>
        <x:v>25239.28859161423</x:v>
      </x:c>
      <x:c r="Y213" s="68">
        <x:f t="shared" si="79"/>
        <x:v>61</x:v>
      </x:c>
      <x:c r="Z213" s="68">
        <x:f t="shared" si="80"/>
        <x:v>-61</x:v>
      </x:c>
    </x:row>
    <x:row r="214" spans="1:26">
      <x:c r="A214" s="118">
        <x:v>29</x:v>
      </x:c>
      <x:c r="B214" s="118"/>
      <x:c r="C214" s="113">
        <x:v>3</x:v>
      </x:c>
      <x:c r="D214" s="210" t="str">
        <x:f>IF(VLOOKUP($A214,'★Master Code List'!$B$4:$K$167,8,)=0,"",(VLOOKUP($A214,'★Master Code List'!$B$4:$K$167,8,)))</x:f>
        <x:v>T2X8-14A033-AA</x:v>
      </x:c>
      <x:c r="E214" s="210" t="str">
        <x:f>IF(VLOOKUP($A214,'★Master Code List'!$B$4:$K$167,9,)=0,"",(VLOOKUP($A214,'★Master Code List'!$B$4:$K$167,9,)))</x:f>
        <x:v>BEV-M</x:v>
      </x:c>
      <x:c r="F214" s="20" t="str">
        <x:f>IF(VLOOKUP($A214,'★Master Code List'!$B$4:$K$167,10,)=0,"",(VLOOKUP($A214,'★Master Code List'!$B$4:$K$167,10,)))</x:f>
        <x:v>BUSBAR ASY</x:v>
      </x:c>
      <x:c r="G214" s="158">
        <x:f t="shared" si="70"/>
        <x:v>0</x:v>
      </x:c>
      <x:c r="H214" s="158">
        <x:f t="shared" si="71"/>
        <x:v>580.66571699999997</x:v>
      </x:c>
      <x:c r="I214" s="285">
        <x:f t="shared" si="72"/>
        <x:v>0</x:v>
      </x:c>
      <x:c r="J214" s="106">
        <x:f>SUMIFS('purchase data'!K:K,'purchase data'!$B:$B,$C214,'purchase data'!$F:$F,$D214)</x:f>
        <x:v>0</x:v>
      </x:c>
      <x:c r="K214" s="73">
        <x:f>SUMIFS('purchase data'!M:M,'purchase data'!$B:$B,$C214,'purchase data'!$F:$F,$D214)</x:f>
        <x:v>0</x:v>
      </x:c>
      <x:c r="L214" s="68">
        <x:f>SUMIFS(ETC!$G:$G,ETC!$B:$B,$C214,ETC!$E:$E,$D214)</x:f>
        <x:v>0</x:v>
      </x:c>
      <x:c r="M214" s="73">
        <x:f>SUMIFS(ETC!$J:$J,ETC!$E:$E,$D214,ETC!$B:$B,$C214)</x:f>
        <x:v>0</x:v>
      </x:c>
      <x:c r="N214" s="159">
        <x:f>IF(IFERROR((I214+K214+M214)/(G214+J214+SUMIFS(ETC!$G:$G,ETC!$C:$C,1,ETC!$B:$B,$C214,ETC!$E:$E,$D214)),)=0,H214,IFERROR((I214+K214+M214)/(G214+J214+SUMIFS(ETC!$G:$G,ETC!$C:$C,1,ETC!$B:$B,$C214,ETC!$E:$E,$D214)),))</x:f>
        <x:v>580.66571699999997</x:v>
      </x:c>
      <x:c r="O214" s="106">
        <x:f>++SUMIFS('sales data'!L:L,'sales data'!$B:$B,$C214,'sales data'!$F:$F,$D214,'sales data'!$O:$O,"")</x:f>
        <x:v>0</x:v>
      </x:c>
      <x:c r="P214" s="73">
        <x:f t="shared" si="73"/>
        <x:v>0</x:v>
      </x:c>
      <x:c r="Q214" s="68">
        <x:f>+SUMIFS('sales data'!$L:$L,'sales data'!$B:$B,$C214,'sales data'!$F:$F,$D214,'sales data'!$O:$O,"R")</x:f>
        <x:v>0</x:v>
      </x:c>
      <x:c r="R214" s="73">
        <x:f t="shared" si="74"/>
        <x:v>0</x:v>
      </x:c>
      <x:c r="S214" s="68">
        <x:f>SUMIFS('sales data'!$L:$L,'sales data'!$B:$B,$C214,'sales data'!$F:$F,$D214,'sales data'!$O:$O,"N")</x:f>
        <x:v>0</x:v>
      </x:c>
      <x:c r="T214" s="73">
        <x:f t="shared" si="75"/>
        <x:v>0</x:v>
      </x:c>
      <x:c r="U214" s="26">
        <x:f>SUMIFS('warehouse inventory check'!$N:$N,'warehouse inventory check'!$C:$C,$C214,'warehouse inventory check'!$D:$D,$D214)</x:f>
        <x:v>0</x:v>
      </x:c>
      <x:c r="V214" s="26">
        <x:f t="shared" si="76"/>
        <x:v>580.66571699999997</x:v>
      </x:c>
      <x:c r="W214" s="73">
        <x:f t="shared" si="77"/>
        <x:v>0</x:v>
      </x:c>
      <x:c r="X214" s="74">
        <x:f t="shared" si="78"/>
        <x:v>0</x:v>
      </x:c>
      <x:c r="Y214" s="68">
        <x:f t="shared" si="79"/>
        <x:v>0</x:v>
      </x:c>
      <x:c r="Z214" s="68">
        <x:f t="shared" si="80"/>
        <x:v>0</x:v>
      </x:c>
    </x:row>
    <x:row r="215" spans="1:26">
      <x:c r="A215" s="118">
        <x:v>30</x:v>
      </x:c>
      <x:c r="B215" s="118"/>
      <x:c r="C215" s="113">
        <x:v>3</x:v>
      </x:c>
      <x:c r="D215" s="210" t="str">
        <x:f>IF(VLOOKUP($A215,'★Master Code List'!$B$4:$K$167,8,)=0,"",(VLOOKUP($A215,'★Master Code List'!$B$4:$K$167,8,)))</x:f>
        <x:v>T2X8-14A033-BA</x:v>
      </x:c>
      <x:c r="E215" s="210" t="str">
        <x:f>IF(VLOOKUP($A215,'★Master Code List'!$B$4:$K$167,9,)=0,"",(VLOOKUP($A215,'★Master Code List'!$B$4:$K$167,9,)))</x:f>
        <x:v>BEV-M</x:v>
      </x:c>
      <x:c r="F215" s="20" t="str">
        <x:f>IF(VLOOKUP($A215,'★Master Code List'!$B$4:$K$167,10,)=0,"",(VLOOKUP($A215,'★Master Code List'!$B$4:$K$167,10,)))</x:f>
        <x:v>BUSBAR ASY</x:v>
      </x:c>
      <x:c r="G215" s="158">
        <x:f t="shared" si="70"/>
        <x:v>0</x:v>
      </x:c>
      <x:c r="H215" s="158">
        <x:f t="shared" si="71"/>
        <x:v>562.3770330000001</x:v>
      </x:c>
      <x:c r="I215" s="285">
        <x:f t="shared" si="72"/>
        <x:v>0</x:v>
      </x:c>
      <x:c r="J215" s="106">
        <x:f>SUMIFS('purchase data'!K:K,'purchase data'!$B:$B,$C215,'purchase data'!$F:$F,$D215)</x:f>
        <x:v>0</x:v>
      </x:c>
      <x:c r="K215" s="73">
        <x:f>SUMIFS('purchase data'!M:M,'purchase data'!$B:$B,$C215,'purchase data'!$F:$F,$D215)</x:f>
        <x:v>0</x:v>
      </x:c>
      <x:c r="L215" s="68">
        <x:f>SUMIFS(ETC!$G:$G,ETC!$B:$B,$C215,ETC!$E:$E,$D215)</x:f>
        <x:v>0</x:v>
      </x:c>
      <x:c r="M215" s="73">
        <x:f>SUMIFS(ETC!$J:$J,ETC!$E:$E,$D215,ETC!$B:$B,$C215)</x:f>
        <x:v>0</x:v>
      </x:c>
      <x:c r="N215" s="159">
        <x:f>IF(IFERROR((I215+K215+M215)/(G215+J215+SUMIFS(ETC!$G:$G,ETC!$C:$C,1,ETC!$B:$B,$C215,ETC!$E:$E,$D215)),)=0,H215,IFERROR((I215+K215+M215)/(G215+J215+SUMIFS(ETC!$G:$G,ETC!$C:$C,1,ETC!$B:$B,$C215,ETC!$E:$E,$D215)),))</x:f>
        <x:v>562.3770330000001</x:v>
      </x:c>
      <x:c r="O215" s="106">
        <x:f>++SUMIFS('sales data'!L:L,'sales data'!$B:$B,$C215,'sales data'!$F:$F,$D215,'sales data'!$O:$O,"")</x:f>
        <x:v>0</x:v>
      </x:c>
      <x:c r="P215" s="73">
        <x:f t="shared" si="73"/>
        <x:v>0</x:v>
      </x:c>
      <x:c r="Q215" s="68">
        <x:f>+SUMIFS('sales data'!$L:$L,'sales data'!$B:$B,$C215,'sales data'!$F:$F,$D215,'sales data'!$O:$O,"R")</x:f>
        <x:v>0</x:v>
      </x:c>
      <x:c r="R215" s="73">
        <x:f t="shared" si="74"/>
        <x:v>0</x:v>
      </x:c>
      <x:c r="S215" s="68">
        <x:f>SUMIFS('sales data'!$L:$L,'sales data'!$B:$B,$C215,'sales data'!$F:$F,$D215,'sales data'!$O:$O,"N")</x:f>
        <x:v>0</x:v>
      </x:c>
      <x:c r="T215" s="73">
        <x:f t="shared" si="75"/>
        <x:v>0</x:v>
      </x:c>
      <x:c r="U215" s="26">
        <x:f>SUMIFS('warehouse inventory check'!$N:$N,'warehouse inventory check'!$C:$C,$C215,'warehouse inventory check'!$D:$D,$D215)</x:f>
        <x:v>0</x:v>
      </x:c>
      <x:c r="V215" s="26">
        <x:f t="shared" si="76"/>
        <x:v>562.3770330000001</x:v>
      </x:c>
      <x:c r="W215" s="73">
        <x:f t="shared" si="77"/>
        <x:v>0</x:v>
      </x:c>
      <x:c r="X215" s="74">
        <x:f t="shared" si="78"/>
        <x:v>0</x:v>
      </x:c>
      <x:c r="Y215" s="68">
        <x:f t="shared" si="79"/>
        <x:v>0</x:v>
      </x:c>
      <x:c r="Z215" s="68">
        <x:f t="shared" si="80"/>
        <x:v>0</x:v>
      </x:c>
    </x:row>
    <x:row r="216" spans="1:26">
      <x:c r="A216" s="118">
        <x:v>31</x:v>
      </x:c>
      <x:c r="B216" s="118"/>
      <x:c r="C216" s="113">
        <x:v>3</x:v>
      </x:c>
      <x:c r="D216" s="210" t="str">
        <x:f>IF(VLOOKUP($A216,'★Master Code List'!$B$4:$K$167,8,)=0,"",(VLOOKUP($A216,'★Master Code List'!$B$4:$K$167,8,)))</x:f>
        <x:v>T2X8-14A033-EA</x:v>
      </x:c>
      <x:c r="E216" s="210" t="str">
        <x:f>IF(VLOOKUP($A216,'★Master Code List'!$B$4:$K$167,9,)=0,"",(VLOOKUP($A216,'★Master Code List'!$B$4:$K$167,9,)))</x:f>
        <x:v>BEV-M</x:v>
      </x:c>
      <x:c r="F216" s="20" t="str">
        <x:f>IF(VLOOKUP($A216,'★Master Code List'!$B$4:$K$167,10,)=0,"",(VLOOKUP($A216,'★Master Code List'!$B$4:$K$167,10,)))</x:f>
        <x:v>BUSBAR ASY</x:v>
      </x:c>
      <x:c r="G216" s="158">
        <x:f t="shared" si="70"/>
        <x:v>0</x:v>
      </x:c>
      <x:c r="H216" s="158">
        <x:f t="shared" si="71"/>
        <x:v>653.31243400000005</x:v>
      </x:c>
      <x:c r="I216" s="285">
        <x:f t="shared" si="72"/>
        <x:v>0</x:v>
      </x:c>
      <x:c r="J216" s="106">
        <x:f>SUMIFS('purchase data'!K:K,'purchase data'!$B:$B,$C216,'purchase data'!$F:$F,$D216)</x:f>
        <x:v>0</x:v>
      </x:c>
      <x:c r="K216" s="73">
        <x:f>SUMIFS('purchase data'!M:M,'purchase data'!$B:$B,$C216,'purchase data'!$F:$F,$D216)</x:f>
        <x:v>0</x:v>
      </x:c>
      <x:c r="L216" s="68">
        <x:f>SUMIFS(ETC!$G:$G,ETC!$B:$B,$C216,ETC!$E:$E,$D216)</x:f>
        <x:v>0</x:v>
      </x:c>
      <x:c r="M216" s="73">
        <x:f>SUMIFS(ETC!$J:$J,ETC!$E:$E,$D216,ETC!$B:$B,$C216)</x:f>
        <x:v>0</x:v>
      </x:c>
      <x:c r="N216" s="159">
        <x:f>IF(IFERROR((I216+K216+M216)/(G216+J216+SUMIFS(ETC!$G:$G,ETC!$C:$C,1,ETC!$B:$B,$C216,ETC!$E:$E,$D216)),)=0,H216,IFERROR((I216+K216+M216)/(G216+J216+SUMIFS(ETC!$G:$G,ETC!$C:$C,1,ETC!$B:$B,$C216,ETC!$E:$E,$D216)),))</x:f>
        <x:v>653.31243400000005</x:v>
      </x:c>
      <x:c r="O216" s="106">
        <x:f>++SUMIFS('sales data'!L:L,'sales data'!$B:$B,$C216,'sales data'!$F:$F,$D216,'sales data'!$O:$O,"")</x:f>
        <x:v>0</x:v>
      </x:c>
      <x:c r="P216" s="73">
        <x:f t="shared" si="73"/>
        <x:v>0</x:v>
      </x:c>
      <x:c r="Q216" s="68">
        <x:f>+SUMIFS('sales data'!$L:$L,'sales data'!$B:$B,$C216,'sales data'!$F:$F,$D216,'sales data'!$O:$O,"R")</x:f>
        <x:v>0</x:v>
      </x:c>
      <x:c r="R216" s="73">
        <x:f t="shared" si="74"/>
        <x:v>0</x:v>
      </x:c>
      <x:c r="S216" s="68">
        <x:f>SUMIFS('sales data'!$L:$L,'sales data'!$B:$B,$C216,'sales data'!$F:$F,$D216,'sales data'!$O:$O,"N")</x:f>
        <x:v>0</x:v>
      </x:c>
      <x:c r="T216" s="73">
        <x:f t="shared" si="75"/>
        <x:v>0</x:v>
      </x:c>
      <x:c r="U216" s="26">
        <x:f>SUMIFS('warehouse inventory check'!$N:$N,'warehouse inventory check'!$C:$C,$C216,'warehouse inventory check'!$D:$D,$D216)</x:f>
        <x:v>0</x:v>
      </x:c>
      <x:c r="V216" s="26">
        <x:f t="shared" si="76"/>
        <x:v>653.31243400000005</x:v>
      </x:c>
      <x:c r="W216" s="73">
        <x:f t="shared" si="77"/>
        <x:v>0</x:v>
      </x:c>
      <x:c r="X216" s="74">
        <x:f t="shared" si="78"/>
        <x:v>0</x:v>
      </x:c>
      <x:c r="Y216" s="68">
        <x:f t="shared" si="79"/>
        <x:v>0</x:v>
      </x:c>
      <x:c r="Z216" s="68">
        <x:f t="shared" si="80"/>
        <x:v>0</x:v>
      </x:c>
    </x:row>
    <x:row r="217" spans="1:26">
      <x:c r="A217" s="118">
        <x:v>32</x:v>
      </x:c>
      <x:c r="B217" s="118"/>
      <x:c r="C217" s="113">
        <x:v>3</x:v>
      </x:c>
      <x:c r="D217" s="210" t="str">
        <x:f>IF(VLOOKUP($A217,'★Master Code List'!$B$4:$K$167,8,)=0,"",(VLOOKUP($A217,'★Master Code List'!$B$4:$K$167,8,)))</x:f>
        <x:v>T2X8-14A033-GA</x:v>
      </x:c>
      <x:c r="E217" s="210" t="str">
        <x:f>IF(VLOOKUP($A217,'★Master Code List'!$B$4:$K$167,9,)=0,"",(VLOOKUP($A217,'★Master Code List'!$B$4:$K$167,9,)))</x:f>
        <x:v>BEV-M</x:v>
      </x:c>
      <x:c r="F217" s="20" t="str">
        <x:f>IF(VLOOKUP($A217,'★Master Code List'!$B$4:$K$167,10,)=0,"",(VLOOKUP($A217,'★Master Code List'!$B$4:$K$167,10,)))</x:f>
        <x:v>BUSBAR ASY</x:v>
      </x:c>
      <x:c r="G217" s="158">
        <x:f t="shared" si="70"/>
        <x:v>0</x:v>
      </x:c>
      <x:c r="H217" s="158">
        <x:f t="shared" si="71"/>
        <x:v>438.42039700000009</x:v>
      </x:c>
      <x:c r="I217" s="285">
        <x:f t="shared" si="72"/>
        <x:v>0</x:v>
      </x:c>
      <x:c r="J217" s="106">
        <x:f>SUMIFS('purchase data'!K:K,'purchase data'!$B:$B,$C217,'purchase data'!$F:$F,$D217)</x:f>
        <x:v>0</x:v>
      </x:c>
      <x:c r="K217" s="73">
        <x:f>SUMIFS('purchase data'!M:M,'purchase data'!$B:$B,$C217,'purchase data'!$F:$F,$D217)</x:f>
        <x:v>0</x:v>
      </x:c>
      <x:c r="L217" s="68">
        <x:f>SUMIFS(ETC!$G:$G,ETC!$B:$B,$C217,ETC!$E:$E,$D217)</x:f>
        <x:v>0</x:v>
      </x:c>
      <x:c r="M217" s="73">
        <x:f>SUMIFS(ETC!$J:$J,ETC!$E:$E,$D217,ETC!$B:$B,$C217)</x:f>
        <x:v>0</x:v>
      </x:c>
      <x:c r="N217" s="159">
        <x:f>IF(IFERROR((I217+K217+M217)/(G217+J217+SUMIFS(ETC!$G:$G,ETC!$C:$C,1,ETC!$B:$B,$C217,ETC!$E:$E,$D217)),)=0,H217,IFERROR((I217+K217+M217)/(G217+J217+SUMIFS(ETC!$G:$G,ETC!$C:$C,1,ETC!$B:$B,$C217,ETC!$E:$E,$D217)),))</x:f>
        <x:v>438.42039700000009</x:v>
      </x:c>
      <x:c r="O217" s="106">
        <x:f>++SUMIFS('sales data'!L:L,'sales data'!$B:$B,$C217,'sales data'!$F:$F,$D217,'sales data'!$O:$O,"")</x:f>
        <x:v>0</x:v>
      </x:c>
      <x:c r="P217" s="73">
        <x:f t="shared" si="73"/>
        <x:v>0</x:v>
      </x:c>
      <x:c r="Q217" s="68">
        <x:f>+SUMIFS('sales data'!$L:$L,'sales data'!$B:$B,$C217,'sales data'!$F:$F,$D217,'sales data'!$O:$O,"R")</x:f>
        <x:v>0</x:v>
      </x:c>
      <x:c r="R217" s="73">
        <x:f t="shared" si="74"/>
        <x:v>0</x:v>
      </x:c>
      <x:c r="S217" s="68">
        <x:f>SUMIFS('sales data'!$L:$L,'sales data'!$B:$B,$C217,'sales data'!$F:$F,$D217,'sales data'!$O:$O,"N")</x:f>
        <x:v>0</x:v>
      </x:c>
      <x:c r="T217" s="73">
        <x:f t="shared" si="75"/>
        <x:v>0</x:v>
      </x:c>
      <x:c r="U217" s="26">
        <x:f>SUMIFS('warehouse inventory check'!$N:$N,'warehouse inventory check'!$C:$C,$C217,'warehouse inventory check'!$D:$D,$D217)</x:f>
        <x:v>0</x:v>
      </x:c>
      <x:c r="V217" s="26">
        <x:f t="shared" si="76"/>
        <x:v>438.42039700000009</x:v>
      </x:c>
      <x:c r="W217" s="73">
        <x:f t="shared" si="77"/>
        <x:v>0</x:v>
      </x:c>
      <x:c r="X217" s="74">
        <x:f t="shared" si="78"/>
        <x:v>0</x:v>
      </x:c>
      <x:c r="Y217" s="68">
        <x:f t="shared" si="79"/>
        <x:v>0</x:v>
      </x:c>
      <x:c r="Z217" s="68">
        <x:f t="shared" si="80"/>
        <x:v>0</x:v>
      </x:c>
    </x:row>
    <x:row r="218" spans="1:26">
      <x:c r="A218" s="118">
        <x:v>33</x:v>
      </x:c>
      <x:c r="B218" s="118"/>
      <x:c r="C218" s="113">
        <x:v>3</x:v>
      </x:c>
      <x:c r="D218" s="210" t="str">
        <x:f>IF(VLOOKUP($A218,'★Master Code List'!$B$4:$K$167,8,)=0,"",(VLOOKUP($A218,'★Master Code List'!$B$4:$K$167,8,)))</x:f>
        <x:v>TZ38-10B694-AA</x:v>
      </x:c>
      <x:c r="E218" s="210" t="str">
        <x:f>IF(VLOOKUP($A218,'★Master Code List'!$B$4:$K$167,9,)=0,"",(VLOOKUP($A218,'★Master Code List'!$B$4:$K$167,9,)))</x:f>
        <x:v>BEV-E1</x:v>
      </x:c>
      <x:c r="F218" s="20" t="str">
        <x:f>IF(VLOOKUP($A218,'★Master Code List'!$B$4:$K$167,10,)=0,"",(VLOOKUP($A218,'★Master Code List'!$B$4:$K$167,10,)))</x:f>
        <x:v>V710 AWD MAIN W/H
ASSY</x:v>
      </x:c>
      <x:c r="G218" s="158">
        <x:f t="shared" ref="G218:G249" si="81">SUMIFS(U:U,$D:$D,$D218,$C:$C,$C218-1)</x:f>
        <x:v>2</x:v>
      </x:c>
      <x:c r="H218" s="158">
        <x:f t="shared" ref="H218:H249" si="82">SUMIFS(V:V,$D:$D,$D218,$C:$C,$C218-1)</x:f>
        <x:v>5137.5179276033059</x:v>
      </x:c>
      <x:c r="I218" s="285">
        <x:f t="shared" ref="I218:I249" si="83">SUMIFS(W:W,$D:$D,$D218,$C:$C,$C218-1)</x:f>
        <x:v>10275.035855206612</x:v>
      </x:c>
      <x:c r="J218" s="106">
        <x:f>SUMIFS('purchase data'!K:K,'purchase data'!$B:$B,$C218,'purchase data'!$F:$F,$D218)</x:f>
        <x:v>0</x:v>
      </x:c>
      <x:c r="K218" s="73">
        <x:f>SUMIFS('purchase data'!M:M,'purchase data'!$B:$B,$C218,'purchase data'!$F:$F,$D218)</x:f>
        <x:v>0</x:v>
      </x:c>
      <x:c r="L218" s="68">
        <x:f>SUMIFS(ETC!$G:$G,ETC!$B:$B,$C218,ETC!$E:$E,$D218)</x:f>
        <x:v>0</x:v>
      </x:c>
      <x:c r="M218" s="73">
        <x:f>SUMIFS(ETC!$J:$J,ETC!$E:$E,$D218,ETC!$B:$B,$C218)</x:f>
        <x:v>0</x:v>
      </x:c>
      <x:c r="N218" s="159">
        <x:f>IF(IFERROR((I218+K218+M218)/(G218+J218+SUMIFS(ETC!$G:$G,ETC!$C:$C,1,ETC!$B:$B,$C218,ETC!$E:$E,$D218)),)=0,H218,IFERROR((I218+K218+M218)/(G218+J218+SUMIFS(ETC!$G:$G,ETC!$C:$C,1,ETC!$B:$B,$C218,ETC!$E:$E,$D218)),))</x:f>
        <x:v>5137.5179276033059</x:v>
      </x:c>
      <x:c r="O218" s="106">
        <x:f>++SUMIFS('sales data'!L:L,'sales data'!$B:$B,$C218,'sales data'!$F:$F,$D218,'sales data'!$O:$O,"")</x:f>
        <x:v>0</x:v>
      </x:c>
      <x:c r="P218" s="73">
        <x:f t="shared" si="73"/>
        <x:v>0</x:v>
      </x:c>
      <x:c r="Q218" s="68">
        <x:f>+SUMIFS('sales data'!$L:$L,'sales data'!$B:$B,$C218,'sales data'!$F:$F,$D218,'sales data'!$O:$O,"R")</x:f>
        <x:v>0</x:v>
      </x:c>
      <x:c r="R218" s="73">
        <x:f t="shared" si="74"/>
        <x:v>0</x:v>
      </x:c>
      <x:c r="S218" s="68">
        <x:f>SUMIFS('sales data'!$L:$L,'sales data'!$B:$B,$C218,'sales data'!$F:$F,$D218,'sales data'!$O:$O,"N")</x:f>
        <x:v>0</x:v>
      </x:c>
      <x:c r="T218" s="73">
        <x:f t="shared" si="75"/>
        <x:v>0</x:v>
      </x:c>
      <x:c r="U218" s="26">
        <x:f>SUMIFS('warehouse inventory check'!$N:$N,'warehouse inventory check'!$C:$C,$C218,'warehouse inventory check'!$D:$D,$D218)</x:f>
        <x:v>0</x:v>
      </x:c>
      <x:c r="V218" s="26">
        <x:f t="shared" si="76"/>
        <x:v>5137.5179276033059</x:v>
      </x:c>
      <x:c r="W218" s="73">
        <x:f t="shared" si="77"/>
        <x:v>0</x:v>
      </x:c>
      <x:c r="X218" s="74">
        <x:f t="shared" si="78"/>
        <x:v>10275.035855206612</x:v>
      </x:c>
      <x:c r="Y218" s="68">
        <x:f t="shared" si="79"/>
        <x:v>2</x:v>
      </x:c>
      <x:c r="Z218" s="68">
        <x:f t="shared" si="80"/>
        <x:v>-2</x:v>
      </x:c>
    </x:row>
    <x:row r="219" spans="1:26">
      <x:c r="A219" s="118">
        <x:v>34</x:v>
      </x:c>
      <x:c r="B219" s="118"/>
      <x:c r="C219" s="113">
        <x:v>3</x:v>
      </x:c>
      <x:c r="D219" s="210" t="str">
        <x:f>IF(VLOOKUP($A219,'★Master Code List'!$B$4:$K$167,8,)=0,"",(VLOOKUP($A219,'★Master Code List'!$B$4:$K$167,8,)))</x:f>
        <x:v>TZ38-10B694-AD</x:v>
      </x:c>
      <x:c r="E219" s="210" t="str">
        <x:f>IF(VLOOKUP($A219,'★Master Code List'!$B$4:$K$167,9,)=0,"",(VLOOKUP($A219,'★Master Code List'!$B$4:$K$167,9,)))</x:f>
        <x:v>BEV-E (AWD, V710)</x:v>
      </x:c>
      <x:c r="F219" s="20" t="str">
        <x:f>IF(VLOOKUP($A219,'★Master Code List'!$B$4:$K$167,10,)=0,"",(VLOOKUP($A219,'★Master Code List'!$B$4:$K$167,10,)))</x:f>
        <x:v>Main Harness</x:v>
      </x:c>
      <x:c r="G219" s="158">
        <x:f t="shared" si="81"/>
        <x:v>18</x:v>
      </x:c>
      <x:c r="H219" s="158">
        <x:f t="shared" si="82"/>
        <x:v>6009.0409720671259</x:v>
      </x:c>
      <x:c r="I219" s="285">
        <x:f t="shared" si="83"/>
        <x:v>108162.73749720826</x:v>
      </x:c>
      <x:c r="J219" s="106">
        <x:f>SUMIFS('purchase data'!K:K,'purchase data'!$B:$B,$C219,'purchase data'!$F:$F,$D219)</x:f>
        <x:v>0</x:v>
      </x:c>
      <x:c r="K219" s="73">
        <x:f>SUMIFS('purchase data'!M:M,'purchase data'!$B:$B,$C219,'purchase data'!$F:$F,$D219)</x:f>
        <x:v>0</x:v>
      </x:c>
      <x:c r="L219" s="68">
        <x:f>SUMIFS(ETC!$G:$G,ETC!$B:$B,$C219,ETC!$E:$E,$D219)</x:f>
        <x:v>0</x:v>
      </x:c>
      <x:c r="M219" s="73">
        <x:f>SUMIFS(ETC!$J:$J,ETC!$E:$E,$D219,ETC!$B:$B,$C219)</x:f>
        <x:v>0</x:v>
      </x:c>
      <x:c r="N219" s="159">
        <x:f>IF(IFERROR((I219+K219+M219)/(G219+J219+SUMIFS(ETC!$G:$G,ETC!$C:$C,1,ETC!$B:$B,$C219,ETC!$E:$E,$D219)),)=0,H219,IFERROR((I219+K219+M219)/(G219+J219+SUMIFS(ETC!$G:$G,ETC!$C:$C,1,ETC!$B:$B,$C219,ETC!$E:$E,$D219)),))</x:f>
        <x:v>6009.0409720671259</x:v>
      </x:c>
      <x:c r="O219" s="106">
        <x:f>++SUMIFS('sales data'!L:L,'sales data'!$B:$B,$C219,'sales data'!$F:$F,$D219,'sales data'!$O:$O,"")</x:f>
        <x:v>0</x:v>
      </x:c>
      <x:c r="P219" s="73">
        <x:f t="shared" si="73"/>
        <x:v>0</x:v>
      </x:c>
      <x:c r="Q219" s="68">
        <x:f>+SUMIFS('sales data'!$L:$L,'sales data'!$B:$B,$C219,'sales data'!$F:$F,$D219,'sales data'!$O:$O,"R")</x:f>
        <x:v>0</x:v>
      </x:c>
      <x:c r="R219" s="73">
        <x:f t="shared" si="74"/>
        <x:v>0</x:v>
      </x:c>
      <x:c r="S219" s="68">
        <x:f>SUMIFS('sales data'!$L:$L,'sales data'!$B:$B,$C219,'sales data'!$F:$F,$D219,'sales data'!$O:$O,"N")</x:f>
        <x:v>0</x:v>
      </x:c>
      <x:c r="T219" s="73">
        <x:f t="shared" si="75"/>
        <x:v>0</x:v>
      </x:c>
      <x:c r="U219" s="26">
        <x:f>SUMIFS('warehouse inventory check'!$N:$N,'warehouse inventory check'!$C:$C,$C219,'warehouse inventory check'!$D:$D,$D219)</x:f>
        <x:v>0</x:v>
      </x:c>
      <x:c r="V219" s="26">
        <x:f t="shared" si="76"/>
        <x:v>6009.0409720671259</x:v>
      </x:c>
      <x:c r="W219" s="73">
        <x:f t="shared" si="77"/>
        <x:v>0</x:v>
      </x:c>
      <x:c r="X219" s="74">
        <x:f t="shared" si="78"/>
        <x:v>108162.73749720826</x:v>
      </x:c>
      <x:c r="Y219" s="68">
        <x:f t="shared" si="79"/>
        <x:v>18</x:v>
      </x:c>
      <x:c r="Z219" s="68">
        <x:f t="shared" si="80"/>
        <x:v>-18</x:v>
      </x:c>
    </x:row>
    <x:row r="220" spans="1:26">
      <x:c r="A220" s="118">
        <x:v>35</x:v>
      </x:c>
      <x:c r="B220" s="118"/>
      <x:c r="C220" s="113">
        <x:v>3</x:v>
      </x:c>
      <x:c r="D220" s="210" t="str">
        <x:f>IF(VLOOKUP($A220,'★Master Code List'!$B$4:$K$167,8,)=0,"",(VLOOKUP($A220,'★Master Code List'!$B$4:$K$167,8,)))</x:f>
        <x:v>TZ38-10B694-AF</x:v>
      </x:c>
      <x:c r="E220" s="210" t="str">
        <x:f>IF(VLOOKUP($A220,'★Master Code List'!$B$4:$K$167,9,)=0,"",(VLOOKUP($A220,'★Master Code List'!$B$4:$K$167,9,)))</x:f>
        <x:v>BEV-E (AWD/RWD, V710)</x:v>
      </x:c>
      <x:c r="F220" s="20" t="str">
        <x:f>IF(VLOOKUP($A220,'★Master Code List'!$B$4:$K$167,10,)=0,"",(VLOOKUP($A220,'★Master Code List'!$B$4:$K$167,10,)))</x:f>
        <x:v>Main Harness-AWD-RWD</x:v>
      </x:c>
      <x:c r="G220" s="158">
        <x:f t="shared" si="81"/>
        <x:v>20</x:v>
      </x:c>
      <x:c r="H220" s="158">
        <x:f t="shared" si="82"/>
        <x:v>6620.4407203557312</x:v>
      </x:c>
      <x:c r="I220" s="285">
        <x:f t="shared" si="83"/>
        <x:v>132408.81440711464</x:v>
      </x:c>
      <x:c r="J220" s="106">
        <x:f>SUMIFS('purchase data'!K:K,'purchase data'!$B:$B,$C220,'purchase data'!$F:$F,$D220)</x:f>
        <x:v>0</x:v>
      </x:c>
      <x:c r="K220" s="73">
        <x:f>SUMIFS('purchase data'!M:M,'purchase data'!$B:$B,$C220,'purchase data'!$F:$F,$D220)</x:f>
        <x:v>0</x:v>
      </x:c>
      <x:c r="L220" s="68">
        <x:f>SUMIFS(ETC!$G:$G,ETC!$B:$B,$C220,ETC!$E:$E,$D220)</x:f>
        <x:v>0</x:v>
      </x:c>
      <x:c r="M220" s="73">
        <x:f>SUMIFS(ETC!$J:$J,ETC!$E:$E,$D220,ETC!$B:$B,$C220)</x:f>
        <x:v>0</x:v>
      </x:c>
      <x:c r="N220" s="159">
        <x:f>IF(IFERROR((I220+K220+M220)/(G220+J220+SUMIFS(ETC!$G:$G,ETC!$C:$C,1,ETC!$B:$B,$C220,ETC!$E:$E,$D220)),)=0,H220,IFERROR((I220+K220+M220)/(G220+J220+SUMIFS(ETC!$G:$G,ETC!$C:$C,1,ETC!$B:$B,$C220,ETC!$E:$E,$D220)),))</x:f>
        <x:v>6620.4407203557321</x:v>
      </x:c>
      <x:c r="O220" s="106">
        <x:f>++SUMIFS('sales data'!L:L,'sales data'!$B:$B,$C220,'sales data'!$F:$F,$D220,'sales data'!$O:$O,"")</x:f>
        <x:v>0</x:v>
      </x:c>
      <x:c r="P220" s="73">
        <x:f t="shared" si="73"/>
        <x:v>0</x:v>
      </x:c>
      <x:c r="Q220" s="68">
        <x:f>+SUMIFS('sales data'!$L:$L,'sales data'!$B:$B,$C220,'sales data'!$F:$F,$D220,'sales data'!$O:$O,"R")</x:f>
        <x:v>0</x:v>
      </x:c>
      <x:c r="R220" s="73">
        <x:f t="shared" si="74"/>
        <x:v>0</x:v>
      </x:c>
      <x:c r="S220" s="68">
        <x:f>SUMIFS('sales data'!$L:$L,'sales data'!$B:$B,$C220,'sales data'!$F:$F,$D220,'sales data'!$O:$O,"N")</x:f>
        <x:v>0</x:v>
      </x:c>
      <x:c r="T220" s="73">
        <x:f t="shared" si="75"/>
        <x:v>0</x:v>
      </x:c>
      <x:c r="U220" s="26">
        <x:f>SUMIFS('warehouse inventory check'!$N:$N,'warehouse inventory check'!$C:$C,$C220,'warehouse inventory check'!$D:$D,$D220)</x:f>
        <x:v>0</x:v>
      </x:c>
      <x:c r="V220" s="26">
        <x:f t="shared" si="76"/>
        <x:v>6620.4407203557321</x:v>
      </x:c>
      <x:c r="W220" s="73">
        <x:f t="shared" si="77"/>
        <x:v>0</x:v>
      </x:c>
      <x:c r="X220" s="74">
        <x:f t="shared" si="78"/>
        <x:v>132408.81440711464</x:v>
      </x:c>
      <x:c r="Y220" s="68">
        <x:f t="shared" si="79"/>
        <x:v>20</x:v>
      </x:c>
      <x:c r="Z220" s="68">
        <x:f t="shared" si="80"/>
        <x:v>-20</x:v>
      </x:c>
    </x:row>
    <x:row r="221" spans="1:26">
      <x:c r="A221" s="118">
        <x:v>36</x:v>
      </x:c>
      <x:c r="B221" s="118"/>
      <x:c r="C221" s="113">
        <x:v>3</x:v>
      </x:c>
      <x:c r="D221" s="210" t="str">
        <x:f>IF(VLOOKUP($A221,'★Master Code List'!$B$4:$K$167,8,)=0,"",(VLOOKUP($A221,'★Master Code List'!$B$4:$K$167,8,)))</x:f>
        <x:v>TZ38-10B694-BA</x:v>
      </x:c>
      <x:c r="E221" s="210" t="str">
        <x:f>IF(VLOOKUP($A221,'★Master Code List'!$B$4:$K$167,9,)=0,"",(VLOOKUP($A221,'★Master Code List'!$B$4:$K$167,9,)))</x:f>
        <x:v>BEV-E (AWD/RWD, V710)</x:v>
      </x:c>
      <x:c r="F221" s="20" t="str">
        <x:f>IF(VLOOKUP($A221,'★Master Code List'!$B$4:$K$167,10,)=0,"",(VLOOKUP($A221,'★Master Code List'!$B$4:$K$167,10,)))</x:f>
        <x:v>Main_Harness-RWD</x:v>
      </x:c>
      <x:c r="G221" s="158">
        <x:f t="shared" si="81"/>
        <x:v>0</x:v>
      </x:c>
      <x:c r="H221" s="158">
        <x:f t="shared" si="82"/>
        <x:v>18009.589469999999</x:v>
      </x:c>
      <x:c r="I221" s="285">
        <x:f t="shared" si="83"/>
        <x:v>0</x:v>
      </x:c>
      <x:c r="J221" s="106">
        <x:f>SUMIFS('purchase data'!K:K,'purchase data'!$B:$B,$C221,'purchase data'!$F:$F,$D221)</x:f>
        <x:v>0</x:v>
      </x:c>
      <x:c r="K221" s="73">
        <x:f>SUMIFS('purchase data'!M:M,'purchase data'!$B:$B,$C221,'purchase data'!$F:$F,$D221)</x:f>
        <x:v>0</x:v>
      </x:c>
      <x:c r="L221" s="68">
        <x:f>SUMIFS(ETC!$G:$G,ETC!$B:$B,$C221,ETC!$E:$E,$D221)</x:f>
        <x:v>0</x:v>
      </x:c>
      <x:c r="M221" s="73">
        <x:f>SUMIFS(ETC!$J:$J,ETC!$E:$E,$D221,ETC!$B:$B,$C221)</x:f>
        <x:v>0</x:v>
      </x:c>
      <x:c r="N221" s="159">
        <x:f>IF(IFERROR((I221+K221+M221)/(G221+J221+SUMIFS(ETC!$G:$G,ETC!$C:$C,1,ETC!$B:$B,$C221,ETC!$E:$E,$D221)),)=0,H221,IFERROR((I221+K221+M221)/(G221+J221+SUMIFS(ETC!$G:$G,ETC!$C:$C,1,ETC!$B:$B,$C221,ETC!$E:$E,$D221)),))</x:f>
        <x:v>18009.589469999999</x:v>
      </x:c>
      <x:c r="O221" s="106">
        <x:f>++SUMIFS('sales data'!L:L,'sales data'!$B:$B,$C221,'sales data'!$F:$F,$D221,'sales data'!$O:$O,"")</x:f>
        <x:v>0</x:v>
      </x:c>
      <x:c r="P221" s="73">
        <x:f t="shared" si="73"/>
        <x:v>0</x:v>
      </x:c>
      <x:c r="Q221" s="68">
        <x:f>+SUMIFS('sales data'!$L:$L,'sales data'!$B:$B,$C221,'sales data'!$F:$F,$D221,'sales data'!$O:$O,"R")</x:f>
        <x:v>0</x:v>
      </x:c>
      <x:c r="R221" s="73">
        <x:f t="shared" si="74"/>
        <x:v>0</x:v>
      </x:c>
      <x:c r="S221" s="68">
        <x:f>SUMIFS('sales data'!$L:$L,'sales data'!$B:$B,$C221,'sales data'!$F:$F,$D221,'sales data'!$O:$O,"N")</x:f>
        <x:v>0</x:v>
      </x:c>
      <x:c r="T221" s="73">
        <x:f t="shared" si="75"/>
        <x:v>0</x:v>
      </x:c>
      <x:c r="U221" s="26">
        <x:f>SUMIFS('warehouse inventory check'!$N:$N,'warehouse inventory check'!$C:$C,$C221,'warehouse inventory check'!$D:$D,$D221)</x:f>
        <x:v>0</x:v>
      </x:c>
      <x:c r="V221" s="26">
        <x:f t="shared" si="76"/>
        <x:v>18009.589469999999</x:v>
      </x:c>
      <x:c r="W221" s="73">
        <x:f t="shared" si="77"/>
        <x:v>0</x:v>
      </x:c>
      <x:c r="X221" s="74">
        <x:f t="shared" si="78"/>
        <x:v>0</x:v>
      </x:c>
      <x:c r="Y221" s="68">
        <x:f t="shared" si="79"/>
        <x:v>0</x:v>
      </x:c>
      <x:c r="Z221" s="68">
        <x:f t="shared" si="80"/>
        <x:v>0</x:v>
      </x:c>
    </x:row>
    <x:row r="222" spans="1:26">
      <x:c r="A222" s="118">
        <x:v>37</x:v>
      </x:c>
      <x:c r="B222" s="118"/>
      <x:c r="C222" s="113">
        <x:v>3</x:v>
      </x:c>
      <x:c r="D222" s="210" t="str">
        <x:f>IF(VLOOKUP($A222,'★Master Code List'!$B$4:$K$167,8,)=0,"",(VLOOKUP($A222,'★Master Code List'!$B$4:$K$167,8,)))</x:f>
        <x:v>TZ38-10B694-BB</x:v>
      </x:c>
      <x:c r="E222" s="210" t="str">
        <x:f>IF(VLOOKUP($A222,'★Master Code List'!$B$4:$K$167,9,)=0,"",(VLOOKUP($A222,'★Master Code List'!$B$4:$K$167,9,)))</x:f>
        <x:v>BEV-E (AWD/RWD, V710)</x:v>
      </x:c>
      <x:c r="F222" s="20" t="str">
        <x:f>IF(VLOOKUP($A222,'★Master Code List'!$B$4:$K$167,10,)=0,"",(VLOOKUP($A222,'★Master Code List'!$B$4:$K$167,10,)))</x:f>
        <x:v>MAIN WIRING HARNESS</x:v>
      </x:c>
      <x:c r="G222" s="158">
        <x:f t="shared" si="81"/>
        <x:v>37</x:v>
      </x:c>
      <x:c r="H222" s="158">
        <x:f t="shared" si="82"/>
        <x:v>6052.0572499999998</x:v>
      </x:c>
      <x:c r="I222" s="285">
        <x:f t="shared" si="83"/>
        <x:v>223926.11825</x:v>
      </x:c>
      <x:c r="J222" s="106">
        <x:f>SUMIFS('purchase data'!K:K,'purchase data'!$B:$B,$C222,'purchase data'!$F:$F,$D222)</x:f>
        <x:v>0</x:v>
      </x:c>
      <x:c r="K222" s="73">
        <x:f>SUMIFS('purchase data'!M:M,'purchase data'!$B:$B,$C222,'purchase data'!$F:$F,$D222)</x:f>
        <x:v>0</x:v>
      </x:c>
      <x:c r="L222" s="68">
        <x:f>SUMIFS(ETC!$G:$G,ETC!$B:$B,$C222,ETC!$E:$E,$D222)</x:f>
        <x:v>0</x:v>
      </x:c>
      <x:c r="M222" s="73">
        <x:f>SUMIFS(ETC!$J:$J,ETC!$E:$E,$D222,ETC!$B:$B,$C222)</x:f>
        <x:v>0</x:v>
      </x:c>
      <x:c r="N222" s="159">
        <x:f>IF(IFERROR((I222+K222+M222)/(G222+J222+SUMIFS(ETC!$G:$G,ETC!$C:$C,1,ETC!$B:$B,$C222,ETC!$E:$E,$D222)),)=0,H222,IFERROR((I222+K222+M222)/(G222+J222+SUMIFS(ETC!$G:$G,ETC!$C:$C,1,ETC!$B:$B,$C222,ETC!$E:$E,$D222)),))</x:f>
        <x:v>6052.0572499999998</x:v>
      </x:c>
      <x:c r="O222" s="106">
        <x:f>++SUMIFS('sales data'!L:L,'sales data'!$B:$B,$C222,'sales data'!$F:$F,$D222,'sales data'!$O:$O,"")</x:f>
        <x:v>0</x:v>
      </x:c>
      <x:c r="P222" s="73">
        <x:f t="shared" si="73"/>
        <x:v>0</x:v>
      </x:c>
      <x:c r="Q222" s="68">
        <x:f>+SUMIFS('sales data'!$L:$L,'sales data'!$B:$B,$C222,'sales data'!$F:$F,$D222,'sales data'!$O:$O,"R")</x:f>
        <x:v>0</x:v>
      </x:c>
      <x:c r="R222" s="73">
        <x:f t="shared" si="74"/>
        <x:v>0</x:v>
      </x:c>
      <x:c r="S222" s="68">
        <x:f>SUMIFS('sales data'!$L:$L,'sales data'!$B:$B,$C222,'sales data'!$F:$F,$D222,'sales data'!$O:$O,"N")</x:f>
        <x:v>0</x:v>
      </x:c>
      <x:c r="T222" s="73">
        <x:f t="shared" si="75"/>
        <x:v>0</x:v>
      </x:c>
      <x:c r="U222" s="26">
        <x:f>SUMIFS('warehouse inventory check'!$N:$N,'warehouse inventory check'!$C:$C,$C222,'warehouse inventory check'!$D:$D,$D222)</x:f>
        <x:v>0</x:v>
      </x:c>
      <x:c r="V222" s="26">
        <x:f t="shared" si="76"/>
        <x:v>6052.0572499999998</x:v>
      </x:c>
      <x:c r="W222" s="73">
        <x:f t="shared" si="77"/>
        <x:v>0</x:v>
      </x:c>
      <x:c r="X222" s="74">
        <x:f t="shared" si="78"/>
        <x:v>223926.11825</x:v>
      </x:c>
      <x:c r="Y222" s="68">
        <x:f t="shared" si="79"/>
        <x:v>37</x:v>
      </x:c>
      <x:c r="Z222" s="68">
        <x:f t="shared" si="80"/>
        <x:v>-37</x:v>
      </x:c>
    </x:row>
    <x:row r="223" spans="1:26">
      <x:c r="A223" s="118">
        <x:v>38</x:v>
      </x:c>
      <x:c r="B223" s="118"/>
      <x:c r="C223" s="113">
        <x:v>3</x:v>
      </x:c>
      <x:c r="D223" s="210" t="str">
        <x:f>IF(VLOOKUP($A223,'★Master Code List'!$B$4:$K$167,8,)=0,"",(VLOOKUP($A223,'★Master Code List'!$B$4:$K$167,8,)))</x:f>
        <x:v>TZ38-10B694-CA</x:v>
      </x:c>
      <x:c r="E223" s="210" t="str">
        <x:f>IF(VLOOKUP($A223,'★Master Code List'!$B$4:$K$167,9,)=0,"",(VLOOKUP($A223,'★Master Code List'!$B$4:$K$167,9,)))</x:f>
        <x:v>BEV-E (AWD/RWD, V710)</x:v>
      </x:c>
      <x:c r="F223" s="20" t="str">
        <x:f>IF(VLOOKUP($A223,'★Master Code List'!$B$4:$K$167,10,)=0,"",(VLOOKUP($A223,'★Master Code List'!$B$4:$K$167,10,)))</x:f>
        <x:v>Main_Harness-AWD</x:v>
      </x:c>
      <x:c r="G223" s="158">
        <x:f t="shared" si="81"/>
        <x:v>0</x:v>
      </x:c>
      <x:c r="H223" s="158">
        <x:f t="shared" si="82"/>
        <x:v>26020.641199999998</x:v>
      </x:c>
      <x:c r="I223" s="285">
        <x:f t="shared" si="83"/>
        <x:v>0</x:v>
      </x:c>
      <x:c r="J223" s="106">
        <x:f>SUMIFS('purchase data'!K:K,'purchase data'!$B:$B,$C223,'purchase data'!$F:$F,$D223)</x:f>
        <x:v>0</x:v>
      </x:c>
      <x:c r="K223" s="73">
        <x:f>SUMIFS('purchase data'!M:M,'purchase data'!$B:$B,$C223,'purchase data'!$F:$F,$D223)</x:f>
        <x:v>0</x:v>
      </x:c>
      <x:c r="L223" s="68">
        <x:f>SUMIFS(ETC!$G:$G,ETC!$B:$B,$C223,ETC!$E:$E,$D223)</x:f>
        <x:v>0</x:v>
      </x:c>
      <x:c r="M223" s="73">
        <x:f>SUMIFS(ETC!$J:$J,ETC!$E:$E,$D223,ETC!$B:$B,$C223)</x:f>
        <x:v>0</x:v>
      </x:c>
      <x:c r="N223" s="159">
        <x:f>IF(IFERROR((I223+K223+M223)/(G223+J223+SUMIFS(ETC!$G:$G,ETC!$C:$C,1,ETC!$B:$B,$C223,ETC!$E:$E,$D223)),)=0,H223,IFERROR((I223+K223+M223)/(G223+J223+SUMIFS(ETC!$G:$G,ETC!$C:$C,1,ETC!$B:$B,$C223,ETC!$E:$E,$D223)),))</x:f>
        <x:v>26020.641199999998</x:v>
      </x:c>
      <x:c r="O223" s="106">
        <x:f>++SUMIFS('sales data'!L:L,'sales data'!$B:$B,$C223,'sales data'!$F:$F,$D223,'sales data'!$O:$O,"")</x:f>
        <x:v>0</x:v>
      </x:c>
      <x:c r="P223" s="73">
        <x:f t="shared" si="73"/>
        <x:v>0</x:v>
      </x:c>
      <x:c r="Q223" s="68">
        <x:f>+SUMIFS('sales data'!$L:$L,'sales data'!$B:$B,$C223,'sales data'!$F:$F,$D223,'sales data'!$O:$O,"R")</x:f>
        <x:v>0</x:v>
      </x:c>
      <x:c r="R223" s="73">
        <x:f t="shared" si="74"/>
        <x:v>0</x:v>
      </x:c>
      <x:c r="S223" s="68">
        <x:f>SUMIFS('sales data'!$L:$L,'sales data'!$B:$B,$C223,'sales data'!$F:$F,$D223,'sales data'!$O:$O,"N")</x:f>
        <x:v>0</x:v>
      </x:c>
      <x:c r="T223" s="73">
        <x:f t="shared" si="75"/>
        <x:v>0</x:v>
      </x:c>
      <x:c r="U223" s="26">
        <x:f>SUMIFS('warehouse inventory check'!$N:$N,'warehouse inventory check'!$C:$C,$C223,'warehouse inventory check'!$D:$D,$D223)</x:f>
        <x:v>0</x:v>
      </x:c>
      <x:c r="V223" s="26">
        <x:f t="shared" si="76"/>
        <x:v>26020.641199999998</x:v>
      </x:c>
      <x:c r="W223" s="73">
        <x:f t="shared" si="77"/>
        <x:v>0</x:v>
      </x:c>
      <x:c r="X223" s="74">
        <x:f t="shared" si="78"/>
        <x:v>0</x:v>
      </x:c>
      <x:c r="Y223" s="68">
        <x:f t="shared" si="79"/>
        <x:v>0</x:v>
      </x:c>
      <x:c r="Z223" s="68">
        <x:f t="shared" si="80"/>
        <x:v>0</x:v>
      </x:c>
    </x:row>
    <x:row r="224" spans="1:26">
      <x:c r="A224" s="118">
        <x:v>39</x:v>
      </x:c>
      <x:c r="B224" s="118"/>
      <x:c r="C224" s="113">
        <x:v>3</x:v>
      </x:c>
      <x:c r="D224" s="210" t="str">
        <x:f>IF(VLOOKUP($A224,'★Master Code List'!$B$4:$K$167,8,)=0,"",(VLOOKUP($A224,'★Master Code List'!$B$4:$K$167,8,)))</x:f>
        <x:v>TZ38-10B694-DB</x:v>
      </x:c>
      <x:c r="E224" s="210" t="str">
        <x:f>IF(VLOOKUP($A224,'★Master Code List'!$B$4:$K$167,9,)=0,"",(VLOOKUP($A224,'★Master Code List'!$B$4:$K$167,9,)))</x:f>
        <x:v>BEV-E (RWD, V710)</x:v>
      </x:c>
      <x:c r="F224" s="20" t="str">
        <x:f>IF(VLOOKUP($A224,'★Master Code List'!$B$4:$K$167,10,)=0,"",(VLOOKUP($A224,'★Master Code List'!$B$4:$K$167,10,)))</x:f>
        <x:v>Main Harness</x:v>
      </x:c>
      <x:c r="G224" s="158">
        <x:f t="shared" si="81"/>
        <x:v>93</x:v>
      </x:c>
      <x:c r="H224" s="158">
        <x:f t="shared" si="82"/>
        <x:v>5580.92</x:v>
      </x:c>
      <x:c r="I224" s="285">
        <x:f t="shared" si="83"/>
        <x:v>519025.56</x:v>
      </x:c>
      <x:c r="J224" s="106">
        <x:f>SUMIFS('purchase data'!K:K,'purchase data'!$B:$B,$C224,'purchase data'!$F:$F,$D224)</x:f>
        <x:v>0</x:v>
      </x:c>
      <x:c r="K224" s="73">
        <x:f>SUMIFS('purchase data'!M:M,'purchase data'!$B:$B,$C224,'purchase data'!$F:$F,$D224)</x:f>
        <x:v>0</x:v>
      </x:c>
      <x:c r="L224" s="68">
        <x:f>SUMIFS(ETC!$G:$G,ETC!$B:$B,$C224,ETC!$E:$E,$D224)</x:f>
        <x:v>0</x:v>
      </x:c>
      <x:c r="M224" s="73">
        <x:f>SUMIFS(ETC!$J:$J,ETC!$E:$E,$D224,ETC!$B:$B,$C224)</x:f>
        <x:v>0</x:v>
      </x:c>
      <x:c r="N224" s="159">
        <x:f>IF(IFERROR((I224+K224+M224)/(G224+J224+SUMIFS(ETC!$G:$G,ETC!$C:$C,1,ETC!$B:$B,$C224,ETC!$E:$E,$D224)),)=0,H224,IFERROR((I224+K224+M224)/(G224+J224+SUMIFS(ETC!$G:$G,ETC!$C:$C,1,ETC!$B:$B,$C224,ETC!$E:$E,$D224)),))</x:f>
        <x:v>5580.92</x:v>
      </x:c>
      <x:c r="O224" s="106">
        <x:f>++SUMIFS('sales data'!L:L,'sales data'!$B:$B,$C224,'sales data'!$F:$F,$D224,'sales data'!$O:$O,"")</x:f>
        <x:v>0</x:v>
      </x:c>
      <x:c r="P224" s="73">
        <x:f t="shared" si="73"/>
        <x:v>0</x:v>
      </x:c>
      <x:c r="Q224" s="68">
        <x:f>+SUMIFS('sales data'!$L:$L,'sales data'!$B:$B,$C224,'sales data'!$F:$F,$D224,'sales data'!$O:$O,"R")</x:f>
        <x:v>0</x:v>
      </x:c>
      <x:c r="R224" s="73">
        <x:f t="shared" si="74"/>
        <x:v>0</x:v>
      </x:c>
      <x:c r="S224" s="68">
        <x:f>SUMIFS('sales data'!$L:$L,'sales data'!$B:$B,$C224,'sales data'!$F:$F,$D224,'sales data'!$O:$O,"N")</x:f>
        <x:v>0</x:v>
      </x:c>
      <x:c r="T224" s="73">
        <x:f t="shared" si="75"/>
        <x:v>0</x:v>
      </x:c>
      <x:c r="U224" s="26">
        <x:f>SUMIFS('warehouse inventory check'!$N:$N,'warehouse inventory check'!$C:$C,$C224,'warehouse inventory check'!$D:$D,$D224)</x:f>
        <x:v>0</x:v>
      </x:c>
      <x:c r="V224" s="26">
        <x:f t="shared" si="76"/>
        <x:v>5580.92</x:v>
      </x:c>
      <x:c r="W224" s="73">
        <x:f t="shared" si="77"/>
        <x:v>0</x:v>
      </x:c>
      <x:c r="X224" s="74">
        <x:f t="shared" si="78"/>
        <x:v>519025.56</x:v>
      </x:c>
      <x:c r="Y224" s="68">
        <x:f t="shared" si="79"/>
        <x:v>93</x:v>
      </x:c>
      <x:c r="Z224" s="68">
        <x:f t="shared" si="80"/>
        <x:v>-93</x:v>
      </x:c>
    </x:row>
    <x:row r="225" spans="1:26">
      <x:c r="A225" s="118">
        <x:v>40</x:v>
      </x:c>
      <x:c r="B225" s="118"/>
      <x:c r="C225" s="113">
        <x:v>3</x:v>
      </x:c>
      <x:c r="D225" s="210" t="str">
        <x:f>IF(VLOOKUP($A225,'★Master Code List'!$B$4:$K$167,8,)=0,"",(VLOOKUP($A225,'★Master Code List'!$B$4:$K$167,8,)))</x:f>
        <x:v>TZ38-10B694-DC</x:v>
      </x:c>
      <x:c r="E225" s="210" t="str">
        <x:f>IF(VLOOKUP($A225,'★Master Code List'!$B$4:$K$167,9,)=0,"",(VLOOKUP($A225,'★Master Code List'!$B$4:$K$167,9,)))</x:f>
        <x:v>BEV-E (AWD/RWD, V710)</x:v>
      </x:c>
      <x:c r="F225" s="20" t="str">
        <x:f>IF(VLOOKUP($A225,'★Master Code List'!$B$4:$K$167,10,)=0,"",(VLOOKUP($A225,'★Master Code List'!$B$4:$K$167,10,)))</x:f>
        <x:v>Main Harness-AWD-RWD</x:v>
      </x:c>
      <x:c r="G225" s="158">
        <x:f t="shared" si="81"/>
        <x:v>180</x:v>
      </x:c>
      <x:c r="H225" s="158">
        <x:f t="shared" si="82"/>
        <x:v>5863.0849057768182</x:v>
      </x:c>
      <x:c r="I225" s="285">
        <x:f t="shared" si="83"/>
        <x:v>1055355.2830398274</x:v>
      </x:c>
      <x:c r="J225" s="106">
        <x:f>SUMIFS('purchase data'!K:K,'purchase data'!$B:$B,$C225,'purchase data'!$F:$F,$D225)</x:f>
        <x:v>0</x:v>
      </x:c>
      <x:c r="K225" s="73">
        <x:f>SUMIFS('purchase data'!M:M,'purchase data'!$B:$B,$C225,'purchase data'!$F:$F,$D225)</x:f>
        <x:v>0</x:v>
      </x:c>
      <x:c r="L225" s="68">
        <x:f>SUMIFS(ETC!$G:$G,ETC!$B:$B,$C225,ETC!$E:$E,$D225)</x:f>
        <x:v>0</x:v>
      </x:c>
      <x:c r="M225" s="73">
        <x:f>SUMIFS(ETC!$J:$J,ETC!$E:$E,$D225,ETC!$B:$B,$C225)</x:f>
        <x:v>0</x:v>
      </x:c>
      <x:c r="N225" s="159">
        <x:f>IF(IFERROR((I225+K225+M225)/(G225+J225+SUMIFS(ETC!$G:$G,ETC!$C:$C,1,ETC!$B:$B,$C225,ETC!$E:$E,$D225)),)=0,H225,IFERROR((I225+K225+M225)/(G225+J225+SUMIFS(ETC!$G:$G,ETC!$C:$C,1,ETC!$B:$B,$C225,ETC!$E:$E,$D225)),))</x:f>
        <x:v>5863.0849057768191</x:v>
      </x:c>
      <x:c r="O225" s="106">
        <x:f>++SUMIFS('sales data'!L:L,'sales data'!$B:$B,$C225,'sales data'!$F:$F,$D225,'sales data'!$O:$O,"")</x:f>
        <x:v>0</x:v>
      </x:c>
      <x:c r="P225" s="73">
        <x:f t="shared" si="73"/>
        <x:v>0</x:v>
      </x:c>
      <x:c r="Q225" s="68">
        <x:f>+SUMIFS('sales data'!$L:$L,'sales data'!$B:$B,$C225,'sales data'!$F:$F,$D225,'sales data'!$O:$O,"R")</x:f>
        <x:v>0</x:v>
      </x:c>
      <x:c r="R225" s="73">
        <x:f t="shared" si="74"/>
        <x:v>0</x:v>
      </x:c>
      <x:c r="S225" s="68">
        <x:f>SUMIFS('sales data'!$L:$L,'sales data'!$B:$B,$C225,'sales data'!$F:$F,$D225,'sales data'!$O:$O,"N")</x:f>
        <x:v>0</x:v>
      </x:c>
      <x:c r="T225" s="73">
        <x:f t="shared" si="75"/>
        <x:v>0</x:v>
      </x:c>
      <x:c r="U225" s="26">
        <x:f>SUMIFS('warehouse inventory check'!$N:$N,'warehouse inventory check'!$C:$C,$C225,'warehouse inventory check'!$D:$D,$D225)</x:f>
        <x:v>0</x:v>
      </x:c>
      <x:c r="V225" s="26">
        <x:f t="shared" si="76"/>
        <x:v>5863.0849057768191</x:v>
      </x:c>
      <x:c r="W225" s="73">
        <x:f t="shared" si="77"/>
        <x:v>0</x:v>
      </x:c>
      <x:c r="X225" s="74">
        <x:f t="shared" si="78"/>
        <x:v>1055355.2830398274</x:v>
      </x:c>
      <x:c r="Y225" s="68">
        <x:f t="shared" si="79"/>
        <x:v>180</x:v>
      </x:c>
      <x:c r="Z225" s="68">
        <x:f t="shared" si="80"/>
        <x:v>-180</x:v>
      </x:c>
    </x:row>
    <x:row r="226" spans="1:26">
      <x:c r="A226" s="118">
        <x:v>41</x:v>
      </x:c>
      <x:c r="B226" s="118"/>
      <x:c r="C226" s="113">
        <x:v>3</x:v>
      </x:c>
      <x:c r="D226" s="210" t="str">
        <x:f>IF(VLOOKUP($A226,'★Master Code List'!$B$4:$K$167,8,)=0,"",(VLOOKUP($A226,'★Master Code List'!$B$4:$K$167,8,)))</x:f>
        <x:v>TZ38-14A033-AA</x:v>
      </x:c>
      <x:c r="E226" s="210" t="str">
        <x:f>IF(VLOOKUP($A226,'★Master Code List'!$B$4:$K$167,9,)=0,"",(VLOOKUP($A226,'★Master Code List'!$B$4:$K$167,9,)))</x:f>
        <x:v>EV-V4</x:v>
      </x:c>
      <x:c r="F226" s="20" t="str">
        <x:f>IF(VLOOKUP($A226,'★Master Code List'!$B$4:$K$167,10,)=0,"",(VLOOKUP($A226,'★Master Code List'!$B$4:$K$167,10,)))</x:f>
        <x:v>BUSBAR ASY</x:v>
      </x:c>
      <x:c r="G226" s="158">
        <x:f t="shared" si="81"/>
        <x:v>0</x:v>
      </x:c>
      <x:c r="H226" s="158">
        <x:f t="shared" si="82"/>
        <x:v>2743.9172199999998</x:v>
      </x:c>
      <x:c r="I226" s="285">
        <x:f t="shared" si="83"/>
        <x:v>0</x:v>
      </x:c>
      <x:c r="J226" s="106">
        <x:f>SUMIFS('purchase data'!K:K,'purchase data'!$B:$B,$C226,'purchase data'!$F:$F,$D226)</x:f>
        <x:v>0</x:v>
      </x:c>
      <x:c r="K226" s="73">
        <x:f>SUMIFS('purchase data'!M:M,'purchase data'!$B:$B,$C226,'purchase data'!$F:$F,$D226)</x:f>
        <x:v>0</x:v>
      </x:c>
      <x:c r="L226" s="68">
        <x:f>SUMIFS(ETC!$G:$G,ETC!$B:$B,$C226,ETC!$E:$E,$D226)</x:f>
        <x:v>0</x:v>
      </x:c>
      <x:c r="M226" s="73">
        <x:f>SUMIFS(ETC!$J:$J,ETC!$E:$E,$D226,ETC!$B:$B,$C226)</x:f>
        <x:v>0</x:v>
      </x:c>
      <x:c r="N226" s="159">
        <x:f>IF(IFERROR((I226+K226+M226)/(G226+J226+SUMIFS(ETC!$G:$G,ETC!$C:$C,1,ETC!$B:$B,$C226,ETC!$E:$E,$D226)),)=0,H226,IFERROR((I226+K226+M226)/(G226+J226+SUMIFS(ETC!$G:$G,ETC!$C:$C,1,ETC!$B:$B,$C226,ETC!$E:$E,$D226)),))</x:f>
        <x:v>2743.9172199999998</x:v>
      </x:c>
      <x:c r="O226" s="106">
        <x:f>++SUMIFS('sales data'!L:L,'sales data'!$B:$B,$C226,'sales data'!$F:$F,$D226,'sales data'!$O:$O,"")</x:f>
        <x:v>0</x:v>
      </x:c>
      <x:c r="P226" s="73">
        <x:f t="shared" si="73"/>
        <x:v>0</x:v>
      </x:c>
      <x:c r="Q226" s="68">
        <x:f>+SUMIFS('sales data'!$L:$L,'sales data'!$B:$B,$C226,'sales data'!$F:$F,$D226,'sales data'!$O:$O,"R")</x:f>
        <x:v>0</x:v>
      </x:c>
      <x:c r="R226" s="73">
        <x:f t="shared" si="74"/>
        <x:v>0</x:v>
      </x:c>
      <x:c r="S226" s="68">
        <x:f>SUMIFS('sales data'!$L:$L,'sales data'!$B:$B,$C226,'sales data'!$F:$F,$D226,'sales data'!$O:$O,"N")</x:f>
        <x:v>0</x:v>
      </x:c>
      <x:c r="T226" s="73">
        <x:f t="shared" si="75"/>
        <x:v>0</x:v>
      </x:c>
      <x:c r="U226" s="26">
        <x:f>SUMIFS('warehouse inventory check'!$N:$N,'warehouse inventory check'!$C:$C,$C226,'warehouse inventory check'!$D:$D,$D226)</x:f>
        <x:v>0</x:v>
      </x:c>
      <x:c r="V226" s="26">
        <x:f t="shared" si="76"/>
        <x:v>2743.9172199999998</x:v>
      </x:c>
      <x:c r="W226" s="73">
        <x:f t="shared" si="77"/>
        <x:v>0</x:v>
      </x:c>
      <x:c r="X226" s="74">
        <x:f t="shared" si="78"/>
        <x:v>0</x:v>
      </x:c>
      <x:c r="Y226" s="68">
        <x:f t="shared" si="79"/>
        <x:v>0</x:v>
      </x:c>
      <x:c r="Z226" s="68">
        <x:f t="shared" si="80"/>
        <x:v>0</x:v>
      </x:c>
    </x:row>
    <x:row r="227" spans="1:26">
      <x:c r="A227" s="118">
        <x:v>42</x:v>
      </x:c>
      <x:c r="B227" s="118"/>
      <x:c r="C227" s="113">
        <x:v>3</x:v>
      </x:c>
      <x:c r="D227" s="210" t="str">
        <x:f>IF(VLOOKUP($A227,'★Master Code List'!$B$4:$K$167,8,)=0,"",(VLOOKUP($A227,'★Master Code List'!$B$4:$K$167,8,)))</x:f>
        <x:v>TZ38-14A033-AA04</x:v>
      </x:c>
      <x:c r="E227" s="210" t="str">
        <x:f>IF(VLOOKUP($A227,'★Master Code List'!$B$4:$K$167,9,)=0,"",(VLOOKUP($A227,'★Master Code List'!$B$4:$K$167,9,)))</x:f>
        <x:v>EV-V4</x:v>
      </x:c>
      <x:c r="F227" s="20" t="str">
        <x:f>IF(VLOOKUP($A227,'★Master Code List'!$B$4:$K$167,10,)=0,"",(VLOOKUP($A227,'★Master Code List'!$B$4:$K$167,10,)))</x:f>
        <x:v>BUSBAR</x:v>
      </x:c>
      <x:c r="G227" s="158">
        <x:f t="shared" si="81"/>
        <x:v>0</x:v>
      </x:c>
      <x:c r="H227" s="158">
        <x:f t="shared" si="82"/>
        <x:v>2798.799325</x:v>
      </x:c>
      <x:c r="I227" s="285">
        <x:f t="shared" si="83"/>
        <x:v>0</x:v>
      </x:c>
      <x:c r="J227" s="106">
        <x:f>SUMIFS('purchase data'!K:K,'purchase data'!$B:$B,$C227,'purchase data'!$F:$F,$D227)</x:f>
        <x:v>0</x:v>
      </x:c>
      <x:c r="K227" s="73">
        <x:f>SUMIFS('purchase data'!M:M,'purchase data'!$B:$B,$C227,'purchase data'!$F:$F,$D227)</x:f>
        <x:v>0</x:v>
      </x:c>
      <x:c r="L227" s="68">
        <x:f>SUMIFS(ETC!$G:$G,ETC!$B:$B,$C227,ETC!$E:$E,$D227)</x:f>
        <x:v>0</x:v>
      </x:c>
      <x:c r="M227" s="73">
        <x:f>SUMIFS(ETC!$J:$J,ETC!$E:$E,$D227,ETC!$B:$B,$C227)</x:f>
        <x:v>0</x:v>
      </x:c>
      <x:c r="N227" s="159">
        <x:f>IF(IFERROR((I227+K227+M227)/(G227+J227+SUMIFS(ETC!$G:$G,ETC!$C:$C,1,ETC!$B:$B,$C227,ETC!$E:$E,$D227)),)=0,H227,IFERROR((I227+K227+M227)/(G227+J227+SUMIFS(ETC!$G:$G,ETC!$C:$C,1,ETC!$B:$B,$C227,ETC!$E:$E,$D227)),))</x:f>
        <x:v>2798.799325</x:v>
      </x:c>
      <x:c r="O227" s="106">
        <x:f>++SUMIFS('sales data'!L:L,'sales data'!$B:$B,$C227,'sales data'!$F:$F,$D227,'sales data'!$O:$O,"")</x:f>
        <x:v>0</x:v>
      </x:c>
      <x:c r="P227" s="73">
        <x:f t="shared" si="73"/>
        <x:v>0</x:v>
      </x:c>
      <x:c r="Q227" s="68">
        <x:f>+SUMIFS('sales data'!$L:$L,'sales data'!$B:$B,$C227,'sales data'!$F:$F,$D227,'sales data'!$O:$O,"R")</x:f>
        <x:v>0</x:v>
      </x:c>
      <x:c r="R227" s="73">
        <x:f t="shared" si="74"/>
        <x:v>0</x:v>
      </x:c>
      <x:c r="S227" s="68">
        <x:f>SUMIFS('sales data'!$L:$L,'sales data'!$B:$B,$C227,'sales data'!$F:$F,$D227,'sales data'!$O:$O,"N")</x:f>
        <x:v>0</x:v>
      </x:c>
      <x:c r="T227" s="73">
        <x:f t="shared" si="75"/>
        <x:v>0</x:v>
      </x:c>
      <x:c r="U227" s="26">
        <x:f>SUMIFS('warehouse inventory check'!$N:$N,'warehouse inventory check'!$C:$C,$C227,'warehouse inventory check'!$D:$D,$D227)</x:f>
        <x:v>0</x:v>
      </x:c>
      <x:c r="V227" s="26">
        <x:f t="shared" si="76"/>
        <x:v>2798.799325</x:v>
      </x:c>
      <x:c r="W227" s="73">
        <x:f t="shared" si="77"/>
        <x:v>0</x:v>
      </x:c>
      <x:c r="X227" s="74">
        <x:f t="shared" si="78"/>
        <x:v>0</x:v>
      </x:c>
      <x:c r="Y227" s="68">
        <x:f t="shared" si="79"/>
        <x:v>0</x:v>
      </x:c>
      <x:c r="Z227" s="68">
        <x:f t="shared" si="80"/>
        <x:v>0</x:v>
      </x:c>
    </x:row>
    <x:row r="228" spans="1:26">
      <x:c r="A228" s="118">
        <x:v>43</x:v>
      </x:c>
      <x:c r="B228" s="118"/>
      <x:c r="C228" s="113">
        <x:v>3</x:v>
      </x:c>
      <x:c r="D228" s="210" t="str">
        <x:f>IF(VLOOKUP($A228,'★Master Code List'!$B$4:$K$167,8,)=0,"",(VLOOKUP($A228,'★Master Code List'!$B$4:$K$167,8,)))</x:f>
        <x:v>TZ38-14A033-BA</x:v>
      </x:c>
      <x:c r="E228" s="210" t="str">
        <x:f>IF(VLOOKUP($A228,'★Master Code List'!$B$4:$K$167,9,)=0,"",(VLOOKUP($A228,'★Master Code List'!$B$4:$K$167,9,)))</x:f>
        <x:v>EV-V4</x:v>
      </x:c>
      <x:c r="F228" s="20" t="str">
        <x:f>IF(VLOOKUP($A228,'★Master Code List'!$B$4:$K$167,10,)=0,"",(VLOOKUP($A228,'★Master Code List'!$B$4:$K$167,10,)))</x:f>
        <x:v>BUSBAR ASY</x:v>
      </x:c>
      <x:c r="G228" s="158">
        <x:f t="shared" si="81"/>
        <x:v>0</x:v>
      </x:c>
      <x:c r="H228" s="158">
        <x:f t="shared" si="82"/>
        <x:v>1609.27037</x:v>
      </x:c>
      <x:c r="I228" s="285">
        <x:f t="shared" si="83"/>
        <x:v>0</x:v>
      </x:c>
      <x:c r="J228" s="106">
        <x:f>SUMIFS('purchase data'!K:K,'purchase data'!$B:$B,$C228,'purchase data'!$F:$F,$D228)</x:f>
        <x:v>0</x:v>
      </x:c>
      <x:c r="K228" s="73">
        <x:f>SUMIFS('purchase data'!M:M,'purchase data'!$B:$B,$C228,'purchase data'!$F:$F,$D228)</x:f>
        <x:v>0</x:v>
      </x:c>
      <x:c r="L228" s="68">
        <x:f>SUMIFS(ETC!$G:$G,ETC!$B:$B,$C228,ETC!$E:$E,$D228)</x:f>
        <x:v>0</x:v>
      </x:c>
      <x:c r="M228" s="73">
        <x:f>SUMIFS(ETC!$J:$J,ETC!$E:$E,$D228,ETC!$B:$B,$C228)</x:f>
        <x:v>0</x:v>
      </x:c>
      <x:c r="N228" s="159">
        <x:f>IF(IFERROR((I228+K228+M228)/(G228+J228+SUMIFS(ETC!$G:$G,ETC!$C:$C,1,ETC!$B:$B,$C228,ETC!$E:$E,$D228)),)=0,H228,IFERROR((I228+K228+M228)/(G228+J228+SUMIFS(ETC!$G:$G,ETC!$C:$C,1,ETC!$B:$B,$C228,ETC!$E:$E,$D228)),))</x:f>
        <x:v>1609.27037</x:v>
      </x:c>
      <x:c r="O228" s="106">
        <x:f>++SUMIFS('sales data'!L:L,'sales data'!$B:$B,$C228,'sales data'!$F:$F,$D228,'sales data'!$O:$O,"")</x:f>
        <x:v>0</x:v>
      </x:c>
      <x:c r="P228" s="73">
        <x:f t="shared" si="73"/>
        <x:v>0</x:v>
      </x:c>
      <x:c r="Q228" s="68">
        <x:f>+SUMIFS('sales data'!$L:$L,'sales data'!$B:$B,$C228,'sales data'!$F:$F,$D228,'sales data'!$O:$O,"R")</x:f>
        <x:v>0</x:v>
      </x:c>
      <x:c r="R228" s="73">
        <x:f t="shared" si="74"/>
        <x:v>0</x:v>
      </x:c>
      <x:c r="S228" s="68">
        <x:f>SUMIFS('sales data'!$L:$L,'sales data'!$B:$B,$C228,'sales data'!$F:$F,$D228,'sales data'!$O:$O,"N")</x:f>
        <x:v>0</x:v>
      </x:c>
      <x:c r="T228" s="73">
        <x:f t="shared" si="75"/>
        <x:v>0</x:v>
      </x:c>
      <x:c r="U228" s="26">
        <x:f>SUMIFS('warehouse inventory check'!$N:$N,'warehouse inventory check'!$C:$C,$C228,'warehouse inventory check'!$D:$D,$D228)</x:f>
        <x:v>0</x:v>
      </x:c>
      <x:c r="V228" s="26">
        <x:f t="shared" si="76"/>
        <x:v>1609.27037</x:v>
      </x:c>
      <x:c r="W228" s="73">
        <x:f t="shared" si="77"/>
        <x:v>0</x:v>
      </x:c>
      <x:c r="X228" s="74">
        <x:f t="shared" si="78"/>
        <x:v>0</x:v>
      </x:c>
      <x:c r="Y228" s="68">
        <x:f t="shared" si="79"/>
        <x:v>0</x:v>
      </x:c>
      <x:c r="Z228" s="68">
        <x:f t="shared" si="80"/>
        <x:v>0</x:v>
      </x:c>
    </x:row>
    <x:row r="229" spans="1:26">
      <x:c r="A229" s="118">
        <x:v>44</x:v>
      </x:c>
      <x:c r="B229" s="118"/>
      <x:c r="C229" s="113">
        <x:v>3</x:v>
      </x:c>
      <x:c r="D229" s="210" t="str">
        <x:f>IF(VLOOKUP($A229,'★Master Code List'!$B$4:$K$167,8,)=0,"",(VLOOKUP($A229,'★Master Code List'!$B$4:$K$167,8,)))</x:f>
        <x:v>TZ38-14A033-BA04</x:v>
      </x:c>
      <x:c r="E229" s="210" t="str">
        <x:f>IF(VLOOKUP($A229,'★Master Code List'!$B$4:$K$167,9,)=0,"",(VLOOKUP($A229,'★Master Code List'!$B$4:$K$167,9,)))</x:f>
        <x:v>EV-V4</x:v>
      </x:c>
      <x:c r="F229" s="20" t="str">
        <x:f>IF(VLOOKUP($A229,'★Master Code List'!$B$4:$K$167,10,)=0,"",(VLOOKUP($A229,'★Master Code List'!$B$4:$K$167,10,)))</x:f>
        <x:v>BUSBAR</x:v>
      </x:c>
      <x:c r="G229" s="158">
        <x:f t="shared" si="81"/>
        <x:v>0</x:v>
      </x:c>
      <x:c r="H229" s="158">
        <x:f t="shared" si="82"/>
        <x:v>1641.4579825000001</x:v>
      </x:c>
      <x:c r="I229" s="285">
        <x:f t="shared" si="83"/>
        <x:v>0</x:v>
      </x:c>
      <x:c r="J229" s="106">
        <x:f>SUMIFS('purchase data'!K:K,'purchase data'!$B:$B,$C229,'purchase data'!$F:$F,$D229)</x:f>
        <x:v>0</x:v>
      </x:c>
      <x:c r="K229" s="73">
        <x:f>SUMIFS('purchase data'!M:M,'purchase data'!$B:$B,$C229,'purchase data'!$F:$F,$D229)</x:f>
        <x:v>0</x:v>
      </x:c>
      <x:c r="L229" s="68">
        <x:f>SUMIFS(ETC!$G:$G,ETC!$B:$B,$C229,ETC!$E:$E,$D229)</x:f>
        <x:v>0</x:v>
      </x:c>
      <x:c r="M229" s="73">
        <x:f>SUMIFS(ETC!$J:$J,ETC!$E:$E,$D229,ETC!$B:$B,$C229)</x:f>
        <x:v>0</x:v>
      </x:c>
      <x:c r="N229" s="159">
        <x:f>IF(IFERROR((I229+K229+M229)/(G229+J229+SUMIFS(ETC!$G:$G,ETC!$C:$C,1,ETC!$B:$B,$C229,ETC!$E:$E,$D229)),)=0,H229,IFERROR((I229+K229+M229)/(G229+J229+SUMIFS(ETC!$G:$G,ETC!$C:$C,1,ETC!$B:$B,$C229,ETC!$E:$E,$D229)),))</x:f>
        <x:v>1641.4579825000001</x:v>
      </x:c>
      <x:c r="O229" s="106">
        <x:f>++SUMIFS('sales data'!L:L,'sales data'!$B:$B,$C229,'sales data'!$F:$F,$D229,'sales data'!$O:$O,"")</x:f>
        <x:v>0</x:v>
      </x:c>
      <x:c r="P229" s="73">
        <x:f t="shared" si="73"/>
        <x:v>0</x:v>
      </x:c>
      <x:c r="Q229" s="68">
        <x:f>+SUMIFS('sales data'!$L:$L,'sales data'!$B:$B,$C229,'sales data'!$F:$F,$D229,'sales data'!$O:$O,"R")</x:f>
        <x:v>0</x:v>
      </x:c>
      <x:c r="R229" s="73">
        <x:f t="shared" si="74"/>
        <x:v>0</x:v>
      </x:c>
      <x:c r="S229" s="68">
        <x:f>SUMIFS('sales data'!$L:$L,'sales data'!$B:$B,$C229,'sales data'!$F:$F,$D229,'sales data'!$O:$O,"N")</x:f>
        <x:v>0</x:v>
      </x:c>
      <x:c r="T229" s="73">
        <x:f t="shared" si="75"/>
        <x:v>0</x:v>
      </x:c>
      <x:c r="U229" s="26">
        <x:f>SUMIFS('warehouse inventory check'!$N:$N,'warehouse inventory check'!$C:$C,$C229,'warehouse inventory check'!$D:$D,$D229)</x:f>
        <x:v>0</x:v>
      </x:c>
      <x:c r="V229" s="26">
        <x:f t="shared" si="76"/>
        <x:v>1641.4579825000001</x:v>
      </x:c>
      <x:c r="W229" s="73">
        <x:f t="shared" si="77"/>
        <x:v>0</x:v>
      </x:c>
      <x:c r="X229" s="74">
        <x:f t="shared" si="78"/>
        <x:v>0</x:v>
      </x:c>
      <x:c r="Y229" s="68">
        <x:f t="shared" si="79"/>
        <x:v>0</x:v>
      </x:c>
      <x:c r="Z229" s="68">
        <x:f t="shared" si="80"/>
        <x:v>0</x:v>
      </x:c>
    </x:row>
    <x:row r="230" spans="1:26">
      <x:c r="A230" s="118">
        <x:v>45</x:v>
      </x:c>
      <x:c r="B230" s="118"/>
      <x:c r="C230" s="113">
        <x:v>3</x:v>
      </x:c>
      <x:c r="D230" s="210" t="str">
        <x:f>IF(VLOOKUP($A230,'★Master Code List'!$B$4:$K$167,8,)=0,"",(VLOOKUP($A230,'★Master Code List'!$B$4:$K$167,8,)))</x:f>
        <x:v>TZ38-14A033-CA</x:v>
      </x:c>
      <x:c r="E230" s="210" t="str">
        <x:f>IF(VLOOKUP($A230,'★Master Code List'!$B$4:$K$167,9,)=0,"",(VLOOKUP($A230,'★Master Code List'!$B$4:$K$167,9,)))</x:f>
        <x:v>EV-V4</x:v>
      </x:c>
      <x:c r="F230" s="20" t="str">
        <x:f>IF(VLOOKUP($A230,'★Master Code List'!$B$4:$K$167,10,)=0,"",(VLOOKUP($A230,'★Master Code List'!$B$4:$K$167,10,)))</x:f>
        <x:v>BUSBAR ASY</x:v>
      </x:c>
      <x:c r="G230" s="158">
        <x:f t="shared" si="81"/>
        <x:v>0</x:v>
      </x:c>
      <x:c r="H230" s="158">
        <x:f t="shared" si="82"/>
        <x:v>4968.71497</x:v>
      </x:c>
      <x:c r="I230" s="285">
        <x:f t="shared" si="83"/>
        <x:v>0</x:v>
      </x:c>
      <x:c r="J230" s="106">
        <x:f>SUMIFS('purchase data'!K:K,'purchase data'!$B:$B,$C230,'purchase data'!$F:$F,$D230)</x:f>
        <x:v>0</x:v>
      </x:c>
      <x:c r="K230" s="73">
        <x:f>SUMIFS('purchase data'!M:M,'purchase data'!$B:$B,$C230,'purchase data'!$F:$F,$D230)</x:f>
        <x:v>0</x:v>
      </x:c>
      <x:c r="L230" s="68">
        <x:f>SUMIFS(ETC!$G:$G,ETC!$B:$B,$C230,ETC!$E:$E,$D230)</x:f>
        <x:v>0</x:v>
      </x:c>
      <x:c r="M230" s="73">
        <x:f>SUMIFS(ETC!$J:$J,ETC!$E:$E,$D230,ETC!$B:$B,$C230)</x:f>
        <x:v>0</x:v>
      </x:c>
      <x:c r="N230" s="159">
        <x:f>IF(IFERROR((I230+K230+M230)/(G230+J230+SUMIFS(ETC!$G:$G,ETC!$C:$C,1,ETC!$B:$B,$C230,ETC!$E:$E,$D230)),)=0,H230,IFERROR((I230+K230+M230)/(G230+J230+SUMIFS(ETC!$G:$G,ETC!$C:$C,1,ETC!$B:$B,$C230,ETC!$E:$E,$D230)),))</x:f>
        <x:v>4968.71497</x:v>
      </x:c>
      <x:c r="O230" s="106">
        <x:f>++SUMIFS('sales data'!L:L,'sales data'!$B:$B,$C230,'sales data'!$F:$F,$D230,'sales data'!$O:$O,"")</x:f>
        <x:v>0</x:v>
      </x:c>
      <x:c r="P230" s="73">
        <x:f t="shared" si="73"/>
        <x:v>0</x:v>
      </x:c>
      <x:c r="Q230" s="68">
        <x:f>+SUMIFS('sales data'!$L:$L,'sales data'!$B:$B,$C230,'sales data'!$F:$F,$D230,'sales data'!$O:$O,"R")</x:f>
        <x:v>0</x:v>
      </x:c>
      <x:c r="R230" s="73">
        <x:f t="shared" si="74"/>
        <x:v>0</x:v>
      </x:c>
      <x:c r="S230" s="68">
        <x:f>SUMIFS('sales data'!$L:$L,'sales data'!$B:$B,$C230,'sales data'!$F:$F,$D230,'sales data'!$O:$O,"N")</x:f>
        <x:v>0</x:v>
      </x:c>
      <x:c r="T230" s="73">
        <x:f t="shared" si="75"/>
        <x:v>0</x:v>
      </x:c>
      <x:c r="U230" s="26">
        <x:f>SUMIFS('warehouse inventory check'!$N:$N,'warehouse inventory check'!$C:$C,$C230,'warehouse inventory check'!$D:$D,$D230)</x:f>
        <x:v>0</x:v>
      </x:c>
      <x:c r="V230" s="26">
        <x:f t="shared" si="76"/>
        <x:v>4968.71497</x:v>
      </x:c>
      <x:c r="W230" s="73">
        <x:f t="shared" si="77"/>
        <x:v>0</x:v>
      </x:c>
      <x:c r="X230" s="74">
        <x:f t="shared" si="78"/>
        <x:v>0</x:v>
      </x:c>
      <x:c r="Y230" s="68">
        <x:f t="shared" si="79"/>
        <x:v>0</x:v>
      </x:c>
      <x:c r="Z230" s="68">
        <x:f t="shared" si="80"/>
        <x:v>0</x:v>
      </x:c>
    </x:row>
    <x:row r="231" spans="1:26">
      <x:c r="A231" s="118">
        <x:v>46</x:v>
      </x:c>
      <x:c r="B231" s="118"/>
      <x:c r="C231" s="113">
        <x:v>3</x:v>
      </x:c>
      <x:c r="D231" s="210" t="str">
        <x:f>IF(VLOOKUP($A231,'★Master Code List'!$B$4:$K$167,8,)=0,"",(VLOOKUP($A231,'★Master Code List'!$B$4:$K$167,8,)))</x:f>
        <x:v>TZ38-14A033-CA04</x:v>
      </x:c>
      <x:c r="E231" s="210" t="str">
        <x:f>IF(VLOOKUP($A231,'★Master Code List'!$B$4:$K$167,9,)=0,"",(VLOOKUP($A231,'★Master Code List'!$B$4:$K$167,9,)))</x:f>
        <x:v>EV-V4</x:v>
      </x:c>
      <x:c r="F231" s="20" t="str">
        <x:f>IF(VLOOKUP($A231,'★Master Code List'!$B$4:$K$167,10,)=0,"",(VLOOKUP($A231,'★Master Code List'!$B$4:$K$167,10,)))</x:f>
        <x:v>BUSBAR</x:v>
      </x:c>
      <x:c r="G231" s="158">
        <x:f t="shared" si="81"/>
        <x:v>0</x:v>
      </x:c>
      <x:c r="H231" s="158">
        <x:f t="shared" si="82"/>
        <x:v>5068.0960749999995</x:v>
      </x:c>
      <x:c r="I231" s="285">
        <x:f t="shared" si="83"/>
        <x:v>0</x:v>
      </x:c>
      <x:c r="J231" s="106">
        <x:f>SUMIFS('purchase data'!K:K,'purchase data'!$B:$B,$C231,'purchase data'!$F:$F,$D231)</x:f>
        <x:v>0</x:v>
      </x:c>
      <x:c r="K231" s="73">
        <x:f>SUMIFS('purchase data'!M:M,'purchase data'!$B:$B,$C231,'purchase data'!$F:$F,$D231)</x:f>
        <x:v>0</x:v>
      </x:c>
      <x:c r="L231" s="68">
        <x:f>SUMIFS(ETC!$G:$G,ETC!$B:$B,$C231,ETC!$E:$E,$D231)</x:f>
        <x:v>0</x:v>
      </x:c>
      <x:c r="M231" s="73">
        <x:f>SUMIFS(ETC!$J:$J,ETC!$E:$E,$D231,ETC!$B:$B,$C231)</x:f>
        <x:v>0</x:v>
      </x:c>
      <x:c r="N231" s="159">
        <x:f>IF(IFERROR((I231+K231+M231)/(G231+J231+SUMIFS(ETC!$G:$G,ETC!$C:$C,1,ETC!$B:$B,$C231,ETC!$E:$E,$D231)),)=0,H231,IFERROR((I231+K231+M231)/(G231+J231+SUMIFS(ETC!$G:$G,ETC!$C:$C,1,ETC!$B:$B,$C231,ETC!$E:$E,$D231)),))</x:f>
        <x:v>5068.0960749999995</x:v>
      </x:c>
      <x:c r="O231" s="106">
        <x:f>++SUMIFS('sales data'!L:L,'sales data'!$B:$B,$C231,'sales data'!$F:$F,$D231,'sales data'!$O:$O,"")</x:f>
        <x:v>0</x:v>
      </x:c>
      <x:c r="P231" s="73">
        <x:f t="shared" si="73"/>
        <x:v>0</x:v>
      </x:c>
      <x:c r="Q231" s="68">
        <x:f>+SUMIFS('sales data'!$L:$L,'sales data'!$B:$B,$C231,'sales data'!$F:$F,$D231,'sales data'!$O:$O,"R")</x:f>
        <x:v>0</x:v>
      </x:c>
      <x:c r="R231" s="73">
        <x:f t="shared" si="74"/>
        <x:v>0</x:v>
      </x:c>
      <x:c r="S231" s="68">
        <x:f>SUMIFS('sales data'!$L:$L,'sales data'!$B:$B,$C231,'sales data'!$F:$F,$D231,'sales data'!$O:$O,"N")</x:f>
        <x:v>0</x:v>
      </x:c>
      <x:c r="T231" s="73">
        <x:f t="shared" si="75"/>
        <x:v>0</x:v>
      </x:c>
      <x:c r="U231" s="26">
        <x:f>SUMIFS('warehouse inventory check'!$N:$N,'warehouse inventory check'!$C:$C,$C231,'warehouse inventory check'!$D:$D,$D231)</x:f>
        <x:v>0</x:v>
      </x:c>
      <x:c r="V231" s="26">
        <x:f t="shared" si="76"/>
        <x:v>5068.0960749999995</x:v>
      </x:c>
      <x:c r="W231" s="73">
        <x:f t="shared" si="77"/>
        <x:v>0</x:v>
      </x:c>
      <x:c r="X231" s="74">
        <x:f t="shared" si="78"/>
        <x:v>0</x:v>
      </x:c>
      <x:c r="Y231" s="68">
        <x:f t="shared" si="79"/>
        <x:v>0</x:v>
      </x:c>
      <x:c r="Z231" s="68">
        <x:f t="shared" si="80"/>
        <x:v>0</x:v>
      </x:c>
    </x:row>
    <x:row r="232" spans="1:26">
      <x:c r="A232" s="118">
        <x:v>47</x:v>
      </x:c>
      <x:c r="B232" s="118"/>
      <x:c r="C232" s="113">
        <x:v>3</x:v>
      </x:c>
      <x:c r="D232" s="210" t="str">
        <x:f>IF(VLOOKUP($A232,'★Master Code List'!$B$4:$K$167,8,)=0,"",(VLOOKUP($A232,'★Master Code List'!$B$4:$K$167,8,)))</x:f>
        <x:v>TZ38-14A033-DA</x:v>
      </x:c>
      <x:c r="E232" s="210" t="str">
        <x:f>IF(VLOOKUP($A232,'★Master Code List'!$B$4:$K$167,9,)=0,"",(VLOOKUP($A232,'★Master Code List'!$B$4:$K$167,9,)))</x:f>
        <x:v>EV-V4</x:v>
      </x:c>
      <x:c r="F232" s="20" t="str">
        <x:f>IF(VLOOKUP($A232,'★Master Code List'!$B$4:$K$167,10,)=0,"",(VLOOKUP($A232,'★Master Code List'!$B$4:$K$167,10,)))</x:f>
        <x:v>BUSBAR ASY</x:v>
      </x:c>
      <x:c r="G232" s="158">
        <x:f t="shared" si="81"/>
        <x:v>0</x:v>
      </x:c>
      <x:c r="H232" s="158">
        <x:f t="shared" si="82"/>
        <x:v>1999.35158</x:v>
      </x:c>
      <x:c r="I232" s="285">
        <x:f t="shared" si="83"/>
        <x:v>0</x:v>
      </x:c>
      <x:c r="J232" s="106">
        <x:f>SUMIFS('purchase data'!K:K,'purchase data'!$B:$B,$C232,'purchase data'!$F:$F,$D232)</x:f>
        <x:v>0</x:v>
      </x:c>
      <x:c r="K232" s="73">
        <x:f>SUMIFS('purchase data'!M:M,'purchase data'!$B:$B,$C232,'purchase data'!$F:$F,$D232)</x:f>
        <x:v>0</x:v>
      </x:c>
      <x:c r="L232" s="68">
        <x:f>SUMIFS(ETC!$G:$G,ETC!$B:$B,$C232,ETC!$E:$E,$D232)</x:f>
        <x:v>0</x:v>
      </x:c>
      <x:c r="M232" s="73">
        <x:f>SUMIFS(ETC!$J:$J,ETC!$E:$E,$D232,ETC!$B:$B,$C232)</x:f>
        <x:v>0</x:v>
      </x:c>
      <x:c r="N232" s="159">
        <x:f>IF(IFERROR((I232+K232+M232)/(G232+J232+SUMIFS(ETC!$G:$G,ETC!$C:$C,1,ETC!$B:$B,$C232,ETC!$E:$E,$D232)),)=0,H232,IFERROR((I232+K232+M232)/(G232+J232+SUMIFS(ETC!$G:$G,ETC!$C:$C,1,ETC!$B:$B,$C232,ETC!$E:$E,$D232)),))</x:f>
        <x:v>1999.35158</x:v>
      </x:c>
      <x:c r="O232" s="106">
        <x:f>++SUMIFS('sales data'!L:L,'sales data'!$B:$B,$C232,'sales data'!$F:$F,$D232,'sales data'!$O:$O,"")</x:f>
        <x:v>0</x:v>
      </x:c>
      <x:c r="P232" s="73">
        <x:f t="shared" si="73"/>
        <x:v>0</x:v>
      </x:c>
      <x:c r="Q232" s="68">
        <x:f>+SUMIFS('sales data'!$L:$L,'sales data'!$B:$B,$C232,'sales data'!$F:$F,$D232,'sales data'!$O:$O,"R")</x:f>
        <x:v>0</x:v>
      </x:c>
      <x:c r="R232" s="73">
        <x:f t="shared" si="74"/>
        <x:v>0</x:v>
      </x:c>
      <x:c r="S232" s="68">
        <x:f>SUMIFS('sales data'!$L:$L,'sales data'!$B:$B,$C232,'sales data'!$F:$F,$D232,'sales data'!$O:$O,"N")</x:f>
        <x:v>0</x:v>
      </x:c>
      <x:c r="T232" s="73">
        <x:f t="shared" si="75"/>
        <x:v>0</x:v>
      </x:c>
      <x:c r="U232" s="26">
        <x:f>SUMIFS('warehouse inventory check'!$N:$N,'warehouse inventory check'!$C:$C,$C232,'warehouse inventory check'!$D:$D,$D232)</x:f>
        <x:v>0</x:v>
      </x:c>
      <x:c r="V232" s="26">
        <x:f t="shared" si="76"/>
        <x:v>1999.35158</x:v>
      </x:c>
      <x:c r="W232" s="73">
        <x:f t="shared" si="77"/>
        <x:v>0</x:v>
      </x:c>
      <x:c r="X232" s="74">
        <x:f t="shared" si="78"/>
        <x:v>0</x:v>
      </x:c>
      <x:c r="Y232" s="68">
        <x:f t="shared" si="79"/>
        <x:v>0</x:v>
      </x:c>
      <x:c r="Z232" s="68">
        <x:f t="shared" si="80"/>
        <x:v>0</x:v>
      </x:c>
    </x:row>
    <x:row r="233" spans="1:26">
      <x:c r="A233" s="118">
        <x:v>48</x:v>
      </x:c>
      <x:c r="B233" s="118"/>
      <x:c r="C233" s="113">
        <x:v>3</x:v>
      </x:c>
      <x:c r="D233" s="210" t="str">
        <x:f>IF(VLOOKUP($A233,'★Master Code List'!$B$4:$K$167,8,)=0,"",(VLOOKUP($A233,'★Master Code List'!$B$4:$K$167,8,)))</x:f>
        <x:v>TZ38-14A033-DA04</x:v>
      </x:c>
      <x:c r="E233" s="210" t="str">
        <x:f>IF(VLOOKUP($A233,'★Master Code List'!$B$4:$K$167,9,)=0,"",(VLOOKUP($A233,'★Master Code List'!$B$4:$K$167,9,)))</x:f>
        <x:v>EV-V4</x:v>
      </x:c>
      <x:c r="F233" s="20" t="str">
        <x:f>IF(VLOOKUP($A233,'★Master Code List'!$B$4:$K$167,10,)=0,"",(VLOOKUP($A233,'★Master Code List'!$B$4:$K$167,10,)))</x:f>
        <x:v>BUSBAR</x:v>
      </x:c>
      <x:c r="G233" s="158">
        <x:f t="shared" si="81"/>
        <x:v>0</x:v>
      </x:c>
      <x:c r="H233" s="158">
        <x:f t="shared" si="82"/>
        <x:v>2039.3413459999999</x:v>
      </x:c>
      <x:c r="I233" s="285">
        <x:f t="shared" si="83"/>
        <x:v>0</x:v>
      </x:c>
      <x:c r="J233" s="106">
        <x:f>SUMIFS('purchase data'!K:K,'purchase data'!$B:$B,$C233,'purchase data'!$F:$F,$D233)</x:f>
        <x:v>0</x:v>
      </x:c>
      <x:c r="K233" s="73">
        <x:f>SUMIFS('purchase data'!M:M,'purchase data'!$B:$B,$C233,'purchase data'!$F:$F,$D233)</x:f>
        <x:v>0</x:v>
      </x:c>
      <x:c r="L233" s="68">
        <x:f>SUMIFS(ETC!$G:$G,ETC!$B:$B,$C233,ETC!$E:$E,$D233)</x:f>
        <x:v>0</x:v>
      </x:c>
      <x:c r="M233" s="73">
        <x:f>SUMIFS(ETC!$J:$J,ETC!$E:$E,$D233,ETC!$B:$B,$C233)</x:f>
        <x:v>0</x:v>
      </x:c>
      <x:c r="N233" s="159">
        <x:f>IF(IFERROR((I233+K233+M233)/(G233+J233+SUMIFS(ETC!$G:$G,ETC!$C:$C,1,ETC!$B:$B,$C233,ETC!$E:$E,$D233)),)=0,H233,IFERROR((I233+K233+M233)/(G233+J233+SUMIFS(ETC!$G:$G,ETC!$C:$C,1,ETC!$B:$B,$C233,ETC!$E:$E,$D233)),))</x:f>
        <x:v>2039.3413459999999</x:v>
      </x:c>
      <x:c r="O233" s="106">
        <x:f>++SUMIFS('sales data'!L:L,'sales data'!$B:$B,$C233,'sales data'!$F:$F,$D233,'sales data'!$O:$O,"")</x:f>
        <x:v>0</x:v>
      </x:c>
      <x:c r="P233" s="73">
        <x:f t="shared" si="73"/>
        <x:v>0</x:v>
      </x:c>
      <x:c r="Q233" s="68">
        <x:f>+SUMIFS('sales data'!$L:$L,'sales data'!$B:$B,$C233,'sales data'!$F:$F,$D233,'sales data'!$O:$O,"R")</x:f>
        <x:v>0</x:v>
      </x:c>
      <x:c r="R233" s="73">
        <x:f t="shared" si="74"/>
        <x:v>0</x:v>
      </x:c>
      <x:c r="S233" s="68">
        <x:f>SUMIFS('sales data'!$L:$L,'sales data'!$B:$B,$C233,'sales data'!$F:$F,$D233,'sales data'!$O:$O,"N")</x:f>
        <x:v>0</x:v>
      </x:c>
      <x:c r="T233" s="73">
        <x:f t="shared" si="75"/>
        <x:v>0</x:v>
      </x:c>
      <x:c r="U233" s="26">
        <x:f>SUMIFS('warehouse inventory check'!$N:$N,'warehouse inventory check'!$C:$C,$C233,'warehouse inventory check'!$D:$D,$D233)</x:f>
        <x:v>0</x:v>
      </x:c>
      <x:c r="V233" s="26">
        <x:f t="shared" si="76"/>
        <x:v>2039.3413459999999</x:v>
      </x:c>
      <x:c r="W233" s="73">
        <x:f t="shared" si="77"/>
        <x:v>0</x:v>
      </x:c>
      <x:c r="X233" s="74">
        <x:f t="shared" si="78"/>
        <x:v>0</x:v>
      </x:c>
      <x:c r="Y233" s="68">
        <x:f t="shared" si="79"/>
        <x:v>0</x:v>
      </x:c>
      <x:c r="Z233" s="68">
        <x:f t="shared" si="80"/>
        <x:v>0</x:v>
      </x:c>
    </x:row>
    <x:row r="234" spans="1:26">
      <x:c r="A234" s="118">
        <x:v>49</x:v>
      </x:c>
      <x:c r="B234" s="118"/>
      <x:c r="C234" s="113">
        <x:v>3</x:v>
      </x:c>
      <x:c r="D234" s="210" t="str">
        <x:f>IF(VLOOKUP($A234,'★Master Code List'!$B$4:$K$167,8,)=0,"",(VLOOKUP($A234,'★Master Code List'!$B$4:$K$167,8,)))</x:f>
        <x:v>TZ38-14A033-EA</x:v>
      </x:c>
      <x:c r="E234" s="210" t="str">
        <x:f>IF(VLOOKUP($A234,'★Master Code List'!$B$4:$K$167,9,)=0,"",(VLOOKUP($A234,'★Master Code List'!$B$4:$K$167,9,)))</x:f>
        <x:v>EV-V4</x:v>
      </x:c>
      <x:c r="F234" s="20" t="str">
        <x:f>IF(VLOOKUP($A234,'★Master Code List'!$B$4:$K$167,10,)=0,"",(VLOOKUP($A234,'★Master Code List'!$B$4:$K$167,10,)))</x:f>
        <x:v>BUSBAR ASY</x:v>
      </x:c>
      <x:c r="G234" s="158">
        <x:f t="shared" si="81"/>
        <x:v>0</x:v>
      </x:c>
      <x:c r="H234" s="158">
        <x:f t="shared" si="82"/>
        <x:v>4130.7078199999996</x:v>
      </x:c>
      <x:c r="I234" s="285">
        <x:f t="shared" si="83"/>
        <x:v>0</x:v>
      </x:c>
      <x:c r="J234" s="106">
        <x:f>SUMIFS('purchase data'!K:K,'purchase data'!$B:$B,$C234,'purchase data'!$F:$F,$D234)</x:f>
        <x:v>0</x:v>
      </x:c>
      <x:c r="K234" s="73">
        <x:f>SUMIFS('purchase data'!M:M,'purchase data'!$B:$B,$C234,'purchase data'!$F:$F,$D234)</x:f>
        <x:v>0</x:v>
      </x:c>
      <x:c r="L234" s="68">
        <x:f>SUMIFS(ETC!$G:$G,ETC!$B:$B,$C234,ETC!$E:$E,$D234)</x:f>
        <x:v>0</x:v>
      </x:c>
      <x:c r="M234" s="73">
        <x:f>SUMIFS(ETC!$J:$J,ETC!$E:$E,$D234,ETC!$B:$B,$C234)</x:f>
        <x:v>0</x:v>
      </x:c>
      <x:c r="N234" s="159">
        <x:f>IF(IFERROR((I234+K234+M234)/(G234+J234+SUMIFS(ETC!$G:$G,ETC!$C:$C,1,ETC!$B:$B,$C234,ETC!$E:$E,$D234)),)=0,H234,IFERROR((I234+K234+M234)/(G234+J234+SUMIFS(ETC!$G:$G,ETC!$C:$C,1,ETC!$B:$B,$C234,ETC!$E:$E,$D234)),))</x:f>
        <x:v>4130.7078199999996</x:v>
      </x:c>
      <x:c r="O234" s="106">
        <x:f>++SUMIFS('sales data'!L:L,'sales data'!$B:$B,$C234,'sales data'!$F:$F,$D234,'sales data'!$O:$O,"")</x:f>
        <x:v>0</x:v>
      </x:c>
      <x:c r="P234" s="73">
        <x:f t="shared" si="73"/>
        <x:v>0</x:v>
      </x:c>
      <x:c r="Q234" s="68">
        <x:f>+SUMIFS('sales data'!$L:$L,'sales data'!$B:$B,$C234,'sales data'!$F:$F,$D234,'sales data'!$O:$O,"R")</x:f>
        <x:v>0</x:v>
      </x:c>
      <x:c r="R234" s="73">
        <x:f t="shared" si="74"/>
        <x:v>0</x:v>
      </x:c>
      <x:c r="S234" s="68">
        <x:f>SUMIFS('sales data'!$L:$L,'sales data'!$B:$B,$C234,'sales data'!$F:$F,$D234,'sales data'!$O:$O,"N")</x:f>
        <x:v>0</x:v>
      </x:c>
      <x:c r="T234" s="73">
        <x:f t="shared" si="75"/>
        <x:v>0</x:v>
      </x:c>
      <x:c r="U234" s="26">
        <x:f>SUMIFS('warehouse inventory check'!$N:$N,'warehouse inventory check'!$C:$C,$C234,'warehouse inventory check'!$D:$D,$D234)</x:f>
        <x:v>0</x:v>
      </x:c>
      <x:c r="V234" s="26">
        <x:f t="shared" si="76"/>
        <x:v>4130.7078199999996</x:v>
      </x:c>
      <x:c r="W234" s="73">
        <x:f t="shared" si="77"/>
        <x:v>0</x:v>
      </x:c>
      <x:c r="X234" s="74">
        <x:f t="shared" si="78"/>
        <x:v>0</x:v>
      </x:c>
      <x:c r="Y234" s="68">
        <x:f t="shared" si="79"/>
        <x:v>0</x:v>
      </x:c>
      <x:c r="Z234" s="68">
        <x:f t="shared" si="80"/>
        <x:v>0</x:v>
      </x:c>
    </x:row>
    <x:row r="235" spans="1:26" s="26" customFormat="1">
      <x:c r="A235" s="118">
        <x:v>50</x:v>
      </x:c>
      <x:c r="B235" s="118"/>
      <x:c r="C235" s="113">
        <x:v>3</x:v>
      </x:c>
      <x:c r="D235" s="210" t="str">
        <x:f>IF(VLOOKUP($A235,'★Master Code List'!$B$4:$K$167,8,)=0,"",(VLOOKUP($A235,'★Master Code List'!$B$4:$K$167,8,)))</x:f>
        <x:v>TZ38-14A033-EA04</x:v>
      </x:c>
      <x:c r="E235" s="210" t="str">
        <x:f>IF(VLOOKUP($A235,'★Master Code List'!$B$4:$K$167,9,)=0,"",(VLOOKUP($A235,'★Master Code List'!$B$4:$K$167,9,)))</x:f>
        <x:v>EV-V4</x:v>
      </x:c>
      <x:c r="F235" s="20" t="str">
        <x:f>IF(VLOOKUP($A235,'★Master Code List'!$B$4:$K$167,10,)=0,"",(VLOOKUP($A235,'★Master Code List'!$B$4:$K$167,10,)))</x:f>
        <x:v>BUSBAR</x:v>
      </x:c>
      <x:c r="G235" s="158">
        <x:f t="shared" si="81"/>
        <x:v>0</x:v>
      </x:c>
      <x:c r="H235" s="158">
        <x:f t="shared" si="82"/>
        <x:v>4213.3276324999997</x:v>
      </x:c>
      <x:c r="I235" s="285">
        <x:f t="shared" si="83"/>
        <x:v>0</x:v>
      </x:c>
      <x:c r="J235" s="106">
        <x:f>SUMIFS('purchase data'!K:K,'purchase data'!$B:$B,$C235,'purchase data'!$F:$F,$D235)</x:f>
        <x:v>0</x:v>
      </x:c>
      <x:c r="K235" s="73">
        <x:f>SUMIFS('purchase data'!M:M,'purchase data'!$B:$B,$C235,'purchase data'!$F:$F,$D235)</x:f>
        <x:v>0</x:v>
      </x:c>
      <x:c r="L235" s="68">
        <x:f>SUMIFS(ETC!$G:$G,ETC!$B:$B,$C235,ETC!$E:$E,$D235)</x:f>
        <x:v>0</x:v>
      </x:c>
      <x:c r="M235" s="73">
        <x:f>SUMIFS(ETC!$J:$J,ETC!$E:$E,$D235,ETC!$B:$B,$C235)</x:f>
        <x:v>0</x:v>
      </x:c>
      <x:c r="N235" s="159">
        <x:f>IF(IFERROR((I235+K235+M235)/(G235+J235+SUMIFS(ETC!$G:$G,ETC!$C:$C,1,ETC!$B:$B,$C235,ETC!$E:$E,$D235)),)=0,H235,IFERROR((I235+K235+M235)/(G235+J235+SUMIFS(ETC!$G:$G,ETC!$C:$C,1,ETC!$B:$B,$C235,ETC!$E:$E,$D235)),))</x:f>
        <x:v>4213.3276324999997</x:v>
      </x:c>
      <x:c r="O235" s="106">
        <x:f>++SUMIFS('sales data'!L:L,'sales data'!$B:$B,$C235,'sales data'!$F:$F,$D235,'sales data'!$O:$O,"")</x:f>
        <x:v>0</x:v>
      </x:c>
      <x:c r="P235" s="73">
        <x:f t="shared" si="73"/>
        <x:v>0</x:v>
      </x:c>
      <x:c r="Q235" s="68">
        <x:f>+SUMIFS('sales data'!$L:$L,'sales data'!$B:$B,$C235,'sales data'!$F:$F,$D235,'sales data'!$O:$O,"R")</x:f>
        <x:v>0</x:v>
      </x:c>
      <x:c r="R235" s="73">
        <x:f t="shared" si="74"/>
        <x:v>0</x:v>
      </x:c>
      <x:c r="S235" s="68">
        <x:f>SUMIFS('sales data'!$L:$L,'sales data'!$B:$B,$C235,'sales data'!$F:$F,$D235,'sales data'!$O:$O,"N")</x:f>
        <x:v>0</x:v>
      </x:c>
      <x:c r="T235" s="73">
        <x:f t="shared" si="75"/>
        <x:v>0</x:v>
      </x:c>
      <x:c r="U235" s="26">
        <x:f>SUMIFS('warehouse inventory check'!$N:$N,'warehouse inventory check'!$C:$C,$C235,'warehouse inventory check'!$D:$D,$D235)</x:f>
        <x:v>0</x:v>
      </x:c>
      <x:c r="V235" s="26">
        <x:f t="shared" si="76"/>
        <x:v>4213.3276324999997</x:v>
      </x:c>
      <x:c r="W235" s="73">
        <x:f t="shared" si="77"/>
        <x:v>0</x:v>
      </x:c>
      <x:c r="X235" s="74">
        <x:f t="shared" si="78"/>
        <x:v>0</x:v>
      </x:c>
      <x:c r="Y235" s="68">
        <x:f t="shared" si="79"/>
        <x:v>0</x:v>
      </x:c>
      <x:c r="Z235" s="68">
        <x:f t="shared" si="80"/>
        <x:v>0</x:v>
      </x:c>
    </x:row>
    <x:row r="236" spans="1:26" s="26" customFormat="1">
      <x:c r="A236" s="118">
        <x:v>51</x:v>
      </x:c>
      <x:c r="B236" s="118"/>
      <x:c r="C236" s="113">
        <x:v>3</x:v>
      </x:c>
      <x:c r="D236" s="210" t="str">
        <x:f>IF(VLOOKUP($A236,'★Master Code List'!$B$4:$K$167,8,)=0,"",(VLOOKUP($A236,'★Master Code List'!$B$4:$K$167,8,)))</x:f>
        <x:v>TZ38-14A033-FA</x:v>
      </x:c>
      <x:c r="E236" s="210" t="str">
        <x:f>IF(VLOOKUP($A236,'★Master Code List'!$B$4:$K$167,9,)=0,"",(VLOOKUP($A236,'★Master Code List'!$B$4:$K$167,9,)))</x:f>
        <x:v>BEV-E (AWD/RWD, V710)</x:v>
      </x:c>
      <x:c r="F236" s="20" t="str">
        <x:f>IF(VLOOKUP($A236,'★Master Code List'!$B$4:$K$167,10,)=0,"",(VLOOKUP($A236,'★Master Code List'!$B$4:$K$167,10,)))</x:f>
        <x:v xml:space="preserve">BUS BAR ASY </x:v>
      </x:c>
      <x:c r="G236" s="158">
        <x:f t="shared" si="81"/>
        <x:v>-189</x:v>
      </x:c>
      <x:c r="H236" s="158">
        <x:f t="shared" si="82"/>
        <x:v>701.70485139858181</x:v>
      </x:c>
      <x:c r="I236" s="285">
        <x:f t="shared" si="83"/>
        <x:v>-132622.21691433195</x:v>
      </x:c>
      <x:c r="J236" s="106">
        <x:f>SUMIFS('purchase data'!K:K,'purchase data'!$B:$B,$C236,'purchase data'!$F:$F,$D236)</x:f>
        <x:v>0</x:v>
      </x:c>
      <x:c r="K236" s="73">
        <x:f>SUMIFS('purchase data'!M:M,'purchase data'!$B:$B,$C236,'purchase data'!$F:$F,$D236)</x:f>
        <x:v>0</x:v>
      </x:c>
      <x:c r="L236" s="68">
        <x:f>SUMIFS(ETC!$G:$G,ETC!$B:$B,$C236,ETC!$E:$E,$D236)</x:f>
        <x:v>0</x:v>
      </x:c>
      <x:c r="M236" s="73">
        <x:f>SUMIFS(ETC!$J:$J,ETC!$E:$E,$D236,ETC!$B:$B,$C236)</x:f>
        <x:v>0</x:v>
      </x:c>
      <x:c r="N236" s="159">
        <x:f>IF(IFERROR((I236+K236+M236)/(G236+J236+SUMIFS(ETC!$G:$G,ETC!$C:$C,1,ETC!$B:$B,$C236,ETC!$E:$E,$D236)),)=0,H236,IFERROR((I236+K236+M236)/(G236+J236+SUMIFS(ETC!$G:$G,ETC!$C:$C,1,ETC!$B:$B,$C236,ETC!$E:$E,$D236)),))</x:f>
        <x:v>701.7048513985817</x:v>
      </x:c>
      <x:c r="O236" s="106">
        <x:f>++SUMIFS('sales data'!L:L,'sales data'!$B:$B,$C236,'sales data'!$F:$F,$D236,'sales data'!$O:$O,"")</x:f>
        <x:v>0</x:v>
      </x:c>
      <x:c r="P236" s="73">
        <x:f t="shared" si="73"/>
        <x:v>0</x:v>
      </x:c>
      <x:c r="Q236" s="68">
        <x:f>+SUMIFS('sales data'!$L:$L,'sales data'!$B:$B,$C236,'sales data'!$F:$F,$D236,'sales data'!$O:$O,"R")</x:f>
        <x:v>0</x:v>
      </x:c>
      <x:c r="R236" s="73">
        <x:f t="shared" si="74"/>
        <x:v>0</x:v>
      </x:c>
      <x:c r="S236" s="68">
        <x:f>SUMIFS('sales data'!$L:$L,'sales data'!$B:$B,$C236,'sales data'!$F:$F,$D236,'sales data'!$O:$O,"N")</x:f>
        <x:v>0</x:v>
      </x:c>
      <x:c r="T236" s="73">
        <x:f t="shared" si="75"/>
        <x:v>0</x:v>
      </x:c>
      <x:c r="U236" s="26">
        <x:f>SUMIFS('warehouse inventory check'!$N:$N,'warehouse inventory check'!$C:$C,$C236,'warehouse inventory check'!$D:$D,$D236)</x:f>
        <x:v>0</x:v>
      </x:c>
      <x:c r="V236" s="26">
        <x:f t="shared" si="76"/>
        <x:v>701.7048513985817</x:v>
      </x:c>
      <x:c r="W236" s="73">
        <x:f t="shared" si="77"/>
        <x:v>0</x:v>
      </x:c>
      <x:c r="X236" s="74">
        <x:f t="shared" si="78"/>
        <x:v>-132622.21691433195</x:v>
      </x:c>
      <x:c r="Y236" s="68">
        <x:f t="shared" si="79"/>
        <x:v>-189</x:v>
      </x:c>
      <x:c r="Z236" s="68">
        <x:f t="shared" si="80"/>
        <x:v>189</x:v>
      </x:c>
    </x:row>
    <x:row r="237" spans="1:26" s="26" customFormat="1">
      <x:c r="A237" s="118">
        <x:v>52</x:v>
      </x:c>
      <x:c r="B237" s="118"/>
      <x:c r="C237" s="113">
        <x:v>3</x:v>
      </x:c>
      <x:c r="D237" s="210" t="str">
        <x:f>IF(VLOOKUP($A237,'★Master Code List'!$B$4:$K$167,8,)=0,"",(VLOOKUP($A237,'★Master Code List'!$B$4:$K$167,8,)))</x:f>
        <x:v>TZ38-14A033-GA</x:v>
      </x:c>
      <x:c r="E237" s="210" t="str">
        <x:f>IF(VLOOKUP($A237,'★Master Code List'!$B$4:$K$167,9,)=0,"",(VLOOKUP($A237,'★Master Code List'!$B$4:$K$167,9,)))</x:f>
        <x:v>EV-V4</x:v>
      </x:c>
      <x:c r="F237" s="20" t="str">
        <x:f>IF(VLOOKUP($A237,'★Master Code List'!$B$4:$K$167,10,)=0,"",(VLOOKUP($A237,'★Master Code List'!$B$4:$K$167,10,)))</x:f>
        <x:v>BUSBAR ASY</x:v>
      </x:c>
      <x:c r="G237" s="158">
        <x:f t="shared" si="81"/>
        <x:v>0</x:v>
      </x:c>
      <x:c r="H237" s="158">
        <x:f t="shared" si="82"/>
        <x:v>2319.7224500000002</x:v>
      </x:c>
      <x:c r="I237" s="285">
        <x:f t="shared" si="83"/>
        <x:v>0</x:v>
      </x:c>
      <x:c r="J237" s="106">
        <x:f>SUMIFS('purchase data'!K:K,'purchase data'!$B:$B,$C237,'purchase data'!$F:$F,$D237)</x:f>
        <x:v>0</x:v>
      </x:c>
      <x:c r="K237" s="73">
        <x:f>SUMIFS('purchase data'!M:M,'purchase data'!$B:$B,$C237,'purchase data'!$F:$F,$D237)</x:f>
        <x:v>0</x:v>
      </x:c>
      <x:c r="L237" s="68">
        <x:f>SUMIFS(ETC!$G:$G,ETC!$B:$B,$C237,ETC!$E:$E,$D237)</x:f>
        <x:v>0</x:v>
      </x:c>
      <x:c r="M237" s="73">
        <x:f>SUMIFS(ETC!$J:$J,ETC!$E:$E,$D237,ETC!$B:$B,$C237)</x:f>
        <x:v>0</x:v>
      </x:c>
      <x:c r="N237" s="159">
        <x:f>IF(IFERROR((I237+K237+M237)/(G237+J237+SUMIFS(ETC!$G:$G,ETC!$C:$C,1,ETC!$B:$B,$C237,ETC!$E:$E,$D237)),)=0,H237,IFERROR((I237+K237+M237)/(G237+J237+SUMIFS(ETC!$G:$G,ETC!$C:$C,1,ETC!$B:$B,$C237,ETC!$E:$E,$D237)),))</x:f>
        <x:v>2319.7224500000002</x:v>
      </x:c>
      <x:c r="O237" s="106">
        <x:f>++SUMIFS('sales data'!L:L,'sales data'!$B:$B,$C237,'sales data'!$F:$F,$D237,'sales data'!$O:$O,"")</x:f>
        <x:v>0</x:v>
      </x:c>
      <x:c r="P237" s="73">
        <x:f t="shared" si="73"/>
        <x:v>0</x:v>
      </x:c>
      <x:c r="Q237" s="68">
        <x:f>+SUMIFS('sales data'!$L:$L,'sales data'!$B:$B,$C237,'sales data'!$F:$F,$D237,'sales data'!$O:$O,"R")</x:f>
        <x:v>0</x:v>
      </x:c>
      <x:c r="R237" s="73">
        <x:f t="shared" si="74"/>
        <x:v>0</x:v>
      </x:c>
      <x:c r="S237" s="68">
        <x:f>SUMIFS('sales data'!$L:$L,'sales data'!$B:$B,$C237,'sales data'!$F:$F,$D237,'sales data'!$O:$O,"N")</x:f>
        <x:v>0</x:v>
      </x:c>
      <x:c r="T237" s="73">
        <x:f t="shared" si="75"/>
        <x:v>0</x:v>
      </x:c>
      <x:c r="U237" s="26">
        <x:f>SUMIFS('warehouse inventory check'!$N:$N,'warehouse inventory check'!$C:$C,$C237,'warehouse inventory check'!$D:$D,$D237)</x:f>
        <x:v>0</x:v>
      </x:c>
      <x:c r="V237" s="26">
        <x:f t="shared" si="76"/>
        <x:v>2319.7224500000002</x:v>
      </x:c>
      <x:c r="W237" s="73">
        <x:f t="shared" si="77"/>
        <x:v>0</x:v>
      </x:c>
      <x:c r="X237" s="74">
        <x:f t="shared" si="78"/>
        <x:v>0</x:v>
      </x:c>
      <x:c r="Y237" s="68">
        <x:f t="shared" si="79"/>
        <x:v>0</x:v>
      </x:c>
      <x:c r="Z237" s="68">
        <x:f t="shared" si="80"/>
        <x:v>0</x:v>
      </x:c>
    </x:row>
    <x:row r="238" spans="1:26" s="26" customFormat="1">
      <x:c r="A238" s="118">
        <x:v>53</x:v>
      </x:c>
      <x:c r="B238" s="118"/>
      <x:c r="C238" s="113">
        <x:v>3</x:v>
      </x:c>
      <x:c r="D238" s="210" t="str">
        <x:f>IF(VLOOKUP($A238,'★Master Code List'!$B$4:$K$167,8,)=0,"",(VLOOKUP($A238,'★Master Code List'!$B$4:$K$167,8,)))</x:f>
        <x:v>TZ38-14A033-GA04</x:v>
      </x:c>
      <x:c r="E238" s="210" t="str">
        <x:f>IF(VLOOKUP($A238,'★Master Code List'!$B$4:$K$167,9,)=0,"",(VLOOKUP($A238,'★Master Code List'!$B$4:$K$167,9,)))</x:f>
        <x:v>EV-V4</x:v>
      </x:c>
      <x:c r="F238" s="20" t="str">
        <x:f>IF(VLOOKUP($A238,'★Master Code List'!$B$4:$K$167,10,)=0,"",(VLOOKUP($A238,'★Master Code List'!$B$4:$K$167,10,)))</x:f>
        <x:v>BUSBAR</x:v>
      </x:c>
      <x:c r="G238" s="158">
        <x:f t="shared" si="81"/>
        <x:v>0</x:v>
      </x:c>
      <x:c r="H238" s="158">
        <x:f t="shared" si="82"/>
        <x:v>2366.1200779999999</x:v>
      </x:c>
      <x:c r="I238" s="285">
        <x:f t="shared" si="83"/>
        <x:v>0</x:v>
      </x:c>
      <x:c r="J238" s="106">
        <x:f>SUMIFS('purchase data'!K:K,'purchase data'!$B:$B,$C238,'purchase data'!$F:$F,$D238)</x:f>
        <x:v>0</x:v>
      </x:c>
      <x:c r="K238" s="73">
        <x:f>SUMIFS('purchase data'!M:M,'purchase data'!$B:$B,$C238,'purchase data'!$F:$F,$D238)</x:f>
        <x:v>0</x:v>
      </x:c>
      <x:c r="L238" s="68">
        <x:f>SUMIFS(ETC!$G:$G,ETC!$B:$B,$C238,ETC!$E:$E,$D238)</x:f>
        <x:v>0</x:v>
      </x:c>
      <x:c r="M238" s="73">
        <x:f>SUMIFS(ETC!$J:$J,ETC!$E:$E,$D238,ETC!$B:$B,$C238)</x:f>
        <x:v>0</x:v>
      </x:c>
      <x:c r="N238" s="159">
        <x:f>IF(IFERROR((I238+K238+M238)/(G238+J238+SUMIFS(ETC!$G:$G,ETC!$C:$C,1,ETC!$B:$B,$C238,ETC!$E:$E,$D238)),)=0,H238,IFERROR((I238+K238+M238)/(G238+J238+SUMIFS(ETC!$G:$G,ETC!$C:$C,1,ETC!$B:$B,$C238,ETC!$E:$E,$D238)),))</x:f>
        <x:v>2366.1200779999999</x:v>
      </x:c>
      <x:c r="O238" s="106">
        <x:f>++SUMIFS('sales data'!L:L,'sales data'!$B:$B,$C238,'sales data'!$F:$F,$D238,'sales data'!$O:$O,"")</x:f>
        <x:v>0</x:v>
      </x:c>
      <x:c r="P238" s="73">
        <x:f t="shared" si="73"/>
        <x:v>0</x:v>
      </x:c>
      <x:c r="Q238" s="68">
        <x:f>+SUMIFS('sales data'!$L:$L,'sales data'!$B:$B,$C238,'sales data'!$F:$F,$D238,'sales data'!$O:$O,"R")</x:f>
        <x:v>0</x:v>
      </x:c>
      <x:c r="R238" s="73">
        <x:f t="shared" si="74"/>
        <x:v>0</x:v>
      </x:c>
      <x:c r="S238" s="68">
        <x:f>SUMIFS('sales data'!$L:$L,'sales data'!$B:$B,$C238,'sales data'!$F:$F,$D238,'sales data'!$O:$O,"N")</x:f>
        <x:v>0</x:v>
      </x:c>
      <x:c r="T238" s="73">
        <x:f t="shared" si="75"/>
        <x:v>0</x:v>
      </x:c>
      <x:c r="U238" s="26">
        <x:f>SUMIFS('warehouse inventory check'!$N:$N,'warehouse inventory check'!$C:$C,$C238,'warehouse inventory check'!$D:$D,$D238)</x:f>
        <x:v>0</x:v>
      </x:c>
      <x:c r="V238" s="26">
        <x:f t="shared" si="76"/>
        <x:v>2366.1200779999999</x:v>
      </x:c>
      <x:c r="W238" s="73">
        <x:f t="shared" si="77"/>
        <x:v>0</x:v>
      </x:c>
      <x:c r="X238" s="74">
        <x:f t="shared" si="78"/>
        <x:v>0</x:v>
      </x:c>
      <x:c r="Y238" s="68">
        <x:f t="shared" si="79"/>
        <x:v>0</x:v>
      </x:c>
      <x:c r="Z238" s="68">
        <x:f t="shared" si="80"/>
        <x:v>0</x:v>
      </x:c>
    </x:row>
    <x:row r="239" spans="1:26" s="26" customFormat="1">
      <x:c r="A239" s="118">
        <x:v>54</x:v>
      </x:c>
      <x:c r="B239" s="118"/>
      <x:c r="C239" s="113">
        <x:v>3</x:v>
      </x:c>
      <x:c r="D239" s="210" t="str">
        <x:f>IF(VLOOKUP($A239,'★Master Code List'!$B$4:$K$167,8,)=0,"",(VLOOKUP($A239,'★Master Code List'!$B$4:$K$167,8,)))</x:f>
        <x:v>TZ38-14A033-HB</x:v>
      </x:c>
      <x:c r="E239" s="210" t="str">
        <x:f>IF(VLOOKUP($A239,'★Master Code List'!$B$4:$K$167,9,)=0,"",(VLOOKUP($A239,'★Master Code List'!$B$4:$K$167,9,)))</x:f>
        <x:v>BEV-E (AWD/RWD, V710)</x:v>
      </x:c>
      <x:c r="F239" s="20" t="str">
        <x:f>IF(VLOOKUP($A239,'★Master Code List'!$B$4:$K$167,10,)=0,"",(VLOOKUP($A239,'★Master Code List'!$B$4:$K$167,10,)))</x:f>
        <x:v>MCA CONNECTOR CLIP</x:v>
      </x:c>
      <x:c r="G239" s="158">
        <x:f t="shared" si="81"/>
        <x:v>-1188</x:v>
      </x:c>
      <x:c r="H239" s="158">
        <x:f t="shared" si="82"/>
        <x:v>647.77442386881887</x:v>
      </x:c>
      <x:c r="I239" s="285">
        <x:f t="shared" si="83"/>
        <x:v>-769556.01555615687</x:v>
      </x:c>
      <x:c r="J239" s="106">
        <x:f>SUMIFS('purchase data'!K:K,'purchase data'!$B:$B,$C239,'purchase data'!$F:$F,$D239)</x:f>
        <x:v>0</x:v>
      </x:c>
      <x:c r="K239" s="73">
        <x:f>SUMIFS('purchase data'!M:M,'purchase data'!$B:$B,$C239,'purchase data'!$F:$F,$D239)</x:f>
        <x:v>0</x:v>
      </x:c>
      <x:c r="L239" s="68">
        <x:f>SUMIFS(ETC!$G:$G,ETC!$B:$B,$C239,ETC!$E:$E,$D239)</x:f>
        <x:v>0</x:v>
      </x:c>
      <x:c r="M239" s="73">
        <x:f>SUMIFS(ETC!$J:$J,ETC!$E:$E,$D239,ETC!$B:$B,$C239)</x:f>
        <x:v>0</x:v>
      </x:c>
      <x:c r="N239" s="159">
        <x:f>IF(IFERROR((I239+K239+M239)/(G239+J239+SUMIFS(ETC!$G:$G,ETC!$C:$C,1,ETC!$B:$B,$C239,ETC!$E:$E,$D239)),)=0,H239,IFERROR((I239+K239+M239)/(G239+J239+SUMIFS(ETC!$G:$G,ETC!$C:$C,1,ETC!$B:$B,$C239,ETC!$E:$E,$D239)),))</x:f>
        <x:v>647.77442386881887</x:v>
      </x:c>
      <x:c r="O239" s="106">
        <x:f>++SUMIFS('sales data'!L:L,'sales data'!$B:$B,$C239,'sales data'!$F:$F,$D239,'sales data'!$O:$O,"")</x:f>
        <x:v>0</x:v>
      </x:c>
      <x:c r="P239" s="73">
        <x:f t="shared" si="73"/>
        <x:v>0</x:v>
      </x:c>
      <x:c r="Q239" s="68">
        <x:f>+SUMIFS('sales data'!$L:$L,'sales data'!$B:$B,$C239,'sales data'!$F:$F,$D239,'sales data'!$O:$O,"R")</x:f>
        <x:v>0</x:v>
      </x:c>
      <x:c r="R239" s="73">
        <x:f t="shared" si="74"/>
        <x:v>0</x:v>
      </x:c>
      <x:c r="S239" s="68">
        <x:f>SUMIFS('sales data'!$L:$L,'sales data'!$B:$B,$C239,'sales data'!$F:$F,$D239,'sales data'!$O:$O,"N")</x:f>
        <x:v>0</x:v>
      </x:c>
      <x:c r="T239" s="73">
        <x:f t="shared" si="75"/>
        <x:v>0</x:v>
      </x:c>
      <x:c r="U239" s="26">
        <x:f>SUMIFS('warehouse inventory check'!$N:$N,'warehouse inventory check'!$C:$C,$C239,'warehouse inventory check'!$D:$D,$D239)</x:f>
        <x:v>0</x:v>
      </x:c>
      <x:c r="V239" s="26">
        <x:f t="shared" si="76"/>
        <x:v>647.77442386881887</x:v>
      </x:c>
      <x:c r="W239" s="73">
        <x:f t="shared" si="77"/>
        <x:v>0</x:v>
      </x:c>
      <x:c r="X239" s="74">
        <x:f t="shared" si="78"/>
        <x:v>-769556.01555615687</x:v>
      </x:c>
      <x:c r="Y239" s="68">
        <x:f t="shared" si="79"/>
        <x:v>-1188</x:v>
      </x:c>
      <x:c r="Z239" s="68">
        <x:f t="shared" si="80"/>
        <x:v>1188</x:v>
      </x:c>
    </x:row>
    <x:row r="240" spans="1:26" s="26" customFormat="1">
      <x:c r="A240" s="118">
        <x:v>55</x:v>
      </x:c>
      <x:c r="B240" s="118"/>
      <x:c r="C240" s="113">
        <x:v>3</x:v>
      </x:c>
      <x:c r="D240" s="210" t="str">
        <x:f>IF(VLOOKUP($A240,'★Master Code List'!$B$4:$K$167,8,)=0,"",(VLOOKUP($A240,'★Master Code List'!$B$4:$K$167,8,)))</x:f>
        <x:v>TZ38-14A033-JA</x:v>
      </x:c>
      <x:c r="E240" s="210" t="str">
        <x:f>IF(VLOOKUP($A240,'★Master Code List'!$B$4:$K$167,9,)=0,"",(VLOOKUP($A240,'★Master Code List'!$B$4:$K$167,9,)))</x:f>
        <x:v>BEV-E (AWD, V710)</x:v>
      </x:c>
      <x:c r="F240" s="20" t="str">
        <x:f>IF(VLOOKUP($A240,'★Master Code List'!$B$4:$K$167,10,)=0,"",(VLOOKUP($A240,'★Master Code List'!$B$4:$K$167,10,)))</x:f>
        <x:v xml:space="preserve">BUS BAR ASY </x:v>
      </x:c>
      <x:c r="G240" s="158">
        <x:f t="shared" si="81"/>
        <x:v>40</x:v>
      </x:c>
      <x:c r="H240" s="158">
        <x:f t="shared" si="82"/>
        <x:v>657.79499999999996</x:v>
      </x:c>
      <x:c r="I240" s="285">
        <x:f t="shared" si="83"/>
        <x:v>26311.8</x:v>
      </x:c>
      <x:c r="J240" s="106">
        <x:f>SUMIFS('purchase data'!K:K,'purchase data'!$B:$B,$C240,'purchase data'!$F:$F,$D240)</x:f>
        <x:v>0</x:v>
      </x:c>
      <x:c r="K240" s="73">
        <x:f>SUMIFS('purchase data'!M:M,'purchase data'!$B:$B,$C240,'purchase data'!$F:$F,$D240)</x:f>
        <x:v>0</x:v>
      </x:c>
      <x:c r="L240" s="68">
        <x:f>SUMIFS(ETC!$G:$G,ETC!$B:$B,$C240,ETC!$E:$E,$D240)</x:f>
        <x:v>0</x:v>
      </x:c>
      <x:c r="M240" s="73">
        <x:f>SUMIFS(ETC!$J:$J,ETC!$E:$E,$D240,ETC!$B:$B,$C240)</x:f>
        <x:v>0</x:v>
      </x:c>
      <x:c r="N240" s="159">
        <x:f>IF(IFERROR((I240+K240+M240)/(G240+J240+SUMIFS(ETC!$G:$G,ETC!$C:$C,1,ETC!$B:$B,$C240,ETC!$E:$E,$D240)),)=0,H240,IFERROR((I240+K240+M240)/(G240+J240+SUMIFS(ETC!$G:$G,ETC!$C:$C,1,ETC!$B:$B,$C240,ETC!$E:$E,$D240)),))</x:f>
        <x:v>657.79499999999996</x:v>
      </x:c>
      <x:c r="O240" s="106">
        <x:f>++SUMIFS('sales data'!L:L,'sales data'!$B:$B,$C240,'sales data'!$F:$F,$D240,'sales data'!$O:$O,"")</x:f>
        <x:v>0</x:v>
      </x:c>
      <x:c r="P240" s="73">
        <x:f t="shared" si="73"/>
        <x:v>0</x:v>
      </x:c>
      <x:c r="Q240" s="68">
        <x:f>+SUMIFS('sales data'!$L:$L,'sales data'!$B:$B,$C240,'sales data'!$F:$F,$D240,'sales data'!$O:$O,"R")</x:f>
        <x:v>0</x:v>
      </x:c>
      <x:c r="R240" s="73">
        <x:f t="shared" si="74"/>
        <x:v>0</x:v>
      </x:c>
      <x:c r="S240" s="68">
        <x:f>SUMIFS('sales data'!$L:$L,'sales data'!$B:$B,$C240,'sales data'!$F:$F,$D240,'sales data'!$O:$O,"N")</x:f>
        <x:v>0</x:v>
      </x:c>
      <x:c r="T240" s="73">
        <x:f t="shared" si="75"/>
        <x:v>0</x:v>
      </x:c>
      <x:c r="U240" s="26">
        <x:f>SUMIFS('warehouse inventory check'!$N:$N,'warehouse inventory check'!$C:$C,$C240,'warehouse inventory check'!$D:$D,$D240)</x:f>
        <x:v>0</x:v>
      </x:c>
      <x:c r="V240" s="26">
        <x:f t="shared" si="76"/>
        <x:v>657.79499999999996</x:v>
      </x:c>
      <x:c r="W240" s="73">
        <x:f t="shared" si="77"/>
        <x:v>0</x:v>
      </x:c>
      <x:c r="X240" s="74">
        <x:f t="shared" si="78"/>
        <x:v>26311.8</x:v>
      </x:c>
      <x:c r="Y240" s="68">
        <x:f t="shared" si="79"/>
        <x:v>40</x:v>
      </x:c>
      <x:c r="Z240" s="68">
        <x:f t="shared" si="80"/>
        <x:v>-40</x:v>
      </x:c>
    </x:row>
    <x:row r="241" spans="1:26" s="26" customFormat="1">
      <x:c r="A241" s="118">
        <x:v>56</x:v>
      </x:c>
      <x:c r="B241" s="118"/>
      <x:c r="C241" s="113">
        <x:v>3</x:v>
      </x:c>
      <x:c r="D241" s="210" t="str">
        <x:f>IF(VLOOKUP($A241,'★Master Code List'!$B$4:$K$167,8,)=0,"",(VLOOKUP($A241,'★Master Code List'!$B$4:$K$167,8,)))</x:f>
        <x:v>TZ38-14A033-JB</x:v>
      </x:c>
      <x:c r="E241" s="210" t="str">
        <x:f>IF(VLOOKUP($A241,'★Master Code List'!$B$4:$K$167,9,)=0,"",(VLOOKUP($A241,'★Master Code List'!$B$4:$K$167,9,)))</x:f>
        <x:v>BEV-E (AWD/RWD, V710)</x:v>
      </x:c>
      <x:c r="F241" s="20" t="str">
        <x:f>IF(VLOOKUP($A241,'★Master Code List'!$B$4:$K$167,10,)=0,"",(VLOOKUP($A241,'★Master Code List'!$B$4:$K$167,10,)))</x:f>
        <x:v>MCA CONNECTOR CLIP</x:v>
      </x:c>
      <x:c r="G241" s="158">
        <x:f t="shared" si="81"/>
        <x:v>-320</x:v>
      </x:c>
      <x:c r="H241" s="158">
        <x:f t="shared" si="82"/>
        <x:v>725.44886363636363</x:v>
      </x:c>
      <x:c r="I241" s="285">
        <x:f t="shared" si="83"/>
        <x:v>-232143.63636363635</x:v>
      </x:c>
      <x:c r="J241" s="106">
        <x:f>SUMIFS('purchase data'!K:K,'purchase data'!$B:$B,$C241,'purchase data'!$F:$F,$D241)</x:f>
        <x:v>0</x:v>
      </x:c>
      <x:c r="K241" s="73">
        <x:f>SUMIFS('purchase data'!M:M,'purchase data'!$B:$B,$C241,'purchase data'!$F:$F,$D241)</x:f>
        <x:v>0</x:v>
      </x:c>
      <x:c r="L241" s="68">
        <x:f>SUMIFS(ETC!$G:$G,ETC!$B:$B,$C241,ETC!$E:$E,$D241)</x:f>
        <x:v>0</x:v>
      </x:c>
      <x:c r="M241" s="73">
        <x:f>SUMIFS(ETC!$J:$J,ETC!$E:$E,$D241,ETC!$B:$B,$C241)</x:f>
        <x:v>0</x:v>
      </x:c>
      <x:c r="N241" s="159">
        <x:f>IF(IFERROR((I241+K241+M241)/(G241+J241+SUMIFS(ETC!$G:$G,ETC!$C:$C,1,ETC!$B:$B,$C241,ETC!$E:$E,$D241)),)=0,H241,IFERROR((I241+K241+M241)/(G241+J241+SUMIFS(ETC!$G:$G,ETC!$C:$C,1,ETC!$B:$B,$C241,ETC!$E:$E,$D241)),))</x:f>
        <x:v>725.44886363636363</x:v>
      </x:c>
      <x:c r="O241" s="106">
        <x:f>++SUMIFS('sales data'!L:L,'sales data'!$B:$B,$C241,'sales data'!$F:$F,$D241,'sales data'!$O:$O,"")</x:f>
        <x:v>0</x:v>
      </x:c>
      <x:c r="P241" s="73">
        <x:f t="shared" si="73"/>
        <x:v>0</x:v>
      </x:c>
      <x:c r="Q241" s="68">
        <x:f>+SUMIFS('sales data'!$L:$L,'sales data'!$B:$B,$C241,'sales data'!$F:$F,$D241,'sales data'!$O:$O,"R")</x:f>
        <x:v>0</x:v>
      </x:c>
      <x:c r="R241" s="73">
        <x:f t="shared" si="74"/>
        <x:v>0</x:v>
      </x:c>
      <x:c r="S241" s="68">
        <x:f>SUMIFS('sales data'!$L:$L,'sales data'!$B:$B,$C241,'sales data'!$F:$F,$D241,'sales data'!$O:$O,"N")</x:f>
        <x:v>0</x:v>
      </x:c>
      <x:c r="T241" s="73">
        <x:f t="shared" si="75"/>
        <x:v>0</x:v>
      </x:c>
      <x:c r="U241" s="26">
        <x:f>SUMIFS('warehouse inventory check'!$N:$N,'warehouse inventory check'!$C:$C,$C241,'warehouse inventory check'!$D:$D,$D241)</x:f>
        <x:v>0</x:v>
      </x:c>
      <x:c r="V241" s="26">
        <x:f t="shared" si="76"/>
        <x:v>725.44886363636363</x:v>
      </x:c>
      <x:c r="W241" s="73">
        <x:f t="shared" si="77"/>
        <x:v>0</x:v>
      </x:c>
      <x:c r="X241" s="74">
        <x:f t="shared" si="78"/>
        <x:v>-232143.63636363635</x:v>
      </x:c>
      <x:c r="Y241" s="68">
        <x:f t="shared" si="79"/>
        <x:v>-320</x:v>
      </x:c>
      <x:c r="Z241" s="68">
        <x:f t="shared" si="80"/>
        <x:v>320</x:v>
      </x:c>
    </x:row>
    <x:row r="242" spans="1:26" s="26" customFormat="1">
      <x:c r="A242" s="118">
        <x:v>57</x:v>
      </x:c>
      <x:c r="B242" s="118"/>
      <x:c r="C242" s="113">
        <x:v>3</x:v>
      </x:c>
      <x:c r="D242" s="210" t="str">
        <x:f>IF(VLOOKUP($A242,'★Master Code List'!$B$4:$K$167,8,)=0,"",(VLOOKUP($A242,'★Master Code List'!$B$4:$K$167,8,)))</x:f>
        <x:v>TZ38-14A033-KA</x:v>
      </x:c>
      <x:c r="E242" s="210" t="str">
        <x:f>IF(VLOOKUP($A242,'★Master Code List'!$B$4:$K$167,9,)=0,"",(VLOOKUP($A242,'★Master Code List'!$B$4:$K$167,9,)))</x:f>
        <x:v>EV-V4</x:v>
      </x:c>
      <x:c r="F242" s="20" t="str">
        <x:f>IF(VLOOKUP($A242,'★Master Code List'!$B$4:$K$167,10,)=0,"",(VLOOKUP($A242,'★Master Code List'!$B$4:$K$167,10,)))</x:f>
        <x:v>MCA CONNECTOR CLIP</x:v>
      </x:c>
      <x:c r="G242" s="158">
        <x:f t="shared" si="81"/>
        <x:v>0</x:v>
      </x:c>
      <x:c r="H242" s="158">
        <x:f t="shared" si="82"/>
        <x:v>1402.1366700000001</x:v>
      </x:c>
      <x:c r="I242" s="285">
        <x:f t="shared" si="83"/>
        <x:v>0</x:v>
      </x:c>
      <x:c r="J242" s="106">
        <x:f>SUMIFS('purchase data'!K:K,'purchase data'!$B:$B,$C242,'purchase data'!$F:$F,$D242)</x:f>
        <x:v>0</x:v>
      </x:c>
      <x:c r="K242" s="73">
        <x:f>SUMIFS('purchase data'!M:M,'purchase data'!$B:$B,$C242,'purchase data'!$F:$F,$D242)</x:f>
        <x:v>0</x:v>
      </x:c>
      <x:c r="L242" s="68">
        <x:f>SUMIFS(ETC!$G:$G,ETC!$B:$B,$C242,ETC!$E:$E,$D242)</x:f>
        <x:v>0</x:v>
      </x:c>
      <x:c r="M242" s="73">
        <x:f>SUMIFS(ETC!$J:$J,ETC!$E:$E,$D242,ETC!$B:$B,$C242)</x:f>
        <x:v>0</x:v>
      </x:c>
      <x:c r="N242" s="159">
        <x:f>IF(IFERROR((I242+K242+M242)/(G242+J242+SUMIFS(ETC!$G:$G,ETC!$C:$C,1,ETC!$B:$B,$C242,ETC!$E:$E,$D242)),)=0,H242,IFERROR((I242+K242+M242)/(G242+J242+SUMIFS(ETC!$G:$G,ETC!$C:$C,1,ETC!$B:$B,$C242,ETC!$E:$E,$D242)),))</x:f>
        <x:v>1402.1366700000001</x:v>
      </x:c>
      <x:c r="O242" s="106">
        <x:f>++SUMIFS('sales data'!L:L,'sales data'!$B:$B,$C242,'sales data'!$F:$F,$D242,'sales data'!$O:$O,"")</x:f>
        <x:v>0</x:v>
      </x:c>
      <x:c r="P242" s="73">
        <x:f t="shared" si="73"/>
        <x:v>0</x:v>
      </x:c>
      <x:c r="Q242" s="68">
        <x:f>+SUMIFS('sales data'!$L:$L,'sales data'!$B:$B,$C242,'sales data'!$F:$F,$D242,'sales data'!$O:$O,"R")</x:f>
        <x:v>0</x:v>
      </x:c>
      <x:c r="R242" s="73">
        <x:f t="shared" si="74"/>
        <x:v>0</x:v>
      </x:c>
      <x:c r="S242" s="68">
        <x:f>SUMIFS('sales data'!$L:$L,'sales data'!$B:$B,$C242,'sales data'!$F:$F,$D242,'sales data'!$O:$O,"N")</x:f>
        <x:v>0</x:v>
      </x:c>
      <x:c r="T242" s="73">
        <x:f t="shared" si="75"/>
        <x:v>0</x:v>
      </x:c>
      <x:c r="U242" s="26">
        <x:f>SUMIFS('warehouse inventory check'!$N:$N,'warehouse inventory check'!$C:$C,$C242,'warehouse inventory check'!$D:$D,$D242)</x:f>
        <x:v>0</x:v>
      </x:c>
      <x:c r="V242" s="26">
        <x:f t="shared" si="76"/>
        <x:v>1402.1366700000001</x:v>
      </x:c>
      <x:c r="W242" s="73">
        <x:f t="shared" si="77"/>
        <x:v>0</x:v>
      </x:c>
      <x:c r="X242" s="74">
        <x:f t="shared" si="78"/>
        <x:v>0</x:v>
      </x:c>
      <x:c r="Y242" s="68">
        <x:f t="shared" si="79"/>
        <x:v>0</x:v>
      </x:c>
      <x:c r="Z242" s="68">
        <x:f t="shared" si="80"/>
        <x:v>0</x:v>
      </x:c>
    </x:row>
    <x:row r="243" spans="1:26" s="26" customFormat="1">
      <x:c r="A243" s="118">
        <x:v>58</x:v>
      </x:c>
      <x:c r="B243" s="118"/>
      <x:c r="C243" s="113">
        <x:v>3</x:v>
      </x:c>
      <x:c r="D243" s="210" t="str">
        <x:f>IF(VLOOKUP($A243,'★Master Code List'!$B$4:$K$167,8,)=0,"",(VLOOKUP($A243,'★Master Code List'!$B$4:$K$167,8,)))</x:f>
        <x:v>TZ38-14A033-LA</x:v>
      </x:c>
      <x:c r="E243" s="210" t="str">
        <x:f>IF(VLOOKUP($A243,'★Master Code List'!$B$4:$K$167,9,)=0,"",(VLOOKUP($A243,'★Master Code List'!$B$4:$K$167,9,)))</x:f>
        <x:v>EV-V4</x:v>
      </x:c>
      <x:c r="F243" s="20" t="str">
        <x:f>IF(VLOOKUP($A243,'★Master Code List'!$B$4:$K$167,10,)=0,"",(VLOOKUP($A243,'★Master Code List'!$B$4:$K$167,10,)))</x:f>
        <x:v>MCA CONNECTOR CLIP</x:v>
      </x:c>
      <x:c r="G243" s="158">
        <x:f t="shared" si="81"/>
        <x:v>0</x:v>
      </x:c>
      <x:c r="H243" s="158">
        <x:f t="shared" si="82"/>
        <x:v>1273.55</x:v>
      </x:c>
      <x:c r="I243" s="285">
        <x:f t="shared" si="83"/>
        <x:v>0</x:v>
      </x:c>
      <x:c r="J243" s="106">
        <x:f>SUMIFS('purchase data'!K:K,'purchase data'!$B:$B,$C243,'purchase data'!$F:$F,$D243)</x:f>
        <x:v>0</x:v>
      </x:c>
      <x:c r="K243" s="73">
        <x:f>SUMIFS('purchase data'!M:M,'purchase data'!$B:$B,$C243,'purchase data'!$F:$F,$D243)</x:f>
        <x:v>0</x:v>
      </x:c>
      <x:c r="L243" s="68">
        <x:f>SUMIFS(ETC!$G:$G,ETC!$B:$B,$C243,ETC!$E:$E,$D243)</x:f>
        <x:v>0</x:v>
      </x:c>
      <x:c r="M243" s="73">
        <x:f>SUMIFS(ETC!$J:$J,ETC!$E:$E,$D243,ETC!$B:$B,$C243)</x:f>
        <x:v>0</x:v>
      </x:c>
      <x:c r="N243" s="159">
        <x:f>IF(IFERROR((I243+K243+M243)/(G243+J243+SUMIFS(ETC!$G:$G,ETC!$C:$C,1,ETC!$B:$B,$C243,ETC!$E:$E,$D243)),)=0,H243,IFERROR((I243+K243+M243)/(G243+J243+SUMIFS(ETC!$G:$G,ETC!$C:$C,1,ETC!$B:$B,$C243,ETC!$E:$E,$D243)),))</x:f>
        <x:v>1273.55</x:v>
      </x:c>
      <x:c r="O243" s="106">
        <x:f>++SUMIFS('sales data'!L:L,'sales data'!$B:$B,$C243,'sales data'!$F:$F,$D243,'sales data'!$O:$O,"")</x:f>
        <x:v>0</x:v>
      </x:c>
      <x:c r="P243" s="73">
        <x:f t="shared" si="73"/>
        <x:v>0</x:v>
      </x:c>
      <x:c r="Q243" s="68">
        <x:f>+SUMIFS('sales data'!$L:$L,'sales data'!$B:$B,$C243,'sales data'!$F:$F,$D243,'sales data'!$O:$O,"R")</x:f>
        <x:v>0</x:v>
      </x:c>
      <x:c r="R243" s="73">
        <x:f t="shared" si="74"/>
        <x:v>0</x:v>
      </x:c>
      <x:c r="S243" s="68">
        <x:f>SUMIFS('sales data'!$L:$L,'sales data'!$B:$B,$C243,'sales data'!$F:$F,$D243,'sales data'!$O:$O,"N")</x:f>
        <x:v>0</x:v>
      </x:c>
      <x:c r="T243" s="73">
        <x:f t="shared" si="75"/>
        <x:v>0</x:v>
      </x:c>
      <x:c r="U243" s="26">
        <x:f>SUMIFS('warehouse inventory check'!$N:$N,'warehouse inventory check'!$C:$C,$C243,'warehouse inventory check'!$D:$D,$D243)</x:f>
        <x:v>0</x:v>
      </x:c>
      <x:c r="V243" s="26">
        <x:f t="shared" si="76"/>
        <x:v>1273.55</x:v>
      </x:c>
      <x:c r="W243" s="73">
        <x:f t="shared" si="77"/>
        <x:v>0</x:v>
      </x:c>
      <x:c r="X243" s="74">
        <x:f t="shared" si="78"/>
        <x:v>0</x:v>
      </x:c>
      <x:c r="Y243" s="68">
        <x:f t="shared" si="79"/>
        <x:v>0</x:v>
      </x:c>
      <x:c r="Z243" s="68">
        <x:f t="shared" si="80"/>
        <x:v>0</x:v>
      </x:c>
    </x:row>
    <x:row r="244" spans="1:26" s="26" customFormat="1">
      <x:c r="A244" s="118">
        <x:v>59</x:v>
      </x:c>
      <x:c r="B244" s="118"/>
      <x:c r="C244" s="113">
        <x:v>3</x:v>
      </x:c>
      <x:c r="D244" s="210" t="str">
        <x:f>IF(VLOOKUP($A244,'★Master Code List'!$B$4:$K$167,8,)=0,"",(VLOOKUP($A244,'★Master Code List'!$B$4:$K$167,8,)))</x:f>
        <x:v>TZ38-14A033-MA</x:v>
      </x:c>
      <x:c r="E244" s="210" t="str">
        <x:f>IF(VLOOKUP($A244,'★Master Code List'!$B$4:$K$167,9,)=0,"",(VLOOKUP($A244,'★Master Code List'!$B$4:$K$167,9,)))</x:f>
        <x:v>EV-V4</x:v>
      </x:c>
      <x:c r="F244" s="20" t="str">
        <x:f>IF(VLOOKUP($A244,'★Master Code List'!$B$4:$K$167,10,)=0,"",(VLOOKUP($A244,'★Master Code List'!$B$4:$K$167,10,)))</x:f>
        <x:v>MCA CONNECTOR CLIP</x:v>
      </x:c>
      <x:c r="G244" s="158">
        <x:f t="shared" si="81"/>
        <x:v>68</x:v>
      </x:c>
      <x:c r="H244" s="158">
        <x:f t="shared" si="82"/>
        <x:v>759.70121617647067</x:v>
      </x:c>
      <x:c r="I244" s="285">
        <x:f t="shared" si="83"/>
        <x:v>51659.682700000005</x:v>
      </x:c>
      <x:c r="J244" s="106">
        <x:f>SUMIFS('purchase data'!K:K,'purchase data'!$B:$B,$C244,'purchase data'!$F:$F,$D244)</x:f>
        <x:v>0</x:v>
      </x:c>
      <x:c r="K244" s="73">
        <x:f>SUMIFS('purchase data'!M:M,'purchase data'!$B:$B,$C244,'purchase data'!$F:$F,$D244)</x:f>
        <x:v>0</x:v>
      </x:c>
      <x:c r="L244" s="68">
        <x:f>SUMIFS(ETC!$G:$G,ETC!$B:$B,$C244,ETC!$E:$E,$D244)</x:f>
        <x:v>0</x:v>
      </x:c>
      <x:c r="M244" s="73">
        <x:f>SUMIFS(ETC!$J:$J,ETC!$E:$E,$D244,ETC!$B:$B,$C244)</x:f>
        <x:v>0</x:v>
      </x:c>
      <x:c r="N244" s="159">
        <x:f>IF(IFERROR((I244+K244+M244)/(G244+J244+SUMIFS(ETC!$G:$G,ETC!$C:$C,1,ETC!$B:$B,$C244,ETC!$E:$E,$D244)),)=0,H244,IFERROR((I244+K244+M244)/(G244+J244+SUMIFS(ETC!$G:$G,ETC!$C:$C,1,ETC!$B:$B,$C244,ETC!$E:$E,$D244)),))</x:f>
        <x:v>759.70121617647067</x:v>
      </x:c>
      <x:c r="O244" s="106">
        <x:f>++SUMIFS('sales data'!L:L,'sales data'!$B:$B,$C244,'sales data'!$F:$F,$D244,'sales data'!$O:$O,"")</x:f>
        <x:v>0</x:v>
      </x:c>
      <x:c r="P244" s="73">
        <x:f t="shared" si="73"/>
        <x:v>0</x:v>
      </x:c>
      <x:c r="Q244" s="68">
        <x:f>+SUMIFS('sales data'!$L:$L,'sales data'!$B:$B,$C244,'sales data'!$F:$F,$D244,'sales data'!$O:$O,"R")</x:f>
        <x:v>0</x:v>
      </x:c>
      <x:c r="R244" s="73">
        <x:f t="shared" si="74"/>
        <x:v>0</x:v>
      </x:c>
      <x:c r="S244" s="68">
        <x:f>SUMIFS('sales data'!$L:$L,'sales data'!$B:$B,$C244,'sales data'!$F:$F,$D244,'sales data'!$O:$O,"N")</x:f>
        <x:v>0</x:v>
      </x:c>
      <x:c r="T244" s="73">
        <x:f t="shared" si="75"/>
        <x:v>0</x:v>
      </x:c>
      <x:c r="U244" s="26">
        <x:f>SUMIFS('warehouse inventory check'!$N:$N,'warehouse inventory check'!$C:$C,$C244,'warehouse inventory check'!$D:$D,$D244)</x:f>
        <x:v>0</x:v>
      </x:c>
      <x:c r="V244" s="26">
        <x:f t="shared" si="76"/>
        <x:v>759.70121617647067</x:v>
      </x:c>
      <x:c r="W244" s="73">
        <x:f t="shared" si="77"/>
        <x:v>0</x:v>
      </x:c>
      <x:c r="X244" s="74">
        <x:f t="shared" si="78"/>
        <x:v>51659.682700000005</x:v>
      </x:c>
      <x:c r="Y244" s="68">
        <x:f t="shared" si="79"/>
        <x:v>68</x:v>
      </x:c>
      <x:c r="Z244" s="68">
        <x:f t="shared" si="80"/>
        <x:v>-68</x:v>
      </x:c>
    </x:row>
    <x:row r="245" spans="1:26" s="26" customFormat="1">
      <x:c r="A245" s="118">
        <x:v>60</x:v>
      </x:c>
      <x:c r="B245" s="118"/>
      <x:c r="C245" s="113">
        <x:v>3</x:v>
      </x:c>
      <x:c r="D245" s="210" t="str">
        <x:f>IF(VLOOKUP($A245,'★Master Code List'!$B$4:$K$167,8,)=0,"",(VLOOKUP($A245,'★Master Code List'!$B$4:$K$167,8,)))</x:f>
        <x:v>TZ38-14A033-NA</x:v>
      </x:c>
      <x:c r="E245" s="210" t="str">
        <x:f>IF(VLOOKUP($A245,'★Master Code List'!$B$4:$K$167,9,)=0,"",(VLOOKUP($A245,'★Master Code List'!$B$4:$K$167,9,)))</x:f>
        <x:v>BEV-E (AWD/RWD, V710)</x:v>
      </x:c>
      <x:c r="F245" s="20" t="str">
        <x:f>IF(VLOOKUP($A245,'★Master Code List'!$B$4:$K$167,10,)=0,"",(VLOOKUP($A245,'★Master Code List'!$B$4:$K$167,10,)))</x:f>
        <x:v>BUSBAR ASY</x:v>
      </x:c>
      <x:c r="G245" s="158">
        <x:f t="shared" si="81"/>
        <x:v>-216</x:v>
      </x:c>
      <x:c r="H245" s="158">
        <x:f t="shared" si="82"/>
        <x:v>726.82382223880597</x:v>
      </x:c>
      <x:c r="I245" s="285">
        <x:f t="shared" si="83"/>
        <x:v>-156993.94560358208</x:v>
      </x:c>
      <x:c r="J245" s="106">
        <x:f>SUMIFS('purchase data'!K:K,'purchase data'!$B:$B,$C245,'purchase data'!$F:$F,$D245)</x:f>
        <x:v>0</x:v>
      </x:c>
      <x:c r="K245" s="73">
        <x:f>SUMIFS('purchase data'!M:M,'purchase data'!$B:$B,$C245,'purchase data'!$F:$F,$D245)</x:f>
        <x:v>0</x:v>
      </x:c>
      <x:c r="L245" s="68">
        <x:f>SUMIFS(ETC!$G:$G,ETC!$B:$B,$C245,ETC!$E:$E,$D245)</x:f>
        <x:v>0</x:v>
      </x:c>
      <x:c r="M245" s="73">
        <x:f>SUMIFS(ETC!$J:$J,ETC!$E:$E,$D245,ETC!$B:$B,$C245)</x:f>
        <x:v>0</x:v>
      </x:c>
      <x:c r="N245" s="159">
        <x:f>IF(IFERROR((I245+K245+M245)/(G245+J245+SUMIFS(ETC!$G:$G,ETC!$C:$C,1,ETC!$B:$B,$C245,ETC!$E:$E,$D245)),)=0,H245,IFERROR((I245+K245+M245)/(G245+J245+SUMIFS(ETC!$G:$G,ETC!$C:$C,1,ETC!$B:$B,$C245,ETC!$E:$E,$D245)),))</x:f>
        <x:v>726.82382223880586</x:v>
      </x:c>
      <x:c r="O245" s="106">
        <x:f>++SUMIFS('sales data'!L:L,'sales data'!$B:$B,$C245,'sales data'!$F:$F,$D245,'sales data'!$O:$O,"")</x:f>
        <x:v>0</x:v>
      </x:c>
      <x:c r="P245" s="73">
        <x:f t="shared" si="73"/>
        <x:v>0</x:v>
      </x:c>
      <x:c r="Q245" s="68">
        <x:f>+SUMIFS('sales data'!$L:$L,'sales data'!$B:$B,$C245,'sales data'!$F:$F,$D245,'sales data'!$O:$O,"R")</x:f>
        <x:v>0</x:v>
      </x:c>
      <x:c r="R245" s="73">
        <x:f t="shared" si="74"/>
        <x:v>0</x:v>
      </x:c>
      <x:c r="S245" s="68">
        <x:f>SUMIFS('sales data'!$L:$L,'sales data'!$B:$B,$C245,'sales data'!$F:$F,$D245,'sales data'!$O:$O,"N")</x:f>
        <x:v>0</x:v>
      </x:c>
      <x:c r="T245" s="73">
        <x:f t="shared" si="75"/>
        <x:v>0</x:v>
      </x:c>
      <x:c r="U245" s="26">
        <x:f>SUMIFS('warehouse inventory check'!$N:$N,'warehouse inventory check'!$C:$C,$C245,'warehouse inventory check'!$D:$D,$D245)</x:f>
        <x:v>0</x:v>
      </x:c>
      <x:c r="V245" s="26">
        <x:f t="shared" si="76"/>
        <x:v>726.82382223880586</x:v>
      </x:c>
      <x:c r="W245" s="73">
        <x:f t="shared" si="77"/>
        <x:v>0</x:v>
      </x:c>
      <x:c r="X245" s="74">
        <x:f t="shared" si="78"/>
        <x:v>-156993.94560358208</x:v>
      </x:c>
      <x:c r="Y245" s="68">
        <x:f t="shared" si="79"/>
        <x:v>-216</x:v>
      </x:c>
      <x:c r="Z245" s="68">
        <x:f t="shared" si="80"/>
        <x:v>216</x:v>
      </x:c>
    </x:row>
    <x:row r="246" spans="1:26" s="26" customFormat="1">
      <x:c r="A246" s="118">
        <x:v>61</x:v>
      </x:c>
      <x:c r="B246" s="118"/>
      <x:c r="C246" s="113">
        <x:v>3</x:v>
      </x:c>
      <x:c r="D246" s="210" t="str">
        <x:f>IF(VLOOKUP($A246,'★Master Code List'!$B$4:$K$167,8,)=0,"",(VLOOKUP($A246,'★Master Code List'!$B$4:$K$167,8,)))</x:f>
        <x:v>TZ38-14A033-PB</x:v>
      </x:c>
      <x:c r="E246" s="210" t="str">
        <x:f>IF(VLOOKUP($A246,'★Master Code List'!$B$4:$K$167,9,)=0,"",(VLOOKUP($A246,'★Master Code List'!$B$4:$K$167,9,)))</x:f>
        <x:v>BEV-E (AWD/RWD, V710)</x:v>
      </x:c>
      <x:c r="F246" s="20" t="str">
        <x:f>IF(VLOOKUP($A246,'★Master Code List'!$B$4:$K$167,10,)=0,"",(VLOOKUP($A246,'★Master Code List'!$B$4:$K$167,10,)))</x:f>
        <x:v>BUSBAR ASY</x:v>
      </x:c>
      <x:c r="G246" s="158">
        <x:f t="shared" si="81"/>
        <x:v>-432</x:v>
      </x:c>
      <x:c r="H246" s="158">
        <x:f t="shared" si="82"/>
        <x:v>660.62307414999998</x:v>
      </x:c>
      <x:c r="I246" s="285">
        <x:f t="shared" si="83"/>
        <x:v>-285389.16803279996</x:v>
      </x:c>
      <x:c r="J246" s="106">
        <x:f>SUMIFS('purchase data'!K:K,'purchase data'!$B:$B,$C246,'purchase data'!$F:$F,$D246)</x:f>
        <x:v>0</x:v>
      </x:c>
      <x:c r="K246" s="73">
        <x:f>SUMIFS('purchase data'!M:M,'purchase data'!$B:$B,$C246,'purchase data'!$F:$F,$D246)</x:f>
        <x:v>0</x:v>
      </x:c>
      <x:c r="L246" s="68">
        <x:f>SUMIFS(ETC!$G:$G,ETC!$B:$B,$C246,ETC!$E:$E,$D246)</x:f>
        <x:v>0</x:v>
      </x:c>
      <x:c r="M246" s="73">
        <x:f>SUMIFS(ETC!$J:$J,ETC!$E:$E,$D246,ETC!$B:$B,$C246)</x:f>
        <x:v>0</x:v>
      </x:c>
      <x:c r="N246" s="159">
        <x:f>IF(IFERROR((I246+K246+M246)/(G246+J246+SUMIFS(ETC!$G:$G,ETC!$C:$C,1,ETC!$B:$B,$C246,ETC!$E:$E,$D246)),)=0,H246,IFERROR((I246+K246+M246)/(G246+J246+SUMIFS(ETC!$G:$G,ETC!$C:$C,1,ETC!$B:$B,$C246,ETC!$E:$E,$D246)),))</x:f>
        <x:v>660.62307414999987</x:v>
      </x:c>
      <x:c r="O246" s="106">
        <x:f>++SUMIFS('sales data'!L:L,'sales data'!$B:$B,$C246,'sales data'!$F:$F,$D246,'sales data'!$O:$O,"")</x:f>
        <x:v>0</x:v>
      </x:c>
      <x:c r="P246" s="73">
        <x:f t="shared" si="73"/>
        <x:v>0</x:v>
      </x:c>
      <x:c r="Q246" s="68">
        <x:f>+SUMIFS('sales data'!$L:$L,'sales data'!$B:$B,$C246,'sales data'!$F:$F,$D246,'sales data'!$O:$O,"R")</x:f>
        <x:v>0</x:v>
      </x:c>
      <x:c r="R246" s="73">
        <x:f t="shared" si="74"/>
        <x:v>0</x:v>
      </x:c>
      <x:c r="S246" s="68">
        <x:f>SUMIFS('sales data'!$L:$L,'sales data'!$B:$B,$C246,'sales data'!$F:$F,$D246,'sales data'!$O:$O,"N")</x:f>
        <x:v>0</x:v>
      </x:c>
      <x:c r="T246" s="73">
        <x:f t="shared" si="75"/>
        <x:v>0</x:v>
      </x:c>
      <x:c r="U246" s="26">
        <x:f>SUMIFS('warehouse inventory check'!$N:$N,'warehouse inventory check'!$C:$C,$C246,'warehouse inventory check'!$D:$D,$D246)</x:f>
        <x:v>0</x:v>
      </x:c>
      <x:c r="V246" s="26">
        <x:f t="shared" si="76"/>
        <x:v>660.62307414999987</x:v>
      </x:c>
      <x:c r="W246" s="73">
        <x:f t="shared" si="77"/>
        <x:v>0</x:v>
      </x:c>
      <x:c r="X246" s="74">
        <x:f t="shared" si="78"/>
        <x:v>-285389.16803279996</x:v>
      </x:c>
      <x:c r="Y246" s="68">
        <x:f t="shared" si="79"/>
        <x:v>-432</x:v>
      </x:c>
      <x:c r="Z246" s="68">
        <x:f t="shared" si="80"/>
        <x:v>432</x:v>
      </x:c>
    </x:row>
    <x:row r="247" spans="1:26" s="26" customFormat="1">
      <x:c r="A247" s="118">
        <x:v>62</x:v>
      </x:c>
      <x:c r="B247" s="118"/>
      <x:c r="C247" s="113">
        <x:v>3</x:v>
      </x:c>
      <x:c r="D247" s="210" t="str">
        <x:f>IF(VLOOKUP($A247,'★Master Code List'!$B$4:$K$167,8,)=0,"",(VLOOKUP($A247,'★Master Code List'!$B$4:$K$167,8,)))</x:f>
        <x:v>TZ38-14A033-RB</x:v>
      </x:c>
      <x:c r="E247" s="210" t="str">
        <x:f>IF(VLOOKUP($A247,'★Master Code List'!$B$4:$K$167,9,)=0,"",(VLOOKUP($A247,'★Master Code List'!$B$4:$K$167,9,)))</x:f>
        <x:v>BEV-E (AWD/RWD, V710)</x:v>
      </x:c>
      <x:c r="F247" s="20" t="str">
        <x:f>IF(VLOOKUP($A247,'★Master Code List'!$B$4:$K$167,10,)=0,"",(VLOOKUP($A247,'★Master Code List'!$B$4:$K$167,10,)))</x:f>
        <x:v>BUSBAR ASY</x:v>
      </x:c>
      <x:c r="G247" s="158">
        <x:f t="shared" si="81"/>
        <x:v>-648</x:v>
      </x:c>
      <x:c r="H247" s="158">
        <x:f t="shared" si="82"/>
        <x:v>701.01162884816767</x:v>
      </x:c>
      <x:c r="I247" s="285">
        <x:f t="shared" si="83"/>
        <x:v>-454255.53549361264</x:v>
      </x:c>
      <x:c r="J247" s="106">
        <x:f>SUMIFS('purchase data'!K:K,'purchase data'!$B:$B,$C247,'purchase data'!$F:$F,$D247)</x:f>
        <x:v>0</x:v>
      </x:c>
      <x:c r="K247" s="73">
        <x:f>SUMIFS('purchase data'!M:M,'purchase data'!$B:$B,$C247,'purchase data'!$F:$F,$D247)</x:f>
        <x:v>0</x:v>
      </x:c>
      <x:c r="L247" s="68">
        <x:f>SUMIFS(ETC!$G:$G,ETC!$B:$B,$C247,ETC!$E:$E,$D247)</x:f>
        <x:v>0</x:v>
      </x:c>
      <x:c r="M247" s="73">
        <x:f>SUMIFS(ETC!$J:$J,ETC!$E:$E,$D247,ETC!$B:$B,$C247)</x:f>
        <x:v>0</x:v>
      </x:c>
      <x:c r="N247" s="159">
        <x:f>IF(IFERROR((I247+K247+M247)/(G247+J247+SUMIFS(ETC!$G:$G,ETC!$C:$C,1,ETC!$B:$B,$C247,ETC!$E:$E,$D247)),)=0,H247,IFERROR((I247+K247+M247)/(G247+J247+SUMIFS(ETC!$G:$G,ETC!$C:$C,1,ETC!$B:$B,$C247,ETC!$E:$E,$D247)),))</x:f>
        <x:v>701.01162884816767</x:v>
      </x:c>
      <x:c r="O247" s="106">
        <x:f>++SUMIFS('sales data'!L:L,'sales data'!$B:$B,$C247,'sales data'!$F:$F,$D247,'sales data'!$O:$O,"")</x:f>
        <x:v>0</x:v>
      </x:c>
      <x:c r="P247" s="73">
        <x:f t="shared" si="73"/>
        <x:v>0</x:v>
      </x:c>
      <x:c r="Q247" s="68">
        <x:f>+SUMIFS('sales data'!$L:$L,'sales data'!$B:$B,$C247,'sales data'!$F:$F,$D247,'sales data'!$O:$O,"R")</x:f>
        <x:v>0</x:v>
      </x:c>
      <x:c r="R247" s="73">
        <x:f t="shared" si="74"/>
        <x:v>0</x:v>
      </x:c>
      <x:c r="S247" s="68">
        <x:f>SUMIFS('sales data'!$L:$L,'sales data'!$B:$B,$C247,'sales data'!$F:$F,$D247,'sales data'!$O:$O,"N")</x:f>
        <x:v>0</x:v>
      </x:c>
      <x:c r="T247" s="73">
        <x:f t="shared" si="75"/>
        <x:v>0</x:v>
      </x:c>
      <x:c r="U247" s="26">
        <x:f>SUMIFS('warehouse inventory check'!$N:$N,'warehouse inventory check'!$C:$C,$C247,'warehouse inventory check'!$D:$D,$D247)</x:f>
        <x:v>0</x:v>
      </x:c>
      <x:c r="V247" s="26">
        <x:f t="shared" si="76"/>
        <x:v>701.01162884816767</x:v>
      </x:c>
      <x:c r="W247" s="73">
        <x:f t="shared" si="77"/>
        <x:v>0</x:v>
      </x:c>
      <x:c r="X247" s="74">
        <x:f t="shared" si="78"/>
        <x:v>-454255.53549361264</x:v>
      </x:c>
      <x:c r="Y247" s="68">
        <x:f t="shared" si="79"/>
        <x:v>-648</x:v>
      </x:c>
      <x:c r="Z247" s="68">
        <x:f t="shared" si="80"/>
        <x:v>648</x:v>
      </x:c>
    </x:row>
    <x:row r="248" spans="1:26" s="26" customFormat="1">
      <x:c r="A248" s="118">
        <x:v>63</x:v>
      </x:c>
      <x:c r="B248" s="118"/>
      <x:c r="C248" s="113">
        <x:v>3</x:v>
      </x:c>
      <x:c r="D248" s="210" t="str">
        <x:f>IF(VLOOKUP($A248,'★Master Code List'!$B$4:$K$167,8,)=0,"",(VLOOKUP($A248,'★Master Code List'!$B$4:$K$167,8,)))</x:f>
        <x:v>TZ38-14A033-SA</x:v>
      </x:c>
      <x:c r="E248" s="210" t="str">
        <x:f>IF(VLOOKUP($A248,'★Master Code List'!$B$4:$K$167,9,)=0,"",(VLOOKUP($A248,'★Master Code List'!$B$4:$K$167,9,)))</x:f>
        <x:v>BEV-E (AWD/RWD, V710)</x:v>
      </x:c>
      <x:c r="F248" s="20" t="str">
        <x:f>IF(VLOOKUP($A248,'★Master Code List'!$B$4:$K$167,10,)=0,"",(VLOOKUP($A248,'★Master Code List'!$B$4:$K$167,10,)))</x:f>
        <x:v>BUSBAR ASY</x:v>
      </x:c>
      <x:c r="G248" s="158">
        <x:f t="shared" si="81"/>
        <x:v>-216</x:v>
      </x:c>
      <x:c r="H248" s="158">
        <x:f t="shared" si="82"/>
        <x:v>796.01111068894591</x:v>
      </x:c>
      <x:c r="I248" s="285">
        <x:f t="shared" si="83"/>
        <x:v>-171938.39990881231</x:v>
      </x:c>
      <x:c r="J248" s="106">
        <x:f>SUMIFS('purchase data'!K:K,'purchase data'!$B:$B,$C248,'purchase data'!$F:$F,$D248)</x:f>
        <x:v>0</x:v>
      </x:c>
      <x:c r="K248" s="73">
        <x:f>SUMIFS('purchase data'!M:M,'purchase data'!$B:$B,$C248,'purchase data'!$F:$F,$D248)</x:f>
        <x:v>0</x:v>
      </x:c>
      <x:c r="L248" s="68">
        <x:f>SUMIFS(ETC!$G:$G,ETC!$B:$B,$C248,ETC!$E:$E,$D248)</x:f>
        <x:v>0</x:v>
      </x:c>
      <x:c r="M248" s="73">
        <x:f>SUMIFS(ETC!$J:$J,ETC!$E:$E,$D248,ETC!$B:$B,$C248)</x:f>
        <x:v>0</x:v>
      </x:c>
      <x:c r="N248" s="159">
        <x:f>IF(IFERROR((I248+K248+M248)/(G248+J248+SUMIFS(ETC!$G:$G,ETC!$C:$C,1,ETC!$B:$B,$C248,ETC!$E:$E,$D248)),)=0,H248,IFERROR((I248+K248+M248)/(G248+J248+SUMIFS(ETC!$G:$G,ETC!$C:$C,1,ETC!$B:$B,$C248,ETC!$E:$E,$D248)),))</x:f>
        <x:v>796.01111068894591</x:v>
      </x:c>
      <x:c r="O248" s="106">
        <x:f>++SUMIFS('sales data'!L:L,'sales data'!$B:$B,$C248,'sales data'!$F:$F,$D248,'sales data'!$O:$O,"")</x:f>
        <x:v>0</x:v>
      </x:c>
      <x:c r="P248" s="73">
        <x:f t="shared" si="73"/>
        <x:v>0</x:v>
      </x:c>
      <x:c r="Q248" s="68">
        <x:f>+SUMIFS('sales data'!$L:$L,'sales data'!$B:$B,$C248,'sales data'!$F:$F,$D248,'sales data'!$O:$O,"R")</x:f>
        <x:v>0</x:v>
      </x:c>
      <x:c r="R248" s="73">
        <x:f t="shared" si="74"/>
        <x:v>0</x:v>
      </x:c>
      <x:c r="S248" s="68">
        <x:f>SUMIFS('sales data'!$L:$L,'sales data'!$B:$B,$C248,'sales data'!$F:$F,$D248,'sales data'!$O:$O,"N")</x:f>
        <x:v>0</x:v>
      </x:c>
      <x:c r="T248" s="73">
        <x:f t="shared" si="75"/>
        <x:v>0</x:v>
      </x:c>
      <x:c r="U248" s="26">
        <x:f>SUMIFS('warehouse inventory check'!$N:$N,'warehouse inventory check'!$C:$C,$C248,'warehouse inventory check'!$D:$D,$D248)</x:f>
        <x:v>0</x:v>
      </x:c>
      <x:c r="V248" s="26">
        <x:f t="shared" si="76"/>
        <x:v>796.01111068894591</x:v>
      </x:c>
      <x:c r="W248" s="73">
        <x:f t="shared" si="77"/>
        <x:v>0</x:v>
      </x:c>
      <x:c r="X248" s="74">
        <x:f t="shared" si="78"/>
        <x:v>-171938.39990881231</x:v>
      </x:c>
      <x:c r="Y248" s="68">
        <x:f t="shared" si="79"/>
        <x:v>-216</x:v>
      </x:c>
      <x:c r="Z248" s="68">
        <x:f t="shared" si="80"/>
        <x:v>216</x:v>
      </x:c>
    </x:row>
    <x:row r="249" spans="1:26" s="26" customFormat="1">
      <x:c r="A249" s="118">
        <x:v>64</x:v>
      </x:c>
      <x:c r="B249" s="118"/>
      <x:c r="C249" s="113">
        <x:v>3</x:v>
      </x:c>
      <x:c r="D249" s="210" t="str">
        <x:f>IF(VLOOKUP($A249,'★Master Code List'!$B$4:$K$167,8,)=0,"",(VLOOKUP($A249,'★Master Code List'!$B$4:$K$167,8,)))</x:f>
        <x:v>TZ38-14A033-TA</x:v>
      </x:c>
      <x:c r="E249" s="210" t="str">
        <x:f>IF(VLOOKUP($A249,'★Master Code List'!$B$4:$K$167,9,)=0,"",(VLOOKUP($A249,'★Master Code List'!$B$4:$K$167,9,)))</x:f>
        <x:v>EV-V4</x:v>
      </x:c>
      <x:c r="F249" s="20" t="str">
        <x:f>IF(VLOOKUP($A249,'★Master Code List'!$B$4:$K$167,10,)=0,"",(VLOOKUP($A249,'★Master Code List'!$B$4:$K$167,10,)))</x:f>
        <x:v>BUSBAR ASY</x:v>
      </x:c>
      <x:c r="G249" s="158">
        <x:f t="shared" si="81"/>
        <x:v>68</x:v>
      </x:c>
      <x:c r="H249" s="158">
        <x:f t="shared" si="82"/>
        <x:v>700.73209999999995</x:v>
      </x:c>
      <x:c r="I249" s="285">
        <x:f t="shared" si="83"/>
        <x:v>47649.782799999994</x:v>
      </x:c>
      <x:c r="J249" s="106">
        <x:f>SUMIFS('purchase data'!K:K,'purchase data'!$B:$B,$C249,'purchase data'!$F:$F,$D249)</x:f>
        <x:v>0</x:v>
      </x:c>
      <x:c r="K249" s="73">
        <x:f>SUMIFS('purchase data'!M:M,'purchase data'!$B:$B,$C249,'purchase data'!$F:$F,$D249)</x:f>
        <x:v>0</x:v>
      </x:c>
      <x:c r="L249" s="68">
        <x:f>SUMIFS(ETC!$G:$G,ETC!$B:$B,$C249,ETC!$E:$E,$D249)</x:f>
        <x:v>0</x:v>
      </x:c>
      <x:c r="M249" s="73">
        <x:f>SUMIFS(ETC!$J:$J,ETC!$E:$E,$D249,ETC!$B:$B,$C249)</x:f>
        <x:v>0</x:v>
      </x:c>
      <x:c r="N249" s="159">
        <x:f>IF(IFERROR((I249+K249+M249)/(G249+J249+SUMIFS(ETC!$G:$G,ETC!$C:$C,1,ETC!$B:$B,$C249,ETC!$E:$E,$D249)),)=0,H249,IFERROR((I249+K249+M249)/(G249+J249+SUMIFS(ETC!$G:$G,ETC!$C:$C,1,ETC!$B:$B,$C249,ETC!$E:$E,$D249)),))</x:f>
        <x:v>700.73209999999995</x:v>
      </x:c>
      <x:c r="O249" s="106">
        <x:f>++SUMIFS('sales data'!L:L,'sales data'!$B:$B,$C249,'sales data'!$F:$F,$D249,'sales data'!$O:$O,"")</x:f>
        <x:v>0</x:v>
      </x:c>
      <x:c r="P249" s="73">
        <x:f t="shared" si="73"/>
        <x:v>0</x:v>
      </x:c>
      <x:c r="Q249" s="68">
        <x:f>+SUMIFS('sales data'!$L:$L,'sales data'!$B:$B,$C249,'sales data'!$F:$F,$D249,'sales data'!$O:$O,"R")</x:f>
        <x:v>0</x:v>
      </x:c>
      <x:c r="R249" s="73">
        <x:f t="shared" si="74"/>
        <x:v>0</x:v>
      </x:c>
      <x:c r="S249" s="68">
        <x:f>SUMIFS('sales data'!$L:$L,'sales data'!$B:$B,$C249,'sales data'!$F:$F,$D249,'sales data'!$O:$O,"N")</x:f>
        <x:v>0</x:v>
      </x:c>
      <x:c r="T249" s="73">
        <x:f t="shared" si="75"/>
        <x:v>0</x:v>
      </x:c>
      <x:c r="U249" s="26">
        <x:f>SUMIFS('warehouse inventory check'!$N:$N,'warehouse inventory check'!$C:$C,$C249,'warehouse inventory check'!$D:$D,$D249)</x:f>
        <x:v>0</x:v>
      </x:c>
      <x:c r="V249" s="26">
        <x:f t="shared" si="76"/>
        <x:v>700.73209999999995</x:v>
      </x:c>
      <x:c r="W249" s="73">
        <x:f t="shared" si="77"/>
        <x:v>0</x:v>
      </x:c>
      <x:c r="X249" s="74">
        <x:f t="shared" si="78"/>
        <x:v>47649.782799999994</x:v>
      </x:c>
      <x:c r="Y249" s="68">
        <x:f t="shared" si="79"/>
        <x:v>68</x:v>
      </x:c>
      <x:c r="Z249" s="68">
        <x:f t="shared" si="80"/>
        <x:v>-68</x:v>
      </x:c>
    </x:row>
    <x:row r="250" spans="1:26" s="26" customFormat="1">
      <x:c r="A250" s="118">
        <x:v>65</x:v>
      </x:c>
      <x:c r="B250" s="118"/>
      <x:c r="C250" s="113">
        <x:v>3</x:v>
      </x:c>
      <x:c r="D250" s="210" t="str">
        <x:f>IF(VLOOKUP($A250,'★Master Code List'!$B$4:$K$167,8,)=0,"",(VLOOKUP($A250,'★Master Code List'!$B$4:$K$167,8,)))</x:f>
        <x:v>TZ38-14A033-TA04</x:v>
      </x:c>
      <x:c r="E250" s="210" t="str">
        <x:f>IF(VLOOKUP($A250,'★Master Code List'!$B$4:$K$167,9,)=0,"",(VLOOKUP($A250,'★Master Code List'!$B$4:$K$167,9,)))</x:f>
        <x:v>EV-V4</x:v>
      </x:c>
      <x:c r="F250" s="20" t="str">
        <x:f>IF(VLOOKUP($A250,'★Master Code List'!$B$4:$K$167,10,)=0,"",(VLOOKUP($A250,'★Master Code List'!$B$4:$K$167,10,)))</x:f>
        <x:v>BUSBAR</x:v>
      </x:c>
      <x:c r="G250" s="158">
        <x:f t="shared" ref="G250:G285" si="84">SUMIFS(U:U,$D:$D,$D250,$C:$C,$C250-1)</x:f>
        <x:v>0</x:v>
      </x:c>
      <x:c r="H250" s="158">
        <x:f t="shared" ref="H250:H285" si="85">SUMIFS(V:V,$D:$D,$D250,$C:$C,$C250-1)</x:f>
        <x:v>697.33709999999996</x:v>
      </x:c>
      <x:c r="I250" s="285">
        <x:f t="shared" ref="I250:I285" si="86">SUMIFS(W:W,$D:$D,$D250,$C:$C,$C250-1)</x:f>
        <x:v>0</x:v>
      </x:c>
      <x:c r="J250" s="106">
        <x:f>SUMIFS('purchase data'!K:K,'purchase data'!$B:$B,$C250,'purchase data'!$F:$F,$D250)</x:f>
        <x:v>0</x:v>
      </x:c>
      <x:c r="K250" s="73">
        <x:f>SUMIFS('purchase data'!M:M,'purchase data'!$B:$B,$C250,'purchase data'!$F:$F,$D250)</x:f>
        <x:v>0</x:v>
      </x:c>
      <x:c r="L250" s="68">
        <x:f>SUMIFS(ETC!$G:$G,ETC!$B:$B,$C250,ETC!$E:$E,$D250)</x:f>
        <x:v>0</x:v>
      </x:c>
      <x:c r="M250" s="73">
        <x:f>SUMIFS(ETC!$J:$J,ETC!$E:$E,$D250,ETC!$B:$B,$C250)</x:f>
        <x:v>0</x:v>
      </x:c>
      <x:c r="N250" s="159">
        <x:f>IF(IFERROR((I250+K250+M250)/(G250+J250+SUMIFS(ETC!$G:$G,ETC!$C:$C,1,ETC!$B:$B,$C250,ETC!$E:$E,$D250)),)=0,H250,IFERROR((I250+K250+M250)/(G250+J250+SUMIFS(ETC!$G:$G,ETC!$C:$C,1,ETC!$B:$B,$C250,ETC!$E:$E,$D250)),))</x:f>
        <x:v>697.33709999999996</x:v>
      </x:c>
      <x:c r="O250" s="106">
        <x:f>++SUMIFS('sales data'!L:L,'sales data'!$B:$B,$C250,'sales data'!$F:$F,$D250,'sales data'!$O:$O,"")</x:f>
        <x:v>0</x:v>
      </x:c>
      <x:c r="P250" s="73">
        <x:f t="shared" ref="P250:P285" si="87">+IF(O250&lt;&gt;0,O250*N250,)</x:f>
        <x:v>0</x:v>
      </x:c>
      <x:c r="Q250" s="68">
        <x:f>+SUMIFS('sales data'!$L:$L,'sales data'!$B:$B,$C250,'sales data'!$F:$F,$D250,'sales data'!$O:$O,"R")</x:f>
        <x:v>0</x:v>
      </x:c>
      <x:c r="R250" s="73">
        <x:f t="shared" ref="R250:R285" si="88">+IF(Q250&lt;&gt;0,Q250*N250,)</x:f>
        <x:v>0</x:v>
      </x:c>
      <x:c r="S250" s="68">
        <x:f>SUMIFS('sales data'!$L:$L,'sales data'!$B:$B,$C250,'sales data'!$F:$F,$D250,'sales data'!$O:$O,"N")</x:f>
        <x:v>0</x:v>
      </x:c>
      <x:c r="T250" s="73">
        <x:f t="shared" ref="T250:T285" si="89">+IF(S250&lt;&gt;0,S250*N250,)</x:f>
        <x:v>0</x:v>
      </x:c>
      <x:c r="U250" s="26">
        <x:f>SUMIFS('warehouse inventory check'!$N:$N,'warehouse inventory check'!$C:$C,$C250,'warehouse inventory check'!$D:$D,$D250)</x:f>
        <x:v>0</x:v>
      </x:c>
      <x:c r="V250" s="26">
        <x:f t="shared" ref="V250:V285" si="90">+N250</x:f>
        <x:v>697.33709999999996</x:v>
      </x:c>
      <x:c r="W250" s="73">
        <x:f t="shared" ref="W250:W285" si="91">+IF(U250&lt;&gt;0,U250*N250,)</x:f>
        <x:v>0</x:v>
      </x:c>
      <x:c r="X250" s="74">
        <x:f t="shared" ref="X250:X285" si="92">+I250+K250-P250-R250-W250-T250+M250</x:f>
        <x:v>0</x:v>
      </x:c>
      <x:c r="Y250" s="68">
        <x:f t="shared" ref="Y250:Y285" si="93">+G250+J250+L250-O250-Q250-S250</x:f>
        <x:v>0</x:v>
      </x:c>
      <x:c r="Z250" s="68">
        <x:f t="shared" ref="Z250:Z285" si="94">+U250-Y250</x:f>
        <x:v>0</x:v>
      </x:c>
    </x:row>
    <x:row r="251" spans="1:26" s="26" customFormat="1">
      <x:c r="A251" s="118">
        <x:v>66</x:v>
      </x:c>
      <x:c r="B251" s="118"/>
      <x:c r="C251" s="113">
        <x:v>3</x:v>
      </x:c>
      <x:c r="D251" s="210" t="str">
        <x:f>IF(VLOOKUP($A251,'★Master Code List'!$B$4:$K$167,8,)=0,"",(VLOOKUP($A251,'★Master Code List'!$B$4:$K$167,8,)))</x:f>
        <x:v>TZ38-14B680-AA</x:v>
      </x:c>
      <x:c r="E251" s="210" t="str">
        <x:f>IF(VLOOKUP($A251,'★Master Code List'!$B$4:$K$167,9,)=0,"",(VLOOKUP($A251,'★Master Code List'!$B$4:$K$167,9,)))</x:f>
        <x:v>EV-V4</x:v>
      </x:c>
      <x:c r="F251" s="20" t="str">
        <x:f>IF(VLOOKUP($A251,'★Master Code List'!$B$4:$K$167,10,)=0,"",(VLOOKUP($A251,'★Master Code List'!$B$4:$K$167,10,)))</x:f>
        <x:v>PDU_CONN_ASSY</x:v>
      </x:c>
      <x:c r="G251" s="158">
        <x:f t="shared" si="84"/>
        <x:v>0</x:v>
      </x:c>
      <x:c r="H251" s="158">
        <x:f t="shared" si="85"/>
        <x:v>4235.71828</x:v>
      </x:c>
      <x:c r="I251" s="285">
        <x:f t="shared" si="86"/>
        <x:v>0</x:v>
      </x:c>
      <x:c r="J251" s="106">
        <x:f>SUMIFS('purchase data'!K:K,'purchase data'!$B:$B,$C251,'purchase data'!$F:$F,$D251)</x:f>
        <x:v>0</x:v>
      </x:c>
      <x:c r="K251" s="73">
        <x:f>SUMIFS('purchase data'!M:M,'purchase data'!$B:$B,$C251,'purchase data'!$F:$F,$D251)</x:f>
        <x:v>0</x:v>
      </x:c>
      <x:c r="L251" s="68">
        <x:f>SUMIFS(ETC!$G:$G,ETC!$B:$B,$C251,ETC!$E:$E,$D251)</x:f>
        <x:v>0</x:v>
      </x:c>
      <x:c r="M251" s="73">
        <x:f>SUMIFS(ETC!$J:$J,ETC!$E:$E,$D251,ETC!$B:$B,$C251)</x:f>
        <x:v>0</x:v>
      </x:c>
      <x:c r="N251" s="159">
        <x:f>IF(IFERROR((I251+K251+M251)/(G251+J251+SUMIFS(ETC!$G:$G,ETC!$C:$C,1,ETC!$B:$B,$C251,ETC!$E:$E,$D251)),)=0,H251,IFERROR((I251+K251+M251)/(G251+J251+SUMIFS(ETC!$G:$G,ETC!$C:$C,1,ETC!$B:$B,$C251,ETC!$E:$E,$D251)),))</x:f>
        <x:v>4235.71828</x:v>
      </x:c>
      <x:c r="O251" s="106">
        <x:f>++SUMIFS('sales data'!L:L,'sales data'!$B:$B,$C251,'sales data'!$F:$F,$D251,'sales data'!$O:$O,"")</x:f>
        <x:v>0</x:v>
      </x:c>
      <x:c r="P251" s="73">
        <x:f t="shared" si="87"/>
        <x:v>0</x:v>
      </x:c>
      <x:c r="Q251" s="68">
        <x:f>+SUMIFS('sales data'!$L:$L,'sales data'!$B:$B,$C251,'sales data'!$F:$F,$D251,'sales data'!$O:$O,"R")</x:f>
        <x:v>0</x:v>
      </x:c>
      <x:c r="R251" s="73">
        <x:f t="shared" si="88"/>
        <x:v>0</x:v>
      </x:c>
      <x:c r="S251" s="68">
        <x:f>SUMIFS('sales data'!$L:$L,'sales data'!$B:$B,$C251,'sales data'!$F:$F,$D251,'sales data'!$O:$O,"N")</x:f>
        <x:v>0</x:v>
      </x:c>
      <x:c r="T251" s="73">
        <x:f t="shared" si="89"/>
        <x:v>0</x:v>
      </x:c>
      <x:c r="U251" s="26">
        <x:f>SUMIFS('warehouse inventory check'!$N:$N,'warehouse inventory check'!$C:$C,$C251,'warehouse inventory check'!$D:$D,$D251)</x:f>
        <x:v>0</x:v>
      </x:c>
      <x:c r="V251" s="26">
        <x:f t="shared" si="90"/>
        <x:v>4235.71828</x:v>
      </x:c>
      <x:c r="W251" s="73">
        <x:f t="shared" si="91"/>
        <x:v>0</x:v>
      </x:c>
      <x:c r="X251" s="74">
        <x:f t="shared" si="92"/>
        <x:v>0</x:v>
      </x:c>
      <x:c r="Y251" s="68">
        <x:f t="shared" si="93"/>
        <x:v>0</x:v>
      </x:c>
      <x:c r="Z251" s="68">
        <x:f t="shared" si="94"/>
        <x:v>0</x:v>
      </x:c>
    </x:row>
    <x:row r="252" spans="1:26" s="26" customFormat="1">
      <x:c r="A252" s="118">
        <x:v>67</x:v>
      </x:c>
      <x:c r="B252" s="118"/>
      <x:c r="C252" s="113">
        <x:v>3</x:v>
      </x:c>
      <x:c r="D252" s="210" t="str">
        <x:f>IF(VLOOKUP($A252,'★Master Code List'!$B$4:$K$167,8,)=0,"",(VLOOKUP($A252,'★Master Code List'!$B$4:$K$167,8,)))</x:f>
        <x:v>TZ38-14B680-BA</x:v>
      </x:c>
      <x:c r="E252" s="210" t="str">
        <x:f>IF(VLOOKUP($A252,'★Master Code List'!$B$4:$K$167,9,)=0,"",(VLOOKUP($A252,'★Master Code List'!$B$4:$K$167,9,)))</x:f>
        <x:v>BEV-E (AWD, V710)</x:v>
      </x:c>
      <x:c r="F252" s="20" t="str">
        <x:f>IF(VLOOKUP($A252,'★Master Code List'!$B$4:$K$167,10,)=0,"",(VLOOKUP($A252,'★Master Code List'!$B$4:$K$167,10,)))</x:f>
        <x:v>PDU</x:v>
      </x:c>
      <x:c r="G252" s="158">
        <x:f t="shared" si="84"/>
        <x:v>5</x:v>
      </x:c>
      <x:c r="H252" s="197">
        <x:f t="shared" si="85"/>
        <x:v>966.47935172413804</x:v>
      </x:c>
      <x:c r="I252" s="285">
        <x:f t="shared" si="86"/>
        <x:v>4832.39675862069</x:v>
      </x:c>
      <x:c r="J252" s="106">
        <x:f>SUMIFS('purchase data'!K:K,'purchase data'!$B:$B,$C252,'purchase data'!$F:$F,$D252)</x:f>
        <x:v>0</x:v>
      </x:c>
      <x:c r="K252" s="73">
        <x:f>SUMIFS('purchase data'!M:M,'purchase data'!$B:$B,$C252,'purchase data'!$F:$F,$D252)</x:f>
        <x:v>0</x:v>
      </x:c>
      <x:c r="L252" s="68">
        <x:f>SUMIFS(ETC!$G:$G,ETC!$B:$B,$C252,ETC!$E:$E,$D252)</x:f>
        <x:v>0</x:v>
      </x:c>
      <x:c r="M252" s="73">
        <x:f>SUMIFS(ETC!$J:$J,ETC!$E:$E,$D252,ETC!$B:$B,$C252)</x:f>
        <x:v>0</x:v>
      </x:c>
      <x:c r="N252" s="159">
        <x:f>IF(IFERROR((I252+K252+M252)/(G252+J252+SUMIFS(ETC!$G:$G,ETC!$C:$C,1,ETC!$B:$B,$C252,ETC!$E:$E,$D252)),)=0,H252,IFERROR((I252+K252+M252)/(G252+J252+SUMIFS(ETC!$G:$G,ETC!$C:$C,1,ETC!$B:$B,$C252,ETC!$E:$E,$D252)),))</x:f>
        <x:v>966.47935172413804</x:v>
      </x:c>
      <x:c r="O252" s="106">
        <x:f>++SUMIFS('sales data'!L:L,'sales data'!$B:$B,$C252,'sales data'!$F:$F,$D252,'sales data'!$O:$O,"")</x:f>
        <x:v>0</x:v>
      </x:c>
      <x:c r="P252" s="73">
        <x:f t="shared" si="87"/>
        <x:v>0</x:v>
      </x:c>
      <x:c r="Q252" s="68">
        <x:f>+SUMIFS('sales data'!$L:$L,'sales data'!$B:$B,$C252,'sales data'!$F:$F,$D252,'sales data'!$O:$O,"R")</x:f>
        <x:v>0</x:v>
      </x:c>
      <x:c r="R252" s="73">
        <x:f t="shared" si="88"/>
        <x:v>0</x:v>
      </x:c>
      <x:c r="S252" s="68">
        <x:f>SUMIFS('sales data'!$L:$L,'sales data'!$B:$B,$C252,'sales data'!$F:$F,$D252,'sales data'!$O:$O,"N")</x:f>
        <x:v>0</x:v>
      </x:c>
      <x:c r="T252" s="73">
        <x:f t="shared" si="89"/>
        <x:v>0</x:v>
      </x:c>
      <x:c r="U252" s="26">
        <x:f>SUMIFS('warehouse inventory check'!$N:$N,'warehouse inventory check'!$C:$C,$C252,'warehouse inventory check'!$D:$D,$D252)</x:f>
        <x:v>0</x:v>
      </x:c>
      <x:c r="V252" s="26">
        <x:f t="shared" si="90"/>
        <x:v>966.47935172413804</x:v>
      </x:c>
      <x:c r="W252" s="73">
        <x:f t="shared" si="91"/>
        <x:v>0</x:v>
      </x:c>
      <x:c r="X252" s="74">
        <x:f t="shared" si="92"/>
        <x:v>4832.39675862069</x:v>
      </x:c>
      <x:c r="Y252" s="68">
        <x:f t="shared" si="93"/>
        <x:v>5</x:v>
      </x:c>
      <x:c r="Z252" s="68">
        <x:f t="shared" si="94"/>
        <x:v>-5</x:v>
      </x:c>
    </x:row>
    <x:row r="253" spans="1:26" s="26" customFormat="1">
      <x:c r="A253" s="118">
        <x:v>68</x:v>
      </x:c>
      <x:c r="B253" s="118"/>
      <x:c r="C253" s="113">
        <x:v>3</x:v>
      </x:c>
      <x:c r="D253" s="210" t="str">
        <x:f>IF(VLOOKUP($A253,'★Master Code List'!$B$4:$K$167,8,)=0,"",(VLOOKUP($A253,'★Master Code List'!$B$4:$K$167,8,)))</x:f>
        <x:v>TZ38-14B680-BB</x:v>
      </x:c>
      <x:c r="E253" s="210" t="str">
        <x:f>IF(VLOOKUP($A253,'★Master Code List'!$B$4:$K$167,9,)=0,"",(VLOOKUP($A253,'★Master Code List'!$B$4:$K$167,9,)))</x:f>
        <x:v>BEV-E (AWD/RWD, V710)</x:v>
      </x:c>
      <x:c r="F253" s="20" t="str">
        <x:f>IF(VLOOKUP($A253,'★Master Code List'!$B$4:$K$167,10,)=0,"",(VLOOKUP($A253,'★Master Code List'!$B$4:$K$167,10,)))</x:f>
        <x:v>AWD/RWD PDU CONN ASSY</x:v>
      </x:c>
      <x:c r="G253" s="158">
        <x:f t="shared" si="84"/>
        <x:v>240</x:v>
      </x:c>
      <x:c r="H253" s="197">
        <x:f t="shared" si="85"/>
        <x:v>1120.8416428571429</x:v>
      </x:c>
      <x:c r="I253" s="285">
        <x:f t="shared" si="86"/>
        <x:v>269001.99428571429</x:v>
      </x:c>
      <x:c r="J253" s="106">
        <x:f>SUMIFS('purchase data'!K:K,'purchase data'!$B:$B,$C253,'purchase data'!$F:$F,$D253)</x:f>
        <x:v>0</x:v>
      </x:c>
      <x:c r="K253" s="73">
        <x:f>SUMIFS('purchase data'!M:M,'purchase data'!$B:$B,$C253,'purchase data'!$F:$F,$D253)</x:f>
        <x:v>0</x:v>
      </x:c>
      <x:c r="L253" s="68">
        <x:f>SUMIFS(ETC!$G:$G,ETC!$B:$B,$C253,ETC!$E:$E,$D253)</x:f>
        <x:v>0</x:v>
      </x:c>
      <x:c r="M253" s="73">
        <x:f>SUMIFS(ETC!$J:$J,ETC!$E:$E,$D253,ETC!$B:$B,$C253)</x:f>
        <x:v>0</x:v>
      </x:c>
      <x:c r="N253" s="159">
        <x:f>IF(IFERROR((I253+K253+M253)/(G253+J253+SUMIFS(ETC!$G:$G,ETC!$C:$C,1,ETC!$B:$B,$C253,ETC!$E:$E,$D253)),)=0,H253,IFERROR((I253+K253+M253)/(G253+J253+SUMIFS(ETC!$G:$G,ETC!$C:$C,1,ETC!$B:$B,$C253,ETC!$E:$E,$D253)),))</x:f>
        <x:v>1120.8416428571429</x:v>
      </x:c>
      <x:c r="O253" s="106">
        <x:f>++SUMIFS('sales data'!L:L,'sales data'!$B:$B,$C253,'sales data'!$F:$F,$D253,'sales data'!$O:$O,"")</x:f>
        <x:v>0</x:v>
      </x:c>
      <x:c r="P253" s="73">
        <x:f t="shared" si="87"/>
        <x:v>0</x:v>
      </x:c>
      <x:c r="Q253" s="68">
        <x:f>+SUMIFS('sales data'!$L:$L,'sales data'!$B:$B,$C253,'sales data'!$F:$F,$D253,'sales data'!$O:$O,"R")</x:f>
        <x:v>0</x:v>
      </x:c>
      <x:c r="R253" s="73">
        <x:f t="shared" si="88"/>
        <x:v>0</x:v>
      </x:c>
      <x:c r="S253" s="68">
        <x:f>SUMIFS('sales data'!$L:$L,'sales data'!$B:$B,$C253,'sales data'!$F:$F,$D253,'sales data'!$O:$O,"N")</x:f>
        <x:v>0</x:v>
      </x:c>
      <x:c r="T253" s="73">
        <x:f t="shared" si="89"/>
        <x:v>0</x:v>
      </x:c>
      <x:c r="U253" s="26">
        <x:f>SUMIFS('warehouse inventory check'!$N:$N,'warehouse inventory check'!$C:$C,$C253,'warehouse inventory check'!$D:$D,$D253)</x:f>
        <x:v>0</x:v>
      </x:c>
      <x:c r="V253" s="26">
        <x:f t="shared" si="90"/>
        <x:v>1120.8416428571429</x:v>
      </x:c>
      <x:c r="W253" s="73">
        <x:f t="shared" si="91"/>
        <x:v>0</x:v>
      </x:c>
      <x:c r="X253" s="74">
        <x:f t="shared" si="92"/>
        <x:v>269001.99428571429</x:v>
      </x:c>
      <x:c r="Y253" s="68">
        <x:f t="shared" si="93"/>
        <x:v>240</x:v>
      </x:c>
      <x:c r="Z253" s="68">
        <x:f t="shared" si="94"/>
        <x:v>-240</x:v>
      </x:c>
    </x:row>
    <x:row r="254" spans="1:26" s="26" customFormat="1">
      <x:c r="A254" s="118">
        <x:v>69</x:v>
      </x:c>
      <x:c r="B254" s="118"/>
      <x:c r="C254" s="113">
        <x:v>3</x:v>
      </x:c>
      <x:c r="D254" s="210" t="str">
        <x:f>IF(VLOOKUP($A254,'★Master Code List'!$B$4:$K$167,8,)=0,"",(VLOOKUP($A254,'★Master Code List'!$B$4:$K$167,8,)))</x:f>
        <x:v>BEE22-CP007</x:v>
      </x:c>
      <x:c r="E254" s="210" t="str">
        <x:f>IF(VLOOKUP($A254,'★Master Code List'!$B$4:$K$167,9,)=0,"",(VLOOKUP($A254,'★Master Code List'!$B$4:$K$167,9,)))</x:f>
        <x:v>Components</x:v>
      </x:c>
      <x:c r="F254" s="20" t="str">
        <x:f>IF(VLOOKUP($A254,'★Master Code List'!$B$4:$K$167,10,)=0,"",(VLOOKUP($A254,'★Master Code List'!$B$4:$K$167,10,)))</x:f>
        <x:v>CHANNEL</x:v>
      </x:c>
      <x:c r="G254" s="158">
        <x:f t="shared" si="84"/>
        <x:v>0</x:v>
      </x:c>
      <x:c r="H254" s="197">
        <x:f t="shared" si="85"/>
        <x:v>31.520383649999996</x:v>
      </x:c>
      <x:c r="I254" s="285">
        <x:f t="shared" si="86"/>
        <x:v>0</x:v>
      </x:c>
      <x:c r="J254" s="106">
        <x:f>SUMIFS('purchase data'!K:K,'purchase data'!$B:$B,$C254,'purchase data'!$F:$F,$D254)</x:f>
        <x:v>0</x:v>
      </x:c>
      <x:c r="K254" s="73">
        <x:f>SUMIFS('purchase data'!M:M,'purchase data'!$B:$B,$C254,'purchase data'!$F:$F,$D254)</x:f>
        <x:v>0</x:v>
      </x:c>
      <x:c r="L254" s="68">
        <x:f>SUMIFS(ETC!$G:$G,ETC!$B:$B,$C254,ETC!$E:$E,$D254)</x:f>
        <x:v>0</x:v>
      </x:c>
      <x:c r="M254" s="73">
        <x:f>SUMIFS(ETC!$J:$J,ETC!$E:$E,$D254,ETC!$B:$B,$C254)</x:f>
        <x:v>0</x:v>
      </x:c>
      <x:c r="N254" s="159">
        <x:f>IF(IFERROR((I254+K254+M254)/(G254+J254+SUMIFS(ETC!$G:$G,ETC!$C:$C,1,ETC!$B:$B,$C254,ETC!$E:$E,$D254)),)=0,H254,IFERROR((I254+K254+M254)/(G254+J254+SUMIFS(ETC!$G:$G,ETC!$C:$C,1,ETC!$B:$B,$C254,ETC!$E:$E,$D254)),))</x:f>
        <x:v>31.520383649999996</x:v>
      </x:c>
      <x:c r="O254" s="106">
        <x:f>++SUMIFS('sales data'!L:L,'sales data'!$B:$B,$C254,'sales data'!$F:$F,$D254,'sales data'!$O:$O,"")</x:f>
        <x:v>0</x:v>
      </x:c>
      <x:c r="P254" s="73">
        <x:f t="shared" si="87"/>
        <x:v>0</x:v>
      </x:c>
      <x:c r="Q254" s="68">
        <x:f>+SUMIFS('sales data'!$L:$L,'sales data'!$B:$B,$C254,'sales data'!$F:$F,$D254,'sales data'!$O:$O,"R")</x:f>
        <x:v>0</x:v>
      </x:c>
      <x:c r="R254" s="73">
        <x:f t="shared" si="88"/>
        <x:v>0</x:v>
      </x:c>
      <x:c r="S254" s="68">
        <x:f>SUMIFS('sales data'!$L:$L,'sales data'!$B:$B,$C254,'sales data'!$F:$F,$D254,'sales data'!$O:$O,"N")</x:f>
        <x:v>0</x:v>
      </x:c>
      <x:c r="T254" s="73">
        <x:f t="shared" si="89"/>
        <x:v>0</x:v>
      </x:c>
      <x:c r="U254" s="26">
        <x:f>SUMIFS('warehouse inventory check'!$N:$N,'warehouse inventory check'!$C:$C,$C254,'warehouse inventory check'!$D:$D,$D254)</x:f>
        <x:v>0</x:v>
      </x:c>
      <x:c r="V254" s="26">
        <x:f t="shared" si="90"/>
        <x:v>31.520383649999996</x:v>
      </x:c>
      <x:c r="W254" s="73">
        <x:f t="shared" si="91"/>
        <x:v>0</x:v>
      </x:c>
      <x:c r="X254" s="74">
        <x:f t="shared" si="92"/>
        <x:v>0</x:v>
      </x:c>
      <x:c r="Y254" s="68">
        <x:f t="shared" si="93"/>
        <x:v>0</x:v>
      </x:c>
      <x:c r="Z254" s="68">
        <x:f t="shared" si="94"/>
        <x:v>0</x:v>
      </x:c>
    </x:row>
    <x:row r="255" spans="1:26" s="26" customFormat="1">
      <x:c r="A255" s="118">
        <x:v>70</x:v>
      </x:c>
      <x:c r="B255" s="118"/>
      <x:c r="C255" s="113">
        <x:v>3</x:v>
      </x:c>
      <x:c r="D255" s="210" t="str">
        <x:f>IF(VLOOKUP($A255,'★Master Code List'!$B$4:$K$167,8,)=0,"",(VLOOKUP($A255,'★Master Code List'!$B$4:$K$167,8,)))</x:f>
        <x:v>BEE22-CT009</x:v>
      </x:c>
      <x:c r="E255" s="210" t="str">
        <x:f>IF(VLOOKUP($A255,'★Master Code List'!$B$4:$K$167,9,)=0,"",(VLOOKUP($A255,'★Master Code List'!$B$4:$K$167,9,)))</x:f>
        <x:v>Components</x:v>
      </x:c>
      <x:c r="F255" s="20" t="str">
        <x:f>IF(VLOOKUP($A255,'★Master Code List'!$B$4:$K$167,10,)=0,"",(VLOOKUP($A255,'★Master Code List'!$B$4:$K$167,10,)))</x:f>
        <x:v>BEV_E_TML_1</x:v>
      </x:c>
      <x:c r="G255" s="158">
        <x:f t="shared" si="84"/>
        <x:v>7500</x:v>
      </x:c>
      <x:c r="H255" s="197">
        <x:f t="shared" si="85"/>
        <x:v>52.679278778274778</x:v>
      </x:c>
      <x:c r="I255" s="285">
        <x:f t="shared" si="86"/>
        <x:v>395094.59083706082</x:v>
      </x:c>
      <x:c r="J255" s="106">
        <x:f>SUMIFS('purchase data'!K:K,'purchase data'!$B:$B,$C255,'purchase data'!$F:$F,$D255)</x:f>
        <x:v>0</x:v>
      </x:c>
      <x:c r="K255" s="73">
        <x:f>SUMIFS('purchase data'!M:M,'purchase data'!$B:$B,$C255,'purchase data'!$F:$F,$D255)</x:f>
        <x:v>0</x:v>
      </x:c>
      <x:c r="L255" s="68">
        <x:f>SUMIFS(ETC!$G:$G,ETC!$B:$B,$C255,ETC!$E:$E,$D255)</x:f>
        <x:v>0</x:v>
      </x:c>
      <x:c r="M255" s="73">
        <x:f>SUMIFS(ETC!$J:$J,ETC!$E:$E,$D255,ETC!$B:$B,$C255)</x:f>
        <x:v>0</x:v>
      </x:c>
      <x:c r="N255" s="159">
        <x:f>IF(IFERROR((I255+K255+M255)/(G255+J255+SUMIFS(ETC!$G:$G,ETC!$C:$C,1,ETC!$B:$B,$C255,ETC!$E:$E,$D255)),)=0,H255,IFERROR((I255+K255+M255)/(G255+J255+SUMIFS(ETC!$G:$G,ETC!$C:$C,1,ETC!$B:$B,$C255,ETC!$E:$E,$D255)),))</x:f>
        <x:v>52.679278778274778</x:v>
      </x:c>
      <x:c r="O255" s="106">
        <x:f>++SUMIFS('sales data'!L:L,'sales data'!$B:$B,$C255,'sales data'!$F:$F,$D255,'sales data'!$O:$O,"")</x:f>
        <x:v>0</x:v>
      </x:c>
      <x:c r="P255" s="73">
        <x:f t="shared" si="87"/>
        <x:v>0</x:v>
      </x:c>
      <x:c r="Q255" s="68">
        <x:f>+SUMIFS('sales data'!$L:$L,'sales data'!$B:$B,$C255,'sales data'!$F:$F,$D255,'sales data'!$O:$O,"R")</x:f>
        <x:v>0</x:v>
      </x:c>
      <x:c r="R255" s="73">
        <x:f t="shared" si="88"/>
        <x:v>0</x:v>
      </x:c>
      <x:c r="S255" s="68">
        <x:f>SUMIFS('sales data'!$L:$L,'sales data'!$B:$B,$C255,'sales data'!$F:$F,$D255,'sales data'!$O:$O,"N")</x:f>
        <x:v>0</x:v>
      </x:c>
      <x:c r="T255" s="73">
        <x:f t="shared" si="89"/>
        <x:v>0</x:v>
      </x:c>
      <x:c r="U255" s="26">
        <x:f>SUMIFS('warehouse inventory check'!$N:$N,'warehouse inventory check'!$C:$C,$C255,'warehouse inventory check'!$D:$D,$D255)</x:f>
        <x:v>0</x:v>
      </x:c>
      <x:c r="V255" s="26">
        <x:f t="shared" si="90"/>
        <x:v>52.679278778274778</x:v>
      </x:c>
      <x:c r="W255" s="73">
        <x:f t="shared" si="91"/>
        <x:v>0</x:v>
      </x:c>
      <x:c r="X255" s="74">
        <x:f t="shared" si="92"/>
        <x:v>395094.59083706082</x:v>
      </x:c>
      <x:c r="Y255" s="68">
        <x:f t="shared" si="93"/>
        <x:v>7500</x:v>
      </x:c>
      <x:c r="Z255" s="68">
        <x:f t="shared" si="94"/>
        <x:v>-7500</x:v>
      </x:c>
    </x:row>
    <x:row r="256" spans="1:26" s="26" customFormat="1">
      <x:c r="A256" s="118">
        <x:v>71</x:v>
      </x:c>
      <x:c r="B256" s="118"/>
      <x:c r="C256" s="113">
        <x:v>3</x:v>
      </x:c>
      <x:c r="D256" s="210" t="str">
        <x:f>IF(VLOOKUP($A256,'★Master Code List'!$B$4:$K$167,8,)=0,"",(VLOOKUP($A256,'★Master Code List'!$B$4:$K$167,8,)))</x:f>
        <x:v>BEE22-CT010</x:v>
      </x:c>
      <x:c r="E256" s="210" t="str">
        <x:f>IF(VLOOKUP($A256,'★Master Code List'!$B$4:$K$167,9,)=0,"",(VLOOKUP($A256,'★Master Code List'!$B$4:$K$167,9,)))</x:f>
        <x:v>Components</x:v>
      </x:c>
      <x:c r="F256" s="20" t="str">
        <x:f>IF(VLOOKUP($A256,'★Master Code List'!$B$4:$K$167,10,)=0,"",(VLOOKUP($A256,'★Master Code List'!$B$4:$K$167,10,)))</x:f>
        <x:v>BEV_E_TML_2</x:v>
      </x:c>
      <x:c r="G256" s="158">
        <x:f t="shared" si="84"/>
        <x:v>9000</x:v>
      </x:c>
      <x:c r="H256" s="197">
        <x:f t="shared" si="85"/>
        <x:v>61.512894637990286</x:v>
      </x:c>
      <x:c r="I256" s="285">
        <x:f t="shared" si="86"/>
        <x:v>553616.05174191261</x:v>
      </x:c>
      <x:c r="J256" s="106">
        <x:f>SUMIFS('purchase data'!K:K,'purchase data'!$B:$B,$C256,'purchase data'!$F:$F,$D256)</x:f>
        <x:v>0</x:v>
      </x:c>
      <x:c r="K256" s="73">
        <x:f>SUMIFS('purchase data'!M:M,'purchase data'!$B:$B,$C256,'purchase data'!$F:$F,$D256)</x:f>
        <x:v>0</x:v>
      </x:c>
      <x:c r="L256" s="68">
        <x:f>SUMIFS(ETC!$G:$G,ETC!$B:$B,$C256,ETC!$E:$E,$D256)</x:f>
        <x:v>0</x:v>
      </x:c>
      <x:c r="M256" s="73">
        <x:f>SUMIFS(ETC!$J:$J,ETC!$E:$E,$D256,ETC!$B:$B,$C256)</x:f>
        <x:v>0</x:v>
      </x:c>
      <x:c r="N256" s="159">
        <x:f>IF(IFERROR((I256+K256+M256)/(G256+J256+SUMIFS(ETC!$G:$G,ETC!$C:$C,1,ETC!$B:$B,$C256,ETC!$E:$E,$D256)),)=0,H256,IFERROR((I256+K256+M256)/(G256+J256+SUMIFS(ETC!$G:$G,ETC!$C:$C,1,ETC!$B:$B,$C256,ETC!$E:$E,$D256)),))</x:f>
        <x:v>61.512894637990293</x:v>
      </x:c>
      <x:c r="O256" s="106">
        <x:f>++SUMIFS('sales data'!L:L,'sales data'!$B:$B,$C256,'sales data'!$F:$F,$D256,'sales data'!$O:$O,"")</x:f>
        <x:v>0</x:v>
      </x:c>
      <x:c r="P256" s="73">
        <x:f t="shared" si="87"/>
        <x:v>0</x:v>
      </x:c>
      <x:c r="Q256" s="68">
        <x:f>+SUMIFS('sales data'!$L:$L,'sales data'!$B:$B,$C256,'sales data'!$F:$F,$D256,'sales data'!$O:$O,"R")</x:f>
        <x:v>0</x:v>
      </x:c>
      <x:c r="R256" s="73">
        <x:f t="shared" si="88"/>
        <x:v>0</x:v>
      </x:c>
      <x:c r="S256" s="68">
        <x:f>SUMIFS('sales data'!$L:$L,'sales data'!$B:$B,$C256,'sales data'!$F:$F,$D256,'sales data'!$O:$O,"N")</x:f>
        <x:v>0</x:v>
      </x:c>
      <x:c r="T256" s="73">
        <x:f t="shared" si="89"/>
        <x:v>0</x:v>
      </x:c>
      <x:c r="U256" s="26">
        <x:f>SUMIFS('warehouse inventory check'!$N:$N,'warehouse inventory check'!$C:$C,$C256,'warehouse inventory check'!$D:$D,$D256)</x:f>
        <x:v>0</x:v>
      </x:c>
      <x:c r="V256" s="26">
        <x:f t="shared" si="90"/>
        <x:v>61.512894637990293</x:v>
      </x:c>
      <x:c r="W256" s="73">
        <x:f t="shared" si="91"/>
        <x:v>0</x:v>
      </x:c>
      <x:c r="X256" s="74">
        <x:f t="shared" si="92"/>
        <x:v>553616.05174191261</x:v>
      </x:c>
      <x:c r="Y256" s="68">
        <x:f t="shared" si="93"/>
        <x:v>9000</x:v>
      </x:c>
      <x:c r="Z256" s="68">
        <x:f t="shared" si="94"/>
        <x:v>-9000</x:v>
      </x:c>
    </x:row>
    <x:row r="257" spans="1:26" s="26" customFormat="1">
      <x:c r="A257" s="118">
        <x:v>72</x:v>
      </x:c>
      <x:c r="B257" s="118"/>
      <x:c r="C257" s="113">
        <x:v>3</x:v>
      </x:c>
      <x:c r="D257" s="210" t="str">
        <x:f>IF(VLOOKUP($A257,'★Master Code List'!$B$4:$K$167,8,)=0,"",(VLOOKUP($A257,'★Master Code List'!$B$4:$K$167,8,)))</x:f>
        <x:v>BEE22-CT011</x:v>
      </x:c>
      <x:c r="E257" s="210" t="str">
        <x:f>IF(VLOOKUP($A257,'★Master Code List'!$B$4:$K$167,9,)=0,"",(VLOOKUP($A257,'★Master Code List'!$B$4:$K$167,9,)))</x:f>
        <x:v>Components</x:v>
      </x:c>
      <x:c r="F257" s="20" t="str">
        <x:f>IF(VLOOKUP($A257,'★Master Code List'!$B$4:$K$167,10,)=0,"",(VLOOKUP($A257,'★Master Code List'!$B$4:$K$167,10,)))</x:f>
        <x:v>BEV_E_TML_3</x:v>
      </x:c>
      <x:c r="G257" s="158">
        <x:f t="shared" si="84"/>
        <x:v>19200</x:v>
      </x:c>
      <x:c r="H257" s="197">
        <x:f t="shared" si="85"/>
        <x:v>47.329897196788771</x:v>
      </x:c>
      <x:c r="I257" s="285">
        <x:f t="shared" si="86"/>
        <x:v>908734.02617834439</x:v>
      </x:c>
      <x:c r="J257" s="106">
        <x:f>SUMIFS('purchase data'!K:K,'purchase data'!$B:$B,$C257,'purchase data'!$F:$F,$D257)</x:f>
        <x:v>0</x:v>
      </x:c>
      <x:c r="K257" s="73">
        <x:f>SUMIFS('purchase data'!M:M,'purchase data'!$B:$B,$C257,'purchase data'!$F:$F,$D257)</x:f>
        <x:v>0</x:v>
      </x:c>
      <x:c r="L257" s="68">
        <x:f>SUMIFS(ETC!$G:$G,ETC!$B:$B,$C257,ETC!$E:$E,$D257)</x:f>
        <x:v>0</x:v>
      </x:c>
      <x:c r="M257" s="73">
        <x:f>SUMIFS(ETC!$J:$J,ETC!$E:$E,$D257,ETC!$B:$B,$C257)</x:f>
        <x:v>0</x:v>
      </x:c>
      <x:c r="N257" s="159">
        <x:f>IF(IFERROR((I257+K257+M257)/(G257+J257+SUMIFS(ETC!$G:$G,ETC!$C:$C,1,ETC!$B:$B,$C257,ETC!$E:$E,$D257)),)=0,H257,IFERROR((I257+K257+M257)/(G257+J257+SUMIFS(ETC!$G:$G,ETC!$C:$C,1,ETC!$B:$B,$C257,ETC!$E:$E,$D257)),))</x:f>
        <x:v>47.329897196788771</x:v>
      </x:c>
      <x:c r="O257" s="106">
        <x:f>++SUMIFS('sales data'!L:L,'sales data'!$B:$B,$C257,'sales data'!$F:$F,$D257,'sales data'!$O:$O,"")</x:f>
        <x:v>0</x:v>
      </x:c>
      <x:c r="P257" s="73">
        <x:f t="shared" si="87"/>
        <x:v>0</x:v>
      </x:c>
      <x:c r="Q257" s="68">
        <x:f>+SUMIFS('sales data'!$L:$L,'sales data'!$B:$B,$C257,'sales data'!$F:$F,$D257,'sales data'!$O:$O,"R")</x:f>
        <x:v>0</x:v>
      </x:c>
      <x:c r="R257" s="73">
        <x:f t="shared" si="88"/>
        <x:v>0</x:v>
      </x:c>
      <x:c r="S257" s="68">
        <x:f>SUMIFS('sales data'!$L:$L,'sales data'!$B:$B,$C257,'sales data'!$F:$F,$D257,'sales data'!$O:$O,"N")</x:f>
        <x:v>0</x:v>
      </x:c>
      <x:c r="T257" s="73">
        <x:f t="shared" si="89"/>
        <x:v>0</x:v>
      </x:c>
      <x:c r="U257" s="26">
        <x:f>SUMIFS('warehouse inventory check'!$N:$N,'warehouse inventory check'!$C:$C,$C257,'warehouse inventory check'!$D:$D,$D257)</x:f>
        <x:v>0</x:v>
      </x:c>
      <x:c r="V257" s="26">
        <x:f t="shared" si="90"/>
        <x:v>47.329897196788771</x:v>
      </x:c>
      <x:c r="W257" s="73">
        <x:f t="shared" si="91"/>
        <x:v>0</x:v>
      </x:c>
      <x:c r="X257" s="74">
        <x:f t="shared" si="92"/>
        <x:v>908734.02617834439</x:v>
      </x:c>
      <x:c r="Y257" s="68">
        <x:f t="shared" si="93"/>
        <x:v>19200</x:v>
      </x:c>
      <x:c r="Z257" s="68">
        <x:f t="shared" si="94"/>
        <x:v>-19200</x:v>
      </x:c>
    </x:row>
    <x:row r="258" spans="1:26" s="26" customFormat="1">
      <x:c r="A258" s="118">
        <x:v>73</x:v>
      </x:c>
      <x:c r="B258" s="118"/>
      <x:c r="C258" s="113">
        <x:v>3</x:v>
      </x:c>
      <x:c r="D258" s="210" t="str">
        <x:f>IF(VLOOKUP($A258,'★Master Code List'!$B$4:$K$167,8,)=0,"",(VLOOKUP($A258,'★Master Code List'!$B$4:$K$167,8,)))</x:f>
        <x:v>BEE24-CP001</x:v>
      </x:c>
      <x:c r="E258" s="210" t="str">
        <x:f>IF(VLOOKUP($A258,'★Master Code List'!$B$4:$K$167,9,)=0,"",(VLOOKUP($A258,'★Master Code List'!$B$4:$K$167,9,)))</x:f>
        <x:v>Components</x:v>
      </x:c>
      <x:c r="F258" s="20" t="str">
        <x:f>IF(VLOOKUP($A258,'★Master Code List'!$B$4:$K$167,10,)=0,"",(VLOOKUP($A258,'★Master Code List'!$B$4:$K$167,10,)))</x:f>
        <x:v>CHANNEL</x:v>
      </x:c>
      <x:c r="G258" s="158">
        <x:f t="shared" si="84"/>
        <x:v>0</x:v>
      </x:c>
      <x:c r="H258" s="197">
        <x:f t="shared" si="85"/>
        <x:v>56.439375999999996</x:v>
      </x:c>
      <x:c r="I258" s="285">
        <x:f t="shared" si="86"/>
        <x:v>0</x:v>
      </x:c>
      <x:c r="J258" s="106">
        <x:f>SUMIFS('purchase data'!K:K,'purchase data'!$B:$B,$C258,'purchase data'!$F:$F,$D258)</x:f>
        <x:v>0</x:v>
      </x:c>
      <x:c r="K258" s="73">
        <x:f>SUMIFS('purchase data'!M:M,'purchase data'!$B:$B,$C258,'purchase data'!$F:$F,$D258)</x:f>
        <x:v>0</x:v>
      </x:c>
      <x:c r="L258" s="68">
        <x:f>SUMIFS(ETC!$G:$G,ETC!$B:$B,$C258,ETC!$E:$E,$D258)</x:f>
        <x:v>0</x:v>
      </x:c>
      <x:c r="M258" s="73">
        <x:f>SUMIFS(ETC!$J:$J,ETC!$E:$E,$D258,ETC!$B:$B,$C258)</x:f>
        <x:v>0</x:v>
      </x:c>
      <x:c r="N258" s="159">
        <x:f>IF(IFERROR((I258+K258+M258)/(G258+J258+SUMIFS(ETC!$G:$G,ETC!$C:$C,1,ETC!$B:$B,$C258,ETC!$E:$E,$D258)),)=0,H258,IFERROR((I258+K258+M258)/(G258+J258+SUMIFS(ETC!$G:$G,ETC!$C:$C,1,ETC!$B:$B,$C258,ETC!$E:$E,$D258)),))</x:f>
        <x:v>56.439375999999996</x:v>
      </x:c>
      <x:c r="O258" s="106">
        <x:f>++SUMIFS('sales data'!L:L,'sales data'!$B:$B,$C258,'sales data'!$F:$F,$D258,'sales data'!$O:$O,"")</x:f>
        <x:v>0</x:v>
      </x:c>
      <x:c r="P258" s="73">
        <x:f t="shared" si="87"/>
        <x:v>0</x:v>
      </x:c>
      <x:c r="Q258" s="68">
        <x:f>+SUMIFS('sales data'!$L:$L,'sales data'!$B:$B,$C258,'sales data'!$F:$F,$D258,'sales data'!$O:$O,"R")</x:f>
        <x:v>0</x:v>
      </x:c>
      <x:c r="R258" s="73">
        <x:f t="shared" si="88"/>
        <x:v>0</x:v>
      </x:c>
      <x:c r="S258" s="68">
        <x:f>SUMIFS('sales data'!$L:$L,'sales data'!$B:$B,$C258,'sales data'!$F:$F,$D258,'sales data'!$O:$O,"N")</x:f>
        <x:v>0</x:v>
      </x:c>
      <x:c r="T258" s="73">
        <x:f t="shared" si="89"/>
        <x:v>0</x:v>
      </x:c>
      <x:c r="U258" s="26">
        <x:f>SUMIFS('warehouse inventory check'!$N:$N,'warehouse inventory check'!$C:$C,$C258,'warehouse inventory check'!$D:$D,$D258)</x:f>
        <x:v>0</x:v>
      </x:c>
      <x:c r="V258" s="26">
        <x:f t="shared" si="90"/>
        <x:v>56.439375999999996</x:v>
      </x:c>
      <x:c r="W258" s="73">
        <x:f t="shared" si="91"/>
        <x:v>0</x:v>
      </x:c>
      <x:c r="X258" s="74">
        <x:f t="shared" si="92"/>
        <x:v>0</x:v>
      </x:c>
      <x:c r="Y258" s="68">
        <x:f t="shared" si="93"/>
        <x:v>0</x:v>
      </x:c>
      <x:c r="Z258" s="68">
        <x:f t="shared" si="94"/>
        <x:v>0</x:v>
      </x:c>
    </x:row>
    <x:row r="259" spans="1:26" s="26" customFormat="1">
      <x:c r="A259" s="118">
        <x:v>74</x:v>
      </x:c>
      <x:c r="B259" s="118"/>
      <x:c r="C259" s="113">
        <x:v>3</x:v>
      </x:c>
      <x:c r="D259" s="210" t="str">
        <x:f>IF(VLOOKUP($A259,'★Master Code List'!$B$4:$K$167,8,)=0,"",(VLOOKUP($A259,'★Master Code List'!$B$4:$K$167,8,)))</x:f>
        <x:v>BEE24-CP002</x:v>
      </x:c>
      <x:c r="E259" s="210" t="str">
        <x:f>IF(VLOOKUP($A259,'★Master Code List'!$B$4:$K$167,9,)=0,"",(VLOOKUP($A259,'★Master Code List'!$B$4:$K$167,9,)))</x:f>
        <x:v>Components</x:v>
      </x:c>
      <x:c r="F259" s="20" t="str">
        <x:f>IF(VLOOKUP($A259,'★Master Code List'!$B$4:$K$167,10,)=0,"",(VLOOKUP($A259,'★Master Code List'!$B$4:$K$167,10,)))</x:f>
        <x:v>CHANNEL</x:v>
      </x:c>
      <x:c r="G259" s="158">
        <x:f t="shared" si="84"/>
        <x:v>0</x:v>
      </x:c>
      <x:c r="H259" s="197">
        <x:f t="shared" si="85"/>
        <x:v>46.360916000000003</x:v>
      </x:c>
      <x:c r="I259" s="285">
        <x:f t="shared" si="86"/>
        <x:v>0</x:v>
      </x:c>
      <x:c r="J259" s="106">
        <x:f>SUMIFS('purchase data'!K:K,'purchase data'!$B:$B,$C259,'purchase data'!$F:$F,$D259)</x:f>
        <x:v>0</x:v>
      </x:c>
      <x:c r="K259" s="73">
        <x:f>SUMIFS('purchase data'!M:M,'purchase data'!$B:$B,$C259,'purchase data'!$F:$F,$D259)</x:f>
        <x:v>0</x:v>
      </x:c>
      <x:c r="L259" s="68">
        <x:f>SUMIFS(ETC!$G:$G,ETC!$B:$B,$C259,ETC!$E:$E,$D259)</x:f>
        <x:v>0</x:v>
      </x:c>
      <x:c r="M259" s="73">
        <x:f>SUMIFS(ETC!$J:$J,ETC!$E:$E,$D259,ETC!$B:$B,$C259)</x:f>
        <x:v>0</x:v>
      </x:c>
      <x:c r="N259" s="159">
        <x:f>IF(IFERROR((I259+K259+M259)/(G259+J259+SUMIFS(ETC!$G:$G,ETC!$C:$C,1,ETC!$B:$B,$C259,ETC!$E:$E,$D259)),)=0,H259,IFERROR((I259+K259+M259)/(G259+J259+SUMIFS(ETC!$G:$G,ETC!$C:$C,1,ETC!$B:$B,$C259,ETC!$E:$E,$D259)),))</x:f>
        <x:v>46.360916000000003</x:v>
      </x:c>
      <x:c r="O259" s="106">
        <x:f>++SUMIFS('sales data'!L:L,'sales data'!$B:$B,$C259,'sales data'!$F:$F,$D259,'sales data'!$O:$O,"")</x:f>
        <x:v>0</x:v>
      </x:c>
      <x:c r="P259" s="73">
        <x:f t="shared" si="87"/>
        <x:v>0</x:v>
      </x:c>
      <x:c r="Q259" s="68">
        <x:f>+SUMIFS('sales data'!$L:$L,'sales data'!$B:$B,$C259,'sales data'!$F:$F,$D259,'sales data'!$O:$O,"R")</x:f>
        <x:v>0</x:v>
      </x:c>
      <x:c r="R259" s="73">
        <x:f t="shared" si="88"/>
        <x:v>0</x:v>
      </x:c>
      <x:c r="S259" s="68">
        <x:f>SUMIFS('sales data'!$L:$L,'sales data'!$B:$B,$C259,'sales data'!$F:$F,$D259,'sales data'!$O:$O,"N")</x:f>
        <x:v>0</x:v>
      </x:c>
      <x:c r="T259" s="73">
        <x:f t="shared" si="89"/>
        <x:v>0</x:v>
      </x:c>
      <x:c r="U259" s="26">
        <x:f>SUMIFS('warehouse inventory check'!$N:$N,'warehouse inventory check'!$C:$C,$C259,'warehouse inventory check'!$D:$D,$D259)</x:f>
        <x:v>0</x:v>
      </x:c>
      <x:c r="V259" s="26">
        <x:f t="shared" si="90"/>
        <x:v>46.360916000000003</x:v>
      </x:c>
      <x:c r="W259" s="73">
        <x:f t="shared" si="91"/>
        <x:v>0</x:v>
      </x:c>
      <x:c r="X259" s="74">
        <x:f t="shared" si="92"/>
        <x:v>0</x:v>
      </x:c>
      <x:c r="Y259" s="68">
        <x:f t="shared" si="93"/>
        <x:v>0</x:v>
      </x:c>
      <x:c r="Z259" s="68">
        <x:f t="shared" si="94"/>
        <x:v>0</x:v>
      </x:c>
    </x:row>
    <x:row r="260" spans="1:26" s="26" customFormat="1">
      <x:c r="A260" s="118">
        <x:v>75</x:v>
      </x:c>
      <x:c r="B260" s="118"/>
      <x:c r="C260" s="113">
        <x:v>3</x:v>
      </x:c>
      <x:c r="D260" s="210" t="str">
        <x:f>IF(VLOOKUP($A260,'★Master Code List'!$B$4:$K$167,8,)=0,"",(VLOOKUP($A260,'★Master Code List'!$B$4:$K$167,8,)))</x:f>
        <x:v>BEE24-CP003</x:v>
      </x:c>
      <x:c r="E260" s="210" t="str">
        <x:f>IF(VLOOKUP($A260,'★Master Code List'!$B$4:$K$167,9,)=0,"",(VLOOKUP($A260,'★Master Code List'!$B$4:$K$167,9,)))</x:f>
        <x:v>Components</x:v>
      </x:c>
      <x:c r="F260" s="20" t="str">
        <x:f>IF(VLOOKUP($A260,'★Master Code List'!$B$4:$K$167,10,)=0,"",(VLOOKUP($A260,'★Master Code List'!$B$4:$K$167,10,)))</x:f>
        <x:v>CHANNEL</x:v>
      </x:c>
      <x:c r="G260" s="158">
        <x:f t="shared" si="84"/>
        <x:v>0</x:v>
      </x:c>
      <x:c r="H260" s="197">
        <x:f t="shared" si="85"/>
        <x:v>20.15692</x:v>
      </x:c>
      <x:c r="I260" s="285">
        <x:f t="shared" si="86"/>
        <x:v>0</x:v>
      </x:c>
      <x:c r="J260" s="106">
        <x:f>SUMIFS('purchase data'!K:K,'purchase data'!$B:$B,$C260,'purchase data'!$F:$F,$D260)</x:f>
        <x:v>0</x:v>
      </x:c>
      <x:c r="K260" s="73">
        <x:f>SUMIFS('purchase data'!M:M,'purchase data'!$B:$B,$C260,'purchase data'!$F:$F,$D260)</x:f>
        <x:v>0</x:v>
      </x:c>
      <x:c r="L260" s="68">
        <x:f>SUMIFS(ETC!$G:$G,ETC!$B:$B,$C260,ETC!$E:$E,$D260)</x:f>
        <x:v>0</x:v>
      </x:c>
      <x:c r="M260" s="73">
        <x:f>SUMIFS(ETC!$J:$J,ETC!$E:$E,$D260,ETC!$B:$B,$C260)</x:f>
        <x:v>0</x:v>
      </x:c>
      <x:c r="N260" s="159">
        <x:f>IF(IFERROR((I260+K260+M260)/(G260+J260+SUMIFS(ETC!$G:$G,ETC!$C:$C,1,ETC!$B:$B,$C260,ETC!$E:$E,$D260)),)=0,H260,IFERROR((I260+K260+M260)/(G260+J260+SUMIFS(ETC!$G:$G,ETC!$C:$C,1,ETC!$B:$B,$C260,ETC!$E:$E,$D260)),))</x:f>
        <x:v>20.15692</x:v>
      </x:c>
      <x:c r="O260" s="106">
        <x:f>++SUMIFS('sales data'!L:L,'sales data'!$B:$B,$C260,'sales data'!$F:$F,$D260,'sales data'!$O:$O,"")</x:f>
        <x:v>0</x:v>
      </x:c>
      <x:c r="P260" s="73">
        <x:f t="shared" si="87"/>
        <x:v>0</x:v>
      </x:c>
      <x:c r="Q260" s="68">
        <x:f>+SUMIFS('sales data'!$L:$L,'sales data'!$B:$B,$C260,'sales data'!$F:$F,$D260,'sales data'!$O:$O,"R")</x:f>
        <x:v>0</x:v>
      </x:c>
      <x:c r="R260" s="73">
        <x:f t="shared" si="88"/>
        <x:v>0</x:v>
      </x:c>
      <x:c r="S260" s="68">
        <x:f>SUMIFS('sales data'!$L:$L,'sales data'!$B:$B,$C260,'sales data'!$F:$F,$D260,'sales data'!$O:$O,"N")</x:f>
        <x:v>0</x:v>
      </x:c>
      <x:c r="T260" s="73">
        <x:f t="shared" si="89"/>
        <x:v>0</x:v>
      </x:c>
      <x:c r="U260" s="26">
        <x:f>SUMIFS('warehouse inventory check'!$N:$N,'warehouse inventory check'!$C:$C,$C260,'warehouse inventory check'!$D:$D,$D260)</x:f>
        <x:v>0</x:v>
      </x:c>
      <x:c r="V260" s="26">
        <x:f t="shared" si="90"/>
        <x:v>20.15692</x:v>
      </x:c>
      <x:c r="W260" s="73">
        <x:f t="shared" si="91"/>
        <x:v>0</x:v>
      </x:c>
      <x:c r="X260" s="74">
        <x:f t="shared" si="92"/>
        <x:v>0</x:v>
      </x:c>
      <x:c r="Y260" s="68">
        <x:f t="shared" si="93"/>
        <x:v>0</x:v>
      </x:c>
      <x:c r="Z260" s="68">
        <x:f t="shared" si="94"/>
        <x:v>0</x:v>
      </x:c>
    </x:row>
    <x:row r="261" spans="1:26" s="26" customFormat="1">
      <x:c r="A261" s="118">
        <x:v>76</x:v>
      </x:c>
      <x:c r="B261" s="118"/>
      <x:c r="C261" s="113">
        <x:v>3</x:v>
      </x:c>
      <x:c r="D261" s="210" t="str">
        <x:f>IF(VLOOKUP($A261,'★Master Code List'!$B$4:$K$167,8,)=0,"",(VLOOKUP($A261,'★Master Code List'!$B$4:$K$167,8,)))</x:f>
        <x:v>BEE25-CT001</x:v>
      </x:c>
      <x:c r="E261" s="210" t="str">
        <x:f>IF(VLOOKUP($A261,'★Master Code List'!$B$4:$K$167,9,)=0,"",(VLOOKUP($A261,'★Master Code List'!$B$4:$K$167,9,)))</x:f>
        <x:v>Components</x:v>
      </x:c>
      <x:c r="F261" s="20" t="str">
        <x:f>IF(VLOOKUP($A261,'★Master Code List'!$B$4:$K$167,10,)=0,"",(VLOOKUP($A261,'★Master Code List'!$B$4:$K$167,10,)))</x:f>
        <x:v>Terminal</x:v>
      </x:c>
      <x:c r="G261" s="158">
        <x:f t="shared" si="84"/>
        <x:v>0</x:v>
      </x:c>
      <x:c r="H261" s="197">
        <x:f t="shared" si="85"/>
        <x:v>53.900194080000006</x:v>
      </x:c>
      <x:c r="I261" s="285">
        <x:f t="shared" si="86"/>
        <x:v>0</x:v>
      </x:c>
      <x:c r="J261" s="106">
        <x:f>SUMIFS('purchase data'!K:K,'purchase data'!$B:$B,$C261,'purchase data'!$F:$F,$D261)</x:f>
        <x:v>0</x:v>
      </x:c>
      <x:c r="K261" s="73">
        <x:f>SUMIFS('purchase data'!M:M,'purchase data'!$B:$B,$C261,'purchase data'!$F:$F,$D261)</x:f>
        <x:v>0</x:v>
      </x:c>
      <x:c r="L261" s="68">
        <x:f>SUMIFS(ETC!$G:$G,ETC!$B:$B,$C261,ETC!$E:$E,$D261)</x:f>
        <x:v>0</x:v>
      </x:c>
      <x:c r="M261" s="73">
        <x:f>SUMIFS(ETC!$J:$J,ETC!$E:$E,$D261,ETC!$B:$B,$C261)</x:f>
        <x:v>0</x:v>
      </x:c>
      <x:c r="N261" s="159">
        <x:f>IF(IFERROR((I261+K261+M261)/(G261+J261+SUMIFS(ETC!$G:$G,ETC!$C:$C,1,ETC!$B:$B,$C261,ETC!$E:$E,$D261)),)=0,H261,IFERROR((I261+K261+M261)/(G261+J261+SUMIFS(ETC!$G:$G,ETC!$C:$C,1,ETC!$B:$B,$C261,ETC!$E:$E,$D261)),))</x:f>
        <x:v>53.900194080000006</x:v>
      </x:c>
      <x:c r="O261" s="106">
        <x:f>++SUMIFS('sales data'!L:L,'sales data'!$B:$B,$C261,'sales data'!$F:$F,$D261,'sales data'!$O:$O,"")</x:f>
        <x:v>0</x:v>
      </x:c>
      <x:c r="P261" s="73">
        <x:f t="shared" si="87"/>
        <x:v>0</x:v>
      </x:c>
      <x:c r="Q261" s="68">
        <x:f>+SUMIFS('sales data'!$L:$L,'sales data'!$B:$B,$C261,'sales data'!$F:$F,$D261,'sales data'!$O:$O,"R")</x:f>
        <x:v>0</x:v>
      </x:c>
      <x:c r="R261" s="73">
        <x:f t="shared" si="88"/>
        <x:v>0</x:v>
      </x:c>
      <x:c r="S261" s="68">
        <x:f>SUMIFS('sales data'!$L:$L,'sales data'!$B:$B,$C261,'sales data'!$F:$F,$D261,'sales data'!$O:$O,"N")</x:f>
        <x:v>0</x:v>
      </x:c>
      <x:c r="T261" s="73">
        <x:f t="shared" si="89"/>
        <x:v>0</x:v>
      </x:c>
      <x:c r="U261" s="26">
        <x:f>SUMIFS('warehouse inventory check'!$N:$N,'warehouse inventory check'!$C:$C,$C261,'warehouse inventory check'!$D:$D,$D261)</x:f>
        <x:v>0</x:v>
      </x:c>
      <x:c r="V261" s="26">
        <x:f t="shared" si="90"/>
        <x:v>53.900194080000006</x:v>
      </x:c>
      <x:c r="W261" s="73">
        <x:f t="shared" si="91"/>
        <x:v>0</x:v>
      </x:c>
      <x:c r="X261" s="74">
        <x:f t="shared" si="92"/>
        <x:v>0</x:v>
      </x:c>
      <x:c r="Y261" s="68">
        <x:f t="shared" si="93"/>
        <x:v>0</x:v>
      </x:c>
      <x:c r="Z261" s="68">
        <x:f t="shared" si="94"/>
        <x:v>0</x:v>
      </x:c>
    </x:row>
    <x:row r="262" spans="1:26" s="26" customFormat="1">
      <x:c r="A262" s="118">
        <x:v>77</x:v>
      </x:c>
      <x:c r="B262" s="118"/>
      <x:c r="C262" s="113">
        <x:v>3</x:v>
      </x:c>
      <x:c r="D262" s="210" t="str">
        <x:f>IF(VLOOKUP($A262,'★Master Code List'!$B$4:$K$167,8,)=0,"",(VLOOKUP($A262,'★Master Code List'!$B$4:$K$167,8,)))</x:f>
        <x:v>TUBE0000101</x:v>
      </x:c>
      <x:c r="E262" s="210" t="str">
        <x:f>IF(VLOOKUP($A262,'★Master Code List'!$B$4:$K$167,9,)=0,"",(VLOOKUP($A262,'★Master Code List'!$B$4:$K$167,9,)))</x:f>
        <x:v>EV-V4 Test Parts</x:v>
      </x:c>
      <x:c r="F262" s="20" t="str">
        <x:f>IF(VLOOKUP($A262,'★Master Code List'!$B$4:$K$167,10,)=0,"",(VLOOKUP($A262,'★Master Code List'!$B$4:$K$167,10,)))</x:f>
        <x:v>DBJ033</x:v>
      </x:c>
      <x:c r="G262" s="158">
        <x:f t="shared" si="84"/>
        <x:v>0</x:v>
      </x:c>
      <x:c r="H262" s="197">
        <x:f t="shared" si="85"/>
        <x:v>0</x:v>
      </x:c>
      <x:c r="I262" s="285">
        <x:f t="shared" si="86"/>
        <x:v>0</x:v>
      </x:c>
      <x:c r="J262" s="106">
        <x:f>SUMIFS('purchase data'!K:K,'purchase data'!$B:$B,$C262,'purchase data'!$F:$F,$D262)</x:f>
        <x:v>0</x:v>
      </x:c>
      <x:c r="K262" s="73">
        <x:f>SUMIFS('purchase data'!M:M,'purchase data'!$B:$B,$C262,'purchase data'!$F:$F,$D262)</x:f>
        <x:v>0</x:v>
      </x:c>
      <x:c r="L262" s="68">
        <x:f>SUMIFS(ETC!$G:$G,ETC!$B:$B,$C262,ETC!$E:$E,$D262)</x:f>
        <x:v>0</x:v>
      </x:c>
      <x:c r="M262" s="73">
        <x:f>SUMIFS(ETC!$J:$J,ETC!$E:$E,$D262,ETC!$B:$B,$C262)</x:f>
        <x:v>0</x:v>
      </x:c>
      <x:c r="N262" s="159">
        <x:f>IF(IFERROR((I262+K262+M262)/(G262+J262+SUMIFS(ETC!$G:$G,ETC!$C:$C,1,ETC!$B:$B,$C262,ETC!$E:$E,$D262)),)=0,H262,IFERROR((I262+K262+M262)/(G262+J262+SUMIFS(ETC!$G:$G,ETC!$C:$C,1,ETC!$B:$B,$C262,ETC!$E:$E,$D262)),))</x:f>
        <x:v>0</x:v>
      </x:c>
      <x:c r="O262" s="106">
        <x:f>++SUMIFS('sales data'!L:L,'sales data'!$B:$B,$C262,'sales data'!$F:$F,$D262,'sales data'!$O:$O,"")</x:f>
        <x:v>0</x:v>
      </x:c>
      <x:c r="P262" s="73">
        <x:f t="shared" si="87"/>
        <x:v>0</x:v>
      </x:c>
      <x:c r="Q262" s="68">
        <x:f>+SUMIFS('sales data'!$L:$L,'sales data'!$B:$B,$C262,'sales data'!$F:$F,$D262,'sales data'!$O:$O,"R")</x:f>
        <x:v>0</x:v>
      </x:c>
      <x:c r="R262" s="73">
        <x:f t="shared" si="88"/>
        <x:v>0</x:v>
      </x:c>
      <x:c r="S262" s="68">
        <x:f>SUMIFS('sales data'!$L:$L,'sales data'!$B:$B,$C262,'sales data'!$F:$F,$D262,'sales data'!$O:$O,"N")</x:f>
        <x:v>0</x:v>
      </x:c>
      <x:c r="T262" s="73">
        <x:f t="shared" si="89"/>
        <x:v>0</x:v>
      </x:c>
      <x:c r="U262" s="26">
        <x:f>SUMIFS('warehouse inventory check'!$N:$N,'warehouse inventory check'!$C:$C,$C262,'warehouse inventory check'!$D:$D,$D262)</x:f>
        <x:v>0</x:v>
      </x:c>
      <x:c r="V262" s="26">
        <x:f t="shared" si="90"/>
        <x:v>0</x:v>
      </x:c>
      <x:c r="W262" s="73">
        <x:f t="shared" si="91"/>
        <x:v>0</x:v>
      </x:c>
      <x:c r="X262" s="74">
        <x:f t="shared" si="92"/>
        <x:v>0</x:v>
      </x:c>
      <x:c r="Y262" s="68">
        <x:f t="shared" si="93"/>
        <x:v>0</x:v>
      </x:c>
      <x:c r="Z262" s="68">
        <x:f t="shared" si="94"/>
        <x:v>0</x:v>
      </x:c>
    </x:row>
    <x:row r="263" spans="1:26" s="26" customFormat="1">
      <x:c r="A263" s="118">
        <x:v>78</x:v>
      </x:c>
      <x:c r="B263" s="118"/>
      <x:c r="C263" s="113">
        <x:v>3</x:v>
      </x:c>
      <x:c r="D263" s="210" t="str">
        <x:f>IF(VLOOKUP($A263,'★Master Code List'!$B$4:$K$167,8,)=0,"",(VLOOKUP($A263,'★Master Code List'!$B$4:$K$167,8,)))</x:f>
        <x:v>TUBE0000104</x:v>
      </x:c>
      <x:c r="E263" s="210" t="str">
        <x:f>IF(VLOOKUP($A263,'★Master Code List'!$B$4:$K$167,9,)=0,"",(VLOOKUP($A263,'★Master Code List'!$B$4:$K$167,9,)))</x:f>
        <x:v>EV-V4 Test Parts</x:v>
      </x:c>
      <x:c r="F263" s="20" t="str">
        <x:f>IF(VLOOKUP($A263,'★Master Code List'!$B$4:$K$167,10,)=0,"",(VLOOKUP($A263,'★Master Code List'!$B$4:$K$167,10,)))</x:f>
        <x:v>CG13-38 (5M)</x:v>
      </x:c>
      <x:c r="G263" s="158">
        <x:f t="shared" si="84"/>
        <x:v>0</x:v>
      </x:c>
      <x:c r="H263" s="197">
        <x:f t="shared" si="85"/>
        <x:v>0</x:v>
      </x:c>
      <x:c r="I263" s="285">
        <x:f t="shared" si="86"/>
        <x:v>0</x:v>
      </x:c>
      <x:c r="J263" s="106">
        <x:f>SUMIFS('purchase data'!K:K,'purchase data'!$B:$B,$C263,'purchase data'!$F:$F,$D263)</x:f>
        <x:v>0</x:v>
      </x:c>
      <x:c r="K263" s="73">
        <x:f>SUMIFS('purchase data'!M:M,'purchase data'!$B:$B,$C263,'purchase data'!$F:$F,$D263)</x:f>
        <x:v>0</x:v>
      </x:c>
      <x:c r="L263" s="68">
        <x:f>SUMIFS(ETC!$G:$G,ETC!$B:$B,$C263,ETC!$E:$E,$D263)</x:f>
        <x:v>0</x:v>
      </x:c>
      <x:c r="M263" s="73">
        <x:f>SUMIFS(ETC!$J:$J,ETC!$E:$E,$D263,ETC!$B:$B,$C263)</x:f>
        <x:v>0</x:v>
      </x:c>
      <x:c r="N263" s="159">
        <x:f>IF(IFERROR((I263+K263+M263)/(G263+J263+SUMIFS(ETC!$G:$G,ETC!$C:$C,1,ETC!$B:$B,$C263,ETC!$E:$E,$D263)),)=0,H263,IFERROR((I263+K263+M263)/(G263+J263+SUMIFS(ETC!$G:$G,ETC!$C:$C,1,ETC!$B:$B,$C263,ETC!$E:$E,$D263)),))</x:f>
        <x:v>0</x:v>
      </x:c>
      <x:c r="O263" s="106">
        <x:f>++SUMIFS('sales data'!L:L,'sales data'!$B:$B,$C263,'sales data'!$F:$F,$D263,'sales data'!$O:$O,"")</x:f>
        <x:v>0</x:v>
      </x:c>
      <x:c r="P263" s="73">
        <x:f t="shared" si="87"/>
        <x:v>0</x:v>
      </x:c>
      <x:c r="Q263" s="68">
        <x:f>+SUMIFS('sales data'!$L:$L,'sales data'!$B:$B,$C263,'sales data'!$F:$F,$D263,'sales data'!$O:$O,"R")</x:f>
        <x:v>0</x:v>
      </x:c>
      <x:c r="R263" s="73">
        <x:f t="shared" si="88"/>
        <x:v>0</x:v>
      </x:c>
      <x:c r="S263" s="68">
        <x:f>SUMIFS('sales data'!$L:$L,'sales data'!$B:$B,$C263,'sales data'!$F:$F,$D263,'sales data'!$O:$O,"N")</x:f>
        <x:v>0</x:v>
      </x:c>
      <x:c r="T263" s="73">
        <x:f t="shared" si="89"/>
        <x:v>0</x:v>
      </x:c>
      <x:c r="U263" s="26">
        <x:f>SUMIFS('warehouse inventory check'!$N:$N,'warehouse inventory check'!$C:$C,$C263,'warehouse inventory check'!$D:$D,$D263)</x:f>
        <x:v>0</x:v>
      </x:c>
      <x:c r="V263" s="26">
        <x:f t="shared" si="90"/>
        <x:v>0</x:v>
      </x:c>
      <x:c r="W263" s="73">
        <x:f t="shared" si="91"/>
        <x:v>0</x:v>
      </x:c>
      <x:c r="X263" s="74">
        <x:f t="shared" si="92"/>
        <x:v>0</x:v>
      </x:c>
      <x:c r="Y263" s="68">
        <x:f t="shared" si="93"/>
        <x:v>0</x:v>
      </x:c>
      <x:c r="Z263" s="68">
        <x:f t="shared" si="94"/>
        <x:v>0</x:v>
      </x:c>
    </x:row>
    <x:row r="264" spans="1:26" s="26" customFormat="1">
      <x:c r="A264" s="118">
        <x:v>79</x:v>
      </x:c>
      <x:c r="B264" s="118"/>
      <x:c r="C264" s="113">
        <x:v>3</x:v>
      </x:c>
      <x:c r="D264" s="210" t="str">
        <x:f>IF(VLOOKUP($A264,'★Master Code List'!$B$4:$K$167,8,)=0,"",(VLOOKUP($A264,'★Master Code List'!$B$4:$K$167,8,)))</x:f>
        <x:v>UKLA0-05011</x:v>
      </x:c>
      <x:c r="E264" s="210" t="str">
        <x:f>IF(VLOOKUP($A264,'★Master Code List'!$B$4:$K$167,9,)=0,"",(VLOOKUP($A264,'★Master Code List'!$B$4:$K$167,9,)))</x:f>
        <x:v>EV-V4 Test Parts</x:v>
      </x:c>
      <x:c r="F264" s="20" t="str">
        <x:f>IF(VLOOKUP($A264,'★Master Code List'!$B$4:$K$167,10,)=0,"",(VLOOKUP($A264,'★Master Code List'!$B$4:$K$167,10,)))</x:f>
        <x:v>CG19-38 (08) (7M)</x:v>
      </x:c>
      <x:c r="G264" s="158">
        <x:f t="shared" si="84"/>
        <x:v>0</x:v>
      </x:c>
      <x:c r="H264" s="197">
        <x:f t="shared" si="85"/>
        <x:v>0</x:v>
      </x:c>
      <x:c r="I264" s="285">
        <x:f t="shared" si="86"/>
        <x:v>0</x:v>
      </x:c>
      <x:c r="J264" s="106">
        <x:f>SUMIFS('purchase data'!K:K,'purchase data'!$B:$B,$C264,'purchase data'!$F:$F,$D264)</x:f>
        <x:v>0</x:v>
      </x:c>
      <x:c r="K264" s="73">
        <x:f>SUMIFS('purchase data'!M:M,'purchase data'!$B:$B,$C264,'purchase data'!$F:$F,$D264)</x:f>
        <x:v>0</x:v>
      </x:c>
      <x:c r="L264" s="68">
        <x:f>SUMIFS(ETC!$G:$G,ETC!$B:$B,$C264,ETC!$E:$E,$D264)</x:f>
        <x:v>0</x:v>
      </x:c>
      <x:c r="M264" s="73">
        <x:f>SUMIFS(ETC!$J:$J,ETC!$E:$E,$D264,ETC!$B:$B,$C264)</x:f>
        <x:v>0</x:v>
      </x:c>
      <x:c r="N264" s="159">
        <x:f>IF(IFERROR((I264+K264+M264)/(G264+J264+SUMIFS(ETC!$G:$G,ETC!$C:$C,1,ETC!$B:$B,$C264,ETC!$E:$E,$D264)),)=0,H264,IFERROR((I264+K264+M264)/(G264+J264+SUMIFS(ETC!$G:$G,ETC!$C:$C,1,ETC!$B:$B,$C264,ETC!$E:$E,$D264)),))</x:f>
        <x:v>0</x:v>
      </x:c>
      <x:c r="O264" s="106">
        <x:f>++SUMIFS('sales data'!L:L,'sales data'!$B:$B,$C264,'sales data'!$F:$F,$D264,'sales data'!$O:$O,"")</x:f>
        <x:v>0</x:v>
      </x:c>
      <x:c r="P264" s="73">
        <x:f t="shared" si="87"/>
        <x:v>0</x:v>
      </x:c>
      <x:c r="Q264" s="68">
        <x:f>+SUMIFS('sales data'!$L:$L,'sales data'!$B:$B,$C264,'sales data'!$F:$F,$D264,'sales data'!$O:$O,"R")</x:f>
        <x:v>0</x:v>
      </x:c>
      <x:c r="R264" s="73">
        <x:f t="shared" si="88"/>
        <x:v>0</x:v>
      </x:c>
      <x:c r="S264" s="68">
        <x:f>SUMIFS('sales data'!$L:$L,'sales data'!$B:$B,$C264,'sales data'!$F:$F,$D264,'sales data'!$O:$O,"N")</x:f>
        <x:v>0</x:v>
      </x:c>
      <x:c r="T264" s="73">
        <x:f t="shared" si="89"/>
        <x:v>0</x:v>
      </x:c>
      <x:c r="U264" s="26">
        <x:f>SUMIFS('warehouse inventory check'!$N:$N,'warehouse inventory check'!$C:$C,$C264,'warehouse inventory check'!$D:$D,$D264)</x:f>
        <x:v>0</x:v>
      </x:c>
      <x:c r="V264" s="26">
        <x:f t="shared" si="90"/>
        <x:v>0</x:v>
      </x:c>
      <x:c r="W264" s="73">
        <x:f t="shared" si="91"/>
        <x:v>0</x:v>
      </x:c>
      <x:c r="X264" s="74">
        <x:f t="shared" si="92"/>
        <x:v>0</x:v>
      </x:c>
      <x:c r="Y264" s="68">
        <x:f t="shared" si="93"/>
        <x:v>0</x:v>
      </x:c>
      <x:c r="Z264" s="68">
        <x:f t="shared" si="94"/>
        <x:v>0</x:v>
      </x:c>
    </x:row>
    <x:row r="265" spans="1:26" s="26" customFormat="1">
      <x:c r="A265" s="118">
        <x:v>80</x:v>
      </x:c>
      <x:c r="B265" s="118"/>
      <x:c r="C265" s="113">
        <x:v>3</x:v>
      </x:c>
      <x:c r="D265" s="210" t="str">
        <x:f>IF(VLOOKUP($A265,'★Master Code List'!$B$4:$K$167,8,)=0,"",(VLOOKUP($A265,'★Master Code List'!$B$4:$K$167,8,)))</x:f>
        <x:v>PZ38-14A033-MD</x:v>
      </x:c>
      <x:c r="E265" s="210" t="str">
        <x:f>IF(VLOOKUP($A265,'★Master Code List'!$B$4:$K$167,9,)=0,"",(VLOOKUP($A265,'★Master Code List'!$B$4:$K$167,9,)))</x:f>
        <x:v>BEV-E (AWD/RWD, V710)</x:v>
      </x:c>
      <x:c r="F265" s="20" t="str">
        <x:f>IF(VLOOKUP($A265,'★Master Code List'!$B$4:$K$167,10,)=0,"",(VLOOKUP($A265,'★Master Code List'!$B$4:$K$167,10,)))</x:f>
        <x:v>MCA CONNECTOR CLIP</x:v>
      </x:c>
      <x:c r="G265" s="158">
        <x:f t="shared" si="84"/>
        <x:v>-320</x:v>
      </x:c>
      <x:c r="H265" s="197">
        <x:f t="shared" si="85"/>
        <x:v>699.69799999999998</x:v>
      </x:c>
      <x:c r="I265" s="285">
        <x:f t="shared" si="86"/>
        <x:v>-223903.35999999999</x:v>
      </x:c>
      <x:c r="J265" s="106">
        <x:f>SUMIFS('purchase data'!K:K,'purchase data'!$B:$B,$C265,'purchase data'!$F:$F,$D265)</x:f>
        <x:v>0</x:v>
      </x:c>
      <x:c r="K265" s="73">
        <x:f>SUMIFS('purchase data'!M:M,'purchase data'!$B:$B,$C265,'purchase data'!$F:$F,$D265)</x:f>
        <x:v>0</x:v>
      </x:c>
      <x:c r="L265" s="68">
        <x:f>SUMIFS(ETC!$G:$G,ETC!$B:$B,$C265,ETC!$E:$E,$D265)</x:f>
        <x:v>0</x:v>
      </x:c>
      <x:c r="M265" s="73">
        <x:f>SUMIFS(ETC!$J:$J,ETC!$E:$E,$D265,ETC!$B:$B,$C265)</x:f>
        <x:v>0</x:v>
      </x:c>
      <x:c r="N265" s="159">
        <x:f>IF(IFERROR((I265+K265+M265)/(G265+J265+SUMIFS(ETC!$G:$G,ETC!$C:$C,1,ETC!$B:$B,$C265,ETC!$E:$E,$D265)),)=0,H265,IFERROR((I265+K265+M265)/(G265+J265+SUMIFS(ETC!$G:$G,ETC!$C:$C,1,ETC!$B:$B,$C265,ETC!$E:$E,$D265)),))</x:f>
        <x:v>699.69799999999998</x:v>
      </x:c>
      <x:c r="O265" s="106">
        <x:f>++SUMIFS('sales data'!L:L,'sales data'!$B:$B,$C265,'sales data'!$F:$F,$D265,'sales data'!$O:$O,"")</x:f>
        <x:v>0</x:v>
      </x:c>
      <x:c r="P265" s="73">
        <x:f t="shared" si="87"/>
        <x:v>0</x:v>
      </x:c>
      <x:c r="Q265" s="68">
        <x:f>+SUMIFS('sales data'!$L:$L,'sales data'!$B:$B,$C265,'sales data'!$F:$F,$D265,'sales data'!$O:$O,"R")</x:f>
        <x:v>0</x:v>
      </x:c>
      <x:c r="R265" s="73">
        <x:f t="shared" si="88"/>
        <x:v>0</x:v>
      </x:c>
      <x:c r="S265" s="68">
        <x:f>SUMIFS('sales data'!$L:$L,'sales data'!$B:$B,$C265,'sales data'!$F:$F,$D265,'sales data'!$O:$O,"N")</x:f>
        <x:v>0</x:v>
      </x:c>
      <x:c r="T265" s="73">
        <x:f t="shared" si="89"/>
        <x:v>0</x:v>
      </x:c>
      <x:c r="U265" s="26">
        <x:f>SUMIFS('warehouse inventory check'!$N:$N,'warehouse inventory check'!$C:$C,$C265,'warehouse inventory check'!$D:$D,$D265)</x:f>
        <x:v>0</x:v>
      </x:c>
      <x:c r="V265" s="26">
        <x:f t="shared" si="90"/>
        <x:v>699.69799999999998</x:v>
      </x:c>
      <x:c r="W265" s="73">
        <x:f t="shared" si="91"/>
        <x:v>0</x:v>
      </x:c>
      <x:c r="X265" s="74">
        <x:f t="shared" si="92"/>
        <x:v>-223903.35999999999</x:v>
      </x:c>
      <x:c r="Y265" s="68">
        <x:f t="shared" si="93"/>
        <x:v>-320</x:v>
      </x:c>
      <x:c r="Z265" s="68">
        <x:f t="shared" si="94"/>
        <x:v>320</x:v>
      </x:c>
    </x:row>
    <x:row r="266" spans="1:26" s="26" customFormat="1">
      <x:c r="A266" s="118">
        <x:v>81</x:v>
      </x:c>
      <x:c r="B266" s="118"/>
      <x:c r="C266" s="113">
        <x:v>3</x:v>
      </x:c>
      <x:c r="D266" s="210" t="str">
        <x:f>IF(VLOOKUP($A266,'★Master Code List'!$B$4:$K$167,8,)=0,"",(VLOOKUP($A266,'★Master Code List'!$B$4:$K$167,8,)))</x:f>
        <x:v>SZ38-10B694-AD</x:v>
      </x:c>
      <x:c r="E266" s="210" t="str">
        <x:f>IF(VLOOKUP($A266,'★Master Code List'!$B$4:$K$167,9,)=0,"",(VLOOKUP($A266,'★Master Code List'!$B$4:$K$167,9,)))</x:f>
        <x:v>BEV-E2 (V710)</x:v>
      </x:c>
      <x:c r="F266" s="20" t="str">
        <x:f>IF(VLOOKUP($A266,'★Master Code List'!$B$4:$K$167,10,)=0,"",(VLOOKUP($A266,'★Master Code List'!$B$4:$K$167,10,)))</x:f>
        <x:v>BEV-E2 MAIN W/H ASSY</x:v>
      </x:c>
      <x:c r="G266" s="158">
        <x:f t="shared" si="84"/>
        <x:v>24</x:v>
      </x:c>
      <x:c r="H266" s="197">
        <x:f t="shared" si="85"/>
        <x:v>5239.0126766399999</x:v>
      </x:c>
      <x:c r="I266" s="285">
        <x:f t="shared" si="86"/>
        <x:v>125736.30423936</x:v>
      </x:c>
      <x:c r="J266" s="106">
        <x:f>SUMIFS('purchase data'!K:K,'purchase data'!$B:$B,$C266,'purchase data'!$F:$F,$D266)</x:f>
        <x:v>0</x:v>
      </x:c>
      <x:c r="K266" s="73">
        <x:f>SUMIFS('purchase data'!M:M,'purchase data'!$B:$B,$C266,'purchase data'!$F:$F,$D266)</x:f>
        <x:v>0</x:v>
      </x:c>
      <x:c r="L266" s="68">
        <x:f>SUMIFS(ETC!$G:$G,ETC!$B:$B,$C266,ETC!$E:$E,$D266)</x:f>
        <x:v>0</x:v>
      </x:c>
      <x:c r="M266" s="73">
        <x:f>SUMIFS(ETC!$J:$J,ETC!$E:$E,$D266,ETC!$B:$B,$C266)</x:f>
        <x:v>0</x:v>
      </x:c>
      <x:c r="N266" s="159">
        <x:f>IF(IFERROR((I266+K266+M266)/(G266+J266+SUMIFS(ETC!$G:$G,ETC!$C:$C,1,ETC!$B:$B,$C266,ETC!$E:$E,$D266)),)=0,H266,IFERROR((I266+K266+M266)/(G266+J266+SUMIFS(ETC!$G:$G,ETC!$C:$C,1,ETC!$B:$B,$C266,ETC!$E:$E,$D266)),))</x:f>
        <x:v>5239.0126766399999</x:v>
      </x:c>
      <x:c r="O266" s="106">
        <x:f>++SUMIFS('sales data'!L:L,'sales data'!$B:$B,$C266,'sales data'!$F:$F,$D266,'sales data'!$O:$O,"")</x:f>
        <x:v>0</x:v>
      </x:c>
      <x:c r="P266" s="73">
        <x:f t="shared" si="87"/>
        <x:v>0</x:v>
      </x:c>
      <x:c r="Q266" s="68">
        <x:f>+SUMIFS('sales data'!$L:$L,'sales data'!$B:$B,$C266,'sales data'!$F:$F,$D266,'sales data'!$O:$O,"R")</x:f>
        <x:v>0</x:v>
      </x:c>
      <x:c r="R266" s="73">
        <x:f t="shared" si="88"/>
        <x:v>0</x:v>
      </x:c>
      <x:c r="S266" s="68">
        <x:f>SUMIFS('sales data'!$L:$L,'sales data'!$B:$B,$C266,'sales data'!$F:$F,$D266,'sales data'!$O:$O,"N")</x:f>
        <x:v>0</x:v>
      </x:c>
      <x:c r="T266" s="73">
        <x:f t="shared" si="89"/>
        <x:v>0</x:v>
      </x:c>
      <x:c r="U266" s="26">
        <x:f>SUMIFS('warehouse inventory check'!$N:$N,'warehouse inventory check'!$C:$C,$C266,'warehouse inventory check'!$D:$D,$D266)</x:f>
        <x:v>0</x:v>
      </x:c>
      <x:c r="V266" s="26">
        <x:f t="shared" si="90"/>
        <x:v>5239.0126766399999</x:v>
      </x:c>
      <x:c r="W266" s="73">
        <x:f t="shared" si="91"/>
        <x:v>0</x:v>
      </x:c>
      <x:c r="X266" s="74">
        <x:f t="shared" si="92"/>
        <x:v>125736.30423936</x:v>
      </x:c>
      <x:c r="Y266" s="68">
        <x:f t="shared" si="93"/>
        <x:v>24</x:v>
      </x:c>
      <x:c r="Z266" s="68">
        <x:f t="shared" si="94"/>
        <x:v>-24</x:v>
      </x:c>
    </x:row>
    <x:row r="267" spans="1:26" s="26" customFormat="1">
      <x:c r="A267" s="118">
        <x:v>82</x:v>
      </x:c>
      <x:c r="B267" s="118"/>
      <x:c r="C267" s="113">
        <x:v>3</x:v>
      </x:c>
      <x:c r="D267" s="210" t="str">
        <x:f>IF(VLOOKUP($A267,'★Master Code List'!$B$4:$K$167,8,)=0,"",(VLOOKUP($A267,'★Master Code List'!$B$4:$K$167,8,)))</x:f>
        <x:v>SZ38-10B694-AE</x:v>
      </x:c>
      <x:c r="E267" s="210" t="str">
        <x:f>IF(VLOOKUP($A267,'★Master Code List'!$B$4:$K$167,9,)=0,"",(VLOOKUP($A267,'★Master Code List'!$B$4:$K$167,9,)))</x:f>
        <x:v>BEV-E2 (V710)</x:v>
      </x:c>
      <x:c r="F267" s="20" t="str">
        <x:f>IF(VLOOKUP($A267,'★Master Code List'!$B$4:$K$167,10,)=0,"",(VLOOKUP($A267,'★Master Code List'!$B$4:$K$167,10,)))</x:f>
        <x:v>BEV-E2 MAIN W/H ASSY</x:v>
      </x:c>
      <x:c r="G267" s="158">
        <x:f t="shared" si="84"/>
        <x:v>20</x:v>
      </x:c>
      <x:c r="H267" s="197">
        <x:f t="shared" si="85"/>
        <x:v>5239.87608</x:v>
      </x:c>
      <x:c r="I267" s="285">
        <x:f t="shared" si="86"/>
        <x:v>104797.52160000001</x:v>
      </x:c>
      <x:c r="J267" s="106">
        <x:f>SUMIFS('purchase data'!K:K,'purchase data'!$B:$B,$C267,'purchase data'!$F:$F,$D267)</x:f>
        <x:v>0</x:v>
      </x:c>
      <x:c r="K267" s="73">
        <x:f>SUMIFS('purchase data'!M:M,'purchase data'!$B:$B,$C267,'purchase data'!$F:$F,$D267)</x:f>
        <x:v>0</x:v>
      </x:c>
      <x:c r="L267" s="68">
        <x:f>SUMIFS(ETC!$G:$G,ETC!$B:$B,$C267,ETC!$E:$E,$D267)</x:f>
        <x:v>0</x:v>
      </x:c>
      <x:c r="M267" s="73">
        <x:f>SUMIFS(ETC!$J:$J,ETC!$E:$E,$D267,ETC!$B:$B,$C267)</x:f>
        <x:v>0</x:v>
      </x:c>
      <x:c r="N267" s="159">
        <x:f>IF(IFERROR((I267+K267+M267)/(G267+J267+SUMIFS(ETC!$G:$G,ETC!$C:$C,1,ETC!$B:$B,$C267,ETC!$E:$E,$D267)),)=0,H267,IFERROR((I267+K267+M267)/(G267+J267+SUMIFS(ETC!$G:$G,ETC!$C:$C,1,ETC!$B:$B,$C267,ETC!$E:$E,$D267)),))</x:f>
        <x:v>5239.87608</x:v>
      </x:c>
      <x:c r="O267" s="106">
        <x:f>++SUMIFS('sales data'!L:L,'sales data'!$B:$B,$C267,'sales data'!$F:$F,$D267,'sales data'!$O:$O,"")</x:f>
        <x:v>0</x:v>
      </x:c>
      <x:c r="P267" s="73">
        <x:f t="shared" si="87"/>
        <x:v>0</x:v>
      </x:c>
      <x:c r="Q267" s="68">
        <x:f>+SUMIFS('sales data'!$L:$L,'sales data'!$B:$B,$C267,'sales data'!$F:$F,$D267,'sales data'!$O:$O,"R")</x:f>
        <x:v>0</x:v>
      </x:c>
      <x:c r="R267" s="73">
        <x:f t="shared" si="88"/>
        <x:v>0</x:v>
      </x:c>
      <x:c r="S267" s="68">
        <x:f>SUMIFS('sales data'!$L:$L,'sales data'!$B:$B,$C267,'sales data'!$F:$F,$D267,'sales data'!$O:$O,"N")</x:f>
        <x:v>0</x:v>
      </x:c>
      <x:c r="T267" s="73">
        <x:f t="shared" si="89"/>
        <x:v>0</x:v>
      </x:c>
      <x:c r="U267" s="26">
        <x:f>SUMIFS('warehouse inventory check'!$N:$N,'warehouse inventory check'!$C:$C,$C267,'warehouse inventory check'!$D:$D,$D267)</x:f>
        <x:v>0</x:v>
      </x:c>
      <x:c r="V267" s="26">
        <x:f t="shared" si="90"/>
        <x:v>5239.87608</x:v>
      </x:c>
      <x:c r="W267" s="73">
        <x:f t="shared" si="91"/>
        <x:v>0</x:v>
      </x:c>
      <x:c r="X267" s="74">
        <x:f t="shared" si="92"/>
        <x:v>104797.52160000001</x:v>
      </x:c>
      <x:c r="Y267" s="68">
        <x:f t="shared" si="93"/>
        <x:v>20</x:v>
      </x:c>
      <x:c r="Z267" s="68">
        <x:f t="shared" si="94"/>
        <x:v>-20</x:v>
      </x:c>
    </x:row>
    <x:row r="268" spans="1:26" s="26" customFormat="1">
      <x:c r="A268" s="118">
        <x:v>83</x:v>
      </x:c>
      <x:c r="B268" s="118"/>
      <x:c r="C268" s="113">
        <x:v>3</x:v>
      </x:c>
      <x:c r="D268" s="210" t="str">
        <x:f>IF(VLOOKUP($A268,'★Master Code List'!$B$4:$K$167,8,)=0,"",(VLOOKUP($A268,'★Master Code List'!$B$4:$K$167,8,)))</x:f>
        <x:v>TZ38-10B694-CB</x:v>
      </x:c>
      <x:c r="E268" s="210" t="str">
        <x:f>IF(VLOOKUP($A268,'★Master Code List'!$B$4:$K$167,9,)=0,"",(VLOOKUP($A268,'★Master Code List'!$B$4:$K$167,9,)))</x:f>
        <x:v>BEV-E (AWD/RWD, V710)</x:v>
      </x:c>
      <x:c r="F268" s="20" t="str">
        <x:f>IF(VLOOKUP($A268,'★Master Code List'!$B$4:$K$167,10,)=0,"",(VLOOKUP($A268,'★Master Code List'!$B$4:$K$167,10,)))</x:f>
        <x:v>AWD Main length extended</x:v>
      </x:c>
      <x:c r="G268" s="158">
        <x:f t="shared" si="84"/>
        <x:v>31</x:v>
      </x:c>
      <x:c r="H268" s="197">
        <x:f t="shared" si="85"/>
        <x:v>7040.4650600000004</x:v>
      </x:c>
      <x:c r="I268" s="285">
        <x:f t="shared" si="86"/>
        <x:v>218254.41686000003</x:v>
      </x:c>
      <x:c r="J268" s="106">
        <x:f>SUMIFS('purchase data'!K:K,'purchase data'!$B:$B,$C268,'purchase data'!$F:$F,$D268)</x:f>
        <x:v>0</x:v>
      </x:c>
      <x:c r="K268" s="73">
        <x:f>SUMIFS('purchase data'!M:M,'purchase data'!$B:$B,$C268,'purchase data'!$F:$F,$D268)</x:f>
        <x:v>0</x:v>
      </x:c>
      <x:c r="L268" s="68">
        <x:f>SUMIFS(ETC!$G:$G,ETC!$B:$B,$C268,ETC!$E:$E,$D268)</x:f>
        <x:v>0</x:v>
      </x:c>
      <x:c r="M268" s="73">
        <x:f>SUMIFS(ETC!$J:$J,ETC!$E:$E,$D268,ETC!$B:$B,$C268)</x:f>
        <x:v>0</x:v>
      </x:c>
      <x:c r="N268" s="159">
        <x:f>IF(IFERROR((I268+K268+M268)/(G268+J268+SUMIFS(ETC!$G:$G,ETC!$C:$C,1,ETC!$B:$B,$C268,ETC!$E:$E,$D268)),)=0,H268,IFERROR((I268+K268+M268)/(G268+J268+SUMIFS(ETC!$G:$G,ETC!$C:$C,1,ETC!$B:$B,$C268,ETC!$E:$E,$D268)),))</x:f>
        <x:v>7040.4650600000004</x:v>
      </x:c>
      <x:c r="O268" s="106">
        <x:f>++SUMIFS('sales data'!L:L,'sales data'!$B:$B,$C268,'sales data'!$F:$F,$D268,'sales data'!$O:$O,"")</x:f>
        <x:v>0</x:v>
      </x:c>
      <x:c r="P268" s="73">
        <x:f t="shared" si="87"/>
        <x:v>0</x:v>
      </x:c>
      <x:c r="Q268" s="68">
        <x:f>+SUMIFS('sales data'!$L:$L,'sales data'!$B:$B,$C268,'sales data'!$F:$F,$D268,'sales data'!$O:$O,"R")</x:f>
        <x:v>0</x:v>
      </x:c>
      <x:c r="R268" s="73">
        <x:f t="shared" si="88"/>
        <x:v>0</x:v>
      </x:c>
      <x:c r="S268" s="68">
        <x:f>SUMIFS('sales data'!$L:$L,'sales data'!$B:$B,$C268,'sales data'!$F:$F,$D268,'sales data'!$O:$O,"N")</x:f>
        <x:v>0</x:v>
      </x:c>
      <x:c r="T268" s="73">
        <x:f t="shared" si="89"/>
        <x:v>0</x:v>
      </x:c>
      <x:c r="U268" s="26">
        <x:f>SUMIFS('warehouse inventory check'!$N:$N,'warehouse inventory check'!$C:$C,$C268,'warehouse inventory check'!$D:$D,$D268)</x:f>
        <x:v>0</x:v>
      </x:c>
      <x:c r="V268" s="26">
        <x:f t="shared" si="90"/>
        <x:v>7040.4650600000004</x:v>
      </x:c>
      <x:c r="W268" s="73">
        <x:f t="shared" si="91"/>
        <x:v>0</x:v>
      </x:c>
      <x:c r="X268" s="74">
        <x:f t="shared" si="92"/>
        <x:v>218254.41686000003</x:v>
      </x:c>
      <x:c r="Y268" s="68">
        <x:f t="shared" si="93"/>
        <x:v>31</x:v>
      </x:c>
      <x:c r="Z268" s="68">
        <x:f t="shared" si="94"/>
        <x:v>-31</x:v>
      </x:c>
    </x:row>
    <x:row r="269" spans="1:26" s="26" customFormat="1">
      <x:c r="A269" s="118">
        <x:v>84</x:v>
      </x:c>
      <x:c r="B269" s="118"/>
      <x:c r="C269" s="113">
        <x:v>3</x:v>
      </x:c>
      <x:c r="D269" s="210" t="str">
        <x:f>IF(VLOOKUP($A269,'★Master Code List'!$B$4:$K$167,8,)=0,"",(VLOOKUP($A269,'★Master Code List'!$B$4:$K$167,8,)))</x:f>
        <x:v>TZ38-14A033-AB</x:v>
      </x:c>
      <x:c r="E269" s="210" t="str">
        <x:f>IF(VLOOKUP($A269,'★Master Code List'!$B$4:$K$167,9,)=0,"",(VLOOKUP($A269,'★Master Code List'!$B$4:$K$167,9,)))</x:f>
        <x:v>BEV-E (AWD/RWD, V710)</x:v>
      </x:c>
      <x:c r="F269" s="20" t="str">
        <x:f>IF(VLOOKUP($A269,'★Master Code List'!$B$4:$K$167,10,)=0,"",(VLOOKUP($A269,'★Master Code List'!$B$4:$K$167,10,)))</x:f>
        <x:v>BUSBAR</x:v>
      </x:c>
      <x:c r="G269" s="158">
        <x:f t="shared" si="84"/>
        <x:v>68</x:v>
      </x:c>
      <x:c r="H269" s="197">
        <x:f t="shared" si="85"/>
        <x:v>833.678</x:v>
      </x:c>
      <x:c r="I269" s="285">
        <x:f t="shared" si="86"/>
        <x:v>56690.103999999999</x:v>
      </x:c>
      <x:c r="J269" s="106">
        <x:f>SUMIFS('purchase data'!K:K,'purchase data'!$B:$B,$C269,'purchase data'!$F:$F,$D269)</x:f>
        <x:v>0</x:v>
      </x:c>
      <x:c r="K269" s="73">
        <x:f>SUMIFS('purchase data'!M:M,'purchase data'!$B:$B,$C269,'purchase data'!$F:$F,$D269)</x:f>
        <x:v>0</x:v>
      </x:c>
      <x:c r="L269" s="68">
        <x:f>SUMIFS(ETC!$G:$G,ETC!$B:$B,$C269,ETC!$E:$E,$D269)</x:f>
        <x:v>0</x:v>
      </x:c>
      <x:c r="M269" s="73">
        <x:f>SUMIFS(ETC!$J:$J,ETC!$E:$E,$D269,ETC!$B:$B,$C269)</x:f>
        <x:v>0</x:v>
      </x:c>
      <x:c r="N269" s="159">
        <x:f>IF(IFERROR((I269+K269+M269)/(G269+J269+SUMIFS(ETC!$G:$G,ETC!$C:$C,1,ETC!$B:$B,$C269,ETC!$E:$E,$D269)),)=0,H269,IFERROR((I269+K269+M269)/(G269+J269+SUMIFS(ETC!$G:$G,ETC!$C:$C,1,ETC!$B:$B,$C269,ETC!$E:$E,$D269)),))</x:f>
        <x:v>833.678</x:v>
      </x:c>
      <x:c r="O269" s="106">
        <x:f>++SUMIFS('sales data'!L:L,'sales data'!$B:$B,$C269,'sales data'!$F:$F,$D269,'sales data'!$O:$O,"")</x:f>
        <x:v>0</x:v>
      </x:c>
      <x:c r="P269" s="73">
        <x:f t="shared" si="87"/>
        <x:v>0</x:v>
      </x:c>
      <x:c r="Q269" s="68">
        <x:f>+SUMIFS('sales data'!$L:$L,'sales data'!$B:$B,$C269,'sales data'!$F:$F,$D269,'sales data'!$O:$O,"R")</x:f>
        <x:v>0</x:v>
      </x:c>
      <x:c r="R269" s="73">
        <x:f t="shared" si="88"/>
        <x:v>0</x:v>
      </x:c>
      <x:c r="S269" s="68">
        <x:f>SUMIFS('sales data'!$L:$L,'sales data'!$B:$B,$C269,'sales data'!$F:$F,$D269,'sales data'!$O:$O,"N")</x:f>
        <x:v>0</x:v>
      </x:c>
      <x:c r="T269" s="73">
        <x:f t="shared" si="89"/>
        <x:v>0</x:v>
      </x:c>
      <x:c r="U269" s="26">
        <x:f>SUMIFS('warehouse inventory check'!$N:$N,'warehouse inventory check'!$C:$C,$C269,'warehouse inventory check'!$D:$D,$D269)</x:f>
        <x:v>0</x:v>
      </x:c>
      <x:c r="V269" s="26">
        <x:f t="shared" si="90"/>
        <x:v>833.678</x:v>
      </x:c>
      <x:c r="W269" s="73">
        <x:f t="shared" si="91"/>
        <x:v>0</x:v>
      </x:c>
      <x:c r="X269" s="74">
        <x:f t="shared" si="92"/>
        <x:v>56690.103999999999</x:v>
      </x:c>
      <x:c r="Y269" s="68">
        <x:f t="shared" si="93"/>
        <x:v>68</x:v>
      </x:c>
      <x:c r="Z269" s="68">
        <x:f t="shared" si="94"/>
        <x:v>-68</x:v>
      </x:c>
    </x:row>
    <x:row r="270" spans="1:26" s="26" customFormat="1">
      <x:c r="A270" s="118">
        <x:v>85</x:v>
      </x:c>
      <x:c r="B270" s="118"/>
      <x:c r="C270" s="113">
        <x:v>3</x:v>
      </x:c>
      <x:c r="D270" s="210" t="str">
        <x:f>IF(VLOOKUP($A270,'★Master Code List'!$B$4:$K$167,8,)=0,"",(VLOOKUP($A270,'★Master Code List'!$B$4:$K$167,8,)))</x:f>
        <x:v>TZ38-14A033-BB</x:v>
      </x:c>
      <x:c r="E270" s="210" t="str">
        <x:f>IF(VLOOKUP($A270,'★Master Code List'!$B$4:$K$167,9,)=0,"",(VLOOKUP($A270,'★Master Code List'!$B$4:$K$167,9,)))</x:f>
        <x:v>BEV-E (AWD/RWD, V710)</x:v>
      </x:c>
      <x:c r="F270" s="20" t="str">
        <x:f>IF(VLOOKUP($A270,'★Master Code List'!$B$4:$K$167,10,)=0,"",(VLOOKUP($A270,'★Master Code List'!$B$4:$K$167,10,)))</x:f>
        <x:v>BUSBAR</x:v>
      </x:c>
      <x:c r="G270" s="158">
        <x:f t="shared" si="84"/>
        <x:v>136</x:v>
      </x:c>
      <x:c r="H270" s="197">
        <x:f t="shared" si="85"/>
        <x:v>496.79136</x:v>
      </x:c>
      <x:c r="I270" s="285">
        <x:f t="shared" si="86"/>
        <x:v>67563.624960000001</x:v>
      </x:c>
      <x:c r="J270" s="106">
        <x:f>SUMIFS('purchase data'!K:K,'purchase data'!$B:$B,$C270,'purchase data'!$F:$F,$D270)</x:f>
        <x:v>0</x:v>
      </x:c>
      <x:c r="K270" s="73">
        <x:f>SUMIFS('purchase data'!M:M,'purchase data'!$B:$B,$C270,'purchase data'!$F:$F,$D270)</x:f>
        <x:v>0</x:v>
      </x:c>
      <x:c r="L270" s="68">
        <x:f>SUMIFS(ETC!$G:$G,ETC!$B:$B,$C270,ETC!$E:$E,$D270)</x:f>
        <x:v>0</x:v>
      </x:c>
      <x:c r="M270" s="73">
        <x:f>SUMIFS(ETC!$J:$J,ETC!$E:$E,$D270,ETC!$B:$B,$C270)</x:f>
        <x:v>0</x:v>
      </x:c>
      <x:c r="N270" s="159">
        <x:f>IF(IFERROR((I270+K270+M270)/(G270+J270+SUMIFS(ETC!$G:$G,ETC!$C:$C,1,ETC!$B:$B,$C270,ETC!$E:$E,$D270)),)=0,H270,IFERROR((I270+K270+M270)/(G270+J270+SUMIFS(ETC!$G:$G,ETC!$C:$C,1,ETC!$B:$B,$C270,ETC!$E:$E,$D270)),))</x:f>
        <x:v>496.79136</x:v>
      </x:c>
      <x:c r="O270" s="106">
        <x:f>++SUMIFS('sales data'!L:L,'sales data'!$B:$B,$C270,'sales data'!$F:$F,$D270,'sales data'!$O:$O,"")</x:f>
        <x:v>0</x:v>
      </x:c>
      <x:c r="P270" s="73">
        <x:f t="shared" si="87"/>
        <x:v>0</x:v>
      </x:c>
      <x:c r="Q270" s="68">
        <x:f>+SUMIFS('sales data'!$L:$L,'sales data'!$B:$B,$C270,'sales data'!$F:$F,$D270,'sales data'!$O:$O,"R")</x:f>
        <x:v>0</x:v>
      </x:c>
      <x:c r="R270" s="73">
        <x:f t="shared" si="88"/>
        <x:v>0</x:v>
      </x:c>
      <x:c r="S270" s="68">
        <x:f>SUMIFS('sales data'!$L:$L,'sales data'!$B:$B,$C270,'sales data'!$F:$F,$D270,'sales data'!$O:$O,"N")</x:f>
        <x:v>0</x:v>
      </x:c>
      <x:c r="T270" s="73">
        <x:f t="shared" si="89"/>
        <x:v>0</x:v>
      </x:c>
      <x:c r="U270" s="26">
        <x:f>SUMIFS('warehouse inventory check'!$N:$N,'warehouse inventory check'!$C:$C,$C270,'warehouse inventory check'!$D:$D,$D270)</x:f>
        <x:v>0</x:v>
      </x:c>
      <x:c r="V270" s="26">
        <x:f t="shared" si="90"/>
        <x:v>496.79136</x:v>
      </x:c>
      <x:c r="W270" s="73">
        <x:f t="shared" si="91"/>
        <x:v>0</x:v>
      </x:c>
      <x:c r="X270" s="74">
        <x:f t="shared" si="92"/>
        <x:v>67563.624960000001</x:v>
      </x:c>
      <x:c r="Y270" s="68">
        <x:f t="shared" si="93"/>
        <x:v>136</x:v>
      </x:c>
      <x:c r="Z270" s="68">
        <x:f t="shared" si="94"/>
        <x:v>-136</x:v>
      </x:c>
    </x:row>
    <x:row r="271" spans="1:26" s="26" customFormat="1">
      <x:c r="A271" s="118">
        <x:v>86</x:v>
      </x:c>
      <x:c r="B271" s="118"/>
      <x:c r="C271" s="113">
        <x:v>3</x:v>
      </x:c>
      <x:c r="D271" s="210" t="str">
        <x:f>IF(VLOOKUP($A271,'★Master Code List'!$B$4:$K$167,8,)=0,"",(VLOOKUP($A271,'★Master Code List'!$B$4:$K$167,8,)))</x:f>
        <x:v>TZ38-14A033-CB</x:v>
      </x:c>
      <x:c r="E271" s="210" t="str">
        <x:f>IF(VLOOKUP($A271,'★Master Code List'!$B$4:$K$167,9,)=0,"",(VLOOKUP($A271,'★Master Code List'!$B$4:$K$167,9,)))</x:f>
        <x:v>BEV-E (AWD/RWD, V710)</x:v>
      </x:c>
      <x:c r="F271" s="20" t="str">
        <x:f>IF(VLOOKUP($A271,'★Master Code List'!$B$4:$K$167,10,)=0,"",(VLOOKUP($A271,'★Master Code List'!$B$4:$K$167,10,)))</x:f>
        <x:v>BUSBAR</x:v>
      </x:c>
      <x:c r="G271" s="158">
        <x:f t="shared" si="84"/>
        <x:v>68</x:v>
      </x:c>
      <x:c r="H271" s="197">
        <x:f t="shared" si="85"/>
        <x:v>1534.8783100000001</x:v>
      </x:c>
      <x:c r="I271" s="285">
        <x:f t="shared" si="86"/>
        <x:v>104371.72508</x:v>
      </x:c>
      <x:c r="J271" s="106">
        <x:f>SUMIFS('purchase data'!K:K,'purchase data'!$B:$B,$C271,'purchase data'!$F:$F,$D271)</x:f>
        <x:v>0</x:v>
      </x:c>
      <x:c r="K271" s="73">
        <x:f>SUMIFS('purchase data'!M:M,'purchase data'!$B:$B,$C271,'purchase data'!$F:$F,$D271)</x:f>
        <x:v>0</x:v>
      </x:c>
      <x:c r="L271" s="68">
        <x:f>SUMIFS(ETC!$G:$G,ETC!$B:$B,$C271,ETC!$E:$E,$D271)</x:f>
        <x:v>0</x:v>
      </x:c>
      <x:c r="M271" s="73">
        <x:f>SUMIFS(ETC!$J:$J,ETC!$E:$E,$D271,ETC!$B:$B,$C271)</x:f>
        <x:v>0</x:v>
      </x:c>
      <x:c r="N271" s="159">
        <x:f>IF(IFERROR((I271+K271+M271)/(G271+J271+SUMIFS(ETC!$G:$G,ETC!$C:$C,1,ETC!$B:$B,$C271,ETC!$E:$E,$D271)),)=0,H271,IFERROR((I271+K271+M271)/(G271+J271+SUMIFS(ETC!$G:$G,ETC!$C:$C,1,ETC!$B:$B,$C271,ETC!$E:$E,$D271)),))</x:f>
        <x:v>1534.8783100000001</x:v>
      </x:c>
      <x:c r="O271" s="106">
        <x:f>++SUMIFS('sales data'!L:L,'sales data'!$B:$B,$C271,'sales data'!$F:$F,$D271,'sales data'!$O:$O,"")</x:f>
        <x:v>0</x:v>
      </x:c>
      <x:c r="P271" s="73">
        <x:f t="shared" si="87"/>
        <x:v>0</x:v>
      </x:c>
      <x:c r="Q271" s="68">
        <x:f>+SUMIFS('sales data'!$L:$L,'sales data'!$B:$B,$C271,'sales data'!$F:$F,$D271,'sales data'!$O:$O,"R")</x:f>
        <x:v>0</x:v>
      </x:c>
      <x:c r="R271" s="73">
        <x:f t="shared" si="88"/>
        <x:v>0</x:v>
      </x:c>
      <x:c r="S271" s="68">
        <x:f>SUMIFS('sales data'!$L:$L,'sales data'!$B:$B,$C271,'sales data'!$F:$F,$D271,'sales data'!$O:$O,"N")</x:f>
        <x:v>0</x:v>
      </x:c>
      <x:c r="T271" s="73">
        <x:f t="shared" si="89"/>
        <x:v>0</x:v>
      </x:c>
      <x:c r="U271" s="26">
        <x:f>SUMIFS('warehouse inventory check'!$N:$N,'warehouse inventory check'!$C:$C,$C271,'warehouse inventory check'!$D:$D,$D271)</x:f>
        <x:v>0</x:v>
      </x:c>
      <x:c r="V271" s="26">
        <x:f t="shared" si="90"/>
        <x:v>1534.8783100000001</x:v>
      </x:c>
      <x:c r="W271" s="73">
        <x:f t="shared" si="91"/>
        <x:v>0</x:v>
      </x:c>
      <x:c r="X271" s="74">
        <x:f t="shared" si="92"/>
        <x:v>104371.72508</x:v>
      </x:c>
      <x:c r="Y271" s="68">
        <x:f t="shared" si="93"/>
        <x:v>68</x:v>
      </x:c>
      <x:c r="Z271" s="68">
        <x:f t="shared" si="94"/>
        <x:v>-68</x:v>
      </x:c>
    </x:row>
    <x:row r="272" spans="1:26" s="26" customFormat="1">
      <x:c r="A272" s="118">
        <x:v>87</x:v>
      </x:c>
      <x:c r="B272" s="118"/>
      <x:c r="C272" s="113">
        <x:v>3</x:v>
      </x:c>
      <x:c r="D272" s="210" t="str">
        <x:f>IF(VLOOKUP($A272,'★Master Code List'!$B$4:$K$167,8,)=0,"",(VLOOKUP($A272,'★Master Code List'!$B$4:$K$167,8,)))</x:f>
        <x:v>TZ38-14A033-DB</x:v>
      </x:c>
      <x:c r="E272" s="210" t="str">
        <x:f>IF(VLOOKUP($A272,'★Master Code List'!$B$4:$K$167,9,)=0,"",(VLOOKUP($A272,'★Master Code List'!$B$4:$K$167,9,)))</x:f>
        <x:v>BEV-E (AWD/RWD, V710)</x:v>
      </x:c>
      <x:c r="F272" s="20" t="str">
        <x:f>IF(VLOOKUP($A272,'★Master Code List'!$B$4:$K$167,10,)=0,"",(VLOOKUP($A272,'★Master Code List'!$B$4:$K$167,10,)))</x:f>
        <x:v>BUSBAR</x:v>
      </x:c>
      <x:c r="G272" s="158">
        <x:f t="shared" si="84"/>
        <x:v>68</x:v>
      </x:c>
      <x:c r="H272" s="197">
        <x:f t="shared" si="85"/>
        <x:v>622.54166999999995</x:v>
      </x:c>
      <x:c r="I272" s="285">
        <x:f t="shared" si="86"/>
        <x:v>42332.833559999999</x:v>
      </x:c>
      <x:c r="J272" s="106">
        <x:f>SUMIFS('purchase data'!K:K,'purchase data'!$B:$B,$C272,'purchase data'!$F:$F,$D272)</x:f>
        <x:v>0</x:v>
      </x:c>
      <x:c r="K272" s="73">
        <x:f>SUMIFS('purchase data'!M:M,'purchase data'!$B:$B,$C272,'purchase data'!$F:$F,$D272)</x:f>
        <x:v>0</x:v>
      </x:c>
      <x:c r="L272" s="68">
        <x:f>SUMIFS(ETC!$G:$G,ETC!$B:$B,$C272,ETC!$E:$E,$D272)</x:f>
        <x:v>0</x:v>
      </x:c>
      <x:c r="M272" s="73">
        <x:f>SUMIFS(ETC!$J:$J,ETC!$E:$E,$D272,ETC!$B:$B,$C272)</x:f>
        <x:v>0</x:v>
      </x:c>
      <x:c r="N272" s="159">
        <x:f>IF(IFERROR((I272+K272+M272)/(G272+J272+SUMIFS(ETC!$G:$G,ETC!$C:$C,1,ETC!$B:$B,$C272,ETC!$E:$E,$D272)),)=0,H272,IFERROR((I272+K272+M272)/(G272+J272+SUMIFS(ETC!$G:$G,ETC!$C:$C,1,ETC!$B:$B,$C272,ETC!$E:$E,$D272)),))</x:f>
        <x:v>622.54166999999995</x:v>
      </x:c>
      <x:c r="O272" s="106">
        <x:f>++SUMIFS('sales data'!L:L,'sales data'!$B:$B,$C272,'sales data'!$F:$F,$D272,'sales data'!$O:$O,"")</x:f>
        <x:v>0</x:v>
      </x:c>
      <x:c r="P272" s="73">
        <x:f t="shared" si="87"/>
        <x:v>0</x:v>
      </x:c>
      <x:c r="Q272" s="68">
        <x:f>+SUMIFS('sales data'!$L:$L,'sales data'!$B:$B,$C272,'sales data'!$F:$F,$D272,'sales data'!$O:$O,"R")</x:f>
        <x:v>0</x:v>
      </x:c>
      <x:c r="R272" s="73">
        <x:f t="shared" si="88"/>
        <x:v>0</x:v>
      </x:c>
      <x:c r="S272" s="68">
        <x:f>SUMIFS('sales data'!$L:$L,'sales data'!$B:$B,$C272,'sales data'!$F:$F,$D272,'sales data'!$O:$O,"N")</x:f>
        <x:v>0</x:v>
      </x:c>
      <x:c r="T272" s="73">
        <x:f t="shared" si="89"/>
        <x:v>0</x:v>
      </x:c>
      <x:c r="U272" s="26">
        <x:f>SUMIFS('warehouse inventory check'!$N:$N,'warehouse inventory check'!$C:$C,$C272,'warehouse inventory check'!$D:$D,$D272)</x:f>
        <x:v>0</x:v>
      </x:c>
      <x:c r="V272" s="26">
        <x:f t="shared" si="90"/>
        <x:v>622.54166999999995</x:v>
      </x:c>
      <x:c r="W272" s="73">
        <x:f t="shared" si="91"/>
        <x:v>0</x:v>
      </x:c>
      <x:c r="X272" s="74">
        <x:f t="shared" si="92"/>
        <x:v>42332.833559999999</x:v>
      </x:c>
      <x:c r="Y272" s="68">
        <x:f t="shared" si="93"/>
        <x:v>68</x:v>
      </x:c>
      <x:c r="Z272" s="68">
        <x:f t="shared" si="94"/>
        <x:v>-68</x:v>
      </x:c>
    </x:row>
    <x:row r="273" spans="1:26" s="26" customFormat="1">
      <x:c r="A273" s="118">
        <x:v>88</x:v>
      </x:c>
      <x:c r="B273" s="118"/>
      <x:c r="C273" s="113">
        <x:v>3</x:v>
      </x:c>
      <x:c r="D273" s="210" t="str">
        <x:f>IF(VLOOKUP($A273,'★Master Code List'!$B$4:$K$167,8,)=0,"",(VLOOKUP($A273,'★Master Code List'!$B$4:$K$167,8,)))</x:f>
        <x:v>TZ38-14A033-EB</x:v>
      </x:c>
      <x:c r="E273" s="210" t="str">
        <x:f>IF(VLOOKUP($A273,'★Master Code List'!$B$4:$K$167,9,)=0,"",(VLOOKUP($A273,'★Master Code List'!$B$4:$K$167,9,)))</x:f>
        <x:v>BEV-E (AWD/RWD, V710)</x:v>
      </x:c>
      <x:c r="F273" s="20" t="str">
        <x:f>IF(VLOOKUP($A273,'★Master Code List'!$B$4:$K$167,10,)=0,"",(VLOOKUP($A273,'★Master Code List'!$B$4:$K$167,10,)))</x:f>
        <x:v>BUSBAR</x:v>
      </x:c>
      <x:c r="G273" s="158">
        <x:f t="shared" si="84"/>
        <x:v>68</x:v>
      </x:c>
      <x:c r="H273" s="197">
        <x:f t="shared" si="85"/>
        <x:v>1275.6153099999999</x:v>
      </x:c>
      <x:c r="I273" s="285">
        <x:f t="shared" si="86"/>
        <x:v>86741.841079999998</x:v>
      </x:c>
      <x:c r="J273" s="106">
        <x:f>SUMIFS('purchase data'!K:K,'purchase data'!$B:$B,$C273,'purchase data'!$F:$F,$D273)</x:f>
        <x:v>0</x:v>
      </x:c>
      <x:c r="K273" s="73">
        <x:f>SUMIFS('purchase data'!M:M,'purchase data'!$B:$B,$C273,'purchase data'!$F:$F,$D273)</x:f>
        <x:v>0</x:v>
      </x:c>
      <x:c r="L273" s="68">
        <x:f>SUMIFS(ETC!$G:$G,ETC!$B:$B,$C273,ETC!$E:$E,$D273)</x:f>
        <x:v>0</x:v>
      </x:c>
      <x:c r="M273" s="73">
        <x:f>SUMIFS(ETC!$J:$J,ETC!$E:$E,$D273,ETC!$B:$B,$C273)</x:f>
        <x:v>0</x:v>
      </x:c>
      <x:c r="N273" s="159">
        <x:f>IF(IFERROR((I273+K273+M273)/(G273+J273+SUMIFS(ETC!$G:$G,ETC!$C:$C,1,ETC!$B:$B,$C273,ETC!$E:$E,$D273)),)=0,H273,IFERROR((I273+K273+M273)/(G273+J273+SUMIFS(ETC!$G:$G,ETC!$C:$C,1,ETC!$B:$B,$C273,ETC!$E:$E,$D273)),))</x:f>
        <x:v>1275.6153099999999</x:v>
      </x:c>
      <x:c r="O273" s="106">
        <x:f>++SUMIFS('sales data'!L:L,'sales data'!$B:$B,$C273,'sales data'!$F:$F,$D273,'sales data'!$O:$O,"")</x:f>
        <x:v>0</x:v>
      </x:c>
      <x:c r="P273" s="73">
        <x:f t="shared" si="87"/>
        <x:v>0</x:v>
      </x:c>
      <x:c r="Q273" s="68">
        <x:f>+SUMIFS('sales data'!$L:$L,'sales data'!$B:$B,$C273,'sales data'!$F:$F,$D273,'sales data'!$O:$O,"R")</x:f>
        <x:v>0</x:v>
      </x:c>
      <x:c r="R273" s="73">
        <x:f t="shared" si="88"/>
        <x:v>0</x:v>
      </x:c>
      <x:c r="S273" s="68">
        <x:f>SUMIFS('sales data'!$L:$L,'sales data'!$B:$B,$C273,'sales data'!$F:$F,$D273,'sales data'!$O:$O,"N")</x:f>
        <x:v>0</x:v>
      </x:c>
      <x:c r="T273" s="73">
        <x:f t="shared" si="89"/>
        <x:v>0</x:v>
      </x:c>
      <x:c r="U273" s="26">
        <x:f>SUMIFS('warehouse inventory check'!$N:$N,'warehouse inventory check'!$C:$C,$C273,'warehouse inventory check'!$D:$D,$D273)</x:f>
        <x:v>0</x:v>
      </x:c>
      <x:c r="V273" s="26">
        <x:f t="shared" si="90"/>
        <x:v>1275.6153099999999</x:v>
      </x:c>
      <x:c r="W273" s="73">
        <x:f t="shared" si="91"/>
        <x:v>0</x:v>
      </x:c>
      <x:c r="X273" s="74">
        <x:f t="shared" si="92"/>
        <x:v>86741.841079999998</x:v>
      </x:c>
      <x:c r="Y273" s="68">
        <x:f t="shared" si="93"/>
        <x:v>68</x:v>
      </x:c>
      <x:c r="Z273" s="68">
        <x:f t="shared" si="94"/>
        <x:v>-68</x:v>
      </x:c>
    </x:row>
    <x:row r="274" spans="1:26" s="26" customFormat="1">
      <x:c r="A274" s="118">
        <x:v>89</x:v>
      </x:c>
      <x:c r="B274" s="118"/>
      <x:c r="C274" s="113">
        <x:v>3</x:v>
      </x:c>
      <x:c r="D274" s="210" t="str">
        <x:f>IF(VLOOKUP($A274,'★Master Code List'!$B$4:$K$167,8,)=0,"",(VLOOKUP($A274,'★Master Code List'!$B$4:$K$167,8,)))</x:f>
        <x:v>TZ38-14A033-GB</x:v>
      </x:c>
      <x:c r="E274" s="210" t="str">
        <x:f>IF(VLOOKUP($A274,'★Master Code List'!$B$4:$K$167,9,)=0,"",(VLOOKUP($A274,'★Master Code List'!$B$4:$K$167,9,)))</x:f>
        <x:v>BEV-E (AWD/RWD, V710)</x:v>
      </x:c>
      <x:c r="F274" s="20" t="str">
        <x:f>IF(VLOOKUP($A274,'★Master Code List'!$B$4:$K$167,10,)=0,"",(VLOOKUP($A274,'★Master Code List'!$B$4:$K$167,10,)))</x:f>
        <x:v>BUSBAR</x:v>
      </x:c>
      <x:c r="G274" s="158">
        <x:f t="shared" si="84"/>
        <x:v>68</x:v>
      </x:c>
      <x:c r="H274" s="197">
        <x:f t="shared" si="85"/>
        <x:v>958.91081999999994</x:v>
      </x:c>
      <x:c r="I274" s="285">
        <x:f t="shared" si="86"/>
        <x:v>65205.935759999993</x:v>
      </x:c>
      <x:c r="J274" s="106">
        <x:f>SUMIFS('purchase data'!K:K,'purchase data'!$B:$B,$C274,'purchase data'!$F:$F,$D274)</x:f>
        <x:v>0</x:v>
      </x:c>
      <x:c r="K274" s="73">
        <x:f>SUMIFS('purchase data'!M:M,'purchase data'!$B:$B,$C274,'purchase data'!$F:$F,$D274)</x:f>
        <x:v>0</x:v>
      </x:c>
      <x:c r="L274" s="68">
        <x:f>SUMIFS(ETC!$G:$G,ETC!$B:$B,$C274,ETC!$E:$E,$D274)</x:f>
        <x:v>0</x:v>
      </x:c>
      <x:c r="M274" s="73">
        <x:f>SUMIFS(ETC!$J:$J,ETC!$E:$E,$D274,ETC!$B:$B,$C274)</x:f>
        <x:v>0</x:v>
      </x:c>
      <x:c r="N274" s="159">
        <x:f>IF(IFERROR((I274+K274+M274)/(G274+J274+SUMIFS(ETC!$G:$G,ETC!$C:$C,1,ETC!$B:$B,$C274,ETC!$E:$E,$D274)),)=0,H274,IFERROR((I274+K274+M274)/(G274+J274+SUMIFS(ETC!$G:$G,ETC!$C:$C,1,ETC!$B:$B,$C274,ETC!$E:$E,$D274)),))</x:f>
        <x:v>958.91081999999994</x:v>
      </x:c>
      <x:c r="O274" s="106">
        <x:f>++SUMIFS('sales data'!L:L,'sales data'!$B:$B,$C274,'sales data'!$F:$F,$D274,'sales data'!$O:$O,"")</x:f>
        <x:v>0</x:v>
      </x:c>
      <x:c r="P274" s="73">
        <x:f t="shared" si="87"/>
        <x:v>0</x:v>
      </x:c>
      <x:c r="Q274" s="68">
        <x:f>+SUMIFS('sales data'!$L:$L,'sales data'!$B:$B,$C274,'sales data'!$F:$F,$D274,'sales data'!$O:$O,"R")</x:f>
        <x:v>0</x:v>
      </x:c>
      <x:c r="R274" s="73">
        <x:f t="shared" si="88"/>
        <x:v>0</x:v>
      </x:c>
      <x:c r="S274" s="68">
        <x:f>SUMIFS('sales data'!$L:$L,'sales data'!$B:$B,$C274,'sales data'!$F:$F,$D274,'sales data'!$O:$O,"N")</x:f>
        <x:v>0</x:v>
      </x:c>
      <x:c r="T274" s="73">
        <x:f t="shared" si="89"/>
        <x:v>0</x:v>
      </x:c>
      <x:c r="U274" s="26">
        <x:f>SUMIFS('warehouse inventory check'!$N:$N,'warehouse inventory check'!$C:$C,$C274,'warehouse inventory check'!$D:$D,$D274)</x:f>
        <x:v>0</x:v>
      </x:c>
      <x:c r="V274" s="26">
        <x:f t="shared" si="90"/>
        <x:v>958.91081999999994</x:v>
      </x:c>
      <x:c r="W274" s="73">
        <x:f t="shared" si="91"/>
        <x:v>0</x:v>
      </x:c>
      <x:c r="X274" s="74">
        <x:f t="shared" si="92"/>
        <x:v>65205.935759999993</x:v>
      </x:c>
      <x:c r="Y274" s="68">
        <x:f t="shared" si="93"/>
        <x:v>68</x:v>
      </x:c>
      <x:c r="Z274" s="68">
        <x:f t="shared" si="94"/>
        <x:v>-68</x:v>
      </x:c>
    </x:row>
    <x:row r="275" spans="1:26" s="26" customFormat="1">
      <x:c r="A275" s="118">
        <x:v>90</x:v>
      </x:c>
      <x:c r="B275" s="118"/>
      <x:c r="C275" s="113">
        <x:v>3</x:v>
      </x:c>
      <x:c r="D275" s="210" t="str">
        <x:f>IF(VLOOKUP($A275,'★Master Code List'!$B$4:$K$167,8,)=0,"",(VLOOKUP($A275,'★Master Code List'!$B$4:$K$167,8,)))</x:f>
        <x:v>TZ38-14A033-KB</x:v>
      </x:c>
      <x:c r="E275" s="210" t="str">
        <x:f>IF(VLOOKUP($A275,'★Master Code List'!$B$4:$K$167,9,)=0,"",(VLOOKUP($A275,'★Master Code List'!$B$4:$K$167,9,)))</x:f>
        <x:v>BEV-E (AWD/RWD, V710)</x:v>
      </x:c>
      <x:c r="F275" s="20" t="str">
        <x:f>IF(VLOOKUP($A275,'★Master Code List'!$B$4:$K$167,10,)=0,"",(VLOOKUP($A275,'★Master Code List'!$B$4:$K$167,10,)))</x:f>
        <x:v>BUSBAR</x:v>
      </x:c>
      <x:c r="G275" s="158">
        <x:f t="shared" si="84"/>
        <x:v>207</x:v>
      </x:c>
      <x:c r="H275" s="197">
        <x:f t="shared" si="85"/>
        <x:v>670.26720768115945</x:v>
      </x:c>
      <x:c r="I275" s="285">
        <x:f t="shared" si="86"/>
        <x:v>138745.31199000002</x:v>
      </x:c>
      <x:c r="J275" s="106">
        <x:f>SUMIFS('purchase data'!K:K,'purchase data'!$B:$B,$C275,'purchase data'!$F:$F,$D275)</x:f>
        <x:v>0</x:v>
      </x:c>
      <x:c r="K275" s="73">
        <x:f>SUMIFS('purchase data'!M:M,'purchase data'!$B:$B,$C275,'purchase data'!$F:$F,$D275)</x:f>
        <x:v>0</x:v>
      </x:c>
      <x:c r="L275" s="68">
        <x:f>SUMIFS(ETC!$G:$G,ETC!$B:$B,$C275,ETC!$E:$E,$D275)</x:f>
        <x:v>0</x:v>
      </x:c>
      <x:c r="M275" s="73">
        <x:f>SUMIFS(ETC!$J:$J,ETC!$E:$E,$D275,ETC!$B:$B,$C275)</x:f>
        <x:v>0</x:v>
      </x:c>
      <x:c r="N275" s="159">
        <x:f>IF(IFERROR((I275+K275+M275)/(G275+J275+SUMIFS(ETC!$G:$G,ETC!$C:$C,1,ETC!$B:$B,$C275,ETC!$E:$E,$D275)),)=0,H275,IFERROR((I275+K275+M275)/(G275+J275+SUMIFS(ETC!$G:$G,ETC!$C:$C,1,ETC!$B:$B,$C275,ETC!$E:$E,$D275)),))</x:f>
        <x:v>670.26720768115945</x:v>
      </x:c>
      <x:c r="O275" s="106">
        <x:f>++SUMIFS('sales data'!L:L,'sales data'!$B:$B,$C275,'sales data'!$F:$F,$D275,'sales data'!$O:$O,"")</x:f>
        <x:v>0</x:v>
      </x:c>
      <x:c r="P275" s="73">
        <x:f t="shared" si="87"/>
        <x:v>0</x:v>
      </x:c>
      <x:c r="Q275" s="68">
        <x:f>+SUMIFS('sales data'!$L:$L,'sales data'!$B:$B,$C275,'sales data'!$F:$F,$D275,'sales data'!$O:$O,"R")</x:f>
        <x:v>0</x:v>
      </x:c>
      <x:c r="R275" s="73">
        <x:f t="shared" si="88"/>
        <x:v>0</x:v>
      </x:c>
      <x:c r="S275" s="68">
        <x:f>SUMIFS('sales data'!$L:$L,'sales data'!$B:$B,$C275,'sales data'!$F:$F,$D275,'sales data'!$O:$O,"N")</x:f>
        <x:v>0</x:v>
      </x:c>
      <x:c r="T275" s="73">
        <x:f t="shared" si="89"/>
        <x:v>0</x:v>
      </x:c>
      <x:c r="U275" s="26">
        <x:f>SUMIFS('warehouse inventory check'!$N:$N,'warehouse inventory check'!$C:$C,$C275,'warehouse inventory check'!$D:$D,$D275)</x:f>
        <x:v>0</x:v>
      </x:c>
      <x:c r="V275" s="26">
        <x:f t="shared" si="90"/>
        <x:v>670.26720768115945</x:v>
      </x:c>
      <x:c r="W275" s="73">
        <x:f t="shared" si="91"/>
        <x:v>0</x:v>
      </x:c>
      <x:c r="X275" s="74">
        <x:f t="shared" si="92"/>
        <x:v>138745.31199000002</x:v>
      </x:c>
      <x:c r="Y275" s="68">
        <x:f t="shared" si="93"/>
        <x:v>207</x:v>
      </x:c>
      <x:c r="Z275" s="68">
        <x:f t="shared" si="94"/>
        <x:v>-207</x:v>
      </x:c>
    </x:row>
    <x:row r="276" spans="1:26" s="26" customFormat="1">
      <x:c r="A276" s="118">
        <x:v>91</x:v>
      </x:c>
      <x:c r="B276" s="118"/>
      <x:c r="C276" s="113">
        <x:v>3</x:v>
      </x:c>
      <x:c r="D276" s="210" t="str">
        <x:f>IF(VLOOKUP($A276,'★Master Code List'!$B$4:$K$167,8,)=0,"",(VLOOKUP($A276,'★Master Code List'!$B$4:$K$167,8,)))</x:f>
        <x:v>TZ38-14A033-LB</x:v>
      </x:c>
      <x:c r="E276" s="210" t="str">
        <x:f>IF(VLOOKUP($A276,'★Master Code List'!$B$4:$K$167,9,)=0,"",(VLOOKUP($A276,'★Master Code List'!$B$4:$K$167,9,)))</x:f>
        <x:v>BEV-E (AWD/RWD, V710)</x:v>
      </x:c>
      <x:c r="F276" s="20" t="str">
        <x:f>IF(VLOOKUP($A276,'★Master Code List'!$B$4:$K$167,10,)=0,"",(VLOOKUP($A276,'★Master Code List'!$B$4:$K$167,10,)))</x:f>
        <x:v>BUSBAR</x:v>
      </x:c>
      <x:c r="G276" s="158">
        <x:f t="shared" si="84"/>
        <x:v>68</x:v>
      </x:c>
      <x:c r="H276" s="197">
        <x:f t="shared" si="85"/>
        <x:v>688.846</x:v>
      </x:c>
      <x:c r="I276" s="285">
        <x:f t="shared" si="86"/>
        <x:v>46841.527999999998</x:v>
      </x:c>
      <x:c r="J276" s="106">
        <x:f>SUMIFS('purchase data'!K:K,'purchase data'!$B:$B,$C276,'purchase data'!$F:$F,$D276)</x:f>
        <x:v>0</x:v>
      </x:c>
      <x:c r="K276" s="73">
        <x:f>SUMIFS('purchase data'!M:M,'purchase data'!$B:$B,$C276,'purchase data'!$F:$F,$D276)</x:f>
        <x:v>0</x:v>
      </x:c>
      <x:c r="L276" s="68">
        <x:f>SUMIFS(ETC!$G:$G,ETC!$B:$B,$C276,ETC!$E:$E,$D276)</x:f>
        <x:v>0</x:v>
      </x:c>
      <x:c r="M276" s="73">
        <x:f>SUMIFS(ETC!$J:$J,ETC!$E:$E,$D276,ETC!$B:$B,$C276)</x:f>
        <x:v>0</x:v>
      </x:c>
      <x:c r="N276" s="159">
        <x:f>IF(IFERROR((I276+K276+M276)/(G276+J276+SUMIFS(ETC!$G:$G,ETC!$C:$C,1,ETC!$B:$B,$C276,ETC!$E:$E,$D276)),)=0,H276,IFERROR((I276+K276+M276)/(G276+J276+SUMIFS(ETC!$G:$G,ETC!$C:$C,1,ETC!$B:$B,$C276,ETC!$E:$E,$D276)),))</x:f>
        <x:v>688.846</x:v>
      </x:c>
      <x:c r="O276" s="106">
        <x:f>++SUMIFS('sales data'!L:L,'sales data'!$B:$B,$C276,'sales data'!$F:$F,$D276,'sales data'!$O:$O,"")</x:f>
        <x:v>0</x:v>
      </x:c>
      <x:c r="P276" s="73">
        <x:f t="shared" si="87"/>
        <x:v>0</x:v>
      </x:c>
      <x:c r="Q276" s="68">
        <x:f>+SUMIFS('sales data'!$L:$L,'sales data'!$B:$B,$C276,'sales data'!$F:$F,$D276,'sales data'!$O:$O,"R")</x:f>
        <x:v>0</x:v>
      </x:c>
      <x:c r="R276" s="73">
        <x:f t="shared" si="88"/>
        <x:v>0</x:v>
      </x:c>
      <x:c r="S276" s="68">
        <x:f>SUMIFS('sales data'!$L:$L,'sales data'!$B:$B,$C276,'sales data'!$F:$F,$D276,'sales data'!$O:$O,"N")</x:f>
        <x:v>0</x:v>
      </x:c>
      <x:c r="T276" s="73">
        <x:f t="shared" si="89"/>
        <x:v>0</x:v>
      </x:c>
      <x:c r="U276" s="26">
        <x:f>SUMIFS('warehouse inventory check'!$N:$N,'warehouse inventory check'!$C:$C,$C276,'warehouse inventory check'!$D:$D,$D276)</x:f>
        <x:v>0</x:v>
      </x:c>
      <x:c r="V276" s="26">
        <x:f t="shared" si="90"/>
        <x:v>688.846</x:v>
      </x:c>
      <x:c r="W276" s="73">
        <x:f t="shared" si="91"/>
        <x:v>0</x:v>
      </x:c>
      <x:c r="X276" s="74">
        <x:f t="shared" si="92"/>
        <x:v>46841.527999999998</x:v>
      </x:c>
      <x:c r="Y276" s="68">
        <x:f t="shared" si="93"/>
        <x:v>68</x:v>
      </x:c>
      <x:c r="Z276" s="68">
        <x:f t="shared" si="94"/>
        <x:v>-68</x:v>
      </x:c>
    </x:row>
    <x:row r="277" spans="1:26" s="26" customFormat="1">
      <x:c r="A277" s="118">
        <x:v>92</x:v>
      </x:c>
      <x:c r="B277" s="118"/>
      <x:c r="C277" s="113">
        <x:v>3</x:v>
      </x:c>
      <x:c r="D277" s="210" t="str">
        <x:f>IF(VLOOKUP($A277,'★Master Code List'!$B$4:$K$167,8,)=0,"",(VLOOKUP($A277,'★Master Code List'!$B$4:$K$167,8,)))</x:f>
        <x:v>TZ38-14B680-AB</x:v>
      </x:c>
      <x:c r="E277" s="210" t="str">
        <x:f>IF(VLOOKUP($A277,'★Master Code List'!$B$4:$K$167,9,)=0,"",(VLOOKUP($A277,'★Master Code List'!$B$4:$K$167,9,)))</x:f>
        <x:v>BEV-E (AWD/RWD, V710)</x:v>
      </x:c>
      <x:c r="F277" s="20" t="str">
        <x:f>IF(VLOOKUP($A277,'★Master Code List'!$B$4:$K$167,10,)=0,"",(VLOOKUP($A277,'★Master Code List'!$B$4:$K$167,10,)))</x:f>
        <x:v>PDU</x:v>
      </x:c>
      <x:c r="G277" s="158">
        <x:f t="shared" si="84"/>
        <x:v>68</x:v>
      </x:c>
      <x:c r="H277" s="197">
        <x:f t="shared" si="85"/>
        <x:v>1265.26549</x:v>
      </x:c>
      <x:c r="I277" s="285">
        <x:f t="shared" si="86"/>
        <x:v>86038.053320000006</x:v>
      </x:c>
      <x:c r="J277" s="106">
        <x:f>SUMIFS('purchase data'!K:K,'purchase data'!$B:$B,$C277,'purchase data'!$F:$F,$D277)</x:f>
        <x:v>0</x:v>
      </x:c>
      <x:c r="K277" s="73">
        <x:f>SUMIFS('purchase data'!M:M,'purchase data'!$B:$B,$C277,'purchase data'!$F:$F,$D277)</x:f>
        <x:v>0</x:v>
      </x:c>
      <x:c r="L277" s="68">
        <x:f>SUMIFS(ETC!$G:$G,ETC!$B:$B,$C277,ETC!$E:$E,$D277)</x:f>
        <x:v>0</x:v>
      </x:c>
      <x:c r="M277" s="73">
        <x:f>SUMIFS(ETC!$J:$J,ETC!$E:$E,$D277,ETC!$B:$B,$C277)</x:f>
        <x:v>0</x:v>
      </x:c>
      <x:c r="N277" s="159">
        <x:f>IF(IFERROR((I277+K277+M277)/(G277+J277+SUMIFS(ETC!$G:$G,ETC!$C:$C,1,ETC!$B:$B,$C277,ETC!$E:$E,$D277)),)=0,H277,IFERROR((I277+K277+M277)/(G277+J277+SUMIFS(ETC!$G:$G,ETC!$C:$C,1,ETC!$B:$B,$C277,ETC!$E:$E,$D277)),))</x:f>
        <x:v>1265.26549</x:v>
      </x:c>
      <x:c r="O277" s="106">
        <x:f>++SUMIFS('sales data'!L:L,'sales data'!$B:$B,$C277,'sales data'!$F:$F,$D277,'sales data'!$O:$O,"")</x:f>
        <x:v>0</x:v>
      </x:c>
      <x:c r="P277" s="73">
        <x:f t="shared" si="87"/>
        <x:v>0</x:v>
      </x:c>
      <x:c r="Q277" s="68">
        <x:f>+SUMIFS('sales data'!$L:$L,'sales data'!$B:$B,$C277,'sales data'!$F:$F,$D277,'sales data'!$O:$O,"R")</x:f>
        <x:v>0</x:v>
      </x:c>
      <x:c r="R277" s="73">
        <x:f t="shared" si="88"/>
        <x:v>0</x:v>
      </x:c>
      <x:c r="S277" s="68">
        <x:f>SUMIFS('sales data'!$L:$L,'sales data'!$B:$B,$C277,'sales data'!$F:$F,$D277,'sales data'!$O:$O,"N")</x:f>
        <x:v>0</x:v>
      </x:c>
      <x:c r="T277" s="73">
        <x:f t="shared" si="89"/>
        <x:v>0</x:v>
      </x:c>
      <x:c r="U277" s="26">
        <x:f>SUMIFS('warehouse inventory check'!$N:$N,'warehouse inventory check'!$C:$C,$C277,'warehouse inventory check'!$D:$D,$D277)</x:f>
        <x:v>0</x:v>
      </x:c>
      <x:c r="V277" s="26">
        <x:f t="shared" si="90"/>
        <x:v>1265.26549</x:v>
      </x:c>
      <x:c r="W277" s="73">
        <x:f t="shared" si="91"/>
        <x:v>0</x:v>
      </x:c>
      <x:c r="X277" s="74">
        <x:f t="shared" si="92"/>
        <x:v>86038.053320000006</x:v>
      </x:c>
      <x:c r="Y277" s="68">
        <x:f t="shared" si="93"/>
        <x:v>68</x:v>
      </x:c>
      <x:c r="Z277" s="68">
        <x:f t="shared" si="94"/>
        <x:v>-68</x:v>
      </x:c>
    </x:row>
    <x:row r="278" spans="1:26" s="26" customFormat="1">
      <x:c r="A278" s="118">
        <x:v>93</x:v>
      </x:c>
      <x:c r="B278" s="118"/>
      <x:c r="C278" s="113">
        <x:v>3</x:v>
      </x:c>
      <x:c r="D278" s="210" t="str">
        <x:f>IF(VLOOKUP($A278,'★Master Code List'!$B$4:$K$167,8,)=0,"",(VLOOKUP($A278,'★Master Code List'!$B$4:$K$167,8,)))</x:f>
        <x:v/>
      </x:c>
      <x:c r="E278" s="210" t="str">
        <x:f>IF(VLOOKUP($A278,'★Master Code List'!$B$4:$K$167,9,)=0,"",(VLOOKUP($A278,'★Master Code List'!$B$4:$K$167,9,)))</x:f>
        <x:v/>
      </x:c>
      <x:c r="F278" s="20" t="str">
        <x:f>IF(VLOOKUP($A278,'★Master Code List'!$B$4:$K$167,10,)=0,"",(VLOOKUP($A278,'★Master Code List'!$B$4:$K$167,10,)))</x:f>
        <x:v/>
      </x:c>
      <x:c r="G278" s="158">
        <x:f t="shared" si="84"/>
        <x:v>48046</x:v>
      </x:c>
      <x:c r="H278" s="197">
        <x:f t="shared" si="85"/>
        <x:v>0</x:v>
      </x:c>
      <x:c r="I278" s="285">
        <x:f t="shared" si="86"/>
        <x:v>11400742.188048435</x:v>
      </x:c>
      <x:c r="J278" s="106">
        <x:f>SUMIFS('purchase data'!K:K,'purchase data'!$B:$B,$C278,'purchase data'!$F:$F,$D278)</x:f>
        <x:v>0</x:v>
      </x:c>
      <x:c r="K278" s="73">
        <x:f>SUMIFS('purchase data'!M:M,'purchase data'!$B:$B,$C278,'purchase data'!$F:$F,$D278)</x:f>
        <x:v>0</x:v>
      </x:c>
      <x:c r="L278" s="68">
        <x:f>SUMIFS(ETC!$G:$G,ETC!$B:$B,$C278,ETC!$E:$E,$D278)</x:f>
        <x:v>0</x:v>
      </x:c>
      <x:c r="M278" s="73">
        <x:f>SUMIFS(ETC!$J:$J,ETC!$E:$E,$D278,ETC!$B:$B,$C278)</x:f>
        <x:v>0</x:v>
      </x:c>
      <x:c r="N278" s="159">
        <x:f>IF(IFERROR((I278+K278+M278)/(G278+J278+SUMIFS(ETC!$G:$G,ETC!$C:$C,1,ETC!$B:$B,$C278,ETC!$E:$E,$D278)),)=0,H278,IFERROR((I278+K278+M278)/(G278+J278+SUMIFS(ETC!$G:$G,ETC!$C:$C,1,ETC!$B:$B,$C278,ETC!$E:$E,$D278)),))</x:f>
        <x:v>237.2880611923664</x:v>
      </x:c>
      <x:c r="O278" s="106">
        <x:f>++SUMIFS('sales data'!L:L,'sales data'!$B:$B,$C278,'sales data'!$F:$F,$D278,'sales data'!$O:$O,"")</x:f>
        <x:v>0</x:v>
      </x:c>
      <x:c r="P278" s="73">
        <x:f t="shared" si="87"/>
        <x:v>0</x:v>
      </x:c>
      <x:c r="Q278" s="68">
        <x:f>+SUMIFS('sales data'!$L:$L,'sales data'!$B:$B,$C278,'sales data'!$F:$F,$D278,'sales data'!$O:$O,"R")</x:f>
        <x:v>0</x:v>
      </x:c>
      <x:c r="R278" s="73">
        <x:f t="shared" si="88"/>
        <x:v>0</x:v>
      </x:c>
      <x:c r="S278" s="68">
        <x:f>SUMIFS('sales data'!$L:$L,'sales data'!$B:$B,$C278,'sales data'!$F:$F,$D278,'sales data'!$O:$O,"N")</x:f>
        <x:v>0</x:v>
      </x:c>
      <x:c r="T278" s="73">
        <x:f t="shared" si="89"/>
        <x:v>0</x:v>
      </x:c>
      <x:c r="U278" s="26">
        <x:f>SUMIFS('warehouse inventory check'!$N:$N,'warehouse inventory check'!$C:$C,$C278,'warehouse inventory check'!$D:$D,$D278)</x:f>
        <x:v>0</x:v>
      </x:c>
      <x:c r="V278" s="26">
        <x:f t="shared" si="90"/>
        <x:v>237.2880611923664</x:v>
      </x:c>
      <x:c r="W278" s="73">
        <x:f t="shared" si="91"/>
        <x:v>0</x:v>
      </x:c>
      <x:c r="X278" s="74">
        <x:f t="shared" si="92"/>
        <x:v>11400742.188048435</x:v>
      </x:c>
      <x:c r="Y278" s="68">
        <x:f t="shared" si="93"/>
        <x:v>48046</x:v>
      </x:c>
      <x:c r="Z278" s="68">
        <x:f t="shared" si="94"/>
        <x:v>-48046</x:v>
      </x:c>
    </x:row>
    <x:row r="279" spans="1:26" s="26" customFormat="1">
      <x:c r="A279" s="118">
        <x:v>94</x:v>
      </x:c>
      <x:c r="B279" s="118"/>
      <x:c r="C279" s="113">
        <x:v>3</x:v>
      </x:c>
      <x:c r="D279" s="210" t="str">
        <x:f>IF(VLOOKUP($A279,'★Master Code List'!$B$4:$K$167,8,)=0,"",(VLOOKUP($A279,'★Master Code List'!$B$4:$K$167,8,)))</x:f>
        <x:v/>
      </x:c>
      <x:c r="E279" s="210" t="str">
        <x:f>IF(VLOOKUP($A279,'★Master Code List'!$B$4:$K$167,9,)=0,"",(VLOOKUP($A279,'★Master Code List'!$B$4:$K$167,9,)))</x:f>
        <x:v/>
      </x:c>
      <x:c r="F279" s="20" t="str">
        <x:f>IF(VLOOKUP($A279,'★Master Code List'!$B$4:$K$167,10,)=0,"",(VLOOKUP($A279,'★Master Code List'!$B$4:$K$167,10,)))</x:f>
        <x:v/>
      </x:c>
      <x:c r="G279" s="158">
        <x:f t="shared" si="84"/>
        <x:v>48046</x:v>
      </x:c>
      <x:c r="H279" s="197">
        <x:f t="shared" si="85"/>
        <x:v>0</x:v>
      </x:c>
      <x:c r="I279" s="285">
        <x:f t="shared" si="86"/>
        <x:v>11400742.188048435</x:v>
      </x:c>
      <x:c r="J279" s="106">
        <x:f>SUMIFS('purchase data'!K:K,'purchase data'!$B:$B,$C279,'purchase data'!$F:$F,$D279)</x:f>
        <x:v>0</x:v>
      </x:c>
      <x:c r="K279" s="73">
        <x:f>SUMIFS('purchase data'!M:M,'purchase data'!$B:$B,$C279,'purchase data'!$F:$F,$D279)</x:f>
        <x:v>0</x:v>
      </x:c>
      <x:c r="L279" s="68">
        <x:f>SUMIFS(ETC!$G:$G,ETC!$B:$B,$C279,ETC!$E:$E,$D279)</x:f>
        <x:v>0</x:v>
      </x:c>
      <x:c r="M279" s="73">
        <x:f>SUMIFS(ETC!$J:$J,ETC!$E:$E,$D279,ETC!$B:$B,$C279)</x:f>
        <x:v>0</x:v>
      </x:c>
      <x:c r="N279" s="159">
        <x:f>IF(IFERROR((I279+K279+M279)/(G279+J279+SUMIFS(ETC!$G:$G,ETC!$C:$C,1,ETC!$B:$B,$C279,ETC!$E:$E,$D279)),)=0,H279,IFERROR((I279+K279+M279)/(G279+J279+SUMIFS(ETC!$G:$G,ETC!$C:$C,1,ETC!$B:$B,$C279,ETC!$E:$E,$D279)),))</x:f>
        <x:v>237.2880611923664</x:v>
      </x:c>
      <x:c r="O279" s="106">
        <x:f>++SUMIFS('sales data'!L:L,'sales data'!$B:$B,$C279,'sales data'!$F:$F,$D279,'sales data'!$O:$O,"")</x:f>
        <x:v>0</x:v>
      </x:c>
      <x:c r="P279" s="73">
        <x:f t="shared" si="87"/>
        <x:v>0</x:v>
      </x:c>
      <x:c r="Q279" s="68">
        <x:f>+SUMIFS('sales data'!$L:$L,'sales data'!$B:$B,$C279,'sales data'!$F:$F,$D279,'sales data'!$O:$O,"R")</x:f>
        <x:v>0</x:v>
      </x:c>
      <x:c r="R279" s="73">
        <x:f t="shared" si="88"/>
        <x:v>0</x:v>
      </x:c>
      <x:c r="S279" s="68">
        <x:f>SUMIFS('sales data'!$L:$L,'sales data'!$B:$B,$C279,'sales data'!$F:$F,$D279,'sales data'!$O:$O,"N")</x:f>
        <x:v>0</x:v>
      </x:c>
      <x:c r="T279" s="73">
        <x:f t="shared" si="89"/>
        <x:v>0</x:v>
      </x:c>
      <x:c r="U279" s="26">
        <x:f>SUMIFS('warehouse inventory check'!$N:$N,'warehouse inventory check'!$C:$C,$C279,'warehouse inventory check'!$D:$D,$D279)</x:f>
        <x:v>0</x:v>
      </x:c>
      <x:c r="V279" s="26">
        <x:f t="shared" si="90"/>
        <x:v>237.2880611923664</x:v>
      </x:c>
      <x:c r="W279" s="73">
        <x:f t="shared" si="91"/>
        <x:v>0</x:v>
      </x:c>
      <x:c r="X279" s="74">
        <x:f t="shared" si="92"/>
        <x:v>11400742.188048435</x:v>
      </x:c>
      <x:c r="Y279" s="68">
        <x:f t="shared" si="93"/>
        <x:v>48046</x:v>
      </x:c>
      <x:c r="Z279" s="68">
        <x:f t="shared" si="94"/>
        <x:v>-48046</x:v>
      </x:c>
    </x:row>
    <x:row r="280" spans="1:26" s="26" customFormat="1">
      <x:c r="A280" s="118">
        <x:v>95</x:v>
      </x:c>
      <x:c r="B280" s="118"/>
      <x:c r="C280" s="113">
        <x:v>3</x:v>
      </x:c>
      <x:c r="D280" s="210" t="str">
        <x:f>IF(VLOOKUP($A280,'★Master Code List'!$B$4:$K$167,8,)=0,"",(VLOOKUP($A280,'★Master Code List'!$B$4:$K$167,8,)))</x:f>
        <x:v/>
      </x:c>
      <x:c r="E280" s="210" t="str">
        <x:f>IF(VLOOKUP($A280,'★Master Code List'!$B$4:$K$167,9,)=0,"",(VLOOKUP($A280,'★Master Code List'!$B$4:$K$167,9,)))</x:f>
        <x:v/>
      </x:c>
      <x:c r="F280" s="20" t="str">
        <x:f>IF(VLOOKUP($A280,'★Master Code List'!$B$4:$K$167,10,)=0,"",(VLOOKUP($A280,'★Master Code List'!$B$4:$K$167,10,)))</x:f>
        <x:v/>
      </x:c>
      <x:c r="G280" s="158">
        <x:f t="shared" si="84"/>
        <x:v>48046</x:v>
      </x:c>
      <x:c r="H280" s="197">
        <x:f t="shared" si="85"/>
        <x:v>0</x:v>
      </x:c>
      <x:c r="I280" s="285">
        <x:f t="shared" si="86"/>
        <x:v>11400742.188048435</x:v>
      </x:c>
      <x:c r="J280" s="106">
        <x:f>SUMIFS('purchase data'!K:K,'purchase data'!$B:$B,$C280,'purchase data'!$F:$F,$D280)</x:f>
        <x:v>0</x:v>
      </x:c>
      <x:c r="K280" s="73">
        <x:f>SUMIFS('purchase data'!M:M,'purchase data'!$B:$B,$C280,'purchase data'!$F:$F,$D280)</x:f>
        <x:v>0</x:v>
      </x:c>
      <x:c r="L280" s="68">
        <x:f>SUMIFS(ETC!$G:$G,ETC!$B:$B,$C280,ETC!$E:$E,$D280)</x:f>
        <x:v>0</x:v>
      </x:c>
      <x:c r="M280" s="73">
        <x:f>SUMIFS(ETC!$J:$J,ETC!$E:$E,$D280,ETC!$B:$B,$C280)</x:f>
        <x:v>0</x:v>
      </x:c>
      <x:c r="N280" s="159">
        <x:f>IF(IFERROR((I280+K280+M280)/(G280+J280+SUMIFS(ETC!$G:$G,ETC!$C:$C,1,ETC!$B:$B,$C280,ETC!$E:$E,$D280)),)=0,H280,IFERROR((I280+K280+M280)/(G280+J280+SUMIFS(ETC!$G:$G,ETC!$C:$C,1,ETC!$B:$B,$C280,ETC!$E:$E,$D280)),))</x:f>
        <x:v>237.2880611923664</x:v>
      </x:c>
      <x:c r="O280" s="106">
        <x:f>++SUMIFS('sales data'!L:L,'sales data'!$B:$B,$C280,'sales data'!$F:$F,$D280,'sales data'!$O:$O,"")</x:f>
        <x:v>0</x:v>
      </x:c>
      <x:c r="P280" s="73">
        <x:f t="shared" si="87"/>
        <x:v>0</x:v>
      </x:c>
      <x:c r="Q280" s="68">
        <x:f>+SUMIFS('sales data'!$L:$L,'sales data'!$B:$B,$C280,'sales data'!$F:$F,$D280,'sales data'!$O:$O,"R")</x:f>
        <x:v>0</x:v>
      </x:c>
      <x:c r="R280" s="73">
        <x:f t="shared" si="88"/>
        <x:v>0</x:v>
      </x:c>
      <x:c r="S280" s="68">
        <x:f>SUMIFS('sales data'!$L:$L,'sales data'!$B:$B,$C280,'sales data'!$F:$F,$D280,'sales data'!$O:$O,"N")</x:f>
        <x:v>0</x:v>
      </x:c>
      <x:c r="T280" s="73">
        <x:f t="shared" si="89"/>
        <x:v>0</x:v>
      </x:c>
      <x:c r="U280" s="26">
        <x:f>SUMIFS('warehouse inventory check'!$N:$N,'warehouse inventory check'!$C:$C,$C280,'warehouse inventory check'!$D:$D,$D280)</x:f>
        <x:v>0</x:v>
      </x:c>
      <x:c r="V280" s="26">
        <x:f t="shared" si="90"/>
        <x:v>237.2880611923664</x:v>
      </x:c>
      <x:c r="W280" s="73">
        <x:f t="shared" si="91"/>
        <x:v>0</x:v>
      </x:c>
      <x:c r="X280" s="74">
        <x:f t="shared" si="92"/>
        <x:v>11400742.188048435</x:v>
      </x:c>
      <x:c r="Y280" s="68">
        <x:f t="shared" si="93"/>
        <x:v>48046</x:v>
      </x:c>
      <x:c r="Z280" s="68">
        <x:f t="shared" si="94"/>
        <x:v>-48046</x:v>
      </x:c>
    </x:row>
    <x:row r="281" spans="1:26" s="26" customFormat="1">
      <x:c r="A281" s="118">
        <x:v>96</x:v>
      </x:c>
      <x:c r="B281" s="118"/>
      <x:c r="C281" s="113">
        <x:v>3</x:v>
      </x:c>
      <x:c r="D281" s="210" t="str">
        <x:f>IF(VLOOKUP($A281,'★Master Code List'!$B$4:$K$167,8,)=0,"",(VLOOKUP($A281,'★Master Code List'!$B$4:$K$167,8,)))</x:f>
        <x:v/>
      </x:c>
      <x:c r="E281" s="210" t="str">
        <x:f>IF(VLOOKUP($A281,'★Master Code List'!$B$4:$K$167,9,)=0,"",(VLOOKUP($A281,'★Master Code List'!$B$4:$K$167,9,)))</x:f>
        <x:v/>
      </x:c>
      <x:c r="F281" s="20" t="str">
        <x:f>IF(VLOOKUP($A281,'★Master Code List'!$B$4:$K$167,10,)=0,"",(VLOOKUP($A281,'★Master Code List'!$B$4:$K$167,10,)))</x:f>
        <x:v/>
      </x:c>
      <x:c r="G281" s="158">
        <x:f t="shared" si="84"/>
        <x:v>48046</x:v>
      </x:c>
      <x:c r="H281" s="197">
        <x:f t="shared" si="85"/>
        <x:v>0</x:v>
      </x:c>
      <x:c r="I281" s="285">
        <x:f t="shared" si="86"/>
        <x:v>11400742.188048435</x:v>
      </x:c>
      <x:c r="J281" s="106">
        <x:f>SUMIFS('purchase data'!K:K,'purchase data'!$B:$B,$C281,'purchase data'!$F:$F,$D281)</x:f>
        <x:v>0</x:v>
      </x:c>
      <x:c r="K281" s="73">
        <x:f>SUMIFS('purchase data'!M:M,'purchase data'!$B:$B,$C281,'purchase data'!$F:$F,$D281)</x:f>
        <x:v>0</x:v>
      </x:c>
      <x:c r="L281" s="68">
        <x:f>SUMIFS(ETC!$G:$G,ETC!$B:$B,$C281,ETC!$E:$E,$D281)</x:f>
        <x:v>0</x:v>
      </x:c>
      <x:c r="M281" s="73">
        <x:f>SUMIFS(ETC!$J:$J,ETC!$E:$E,$D281,ETC!$B:$B,$C281)</x:f>
        <x:v>0</x:v>
      </x:c>
      <x:c r="N281" s="159">
        <x:f>IF(IFERROR((I281+K281+M281)/(G281+J281+SUMIFS(ETC!$G:$G,ETC!$C:$C,1,ETC!$B:$B,$C281,ETC!$E:$E,$D281)),)=0,H281,IFERROR((I281+K281+M281)/(G281+J281+SUMIFS(ETC!$G:$G,ETC!$C:$C,1,ETC!$B:$B,$C281,ETC!$E:$E,$D281)),))</x:f>
        <x:v>237.2880611923664</x:v>
      </x:c>
      <x:c r="O281" s="106">
        <x:f>++SUMIFS('sales data'!L:L,'sales data'!$B:$B,$C281,'sales data'!$F:$F,$D281,'sales data'!$O:$O,"")</x:f>
        <x:v>0</x:v>
      </x:c>
      <x:c r="P281" s="73">
        <x:f t="shared" si="87"/>
        <x:v>0</x:v>
      </x:c>
      <x:c r="Q281" s="68">
        <x:f>+SUMIFS('sales data'!$L:$L,'sales data'!$B:$B,$C281,'sales data'!$F:$F,$D281,'sales data'!$O:$O,"R")</x:f>
        <x:v>0</x:v>
      </x:c>
      <x:c r="R281" s="73">
        <x:f t="shared" si="88"/>
        <x:v>0</x:v>
      </x:c>
      <x:c r="S281" s="68">
        <x:f>SUMIFS('sales data'!$L:$L,'sales data'!$B:$B,$C281,'sales data'!$F:$F,$D281,'sales data'!$O:$O,"N")</x:f>
        <x:v>0</x:v>
      </x:c>
      <x:c r="T281" s="73">
        <x:f t="shared" si="89"/>
        <x:v>0</x:v>
      </x:c>
      <x:c r="U281" s="26">
        <x:f>SUMIFS('warehouse inventory check'!$N:$N,'warehouse inventory check'!$C:$C,$C281,'warehouse inventory check'!$D:$D,$D281)</x:f>
        <x:v>0</x:v>
      </x:c>
      <x:c r="V281" s="26">
        <x:f t="shared" si="90"/>
        <x:v>237.2880611923664</x:v>
      </x:c>
      <x:c r="W281" s="73">
        <x:f t="shared" si="91"/>
        <x:v>0</x:v>
      </x:c>
      <x:c r="X281" s="74">
        <x:f t="shared" si="92"/>
        <x:v>11400742.188048435</x:v>
      </x:c>
      <x:c r="Y281" s="68">
        <x:f t="shared" si="93"/>
        <x:v>48046</x:v>
      </x:c>
      <x:c r="Z281" s="68">
        <x:f t="shared" si="94"/>
        <x:v>-48046</x:v>
      </x:c>
    </x:row>
    <x:row r="282" spans="1:26" s="26" customFormat="1">
      <x:c r="A282" s="118">
        <x:v>97</x:v>
      </x:c>
      <x:c r="B282" s="118"/>
      <x:c r="C282" s="113">
        <x:v>3</x:v>
      </x:c>
      <x:c r="D282" s="210" t="str">
        <x:f>IF(VLOOKUP($A282,'★Master Code List'!$B$4:$K$167,8,)=0,"",(VLOOKUP($A282,'★Master Code List'!$B$4:$K$167,8,)))</x:f>
        <x:v/>
      </x:c>
      <x:c r="E282" s="210" t="str">
        <x:f>IF(VLOOKUP($A282,'★Master Code List'!$B$4:$K$167,9,)=0,"",(VLOOKUP($A282,'★Master Code List'!$B$4:$K$167,9,)))</x:f>
        <x:v/>
      </x:c>
      <x:c r="F282" s="20" t="str">
        <x:f>IF(VLOOKUP($A282,'★Master Code List'!$B$4:$K$167,10,)=0,"",(VLOOKUP($A282,'★Master Code List'!$B$4:$K$167,10,)))</x:f>
        <x:v/>
      </x:c>
      <x:c r="G282" s="158">
        <x:f t="shared" si="84"/>
        <x:v>48046</x:v>
      </x:c>
      <x:c r="H282" s="197">
        <x:f t="shared" si="85"/>
        <x:v>0</x:v>
      </x:c>
      <x:c r="I282" s="285">
        <x:f t="shared" si="86"/>
        <x:v>11400742.188048435</x:v>
      </x:c>
      <x:c r="J282" s="106">
        <x:f>SUMIFS('purchase data'!K:K,'purchase data'!$B:$B,$C282,'purchase data'!$F:$F,$D282)</x:f>
        <x:v>0</x:v>
      </x:c>
      <x:c r="K282" s="73">
        <x:f>SUMIFS('purchase data'!M:M,'purchase data'!$B:$B,$C282,'purchase data'!$F:$F,$D282)</x:f>
        <x:v>0</x:v>
      </x:c>
      <x:c r="L282" s="68">
        <x:f>SUMIFS(ETC!$G:$G,ETC!$B:$B,$C282,ETC!$E:$E,$D282)</x:f>
        <x:v>0</x:v>
      </x:c>
      <x:c r="M282" s="73">
        <x:f>SUMIFS(ETC!$J:$J,ETC!$E:$E,$D282,ETC!$B:$B,$C282)</x:f>
        <x:v>0</x:v>
      </x:c>
      <x:c r="N282" s="159">
        <x:f>IF(IFERROR((I282+K282+M282)/(G282+J282+SUMIFS(ETC!$G:$G,ETC!$C:$C,1,ETC!$B:$B,$C282,ETC!$E:$E,$D282)),)=0,H282,IFERROR((I282+K282+M282)/(G282+J282+SUMIFS(ETC!$G:$G,ETC!$C:$C,1,ETC!$B:$B,$C282,ETC!$E:$E,$D282)),))</x:f>
        <x:v>237.2880611923664</x:v>
      </x:c>
      <x:c r="O282" s="106">
        <x:f>++SUMIFS('sales data'!L:L,'sales data'!$B:$B,$C282,'sales data'!$F:$F,$D282,'sales data'!$O:$O,"")</x:f>
        <x:v>0</x:v>
      </x:c>
      <x:c r="P282" s="73">
        <x:f t="shared" si="87"/>
        <x:v>0</x:v>
      </x:c>
      <x:c r="Q282" s="68">
        <x:f>+SUMIFS('sales data'!$L:$L,'sales data'!$B:$B,$C282,'sales data'!$F:$F,$D282,'sales data'!$O:$O,"R")</x:f>
        <x:v>0</x:v>
      </x:c>
      <x:c r="R282" s="73">
        <x:f t="shared" si="88"/>
        <x:v>0</x:v>
      </x:c>
      <x:c r="S282" s="68">
        <x:f>SUMIFS('sales data'!$L:$L,'sales data'!$B:$B,$C282,'sales data'!$F:$F,$D282,'sales data'!$O:$O,"N")</x:f>
        <x:v>0</x:v>
      </x:c>
      <x:c r="T282" s="73">
        <x:f t="shared" si="89"/>
        <x:v>0</x:v>
      </x:c>
      <x:c r="U282" s="26">
        <x:f>SUMIFS('warehouse inventory check'!$N:$N,'warehouse inventory check'!$C:$C,$C282,'warehouse inventory check'!$D:$D,$D282)</x:f>
        <x:v>0</x:v>
      </x:c>
      <x:c r="V282" s="26">
        <x:f t="shared" si="90"/>
        <x:v>237.2880611923664</x:v>
      </x:c>
      <x:c r="W282" s="73">
        <x:f t="shared" si="91"/>
        <x:v>0</x:v>
      </x:c>
      <x:c r="X282" s="74">
        <x:f t="shared" si="92"/>
        <x:v>11400742.188048435</x:v>
      </x:c>
      <x:c r="Y282" s="68">
        <x:f t="shared" si="93"/>
        <x:v>48046</x:v>
      </x:c>
      <x:c r="Z282" s="68">
        <x:f t="shared" si="94"/>
        <x:v>-48046</x:v>
      </x:c>
    </x:row>
    <x:row r="283" spans="1:26" s="26" customFormat="1">
      <x:c r="A283" s="118">
        <x:v>98</x:v>
      </x:c>
      <x:c r="B283" s="118"/>
      <x:c r="C283" s="113">
        <x:v>3</x:v>
      </x:c>
      <x:c r="D283" s="210" t="str">
        <x:f>IF(VLOOKUP($A283,'★Master Code List'!$B$4:$K$167,8,)=0,"",(VLOOKUP($A283,'★Master Code List'!$B$4:$K$167,8,)))</x:f>
        <x:v/>
      </x:c>
      <x:c r="E283" s="210" t="str">
        <x:f>IF(VLOOKUP($A283,'★Master Code List'!$B$4:$K$167,9,)=0,"",(VLOOKUP($A283,'★Master Code List'!$B$4:$K$167,9,)))</x:f>
        <x:v/>
      </x:c>
      <x:c r="F283" s="20" t="str">
        <x:f>IF(VLOOKUP($A283,'★Master Code List'!$B$4:$K$167,10,)=0,"",(VLOOKUP($A283,'★Master Code List'!$B$4:$K$167,10,)))</x:f>
        <x:v/>
      </x:c>
      <x:c r="G283" s="158">
        <x:f t="shared" si="84"/>
        <x:v>48046</x:v>
      </x:c>
      <x:c r="H283" s="197">
        <x:f t="shared" si="85"/>
        <x:v>0</x:v>
      </x:c>
      <x:c r="I283" s="285">
        <x:f t="shared" si="86"/>
        <x:v>11400742.188048435</x:v>
      </x:c>
      <x:c r="J283" s="106">
        <x:f>SUMIFS('purchase data'!K:K,'purchase data'!$B:$B,$C283,'purchase data'!$F:$F,$D283)</x:f>
        <x:v>0</x:v>
      </x:c>
      <x:c r="K283" s="73">
        <x:f>SUMIFS('purchase data'!M:M,'purchase data'!$B:$B,$C283,'purchase data'!$F:$F,$D283)</x:f>
        <x:v>0</x:v>
      </x:c>
      <x:c r="L283" s="68">
        <x:f>SUMIFS(ETC!$G:$G,ETC!$B:$B,$C283,ETC!$E:$E,$D283)</x:f>
        <x:v>0</x:v>
      </x:c>
      <x:c r="M283" s="73">
        <x:f>SUMIFS(ETC!$J:$J,ETC!$E:$E,$D283,ETC!$B:$B,$C283)</x:f>
        <x:v>0</x:v>
      </x:c>
      <x:c r="N283" s="159">
        <x:f>IF(IFERROR((I283+K283+M283)/(G283+J283+SUMIFS(ETC!$G:$G,ETC!$C:$C,1,ETC!$B:$B,$C283,ETC!$E:$E,$D283)),)=0,H283,IFERROR((I283+K283+M283)/(G283+J283+SUMIFS(ETC!$G:$G,ETC!$C:$C,1,ETC!$B:$B,$C283,ETC!$E:$E,$D283)),))</x:f>
        <x:v>237.2880611923664</x:v>
      </x:c>
      <x:c r="O283" s="106">
        <x:f>++SUMIFS('sales data'!L:L,'sales data'!$B:$B,$C283,'sales data'!$F:$F,$D283,'sales data'!$O:$O,"")</x:f>
        <x:v>0</x:v>
      </x:c>
      <x:c r="P283" s="73">
        <x:f t="shared" si="87"/>
        <x:v>0</x:v>
      </x:c>
      <x:c r="Q283" s="68">
        <x:f>+SUMIFS('sales data'!$L:$L,'sales data'!$B:$B,$C283,'sales data'!$F:$F,$D283,'sales data'!$O:$O,"R")</x:f>
        <x:v>0</x:v>
      </x:c>
      <x:c r="R283" s="73">
        <x:f t="shared" si="88"/>
        <x:v>0</x:v>
      </x:c>
      <x:c r="S283" s="68">
        <x:f>SUMIFS('sales data'!$L:$L,'sales data'!$B:$B,$C283,'sales data'!$F:$F,$D283,'sales data'!$O:$O,"N")</x:f>
        <x:v>0</x:v>
      </x:c>
      <x:c r="T283" s="73">
        <x:f t="shared" si="89"/>
        <x:v>0</x:v>
      </x:c>
      <x:c r="U283" s="26">
        <x:f>SUMIFS('warehouse inventory check'!$N:$N,'warehouse inventory check'!$C:$C,$C283,'warehouse inventory check'!$D:$D,$D283)</x:f>
        <x:v>0</x:v>
      </x:c>
      <x:c r="V283" s="26">
        <x:f t="shared" si="90"/>
        <x:v>237.2880611923664</x:v>
      </x:c>
      <x:c r="W283" s="73">
        <x:f t="shared" si="91"/>
        <x:v>0</x:v>
      </x:c>
      <x:c r="X283" s="74">
        <x:f t="shared" si="92"/>
        <x:v>11400742.188048435</x:v>
      </x:c>
      <x:c r="Y283" s="68">
        <x:f t="shared" si="93"/>
        <x:v>48046</x:v>
      </x:c>
      <x:c r="Z283" s="68">
        <x:f t="shared" si="94"/>
        <x:v>-48046</x:v>
      </x:c>
    </x:row>
    <x:row r="284" spans="1:26" s="26" customFormat="1">
      <x:c r="A284" s="118">
        <x:v>99</x:v>
      </x:c>
      <x:c r="B284" s="118"/>
      <x:c r="C284" s="113">
        <x:v>3</x:v>
      </x:c>
      <x:c r="D284" s="210" t="str">
        <x:f>IF(VLOOKUP($A284,'★Master Code List'!$B$4:$K$167,8,)=0,"",(VLOOKUP($A284,'★Master Code List'!$B$4:$K$167,8,)))</x:f>
        <x:v/>
      </x:c>
      <x:c r="E284" s="210" t="str">
        <x:f>IF(VLOOKUP($A284,'★Master Code List'!$B$4:$K$167,9,)=0,"",(VLOOKUP($A284,'★Master Code List'!$B$4:$K$167,9,)))</x:f>
        <x:v/>
      </x:c>
      <x:c r="F284" s="20" t="str">
        <x:f>IF(VLOOKUP($A284,'★Master Code List'!$B$4:$K$167,10,)=0,"",(VLOOKUP($A284,'★Master Code List'!$B$4:$K$167,10,)))</x:f>
        <x:v/>
      </x:c>
      <x:c r="G284" s="158">
        <x:f t="shared" si="84"/>
        <x:v>48046</x:v>
      </x:c>
      <x:c r="H284" s="197">
        <x:f t="shared" si="85"/>
        <x:v>0</x:v>
      </x:c>
      <x:c r="I284" s="285">
        <x:f t="shared" si="86"/>
        <x:v>11400742.188048435</x:v>
      </x:c>
      <x:c r="J284" s="106">
        <x:f>SUMIFS('purchase data'!K:K,'purchase data'!$B:$B,$C284,'purchase data'!$F:$F,$D284)</x:f>
        <x:v>0</x:v>
      </x:c>
      <x:c r="K284" s="73">
        <x:f>SUMIFS('purchase data'!M:M,'purchase data'!$B:$B,$C284,'purchase data'!$F:$F,$D284)</x:f>
        <x:v>0</x:v>
      </x:c>
      <x:c r="L284" s="68">
        <x:f>SUMIFS(ETC!$G:$G,ETC!$B:$B,$C284,ETC!$E:$E,$D284)</x:f>
        <x:v>0</x:v>
      </x:c>
      <x:c r="M284" s="73">
        <x:f>SUMIFS(ETC!$J:$J,ETC!$E:$E,$D284,ETC!$B:$B,$C284)</x:f>
        <x:v>0</x:v>
      </x:c>
      <x:c r="N284" s="159">
        <x:f>IF(IFERROR((I284+K284+M284)/(G284+J284+SUMIFS(ETC!$G:$G,ETC!$C:$C,1,ETC!$B:$B,$C284,ETC!$E:$E,$D284)),)=0,H284,IFERROR((I284+K284+M284)/(G284+J284+SUMIFS(ETC!$G:$G,ETC!$C:$C,1,ETC!$B:$B,$C284,ETC!$E:$E,$D284)),))</x:f>
        <x:v>237.2880611923664</x:v>
      </x:c>
      <x:c r="O284" s="106">
        <x:f>++SUMIFS('sales data'!L:L,'sales data'!$B:$B,$C284,'sales data'!$F:$F,$D284,'sales data'!$O:$O,"")</x:f>
        <x:v>0</x:v>
      </x:c>
      <x:c r="P284" s="73">
        <x:f t="shared" si="87"/>
        <x:v>0</x:v>
      </x:c>
      <x:c r="Q284" s="68">
        <x:f>+SUMIFS('sales data'!$L:$L,'sales data'!$B:$B,$C284,'sales data'!$F:$F,$D284,'sales data'!$O:$O,"R")</x:f>
        <x:v>0</x:v>
      </x:c>
      <x:c r="R284" s="73">
        <x:f t="shared" si="88"/>
        <x:v>0</x:v>
      </x:c>
      <x:c r="S284" s="68">
        <x:f>SUMIFS('sales data'!$L:$L,'sales data'!$B:$B,$C284,'sales data'!$F:$F,$D284,'sales data'!$O:$O,"N")</x:f>
        <x:v>0</x:v>
      </x:c>
      <x:c r="T284" s="73">
        <x:f t="shared" si="89"/>
        <x:v>0</x:v>
      </x:c>
      <x:c r="U284" s="26">
        <x:f>SUMIFS('warehouse inventory check'!$N:$N,'warehouse inventory check'!$C:$C,$C284,'warehouse inventory check'!$D:$D,$D284)</x:f>
        <x:v>0</x:v>
      </x:c>
      <x:c r="V284" s="26">
        <x:f t="shared" si="90"/>
        <x:v>237.2880611923664</x:v>
      </x:c>
      <x:c r="W284" s="73">
        <x:f t="shared" si="91"/>
        <x:v>0</x:v>
      </x:c>
      <x:c r="X284" s="74">
        <x:f t="shared" si="92"/>
        <x:v>11400742.188048435</x:v>
      </x:c>
      <x:c r="Y284" s="68">
        <x:f t="shared" si="93"/>
        <x:v>48046</x:v>
      </x:c>
      <x:c r="Z284" s="68">
        <x:f t="shared" si="94"/>
        <x:v>-48046</x:v>
      </x:c>
    </x:row>
    <x:row r="285" spans="1:26" s="26" customFormat="1" ht="14.25" thickBot="1">
      <x:c r="A285" s="118">
        <x:v>100</x:v>
      </x:c>
      <x:c r="B285" s="118"/>
      <x:c r="C285" s="113">
        <x:v>3</x:v>
      </x:c>
      <x:c r="D285" s="210" t="str">
        <x:f>IF(VLOOKUP($A285,'★Master Code List'!$B$4:$K$167,8,)=0,"",(VLOOKUP($A285,'★Master Code List'!$B$4:$K$167,8,)))</x:f>
        <x:v/>
      </x:c>
      <x:c r="E285" s="210" t="str">
        <x:f>IF(VLOOKUP($A285,'★Master Code List'!$B$4:$K$167,9,)=0,"",(VLOOKUP($A285,'★Master Code List'!$B$4:$K$167,9,)))</x:f>
        <x:v/>
      </x:c>
      <x:c r="F285" s="20" t="str">
        <x:f>IF(VLOOKUP($A285,'★Master Code List'!$B$4:$K$167,10,)=0,"",(VLOOKUP($A285,'★Master Code List'!$B$4:$K$167,10,)))</x:f>
        <x:v/>
      </x:c>
      <x:c r="G285" s="158">
        <x:f t="shared" si="84"/>
        <x:v>48046</x:v>
      </x:c>
      <x:c r="H285" s="197">
        <x:f t="shared" si="85"/>
        <x:v>0</x:v>
      </x:c>
      <x:c r="I285" s="285">
        <x:f t="shared" si="86"/>
        <x:v>11400742.188048435</x:v>
      </x:c>
      <x:c r="J285" s="106">
        <x:f>SUMIFS('purchase data'!K:K,'purchase data'!$B:$B,$C285,'purchase data'!$F:$F,$D285)</x:f>
        <x:v>0</x:v>
      </x:c>
      <x:c r="K285" s="73">
        <x:f>SUMIFS('purchase data'!M:M,'purchase data'!$B:$B,$C285,'purchase data'!$F:$F,$D285)</x:f>
        <x:v>0</x:v>
      </x:c>
      <x:c r="L285" s="68">
        <x:f>SUMIFS(ETC!$G:$G,ETC!$B:$B,$C285,ETC!$E:$E,$D285)</x:f>
        <x:v>0</x:v>
      </x:c>
      <x:c r="M285" s="73">
        <x:f>SUMIFS(ETC!$J:$J,ETC!$E:$E,$D285,ETC!$B:$B,$C285)</x:f>
        <x:v>0</x:v>
      </x:c>
      <x:c r="N285" s="159">
        <x:f>IF(IFERROR((I285+K285+M285)/(G285+J285+SUMIFS(ETC!$G:$G,ETC!$C:$C,1,ETC!$B:$B,$C285,ETC!$E:$E,$D285)),)=0,H285,IFERROR((I285+K285+M285)/(G285+J285+SUMIFS(ETC!$G:$G,ETC!$C:$C,1,ETC!$B:$B,$C285,ETC!$E:$E,$D285)),))</x:f>
        <x:v>237.2880611923664</x:v>
      </x:c>
      <x:c r="O285" s="106">
        <x:f>++SUMIFS('sales data'!L:L,'sales data'!$B:$B,$C285,'sales data'!$F:$F,$D285,'sales data'!$O:$O,"")</x:f>
        <x:v>0</x:v>
      </x:c>
      <x:c r="P285" s="73">
        <x:f t="shared" si="87"/>
        <x:v>0</x:v>
      </x:c>
      <x:c r="Q285" s="68">
        <x:f>+SUMIFS('sales data'!$L:$L,'sales data'!$B:$B,$C285,'sales data'!$F:$F,$D285,'sales data'!$O:$O,"R")</x:f>
        <x:v>0</x:v>
      </x:c>
      <x:c r="R285" s="73">
        <x:f t="shared" si="88"/>
        <x:v>0</x:v>
      </x:c>
      <x:c r="S285" s="68">
        <x:f>SUMIFS('sales data'!$L:$L,'sales data'!$B:$B,$C285,'sales data'!$F:$F,$D285,'sales data'!$O:$O,"N")</x:f>
        <x:v>0</x:v>
      </x:c>
      <x:c r="T285" s="73">
        <x:f t="shared" si="89"/>
        <x:v>0</x:v>
      </x:c>
      <x:c r="U285" s="26">
        <x:f>SUMIFS('warehouse inventory check'!$N:$N,'warehouse inventory check'!$C:$C,$C285,'warehouse inventory check'!$D:$D,$D285)</x:f>
        <x:v>0</x:v>
      </x:c>
      <x:c r="V285" s="26">
        <x:f t="shared" si="90"/>
        <x:v>237.2880611923664</x:v>
      </x:c>
      <x:c r="W285" s="73">
        <x:f t="shared" si="91"/>
        <x:v>0</x:v>
      </x:c>
      <x:c r="X285" s="74">
        <x:f t="shared" si="92"/>
        <x:v>11400742.188048435</x:v>
      </x:c>
      <x:c r="Y285" s="68">
        <x:f t="shared" si="93"/>
        <x:v>48046</x:v>
      </x:c>
      <x:c r="Z285" s="68">
        <x:f t="shared" si="94"/>
        <x:v>-48046</x:v>
      </x:c>
    </x:row>
    <x:row r="286" spans="1:26" ht="15" collapsed="1" thickTop="1" thickBot="1">
      <x:c r="C286" s="117">
        <x:v>3</x:v>
      </x:c>
      <x:c r="D286" s="75"/>
      <x:c r="E286" s="75"/>
      <x:c r="F286" s="76" t="s">
        <x:v>117</x:v>
      </x:c>
      <x:c r="G286" s="286">
        <x:f>SUM(G186:G285)</x:f>
        <x:v>432414</x:v>
      </x:c>
      <x:c r="H286" s="286"/>
      <x:c r="I286" s="287">
        <x:f>SUM(I186:I285)</x:f>
        <x:v>102606679.69243592</x:v>
      </x:c>
      <x:c r="J286" s="77">
        <x:f>SUM(J186:J285)</x:f>
        <x:v>0</x:v>
      </x:c>
      <x:c r="K286" s="78">
        <x:f>SUM(K186:K285)</x:f>
        <x:v>0</x:v>
      </x:c>
      <x:c r="L286" s="77">
        <x:f t="shared" ref="L286:M286" si="95">SUM(L186:L285)</x:f>
        <x:v>0</x:v>
      </x:c>
      <x:c r="M286" s="78">
        <x:f t="shared" si="95"/>
        <x:v>0</x:v>
      </x:c>
      <x:c r="N286" s="160"/>
      <x:c r="O286" s="77">
        <x:f t="shared" ref="O286:U286" si="96">SUM(O186:O285)</x:f>
        <x:v>0</x:v>
      </x:c>
      <x:c r="P286" s="78">
        <x:f t="shared" si="96"/>
        <x:v>0</x:v>
      </x:c>
      <x:c r="Q286" s="77">
        <x:f t="shared" si="96"/>
        <x:v>0</x:v>
      </x:c>
      <x:c r="R286" s="78">
        <x:f t="shared" si="96"/>
        <x:v>0</x:v>
      </x:c>
      <x:c r="S286" s="77">
        <x:f t="shared" si="96"/>
        <x:v>0</x:v>
      </x:c>
      <x:c r="T286" s="78">
        <x:f t="shared" si="96"/>
        <x:v>0</x:v>
      </x:c>
      <x:c r="U286" s="77">
        <x:f t="shared" si="96"/>
        <x:v>0</x:v>
      </x:c>
      <x:c r="V286" s="75"/>
      <x:c r="W286" s="682">
        <x:f>SUM(W186:W285)</x:f>
        <x:v>0</x:v>
      </x:c>
      <x:c r="X286" s="79">
        <x:f>SUM(X186:X285)</x:f>
        <x:v>102606679.69243592</x:v>
      </x:c>
      <x:c r="Y286" s="77">
        <x:f>SUM(Y186:Y285)</x:f>
        <x:v>432414</x:v>
      </x:c>
      <x:c r="Z286" s="77">
        <x:f>SUM(Z186:Z285)</x:f>
        <x:v>-432414</x:v>
      </x:c>
    </x:row>
    <x:row r="287" spans="1:26">
      <x:c r="K287" s="20">
        <x:f>SUMIFS('purchase data'!M:M,'purchase data'!$B:$B,C286)-SUMIFS('purchase data'!M:M,'purchase data'!H:H,"Other",'purchase data'!B:B,C286)-K286</x:f>
        <x:v>0</x:v>
      </x:c>
      <x:c r="N287" s="20" t="s">
        <x:v>1448</x:v>
      </x:c>
      <x:c r="W287" s="197"/>
    </x:row>
    <x:row r="288" spans="1:26">
      <x:c r="K288" s="20">
        <x:f>SUMIFS('purchase data'!$M:$M,'purchase data'!$H:$H,"other",'purchase data'!$B:$B,$C286)</x:f>
        <x:v>0</x:v>
      </x:c>
      <x:c r="N288" s="20" t="s">
        <x:v>1447</x:v>
      </x:c>
      <x:c r="W288" s="197"/>
    </x:row>
    <x:row r="289" spans="1:26" ht="14.25" thickBot="1">
      <x:c r="C289" s="119" t="s">
        <x:v>99</x:v>
      </x:c>
      <x:c r="D289" s="26"/>
      <x:c r="E289" s="26"/>
      <x:c r="F289" s="26"/>
      <x:c r="G289" s="281" t="s">
        <x:v>100</x:v>
      </x:c>
      <x:c r="J289" s="275" t="s">
        <x:v>101</x:v>
      </x:c>
      <x:c r="K289" s="26"/>
      <x:c r="L289" s="275" t="s">
        <x:v>103</x:v>
      </x:c>
      <x:c r="M289" s="26"/>
      <x:c r="N289" s="26"/>
      <x:c r="O289" s="275" t="s">
        <x:v>102</x:v>
      </x:c>
      <x:c r="P289" s="26"/>
      <x:c r="Q289" s="275" t="s">
        <x:v>103</x:v>
      </x:c>
      <x:c r="R289" s="26"/>
      <x:c r="S289" s="275" t="s">
        <x:v>104</x:v>
      </x:c>
      <x:c r="T289" s="26"/>
      <x:c r="U289" s="275" t="s">
        <x:v>105</x:v>
      </x:c>
      <x:c r="V289" s="26"/>
      <x:c r="W289" s="67" t="s">
        <x:v>106</x:v>
      </x:c>
      <x:c r="X289" s="67"/>
      <x:c r="Y289" s="81"/>
      <x:c r="Z289" s="68"/>
    </x:row>
    <x:row r="290" spans="1:26">
      <x:c r="C290" s="69" t="s">
        <x:v>120</x:v>
      </x:c>
      <x:c r="D290" s="364" t="s">
        <x:v>5</x:v>
      </x:c>
      <x:c r="E290" s="69" t="s">
        <x:v>6</x:v>
      </x:c>
      <x:c r="F290" s="70" t="s">
        <x:v>7</x:v>
      </x:c>
      <x:c r="G290" s="282" t="s">
        <x:v>108</x:v>
      </x:c>
      <x:c r="H290" s="282" t="s">
        <x:v>109</x:v>
      </x:c>
      <x:c r="I290" s="283" t="s">
        <x:v>110</x:v>
      </x:c>
      <x:c r="J290" s="69" t="s">
        <x:v>108</x:v>
      </x:c>
      <x:c r="K290" s="70" t="s">
        <x:v>110</x:v>
      </x:c>
      <x:c r="L290" s="65" t="s">
        <x:v>113</x:v>
      </x:c>
      <x:c r="M290" s="66" t="s">
        <x:v>110</x:v>
      </x:c>
      <x:c r="N290" s="71" t="s">
        <x:v>111</x:v>
      </x:c>
      <x:c r="O290" s="69" t="s">
        <x:v>108</x:v>
      </x:c>
      <x:c r="P290" s="70" t="s">
        <x:v>112</x:v>
      </x:c>
      <x:c r="Q290" s="65" t="s">
        <x:v>113</x:v>
      </x:c>
      <x:c r="R290" s="66" t="s">
        <x:v>110</x:v>
      </x:c>
      <x:c r="S290" s="65" t="s">
        <x:v>113</x:v>
      </x:c>
      <x:c r="T290" s="66" t="s">
        <x:v>110</x:v>
      </x:c>
      <x:c r="U290" s="69" t="s">
        <x:v>116</x:v>
      </x:c>
      <x:c r="V290" s="65" t="s">
        <x:v>114</x:v>
      </x:c>
      <x:c r="W290" s="66" t="s">
        <x:v>110</x:v>
      </x:c>
      <x:c r="X290" s="71" t="s">
        <x:v>115</x:v>
      </x:c>
      <x:c r="Y290" s="69" t="s">
        <x:v>121</x:v>
      </x:c>
      <x:c r="Z290" s="69" t="s">
        <x:v>115</x:v>
      </x:c>
    </x:row>
    <x:row r="291" spans="1:26">
      <x:c r="A291" s="118">
        <x:v>1</x:v>
      </x:c>
      <x:c r="B291" s="118"/>
      <x:c r="C291" s="113">
        <x:v>4</x:v>
      </x:c>
      <x:c r="D291" s="210" t="str">
        <x:f>IF(VLOOKUP($A291,'★Master Code List'!$B$4:$K$167,8,)=0,"",(VLOOKUP($A291,'★Master Code List'!$B$4:$K$167,8,)))</x:f>
        <x:v>PZ38-10B694-AD</x:v>
      </x:c>
      <x:c r="E291" s="210" t="str">
        <x:f>IF(VLOOKUP($A291,'★Master Code List'!$B$4:$K$167,9,)=0,"",(VLOOKUP($A291,'★Master Code List'!$B$4:$K$167,9,)))</x:f>
        <x:v>PHEV-E (V710) / (P703)</x:v>
      </x:c>
      <x:c r="F291" s="20" t="str">
        <x:f>IF(VLOOKUP($A291,'★Master Code List'!$B$4:$K$167,10,)=0,"",(VLOOKUP($A291,'★Master Code List'!$B$4:$K$167,10,)))</x:f>
        <x:v>Main Harness</x:v>
      </x:c>
      <x:c r="G291" s="158">
        <x:f t="shared" ref="G291:G322" si="97">SUMIFS(U:U,$D:$D,$D291,$C:$C,$C291-1)</x:f>
        <x:v>0</x:v>
      </x:c>
      <x:c r="H291" s="158">
        <x:f t="shared" ref="H291:H322" si="98">SUMIFS(V:V,$D:$D,$D291,$C:$C,$C291-1)</x:f>
        <x:v>4050.0202393462691</x:v>
      </x:c>
      <x:c r="I291" s="285">
        <x:f t="shared" ref="I291:I322" si="99">SUMIFS(W:W,$D:$D,$D291,$C:$C,$C291-1)</x:f>
        <x:v>0</x:v>
      </x:c>
      <x:c r="J291" s="106">
        <x:f>SUMIFS('purchase data'!K:K,'purchase data'!$B:$B,$C291,'purchase data'!$F:$F,$D291)</x:f>
        <x:v>0</x:v>
      </x:c>
      <x:c r="K291" s="73">
        <x:f>SUMIFS('purchase data'!M:M,'purchase data'!$B:$B,$C291,'purchase data'!$F:$F,$D291)</x:f>
        <x:v>0</x:v>
      </x:c>
      <x:c r="L291" s="68">
        <x:f>SUMIFS(ETC!$G:$G,ETC!$B:$B,$C291,ETC!$E:$E,$D291)</x:f>
        <x:v>0</x:v>
      </x:c>
      <x:c r="M291" s="73">
        <x:f>SUMIFS(ETC!$J:$J,ETC!$E:$E,$D291,ETC!$B:$B,$C291)</x:f>
        <x:v>0</x:v>
      </x:c>
      <x:c r="N291" s="159">
        <x:f>IF(IFERROR((I291+K291+M291)/(G291+J291+SUMIFS(ETC!$G:$G,ETC!$C:$C,1,ETC!$B:$B,$C291,ETC!$E:$E,$D291)),)=0,H291,IFERROR((I291+K291+M291)/(G291+J291+SUMIFS(ETC!$G:$G,ETC!$C:$C,1,ETC!$B:$B,$C291,ETC!$E:$E,$D291)),))</x:f>
        <x:v>4050.0202393462691</x:v>
      </x:c>
      <x:c r="O291" s="106">
        <x:f>++SUMIFS('sales data'!L:L,'sales data'!$B:$B,$C291,'sales data'!$F:$F,$D291,'sales data'!$O:$O,"")</x:f>
        <x:v>0</x:v>
      </x:c>
      <x:c r="P291" s="73">
        <x:f t="shared" ref="P291:P354" si="100">+IF(O291&lt;&gt;0,O291*N291,)</x:f>
        <x:v>0</x:v>
      </x:c>
      <x:c r="Q291" s="68">
        <x:f>+SUMIFS('sales data'!$L:$L,'sales data'!$B:$B,$C291,'sales data'!$F:$F,$D291,'sales data'!$O:$O,"R")</x:f>
        <x:v>0</x:v>
      </x:c>
      <x:c r="R291" s="73">
        <x:f t="shared" ref="R291:R354" si="101">+IF(Q291&lt;&gt;0,Q291*N291,)</x:f>
        <x:v>0</x:v>
      </x:c>
      <x:c r="S291" s="68">
        <x:f>SUMIFS('sales data'!$L:$L,'sales data'!$B:$B,$C291,'sales data'!$F:$F,$D291,'sales data'!$O:$O,"N")</x:f>
        <x:v>0</x:v>
      </x:c>
      <x:c r="T291" s="73">
        <x:f t="shared" ref="T291:T354" si="102">+IF(S291&lt;&gt;0,S291*N291,)</x:f>
        <x:v>0</x:v>
      </x:c>
      <x:c r="U291" s="26">
        <x:f>SUMIFS('warehouse inventory check'!$N:$N,'warehouse inventory check'!$C:$C,$C291,'warehouse inventory check'!$D:$D,$D291)</x:f>
        <x:v>0</x:v>
      </x:c>
      <x:c r="V291" s="26">
        <x:f t="shared" ref="V291:V354" si="103">+N291</x:f>
        <x:v>4050.0202393462691</x:v>
      </x:c>
      <x:c r="W291" s="73">
        <x:f t="shared" ref="W291:W354" si="104">+IF(U291&lt;&gt;0,U291*N291,)</x:f>
        <x:v>0</x:v>
      </x:c>
      <x:c r="X291" s="74">
        <x:f t="shared" ref="X291:X354" si="105">+I291+K291-P291-R291-W291-T291+M291</x:f>
        <x:v>0</x:v>
      </x:c>
      <x:c r="Y291" s="68">
        <x:f t="shared" ref="Y291:Y354" si="106">+G291+J291+L291-O291-Q291-S291</x:f>
        <x:v>0</x:v>
      </x:c>
      <x:c r="Z291" s="68">
        <x:f t="shared" ref="Z291:Z354" si="107">+U291-Y291</x:f>
        <x:v>0</x:v>
      </x:c>
    </x:row>
    <x:row r="292" spans="1:26">
      <x:c r="A292" s="118">
        <x:v>2</x:v>
      </x:c>
      <x:c r="B292" s="118"/>
      <x:c r="C292" s="113">
        <x:v>4</x:v>
      </x:c>
      <x:c r="D292" s="210" t="str">
        <x:f>IF(VLOOKUP($A292,'★Master Code List'!$B$4:$K$167,8,)=0,"",(VLOOKUP($A292,'★Master Code List'!$B$4:$K$167,8,)))</x:f>
        <x:v>PZ38-10B694-BD</x:v>
      </x:c>
      <x:c r="E292" s="210" t="str">
        <x:f>IF(VLOOKUP($A292,'★Master Code List'!$B$4:$K$167,9,)=0,"",(VLOOKUP($A292,'★Master Code List'!$B$4:$K$167,9,)))</x:f>
        <x:v>BEV-E1(V710)</x:v>
      </x:c>
      <x:c r="F292" s="20" t="str">
        <x:f>IF(VLOOKUP($A292,'★Master Code List'!$B$4:$K$167,10,)=0,"",(VLOOKUP($A292,'★Master Code List'!$B$4:$K$167,10,)))</x:f>
        <x:v>Main Harness</x:v>
      </x:c>
      <x:c r="G292" s="158">
        <x:f t="shared" si="97"/>
        <x:v>0</x:v>
      </x:c>
      <x:c r="H292" s="158">
        <x:f t="shared" si="98"/>
        <x:v>4816.0565301775432</x:v>
      </x:c>
      <x:c r="I292" s="285">
        <x:f t="shared" si="99"/>
        <x:v>0</x:v>
      </x:c>
      <x:c r="J292" s="106">
        <x:f>SUMIFS('purchase data'!K:K,'purchase data'!$B:$B,$C292,'purchase data'!$F:$F,$D292)</x:f>
        <x:v>0</x:v>
      </x:c>
      <x:c r="K292" s="73">
        <x:f>SUMIFS('purchase data'!M:M,'purchase data'!$B:$B,$C292,'purchase data'!$F:$F,$D292)</x:f>
        <x:v>0</x:v>
      </x:c>
      <x:c r="L292" s="68">
        <x:f>SUMIFS(ETC!$G:$G,ETC!$B:$B,$C292,ETC!$E:$E,$D292)</x:f>
        <x:v>0</x:v>
      </x:c>
      <x:c r="M292" s="73">
        <x:f>SUMIFS(ETC!$J:$J,ETC!$E:$E,$D292,ETC!$B:$B,$C292)</x:f>
        <x:v>0</x:v>
      </x:c>
      <x:c r="N292" s="159">
        <x:f>IF(IFERROR((I292+K292+M292)/(G292+J292+SUMIFS(ETC!$G:$G,ETC!$C:$C,1,ETC!$B:$B,$C292,ETC!$E:$E,$D292)),)=0,H292,IFERROR((I292+K292+M292)/(G292+J292+SUMIFS(ETC!$G:$G,ETC!$C:$C,1,ETC!$B:$B,$C292,ETC!$E:$E,$D292)),))</x:f>
        <x:v>4816.0565301775432</x:v>
      </x:c>
      <x:c r="O292" s="106">
        <x:f>++SUMIFS('sales data'!L:L,'sales data'!$B:$B,$C292,'sales data'!$F:$F,$D292,'sales data'!$O:$O,"")</x:f>
        <x:v>0</x:v>
      </x:c>
      <x:c r="P292" s="73">
        <x:f t="shared" si="100"/>
        <x:v>0</x:v>
      </x:c>
      <x:c r="Q292" s="68">
        <x:f>+SUMIFS('sales data'!$L:$L,'sales data'!$B:$B,$C292,'sales data'!$F:$F,$D292,'sales data'!$O:$O,"R")</x:f>
        <x:v>0</x:v>
      </x:c>
      <x:c r="R292" s="73">
        <x:f t="shared" si="101"/>
        <x:v>0</x:v>
      </x:c>
      <x:c r="S292" s="68">
        <x:f>SUMIFS('sales data'!$L:$L,'sales data'!$B:$B,$C292,'sales data'!$F:$F,$D292,'sales data'!$O:$O,"N")</x:f>
        <x:v>0</x:v>
      </x:c>
      <x:c r="T292" s="73">
        <x:f t="shared" si="102"/>
        <x:v>0</x:v>
      </x:c>
      <x:c r="U292" s="26">
        <x:f>SUMIFS('warehouse inventory check'!$N:$N,'warehouse inventory check'!$C:$C,$C292,'warehouse inventory check'!$D:$D,$D292)</x:f>
        <x:v>0</x:v>
      </x:c>
      <x:c r="V292" s="26">
        <x:f t="shared" si="103"/>
        <x:v>4816.0565301775432</x:v>
      </x:c>
      <x:c r="W292" s="73">
        <x:f t="shared" si="104"/>
        <x:v>0</x:v>
      </x:c>
      <x:c r="X292" s="74">
        <x:f t="shared" si="105"/>
        <x:v>0</x:v>
      </x:c>
      <x:c r="Y292" s="68">
        <x:f t="shared" si="106"/>
        <x:v>0</x:v>
      </x:c>
      <x:c r="Z292" s="68">
        <x:f t="shared" si="107"/>
        <x:v>0</x:v>
      </x:c>
    </x:row>
    <x:row r="293" spans="1:26">
      <x:c r="A293" s="118">
        <x:v>3</x:v>
      </x:c>
      <x:c r="B293" s="118"/>
      <x:c r="C293" s="113">
        <x:v>4</x:v>
      </x:c>
      <x:c r="D293" s="210" t="str">
        <x:f>IF(VLOOKUP($A293,'★Master Code List'!$B$4:$K$167,8,)=0,"",(VLOOKUP($A293,'★Master Code List'!$B$4:$K$167,8,)))</x:f>
        <x:v>PZ38-14A033-AB</x:v>
      </x:c>
      <x:c r="E293" s="210" t="str">
        <x:f>IF(VLOOKUP($A293,'★Master Code List'!$B$4:$K$167,9,)=0,"",(VLOOKUP($A293,'★Master Code List'!$B$4:$K$167,9,)))</x:f>
        <x:v>PHEV-E (V710) / (P703)</x:v>
      </x:c>
      <x:c r="F293" s="20" t="str">
        <x:f>IF(VLOOKUP($A293,'★Master Code List'!$B$4:$K$167,10,)=0,"",(VLOOKUP($A293,'★Master Code List'!$B$4:$K$167,10,)))</x:f>
        <x:v>BUSBAR - Array to Array (short)</x:v>
      </x:c>
      <x:c r="G293" s="158">
        <x:f t="shared" si="97"/>
        <x:v>0</x:v>
      </x:c>
      <x:c r="H293" s="158">
        <x:f t="shared" si="98"/>
        <x:v>140.07220734470826</x:v>
      </x:c>
      <x:c r="I293" s="285">
        <x:f t="shared" si="99"/>
        <x:v>0</x:v>
      </x:c>
      <x:c r="J293" s="106">
        <x:f>SUMIFS('purchase data'!K:K,'purchase data'!$B:$B,$C293,'purchase data'!$F:$F,$D293)</x:f>
        <x:v>0</x:v>
      </x:c>
      <x:c r="K293" s="73">
        <x:f>SUMIFS('purchase data'!M:M,'purchase data'!$B:$B,$C293,'purchase data'!$F:$F,$D293)</x:f>
        <x:v>0</x:v>
      </x:c>
      <x:c r="L293" s="68">
        <x:f>SUMIFS(ETC!$G:$G,ETC!$B:$B,$C293,ETC!$E:$E,$D293)</x:f>
        <x:v>0</x:v>
      </x:c>
      <x:c r="M293" s="73">
        <x:f>SUMIFS(ETC!$J:$J,ETC!$E:$E,$D293,ETC!$B:$B,$C293)</x:f>
        <x:v>0</x:v>
      </x:c>
      <x:c r="N293" s="159">
        <x:f>IF(IFERROR((I293+K293+M293)/(G293+J293+SUMIFS(ETC!$G:$G,ETC!$C:$C,1,ETC!$B:$B,$C293,ETC!$E:$E,$D293)),)=0,H293,IFERROR((I293+K293+M293)/(G293+J293+SUMIFS(ETC!$G:$G,ETC!$C:$C,1,ETC!$B:$B,$C293,ETC!$E:$E,$D293)),))</x:f>
        <x:v>140.07220734470826</x:v>
      </x:c>
      <x:c r="O293" s="106">
        <x:f>++SUMIFS('sales data'!L:L,'sales data'!$B:$B,$C293,'sales data'!$F:$F,$D293,'sales data'!$O:$O,"")</x:f>
        <x:v>0</x:v>
      </x:c>
      <x:c r="P293" s="73">
        <x:f t="shared" si="100"/>
        <x:v>0</x:v>
      </x:c>
      <x:c r="Q293" s="68">
        <x:f>+SUMIFS('sales data'!$L:$L,'sales data'!$B:$B,$C293,'sales data'!$F:$F,$D293,'sales data'!$O:$O,"R")</x:f>
        <x:v>0</x:v>
      </x:c>
      <x:c r="R293" s="73">
        <x:f t="shared" si="101"/>
        <x:v>0</x:v>
      </x:c>
      <x:c r="S293" s="68">
        <x:f>SUMIFS('sales data'!$L:$L,'sales data'!$B:$B,$C293,'sales data'!$F:$F,$D293,'sales data'!$O:$O,"N")</x:f>
        <x:v>0</x:v>
      </x:c>
      <x:c r="T293" s="73">
        <x:f t="shared" si="102"/>
        <x:v>0</x:v>
      </x:c>
      <x:c r="U293" s="26">
        <x:f>SUMIFS('warehouse inventory check'!$N:$N,'warehouse inventory check'!$C:$C,$C293,'warehouse inventory check'!$D:$D,$D293)</x:f>
        <x:v>0</x:v>
      </x:c>
      <x:c r="V293" s="26">
        <x:f t="shared" si="103"/>
        <x:v>140.07220734470826</x:v>
      </x:c>
      <x:c r="W293" s="73">
        <x:f t="shared" si="104"/>
        <x:v>0</x:v>
      </x:c>
      <x:c r="X293" s="74">
        <x:f t="shared" si="105"/>
        <x:v>0</x:v>
      </x:c>
      <x:c r="Y293" s="68">
        <x:f t="shared" si="106"/>
        <x:v>0</x:v>
      </x:c>
      <x:c r="Z293" s="68">
        <x:f t="shared" si="107"/>
        <x:v>0</x:v>
      </x:c>
    </x:row>
    <x:row r="294" spans="1:26">
      <x:c r="A294" s="118">
        <x:v>4</x:v>
      </x:c>
      <x:c r="B294" s="118"/>
      <x:c r="C294" s="113">
        <x:v>4</x:v>
      </x:c>
      <x:c r="D294" s="210" t="str">
        <x:f>IF(VLOOKUP($A294,'★Master Code List'!$B$4:$K$167,8,)=0,"",(VLOOKUP($A294,'★Master Code List'!$B$4:$K$167,8,)))</x:f>
        <x:v>PZ38-14A033-BB</x:v>
      </x:c>
      <x:c r="E294" s="210" t="str">
        <x:f>IF(VLOOKUP($A294,'★Master Code List'!$B$4:$K$167,9,)=0,"",(VLOOKUP($A294,'★Master Code List'!$B$4:$K$167,9,)))</x:f>
        <x:v>PHEV-E (V710) / (P703)</x:v>
      </x:c>
      <x:c r="F294" s="20" t="str">
        <x:f>IF(VLOOKUP($A294,'★Master Code List'!$B$4:$K$167,10,)=0,"",(VLOOKUP($A294,'★Master Code List'!$B$4:$K$167,10,)))</x:f>
        <x:v>BUSBAR - Array to Array (long)</x:v>
      </x:c>
      <x:c r="G294" s="158">
        <x:f t="shared" si="97"/>
        <x:v>0</x:v>
      </x:c>
      <x:c r="H294" s="158">
        <x:f t="shared" si="98"/>
        <x:v>177.12356011005113</x:v>
      </x:c>
      <x:c r="I294" s="285">
        <x:f t="shared" si="99"/>
        <x:v>0</x:v>
      </x:c>
      <x:c r="J294" s="106">
        <x:f>SUMIFS('purchase data'!K:K,'purchase data'!$B:$B,$C294,'purchase data'!$F:$F,$D294)</x:f>
        <x:v>0</x:v>
      </x:c>
      <x:c r="K294" s="73">
        <x:f>SUMIFS('purchase data'!M:M,'purchase data'!$B:$B,$C294,'purchase data'!$F:$F,$D294)</x:f>
        <x:v>0</x:v>
      </x:c>
      <x:c r="L294" s="68">
        <x:f>SUMIFS(ETC!$G:$G,ETC!$B:$B,$C294,ETC!$E:$E,$D294)</x:f>
        <x:v>0</x:v>
      </x:c>
      <x:c r="M294" s="73">
        <x:f>SUMIFS(ETC!$J:$J,ETC!$E:$E,$D294,ETC!$B:$B,$C294)</x:f>
        <x:v>0</x:v>
      </x:c>
      <x:c r="N294" s="159">
        <x:f>IF(IFERROR((I294+K294+M294)/(G294+J294+SUMIFS(ETC!$G:$G,ETC!$C:$C,1,ETC!$B:$B,$C294,ETC!$E:$E,$D294)),)=0,H294,IFERROR((I294+K294+M294)/(G294+J294+SUMIFS(ETC!$G:$G,ETC!$C:$C,1,ETC!$B:$B,$C294,ETC!$E:$E,$D294)),))</x:f>
        <x:v>177.12356011005113</x:v>
      </x:c>
      <x:c r="O294" s="106">
        <x:f>++SUMIFS('sales data'!L:L,'sales data'!$B:$B,$C294,'sales data'!$F:$F,$D294,'sales data'!$O:$O,"")</x:f>
        <x:v>0</x:v>
      </x:c>
      <x:c r="P294" s="73">
        <x:f t="shared" si="100"/>
        <x:v>0</x:v>
      </x:c>
      <x:c r="Q294" s="68">
        <x:f>+SUMIFS('sales data'!$L:$L,'sales data'!$B:$B,$C294,'sales data'!$F:$F,$D294,'sales data'!$O:$O,"R")</x:f>
        <x:v>0</x:v>
      </x:c>
      <x:c r="R294" s="73">
        <x:f t="shared" si="101"/>
        <x:v>0</x:v>
      </x:c>
      <x:c r="S294" s="68">
        <x:f>SUMIFS('sales data'!$L:$L,'sales data'!$B:$B,$C294,'sales data'!$F:$F,$D294,'sales data'!$O:$O,"N")</x:f>
        <x:v>0</x:v>
      </x:c>
      <x:c r="T294" s="73">
        <x:f t="shared" si="102"/>
        <x:v>0</x:v>
      </x:c>
      <x:c r="U294" s="26">
        <x:f>SUMIFS('warehouse inventory check'!$N:$N,'warehouse inventory check'!$C:$C,$C294,'warehouse inventory check'!$D:$D,$D294)</x:f>
        <x:v>0</x:v>
      </x:c>
      <x:c r="V294" s="26">
        <x:f t="shared" si="103"/>
        <x:v>177.12356011005113</x:v>
      </x:c>
      <x:c r="W294" s="73">
        <x:f t="shared" si="104"/>
        <x:v>0</x:v>
      </x:c>
      <x:c r="X294" s="74">
        <x:f t="shared" si="105"/>
        <x:v>0</x:v>
      </x:c>
      <x:c r="Y294" s="68">
        <x:f t="shared" si="106"/>
        <x:v>0</x:v>
      </x:c>
      <x:c r="Z294" s="68">
        <x:f t="shared" si="107"/>
        <x:v>0</x:v>
      </x:c>
    </x:row>
    <x:row r="295" spans="1:26">
      <x:c r="A295" s="118">
        <x:v>5</x:v>
      </x:c>
      <x:c r="B295" s="118"/>
      <x:c r="C295" s="113">
        <x:v>4</x:v>
      </x:c>
      <x:c r="D295" s="210" t="str">
        <x:f>IF(VLOOKUP($A295,'★Master Code List'!$B$4:$K$167,8,)=0,"",(VLOOKUP($A295,'★Master Code List'!$B$4:$K$167,8,)))</x:f>
        <x:v>PZ38-14A033-CB</x:v>
      </x:c>
      <x:c r="E295" s="210" t="str">
        <x:f>IF(VLOOKUP($A295,'★Master Code List'!$B$4:$K$167,9,)=0,"",(VLOOKUP($A295,'★Master Code List'!$B$4:$K$167,9,)))</x:f>
        <x:v>PHEV-E (V710) / (P703)</x:v>
      </x:c>
      <x:c r="F295" s="20" t="str">
        <x:f>IF(VLOOKUP($A295,'★Master Code List'!$B$4:$K$167,10,)=0,"",(VLOOKUP($A295,'★Master Code List'!$B$4:$K$167,10,)))</x:f>
        <x:v>BUSBAR - Array 3 to 4</x:v>
      </x:c>
      <x:c r="G295" s="158">
        <x:f t="shared" si="97"/>
        <x:v>0</x:v>
      </x:c>
      <x:c r="H295" s="158">
        <x:f t="shared" si="98"/>
        <x:v>89.091211925052107</x:v>
      </x:c>
      <x:c r="I295" s="285">
        <x:f t="shared" si="99"/>
        <x:v>0</x:v>
      </x:c>
      <x:c r="J295" s="106">
        <x:f>SUMIFS('purchase data'!K:K,'purchase data'!$B:$B,$C295,'purchase data'!$F:$F,$D295)</x:f>
        <x:v>0</x:v>
      </x:c>
      <x:c r="K295" s="73">
        <x:f>SUMIFS('purchase data'!M:M,'purchase data'!$B:$B,$C295,'purchase data'!$F:$F,$D295)</x:f>
        <x:v>0</x:v>
      </x:c>
      <x:c r="L295" s="68">
        <x:f>SUMIFS(ETC!$G:$G,ETC!$B:$B,$C295,ETC!$E:$E,$D295)</x:f>
        <x:v>0</x:v>
      </x:c>
      <x:c r="M295" s="73">
        <x:f>SUMIFS(ETC!$J:$J,ETC!$E:$E,$D295,ETC!$B:$B,$C295)</x:f>
        <x:v>0</x:v>
      </x:c>
      <x:c r="N295" s="159">
        <x:f>IF(IFERROR((I295+K295+M295)/(G295+J295+SUMIFS(ETC!$G:$G,ETC!$C:$C,1,ETC!$B:$B,$C295,ETC!$E:$E,$D295)),)=0,H295,IFERROR((I295+K295+M295)/(G295+J295+SUMIFS(ETC!$G:$G,ETC!$C:$C,1,ETC!$B:$B,$C295,ETC!$E:$E,$D295)),))</x:f>
        <x:v>89.091211925052107</x:v>
      </x:c>
      <x:c r="O295" s="106">
        <x:f>++SUMIFS('sales data'!L:L,'sales data'!$B:$B,$C295,'sales data'!$F:$F,$D295,'sales data'!$O:$O,"")</x:f>
        <x:v>0</x:v>
      </x:c>
      <x:c r="P295" s="73">
        <x:f t="shared" si="100"/>
        <x:v>0</x:v>
      </x:c>
      <x:c r="Q295" s="68">
        <x:f>+SUMIFS('sales data'!$L:$L,'sales data'!$B:$B,$C295,'sales data'!$F:$F,$D295,'sales data'!$O:$O,"R")</x:f>
        <x:v>0</x:v>
      </x:c>
      <x:c r="R295" s="73">
        <x:f t="shared" si="101"/>
        <x:v>0</x:v>
      </x:c>
      <x:c r="S295" s="68">
        <x:f>SUMIFS('sales data'!$L:$L,'sales data'!$B:$B,$C295,'sales data'!$F:$F,$D295,'sales data'!$O:$O,"N")</x:f>
        <x:v>0</x:v>
      </x:c>
      <x:c r="T295" s="73">
        <x:f t="shared" si="102"/>
        <x:v>0</x:v>
      </x:c>
      <x:c r="U295" s="26">
        <x:f>SUMIFS('warehouse inventory check'!$N:$N,'warehouse inventory check'!$C:$C,$C295,'warehouse inventory check'!$D:$D,$D295)</x:f>
        <x:v>0</x:v>
      </x:c>
      <x:c r="V295" s="26">
        <x:f t="shared" si="103"/>
        <x:v>89.091211925052107</x:v>
      </x:c>
      <x:c r="W295" s="73">
        <x:f t="shared" si="104"/>
        <x:v>0</x:v>
      </x:c>
      <x:c r="X295" s="74">
        <x:f t="shared" si="105"/>
        <x:v>0</x:v>
      </x:c>
      <x:c r="Y295" s="68">
        <x:f t="shared" si="106"/>
        <x:v>0</x:v>
      </x:c>
      <x:c r="Z295" s="68">
        <x:f t="shared" si="107"/>
        <x:v>0</x:v>
      </x:c>
    </x:row>
    <x:row r="296" spans="1:26">
      <x:c r="A296" s="118">
        <x:v>6</x:v>
      </x:c>
      <x:c r="B296" s="118"/>
      <x:c r="C296" s="113">
        <x:v>4</x:v>
      </x:c>
      <x:c r="D296" s="210" t="str">
        <x:f>IF(VLOOKUP($A296,'★Master Code List'!$B$4:$K$167,8,)=0,"",(VLOOKUP($A296,'★Master Code List'!$B$4:$K$167,8,)))</x:f>
        <x:v>PZ38-14A033-FE</x:v>
      </x:c>
      <x:c r="E296" s="210" t="str">
        <x:f>IF(VLOOKUP($A296,'★Master Code List'!$B$4:$K$167,9,)=0,"",(VLOOKUP($A296,'★Master Code List'!$B$4:$K$167,9,)))</x:f>
        <x:v>EV-V4 Test Parts</x:v>
      </x:c>
      <x:c r="F296" s="20" t="str">
        <x:f>IF(VLOOKUP($A296,'★Master Code List'!$B$4:$K$167,10,)=0,"",(VLOOKUP($A296,'★Master Code List'!$B$4:$K$167,10,)))</x:f>
        <x:v>BUSBAR - Array to Array (Straight)_Insert</x:v>
      </x:c>
      <x:c r="G296" s="158">
        <x:f t="shared" si="97"/>
        <x:v>0</x:v>
      </x:c>
      <x:c r="H296" s="158">
        <x:f t="shared" si="98"/>
        <x:v>444.18496711111101</x:v>
      </x:c>
      <x:c r="I296" s="285">
        <x:f t="shared" si="99"/>
        <x:v>0</x:v>
      </x:c>
      <x:c r="J296" s="106">
        <x:f>SUMIFS('purchase data'!K:K,'purchase data'!$B:$B,$C296,'purchase data'!$F:$F,$D296)</x:f>
        <x:v>0</x:v>
      </x:c>
      <x:c r="K296" s="73">
        <x:f>SUMIFS('purchase data'!M:M,'purchase data'!$B:$B,$C296,'purchase data'!$F:$F,$D296)</x:f>
        <x:v>0</x:v>
      </x:c>
      <x:c r="L296" s="68">
        <x:f>SUMIFS(ETC!$G:$G,ETC!$B:$B,$C296,ETC!$E:$E,$D296)</x:f>
        <x:v>0</x:v>
      </x:c>
      <x:c r="M296" s="73">
        <x:f>SUMIFS(ETC!$J:$J,ETC!$E:$E,$D296,ETC!$B:$B,$C296)</x:f>
        <x:v>0</x:v>
      </x:c>
      <x:c r="N296" s="159">
        <x:f>IF(IFERROR((I296+K296+M296)/(G296+J296+SUMIFS(ETC!$G:$G,ETC!$C:$C,1,ETC!$B:$B,$C296,ETC!$E:$E,$D296)),)=0,H296,IFERROR((I296+K296+M296)/(G296+J296+SUMIFS(ETC!$G:$G,ETC!$C:$C,1,ETC!$B:$B,$C296,ETC!$E:$E,$D296)),))</x:f>
        <x:v>444.18496711111101</x:v>
      </x:c>
      <x:c r="O296" s="106">
        <x:f>++SUMIFS('sales data'!L:L,'sales data'!$B:$B,$C296,'sales data'!$F:$F,$D296,'sales data'!$O:$O,"")</x:f>
        <x:v>0</x:v>
      </x:c>
      <x:c r="P296" s="73">
        <x:f t="shared" si="100"/>
        <x:v>0</x:v>
      </x:c>
      <x:c r="Q296" s="68">
        <x:f>+SUMIFS('sales data'!$L:$L,'sales data'!$B:$B,$C296,'sales data'!$F:$F,$D296,'sales data'!$O:$O,"R")</x:f>
        <x:v>0</x:v>
      </x:c>
      <x:c r="R296" s="73">
        <x:f t="shared" si="101"/>
        <x:v>0</x:v>
      </x:c>
      <x:c r="S296" s="68">
        <x:f>SUMIFS('sales data'!$L:$L,'sales data'!$B:$B,$C296,'sales data'!$F:$F,$D296,'sales data'!$O:$O,"N")</x:f>
        <x:v>0</x:v>
      </x:c>
      <x:c r="T296" s="73">
        <x:f t="shared" si="102"/>
        <x:v>0</x:v>
      </x:c>
      <x:c r="U296" s="26">
        <x:f>SUMIFS('warehouse inventory check'!$N:$N,'warehouse inventory check'!$C:$C,$C296,'warehouse inventory check'!$D:$D,$D296)</x:f>
        <x:v>0</x:v>
      </x:c>
      <x:c r="V296" s="26">
        <x:f t="shared" si="103"/>
        <x:v>444.18496711111101</x:v>
      </x:c>
      <x:c r="W296" s="73">
        <x:f t="shared" si="104"/>
        <x:v>0</x:v>
      </x:c>
      <x:c r="X296" s="74">
        <x:f t="shared" si="105"/>
        <x:v>0</x:v>
      </x:c>
      <x:c r="Y296" s="68">
        <x:f t="shared" si="106"/>
        <x:v>0</x:v>
      </x:c>
      <x:c r="Z296" s="68">
        <x:f t="shared" si="107"/>
        <x:v>0</x:v>
      </x:c>
    </x:row>
    <x:row r="297" spans="1:26">
      <x:c r="A297" s="118">
        <x:v>7</x:v>
      </x:c>
      <x:c r="B297" s="118"/>
      <x:c r="C297" s="113">
        <x:v>4</x:v>
      </x:c>
      <x:c r="D297" s="210" t="str">
        <x:f>IF(VLOOKUP($A297,'★Master Code List'!$B$4:$K$167,8,)=0,"",(VLOOKUP($A297,'★Master Code List'!$B$4:$K$167,8,)))</x:f>
        <x:v>PZ38-14A033-GD</x:v>
      </x:c>
      <x:c r="E297" s="210" t="str">
        <x:f>IF(VLOOKUP($A297,'★Master Code List'!$B$4:$K$167,9,)=0,"",(VLOOKUP($A297,'★Master Code List'!$B$4:$K$167,9,)))</x:f>
        <x:v>BEV-E (V710)</x:v>
      </x:c>
      <x:c r="F297" s="20" t="str">
        <x:f>IF(VLOOKUP($A297,'★Master Code List'!$B$4:$K$167,10,)=0,"",(VLOOKUP($A297,'★Master Code List'!$B$4:$K$167,10,)))</x:f>
        <x:v>BUSBAR - Array to Array (Angled)_Insert</x:v>
      </x:c>
      <x:c r="G297" s="158">
        <x:f t="shared" si="97"/>
        <x:v>0</x:v>
      </x:c>
      <x:c r="H297" s="158">
        <x:f t="shared" si="98"/>
        <x:v>415.72873713804711</x:v>
      </x:c>
      <x:c r="I297" s="285">
        <x:f t="shared" si="99"/>
        <x:v>0</x:v>
      </x:c>
      <x:c r="J297" s="106">
        <x:f>SUMIFS('purchase data'!K:K,'purchase data'!$B:$B,$C297,'purchase data'!$F:$F,$D297)</x:f>
        <x:v>0</x:v>
      </x:c>
      <x:c r="K297" s="73">
        <x:f>SUMIFS('purchase data'!M:M,'purchase data'!$B:$B,$C297,'purchase data'!$F:$F,$D297)</x:f>
        <x:v>0</x:v>
      </x:c>
      <x:c r="L297" s="68">
        <x:f>SUMIFS(ETC!$G:$G,ETC!$B:$B,$C297,ETC!$E:$E,$D297)</x:f>
        <x:v>0</x:v>
      </x:c>
      <x:c r="M297" s="73">
        <x:f>SUMIFS(ETC!$J:$J,ETC!$E:$E,$D297,ETC!$B:$B,$C297)</x:f>
        <x:v>0</x:v>
      </x:c>
      <x:c r="N297" s="159">
        <x:f>IF(IFERROR((I297+K297+M297)/(G297+J297+SUMIFS(ETC!$G:$G,ETC!$C:$C,1,ETC!$B:$B,$C297,ETC!$E:$E,$D297)),)=0,H297,IFERROR((I297+K297+M297)/(G297+J297+SUMIFS(ETC!$G:$G,ETC!$C:$C,1,ETC!$B:$B,$C297,ETC!$E:$E,$D297)),))</x:f>
        <x:v>415.72873713804711</x:v>
      </x:c>
      <x:c r="O297" s="106">
        <x:f>++SUMIFS('sales data'!L:L,'sales data'!$B:$B,$C297,'sales data'!$F:$F,$D297,'sales data'!$O:$O,"")</x:f>
        <x:v>0</x:v>
      </x:c>
      <x:c r="P297" s="73">
        <x:f t="shared" si="100"/>
        <x:v>0</x:v>
      </x:c>
      <x:c r="Q297" s="68">
        <x:f>+SUMIFS('sales data'!$L:$L,'sales data'!$B:$B,$C297,'sales data'!$F:$F,$D297,'sales data'!$O:$O,"R")</x:f>
        <x:v>0</x:v>
      </x:c>
      <x:c r="R297" s="73">
        <x:f t="shared" si="101"/>
        <x:v>0</x:v>
      </x:c>
      <x:c r="S297" s="68">
        <x:f>SUMIFS('sales data'!$L:$L,'sales data'!$B:$B,$C297,'sales data'!$F:$F,$D297,'sales data'!$O:$O,"N")</x:f>
        <x:v>0</x:v>
      </x:c>
      <x:c r="T297" s="73">
        <x:f t="shared" si="102"/>
        <x:v>0</x:v>
      </x:c>
      <x:c r="U297" s="26">
        <x:f>SUMIFS('warehouse inventory check'!$N:$N,'warehouse inventory check'!$C:$C,$C297,'warehouse inventory check'!$D:$D,$D297)</x:f>
        <x:v>0</x:v>
      </x:c>
      <x:c r="V297" s="26">
        <x:f t="shared" si="103"/>
        <x:v>415.72873713804711</x:v>
      </x:c>
      <x:c r="W297" s="73">
        <x:f t="shared" si="104"/>
        <x:v>0</x:v>
      </x:c>
      <x:c r="X297" s="74">
        <x:f t="shared" si="105"/>
        <x:v>0</x:v>
      </x:c>
      <x:c r="Y297" s="68">
        <x:f t="shared" si="106"/>
        <x:v>0</x:v>
      </x:c>
      <x:c r="Z297" s="68">
        <x:f t="shared" si="107"/>
        <x:v>0</x:v>
      </x:c>
    </x:row>
    <x:row r="298" spans="1:26">
      <x:c r="A298" s="118">
        <x:v>8</x:v>
      </x:c>
      <x:c r="B298" s="118"/>
      <x:c r="C298" s="113">
        <x:v>4</x:v>
      </x:c>
      <x:c r="D298" s="210" t="str">
        <x:f>IF(VLOOKUP($A298,'★Master Code List'!$B$4:$K$167,8,)=0,"",(VLOOKUP($A298,'★Master Code List'!$B$4:$K$167,8,)))</x:f>
        <x:v>PZ38-14A033-HF</x:v>
      </x:c>
      <x:c r="E298" s="210" t="str">
        <x:f>IF(VLOOKUP($A298,'★Master Code List'!$B$4:$K$167,9,)=0,"",(VLOOKUP($A298,'★Master Code List'!$B$4:$K$167,9,)))</x:f>
        <x:v>BEV-E (V710)</x:v>
      </x:c>
      <x:c r="F298" s="20" t="str">
        <x:f>IF(VLOOKUP($A298,'★Master Code List'!$B$4:$K$167,10,)=0,"",(VLOOKUP($A298,'★Master Code List'!$B$4:$K$167,10,)))</x:f>
        <x:v>BUSBAR - Array4 to Array 5_Insert</x:v>
      </x:c>
      <x:c r="G298" s="158">
        <x:f t="shared" si="97"/>
        <x:v>0</x:v>
      </x:c>
      <x:c r="H298" s="158">
        <x:f t="shared" si="98"/>
        <x:v>517.50554691099467</x:v>
      </x:c>
      <x:c r="I298" s="285">
        <x:f t="shared" si="99"/>
        <x:v>0</x:v>
      </x:c>
      <x:c r="J298" s="106">
        <x:f>SUMIFS('purchase data'!K:K,'purchase data'!$B:$B,$C298,'purchase data'!$F:$F,$D298)</x:f>
        <x:v>0</x:v>
      </x:c>
      <x:c r="K298" s="73">
        <x:f>SUMIFS('purchase data'!M:M,'purchase data'!$B:$B,$C298,'purchase data'!$F:$F,$D298)</x:f>
        <x:v>0</x:v>
      </x:c>
      <x:c r="L298" s="68">
        <x:f>SUMIFS(ETC!$G:$G,ETC!$B:$B,$C298,ETC!$E:$E,$D298)</x:f>
        <x:v>0</x:v>
      </x:c>
      <x:c r="M298" s="73">
        <x:f>SUMIFS(ETC!$J:$J,ETC!$E:$E,$D298,ETC!$B:$B,$C298)</x:f>
        <x:v>0</x:v>
      </x:c>
      <x:c r="N298" s="159">
        <x:f>IF(IFERROR((I298+K298+M298)/(G298+J298+SUMIFS(ETC!$G:$G,ETC!$C:$C,1,ETC!$B:$B,$C298,ETC!$E:$E,$D298)),)=0,H298,IFERROR((I298+K298+M298)/(G298+J298+SUMIFS(ETC!$G:$G,ETC!$C:$C,1,ETC!$B:$B,$C298,ETC!$E:$E,$D298)),))</x:f>
        <x:v>517.50554691099467</x:v>
      </x:c>
      <x:c r="O298" s="106">
        <x:f>++SUMIFS('sales data'!L:L,'sales data'!$B:$B,$C298,'sales data'!$F:$F,$D298,'sales data'!$O:$O,"")</x:f>
        <x:v>0</x:v>
      </x:c>
      <x:c r="P298" s="73">
        <x:f t="shared" si="100"/>
        <x:v>0</x:v>
      </x:c>
      <x:c r="Q298" s="68">
        <x:f>+SUMIFS('sales data'!$L:$L,'sales data'!$B:$B,$C298,'sales data'!$F:$F,$D298,'sales data'!$O:$O,"R")</x:f>
        <x:v>0</x:v>
      </x:c>
      <x:c r="R298" s="73">
        <x:f t="shared" si="101"/>
        <x:v>0</x:v>
      </x:c>
      <x:c r="S298" s="68">
        <x:f>SUMIFS('sales data'!$L:$L,'sales data'!$B:$B,$C298,'sales data'!$F:$F,$D298,'sales data'!$O:$O,"N")</x:f>
        <x:v>0</x:v>
      </x:c>
      <x:c r="T298" s="73">
        <x:f t="shared" si="102"/>
        <x:v>0</x:v>
      </x:c>
      <x:c r="U298" s="26">
        <x:f>SUMIFS('warehouse inventory check'!$N:$N,'warehouse inventory check'!$C:$C,$C298,'warehouse inventory check'!$D:$D,$D298)</x:f>
        <x:v>0</x:v>
      </x:c>
      <x:c r="V298" s="26">
        <x:f t="shared" si="103"/>
        <x:v>517.50554691099467</x:v>
      </x:c>
      <x:c r="W298" s="73">
        <x:f t="shared" si="104"/>
        <x:v>0</x:v>
      </x:c>
      <x:c r="X298" s="74">
        <x:f t="shared" si="105"/>
        <x:v>0</x:v>
      </x:c>
      <x:c r="Y298" s="68">
        <x:f t="shared" si="106"/>
        <x:v>0</x:v>
      </x:c>
      <x:c r="Z298" s="68">
        <x:f t="shared" si="107"/>
        <x:v>0</x:v>
      </x:c>
    </x:row>
    <x:row r="299" spans="1:26">
      <x:c r="A299" s="118">
        <x:v>9</x:v>
      </x:c>
      <x:c r="B299" s="118"/>
      <x:c r="C299" s="113">
        <x:v>4</x:v>
      </x:c>
      <x:c r="D299" s="210" t="str">
        <x:f>IF(VLOOKUP($A299,'★Master Code List'!$B$4:$K$167,8,)=0,"",(VLOOKUP($A299,'★Master Code List'!$B$4:$K$167,8,)))</x:f>
        <x:v>PZ38-14A033-JD</x:v>
      </x:c>
      <x:c r="E299" s="210" t="str">
        <x:f>IF(VLOOKUP($A299,'★Master Code List'!$B$4:$K$167,9,)=0,"",(VLOOKUP($A299,'★Master Code List'!$B$4:$K$167,9,)))</x:f>
        <x:v>BEV-E1</x:v>
      </x:c>
      <x:c r="F299" s="20" t="str">
        <x:f>IF(VLOOKUP($A299,'★Master Code List'!$B$4:$K$167,10,)=0,"",(VLOOKUP($A299,'★Master Code List'!$B$4:$K$167,10,)))</x:f>
        <x:v>BEV-E1 BUSBAR Array 8 to Array 9</x:v>
      </x:c>
      <x:c r="G299" s="158">
        <x:f t="shared" si="97"/>
        <x:v>0</x:v>
      </x:c>
      <x:c r="H299" s="158">
        <x:f t="shared" si="98"/>
        <x:v>446.53285714285715</x:v>
      </x:c>
      <x:c r="I299" s="285">
        <x:f t="shared" si="99"/>
        <x:v>0</x:v>
      </x:c>
      <x:c r="J299" s="106">
        <x:f>SUMIFS('purchase data'!K:K,'purchase data'!$B:$B,$C299,'purchase data'!$F:$F,$D299)</x:f>
        <x:v>0</x:v>
      </x:c>
      <x:c r="K299" s="73">
        <x:f>SUMIFS('purchase data'!M:M,'purchase data'!$B:$B,$C299,'purchase data'!$F:$F,$D299)</x:f>
        <x:v>0</x:v>
      </x:c>
      <x:c r="L299" s="68">
        <x:f>SUMIFS(ETC!$G:$G,ETC!$B:$B,$C299,ETC!$E:$E,$D299)</x:f>
        <x:v>0</x:v>
      </x:c>
      <x:c r="M299" s="73">
        <x:f>SUMIFS(ETC!$J:$J,ETC!$E:$E,$D299,ETC!$B:$B,$C299)</x:f>
        <x:v>0</x:v>
      </x:c>
      <x:c r="N299" s="159">
        <x:f>IF(IFERROR((I299+K299+M299)/(G299+J299+SUMIFS(ETC!$G:$G,ETC!$C:$C,1,ETC!$B:$B,$C299,ETC!$E:$E,$D299)),)=0,H299,IFERROR((I299+K299+M299)/(G299+J299+SUMIFS(ETC!$G:$G,ETC!$C:$C,1,ETC!$B:$B,$C299,ETC!$E:$E,$D299)),))</x:f>
        <x:v>446.53285714285715</x:v>
      </x:c>
      <x:c r="O299" s="106">
        <x:f>++SUMIFS('sales data'!L:L,'sales data'!$B:$B,$C299,'sales data'!$F:$F,$D299,'sales data'!$O:$O,"")</x:f>
        <x:v>0</x:v>
      </x:c>
      <x:c r="P299" s="73">
        <x:f t="shared" si="100"/>
        <x:v>0</x:v>
      </x:c>
      <x:c r="Q299" s="68">
        <x:f>+SUMIFS('sales data'!$L:$L,'sales data'!$B:$B,$C299,'sales data'!$F:$F,$D299,'sales data'!$O:$O,"R")</x:f>
        <x:v>0</x:v>
      </x:c>
      <x:c r="R299" s="73">
        <x:f t="shared" si="101"/>
        <x:v>0</x:v>
      </x:c>
      <x:c r="S299" s="68">
        <x:f>SUMIFS('sales data'!$L:$L,'sales data'!$B:$B,$C299,'sales data'!$F:$F,$D299,'sales data'!$O:$O,"N")</x:f>
        <x:v>0</x:v>
      </x:c>
      <x:c r="T299" s="73">
        <x:f t="shared" si="102"/>
        <x:v>0</x:v>
      </x:c>
      <x:c r="U299" s="26">
        <x:f>SUMIFS('warehouse inventory check'!$N:$N,'warehouse inventory check'!$C:$C,$C299,'warehouse inventory check'!$D:$D,$D299)</x:f>
        <x:v>0</x:v>
      </x:c>
      <x:c r="V299" s="26">
        <x:f t="shared" si="103"/>
        <x:v>446.53285714285715</x:v>
      </x:c>
      <x:c r="W299" s="73">
        <x:f t="shared" si="104"/>
        <x:v>0</x:v>
      </x:c>
      <x:c r="X299" s="74">
        <x:f t="shared" si="105"/>
        <x:v>0</x:v>
      </x:c>
      <x:c r="Y299" s="68">
        <x:f t="shared" si="106"/>
        <x:v>0</x:v>
      </x:c>
      <x:c r="Z299" s="68">
        <x:f t="shared" si="107"/>
        <x:v>0</x:v>
      </x:c>
    </x:row>
    <x:row r="300" spans="1:26">
      <x:c r="A300" s="118">
        <x:v>10</x:v>
      </x:c>
      <x:c r="B300" s="118"/>
      <x:c r="C300" s="113">
        <x:v>4</x:v>
      </x:c>
      <x:c r="D300" s="210" t="str">
        <x:f>IF(VLOOKUP($A300,'★Master Code List'!$B$4:$K$167,8,)=0,"",(VLOOKUP($A300,'★Master Code List'!$B$4:$K$167,8,)))</x:f>
        <x:v>PZ38-14A033-KD</x:v>
      </x:c>
      <x:c r="E300" s="210" t="str">
        <x:f>IF(VLOOKUP($A300,'★Master Code List'!$B$4:$K$167,9,)=0,"",(VLOOKUP($A300,'★Master Code List'!$B$4:$K$167,9,)))</x:f>
        <x:v>BEV-E (V710)</x:v>
      </x:c>
      <x:c r="F300" s="20" t="str">
        <x:f>IF(VLOOKUP($A300,'★Master Code List'!$B$4:$K$167,10,)=0,"",(VLOOKUP($A300,'★Master Code List'!$B$4:$K$167,10,)))</x:f>
        <x:v>BUSBAR - Array 1 to Neg BEC_Insert</x:v>
      </x:c>
      <x:c r="G300" s="158">
        <x:f t="shared" si="97"/>
        <x:v>0</x:v>
      </x:c>
      <x:c r="H300" s="158">
        <x:f t="shared" si="98"/>
        <x:v>521.15796204395599</x:v>
      </x:c>
      <x:c r="I300" s="285">
        <x:f t="shared" si="99"/>
        <x:v>0</x:v>
      </x:c>
      <x:c r="J300" s="106">
        <x:f>SUMIFS('purchase data'!K:K,'purchase data'!$B:$B,$C300,'purchase data'!$F:$F,$D300)</x:f>
        <x:v>0</x:v>
      </x:c>
      <x:c r="K300" s="73">
        <x:f>SUMIFS('purchase data'!M:M,'purchase data'!$B:$B,$C300,'purchase data'!$F:$F,$D300)</x:f>
        <x:v>0</x:v>
      </x:c>
      <x:c r="L300" s="68">
        <x:f>SUMIFS(ETC!$G:$G,ETC!$B:$B,$C300,ETC!$E:$E,$D300)</x:f>
        <x:v>0</x:v>
      </x:c>
      <x:c r="M300" s="73">
        <x:f>SUMIFS(ETC!$J:$J,ETC!$E:$E,$D300,ETC!$B:$B,$C300)</x:f>
        <x:v>0</x:v>
      </x:c>
      <x:c r="N300" s="159">
        <x:f>IF(IFERROR((I300+K300+M300)/(G300+J300+SUMIFS(ETC!$G:$G,ETC!$C:$C,1,ETC!$B:$B,$C300,ETC!$E:$E,$D300)),)=0,H300,IFERROR((I300+K300+M300)/(G300+J300+SUMIFS(ETC!$G:$G,ETC!$C:$C,1,ETC!$B:$B,$C300,ETC!$E:$E,$D300)),))</x:f>
        <x:v>521.15796204395599</x:v>
      </x:c>
      <x:c r="O300" s="106">
        <x:f>++SUMIFS('sales data'!L:L,'sales data'!$B:$B,$C300,'sales data'!$F:$F,$D300,'sales data'!$O:$O,"")</x:f>
        <x:v>0</x:v>
      </x:c>
      <x:c r="P300" s="73">
        <x:f t="shared" si="100"/>
        <x:v>0</x:v>
      </x:c>
      <x:c r="Q300" s="68">
        <x:f>+SUMIFS('sales data'!$L:$L,'sales data'!$B:$B,$C300,'sales data'!$F:$F,$D300,'sales data'!$O:$O,"R")</x:f>
        <x:v>0</x:v>
      </x:c>
      <x:c r="R300" s="73">
        <x:f t="shared" si="101"/>
        <x:v>0</x:v>
      </x:c>
      <x:c r="S300" s="68">
        <x:f>SUMIFS('sales data'!$L:$L,'sales data'!$B:$B,$C300,'sales data'!$F:$F,$D300,'sales data'!$O:$O,"N")</x:f>
        <x:v>0</x:v>
      </x:c>
      <x:c r="T300" s="73">
        <x:f t="shared" si="102"/>
        <x:v>0</x:v>
      </x:c>
      <x:c r="U300" s="26">
        <x:f>SUMIFS('warehouse inventory check'!$N:$N,'warehouse inventory check'!$C:$C,$C300,'warehouse inventory check'!$D:$D,$D300)</x:f>
        <x:v>0</x:v>
      </x:c>
      <x:c r="V300" s="26">
        <x:f t="shared" si="103"/>
        <x:v>521.15796204395599</x:v>
      </x:c>
      <x:c r="W300" s="73">
        <x:f t="shared" si="104"/>
        <x:v>0</x:v>
      </x:c>
      <x:c r="X300" s="74">
        <x:f t="shared" si="105"/>
        <x:v>0</x:v>
      </x:c>
      <x:c r="Y300" s="68">
        <x:f t="shared" si="106"/>
        <x:v>0</x:v>
      </x:c>
      <x:c r="Z300" s="68">
        <x:f t="shared" si="107"/>
        <x:v>0</x:v>
      </x:c>
    </x:row>
    <x:row r="301" spans="1:26">
      <x:c r="A301" s="118">
        <x:v>11</x:v>
      </x:c>
      <x:c r="B301" s="118"/>
      <x:c r="C301" s="113">
        <x:v>4</x:v>
      </x:c>
      <x:c r="D301" s="210" t="str">
        <x:f>IF(VLOOKUP($A301,'★Master Code List'!$B$4:$K$167,8,)=0,"",(VLOOKUP($A301,'★Master Code List'!$B$4:$K$167,8,)))</x:f>
        <x:v>PZ38-14A033-LF</x:v>
      </x:c>
      <x:c r="E301" s="210" t="str">
        <x:f>IF(VLOOKUP($A301,'★Master Code List'!$B$4:$K$167,9,)=0,"",(VLOOKUP($A301,'★Master Code List'!$B$4:$K$167,9,)))</x:f>
        <x:v>BEV-E (V710)</x:v>
      </x:c>
      <x:c r="F301" s="20" t="str">
        <x:f>IF(VLOOKUP($A301,'★Master Code List'!$B$4:$K$167,10,)=0,"",(VLOOKUP($A301,'★Master Code List'!$B$4:$K$167,10,)))</x:f>
        <x:v>BUSBAR - Array 9 to Pos BEC_Insert</x:v>
      </x:c>
      <x:c r="G301" s="158">
        <x:f t="shared" si="97"/>
        <x:v>0</x:v>
      </x:c>
      <x:c r="H301" s="158">
        <x:f t="shared" si="98"/>
        <x:v>371.65501294848485</x:v>
      </x:c>
      <x:c r="I301" s="285">
        <x:f t="shared" si="99"/>
        <x:v>0</x:v>
      </x:c>
      <x:c r="J301" s="106">
        <x:f>SUMIFS('purchase data'!K:K,'purchase data'!$B:$B,$C301,'purchase data'!$F:$F,$D301)</x:f>
        <x:v>0</x:v>
      </x:c>
      <x:c r="K301" s="73">
        <x:f>SUMIFS('purchase data'!M:M,'purchase data'!$B:$B,$C301,'purchase data'!$F:$F,$D301)</x:f>
        <x:v>0</x:v>
      </x:c>
      <x:c r="L301" s="68">
        <x:f>SUMIFS(ETC!$G:$G,ETC!$B:$B,$C301,ETC!$E:$E,$D301)</x:f>
        <x:v>0</x:v>
      </x:c>
      <x:c r="M301" s="73">
        <x:f>SUMIFS(ETC!$J:$J,ETC!$E:$E,$D301,ETC!$B:$B,$C301)</x:f>
        <x:v>0</x:v>
      </x:c>
      <x:c r="N301" s="159">
        <x:f>IF(IFERROR((I301+K301+M301)/(G301+J301+SUMIFS(ETC!$G:$G,ETC!$C:$C,1,ETC!$B:$B,$C301,ETC!$E:$E,$D301)),)=0,H301,IFERROR((I301+K301+M301)/(G301+J301+SUMIFS(ETC!$G:$G,ETC!$C:$C,1,ETC!$B:$B,$C301,ETC!$E:$E,$D301)),))</x:f>
        <x:v>371.65501294848485</x:v>
      </x:c>
      <x:c r="O301" s="106">
        <x:f>++SUMIFS('sales data'!L:L,'sales data'!$B:$B,$C301,'sales data'!$F:$F,$D301,'sales data'!$O:$O,"")</x:f>
        <x:v>0</x:v>
      </x:c>
      <x:c r="P301" s="73">
        <x:f t="shared" si="100"/>
        <x:v>0</x:v>
      </x:c>
      <x:c r="Q301" s="68">
        <x:f>+SUMIFS('sales data'!$L:$L,'sales data'!$B:$B,$C301,'sales data'!$F:$F,$D301,'sales data'!$O:$O,"R")</x:f>
        <x:v>0</x:v>
      </x:c>
      <x:c r="R301" s="73">
        <x:f t="shared" si="101"/>
        <x:v>0</x:v>
      </x:c>
      <x:c r="S301" s="68">
        <x:f>SUMIFS('sales data'!$L:$L,'sales data'!$B:$B,$C301,'sales data'!$F:$F,$D301,'sales data'!$O:$O,"N")</x:f>
        <x:v>0</x:v>
      </x:c>
      <x:c r="T301" s="73">
        <x:f t="shared" si="102"/>
        <x:v>0</x:v>
      </x:c>
      <x:c r="U301" s="26">
        <x:f>SUMIFS('warehouse inventory check'!$N:$N,'warehouse inventory check'!$C:$C,$C301,'warehouse inventory check'!$D:$D,$D301)</x:f>
        <x:v>0</x:v>
      </x:c>
      <x:c r="V301" s="26">
        <x:f t="shared" si="103"/>
        <x:v>371.65501294848485</x:v>
      </x:c>
      <x:c r="W301" s="73">
        <x:f t="shared" si="104"/>
        <x:v>0</x:v>
      </x:c>
      <x:c r="X301" s="74">
        <x:f t="shared" si="105"/>
        <x:v>0</x:v>
      </x:c>
      <x:c r="Y301" s="68">
        <x:f t="shared" si="106"/>
        <x:v>0</x:v>
      </x:c>
      <x:c r="Z301" s="68">
        <x:f t="shared" si="107"/>
        <x:v>0</x:v>
      </x:c>
    </x:row>
    <x:row r="302" spans="1:26">
      <x:c r="A302" s="118">
        <x:v>12</x:v>
      </x:c>
      <x:c r="B302" s="118"/>
      <x:c r="C302" s="113">
        <x:v>4</x:v>
      </x:c>
      <x:c r="D302" s="210" t="str">
        <x:f>IF(VLOOKUP($A302,'★Master Code List'!$B$4:$K$167,8,)=0,"",(VLOOKUP($A302,'★Master Code List'!$B$4:$K$167,8,)))</x:f>
        <x:v>PZ38-14A033-MC</x:v>
      </x:c>
      <x:c r="E302" s="210" t="str">
        <x:f>IF(VLOOKUP($A302,'★Master Code List'!$B$4:$K$167,9,)=0,"",(VLOOKUP($A302,'★Master Code List'!$B$4:$K$167,9,)))</x:f>
        <x:v>BEV-E (V710)</x:v>
      </x:c>
      <x:c r="F302" s="20" t="str">
        <x:f>IF(VLOOKUP($A302,'★Master Code List'!$B$4:$K$167,10,)=0,"",(VLOOKUP($A302,'★Master Code List'!$B$4:$K$167,10,)))</x:f>
        <x:v>BUSBAR - Pos BEC to DCFC_Protector</x:v>
      </x:c>
      <x:c r="G302" s="158">
        <x:f t="shared" si="97"/>
        <x:v>0</x:v>
      </x:c>
      <x:c r="H302" s="158">
        <x:f t="shared" si="98"/>
        <x:v>701.96989836660634</x:v>
      </x:c>
      <x:c r="I302" s="285">
        <x:f t="shared" si="99"/>
        <x:v>0</x:v>
      </x:c>
      <x:c r="J302" s="106">
        <x:f>SUMIFS('purchase data'!K:K,'purchase data'!$B:$B,$C302,'purchase data'!$F:$F,$D302)</x:f>
        <x:v>0</x:v>
      </x:c>
      <x:c r="K302" s="73">
        <x:f>SUMIFS('purchase data'!M:M,'purchase data'!$B:$B,$C302,'purchase data'!$F:$F,$D302)</x:f>
        <x:v>0</x:v>
      </x:c>
      <x:c r="L302" s="68">
        <x:f>SUMIFS(ETC!$G:$G,ETC!$B:$B,$C302,ETC!$E:$E,$D302)</x:f>
        <x:v>0</x:v>
      </x:c>
      <x:c r="M302" s="73">
        <x:f>SUMIFS(ETC!$J:$J,ETC!$E:$E,$D302,ETC!$B:$B,$C302)</x:f>
        <x:v>0</x:v>
      </x:c>
      <x:c r="N302" s="159">
        <x:f>IF(IFERROR((I302+K302+M302)/(G302+J302+SUMIFS(ETC!$G:$G,ETC!$C:$C,1,ETC!$B:$B,$C302,ETC!$E:$E,$D302)),)=0,H302,IFERROR((I302+K302+M302)/(G302+J302+SUMIFS(ETC!$G:$G,ETC!$C:$C,1,ETC!$B:$B,$C302,ETC!$E:$E,$D302)),))</x:f>
        <x:v>701.96989836660634</x:v>
      </x:c>
      <x:c r="O302" s="106">
        <x:f>++SUMIFS('sales data'!L:L,'sales data'!$B:$B,$C302,'sales data'!$F:$F,$D302,'sales data'!$O:$O,"")</x:f>
        <x:v>0</x:v>
      </x:c>
      <x:c r="P302" s="73">
        <x:f t="shared" si="100"/>
        <x:v>0</x:v>
      </x:c>
      <x:c r="Q302" s="68">
        <x:f>+SUMIFS('sales data'!$L:$L,'sales data'!$B:$B,$C302,'sales data'!$F:$F,$D302,'sales data'!$O:$O,"R")</x:f>
        <x:v>0</x:v>
      </x:c>
      <x:c r="R302" s="73">
        <x:f t="shared" si="101"/>
        <x:v>0</x:v>
      </x:c>
      <x:c r="S302" s="68">
        <x:f>SUMIFS('sales data'!$L:$L,'sales data'!$B:$B,$C302,'sales data'!$F:$F,$D302,'sales data'!$O:$O,"N")</x:f>
        <x:v>0</x:v>
      </x:c>
      <x:c r="T302" s="73">
        <x:f t="shared" si="102"/>
        <x:v>0</x:v>
      </x:c>
      <x:c r="U302" s="26">
        <x:f>SUMIFS('warehouse inventory check'!$N:$N,'warehouse inventory check'!$C:$C,$C302,'warehouse inventory check'!$D:$D,$D302)</x:f>
        <x:v>0</x:v>
      </x:c>
      <x:c r="V302" s="26">
        <x:f t="shared" si="103"/>
        <x:v>701.96989836660634</x:v>
      </x:c>
      <x:c r="W302" s="73">
        <x:f t="shared" si="104"/>
        <x:v>0</x:v>
      </x:c>
      <x:c r="X302" s="74">
        <x:f t="shared" si="105"/>
        <x:v>0</x:v>
      </x:c>
      <x:c r="Y302" s="68">
        <x:f t="shared" si="106"/>
        <x:v>0</x:v>
      </x:c>
      <x:c r="Z302" s="68">
        <x:f t="shared" si="107"/>
        <x:v>0</x:v>
      </x:c>
    </x:row>
    <x:row r="303" spans="1:26">
      <x:c r="A303" s="118">
        <x:v>13</x:v>
      </x:c>
      <x:c r="B303" s="118"/>
      <x:c r="C303" s="113">
        <x:v>4</x:v>
      </x:c>
      <x:c r="D303" s="210" t="str">
        <x:f>IF(VLOOKUP($A303,'★Master Code List'!$B$4:$K$167,8,)=0,"",(VLOOKUP($A303,'★Master Code List'!$B$4:$K$167,8,)))</x:f>
        <x:v>PZ38-14A033-NB</x:v>
      </x:c>
      <x:c r="E303" s="210" t="str">
        <x:f>IF(VLOOKUP($A303,'★Master Code List'!$B$4:$K$167,9,)=0,"",(VLOOKUP($A303,'★Master Code List'!$B$4:$K$167,9,)))</x:f>
        <x:v>BEV-E (V710)</x:v>
      </x:c>
      <x:c r="F303" s="20" t="str">
        <x:f>IF(VLOOKUP($A303,'★Master Code List'!$B$4:$K$167,10,)=0,"",(VLOOKUP($A303,'★Master Code List'!$B$4:$K$167,10,)))</x:f>
        <x:v>BUSBAR - Neg BEC to DCFC_Protector</x:v>
      </x:c>
      <x:c r="G303" s="158">
        <x:f t="shared" si="97"/>
        <x:v>0</x:v>
      </x:c>
      <x:c r="H303" s="158">
        <x:f t="shared" si="98"/>
        <x:v>444.82682407407407</x:v>
      </x:c>
      <x:c r="I303" s="285">
        <x:f t="shared" si="99"/>
        <x:v>0</x:v>
      </x:c>
      <x:c r="J303" s="106">
        <x:f>SUMIFS('purchase data'!K:K,'purchase data'!$B:$B,$C303,'purchase data'!$F:$F,$D303)</x:f>
        <x:v>0</x:v>
      </x:c>
      <x:c r="K303" s="73">
        <x:f>SUMIFS('purchase data'!M:M,'purchase data'!$B:$B,$C303,'purchase data'!$F:$F,$D303)</x:f>
        <x:v>0</x:v>
      </x:c>
      <x:c r="L303" s="68">
        <x:f>SUMIFS(ETC!$G:$G,ETC!$B:$B,$C303,ETC!$E:$E,$D303)</x:f>
        <x:v>0</x:v>
      </x:c>
      <x:c r="M303" s="73">
        <x:f>SUMIFS(ETC!$J:$J,ETC!$E:$E,$D303,ETC!$B:$B,$C303)</x:f>
        <x:v>0</x:v>
      </x:c>
      <x:c r="N303" s="159">
        <x:f>IF(IFERROR((I303+K303+M303)/(G303+J303+SUMIFS(ETC!$G:$G,ETC!$C:$C,1,ETC!$B:$B,$C303,ETC!$E:$E,$D303)),)=0,H303,IFERROR((I303+K303+M303)/(G303+J303+SUMIFS(ETC!$G:$G,ETC!$C:$C,1,ETC!$B:$B,$C303,ETC!$E:$E,$D303)),))</x:f>
        <x:v>444.82682407407407</x:v>
      </x:c>
      <x:c r="O303" s="106">
        <x:f>++SUMIFS('sales data'!L:L,'sales data'!$B:$B,$C303,'sales data'!$F:$F,$D303,'sales data'!$O:$O,"")</x:f>
        <x:v>0</x:v>
      </x:c>
      <x:c r="P303" s="73">
        <x:f t="shared" si="100"/>
        <x:v>0</x:v>
      </x:c>
      <x:c r="Q303" s="68">
        <x:f>+SUMIFS('sales data'!$L:$L,'sales data'!$B:$B,$C303,'sales data'!$F:$F,$D303,'sales data'!$O:$O,"R")</x:f>
        <x:v>0</x:v>
      </x:c>
      <x:c r="R303" s="73">
        <x:f t="shared" si="101"/>
        <x:v>0</x:v>
      </x:c>
      <x:c r="S303" s="68">
        <x:f>SUMIFS('sales data'!$L:$L,'sales data'!$B:$B,$C303,'sales data'!$F:$F,$D303,'sales data'!$O:$O,"N")</x:f>
        <x:v>0</x:v>
      </x:c>
      <x:c r="T303" s="73">
        <x:f t="shared" si="102"/>
        <x:v>0</x:v>
      </x:c>
      <x:c r="U303" s="26">
        <x:f>SUMIFS('warehouse inventory check'!$N:$N,'warehouse inventory check'!$C:$C,$C303,'warehouse inventory check'!$D:$D,$D303)</x:f>
        <x:v>0</x:v>
      </x:c>
      <x:c r="V303" s="26">
        <x:f t="shared" si="103"/>
        <x:v>444.82682407407407</x:v>
      </x:c>
      <x:c r="W303" s="73">
        <x:f t="shared" si="104"/>
        <x:v>0</x:v>
      </x:c>
      <x:c r="X303" s="74">
        <x:f t="shared" si="105"/>
        <x:v>0</x:v>
      </x:c>
      <x:c r="Y303" s="68">
        <x:f t="shared" si="106"/>
        <x:v>0</x:v>
      </x:c>
      <x:c r="Z303" s="68">
        <x:f t="shared" si="107"/>
        <x:v>0</x:v>
      </x:c>
    </x:row>
    <x:row r="304" spans="1:26">
      <x:c r="A304" s="118">
        <x:v>14</x:v>
      </x:c>
      <x:c r="B304" s="118"/>
      <x:c r="C304" s="113">
        <x:v>4</x:v>
      </x:c>
      <x:c r="D304" s="210" t="str">
        <x:f>IF(VLOOKUP($A304,'★Master Code List'!$B$4:$K$167,8,)=0,"",(VLOOKUP($A304,'★Master Code List'!$B$4:$K$167,8,)))</x:f>
        <x:v>PZ38-14A033-PC</x:v>
      </x:c>
      <x:c r="E304" s="210" t="str">
        <x:f>IF(VLOOKUP($A304,'★Master Code List'!$B$4:$K$167,9,)=0,"",(VLOOKUP($A304,'★Master Code List'!$B$4:$K$167,9,)))</x:f>
        <x:v>BEV-E (V710)</x:v>
      </x:c>
      <x:c r="F304" s="20" t="str">
        <x:f>IF(VLOOKUP($A304,'★Master Code List'!$B$4:$K$167,10,)=0,"",(VLOOKUP($A304,'★Master Code List'!$B$4:$K$167,10,)))</x:f>
        <x:v>BUSBAR - CIRCUIT BREAKER_A_Insert</x:v>
      </x:c>
      <x:c r="G304" s="158">
        <x:f t="shared" si="97"/>
        <x:v>0</x:v>
      </x:c>
      <x:c r="H304" s="158">
        <x:f t="shared" si="98"/>
        <x:v>388.67380300623699</x:v>
      </x:c>
      <x:c r="I304" s="285">
        <x:f t="shared" si="99"/>
        <x:v>0</x:v>
      </x:c>
      <x:c r="J304" s="106">
        <x:f>SUMIFS('purchase data'!K:K,'purchase data'!$B:$B,$C304,'purchase data'!$F:$F,$D304)</x:f>
        <x:v>0</x:v>
      </x:c>
      <x:c r="K304" s="73">
        <x:f>SUMIFS('purchase data'!M:M,'purchase data'!$B:$B,$C304,'purchase data'!$F:$F,$D304)</x:f>
        <x:v>0</x:v>
      </x:c>
      <x:c r="L304" s="68">
        <x:f>SUMIFS(ETC!$G:$G,ETC!$B:$B,$C304,ETC!$E:$E,$D304)</x:f>
        <x:v>0</x:v>
      </x:c>
      <x:c r="M304" s="73">
        <x:f>SUMIFS(ETC!$J:$J,ETC!$E:$E,$D304,ETC!$B:$B,$C304)</x:f>
        <x:v>0</x:v>
      </x:c>
      <x:c r="N304" s="159">
        <x:f>IF(IFERROR((I304+K304+M304)/(G304+J304+SUMIFS(ETC!$G:$G,ETC!$C:$C,1,ETC!$B:$B,$C304,ETC!$E:$E,$D304)),)=0,H304,IFERROR((I304+K304+M304)/(G304+J304+SUMIFS(ETC!$G:$G,ETC!$C:$C,1,ETC!$B:$B,$C304,ETC!$E:$E,$D304)),))</x:f>
        <x:v>388.67380300623699</x:v>
      </x:c>
      <x:c r="O304" s="106">
        <x:f>++SUMIFS('sales data'!L:L,'sales data'!$B:$B,$C304,'sales data'!$F:$F,$D304,'sales data'!$O:$O,"")</x:f>
        <x:v>0</x:v>
      </x:c>
      <x:c r="P304" s="73">
        <x:f t="shared" si="100"/>
        <x:v>0</x:v>
      </x:c>
      <x:c r="Q304" s="68">
        <x:f>+SUMIFS('sales data'!$L:$L,'sales data'!$B:$B,$C304,'sales data'!$F:$F,$D304,'sales data'!$O:$O,"R")</x:f>
        <x:v>0</x:v>
      </x:c>
      <x:c r="R304" s="73">
        <x:f t="shared" si="101"/>
        <x:v>0</x:v>
      </x:c>
      <x:c r="S304" s="68">
        <x:f>SUMIFS('sales data'!$L:$L,'sales data'!$B:$B,$C304,'sales data'!$F:$F,$D304,'sales data'!$O:$O,"N")</x:f>
        <x:v>0</x:v>
      </x:c>
      <x:c r="T304" s="73">
        <x:f t="shared" si="102"/>
        <x:v>0</x:v>
      </x:c>
      <x:c r="U304" s="26">
        <x:f>SUMIFS('warehouse inventory check'!$N:$N,'warehouse inventory check'!$C:$C,$C304,'warehouse inventory check'!$D:$D,$D304)</x:f>
        <x:v>0</x:v>
      </x:c>
      <x:c r="V304" s="26">
        <x:f t="shared" si="103"/>
        <x:v>388.67380300623699</x:v>
      </x:c>
      <x:c r="W304" s="73">
        <x:f t="shared" si="104"/>
        <x:v>0</x:v>
      </x:c>
      <x:c r="X304" s="74">
        <x:f t="shared" si="105"/>
        <x:v>0</x:v>
      </x:c>
      <x:c r="Y304" s="68">
        <x:f t="shared" si="106"/>
        <x:v>0</x:v>
      </x:c>
      <x:c r="Z304" s="68">
        <x:f t="shared" si="107"/>
        <x:v>0</x:v>
      </x:c>
    </x:row>
    <x:row r="305" spans="1:26">
      <x:c r="A305" s="118">
        <x:v>15</x:v>
      </x:c>
      <x:c r="B305" s="118"/>
      <x:c r="C305" s="113">
        <x:v>4</x:v>
      </x:c>
      <x:c r="D305" s="210" t="str">
        <x:f>IF(VLOOKUP($A305,'★Master Code List'!$B$4:$K$167,8,)=0,"",(VLOOKUP($A305,'★Master Code List'!$B$4:$K$167,8,)))</x:f>
        <x:v>PZ38-14A033-RC</x:v>
      </x:c>
      <x:c r="E305" s="210" t="str">
        <x:f>IF(VLOOKUP($A305,'★Master Code List'!$B$4:$K$167,9,)=0,"",(VLOOKUP($A305,'★Master Code List'!$B$4:$K$167,9,)))</x:f>
        <x:v>BEV-E (V710)</x:v>
      </x:c>
      <x:c r="F305" s="20" t="str">
        <x:f>IF(VLOOKUP($A305,'★Master Code List'!$B$4:$K$167,10,)=0,"",(VLOOKUP($A305,'★Master Code List'!$B$4:$K$167,10,)))</x:f>
        <x:v>BUSBAR - CIRCUIT BREAKER_B_Insert</x:v>
      </x:c>
      <x:c r="G305" s="158">
        <x:f t="shared" si="97"/>
        <x:v>0</x:v>
      </x:c>
      <x:c r="H305" s="158">
        <x:f t="shared" si="98"/>
        <x:v>412.22265972912805</x:v>
      </x:c>
      <x:c r="I305" s="285">
        <x:f t="shared" si="99"/>
        <x:v>0</x:v>
      </x:c>
      <x:c r="J305" s="106">
        <x:f>SUMIFS('purchase data'!K:K,'purchase data'!$B:$B,$C305,'purchase data'!$F:$F,$D305)</x:f>
        <x:v>0</x:v>
      </x:c>
      <x:c r="K305" s="73">
        <x:f>SUMIFS('purchase data'!M:M,'purchase data'!$B:$B,$C305,'purchase data'!$F:$F,$D305)</x:f>
        <x:v>0</x:v>
      </x:c>
      <x:c r="L305" s="68">
        <x:f>SUMIFS(ETC!$G:$G,ETC!$B:$B,$C305,ETC!$E:$E,$D305)</x:f>
        <x:v>0</x:v>
      </x:c>
      <x:c r="M305" s="73">
        <x:f>SUMIFS(ETC!$J:$J,ETC!$E:$E,$D305,ETC!$B:$B,$C305)</x:f>
        <x:v>0</x:v>
      </x:c>
      <x:c r="N305" s="159">
        <x:f>IF(IFERROR((I305+K305+M305)/(G305+J305+SUMIFS(ETC!$G:$G,ETC!$C:$C,1,ETC!$B:$B,$C305,ETC!$E:$E,$D305)),)=0,H305,IFERROR((I305+K305+M305)/(G305+J305+SUMIFS(ETC!$G:$G,ETC!$C:$C,1,ETC!$B:$B,$C305,ETC!$E:$E,$D305)),))</x:f>
        <x:v>412.22265972912805</x:v>
      </x:c>
      <x:c r="O305" s="106">
        <x:f>++SUMIFS('sales data'!L:L,'sales data'!$B:$B,$C305,'sales data'!$F:$F,$D305,'sales data'!$O:$O,"")</x:f>
        <x:v>0</x:v>
      </x:c>
      <x:c r="P305" s="73">
        <x:f t="shared" si="100"/>
        <x:v>0</x:v>
      </x:c>
      <x:c r="Q305" s="68">
        <x:f>+SUMIFS('sales data'!$L:$L,'sales data'!$B:$B,$C305,'sales data'!$F:$F,$D305,'sales data'!$O:$O,"R")</x:f>
        <x:v>0</x:v>
      </x:c>
      <x:c r="R305" s="73">
        <x:f t="shared" si="101"/>
        <x:v>0</x:v>
      </x:c>
      <x:c r="S305" s="68">
        <x:f>SUMIFS('sales data'!$L:$L,'sales data'!$B:$B,$C305,'sales data'!$F:$F,$D305,'sales data'!$O:$O,"N")</x:f>
        <x:v>0</x:v>
      </x:c>
      <x:c r="T305" s="73">
        <x:f t="shared" si="102"/>
        <x:v>0</x:v>
      </x:c>
      <x:c r="U305" s="26">
        <x:f>SUMIFS('warehouse inventory check'!$N:$N,'warehouse inventory check'!$C:$C,$C305,'warehouse inventory check'!$D:$D,$D305)</x:f>
        <x:v>0</x:v>
      </x:c>
      <x:c r="V305" s="26">
        <x:f t="shared" si="103"/>
        <x:v>412.22265972912805</x:v>
      </x:c>
      <x:c r="W305" s="73">
        <x:f t="shared" si="104"/>
        <x:v>0</x:v>
      </x:c>
      <x:c r="X305" s="74">
        <x:f t="shared" si="105"/>
        <x:v>0</x:v>
      </x:c>
      <x:c r="Y305" s="68">
        <x:f t="shared" si="106"/>
        <x:v>0</x:v>
      </x:c>
      <x:c r="Z305" s="68">
        <x:f t="shared" si="107"/>
        <x:v>0</x:v>
      </x:c>
    </x:row>
    <x:row r="306" spans="1:26">
      <x:c r="A306" s="118">
        <x:v>16</x:v>
      </x:c>
      <x:c r="B306" s="118"/>
      <x:c r="C306" s="113">
        <x:v>4</x:v>
      </x:c>
      <x:c r="D306" s="210" t="str">
        <x:f>IF(VLOOKUP($A306,'★Master Code List'!$B$4:$K$167,8,)=0,"",(VLOOKUP($A306,'★Master Code List'!$B$4:$K$167,8,)))</x:f>
        <x:v>PZ38-14B252-AB</x:v>
      </x:c>
      <x:c r="E306" s="210" t="str">
        <x:f>IF(VLOOKUP($A306,'★Master Code List'!$B$4:$K$167,9,)=0,"",(VLOOKUP($A306,'★Master Code List'!$B$4:$K$167,9,)))</x:f>
        <x:v>PHEV-E (V710) / (P703)</x:v>
      </x:c>
      <x:c r="F306" s="20" t="str">
        <x:f>IF(VLOOKUP($A306,'★Master Code List'!$B$4:$K$167,10,)=0,"",(VLOOKUP($A306,'★Master Code List'!$B$4:$K$167,10,)))</x:f>
        <x:v>Jumper</x:v>
      </x:c>
      <x:c r="G306" s="158">
        <x:f t="shared" si="97"/>
        <x:v>0</x:v>
      </x:c>
      <x:c r="H306" s="158">
        <x:f t="shared" si="98"/>
        <x:v>805.85333559142236</x:v>
      </x:c>
      <x:c r="I306" s="285">
        <x:f t="shared" si="99"/>
        <x:v>0</x:v>
      </x:c>
      <x:c r="J306" s="106">
        <x:f>SUMIFS('purchase data'!K:K,'purchase data'!$B:$B,$C306,'purchase data'!$F:$F,$D306)</x:f>
        <x:v>0</x:v>
      </x:c>
      <x:c r="K306" s="73">
        <x:f>SUMIFS('purchase data'!M:M,'purchase data'!$B:$B,$C306,'purchase data'!$F:$F,$D306)</x:f>
        <x:v>0</x:v>
      </x:c>
      <x:c r="L306" s="68">
        <x:f>SUMIFS(ETC!$G:$G,ETC!$B:$B,$C306,ETC!$E:$E,$D306)</x:f>
        <x:v>0</x:v>
      </x:c>
      <x:c r="M306" s="73">
        <x:f>SUMIFS(ETC!$J:$J,ETC!$E:$E,$D306,ETC!$B:$B,$C306)</x:f>
        <x:v>0</x:v>
      </x:c>
      <x:c r="N306" s="159">
        <x:f>IF(IFERROR((I306+K306+M306)/(G306+J306+SUMIFS(ETC!$G:$G,ETC!$C:$C,1,ETC!$B:$B,$C306,ETC!$E:$E,$D306)),)=0,H306,IFERROR((I306+K306+M306)/(G306+J306+SUMIFS(ETC!$G:$G,ETC!$C:$C,1,ETC!$B:$B,$C306,ETC!$E:$E,$D306)),))</x:f>
        <x:v>805.85333559142236</x:v>
      </x:c>
      <x:c r="O306" s="106">
        <x:f>++SUMIFS('sales data'!L:L,'sales data'!$B:$B,$C306,'sales data'!$F:$F,$D306,'sales data'!$O:$O,"")</x:f>
        <x:v>0</x:v>
      </x:c>
      <x:c r="P306" s="73">
        <x:f t="shared" si="100"/>
        <x:v>0</x:v>
      </x:c>
      <x:c r="Q306" s="68">
        <x:f>+SUMIFS('sales data'!$L:$L,'sales data'!$B:$B,$C306,'sales data'!$F:$F,$D306,'sales data'!$O:$O,"R")</x:f>
        <x:v>0</x:v>
      </x:c>
      <x:c r="R306" s="73">
        <x:f t="shared" si="101"/>
        <x:v>0</x:v>
      </x:c>
      <x:c r="S306" s="68">
        <x:f>SUMIFS('sales data'!$L:$L,'sales data'!$B:$B,$C306,'sales data'!$F:$F,$D306,'sales data'!$O:$O,"N")</x:f>
        <x:v>0</x:v>
      </x:c>
      <x:c r="T306" s="73">
        <x:f t="shared" si="102"/>
        <x:v>0</x:v>
      </x:c>
      <x:c r="U306" s="26">
        <x:f>SUMIFS('warehouse inventory check'!$N:$N,'warehouse inventory check'!$C:$C,$C306,'warehouse inventory check'!$D:$D,$D306)</x:f>
        <x:v>0</x:v>
      </x:c>
      <x:c r="V306" s="26">
        <x:f t="shared" si="103"/>
        <x:v>805.85333559142236</x:v>
      </x:c>
      <x:c r="W306" s="73">
        <x:f t="shared" si="104"/>
        <x:v>0</x:v>
      </x:c>
      <x:c r="X306" s="74">
        <x:f t="shared" si="105"/>
        <x:v>0</x:v>
      </x:c>
      <x:c r="Y306" s="68">
        <x:f t="shared" si="106"/>
        <x:v>0</x:v>
      </x:c>
      <x:c r="Z306" s="68">
        <x:f t="shared" si="107"/>
        <x:v>0</x:v>
      </x:c>
    </x:row>
    <x:row r="307" spans="1:26">
      <x:c r="A307" s="118">
        <x:v>17</x:v>
      </x:c>
      <x:c r="B307" s="118"/>
      <x:c r="C307" s="113">
        <x:v>4</x:v>
      </x:c>
      <x:c r="D307" s="210" t="str">
        <x:f>IF(VLOOKUP($A307,'★Master Code List'!$B$4:$K$167,8,)=0,"",(VLOOKUP($A307,'★Master Code List'!$B$4:$K$167,8,)))</x:f>
        <x:v>PZ38-14B680-AD</x:v>
      </x:c>
      <x:c r="E307" s="210" t="str">
        <x:f>IF(VLOOKUP($A307,'★Master Code List'!$B$4:$K$167,9,)=0,"",(VLOOKUP($A307,'★Master Code List'!$B$4:$K$167,9,)))</x:f>
        <x:v>BEV-E (V710)</x:v>
      </x:c>
      <x:c r="F307" s="20" t="str">
        <x:f>IF(VLOOKUP($A307,'★Master Code List'!$B$4:$K$167,10,)=0,"",(VLOOKUP($A307,'★Master Code List'!$B$4:$K$167,10,)))</x:f>
        <x:v>PDU</x:v>
      </x:c>
      <x:c r="G307" s="158">
        <x:f t="shared" si="97"/>
        <x:v>0</x:v>
      </x:c>
      <x:c r="H307" s="158">
        <x:f t="shared" si="98"/>
        <x:v>1071.8515777922066</x:v>
      </x:c>
      <x:c r="I307" s="285">
        <x:f t="shared" si="99"/>
        <x:v>0</x:v>
      </x:c>
      <x:c r="J307" s="106">
        <x:f>SUMIFS('purchase data'!K:K,'purchase data'!$B:$B,$C307,'purchase data'!$F:$F,$D307)</x:f>
        <x:v>0</x:v>
      </x:c>
      <x:c r="K307" s="73">
        <x:f>SUMIFS('purchase data'!M:M,'purchase data'!$B:$B,$C307,'purchase data'!$F:$F,$D307)</x:f>
        <x:v>0</x:v>
      </x:c>
      <x:c r="L307" s="68">
        <x:f>SUMIFS(ETC!$G:$G,ETC!$B:$B,$C307,ETC!$E:$E,$D307)</x:f>
        <x:v>0</x:v>
      </x:c>
      <x:c r="M307" s="73">
        <x:f>SUMIFS(ETC!$J:$J,ETC!$E:$E,$D307,ETC!$B:$B,$C307)</x:f>
        <x:v>0</x:v>
      </x:c>
      <x:c r="N307" s="159">
        <x:f>IF(IFERROR((I307+K307+M307)/(G307+J307+SUMIFS(ETC!$G:$G,ETC!$C:$C,1,ETC!$B:$B,$C307,ETC!$E:$E,$D307)),)=0,H307,IFERROR((I307+K307+M307)/(G307+J307+SUMIFS(ETC!$G:$G,ETC!$C:$C,1,ETC!$B:$B,$C307,ETC!$E:$E,$D307)),))</x:f>
        <x:v>1071.8515777922066</x:v>
      </x:c>
      <x:c r="O307" s="106">
        <x:f>++SUMIFS('sales data'!L:L,'sales data'!$B:$B,$C307,'sales data'!$F:$F,$D307,'sales data'!$O:$O,"")</x:f>
        <x:v>0</x:v>
      </x:c>
      <x:c r="P307" s="73">
        <x:f t="shared" si="100"/>
        <x:v>0</x:v>
      </x:c>
      <x:c r="Q307" s="68">
        <x:f>+SUMIFS('sales data'!$L:$L,'sales data'!$B:$B,$C307,'sales data'!$F:$F,$D307,'sales data'!$O:$O,"R")</x:f>
        <x:v>0</x:v>
      </x:c>
      <x:c r="R307" s="73">
        <x:f t="shared" si="101"/>
        <x:v>0</x:v>
      </x:c>
      <x:c r="S307" s="68">
        <x:f>SUMIFS('sales data'!$L:$L,'sales data'!$B:$B,$C307,'sales data'!$F:$F,$D307,'sales data'!$O:$O,"N")</x:f>
        <x:v>0</x:v>
      </x:c>
      <x:c r="T307" s="73">
        <x:f t="shared" si="102"/>
        <x:v>0</x:v>
      </x:c>
      <x:c r="U307" s="26">
        <x:f>SUMIFS('warehouse inventory check'!$N:$N,'warehouse inventory check'!$C:$C,$C307,'warehouse inventory check'!$D:$D,$D307)</x:f>
        <x:v>0</x:v>
      </x:c>
      <x:c r="V307" s="26">
        <x:f t="shared" si="103"/>
        <x:v>1071.8515777922066</x:v>
      </x:c>
      <x:c r="W307" s="73">
        <x:f t="shared" si="104"/>
        <x:v>0</x:v>
      </x:c>
      <x:c r="X307" s="74">
        <x:f t="shared" si="105"/>
        <x:v>0</x:v>
      </x:c>
      <x:c r="Y307" s="68">
        <x:f t="shared" si="106"/>
        <x:v>0</x:v>
      </x:c>
      <x:c r="Z307" s="68">
        <x:f t="shared" si="107"/>
        <x:v>0</x:v>
      </x:c>
    </x:row>
    <x:row r="308" spans="1:26">
      <x:c r="A308" s="118">
        <x:v>18</x:v>
      </x:c>
      <x:c r="B308" s="118"/>
      <x:c r="C308" s="113">
        <x:v>4</x:v>
      </x:c>
      <x:c r="D308" s="210" t="str">
        <x:f>IF(VLOOKUP($A308,'★Master Code List'!$B$4:$K$167,8,)=0,"",(VLOOKUP($A308,'★Master Code List'!$B$4:$K$167,8,)))</x:f>
        <x:v>S2X8-14A033-AC</x:v>
      </x:c>
      <x:c r="E308" s="210" t="str">
        <x:f>IF(VLOOKUP($A308,'★Master Code List'!$B$4:$K$167,9,)=0,"",(VLOOKUP($A308,'★Master Code List'!$B$4:$K$167,9,)))</x:f>
        <x:v>BEV-M</x:v>
      </x:c>
      <x:c r="F308" s="20" t="str">
        <x:f>IF(VLOOKUP($A308,'★Master Code List'!$B$4:$K$167,10,)=0,"",(VLOOKUP($A308,'★Master Code List'!$B$4:$K$167,10,)))</x:f>
        <x:v>BUS BAR ASY – POS BEC TO ARRAY 6 POS</x:v>
      </x:c>
      <x:c r="G308" s="158">
        <x:f t="shared" si="97"/>
        <x:v>0</x:v>
      </x:c>
      <x:c r="H308" s="158">
        <x:f t="shared" si="98"/>
        <x:v>417.51225729062975</x:v>
      </x:c>
      <x:c r="I308" s="285">
        <x:f t="shared" si="99"/>
        <x:v>0</x:v>
      </x:c>
      <x:c r="J308" s="106">
        <x:f>SUMIFS('purchase data'!K:K,'purchase data'!$B:$B,$C308,'purchase data'!$F:$F,$D308)</x:f>
        <x:v>0</x:v>
      </x:c>
      <x:c r="K308" s="73">
        <x:f>SUMIFS('purchase data'!M:M,'purchase data'!$B:$B,$C308,'purchase data'!$F:$F,$D308)</x:f>
        <x:v>0</x:v>
      </x:c>
      <x:c r="L308" s="68">
        <x:f>SUMIFS(ETC!$G:$G,ETC!$B:$B,$C308,ETC!$E:$E,$D308)</x:f>
        <x:v>0</x:v>
      </x:c>
      <x:c r="M308" s="73">
        <x:f>SUMIFS(ETC!$J:$J,ETC!$E:$E,$D308,ETC!$B:$B,$C308)</x:f>
        <x:v>0</x:v>
      </x:c>
      <x:c r="N308" s="159">
        <x:f>IF(IFERROR((I308+K308+M308)/(G308+J308+SUMIFS(ETC!$G:$G,ETC!$C:$C,1,ETC!$B:$B,$C308,ETC!$E:$E,$D308)),)=0,H308,IFERROR((I308+K308+M308)/(G308+J308+SUMIFS(ETC!$G:$G,ETC!$C:$C,1,ETC!$B:$B,$C308,ETC!$E:$E,$D308)),))</x:f>
        <x:v>417.51225729062975</x:v>
      </x:c>
      <x:c r="O308" s="106">
        <x:f>++SUMIFS('sales data'!L:L,'sales data'!$B:$B,$C308,'sales data'!$F:$F,$D308,'sales data'!$O:$O,"")</x:f>
        <x:v>0</x:v>
      </x:c>
      <x:c r="P308" s="73">
        <x:f t="shared" si="100"/>
        <x:v>0</x:v>
      </x:c>
      <x:c r="Q308" s="68">
        <x:f>+SUMIFS('sales data'!$L:$L,'sales data'!$B:$B,$C308,'sales data'!$F:$F,$D308,'sales data'!$O:$O,"R")</x:f>
        <x:v>0</x:v>
      </x:c>
      <x:c r="R308" s="73">
        <x:f t="shared" si="101"/>
        <x:v>0</x:v>
      </x:c>
      <x:c r="S308" s="68">
        <x:f>SUMIFS('sales data'!$L:$L,'sales data'!$B:$B,$C308,'sales data'!$F:$F,$D308,'sales data'!$O:$O,"N")</x:f>
        <x:v>0</x:v>
      </x:c>
      <x:c r="T308" s="73">
        <x:f t="shared" si="102"/>
        <x:v>0</x:v>
      </x:c>
      <x:c r="U308" s="26">
        <x:f>SUMIFS('warehouse inventory check'!$N:$N,'warehouse inventory check'!$C:$C,$C308,'warehouse inventory check'!$D:$D,$D308)</x:f>
        <x:v>0</x:v>
      </x:c>
      <x:c r="V308" s="26">
        <x:f t="shared" si="103"/>
        <x:v>417.51225729062975</x:v>
      </x:c>
      <x:c r="W308" s="73">
        <x:f t="shared" si="104"/>
        <x:v>0</x:v>
      </x:c>
      <x:c r="X308" s="74">
        <x:f t="shared" si="105"/>
        <x:v>0</x:v>
      </x:c>
      <x:c r="Y308" s="68">
        <x:f t="shared" si="106"/>
        <x:v>0</x:v>
      </x:c>
      <x:c r="Z308" s="68">
        <x:f t="shared" si="107"/>
        <x:v>0</x:v>
      </x:c>
    </x:row>
    <x:row r="309" spans="1:26">
      <x:c r="A309" s="118">
        <x:v>19</x:v>
      </x:c>
      <x:c r="B309" s="118"/>
      <x:c r="C309" s="113">
        <x:v>4</x:v>
      </x:c>
      <x:c r="D309" s="210" t="str">
        <x:f>IF(VLOOKUP($A309,'★Master Code List'!$B$4:$K$167,8,)=0,"",(VLOOKUP($A309,'★Master Code List'!$B$4:$K$167,8,)))</x:f>
        <x:v>S2X8-14A033-BC</x:v>
      </x:c>
      <x:c r="E309" s="210" t="str">
        <x:f>IF(VLOOKUP($A309,'★Master Code List'!$B$4:$K$167,9,)=0,"",(VLOOKUP($A309,'★Master Code List'!$B$4:$K$167,9,)))</x:f>
        <x:v>BEV-M</x:v>
      </x:c>
      <x:c r="F309" s="20" t="str">
        <x:f>IF(VLOOKUP($A309,'★Master Code List'!$B$4:$K$167,10,)=0,"",(VLOOKUP($A309,'★Master Code List'!$B$4:$K$167,10,)))</x:f>
        <x:v>BUS BAR ASY - COMMON BUSBAR ARRAY 6 TO 4</x:v>
      </x:c>
      <x:c r="G309" s="158">
        <x:f t="shared" si="97"/>
        <x:v>0</x:v>
      </x:c>
      <x:c r="H309" s="158">
        <x:f t="shared" si="98"/>
        <x:v>420.73121031195285</x:v>
      </x:c>
      <x:c r="I309" s="285">
        <x:f t="shared" si="99"/>
        <x:v>0</x:v>
      </x:c>
      <x:c r="J309" s="106">
        <x:f>SUMIFS('purchase data'!K:K,'purchase data'!$B:$B,$C309,'purchase data'!$F:$F,$D309)</x:f>
        <x:v>0</x:v>
      </x:c>
      <x:c r="K309" s="73">
        <x:f>SUMIFS('purchase data'!M:M,'purchase data'!$B:$B,$C309,'purchase data'!$F:$F,$D309)</x:f>
        <x:v>0</x:v>
      </x:c>
      <x:c r="L309" s="68">
        <x:f>SUMIFS(ETC!$G:$G,ETC!$B:$B,$C309,ETC!$E:$E,$D309)</x:f>
        <x:v>0</x:v>
      </x:c>
      <x:c r="M309" s="73">
        <x:f>SUMIFS(ETC!$J:$J,ETC!$E:$E,$D309,ETC!$B:$B,$C309)</x:f>
        <x:v>0</x:v>
      </x:c>
      <x:c r="N309" s="159">
        <x:f>IF(IFERROR((I309+K309+M309)/(G309+J309+SUMIFS(ETC!$G:$G,ETC!$C:$C,1,ETC!$B:$B,$C309,ETC!$E:$E,$D309)),)=0,H309,IFERROR((I309+K309+M309)/(G309+J309+SUMIFS(ETC!$G:$G,ETC!$C:$C,1,ETC!$B:$B,$C309,ETC!$E:$E,$D309)),))</x:f>
        <x:v>420.73121031195285</x:v>
      </x:c>
      <x:c r="O309" s="106">
        <x:f>++SUMIFS('sales data'!L:L,'sales data'!$B:$B,$C309,'sales data'!$F:$F,$D309,'sales data'!$O:$O,"")</x:f>
        <x:v>0</x:v>
      </x:c>
      <x:c r="P309" s="73">
        <x:f t="shared" si="100"/>
        <x:v>0</x:v>
      </x:c>
      <x:c r="Q309" s="68">
        <x:f>+SUMIFS('sales data'!$L:$L,'sales data'!$B:$B,$C309,'sales data'!$F:$F,$D309,'sales data'!$O:$O,"R")</x:f>
        <x:v>0</x:v>
      </x:c>
      <x:c r="R309" s="73">
        <x:f t="shared" si="101"/>
        <x:v>0</x:v>
      </x:c>
      <x:c r="S309" s="68">
        <x:f>SUMIFS('sales data'!$L:$L,'sales data'!$B:$B,$C309,'sales data'!$F:$F,$D309,'sales data'!$O:$O,"N")</x:f>
        <x:v>0</x:v>
      </x:c>
      <x:c r="T309" s="73">
        <x:f t="shared" si="102"/>
        <x:v>0</x:v>
      </x:c>
      <x:c r="U309" s="26">
        <x:f>SUMIFS('warehouse inventory check'!$N:$N,'warehouse inventory check'!$C:$C,$C309,'warehouse inventory check'!$D:$D,$D309)</x:f>
        <x:v>0</x:v>
      </x:c>
      <x:c r="V309" s="26">
        <x:f t="shared" si="103"/>
        <x:v>420.73121031195285</x:v>
      </x:c>
      <x:c r="W309" s="73">
        <x:f t="shared" si="104"/>
        <x:v>0</x:v>
      </x:c>
      <x:c r="X309" s="74">
        <x:f t="shared" si="105"/>
        <x:v>0</x:v>
      </x:c>
      <x:c r="Y309" s="68">
        <x:f t="shared" si="106"/>
        <x:v>0</x:v>
      </x:c>
      <x:c r="Z309" s="68">
        <x:f t="shared" si="107"/>
        <x:v>0</x:v>
      </x:c>
    </x:row>
    <x:row r="310" spans="1:26">
      <x:c r="A310" s="118">
        <x:v>20</x:v>
      </x:c>
      <x:c r="B310" s="118"/>
      <x:c r="C310" s="113">
        <x:v>4</x:v>
      </x:c>
      <x:c r="D310" s="210" t="str">
        <x:f>IF(VLOOKUP($A310,'★Master Code List'!$B$4:$K$167,8,)=0,"",(VLOOKUP($A310,'★Master Code List'!$B$4:$K$167,8,)))</x:f>
        <x:v>S2X8-14A033-CC</x:v>
      </x:c>
      <x:c r="E310" s="210" t="str">
        <x:f>IF(VLOOKUP($A310,'★Master Code List'!$B$4:$K$167,9,)=0,"",(VLOOKUP($A310,'★Master Code List'!$B$4:$K$167,9,)))</x:f>
        <x:v>BEV-M</x:v>
      </x:c>
      <x:c r="F310" s="20" t="str">
        <x:f>IF(VLOOKUP($A310,'★Master Code List'!$B$4:$K$167,10,)=0,"",(VLOOKUP($A310,'★Master Code List'!$B$4:$K$167,10,)))</x:f>
        <x:v>BUS BAR ASY – ARRAY 4 NEG TO CIRCUIT BREAKER</x:v>
      </x:c>
      <x:c r="G310" s="158">
        <x:f t="shared" si="97"/>
        <x:v>0</x:v>
      </x:c>
      <x:c r="H310" s="158">
        <x:f t="shared" si="98"/>
        <x:v>277.82820996690185</x:v>
      </x:c>
      <x:c r="I310" s="285">
        <x:f t="shared" si="99"/>
        <x:v>0</x:v>
      </x:c>
      <x:c r="J310" s="106">
        <x:f>SUMIFS('purchase data'!K:K,'purchase data'!$B:$B,$C310,'purchase data'!$F:$F,$D310)</x:f>
        <x:v>0</x:v>
      </x:c>
      <x:c r="K310" s="73">
        <x:f>SUMIFS('purchase data'!M:M,'purchase data'!$B:$B,$C310,'purchase data'!$F:$F,$D310)</x:f>
        <x:v>0</x:v>
      </x:c>
      <x:c r="L310" s="68">
        <x:f>SUMIFS(ETC!$G:$G,ETC!$B:$B,$C310,ETC!$E:$E,$D310)</x:f>
        <x:v>0</x:v>
      </x:c>
      <x:c r="M310" s="73">
        <x:f>SUMIFS(ETC!$J:$J,ETC!$E:$E,$D310,ETC!$B:$B,$C310)</x:f>
        <x:v>0</x:v>
      </x:c>
      <x:c r="N310" s="159">
        <x:f>IF(IFERROR((I310+K310+M310)/(G310+J310+SUMIFS(ETC!$G:$G,ETC!$C:$C,1,ETC!$B:$B,$C310,ETC!$E:$E,$D310)),)=0,H310,IFERROR((I310+K310+M310)/(G310+J310+SUMIFS(ETC!$G:$G,ETC!$C:$C,1,ETC!$B:$B,$C310,ETC!$E:$E,$D310)),))</x:f>
        <x:v>277.82820996690185</x:v>
      </x:c>
      <x:c r="O310" s="106">
        <x:f>++SUMIFS('sales data'!L:L,'sales data'!$B:$B,$C310,'sales data'!$F:$F,$D310,'sales data'!$O:$O,"")</x:f>
        <x:v>0</x:v>
      </x:c>
      <x:c r="P310" s="73">
        <x:f t="shared" si="100"/>
        <x:v>0</x:v>
      </x:c>
      <x:c r="Q310" s="68">
        <x:f>+SUMIFS('sales data'!$L:$L,'sales data'!$B:$B,$C310,'sales data'!$F:$F,$D310,'sales data'!$O:$O,"R")</x:f>
        <x:v>0</x:v>
      </x:c>
      <x:c r="R310" s="73">
        <x:f t="shared" si="101"/>
        <x:v>0</x:v>
      </x:c>
      <x:c r="S310" s="68">
        <x:f>SUMIFS('sales data'!$L:$L,'sales data'!$B:$B,$C310,'sales data'!$F:$F,$D310,'sales data'!$O:$O,"N")</x:f>
        <x:v>0</x:v>
      </x:c>
      <x:c r="T310" s="73">
        <x:f t="shared" si="102"/>
        <x:v>0</x:v>
      </x:c>
      <x:c r="U310" s="26">
        <x:f>SUMIFS('warehouse inventory check'!$N:$N,'warehouse inventory check'!$C:$C,$C310,'warehouse inventory check'!$D:$D,$D310)</x:f>
        <x:v>0</x:v>
      </x:c>
      <x:c r="V310" s="26">
        <x:f t="shared" si="103"/>
        <x:v>277.82820996690185</x:v>
      </x:c>
      <x:c r="W310" s="73">
        <x:f t="shared" si="104"/>
        <x:v>0</x:v>
      </x:c>
      <x:c r="X310" s="74">
        <x:f t="shared" si="105"/>
        <x:v>0</x:v>
      </x:c>
      <x:c r="Y310" s="68">
        <x:f t="shared" si="106"/>
        <x:v>0</x:v>
      </x:c>
      <x:c r="Z310" s="68">
        <x:f t="shared" si="107"/>
        <x:v>0</x:v>
      </x:c>
    </x:row>
    <x:row r="311" spans="1:26">
      <x:c r="A311" s="118">
        <x:v>21</x:v>
      </x:c>
      <x:c r="B311" s="118"/>
      <x:c r="C311" s="113">
        <x:v>4</x:v>
      </x:c>
      <x:c r="D311" s="210" t="str">
        <x:f>IF(VLOOKUP($A311,'★Master Code List'!$B$4:$K$167,8,)=0,"",(VLOOKUP($A311,'★Master Code List'!$B$4:$K$167,8,)))</x:f>
        <x:v>S2X8-14A033-DC</x:v>
      </x:c>
      <x:c r="E311" s="210" t="str">
        <x:f>IF(VLOOKUP($A311,'★Master Code List'!$B$4:$K$167,9,)=0,"",(VLOOKUP($A311,'★Master Code List'!$B$4:$K$167,9,)))</x:f>
        <x:v>BEV-M</x:v>
      </x:c>
      <x:c r="F311" s="20" t="str">
        <x:f>IF(VLOOKUP($A311,'★Master Code List'!$B$4:$K$167,10,)=0,"",(VLOOKUP($A311,'★Master Code List'!$B$4:$K$167,10,)))</x:f>
        <x:v>BUS BAR ASY – CIRCUIT BREAKER TO ARRAY 3 POS</x:v>
      </x:c>
      <x:c r="G311" s="158">
        <x:f t="shared" si="97"/>
        <x:v>0</x:v>
      </x:c>
      <x:c r="H311" s="158">
        <x:f t="shared" si="98"/>
        <x:v>466.48324689198245</x:v>
      </x:c>
      <x:c r="I311" s="285">
        <x:f t="shared" si="99"/>
        <x:v>0</x:v>
      </x:c>
      <x:c r="J311" s="106">
        <x:f>SUMIFS('purchase data'!K:K,'purchase data'!$B:$B,$C311,'purchase data'!$F:$F,$D311)</x:f>
        <x:v>0</x:v>
      </x:c>
      <x:c r="K311" s="73">
        <x:f>SUMIFS('purchase data'!M:M,'purchase data'!$B:$B,$C311,'purchase data'!$F:$F,$D311)</x:f>
        <x:v>0</x:v>
      </x:c>
      <x:c r="L311" s="68">
        <x:f>SUMIFS(ETC!$G:$G,ETC!$B:$B,$C311,ETC!$E:$E,$D311)</x:f>
        <x:v>0</x:v>
      </x:c>
      <x:c r="M311" s="73">
        <x:f>SUMIFS(ETC!$J:$J,ETC!$E:$E,$D311,ETC!$B:$B,$C311)</x:f>
        <x:v>0</x:v>
      </x:c>
      <x:c r="N311" s="159">
        <x:f>IF(IFERROR((I311+K311+M311)/(G311+J311+SUMIFS(ETC!$G:$G,ETC!$C:$C,1,ETC!$B:$B,$C311,ETC!$E:$E,$D311)),)=0,H311,IFERROR((I311+K311+M311)/(G311+J311+SUMIFS(ETC!$G:$G,ETC!$C:$C,1,ETC!$B:$B,$C311,ETC!$E:$E,$D311)),))</x:f>
        <x:v>466.48324689198245</x:v>
      </x:c>
      <x:c r="O311" s="106">
        <x:f>++SUMIFS('sales data'!L:L,'sales data'!$B:$B,$C311,'sales data'!$F:$F,$D311,'sales data'!$O:$O,"")</x:f>
        <x:v>0</x:v>
      </x:c>
      <x:c r="P311" s="73">
        <x:f t="shared" si="100"/>
        <x:v>0</x:v>
      </x:c>
      <x:c r="Q311" s="68">
        <x:f>+SUMIFS('sales data'!$L:$L,'sales data'!$B:$B,$C311,'sales data'!$F:$F,$D311,'sales data'!$O:$O,"R")</x:f>
        <x:v>0</x:v>
      </x:c>
      <x:c r="R311" s="73">
        <x:f t="shared" si="101"/>
        <x:v>0</x:v>
      </x:c>
      <x:c r="S311" s="68">
        <x:f>SUMIFS('sales data'!$L:$L,'sales data'!$B:$B,$C311,'sales data'!$F:$F,$D311,'sales data'!$O:$O,"N")</x:f>
        <x:v>0</x:v>
      </x:c>
      <x:c r="T311" s="73">
        <x:f t="shared" si="102"/>
        <x:v>0</x:v>
      </x:c>
      <x:c r="U311" s="26">
        <x:f>SUMIFS('warehouse inventory check'!$N:$N,'warehouse inventory check'!$C:$C,$C311,'warehouse inventory check'!$D:$D,$D311)</x:f>
        <x:v>0</x:v>
      </x:c>
      <x:c r="V311" s="26">
        <x:f t="shared" si="103"/>
        <x:v>466.48324689198245</x:v>
      </x:c>
      <x:c r="W311" s="73">
        <x:f t="shared" si="104"/>
        <x:v>0</x:v>
      </x:c>
      <x:c r="X311" s="74">
        <x:f t="shared" si="105"/>
        <x:v>0</x:v>
      </x:c>
      <x:c r="Y311" s="68">
        <x:f t="shared" si="106"/>
        <x:v>0</x:v>
      </x:c>
      <x:c r="Z311" s="68">
        <x:f t="shared" si="107"/>
        <x:v>0</x:v>
      </x:c>
    </x:row>
    <x:row r="312" spans="1:26">
      <x:c r="A312" s="118">
        <x:v>22</x:v>
      </x:c>
      <x:c r="B312" s="118"/>
      <x:c r="C312" s="113">
        <x:v>4</x:v>
      </x:c>
      <x:c r="D312" s="210" t="str">
        <x:f>IF(VLOOKUP($A312,'★Master Code List'!$B$4:$K$167,8,)=0,"",(VLOOKUP($A312,'★Master Code List'!$B$4:$K$167,8,)))</x:f>
        <x:v>S2X8-14A033-EC</x:v>
      </x:c>
      <x:c r="E312" s="210" t="str">
        <x:f>IF(VLOOKUP($A312,'★Master Code List'!$B$4:$K$167,9,)=0,"",(VLOOKUP($A312,'★Master Code List'!$B$4:$K$167,9,)))</x:f>
        <x:v>BEV-M</x:v>
      </x:c>
      <x:c r="F312" s="20" t="str">
        <x:f>IF(VLOOKUP($A312,'★Master Code List'!$B$4:$K$167,10,)=0,"",(VLOOKUP($A312,'★Master Code List'!$B$4:$K$167,10,)))</x:f>
        <x:v>BUS BAR ASY – COMMON BUSBAR ARRAY 3 TO 1</x:v>
      </x:c>
      <x:c r="G312" s="158">
        <x:f t="shared" si="97"/>
        <x:v>0</x:v>
      </x:c>
      <x:c r="H312" s="158">
        <x:f t="shared" si="98"/>
        <x:v>458.78549155851152</x:v>
      </x:c>
      <x:c r="I312" s="285">
        <x:f t="shared" si="99"/>
        <x:v>0</x:v>
      </x:c>
      <x:c r="J312" s="106">
        <x:f>SUMIFS('purchase data'!K:K,'purchase data'!$B:$B,$C312,'purchase data'!$F:$F,$D312)</x:f>
        <x:v>0</x:v>
      </x:c>
      <x:c r="K312" s="73">
        <x:f>SUMIFS('purchase data'!M:M,'purchase data'!$B:$B,$C312,'purchase data'!$F:$F,$D312)</x:f>
        <x:v>0</x:v>
      </x:c>
      <x:c r="L312" s="68">
        <x:f>SUMIFS(ETC!$G:$G,ETC!$B:$B,$C312,ETC!$E:$E,$D312)</x:f>
        <x:v>0</x:v>
      </x:c>
      <x:c r="M312" s="73">
        <x:f>SUMIFS(ETC!$J:$J,ETC!$E:$E,$D312,ETC!$B:$B,$C312)</x:f>
        <x:v>0</x:v>
      </x:c>
      <x:c r="N312" s="159">
        <x:f>IF(IFERROR((I312+K312+M312)/(G312+J312+SUMIFS(ETC!$G:$G,ETC!$C:$C,1,ETC!$B:$B,$C312,ETC!$E:$E,$D312)),)=0,H312,IFERROR((I312+K312+M312)/(G312+J312+SUMIFS(ETC!$G:$G,ETC!$C:$C,1,ETC!$B:$B,$C312,ETC!$E:$E,$D312)),))</x:f>
        <x:v>458.78549155851152</x:v>
      </x:c>
      <x:c r="O312" s="106">
        <x:f>++SUMIFS('sales data'!L:L,'sales data'!$B:$B,$C312,'sales data'!$F:$F,$D312,'sales data'!$O:$O,"")</x:f>
        <x:v>0</x:v>
      </x:c>
      <x:c r="P312" s="73">
        <x:f t="shared" si="100"/>
        <x:v>0</x:v>
      </x:c>
      <x:c r="Q312" s="68">
        <x:f>+SUMIFS('sales data'!$L:$L,'sales data'!$B:$B,$C312,'sales data'!$F:$F,$D312,'sales data'!$O:$O,"R")</x:f>
        <x:v>0</x:v>
      </x:c>
      <x:c r="R312" s="73">
        <x:f t="shared" si="101"/>
        <x:v>0</x:v>
      </x:c>
      <x:c r="S312" s="68">
        <x:f>SUMIFS('sales data'!$L:$L,'sales data'!$B:$B,$C312,'sales data'!$F:$F,$D312,'sales data'!$O:$O,"N")</x:f>
        <x:v>0</x:v>
      </x:c>
      <x:c r="T312" s="73">
        <x:f t="shared" si="102"/>
        <x:v>0</x:v>
      </x:c>
      <x:c r="U312" s="26">
        <x:f>SUMIFS('warehouse inventory check'!$N:$N,'warehouse inventory check'!$C:$C,$C312,'warehouse inventory check'!$D:$D,$D312)</x:f>
        <x:v>0</x:v>
      </x:c>
      <x:c r="V312" s="26">
        <x:f t="shared" si="103"/>
        <x:v>458.78549155851152</x:v>
      </x:c>
      <x:c r="W312" s="73">
        <x:f t="shared" si="104"/>
        <x:v>0</x:v>
      </x:c>
      <x:c r="X312" s="74">
        <x:f t="shared" si="105"/>
        <x:v>0</x:v>
      </x:c>
      <x:c r="Y312" s="68">
        <x:f t="shared" si="106"/>
        <x:v>0</x:v>
      </x:c>
      <x:c r="Z312" s="68">
        <x:f t="shared" si="107"/>
        <x:v>0</x:v>
      </x:c>
    </x:row>
    <x:row r="313" spans="1:26">
      <x:c r="A313" s="118">
        <x:v>23</x:v>
      </x:c>
      <x:c r="B313" s="118"/>
      <x:c r="C313" s="113">
        <x:v>4</x:v>
      </x:c>
      <x:c r="D313" s="210" t="str">
        <x:f>IF(VLOOKUP($A313,'★Master Code List'!$B$4:$K$167,8,)=0,"",(VLOOKUP($A313,'★Master Code List'!$B$4:$K$167,8,)))</x:f>
        <x:v>S2X8-14A033-GC</x:v>
      </x:c>
      <x:c r="E313" s="210" t="str">
        <x:f>IF(VLOOKUP($A313,'★Master Code List'!$B$4:$K$167,9,)=0,"",(VLOOKUP($A313,'★Master Code List'!$B$4:$K$167,9,)))</x:f>
        <x:v>BEV-M</x:v>
      </x:c>
      <x:c r="F313" s="20" t="str">
        <x:f>IF(VLOOKUP($A313,'★Master Code List'!$B$4:$K$167,10,)=0,"",(VLOOKUP($A313,'★Master Code List'!$B$4:$K$167,10,)))</x:f>
        <x:v>BUS BAR ASY – ARRAY 1 NEG TO NEG BEC</x:v>
      </x:c>
      <x:c r="G313" s="158">
        <x:f t="shared" si="97"/>
        <x:v>0</x:v>
      </x:c>
      <x:c r="H313" s="158">
        <x:f t="shared" si="98"/>
        <x:v>312.87632225884892</x:v>
      </x:c>
      <x:c r="I313" s="285">
        <x:f t="shared" si="99"/>
        <x:v>0</x:v>
      </x:c>
      <x:c r="J313" s="106">
        <x:f>SUMIFS('purchase data'!K:K,'purchase data'!$B:$B,$C313,'purchase data'!$F:$F,$D313)</x:f>
        <x:v>0</x:v>
      </x:c>
      <x:c r="K313" s="73">
        <x:f>SUMIFS('purchase data'!M:M,'purchase data'!$B:$B,$C313,'purchase data'!$F:$F,$D313)</x:f>
        <x:v>0</x:v>
      </x:c>
      <x:c r="L313" s="68">
        <x:f>SUMIFS(ETC!$G:$G,ETC!$B:$B,$C313,ETC!$E:$E,$D313)</x:f>
        <x:v>0</x:v>
      </x:c>
      <x:c r="M313" s="73">
        <x:f>SUMIFS(ETC!$J:$J,ETC!$E:$E,$D313,ETC!$B:$B,$C313)</x:f>
        <x:v>0</x:v>
      </x:c>
      <x:c r="N313" s="159">
        <x:f>IF(IFERROR((I313+K313+M313)/(G313+J313+SUMIFS(ETC!$G:$G,ETC!$C:$C,1,ETC!$B:$B,$C313,ETC!$E:$E,$D313)),)=0,H313,IFERROR((I313+K313+M313)/(G313+J313+SUMIFS(ETC!$G:$G,ETC!$C:$C,1,ETC!$B:$B,$C313,ETC!$E:$E,$D313)),))</x:f>
        <x:v>312.87632225884892</x:v>
      </x:c>
      <x:c r="O313" s="106">
        <x:f>++SUMIFS('sales data'!L:L,'sales data'!$B:$B,$C313,'sales data'!$F:$F,$D313,'sales data'!$O:$O,"")</x:f>
        <x:v>0</x:v>
      </x:c>
      <x:c r="P313" s="73">
        <x:f t="shared" si="100"/>
        <x:v>0</x:v>
      </x:c>
      <x:c r="Q313" s="68">
        <x:f>+SUMIFS('sales data'!$L:$L,'sales data'!$B:$B,$C313,'sales data'!$F:$F,$D313,'sales data'!$O:$O,"R")</x:f>
        <x:v>0</x:v>
      </x:c>
      <x:c r="R313" s="73">
        <x:f t="shared" si="101"/>
        <x:v>0</x:v>
      </x:c>
      <x:c r="S313" s="68">
        <x:f>SUMIFS('sales data'!$L:$L,'sales data'!$B:$B,$C313,'sales data'!$F:$F,$D313,'sales data'!$O:$O,"N")</x:f>
        <x:v>0</x:v>
      </x:c>
      <x:c r="T313" s="73">
        <x:f t="shared" si="102"/>
        <x:v>0</x:v>
      </x:c>
      <x:c r="U313" s="26">
        <x:f>SUMIFS('warehouse inventory check'!$N:$N,'warehouse inventory check'!$C:$C,$C313,'warehouse inventory check'!$D:$D,$D313)</x:f>
        <x:v>0</x:v>
      </x:c>
      <x:c r="V313" s="26">
        <x:f t="shared" si="103"/>
        <x:v>312.87632225884892</x:v>
      </x:c>
      <x:c r="W313" s="73">
        <x:f t="shared" si="104"/>
        <x:v>0</x:v>
      </x:c>
      <x:c r="X313" s="74">
        <x:f t="shared" si="105"/>
        <x:v>0</x:v>
      </x:c>
      <x:c r="Y313" s="68">
        <x:f t="shared" si="106"/>
        <x:v>0</x:v>
      </x:c>
      <x:c r="Z313" s="68">
        <x:f t="shared" si="107"/>
        <x:v>0</x:v>
      </x:c>
    </x:row>
    <x:row r="314" spans="1:26">
      <x:c r="A314" s="118">
        <x:v>24</x:v>
      </x:c>
      <x:c r="B314" s="118"/>
      <x:c r="C314" s="113">
        <x:v>4</x:v>
      </x:c>
      <x:c r="D314" s="210" t="str">
        <x:f>IF(VLOOKUP($A314,'★Master Code List'!$B$4:$K$167,8,)=0,"",(VLOOKUP($A314,'★Master Code List'!$B$4:$K$167,8,)))</x:f>
        <x:v>S2X8-14A033-HD</x:v>
      </x:c>
      <x:c r="E314" s="210" t="str">
        <x:f>IF(VLOOKUP($A314,'★Master Code List'!$B$4:$K$167,9,)=0,"",(VLOOKUP($A314,'★Master Code List'!$B$4:$K$167,9,)))</x:f>
        <x:v>BEV-M</x:v>
      </x:c>
      <x:c r="F314" s="20" t="str">
        <x:f>IF(VLOOKUP($A314,'★Master Code List'!$B$4:$K$167,10,)=0,"",(VLOOKUP($A314,'★Master Code List'!$B$4:$K$167,10,)))</x:f>
        <x:v>BUS BAR ASY – POS BEC TO DCFC POS</x:v>
      </x:c>
      <x:c r="G314" s="158">
        <x:f t="shared" si="97"/>
        <x:v>0</x:v>
      </x:c>
      <x:c r="H314" s="158">
        <x:f t="shared" si="98"/>
        <x:v>471.64661892857146</x:v>
      </x:c>
      <x:c r="I314" s="285">
        <x:f t="shared" si="99"/>
        <x:v>0</x:v>
      </x:c>
      <x:c r="J314" s="106">
        <x:f>SUMIFS('purchase data'!K:K,'purchase data'!$B:$B,$C314,'purchase data'!$F:$F,$D314)</x:f>
        <x:v>0</x:v>
      </x:c>
      <x:c r="K314" s="73">
        <x:f>SUMIFS('purchase data'!M:M,'purchase data'!$B:$B,$C314,'purchase data'!$F:$F,$D314)</x:f>
        <x:v>0</x:v>
      </x:c>
      <x:c r="L314" s="68">
        <x:f>SUMIFS(ETC!$G:$G,ETC!$B:$B,$C314,ETC!$E:$E,$D314)</x:f>
        <x:v>0</x:v>
      </x:c>
      <x:c r="M314" s="73">
        <x:f>SUMIFS(ETC!$J:$J,ETC!$E:$E,$D314,ETC!$B:$B,$C314)</x:f>
        <x:v>0</x:v>
      </x:c>
      <x:c r="N314" s="159">
        <x:f>IF(IFERROR((I314+K314+M314)/(G314+J314+SUMIFS(ETC!$G:$G,ETC!$C:$C,1,ETC!$B:$B,$C314,ETC!$E:$E,$D314)),)=0,H314,IFERROR((I314+K314+M314)/(G314+J314+SUMIFS(ETC!$G:$G,ETC!$C:$C,1,ETC!$B:$B,$C314,ETC!$E:$E,$D314)),))</x:f>
        <x:v>471.64661892857146</x:v>
      </x:c>
      <x:c r="O314" s="106">
        <x:f>++SUMIFS('sales data'!L:L,'sales data'!$B:$B,$C314,'sales data'!$F:$F,$D314,'sales data'!$O:$O,"")</x:f>
        <x:v>0</x:v>
      </x:c>
      <x:c r="P314" s="73">
        <x:f t="shared" si="100"/>
        <x:v>0</x:v>
      </x:c>
      <x:c r="Q314" s="68">
        <x:f>+SUMIFS('sales data'!$L:$L,'sales data'!$B:$B,$C314,'sales data'!$F:$F,$D314,'sales data'!$O:$O,"R")</x:f>
        <x:v>0</x:v>
      </x:c>
      <x:c r="R314" s="73">
        <x:f t="shared" si="101"/>
        <x:v>0</x:v>
      </x:c>
      <x:c r="S314" s="68">
        <x:f>SUMIFS('sales data'!$L:$L,'sales data'!$B:$B,$C314,'sales data'!$F:$F,$D314,'sales data'!$O:$O,"N")</x:f>
        <x:v>0</x:v>
      </x:c>
      <x:c r="T314" s="73">
        <x:f t="shared" si="102"/>
        <x:v>0</x:v>
      </x:c>
      <x:c r="U314" s="26">
        <x:f>SUMIFS('warehouse inventory check'!$N:$N,'warehouse inventory check'!$C:$C,$C314,'warehouse inventory check'!$D:$D,$D314)</x:f>
        <x:v>0</x:v>
      </x:c>
      <x:c r="V314" s="26">
        <x:f t="shared" si="103"/>
        <x:v>471.64661892857146</x:v>
      </x:c>
      <x:c r="W314" s="73">
        <x:f t="shared" si="104"/>
        <x:v>0</x:v>
      </x:c>
      <x:c r="X314" s="74">
        <x:f t="shared" si="105"/>
        <x:v>0</x:v>
      </x:c>
      <x:c r="Y314" s="68">
        <x:f t="shared" si="106"/>
        <x:v>0</x:v>
      </x:c>
      <x:c r="Z314" s="68">
        <x:f t="shared" si="107"/>
        <x:v>0</x:v>
      </x:c>
    </x:row>
    <x:row r="315" spans="1:26">
      <x:c r="A315" s="118">
        <x:v>25</x:v>
      </x:c>
      <x:c r="B315" s="118"/>
      <x:c r="C315" s="113">
        <x:v>4</x:v>
      </x:c>
      <x:c r="D315" s="210" t="str">
        <x:f>IF(VLOOKUP($A315,'★Master Code List'!$B$4:$K$167,8,)=0,"",(VLOOKUP($A315,'★Master Code List'!$B$4:$K$167,8,)))</x:f>
        <x:v>S2X8-14A033-JD</x:v>
      </x:c>
      <x:c r="E315" s="210" t="str">
        <x:f>IF(VLOOKUP($A315,'★Master Code List'!$B$4:$K$167,9,)=0,"",(VLOOKUP($A315,'★Master Code List'!$B$4:$K$167,9,)))</x:f>
        <x:v>BEV-M</x:v>
      </x:c>
      <x:c r="F315" s="20" t="str">
        <x:f>IF(VLOOKUP($A315,'★Master Code List'!$B$4:$K$167,10,)=0,"",(VLOOKUP($A315,'★Master Code List'!$B$4:$K$167,10,)))</x:f>
        <x:v>BUS BAR ASY – NEG BEC TO DCFC NEG</x:v>
      </x:c>
      <x:c r="G315" s="158">
        <x:f t="shared" si="97"/>
        <x:v>0</x:v>
      </x:c>
      <x:c r="H315" s="158">
        <x:f t="shared" si="98"/>
        <x:v>399.99784685714292</x:v>
      </x:c>
      <x:c r="I315" s="285">
        <x:f t="shared" si="99"/>
        <x:v>0</x:v>
      </x:c>
      <x:c r="J315" s="106">
        <x:f>SUMIFS('purchase data'!K:K,'purchase data'!$B:$B,$C315,'purchase data'!$F:$F,$D315)</x:f>
        <x:v>0</x:v>
      </x:c>
      <x:c r="K315" s="73">
        <x:f>SUMIFS('purchase data'!M:M,'purchase data'!$B:$B,$C315,'purchase data'!$F:$F,$D315)</x:f>
        <x:v>0</x:v>
      </x:c>
      <x:c r="L315" s="68">
        <x:f>SUMIFS(ETC!$G:$G,ETC!$B:$B,$C315,ETC!$E:$E,$D315)</x:f>
        <x:v>0</x:v>
      </x:c>
      <x:c r="M315" s="73">
        <x:f>SUMIFS(ETC!$J:$J,ETC!$E:$E,$D315,ETC!$B:$B,$C315)</x:f>
        <x:v>0</x:v>
      </x:c>
      <x:c r="N315" s="159">
        <x:f>IF(IFERROR((I315+K315+M315)/(G315+J315+SUMIFS(ETC!$G:$G,ETC!$C:$C,1,ETC!$B:$B,$C315,ETC!$E:$E,$D315)),)=0,H315,IFERROR((I315+K315+M315)/(G315+J315+SUMIFS(ETC!$G:$G,ETC!$C:$C,1,ETC!$B:$B,$C315,ETC!$E:$E,$D315)),))</x:f>
        <x:v>399.99784685714292</x:v>
      </x:c>
      <x:c r="O315" s="106">
        <x:f>++SUMIFS('sales data'!L:L,'sales data'!$B:$B,$C315,'sales data'!$F:$F,$D315,'sales data'!$O:$O,"")</x:f>
        <x:v>0</x:v>
      </x:c>
      <x:c r="P315" s="73">
        <x:f t="shared" si="100"/>
        <x:v>0</x:v>
      </x:c>
      <x:c r="Q315" s="68">
        <x:f>+SUMIFS('sales data'!$L:$L,'sales data'!$B:$B,$C315,'sales data'!$F:$F,$D315,'sales data'!$O:$O,"R")</x:f>
        <x:v>0</x:v>
      </x:c>
      <x:c r="R315" s="73">
        <x:f t="shared" si="101"/>
        <x:v>0</x:v>
      </x:c>
      <x:c r="S315" s="68">
        <x:f>SUMIFS('sales data'!$L:$L,'sales data'!$B:$B,$C315,'sales data'!$F:$F,$D315,'sales data'!$O:$O,"N")</x:f>
        <x:v>0</x:v>
      </x:c>
      <x:c r="T315" s="73">
        <x:f t="shared" si="102"/>
        <x:v>0</x:v>
      </x:c>
      <x:c r="U315" s="26">
        <x:f>SUMIFS('warehouse inventory check'!$N:$N,'warehouse inventory check'!$C:$C,$C315,'warehouse inventory check'!$D:$D,$D315)</x:f>
        <x:v>0</x:v>
      </x:c>
      <x:c r="V315" s="26">
        <x:f t="shared" si="103"/>
        <x:v>399.99784685714292</x:v>
      </x:c>
      <x:c r="W315" s="73">
        <x:f t="shared" si="104"/>
        <x:v>0</x:v>
      </x:c>
      <x:c r="X315" s="74">
        <x:f t="shared" si="105"/>
        <x:v>0</x:v>
      </x:c>
      <x:c r="Y315" s="68">
        <x:f t="shared" si="106"/>
        <x:v>0</x:v>
      </x:c>
      <x:c r="Z315" s="68">
        <x:f t="shared" si="107"/>
        <x:v>0</x:v>
      </x:c>
    </x:row>
    <x:row r="316" spans="1:26">
      <x:c r="A316" s="118">
        <x:v>26</x:v>
      </x:c>
      <x:c r="B316" s="118"/>
      <x:c r="C316" s="113">
        <x:v>4</x:v>
      </x:c>
      <x:c r="D316" s="210" t="str">
        <x:f>IF(VLOOKUP($A316,'★Master Code List'!$B$4:$K$167,8,)=0,"",(VLOOKUP($A316,'★Master Code List'!$B$4:$K$167,8,)))</x:f>
        <x:v>SZ38-10B694-AC</x:v>
      </x:c>
      <x:c r="E316" s="210" t="str">
        <x:f>IF(VLOOKUP($A316,'★Master Code List'!$B$4:$K$167,9,)=0,"",(VLOOKUP($A316,'★Master Code List'!$B$4:$K$167,9,)))</x:f>
        <x:v>BEV-E2 (V710)</x:v>
      </x:c>
      <x:c r="F316" s="20" t="str">
        <x:f>IF(VLOOKUP($A316,'★Master Code List'!$B$4:$K$167,10,)=0,"",(VLOOKUP($A316,'★Master Code List'!$B$4:$K$167,10,)))</x:f>
        <x:v>Main Harness</x:v>
      </x:c>
      <x:c r="G316" s="158">
        <x:f t="shared" si="97"/>
        <x:v>0</x:v>
      </x:c>
      <x:c r="H316" s="158">
        <x:f t="shared" si="98"/>
        <x:v>3999.1422376362398</x:v>
      </x:c>
      <x:c r="I316" s="285">
        <x:f t="shared" si="99"/>
        <x:v>0</x:v>
      </x:c>
      <x:c r="J316" s="106">
        <x:f>SUMIFS('purchase data'!K:K,'purchase data'!$B:$B,$C316,'purchase data'!$F:$F,$D316)</x:f>
        <x:v>0</x:v>
      </x:c>
      <x:c r="K316" s="73">
        <x:f>SUMIFS('purchase data'!M:M,'purchase data'!$B:$B,$C316,'purchase data'!$F:$F,$D316)</x:f>
        <x:v>0</x:v>
      </x:c>
      <x:c r="L316" s="68">
        <x:f>SUMIFS(ETC!$G:$G,ETC!$B:$B,$C316,ETC!$E:$E,$D316)</x:f>
        <x:v>0</x:v>
      </x:c>
      <x:c r="M316" s="73">
        <x:f>SUMIFS(ETC!$J:$J,ETC!$E:$E,$D316,ETC!$B:$B,$C316)</x:f>
        <x:v>0</x:v>
      </x:c>
      <x:c r="N316" s="159">
        <x:f>IF(IFERROR((I316+K316+M316)/(G316+J316+SUMIFS(ETC!$G:$G,ETC!$C:$C,1,ETC!$B:$B,$C316,ETC!$E:$E,$D316)),)=0,H316,IFERROR((I316+K316+M316)/(G316+J316+SUMIFS(ETC!$G:$G,ETC!$C:$C,1,ETC!$B:$B,$C316,ETC!$E:$E,$D316)),))</x:f>
        <x:v>3999.1422376362398</x:v>
      </x:c>
      <x:c r="O316" s="106">
        <x:f>++SUMIFS('sales data'!L:L,'sales data'!$B:$B,$C316,'sales data'!$F:$F,$D316,'sales data'!$O:$O,"")</x:f>
        <x:v>0</x:v>
      </x:c>
      <x:c r="P316" s="73">
        <x:f t="shared" si="100"/>
        <x:v>0</x:v>
      </x:c>
      <x:c r="Q316" s="68">
        <x:f>+SUMIFS('sales data'!$L:$L,'sales data'!$B:$B,$C316,'sales data'!$F:$F,$D316,'sales data'!$O:$O,"R")</x:f>
        <x:v>0</x:v>
      </x:c>
      <x:c r="R316" s="73">
        <x:f t="shared" si="101"/>
        <x:v>0</x:v>
      </x:c>
      <x:c r="S316" s="68">
        <x:f>SUMIFS('sales data'!$L:$L,'sales data'!$B:$B,$C316,'sales data'!$F:$F,$D316,'sales data'!$O:$O,"N")</x:f>
        <x:v>0</x:v>
      </x:c>
      <x:c r="T316" s="73">
        <x:f t="shared" si="102"/>
        <x:v>0</x:v>
      </x:c>
      <x:c r="U316" s="26">
        <x:f>SUMIFS('warehouse inventory check'!$N:$N,'warehouse inventory check'!$C:$C,$C316,'warehouse inventory check'!$D:$D,$D316)</x:f>
        <x:v>0</x:v>
      </x:c>
      <x:c r="V316" s="26">
        <x:f t="shared" si="103"/>
        <x:v>3999.1422376362398</x:v>
      </x:c>
      <x:c r="W316" s="73">
        <x:f t="shared" si="104"/>
        <x:v>0</x:v>
      </x:c>
      <x:c r="X316" s="74">
        <x:f t="shared" si="105"/>
        <x:v>0</x:v>
      </x:c>
      <x:c r="Y316" s="68">
        <x:f t="shared" si="106"/>
        <x:v>0</x:v>
      </x:c>
      <x:c r="Z316" s="68">
        <x:f t="shared" si="107"/>
        <x:v>0</x:v>
      </x:c>
    </x:row>
    <x:row r="317" spans="1:26">
      <x:c r="A317" s="118">
        <x:v>27</x:v>
      </x:c>
      <x:c r="B317" s="118"/>
      <x:c r="C317" s="113">
        <x:v>4</x:v>
      </x:c>
      <x:c r="D317" s="210" t="str">
        <x:f>IF(VLOOKUP($A317,'★Master Code List'!$B$4:$K$167,8,)=0,"",(VLOOKUP($A317,'★Master Code List'!$B$4:$K$167,8,)))</x:f>
        <x:v>SZ38-14A033-AB</x:v>
      </x:c>
      <x:c r="E317" s="210" t="str">
        <x:f>IF(VLOOKUP($A317,'★Master Code List'!$B$4:$K$167,9,)=0,"",(VLOOKUP($A317,'★Master Code List'!$B$4:$K$167,9,)))</x:f>
        <x:v>BEV-E2 (V710)</x:v>
      </x:c>
      <x:c r="F317" s="20" t="str">
        <x:f>IF(VLOOKUP($A317,'★Master Code List'!$B$4:$K$167,10,)=0,"",(VLOOKUP($A317,'★Master Code List'!$B$4:$K$167,10,)))</x:f>
        <x:v>BUSBAR - Array 2 to Array3_Insert</x:v>
      </x:c>
      <x:c r="G317" s="158">
        <x:f t="shared" si="97"/>
        <x:v>0</x:v>
      </x:c>
      <x:c r="H317" s="158">
        <x:f t="shared" si="98"/>
        <x:v>609.68253421340626</x:v>
      </x:c>
      <x:c r="I317" s="285">
        <x:f t="shared" si="99"/>
        <x:v>0</x:v>
      </x:c>
      <x:c r="J317" s="106">
        <x:f>SUMIFS('purchase data'!K:K,'purchase data'!$B:$B,$C317,'purchase data'!$F:$F,$D317)</x:f>
        <x:v>0</x:v>
      </x:c>
      <x:c r="K317" s="73">
        <x:f>SUMIFS('purchase data'!M:M,'purchase data'!$B:$B,$C317,'purchase data'!$F:$F,$D317)</x:f>
        <x:v>0</x:v>
      </x:c>
      <x:c r="L317" s="68">
        <x:f>SUMIFS(ETC!$G:$G,ETC!$B:$B,$C317,ETC!$E:$E,$D317)</x:f>
        <x:v>0</x:v>
      </x:c>
      <x:c r="M317" s="73">
        <x:f>SUMIFS(ETC!$J:$J,ETC!$E:$E,$D317,ETC!$B:$B,$C317)</x:f>
        <x:v>0</x:v>
      </x:c>
      <x:c r="N317" s="159">
        <x:f>IF(IFERROR((I317+K317+M317)/(G317+J317+SUMIFS(ETC!$G:$G,ETC!$C:$C,1,ETC!$B:$B,$C317,ETC!$E:$E,$D317)),)=0,H317,IFERROR((I317+K317+M317)/(G317+J317+SUMIFS(ETC!$G:$G,ETC!$C:$C,1,ETC!$B:$B,$C317,ETC!$E:$E,$D317)),))</x:f>
        <x:v>609.68253421340626</x:v>
      </x:c>
      <x:c r="O317" s="106">
        <x:f>++SUMIFS('sales data'!L:L,'sales data'!$B:$B,$C317,'sales data'!$F:$F,$D317,'sales data'!$O:$O,"")</x:f>
        <x:v>0</x:v>
      </x:c>
      <x:c r="P317" s="73">
        <x:f t="shared" si="100"/>
        <x:v>0</x:v>
      </x:c>
      <x:c r="Q317" s="68">
        <x:f>+SUMIFS('sales data'!$L:$L,'sales data'!$B:$B,$C317,'sales data'!$F:$F,$D317,'sales data'!$O:$O,"R")</x:f>
        <x:v>0</x:v>
      </x:c>
      <x:c r="R317" s="73">
        <x:f t="shared" si="101"/>
        <x:v>0</x:v>
      </x:c>
      <x:c r="S317" s="68">
        <x:f>SUMIFS('sales data'!$L:$L,'sales data'!$B:$B,$C317,'sales data'!$F:$F,$D317,'sales data'!$O:$O,"N")</x:f>
        <x:v>0</x:v>
      </x:c>
      <x:c r="T317" s="73">
        <x:f t="shared" si="102"/>
        <x:v>0</x:v>
      </x:c>
      <x:c r="U317" s="26">
        <x:f>SUMIFS('warehouse inventory check'!$N:$N,'warehouse inventory check'!$C:$C,$C317,'warehouse inventory check'!$D:$D,$D317)</x:f>
        <x:v>0</x:v>
      </x:c>
      <x:c r="V317" s="26">
        <x:f t="shared" si="103"/>
        <x:v>609.68253421340626</x:v>
      </x:c>
      <x:c r="W317" s="73">
        <x:f t="shared" si="104"/>
        <x:v>0</x:v>
      </x:c>
      <x:c r="X317" s="74">
        <x:f t="shared" si="105"/>
        <x:v>0</x:v>
      </x:c>
      <x:c r="Y317" s="68">
        <x:f t="shared" si="106"/>
        <x:v>0</x:v>
      </x:c>
      <x:c r="Z317" s="68">
        <x:f t="shared" si="107"/>
        <x:v>0</x:v>
      </x:c>
    </x:row>
    <x:row r="318" spans="1:26">
      <x:c r="A318" s="118">
        <x:v>28</x:v>
      </x:c>
      <x:c r="B318" s="118"/>
      <x:c r="C318" s="113">
        <x:v>4</x:v>
      </x:c>
      <x:c r="D318" s="210" t="str">
        <x:f>IF(VLOOKUP($A318,'★Master Code List'!$B$4:$K$167,8,)=0,"",(VLOOKUP($A318,'★Master Code List'!$B$4:$K$167,8,)))</x:f>
        <x:v>SZ38-14A033-BB</x:v>
      </x:c>
      <x:c r="E318" s="210" t="str">
        <x:f>IF(VLOOKUP($A318,'★Master Code List'!$B$4:$K$167,9,)=0,"",(VLOOKUP($A318,'★Master Code List'!$B$4:$K$167,9,)))</x:f>
        <x:v>BEV-E2 (V710)</x:v>
      </x:c>
      <x:c r="F318" s="20" t="str">
        <x:f>IF(VLOOKUP($A318,'★Master Code List'!$B$4:$K$167,10,)=0,"",(VLOOKUP($A318,'★Master Code List'!$B$4:$K$167,10,)))</x:f>
        <x:v>BUSBAR - Array 6 to Pos BEC_Insert</x:v>
      </x:c>
      <x:c r="G318" s="158">
        <x:f t="shared" si="97"/>
        <x:v>0</x:v>
      </x:c>
      <x:c r="H318" s="158">
        <x:f t="shared" si="98"/>
        <x:v>413.7588293707251</x:v>
      </x:c>
      <x:c r="I318" s="285">
        <x:f t="shared" si="99"/>
        <x:v>0</x:v>
      </x:c>
      <x:c r="J318" s="106">
        <x:f>SUMIFS('purchase data'!K:K,'purchase data'!$B:$B,$C318,'purchase data'!$F:$F,$D318)</x:f>
        <x:v>0</x:v>
      </x:c>
      <x:c r="K318" s="73">
        <x:f>SUMIFS('purchase data'!M:M,'purchase data'!$B:$B,$C318,'purchase data'!$F:$F,$D318)</x:f>
        <x:v>0</x:v>
      </x:c>
      <x:c r="L318" s="68">
        <x:f>SUMIFS(ETC!$G:$G,ETC!$B:$B,$C318,ETC!$E:$E,$D318)</x:f>
        <x:v>0</x:v>
      </x:c>
      <x:c r="M318" s="73">
        <x:f>SUMIFS(ETC!$J:$J,ETC!$E:$E,$D318,ETC!$B:$B,$C318)</x:f>
        <x:v>0</x:v>
      </x:c>
      <x:c r="N318" s="159">
        <x:f>IF(IFERROR((I318+K318+M318)/(G318+J318+SUMIFS(ETC!$G:$G,ETC!$C:$C,1,ETC!$B:$B,$C318,ETC!$E:$E,$D318)),)=0,H318,IFERROR((I318+K318+M318)/(G318+J318+SUMIFS(ETC!$G:$G,ETC!$C:$C,1,ETC!$B:$B,$C318,ETC!$E:$E,$D318)),))</x:f>
        <x:v>413.7588293707251</x:v>
      </x:c>
      <x:c r="O318" s="106">
        <x:f>++SUMIFS('sales data'!L:L,'sales data'!$B:$B,$C318,'sales data'!$F:$F,$D318,'sales data'!$O:$O,"")</x:f>
        <x:v>0</x:v>
      </x:c>
      <x:c r="P318" s="73">
        <x:f t="shared" si="100"/>
        <x:v>0</x:v>
      </x:c>
      <x:c r="Q318" s="68">
        <x:f>+SUMIFS('sales data'!$L:$L,'sales data'!$B:$B,$C318,'sales data'!$F:$F,$D318,'sales data'!$O:$O,"R")</x:f>
        <x:v>0</x:v>
      </x:c>
      <x:c r="R318" s="73">
        <x:f t="shared" si="101"/>
        <x:v>0</x:v>
      </x:c>
      <x:c r="S318" s="68">
        <x:f>SUMIFS('sales data'!$L:$L,'sales data'!$B:$B,$C318,'sales data'!$F:$F,$D318,'sales data'!$O:$O,"N")</x:f>
        <x:v>0</x:v>
      </x:c>
      <x:c r="T318" s="73">
        <x:f t="shared" si="102"/>
        <x:v>0</x:v>
      </x:c>
      <x:c r="U318" s="26">
        <x:f>SUMIFS('warehouse inventory check'!$N:$N,'warehouse inventory check'!$C:$C,$C318,'warehouse inventory check'!$D:$D,$D318)</x:f>
        <x:v>0</x:v>
      </x:c>
      <x:c r="V318" s="26">
        <x:f t="shared" si="103"/>
        <x:v>413.7588293707251</x:v>
      </x:c>
      <x:c r="W318" s="73">
        <x:f t="shared" si="104"/>
        <x:v>0</x:v>
      </x:c>
      <x:c r="X318" s="74">
        <x:f t="shared" si="105"/>
        <x:v>0</x:v>
      </x:c>
      <x:c r="Y318" s="68">
        <x:f t="shared" si="106"/>
        <x:v>0</x:v>
      </x:c>
      <x:c r="Z318" s="68">
        <x:f t="shared" si="107"/>
        <x:v>0</x:v>
      </x:c>
    </x:row>
    <x:row r="319" spans="1:26">
      <x:c r="A319" s="118">
        <x:v>29</x:v>
      </x:c>
      <x:c r="B319" s="118"/>
      <x:c r="C319" s="113">
        <x:v>4</x:v>
      </x:c>
      <x:c r="D319" s="210" t="str">
        <x:f>IF(VLOOKUP($A319,'★Master Code List'!$B$4:$K$167,8,)=0,"",(VLOOKUP($A319,'★Master Code List'!$B$4:$K$167,8,)))</x:f>
        <x:v>T2X8-14A033-AA</x:v>
      </x:c>
      <x:c r="E319" s="210" t="str">
        <x:f>IF(VLOOKUP($A319,'★Master Code List'!$B$4:$K$167,9,)=0,"",(VLOOKUP($A319,'★Master Code List'!$B$4:$K$167,9,)))</x:f>
        <x:v>BEV-M</x:v>
      </x:c>
      <x:c r="F319" s="20" t="str">
        <x:f>IF(VLOOKUP($A319,'★Master Code List'!$B$4:$K$167,10,)=0,"",(VLOOKUP($A319,'★Master Code List'!$B$4:$K$167,10,)))</x:f>
        <x:v>BUSBAR ASY</x:v>
      </x:c>
      <x:c r="G319" s="158">
        <x:f t="shared" si="97"/>
        <x:v>0</x:v>
      </x:c>
      <x:c r="H319" s="158">
        <x:f t="shared" si="98"/>
        <x:v>580.66571699999997</x:v>
      </x:c>
      <x:c r="I319" s="285">
        <x:f t="shared" si="99"/>
        <x:v>0</x:v>
      </x:c>
      <x:c r="J319" s="106">
        <x:f>SUMIFS('purchase data'!K:K,'purchase data'!$B:$B,$C319,'purchase data'!$F:$F,$D319)</x:f>
        <x:v>0</x:v>
      </x:c>
      <x:c r="K319" s="73">
        <x:f>SUMIFS('purchase data'!M:M,'purchase data'!$B:$B,$C319,'purchase data'!$F:$F,$D319)</x:f>
        <x:v>0</x:v>
      </x:c>
      <x:c r="L319" s="68">
        <x:f>SUMIFS(ETC!$G:$G,ETC!$B:$B,$C319,ETC!$E:$E,$D319)</x:f>
        <x:v>0</x:v>
      </x:c>
      <x:c r="M319" s="73">
        <x:f>SUMIFS(ETC!$J:$J,ETC!$E:$E,$D319,ETC!$B:$B,$C319)</x:f>
        <x:v>0</x:v>
      </x:c>
      <x:c r="N319" s="159">
        <x:f>IF(IFERROR((I319+K319+M319)/(G319+J319+SUMIFS(ETC!$G:$G,ETC!$C:$C,1,ETC!$B:$B,$C319,ETC!$E:$E,$D319)),)=0,H319,IFERROR((I319+K319+M319)/(G319+J319+SUMIFS(ETC!$G:$G,ETC!$C:$C,1,ETC!$B:$B,$C319,ETC!$E:$E,$D319)),))</x:f>
        <x:v>580.66571699999997</x:v>
      </x:c>
      <x:c r="O319" s="106">
        <x:f>++SUMIFS('sales data'!L:L,'sales data'!$B:$B,$C319,'sales data'!$F:$F,$D319,'sales data'!$O:$O,"")</x:f>
        <x:v>0</x:v>
      </x:c>
      <x:c r="P319" s="73">
        <x:f t="shared" si="100"/>
        <x:v>0</x:v>
      </x:c>
      <x:c r="Q319" s="68">
        <x:f>+SUMIFS('sales data'!$L:$L,'sales data'!$B:$B,$C319,'sales data'!$F:$F,$D319,'sales data'!$O:$O,"R")</x:f>
        <x:v>0</x:v>
      </x:c>
      <x:c r="R319" s="73">
        <x:f t="shared" si="101"/>
        <x:v>0</x:v>
      </x:c>
      <x:c r="S319" s="68">
        <x:f>SUMIFS('sales data'!$L:$L,'sales data'!$B:$B,$C319,'sales data'!$F:$F,$D319,'sales data'!$O:$O,"N")</x:f>
        <x:v>0</x:v>
      </x:c>
      <x:c r="T319" s="73">
        <x:f t="shared" si="102"/>
        <x:v>0</x:v>
      </x:c>
      <x:c r="U319" s="26">
        <x:f>SUMIFS('warehouse inventory check'!$N:$N,'warehouse inventory check'!$C:$C,$C319,'warehouse inventory check'!$D:$D,$D319)</x:f>
        <x:v>0</x:v>
      </x:c>
      <x:c r="V319" s="26">
        <x:f t="shared" si="103"/>
        <x:v>580.66571699999997</x:v>
      </x:c>
      <x:c r="W319" s="73">
        <x:f t="shared" si="104"/>
        <x:v>0</x:v>
      </x:c>
      <x:c r="X319" s="74">
        <x:f t="shared" si="105"/>
        <x:v>0</x:v>
      </x:c>
      <x:c r="Y319" s="68">
        <x:f t="shared" si="106"/>
        <x:v>0</x:v>
      </x:c>
      <x:c r="Z319" s="68">
        <x:f t="shared" si="107"/>
        <x:v>0</x:v>
      </x:c>
    </x:row>
    <x:row r="320" spans="1:26">
      <x:c r="A320" s="118">
        <x:v>30</x:v>
      </x:c>
      <x:c r="B320" s="118"/>
      <x:c r="C320" s="113">
        <x:v>4</x:v>
      </x:c>
      <x:c r="D320" s="210" t="str">
        <x:f>IF(VLOOKUP($A320,'★Master Code List'!$B$4:$K$167,8,)=0,"",(VLOOKUP($A320,'★Master Code List'!$B$4:$K$167,8,)))</x:f>
        <x:v>T2X8-14A033-BA</x:v>
      </x:c>
      <x:c r="E320" s="210" t="str">
        <x:f>IF(VLOOKUP($A320,'★Master Code List'!$B$4:$K$167,9,)=0,"",(VLOOKUP($A320,'★Master Code List'!$B$4:$K$167,9,)))</x:f>
        <x:v>BEV-M</x:v>
      </x:c>
      <x:c r="F320" s="20" t="str">
        <x:f>IF(VLOOKUP($A320,'★Master Code List'!$B$4:$K$167,10,)=0,"",(VLOOKUP($A320,'★Master Code List'!$B$4:$K$167,10,)))</x:f>
        <x:v>BUSBAR ASY</x:v>
      </x:c>
      <x:c r="G320" s="158">
        <x:f t="shared" si="97"/>
        <x:v>0</x:v>
      </x:c>
      <x:c r="H320" s="158">
        <x:f t="shared" si="98"/>
        <x:v>562.3770330000001</x:v>
      </x:c>
      <x:c r="I320" s="285">
        <x:f t="shared" si="99"/>
        <x:v>0</x:v>
      </x:c>
      <x:c r="J320" s="106">
        <x:f>SUMIFS('purchase data'!K:K,'purchase data'!$B:$B,$C320,'purchase data'!$F:$F,$D320)</x:f>
        <x:v>0</x:v>
      </x:c>
      <x:c r="K320" s="73">
        <x:f>SUMIFS('purchase data'!M:M,'purchase data'!$B:$B,$C320,'purchase data'!$F:$F,$D320)</x:f>
        <x:v>0</x:v>
      </x:c>
      <x:c r="L320" s="68">
        <x:f>SUMIFS(ETC!$G:$G,ETC!$B:$B,$C320,ETC!$E:$E,$D320)</x:f>
        <x:v>0</x:v>
      </x:c>
      <x:c r="M320" s="73">
        <x:f>SUMIFS(ETC!$J:$J,ETC!$E:$E,$D320,ETC!$B:$B,$C320)</x:f>
        <x:v>0</x:v>
      </x:c>
      <x:c r="N320" s="159">
        <x:f>IF(IFERROR((I320+K320+M320)/(G320+J320+SUMIFS(ETC!$G:$G,ETC!$C:$C,1,ETC!$B:$B,$C320,ETC!$E:$E,$D320)),)=0,H320,IFERROR((I320+K320+M320)/(G320+J320+SUMIFS(ETC!$G:$G,ETC!$C:$C,1,ETC!$B:$B,$C320,ETC!$E:$E,$D320)),))</x:f>
        <x:v>562.3770330000001</x:v>
      </x:c>
      <x:c r="O320" s="106">
        <x:f>++SUMIFS('sales data'!L:L,'sales data'!$B:$B,$C320,'sales data'!$F:$F,$D320,'sales data'!$O:$O,"")</x:f>
        <x:v>0</x:v>
      </x:c>
      <x:c r="P320" s="73">
        <x:f t="shared" si="100"/>
        <x:v>0</x:v>
      </x:c>
      <x:c r="Q320" s="68">
        <x:f>+SUMIFS('sales data'!$L:$L,'sales data'!$B:$B,$C320,'sales data'!$F:$F,$D320,'sales data'!$O:$O,"R")</x:f>
        <x:v>0</x:v>
      </x:c>
      <x:c r="R320" s="73">
        <x:f t="shared" si="101"/>
        <x:v>0</x:v>
      </x:c>
      <x:c r="S320" s="68">
        <x:f>SUMIFS('sales data'!$L:$L,'sales data'!$B:$B,$C320,'sales data'!$F:$F,$D320,'sales data'!$O:$O,"N")</x:f>
        <x:v>0</x:v>
      </x:c>
      <x:c r="T320" s="73">
        <x:f t="shared" si="102"/>
        <x:v>0</x:v>
      </x:c>
      <x:c r="U320" s="26">
        <x:f>SUMIFS('warehouse inventory check'!$N:$N,'warehouse inventory check'!$C:$C,$C320,'warehouse inventory check'!$D:$D,$D320)</x:f>
        <x:v>0</x:v>
      </x:c>
      <x:c r="V320" s="26">
        <x:f t="shared" si="103"/>
        <x:v>562.3770330000001</x:v>
      </x:c>
      <x:c r="W320" s="73">
        <x:f t="shared" si="104"/>
        <x:v>0</x:v>
      </x:c>
      <x:c r="X320" s="74">
        <x:f t="shared" si="105"/>
        <x:v>0</x:v>
      </x:c>
      <x:c r="Y320" s="68">
        <x:f t="shared" si="106"/>
        <x:v>0</x:v>
      </x:c>
      <x:c r="Z320" s="68">
        <x:f t="shared" si="107"/>
        <x:v>0</x:v>
      </x:c>
    </x:row>
    <x:row r="321" spans="1:26">
      <x:c r="A321" s="118">
        <x:v>31</x:v>
      </x:c>
      <x:c r="B321" s="118"/>
      <x:c r="C321" s="113">
        <x:v>4</x:v>
      </x:c>
      <x:c r="D321" s="210" t="str">
        <x:f>IF(VLOOKUP($A321,'★Master Code List'!$B$4:$K$167,8,)=0,"",(VLOOKUP($A321,'★Master Code List'!$B$4:$K$167,8,)))</x:f>
        <x:v>T2X8-14A033-EA</x:v>
      </x:c>
      <x:c r="E321" s="210" t="str">
        <x:f>IF(VLOOKUP($A321,'★Master Code List'!$B$4:$K$167,9,)=0,"",(VLOOKUP($A321,'★Master Code List'!$B$4:$K$167,9,)))</x:f>
        <x:v>BEV-M</x:v>
      </x:c>
      <x:c r="F321" s="20" t="str">
        <x:f>IF(VLOOKUP($A321,'★Master Code List'!$B$4:$K$167,10,)=0,"",(VLOOKUP($A321,'★Master Code List'!$B$4:$K$167,10,)))</x:f>
        <x:v>BUSBAR ASY</x:v>
      </x:c>
      <x:c r="G321" s="158">
        <x:f t="shared" si="97"/>
        <x:v>0</x:v>
      </x:c>
      <x:c r="H321" s="158">
        <x:f t="shared" si="98"/>
        <x:v>653.31243400000005</x:v>
      </x:c>
      <x:c r="I321" s="285">
        <x:f t="shared" si="99"/>
        <x:v>0</x:v>
      </x:c>
      <x:c r="J321" s="106">
        <x:f>SUMIFS('purchase data'!K:K,'purchase data'!$B:$B,$C321,'purchase data'!$F:$F,$D321)</x:f>
        <x:v>0</x:v>
      </x:c>
      <x:c r="K321" s="73">
        <x:f>SUMIFS('purchase data'!M:M,'purchase data'!$B:$B,$C321,'purchase data'!$F:$F,$D321)</x:f>
        <x:v>0</x:v>
      </x:c>
      <x:c r="L321" s="68">
        <x:f>SUMIFS(ETC!$G:$G,ETC!$B:$B,$C321,ETC!$E:$E,$D321)</x:f>
        <x:v>0</x:v>
      </x:c>
      <x:c r="M321" s="73">
        <x:f>SUMIFS(ETC!$J:$J,ETC!$E:$E,$D321,ETC!$B:$B,$C321)</x:f>
        <x:v>0</x:v>
      </x:c>
      <x:c r="N321" s="159">
        <x:f>IF(IFERROR((I321+K321+M321)/(G321+J321+SUMIFS(ETC!$G:$G,ETC!$C:$C,1,ETC!$B:$B,$C321,ETC!$E:$E,$D321)),)=0,H321,IFERROR((I321+K321+M321)/(G321+J321+SUMIFS(ETC!$G:$G,ETC!$C:$C,1,ETC!$B:$B,$C321,ETC!$E:$E,$D321)),))</x:f>
        <x:v>653.31243400000005</x:v>
      </x:c>
      <x:c r="O321" s="106">
        <x:f>++SUMIFS('sales data'!L:L,'sales data'!$B:$B,$C321,'sales data'!$F:$F,$D321,'sales data'!$O:$O,"")</x:f>
        <x:v>0</x:v>
      </x:c>
      <x:c r="P321" s="73">
        <x:f t="shared" si="100"/>
        <x:v>0</x:v>
      </x:c>
      <x:c r="Q321" s="68">
        <x:f>+SUMIFS('sales data'!$L:$L,'sales data'!$B:$B,$C321,'sales data'!$F:$F,$D321,'sales data'!$O:$O,"R")</x:f>
        <x:v>0</x:v>
      </x:c>
      <x:c r="R321" s="73">
        <x:f t="shared" si="101"/>
        <x:v>0</x:v>
      </x:c>
      <x:c r="S321" s="68">
        <x:f>SUMIFS('sales data'!$L:$L,'sales data'!$B:$B,$C321,'sales data'!$F:$F,$D321,'sales data'!$O:$O,"N")</x:f>
        <x:v>0</x:v>
      </x:c>
      <x:c r="T321" s="73">
        <x:f t="shared" si="102"/>
        <x:v>0</x:v>
      </x:c>
      <x:c r="U321" s="26">
        <x:f>SUMIFS('warehouse inventory check'!$N:$N,'warehouse inventory check'!$C:$C,$C321,'warehouse inventory check'!$D:$D,$D321)</x:f>
        <x:v>0</x:v>
      </x:c>
      <x:c r="V321" s="26">
        <x:f t="shared" si="103"/>
        <x:v>653.31243400000005</x:v>
      </x:c>
      <x:c r="W321" s="73">
        <x:f t="shared" si="104"/>
        <x:v>0</x:v>
      </x:c>
      <x:c r="X321" s="74">
        <x:f t="shared" si="105"/>
        <x:v>0</x:v>
      </x:c>
      <x:c r="Y321" s="68">
        <x:f t="shared" si="106"/>
        <x:v>0</x:v>
      </x:c>
      <x:c r="Z321" s="68">
        <x:f t="shared" si="107"/>
        <x:v>0</x:v>
      </x:c>
    </x:row>
    <x:row r="322" spans="1:26">
      <x:c r="A322" s="118">
        <x:v>32</x:v>
      </x:c>
      <x:c r="B322" s="118"/>
      <x:c r="C322" s="113">
        <x:v>4</x:v>
      </x:c>
      <x:c r="D322" s="210" t="str">
        <x:f>IF(VLOOKUP($A322,'★Master Code List'!$B$4:$K$167,8,)=0,"",(VLOOKUP($A322,'★Master Code List'!$B$4:$K$167,8,)))</x:f>
        <x:v>T2X8-14A033-GA</x:v>
      </x:c>
      <x:c r="E322" s="210" t="str">
        <x:f>IF(VLOOKUP($A322,'★Master Code List'!$B$4:$K$167,9,)=0,"",(VLOOKUP($A322,'★Master Code List'!$B$4:$K$167,9,)))</x:f>
        <x:v>BEV-M</x:v>
      </x:c>
      <x:c r="F322" s="20" t="str">
        <x:f>IF(VLOOKUP($A322,'★Master Code List'!$B$4:$K$167,10,)=0,"",(VLOOKUP($A322,'★Master Code List'!$B$4:$K$167,10,)))</x:f>
        <x:v>BUSBAR ASY</x:v>
      </x:c>
      <x:c r="G322" s="158">
        <x:f t="shared" si="97"/>
        <x:v>0</x:v>
      </x:c>
      <x:c r="H322" s="158">
        <x:f t="shared" si="98"/>
        <x:v>438.42039700000009</x:v>
      </x:c>
      <x:c r="I322" s="285">
        <x:f t="shared" si="99"/>
        <x:v>0</x:v>
      </x:c>
      <x:c r="J322" s="106">
        <x:f>SUMIFS('purchase data'!K:K,'purchase data'!$B:$B,$C322,'purchase data'!$F:$F,$D322)</x:f>
        <x:v>0</x:v>
      </x:c>
      <x:c r="K322" s="73">
        <x:f>SUMIFS('purchase data'!M:M,'purchase data'!$B:$B,$C322,'purchase data'!$F:$F,$D322)</x:f>
        <x:v>0</x:v>
      </x:c>
      <x:c r="L322" s="68">
        <x:f>SUMIFS(ETC!$G:$G,ETC!$B:$B,$C322,ETC!$E:$E,$D322)</x:f>
        <x:v>0</x:v>
      </x:c>
      <x:c r="M322" s="73">
        <x:f>SUMIFS(ETC!$J:$J,ETC!$E:$E,$D322,ETC!$B:$B,$C322)</x:f>
        <x:v>0</x:v>
      </x:c>
      <x:c r="N322" s="159">
        <x:f>IF(IFERROR((I322+K322+M322)/(G322+J322+SUMIFS(ETC!$G:$G,ETC!$C:$C,1,ETC!$B:$B,$C322,ETC!$E:$E,$D322)),)=0,H322,IFERROR((I322+K322+M322)/(G322+J322+SUMIFS(ETC!$G:$G,ETC!$C:$C,1,ETC!$B:$B,$C322,ETC!$E:$E,$D322)),))</x:f>
        <x:v>438.42039700000009</x:v>
      </x:c>
      <x:c r="O322" s="106">
        <x:f>++SUMIFS('sales data'!L:L,'sales data'!$B:$B,$C322,'sales data'!$F:$F,$D322,'sales data'!$O:$O,"")</x:f>
        <x:v>0</x:v>
      </x:c>
      <x:c r="P322" s="73">
        <x:f t="shared" si="100"/>
        <x:v>0</x:v>
      </x:c>
      <x:c r="Q322" s="68">
        <x:f>+SUMIFS('sales data'!$L:$L,'sales data'!$B:$B,$C322,'sales data'!$F:$F,$D322,'sales data'!$O:$O,"R")</x:f>
        <x:v>0</x:v>
      </x:c>
      <x:c r="R322" s="73">
        <x:f t="shared" si="101"/>
        <x:v>0</x:v>
      </x:c>
      <x:c r="S322" s="68">
        <x:f>SUMIFS('sales data'!$L:$L,'sales data'!$B:$B,$C322,'sales data'!$F:$F,$D322,'sales data'!$O:$O,"N")</x:f>
        <x:v>0</x:v>
      </x:c>
      <x:c r="T322" s="73">
        <x:f t="shared" si="102"/>
        <x:v>0</x:v>
      </x:c>
      <x:c r="U322" s="26">
        <x:f>SUMIFS('warehouse inventory check'!$N:$N,'warehouse inventory check'!$C:$C,$C322,'warehouse inventory check'!$D:$D,$D322)</x:f>
        <x:v>0</x:v>
      </x:c>
      <x:c r="V322" s="26">
        <x:f t="shared" si="103"/>
        <x:v>438.42039700000009</x:v>
      </x:c>
      <x:c r="W322" s="73">
        <x:f t="shared" si="104"/>
        <x:v>0</x:v>
      </x:c>
      <x:c r="X322" s="74">
        <x:f t="shared" si="105"/>
        <x:v>0</x:v>
      </x:c>
      <x:c r="Y322" s="68">
        <x:f t="shared" si="106"/>
        <x:v>0</x:v>
      </x:c>
      <x:c r="Z322" s="68">
        <x:f t="shared" si="107"/>
        <x:v>0</x:v>
      </x:c>
    </x:row>
    <x:row r="323" spans="1:26">
      <x:c r="A323" s="118">
        <x:v>33</x:v>
      </x:c>
      <x:c r="B323" s="118"/>
      <x:c r="C323" s="113">
        <x:v>4</x:v>
      </x:c>
      <x:c r="D323" s="210" t="str">
        <x:f>IF(VLOOKUP($A323,'★Master Code List'!$B$4:$K$167,8,)=0,"",(VLOOKUP($A323,'★Master Code List'!$B$4:$K$167,8,)))</x:f>
        <x:v>TZ38-10B694-AA</x:v>
      </x:c>
      <x:c r="E323" s="210" t="str">
        <x:f>IF(VLOOKUP($A323,'★Master Code List'!$B$4:$K$167,9,)=0,"",(VLOOKUP($A323,'★Master Code List'!$B$4:$K$167,9,)))</x:f>
        <x:v>BEV-E1</x:v>
      </x:c>
      <x:c r="F323" s="20" t="str">
        <x:f>IF(VLOOKUP($A323,'★Master Code List'!$B$4:$K$167,10,)=0,"",(VLOOKUP($A323,'★Master Code List'!$B$4:$K$167,10,)))</x:f>
        <x:v>V710 AWD MAIN W/H
ASSY</x:v>
      </x:c>
      <x:c r="G323" s="158">
        <x:f t="shared" ref="G323:G354" si="108">SUMIFS(U:U,$D:$D,$D323,$C:$C,$C323-1)</x:f>
        <x:v>0</x:v>
      </x:c>
      <x:c r="H323" s="158">
        <x:f t="shared" ref="H323:H354" si="109">SUMIFS(V:V,$D:$D,$D323,$C:$C,$C323-1)</x:f>
        <x:v>5137.5179276033059</x:v>
      </x:c>
      <x:c r="I323" s="285">
        <x:f t="shared" ref="I323:I354" si="110">SUMIFS(W:W,$D:$D,$D323,$C:$C,$C323-1)</x:f>
        <x:v>0</x:v>
      </x:c>
      <x:c r="J323" s="106">
        <x:f>SUMIFS('purchase data'!K:K,'purchase data'!$B:$B,$C323,'purchase data'!$F:$F,$D323)</x:f>
        <x:v>0</x:v>
      </x:c>
      <x:c r="K323" s="73">
        <x:f>SUMIFS('purchase data'!M:M,'purchase data'!$B:$B,$C323,'purchase data'!$F:$F,$D323)</x:f>
        <x:v>0</x:v>
      </x:c>
      <x:c r="L323" s="68">
        <x:f>SUMIFS(ETC!$G:$G,ETC!$B:$B,$C323,ETC!$E:$E,$D323)</x:f>
        <x:v>0</x:v>
      </x:c>
      <x:c r="M323" s="73">
        <x:f>SUMIFS(ETC!$J:$J,ETC!$E:$E,$D323,ETC!$B:$B,$C323)</x:f>
        <x:v>0</x:v>
      </x:c>
      <x:c r="N323" s="159">
        <x:f>IF(IFERROR((I323+K323+M323)/(G323+J323+SUMIFS(ETC!$G:$G,ETC!$C:$C,1,ETC!$B:$B,$C323,ETC!$E:$E,$D323)),)=0,H323,IFERROR((I323+K323+M323)/(G323+J323+SUMIFS(ETC!$G:$G,ETC!$C:$C,1,ETC!$B:$B,$C323,ETC!$E:$E,$D323)),))</x:f>
        <x:v>5137.5179276033059</x:v>
      </x:c>
      <x:c r="O323" s="106">
        <x:f>++SUMIFS('sales data'!L:L,'sales data'!$B:$B,$C323,'sales data'!$F:$F,$D323,'sales data'!$O:$O,"")</x:f>
        <x:v>0</x:v>
      </x:c>
      <x:c r="P323" s="73">
        <x:f t="shared" si="100"/>
        <x:v>0</x:v>
      </x:c>
      <x:c r="Q323" s="68">
        <x:f>+SUMIFS('sales data'!$L:$L,'sales data'!$B:$B,$C323,'sales data'!$F:$F,$D323,'sales data'!$O:$O,"R")</x:f>
        <x:v>0</x:v>
      </x:c>
      <x:c r="R323" s="73">
        <x:f t="shared" si="101"/>
        <x:v>0</x:v>
      </x:c>
      <x:c r="S323" s="68">
        <x:f>SUMIFS('sales data'!$L:$L,'sales data'!$B:$B,$C323,'sales data'!$F:$F,$D323,'sales data'!$O:$O,"N")</x:f>
        <x:v>0</x:v>
      </x:c>
      <x:c r="T323" s="73">
        <x:f t="shared" si="102"/>
        <x:v>0</x:v>
      </x:c>
      <x:c r="U323" s="26">
        <x:f>SUMIFS('warehouse inventory check'!$N:$N,'warehouse inventory check'!$C:$C,$C323,'warehouse inventory check'!$D:$D,$D323)</x:f>
        <x:v>0</x:v>
      </x:c>
      <x:c r="V323" s="26">
        <x:f t="shared" si="103"/>
        <x:v>5137.5179276033059</x:v>
      </x:c>
      <x:c r="W323" s="73">
        <x:f t="shared" si="104"/>
        <x:v>0</x:v>
      </x:c>
      <x:c r="X323" s="74">
        <x:f t="shared" si="105"/>
        <x:v>0</x:v>
      </x:c>
      <x:c r="Y323" s="68">
        <x:f t="shared" si="106"/>
        <x:v>0</x:v>
      </x:c>
      <x:c r="Z323" s="68">
        <x:f t="shared" si="107"/>
        <x:v>0</x:v>
      </x:c>
    </x:row>
    <x:row r="324" spans="1:26">
      <x:c r="A324" s="118">
        <x:v>34</x:v>
      </x:c>
      <x:c r="B324" s="118"/>
      <x:c r="C324" s="113">
        <x:v>4</x:v>
      </x:c>
      <x:c r="D324" s="210" t="str">
        <x:f>IF(VLOOKUP($A324,'★Master Code List'!$B$4:$K$167,8,)=0,"",(VLOOKUP($A324,'★Master Code List'!$B$4:$K$167,8,)))</x:f>
        <x:v>TZ38-10B694-AD</x:v>
      </x:c>
      <x:c r="E324" s="210" t="str">
        <x:f>IF(VLOOKUP($A324,'★Master Code List'!$B$4:$K$167,9,)=0,"",(VLOOKUP($A324,'★Master Code List'!$B$4:$K$167,9,)))</x:f>
        <x:v>BEV-E (AWD, V710)</x:v>
      </x:c>
      <x:c r="F324" s="20" t="str">
        <x:f>IF(VLOOKUP($A324,'★Master Code List'!$B$4:$K$167,10,)=0,"",(VLOOKUP($A324,'★Master Code List'!$B$4:$K$167,10,)))</x:f>
        <x:v>Main Harness</x:v>
      </x:c>
      <x:c r="G324" s="158">
        <x:f t="shared" si="108"/>
        <x:v>0</x:v>
      </x:c>
      <x:c r="H324" s="158">
        <x:f t="shared" si="109"/>
        <x:v>6009.0409720671259</x:v>
      </x:c>
      <x:c r="I324" s="285">
        <x:f t="shared" si="110"/>
        <x:v>0</x:v>
      </x:c>
      <x:c r="J324" s="106">
        <x:f>SUMIFS('purchase data'!K:K,'purchase data'!$B:$B,$C324,'purchase data'!$F:$F,$D324)</x:f>
        <x:v>0</x:v>
      </x:c>
      <x:c r="K324" s="73">
        <x:f>SUMIFS('purchase data'!M:M,'purchase data'!$B:$B,$C324,'purchase data'!$F:$F,$D324)</x:f>
        <x:v>0</x:v>
      </x:c>
      <x:c r="L324" s="68">
        <x:f>SUMIFS(ETC!$G:$G,ETC!$B:$B,$C324,ETC!$E:$E,$D324)</x:f>
        <x:v>0</x:v>
      </x:c>
      <x:c r="M324" s="73">
        <x:f>SUMIFS(ETC!$J:$J,ETC!$E:$E,$D324,ETC!$B:$B,$C324)</x:f>
        <x:v>0</x:v>
      </x:c>
      <x:c r="N324" s="159">
        <x:f>IF(IFERROR((I324+K324+M324)/(G324+J324+SUMIFS(ETC!$G:$G,ETC!$C:$C,1,ETC!$B:$B,$C324,ETC!$E:$E,$D324)),)=0,H324,IFERROR((I324+K324+M324)/(G324+J324+SUMIFS(ETC!$G:$G,ETC!$C:$C,1,ETC!$B:$B,$C324,ETC!$E:$E,$D324)),))</x:f>
        <x:v>6009.0409720671259</x:v>
      </x:c>
      <x:c r="O324" s="106">
        <x:f>++SUMIFS('sales data'!L:L,'sales data'!$B:$B,$C324,'sales data'!$F:$F,$D324,'sales data'!$O:$O,"")</x:f>
        <x:v>0</x:v>
      </x:c>
      <x:c r="P324" s="73">
        <x:f t="shared" si="100"/>
        <x:v>0</x:v>
      </x:c>
      <x:c r="Q324" s="68">
        <x:f>+SUMIFS('sales data'!$L:$L,'sales data'!$B:$B,$C324,'sales data'!$F:$F,$D324,'sales data'!$O:$O,"R")</x:f>
        <x:v>0</x:v>
      </x:c>
      <x:c r="R324" s="73">
        <x:f t="shared" si="101"/>
        <x:v>0</x:v>
      </x:c>
      <x:c r="S324" s="68">
        <x:f>SUMIFS('sales data'!$L:$L,'sales data'!$B:$B,$C324,'sales data'!$F:$F,$D324,'sales data'!$O:$O,"N")</x:f>
        <x:v>0</x:v>
      </x:c>
      <x:c r="T324" s="73">
        <x:f t="shared" si="102"/>
        <x:v>0</x:v>
      </x:c>
      <x:c r="U324" s="26">
        <x:f>SUMIFS('warehouse inventory check'!$N:$N,'warehouse inventory check'!$C:$C,$C324,'warehouse inventory check'!$D:$D,$D324)</x:f>
        <x:v>0</x:v>
      </x:c>
      <x:c r="V324" s="26">
        <x:f t="shared" si="103"/>
        <x:v>6009.0409720671259</x:v>
      </x:c>
      <x:c r="W324" s="73">
        <x:f t="shared" si="104"/>
        <x:v>0</x:v>
      </x:c>
      <x:c r="X324" s="74">
        <x:f t="shared" si="105"/>
        <x:v>0</x:v>
      </x:c>
      <x:c r="Y324" s="68">
        <x:f t="shared" si="106"/>
        <x:v>0</x:v>
      </x:c>
      <x:c r="Z324" s="68">
        <x:f t="shared" si="107"/>
        <x:v>0</x:v>
      </x:c>
    </x:row>
    <x:row r="325" spans="1:26">
      <x:c r="A325" s="118">
        <x:v>35</x:v>
      </x:c>
      <x:c r="B325" s="118"/>
      <x:c r="C325" s="113">
        <x:v>4</x:v>
      </x:c>
      <x:c r="D325" s="210" t="str">
        <x:f>IF(VLOOKUP($A325,'★Master Code List'!$B$4:$K$167,8,)=0,"",(VLOOKUP($A325,'★Master Code List'!$B$4:$K$167,8,)))</x:f>
        <x:v>TZ38-10B694-AF</x:v>
      </x:c>
      <x:c r="E325" s="210" t="str">
        <x:f>IF(VLOOKUP($A325,'★Master Code List'!$B$4:$K$167,9,)=0,"",(VLOOKUP($A325,'★Master Code List'!$B$4:$K$167,9,)))</x:f>
        <x:v>BEV-E (AWD/RWD, V710)</x:v>
      </x:c>
      <x:c r="F325" s="20" t="str">
        <x:f>IF(VLOOKUP($A325,'★Master Code List'!$B$4:$K$167,10,)=0,"",(VLOOKUP($A325,'★Master Code List'!$B$4:$K$167,10,)))</x:f>
        <x:v>Main Harness-AWD-RWD</x:v>
      </x:c>
      <x:c r="G325" s="158">
        <x:f t="shared" si="108"/>
        <x:v>0</x:v>
      </x:c>
      <x:c r="H325" s="158">
        <x:f t="shared" si="109"/>
        <x:v>6620.4407203557321</x:v>
      </x:c>
      <x:c r="I325" s="285">
        <x:f t="shared" si="110"/>
        <x:v>0</x:v>
      </x:c>
      <x:c r="J325" s="106">
        <x:f>SUMIFS('purchase data'!K:K,'purchase data'!$B:$B,$C325,'purchase data'!$F:$F,$D325)</x:f>
        <x:v>0</x:v>
      </x:c>
      <x:c r="K325" s="73">
        <x:f>SUMIFS('purchase data'!M:M,'purchase data'!$B:$B,$C325,'purchase data'!$F:$F,$D325)</x:f>
        <x:v>0</x:v>
      </x:c>
      <x:c r="L325" s="68">
        <x:f>SUMIFS(ETC!$G:$G,ETC!$B:$B,$C325,ETC!$E:$E,$D325)</x:f>
        <x:v>0</x:v>
      </x:c>
      <x:c r="M325" s="73">
        <x:f>SUMIFS(ETC!$J:$J,ETC!$E:$E,$D325,ETC!$B:$B,$C325)</x:f>
        <x:v>0</x:v>
      </x:c>
      <x:c r="N325" s="159">
        <x:f>IF(IFERROR((I325+K325+M325)/(G325+J325+SUMIFS(ETC!$G:$G,ETC!$C:$C,1,ETC!$B:$B,$C325,ETC!$E:$E,$D325)),)=0,H325,IFERROR((I325+K325+M325)/(G325+J325+SUMIFS(ETC!$G:$G,ETC!$C:$C,1,ETC!$B:$B,$C325,ETC!$E:$E,$D325)),))</x:f>
        <x:v>6620.4407203557321</x:v>
      </x:c>
      <x:c r="O325" s="106">
        <x:f>++SUMIFS('sales data'!L:L,'sales data'!$B:$B,$C325,'sales data'!$F:$F,$D325,'sales data'!$O:$O,"")</x:f>
        <x:v>0</x:v>
      </x:c>
      <x:c r="P325" s="73">
        <x:f t="shared" si="100"/>
        <x:v>0</x:v>
      </x:c>
      <x:c r="Q325" s="68">
        <x:f>+SUMIFS('sales data'!$L:$L,'sales data'!$B:$B,$C325,'sales data'!$F:$F,$D325,'sales data'!$O:$O,"R")</x:f>
        <x:v>0</x:v>
      </x:c>
      <x:c r="R325" s="73">
        <x:f t="shared" si="101"/>
        <x:v>0</x:v>
      </x:c>
      <x:c r="S325" s="68">
        <x:f>SUMIFS('sales data'!$L:$L,'sales data'!$B:$B,$C325,'sales data'!$F:$F,$D325,'sales data'!$O:$O,"N")</x:f>
        <x:v>0</x:v>
      </x:c>
      <x:c r="T325" s="73">
        <x:f t="shared" si="102"/>
        <x:v>0</x:v>
      </x:c>
      <x:c r="U325" s="26">
        <x:f>SUMIFS('warehouse inventory check'!$N:$N,'warehouse inventory check'!$C:$C,$C325,'warehouse inventory check'!$D:$D,$D325)</x:f>
        <x:v>0</x:v>
      </x:c>
      <x:c r="V325" s="26">
        <x:f t="shared" si="103"/>
        <x:v>6620.4407203557321</x:v>
      </x:c>
      <x:c r="W325" s="73">
        <x:f t="shared" si="104"/>
        <x:v>0</x:v>
      </x:c>
      <x:c r="X325" s="74">
        <x:f t="shared" si="105"/>
        <x:v>0</x:v>
      </x:c>
      <x:c r="Y325" s="68">
        <x:f t="shared" si="106"/>
        <x:v>0</x:v>
      </x:c>
      <x:c r="Z325" s="68">
        <x:f t="shared" si="107"/>
        <x:v>0</x:v>
      </x:c>
    </x:row>
    <x:row r="326" spans="1:26">
      <x:c r="A326" s="118">
        <x:v>36</x:v>
      </x:c>
      <x:c r="B326" s="118"/>
      <x:c r="C326" s="113">
        <x:v>4</x:v>
      </x:c>
      <x:c r="D326" s="210" t="str">
        <x:f>IF(VLOOKUP($A326,'★Master Code List'!$B$4:$K$167,8,)=0,"",(VLOOKUP($A326,'★Master Code List'!$B$4:$K$167,8,)))</x:f>
        <x:v>TZ38-10B694-BA</x:v>
      </x:c>
      <x:c r="E326" s="210" t="str">
        <x:f>IF(VLOOKUP($A326,'★Master Code List'!$B$4:$K$167,9,)=0,"",(VLOOKUP($A326,'★Master Code List'!$B$4:$K$167,9,)))</x:f>
        <x:v>BEV-E (AWD/RWD, V710)</x:v>
      </x:c>
      <x:c r="F326" s="20" t="str">
        <x:f>IF(VLOOKUP($A326,'★Master Code List'!$B$4:$K$167,10,)=0,"",(VLOOKUP($A326,'★Master Code List'!$B$4:$K$167,10,)))</x:f>
        <x:v>Main_Harness-RWD</x:v>
      </x:c>
      <x:c r="G326" s="158">
        <x:f t="shared" si="108"/>
        <x:v>0</x:v>
      </x:c>
      <x:c r="H326" s="158">
        <x:f t="shared" si="109"/>
        <x:v>18009.589469999999</x:v>
      </x:c>
      <x:c r="I326" s="285">
        <x:f t="shared" si="110"/>
        <x:v>0</x:v>
      </x:c>
      <x:c r="J326" s="106">
        <x:f>SUMIFS('purchase data'!K:K,'purchase data'!$B:$B,$C326,'purchase data'!$F:$F,$D326)</x:f>
        <x:v>0</x:v>
      </x:c>
      <x:c r="K326" s="73">
        <x:f>SUMIFS('purchase data'!M:M,'purchase data'!$B:$B,$C326,'purchase data'!$F:$F,$D326)</x:f>
        <x:v>0</x:v>
      </x:c>
      <x:c r="L326" s="68">
        <x:f>SUMIFS(ETC!$G:$G,ETC!$B:$B,$C326,ETC!$E:$E,$D326)</x:f>
        <x:v>0</x:v>
      </x:c>
      <x:c r="M326" s="73">
        <x:f>SUMIFS(ETC!$J:$J,ETC!$E:$E,$D326,ETC!$B:$B,$C326)</x:f>
        <x:v>0</x:v>
      </x:c>
      <x:c r="N326" s="159">
        <x:f>IF(IFERROR((I326+K326+M326)/(G326+J326+SUMIFS(ETC!$G:$G,ETC!$C:$C,1,ETC!$B:$B,$C326,ETC!$E:$E,$D326)),)=0,H326,IFERROR((I326+K326+M326)/(G326+J326+SUMIFS(ETC!$G:$G,ETC!$C:$C,1,ETC!$B:$B,$C326,ETC!$E:$E,$D326)),))</x:f>
        <x:v>18009.589469999999</x:v>
      </x:c>
      <x:c r="O326" s="106">
        <x:f>++SUMIFS('sales data'!L:L,'sales data'!$B:$B,$C326,'sales data'!$F:$F,$D326,'sales data'!$O:$O,"")</x:f>
        <x:v>0</x:v>
      </x:c>
      <x:c r="P326" s="73">
        <x:f t="shared" si="100"/>
        <x:v>0</x:v>
      </x:c>
      <x:c r="Q326" s="68">
        <x:f>+SUMIFS('sales data'!$L:$L,'sales data'!$B:$B,$C326,'sales data'!$F:$F,$D326,'sales data'!$O:$O,"R")</x:f>
        <x:v>0</x:v>
      </x:c>
      <x:c r="R326" s="73">
        <x:f t="shared" si="101"/>
        <x:v>0</x:v>
      </x:c>
      <x:c r="S326" s="68">
        <x:f>SUMIFS('sales data'!$L:$L,'sales data'!$B:$B,$C326,'sales data'!$F:$F,$D326,'sales data'!$O:$O,"N")</x:f>
        <x:v>0</x:v>
      </x:c>
      <x:c r="T326" s="73">
        <x:f t="shared" si="102"/>
        <x:v>0</x:v>
      </x:c>
      <x:c r="U326" s="26">
        <x:f>SUMIFS('warehouse inventory check'!$N:$N,'warehouse inventory check'!$C:$C,$C326,'warehouse inventory check'!$D:$D,$D326)</x:f>
        <x:v>0</x:v>
      </x:c>
      <x:c r="V326" s="26">
        <x:f t="shared" si="103"/>
        <x:v>18009.589469999999</x:v>
      </x:c>
      <x:c r="W326" s="73">
        <x:f t="shared" si="104"/>
        <x:v>0</x:v>
      </x:c>
      <x:c r="X326" s="74">
        <x:f t="shared" si="105"/>
        <x:v>0</x:v>
      </x:c>
      <x:c r="Y326" s="68">
        <x:f t="shared" si="106"/>
        <x:v>0</x:v>
      </x:c>
      <x:c r="Z326" s="68">
        <x:f t="shared" si="107"/>
        <x:v>0</x:v>
      </x:c>
    </x:row>
    <x:row r="327" spans="1:26">
      <x:c r="A327" s="118">
        <x:v>37</x:v>
      </x:c>
      <x:c r="B327" s="118"/>
      <x:c r="C327" s="113">
        <x:v>4</x:v>
      </x:c>
      <x:c r="D327" s="210" t="str">
        <x:f>IF(VLOOKUP($A327,'★Master Code List'!$B$4:$K$167,8,)=0,"",(VLOOKUP($A327,'★Master Code List'!$B$4:$K$167,8,)))</x:f>
        <x:v>TZ38-10B694-BB</x:v>
      </x:c>
      <x:c r="E327" s="210" t="str">
        <x:f>IF(VLOOKUP($A327,'★Master Code List'!$B$4:$K$167,9,)=0,"",(VLOOKUP($A327,'★Master Code List'!$B$4:$K$167,9,)))</x:f>
        <x:v>BEV-E (AWD/RWD, V710)</x:v>
      </x:c>
      <x:c r="F327" s="20" t="str">
        <x:f>IF(VLOOKUP($A327,'★Master Code List'!$B$4:$K$167,10,)=0,"",(VLOOKUP($A327,'★Master Code List'!$B$4:$K$167,10,)))</x:f>
        <x:v>MAIN WIRING HARNESS</x:v>
      </x:c>
      <x:c r="G327" s="158">
        <x:f t="shared" si="108"/>
        <x:v>0</x:v>
      </x:c>
      <x:c r="H327" s="158">
        <x:f t="shared" si="109"/>
        <x:v>6052.0572499999998</x:v>
      </x:c>
      <x:c r="I327" s="285">
        <x:f t="shared" si="110"/>
        <x:v>0</x:v>
      </x:c>
      <x:c r="J327" s="106">
        <x:f>SUMIFS('purchase data'!K:K,'purchase data'!$B:$B,$C327,'purchase data'!$F:$F,$D327)</x:f>
        <x:v>0</x:v>
      </x:c>
      <x:c r="K327" s="73">
        <x:f>SUMIFS('purchase data'!M:M,'purchase data'!$B:$B,$C327,'purchase data'!$F:$F,$D327)</x:f>
        <x:v>0</x:v>
      </x:c>
      <x:c r="L327" s="68">
        <x:f>SUMIFS(ETC!$G:$G,ETC!$B:$B,$C327,ETC!$E:$E,$D327)</x:f>
        <x:v>0</x:v>
      </x:c>
      <x:c r="M327" s="73">
        <x:f>SUMIFS(ETC!$J:$J,ETC!$E:$E,$D327,ETC!$B:$B,$C327)</x:f>
        <x:v>0</x:v>
      </x:c>
      <x:c r="N327" s="159">
        <x:f>IF(IFERROR((I327+K327+M327)/(G327+J327+SUMIFS(ETC!$G:$G,ETC!$C:$C,1,ETC!$B:$B,$C327,ETC!$E:$E,$D327)),)=0,H327,IFERROR((I327+K327+M327)/(G327+J327+SUMIFS(ETC!$G:$G,ETC!$C:$C,1,ETC!$B:$B,$C327,ETC!$E:$E,$D327)),))</x:f>
        <x:v>6052.0572499999998</x:v>
      </x:c>
      <x:c r="O327" s="106">
        <x:f>++SUMIFS('sales data'!L:L,'sales data'!$B:$B,$C327,'sales data'!$F:$F,$D327,'sales data'!$O:$O,"")</x:f>
        <x:v>0</x:v>
      </x:c>
      <x:c r="P327" s="73">
        <x:f t="shared" si="100"/>
        <x:v>0</x:v>
      </x:c>
      <x:c r="Q327" s="68">
        <x:f>+SUMIFS('sales data'!$L:$L,'sales data'!$B:$B,$C327,'sales data'!$F:$F,$D327,'sales data'!$O:$O,"R")</x:f>
        <x:v>0</x:v>
      </x:c>
      <x:c r="R327" s="73">
        <x:f t="shared" si="101"/>
        <x:v>0</x:v>
      </x:c>
      <x:c r="S327" s="68">
        <x:f>SUMIFS('sales data'!$L:$L,'sales data'!$B:$B,$C327,'sales data'!$F:$F,$D327,'sales data'!$O:$O,"N")</x:f>
        <x:v>0</x:v>
      </x:c>
      <x:c r="T327" s="73">
        <x:f t="shared" si="102"/>
        <x:v>0</x:v>
      </x:c>
      <x:c r="U327" s="26">
        <x:f>SUMIFS('warehouse inventory check'!$N:$N,'warehouse inventory check'!$C:$C,$C327,'warehouse inventory check'!$D:$D,$D327)</x:f>
        <x:v>0</x:v>
      </x:c>
      <x:c r="V327" s="26">
        <x:f t="shared" si="103"/>
        <x:v>6052.0572499999998</x:v>
      </x:c>
      <x:c r="W327" s="73">
        <x:f t="shared" si="104"/>
        <x:v>0</x:v>
      </x:c>
      <x:c r="X327" s="74">
        <x:f t="shared" si="105"/>
        <x:v>0</x:v>
      </x:c>
      <x:c r="Y327" s="68">
        <x:f t="shared" si="106"/>
        <x:v>0</x:v>
      </x:c>
      <x:c r="Z327" s="68">
        <x:f t="shared" si="107"/>
        <x:v>0</x:v>
      </x:c>
    </x:row>
    <x:row r="328" spans="1:26">
      <x:c r="A328" s="118">
        <x:v>38</x:v>
      </x:c>
      <x:c r="B328" s="118"/>
      <x:c r="C328" s="113">
        <x:v>4</x:v>
      </x:c>
      <x:c r="D328" s="210" t="str">
        <x:f>IF(VLOOKUP($A328,'★Master Code List'!$B$4:$K$167,8,)=0,"",(VLOOKUP($A328,'★Master Code List'!$B$4:$K$167,8,)))</x:f>
        <x:v>TZ38-10B694-CA</x:v>
      </x:c>
      <x:c r="E328" s="210" t="str">
        <x:f>IF(VLOOKUP($A328,'★Master Code List'!$B$4:$K$167,9,)=0,"",(VLOOKUP($A328,'★Master Code List'!$B$4:$K$167,9,)))</x:f>
        <x:v>BEV-E (AWD/RWD, V710)</x:v>
      </x:c>
      <x:c r="F328" s="20" t="str">
        <x:f>IF(VLOOKUP($A328,'★Master Code List'!$B$4:$K$167,10,)=0,"",(VLOOKUP($A328,'★Master Code List'!$B$4:$K$167,10,)))</x:f>
        <x:v>Main_Harness-AWD</x:v>
      </x:c>
      <x:c r="G328" s="158">
        <x:f t="shared" si="108"/>
        <x:v>0</x:v>
      </x:c>
      <x:c r="H328" s="158">
        <x:f t="shared" si="109"/>
        <x:v>26020.641199999998</x:v>
      </x:c>
      <x:c r="I328" s="285">
        <x:f t="shared" si="110"/>
        <x:v>0</x:v>
      </x:c>
      <x:c r="J328" s="106">
        <x:f>SUMIFS('purchase data'!K:K,'purchase data'!$B:$B,$C328,'purchase data'!$F:$F,$D328)</x:f>
        <x:v>0</x:v>
      </x:c>
      <x:c r="K328" s="73">
        <x:f>SUMIFS('purchase data'!M:M,'purchase data'!$B:$B,$C328,'purchase data'!$F:$F,$D328)</x:f>
        <x:v>0</x:v>
      </x:c>
      <x:c r="L328" s="68">
        <x:f>SUMIFS(ETC!$G:$G,ETC!$B:$B,$C328,ETC!$E:$E,$D328)</x:f>
        <x:v>0</x:v>
      </x:c>
      <x:c r="M328" s="73">
        <x:f>SUMIFS(ETC!$J:$J,ETC!$E:$E,$D328,ETC!$B:$B,$C328)</x:f>
        <x:v>0</x:v>
      </x:c>
      <x:c r="N328" s="159">
        <x:f>IF(IFERROR((I328+K328+M328)/(G328+J328+SUMIFS(ETC!$G:$G,ETC!$C:$C,1,ETC!$B:$B,$C328,ETC!$E:$E,$D328)),)=0,H328,IFERROR((I328+K328+M328)/(G328+J328+SUMIFS(ETC!$G:$G,ETC!$C:$C,1,ETC!$B:$B,$C328,ETC!$E:$E,$D328)),))</x:f>
        <x:v>26020.641199999998</x:v>
      </x:c>
      <x:c r="O328" s="106">
        <x:f>++SUMIFS('sales data'!L:L,'sales data'!$B:$B,$C328,'sales data'!$F:$F,$D328,'sales data'!$O:$O,"")</x:f>
        <x:v>0</x:v>
      </x:c>
      <x:c r="P328" s="73">
        <x:f t="shared" si="100"/>
        <x:v>0</x:v>
      </x:c>
      <x:c r="Q328" s="68">
        <x:f>+SUMIFS('sales data'!$L:$L,'sales data'!$B:$B,$C328,'sales data'!$F:$F,$D328,'sales data'!$O:$O,"R")</x:f>
        <x:v>0</x:v>
      </x:c>
      <x:c r="R328" s="73">
        <x:f t="shared" si="101"/>
        <x:v>0</x:v>
      </x:c>
      <x:c r="S328" s="68">
        <x:f>SUMIFS('sales data'!$L:$L,'sales data'!$B:$B,$C328,'sales data'!$F:$F,$D328,'sales data'!$O:$O,"N")</x:f>
        <x:v>0</x:v>
      </x:c>
      <x:c r="T328" s="73">
        <x:f t="shared" si="102"/>
        <x:v>0</x:v>
      </x:c>
      <x:c r="U328" s="26">
        <x:f>SUMIFS('warehouse inventory check'!$N:$N,'warehouse inventory check'!$C:$C,$C328,'warehouse inventory check'!$D:$D,$D328)</x:f>
        <x:v>0</x:v>
      </x:c>
      <x:c r="V328" s="26">
        <x:f t="shared" si="103"/>
        <x:v>26020.641199999998</x:v>
      </x:c>
      <x:c r="W328" s="73">
        <x:f t="shared" si="104"/>
        <x:v>0</x:v>
      </x:c>
      <x:c r="X328" s="74">
        <x:f t="shared" si="105"/>
        <x:v>0</x:v>
      </x:c>
      <x:c r="Y328" s="68">
        <x:f t="shared" si="106"/>
        <x:v>0</x:v>
      </x:c>
      <x:c r="Z328" s="68">
        <x:f t="shared" si="107"/>
        <x:v>0</x:v>
      </x:c>
    </x:row>
    <x:row r="329" spans="1:26">
      <x:c r="A329" s="118">
        <x:v>39</x:v>
      </x:c>
      <x:c r="B329" s="118"/>
      <x:c r="C329" s="113">
        <x:v>4</x:v>
      </x:c>
      <x:c r="D329" s="210" t="str">
        <x:f>IF(VLOOKUP($A329,'★Master Code List'!$B$4:$K$167,8,)=0,"",(VLOOKUP($A329,'★Master Code List'!$B$4:$K$167,8,)))</x:f>
        <x:v>TZ38-10B694-DB</x:v>
      </x:c>
      <x:c r="E329" s="210" t="str">
        <x:f>IF(VLOOKUP($A329,'★Master Code List'!$B$4:$K$167,9,)=0,"",(VLOOKUP($A329,'★Master Code List'!$B$4:$K$167,9,)))</x:f>
        <x:v>BEV-E (RWD, V710)</x:v>
      </x:c>
      <x:c r="F329" s="20" t="str">
        <x:f>IF(VLOOKUP($A329,'★Master Code List'!$B$4:$K$167,10,)=0,"",(VLOOKUP($A329,'★Master Code List'!$B$4:$K$167,10,)))</x:f>
        <x:v>Main Harness</x:v>
      </x:c>
      <x:c r="G329" s="158">
        <x:f t="shared" si="108"/>
        <x:v>0</x:v>
      </x:c>
      <x:c r="H329" s="158">
        <x:f t="shared" si="109"/>
        <x:v>5580.92</x:v>
      </x:c>
      <x:c r="I329" s="285">
        <x:f t="shared" si="110"/>
        <x:v>0</x:v>
      </x:c>
      <x:c r="J329" s="106">
        <x:f>SUMIFS('purchase data'!K:K,'purchase data'!$B:$B,$C329,'purchase data'!$F:$F,$D329)</x:f>
        <x:v>0</x:v>
      </x:c>
      <x:c r="K329" s="73">
        <x:f>SUMIFS('purchase data'!M:M,'purchase data'!$B:$B,$C329,'purchase data'!$F:$F,$D329)</x:f>
        <x:v>0</x:v>
      </x:c>
      <x:c r="L329" s="68">
        <x:f>SUMIFS(ETC!$G:$G,ETC!$B:$B,$C329,ETC!$E:$E,$D329)</x:f>
        <x:v>0</x:v>
      </x:c>
      <x:c r="M329" s="73">
        <x:f>SUMIFS(ETC!$J:$J,ETC!$E:$E,$D329,ETC!$B:$B,$C329)</x:f>
        <x:v>0</x:v>
      </x:c>
      <x:c r="N329" s="159">
        <x:f>IF(IFERROR((I329+K329+M329)/(G329+J329+SUMIFS(ETC!$G:$G,ETC!$C:$C,1,ETC!$B:$B,$C329,ETC!$E:$E,$D329)),)=0,H329,IFERROR((I329+K329+M329)/(G329+J329+SUMIFS(ETC!$G:$G,ETC!$C:$C,1,ETC!$B:$B,$C329,ETC!$E:$E,$D329)),))</x:f>
        <x:v>5580.92</x:v>
      </x:c>
      <x:c r="O329" s="106">
        <x:f>++SUMIFS('sales data'!L:L,'sales data'!$B:$B,$C329,'sales data'!$F:$F,$D329,'sales data'!$O:$O,"")</x:f>
        <x:v>0</x:v>
      </x:c>
      <x:c r="P329" s="73">
        <x:f t="shared" si="100"/>
        <x:v>0</x:v>
      </x:c>
      <x:c r="Q329" s="68">
        <x:f>+SUMIFS('sales data'!$L:$L,'sales data'!$B:$B,$C329,'sales data'!$F:$F,$D329,'sales data'!$O:$O,"R")</x:f>
        <x:v>0</x:v>
      </x:c>
      <x:c r="R329" s="73">
        <x:f t="shared" si="101"/>
        <x:v>0</x:v>
      </x:c>
      <x:c r="S329" s="68">
        <x:f>SUMIFS('sales data'!$L:$L,'sales data'!$B:$B,$C329,'sales data'!$F:$F,$D329,'sales data'!$O:$O,"N")</x:f>
        <x:v>0</x:v>
      </x:c>
      <x:c r="T329" s="73">
        <x:f t="shared" si="102"/>
        <x:v>0</x:v>
      </x:c>
      <x:c r="U329" s="26">
        <x:f>SUMIFS('warehouse inventory check'!$N:$N,'warehouse inventory check'!$C:$C,$C329,'warehouse inventory check'!$D:$D,$D329)</x:f>
        <x:v>0</x:v>
      </x:c>
      <x:c r="V329" s="26">
        <x:f t="shared" si="103"/>
        <x:v>5580.92</x:v>
      </x:c>
      <x:c r="W329" s="73">
        <x:f t="shared" si="104"/>
        <x:v>0</x:v>
      </x:c>
      <x:c r="X329" s="74">
        <x:f t="shared" si="105"/>
        <x:v>0</x:v>
      </x:c>
      <x:c r="Y329" s="68">
        <x:f t="shared" si="106"/>
        <x:v>0</x:v>
      </x:c>
      <x:c r="Z329" s="68">
        <x:f t="shared" si="107"/>
        <x:v>0</x:v>
      </x:c>
    </x:row>
    <x:row r="330" spans="1:26">
      <x:c r="A330" s="118">
        <x:v>40</x:v>
      </x:c>
      <x:c r="B330" s="118"/>
      <x:c r="C330" s="113">
        <x:v>4</x:v>
      </x:c>
      <x:c r="D330" s="210" t="str">
        <x:f>IF(VLOOKUP($A330,'★Master Code List'!$B$4:$K$167,8,)=0,"",(VLOOKUP($A330,'★Master Code List'!$B$4:$K$167,8,)))</x:f>
        <x:v>TZ38-10B694-DC</x:v>
      </x:c>
      <x:c r="E330" s="210" t="str">
        <x:f>IF(VLOOKUP($A330,'★Master Code List'!$B$4:$K$167,9,)=0,"",(VLOOKUP($A330,'★Master Code List'!$B$4:$K$167,9,)))</x:f>
        <x:v>BEV-E (AWD/RWD, V710)</x:v>
      </x:c>
      <x:c r="F330" s="20" t="str">
        <x:f>IF(VLOOKUP($A330,'★Master Code List'!$B$4:$K$167,10,)=0,"",(VLOOKUP($A330,'★Master Code List'!$B$4:$K$167,10,)))</x:f>
        <x:v>Main Harness-AWD-RWD</x:v>
      </x:c>
      <x:c r="G330" s="158">
        <x:f t="shared" si="108"/>
        <x:v>0</x:v>
      </x:c>
      <x:c r="H330" s="158">
        <x:f t="shared" si="109"/>
        <x:v>5863.0849057768191</x:v>
      </x:c>
      <x:c r="I330" s="285">
        <x:f t="shared" si="110"/>
        <x:v>0</x:v>
      </x:c>
      <x:c r="J330" s="106">
        <x:f>SUMIFS('purchase data'!K:K,'purchase data'!$B:$B,$C330,'purchase data'!$F:$F,$D330)</x:f>
        <x:v>0</x:v>
      </x:c>
      <x:c r="K330" s="73">
        <x:f>SUMIFS('purchase data'!M:M,'purchase data'!$B:$B,$C330,'purchase data'!$F:$F,$D330)</x:f>
        <x:v>0</x:v>
      </x:c>
      <x:c r="L330" s="68">
        <x:f>SUMIFS(ETC!$G:$G,ETC!$B:$B,$C330,ETC!$E:$E,$D330)</x:f>
        <x:v>0</x:v>
      </x:c>
      <x:c r="M330" s="73">
        <x:f>SUMIFS(ETC!$J:$J,ETC!$E:$E,$D330,ETC!$B:$B,$C330)</x:f>
        <x:v>0</x:v>
      </x:c>
      <x:c r="N330" s="159">
        <x:f>IF(IFERROR((I330+K330+M330)/(G330+J330+SUMIFS(ETC!$G:$G,ETC!$C:$C,1,ETC!$B:$B,$C330,ETC!$E:$E,$D330)),)=0,H330,IFERROR((I330+K330+M330)/(G330+J330+SUMIFS(ETC!$G:$G,ETC!$C:$C,1,ETC!$B:$B,$C330,ETC!$E:$E,$D330)),))</x:f>
        <x:v>5863.0849057768191</x:v>
      </x:c>
      <x:c r="O330" s="106">
        <x:f>++SUMIFS('sales data'!L:L,'sales data'!$B:$B,$C330,'sales data'!$F:$F,$D330,'sales data'!$O:$O,"")</x:f>
        <x:v>0</x:v>
      </x:c>
      <x:c r="P330" s="73">
        <x:f t="shared" si="100"/>
        <x:v>0</x:v>
      </x:c>
      <x:c r="Q330" s="68">
        <x:f>+SUMIFS('sales data'!$L:$L,'sales data'!$B:$B,$C330,'sales data'!$F:$F,$D330,'sales data'!$O:$O,"R")</x:f>
        <x:v>0</x:v>
      </x:c>
      <x:c r="R330" s="73">
        <x:f t="shared" si="101"/>
        <x:v>0</x:v>
      </x:c>
      <x:c r="S330" s="68">
        <x:f>SUMIFS('sales data'!$L:$L,'sales data'!$B:$B,$C330,'sales data'!$F:$F,$D330,'sales data'!$O:$O,"N")</x:f>
        <x:v>0</x:v>
      </x:c>
      <x:c r="T330" s="73">
        <x:f t="shared" si="102"/>
        <x:v>0</x:v>
      </x:c>
      <x:c r="U330" s="26">
        <x:f>SUMIFS('warehouse inventory check'!$N:$N,'warehouse inventory check'!$C:$C,$C330,'warehouse inventory check'!$D:$D,$D330)</x:f>
        <x:v>0</x:v>
      </x:c>
      <x:c r="V330" s="26">
        <x:f t="shared" si="103"/>
        <x:v>5863.0849057768191</x:v>
      </x:c>
      <x:c r="W330" s="73">
        <x:f t="shared" si="104"/>
        <x:v>0</x:v>
      </x:c>
      <x:c r="X330" s="74">
        <x:f t="shared" si="105"/>
        <x:v>0</x:v>
      </x:c>
      <x:c r="Y330" s="68">
        <x:f t="shared" si="106"/>
        <x:v>0</x:v>
      </x:c>
      <x:c r="Z330" s="68">
        <x:f t="shared" si="107"/>
        <x:v>0</x:v>
      </x:c>
    </x:row>
    <x:row r="331" spans="1:26">
      <x:c r="A331" s="118">
        <x:v>41</x:v>
      </x:c>
      <x:c r="B331" s="118"/>
      <x:c r="C331" s="113">
        <x:v>4</x:v>
      </x:c>
      <x:c r="D331" s="210" t="str">
        <x:f>IF(VLOOKUP($A331,'★Master Code List'!$B$4:$K$167,8,)=0,"",(VLOOKUP($A331,'★Master Code List'!$B$4:$K$167,8,)))</x:f>
        <x:v>TZ38-14A033-AA</x:v>
      </x:c>
      <x:c r="E331" s="210" t="str">
        <x:f>IF(VLOOKUP($A331,'★Master Code List'!$B$4:$K$167,9,)=0,"",(VLOOKUP($A331,'★Master Code List'!$B$4:$K$167,9,)))</x:f>
        <x:v>EV-V4</x:v>
      </x:c>
      <x:c r="F331" s="20" t="str">
        <x:f>IF(VLOOKUP($A331,'★Master Code List'!$B$4:$K$167,10,)=0,"",(VLOOKUP($A331,'★Master Code List'!$B$4:$K$167,10,)))</x:f>
        <x:v>BUSBAR ASY</x:v>
      </x:c>
      <x:c r="G331" s="158">
        <x:f t="shared" si="108"/>
        <x:v>0</x:v>
      </x:c>
      <x:c r="H331" s="158">
        <x:f t="shared" si="109"/>
        <x:v>2743.9172199999998</x:v>
      </x:c>
      <x:c r="I331" s="285">
        <x:f t="shared" si="110"/>
        <x:v>0</x:v>
      </x:c>
      <x:c r="J331" s="106">
        <x:f>SUMIFS('purchase data'!K:K,'purchase data'!$B:$B,$C331,'purchase data'!$F:$F,$D331)</x:f>
        <x:v>0</x:v>
      </x:c>
      <x:c r="K331" s="73">
        <x:f>SUMIFS('purchase data'!M:M,'purchase data'!$B:$B,$C331,'purchase data'!$F:$F,$D331)</x:f>
        <x:v>0</x:v>
      </x:c>
      <x:c r="L331" s="68">
        <x:f>SUMIFS(ETC!$G:$G,ETC!$B:$B,$C331,ETC!$E:$E,$D331)</x:f>
        <x:v>0</x:v>
      </x:c>
      <x:c r="M331" s="73">
        <x:f>SUMIFS(ETC!$J:$J,ETC!$E:$E,$D331,ETC!$B:$B,$C331)</x:f>
        <x:v>0</x:v>
      </x:c>
      <x:c r="N331" s="159">
        <x:f>IF(IFERROR((I331+K331+M331)/(G331+J331+SUMIFS(ETC!$G:$G,ETC!$C:$C,1,ETC!$B:$B,$C331,ETC!$E:$E,$D331)),)=0,H331,IFERROR((I331+K331+M331)/(G331+J331+SUMIFS(ETC!$G:$G,ETC!$C:$C,1,ETC!$B:$B,$C331,ETC!$E:$E,$D331)),))</x:f>
        <x:v>2743.9172199999998</x:v>
      </x:c>
      <x:c r="O331" s="106">
        <x:f>++SUMIFS('sales data'!L:L,'sales data'!$B:$B,$C331,'sales data'!$F:$F,$D331,'sales data'!$O:$O,"")</x:f>
        <x:v>0</x:v>
      </x:c>
      <x:c r="P331" s="73">
        <x:f t="shared" si="100"/>
        <x:v>0</x:v>
      </x:c>
      <x:c r="Q331" s="68">
        <x:f>+SUMIFS('sales data'!$L:$L,'sales data'!$B:$B,$C331,'sales data'!$F:$F,$D331,'sales data'!$O:$O,"R")</x:f>
        <x:v>0</x:v>
      </x:c>
      <x:c r="R331" s="73">
        <x:f t="shared" si="101"/>
        <x:v>0</x:v>
      </x:c>
      <x:c r="S331" s="68">
        <x:f>SUMIFS('sales data'!$L:$L,'sales data'!$B:$B,$C331,'sales data'!$F:$F,$D331,'sales data'!$O:$O,"N")</x:f>
        <x:v>0</x:v>
      </x:c>
      <x:c r="T331" s="73">
        <x:f t="shared" si="102"/>
        <x:v>0</x:v>
      </x:c>
      <x:c r="U331" s="26">
        <x:f>SUMIFS('warehouse inventory check'!$N:$N,'warehouse inventory check'!$C:$C,$C331,'warehouse inventory check'!$D:$D,$D331)</x:f>
        <x:v>0</x:v>
      </x:c>
      <x:c r="V331" s="26">
        <x:f t="shared" si="103"/>
        <x:v>2743.9172199999998</x:v>
      </x:c>
      <x:c r="W331" s="73">
        <x:f t="shared" si="104"/>
        <x:v>0</x:v>
      </x:c>
      <x:c r="X331" s="74">
        <x:f t="shared" si="105"/>
        <x:v>0</x:v>
      </x:c>
      <x:c r="Y331" s="68">
        <x:f t="shared" si="106"/>
        <x:v>0</x:v>
      </x:c>
      <x:c r="Z331" s="68">
        <x:f t="shared" si="107"/>
        <x:v>0</x:v>
      </x:c>
    </x:row>
    <x:row r="332" spans="1:26">
      <x:c r="A332" s="118">
        <x:v>42</x:v>
      </x:c>
      <x:c r="B332" s="118"/>
      <x:c r="C332" s="113">
        <x:v>4</x:v>
      </x:c>
      <x:c r="D332" s="210" t="str">
        <x:f>IF(VLOOKUP($A332,'★Master Code List'!$B$4:$K$167,8,)=0,"",(VLOOKUP($A332,'★Master Code List'!$B$4:$K$167,8,)))</x:f>
        <x:v>TZ38-14A033-AA04</x:v>
      </x:c>
      <x:c r="E332" s="210" t="str">
        <x:f>IF(VLOOKUP($A332,'★Master Code List'!$B$4:$K$167,9,)=0,"",(VLOOKUP($A332,'★Master Code List'!$B$4:$K$167,9,)))</x:f>
        <x:v>EV-V4</x:v>
      </x:c>
      <x:c r="F332" s="20" t="str">
        <x:f>IF(VLOOKUP($A332,'★Master Code List'!$B$4:$K$167,10,)=0,"",(VLOOKUP($A332,'★Master Code List'!$B$4:$K$167,10,)))</x:f>
        <x:v>BUSBAR</x:v>
      </x:c>
      <x:c r="G332" s="158">
        <x:f t="shared" si="108"/>
        <x:v>0</x:v>
      </x:c>
      <x:c r="H332" s="158">
        <x:f t="shared" si="109"/>
        <x:v>2798.799325</x:v>
      </x:c>
      <x:c r="I332" s="285">
        <x:f t="shared" si="110"/>
        <x:v>0</x:v>
      </x:c>
      <x:c r="J332" s="106">
        <x:f>SUMIFS('purchase data'!K:K,'purchase data'!$B:$B,$C332,'purchase data'!$F:$F,$D332)</x:f>
        <x:v>0</x:v>
      </x:c>
      <x:c r="K332" s="73">
        <x:f>SUMIFS('purchase data'!M:M,'purchase data'!$B:$B,$C332,'purchase data'!$F:$F,$D332)</x:f>
        <x:v>0</x:v>
      </x:c>
      <x:c r="L332" s="68">
        <x:f>SUMIFS(ETC!$G:$G,ETC!$B:$B,$C332,ETC!$E:$E,$D332)</x:f>
        <x:v>0</x:v>
      </x:c>
      <x:c r="M332" s="73">
        <x:f>SUMIFS(ETC!$J:$J,ETC!$E:$E,$D332,ETC!$B:$B,$C332)</x:f>
        <x:v>0</x:v>
      </x:c>
      <x:c r="N332" s="159">
        <x:f>IF(IFERROR((I332+K332+M332)/(G332+J332+SUMIFS(ETC!$G:$G,ETC!$C:$C,1,ETC!$B:$B,$C332,ETC!$E:$E,$D332)),)=0,H332,IFERROR((I332+K332+M332)/(G332+J332+SUMIFS(ETC!$G:$G,ETC!$C:$C,1,ETC!$B:$B,$C332,ETC!$E:$E,$D332)),))</x:f>
        <x:v>2798.799325</x:v>
      </x:c>
      <x:c r="O332" s="106">
        <x:f>++SUMIFS('sales data'!L:L,'sales data'!$B:$B,$C332,'sales data'!$F:$F,$D332,'sales data'!$O:$O,"")</x:f>
        <x:v>0</x:v>
      </x:c>
      <x:c r="P332" s="73">
        <x:f t="shared" si="100"/>
        <x:v>0</x:v>
      </x:c>
      <x:c r="Q332" s="68">
        <x:f>+SUMIFS('sales data'!$L:$L,'sales data'!$B:$B,$C332,'sales data'!$F:$F,$D332,'sales data'!$O:$O,"R")</x:f>
        <x:v>0</x:v>
      </x:c>
      <x:c r="R332" s="73">
        <x:f t="shared" si="101"/>
        <x:v>0</x:v>
      </x:c>
      <x:c r="S332" s="68">
        <x:f>SUMIFS('sales data'!$L:$L,'sales data'!$B:$B,$C332,'sales data'!$F:$F,$D332,'sales data'!$O:$O,"N")</x:f>
        <x:v>0</x:v>
      </x:c>
      <x:c r="T332" s="73">
        <x:f t="shared" si="102"/>
        <x:v>0</x:v>
      </x:c>
      <x:c r="U332" s="26">
        <x:f>SUMIFS('warehouse inventory check'!$N:$N,'warehouse inventory check'!$C:$C,$C332,'warehouse inventory check'!$D:$D,$D332)</x:f>
        <x:v>0</x:v>
      </x:c>
      <x:c r="V332" s="26">
        <x:f t="shared" si="103"/>
        <x:v>2798.799325</x:v>
      </x:c>
      <x:c r="W332" s="73">
        <x:f t="shared" si="104"/>
        <x:v>0</x:v>
      </x:c>
      <x:c r="X332" s="74">
        <x:f t="shared" si="105"/>
        <x:v>0</x:v>
      </x:c>
      <x:c r="Y332" s="68">
        <x:f t="shared" si="106"/>
        <x:v>0</x:v>
      </x:c>
      <x:c r="Z332" s="68">
        <x:f t="shared" si="107"/>
        <x:v>0</x:v>
      </x:c>
    </x:row>
    <x:row r="333" spans="1:26">
      <x:c r="A333" s="118">
        <x:v>43</x:v>
      </x:c>
      <x:c r="B333" s="118"/>
      <x:c r="C333" s="113">
        <x:v>4</x:v>
      </x:c>
      <x:c r="D333" s="210" t="str">
        <x:f>IF(VLOOKUP($A333,'★Master Code List'!$B$4:$K$167,8,)=0,"",(VLOOKUP($A333,'★Master Code List'!$B$4:$K$167,8,)))</x:f>
        <x:v>TZ38-14A033-BA</x:v>
      </x:c>
      <x:c r="E333" s="210" t="str">
        <x:f>IF(VLOOKUP($A333,'★Master Code List'!$B$4:$K$167,9,)=0,"",(VLOOKUP($A333,'★Master Code List'!$B$4:$K$167,9,)))</x:f>
        <x:v>EV-V4</x:v>
      </x:c>
      <x:c r="F333" s="20" t="str">
        <x:f>IF(VLOOKUP($A333,'★Master Code List'!$B$4:$K$167,10,)=0,"",(VLOOKUP($A333,'★Master Code List'!$B$4:$K$167,10,)))</x:f>
        <x:v>BUSBAR ASY</x:v>
      </x:c>
      <x:c r="G333" s="158">
        <x:f t="shared" si="108"/>
        <x:v>0</x:v>
      </x:c>
      <x:c r="H333" s="158">
        <x:f t="shared" si="109"/>
        <x:v>1609.27037</x:v>
      </x:c>
      <x:c r="I333" s="285">
        <x:f t="shared" si="110"/>
        <x:v>0</x:v>
      </x:c>
      <x:c r="J333" s="106">
        <x:f>SUMIFS('purchase data'!K:K,'purchase data'!$B:$B,$C333,'purchase data'!$F:$F,$D333)</x:f>
        <x:v>0</x:v>
      </x:c>
      <x:c r="K333" s="73">
        <x:f>SUMIFS('purchase data'!M:M,'purchase data'!$B:$B,$C333,'purchase data'!$F:$F,$D333)</x:f>
        <x:v>0</x:v>
      </x:c>
      <x:c r="L333" s="68">
        <x:f>SUMIFS(ETC!$G:$G,ETC!$B:$B,$C333,ETC!$E:$E,$D333)</x:f>
        <x:v>0</x:v>
      </x:c>
      <x:c r="M333" s="73">
        <x:f>SUMIFS(ETC!$J:$J,ETC!$E:$E,$D333,ETC!$B:$B,$C333)</x:f>
        <x:v>0</x:v>
      </x:c>
      <x:c r="N333" s="159">
        <x:f>IF(IFERROR((I333+K333+M333)/(G333+J333+SUMIFS(ETC!$G:$G,ETC!$C:$C,1,ETC!$B:$B,$C333,ETC!$E:$E,$D333)),)=0,H333,IFERROR((I333+K333+M333)/(G333+J333+SUMIFS(ETC!$G:$G,ETC!$C:$C,1,ETC!$B:$B,$C333,ETC!$E:$E,$D333)),))</x:f>
        <x:v>1609.27037</x:v>
      </x:c>
      <x:c r="O333" s="106">
        <x:f>++SUMIFS('sales data'!L:L,'sales data'!$B:$B,$C333,'sales data'!$F:$F,$D333,'sales data'!$O:$O,"")</x:f>
        <x:v>0</x:v>
      </x:c>
      <x:c r="P333" s="73">
        <x:f t="shared" si="100"/>
        <x:v>0</x:v>
      </x:c>
      <x:c r="Q333" s="68">
        <x:f>+SUMIFS('sales data'!$L:$L,'sales data'!$B:$B,$C333,'sales data'!$F:$F,$D333,'sales data'!$O:$O,"R")</x:f>
        <x:v>0</x:v>
      </x:c>
      <x:c r="R333" s="73">
        <x:f t="shared" si="101"/>
        <x:v>0</x:v>
      </x:c>
      <x:c r="S333" s="68">
        <x:f>SUMIFS('sales data'!$L:$L,'sales data'!$B:$B,$C333,'sales data'!$F:$F,$D333,'sales data'!$O:$O,"N")</x:f>
        <x:v>0</x:v>
      </x:c>
      <x:c r="T333" s="73">
        <x:f t="shared" si="102"/>
        <x:v>0</x:v>
      </x:c>
      <x:c r="U333" s="26">
        <x:f>SUMIFS('warehouse inventory check'!$N:$N,'warehouse inventory check'!$C:$C,$C333,'warehouse inventory check'!$D:$D,$D333)</x:f>
        <x:v>0</x:v>
      </x:c>
      <x:c r="V333" s="26">
        <x:f t="shared" si="103"/>
        <x:v>1609.27037</x:v>
      </x:c>
      <x:c r="W333" s="73">
        <x:f t="shared" si="104"/>
        <x:v>0</x:v>
      </x:c>
      <x:c r="X333" s="74">
        <x:f t="shared" si="105"/>
        <x:v>0</x:v>
      </x:c>
      <x:c r="Y333" s="68">
        <x:f t="shared" si="106"/>
        <x:v>0</x:v>
      </x:c>
      <x:c r="Z333" s="68">
        <x:f t="shared" si="107"/>
        <x:v>0</x:v>
      </x:c>
    </x:row>
    <x:row r="334" spans="1:26">
      <x:c r="A334" s="118">
        <x:v>44</x:v>
      </x:c>
      <x:c r="B334" s="118"/>
      <x:c r="C334" s="113">
        <x:v>4</x:v>
      </x:c>
      <x:c r="D334" s="210" t="str">
        <x:f>IF(VLOOKUP($A334,'★Master Code List'!$B$4:$K$167,8,)=0,"",(VLOOKUP($A334,'★Master Code List'!$B$4:$K$167,8,)))</x:f>
        <x:v>TZ38-14A033-BA04</x:v>
      </x:c>
      <x:c r="E334" s="210" t="str">
        <x:f>IF(VLOOKUP($A334,'★Master Code List'!$B$4:$K$167,9,)=0,"",(VLOOKUP($A334,'★Master Code List'!$B$4:$K$167,9,)))</x:f>
        <x:v>EV-V4</x:v>
      </x:c>
      <x:c r="F334" s="20" t="str">
        <x:f>IF(VLOOKUP($A334,'★Master Code List'!$B$4:$K$167,10,)=0,"",(VLOOKUP($A334,'★Master Code List'!$B$4:$K$167,10,)))</x:f>
        <x:v>BUSBAR</x:v>
      </x:c>
      <x:c r="G334" s="158">
        <x:f t="shared" si="108"/>
        <x:v>0</x:v>
      </x:c>
      <x:c r="H334" s="158">
        <x:f t="shared" si="109"/>
        <x:v>1641.4579825000001</x:v>
      </x:c>
      <x:c r="I334" s="285">
        <x:f t="shared" si="110"/>
        <x:v>0</x:v>
      </x:c>
      <x:c r="J334" s="106">
        <x:f>SUMIFS('purchase data'!K:K,'purchase data'!$B:$B,$C334,'purchase data'!$F:$F,$D334)</x:f>
        <x:v>0</x:v>
      </x:c>
      <x:c r="K334" s="73">
        <x:f>SUMIFS('purchase data'!M:M,'purchase data'!$B:$B,$C334,'purchase data'!$F:$F,$D334)</x:f>
        <x:v>0</x:v>
      </x:c>
      <x:c r="L334" s="68">
        <x:f>SUMIFS(ETC!$G:$G,ETC!$B:$B,$C334,ETC!$E:$E,$D334)</x:f>
        <x:v>0</x:v>
      </x:c>
      <x:c r="M334" s="73">
        <x:f>SUMIFS(ETC!$J:$J,ETC!$E:$E,$D334,ETC!$B:$B,$C334)</x:f>
        <x:v>0</x:v>
      </x:c>
      <x:c r="N334" s="159">
        <x:f>IF(IFERROR((I334+K334+M334)/(G334+J334+SUMIFS(ETC!$G:$G,ETC!$C:$C,1,ETC!$B:$B,$C334,ETC!$E:$E,$D334)),)=0,H334,IFERROR((I334+K334+M334)/(G334+J334+SUMIFS(ETC!$G:$G,ETC!$C:$C,1,ETC!$B:$B,$C334,ETC!$E:$E,$D334)),))</x:f>
        <x:v>1641.4579825000001</x:v>
      </x:c>
      <x:c r="O334" s="106">
        <x:f>++SUMIFS('sales data'!L:L,'sales data'!$B:$B,$C334,'sales data'!$F:$F,$D334,'sales data'!$O:$O,"")</x:f>
        <x:v>0</x:v>
      </x:c>
      <x:c r="P334" s="73">
        <x:f t="shared" si="100"/>
        <x:v>0</x:v>
      </x:c>
      <x:c r="Q334" s="68">
        <x:f>+SUMIFS('sales data'!$L:$L,'sales data'!$B:$B,$C334,'sales data'!$F:$F,$D334,'sales data'!$O:$O,"R")</x:f>
        <x:v>0</x:v>
      </x:c>
      <x:c r="R334" s="73">
        <x:f t="shared" si="101"/>
        <x:v>0</x:v>
      </x:c>
      <x:c r="S334" s="68">
        <x:f>SUMIFS('sales data'!$L:$L,'sales data'!$B:$B,$C334,'sales data'!$F:$F,$D334,'sales data'!$O:$O,"N")</x:f>
        <x:v>0</x:v>
      </x:c>
      <x:c r="T334" s="73">
        <x:f t="shared" si="102"/>
        <x:v>0</x:v>
      </x:c>
      <x:c r="U334" s="26">
        <x:f>SUMIFS('warehouse inventory check'!$N:$N,'warehouse inventory check'!$C:$C,$C334,'warehouse inventory check'!$D:$D,$D334)</x:f>
        <x:v>0</x:v>
      </x:c>
      <x:c r="V334" s="26">
        <x:f t="shared" si="103"/>
        <x:v>1641.4579825000001</x:v>
      </x:c>
      <x:c r="W334" s="73">
        <x:f t="shared" si="104"/>
        <x:v>0</x:v>
      </x:c>
      <x:c r="X334" s="74">
        <x:f t="shared" si="105"/>
        <x:v>0</x:v>
      </x:c>
      <x:c r="Y334" s="68">
        <x:f t="shared" si="106"/>
        <x:v>0</x:v>
      </x:c>
      <x:c r="Z334" s="68">
        <x:f t="shared" si="107"/>
        <x:v>0</x:v>
      </x:c>
    </x:row>
    <x:row r="335" spans="1:26">
      <x:c r="A335" s="118">
        <x:v>45</x:v>
      </x:c>
      <x:c r="B335" s="118"/>
      <x:c r="C335" s="113">
        <x:v>4</x:v>
      </x:c>
      <x:c r="D335" s="210" t="str">
        <x:f>IF(VLOOKUP($A335,'★Master Code List'!$B$4:$K$167,8,)=0,"",(VLOOKUP($A335,'★Master Code List'!$B$4:$K$167,8,)))</x:f>
        <x:v>TZ38-14A033-CA</x:v>
      </x:c>
      <x:c r="E335" s="210" t="str">
        <x:f>IF(VLOOKUP($A335,'★Master Code List'!$B$4:$K$167,9,)=0,"",(VLOOKUP($A335,'★Master Code List'!$B$4:$K$167,9,)))</x:f>
        <x:v>EV-V4</x:v>
      </x:c>
      <x:c r="F335" s="20" t="str">
        <x:f>IF(VLOOKUP($A335,'★Master Code List'!$B$4:$K$167,10,)=0,"",(VLOOKUP($A335,'★Master Code List'!$B$4:$K$167,10,)))</x:f>
        <x:v>BUSBAR ASY</x:v>
      </x:c>
      <x:c r="G335" s="158">
        <x:f t="shared" si="108"/>
        <x:v>0</x:v>
      </x:c>
      <x:c r="H335" s="158">
        <x:f t="shared" si="109"/>
        <x:v>4968.71497</x:v>
      </x:c>
      <x:c r="I335" s="285">
        <x:f t="shared" si="110"/>
        <x:v>0</x:v>
      </x:c>
      <x:c r="J335" s="106">
        <x:f>SUMIFS('purchase data'!K:K,'purchase data'!$B:$B,$C335,'purchase data'!$F:$F,$D335)</x:f>
        <x:v>0</x:v>
      </x:c>
      <x:c r="K335" s="73">
        <x:f>SUMIFS('purchase data'!M:M,'purchase data'!$B:$B,$C335,'purchase data'!$F:$F,$D335)</x:f>
        <x:v>0</x:v>
      </x:c>
      <x:c r="L335" s="68">
        <x:f>SUMIFS(ETC!$G:$G,ETC!$B:$B,$C335,ETC!$E:$E,$D335)</x:f>
        <x:v>0</x:v>
      </x:c>
      <x:c r="M335" s="73">
        <x:f>SUMIFS(ETC!$J:$J,ETC!$E:$E,$D335,ETC!$B:$B,$C335)</x:f>
        <x:v>0</x:v>
      </x:c>
      <x:c r="N335" s="159">
        <x:f>IF(IFERROR((I335+K335+M335)/(G335+J335+SUMIFS(ETC!$G:$G,ETC!$C:$C,1,ETC!$B:$B,$C335,ETC!$E:$E,$D335)),)=0,H335,IFERROR((I335+K335+M335)/(G335+J335+SUMIFS(ETC!$G:$G,ETC!$C:$C,1,ETC!$B:$B,$C335,ETC!$E:$E,$D335)),))</x:f>
        <x:v>4968.71497</x:v>
      </x:c>
      <x:c r="O335" s="106">
        <x:f>++SUMIFS('sales data'!L:L,'sales data'!$B:$B,$C335,'sales data'!$F:$F,$D335,'sales data'!$O:$O,"")</x:f>
        <x:v>0</x:v>
      </x:c>
      <x:c r="P335" s="73">
        <x:f t="shared" si="100"/>
        <x:v>0</x:v>
      </x:c>
      <x:c r="Q335" s="68">
        <x:f>+SUMIFS('sales data'!$L:$L,'sales data'!$B:$B,$C335,'sales data'!$F:$F,$D335,'sales data'!$O:$O,"R")</x:f>
        <x:v>0</x:v>
      </x:c>
      <x:c r="R335" s="73">
        <x:f t="shared" si="101"/>
        <x:v>0</x:v>
      </x:c>
      <x:c r="S335" s="68">
        <x:f>SUMIFS('sales data'!$L:$L,'sales data'!$B:$B,$C335,'sales data'!$F:$F,$D335,'sales data'!$O:$O,"N")</x:f>
        <x:v>0</x:v>
      </x:c>
      <x:c r="T335" s="73">
        <x:f t="shared" si="102"/>
        <x:v>0</x:v>
      </x:c>
      <x:c r="U335" s="26">
        <x:f>SUMIFS('warehouse inventory check'!$N:$N,'warehouse inventory check'!$C:$C,$C335,'warehouse inventory check'!$D:$D,$D335)</x:f>
        <x:v>0</x:v>
      </x:c>
      <x:c r="V335" s="26">
        <x:f t="shared" si="103"/>
        <x:v>4968.71497</x:v>
      </x:c>
      <x:c r="W335" s="73">
        <x:f t="shared" si="104"/>
        <x:v>0</x:v>
      </x:c>
      <x:c r="X335" s="74">
        <x:f t="shared" si="105"/>
        <x:v>0</x:v>
      </x:c>
      <x:c r="Y335" s="68">
        <x:f t="shared" si="106"/>
        <x:v>0</x:v>
      </x:c>
      <x:c r="Z335" s="68">
        <x:f t="shared" si="107"/>
        <x:v>0</x:v>
      </x:c>
    </x:row>
    <x:row r="336" spans="1:26">
      <x:c r="A336" s="118">
        <x:v>46</x:v>
      </x:c>
      <x:c r="B336" s="118"/>
      <x:c r="C336" s="113">
        <x:v>4</x:v>
      </x:c>
      <x:c r="D336" s="210" t="str">
        <x:f>IF(VLOOKUP($A336,'★Master Code List'!$B$4:$K$167,8,)=0,"",(VLOOKUP($A336,'★Master Code List'!$B$4:$K$167,8,)))</x:f>
        <x:v>TZ38-14A033-CA04</x:v>
      </x:c>
      <x:c r="E336" s="210" t="str">
        <x:f>IF(VLOOKUP($A336,'★Master Code List'!$B$4:$K$167,9,)=0,"",(VLOOKUP($A336,'★Master Code List'!$B$4:$K$167,9,)))</x:f>
        <x:v>EV-V4</x:v>
      </x:c>
      <x:c r="F336" s="20" t="str">
        <x:f>IF(VLOOKUP($A336,'★Master Code List'!$B$4:$K$167,10,)=0,"",(VLOOKUP($A336,'★Master Code List'!$B$4:$K$167,10,)))</x:f>
        <x:v>BUSBAR</x:v>
      </x:c>
      <x:c r="G336" s="158">
        <x:f t="shared" si="108"/>
        <x:v>0</x:v>
      </x:c>
      <x:c r="H336" s="158">
        <x:f t="shared" si="109"/>
        <x:v>5068.0960749999995</x:v>
      </x:c>
      <x:c r="I336" s="285">
        <x:f t="shared" si="110"/>
        <x:v>0</x:v>
      </x:c>
      <x:c r="J336" s="106">
        <x:f>SUMIFS('purchase data'!K:K,'purchase data'!$B:$B,$C336,'purchase data'!$F:$F,$D336)</x:f>
        <x:v>0</x:v>
      </x:c>
      <x:c r="K336" s="73">
        <x:f>SUMIFS('purchase data'!M:M,'purchase data'!$B:$B,$C336,'purchase data'!$F:$F,$D336)</x:f>
        <x:v>0</x:v>
      </x:c>
      <x:c r="L336" s="68">
        <x:f>SUMIFS(ETC!$G:$G,ETC!$B:$B,$C336,ETC!$E:$E,$D336)</x:f>
        <x:v>0</x:v>
      </x:c>
      <x:c r="M336" s="73">
        <x:f>SUMIFS(ETC!$J:$J,ETC!$E:$E,$D336,ETC!$B:$B,$C336)</x:f>
        <x:v>0</x:v>
      </x:c>
      <x:c r="N336" s="159">
        <x:f>IF(IFERROR((I336+K336+M336)/(G336+J336+SUMIFS(ETC!$G:$G,ETC!$C:$C,1,ETC!$B:$B,$C336,ETC!$E:$E,$D336)),)=0,H336,IFERROR((I336+K336+M336)/(G336+J336+SUMIFS(ETC!$G:$G,ETC!$C:$C,1,ETC!$B:$B,$C336,ETC!$E:$E,$D336)),))</x:f>
        <x:v>5068.0960749999995</x:v>
      </x:c>
      <x:c r="O336" s="106">
        <x:f>++SUMIFS('sales data'!L:L,'sales data'!$B:$B,$C336,'sales data'!$F:$F,$D336,'sales data'!$O:$O,"")</x:f>
        <x:v>0</x:v>
      </x:c>
      <x:c r="P336" s="73">
        <x:f t="shared" si="100"/>
        <x:v>0</x:v>
      </x:c>
      <x:c r="Q336" s="68">
        <x:f>+SUMIFS('sales data'!$L:$L,'sales data'!$B:$B,$C336,'sales data'!$F:$F,$D336,'sales data'!$O:$O,"R")</x:f>
        <x:v>0</x:v>
      </x:c>
      <x:c r="R336" s="73">
        <x:f t="shared" si="101"/>
        <x:v>0</x:v>
      </x:c>
      <x:c r="S336" s="68">
        <x:f>SUMIFS('sales data'!$L:$L,'sales data'!$B:$B,$C336,'sales data'!$F:$F,$D336,'sales data'!$O:$O,"N")</x:f>
        <x:v>0</x:v>
      </x:c>
      <x:c r="T336" s="73">
        <x:f t="shared" si="102"/>
        <x:v>0</x:v>
      </x:c>
      <x:c r="U336" s="26">
        <x:f>SUMIFS('warehouse inventory check'!$N:$N,'warehouse inventory check'!$C:$C,$C336,'warehouse inventory check'!$D:$D,$D336)</x:f>
        <x:v>0</x:v>
      </x:c>
      <x:c r="V336" s="26">
        <x:f t="shared" si="103"/>
        <x:v>5068.0960749999995</x:v>
      </x:c>
      <x:c r="W336" s="73">
        <x:f t="shared" si="104"/>
        <x:v>0</x:v>
      </x:c>
      <x:c r="X336" s="74">
        <x:f t="shared" si="105"/>
        <x:v>0</x:v>
      </x:c>
      <x:c r="Y336" s="68">
        <x:f t="shared" si="106"/>
        <x:v>0</x:v>
      </x:c>
      <x:c r="Z336" s="68">
        <x:f t="shared" si="107"/>
        <x:v>0</x:v>
      </x:c>
    </x:row>
    <x:row r="337" spans="1:26">
      <x:c r="A337" s="118">
        <x:v>47</x:v>
      </x:c>
      <x:c r="B337" s="118"/>
      <x:c r="C337" s="113">
        <x:v>4</x:v>
      </x:c>
      <x:c r="D337" s="210" t="str">
        <x:f>IF(VLOOKUP($A337,'★Master Code List'!$B$4:$K$167,8,)=0,"",(VLOOKUP($A337,'★Master Code List'!$B$4:$K$167,8,)))</x:f>
        <x:v>TZ38-14A033-DA</x:v>
      </x:c>
      <x:c r="E337" s="210" t="str">
        <x:f>IF(VLOOKUP($A337,'★Master Code List'!$B$4:$K$167,9,)=0,"",(VLOOKUP($A337,'★Master Code List'!$B$4:$K$167,9,)))</x:f>
        <x:v>EV-V4</x:v>
      </x:c>
      <x:c r="F337" s="20" t="str">
        <x:f>IF(VLOOKUP($A337,'★Master Code List'!$B$4:$K$167,10,)=0,"",(VLOOKUP($A337,'★Master Code List'!$B$4:$K$167,10,)))</x:f>
        <x:v>BUSBAR ASY</x:v>
      </x:c>
      <x:c r="G337" s="158">
        <x:f t="shared" si="108"/>
        <x:v>0</x:v>
      </x:c>
      <x:c r="H337" s="158">
        <x:f t="shared" si="109"/>
        <x:v>1999.35158</x:v>
      </x:c>
      <x:c r="I337" s="285">
        <x:f t="shared" si="110"/>
        <x:v>0</x:v>
      </x:c>
      <x:c r="J337" s="106">
        <x:f>SUMIFS('purchase data'!K:K,'purchase data'!$B:$B,$C337,'purchase data'!$F:$F,$D337)</x:f>
        <x:v>0</x:v>
      </x:c>
      <x:c r="K337" s="73">
        <x:f>SUMIFS('purchase data'!M:M,'purchase data'!$B:$B,$C337,'purchase data'!$F:$F,$D337)</x:f>
        <x:v>0</x:v>
      </x:c>
      <x:c r="L337" s="68">
        <x:f>SUMIFS(ETC!$G:$G,ETC!$B:$B,$C337,ETC!$E:$E,$D337)</x:f>
        <x:v>0</x:v>
      </x:c>
      <x:c r="M337" s="73">
        <x:f>SUMIFS(ETC!$J:$J,ETC!$E:$E,$D337,ETC!$B:$B,$C337)</x:f>
        <x:v>0</x:v>
      </x:c>
      <x:c r="N337" s="159">
        <x:f>IF(IFERROR((I337+K337+M337)/(G337+J337+SUMIFS(ETC!$G:$G,ETC!$C:$C,1,ETC!$B:$B,$C337,ETC!$E:$E,$D337)),)=0,H337,IFERROR((I337+K337+M337)/(G337+J337+SUMIFS(ETC!$G:$G,ETC!$C:$C,1,ETC!$B:$B,$C337,ETC!$E:$E,$D337)),))</x:f>
        <x:v>1999.35158</x:v>
      </x:c>
      <x:c r="O337" s="106">
        <x:f>++SUMIFS('sales data'!L:L,'sales data'!$B:$B,$C337,'sales data'!$F:$F,$D337,'sales data'!$O:$O,"")</x:f>
        <x:v>0</x:v>
      </x:c>
      <x:c r="P337" s="73">
        <x:f t="shared" si="100"/>
        <x:v>0</x:v>
      </x:c>
      <x:c r="Q337" s="68">
        <x:f>+SUMIFS('sales data'!$L:$L,'sales data'!$B:$B,$C337,'sales data'!$F:$F,$D337,'sales data'!$O:$O,"R")</x:f>
        <x:v>0</x:v>
      </x:c>
      <x:c r="R337" s="73">
        <x:f t="shared" si="101"/>
        <x:v>0</x:v>
      </x:c>
      <x:c r="S337" s="68">
        <x:f>SUMIFS('sales data'!$L:$L,'sales data'!$B:$B,$C337,'sales data'!$F:$F,$D337,'sales data'!$O:$O,"N")</x:f>
        <x:v>0</x:v>
      </x:c>
      <x:c r="T337" s="73">
        <x:f t="shared" si="102"/>
        <x:v>0</x:v>
      </x:c>
      <x:c r="U337" s="26">
        <x:f>SUMIFS('warehouse inventory check'!$N:$N,'warehouse inventory check'!$C:$C,$C337,'warehouse inventory check'!$D:$D,$D337)</x:f>
        <x:v>0</x:v>
      </x:c>
      <x:c r="V337" s="26">
        <x:f t="shared" si="103"/>
        <x:v>1999.35158</x:v>
      </x:c>
      <x:c r="W337" s="73">
        <x:f t="shared" si="104"/>
        <x:v>0</x:v>
      </x:c>
      <x:c r="X337" s="74">
        <x:f t="shared" si="105"/>
        <x:v>0</x:v>
      </x:c>
      <x:c r="Y337" s="68">
        <x:f t="shared" si="106"/>
        <x:v>0</x:v>
      </x:c>
      <x:c r="Z337" s="68">
        <x:f t="shared" si="107"/>
        <x:v>0</x:v>
      </x:c>
    </x:row>
    <x:row r="338" spans="1:26">
      <x:c r="A338" s="118">
        <x:v>48</x:v>
      </x:c>
      <x:c r="B338" s="118"/>
      <x:c r="C338" s="113">
        <x:v>4</x:v>
      </x:c>
      <x:c r="D338" s="210" t="str">
        <x:f>IF(VLOOKUP($A338,'★Master Code List'!$B$4:$K$167,8,)=0,"",(VLOOKUP($A338,'★Master Code List'!$B$4:$K$167,8,)))</x:f>
        <x:v>TZ38-14A033-DA04</x:v>
      </x:c>
      <x:c r="E338" s="210" t="str">
        <x:f>IF(VLOOKUP($A338,'★Master Code List'!$B$4:$K$167,9,)=0,"",(VLOOKUP($A338,'★Master Code List'!$B$4:$K$167,9,)))</x:f>
        <x:v>EV-V4</x:v>
      </x:c>
      <x:c r="F338" s="20" t="str">
        <x:f>IF(VLOOKUP($A338,'★Master Code List'!$B$4:$K$167,10,)=0,"",(VLOOKUP($A338,'★Master Code List'!$B$4:$K$167,10,)))</x:f>
        <x:v>BUSBAR</x:v>
      </x:c>
      <x:c r="G338" s="158">
        <x:f t="shared" si="108"/>
        <x:v>0</x:v>
      </x:c>
      <x:c r="H338" s="158">
        <x:f t="shared" si="109"/>
        <x:v>2039.3413459999999</x:v>
      </x:c>
      <x:c r="I338" s="285">
        <x:f t="shared" si="110"/>
        <x:v>0</x:v>
      </x:c>
      <x:c r="J338" s="106">
        <x:f>SUMIFS('purchase data'!K:K,'purchase data'!$B:$B,$C338,'purchase data'!$F:$F,$D338)</x:f>
        <x:v>0</x:v>
      </x:c>
      <x:c r="K338" s="73">
        <x:f>SUMIFS('purchase data'!M:M,'purchase data'!$B:$B,$C338,'purchase data'!$F:$F,$D338)</x:f>
        <x:v>0</x:v>
      </x:c>
      <x:c r="L338" s="68">
        <x:f>SUMIFS(ETC!$G:$G,ETC!$B:$B,$C338,ETC!$E:$E,$D338)</x:f>
        <x:v>0</x:v>
      </x:c>
      <x:c r="M338" s="73">
        <x:f>SUMIFS(ETC!$J:$J,ETC!$E:$E,$D338,ETC!$B:$B,$C338)</x:f>
        <x:v>0</x:v>
      </x:c>
      <x:c r="N338" s="159">
        <x:f>IF(IFERROR((I338+K338+M338)/(G338+J338+SUMIFS(ETC!$G:$G,ETC!$C:$C,1,ETC!$B:$B,$C338,ETC!$E:$E,$D338)),)=0,H338,IFERROR((I338+K338+M338)/(G338+J338+SUMIFS(ETC!$G:$G,ETC!$C:$C,1,ETC!$B:$B,$C338,ETC!$E:$E,$D338)),))</x:f>
        <x:v>2039.3413459999999</x:v>
      </x:c>
      <x:c r="O338" s="106">
        <x:f>++SUMIFS('sales data'!L:L,'sales data'!$B:$B,$C338,'sales data'!$F:$F,$D338,'sales data'!$O:$O,"")</x:f>
        <x:v>0</x:v>
      </x:c>
      <x:c r="P338" s="73">
        <x:f t="shared" si="100"/>
        <x:v>0</x:v>
      </x:c>
      <x:c r="Q338" s="68">
        <x:f>+SUMIFS('sales data'!$L:$L,'sales data'!$B:$B,$C338,'sales data'!$F:$F,$D338,'sales data'!$O:$O,"R")</x:f>
        <x:v>0</x:v>
      </x:c>
      <x:c r="R338" s="73">
        <x:f t="shared" si="101"/>
        <x:v>0</x:v>
      </x:c>
      <x:c r="S338" s="68">
        <x:f>SUMIFS('sales data'!$L:$L,'sales data'!$B:$B,$C338,'sales data'!$F:$F,$D338,'sales data'!$O:$O,"N")</x:f>
        <x:v>0</x:v>
      </x:c>
      <x:c r="T338" s="73">
        <x:f t="shared" si="102"/>
        <x:v>0</x:v>
      </x:c>
      <x:c r="U338" s="26">
        <x:f>SUMIFS('warehouse inventory check'!$N:$N,'warehouse inventory check'!$C:$C,$C338,'warehouse inventory check'!$D:$D,$D338)</x:f>
        <x:v>0</x:v>
      </x:c>
      <x:c r="V338" s="26">
        <x:f t="shared" si="103"/>
        <x:v>2039.3413459999999</x:v>
      </x:c>
      <x:c r="W338" s="73">
        <x:f t="shared" si="104"/>
        <x:v>0</x:v>
      </x:c>
      <x:c r="X338" s="74">
        <x:f t="shared" si="105"/>
        <x:v>0</x:v>
      </x:c>
      <x:c r="Y338" s="68">
        <x:f t="shared" si="106"/>
        <x:v>0</x:v>
      </x:c>
      <x:c r="Z338" s="68">
        <x:f t="shared" si="107"/>
        <x:v>0</x:v>
      </x:c>
    </x:row>
    <x:row r="339" spans="1:26">
      <x:c r="A339" s="118">
        <x:v>49</x:v>
      </x:c>
      <x:c r="B339" s="118"/>
      <x:c r="C339" s="113">
        <x:v>4</x:v>
      </x:c>
      <x:c r="D339" s="210" t="str">
        <x:f>IF(VLOOKUP($A339,'★Master Code List'!$B$4:$K$167,8,)=0,"",(VLOOKUP($A339,'★Master Code List'!$B$4:$K$167,8,)))</x:f>
        <x:v>TZ38-14A033-EA</x:v>
      </x:c>
      <x:c r="E339" s="210" t="str">
        <x:f>IF(VLOOKUP($A339,'★Master Code List'!$B$4:$K$167,9,)=0,"",(VLOOKUP($A339,'★Master Code List'!$B$4:$K$167,9,)))</x:f>
        <x:v>EV-V4</x:v>
      </x:c>
      <x:c r="F339" s="20" t="str">
        <x:f>IF(VLOOKUP($A339,'★Master Code List'!$B$4:$K$167,10,)=0,"",(VLOOKUP($A339,'★Master Code List'!$B$4:$K$167,10,)))</x:f>
        <x:v>BUSBAR ASY</x:v>
      </x:c>
      <x:c r="G339" s="158">
        <x:f t="shared" si="108"/>
        <x:v>0</x:v>
      </x:c>
      <x:c r="H339" s="158">
        <x:f t="shared" si="109"/>
        <x:v>4130.7078199999996</x:v>
      </x:c>
      <x:c r="I339" s="285">
        <x:f t="shared" si="110"/>
        <x:v>0</x:v>
      </x:c>
      <x:c r="J339" s="106">
        <x:f>SUMIFS('purchase data'!K:K,'purchase data'!$B:$B,$C339,'purchase data'!$F:$F,$D339)</x:f>
        <x:v>0</x:v>
      </x:c>
      <x:c r="K339" s="73">
        <x:f>SUMIFS('purchase data'!M:M,'purchase data'!$B:$B,$C339,'purchase data'!$F:$F,$D339)</x:f>
        <x:v>0</x:v>
      </x:c>
      <x:c r="L339" s="68">
        <x:f>SUMIFS(ETC!$G:$G,ETC!$B:$B,$C339,ETC!$E:$E,$D339)</x:f>
        <x:v>0</x:v>
      </x:c>
      <x:c r="M339" s="73">
        <x:f>SUMIFS(ETC!$J:$J,ETC!$E:$E,$D339,ETC!$B:$B,$C339)</x:f>
        <x:v>0</x:v>
      </x:c>
      <x:c r="N339" s="159">
        <x:f>IF(IFERROR((I339+K339+M339)/(G339+J339+SUMIFS(ETC!$G:$G,ETC!$C:$C,1,ETC!$B:$B,$C339,ETC!$E:$E,$D339)),)=0,H339,IFERROR((I339+K339+M339)/(G339+J339+SUMIFS(ETC!$G:$G,ETC!$C:$C,1,ETC!$B:$B,$C339,ETC!$E:$E,$D339)),))</x:f>
        <x:v>4130.7078199999996</x:v>
      </x:c>
      <x:c r="O339" s="106">
        <x:f>++SUMIFS('sales data'!L:L,'sales data'!$B:$B,$C339,'sales data'!$F:$F,$D339,'sales data'!$O:$O,"")</x:f>
        <x:v>0</x:v>
      </x:c>
      <x:c r="P339" s="73">
        <x:f t="shared" si="100"/>
        <x:v>0</x:v>
      </x:c>
      <x:c r="Q339" s="68">
        <x:f>+SUMIFS('sales data'!$L:$L,'sales data'!$B:$B,$C339,'sales data'!$F:$F,$D339,'sales data'!$O:$O,"R")</x:f>
        <x:v>0</x:v>
      </x:c>
      <x:c r="R339" s="73">
        <x:f t="shared" si="101"/>
        <x:v>0</x:v>
      </x:c>
      <x:c r="S339" s="68">
        <x:f>SUMIFS('sales data'!$L:$L,'sales data'!$B:$B,$C339,'sales data'!$F:$F,$D339,'sales data'!$O:$O,"N")</x:f>
        <x:v>0</x:v>
      </x:c>
      <x:c r="T339" s="73">
        <x:f t="shared" si="102"/>
        <x:v>0</x:v>
      </x:c>
      <x:c r="U339" s="26">
        <x:f>SUMIFS('warehouse inventory check'!$N:$N,'warehouse inventory check'!$C:$C,$C339,'warehouse inventory check'!$D:$D,$D339)</x:f>
        <x:v>0</x:v>
      </x:c>
      <x:c r="V339" s="26">
        <x:f t="shared" si="103"/>
        <x:v>4130.7078199999996</x:v>
      </x:c>
      <x:c r="W339" s="73">
        <x:f t="shared" si="104"/>
        <x:v>0</x:v>
      </x:c>
      <x:c r="X339" s="74">
        <x:f t="shared" si="105"/>
        <x:v>0</x:v>
      </x:c>
      <x:c r="Y339" s="68">
        <x:f t="shared" si="106"/>
        <x:v>0</x:v>
      </x:c>
      <x:c r="Z339" s="68">
        <x:f t="shared" si="107"/>
        <x:v>0</x:v>
      </x:c>
    </x:row>
    <x:row r="340" spans="1:26" s="26" customFormat="1">
      <x:c r="A340" s="118">
        <x:v>50</x:v>
      </x:c>
      <x:c r="B340" s="118"/>
      <x:c r="C340" s="113">
        <x:v>4</x:v>
      </x:c>
      <x:c r="D340" s="210" t="str">
        <x:f>IF(VLOOKUP($A340,'★Master Code List'!$B$4:$K$167,8,)=0,"",(VLOOKUP($A340,'★Master Code List'!$B$4:$K$167,8,)))</x:f>
        <x:v>TZ38-14A033-EA04</x:v>
      </x:c>
      <x:c r="E340" s="210" t="str">
        <x:f>IF(VLOOKUP($A340,'★Master Code List'!$B$4:$K$167,9,)=0,"",(VLOOKUP($A340,'★Master Code List'!$B$4:$K$167,9,)))</x:f>
        <x:v>EV-V4</x:v>
      </x:c>
      <x:c r="F340" s="20" t="str">
        <x:f>IF(VLOOKUP($A340,'★Master Code List'!$B$4:$K$167,10,)=0,"",(VLOOKUP($A340,'★Master Code List'!$B$4:$K$167,10,)))</x:f>
        <x:v>BUSBAR</x:v>
      </x:c>
      <x:c r="G340" s="158">
        <x:f t="shared" si="108"/>
        <x:v>0</x:v>
      </x:c>
      <x:c r="H340" s="158">
        <x:f t="shared" si="109"/>
        <x:v>4213.3276324999997</x:v>
      </x:c>
      <x:c r="I340" s="285">
        <x:f t="shared" si="110"/>
        <x:v>0</x:v>
      </x:c>
      <x:c r="J340" s="106">
        <x:f>SUMIFS('purchase data'!K:K,'purchase data'!$B:$B,$C340,'purchase data'!$F:$F,$D340)</x:f>
        <x:v>0</x:v>
      </x:c>
      <x:c r="K340" s="73">
        <x:f>SUMIFS('purchase data'!M:M,'purchase data'!$B:$B,$C340,'purchase data'!$F:$F,$D340)</x:f>
        <x:v>0</x:v>
      </x:c>
      <x:c r="L340" s="68">
        <x:f>SUMIFS(ETC!$G:$G,ETC!$B:$B,$C340,ETC!$E:$E,$D340)</x:f>
        <x:v>0</x:v>
      </x:c>
      <x:c r="M340" s="73">
        <x:f>SUMIFS(ETC!$J:$J,ETC!$E:$E,$D340,ETC!$B:$B,$C340)</x:f>
        <x:v>0</x:v>
      </x:c>
      <x:c r="N340" s="159">
        <x:f>IF(IFERROR((I340+K340+M340)/(G340+J340+SUMIFS(ETC!$G:$G,ETC!$C:$C,1,ETC!$B:$B,$C340,ETC!$E:$E,$D340)),)=0,H340,IFERROR((I340+K340+M340)/(G340+J340+SUMIFS(ETC!$G:$G,ETC!$C:$C,1,ETC!$B:$B,$C340,ETC!$E:$E,$D340)),))</x:f>
        <x:v>4213.3276324999997</x:v>
      </x:c>
      <x:c r="O340" s="106">
        <x:f>++SUMIFS('sales data'!L:L,'sales data'!$B:$B,$C340,'sales data'!$F:$F,$D340,'sales data'!$O:$O,"")</x:f>
        <x:v>0</x:v>
      </x:c>
      <x:c r="P340" s="73">
        <x:f t="shared" si="100"/>
        <x:v>0</x:v>
      </x:c>
      <x:c r="Q340" s="68">
        <x:f>+SUMIFS('sales data'!$L:$L,'sales data'!$B:$B,$C340,'sales data'!$F:$F,$D340,'sales data'!$O:$O,"R")</x:f>
        <x:v>0</x:v>
      </x:c>
      <x:c r="R340" s="73">
        <x:f t="shared" si="101"/>
        <x:v>0</x:v>
      </x:c>
      <x:c r="S340" s="68">
        <x:f>SUMIFS('sales data'!$L:$L,'sales data'!$B:$B,$C340,'sales data'!$F:$F,$D340,'sales data'!$O:$O,"N")</x:f>
        <x:v>0</x:v>
      </x:c>
      <x:c r="T340" s="73">
        <x:f t="shared" si="102"/>
        <x:v>0</x:v>
      </x:c>
      <x:c r="U340" s="26">
        <x:f>SUMIFS('warehouse inventory check'!$N:$N,'warehouse inventory check'!$C:$C,$C340,'warehouse inventory check'!$D:$D,$D340)</x:f>
        <x:v>0</x:v>
      </x:c>
      <x:c r="V340" s="26">
        <x:f t="shared" si="103"/>
        <x:v>4213.3276324999997</x:v>
      </x:c>
      <x:c r="W340" s="73">
        <x:f t="shared" si="104"/>
        <x:v>0</x:v>
      </x:c>
      <x:c r="X340" s="74">
        <x:f t="shared" si="105"/>
        <x:v>0</x:v>
      </x:c>
      <x:c r="Y340" s="68">
        <x:f t="shared" si="106"/>
        <x:v>0</x:v>
      </x:c>
      <x:c r="Z340" s="68">
        <x:f t="shared" si="107"/>
        <x:v>0</x:v>
      </x:c>
    </x:row>
    <x:row r="341" spans="1:26" s="26" customFormat="1">
      <x:c r="A341" s="118">
        <x:v>51</x:v>
      </x:c>
      <x:c r="B341" s="118"/>
      <x:c r="C341" s="113">
        <x:v>4</x:v>
      </x:c>
      <x:c r="D341" s="210" t="str">
        <x:f>IF(VLOOKUP($A341,'★Master Code List'!$B$4:$K$167,8,)=0,"",(VLOOKUP($A341,'★Master Code List'!$B$4:$K$167,8,)))</x:f>
        <x:v>TZ38-14A033-FA</x:v>
      </x:c>
      <x:c r="E341" s="210" t="str">
        <x:f>IF(VLOOKUP($A341,'★Master Code List'!$B$4:$K$167,9,)=0,"",(VLOOKUP($A341,'★Master Code List'!$B$4:$K$167,9,)))</x:f>
        <x:v>BEV-E (AWD/RWD, V710)</x:v>
      </x:c>
      <x:c r="F341" s="20" t="str">
        <x:f>IF(VLOOKUP($A341,'★Master Code List'!$B$4:$K$167,10,)=0,"",(VLOOKUP($A341,'★Master Code List'!$B$4:$K$167,10,)))</x:f>
        <x:v xml:space="preserve">BUS BAR ASY </x:v>
      </x:c>
      <x:c r="G341" s="158">
        <x:f t="shared" si="108"/>
        <x:v>0</x:v>
      </x:c>
      <x:c r="H341" s="158">
        <x:f t="shared" si="109"/>
        <x:v>701.7048513985817</x:v>
      </x:c>
      <x:c r="I341" s="285">
        <x:f t="shared" si="110"/>
        <x:v>0</x:v>
      </x:c>
      <x:c r="J341" s="106">
        <x:f>SUMIFS('purchase data'!K:K,'purchase data'!$B:$B,$C341,'purchase data'!$F:$F,$D341)</x:f>
        <x:v>0</x:v>
      </x:c>
      <x:c r="K341" s="73">
        <x:f>SUMIFS('purchase data'!M:M,'purchase data'!$B:$B,$C341,'purchase data'!$F:$F,$D341)</x:f>
        <x:v>0</x:v>
      </x:c>
      <x:c r="L341" s="68">
        <x:f>SUMIFS(ETC!$G:$G,ETC!$B:$B,$C341,ETC!$E:$E,$D341)</x:f>
        <x:v>0</x:v>
      </x:c>
      <x:c r="M341" s="73">
        <x:f>SUMIFS(ETC!$J:$J,ETC!$E:$E,$D341,ETC!$B:$B,$C341)</x:f>
        <x:v>0</x:v>
      </x:c>
      <x:c r="N341" s="159">
        <x:f>IF(IFERROR((I341+K341+M341)/(G341+J341+SUMIFS(ETC!$G:$G,ETC!$C:$C,1,ETC!$B:$B,$C341,ETC!$E:$E,$D341)),)=0,H341,IFERROR((I341+K341+M341)/(G341+J341+SUMIFS(ETC!$G:$G,ETC!$C:$C,1,ETC!$B:$B,$C341,ETC!$E:$E,$D341)),))</x:f>
        <x:v>701.7048513985817</x:v>
      </x:c>
      <x:c r="O341" s="106">
        <x:f>++SUMIFS('sales data'!L:L,'sales data'!$B:$B,$C341,'sales data'!$F:$F,$D341,'sales data'!$O:$O,"")</x:f>
        <x:v>0</x:v>
      </x:c>
      <x:c r="P341" s="73">
        <x:f t="shared" si="100"/>
        <x:v>0</x:v>
      </x:c>
      <x:c r="Q341" s="68">
        <x:f>+SUMIFS('sales data'!$L:$L,'sales data'!$B:$B,$C341,'sales data'!$F:$F,$D341,'sales data'!$O:$O,"R")</x:f>
        <x:v>0</x:v>
      </x:c>
      <x:c r="R341" s="73">
        <x:f t="shared" si="101"/>
        <x:v>0</x:v>
      </x:c>
      <x:c r="S341" s="68">
        <x:f>SUMIFS('sales data'!$L:$L,'sales data'!$B:$B,$C341,'sales data'!$F:$F,$D341,'sales data'!$O:$O,"N")</x:f>
        <x:v>0</x:v>
      </x:c>
      <x:c r="T341" s="73">
        <x:f t="shared" si="102"/>
        <x:v>0</x:v>
      </x:c>
      <x:c r="U341" s="26">
        <x:f>SUMIFS('warehouse inventory check'!$N:$N,'warehouse inventory check'!$C:$C,$C341,'warehouse inventory check'!$D:$D,$D341)</x:f>
        <x:v>0</x:v>
      </x:c>
      <x:c r="V341" s="26">
        <x:f t="shared" si="103"/>
        <x:v>701.7048513985817</x:v>
      </x:c>
      <x:c r="W341" s="73">
        <x:f t="shared" si="104"/>
        <x:v>0</x:v>
      </x:c>
      <x:c r="X341" s="74">
        <x:f t="shared" si="105"/>
        <x:v>0</x:v>
      </x:c>
      <x:c r="Y341" s="68">
        <x:f t="shared" si="106"/>
        <x:v>0</x:v>
      </x:c>
      <x:c r="Z341" s="68">
        <x:f t="shared" si="107"/>
        <x:v>0</x:v>
      </x:c>
    </x:row>
    <x:row r="342" spans="1:26" s="26" customFormat="1">
      <x:c r="A342" s="118">
        <x:v>52</x:v>
      </x:c>
      <x:c r="B342" s="118"/>
      <x:c r="C342" s="113">
        <x:v>4</x:v>
      </x:c>
      <x:c r="D342" s="210" t="str">
        <x:f>IF(VLOOKUP($A342,'★Master Code List'!$B$4:$K$167,8,)=0,"",(VLOOKUP($A342,'★Master Code List'!$B$4:$K$167,8,)))</x:f>
        <x:v>TZ38-14A033-GA</x:v>
      </x:c>
      <x:c r="E342" s="210" t="str">
        <x:f>IF(VLOOKUP($A342,'★Master Code List'!$B$4:$K$167,9,)=0,"",(VLOOKUP($A342,'★Master Code List'!$B$4:$K$167,9,)))</x:f>
        <x:v>EV-V4</x:v>
      </x:c>
      <x:c r="F342" s="20" t="str">
        <x:f>IF(VLOOKUP($A342,'★Master Code List'!$B$4:$K$167,10,)=0,"",(VLOOKUP($A342,'★Master Code List'!$B$4:$K$167,10,)))</x:f>
        <x:v>BUSBAR ASY</x:v>
      </x:c>
      <x:c r="G342" s="158">
        <x:f t="shared" si="108"/>
        <x:v>0</x:v>
      </x:c>
      <x:c r="H342" s="158">
        <x:f t="shared" si="109"/>
        <x:v>2319.7224500000002</x:v>
      </x:c>
      <x:c r="I342" s="285">
        <x:f t="shared" si="110"/>
        <x:v>0</x:v>
      </x:c>
      <x:c r="J342" s="106">
        <x:f>SUMIFS('purchase data'!K:K,'purchase data'!$B:$B,$C342,'purchase data'!$F:$F,$D342)</x:f>
        <x:v>0</x:v>
      </x:c>
      <x:c r="K342" s="73">
        <x:f>SUMIFS('purchase data'!M:M,'purchase data'!$B:$B,$C342,'purchase data'!$F:$F,$D342)</x:f>
        <x:v>0</x:v>
      </x:c>
      <x:c r="L342" s="68">
        <x:f>SUMIFS(ETC!$G:$G,ETC!$B:$B,$C342,ETC!$E:$E,$D342)</x:f>
        <x:v>0</x:v>
      </x:c>
      <x:c r="M342" s="73">
        <x:f>SUMIFS(ETC!$J:$J,ETC!$E:$E,$D342,ETC!$B:$B,$C342)</x:f>
        <x:v>0</x:v>
      </x:c>
      <x:c r="N342" s="159">
        <x:f>IF(IFERROR((I342+K342+M342)/(G342+J342+SUMIFS(ETC!$G:$G,ETC!$C:$C,1,ETC!$B:$B,$C342,ETC!$E:$E,$D342)),)=0,H342,IFERROR((I342+K342+M342)/(G342+J342+SUMIFS(ETC!$G:$G,ETC!$C:$C,1,ETC!$B:$B,$C342,ETC!$E:$E,$D342)),))</x:f>
        <x:v>2319.7224500000002</x:v>
      </x:c>
      <x:c r="O342" s="106">
        <x:f>++SUMIFS('sales data'!L:L,'sales data'!$B:$B,$C342,'sales data'!$F:$F,$D342,'sales data'!$O:$O,"")</x:f>
        <x:v>0</x:v>
      </x:c>
      <x:c r="P342" s="73">
        <x:f t="shared" si="100"/>
        <x:v>0</x:v>
      </x:c>
      <x:c r="Q342" s="68">
        <x:f>+SUMIFS('sales data'!$L:$L,'sales data'!$B:$B,$C342,'sales data'!$F:$F,$D342,'sales data'!$O:$O,"R")</x:f>
        <x:v>0</x:v>
      </x:c>
      <x:c r="R342" s="73">
        <x:f t="shared" si="101"/>
        <x:v>0</x:v>
      </x:c>
      <x:c r="S342" s="68">
        <x:f>SUMIFS('sales data'!$L:$L,'sales data'!$B:$B,$C342,'sales data'!$F:$F,$D342,'sales data'!$O:$O,"N")</x:f>
        <x:v>0</x:v>
      </x:c>
      <x:c r="T342" s="73">
        <x:f t="shared" si="102"/>
        <x:v>0</x:v>
      </x:c>
      <x:c r="U342" s="26">
        <x:f>SUMIFS('warehouse inventory check'!$N:$N,'warehouse inventory check'!$C:$C,$C342,'warehouse inventory check'!$D:$D,$D342)</x:f>
        <x:v>0</x:v>
      </x:c>
      <x:c r="V342" s="26">
        <x:f t="shared" si="103"/>
        <x:v>2319.7224500000002</x:v>
      </x:c>
      <x:c r="W342" s="73">
        <x:f t="shared" si="104"/>
        <x:v>0</x:v>
      </x:c>
      <x:c r="X342" s="74">
        <x:f t="shared" si="105"/>
        <x:v>0</x:v>
      </x:c>
      <x:c r="Y342" s="68">
        <x:f t="shared" si="106"/>
        <x:v>0</x:v>
      </x:c>
      <x:c r="Z342" s="68">
        <x:f t="shared" si="107"/>
        <x:v>0</x:v>
      </x:c>
    </x:row>
    <x:row r="343" spans="1:26" s="26" customFormat="1">
      <x:c r="A343" s="118">
        <x:v>53</x:v>
      </x:c>
      <x:c r="B343" s="118"/>
      <x:c r="C343" s="113">
        <x:v>4</x:v>
      </x:c>
      <x:c r="D343" s="210" t="str">
        <x:f>IF(VLOOKUP($A343,'★Master Code List'!$B$4:$K$167,8,)=0,"",(VLOOKUP($A343,'★Master Code List'!$B$4:$K$167,8,)))</x:f>
        <x:v>TZ38-14A033-GA04</x:v>
      </x:c>
      <x:c r="E343" s="210" t="str">
        <x:f>IF(VLOOKUP($A343,'★Master Code List'!$B$4:$K$167,9,)=0,"",(VLOOKUP($A343,'★Master Code List'!$B$4:$K$167,9,)))</x:f>
        <x:v>EV-V4</x:v>
      </x:c>
      <x:c r="F343" s="20" t="str">
        <x:f>IF(VLOOKUP($A343,'★Master Code List'!$B$4:$K$167,10,)=0,"",(VLOOKUP($A343,'★Master Code List'!$B$4:$K$167,10,)))</x:f>
        <x:v>BUSBAR</x:v>
      </x:c>
      <x:c r="G343" s="158">
        <x:f t="shared" si="108"/>
        <x:v>0</x:v>
      </x:c>
      <x:c r="H343" s="158">
        <x:f t="shared" si="109"/>
        <x:v>2366.1200779999999</x:v>
      </x:c>
      <x:c r="I343" s="285">
        <x:f t="shared" si="110"/>
        <x:v>0</x:v>
      </x:c>
      <x:c r="J343" s="106">
        <x:f>SUMIFS('purchase data'!K:K,'purchase data'!$B:$B,$C343,'purchase data'!$F:$F,$D343)</x:f>
        <x:v>0</x:v>
      </x:c>
      <x:c r="K343" s="73">
        <x:f>SUMIFS('purchase data'!M:M,'purchase data'!$B:$B,$C343,'purchase data'!$F:$F,$D343)</x:f>
        <x:v>0</x:v>
      </x:c>
      <x:c r="L343" s="68">
        <x:f>SUMIFS(ETC!$G:$G,ETC!$B:$B,$C343,ETC!$E:$E,$D343)</x:f>
        <x:v>0</x:v>
      </x:c>
      <x:c r="M343" s="73">
        <x:f>SUMIFS(ETC!$J:$J,ETC!$E:$E,$D343,ETC!$B:$B,$C343)</x:f>
        <x:v>0</x:v>
      </x:c>
      <x:c r="N343" s="159">
        <x:f>IF(IFERROR((I343+K343+M343)/(G343+J343+SUMIFS(ETC!$G:$G,ETC!$C:$C,1,ETC!$B:$B,$C343,ETC!$E:$E,$D343)),)=0,H343,IFERROR((I343+K343+M343)/(G343+J343+SUMIFS(ETC!$G:$G,ETC!$C:$C,1,ETC!$B:$B,$C343,ETC!$E:$E,$D343)),))</x:f>
        <x:v>2366.1200779999999</x:v>
      </x:c>
      <x:c r="O343" s="106">
        <x:f>++SUMIFS('sales data'!L:L,'sales data'!$B:$B,$C343,'sales data'!$F:$F,$D343,'sales data'!$O:$O,"")</x:f>
        <x:v>0</x:v>
      </x:c>
      <x:c r="P343" s="73">
        <x:f t="shared" si="100"/>
        <x:v>0</x:v>
      </x:c>
      <x:c r="Q343" s="68">
        <x:f>+SUMIFS('sales data'!$L:$L,'sales data'!$B:$B,$C343,'sales data'!$F:$F,$D343,'sales data'!$O:$O,"R")</x:f>
        <x:v>0</x:v>
      </x:c>
      <x:c r="R343" s="73">
        <x:f t="shared" si="101"/>
        <x:v>0</x:v>
      </x:c>
      <x:c r="S343" s="68">
        <x:f>SUMIFS('sales data'!$L:$L,'sales data'!$B:$B,$C343,'sales data'!$F:$F,$D343,'sales data'!$O:$O,"N")</x:f>
        <x:v>0</x:v>
      </x:c>
      <x:c r="T343" s="73">
        <x:f t="shared" si="102"/>
        <x:v>0</x:v>
      </x:c>
      <x:c r="U343" s="26">
        <x:f>SUMIFS('warehouse inventory check'!$N:$N,'warehouse inventory check'!$C:$C,$C343,'warehouse inventory check'!$D:$D,$D343)</x:f>
        <x:v>0</x:v>
      </x:c>
      <x:c r="V343" s="26">
        <x:f t="shared" si="103"/>
        <x:v>2366.1200779999999</x:v>
      </x:c>
      <x:c r="W343" s="73">
        <x:f t="shared" si="104"/>
        <x:v>0</x:v>
      </x:c>
      <x:c r="X343" s="74">
        <x:f t="shared" si="105"/>
        <x:v>0</x:v>
      </x:c>
      <x:c r="Y343" s="68">
        <x:f t="shared" si="106"/>
        <x:v>0</x:v>
      </x:c>
      <x:c r="Z343" s="68">
        <x:f t="shared" si="107"/>
        <x:v>0</x:v>
      </x:c>
    </x:row>
    <x:row r="344" spans="1:26" s="26" customFormat="1">
      <x:c r="A344" s="118">
        <x:v>54</x:v>
      </x:c>
      <x:c r="B344" s="118"/>
      <x:c r="C344" s="113">
        <x:v>4</x:v>
      </x:c>
      <x:c r="D344" s="210" t="str">
        <x:f>IF(VLOOKUP($A344,'★Master Code List'!$B$4:$K$167,8,)=0,"",(VLOOKUP($A344,'★Master Code List'!$B$4:$K$167,8,)))</x:f>
        <x:v>TZ38-14A033-HB</x:v>
      </x:c>
      <x:c r="E344" s="210" t="str">
        <x:f>IF(VLOOKUP($A344,'★Master Code List'!$B$4:$K$167,9,)=0,"",(VLOOKUP($A344,'★Master Code List'!$B$4:$K$167,9,)))</x:f>
        <x:v>BEV-E (AWD/RWD, V710)</x:v>
      </x:c>
      <x:c r="F344" s="20" t="str">
        <x:f>IF(VLOOKUP($A344,'★Master Code List'!$B$4:$K$167,10,)=0,"",(VLOOKUP($A344,'★Master Code List'!$B$4:$K$167,10,)))</x:f>
        <x:v>MCA CONNECTOR CLIP</x:v>
      </x:c>
      <x:c r="G344" s="158">
        <x:f t="shared" si="108"/>
        <x:v>0</x:v>
      </x:c>
      <x:c r="H344" s="158">
        <x:f t="shared" si="109"/>
        <x:v>647.77442386881887</x:v>
      </x:c>
      <x:c r="I344" s="285">
        <x:f t="shared" si="110"/>
        <x:v>0</x:v>
      </x:c>
      <x:c r="J344" s="106">
        <x:f>SUMIFS('purchase data'!K:K,'purchase data'!$B:$B,$C344,'purchase data'!$F:$F,$D344)</x:f>
        <x:v>0</x:v>
      </x:c>
      <x:c r="K344" s="73">
        <x:f>SUMIFS('purchase data'!M:M,'purchase data'!$B:$B,$C344,'purchase data'!$F:$F,$D344)</x:f>
        <x:v>0</x:v>
      </x:c>
      <x:c r="L344" s="68">
        <x:f>SUMIFS(ETC!$G:$G,ETC!$B:$B,$C344,ETC!$E:$E,$D344)</x:f>
        <x:v>0</x:v>
      </x:c>
      <x:c r="M344" s="73">
        <x:f>SUMIFS(ETC!$J:$J,ETC!$E:$E,$D344,ETC!$B:$B,$C344)</x:f>
        <x:v>0</x:v>
      </x:c>
      <x:c r="N344" s="159">
        <x:f>IF(IFERROR((I344+K344+M344)/(G344+J344+SUMIFS(ETC!$G:$G,ETC!$C:$C,1,ETC!$B:$B,$C344,ETC!$E:$E,$D344)),)=0,H344,IFERROR((I344+K344+M344)/(G344+J344+SUMIFS(ETC!$G:$G,ETC!$C:$C,1,ETC!$B:$B,$C344,ETC!$E:$E,$D344)),))</x:f>
        <x:v>647.77442386881887</x:v>
      </x:c>
      <x:c r="O344" s="106">
        <x:f>++SUMIFS('sales data'!L:L,'sales data'!$B:$B,$C344,'sales data'!$F:$F,$D344,'sales data'!$O:$O,"")</x:f>
        <x:v>0</x:v>
      </x:c>
      <x:c r="P344" s="73">
        <x:f t="shared" si="100"/>
        <x:v>0</x:v>
      </x:c>
      <x:c r="Q344" s="68">
        <x:f>+SUMIFS('sales data'!$L:$L,'sales data'!$B:$B,$C344,'sales data'!$F:$F,$D344,'sales data'!$O:$O,"R")</x:f>
        <x:v>0</x:v>
      </x:c>
      <x:c r="R344" s="73">
        <x:f t="shared" si="101"/>
        <x:v>0</x:v>
      </x:c>
      <x:c r="S344" s="68">
        <x:f>SUMIFS('sales data'!$L:$L,'sales data'!$B:$B,$C344,'sales data'!$F:$F,$D344,'sales data'!$O:$O,"N")</x:f>
        <x:v>0</x:v>
      </x:c>
      <x:c r="T344" s="73">
        <x:f t="shared" si="102"/>
        <x:v>0</x:v>
      </x:c>
      <x:c r="U344" s="26">
        <x:f>SUMIFS('warehouse inventory check'!$N:$N,'warehouse inventory check'!$C:$C,$C344,'warehouse inventory check'!$D:$D,$D344)</x:f>
        <x:v>0</x:v>
      </x:c>
      <x:c r="V344" s="26">
        <x:f t="shared" si="103"/>
        <x:v>647.77442386881887</x:v>
      </x:c>
      <x:c r="W344" s="73">
        <x:f t="shared" si="104"/>
        <x:v>0</x:v>
      </x:c>
      <x:c r="X344" s="74">
        <x:f t="shared" si="105"/>
        <x:v>0</x:v>
      </x:c>
      <x:c r="Y344" s="68">
        <x:f t="shared" si="106"/>
        <x:v>0</x:v>
      </x:c>
      <x:c r="Z344" s="68">
        <x:f t="shared" si="107"/>
        <x:v>0</x:v>
      </x:c>
    </x:row>
    <x:row r="345" spans="1:26" s="26" customFormat="1">
      <x:c r="A345" s="118">
        <x:v>55</x:v>
      </x:c>
      <x:c r="B345" s="118"/>
      <x:c r="C345" s="113">
        <x:v>4</x:v>
      </x:c>
      <x:c r="D345" s="210" t="str">
        <x:f>IF(VLOOKUP($A345,'★Master Code List'!$B$4:$K$167,8,)=0,"",(VLOOKUP($A345,'★Master Code List'!$B$4:$K$167,8,)))</x:f>
        <x:v>TZ38-14A033-JA</x:v>
      </x:c>
      <x:c r="E345" s="210" t="str">
        <x:f>IF(VLOOKUP($A345,'★Master Code List'!$B$4:$K$167,9,)=0,"",(VLOOKUP($A345,'★Master Code List'!$B$4:$K$167,9,)))</x:f>
        <x:v>BEV-E (AWD, V710)</x:v>
      </x:c>
      <x:c r="F345" s="20" t="str">
        <x:f>IF(VLOOKUP($A345,'★Master Code List'!$B$4:$K$167,10,)=0,"",(VLOOKUP($A345,'★Master Code List'!$B$4:$K$167,10,)))</x:f>
        <x:v xml:space="preserve">BUS BAR ASY </x:v>
      </x:c>
      <x:c r="G345" s="158">
        <x:f t="shared" si="108"/>
        <x:v>0</x:v>
      </x:c>
      <x:c r="H345" s="158">
        <x:f t="shared" si="109"/>
        <x:v>657.79499999999996</x:v>
      </x:c>
      <x:c r="I345" s="285">
        <x:f t="shared" si="110"/>
        <x:v>0</x:v>
      </x:c>
      <x:c r="J345" s="106">
        <x:f>SUMIFS('purchase data'!K:K,'purchase data'!$B:$B,$C345,'purchase data'!$F:$F,$D345)</x:f>
        <x:v>0</x:v>
      </x:c>
      <x:c r="K345" s="73">
        <x:f>SUMIFS('purchase data'!M:M,'purchase data'!$B:$B,$C345,'purchase data'!$F:$F,$D345)</x:f>
        <x:v>0</x:v>
      </x:c>
      <x:c r="L345" s="68">
        <x:f>SUMIFS(ETC!$G:$G,ETC!$B:$B,$C345,ETC!$E:$E,$D345)</x:f>
        <x:v>0</x:v>
      </x:c>
      <x:c r="M345" s="73">
        <x:f>SUMIFS(ETC!$J:$J,ETC!$E:$E,$D345,ETC!$B:$B,$C345)</x:f>
        <x:v>0</x:v>
      </x:c>
      <x:c r="N345" s="159">
        <x:f>IF(IFERROR((I345+K345+M345)/(G345+J345+SUMIFS(ETC!$G:$G,ETC!$C:$C,1,ETC!$B:$B,$C345,ETC!$E:$E,$D345)),)=0,H345,IFERROR((I345+K345+M345)/(G345+J345+SUMIFS(ETC!$G:$G,ETC!$C:$C,1,ETC!$B:$B,$C345,ETC!$E:$E,$D345)),))</x:f>
        <x:v>657.79499999999996</x:v>
      </x:c>
      <x:c r="O345" s="106">
        <x:f>++SUMIFS('sales data'!L:L,'sales data'!$B:$B,$C345,'sales data'!$F:$F,$D345,'sales data'!$O:$O,"")</x:f>
        <x:v>0</x:v>
      </x:c>
      <x:c r="P345" s="73">
        <x:f t="shared" si="100"/>
        <x:v>0</x:v>
      </x:c>
      <x:c r="Q345" s="68">
        <x:f>+SUMIFS('sales data'!$L:$L,'sales data'!$B:$B,$C345,'sales data'!$F:$F,$D345,'sales data'!$O:$O,"R")</x:f>
        <x:v>0</x:v>
      </x:c>
      <x:c r="R345" s="73">
        <x:f t="shared" si="101"/>
        <x:v>0</x:v>
      </x:c>
      <x:c r="S345" s="68">
        <x:f>SUMIFS('sales data'!$L:$L,'sales data'!$B:$B,$C345,'sales data'!$F:$F,$D345,'sales data'!$O:$O,"N")</x:f>
        <x:v>0</x:v>
      </x:c>
      <x:c r="T345" s="73">
        <x:f t="shared" si="102"/>
        <x:v>0</x:v>
      </x:c>
      <x:c r="U345" s="26">
        <x:f>SUMIFS('warehouse inventory check'!$N:$N,'warehouse inventory check'!$C:$C,$C345,'warehouse inventory check'!$D:$D,$D345)</x:f>
        <x:v>0</x:v>
      </x:c>
      <x:c r="V345" s="26">
        <x:f t="shared" si="103"/>
        <x:v>657.79499999999996</x:v>
      </x:c>
      <x:c r="W345" s="73">
        <x:f t="shared" si="104"/>
        <x:v>0</x:v>
      </x:c>
      <x:c r="X345" s="74">
        <x:f t="shared" si="105"/>
        <x:v>0</x:v>
      </x:c>
      <x:c r="Y345" s="68">
        <x:f t="shared" si="106"/>
        <x:v>0</x:v>
      </x:c>
      <x:c r="Z345" s="68">
        <x:f t="shared" si="107"/>
        <x:v>0</x:v>
      </x:c>
    </x:row>
    <x:row r="346" spans="1:26" s="26" customFormat="1">
      <x:c r="A346" s="118">
        <x:v>56</x:v>
      </x:c>
      <x:c r="B346" s="118"/>
      <x:c r="C346" s="113">
        <x:v>4</x:v>
      </x:c>
      <x:c r="D346" s="210" t="str">
        <x:f>IF(VLOOKUP($A346,'★Master Code List'!$B$4:$K$167,8,)=0,"",(VLOOKUP($A346,'★Master Code List'!$B$4:$K$167,8,)))</x:f>
        <x:v>TZ38-14A033-JB</x:v>
      </x:c>
      <x:c r="E346" s="210" t="str">
        <x:f>IF(VLOOKUP($A346,'★Master Code List'!$B$4:$K$167,9,)=0,"",(VLOOKUP($A346,'★Master Code List'!$B$4:$K$167,9,)))</x:f>
        <x:v>BEV-E (AWD/RWD, V710)</x:v>
      </x:c>
      <x:c r="F346" s="20" t="str">
        <x:f>IF(VLOOKUP($A346,'★Master Code List'!$B$4:$K$167,10,)=0,"",(VLOOKUP($A346,'★Master Code List'!$B$4:$K$167,10,)))</x:f>
        <x:v>MCA CONNECTOR CLIP</x:v>
      </x:c>
      <x:c r="G346" s="158">
        <x:f t="shared" si="108"/>
        <x:v>0</x:v>
      </x:c>
      <x:c r="H346" s="158">
        <x:f t="shared" si="109"/>
        <x:v>725.44886363636363</x:v>
      </x:c>
      <x:c r="I346" s="285">
        <x:f t="shared" si="110"/>
        <x:v>0</x:v>
      </x:c>
      <x:c r="J346" s="106">
        <x:f>SUMIFS('purchase data'!K:K,'purchase data'!$B:$B,$C346,'purchase data'!$F:$F,$D346)</x:f>
        <x:v>0</x:v>
      </x:c>
      <x:c r="K346" s="73">
        <x:f>SUMIFS('purchase data'!M:M,'purchase data'!$B:$B,$C346,'purchase data'!$F:$F,$D346)</x:f>
        <x:v>0</x:v>
      </x:c>
      <x:c r="L346" s="68">
        <x:f>SUMIFS(ETC!$G:$G,ETC!$B:$B,$C346,ETC!$E:$E,$D346)</x:f>
        <x:v>0</x:v>
      </x:c>
      <x:c r="M346" s="73">
        <x:f>SUMIFS(ETC!$J:$J,ETC!$E:$E,$D346,ETC!$B:$B,$C346)</x:f>
        <x:v>0</x:v>
      </x:c>
      <x:c r="N346" s="159">
        <x:f>IF(IFERROR((I346+K346+M346)/(G346+J346+SUMIFS(ETC!$G:$G,ETC!$C:$C,1,ETC!$B:$B,$C346,ETC!$E:$E,$D346)),)=0,H346,IFERROR((I346+K346+M346)/(G346+J346+SUMIFS(ETC!$G:$G,ETC!$C:$C,1,ETC!$B:$B,$C346,ETC!$E:$E,$D346)),))</x:f>
        <x:v>725.44886363636363</x:v>
      </x:c>
      <x:c r="O346" s="106">
        <x:f>++SUMIFS('sales data'!L:L,'sales data'!$B:$B,$C346,'sales data'!$F:$F,$D346,'sales data'!$O:$O,"")</x:f>
        <x:v>0</x:v>
      </x:c>
      <x:c r="P346" s="73">
        <x:f t="shared" si="100"/>
        <x:v>0</x:v>
      </x:c>
      <x:c r="Q346" s="68">
        <x:f>+SUMIFS('sales data'!$L:$L,'sales data'!$B:$B,$C346,'sales data'!$F:$F,$D346,'sales data'!$O:$O,"R")</x:f>
        <x:v>0</x:v>
      </x:c>
      <x:c r="R346" s="73">
        <x:f t="shared" si="101"/>
        <x:v>0</x:v>
      </x:c>
      <x:c r="S346" s="68">
        <x:f>SUMIFS('sales data'!$L:$L,'sales data'!$B:$B,$C346,'sales data'!$F:$F,$D346,'sales data'!$O:$O,"N")</x:f>
        <x:v>0</x:v>
      </x:c>
      <x:c r="T346" s="73">
        <x:f t="shared" si="102"/>
        <x:v>0</x:v>
      </x:c>
      <x:c r="U346" s="26">
        <x:f>SUMIFS('warehouse inventory check'!$N:$N,'warehouse inventory check'!$C:$C,$C346,'warehouse inventory check'!$D:$D,$D346)</x:f>
        <x:v>0</x:v>
      </x:c>
      <x:c r="V346" s="26">
        <x:f t="shared" si="103"/>
        <x:v>725.44886363636363</x:v>
      </x:c>
      <x:c r="W346" s="73">
        <x:f t="shared" si="104"/>
        <x:v>0</x:v>
      </x:c>
      <x:c r="X346" s="74">
        <x:f t="shared" si="105"/>
        <x:v>0</x:v>
      </x:c>
      <x:c r="Y346" s="68">
        <x:f t="shared" si="106"/>
        <x:v>0</x:v>
      </x:c>
      <x:c r="Z346" s="68">
        <x:f t="shared" si="107"/>
        <x:v>0</x:v>
      </x:c>
    </x:row>
    <x:row r="347" spans="1:26" s="26" customFormat="1">
      <x:c r="A347" s="118">
        <x:v>57</x:v>
      </x:c>
      <x:c r="B347" s="118"/>
      <x:c r="C347" s="113">
        <x:v>4</x:v>
      </x:c>
      <x:c r="D347" s="210" t="str">
        <x:f>IF(VLOOKUP($A347,'★Master Code List'!$B$4:$K$167,8,)=0,"",(VLOOKUP($A347,'★Master Code List'!$B$4:$K$167,8,)))</x:f>
        <x:v>TZ38-14A033-KA</x:v>
      </x:c>
      <x:c r="E347" s="210" t="str">
        <x:f>IF(VLOOKUP($A347,'★Master Code List'!$B$4:$K$167,9,)=0,"",(VLOOKUP($A347,'★Master Code List'!$B$4:$K$167,9,)))</x:f>
        <x:v>EV-V4</x:v>
      </x:c>
      <x:c r="F347" s="20" t="str">
        <x:f>IF(VLOOKUP($A347,'★Master Code List'!$B$4:$K$167,10,)=0,"",(VLOOKUP($A347,'★Master Code List'!$B$4:$K$167,10,)))</x:f>
        <x:v>MCA CONNECTOR CLIP</x:v>
      </x:c>
      <x:c r="G347" s="158">
        <x:f t="shared" si="108"/>
        <x:v>0</x:v>
      </x:c>
      <x:c r="H347" s="158">
        <x:f t="shared" si="109"/>
        <x:v>1402.1366700000001</x:v>
      </x:c>
      <x:c r="I347" s="285">
        <x:f t="shared" si="110"/>
        <x:v>0</x:v>
      </x:c>
      <x:c r="J347" s="106">
        <x:f>SUMIFS('purchase data'!K:K,'purchase data'!$B:$B,$C347,'purchase data'!$F:$F,$D347)</x:f>
        <x:v>0</x:v>
      </x:c>
      <x:c r="K347" s="73">
        <x:f>SUMIFS('purchase data'!M:M,'purchase data'!$B:$B,$C347,'purchase data'!$F:$F,$D347)</x:f>
        <x:v>0</x:v>
      </x:c>
      <x:c r="L347" s="68">
        <x:f>SUMIFS(ETC!$G:$G,ETC!$B:$B,$C347,ETC!$E:$E,$D347)</x:f>
        <x:v>0</x:v>
      </x:c>
      <x:c r="M347" s="73">
        <x:f>SUMIFS(ETC!$J:$J,ETC!$E:$E,$D347,ETC!$B:$B,$C347)</x:f>
        <x:v>0</x:v>
      </x:c>
      <x:c r="N347" s="159">
        <x:f>IF(IFERROR((I347+K347+M347)/(G347+J347+SUMIFS(ETC!$G:$G,ETC!$C:$C,1,ETC!$B:$B,$C347,ETC!$E:$E,$D347)),)=0,H347,IFERROR((I347+K347+M347)/(G347+J347+SUMIFS(ETC!$G:$G,ETC!$C:$C,1,ETC!$B:$B,$C347,ETC!$E:$E,$D347)),))</x:f>
        <x:v>1402.1366700000001</x:v>
      </x:c>
      <x:c r="O347" s="106">
        <x:f>++SUMIFS('sales data'!L:L,'sales data'!$B:$B,$C347,'sales data'!$F:$F,$D347,'sales data'!$O:$O,"")</x:f>
        <x:v>0</x:v>
      </x:c>
      <x:c r="P347" s="73">
        <x:f t="shared" si="100"/>
        <x:v>0</x:v>
      </x:c>
      <x:c r="Q347" s="68">
        <x:f>+SUMIFS('sales data'!$L:$L,'sales data'!$B:$B,$C347,'sales data'!$F:$F,$D347,'sales data'!$O:$O,"R")</x:f>
        <x:v>0</x:v>
      </x:c>
      <x:c r="R347" s="73">
        <x:f t="shared" si="101"/>
        <x:v>0</x:v>
      </x:c>
      <x:c r="S347" s="68">
        <x:f>SUMIFS('sales data'!$L:$L,'sales data'!$B:$B,$C347,'sales data'!$F:$F,$D347,'sales data'!$O:$O,"N")</x:f>
        <x:v>0</x:v>
      </x:c>
      <x:c r="T347" s="73">
        <x:f t="shared" si="102"/>
        <x:v>0</x:v>
      </x:c>
      <x:c r="U347" s="26">
        <x:f>SUMIFS('warehouse inventory check'!$N:$N,'warehouse inventory check'!$C:$C,$C347,'warehouse inventory check'!$D:$D,$D347)</x:f>
        <x:v>0</x:v>
      </x:c>
      <x:c r="V347" s="26">
        <x:f t="shared" si="103"/>
        <x:v>1402.1366700000001</x:v>
      </x:c>
      <x:c r="W347" s="73">
        <x:f t="shared" si="104"/>
        <x:v>0</x:v>
      </x:c>
      <x:c r="X347" s="74">
        <x:f t="shared" si="105"/>
        <x:v>0</x:v>
      </x:c>
      <x:c r="Y347" s="68">
        <x:f t="shared" si="106"/>
        <x:v>0</x:v>
      </x:c>
      <x:c r="Z347" s="68">
        <x:f t="shared" si="107"/>
        <x:v>0</x:v>
      </x:c>
    </x:row>
    <x:row r="348" spans="1:26" s="26" customFormat="1">
      <x:c r="A348" s="118">
        <x:v>58</x:v>
      </x:c>
      <x:c r="B348" s="118"/>
      <x:c r="C348" s="113">
        <x:v>4</x:v>
      </x:c>
      <x:c r="D348" s="210" t="str">
        <x:f>IF(VLOOKUP($A348,'★Master Code List'!$B$4:$K$167,8,)=0,"",(VLOOKUP($A348,'★Master Code List'!$B$4:$K$167,8,)))</x:f>
        <x:v>TZ38-14A033-LA</x:v>
      </x:c>
      <x:c r="E348" s="210" t="str">
        <x:f>IF(VLOOKUP($A348,'★Master Code List'!$B$4:$K$167,9,)=0,"",(VLOOKUP($A348,'★Master Code List'!$B$4:$K$167,9,)))</x:f>
        <x:v>EV-V4</x:v>
      </x:c>
      <x:c r="F348" s="20" t="str">
        <x:f>IF(VLOOKUP($A348,'★Master Code List'!$B$4:$K$167,10,)=0,"",(VLOOKUP($A348,'★Master Code List'!$B$4:$K$167,10,)))</x:f>
        <x:v>MCA CONNECTOR CLIP</x:v>
      </x:c>
      <x:c r="G348" s="158">
        <x:f t="shared" si="108"/>
        <x:v>0</x:v>
      </x:c>
      <x:c r="H348" s="158">
        <x:f t="shared" si="109"/>
        <x:v>1273.55</x:v>
      </x:c>
      <x:c r="I348" s="285">
        <x:f t="shared" si="110"/>
        <x:v>0</x:v>
      </x:c>
      <x:c r="J348" s="106">
        <x:f>SUMIFS('purchase data'!K:K,'purchase data'!$B:$B,$C348,'purchase data'!$F:$F,$D348)</x:f>
        <x:v>0</x:v>
      </x:c>
      <x:c r="K348" s="73">
        <x:f>SUMIFS('purchase data'!M:M,'purchase data'!$B:$B,$C348,'purchase data'!$F:$F,$D348)</x:f>
        <x:v>0</x:v>
      </x:c>
      <x:c r="L348" s="68">
        <x:f>SUMIFS(ETC!$G:$G,ETC!$B:$B,$C348,ETC!$E:$E,$D348)</x:f>
        <x:v>0</x:v>
      </x:c>
      <x:c r="M348" s="73">
        <x:f>SUMIFS(ETC!$J:$J,ETC!$E:$E,$D348,ETC!$B:$B,$C348)</x:f>
        <x:v>0</x:v>
      </x:c>
      <x:c r="N348" s="159">
        <x:f>IF(IFERROR((I348+K348+M348)/(G348+J348+SUMIFS(ETC!$G:$G,ETC!$C:$C,1,ETC!$B:$B,$C348,ETC!$E:$E,$D348)),)=0,H348,IFERROR((I348+K348+M348)/(G348+J348+SUMIFS(ETC!$G:$G,ETC!$C:$C,1,ETC!$B:$B,$C348,ETC!$E:$E,$D348)),))</x:f>
        <x:v>1273.55</x:v>
      </x:c>
      <x:c r="O348" s="106">
        <x:f>++SUMIFS('sales data'!L:L,'sales data'!$B:$B,$C348,'sales data'!$F:$F,$D348,'sales data'!$O:$O,"")</x:f>
        <x:v>0</x:v>
      </x:c>
      <x:c r="P348" s="73">
        <x:f t="shared" si="100"/>
        <x:v>0</x:v>
      </x:c>
      <x:c r="Q348" s="68">
        <x:f>+SUMIFS('sales data'!$L:$L,'sales data'!$B:$B,$C348,'sales data'!$F:$F,$D348,'sales data'!$O:$O,"R")</x:f>
        <x:v>0</x:v>
      </x:c>
      <x:c r="R348" s="73">
        <x:f t="shared" si="101"/>
        <x:v>0</x:v>
      </x:c>
      <x:c r="S348" s="68">
        <x:f>SUMIFS('sales data'!$L:$L,'sales data'!$B:$B,$C348,'sales data'!$F:$F,$D348,'sales data'!$O:$O,"N")</x:f>
        <x:v>0</x:v>
      </x:c>
      <x:c r="T348" s="73">
        <x:f t="shared" si="102"/>
        <x:v>0</x:v>
      </x:c>
      <x:c r="U348" s="26">
        <x:f>SUMIFS('warehouse inventory check'!$N:$N,'warehouse inventory check'!$C:$C,$C348,'warehouse inventory check'!$D:$D,$D348)</x:f>
        <x:v>0</x:v>
      </x:c>
      <x:c r="V348" s="26">
        <x:f t="shared" si="103"/>
        <x:v>1273.55</x:v>
      </x:c>
      <x:c r="W348" s="73">
        <x:f t="shared" si="104"/>
        <x:v>0</x:v>
      </x:c>
      <x:c r="X348" s="74">
        <x:f t="shared" si="105"/>
        <x:v>0</x:v>
      </x:c>
      <x:c r="Y348" s="68">
        <x:f t="shared" si="106"/>
        <x:v>0</x:v>
      </x:c>
      <x:c r="Z348" s="68">
        <x:f t="shared" si="107"/>
        <x:v>0</x:v>
      </x:c>
    </x:row>
    <x:row r="349" spans="1:26" s="26" customFormat="1">
      <x:c r="A349" s="118">
        <x:v>59</x:v>
      </x:c>
      <x:c r="B349" s="118"/>
      <x:c r="C349" s="113">
        <x:v>4</x:v>
      </x:c>
      <x:c r="D349" s="210" t="str">
        <x:f>IF(VLOOKUP($A349,'★Master Code List'!$B$4:$K$167,8,)=0,"",(VLOOKUP($A349,'★Master Code List'!$B$4:$K$167,8,)))</x:f>
        <x:v>TZ38-14A033-MA</x:v>
      </x:c>
      <x:c r="E349" s="210" t="str">
        <x:f>IF(VLOOKUP($A349,'★Master Code List'!$B$4:$K$167,9,)=0,"",(VLOOKUP($A349,'★Master Code List'!$B$4:$K$167,9,)))</x:f>
        <x:v>EV-V4</x:v>
      </x:c>
      <x:c r="F349" s="20" t="str">
        <x:f>IF(VLOOKUP($A349,'★Master Code List'!$B$4:$K$167,10,)=0,"",(VLOOKUP($A349,'★Master Code List'!$B$4:$K$167,10,)))</x:f>
        <x:v>MCA CONNECTOR CLIP</x:v>
      </x:c>
      <x:c r="G349" s="158">
        <x:f t="shared" si="108"/>
        <x:v>0</x:v>
      </x:c>
      <x:c r="H349" s="158">
        <x:f t="shared" si="109"/>
        <x:v>759.70121617647067</x:v>
      </x:c>
      <x:c r="I349" s="285">
        <x:f t="shared" si="110"/>
        <x:v>0</x:v>
      </x:c>
      <x:c r="J349" s="106">
        <x:f>SUMIFS('purchase data'!K:K,'purchase data'!$B:$B,$C349,'purchase data'!$F:$F,$D349)</x:f>
        <x:v>0</x:v>
      </x:c>
      <x:c r="K349" s="73">
        <x:f>SUMIFS('purchase data'!M:M,'purchase data'!$B:$B,$C349,'purchase data'!$F:$F,$D349)</x:f>
        <x:v>0</x:v>
      </x:c>
      <x:c r="L349" s="68">
        <x:f>SUMIFS(ETC!$G:$G,ETC!$B:$B,$C349,ETC!$E:$E,$D349)</x:f>
        <x:v>0</x:v>
      </x:c>
      <x:c r="M349" s="73">
        <x:f>SUMIFS(ETC!$J:$J,ETC!$E:$E,$D349,ETC!$B:$B,$C349)</x:f>
        <x:v>0</x:v>
      </x:c>
      <x:c r="N349" s="159">
        <x:f>IF(IFERROR((I349+K349+M349)/(G349+J349+SUMIFS(ETC!$G:$G,ETC!$C:$C,1,ETC!$B:$B,$C349,ETC!$E:$E,$D349)),)=0,H349,IFERROR((I349+K349+M349)/(G349+J349+SUMIFS(ETC!$G:$G,ETC!$C:$C,1,ETC!$B:$B,$C349,ETC!$E:$E,$D349)),))</x:f>
        <x:v>759.70121617647067</x:v>
      </x:c>
      <x:c r="O349" s="106">
        <x:f>++SUMIFS('sales data'!L:L,'sales data'!$B:$B,$C349,'sales data'!$F:$F,$D349,'sales data'!$O:$O,"")</x:f>
        <x:v>0</x:v>
      </x:c>
      <x:c r="P349" s="73">
        <x:f t="shared" si="100"/>
        <x:v>0</x:v>
      </x:c>
      <x:c r="Q349" s="68">
        <x:f>+SUMIFS('sales data'!$L:$L,'sales data'!$B:$B,$C349,'sales data'!$F:$F,$D349,'sales data'!$O:$O,"R")</x:f>
        <x:v>0</x:v>
      </x:c>
      <x:c r="R349" s="73">
        <x:f t="shared" si="101"/>
        <x:v>0</x:v>
      </x:c>
      <x:c r="S349" s="68">
        <x:f>SUMIFS('sales data'!$L:$L,'sales data'!$B:$B,$C349,'sales data'!$F:$F,$D349,'sales data'!$O:$O,"N")</x:f>
        <x:v>0</x:v>
      </x:c>
      <x:c r="T349" s="73">
        <x:f t="shared" si="102"/>
        <x:v>0</x:v>
      </x:c>
      <x:c r="U349" s="26">
        <x:f>SUMIFS('warehouse inventory check'!$N:$N,'warehouse inventory check'!$C:$C,$C349,'warehouse inventory check'!$D:$D,$D349)</x:f>
        <x:v>0</x:v>
      </x:c>
      <x:c r="V349" s="26">
        <x:f t="shared" si="103"/>
        <x:v>759.70121617647067</x:v>
      </x:c>
      <x:c r="W349" s="73">
        <x:f t="shared" si="104"/>
        <x:v>0</x:v>
      </x:c>
      <x:c r="X349" s="74">
        <x:f t="shared" si="105"/>
        <x:v>0</x:v>
      </x:c>
      <x:c r="Y349" s="68">
        <x:f t="shared" si="106"/>
        <x:v>0</x:v>
      </x:c>
      <x:c r="Z349" s="68">
        <x:f t="shared" si="107"/>
        <x:v>0</x:v>
      </x:c>
    </x:row>
    <x:row r="350" spans="1:26" s="26" customFormat="1">
      <x:c r="A350" s="118">
        <x:v>60</x:v>
      </x:c>
      <x:c r="B350" s="118"/>
      <x:c r="C350" s="113">
        <x:v>4</x:v>
      </x:c>
      <x:c r="D350" s="210" t="str">
        <x:f>IF(VLOOKUP($A350,'★Master Code List'!$B$4:$K$167,8,)=0,"",(VLOOKUP($A350,'★Master Code List'!$B$4:$K$167,8,)))</x:f>
        <x:v>TZ38-14A033-NA</x:v>
      </x:c>
      <x:c r="E350" s="210" t="str">
        <x:f>IF(VLOOKUP($A350,'★Master Code List'!$B$4:$K$167,9,)=0,"",(VLOOKUP($A350,'★Master Code List'!$B$4:$K$167,9,)))</x:f>
        <x:v>BEV-E (AWD/RWD, V710)</x:v>
      </x:c>
      <x:c r="F350" s="20" t="str">
        <x:f>IF(VLOOKUP($A350,'★Master Code List'!$B$4:$K$167,10,)=0,"",(VLOOKUP($A350,'★Master Code List'!$B$4:$K$167,10,)))</x:f>
        <x:v>BUSBAR ASY</x:v>
      </x:c>
      <x:c r="G350" s="158">
        <x:f t="shared" si="108"/>
        <x:v>0</x:v>
      </x:c>
      <x:c r="H350" s="158">
        <x:f t="shared" si="109"/>
        <x:v>726.82382223880586</x:v>
      </x:c>
      <x:c r="I350" s="285">
        <x:f t="shared" si="110"/>
        <x:v>0</x:v>
      </x:c>
      <x:c r="J350" s="106">
        <x:f>SUMIFS('purchase data'!K:K,'purchase data'!$B:$B,$C350,'purchase data'!$F:$F,$D350)</x:f>
        <x:v>0</x:v>
      </x:c>
      <x:c r="K350" s="73">
        <x:f>SUMIFS('purchase data'!M:M,'purchase data'!$B:$B,$C350,'purchase data'!$F:$F,$D350)</x:f>
        <x:v>0</x:v>
      </x:c>
      <x:c r="L350" s="68">
        <x:f>SUMIFS(ETC!$G:$G,ETC!$B:$B,$C350,ETC!$E:$E,$D350)</x:f>
        <x:v>0</x:v>
      </x:c>
      <x:c r="M350" s="73">
        <x:f>SUMIFS(ETC!$J:$J,ETC!$E:$E,$D350,ETC!$B:$B,$C350)</x:f>
        <x:v>0</x:v>
      </x:c>
      <x:c r="N350" s="159">
        <x:f>IF(IFERROR((I350+K350+M350)/(G350+J350+SUMIFS(ETC!$G:$G,ETC!$C:$C,1,ETC!$B:$B,$C350,ETC!$E:$E,$D350)),)=0,H350,IFERROR((I350+K350+M350)/(G350+J350+SUMIFS(ETC!$G:$G,ETC!$C:$C,1,ETC!$B:$B,$C350,ETC!$E:$E,$D350)),))</x:f>
        <x:v>726.82382223880586</x:v>
      </x:c>
      <x:c r="O350" s="106">
        <x:f>++SUMIFS('sales data'!L:L,'sales data'!$B:$B,$C350,'sales data'!$F:$F,$D350,'sales data'!$O:$O,"")</x:f>
        <x:v>0</x:v>
      </x:c>
      <x:c r="P350" s="73">
        <x:f t="shared" si="100"/>
        <x:v>0</x:v>
      </x:c>
      <x:c r="Q350" s="68">
        <x:f>+SUMIFS('sales data'!$L:$L,'sales data'!$B:$B,$C350,'sales data'!$F:$F,$D350,'sales data'!$O:$O,"R")</x:f>
        <x:v>0</x:v>
      </x:c>
      <x:c r="R350" s="73">
        <x:f t="shared" si="101"/>
        <x:v>0</x:v>
      </x:c>
      <x:c r="S350" s="68">
        <x:f>SUMIFS('sales data'!$L:$L,'sales data'!$B:$B,$C350,'sales data'!$F:$F,$D350,'sales data'!$O:$O,"N")</x:f>
        <x:v>0</x:v>
      </x:c>
      <x:c r="T350" s="73">
        <x:f t="shared" si="102"/>
        <x:v>0</x:v>
      </x:c>
      <x:c r="U350" s="26">
        <x:f>SUMIFS('warehouse inventory check'!$N:$N,'warehouse inventory check'!$C:$C,$C350,'warehouse inventory check'!$D:$D,$D350)</x:f>
        <x:v>0</x:v>
      </x:c>
      <x:c r="V350" s="26">
        <x:f t="shared" si="103"/>
        <x:v>726.82382223880586</x:v>
      </x:c>
      <x:c r="W350" s="73">
        <x:f t="shared" si="104"/>
        <x:v>0</x:v>
      </x:c>
      <x:c r="X350" s="74">
        <x:f t="shared" si="105"/>
        <x:v>0</x:v>
      </x:c>
      <x:c r="Y350" s="68">
        <x:f t="shared" si="106"/>
        <x:v>0</x:v>
      </x:c>
      <x:c r="Z350" s="68">
        <x:f t="shared" si="107"/>
        <x:v>0</x:v>
      </x:c>
    </x:row>
    <x:row r="351" spans="1:26" s="26" customFormat="1">
      <x:c r="A351" s="118">
        <x:v>61</x:v>
      </x:c>
      <x:c r="B351" s="118"/>
      <x:c r="C351" s="113">
        <x:v>4</x:v>
      </x:c>
      <x:c r="D351" s="210" t="str">
        <x:f>IF(VLOOKUP($A351,'★Master Code List'!$B$4:$K$167,8,)=0,"",(VLOOKUP($A351,'★Master Code List'!$B$4:$K$167,8,)))</x:f>
        <x:v>TZ38-14A033-PB</x:v>
      </x:c>
      <x:c r="E351" s="210" t="str">
        <x:f>IF(VLOOKUP($A351,'★Master Code List'!$B$4:$K$167,9,)=0,"",(VLOOKUP($A351,'★Master Code List'!$B$4:$K$167,9,)))</x:f>
        <x:v>BEV-E (AWD/RWD, V710)</x:v>
      </x:c>
      <x:c r="F351" s="20" t="str">
        <x:f>IF(VLOOKUP($A351,'★Master Code List'!$B$4:$K$167,10,)=0,"",(VLOOKUP($A351,'★Master Code List'!$B$4:$K$167,10,)))</x:f>
        <x:v>BUSBAR ASY</x:v>
      </x:c>
      <x:c r="G351" s="158">
        <x:f t="shared" si="108"/>
        <x:v>0</x:v>
      </x:c>
      <x:c r="H351" s="158">
        <x:f t="shared" si="109"/>
        <x:v>660.62307414999987</x:v>
      </x:c>
      <x:c r="I351" s="285">
        <x:f t="shared" si="110"/>
        <x:v>0</x:v>
      </x:c>
      <x:c r="J351" s="106">
        <x:f>SUMIFS('purchase data'!K:K,'purchase data'!$B:$B,$C351,'purchase data'!$F:$F,$D351)</x:f>
        <x:v>0</x:v>
      </x:c>
      <x:c r="K351" s="73">
        <x:f>SUMIFS('purchase data'!M:M,'purchase data'!$B:$B,$C351,'purchase data'!$F:$F,$D351)</x:f>
        <x:v>0</x:v>
      </x:c>
      <x:c r="L351" s="68">
        <x:f>SUMIFS(ETC!$G:$G,ETC!$B:$B,$C351,ETC!$E:$E,$D351)</x:f>
        <x:v>0</x:v>
      </x:c>
      <x:c r="M351" s="73">
        <x:f>SUMIFS(ETC!$J:$J,ETC!$E:$E,$D351,ETC!$B:$B,$C351)</x:f>
        <x:v>0</x:v>
      </x:c>
      <x:c r="N351" s="159">
        <x:f>IF(IFERROR((I351+K351+M351)/(G351+J351+SUMIFS(ETC!$G:$G,ETC!$C:$C,1,ETC!$B:$B,$C351,ETC!$E:$E,$D351)),)=0,H351,IFERROR((I351+K351+M351)/(G351+J351+SUMIFS(ETC!$G:$G,ETC!$C:$C,1,ETC!$B:$B,$C351,ETC!$E:$E,$D351)),))</x:f>
        <x:v>660.62307414999987</x:v>
      </x:c>
      <x:c r="O351" s="106">
        <x:f>++SUMIFS('sales data'!L:L,'sales data'!$B:$B,$C351,'sales data'!$F:$F,$D351,'sales data'!$O:$O,"")</x:f>
        <x:v>0</x:v>
      </x:c>
      <x:c r="P351" s="73">
        <x:f t="shared" si="100"/>
        <x:v>0</x:v>
      </x:c>
      <x:c r="Q351" s="68">
        <x:f>+SUMIFS('sales data'!$L:$L,'sales data'!$B:$B,$C351,'sales data'!$F:$F,$D351,'sales data'!$O:$O,"R")</x:f>
        <x:v>0</x:v>
      </x:c>
      <x:c r="R351" s="73">
        <x:f t="shared" si="101"/>
        <x:v>0</x:v>
      </x:c>
      <x:c r="S351" s="68">
        <x:f>SUMIFS('sales data'!$L:$L,'sales data'!$B:$B,$C351,'sales data'!$F:$F,$D351,'sales data'!$O:$O,"N")</x:f>
        <x:v>0</x:v>
      </x:c>
      <x:c r="T351" s="73">
        <x:f t="shared" si="102"/>
        <x:v>0</x:v>
      </x:c>
      <x:c r="U351" s="26">
        <x:f>SUMIFS('warehouse inventory check'!$N:$N,'warehouse inventory check'!$C:$C,$C351,'warehouse inventory check'!$D:$D,$D351)</x:f>
        <x:v>0</x:v>
      </x:c>
      <x:c r="V351" s="26">
        <x:f t="shared" si="103"/>
        <x:v>660.62307414999987</x:v>
      </x:c>
      <x:c r="W351" s="73">
        <x:f t="shared" si="104"/>
        <x:v>0</x:v>
      </x:c>
      <x:c r="X351" s="74">
        <x:f t="shared" si="105"/>
        <x:v>0</x:v>
      </x:c>
      <x:c r="Y351" s="68">
        <x:f t="shared" si="106"/>
        <x:v>0</x:v>
      </x:c>
      <x:c r="Z351" s="68">
        <x:f t="shared" si="107"/>
        <x:v>0</x:v>
      </x:c>
    </x:row>
    <x:row r="352" spans="1:26" s="26" customFormat="1">
      <x:c r="A352" s="118">
        <x:v>62</x:v>
      </x:c>
      <x:c r="B352" s="118"/>
      <x:c r="C352" s="113">
        <x:v>4</x:v>
      </x:c>
      <x:c r="D352" s="210" t="str">
        <x:f>IF(VLOOKUP($A352,'★Master Code List'!$B$4:$K$167,8,)=0,"",(VLOOKUP($A352,'★Master Code List'!$B$4:$K$167,8,)))</x:f>
        <x:v>TZ38-14A033-RB</x:v>
      </x:c>
      <x:c r="E352" s="210" t="str">
        <x:f>IF(VLOOKUP($A352,'★Master Code List'!$B$4:$K$167,9,)=0,"",(VLOOKUP($A352,'★Master Code List'!$B$4:$K$167,9,)))</x:f>
        <x:v>BEV-E (AWD/RWD, V710)</x:v>
      </x:c>
      <x:c r="F352" s="20" t="str">
        <x:f>IF(VLOOKUP($A352,'★Master Code List'!$B$4:$K$167,10,)=0,"",(VLOOKUP($A352,'★Master Code List'!$B$4:$K$167,10,)))</x:f>
        <x:v>BUSBAR ASY</x:v>
      </x:c>
      <x:c r="G352" s="158">
        <x:f t="shared" si="108"/>
        <x:v>0</x:v>
      </x:c>
      <x:c r="H352" s="158">
        <x:f t="shared" si="109"/>
        <x:v>701.01162884816767</x:v>
      </x:c>
      <x:c r="I352" s="285">
        <x:f t="shared" si="110"/>
        <x:v>0</x:v>
      </x:c>
      <x:c r="J352" s="106">
        <x:f>SUMIFS('purchase data'!K:K,'purchase data'!$B:$B,$C352,'purchase data'!$F:$F,$D352)</x:f>
        <x:v>0</x:v>
      </x:c>
      <x:c r="K352" s="73">
        <x:f>SUMIFS('purchase data'!M:M,'purchase data'!$B:$B,$C352,'purchase data'!$F:$F,$D352)</x:f>
        <x:v>0</x:v>
      </x:c>
      <x:c r="L352" s="68">
        <x:f>SUMIFS(ETC!$G:$G,ETC!$B:$B,$C352,ETC!$E:$E,$D352)</x:f>
        <x:v>0</x:v>
      </x:c>
      <x:c r="M352" s="73">
        <x:f>SUMIFS(ETC!$J:$J,ETC!$E:$E,$D352,ETC!$B:$B,$C352)</x:f>
        <x:v>0</x:v>
      </x:c>
      <x:c r="N352" s="159">
        <x:f>IF(IFERROR((I352+K352+M352)/(G352+J352+SUMIFS(ETC!$G:$G,ETC!$C:$C,1,ETC!$B:$B,$C352,ETC!$E:$E,$D352)),)=0,H352,IFERROR((I352+K352+M352)/(G352+J352+SUMIFS(ETC!$G:$G,ETC!$C:$C,1,ETC!$B:$B,$C352,ETC!$E:$E,$D352)),))</x:f>
        <x:v>701.01162884816767</x:v>
      </x:c>
      <x:c r="O352" s="106">
        <x:f>++SUMIFS('sales data'!L:L,'sales data'!$B:$B,$C352,'sales data'!$F:$F,$D352,'sales data'!$O:$O,"")</x:f>
        <x:v>0</x:v>
      </x:c>
      <x:c r="P352" s="73">
        <x:f t="shared" si="100"/>
        <x:v>0</x:v>
      </x:c>
      <x:c r="Q352" s="68">
        <x:f>+SUMIFS('sales data'!$L:$L,'sales data'!$B:$B,$C352,'sales data'!$F:$F,$D352,'sales data'!$O:$O,"R")</x:f>
        <x:v>0</x:v>
      </x:c>
      <x:c r="R352" s="73">
        <x:f t="shared" si="101"/>
        <x:v>0</x:v>
      </x:c>
      <x:c r="S352" s="68">
        <x:f>SUMIFS('sales data'!$L:$L,'sales data'!$B:$B,$C352,'sales data'!$F:$F,$D352,'sales data'!$O:$O,"N")</x:f>
        <x:v>0</x:v>
      </x:c>
      <x:c r="T352" s="73">
        <x:f t="shared" si="102"/>
        <x:v>0</x:v>
      </x:c>
      <x:c r="U352" s="26">
        <x:f>SUMIFS('warehouse inventory check'!$N:$N,'warehouse inventory check'!$C:$C,$C352,'warehouse inventory check'!$D:$D,$D352)</x:f>
        <x:v>0</x:v>
      </x:c>
      <x:c r="V352" s="26">
        <x:f t="shared" si="103"/>
        <x:v>701.01162884816767</x:v>
      </x:c>
      <x:c r="W352" s="73">
        <x:f t="shared" si="104"/>
        <x:v>0</x:v>
      </x:c>
      <x:c r="X352" s="74">
        <x:f t="shared" si="105"/>
        <x:v>0</x:v>
      </x:c>
      <x:c r="Y352" s="68">
        <x:f t="shared" si="106"/>
        <x:v>0</x:v>
      </x:c>
      <x:c r="Z352" s="68">
        <x:f t="shared" si="107"/>
        <x:v>0</x:v>
      </x:c>
    </x:row>
    <x:row r="353" spans="1:26" s="26" customFormat="1">
      <x:c r="A353" s="118">
        <x:v>63</x:v>
      </x:c>
      <x:c r="B353" s="118"/>
      <x:c r="C353" s="113">
        <x:v>4</x:v>
      </x:c>
      <x:c r="D353" s="210" t="str">
        <x:f>IF(VLOOKUP($A353,'★Master Code List'!$B$4:$K$167,8,)=0,"",(VLOOKUP($A353,'★Master Code List'!$B$4:$K$167,8,)))</x:f>
        <x:v>TZ38-14A033-SA</x:v>
      </x:c>
      <x:c r="E353" s="210" t="str">
        <x:f>IF(VLOOKUP($A353,'★Master Code List'!$B$4:$K$167,9,)=0,"",(VLOOKUP($A353,'★Master Code List'!$B$4:$K$167,9,)))</x:f>
        <x:v>BEV-E (AWD/RWD, V710)</x:v>
      </x:c>
      <x:c r="F353" s="20" t="str">
        <x:f>IF(VLOOKUP($A353,'★Master Code List'!$B$4:$K$167,10,)=0,"",(VLOOKUP($A353,'★Master Code List'!$B$4:$K$167,10,)))</x:f>
        <x:v>BUSBAR ASY</x:v>
      </x:c>
      <x:c r="G353" s="158">
        <x:f t="shared" si="108"/>
        <x:v>0</x:v>
      </x:c>
      <x:c r="H353" s="158">
        <x:f t="shared" si="109"/>
        <x:v>796.01111068894591</x:v>
      </x:c>
      <x:c r="I353" s="285">
        <x:f t="shared" si="110"/>
        <x:v>0</x:v>
      </x:c>
      <x:c r="J353" s="106">
        <x:f>SUMIFS('purchase data'!K:K,'purchase data'!$B:$B,$C353,'purchase data'!$F:$F,$D353)</x:f>
        <x:v>0</x:v>
      </x:c>
      <x:c r="K353" s="73">
        <x:f>SUMIFS('purchase data'!M:M,'purchase data'!$B:$B,$C353,'purchase data'!$F:$F,$D353)</x:f>
        <x:v>0</x:v>
      </x:c>
      <x:c r="L353" s="68">
        <x:f>SUMIFS(ETC!$G:$G,ETC!$B:$B,$C353,ETC!$E:$E,$D353)</x:f>
        <x:v>0</x:v>
      </x:c>
      <x:c r="M353" s="73">
        <x:f>SUMIFS(ETC!$J:$J,ETC!$E:$E,$D353,ETC!$B:$B,$C353)</x:f>
        <x:v>0</x:v>
      </x:c>
      <x:c r="N353" s="159">
        <x:f>IF(IFERROR((I353+K353+M353)/(G353+J353+SUMIFS(ETC!$G:$G,ETC!$C:$C,1,ETC!$B:$B,$C353,ETC!$E:$E,$D353)),)=0,H353,IFERROR((I353+K353+M353)/(G353+J353+SUMIFS(ETC!$G:$G,ETC!$C:$C,1,ETC!$B:$B,$C353,ETC!$E:$E,$D353)),))</x:f>
        <x:v>796.01111068894591</x:v>
      </x:c>
      <x:c r="O353" s="106">
        <x:f>++SUMIFS('sales data'!L:L,'sales data'!$B:$B,$C353,'sales data'!$F:$F,$D353,'sales data'!$O:$O,"")</x:f>
        <x:v>0</x:v>
      </x:c>
      <x:c r="P353" s="73">
        <x:f t="shared" si="100"/>
        <x:v>0</x:v>
      </x:c>
      <x:c r="Q353" s="68">
        <x:f>+SUMIFS('sales data'!$L:$L,'sales data'!$B:$B,$C353,'sales data'!$F:$F,$D353,'sales data'!$O:$O,"R")</x:f>
        <x:v>0</x:v>
      </x:c>
      <x:c r="R353" s="73">
        <x:f t="shared" si="101"/>
        <x:v>0</x:v>
      </x:c>
      <x:c r="S353" s="68">
        <x:f>SUMIFS('sales data'!$L:$L,'sales data'!$B:$B,$C353,'sales data'!$F:$F,$D353,'sales data'!$O:$O,"N")</x:f>
        <x:v>0</x:v>
      </x:c>
      <x:c r="T353" s="73">
        <x:f t="shared" si="102"/>
        <x:v>0</x:v>
      </x:c>
      <x:c r="U353" s="26">
        <x:f>SUMIFS('warehouse inventory check'!$N:$N,'warehouse inventory check'!$C:$C,$C353,'warehouse inventory check'!$D:$D,$D353)</x:f>
        <x:v>0</x:v>
      </x:c>
      <x:c r="V353" s="26">
        <x:f t="shared" si="103"/>
        <x:v>796.01111068894591</x:v>
      </x:c>
      <x:c r="W353" s="73">
        <x:f t="shared" si="104"/>
        <x:v>0</x:v>
      </x:c>
      <x:c r="X353" s="74">
        <x:f t="shared" si="105"/>
        <x:v>0</x:v>
      </x:c>
      <x:c r="Y353" s="68">
        <x:f t="shared" si="106"/>
        <x:v>0</x:v>
      </x:c>
      <x:c r="Z353" s="68">
        <x:f t="shared" si="107"/>
        <x:v>0</x:v>
      </x:c>
    </x:row>
    <x:row r="354" spans="1:26" s="26" customFormat="1">
      <x:c r="A354" s="118">
        <x:v>64</x:v>
      </x:c>
      <x:c r="B354" s="118"/>
      <x:c r="C354" s="113">
        <x:v>4</x:v>
      </x:c>
      <x:c r="D354" s="210" t="str">
        <x:f>IF(VLOOKUP($A354,'★Master Code List'!$B$4:$K$167,8,)=0,"",(VLOOKUP($A354,'★Master Code List'!$B$4:$K$167,8,)))</x:f>
        <x:v>TZ38-14A033-TA</x:v>
      </x:c>
      <x:c r="E354" s="210" t="str">
        <x:f>IF(VLOOKUP($A354,'★Master Code List'!$B$4:$K$167,9,)=0,"",(VLOOKUP($A354,'★Master Code List'!$B$4:$K$167,9,)))</x:f>
        <x:v>EV-V4</x:v>
      </x:c>
      <x:c r="F354" s="20" t="str">
        <x:f>IF(VLOOKUP($A354,'★Master Code List'!$B$4:$K$167,10,)=0,"",(VLOOKUP($A354,'★Master Code List'!$B$4:$K$167,10,)))</x:f>
        <x:v>BUSBAR ASY</x:v>
      </x:c>
      <x:c r="G354" s="158">
        <x:f t="shared" si="108"/>
        <x:v>0</x:v>
      </x:c>
      <x:c r="H354" s="158">
        <x:f t="shared" si="109"/>
        <x:v>700.73209999999995</x:v>
      </x:c>
      <x:c r="I354" s="285">
        <x:f t="shared" si="110"/>
        <x:v>0</x:v>
      </x:c>
      <x:c r="J354" s="106">
        <x:f>SUMIFS('purchase data'!K:K,'purchase data'!$B:$B,$C354,'purchase data'!$F:$F,$D354)</x:f>
        <x:v>0</x:v>
      </x:c>
      <x:c r="K354" s="73">
        <x:f>SUMIFS('purchase data'!M:M,'purchase data'!$B:$B,$C354,'purchase data'!$F:$F,$D354)</x:f>
        <x:v>0</x:v>
      </x:c>
      <x:c r="L354" s="68">
        <x:f>SUMIFS(ETC!$G:$G,ETC!$B:$B,$C354,ETC!$E:$E,$D354)</x:f>
        <x:v>0</x:v>
      </x:c>
      <x:c r="M354" s="73">
        <x:f>SUMIFS(ETC!$J:$J,ETC!$E:$E,$D354,ETC!$B:$B,$C354)</x:f>
        <x:v>0</x:v>
      </x:c>
      <x:c r="N354" s="159">
        <x:f>IF(IFERROR((I354+K354+M354)/(G354+J354+SUMIFS(ETC!$G:$G,ETC!$C:$C,1,ETC!$B:$B,$C354,ETC!$E:$E,$D354)),)=0,H354,IFERROR((I354+K354+M354)/(G354+J354+SUMIFS(ETC!$G:$G,ETC!$C:$C,1,ETC!$B:$B,$C354,ETC!$E:$E,$D354)),))</x:f>
        <x:v>700.73209999999995</x:v>
      </x:c>
      <x:c r="O354" s="106">
        <x:f>++SUMIFS('sales data'!L:L,'sales data'!$B:$B,$C354,'sales data'!$F:$F,$D354,'sales data'!$O:$O,"")</x:f>
        <x:v>0</x:v>
      </x:c>
      <x:c r="P354" s="73">
        <x:f t="shared" si="100"/>
        <x:v>0</x:v>
      </x:c>
      <x:c r="Q354" s="68">
        <x:f>+SUMIFS('sales data'!$L:$L,'sales data'!$B:$B,$C354,'sales data'!$F:$F,$D354,'sales data'!$O:$O,"R")</x:f>
        <x:v>0</x:v>
      </x:c>
      <x:c r="R354" s="73">
        <x:f t="shared" si="101"/>
        <x:v>0</x:v>
      </x:c>
      <x:c r="S354" s="68">
        <x:f>SUMIFS('sales data'!$L:$L,'sales data'!$B:$B,$C354,'sales data'!$F:$F,$D354,'sales data'!$O:$O,"N")</x:f>
        <x:v>0</x:v>
      </x:c>
      <x:c r="T354" s="73">
        <x:f t="shared" si="102"/>
        <x:v>0</x:v>
      </x:c>
      <x:c r="U354" s="26">
        <x:f>SUMIFS('warehouse inventory check'!$N:$N,'warehouse inventory check'!$C:$C,$C354,'warehouse inventory check'!$D:$D,$D354)</x:f>
        <x:v>0</x:v>
      </x:c>
      <x:c r="V354" s="26">
        <x:f t="shared" si="103"/>
        <x:v>700.73209999999995</x:v>
      </x:c>
      <x:c r="W354" s="73">
        <x:f t="shared" si="104"/>
        <x:v>0</x:v>
      </x:c>
      <x:c r="X354" s="74">
        <x:f t="shared" si="105"/>
        <x:v>0</x:v>
      </x:c>
      <x:c r="Y354" s="68">
        <x:f t="shared" si="106"/>
        <x:v>0</x:v>
      </x:c>
      <x:c r="Z354" s="68">
        <x:f t="shared" si="107"/>
        <x:v>0</x:v>
      </x:c>
    </x:row>
    <x:row r="355" spans="1:26" s="26" customFormat="1">
      <x:c r="A355" s="118">
        <x:v>65</x:v>
      </x:c>
      <x:c r="B355" s="118"/>
      <x:c r="C355" s="113">
        <x:v>4</x:v>
      </x:c>
      <x:c r="D355" s="210" t="str">
        <x:f>IF(VLOOKUP($A355,'★Master Code List'!$B$4:$K$167,8,)=0,"",(VLOOKUP($A355,'★Master Code List'!$B$4:$K$167,8,)))</x:f>
        <x:v>TZ38-14A033-TA04</x:v>
      </x:c>
      <x:c r="E355" s="210" t="str">
        <x:f>IF(VLOOKUP($A355,'★Master Code List'!$B$4:$K$167,9,)=0,"",(VLOOKUP($A355,'★Master Code List'!$B$4:$K$167,9,)))</x:f>
        <x:v>EV-V4</x:v>
      </x:c>
      <x:c r="F355" s="20" t="str">
        <x:f>IF(VLOOKUP($A355,'★Master Code List'!$B$4:$K$167,10,)=0,"",(VLOOKUP($A355,'★Master Code List'!$B$4:$K$167,10,)))</x:f>
        <x:v>BUSBAR</x:v>
      </x:c>
      <x:c r="G355" s="158">
        <x:f t="shared" ref="G355:G390" si="111">SUMIFS(U:U,$D:$D,$D355,$C:$C,$C355-1)</x:f>
        <x:v>0</x:v>
      </x:c>
      <x:c r="H355" s="158">
        <x:f t="shared" ref="H355:H390" si="112">SUMIFS(V:V,$D:$D,$D355,$C:$C,$C355-1)</x:f>
        <x:v>697.33709999999996</x:v>
      </x:c>
      <x:c r="I355" s="285">
        <x:f t="shared" ref="I355:I390" si="113">SUMIFS(W:W,$D:$D,$D355,$C:$C,$C355-1)</x:f>
        <x:v>0</x:v>
      </x:c>
      <x:c r="J355" s="106">
        <x:f>SUMIFS('purchase data'!K:K,'purchase data'!$B:$B,$C355,'purchase data'!$F:$F,$D355)</x:f>
        <x:v>0</x:v>
      </x:c>
      <x:c r="K355" s="73">
        <x:f>SUMIFS('purchase data'!M:M,'purchase data'!$B:$B,$C355,'purchase data'!$F:$F,$D355)</x:f>
        <x:v>0</x:v>
      </x:c>
      <x:c r="L355" s="68">
        <x:f>SUMIFS(ETC!$G:$G,ETC!$B:$B,$C355,ETC!$E:$E,$D355)</x:f>
        <x:v>0</x:v>
      </x:c>
      <x:c r="M355" s="73">
        <x:f>SUMIFS(ETC!$J:$J,ETC!$E:$E,$D355,ETC!$B:$B,$C355)</x:f>
        <x:v>0</x:v>
      </x:c>
      <x:c r="N355" s="159">
        <x:f>IF(IFERROR((I355+K355+M355)/(G355+J355+SUMIFS(ETC!$G:$G,ETC!$C:$C,1,ETC!$B:$B,$C355,ETC!$E:$E,$D355)),)=0,H355,IFERROR((I355+K355+M355)/(G355+J355+SUMIFS(ETC!$G:$G,ETC!$C:$C,1,ETC!$B:$B,$C355,ETC!$E:$E,$D355)),))</x:f>
        <x:v>697.33709999999996</x:v>
      </x:c>
      <x:c r="O355" s="106">
        <x:f>++SUMIFS('sales data'!L:L,'sales data'!$B:$B,$C355,'sales data'!$F:$F,$D355,'sales data'!$O:$O,"")</x:f>
        <x:v>0</x:v>
      </x:c>
      <x:c r="P355" s="73">
        <x:f t="shared" ref="P355:P390" si="114">+IF(O355&lt;&gt;0,O355*N355,)</x:f>
        <x:v>0</x:v>
      </x:c>
      <x:c r="Q355" s="68">
        <x:f>+SUMIFS('sales data'!$L:$L,'sales data'!$B:$B,$C355,'sales data'!$F:$F,$D355,'sales data'!$O:$O,"R")</x:f>
        <x:v>0</x:v>
      </x:c>
      <x:c r="R355" s="73">
        <x:f t="shared" ref="R355:R390" si="115">+IF(Q355&lt;&gt;0,Q355*N355,)</x:f>
        <x:v>0</x:v>
      </x:c>
      <x:c r="S355" s="68">
        <x:f>SUMIFS('sales data'!$L:$L,'sales data'!$B:$B,$C355,'sales data'!$F:$F,$D355,'sales data'!$O:$O,"N")</x:f>
        <x:v>0</x:v>
      </x:c>
      <x:c r="T355" s="73">
        <x:f t="shared" ref="T355:T390" si="116">+IF(S355&lt;&gt;0,S355*N355,)</x:f>
        <x:v>0</x:v>
      </x:c>
      <x:c r="U355" s="26">
        <x:f>SUMIFS('warehouse inventory check'!$N:$N,'warehouse inventory check'!$C:$C,$C355,'warehouse inventory check'!$D:$D,$D355)</x:f>
        <x:v>0</x:v>
      </x:c>
      <x:c r="V355" s="26">
        <x:f t="shared" ref="V355:V390" si="117">+N355</x:f>
        <x:v>697.33709999999996</x:v>
      </x:c>
      <x:c r="W355" s="73">
        <x:f t="shared" ref="W355:W390" si="118">+IF(U355&lt;&gt;0,U355*N355,)</x:f>
        <x:v>0</x:v>
      </x:c>
      <x:c r="X355" s="74">
        <x:f t="shared" ref="X355:X390" si="119">+I355+K355-P355-R355-W355-T355+M355</x:f>
        <x:v>0</x:v>
      </x:c>
      <x:c r="Y355" s="68">
        <x:f t="shared" ref="Y355:Y390" si="120">+G355+J355+L355-O355-Q355-S355</x:f>
        <x:v>0</x:v>
      </x:c>
      <x:c r="Z355" s="68">
        <x:f t="shared" ref="Z355:Z390" si="121">+U355-Y355</x:f>
        <x:v>0</x:v>
      </x:c>
    </x:row>
    <x:row r="356" spans="1:26" s="26" customFormat="1">
      <x:c r="A356" s="118">
        <x:v>66</x:v>
      </x:c>
      <x:c r="B356" s="118"/>
      <x:c r="C356" s="113">
        <x:v>4</x:v>
      </x:c>
      <x:c r="D356" s="210" t="str">
        <x:f>IF(VLOOKUP($A356,'★Master Code List'!$B$4:$K$167,8,)=0,"",(VLOOKUP($A356,'★Master Code List'!$B$4:$K$167,8,)))</x:f>
        <x:v>TZ38-14B680-AA</x:v>
      </x:c>
      <x:c r="E356" s="210" t="str">
        <x:f>IF(VLOOKUP($A356,'★Master Code List'!$B$4:$K$167,9,)=0,"",(VLOOKUP($A356,'★Master Code List'!$B$4:$K$167,9,)))</x:f>
        <x:v>EV-V4</x:v>
      </x:c>
      <x:c r="F356" s="20" t="str">
        <x:f>IF(VLOOKUP($A356,'★Master Code List'!$B$4:$K$167,10,)=0,"",(VLOOKUP($A356,'★Master Code List'!$B$4:$K$167,10,)))</x:f>
        <x:v>PDU_CONN_ASSY</x:v>
      </x:c>
      <x:c r="G356" s="158">
        <x:f t="shared" si="111"/>
        <x:v>0</x:v>
      </x:c>
      <x:c r="H356" s="158">
        <x:f t="shared" si="112"/>
        <x:v>4235.71828</x:v>
      </x:c>
      <x:c r="I356" s="285">
        <x:f t="shared" si="113"/>
        <x:v>0</x:v>
      </x:c>
      <x:c r="J356" s="106">
        <x:f>SUMIFS('purchase data'!K:K,'purchase data'!$B:$B,$C356,'purchase data'!$F:$F,$D356)</x:f>
        <x:v>0</x:v>
      </x:c>
      <x:c r="K356" s="73">
        <x:f>SUMIFS('purchase data'!M:M,'purchase data'!$B:$B,$C356,'purchase data'!$F:$F,$D356)</x:f>
        <x:v>0</x:v>
      </x:c>
      <x:c r="L356" s="68">
        <x:f>SUMIFS(ETC!$G:$G,ETC!$B:$B,$C356,ETC!$E:$E,$D356)</x:f>
        <x:v>0</x:v>
      </x:c>
      <x:c r="M356" s="73">
        <x:f>SUMIFS(ETC!$J:$J,ETC!$E:$E,$D356,ETC!$B:$B,$C356)</x:f>
        <x:v>0</x:v>
      </x:c>
      <x:c r="N356" s="159">
        <x:f>IF(IFERROR((I356+K356+M356)/(G356+J356+SUMIFS(ETC!$G:$G,ETC!$C:$C,1,ETC!$B:$B,$C356,ETC!$E:$E,$D356)),)=0,H356,IFERROR((I356+K356+M356)/(G356+J356+SUMIFS(ETC!$G:$G,ETC!$C:$C,1,ETC!$B:$B,$C356,ETC!$E:$E,$D356)),))</x:f>
        <x:v>4235.71828</x:v>
      </x:c>
      <x:c r="O356" s="106">
        <x:f>++SUMIFS('sales data'!L:L,'sales data'!$B:$B,$C356,'sales data'!$F:$F,$D356,'sales data'!$O:$O,"")</x:f>
        <x:v>0</x:v>
      </x:c>
      <x:c r="P356" s="73">
        <x:f t="shared" si="114"/>
        <x:v>0</x:v>
      </x:c>
      <x:c r="Q356" s="68">
        <x:f>+SUMIFS('sales data'!$L:$L,'sales data'!$B:$B,$C356,'sales data'!$F:$F,$D356,'sales data'!$O:$O,"R")</x:f>
        <x:v>0</x:v>
      </x:c>
      <x:c r="R356" s="73">
        <x:f t="shared" si="115"/>
        <x:v>0</x:v>
      </x:c>
      <x:c r="S356" s="68">
        <x:f>SUMIFS('sales data'!$L:$L,'sales data'!$B:$B,$C356,'sales data'!$F:$F,$D356,'sales data'!$O:$O,"N")</x:f>
        <x:v>0</x:v>
      </x:c>
      <x:c r="T356" s="73">
        <x:f t="shared" si="116"/>
        <x:v>0</x:v>
      </x:c>
      <x:c r="U356" s="26">
        <x:f>SUMIFS('warehouse inventory check'!$N:$N,'warehouse inventory check'!$C:$C,$C356,'warehouse inventory check'!$D:$D,$D356)</x:f>
        <x:v>0</x:v>
      </x:c>
      <x:c r="V356" s="26">
        <x:f t="shared" si="117"/>
        <x:v>4235.71828</x:v>
      </x:c>
      <x:c r="W356" s="73">
        <x:f t="shared" si="118"/>
        <x:v>0</x:v>
      </x:c>
      <x:c r="X356" s="74">
        <x:f t="shared" si="119"/>
        <x:v>0</x:v>
      </x:c>
      <x:c r="Y356" s="68">
        <x:f t="shared" si="120"/>
        <x:v>0</x:v>
      </x:c>
      <x:c r="Z356" s="68">
        <x:f t="shared" si="121"/>
        <x:v>0</x:v>
      </x:c>
    </x:row>
    <x:row r="357" spans="1:26" s="26" customFormat="1">
      <x:c r="A357" s="118">
        <x:v>67</x:v>
      </x:c>
      <x:c r="B357" s="118"/>
      <x:c r="C357" s="113">
        <x:v>4</x:v>
      </x:c>
      <x:c r="D357" s="210" t="str">
        <x:f>IF(VLOOKUP($A357,'★Master Code List'!$B$4:$K$167,8,)=0,"",(VLOOKUP($A357,'★Master Code List'!$B$4:$K$167,8,)))</x:f>
        <x:v>TZ38-14B680-BA</x:v>
      </x:c>
      <x:c r="E357" s="210" t="str">
        <x:f>IF(VLOOKUP($A357,'★Master Code List'!$B$4:$K$167,9,)=0,"",(VLOOKUP($A357,'★Master Code List'!$B$4:$K$167,9,)))</x:f>
        <x:v>BEV-E (AWD, V710)</x:v>
      </x:c>
      <x:c r="F357" s="20" t="str">
        <x:f>IF(VLOOKUP($A357,'★Master Code List'!$B$4:$K$167,10,)=0,"",(VLOOKUP($A357,'★Master Code List'!$B$4:$K$167,10,)))</x:f>
        <x:v>PDU</x:v>
      </x:c>
      <x:c r="G357" s="158">
        <x:f t="shared" si="111"/>
        <x:v>0</x:v>
      </x:c>
      <x:c r="H357" s="197">
        <x:f t="shared" si="112"/>
        <x:v>966.47935172413804</x:v>
      </x:c>
      <x:c r="I357" s="285">
        <x:f t="shared" si="113"/>
        <x:v>0</x:v>
      </x:c>
      <x:c r="J357" s="106">
        <x:f>SUMIFS('purchase data'!K:K,'purchase data'!$B:$B,$C357,'purchase data'!$F:$F,$D357)</x:f>
        <x:v>0</x:v>
      </x:c>
      <x:c r="K357" s="73">
        <x:f>SUMIFS('purchase data'!M:M,'purchase data'!$B:$B,$C357,'purchase data'!$F:$F,$D357)</x:f>
        <x:v>0</x:v>
      </x:c>
      <x:c r="L357" s="68">
        <x:f>SUMIFS(ETC!$G:$G,ETC!$B:$B,$C357,ETC!$E:$E,$D357)</x:f>
        <x:v>0</x:v>
      </x:c>
      <x:c r="M357" s="73">
        <x:f>SUMIFS(ETC!$J:$J,ETC!$E:$E,$D357,ETC!$B:$B,$C357)</x:f>
        <x:v>0</x:v>
      </x:c>
      <x:c r="N357" s="159">
        <x:f>IF(IFERROR((I357+K357+M357)/(G357+J357+SUMIFS(ETC!$G:$G,ETC!$C:$C,1,ETC!$B:$B,$C357,ETC!$E:$E,$D357)),)=0,H357,IFERROR((I357+K357+M357)/(G357+J357+SUMIFS(ETC!$G:$G,ETC!$C:$C,1,ETC!$B:$B,$C357,ETC!$E:$E,$D357)),))</x:f>
        <x:v>966.47935172413804</x:v>
      </x:c>
      <x:c r="O357" s="106">
        <x:f>++SUMIFS('sales data'!L:L,'sales data'!$B:$B,$C357,'sales data'!$F:$F,$D357,'sales data'!$O:$O,"")</x:f>
        <x:v>0</x:v>
      </x:c>
      <x:c r="P357" s="73">
        <x:f t="shared" si="114"/>
        <x:v>0</x:v>
      </x:c>
      <x:c r="Q357" s="68">
        <x:f>+SUMIFS('sales data'!$L:$L,'sales data'!$B:$B,$C357,'sales data'!$F:$F,$D357,'sales data'!$O:$O,"R")</x:f>
        <x:v>0</x:v>
      </x:c>
      <x:c r="R357" s="73">
        <x:f t="shared" si="115"/>
        <x:v>0</x:v>
      </x:c>
      <x:c r="S357" s="68">
        <x:f>SUMIFS('sales data'!$L:$L,'sales data'!$B:$B,$C357,'sales data'!$F:$F,$D357,'sales data'!$O:$O,"N")</x:f>
        <x:v>0</x:v>
      </x:c>
      <x:c r="T357" s="73">
        <x:f t="shared" si="116"/>
        <x:v>0</x:v>
      </x:c>
      <x:c r="U357" s="26">
        <x:f>SUMIFS('warehouse inventory check'!$N:$N,'warehouse inventory check'!$C:$C,$C357,'warehouse inventory check'!$D:$D,$D357)</x:f>
        <x:v>0</x:v>
      </x:c>
      <x:c r="V357" s="26">
        <x:f t="shared" si="117"/>
        <x:v>966.47935172413804</x:v>
      </x:c>
      <x:c r="W357" s="73">
        <x:f t="shared" si="118"/>
        <x:v>0</x:v>
      </x:c>
      <x:c r="X357" s="74">
        <x:f t="shared" si="119"/>
        <x:v>0</x:v>
      </x:c>
      <x:c r="Y357" s="68">
        <x:f t="shared" si="120"/>
        <x:v>0</x:v>
      </x:c>
      <x:c r="Z357" s="68">
        <x:f t="shared" si="121"/>
        <x:v>0</x:v>
      </x:c>
    </x:row>
    <x:row r="358" spans="1:26" s="26" customFormat="1">
      <x:c r="A358" s="118">
        <x:v>68</x:v>
      </x:c>
      <x:c r="B358" s="118"/>
      <x:c r="C358" s="113">
        <x:v>4</x:v>
      </x:c>
      <x:c r="D358" s="210" t="str">
        <x:f>IF(VLOOKUP($A358,'★Master Code List'!$B$4:$K$167,8,)=0,"",(VLOOKUP($A358,'★Master Code List'!$B$4:$K$167,8,)))</x:f>
        <x:v>TZ38-14B680-BB</x:v>
      </x:c>
      <x:c r="E358" s="210" t="str">
        <x:f>IF(VLOOKUP($A358,'★Master Code List'!$B$4:$K$167,9,)=0,"",(VLOOKUP($A358,'★Master Code List'!$B$4:$K$167,9,)))</x:f>
        <x:v>BEV-E (AWD/RWD, V710)</x:v>
      </x:c>
      <x:c r="F358" s="20" t="str">
        <x:f>IF(VLOOKUP($A358,'★Master Code List'!$B$4:$K$167,10,)=0,"",(VLOOKUP($A358,'★Master Code List'!$B$4:$K$167,10,)))</x:f>
        <x:v>AWD/RWD PDU CONN ASSY</x:v>
      </x:c>
      <x:c r="G358" s="158">
        <x:f t="shared" si="111"/>
        <x:v>0</x:v>
      </x:c>
      <x:c r="H358" s="197">
        <x:f t="shared" si="112"/>
        <x:v>1120.8416428571429</x:v>
      </x:c>
      <x:c r="I358" s="285">
        <x:f t="shared" si="113"/>
        <x:v>0</x:v>
      </x:c>
      <x:c r="J358" s="106">
        <x:f>SUMIFS('purchase data'!K:K,'purchase data'!$B:$B,$C358,'purchase data'!$F:$F,$D358)</x:f>
        <x:v>0</x:v>
      </x:c>
      <x:c r="K358" s="73">
        <x:f>SUMIFS('purchase data'!M:M,'purchase data'!$B:$B,$C358,'purchase data'!$F:$F,$D358)</x:f>
        <x:v>0</x:v>
      </x:c>
      <x:c r="L358" s="68">
        <x:f>SUMIFS(ETC!$G:$G,ETC!$B:$B,$C358,ETC!$E:$E,$D358)</x:f>
        <x:v>0</x:v>
      </x:c>
      <x:c r="M358" s="73">
        <x:f>SUMIFS(ETC!$J:$J,ETC!$E:$E,$D358,ETC!$B:$B,$C358)</x:f>
        <x:v>0</x:v>
      </x:c>
      <x:c r="N358" s="159">
        <x:f>IF(IFERROR((I358+K358+M358)/(G358+J358+SUMIFS(ETC!$G:$G,ETC!$C:$C,1,ETC!$B:$B,$C358,ETC!$E:$E,$D358)),)=0,H358,IFERROR((I358+K358+M358)/(G358+J358+SUMIFS(ETC!$G:$G,ETC!$C:$C,1,ETC!$B:$B,$C358,ETC!$E:$E,$D358)),))</x:f>
        <x:v>1120.8416428571429</x:v>
      </x:c>
      <x:c r="O358" s="106">
        <x:f>++SUMIFS('sales data'!L:L,'sales data'!$B:$B,$C358,'sales data'!$F:$F,$D358,'sales data'!$O:$O,"")</x:f>
        <x:v>0</x:v>
      </x:c>
      <x:c r="P358" s="73">
        <x:f t="shared" si="114"/>
        <x:v>0</x:v>
      </x:c>
      <x:c r="Q358" s="68">
        <x:f>+SUMIFS('sales data'!$L:$L,'sales data'!$B:$B,$C358,'sales data'!$F:$F,$D358,'sales data'!$O:$O,"R")</x:f>
        <x:v>0</x:v>
      </x:c>
      <x:c r="R358" s="73">
        <x:f t="shared" si="115"/>
        <x:v>0</x:v>
      </x:c>
      <x:c r="S358" s="68">
        <x:f>SUMIFS('sales data'!$L:$L,'sales data'!$B:$B,$C358,'sales data'!$F:$F,$D358,'sales data'!$O:$O,"N")</x:f>
        <x:v>0</x:v>
      </x:c>
      <x:c r="T358" s="73">
        <x:f t="shared" si="116"/>
        <x:v>0</x:v>
      </x:c>
      <x:c r="U358" s="26">
        <x:f>SUMIFS('warehouse inventory check'!$N:$N,'warehouse inventory check'!$C:$C,$C358,'warehouse inventory check'!$D:$D,$D358)</x:f>
        <x:v>0</x:v>
      </x:c>
      <x:c r="V358" s="26">
        <x:f t="shared" si="117"/>
        <x:v>1120.8416428571429</x:v>
      </x:c>
      <x:c r="W358" s="73">
        <x:f t="shared" si="118"/>
        <x:v>0</x:v>
      </x:c>
      <x:c r="X358" s="74">
        <x:f t="shared" si="119"/>
        <x:v>0</x:v>
      </x:c>
      <x:c r="Y358" s="68">
        <x:f t="shared" si="120"/>
        <x:v>0</x:v>
      </x:c>
      <x:c r="Z358" s="68">
        <x:f t="shared" si="121"/>
        <x:v>0</x:v>
      </x:c>
    </x:row>
    <x:row r="359" spans="1:26" s="26" customFormat="1">
      <x:c r="A359" s="118">
        <x:v>69</x:v>
      </x:c>
      <x:c r="B359" s="118"/>
      <x:c r="C359" s="113">
        <x:v>4</x:v>
      </x:c>
      <x:c r="D359" s="210" t="str">
        <x:f>IF(VLOOKUP($A359,'★Master Code List'!$B$4:$K$167,8,)=0,"",(VLOOKUP($A359,'★Master Code List'!$B$4:$K$167,8,)))</x:f>
        <x:v>BEE22-CP007</x:v>
      </x:c>
      <x:c r="E359" s="210" t="str">
        <x:f>IF(VLOOKUP($A359,'★Master Code List'!$B$4:$K$167,9,)=0,"",(VLOOKUP($A359,'★Master Code List'!$B$4:$K$167,9,)))</x:f>
        <x:v>Components</x:v>
      </x:c>
      <x:c r="F359" s="20" t="str">
        <x:f>IF(VLOOKUP($A359,'★Master Code List'!$B$4:$K$167,10,)=0,"",(VLOOKUP($A359,'★Master Code List'!$B$4:$K$167,10,)))</x:f>
        <x:v>CHANNEL</x:v>
      </x:c>
      <x:c r="G359" s="158">
        <x:f t="shared" si="111"/>
        <x:v>0</x:v>
      </x:c>
      <x:c r="H359" s="197">
        <x:f t="shared" si="112"/>
        <x:v>31.520383649999996</x:v>
      </x:c>
      <x:c r="I359" s="285">
        <x:f t="shared" si="113"/>
        <x:v>0</x:v>
      </x:c>
      <x:c r="J359" s="106">
        <x:f>SUMIFS('purchase data'!K:K,'purchase data'!$B:$B,$C359,'purchase data'!$F:$F,$D359)</x:f>
        <x:v>0</x:v>
      </x:c>
      <x:c r="K359" s="73">
        <x:f>SUMIFS('purchase data'!M:M,'purchase data'!$B:$B,$C359,'purchase data'!$F:$F,$D359)</x:f>
        <x:v>0</x:v>
      </x:c>
      <x:c r="L359" s="68">
        <x:f>SUMIFS(ETC!$G:$G,ETC!$B:$B,$C359,ETC!$E:$E,$D359)</x:f>
        <x:v>0</x:v>
      </x:c>
      <x:c r="M359" s="73">
        <x:f>SUMIFS(ETC!$J:$J,ETC!$E:$E,$D359,ETC!$B:$B,$C359)</x:f>
        <x:v>0</x:v>
      </x:c>
      <x:c r="N359" s="159">
        <x:f>IF(IFERROR((I359+K359+M359)/(G359+J359+SUMIFS(ETC!$G:$G,ETC!$C:$C,1,ETC!$B:$B,$C359,ETC!$E:$E,$D359)),)=0,H359,IFERROR((I359+K359+M359)/(G359+J359+SUMIFS(ETC!$G:$G,ETC!$C:$C,1,ETC!$B:$B,$C359,ETC!$E:$E,$D359)),))</x:f>
        <x:v>31.520383649999996</x:v>
      </x:c>
      <x:c r="O359" s="106">
        <x:f>++SUMIFS('sales data'!L:L,'sales data'!$B:$B,$C359,'sales data'!$F:$F,$D359,'sales data'!$O:$O,"")</x:f>
        <x:v>0</x:v>
      </x:c>
      <x:c r="P359" s="73">
        <x:f t="shared" si="114"/>
        <x:v>0</x:v>
      </x:c>
      <x:c r="Q359" s="68">
        <x:f>+SUMIFS('sales data'!$L:$L,'sales data'!$B:$B,$C359,'sales data'!$F:$F,$D359,'sales data'!$O:$O,"R")</x:f>
        <x:v>0</x:v>
      </x:c>
      <x:c r="R359" s="73">
        <x:f t="shared" si="115"/>
        <x:v>0</x:v>
      </x:c>
      <x:c r="S359" s="68">
        <x:f>SUMIFS('sales data'!$L:$L,'sales data'!$B:$B,$C359,'sales data'!$F:$F,$D359,'sales data'!$O:$O,"N")</x:f>
        <x:v>0</x:v>
      </x:c>
      <x:c r="T359" s="73">
        <x:f t="shared" si="116"/>
        <x:v>0</x:v>
      </x:c>
      <x:c r="U359" s="26">
        <x:f>SUMIFS('warehouse inventory check'!$N:$N,'warehouse inventory check'!$C:$C,$C359,'warehouse inventory check'!$D:$D,$D359)</x:f>
        <x:v>0</x:v>
      </x:c>
      <x:c r="V359" s="26">
        <x:f t="shared" si="117"/>
        <x:v>31.520383649999996</x:v>
      </x:c>
      <x:c r="W359" s="73">
        <x:f t="shared" si="118"/>
        <x:v>0</x:v>
      </x:c>
      <x:c r="X359" s="74">
        <x:f t="shared" si="119"/>
        <x:v>0</x:v>
      </x:c>
      <x:c r="Y359" s="68">
        <x:f t="shared" si="120"/>
        <x:v>0</x:v>
      </x:c>
      <x:c r="Z359" s="68">
        <x:f t="shared" si="121"/>
        <x:v>0</x:v>
      </x:c>
    </x:row>
    <x:row r="360" spans="1:26" s="26" customFormat="1">
      <x:c r="A360" s="118">
        <x:v>70</x:v>
      </x:c>
      <x:c r="B360" s="118"/>
      <x:c r="C360" s="113">
        <x:v>4</x:v>
      </x:c>
      <x:c r="D360" s="210" t="str">
        <x:f>IF(VLOOKUP($A360,'★Master Code List'!$B$4:$K$167,8,)=0,"",(VLOOKUP($A360,'★Master Code List'!$B$4:$K$167,8,)))</x:f>
        <x:v>BEE22-CT009</x:v>
      </x:c>
      <x:c r="E360" s="210" t="str">
        <x:f>IF(VLOOKUP($A360,'★Master Code List'!$B$4:$K$167,9,)=0,"",(VLOOKUP($A360,'★Master Code List'!$B$4:$K$167,9,)))</x:f>
        <x:v>Components</x:v>
      </x:c>
      <x:c r="F360" s="20" t="str">
        <x:f>IF(VLOOKUP($A360,'★Master Code List'!$B$4:$K$167,10,)=0,"",(VLOOKUP($A360,'★Master Code List'!$B$4:$K$167,10,)))</x:f>
        <x:v>BEV_E_TML_1</x:v>
      </x:c>
      <x:c r="G360" s="158">
        <x:f t="shared" si="111"/>
        <x:v>0</x:v>
      </x:c>
      <x:c r="H360" s="197">
        <x:f t="shared" si="112"/>
        <x:v>52.679278778274778</x:v>
      </x:c>
      <x:c r="I360" s="285">
        <x:f t="shared" si="113"/>
        <x:v>0</x:v>
      </x:c>
      <x:c r="J360" s="106">
        <x:f>SUMIFS('purchase data'!K:K,'purchase data'!$B:$B,$C360,'purchase data'!$F:$F,$D360)</x:f>
        <x:v>0</x:v>
      </x:c>
      <x:c r="K360" s="73">
        <x:f>SUMIFS('purchase data'!M:M,'purchase data'!$B:$B,$C360,'purchase data'!$F:$F,$D360)</x:f>
        <x:v>0</x:v>
      </x:c>
      <x:c r="L360" s="68">
        <x:f>SUMIFS(ETC!$G:$G,ETC!$B:$B,$C360,ETC!$E:$E,$D360)</x:f>
        <x:v>0</x:v>
      </x:c>
      <x:c r="M360" s="73">
        <x:f>SUMIFS(ETC!$J:$J,ETC!$E:$E,$D360,ETC!$B:$B,$C360)</x:f>
        <x:v>0</x:v>
      </x:c>
      <x:c r="N360" s="159">
        <x:f>IF(IFERROR((I360+K360+M360)/(G360+J360+SUMIFS(ETC!$G:$G,ETC!$C:$C,1,ETC!$B:$B,$C360,ETC!$E:$E,$D360)),)=0,H360,IFERROR((I360+K360+M360)/(G360+J360+SUMIFS(ETC!$G:$G,ETC!$C:$C,1,ETC!$B:$B,$C360,ETC!$E:$E,$D360)),))</x:f>
        <x:v>52.679278778274778</x:v>
      </x:c>
      <x:c r="O360" s="106">
        <x:f>++SUMIFS('sales data'!L:L,'sales data'!$B:$B,$C360,'sales data'!$F:$F,$D360,'sales data'!$O:$O,"")</x:f>
        <x:v>0</x:v>
      </x:c>
      <x:c r="P360" s="73">
        <x:f t="shared" si="114"/>
        <x:v>0</x:v>
      </x:c>
      <x:c r="Q360" s="68">
        <x:f>+SUMIFS('sales data'!$L:$L,'sales data'!$B:$B,$C360,'sales data'!$F:$F,$D360,'sales data'!$O:$O,"R")</x:f>
        <x:v>0</x:v>
      </x:c>
      <x:c r="R360" s="73">
        <x:f t="shared" si="115"/>
        <x:v>0</x:v>
      </x:c>
      <x:c r="S360" s="68">
        <x:f>SUMIFS('sales data'!$L:$L,'sales data'!$B:$B,$C360,'sales data'!$F:$F,$D360,'sales data'!$O:$O,"N")</x:f>
        <x:v>0</x:v>
      </x:c>
      <x:c r="T360" s="73">
        <x:f t="shared" si="116"/>
        <x:v>0</x:v>
      </x:c>
      <x:c r="U360" s="26">
        <x:f>SUMIFS('warehouse inventory check'!$N:$N,'warehouse inventory check'!$C:$C,$C360,'warehouse inventory check'!$D:$D,$D360)</x:f>
        <x:v>0</x:v>
      </x:c>
      <x:c r="V360" s="26">
        <x:f t="shared" si="117"/>
        <x:v>52.679278778274778</x:v>
      </x:c>
      <x:c r="W360" s="73">
        <x:f t="shared" si="118"/>
        <x:v>0</x:v>
      </x:c>
      <x:c r="X360" s="74">
        <x:f t="shared" si="119"/>
        <x:v>0</x:v>
      </x:c>
      <x:c r="Y360" s="68">
        <x:f t="shared" si="120"/>
        <x:v>0</x:v>
      </x:c>
      <x:c r="Z360" s="68">
        <x:f t="shared" si="121"/>
        <x:v>0</x:v>
      </x:c>
    </x:row>
    <x:row r="361" spans="1:26" s="26" customFormat="1">
      <x:c r="A361" s="118">
        <x:v>71</x:v>
      </x:c>
      <x:c r="B361" s="118"/>
      <x:c r="C361" s="113">
        <x:v>4</x:v>
      </x:c>
      <x:c r="D361" s="210" t="str">
        <x:f>IF(VLOOKUP($A361,'★Master Code List'!$B$4:$K$167,8,)=0,"",(VLOOKUP($A361,'★Master Code List'!$B$4:$K$167,8,)))</x:f>
        <x:v>BEE22-CT010</x:v>
      </x:c>
      <x:c r="E361" s="210" t="str">
        <x:f>IF(VLOOKUP($A361,'★Master Code List'!$B$4:$K$167,9,)=0,"",(VLOOKUP($A361,'★Master Code List'!$B$4:$K$167,9,)))</x:f>
        <x:v>Components</x:v>
      </x:c>
      <x:c r="F361" s="20" t="str">
        <x:f>IF(VLOOKUP($A361,'★Master Code List'!$B$4:$K$167,10,)=0,"",(VLOOKUP($A361,'★Master Code List'!$B$4:$K$167,10,)))</x:f>
        <x:v>BEV_E_TML_2</x:v>
      </x:c>
      <x:c r="G361" s="158">
        <x:f t="shared" si="111"/>
        <x:v>0</x:v>
      </x:c>
      <x:c r="H361" s="197">
        <x:f t="shared" si="112"/>
        <x:v>61.512894637990293</x:v>
      </x:c>
      <x:c r="I361" s="285">
        <x:f t="shared" si="113"/>
        <x:v>0</x:v>
      </x:c>
      <x:c r="J361" s="106">
        <x:f>SUMIFS('purchase data'!K:K,'purchase data'!$B:$B,$C361,'purchase data'!$F:$F,$D361)</x:f>
        <x:v>0</x:v>
      </x:c>
      <x:c r="K361" s="73">
        <x:f>SUMIFS('purchase data'!M:M,'purchase data'!$B:$B,$C361,'purchase data'!$F:$F,$D361)</x:f>
        <x:v>0</x:v>
      </x:c>
      <x:c r="L361" s="68">
        <x:f>SUMIFS(ETC!$G:$G,ETC!$B:$B,$C361,ETC!$E:$E,$D361)</x:f>
        <x:v>0</x:v>
      </x:c>
      <x:c r="M361" s="73">
        <x:f>SUMIFS(ETC!$J:$J,ETC!$E:$E,$D361,ETC!$B:$B,$C361)</x:f>
        <x:v>0</x:v>
      </x:c>
      <x:c r="N361" s="159">
        <x:f>IF(IFERROR((I361+K361+M361)/(G361+J361+SUMIFS(ETC!$G:$G,ETC!$C:$C,1,ETC!$B:$B,$C361,ETC!$E:$E,$D361)),)=0,H361,IFERROR((I361+K361+M361)/(G361+J361+SUMIFS(ETC!$G:$G,ETC!$C:$C,1,ETC!$B:$B,$C361,ETC!$E:$E,$D361)),))</x:f>
        <x:v>61.512894637990293</x:v>
      </x:c>
      <x:c r="O361" s="106">
        <x:f>++SUMIFS('sales data'!L:L,'sales data'!$B:$B,$C361,'sales data'!$F:$F,$D361,'sales data'!$O:$O,"")</x:f>
        <x:v>0</x:v>
      </x:c>
      <x:c r="P361" s="73">
        <x:f t="shared" si="114"/>
        <x:v>0</x:v>
      </x:c>
      <x:c r="Q361" s="68">
        <x:f>+SUMIFS('sales data'!$L:$L,'sales data'!$B:$B,$C361,'sales data'!$F:$F,$D361,'sales data'!$O:$O,"R")</x:f>
        <x:v>0</x:v>
      </x:c>
      <x:c r="R361" s="73">
        <x:f t="shared" si="115"/>
        <x:v>0</x:v>
      </x:c>
      <x:c r="S361" s="68">
        <x:f>SUMIFS('sales data'!$L:$L,'sales data'!$B:$B,$C361,'sales data'!$F:$F,$D361,'sales data'!$O:$O,"N")</x:f>
        <x:v>0</x:v>
      </x:c>
      <x:c r="T361" s="73">
        <x:f t="shared" si="116"/>
        <x:v>0</x:v>
      </x:c>
      <x:c r="U361" s="26">
        <x:f>SUMIFS('warehouse inventory check'!$N:$N,'warehouse inventory check'!$C:$C,$C361,'warehouse inventory check'!$D:$D,$D361)</x:f>
        <x:v>0</x:v>
      </x:c>
      <x:c r="V361" s="26">
        <x:f t="shared" si="117"/>
        <x:v>61.512894637990293</x:v>
      </x:c>
      <x:c r="W361" s="73">
        <x:f t="shared" si="118"/>
        <x:v>0</x:v>
      </x:c>
      <x:c r="X361" s="74">
        <x:f t="shared" si="119"/>
        <x:v>0</x:v>
      </x:c>
      <x:c r="Y361" s="68">
        <x:f t="shared" si="120"/>
        <x:v>0</x:v>
      </x:c>
      <x:c r="Z361" s="68">
        <x:f t="shared" si="121"/>
        <x:v>0</x:v>
      </x:c>
    </x:row>
    <x:row r="362" spans="1:26" s="26" customFormat="1">
      <x:c r="A362" s="118">
        <x:v>72</x:v>
      </x:c>
      <x:c r="B362" s="118"/>
      <x:c r="C362" s="113">
        <x:v>4</x:v>
      </x:c>
      <x:c r="D362" s="210" t="str">
        <x:f>IF(VLOOKUP($A362,'★Master Code List'!$B$4:$K$167,8,)=0,"",(VLOOKUP($A362,'★Master Code List'!$B$4:$K$167,8,)))</x:f>
        <x:v>BEE22-CT011</x:v>
      </x:c>
      <x:c r="E362" s="210" t="str">
        <x:f>IF(VLOOKUP($A362,'★Master Code List'!$B$4:$K$167,9,)=0,"",(VLOOKUP($A362,'★Master Code List'!$B$4:$K$167,9,)))</x:f>
        <x:v>Components</x:v>
      </x:c>
      <x:c r="F362" s="20" t="str">
        <x:f>IF(VLOOKUP($A362,'★Master Code List'!$B$4:$K$167,10,)=0,"",(VLOOKUP($A362,'★Master Code List'!$B$4:$K$167,10,)))</x:f>
        <x:v>BEV_E_TML_3</x:v>
      </x:c>
      <x:c r="G362" s="158">
        <x:f t="shared" si="111"/>
        <x:v>0</x:v>
      </x:c>
      <x:c r="H362" s="197">
        <x:f t="shared" si="112"/>
        <x:v>47.329897196788771</x:v>
      </x:c>
      <x:c r="I362" s="285">
        <x:f t="shared" si="113"/>
        <x:v>0</x:v>
      </x:c>
      <x:c r="J362" s="106">
        <x:f>SUMIFS('purchase data'!K:K,'purchase data'!$B:$B,$C362,'purchase data'!$F:$F,$D362)</x:f>
        <x:v>0</x:v>
      </x:c>
      <x:c r="K362" s="73">
        <x:f>SUMIFS('purchase data'!M:M,'purchase data'!$B:$B,$C362,'purchase data'!$F:$F,$D362)</x:f>
        <x:v>0</x:v>
      </x:c>
      <x:c r="L362" s="68">
        <x:f>SUMIFS(ETC!$G:$G,ETC!$B:$B,$C362,ETC!$E:$E,$D362)</x:f>
        <x:v>0</x:v>
      </x:c>
      <x:c r="M362" s="73">
        <x:f>SUMIFS(ETC!$J:$J,ETC!$E:$E,$D362,ETC!$B:$B,$C362)</x:f>
        <x:v>0</x:v>
      </x:c>
      <x:c r="N362" s="159">
        <x:f>IF(IFERROR((I362+K362+M362)/(G362+J362+SUMIFS(ETC!$G:$G,ETC!$C:$C,1,ETC!$B:$B,$C362,ETC!$E:$E,$D362)),)=0,H362,IFERROR((I362+K362+M362)/(G362+J362+SUMIFS(ETC!$G:$G,ETC!$C:$C,1,ETC!$B:$B,$C362,ETC!$E:$E,$D362)),))</x:f>
        <x:v>47.329897196788771</x:v>
      </x:c>
      <x:c r="O362" s="106">
        <x:f>++SUMIFS('sales data'!L:L,'sales data'!$B:$B,$C362,'sales data'!$F:$F,$D362,'sales data'!$O:$O,"")</x:f>
        <x:v>0</x:v>
      </x:c>
      <x:c r="P362" s="73">
        <x:f t="shared" si="114"/>
        <x:v>0</x:v>
      </x:c>
      <x:c r="Q362" s="68">
        <x:f>+SUMIFS('sales data'!$L:$L,'sales data'!$B:$B,$C362,'sales data'!$F:$F,$D362,'sales data'!$O:$O,"R")</x:f>
        <x:v>0</x:v>
      </x:c>
      <x:c r="R362" s="73">
        <x:f t="shared" si="115"/>
        <x:v>0</x:v>
      </x:c>
      <x:c r="S362" s="68">
        <x:f>SUMIFS('sales data'!$L:$L,'sales data'!$B:$B,$C362,'sales data'!$F:$F,$D362,'sales data'!$O:$O,"N")</x:f>
        <x:v>0</x:v>
      </x:c>
      <x:c r="T362" s="73">
        <x:f t="shared" si="116"/>
        <x:v>0</x:v>
      </x:c>
      <x:c r="U362" s="26">
        <x:f>SUMIFS('warehouse inventory check'!$N:$N,'warehouse inventory check'!$C:$C,$C362,'warehouse inventory check'!$D:$D,$D362)</x:f>
        <x:v>0</x:v>
      </x:c>
      <x:c r="V362" s="26">
        <x:f t="shared" si="117"/>
        <x:v>47.329897196788771</x:v>
      </x:c>
      <x:c r="W362" s="73">
        <x:f t="shared" si="118"/>
        <x:v>0</x:v>
      </x:c>
      <x:c r="X362" s="74">
        <x:f t="shared" si="119"/>
        <x:v>0</x:v>
      </x:c>
      <x:c r="Y362" s="68">
        <x:f t="shared" si="120"/>
        <x:v>0</x:v>
      </x:c>
      <x:c r="Z362" s="68">
        <x:f t="shared" si="121"/>
        <x:v>0</x:v>
      </x:c>
    </x:row>
    <x:row r="363" spans="1:26" s="26" customFormat="1">
      <x:c r="A363" s="118">
        <x:v>73</x:v>
      </x:c>
      <x:c r="B363" s="118"/>
      <x:c r="C363" s="113">
        <x:v>4</x:v>
      </x:c>
      <x:c r="D363" s="210" t="str">
        <x:f>IF(VLOOKUP($A363,'★Master Code List'!$B$4:$K$167,8,)=0,"",(VLOOKUP($A363,'★Master Code List'!$B$4:$K$167,8,)))</x:f>
        <x:v>BEE24-CP001</x:v>
      </x:c>
      <x:c r="E363" s="210" t="str">
        <x:f>IF(VLOOKUP($A363,'★Master Code List'!$B$4:$K$167,9,)=0,"",(VLOOKUP($A363,'★Master Code List'!$B$4:$K$167,9,)))</x:f>
        <x:v>Components</x:v>
      </x:c>
      <x:c r="F363" s="20" t="str">
        <x:f>IF(VLOOKUP($A363,'★Master Code List'!$B$4:$K$167,10,)=0,"",(VLOOKUP($A363,'★Master Code List'!$B$4:$K$167,10,)))</x:f>
        <x:v>CHANNEL</x:v>
      </x:c>
      <x:c r="G363" s="158">
        <x:f t="shared" si="111"/>
        <x:v>0</x:v>
      </x:c>
      <x:c r="H363" s="197">
        <x:f t="shared" si="112"/>
        <x:v>56.439375999999996</x:v>
      </x:c>
      <x:c r="I363" s="285">
        <x:f t="shared" si="113"/>
        <x:v>0</x:v>
      </x:c>
      <x:c r="J363" s="106">
        <x:f>SUMIFS('purchase data'!K:K,'purchase data'!$B:$B,$C363,'purchase data'!$F:$F,$D363)</x:f>
        <x:v>0</x:v>
      </x:c>
      <x:c r="K363" s="73">
        <x:f>SUMIFS('purchase data'!M:M,'purchase data'!$B:$B,$C363,'purchase data'!$F:$F,$D363)</x:f>
        <x:v>0</x:v>
      </x:c>
      <x:c r="L363" s="68">
        <x:f>SUMIFS(ETC!$G:$G,ETC!$B:$B,$C363,ETC!$E:$E,$D363)</x:f>
        <x:v>0</x:v>
      </x:c>
      <x:c r="M363" s="73">
        <x:f>SUMIFS(ETC!$J:$J,ETC!$E:$E,$D363,ETC!$B:$B,$C363)</x:f>
        <x:v>0</x:v>
      </x:c>
      <x:c r="N363" s="159">
        <x:f>IF(IFERROR((I363+K363+M363)/(G363+J363+SUMIFS(ETC!$G:$G,ETC!$C:$C,1,ETC!$B:$B,$C363,ETC!$E:$E,$D363)),)=0,H363,IFERROR((I363+K363+M363)/(G363+J363+SUMIFS(ETC!$G:$G,ETC!$C:$C,1,ETC!$B:$B,$C363,ETC!$E:$E,$D363)),))</x:f>
        <x:v>56.439375999999996</x:v>
      </x:c>
      <x:c r="O363" s="106">
        <x:f>++SUMIFS('sales data'!L:L,'sales data'!$B:$B,$C363,'sales data'!$F:$F,$D363,'sales data'!$O:$O,"")</x:f>
        <x:v>0</x:v>
      </x:c>
      <x:c r="P363" s="73">
        <x:f t="shared" si="114"/>
        <x:v>0</x:v>
      </x:c>
      <x:c r="Q363" s="68">
        <x:f>+SUMIFS('sales data'!$L:$L,'sales data'!$B:$B,$C363,'sales data'!$F:$F,$D363,'sales data'!$O:$O,"R")</x:f>
        <x:v>0</x:v>
      </x:c>
      <x:c r="R363" s="73">
        <x:f t="shared" si="115"/>
        <x:v>0</x:v>
      </x:c>
      <x:c r="S363" s="68">
        <x:f>SUMIFS('sales data'!$L:$L,'sales data'!$B:$B,$C363,'sales data'!$F:$F,$D363,'sales data'!$O:$O,"N")</x:f>
        <x:v>0</x:v>
      </x:c>
      <x:c r="T363" s="73">
        <x:f t="shared" si="116"/>
        <x:v>0</x:v>
      </x:c>
      <x:c r="U363" s="26">
        <x:f>SUMIFS('warehouse inventory check'!$N:$N,'warehouse inventory check'!$C:$C,$C363,'warehouse inventory check'!$D:$D,$D363)</x:f>
        <x:v>0</x:v>
      </x:c>
      <x:c r="V363" s="26">
        <x:f t="shared" si="117"/>
        <x:v>56.439375999999996</x:v>
      </x:c>
      <x:c r="W363" s="73">
        <x:f t="shared" si="118"/>
        <x:v>0</x:v>
      </x:c>
      <x:c r="X363" s="74">
        <x:f t="shared" si="119"/>
        <x:v>0</x:v>
      </x:c>
      <x:c r="Y363" s="68">
        <x:f t="shared" si="120"/>
        <x:v>0</x:v>
      </x:c>
      <x:c r="Z363" s="68">
        <x:f t="shared" si="121"/>
        <x:v>0</x:v>
      </x:c>
    </x:row>
    <x:row r="364" spans="1:26" s="26" customFormat="1">
      <x:c r="A364" s="118">
        <x:v>74</x:v>
      </x:c>
      <x:c r="B364" s="118"/>
      <x:c r="C364" s="113">
        <x:v>4</x:v>
      </x:c>
      <x:c r="D364" s="210" t="str">
        <x:f>IF(VLOOKUP($A364,'★Master Code List'!$B$4:$K$167,8,)=0,"",(VLOOKUP($A364,'★Master Code List'!$B$4:$K$167,8,)))</x:f>
        <x:v>BEE24-CP002</x:v>
      </x:c>
      <x:c r="E364" s="210" t="str">
        <x:f>IF(VLOOKUP($A364,'★Master Code List'!$B$4:$K$167,9,)=0,"",(VLOOKUP($A364,'★Master Code List'!$B$4:$K$167,9,)))</x:f>
        <x:v>Components</x:v>
      </x:c>
      <x:c r="F364" s="20" t="str">
        <x:f>IF(VLOOKUP($A364,'★Master Code List'!$B$4:$K$167,10,)=0,"",(VLOOKUP($A364,'★Master Code List'!$B$4:$K$167,10,)))</x:f>
        <x:v>CHANNEL</x:v>
      </x:c>
      <x:c r="G364" s="158">
        <x:f t="shared" si="111"/>
        <x:v>0</x:v>
      </x:c>
      <x:c r="H364" s="197">
        <x:f t="shared" si="112"/>
        <x:v>46.360916000000003</x:v>
      </x:c>
      <x:c r="I364" s="285">
        <x:f t="shared" si="113"/>
        <x:v>0</x:v>
      </x:c>
      <x:c r="J364" s="106">
        <x:f>SUMIFS('purchase data'!K:K,'purchase data'!$B:$B,$C364,'purchase data'!$F:$F,$D364)</x:f>
        <x:v>0</x:v>
      </x:c>
      <x:c r="K364" s="73">
        <x:f>SUMIFS('purchase data'!M:M,'purchase data'!$B:$B,$C364,'purchase data'!$F:$F,$D364)</x:f>
        <x:v>0</x:v>
      </x:c>
      <x:c r="L364" s="68">
        <x:f>SUMIFS(ETC!$G:$G,ETC!$B:$B,$C364,ETC!$E:$E,$D364)</x:f>
        <x:v>0</x:v>
      </x:c>
      <x:c r="M364" s="73">
        <x:f>SUMIFS(ETC!$J:$J,ETC!$E:$E,$D364,ETC!$B:$B,$C364)</x:f>
        <x:v>0</x:v>
      </x:c>
      <x:c r="N364" s="159">
        <x:f>IF(IFERROR((I364+K364+M364)/(G364+J364+SUMIFS(ETC!$G:$G,ETC!$C:$C,1,ETC!$B:$B,$C364,ETC!$E:$E,$D364)),)=0,H364,IFERROR((I364+K364+M364)/(G364+J364+SUMIFS(ETC!$G:$G,ETC!$C:$C,1,ETC!$B:$B,$C364,ETC!$E:$E,$D364)),))</x:f>
        <x:v>46.360916000000003</x:v>
      </x:c>
      <x:c r="O364" s="106">
        <x:f>++SUMIFS('sales data'!L:L,'sales data'!$B:$B,$C364,'sales data'!$F:$F,$D364,'sales data'!$O:$O,"")</x:f>
        <x:v>0</x:v>
      </x:c>
      <x:c r="P364" s="73">
        <x:f t="shared" si="114"/>
        <x:v>0</x:v>
      </x:c>
      <x:c r="Q364" s="68">
        <x:f>+SUMIFS('sales data'!$L:$L,'sales data'!$B:$B,$C364,'sales data'!$F:$F,$D364,'sales data'!$O:$O,"R")</x:f>
        <x:v>0</x:v>
      </x:c>
      <x:c r="R364" s="73">
        <x:f t="shared" si="115"/>
        <x:v>0</x:v>
      </x:c>
      <x:c r="S364" s="68">
        <x:f>SUMIFS('sales data'!$L:$L,'sales data'!$B:$B,$C364,'sales data'!$F:$F,$D364,'sales data'!$O:$O,"N")</x:f>
        <x:v>0</x:v>
      </x:c>
      <x:c r="T364" s="73">
        <x:f t="shared" si="116"/>
        <x:v>0</x:v>
      </x:c>
      <x:c r="U364" s="26">
        <x:f>SUMIFS('warehouse inventory check'!$N:$N,'warehouse inventory check'!$C:$C,$C364,'warehouse inventory check'!$D:$D,$D364)</x:f>
        <x:v>0</x:v>
      </x:c>
      <x:c r="V364" s="26">
        <x:f t="shared" si="117"/>
        <x:v>46.360916000000003</x:v>
      </x:c>
      <x:c r="W364" s="73">
        <x:f t="shared" si="118"/>
        <x:v>0</x:v>
      </x:c>
      <x:c r="X364" s="74">
        <x:f t="shared" si="119"/>
        <x:v>0</x:v>
      </x:c>
      <x:c r="Y364" s="68">
        <x:f t="shared" si="120"/>
        <x:v>0</x:v>
      </x:c>
      <x:c r="Z364" s="68">
        <x:f t="shared" si="121"/>
        <x:v>0</x:v>
      </x:c>
    </x:row>
    <x:row r="365" spans="1:26" s="26" customFormat="1">
      <x:c r="A365" s="118">
        <x:v>75</x:v>
      </x:c>
      <x:c r="B365" s="118"/>
      <x:c r="C365" s="113">
        <x:v>4</x:v>
      </x:c>
      <x:c r="D365" s="210" t="str">
        <x:f>IF(VLOOKUP($A365,'★Master Code List'!$B$4:$K$167,8,)=0,"",(VLOOKUP($A365,'★Master Code List'!$B$4:$K$167,8,)))</x:f>
        <x:v>BEE24-CP003</x:v>
      </x:c>
      <x:c r="E365" s="210" t="str">
        <x:f>IF(VLOOKUP($A365,'★Master Code List'!$B$4:$K$167,9,)=0,"",(VLOOKUP($A365,'★Master Code List'!$B$4:$K$167,9,)))</x:f>
        <x:v>Components</x:v>
      </x:c>
      <x:c r="F365" s="20" t="str">
        <x:f>IF(VLOOKUP($A365,'★Master Code List'!$B$4:$K$167,10,)=0,"",(VLOOKUP($A365,'★Master Code List'!$B$4:$K$167,10,)))</x:f>
        <x:v>CHANNEL</x:v>
      </x:c>
      <x:c r="G365" s="158">
        <x:f t="shared" si="111"/>
        <x:v>0</x:v>
      </x:c>
      <x:c r="H365" s="197">
        <x:f t="shared" si="112"/>
        <x:v>20.15692</x:v>
      </x:c>
      <x:c r="I365" s="285">
        <x:f t="shared" si="113"/>
        <x:v>0</x:v>
      </x:c>
      <x:c r="J365" s="106">
        <x:f>SUMIFS('purchase data'!K:K,'purchase data'!$B:$B,$C365,'purchase data'!$F:$F,$D365)</x:f>
        <x:v>0</x:v>
      </x:c>
      <x:c r="K365" s="73">
        <x:f>SUMIFS('purchase data'!M:M,'purchase data'!$B:$B,$C365,'purchase data'!$F:$F,$D365)</x:f>
        <x:v>0</x:v>
      </x:c>
      <x:c r="L365" s="68">
        <x:f>SUMIFS(ETC!$G:$G,ETC!$B:$B,$C365,ETC!$E:$E,$D365)</x:f>
        <x:v>0</x:v>
      </x:c>
      <x:c r="M365" s="73">
        <x:f>SUMIFS(ETC!$J:$J,ETC!$E:$E,$D365,ETC!$B:$B,$C365)</x:f>
        <x:v>0</x:v>
      </x:c>
      <x:c r="N365" s="159">
        <x:f>IF(IFERROR((I365+K365+M365)/(G365+J365+SUMIFS(ETC!$G:$G,ETC!$C:$C,1,ETC!$B:$B,$C365,ETC!$E:$E,$D365)),)=0,H365,IFERROR((I365+K365+M365)/(G365+J365+SUMIFS(ETC!$G:$G,ETC!$C:$C,1,ETC!$B:$B,$C365,ETC!$E:$E,$D365)),))</x:f>
        <x:v>20.15692</x:v>
      </x:c>
      <x:c r="O365" s="106">
        <x:f>++SUMIFS('sales data'!L:L,'sales data'!$B:$B,$C365,'sales data'!$F:$F,$D365,'sales data'!$O:$O,"")</x:f>
        <x:v>0</x:v>
      </x:c>
      <x:c r="P365" s="73">
        <x:f t="shared" si="114"/>
        <x:v>0</x:v>
      </x:c>
      <x:c r="Q365" s="68">
        <x:f>+SUMIFS('sales data'!$L:$L,'sales data'!$B:$B,$C365,'sales data'!$F:$F,$D365,'sales data'!$O:$O,"R")</x:f>
        <x:v>0</x:v>
      </x:c>
      <x:c r="R365" s="73">
        <x:f t="shared" si="115"/>
        <x:v>0</x:v>
      </x:c>
      <x:c r="S365" s="68">
        <x:f>SUMIFS('sales data'!$L:$L,'sales data'!$B:$B,$C365,'sales data'!$F:$F,$D365,'sales data'!$O:$O,"N")</x:f>
        <x:v>0</x:v>
      </x:c>
      <x:c r="T365" s="73">
        <x:f t="shared" si="116"/>
        <x:v>0</x:v>
      </x:c>
      <x:c r="U365" s="26">
        <x:f>SUMIFS('warehouse inventory check'!$N:$N,'warehouse inventory check'!$C:$C,$C365,'warehouse inventory check'!$D:$D,$D365)</x:f>
        <x:v>0</x:v>
      </x:c>
      <x:c r="V365" s="26">
        <x:f t="shared" si="117"/>
        <x:v>20.15692</x:v>
      </x:c>
      <x:c r="W365" s="73">
        <x:f t="shared" si="118"/>
        <x:v>0</x:v>
      </x:c>
      <x:c r="X365" s="74">
        <x:f t="shared" si="119"/>
        <x:v>0</x:v>
      </x:c>
      <x:c r="Y365" s="68">
        <x:f t="shared" si="120"/>
        <x:v>0</x:v>
      </x:c>
      <x:c r="Z365" s="68">
        <x:f t="shared" si="121"/>
        <x:v>0</x:v>
      </x:c>
    </x:row>
    <x:row r="366" spans="1:26" s="26" customFormat="1">
      <x:c r="A366" s="118">
        <x:v>76</x:v>
      </x:c>
      <x:c r="B366" s="118"/>
      <x:c r="C366" s="113">
        <x:v>4</x:v>
      </x:c>
      <x:c r="D366" s="210" t="str">
        <x:f>IF(VLOOKUP($A366,'★Master Code List'!$B$4:$K$167,8,)=0,"",(VLOOKUP($A366,'★Master Code List'!$B$4:$K$167,8,)))</x:f>
        <x:v>BEE25-CT001</x:v>
      </x:c>
      <x:c r="E366" s="210" t="str">
        <x:f>IF(VLOOKUP($A366,'★Master Code List'!$B$4:$K$167,9,)=0,"",(VLOOKUP($A366,'★Master Code List'!$B$4:$K$167,9,)))</x:f>
        <x:v>Components</x:v>
      </x:c>
      <x:c r="F366" s="20" t="str">
        <x:f>IF(VLOOKUP($A366,'★Master Code List'!$B$4:$K$167,10,)=0,"",(VLOOKUP($A366,'★Master Code List'!$B$4:$K$167,10,)))</x:f>
        <x:v>Terminal</x:v>
      </x:c>
      <x:c r="G366" s="158">
        <x:f t="shared" si="111"/>
        <x:v>0</x:v>
      </x:c>
      <x:c r="H366" s="197">
        <x:f t="shared" si="112"/>
        <x:v>53.900194080000006</x:v>
      </x:c>
      <x:c r="I366" s="285">
        <x:f t="shared" si="113"/>
        <x:v>0</x:v>
      </x:c>
      <x:c r="J366" s="106">
        <x:f>SUMIFS('purchase data'!K:K,'purchase data'!$B:$B,$C366,'purchase data'!$F:$F,$D366)</x:f>
        <x:v>0</x:v>
      </x:c>
      <x:c r="K366" s="73">
        <x:f>SUMIFS('purchase data'!M:M,'purchase data'!$B:$B,$C366,'purchase data'!$F:$F,$D366)</x:f>
        <x:v>0</x:v>
      </x:c>
      <x:c r="L366" s="68">
        <x:f>SUMIFS(ETC!$G:$G,ETC!$B:$B,$C366,ETC!$E:$E,$D366)</x:f>
        <x:v>0</x:v>
      </x:c>
      <x:c r="M366" s="73">
        <x:f>SUMIFS(ETC!$J:$J,ETC!$E:$E,$D366,ETC!$B:$B,$C366)</x:f>
        <x:v>0</x:v>
      </x:c>
      <x:c r="N366" s="159">
        <x:f>IF(IFERROR((I366+K366+M366)/(G366+J366+SUMIFS(ETC!$G:$G,ETC!$C:$C,1,ETC!$B:$B,$C366,ETC!$E:$E,$D366)),)=0,H366,IFERROR((I366+K366+M366)/(G366+J366+SUMIFS(ETC!$G:$G,ETC!$C:$C,1,ETC!$B:$B,$C366,ETC!$E:$E,$D366)),))</x:f>
        <x:v>53.900194080000006</x:v>
      </x:c>
      <x:c r="O366" s="106">
        <x:f>++SUMIFS('sales data'!L:L,'sales data'!$B:$B,$C366,'sales data'!$F:$F,$D366,'sales data'!$O:$O,"")</x:f>
        <x:v>0</x:v>
      </x:c>
      <x:c r="P366" s="73">
        <x:f t="shared" si="114"/>
        <x:v>0</x:v>
      </x:c>
      <x:c r="Q366" s="68">
        <x:f>+SUMIFS('sales data'!$L:$L,'sales data'!$B:$B,$C366,'sales data'!$F:$F,$D366,'sales data'!$O:$O,"R")</x:f>
        <x:v>0</x:v>
      </x:c>
      <x:c r="R366" s="73">
        <x:f t="shared" si="115"/>
        <x:v>0</x:v>
      </x:c>
      <x:c r="S366" s="68">
        <x:f>SUMIFS('sales data'!$L:$L,'sales data'!$B:$B,$C366,'sales data'!$F:$F,$D366,'sales data'!$O:$O,"N")</x:f>
        <x:v>0</x:v>
      </x:c>
      <x:c r="T366" s="73">
        <x:f t="shared" si="116"/>
        <x:v>0</x:v>
      </x:c>
      <x:c r="U366" s="26">
        <x:f>SUMIFS('warehouse inventory check'!$N:$N,'warehouse inventory check'!$C:$C,$C366,'warehouse inventory check'!$D:$D,$D366)</x:f>
        <x:v>0</x:v>
      </x:c>
      <x:c r="V366" s="26">
        <x:f t="shared" si="117"/>
        <x:v>53.900194080000006</x:v>
      </x:c>
      <x:c r="W366" s="73">
        <x:f t="shared" si="118"/>
        <x:v>0</x:v>
      </x:c>
      <x:c r="X366" s="74">
        <x:f t="shared" si="119"/>
        <x:v>0</x:v>
      </x:c>
      <x:c r="Y366" s="68">
        <x:f t="shared" si="120"/>
        <x:v>0</x:v>
      </x:c>
      <x:c r="Z366" s="68">
        <x:f t="shared" si="121"/>
        <x:v>0</x:v>
      </x:c>
    </x:row>
    <x:row r="367" spans="1:26" s="26" customFormat="1">
      <x:c r="A367" s="118">
        <x:v>77</x:v>
      </x:c>
      <x:c r="B367" s="118"/>
      <x:c r="C367" s="113">
        <x:v>4</x:v>
      </x:c>
      <x:c r="D367" s="210" t="str">
        <x:f>IF(VLOOKUP($A367,'★Master Code List'!$B$4:$K$167,8,)=0,"",(VLOOKUP($A367,'★Master Code List'!$B$4:$K$167,8,)))</x:f>
        <x:v>TUBE0000101</x:v>
      </x:c>
      <x:c r="E367" s="210" t="str">
        <x:f>IF(VLOOKUP($A367,'★Master Code List'!$B$4:$K$167,9,)=0,"",(VLOOKUP($A367,'★Master Code List'!$B$4:$K$167,9,)))</x:f>
        <x:v>EV-V4 Test Parts</x:v>
      </x:c>
      <x:c r="F367" s="20" t="str">
        <x:f>IF(VLOOKUP($A367,'★Master Code List'!$B$4:$K$167,10,)=0,"",(VLOOKUP($A367,'★Master Code List'!$B$4:$K$167,10,)))</x:f>
        <x:v>DBJ033</x:v>
      </x:c>
      <x:c r="G367" s="158">
        <x:f t="shared" si="111"/>
        <x:v>0</x:v>
      </x:c>
      <x:c r="H367" s="197">
        <x:f t="shared" si="112"/>
        <x:v>0</x:v>
      </x:c>
      <x:c r="I367" s="285">
        <x:f t="shared" si="113"/>
        <x:v>0</x:v>
      </x:c>
      <x:c r="J367" s="106">
        <x:f>SUMIFS('purchase data'!K:K,'purchase data'!$B:$B,$C367,'purchase data'!$F:$F,$D367)</x:f>
        <x:v>0</x:v>
      </x:c>
      <x:c r="K367" s="73">
        <x:f>SUMIFS('purchase data'!M:M,'purchase data'!$B:$B,$C367,'purchase data'!$F:$F,$D367)</x:f>
        <x:v>0</x:v>
      </x:c>
      <x:c r="L367" s="68">
        <x:f>SUMIFS(ETC!$G:$G,ETC!$B:$B,$C367,ETC!$E:$E,$D367)</x:f>
        <x:v>0</x:v>
      </x:c>
      <x:c r="M367" s="73">
        <x:f>SUMIFS(ETC!$J:$J,ETC!$E:$E,$D367,ETC!$B:$B,$C367)</x:f>
        <x:v>0</x:v>
      </x:c>
      <x:c r="N367" s="159">
        <x:f>IF(IFERROR((I367+K367+M367)/(G367+J367+SUMIFS(ETC!$G:$G,ETC!$C:$C,1,ETC!$B:$B,$C367,ETC!$E:$E,$D367)),)=0,H367,IFERROR((I367+K367+M367)/(G367+J367+SUMIFS(ETC!$G:$G,ETC!$C:$C,1,ETC!$B:$B,$C367,ETC!$E:$E,$D367)),))</x:f>
        <x:v>0</x:v>
      </x:c>
      <x:c r="O367" s="106">
        <x:f>++SUMIFS('sales data'!L:L,'sales data'!$B:$B,$C367,'sales data'!$F:$F,$D367,'sales data'!$O:$O,"")</x:f>
        <x:v>0</x:v>
      </x:c>
      <x:c r="P367" s="73">
        <x:f t="shared" si="114"/>
        <x:v>0</x:v>
      </x:c>
      <x:c r="Q367" s="68">
        <x:f>+SUMIFS('sales data'!$L:$L,'sales data'!$B:$B,$C367,'sales data'!$F:$F,$D367,'sales data'!$O:$O,"R")</x:f>
        <x:v>0</x:v>
      </x:c>
      <x:c r="R367" s="73">
        <x:f t="shared" si="115"/>
        <x:v>0</x:v>
      </x:c>
      <x:c r="S367" s="68">
        <x:f>SUMIFS('sales data'!$L:$L,'sales data'!$B:$B,$C367,'sales data'!$F:$F,$D367,'sales data'!$O:$O,"N")</x:f>
        <x:v>0</x:v>
      </x:c>
      <x:c r="T367" s="73">
        <x:f t="shared" si="116"/>
        <x:v>0</x:v>
      </x:c>
      <x:c r="U367" s="26">
        <x:f>SUMIFS('warehouse inventory check'!$N:$N,'warehouse inventory check'!$C:$C,$C367,'warehouse inventory check'!$D:$D,$D367)</x:f>
        <x:v>0</x:v>
      </x:c>
      <x:c r="V367" s="26">
        <x:f t="shared" si="117"/>
        <x:v>0</x:v>
      </x:c>
      <x:c r="W367" s="73">
        <x:f t="shared" si="118"/>
        <x:v>0</x:v>
      </x:c>
      <x:c r="X367" s="74">
        <x:f t="shared" si="119"/>
        <x:v>0</x:v>
      </x:c>
      <x:c r="Y367" s="68">
        <x:f t="shared" si="120"/>
        <x:v>0</x:v>
      </x:c>
      <x:c r="Z367" s="68">
        <x:f t="shared" si="121"/>
        <x:v>0</x:v>
      </x:c>
    </x:row>
    <x:row r="368" spans="1:26" s="26" customFormat="1">
      <x:c r="A368" s="118">
        <x:v>78</x:v>
      </x:c>
      <x:c r="B368" s="118"/>
      <x:c r="C368" s="113">
        <x:v>4</x:v>
      </x:c>
      <x:c r="D368" s="210" t="str">
        <x:f>IF(VLOOKUP($A368,'★Master Code List'!$B$4:$K$167,8,)=0,"",(VLOOKUP($A368,'★Master Code List'!$B$4:$K$167,8,)))</x:f>
        <x:v>TUBE0000104</x:v>
      </x:c>
      <x:c r="E368" s="210" t="str">
        <x:f>IF(VLOOKUP($A368,'★Master Code List'!$B$4:$K$167,9,)=0,"",(VLOOKUP($A368,'★Master Code List'!$B$4:$K$167,9,)))</x:f>
        <x:v>EV-V4 Test Parts</x:v>
      </x:c>
      <x:c r="F368" s="20" t="str">
        <x:f>IF(VLOOKUP($A368,'★Master Code List'!$B$4:$K$167,10,)=0,"",(VLOOKUP($A368,'★Master Code List'!$B$4:$K$167,10,)))</x:f>
        <x:v>CG13-38 (5M)</x:v>
      </x:c>
      <x:c r="G368" s="158">
        <x:f t="shared" si="111"/>
        <x:v>0</x:v>
      </x:c>
      <x:c r="H368" s="197">
        <x:f t="shared" si="112"/>
        <x:v>0</x:v>
      </x:c>
      <x:c r="I368" s="285">
        <x:f t="shared" si="113"/>
        <x:v>0</x:v>
      </x:c>
      <x:c r="J368" s="106">
        <x:f>SUMIFS('purchase data'!K:K,'purchase data'!$B:$B,$C368,'purchase data'!$F:$F,$D368)</x:f>
        <x:v>0</x:v>
      </x:c>
      <x:c r="K368" s="73">
        <x:f>SUMIFS('purchase data'!M:M,'purchase data'!$B:$B,$C368,'purchase data'!$F:$F,$D368)</x:f>
        <x:v>0</x:v>
      </x:c>
      <x:c r="L368" s="68">
        <x:f>SUMIFS(ETC!$G:$G,ETC!$B:$B,$C368,ETC!$E:$E,$D368)</x:f>
        <x:v>0</x:v>
      </x:c>
      <x:c r="M368" s="73">
        <x:f>SUMIFS(ETC!$J:$J,ETC!$E:$E,$D368,ETC!$B:$B,$C368)</x:f>
        <x:v>0</x:v>
      </x:c>
      <x:c r="N368" s="159">
        <x:f>IF(IFERROR((I368+K368+M368)/(G368+J368+SUMIFS(ETC!$G:$G,ETC!$C:$C,1,ETC!$B:$B,$C368,ETC!$E:$E,$D368)),)=0,H368,IFERROR((I368+K368+M368)/(G368+J368+SUMIFS(ETC!$G:$G,ETC!$C:$C,1,ETC!$B:$B,$C368,ETC!$E:$E,$D368)),))</x:f>
        <x:v>0</x:v>
      </x:c>
      <x:c r="O368" s="106">
        <x:f>++SUMIFS('sales data'!L:L,'sales data'!$B:$B,$C368,'sales data'!$F:$F,$D368,'sales data'!$O:$O,"")</x:f>
        <x:v>0</x:v>
      </x:c>
      <x:c r="P368" s="73">
        <x:f t="shared" si="114"/>
        <x:v>0</x:v>
      </x:c>
      <x:c r="Q368" s="68">
        <x:f>+SUMIFS('sales data'!$L:$L,'sales data'!$B:$B,$C368,'sales data'!$F:$F,$D368,'sales data'!$O:$O,"R")</x:f>
        <x:v>0</x:v>
      </x:c>
      <x:c r="R368" s="73">
        <x:f t="shared" si="115"/>
        <x:v>0</x:v>
      </x:c>
      <x:c r="S368" s="68">
        <x:f>SUMIFS('sales data'!$L:$L,'sales data'!$B:$B,$C368,'sales data'!$F:$F,$D368,'sales data'!$O:$O,"N")</x:f>
        <x:v>0</x:v>
      </x:c>
      <x:c r="T368" s="73">
        <x:f t="shared" si="116"/>
        <x:v>0</x:v>
      </x:c>
      <x:c r="U368" s="26">
        <x:f>SUMIFS('warehouse inventory check'!$N:$N,'warehouse inventory check'!$C:$C,$C368,'warehouse inventory check'!$D:$D,$D368)</x:f>
        <x:v>0</x:v>
      </x:c>
      <x:c r="V368" s="26">
        <x:f t="shared" si="117"/>
        <x:v>0</x:v>
      </x:c>
      <x:c r="W368" s="73">
        <x:f t="shared" si="118"/>
        <x:v>0</x:v>
      </x:c>
      <x:c r="X368" s="74">
        <x:f t="shared" si="119"/>
        <x:v>0</x:v>
      </x:c>
      <x:c r="Y368" s="68">
        <x:f t="shared" si="120"/>
        <x:v>0</x:v>
      </x:c>
      <x:c r="Z368" s="68">
        <x:f t="shared" si="121"/>
        <x:v>0</x:v>
      </x:c>
    </x:row>
    <x:row r="369" spans="1:26" s="26" customFormat="1">
      <x:c r="A369" s="118">
        <x:v>79</x:v>
      </x:c>
      <x:c r="B369" s="118"/>
      <x:c r="C369" s="113">
        <x:v>4</x:v>
      </x:c>
      <x:c r="D369" s="210" t="str">
        <x:f>IF(VLOOKUP($A369,'★Master Code List'!$B$4:$K$167,8,)=0,"",(VLOOKUP($A369,'★Master Code List'!$B$4:$K$167,8,)))</x:f>
        <x:v>UKLA0-05011</x:v>
      </x:c>
      <x:c r="E369" s="210" t="str">
        <x:f>IF(VLOOKUP($A369,'★Master Code List'!$B$4:$K$167,9,)=0,"",(VLOOKUP($A369,'★Master Code List'!$B$4:$K$167,9,)))</x:f>
        <x:v>EV-V4 Test Parts</x:v>
      </x:c>
      <x:c r="F369" s="20" t="str">
        <x:f>IF(VLOOKUP($A369,'★Master Code List'!$B$4:$K$167,10,)=0,"",(VLOOKUP($A369,'★Master Code List'!$B$4:$K$167,10,)))</x:f>
        <x:v>CG19-38 (08) (7M)</x:v>
      </x:c>
      <x:c r="G369" s="158">
        <x:f t="shared" si="111"/>
        <x:v>0</x:v>
      </x:c>
      <x:c r="H369" s="197">
        <x:f t="shared" si="112"/>
        <x:v>0</x:v>
      </x:c>
      <x:c r="I369" s="285">
        <x:f t="shared" si="113"/>
        <x:v>0</x:v>
      </x:c>
      <x:c r="J369" s="106">
        <x:f>SUMIFS('purchase data'!K:K,'purchase data'!$B:$B,$C369,'purchase data'!$F:$F,$D369)</x:f>
        <x:v>0</x:v>
      </x:c>
      <x:c r="K369" s="73">
        <x:f>SUMIFS('purchase data'!M:M,'purchase data'!$B:$B,$C369,'purchase data'!$F:$F,$D369)</x:f>
        <x:v>0</x:v>
      </x:c>
      <x:c r="L369" s="68">
        <x:f>SUMIFS(ETC!$G:$G,ETC!$B:$B,$C369,ETC!$E:$E,$D369)</x:f>
        <x:v>0</x:v>
      </x:c>
      <x:c r="M369" s="73">
        <x:f>SUMIFS(ETC!$J:$J,ETC!$E:$E,$D369,ETC!$B:$B,$C369)</x:f>
        <x:v>0</x:v>
      </x:c>
      <x:c r="N369" s="159">
        <x:f>IF(IFERROR((I369+K369+M369)/(G369+J369+SUMIFS(ETC!$G:$G,ETC!$C:$C,1,ETC!$B:$B,$C369,ETC!$E:$E,$D369)),)=0,H369,IFERROR((I369+K369+M369)/(G369+J369+SUMIFS(ETC!$G:$G,ETC!$C:$C,1,ETC!$B:$B,$C369,ETC!$E:$E,$D369)),))</x:f>
        <x:v>0</x:v>
      </x:c>
      <x:c r="O369" s="106">
        <x:f>++SUMIFS('sales data'!L:L,'sales data'!$B:$B,$C369,'sales data'!$F:$F,$D369,'sales data'!$O:$O,"")</x:f>
        <x:v>0</x:v>
      </x:c>
      <x:c r="P369" s="73">
        <x:f t="shared" si="114"/>
        <x:v>0</x:v>
      </x:c>
      <x:c r="Q369" s="68">
        <x:f>+SUMIFS('sales data'!$L:$L,'sales data'!$B:$B,$C369,'sales data'!$F:$F,$D369,'sales data'!$O:$O,"R")</x:f>
        <x:v>0</x:v>
      </x:c>
      <x:c r="R369" s="73">
        <x:f t="shared" si="115"/>
        <x:v>0</x:v>
      </x:c>
      <x:c r="S369" s="68">
        <x:f>SUMIFS('sales data'!$L:$L,'sales data'!$B:$B,$C369,'sales data'!$F:$F,$D369,'sales data'!$O:$O,"N")</x:f>
        <x:v>0</x:v>
      </x:c>
      <x:c r="T369" s="73">
        <x:f t="shared" si="116"/>
        <x:v>0</x:v>
      </x:c>
      <x:c r="U369" s="26">
        <x:f>SUMIFS('warehouse inventory check'!$N:$N,'warehouse inventory check'!$C:$C,$C369,'warehouse inventory check'!$D:$D,$D369)</x:f>
        <x:v>0</x:v>
      </x:c>
      <x:c r="V369" s="26">
        <x:f t="shared" si="117"/>
        <x:v>0</x:v>
      </x:c>
      <x:c r="W369" s="73">
        <x:f t="shared" si="118"/>
        <x:v>0</x:v>
      </x:c>
      <x:c r="X369" s="74">
        <x:f t="shared" si="119"/>
        <x:v>0</x:v>
      </x:c>
      <x:c r="Y369" s="68">
        <x:f t="shared" si="120"/>
        <x:v>0</x:v>
      </x:c>
      <x:c r="Z369" s="68">
        <x:f t="shared" si="121"/>
        <x:v>0</x:v>
      </x:c>
    </x:row>
    <x:row r="370" spans="1:26" s="26" customFormat="1">
      <x:c r="A370" s="118">
        <x:v>80</x:v>
      </x:c>
      <x:c r="B370" s="118"/>
      <x:c r="C370" s="113">
        <x:v>4</x:v>
      </x:c>
      <x:c r="D370" s="210" t="str">
        <x:f>IF(VLOOKUP($A370,'★Master Code List'!$B$4:$K$167,8,)=0,"",(VLOOKUP($A370,'★Master Code List'!$B$4:$K$167,8,)))</x:f>
        <x:v>PZ38-14A033-MD</x:v>
      </x:c>
      <x:c r="E370" s="210" t="str">
        <x:f>IF(VLOOKUP($A370,'★Master Code List'!$B$4:$K$167,9,)=0,"",(VLOOKUP($A370,'★Master Code List'!$B$4:$K$167,9,)))</x:f>
        <x:v>BEV-E (AWD/RWD, V710)</x:v>
      </x:c>
      <x:c r="F370" s="20" t="str">
        <x:f>IF(VLOOKUP($A370,'★Master Code List'!$B$4:$K$167,10,)=0,"",(VLOOKUP($A370,'★Master Code List'!$B$4:$K$167,10,)))</x:f>
        <x:v>MCA CONNECTOR CLIP</x:v>
      </x:c>
      <x:c r="G370" s="158">
        <x:f t="shared" si="111"/>
        <x:v>0</x:v>
      </x:c>
      <x:c r="H370" s="197">
        <x:f t="shared" si="112"/>
        <x:v>699.69799999999998</x:v>
      </x:c>
      <x:c r="I370" s="285">
        <x:f t="shared" si="113"/>
        <x:v>0</x:v>
      </x:c>
      <x:c r="J370" s="106">
        <x:f>SUMIFS('purchase data'!K:K,'purchase data'!$B:$B,$C370,'purchase data'!$F:$F,$D370)</x:f>
        <x:v>0</x:v>
      </x:c>
      <x:c r="K370" s="73">
        <x:f>SUMIFS('purchase data'!M:M,'purchase data'!$B:$B,$C370,'purchase data'!$F:$F,$D370)</x:f>
        <x:v>0</x:v>
      </x:c>
      <x:c r="L370" s="68">
        <x:f>SUMIFS(ETC!$G:$G,ETC!$B:$B,$C370,ETC!$E:$E,$D370)</x:f>
        <x:v>0</x:v>
      </x:c>
      <x:c r="M370" s="73">
        <x:f>SUMIFS(ETC!$J:$J,ETC!$E:$E,$D370,ETC!$B:$B,$C370)</x:f>
        <x:v>0</x:v>
      </x:c>
      <x:c r="N370" s="159">
        <x:f>IF(IFERROR((I370+K370+M370)/(G370+J370+SUMIFS(ETC!$G:$G,ETC!$C:$C,1,ETC!$B:$B,$C370,ETC!$E:$E,$D370)),)=0,H370,IFERROR((I370+K370+M370)/(G370+J370+SUMIFS(ETC!$G:$G,ETC!$C:$C,1,ETC!$B:$B,$C370,ETC!$E:$E,$D370)),))</x:f>
        <x:v>699.69799999999998</x:v>
      </x:c>
      <x:c r="O370" s="106">
        <x:f>++SUMIFS('sales data'!L:L,'sales data'!$B:$B,$C370,'sales data'!$F:$F,$D370,'sales data'!$O:$O,"")</x:f>
        <x:v>0</x:v>
      </x:c>
      <x:c r="P370" s="73">
        <x:f t="shared" si="114"/>
        <x:v>0</x:v>
      </x:c>
      <x:c r="Q370" s="68">
        <x:f>+SUMIFS('sales data'!$L:$L,'sales data'!$B:$B,$C370,'sales data'!$F:$F,$D370,'sales data'!$O:$O,"R")</x:f>
        <x:v>0</x:v>
      </x:c>
      <x:c r="R370" s="73">
        <x:f t="shared" si="115"/>
        <x:v>0</x:v>
      </x:c>
      <x:c r="S370" s="68">
        <x:f>SUMIFS('sales data'!$L:$L,'sales data'!$B:$B,$C370,'sales data'!$F:$F,$D370,'sales data'!$O:$O,"N")</x:f>
        <x:v>0</x:v>
      </x:c>
      <x:c r="T370" s="73">
        <x:f t="shared" si="116"/>
        <x:v>0</x:v>
      </x:c>
      <x:c r="U370" s="26">
        <x:f>SUMIFS('warehouse inventory check'!$N:$N,'warehouse inventory check'!$C:$C,$C370,'warehouse inventory check'!$D:$D,$D370)</x:f>
        <x:v>0</x:v>
      </x:c>
      <x:c r="V370" s="26">
        <x:f t="shared" si="117"/>
        <x:v>699.69799999999998</x:v>
      </x:c>
      <x:c r="W370" s="73">
        <x:f t="shared" si="118"/>
        <x:v>0</x:v>
      </x:c>
      <x:c r="X370" s="74">
        <x:f t="shared" si="119"/>
        <x:v>0</x:v>
      </x:c>
      <x:c r="Y370" s="68">
        <x:f t="shared" si="120"/>
        <x:v>0</x:v>
      </x:c>
      <x:c r="Z370" s="68">
        <x:f t="shared" si="121"/>
        <x:v>0</x:v>
      </x:c>
    </x:row>
    <x:row r="371" spans="1:26" s="26" customFormat="1">
      <x:c r="A371" s="118">
        <x:v>81</x:v>
      </x:c>
      <x:c r="B371" s="118"/>
      <x:c r="C371" s="113">
        <x:v>4</x:v>
      </x:c>
      <x:c r="D371" s="210" t="str">
        <x:f>IF(VLOOKUP($A371,'★Master Code List'!$B$4:$K$167,8,)=0,"",(VLOOKUP($A371,'★Master Code List'!$B$4:$K$167,8,)))</x:f>
        <x:v>SZ38-10B694-AD</x:v>
      </x:c>
      <x:c r="E371" s="210" t="str">
        <x:f>IF(VLOOKUP($A371,'★Master Code List'!$B$4:$K$167,9,)=0,"",(VLOOKUP($A371,'★Master Code List'!$B$4:$K$167,9,)))</x:f>
        <x:v>BEV-E2 (V710)</x:v>
      </x:c>
      <x:c r="F371" s="20" t="str">
        <x:f>IF(VLOOKUP($A371,'★Master Code List'!$B$4:$K$167,10,)=0,"",(VLOOKUP($A371,'★Master Code List'!$B$4:$K$167,10,)))</x:f>
        <x:v>BEV-E2 MAIN W/H ASSY</x:v>
      </x:c>
      <x:c r="G371" s="158">
        <x:f t="shared" si="111"/>
        <x:v>0</x:v>
      </x:c>
      <x:c r="H371" s="197">
        <x:f t="shared" si="112"/>
        <x:v>5239.0126766399999</x:v>
      </x:c>
      <x:c r="I371" s="285">
        <x:f t="shared" si="113"/>
        <x:v>0</x:v>
      </x:c>
      <x:c r="J371" s="106">
        <x:f>SUMIFS('purchase data'!K:K,'purchase data'!$B:$B,$C371,'purchase data'!$F:$F,$D371)</x:f>
        <x:v>0</x:v>
      </x:c>
      <x:c r="K371" s="73">
        <x:f>SUMIFS('purchase data'!M:M,'purchase data'!$B:$B,$C371,'purchase data'!$F:$F,$D371)</x:f>
        <x:v>0</x:v>
      </x:c>
      <x:c r="L371" s="68">
        <x:f>SUMIFS(ETC!$G:$G,ETC!$B:$B,$C371,ETC!$E:$E,$D371)</x:f>
        <x:v>0</x:v>
      </x:c>
      <x:c r="M371" s="73">
        <x:f>SUMIFS(ETC!$J:$J,ETC!$E:$E,$D371,ETC!$B:$B,$C371)</x:f>
        <x:v>0</x:v>
      </x:c>
      <x:c r="N371" s="159">
        <x:f>IF(IFERROR((I371+K371+M371)/(G371+J371+SUMIFS(ETC!$G:$G,ETC!$C:$C,1,ETC!$B:$B,$C371,ETC!$E:$E,$D371)),)=0,H371,IFERROR((I371+K371+M371)/(G371+J371+SUMIFS(ETC!$G:$G,ETC!$C:$C,1,ETC!$B:$B,$C371,ETC!$E:$E,$D371)),))</x:f>
        <x:v>5239.0126766399999</x:v>
      </x:c>
      <x:c r="O371" s="106">
        <x:f>++SUMIFS('sales data'!L:L,'sales data'!$B:$B,$C371,'sales data'!$F:$F,$D371,'sales data'!$O:$O,"")</x:f>
        <x:v>0</x:v>
      </x:c>
      <x:c r="P371" s="73">
        <x:f t="shared" si="114"/>
        <x:v>0</x:v>
      </x:c>
      <x:c r="Q371" s="68">
        <x:f>+SUMIFS('sales data'!$L:$L,'sales data'!$B:$B,$C371,'sales data'!$F:$F,$D371,'sales data'!$O:$O,"R")</x:f>
        <x:v>0</x:v>
      </x:c>
      <x:c r="R371" s="73">
        <x:f t="shared" si="115"/>
        <x:v>0</x:v>
      </x:c>
      <x:c r="S371" s="68">
        <x:f>SUMIFS('sales data'!$L:$L,'sales data'!$B:$B,$C371,'sales data'!$F:$F,$D371,'sales data'!$O:$O,"N")</x:f>
        <x:v>0</x:v>
      </x:c>
      <x:c r="T371" s="73">
        <x:f t="shared" si="116"/>
        <x:v>0</x:v>
      </x:c>
      <x:c r="U371" s="26">
        <x:f>SUMIFS('warehouse inventory check'!$N:$N,'warehouse inventory check'!$C:$C,$C371,'warehouse inventory check'!$D:$D,$D371)</x:f>
        <x:v>0</x:v>
      </x:c>
      <x:c r="V371" s="26">
        <x:f t="shared" si="117"/>
        <x:v>5239.0126766399999</x:v>
      </x:c>
      <x:c r="W371" s="73">
        <x:f t="shared" si="118"/>
        <x:v>0</x:v>
      </x:c>
      <x:c r="X371" s="74">
        <x:f t="shared" si="119"/>
        <x:v>0</x:v>
      </x:c>
      <x:c r="Y371" s="68">
        <x:f t="shared" si="120"/>
        <x:v>0</x:v>
      </x:c>
      <x:c r="Z371" s="68">
        <x:f t="shared" si="121"/>
        <x:v>0</x:v>
      </x:c>
    </x:row>
    <x:row r="372" spans="1:26" s="26" customFormat="1">
      <x:c r="A372" s="118">
        <x:v>82</x:v>
      </x:c>
      <x:c r="B372" s="118"/>
      <x:c r="C372" s="113">
        <x:v>4</x:v>
      </x:c>
      <x:c r="D372" s="210" t="str">
        <x:f>IF(VLOOKUP($A372,'★Master Code List'!$B$4:$K$167,8,)=0,"",(VLOOKUP($A372,'★Master Code List'!$B$4:$K$167,8,)))</x:f>
        <x:v>SZ38-10B694-AE</x:v>
      </x:c>
      <x:c r="E372" s="210" t="str">
        <x:f>IF(VLOOKUP($A372,'★Master Code List'!$B$4:$K$167,9,)=0,"",(VLOOKUP($A372,'★Master Code List'!$B$4:$K$167,9,)))</x:f>
        <x:v>BEV-E2 (V710)</x:v>
      </x:c>
      <x:c r="F372" s="20" t="str">
        <x:f>IF(VLOOKUP($A372,'★Master Code List'!$B$4:$K$167,10,)=0,"",(VLOOKUP($A372,'★Master Code List'!$B$4:$K$167,10,)))</x:f>
        <x:v>BEV-E2 MAIN W/H ASSY</x:v>
      </x:c>
      <x:c r="G372" s="158">
        <x:f t="shared" si="111"/>
        <x:v>0</x:v>
      </x:c>
      <x:c r="H372" s="197">
        <x:f t="shared" si="112"/>
        <x:v>5239.87608</x:v>
      </x:c>
      <x:c r="I372" s="285">
        <x:f t="shared" si="113"/>
        <x:v>0</x:v>
      </x:c>
      <x:c r="J372" s="106">
        <x:f>SUMIFS('purchase data'!K:K,'purchase data'!$B:$B,$C372,'purchase data'!$F:$F,$D372)</x:f>
        <x:v>0</x:v>
      </x:c>
      <x:c r="K372" s="73">
        <x:f>SUMIFS('purchase data'!M:M,'purchase data'!$B:$B,$C372,'purchase data'!$F:$F,$D372)</x:f>
        <x:v>0</x:v>
      </x:c>
      <x:c r="L372" s="68">
        <x:f>SUMIFS(ETC!$G:$G,ETC!$B:$B,$C372,ETC!$E:$E,$D372)</x:f>
        <x:v>0</x:v>
      </x:c>
      <x:c r="M372" s="73">
        <x:f>SUMIFS(ETC!$J:$J,ETC!$E:$E,$D372,ETC!$B:$B,$C372)</x:f>
        <x:v>0</x:v>
      </x:c>
      <x:c r="N372" s="159">
        <x:f>IF(IFERROR((I372+K372+M372)/(G372+J372+SUMIFS(ETC!$G:$G,ETC!$C:$C,1,ETC!$B:$B,$C372,ETC!$E:$E,$D372)),)=0,H372,IFERROR((I372+K372+M372)/(G372+J372+SUMIFS(ETC!$G:$G,ETC!$C:$C,1,ETC!$B:$B,$C372,ETC!$E:$E,$D372)),))</x:f>
        <x:v>5239.87608</x:v>
      </x:c>
      <x:c r="O372" s="106">
        <x:f>++SUMIFS('sales data'!L:L,'sales data'!$B:$B,$C372,'sales data'!$F:$F,$D372,'sales data'!$O:$O,"")</x:f>
        <x:v>0</x:v>
      </x:c>
      <x:c r="P372" s="73">
        <x:f t="shared" si="114"/>
        <x:v>0</x:v>
      </x:c>
      <x:c r="Q372" s="68">
        <x:f>+SUMIFS('sales data'!$L:$L,'sales data'!$B:$B,$C372,'sales data'!$F:$F,$D372,'sales data'!$O:$O,"R")</x:f>
        <x:v>0</x:v>
      </x:c>
      <x:c r="R372" s="73">
        <x:f t="shared" si="115"/>
        <x:v>0</x:v>
      </x:c>
      <x:c r="S372" s="68">
        <x:f>SUMIFS('sales data'!$L:$L,'sales data'!$B:$B,$C372,'sales data'!$F:$F,$D372,'sales data'!$O:$O,"N")</x:f>
        <x:v>0</x:v>
      </x:c>
      <x:c r="T372" s="73">
        <x:f t="shared" si="116"/>
        <x:v>0</x:v>
      </x:c>
      <x:c r="U372" s="26">
        <x:f>SUMIFS('warehouse inventory check'!$N:$N,'warehouse inventory check'!$C:$C,$C372,'warehouse inventory check'!$D:$D,$D372)</x:f>
        <x:v>0</x:v>
      </x:c>
      <x:c r="V372" s="26">
        <x:f t="shared" si="117"/>
        <x:v>5239.87608</x:v>
      </x:c>
      <x:c r="W372" s="73">
        <x:f t="shared" si="118"/>
        <x:v>0</x:v>
      </x:c>
      <x:c r="X372" s="74">
        <x:f t="shared" si="119"/>
        <x:v>0</x:v>
      </x:c>
      <x:c r="Y372" s="68">
        <x:f t="shared" si="120"/>
        <x:v>0</x:v>
      </x:c>
      <x:c r="Z372" s="68">
        <x:f t="shared" si="121"/>
        <x:v>0</x:v>
      </x:c>
    </x:row>
    <x:row r="373" spans="1:26" s="26" customFormat="1">
      <x:c r="A373" s="118">
        <x:v>83</x:v>
      </x:c>
      <x:c r="B373" s="118"/>
      <x:c r="C373" s="113">
        <x:v>4</x:v>
      </x:c>
      <x:c r="D373" s="210" t="str">
        <x:f>IF(VLOOKUP($A373,'★Master Code List'!$B$4:$K$167,8,)=0,"",(VLOOKUP($A373,'★Master Code List'!$B$4:$K$167,8,)))</x:f>
        <x:v>TZ38-10B694-CB</x:v>
      </x:c>
      <x:c r="E373" s="210" t="str">
        <x:f>IF(VLOOKUP($A373,'★Master Code List'!$B$4:$K$167,9,)=0,"",(VLOOKUP($A373,'★Master Code List'!$B$4:$K$167,9,)))</x:f>
        <x:v>BEV-E (AWD/RWD, V710)</x:v>
      </x:c>
      <x:c r="F373" s="20" t="str">
        <x:f>IF(VLOOKUP($A373,'★Master Code List'!$B$4:$K$167,10,)=0,"",(VLOOKUP($A373,'★Master Code List'!$B$4:$K$167,10,)))</x:f>
        <x:v>AWD Main length extended</x:v>
      </x:c>
      <x:c r="G373" s="158">
        <x:f t="shared" si="111"/>
        <x:v>0</x:v>
      </x:c>
      <x:c r="H373" s="197">
        <x:f t="shared" si="112"/>
        <x:v>7040.4650600000004</x:v>
      </x:c>
      <x:c r="I373" s="285">
        <x:f t="shared" si="113"/>
        <x:v>0</x:v>
      </x:c>
      <x:c r="J373" s="106">
        <x:f>SUMIFS('purchase data'!K:K,'purchase data'!$B:$B,$C373,'purchase data'!$F:$F,$D373)</x:f>
        <x:v>0</x:v>
      </x:c>
      <x:c r="K373" s="73">
        <x:f>SUMIFS('purchase data'!M:M,'purchase data'!$B:$B,$C373,'purchase data'!$F:$F,$D373)</x:f>
        <x:v>0</x:v>
      </x:c>
      <x:c r="L373" s="68">
        <x:f>SUMIFS(ETC!$G:$G,ETC!$B:$B,$C373,ETC!$E:$E,$D373)</x:f>
        <x:v>0</x:v>
      </x:c>
      <x:c r="M373" s="73">
        <x:f>SUMIFS(ETC!$J:$J,ETC!$E:$E,$D373,ETC!$B:$B,$C373)</x:f>
        <x:v>0</x:v>
      </x:c>
      <x:c r="N373" s="159">
        <x:f>IF(IFERROR((I373+K373+M373)/(G373+J373+SUMIFS(ETC!$G:$G,ETC!$C:$C,1,ETC!$B:$B,$C373,ETC!$E:$E,$D373)),)=0,H373,IFERROR((I373+K373+M373)/(G373+J373+SUMIFS(ETC!$G:$G,ETC!$C:$C,1,ETC!$B:$B,$C373,ETC!$E:$E,$D373)),))</x:f>
        <x:v>7040.4650600000004</x:v>
      </x:c>
      <x:c r="O373" s="106">
        <x:f>++SUMIFS('sales data'!L:L,'sales data'!$B:$B,$C373,'sales data'!$F:$F,$D373,'sales data'!$O:$O,"")</x:f>
        <x:v>0</x:v>
      </x:c>
      <x:c r="P373" s="73">
        <x:f t="shared" si="114"/>
        <x:v>0</x:v>
      </x:c>
      <x:c r="Q373" s="68">
        <x:f>+SUMIFS('sales data'!$L:$L,'sales data'!$B:$B,$C373,'sales data'!$F:$F,$D373,'sales data'!$O:$O,"R")</x:f>
        <x:v>0</x:v>
      </x:c>
      <x:c r="R373" s="73">
        <x:f t="shared" si="115"/>
        <x:v>0</x:v>
      </x:c>
      <x:c r="S373" s="68">
        <x:f>SUMIFS('sales data'!$L:$L,'sales data'!$B:$B,$C373,'sales data'!$F:$F,$D373,'sales data'!$O:$O,"N")</x:f>
        <x:v>0</x:v>
      </x:c>
      <x:c r="T373" s="73">
        <x:f t="shared" si="116"/>
        <x:v>0</x:v>
      </x:c>
      <x:c r="U373" s="26">
        <x:f>SUMIFS('warehouse inventory check'!$N:$N,'warehouse inventory check'!$C:$C,$C373,'warehouse inventory check'!$D:$D,$D373)</x:f>
        <x:v>0</x:v>
      </x:c>
      <x:c r="V373" s="26">
        <x:f t="shared" si="117"/>
        <x:v>7040.4650600000004</x:v>
      </x:c>
      <x:c r="W373" s="73">
        <x:f t="shared" si="118"/>
        <x:v>0</x:v>
      </x:c>
      <x:c r="X373" s="74">
        <x:f t="shared" si="119"/>
        <x:v>0</x:v>
      </x:c>
      <x:c r="Y373" s="68">
        <x:f t="shared" si="120"/>
        <x:v>0</x:v>
      </x:c>
      <x:c r="Z373" s="68">
        <x:f t="shared" si="121"/>
        <x:v>0</x:v>
      </x:c>
    </x:row>
    <x:row r="374" spans="1:26" s="26" customFormat="1">
      <x:c r="A374" s="118">
        <x:v>84</x:v>
      </x:c>
      <x:c r="B374" s="118"/>
      <x:c r="C374" s="113">
        <x:v>4</x:v>
      </x:c>
      <x:c r="D374" s="210" t="str">
        <x:f>IF(VLOOKUP($A374,'★Master Code List'!$B$4:$K$167,8,)=0,"",(VLOOKUP($A374,'★Master Code List'!$B$4:$K$167,8,)))</x:f>
        <x:v>TZ38-14A033-AB</x:v>
      </x:c>
      <x:c r="E374" s="210" t="str">
        <x:f>IF(VLOOKUP($A374,'★Master Code List'!$B$4:$K$167,9,)=0,"",(VLOOKUP($A374,'★Master Code List'!$B$4:$K$167,9,)))</x:f>
        <x:v>BEV-E (AWD/RWD, V710)</x:v>
      </x:c>
      <x:c r="F374" s="20" t="str">
        <x:f>IF(VLOOKUP($A374,'★Master Code List'!$B$4:$K$167,10,)=0,"",(VLOOKUP($A374,'★Master Code List'!$B$4:$K$167,10,)))</x:f>
        <x:v>BUSBAR</x:v>
      </x:c>
      <x:c r="G374" s="158">
        <x:f t="shared" si="111"/>
        <x:v>0</x:v>
      </x:c>
      <x:c r="H374" s="197">
        <x:f t="shared" si="112"/>
        <x:v>833.678</x:v>
      </x:c>
      <x:c r="I374" s="285">
        <x:f t="shared" si="113"/>
        <x:v>0</x:v>
      </x:c>
      <x:c r="J374" s="106">
        <x:f>SUMIFS('purchase data'!K:K,'purchase data'!$B:$B,$C374,'purchase data'!$F:$F,$D374)</x:f>
        <x:v>0</x:v>
      </x:c>
      <x:c r="K374" s="73">
        <x:f>SUMIFS('purchase data'!M:M,'purchase data'!$B:$B,$C374,'purchase data'!$F:$F,$D374)</x:f>
        <x:v>0</x:v>
      </x:c>
      <x:c r="L374" s="68">
        <x:f>SUMIFS(ETC!$G:$G,ETC!$B:$B,$C374,ETC!$E:$E,$D374)</x:f>
        <x:v>0</x:v>
      </x:c>
      <x:c r="M374" s="73">
        <x:f>SUMIFS(ETC!$J:$J,ETC!$E:$E,$D374,ETC!$B:$B,$C374)</x:f>
        <x:v>0</x:v>
      </x:c>
      <x:c r="N374" s="159">
        <x:f>IF(IFERROR((I374+K374+M374)/(G374+J374+SUMIFS(ETC!$G:$G,ETC!$C:$C,1,ETC!$B:$B,$C374,ETC!$E:$E,$D374)),)=0,H374,IFERROR((I374+K374+M374)/(G374+J374+SUMIFS(ETC!$G:$G,ETC!$C:$C,1,ETC!$B:$B,$C374,ETC!$E:$E,$D374)),))</x:f>
        <x:v>833.678</x:v>
      </x:c>
      <x:c r="O374" s="106">
        <x:f>++SUMIFS('sales data'!L:L,'sales data'!$B:$B,$C374,'sales data'!$F:$F,$D374,'sales data'!$O:$O,"")</x:f>
        <x:v>0</x:v>
      </x:c>
      <x:c r="P374" s="73">
        <x:f t="shared" si="114"/>
        <x:v>0</x:v>
      </x:c>
      <x:c r="Q374" s="68">
        <x:f>+SUMIFS('sales data'!$L:$L,'sales data'!$B:$B,$C374,'sales data'!$F:$F,$D374,'sales data'!$O:$O,"R")</x:f>
        <x:v>0</x:v>
      </x:c>
      <x:c r="R374" s="73">
        <x:f t="shared" si="115"/>
        <x:v>0</x:v>
      </x:c>
      <x:c r="S374" s="68">
        <x:f>SUMIFS('sales data'!$L:$L,'sales data'!$B:$B,$C374,'sales data'!$F:$F,$D374,'sales data'!$O:$O,"N")</x:f>
        <x:v>0</x:v>
      </x:c>
      <x:c r="T374" s="73">
        <x:f t="shared" si="116"/>
        <x:v>0</x:v>
      </x:c>
      <x:c r="U374" s="26">
        <x:f>SUMIFS('warehouse inventory check'!$N:$N,'warehouse inventory check'!$C:$C,$C374,'warehouse inventory check'!$D:$D,$D374)</x:f>
        <x:v>0</x:v>
      </x:c>
      <x:c r="V374" s="26">
        <x:f t="shared" si="117"/>
        <x:v>833.678</x:v>
      </x:c>
      <x:c r="W374" s="73">
        <x:f t="shared" si="118"/>
        <x:v>0</x:v>
      </x:c>
      <x:c r="X374" s="74">
        <x:f t="shared" si="119"/>
        <x:v>0</x:v>
      </x:c>
      <x:c r="Y374" s="68">
        <x:f t="shared" si="120"/>
        <x:v>0</x:v>
      </x:c>
      <x:c r="Z374" s="68">
        <x:f t="shared" si="121"/>
        <x:v>0</x:v>
      </x:c>
    </x:row>
    <x:row r="375" spans="1:26" s="26" customFormat="1">
      <x:c r="A375" s="118">
        <x:v>85</x:v>
      </x:c>
      <x:c r="B375" s="118"/>
      <x:c r="C375" s="113">
        <x:v>4</x:v>
      </x:c>
      <x:c r="D375" s="210" t="str">
        <x:f>IF(VLOOKUP($A375,'★Master Code List'!$B$4:$K$167,8,)=0,"",(VLOOKUP($A375,'★Master Code List'!$B$4:$K$167,8,)))</x:f>
        <x:v>TZ38-14A033-BB</x:v>
      </x:c>
      <x:c r="E375" s="210" t="str">
        <x:f>IF(VLOOKUP($A375,'★Master Code List'!$B$4:$K$167,9,)=0,"",(VLOOKUP($A375,'★Master Code List'!$B$4:$K$167,9,)))</x:f>
        <x:v>BEV-E (AWD/RWD, V710)</x:v>
      </x:c>
      <x:c r="F375" s="20" t="str">
        <x:f>IF(VLOOKUP($A375,'★Master Code List'!$B$4:$K$167,10,)=0,"",(VLOOKUP($A375,'★Master Code List'!$B$4:$K$167,10,)))</x:f>
        <x:v>BUSBAR</x:v>
      </x:c>
      <x:c r="G375" s="158">
        <x:f t="shared" si="111"/>
        <x:v>0</x:v>
      </x:c>
      <x:c r="H375" s="197">
        <x:f t="shared" si="112"/>
        <x:v>496.79136</x:v>
      </x:c>
      <x:c r="I375" s="285">
        <x:f t="shared" si="113"/>
        <x:v>0</x:v>
      </x:c>
      <x:c r="J375" s="106">
        <x:f>SUMIFS('purchase data'!K:K,'purchase data'!$B:$B,$C375,'purchase data'!$F:$F,$D375)</x:f>
        <x:v>0</x:v>
      </x:c>
      <x:c r="K375" s="73">
        <x:f>SUMIFS('purchase data'!M:M,'purchase data'!$B:$B,$C375,'purchase data'!$F:$F,$D375)</x:f>
        <x:v>0</x:v>
      </x:c>
      <x:c r="L375" s="68">
        <x:f>SUMIFS(ETC!$G:$G,ETC!$B:$B,$C375,ETC!$E:$E,$D375)</x:f>
        <x:v>0</x:v>
      </x:c>
      <x:c r="M375" s="73">
        <x:f>SUMIFS(ETC!$J:$J,ETC!$E:$E,$D375,ETC!$B:$B,$C375)</x:f>
        <x:v>0</x:v>
      </x:c>
      <x:c r="N375" s="159">
        <x:f>IF(IFERROR((I375+K375+M375)/(G375+J375+SUMIFS(ETC!$G:$G,ETC!$C:$C,1,ETC!$B:$B,$C375,ETC!$E:$E,$D375)),)=0,H375,IFERROR((I375+K375+M375)/(G375+J375+SUMIFS(ETC!$G:$G,ETC!$C:$C,1,ETC!$B:$B,$C375,ETC!$E:$E,$D375)),))</x:f>
        <x:v>496.79136</x:v>
      </x:c>
      <x:c r="O375" s="106">
        <x:f>++SUMIFS('sales data'!L:L,'sales data'!$B:$B,$C375,'sales data'!$F:$F,$D375,'sales data'!$O:$O,"")</x:f>
        <x:v>0</x:v>
      </x:c>
      <x:c r="P375" s="73">
        <x:f t="shared" si="114"/>
        <x:v>0</x:v>
      </x:c>
      <x:c r="Q375" s="68">
        <x:f>+SUMIFS('sales data'!$L:$L,'sales data'!$B:$B,$C375,'sales data'!$F:$F,$D375,'sales data'!$O:$O,"R")</x:f>
        <x:v>0</x:v>
      </x:c>
      <x:c r="R375" s="73">
        <x:f t="shared" si="115"/>
        <x:v>0</x:v>
      </x:c>
      <x:c r="S375" s="68">
        <x:f>SUMIFS('sales data'!$L:$L,'sales data'!$B:$B,$C375,'sales data'!$F:$F,$D375,'sales data'!$O:$O,"N")</x:f>
        <x:v>0</x:v>
      </x:c>
      <x:c r="T375" s="73">
        <x:f t="shared" si="116"/>
        <x:v>0</x:v>
      </x:c>
      <x:c r="U375" s="26">
        <x:f>SUMIFS('warehouse inventory check'!$N:$N,'warehouse inventory check'!$C:$C,$C375,'warehouse inventory check'!$D:$D,$D375)</x:f>
        <x:v>0</x:v>
      </x:c>
      <x:c r="V375" s="26">
        <x:f t="shared" si="117"/>
        <x:v>496.79136</x:v>
      </x:c>
      <x:c r="W375" s="73">
        <x:f t="shared" si="118"/>
        <x:v>0</x:v>
      </x:c>
      <x:c r="X375" s="74">
        <x:f t="shared" si="119"/>
        <x:v>0</x:v>
      </x:c>
      <x:c r="Y375" s="68">
        <x:f t="shared" si="120"/>
        <x:v>0</x:v>
      </x:c>
      <x:c r="Z375" s="68">
        <x:f t="shared" si="121"/>
        <x:v>0</x:v>
      </x:c>
    </x:row>
    <x:row r="376" spans="1:26" s="26" customFormat="1">
      <x:c r="A376" s="118">
        <x:v>86</x:v>
      </x:c>
      <x:c r="B376" s="118"/>
      <x:c r="C376" s="113">
        <x:v>4</x:v>
      </x:c>
      <x:c r="D376" s="210" t="str">
        <x:f>IF(VLOOKUP($A376,'★Master Code List'!$B$4:$K$167,8,)=0,"",(VLOOKUP($A376,'★Master Code List'!$B$4:$K$167,8,)))</x:f>
        <x:v>TZ38-14A033-CB</x:v>
      </x:c>
      <x:c r="E376" s="210" t="str">
        <x:f>IF(VLOOKUP($A376,'★Master Code List'!$B$4:$K$167,9,)=0,"",(VLOOKUP($A376,'★Master Code List'!$B$4:$K$167,9,)))</x:f>
        <x:v>BEV-E (AWD/RWD, V710)</x:v>
      </x:c>
      <x:c r="F376" s="20" t="str">
        <x:f>IF(VLOOKUP($A376,'★Master Code List'!$B$4:$K$167,10,)=0,"",(VLOOKUP($A376,'★Master Code List'!$B$4:$K$167,10,)))</x:f>
        <x:v>BUSBAR</x:v>
      </x:c>
      <x:c r="G376" s="158">
        <x:f t="shared" si="111"/>
        <x:v>0</x:v>
      </x:c>
      <x:c r="H376" s="197">
        <x:f t="shared" si="112"/>
        <x:v>1534.8783100000001</x:v>
      </x:c>
      <x:c r="I376" s="285">
        <x:f t="shared" si="113"/>
        <x:v>0</x:v>
      </x:c>
      <x:c r="J376" s="106">
        <x:f>SUMIFS('purchase data'!K:K,'purchase data'!$B:$B,$C376,'purchase data'!$F:$F,$D376)</x:f>
        <x:v>0</x:v>
      </x:c>
      <x:c r="K376" s="73">
        <x:f>SUMIFS('purchase data'!M:M,'purchase data'!$B:$B,$C376,'purchase data'!$F:$F,$D376)</x:f>
        <x:v>0</x:v>
      </x:c>
      <x:c r="L376" s="68">
        <x:f>SUMIFS(ETC!$G:$G,ETC!$B:$B,$C376,ETC!$E:$E,$D376)</x:f>
        <x:v>0</x:v>
      </x:c>
      <x:c r="M376" s="73">
        <x:f>SUMIFS(ETC!$J:$J,ETC!$E:$E,$D376,ETC!$B:$B,$C376)</x:f>
        <x:v>0</x:v>
      </x:c>
      <x:c r="N376" s="159">
        <x:f>IF(IFERROR((I376+K376+M376)/(G376+J376+SUMIFS(ETC!$G:$G,ETC!$C:$C,1,ETC!$B:$B,$C376,ETC!$E:$E,$D376)),)=0,H376,IFERROR((I376+K376+M376)/(G376+J376+SUMIFS(ETC!$G:$G,ETC!$C:$C,1,ETC!$B:$B,$C376,ETC!$E:$E,$D376)),))</x:f>
        <x:v>1534.8783100000001</x:v>
      </x:c>
      <x:c r="O376" s="106">
        <x:f>++SUMIFS('sales data'!L:L,'sales data'!$B:$B,$C376,'sales data'!$F:$F,$D376,'sales data'!$O:$O,"")</x:f>
        <x:v>0</x:v>
      </x:c>
      <x:c r="P376" s="73">
        <x:f t="shared" si="114"/>
        <x:v>0</x:v>
      </x:c>
      <x:c r="Q376" s="68">
        <x:f>+SUMIFS('sales data'!$L:$L,'sales data'!$B:$B,$C376,'sales data'!$F:$F,$D376,'sales data'!$O:$O,"R")</x:f>
        <x:v>0</x:v>
      </x:c>
      <x:c r="R376" s="73">
        <x:f t="shared" si="115"/>
        <x:v>0</x:v>
      </x:c>
      <x:c r="S376" s="68">
        <x:f>SUMIFS('sales data'!$L:$L,'sales data'!$B:$B,$C376,'sales data'!$F:$F,$D376,'sales data'!$O:$O,"N")</x:f>
        <x:v>0</x:v>
      </x:c>
      <x:c r="T376" s="73">
        <x:f t="shared" si="116"/>
        <x:v>0</x:v>
      </x:c>
      <x:c r="U376" s="26">
        <x:f>SUMIFS('warehouse inventory check'!$N:$N,'warehouse inventory check'!$C:$C,$C376,'warehouse inventory check'!$D:$D,$D376)</x:f>
        <x:v>0</x:v>
      </x:c>
      <x:c r="V376" s="26">
        <x:f t="shared" si="117"/>
        <x:v>1534.8783100000001</x:v>
      </x:c>
      <x:c r="W376" s="73">
        <x:f t="shared" si="118"/>
        <x:v>0</x:v>
      </x:c>
      <x:c r="X376" s="74">
        <x:f t="shared" si="119"/>
        <x:v>0</x:v>
      </x:c>
      <x:c r="Y376" s="68">
        <x:f t="shared" si="120"/>
        <x:v>0</x:v>
      </x:c>
      <x:c r="Z376" s="68">
        <x:f t="shared" si="121"/>
        <x:v>0</x:v>
      </x:c>
    </x:row>
    <x:row r="377" spans="1:26" s="26" customFormat="1">
      <x:c r="A377" s="118">
        <x:v>87</x:v>
      </x:c>
      <x:c r="B377" s="118"/>
      <x:c r="C377" s="113">
        <x:v>4</x:v>
      </x:c>
      <x:c r="D377" s="210" t="str">
        <x:f>IF(VLOOKUP($A377,'★Master Code List'!$B$4:$K$167,8,)=0,"",(VLOOKUP($A377,'★Master Code List'!$B$4:$K$167,8,)))</x:f>
        <x:v>TZ38-14A033-DB</x:v>
      </x:c>
      <x:c r="E377" s="210" t="str">
        <x:f>IF(VLOOKUP($A377,'★Master Code List'!$B$4:$K$167,9,)=0,"",(VLOOKUP($A377,'★Master Code List'!$B$4:$K$167,9,)))</x:f>
        <x:v>BEV-E (AWD/RWD, V710)</x:v>
      </x:c>
      <x:c r="F377" s="20" t="str">
        <x:f>IF(VLOOKUP($A377,'★Master Code List'!$B$4:$K$167,10,)=0,"",(VLOOKUP($A377,'★Master Code List'!$B$4:$K$167,10,)))</x:f>
        <x:v>BUSBAR</x:v>
      </x:c>
      <x:c r="G377" s="158">
        <x:f t="shared" si="111"/>
        <x:v>0</x:v>
      </x:c>
      <x:c r="H377" s="197">
        <x:f t="shared" si="112"/>
        <x:v>622.54166999999995</x:v>
      </x:c>
      <x:c r="I377" s="285">
        <x:f t="shared" si="113"/>
        <x:v>0</x:v>
      </x:c>
      <x:c r="J377" s="106">
        <x:f>SUMIFS('purchase data'!K:K,'purchase data'!$B:$B,$C377,'purchase data'!$F:$F,$D377)</x:f>
        <x:v>0</x:v>
      </x:c>
      <x:c r="K377" s="73">
        <x:f>SUMIFS('purchase data'!M:M,'purchase data'!$B:$B,$C377,'purchase data'!$F:$F,$D377)</x:f>
        <x:v>0</x:v>
      </x:c>
      <x:c r="L377" s="68">
        <x:f>SUMIFS(ETC!$G:$G,ETC!$B:$B,$C377,ETC!$E:$E,$D377)</x:f>
        <x:v>0</x:v>
      </x:c>
      <x:c r="M377" s="73">
        <x:f>SUMIFS(ETC!$J:$J,ETC!$E:$E,$D377,ETC!$B:$B,$C377)</x:f>
        <x:v>0</x:v>
      </x:c>
      <x:c r="N377" s="159">
        <x:f>IF(IFERROR((I377+K377+M377)/(G377+J377+SUMIFS(ETC!$G:$G,ETC!$C:$C,1,ETC!$B:$B,$C377,ETC!$E:$E,$D377)),)=0,H377,IFERROR((I377+K377+M377)/(G377+J377+SUMIFS(ETC!$G:$G,ETC!$C:$C,1,ETC!$B:$B,$C377,ETC!$E:$E,$D377)),))</x:f>
        <x:v>622.54166999999995</x:v>
      </x:c>
      <x:c r="O377" s="106">
        <x:f>++SUMIFS('sales data'!L:L,'sales data'!$B:$B,$C377,'sales data'!$F:$F,$D377,'sales data'!$O:$O,"")</x:f>
        <x:v>0</x:v>
      </x:c>
      <x:c r="P377" s="73">
        <x:f t="shared" si="114"/>
        <x:v>0</x:v>
      </x:c>
      <x:c r="Q377" s="68">
        <x:f>+SUMIFS('sales data'!$L:$L,'sales data'!$B:$B,$C377,'sales data'!$F:$F,$D377,'sales data'!$O:$O,"R")</x:f>
        <x:v>0</x:v>
      </x:c>
      <x:c r="R377" s="73">
        <x:f t="shared" si="115"/>
        <x:v>0</x:v>
      </x:c>
      <x:c r="S377" s="68">
        <x:f>SUMIFS('sales data'!$L:$L,'sales data'!$B:$B,$C377,'sales data'!$F:$F,$D377,'sales data'!$O:$O,"N")</x:f>
        <x:v>0</x:v>
      </x:c>
      <x:c r="T377" s="73">
        <x:f t="shared" si="116"/>
        <x:v>0</x:v>
      </x:c>
      <x:c r="U377" s="26">
        <x:f>SUMIFS('warehouse inventory check'!$N:$N,'warehouse inventory check'!$C:$C,$C377,'warehouse inventory check'!$D:$D,$D377)</x:f>
        <x:v>0</x:v>
      </x:c>
      <x:c r="V377" s="26">
        <x:f t="shared" si="117"/>
        <x:v>622.54166999999995</x:v>
      </x:c>
      <x:c r="W377" s="73">
        <x:f t="shared" si="118"/>
        <x:v>0</x:v>
      </x:c>
      <x:c r="X377" s="74">
        <x:f t="shared" si="119"/>
        <x:v>0</x:v>
      </x:c>
      <x:c r="Y377" s="68">
        <x:f t="shared" si="120"/>
        <x:v>0</x:v>
      </x:c>
      <x:c r="Z377" s="68">
        <x:f t="shared" si="121"/>
        <x:v>0</x:v>
      </x:c>
    </x:row>
    <x:row r="378" spans="1:26" s="26" customFormat="1">
      <x:c r="A378" s="118">
        <x:v>88</x:v>
      </x:c>
      <x:c r="B378" s="118"/>
      <x:c r="C378" s="113">
        <x:v>4</x:v>
      </x:c>
      <x:c r="D378" s="210" t="str">
        <x:f>IF(VLOOKUP($A378,'★Master Code List'!$B$4:$K$167,8,)=0,"",(VLOOKUP($A378,'★Master Code List'!$B$4:$K$167,8,)))</x:f>
        <x:v>TZ38-14A033-EB</x:v>
      </x:c>
      <x:c r="E378" s="210" t="str">
        <x:f>IF(VLOOKUP($A378,'★Master Code List'!$B$4:$K$167,9,)=0,"",(VLOOKUP($A378,'★Master Code List'!$B$4:$K$167,9,)))</x:f>
        <x:v>BEV-E (AWD/RWD, V710)</x:v>
      </x:c>
      <x:c r="F378" s="20" t="str">
        <x:f>IF(VLOOKUP($A378,'★Master Code List'!$B$4:$K$167,10,)=0,"",(VLOOKUP($A378,'★Master Code List'!$B$4:$K$167,10,)))</x:f>
        <x:v>BUSBAR</x:v>
      </x:c>
      <x:c r="G378" s="158">
        <x:f t="shared" si="111"/>
        <x:v>0</x:v>
      </x:c>
      <x:c r="H378" s="197">
        <x:f t="shared" si="112"/>
        <x:v>1275.6153099999999</x:v>
      </x:c>
      <x:c r="I378" s="285">
        <x:f t="shared" si="113"/>
        <x:v>0</x:v>
      </x:c>
      <x:c r="J378" s="106">
        <x:f>SUMIFS('purchase data'!K:K,'purchase data'!$B:$B,$C378,'purchase data'!$F:$F,$D378)</x:f>
        <x:v>0</x:v>
      </x:c>
      <x:c r="K378" s="73">
        <x:f>SUMIFS('purchase data'!M:M,'purchase data'!$B:$B,$C378,'purchase data'!$F:$F,$D378)</x:f>
        <x:v>0</x:v>
      </x:c>
      <x:c r="L378" s="68">
        <x:f>SUMIFS(ETC!$G:$G,ETC!$B:$B,$C378,ETC!$E:$E,$D378)</x:f>
        <x:v>0</x:v>
      </x:c>
      <x:c r="M378" s="73">
        <x:f>SUMIFS(ETC!$J:$J,ETC!$E:$E,$D378,ETC!$B:$B,$C378)</x:f>
        <x:v>0</x:v>
      </x:c>
      <x:c r="N378" s="159">
        <x:f>IF(IFERROR((I378+K378+M378)/(G378+J378+SUMIFS(ETC!$G:$G,ETC!$C:$C,1,ETC!$B:$B,$C378,ETC!$E:$E,$D378)),)=0,H378,IFERROR((I378+K378+M378)/(G378+J378+SUMIFS(ETC!$G:$G,ETC!$C:$C,1,ETC!$B:$B,$C378,ETC!$E:$E,$D378)),))</x:f>
        <x:v>1275.6153099999999</x:v>
      </x:c>
      <x:c r="O378" s="106">
        <x:f>++SUMIFS('sales data'!L:L,'sales data'!$B:$B,$C378,'sales data'!$F:$F,$D378,'sales data'!$O:$O,"")</x:f>
        <x:v>0</x:v>
      </x:c>
      <x:c r="P378" s="73">
        <x:f t="shared" si="114"/>
        <x:v>0</x:v>
      </x:c>
      <x:c r="Q378" s="68">
        <x:f>+SUMIFS('sales data'!$L:$L,'sales data'!$B:$B,$C378,'sales data'!$F:$F,$D378,'sales data'!$O:$O,"R")</x:f>
        <x:v>0</x:v>
      </x:c>
      <x:c r="R378" s="73">
        <x:f t="shared" si="115"/>
        <x:v>0</x:v>
      </x:c>
      <x:c r="S378" s="68">
        <x:f>SUMIFS('sales data'!$L:$L,'sales data'!$B:$B,$C378,'sales data'!$F:$F,$D378,'sales data'!$O:$O,"N")</x:f>
        <x:v>0</x:v>
      </x:c>
      <x:c r="T378" s="73">
        <x:f t="shared" si="116"/>
        <x:v>0</x:v>
      </x:c>
      <x:c r="U378" s="26">
        <x:f>SUMIFS('warehouse inventory check'!$N:$N,'warehouse inventory check'!$C:$C,$C378,'warehouse inventory check'!$D:$D,$D378)</x:f>
        <x:v>0</x:v>
      </x:c>
      <x:c r="V378" s="26">
        <x:f t="shared" si="117"/>
        <x:v>1275.6153099999999</x:v>
      </x:c>
      <x:c r="W378" s="73">
        <x:f t="shared" si="118"/>
        <x:v>0</x:v>
      </x:c>
      <x:c r="X378" s="74">
        <x:f t="shared" si="119"/>
        <x:v>0</x:v>
      </x:c>
      <x:c r="Y378" s="68">
        <x:f t="shared" si="120"/>
        <x:v>0</x:v>
      </x:c>
      <x:c r="Z378" s="68">
        <x:f t="shared" si="121"/>
        <x:v>0</x:v>
      </x:c>
    </x:row>
    <x:row r="379" spans="1:26" s="26" customFormat="1">
      <x:c r="A379" s="118">
        <x:v>89</x:v>
      </x:c>
      <x:c r="B379" s="118"/>
      <x:c r="C379" s="113">
        <x:v>4</x:v>
      </x:c>
      <x:c r="D379" s="210" t="str">
        <x:f>IF(VLOOKUP($A379,'★Master Code List'!$B$4:$K$167,8,)=0,"",(VLOOKUP($A379,'★Master Code List'!$B$4:$K$167,8,)))</x:f>
        <x:v>TZ38-14A033-GB</x:v>
      </x:c>
      <x:c r="E379" s="210" t="str">
        <x:f>IF(VLOOKUP($A379,'★Master Code List'!$B$4:$K$167,9,)=0,"",(VLOOKUP($A379,'★Master Code List'!$B$4:$K$167,9,)))</x:f>
        <x:v>BEV-E (AWD/RWD, V710)</x:v>
      </x:c>
      <x:c r="F379" s="20" t="str">
        <x:f>IF(VLOOKUP($A379,'★Master Code List'!$B$4:$K$167,10,)=0,"",(VLOOKUP($A379,'★Master Code List'!$B$4:$K$167,10,)))</x:f>
        <x:v>BUSBAR</x:v>
      </x:c>
      <x:c r="G379" s="158">
        <x:f t="shared" si="111"/>
        <x:v>0</x:v>
      </x:c>
      <x:c r="H379" s="197">
        <x:f t="shared" si="112"/>
        <x:v>958.91081999999994</x:v>
      </x:c>
      <x:c r="I379" s="285">
        <x:f t="shared" si="113"/>
        <x:v>0</x:v>
      </x:c>
      <x:c r="J379" s="106">
        <x:f>SUMIFS('purchase data'!K:K,'purchase data'!$B:$B,$C379,'purchase data'!$F:$F,$D379)</x:f>
        <x:v>0</x:v>
      </x:c>
      <x:c r="K379" s="73">
        <x:f>SUMIFS('purchase data'!M:M,'purchase data'!$B:$B,$C379,'purchase data'!$F:$F,$D379)</x:f>
        <x:v>0</x:v>
      </x:c>
      <x:c r="L379" s="68">
        <x:f>SUMIFS(ETC!$G:$G,ETC!$B:$B,$C379,ETC!$E:$E,$D379)</x:f>
        <x:v>0</x:v>
      </x:c>
      <x:c r="M379" s="73">
        <x:f>SUMIFS(ETC!$J:$J,ETC!$E:$E,$D379,ETC!$B:$B,$C379)</x:f>
        <x:v>0</x:v>
      </x:c>
      <x:c r="N379" s="159">
        <x:f>IF(IFERROR((I379+K379+M379)/(G379+J379+SUMIFS(ETC!$G:$G,ETC!$C:$C,1,ETC!$B:$B,$C379,ETC!$E:$E,$D379)),)=0,H379,IFERROR((I379+K379+M379)/(G379+J379+SUMIFS(ETC!$G:$G,ETC!$C:$C,1,ETC!$B:$B,$C379,ETC!$E:$E,$D379)),))</x:f>
        <x:v>958.91081999999994</x:v>
      </x:c>
      <x:c r="O379" s="106">
        <x:f>++SUMIFS('sales data'!L:L,'sales data'!$B:$B,$C379,'sales data'!$F:$F,$D379,'sales data'!$O:$O,"")</x:f>
        <x:v>0</x:v>
      </x:c>
      <x:c r="P379" s="73">
        <x:f t="shared" si="114"/>
        <x:v>0</x:v>
      </x:c>
      <x:c r="Q379" s="68">
        <x:f>+SUMIFS('sales data'!$L:$L,'sales data'!$B:$B,$C379,'sales data'!$F:$F,$D379,'sales data'!$O:$O,"R")</x:f>
        <x:v>0</x:v>
      </x:c>
      <x:c r="R379" s="73">
        <x:f t="shared" si="115"/>
        <x:v>0</x:v>
      </x:c>
      <x:c r="S379" s="68">
        <x:f>SUMIFS('sales data'!$L:$L,'sales data'!$B:$B,$C379,'sales data'!$F:$F,$D379,'sales data'!$O:$O,"N")</x:f>
        <x:v>0</x:v>
      </x:c>
      <x:c r="T379" s="73">
        <x:f t="shared" si="116"/>
        <x:v>0</x:v>
      </x:c>
      <x:c r="U379" s="26">
        <x:f>SUMIFS('warehouse inventory check'!$N:$N,'warehouse inventory check'!$C:$C,$C379,'warehouse inventory check'!$D:$D,$D379)</x:f>
        <x:v>0</x:v>
      </x:c>
      <x:c r="V379" s="26">
        <x:f t="shared" si="117"/>
        <x:v>958.91081999999994</x:v>
      </x:c>
      <x:c r="W379" s="73">
        <x:f t="shared" si="118"/>
        <x:v>0</x:v>
      </x:c>
      <x:c r="X379" s="74">
        <x:f t="shared" si="119"/>
        <x:v>0</x:v>
      </x:c>
      <x:c r="Y379" s="68">
        <x:f t="shared" si="120"/>
        <x:v>0</x:v>
      </x:c>
      <x:c r="Z379" s="68">
        <x:f t="shared" si="121"/>
        <x:v>0</x:v>
      </x:c>
    </x:row>
    <x:row r="380" spans="1:26" s="26" customFormat="1">
      <x:c r="A380" s="118">
        <x:v>90</x:v>
      </x:c>
      <x:c r="B380" s="118"/>
      <x:c r="C380" s="113">
        <x:v>4</x:v>
      </x:c>
      <x:c r="D380" s="210" t="str">
        <x:f>IF(VLOOKUP($A380,'★Master Code List'!$B$4:$K$167,8,)=0,"",(VLOOKUP($A380,'★Master Code List'!$B$4:$K$167,8,)))</x:f>
        <x:v>TZ38-14A033-KB</x:v>
      </x:c>
      <x:c r="E380" s="210" t="str">
        <x:f>IF(VLOOKUP($A380,'★Master Code List'!$B$4:$K$167,9,)=0,"",(VLOOKUP($A380,'★Master Code List'!$B$4:$K$167,9,)))</x:f>
        <x:v>BEV-E (AWD/RWD, V710)</x:v>
      </x:c>
      <x:c r="F380" s="20" t="str">
        <x:f>IF(VLOOKUP($A380,'★Master Code List'!$B$4:$K$167,10,)=0,"",(VLOOKUP($A380,'★Master Code List'!$B$4:$K$167,10,)))</x:f>
        <x:v>BUSBAR</x:v>
      </x:c>
      <x:c r="G380" s="158">
        <x:f t="shared" si="111"/>
        <x:v>0</x:v>
      </x:c>
      <x:c r="H380" s="197">
        <x:f t="shared" si="112"/>
        <x:v>670.26720768115945</x:v>
      </x:c>
      <x:c r="I380" s="285">
        <x:f t="shared" si="113"/>
        <x:v>0</x:v>
      </x:c>
      <x:c r="J380" s="106">
        <x:f>SUMIFS('purchase data'!K:K,'purchase data'!$B:$B,$C380,'purchase data'!$F:$F,$D380)</x:f>
        <x:v>0</x:v>
      </x:c>
      <x:c r="K380" s="73">
        <x:f>SUMIFS('purchase data'!M:M,'purchase data'!$B:$B,$C380,'purchase data'!$F:$F,$D380)</x:f>
        <x:v>0</x:v>
      </x:c>
      <x:c r="L380" s="68">
        <x:f>SUMIFS(ETC!$G:$G,ETC!$B:$B,$C380,ETC!$E:$E,$D380)</x:f>
        <x:v>0</x:v>
      </x:c>
      <x:c r="M380" s="73">
        <x:f>SUMIFS(ETC!$J:$J,ETC!$E:$E,$D380,ETC!$B:$B,$C380)</x:f>
        <x:v>0</x:v>
      </x:c>
      <x:c r="N380" s="159">
        <x:f>IF(IFERROR((I380+K380+M380)/(G380+J380+SUMIFS(ETC!$G:$G,ETC!$C:$C,1,ETC!$B:$B,$C380,ETC!$E:$E,$D380)),)=0,H380,IFERROR((I380+K380+M380)/(G380+J380+SUMIFS(ETC!$G:$G,ETC!$C:$C,1,ETC!$B:$B,$C380,ETC!$E:$E,$D380)),))</x:f>
        <x:v>670.26720768115945</x:v>
      </x:c>
      <x:c r="O380" s="106">
        <x:f>++SUMIFS('sales data'!L:L,'sales data'!$B:$B,$C380,'sales data'!$F:$F,$D380,'sales data'!$O:$O,"")</x:f>
        <x:v>0</x:v>
      </x:c>
      <x:c r="P380" s="73">
        <x:f t="shared" si="114"/>
        <x:v>0</x:v>
      </x:c>
      <x:c r="Q380" s="68">
        <x:f>+SUMIFS('sales data'!$L:$L,'sales data'!$B:$B,$C380,'sales data'!$F:$F,$D380,'sales data'!$O:$O,"R")</x:f>
        <x:v>0</x:v>
      </x:c>
      <x:c r="R380" s="73">
        <x:f t="shared" si="115"/>
        <x:v>0</x:v>
      </x:c>
      <x:c r="S380" s="68">
        <x:f>SUMIFS('sales data'!$L:$L,'sales data'!$B:$B,$C380,'sales data'!$F:$F,$D380,'sales data'!$O:$O,"N")</x:f>
        <x:v>0</x:v>
      </x:c>
      <x:c r="T380" s="73">
        <x:f t="shared" si="116"/>
        <x:v>0</x:v>
      </x:c>
      <x:c r="U380" s="26">
        <x:f>SUMIFS('warehouse inventory check'!$N:$N,'warehouse inventory check'!$C:$C,$C380,'warehouse inventory check'!$D:$D,$D380)</x:f>
        <x:v>0</x:v>
      </x:c>
      <x:c r="V380" s="26">
        <x:f t="shared" si="117"/>
        <x:v>670.26720768115945</x:v>
      </x:c>
      <x:c r="W380" s="73">
        <x:f t="shared" si="118"/>
        <x:v>0</x:v>
      </x:c>
      <x:c r="X380" s="74">
        <x:f t="shared" si="119"/>
        <x:v>0</x:v>
      </x:c>
      <x:c r="Y380" s="68">
        <x:f t="shared" si="120"/>
        <x:v>0</x:v>
      </x:c>
      <x:c r="Z380" s="68">
        <x:f t="shared" si="121"/>
        <x:v>0</x:v>
      </x:c>
    </x:row>
    <x:row r="381" spans="1:26" s="26" customFormat="1">
      <x:c r="A381" s="118">
        <x:v>91</x:v>
      </x:c>
      <x:c r="B381" s="118"/>
      <x:c r="C381" s="113">
        <x:v>4</x:v>
      </x:c>
      <x:c r="D381" s="210" t="str">
        <x:f>IF(VLOOKUP($A381,'★Master Code List'!$B$4:$K$167,8,)=0,"",(VLOOKUP($A381,'★Master Code List'!$B$4:$K$167,8,)))</x:f>
        <x:v>TZ38-14A033-LB</x:v>
      </x:c>
      <x:c r="E381" s="210" t="str">
        <x:f>IF(VLOOKUP($A381,'★Master Code List'!$B$4:$K$167,9,)=0,"",(VLOOKUP($A381,'★Master Code List'!$B$4:$K$167,9,)))</x:f>
        <x:v>BEV-E (AWD/RWD, V710)</x:v>
      </x:c>
      <x:c r="F381" s="20" t="str">
        <x:f>IF(VLOOKUP($A381,'★Master Code List'!$B$4:$K$167,10,)=0,"",(VLOOKUP($A381,'★Master Code List'!$B$4:$K$167,10,)))</x:f>
        <x:v>BUSBAR</x:v>
      </x:c>
      <x:c r="G381" s="158">
        <x:f t="shared" si="111"/>
        <x:v>0</x:v>
      </x:c>
      <x:c r="H381" s="197">
        <x:f t="shared" si="112"/>
        <x:v>688.846</x:v>
      </x:c>
      <x:c r="I381" s="285">
        <x:f t="shared" si="113"/>
        <x:v>0</x:v>
      </x:c>
      <x:c r="J381" s="106">
        <x:f>SUMIFS('purchase data'!K:K,'purchase data'!$B:$B,$C381,'purchase data'!$F:$F,$D381)</x:f>
        <x:v>0</x:v>
      </x:c>
      <x:c r="K381" s="73">
        <x:f>SUMIFS('purchase data'!M:M,'purchase data'!$B:$B,$C381,'purchase data'!$F:$F,$D381)</x:f>
        <x:v>0</x:v>
      </x:c>
      <x:c r="L381" s="68">
        <x:f>SUMIFS(ETC!$G:$G,ETC!$B:$B,$C381,ETC!$E:$E,$D381)</x:f>
        <x:v>0</x:v>
      </x:c>
      <x:c r="M381" s="73">
        <x:f>SUMIFS(ETC!$J:$J,ETC!$E:$E,$D381,ETC!$B:$B,$C381)</x:f>
        <x:v>0</x:v>
      </x:c>
      <x:c r="N381" s="159">
        <x:f>IF(IFERROR((I381+K381+M381)/(G381+J381+SUMIFS(ETC!$G:$G,ETC!$C:$C,1,ETC!$B:$B,$C381,ETC!$E:$E,$D381)),)=0,H381,IFERROR((I381+K381+M381)/(G381+J381+SUMIFS(ETC!$G:$G,ETC!$C:$C,1,ETC!$B:$B,$C381,ETC!$E:$E,$D381)),))</x:f>
        <x:v>688.846</x:v>
      </x:c>
      <x:c r="O381" s="106">
        <x:f>++SUMIFS('sales data'!L:L,'sales data'!$B:$B,$C381,'sales data'!$F:$F,$D381,'sales data'!$O:$O,"")</x:f>
        <x:v>0</x:v>
      </x:c>
      <x:c r="P381" s="73">
        <x:f t="shared" si="114"/>
        <x:v>0</x:v>
      </x:c>
      <x:c r="Q381" s="68">
        <x:f>+SUMIFS('sales data'!$L:$L,'sales data'!$B:$B,$C381,'sales data'!$F:$F,$D381,'sales data'!$O:$O,"R")</x:f>
        <x:v>0</x:v>
      </x:c>
      <x:c r="R381" s="73">
        <x:f t="shared" si="115"/>
        <x:v>0</x:v>
      </x:c>
      <x:c r="S381" s="68">
        <x:f>SUMIFS('sales data'!$L:$L,'sales data'!$B:$B,$C381,'sales data'!$F:$F,$D381,'sales data'!$O:$O,"N")</x:f>
        <x:v>0</x:v>
      </x:c>
      <x:c r="T381" s="73">
        <x:f t="shared" si="116"/>
        <x:v>0</x:v>
      </x:c>
      <x:c r="U381" s="26">
        <x:f>SUMIFS('warehouse inventory check'!$N:$N,'warehouse inventory check'!$C:$C,$C381,'warehouse inventory check'!$D:$D,$D381)</x:f>
        <x:v>0</x:v>
      </x:c>
      <x:c r="V381" s="26">
        <x:f t="shared" si="117"/>
        <x:v>688.846</x:v>
      </x:c>
      <x:c r="W381" s="73">
        <x:f t="shared" si="118"/>
        <x:v>0</x:v>
      </x:c>
      <x:c r="X381" s="74">
        <x:f t="shared" si="119"/>
        <x:v>0</x:v>
      </x:c>
      <x:c r="Y381" s="68">
        <x:f t="shared" si="120"/>
        <x:v>0</x:v>
      </x:c>
      <x:c r="Z381" s="68">
        <x:f t="shared" si="121"/>
        <x:v>0</x:v>
      </x:c>
    </x:row>
    <x:row r="382" spans="1:26" s="26" customFormat="1">
      <x:c r="A382" s="118">
        <x:v>92</x:v>
      </x:c>
      <x:c r="B382" s="118"/>
      <x:c r="C382" s="113">
        <x:v>4</x:v>
      </x:c>
      <x:c r="D382" s="210" t="str">
        <x:f>IF(VLOOKUP($A382,'★Master Code List'!$B$4:$K$167,8,)=0,"",(VLOOKUP($A382,'★Master Code List'!$B$4:$K$167,8,)))</x:f>
        <x:v>TZ38-14B680-AB</x:v>
      </x:c>
      <x:c r="E382" s="210" t="str">
        <x:f>IF(VLOOKUP($A382,'★Master Code List'!$B$4:$K$167,9,)=0,"",(VLOOKUP($A382,'★Master Code List'!$B$4:$K$167,9,)))</x:f>
        <x:v>BEV-E (AWD/RWD, V710)</x:v>
      </x:c>
      <x:c r="F382" s="20" t="str">
        <x:f>IF(VLOOKUP($A382,'★Master Code List'!$B$4:$K$167,10,)=0,"",(VLOOKUP($A382,'★Master Code List'!$B$4:$K$167,10,)))</x:f>
        <x:v>PDU</x:v>
      </x:c>
      <x:c r="G382" s="158">
        <x:f t="shared" si="111"/>
        <x:v>0</x:v>
      </x:c>
      <x:c r="H382" s="197">
        <x:f t="shared" si="112"/>
        <x:v>1265.26549</x:v>
      </x:c>
      <x:c r="I382" s="285">
        <x:f t="shared" si="113"/>
        <x:v>0</x:v>
      </x:c>
      <x:c r="J382" s="106">
        <x:f>SUMIFS('purchase data'!K:K,'purchase data'!$B:$B,$C382,'purchase data'!$F:$F,$D382)</x:f>
        <x:v>0</x:v>
      </x:c>
      <x:c r="K382" s="73">
        <x:f>SUMIFS('purchase data'!M:M,'purchase data'!$B:$B,$C382,'purchase data'!$F:$F,$D382)</x:f>
        <x:v>0</x:v>
      </x:c>
      <x:c r="L382" s="68">
        <x:f>SUMIFS(ETC!$G:$G,ETC!$B:$B,$C382,ETC!$E:$E,$D382)</x:f>
        <x:v>0</x:v>
      </x:c>
      <x:c r="M382" s="73">
        <x:f>SUMIFS(ETC!$J:$J,ETC!$E:$E,$D382,ETC!$B:$B,$C382)</x:f>
        <x:v>0</x:v>
      </x:c>
      <x:c r="N382" s="159">
        <x:f>IF(IFERROR((I382+K382+M382)/(G382+J382+SUMIFS(ETC!$G:$G,ETC!$C:$C,1,ETC!$B:$B,$C382,ETC!$E:$E,$D382)),)=0,H382,IFERROR((I382+K382+M382)/(G382+J382+SUMIFS(ETC!$G:$G,ETC!$C:$C,1,ETC!$B:$B,$C382,ETC!$E:$E,$D382)),))</x:f>
        <x:v>1265.26549</x:v>
      </x:c>
      <x:c r="O382" s="106">
        <x:f>++SUMIFS('sales data'!L:L,'sales data'!$B:$B,$C382,'sales data'!$F:$F,$D382,'sales data'!$O:$O,"")</x:f>
        <x:v>0</x:v>
      </x:c>
      <x:c r="P382" s="73">
        <x:f t="shared" si="114"/>
        <x:v>0</x:v>
      </x:c>
      <x:c r="Q382" s="68">
        <x:f>+SUMIFS('sales data'!$L:$L,'sales data'!$B:$B,$C382,'sales data'!$F:$F,$D382,'sales data'!$O:$O,"R")</x:f>
        <x:v>0</x:v>
      </x:c>
      <x:c r="R382" s="73">
        <x:f t="shared" si="115"/>
        <x:v>0</x:v>
      </x:c>
      <x:c r="S382" s="68">
        <x:f>SUMIFS('sales data'!$L:$L,'sales data'!$B:$B,$C382,'sales data'!$F:$F,$D382,'sales data'!$O:$O,"N")</x:f>
        <x:v>0</x:v>
      </x:c>
      <x:c r="T382" s="73">
        <x:f t="shared" si="116"/>
        <x:v>0</x:v>
      </x:c>
      <x:c r="U382" s="26">
        <x:f>SUMIFS('warehouse inventory check'!$N:$N,'warehouse inventory check'!$C:$C,$C382,'warehouse inventory check'!$D:$D,$D382)</x:f>
        <x:v>0</x:v>
      </x:c>
      <x:c r="V382" s="26">
        <x:f t="shared" si="117"/>
        <x:v>1265.26549</x:v>
      </x:c>
      <x:c r="W382" s="73">
        <x:f t="shared" si="118"/>
        <x:v>0</x:v>
      </x:c>
      <x:c r="X382" s="74">
        <x:f t="shared" si="119"/>
        <x:v>0</x:v>
      </x:c>
      <x:c r="Y382" s="68">
        <x:f t="shared" si="120"/>
        <x:v>0</x:v>
      </x:c>
      <x:c r="Z382" s="68">
        <x:f t="shared" si="121"/>
        <x:v>0</x:v>
      </x:c>
    </x:row>
    <x:row r="383" spans="1:26" s="26" customFormat="1">
      <x:c r="A383" s="118">
        <x:v>93</x:v>
      </x:c>
      <x:c r="B383" s="118"/>
      <x:c r="C383" s="113">
        <x:v>4</x:v>
      </x:c>
      <x:c r="D383" s="210" t="str">
        <x:f>IF(VLOOKUP($A383,'★Master Code List'!$B$4:$K$167,8,)=0,"",(VLOOKUP($A383,'★Master Code List'!$B$4:$K$167,8,)))</x:f>
        <x:v/>
      </x:c>
      <x:c r="E383" s="210" t="str">
        <x:f>IF(VLOOKUP($A383,'★Master Code List'!$B$4:$K$167,9,)=0,"",(VLOOKUP($A383,'★Master Code List'!$B$4:$K$167,9,)))</x:f>
        <x:v/>
      </x:c>
      <x:c r="F383" s="20" t="str">
        <x:f>IF(VLOOKUP($A383,'★Master Code List'!$B$4:$K$167,10,)=0,"",(VLOOKUP($A383,'★Master Code List'!$B$4:$K$167,10,)))</x:f>
        <x:v/>
      </x:c>
      <x:c r="G383" s="158">
        <x:f t="shared" si="111"/>
        <x:v>0</x:v>
      </x:c>
      <x:c r="H383" s="197">
        <x:f t="shared" si="112"/>
        <x:v>1898.3044895389316</x:v>
      </x:c>
      <x:c r="I383" s="285">
        <x:f t="shared" si="113"/>
        <x:v>0</x:v>
      </x:c>
      <x:c r="J383" s="106">
        <x:f>SUMIFS('purchase data'!K:K,'purchase data'!$B:$B,$C383,'purchase data'!$F:$F,$D383)</x:f>
        <x:v>0</x:v>
      </x:c>
      <x:c r="K383" s="73">
        <x:f>SUMIFS('purchase data'!M:M,'purchase data'!$B:$B,$C383,'purchase data'!$F:$F,$D383)</x:f>
        <x:v>0</x:v>
      </x:c>
      <x:c r="L383" s="68">
        <x:f>SUMIFS(ETC!$G:$G,ETC!$B:$B,$C383,ETC!$E:$E,$D383)</x:f>
        <x:v>0</x:v>
      </x:c>
      <x:c r="M383" s="73">
        <x:f>SUMIFS(ETC!$J:$J,ETC!$E:$E,$D383,ETC!$B:$B,$C383)</x:f>
        <x:v>0</x:v>
      </x:c>
      <x:c r="N383" s="159">
        <x:f>IF(IFERROR((I383+K383+M383)/(G383+J383+SUMIFS(ETC!$G:$G,ETC!$C:$C,1,ETC!$B:$B,$C383,ETC!$E:$E,$D383)),)=0,H383,IFERROR((I383+K383+M383)/(G383+J383+SUMIFS(ETC!$G:$G,ETC!$C:$C,1,ETC!$B:$B,$C383,ETC!$E:$E,$D383)),))</x:f>
        <x:v>1898.3044895389316</x:v>
      </x:c>
      <x:c r="O383" s="106">
        <x:f>++SUMIFS('sales data'!L:L,'sales data'!$B:$B,$C383,'sales data'!$F:$F,$D383,'sales data'!$O:$O,"")</x:f>
        <x:v>0</x:v>
      </x:c>
      <x:c r="P383" s="73">
        <x:f t="shared" si="114"/>
        <x:v>0</x:v>
      </x:c>
      <x:c r="Q383" s="68">
        <x:f>+SUMIFS('sales data'!$L:$L,'sales data'!$B:$B,$C383,'sales data'!$F:$F,$D383,'sales data'!$O:$O,"R")</x:f>
        <x:v>0</x:v>
      </x:c>
      <x:c r="R383" s="73">
        <x:f t="shared" si="115"/>
        <x:v>0</x:v>
      </x:c>
      <x:c r="S383" s="68">
        <x:f>SUMIFS('sales data'!$L:$L,'sales data'!$B:$B,$C383,'sales data'!$F:$F,$D383,'sales data'!$O:$O,"N")</x:f>
        <x:v>0</x:v>
      </x:c>
      <x:c r="T383" s="73">
        <x:f t="shared" si="116"/>
        <x:v>0</x:v>
      </x:c>
      <x:c r="U383" s="26">
        <x:f>SUMIFS('warehouse inventory check'!$N:$N,'warehouse inventory check'!$C:$C,$C383,'warehouse inventory check'!$D:$D,$D383)</x:f>
        <x:v>0</x:v>
      </x:c>
      <x:c r="V383" s="26">
        <x:f t="shared" si="117"/>
        <x:v>1898.3044895389316</x:v>
      </x:c>
      <x:c r="W383" s="73">
        <x:f t="shared" si="118"/>
        <x:v>0</x:v>
      </x:c>
      <x:c r="X383" s="74">
        <x:f t="shared" si="119"/>
        <x:v>0</x:v>
      </x:c>
      <x:c r="Y383" s="68">
        <x:f t="shared" si="120"/>
        <x:v>0</x:v>
      </x:c>
      <x:c r="Z383" s="68">
        <x:f t="shared" si="121"/>
        <x:v>0</x:v>
      </x:c>
    </x:row>
    <x:row r="384" spans="1:26" s="26" customFormat="1">
      <x:c r="A384" s="118">
        <x:v>94</x:v>
      </x:c>
      <x:c r="B384" s="118"/>
      <x:c r="C384" s="113">
        <x:v>4</x:v>
      </x:c>
      <x:c r="D384" s="210" t="str">
        <x:f>IF(VLOOKUP($A384,'★Master Code List'!$B$4:$K$167,8,)=0,"",(VLOOKUP($A384,'★Master Code List'!$B$4:$K$167,8,)))</x:f>
        <x:v/>
      </x:c>
      <x:c r="E384" s="210" t="str">
        <x:f>IF(VLOOKUP($A384,'★Master Code List'!$B$4:$K$167,9,)=0,"",(VLOOKUP($A384,'★Master Code List'!$B$4:$K$167,9,)))</x:f>
        <x:v/>
      </x:c>
      <x:c r="F384" s="20" t="str">
        <x:f>IF(VLOOKUP($A384,'★Master Code List'!$B$4:$K$167,10,)=0,"",(VLOOKUP($A384,'★Master Code List'!$B$4:$K$167,10,)))</x:f>
        <x:v/>
      </x:c>
      <x:c r="G384" s="158">
        <x:f t="shared" si="111"/>
        <x:v>0</x:v>
      </x:c>
      <x:c r="H384" s="197">
        <x:f t="shared" si="112"/>
        <x:v>1898.3044895389316</x:v>
      </x:c>
      <x:c r="I384" s="285">
        <x:f t="shared" si="113"/>
        <x:v>0</x:v>
      </x:c>
      <x:c r="J384" s="106">
        <x:f>SUMIFS('purchase data'!K:K,'purchase data'!$B:$B,$C384,'purchase data'!$F:$F,$D384)</x:f>
        <x:v>0</x:v>
      </x:c>
      <x:c r="K384" s="73">
        <x:f>SUMIFS('purchase data'!M:M,'purchase data'!$B:$B,$C384,'purchase data'!$F:$F,$D384)</x:f>
        <x:v>0</x:v>
      </x:c>
      <x:c r="L384" s="68">
        <x:f>SUMIFS(ETC!$G:$G,ETC!$B:$B,$C384,ETC!$E:$E,$D384)</x:f>
        <x:v>0</x:v>
      </x:c>
      <x:c r="M384" s="73">
        <x:f>SUMIFS(ETC!$J:$J,ETC!$E:$E,$D384,ETC!$B:$B,$C384)</x:f>
        <x:v>0</x:v>
      </x:c>
      <x:c r="N384" s="159">
        <x:f>IF(IFERROR((I384+K384+M384)/(G384+J384+SUMIFS(ETC!$G:$G,ETC!$C:$C,1,ETC!$B:$B,$C384,ETC!$E:$E,$D384)),)=0,H384,IFERROR((I384+K384+M384)/(G384+J384+SUMIFS(ETC!$G:$G,ETC!$C:$C,1,ETC!$B:$B,$C384,ETC!$E:$E,$D384)),))</x:f>
        <x:v>1898.3044895389316</x:v>
      </x:c>
      <x:c r="O384" s="106">
        <x:f>++SUMIFS('sales data'!L:L,'sales data'!$B:$B,$C384,'sales data'!$F:$F,$D384,'sales data'!$O:$O,"")</x:f>
        <x:v>0</x:v>
      </x:c>
      <x:c r="P384" s="73">
        <x:f t="shared" si="114"/>
        <x:v>0</x:v>
      </x:c>
      <x:c r="Q384" s="68">
        <x:f>+SUMIFS('sales data'!$L:$L,'sales data'!$B:$B,$C384,'sales data'!$F:$F,$D384,'sales data'!$O:$O,"R")</x:f>
        <x:v>0</x:v>
      </x:c>
      <x:c r="R384" s="73">
        <x:f t="shared" si="115"/>
        <x:v>0</x:v>
      </x:c>
      <x:c r="S384" s="68">
        <x:f>SUMIFS('sales data'!$L:$L,'sales data'!$B:$B,$C384,'sales data'!$F:$F,$D384,'sales data'!$O:$O,"N")</x:f>
        <x:v>0</x:v>
      </x:c>
      <x:c r="T384" s="73">
        <x:f t="shared" si="116"/>
        <x:v>0</x:v>
      </x:c>
      <x:c r="U384" s="26">
        <x:f>SUMIFS('warehouse inventory check'!$N:$N,'warehouse inventory check'!$C:$C,$C384,'warehouse inventory check'!$D:$D,$D384)</x:f>
        <x:v>0</x:v>
      </x:c>
      <x:c r="V384" s="26">
        <x:f t="shared" si="117"/>
        <x:v>1898.3044895389316</x:v>
      </x:c>
      <x:c r="W384" s="73">
        <x:f t="shared" si="118"/>
        <x:v>0</x:v>
      </x:c>
      <x:c r="X384" s="74">
        <x:f t="shared" si="119"/>
        <x:v>0</x:v>
      </x:c>
      <x:c r="Y384" s="68">
        <x:f t="shared" si="120"/>
        <x:v>0</x:v>
      </x:c>
      <x:c r="Z384" s="68">
        <x:f t="shared" si="121"/>
        <x:v>0</x:v>
      </x:c>
    </x:row>
    <x:row r="385" spans="1:26" s="26" customFormat="1">
      <x:c r="A385" s="118">
        <x:v>95</x:v>
      </x:c>
      <x:c r="B385" s="118"/>
      <x:c r="C385" s="113">
        <x:v>4</x:v>
      </x:c>
      <x:c r="D385" s="210" t="str">
        <x:f>IF(VLOOKUP($A385,'★Master Code List'!$B$4:$K$167,8,)=0,"",(VLOOKUP($A385,'★Master Code List'!$B$4:$K$167,8,)))</x:f>
        <x:v/>
      </x:c>
      <x:c r="E385" s="210" t="str">
        <x:f>IF(VLOOKUP($A385,'★Master Code List'!$B$4:$K$167,9,)=0,"",(VLOOKUP($A385,'★Master Code List'!$B$4:$K$167,9,)))</x:f>
        <x:v/>
      </x:c>
      <x:c r="F385" s="20" t="str">
        <x:f>IF(VLOOKUP($A385,'★Master Code List'!$B$4:$K$167,10,)=0,"",(VLOOKUP($A385,'★Master Code List'!$B$4:$K$167,10,)))</x:f>
        <x:v/>
      </x:c>
      <x:c r="G385" s="158">
        <x:f t="shared" si="111"/>
        <x:v>0</x:v>
      </x:c>
      <x:c r="H385" s="197">
        <x:f t="shared" si="112"/>
        <x:v>1898.3044895389316</x:v>
      </x:c>
      <x:c r="I385" s="285">
        <x:f t="shared" si="113"/>
        <x:v>0</x:v>
      </x:c>
      <x:c r="J385" s="106">
        <x:f>SUMIFS('purchase data'!K:K,'purchase data'!$B:$B,$C385,'purchase data'!$F:$F,$D385)</x:f>
        <x:v>0</x:v>
      </x:c>
      <x:c r="K385" s="73">
        <x:f>SUMIFS('purchase data'!M:M,'purchase data'!$B:$B,$C385,'purchase data'!$F:$F,$D385)</x:f>
        <x:v>0</x:v>
      </x:c>
      <x:c r="L385" s="68">
        <x:f>SUMIFS(ETC!$G:$G,ETC!$B:$B,$C385,ETC!$E:$E,$D385)</x:f>
        <x:v>0</x:v>
      </x:c>
      <x:c r="M385" s="73">
        <x:f>SUMIFS(ETC!$J:$J,ETC!$E:$E,$D385,ETC!$B:$B,$C385)</x:f>
        <x:v>0</x:v>
      </x:c>
      <x:c r="N385" s="159">
        <x:f>IF(IFERROR((I385+K385+M385)/(G385+J385+SUMIFS(ETC!$G:$G,ETC!$C:$C,1,ETC!$B:$B,$C385,ETC!$E:$E,$D385)),)=0,H385,IFERROR((I385+K385+M385)/(G385+J385+SUMIFS(ETC!$G:$G,ETC!$C:$C,1,ETC!$B:$B,$C385,ETC!$E:$E,$D385)),))</x:f>
        <x:v>1898.3044895389316</x:v>
      </x:c>
      <x:c r="O385" s="106">
        <x:f>++SUMIFS('sales data'!L:L,'sales data'!$B:$B,$C385,'sales data'!$F:$F,$D385,'sales data'!$O:$O,"")</x:f>
        <x:v>0</x:v>
      </x:c>
      <x:c r="P385" s="73">
        <x:f t="shared" si="114"/>
        <x:v>0</x:v>
      </x:c>
      <x:c r="Q385" s="68">
        <x:f>+SUMIFS('sales data'!$L:$L,'sales data'!$B:$B,$C385,'sales data'!$F:$F,$D385,'sales data'!$O:$O,"R")</x:f>
        <x:v>0</x:v>
      </x:c>
      <x:c r="R385" s="73">
        <x:f t="shared" si="115"/>
        <x:v>0</x:v>
      </x:c>
      <x:c r="S385" s="68">
        <x:f>SUMIFS('sales data'!$L:$L,'sales data'!$B:$B,$C385,'sales data'!$F:$F,$D385,'sales data'!$O:$O,"N")</x:f>
        <x:v>0</x:v>
      </x:c>
      <x:c r="T385" s="73">
        <x:f t="shared" si="116"/>
        <x:v>0</x:v>
      </x:c>
      <x:c r="U385" s="26">
        <x:f>SUMIFS('warehouse inventory check'!$N:$N,'warehouse inventory check'!$C:$C,$C385,'warehouse inventory check'!$D:$D,$D385)</x:f>
        <x:v>0</x:v>
      </x:c>
      <x:c r="V385" s="26">
        <x:f t="shared" si="117"/>
        <x:v>1898.3044895389316</x:v>
      </x:c>
      <x:c r="W385" s="73">
        <x:f t="shared" si="118"/>
        <x:v>0</x:v>
      </x:c>
      <x:c r="X385" s="74">
        <x:f t="shared" si="119"/>
        <x:v>0</x:v>
      </x:c>
      <x:c r="Y385" s="68">
        <x:f t="shared" si="120"/>
        <x:v>0</x:v>
      </x:c>
      <x:c r="Z385" s="68">
        <x:f t="shared" si="121"/>
        <x:v>0</x:v>
      </x:c>
    </x:row>
    <x:row r="386" spans="1:26" s="26" customFormat="1">
      <x:c r="A386" s="118">
        <x:v>96</x:v>
      </x:c>
      <x:c r="B386" s="118"/>
      <x:c r="C386" s="113">
        <x:v>4</x:v>
      </x:c>
      <x:c r="D386" s="210" t="str">
        <x:f>IF(VLOOKUP($A386,'★Master Code List'!$B$4:$K$167,8,)=0,"",(VLOOKUP($A386,'★Master Code List'!$B$4:$K$167,8,)))</x:f>
        <x:v/>
      </x:c>
      <x:c r="E386" s="210" t="str">
        <x:f>IF(VLOOKUP($A386,'★Master Code List'!$B$4:$K$167,9,)=0,"",(VLOOKUP($A386,'★Master Code List'!$B$4:$K$167,9,)))</x:f>
        <x:v/>
      </x:c>
      <x:c r="F386" s="20" t="str">
        <x:f>IF(VLOOKUP($A386,'★Master Code List'!$B$4:$K$167,10,)=0,"",(VLOOKUP($A386,'★Master Code List'!$B$4:$K$167,10,)))</x:f>
        <x:v/>
      </x:c>
      <x:c r="G386" s="158">
        <x:f t="shared" si="111"/>
        <x:v>0</x:v>
      </x:c>
      <x:c r="H386" s="197">
        <x:f t="shared" si="112"/>
        <x:v>1898.3044895389316</x:v>
      </x:c>
      <x:c r="I386" s="285">
        <x:f t="shared" si="113"/>
        <x:v>0</x:v>
      </x:c>
      <x:c r="J386" s="106">
        <x:f>SUMIFS('purchase data'!K:K,'purchase data'!$B:$B,$C386,'purchase data'!$F:$F,$D386)</x:f>
        <x:v>0</x:v>
      </x:c>
      <x:c r="K386" s="73">
        <x:f>SUMIFS('purchase data'!M:M,'purchase data'!$B:$B,$C386,'purchase data'!$F:$F,$D386)</x:f>
        <x:v>0</x:v>
      </x:c>
      <x:c r="L386" s="68">
        <x:f>SUMIFS(ETC!$G:$G,ETC!$B:$B,$C386,ETC!$E:$E,$D386)</x:f>
        <x:v>0</x:v>
      </x:c>
      <x:c r="M386" s="73">
        <x:f>SUMIFS(ETC!$J:$J,ETC!$E:$E,$D386,ETC!$B:$B,$C386)</x:f>
        <x:v>0</x:v>
      </x:c>
      <x:c r="N386" s="159">
        <x:f>IF(IFERROR((I386+K386+M386)/(G386+J386+SUMIFS(ETC!$G:$G,ETC!$C:$C,1,ETC!$B:$B,$C386,ETC!$E:$E,$D386)),)=0,H386,IFERROR((I386+K386+M386)/(G386+J386+SUMIFS(ETC!$G:$G,ETC!$C:$C,1,ETC!$B:$B,$C386,ETC!$E:$E,$D386)),))</x:f>
        <x:v>1898.3044895389316</x:v>
      </x:c>
      <x:c r="O386" s="106">
        <x:f>++SUMIFS('sales data'!L:L,'sales data'!$B:$B,$C386,'sales data'!$F:$F,$D386,'sales data'!$O:$O,"")</x:f>
        <x:v>0</x:v>
      </x:c>
      <x:c r="P386" s="73">
        <x:f t="shared" si="114"/>
        <x:v>0</x:v>
      </x:c>
      <x:c r="Q386" s="68">
        <x:f>+SUMIFS('sales data'!$L:$L,'sales data'!$B:$B,$C386,'sales data'!$F:$F,$D386,'sales data'!$O:$O,"R")</x:f>
        <x:v>0</x:v>
      </x:c>
      <x:c r="R386" s="73">
        <x:f t="shared" si="115"/>
        <x:v>0</x:v>
      </x:c>
      <x:c r="S386" s="68">
        <x:f>SUMIFS('sales data'!$L:$L,'sales data'!$B:$B,$C386,'sales data'!$F:$F,$D386,'sales data'!$O:$O,"N")</x:f>
        <x:v>0</x:v>
      </x:c>
      <x:c r="T386" s="73">
        <x:f t="shared" si="116"/>
        <x:v>0</x:v>
      </x:c>
      <x:c r="U386" s="26">
        <x:f>SUMIFS('warehouse inventory check'!$N:$N,'warehouse inventory check'!$C:$C,$C386,'warehouse inventory check'!$D:$D,$D386)</x:f>
        <x:v>0</x:v>
      </x:c>
      <x:c r="V386" s="26">
        <x:f t="shared" si="117"/>
        <x:v>1898.3044895389316</x:v>
      </x:c>
      <x:c r="W386" s="73">
        <x:f t="shared" si="118"/>
        <x:v>0</x:v>
      </x:c>
      <x:c r="X386" s="74">
        <x:f t="shared" si="119"/>
        <x:v>0</x:v>
      </x:c>
      <x:c r="Y386" s="68">
        <x:f t="shared" si="120"/>
        <x:v>0</x:v>
      </x:c>
      <x:c r="Z386" s="68">
        <x:f t="shared" si="121"/>
        <x:v>0</x:v>
      </x:c>
    </x:row>
    <x:row r="387" spans="1:26" s="26" customFormat="1">
      <x:c r="A387" s="118">
        <x:v>97</x:v>
      </x:c>
      <x:c r="B387" s="118"/>
      <x:c r="C387" s="113">
        <x:v>4</x:v>
      </x:c>
      <x:c r="D387" s="210" t="str">
        <x:f>IF(VLOOKUP($A387,'★Master Code List'!$B$4:$K$167,8,)=0,"",(VLOOKUP($A387,'★Master Code List'!$B$4:$K$167,8,)))</x:f>
        <x:v/>
      </x:c>
      <x:c r="E387" s="210" t="str">
        <x:f>IF(VLOOKUP($A387,'★Master Code List'!$B$4:$K$167,9,)=0,"",(VLOOKUP($A387,'★Master Code List'!$B$4:$K$167,9,)))</x:f>
        <x:v/>
      </x:c>
      <x:c r="F387" s="20" t="str">
        <x:f>IF(VLOOKUP($A387,'★Master Code List'!$B$4:$K$167,10,)=0,"",(VLOOKUP($A387,'★Master Code List'!$B$4:$K$167,10,)))</x:f>
        <x:v/>
      </x:c>
      <x:c r="G387" s="158">
        <x:f t="shared" si="111"/>
        <x:v>0</x:v>
      </x:c>
      <x:c r="H387" s="197">
        <x:f t="shared" si="112"/>
        <x:v>1898.3044895389316</x:v>
      </x:c>
      <x:c r="I387" s="285">
        <x:f t="shared" si="113"/>
        <x:v>0</x:v>
      </x:c>
      <x:c r="J387" s="106">
        <x:f>SUMIFS('purchase data'!K:K,'purchase data'!$B:$B,$C387,'purchase data'!$F:$F,$D387)</x:f>
        <x:v>0</x:v>
      </x:c>
      <x:c r="K387" s="73">
        <x:f>SUMIFS('purchase data'!M:M,'purchase data'!$B:$B,$C387,'purchase data'!$F:$F,$D387)</x:f>
        <x:v>0</x:v>
      </x:c>
      <x:c r="L387" s="68">
        <x:f>SUMIFS(ETC!$G:$G,ETC!$B:$B,$C387,ETC!$E:$E,$D387)</x:f>
        <x:v>0</x:v>
      </x:c>
      <x:c r="M387" s="73">
        <x:f>SUMIFS(ETC!$J:$J,ETC!$E:$E,$D387,ETC!$B:$B,$C387)</x:f>
        <x:v>0</x:v>
      </x:c>
      <x:c r="N387" s="159">
        <x:f>IF(IFERROR((I387+K387+M387)/(G387+J387+SUMIFS(ETC!$G:$G,ETC!$C:$C,1,ETC!$B:$B,$C387,ETC!$E:$E,$D387)),)=0,H387,IFERROR((I387+K387+M387)/(G387+J387+SUMIFS(ETC!$G:$G,ETC!$C:$C,1,ETC!$B:$B,$C387,ETC!$E:$E,$D387)),))</x:f>
        <x:v>1898.3044895389316</x:v>
      </x:c>
      <x:c r="O387" s="106">
        <x:f>++SUMIFS('sales data'!L:L,'sales data'!$B:$B,$C387,'sales data'!$F:$F,$D387,'sales data'!$O:$O,"")</x:f>
        <x:v>0</x:v>
      </x:c>
      <x:c r="P387" s="73">
        <x:f t="shared" si="114"/>
        <x:v>0</x:v>
      </x:c>
      <x:c r="Q387" s="68">
        <x:f>+SUMIFS('sales data'!$L:$L,'sales data'!$B:$B,$C387,'sales data'!$F:$F,$D387,'sales data'!$O:$O,"R")</x:f>
        <x:v>0</x:v>
      </x:c>
      <x:c r="R387" s="73">
        <x:f t="shared" si="115"/>
        <x:v>0</x:v>
      </x:c>
      <x:c r="S387" s="68">
        <x:f>SUMIFS('sales data'!$L:$L,'sales data'!$B:$B,$C387,'sales data'!$F:$F,$D387,'sales data'!$O:$O,"N")</x:f>
        <x:v>0</x:v>
      </x:c>
      <x:c r="T387" s="73">
        <x:f t="shared" si="116"/>
        <x:v>0</x:v>
      </x:c>
      <x:c r="U387" s="26">
        <x:f>SUMIFS('warehouse inventory check'!$N:$N,'warehouse inventory check'!$C:$C,$C387,'warehouse inventory check'!$D:$D,$D387)</x:f>
        <x:v>0</x:v>
      </x:c>
      <x:c r="V387" s="26">
        <x:f t="shared" si="117"/>
        <x:v>1898.3044895389316</x:v>
      </x:c>
      <x:c r="W387" s="73">
        <x:f t="shared" si="118"/>
        <x:v>0</x:v>
      </x:c>
      <x:c r="X387" s="74">
        <x:f t="shared" si="119"/>
        <x:v>0</x:v>
      </x:c>
      <x:c r="Y387" s="68">
        <x:f t="shared" si="120"/>
        <x:v>0</x:v>
      </x:c>
      <x:c r="Z387" s="68">
        <x:f t="shared" si="121"/>
        <x:v>0</x:v>
      </x:c>
    </x:row>
    <x:row r="388" spans="1:26" s="26" customFormat="1">
      <x:c r="A388" s="118">
        <x:v>98</x:v>
      </x:c>
      <x:c r="B388" s="118"/>
      <x:c r="C388" s="113">
        <x:v>4</x:v>
      </x:c>
      <x:c r="D388" s="210" t="str">
        <x:f>IF(VLOOKUP($A388,'★Master Code List'!$B$4:$K$167,8,)=0,"",(VLOOKUP($A388,'★Master Code List'!$B$4:$K$167,8,)))</x:f>
        <x:v/>
      </x:c>
      <x:c r="E388" s="210" t="str">
        <x:f>IF(VLOOKUP($A388,'★Master Code List'!$B$4:$K$167,9,)=0,"",(VLOOKUP($A388,'★Master Code List'!$B$4:$K$167,9,)))</x:f>
        <x:v/>
      </x:c>
      <x:c r="F388" s="20" t="str">
        <x:f>IF(VLOOKUP($A388,'★Master Code List'!$B$4:$K$167,10,)=0,"",(VLOOKUP($A388,'★Master Code List'!$B$4:$K$167,10,)))</x:f>
        <x:v/>
      </x:c>
      <x:c r="G388" s="158">
        <x:f t="shared" si="111"/>
        <x:v>0</x:v>
      </x:c>
      <x:c r="H388" s="197">
        <x:f t="shared" si="112"/>
        <x:v>1898.3044895389316</x:v>
      </x:c>
      <x:c r="I388" s="285">
        <x:f t="shared" si="113"/>
        <x:v>0</x:v>
      </x:c>
      <x:c r="J388" s="106">
        <x:f>SUMIFS('purchase data'!K:K,'purchase data'!$B:$B,$C388,'purchase data'!$F:$F,$D388)</x:f>
        <x:v>0</x:v>
      </x:c>
      <x:c r="K388" s="73">
        <x:f>SUMIFS('purchase data'!M:M,'purchase data'!$B:$B,$C388,'purchase data'!$F:$F,$D388)</x:f>
        <x:v>0</x:v>
      </x:c>
      <x:c r="L388" s="68">
        <x:f>SUMIFS(ETC!$G:$G,ETC!$B:$B,$C388,ETC!$E:$E,$D388)</x:f>
        <x:v>0</x:v>
      </x:c>
      <x:c r="M388" s="73">
        <x:f>SUMIFS(ETC!$J:$J,ETC!$E:$E,$D388,ETC!$B:$B,$C388)</x:f>
        <x:v>0</x:v>
      </x:c>
      <x:c r="N388" s="159">
        <x:f>IF(IFERROR((I388+K388+M388)/(G388+J388+SUMIFS(ETC!$G:$G,ETC!$C:$C,1,ETC!$B:$B,$C388,ETC!$E:$E,$D388)),)=0,H388,IFERROR((I388+K388+M388)/(G388+J388+SUMIFS(ETC!$G:$G,ETC!$C:$C,1,ETC!$B:$B,$C388,ETC!$E:$E,$D388)),))</x:f>
        <x:v>1898.3044895389316</x:v>
      </x:c>
      <x:c r="O388" s="106">
        <x:f>++SUMIFS('sales data'!L:L,'sales data'!$B:$B,$C388,'sales data'!$F:$F,$D388,'sales data'!$O:$O,"")</x:f>
        <x:v>0</x:v>
      </x:c>
      <x:c r="P388" s="73">
        <x:f t="shared" si="114"/>
        <x:v>0</x:v>
      </x:c>
      <x:c r="Q388" s="68">
        <x:f>+SUMIFS('sales data'!$L:$L,'sales data'!$B:$B,$C388,'sales data'!$F:$F,$D388,'sales data'!$O:$O,"R")</x:f>
        <x:v>0</x:v>
      </x:c>
      <x:c r="R388" s="73">
        <x:f t="shared" si="115"/>
        <x:v>0</x:v>
      </x:c>
      <x:c r="S388" s="68">
        <x:f>SUMIFS('sales data'!$L:$L,'sales data'!$B:$B,$C388,'sales data'!$F:$F,$D388,'sales data'!$O:$O,"N")</x:f>
        <x:v>0</x:v>
      </x:c>
      <x:c r="T388" s="73">
        <x:f t="shared" si="116"/>
        <x:v>0</x:v>
      </x:c>
      <x:c r="U388" s="26">
        <x:f>SUMIFS('warehouse inventory check'!$N:$N,'warehouse inventory check'!$C:$C,$C388,'warehouse inventory check'!$D:$D,$D388)</x:f>
        <x:v>0</x:v>
      </x:c>
      <x:c r="V388" s="26">
        <x:f t="shared" si="117"/>
        <x:v>1898.3044895389316</x:v>
      </x:c>
      <x:c r="W388" s="73">
        <x:f t="shared" si="118"/>
        <x:v>0</x:v>
      </x:c>
      <x:c r="X388" s="74">
        <x:f t="shared" si="119"/>
        <x:v>0</x:v>
      </x:c>
      <x:c r="Y388" s="68">
        <x:f t="shared" si="120"/>
        <x:v>0</x:v>
      </x:c>
      <x:c r="Z388" s="68">
        <x:f t="shared" si="121"/>
        <x:v>0</x:v>
      </x:c>
    </x:row>
    <x:row r="389" spans="1:26" s="26" customFormat="1">
      <x:c r="A389" s="118">
        <x:v>99</x:v>
      </x:c>
      <x:c r="B389" s="118"/>
      <x:c r="C389" s="113">
        <x:v>4</x:v>
      </x:c>
      <x:c r="D389" s="210" t="str">
        <x:f>IF(VLOOKUP($A389,'★Master Code List'!$B$4:$K$167,8,)=0,"",(VLOOKUP($A389,'★Master Code List'!$B$4:$K$167,8,)))</x:f>
        <x:v/>
      </x:c>
      <x:c r="E389" s="210" t="str">
        <x:f>IF(VLOOKUP($A389,'★Master Code List'!$B$4:$K$167,9,)=0,"",(VLOOKUP($A389,'★Master Code List'!$B$4:$K$167,9,)))</x:f>
        <x:v/>
      </x:c>
      <x:c r="F389" s="20" t="str">
        <x:f>IF(VLOOKUP($A389,'★Master Code List'!$B$4:$K$167,10,)=0,"",(VLOOKUP($A389,'★Master Code List'!$B$4:$K$167,10,)))</x:f>
        <x:v/>
      </x:c>
      <x:c r="G389" s="158">
        <x:f t="shared" si="111"/>
        <x:v>0</x:v>
      </x:c>
      <x:c r="H389" s="197">
        <x:f t="shared" si="112"/>
        <x:v>1898.3044895389316</x:v>
      </x:c>
      <x:c r="I389" s="285">
        <x:f t="shared" si="113"/>
        <x:v>0</x:v>
      </x:c>
      <x:c r="J389" s="106">
        <x:f>SUMIFS('purchase data'!K:K,'purchase data'!$B:$B,$C389,'purchase data'!$F:$F,$D389)</x:f>
        <x:v>0</x:v>
      </x:c>
      <x:c r="K389" s="73">
        <x:f>SUMIFS('purchase data'!M:M,'purchase data'!$B:$B,$C389,'purchase data'!$F:$F,$D389)</x:f>
        <x:v>0</x:v>
      </x:c>
      <x:c r="L389" s="68">
        <x:f>SUMIFS(ETC!$G:$G,ETC!$B:$B,$C389,ETC!$E:$E,$D389)</x:f>
        <x:v>0</x:v>
      </x:c>
      <x:c r="M389" s="73">
        <x:f>SUMIFS(ETC!$J:$J,ETC!$E:$E,$D389,ETC!$B:$B,$C389)</x:f>
        <x:v>0</x:v>
      </x:c>
      <x:c r="N389" s="159">
        <x:f>IF(IFERROR((I389+K389+M389)/(G389+J389+SUMIFS(ETC!$G:$G,ETC!$C:$C,1,ETC!$B:$B,$C389,ETC!$E:$E,$D389)),)=0,H389,IFERROR((I389+K389+M389)/(G389+J389+SUMIFS(ETC!$G:$G,ETC!$C:$C,1,ETC!$B:$B,$C389,ETC!$E:$E,$D389)),))</x:f>
        <x:v>1898.3044895389316</x:v>
      </x:c>
      <x:c r="O389" s="106">
        <x:f>++SUMIFS('sales data'!L:L,'sales data'!$B:$B,$C389,'sales data'!$F:$F,$D389,'sales data'!$O:$O,"")</x:f>
        <x:v>0</x:v>
      </x:c>
      <x:c r="P389" s="73">
        <x:f t="shared" si="114"/>
        <x:v>0</x:v>
      </x:c>
      <x:c r="Q389" s="68">
        <x:f>+SUMIFS('sales data'!$L:$L,'sales data'!$B:$B,$C389,'sales data'!$F:$F,$D389,'sales data'!$O:$O,"R")</x:f>
        <x:v>0</x:v>
      </x:c>
      <x:c r="R389" s="73">
        <x:f t="shared" si="115"/>
        <x:v>0</x:v>
      </x:c>
      <x:c r="S389" s="68">
        <x:f>SUMIFS('sales data'!$L:$L,'sales data'!$B:$B,$C389,'sales data'!$F:$F,$D389,'sales data'!$O:$O,"N")</x:f>
        <x:v>0</x:v>
      </x:c>
      <x:c r="T389" s="73">
        <x:f t="shared" si="116"/>
        <x:v>0</x:v>
      </x:c>
      <x:c r="U389" s="26">
        <x:f>SUMIFS('warehouse inventory check'!$N:$N,'warehouse inventory check'!$C:$C,$C389,'warehouse inventory check'!$D:$D,$D389)</x:f>
        <x:v>0</x:v>
      </x:c>
      <x:c r="V389" s="26">
        <x:f t="shared" si="117"/>
        <x:v>1898.3044895389316</x:v>
      </x:c>
      <x:c r="W389" s="73">
        <x:f t="shared" si="118"/>
        <x:v>0</x:v>
      </x:c>
      <x:c r="X389" s="74">
        <x:f t="shared" si="119"/>
        <x:v>0</x:v>
      </x:c>
      <x:c r="Y389" s="68">
        <x:f t="shared" si="120"/>
        <x:v>0</x:v>
      </x:c>
      <x:c r="Z389" s="68">
        <x:f t="shared" si="121"/>
        <x:v>0</x:v>
      </x:c>
    </x:row>
    <x:row r="390" spans="1:26" s="26" customFormat="1" ht="14.25" thickBot="1">
      <x:c r="A390" s="118">
        <x:v>100</x:v>
      </x:c>
      <x:c r="B390" s="118"/>
      <x:c r="C390" s="113">
        <x:v>4</x:v>
      </x:c>
      <x:c r="D390" s="210" t="str">
        <x:f>IF(VLOOKUP($A390,'★Master Code List'!$B$4:$K$167,8,)=0,"",(VLOOKUP($A390,'★Master Code List'!$B$4:$K$167,8,)))</x:f>
        <x:v/>
      </x:c>
      <x:c r="E390" s="210" t="str">
        <x:f>IF(VLOOKUP($A390,'★Master Code List'!$B$4:$K$167,9,)=0,"",(VLOOKUP($A390,'★Master Code List'!$B$4:$K$167,9,)))</x:f>
        <x:v/>
      </x:c>
      <x:c r="F390" s="20" t="str">
        <x:f>IF(VLOOKUP($A390,'★Master Code List'!$B$4:$K$167,10,)=0,"",(VLOOKUP($A390,'★Master Code List'!$B$4:$K$167,10,)))</x:f>
        <x:v/>
      </x:c>
      <x:c r="G390" s="158">
        <x:f t="shared" si="111"/>
        <x:v>0</x:v>
      </x:c>
      <x:c r="H390" s="197">
        <x:f t="shared" si="112"/>
        <x:v>1898.3044895389316</x:v>
      </x:c>
      <x:c r="I390" s="285">
        <x:f t="shared" si="113"/>
        <x:v>0</x:v>
      </x:c>
      <x:c r="J390" s="106">
        <x:f>SUMIFS('purchase data'!K:K,'purchase data'!$B:$B,$C390,'purchase data'!$F:$F,$D390)</x:f>
        <x:v>0</x:v>
      </x:c>
      <x:c r="K390" s="73">
        <x:f>SUMIFS('purchase data'!M:M,'purchase data'!$B:$B,$C390,'purchase data'!$F:$F,$D390)</x:f>
        <x:v>0</x:v>
      </x:c>
      <x:c r="L390" s="68">
        <x:f>SUMIFS(ETC!$G:$G,ETC!$B:$B,$C390,ETC!$E:$E,$D390)</x:f>
        <x:v>0</x:v>
      </x:c>
      <x:c r="M390" s="73">
        <x:f>SUMIFS(ETC!$J:$J,ETC!$E:$E,$D390,ETC!$B:$B,$C390)</x:f>
        <x:v>0</x:v>
      </x:c>
      <x:c r="N390" s="159">
        <x:f>IF(IFERROR((I390+K390+M390)/(G390+J390+SUMIFS(ETC!$G:$G,ETC!$C:$C,1,ETC!$B:$B,$C390,ETC!$E:$E,$D390)),)=0,H390,IFERROR((I390+K390+M390)/(G390+J390+SUMIFS(ETC!$G:$G,ETC!$C:$C,1,ETC!$B:$B,$C390,ETC!$E:$E,$D390)),))</x:f>
        <x:v>1898.3044895389316</x:v>
      </x:c>
      <x:c r="O390" s="106">
        <x:f>++SUMIFS('sales data'!L:L,'sales data'!$B:$B,$C390,'sales data'!$F:$F,$D390,'sales data'!$O:$O,"")</x:f>
        <x:v>0</x:v>
      </x:c>
      <x:c r="P390" s="73">
        <x:f t="shared" si="114"/>
        <x:v>0</x:v>
      </x:c>
      <x:c r="Q390" s="68">
        <x:f>+SUMIFS('sales data'!$L:$L,'sales data'!$B:$B,$C390,'sales data'!$F:$F,$D390,'sales data'!$O:$O,"R")</x:f>
        <x:v>0</x:v>
      </x:c>
      <x:c r="R390" s="73">
        <x:f t="shared" si="115"/>
        <x:v>0</x:v>
      </x:c>
      <x:c r="S390" s="68">
        <x:f>SUMIFS('sales data'!$L:$L,'sales data'!$B:$B,$C390,'sales data'!$F:$F,$D390,'sales data'!$O:$O,"N")</x:f>
        <x:v>0</x:v>
      </x:c>
      <x:c r="T390" s="73">
        <x:f t="shared" si="116"/>
        <x:v>0</x:v>
      </x:c>
      <x:c r="U390" s="26">
        <x:f>SUMIFS('warehouse inventory check'!$N:$N,'warehouse inventory check'!$C:$C,$C390,'warehouse inventory check'!$D:$D,$D390)</x:f>
        <x:v>0</x:v>
      </x:c>
      <x:c r="V390" s="26">
        <x:f t="shared" si="117"/>
        <x:v>1898.3044895389316</x:v>
      </x:c>
      <x:c r="W390" s="73">
        <x:f t="shared" si="118"/>
        <x:v>0</x:v>
      </x:c>
      <x:c r="X390" s="74">
        <x:f t="shared" si="119"/>
        <x:v>0</x:v>
      </x:c>
      <x:c r="Y390" s="68">
        <x:f t="shared" si="120"/>
        <x:v>0</x:v>
      </x:c>
      <x:c r="Z390" s="68">
        <x:f t="shared" si="121"/>
        <x:v>0</x:v>
      </x:c>
    </x:row>
    <x:row r="391" spans="1:26" ht="15" collapsed="1" thickTop="1" thickBot="1">
      <x:c r="C391" s="117">
        <x:v>4</x:v>
      </x:c>
      <x:c r="D391" s="75"/>
      <x:c r="E391" s="75"/>
      <x:c r="F391" s="76" t="s">
        <x:v>117</x:v>
      </x:c>
      <x:c r="G391" s="286">
        <x:f>SUM(G291:G390)</x:f>
        <x:v>0</x:v>
      </x:c>
      <x:c r="H391" s="286"/>
      <x:c r="I391" s="287">
        <x:f>SUM(I291:I390)</x:f>
        <x:v>0</x:v>
      </x:c>
      <x:c r="J391" s="77">
        <x:f>SUM(J291:J390)</x:f>
        <x:v>0</x:v>
      </x:c>
      <x:c r="K391" s="78">
        <x:f>SUM(K291:K390)</x:f>
        <x:v>0</x:v>
      </x:c>
      <x:c r="L391" s="77">
        <x:f t="shared" ref="L391:M391" si="122">SUM(L291:L390)</x:f>
        <x:v>0</x:v>
      </x:c>
      <x:c r="M391" s="78">
        <x:f t="shared" si="122"/>
        <x:v>0</x:v>
      </x:c>
      <x:c r="N391" s="160"/>
      <x:c r="O391" s="77">
        <x:f t="shared" ref="O391:U391" si="123">SUM(O291:O390)</x:f>
        <x:v>0</x:v>
      </x:c>
      <x:c r="P391" s="78">
        <x:f t="shared" si="123"/>
        <x:v>0</x:v>
      </x:c>
      <x:c r="Q391" s="77">
        <x:f t="shared" si="123"/>
        <x:v>0</x:v>
      </x:c>
      <x:c r="R391" s="78">
        <x:f t="shared" si="123"/>
        <x:v>0</x:v>
      </x:c>
      <x:c r="S391" s="77">
        <x:f t="shared" si="123"/>
        <x:v>0</x:v>
      </x:c>
      <x:c r="T391" s="78">
        <x:f t="shared" si="123"/>
        <x:v>0</x:v>
      </x:c>
      <x:c r="U391" s="77">
        <x:f t="shared" si="123"/>
        <x:v>0</x:v>
      </x:c>
      <x:c r="V391" s="75"/>
      <x:c r="W391" s="682">
        <x:f>SUM(W291:W390)</x:f>
        <x:v>0</x:v>
      </x:c>
      <x:c r="X391" s="79">
        <x:f>SUM(X291:X390)</x:f>
        <x:v>0</x:v>
      </x:c>
      <x:c r="Y391" s="77">
        <x:f>SUM(Y291:Y390)</x:f>
        <x:v>0</x:v>
      </x:c>
      <x:c r="Z391" s="77">
        <x:f>SUM(Z291:Z390)</x:f>
        <x:v>0</x:v>
      </x:c>
    </x:row>
    <x:row r="392" spans="1:26">
      <x:c r="K392" s="20">
        <x:f>SUMIFS('purchase data'!M:M,'purchase data'!$B:$B,C391)-SUMIFS('purchase data'!M:M,'purchase data'!H:H,"Other",'purchase data'!B:B,C391)-K391</x:f>
        <x:v>0</x:v>
      </x:c>
      <x:c r="L392" s="20" t="s">
        <x:v>1448</x:v>
      </x:c>
      <x:c r="O392" s="20">
        <x:v>137061</x:v>
      </x:c>
      <x:c r="W392" s="197"/>
    </x:row>
    <x:row r="393" spans="1:26">
      <x:c r="K393" s="20">
        <x:f>SUMIFS('purchase data'!$M:$M,'purchase data'!$H:$H,"other",'purchase data'!$B:$B,$C391)</x:f>
        <x:v>0</x:v>
      </x:c>
      <x:c r="L393" s="20" t="s">
        <x:v>1447</x:v>
      </x:c>
      <x:c r="W393" s="197"/>
    </x:row>
    <x:row r="394" spans="1:26" ht="14.25" thickBot="1">
      <x:c r="C394" s="119" t="s">
        <x:v>99</x:v>
      </x:c>
      <x:c r="D394" s="26"/>
      <x:c r="E394" s="26"/>
      <x:c r="F394" s="26"/>
      <x:c r="G394" s="281" t="s">
        <x:v>100</x:v>
      </x:c>
      <x:c r="J394" s="275" t="s">
        <x:v>101</x:v>
      </x:c>
      <x:c r="K394" s="26"/>
      <x:c r="L394" s="275" t="s">
        <x:v>103</x:v>
      </x:c>
      <x:c r="M394" s="26"/>
      <x:c r="N394" s="26">
        <x:f>SUMIFS(ETC!$G:$G,ETC!$C:$C,1,ETC!$B:$B,$C405,ETC!$D:$D,$D405)</x:f>
        <x:v>0</x:v>
      </x:c>
      <x:c r="O394" s="275" t="s">
        <x:v>102</x:v>
      </x:c>
      <x:c r="P394" s="26"/>
      <x:c r="Q394" s="275" t="s">
        <x:v>103</x:v>
      </x:c>
      <x:c r="R394" s="26"/>
      <x:c r="S394" s="275" t="s">
        <x:v>104</x:v>
      </x:c>
      <x:c r="T394" s="26"/>
      <x:c r="U394" s="275" t="s">
        <x:v>105</x:v>
      </x:c>
      <x:c r="V394" s="26"/>
      <x:c r="W394" s="67" t="s">
        <x:v>106</x:v>
      </x:c>
      <x:c r="X394" s="67"/>
      <x:c r="Y394" s="81"/>
      <x:c r="Z394" s="68"/>
    </x:row>
    <x:row r="395" spans="1:26">
      <x:c r="C395" s="69" t="s">
        <x:v>120</x:v>
      </x:c>
      <x:c r="D395" s="364" t="s">
        <x:v>5</x:v>
      </x:c>
      <x:c r="E395" s="69" t="s">
        <x:v>6</x:v>
      </x:c>
      <x:c r="F395" s="70" t="s">
        <x:v>7</x:v>
      </x:c>
      <x:c r="G395" s="282" t="s">
        <x:v>108</x:v>
      </x:c>
      <x:c r="H395" s="282" t="s">
        <x:v>109</x:v>
      </x:c>
      <x:c r="I395" s="283" t="s">
        <x:v>110</x:v>
      </x:c>
      <x:c r="J395" s="69" t="s">
        <x:v>108</x:v>
      </x:c>
      <x:c r="K395" s="70" t="s">
        <x:v>110</x:v>
      </x:c>
      <x:c r="L395" s="65" t="s">
        <x:v>113</x:v>
      </x:c>
      <x:c r="M395" s="66" t="s">
        <x:v>110</x:v>
      </x:c>
      <x:c r="N395" s="71" t="s">
        <x:v>111</x:v>
      </x:c>
      <x:c r="O395" s="69" t="s">
        <x:v>108</x:v>
      </x:c>
      <x:c r="P395" s="70" t="s">
        <x:v>112</x:v>
      </x:c>
      <x:c r="Q395" s="65" t="s">
        <x:v>113</x:v>
      </x:c>
      <x:c r="R395" s="66" t="s">
        <x:v>110</x:v>
      </x:c>
      <x:c r="S395" s="65" t="s">
        <x:v>113</x:v>
      </x:c>
      <x:c r="T395" s="66" t="s">
        <x:v>110</x:v>
      </x:c>
      <x:c r="U395" s="69" t="s">
        <x:v>116</x:v>
      </x:c>
      <x:c r="V395" s="65" t="s">
        <x:v>114</x:v>
      </x:c>
      <x:c r="W395" s="66" t="s">
        <x:v>110</x:v>
      </x:c>
      <x:c r="X395" s="71" t="s">
        <x:v>115</x:v>
      </x:c>
      <x:c r="Y395" s="69" t="s">
        <x:v>121</x:v>
      </x:c>
      <x:c r="Z395" s="69" t="s">
        <x:v>115</x:v>
      </x:c>
    </x:row>
    <x:row r="396" spans="1:26">
      <x:c r="A396" s="118">
        <x:v>1</x:v>
      </x:c>
      <x:c r="B396" s="118"/>
      <x:c r="C396" s="113">
        <x:v>5</x:v>
      </x:c>
      <x:c r="D396" s="210" t="str">
        <x:f>IF(VLOOKUP($A396,'★Master Code List'!$B$4:$K$167,8,)=0,"",(VLOOKUP($A396,'★Master Code List'!$B$4:$K$167,8,)))</x:f>
        <x:v>PZ38-10B694-AD</x:v>
      </x:c>
      <x:c r="E396" s="210" t="str">
        <x:f>IF(VLOOKUP($A396,'★Master Code List'!$B$4:$K$167,9,)=0,"",(VLOOKUP($A396,'★Master Code List'!$B$4:$K$167,9,)))</x:f>
        <x:v>PHEV-E (V710) / (P703)</x:v>
      </x:c>
      <x:c r="F396" s="20" t="str">
        <x:f>IF(VLOOKUP($A396,'★Master Code List'!$B$4:$K$167,10,)=0,"",(VLOOKUP($A396,'★Master Code List'!$B$4:$K$167,10,)))</x:f>
        <x:v>Main Harness</x:v>
      </x:c>
      <x:c r="G396" s="158">
        <x:f t="shared" ref="G396:G427" si="124">SUMIFS(U:U,$D:$D,$D396,$C:$C,$C396-1)</x:f>
        <x:v>0</x:v>
      </x:c>
      <x:c r="H396" s="158">
        <x:f t="shared" ref="H396:H427" si="125">SUMIFS(V:V,$D:$D,$D396,$C:$C,$C396-1)</x:f>
        <x:v>4050.0202393462691</x:v>
      </x:c>
      <x:c r="I396" s="285">
        <x:f t="shared" ref="I396:I427" si="126">SUMIFS(W:W,$D:$D,$D396,$C:$C,$C396-1)</x:f>
        <x:v>0</x:v>
      </x:c>
      <x:c r="J396" s="106">
        <x:f>SUMIFS('purchase data'!K:K,'purchase data'!$B:$B,$C396,'purchase data'!$F:$F,$D396)</x:f>
        <x:v>0</x:v>
      </x:c>
      <x:c r="K396" s="73">
        <x:f>SUMIFS('purchase data'!M:M,'purchase data'!$B:$B,$C396,'purchase data'!$F:$F,$D396)</x:f>
        <x:v>0</x:v>
      </x:c>
      <x:c r="L396" s="68">
        <x:f>SUMIFS(ETC!$G:$G,ETC!$B:$B,$C396,ETC!$E:$E,$D396)</x:f>
        <x:v>0</x:v>
      </x:c>
      <x:c r="M396" s="73">
        <x:f>SUMIFS(ETC!$J:$J,ETC!$E:$E,$D396,ETC!$B:$B,$C396)</x:f>
        <x:v>0</x:v>
      </x:c>
      <x:c r="N396" s="159">
        <x:f>IF(IFERROR((I396+K396+M396)/(G396+J396+SUMIFS(ETC!$G:$G,ETC!$C:$C,1,ETC!$B:$B,$C396,ETC!$E:$E,$D396)),)=0,H396,IFERROR((I396+K396+M396)/(G396+J396+SUMIFS(ETC!$G:$G,ETC!$C:$C,1,ETC!$B:$B,$C396,ETC!$E:$E,$D396)),))</x:f>
        <x:v>4050.0202393462691</x:v>
      </x:c>
      <x:c r="O396" s="106">
        <x:f>++SUMIFS('sales data'!L:L,'sales data'!$B:$B,$C396,'sales data'!$F:$F,$D396,'sales data'!$O:$O,"")</x:f>
        <x:v>0</x:v>
      </x:c>
      <x:c r="P396" s="73">
        <x:f t="shared" ref="P396:P459" si="127">+IF(O396&lt;&gt;0,O396*N396,)</x:f>
        <x:v>0</x:v>
      </x:c>
      <x:c r="Q396" s="68">
        <x:f>+SUMIFS('sales data'!$L:$L,'sales data'!$B:$B,$C396,'sales data'!$F:$F,$D396,'sales data'!$O:$O,"R")</x:f>
        <x:v>0</x:v>
      </x:c>
      <x:c r="R396" s="73">
        <x:f t="shared" ref="R396:R459" si="128">+IF(Q396&lt;&gt;0,Q396*N396,)</x:f>
        <x:v>0</x:v>
      </x:c>
      <x:c r="S396" s="68">
        <x:f>SUMIFS('sales data'!$L:$L,'sales data'!$B:$B,$C396,'sales data'!$F:$F,$D396,'sales data'!$O:$O,"N")</x:f>
        <x:v>0</x:v>
      </x:c>
      <x:c r="T396" s="73">
        <x:f t="shared" ref="T396:T459" si="129">+IF(S396&lt;&gt;0,S396*N396,)</x:f>
        <x:v>0</x:v>
      </x:c>
      <x:c r="U396" s="26">
        <x:f>SUMIFS('warehouse inventory check'!$N:$N,'warehouse inventory check'!$C:$C,$C396,'warehouse inventory check'!$D:$D,$D396)</x:f>
        <x:v>0</x:v>
      </x:c>
      <x:c r="V396" s="26">
        <x:f t="shared" ref="V396:V459" si="130">+N396</x:f>
        <x:v>4050.0202393462691</x:v>
      </x:c>
      <x:c r="W396" s="73">
        <x:f t="shared" ref="W396:W459" si="131">+IF(U396&lt;&gt;0,U396*N396,)</x:f>
        <x:v>0</x:v>
      </x:c>
      <x:c r="X396" s="74">
        <x:f t="shared" ref="X396:X459" si="132">+I396+K396-P396-R396-W396-T396+M396</x:f>
        <x:v>0</x:v>
      </x:c>
      <x:c r="Y396" s="68">
        <x:f t="shared" ref="Y396:Y459" si="133">+G396+J396+L396-O396-Q396-S396</x:f>
        <x:v>0</x:v>
      </x:c>
      <x:c r="Z396" s="68">
        <x:f t="shared" ref="Z396:Z459" si="134">+U396-Y396</x:f>
        <x:v>0</x:v>
      </x:c>
    </x:row>
    <x:row r="397" spans="1:26">
      <x:c r="A397" s="118">
        <x:v>2</x:v>
      </x:c>
      <x:c r="B397" s="118"/>
      <x:c r="C397" s="113">
        <x:v>5</x:v>
      </x:c>
      <x:c r="D397" s="210" t="str">
        <x:f>IF(VLOOKUP($A397,'★Master Code List'!$B$4:$K$167,8,)=0,"",(VLOOKUP($A397,'★Master Code List'!$B$4:$K$167,8,)))</x:f>
        <x:v>PZ38-10B694-BD</x:v>
      </x:c>
      <x:c r="E397" s="210" t="str">
        <x:f>IF(VLOOKUP($A397,'★Master Code List'!$B$4:$K$167,9,)=0,"",(VLOOKUP($A397,'★Master Code List'!$B$4:$K$167,9,)))</x:f>
        <x:v>BEV-E1(V710)</x:v>
      </x:c>
      <x:c r="F397" s="20" t="str">
        <x:f>IF(VLOOKUP($A397,'★Master Code List'!$B$4:$K$167,10,)=0,"",(VLOOKUP($A397,'★Master Code List'!$B$4:$K$167,10,)))</x:f>
        <x:v>Main Harness</x:v>
      </x:c>
      <x:c r="G397" s="158">
        <x:f t="shared" si="124"/>
        <x:v>0</x:v>
      </x:c>
      <x:c r="H397" s="158">
        <x:f t="shared" si="125"/>
        <x:v>4816.0565301775432</x:v>
      </x:c>
      <x:c r="I397" s="285">
        <x:f t="shared" si="126"/>
        <x:v>0</x:v>
      </x:c>
      <x:c r="J397" s="106">
        <x:f>SUMIFS('purchase data'!K:K,'purchase data'!$B:$B,$C397,'purchase data'!$F:$F,$D397)</x:f>
        <x:v>0</x:v>
      </x:c>
      <x:c r="K397" s="73">
        <x:f>SUMIFS('purchase data'!M:M,'purchase data'!$B:$B,$C397,'purchase data'!$F:$F,$D397)</x:f>
        <x:v>0</x:v>
      </x:c>
      <x:c r="L397" s="68">
        <x:f>SUMIFS(ETC!$G:$G,ETC!$B:$B,$C397,ETC!$E:$E,$D397)</x:f>
        <x:v>0</x:v>
      </x:c>
      <x:c r="M397" s="73">
        <x:f>SUMIFS(ETC!$J:$J,ETC!$E:$E,$D397,ETC!$B:$B,$C397)</x:f>
        <x:v>0</x:v>
      </x:c>
      <x:c r="N397" s="159">
        <x:f>IF(IFERROR((I397+K397+M397)/(G397+J397+SUMIFS(ETC!$G:$G,ETC!$C:$C,1,ETC!$B:$B,$C397,ETC!$E:$E,$D397)),)=0,H397,IFERROR((I397+K397+M397)/(G397+J397+SUMIFS(ETC!$G:$G,ETC!$C:$C,1,ETC!$B:$B,$C397,ETC!$E:$E,$D397)),))</x:f>
        <x:v>4816.0565301775432</x:v>
      </x:c>
      <x:c r="O397" s="106">
        <x:f>++SUMIFS('sales data'!L:L,'sales data'!$B:$B,$C397,'sales data'!$F:$F,$D397,'sales data'!$O:$O,"")</x:f>
        <x:v>0</x:v>
      </x:c>
      <x:c r="P397" s="73">
        <x:f t="shared" si="127"/>
        <x:v>0</x:v>
      </x:c>
      <x:c r="Q397" s="68">
        <x:f>+SUMIFS('sales data'!$L:$L,'sales data'!$B:$B,$C397,'sales data'!$F:$F,$D397,'sales data'!$O:$O,"R")</x:f>
        <x:v>0</x:v>
      </x:c>
      <x:c r="R397" s="73">
        <x:f t="shared" si="128"/>
        <x:v>0</x:v>
      </x:c>
      <x:c r="S397" s="68">
        <x:f>SUMIFS('sales data'!$L:$L,'sales data'!$B:$B,$C397,'sales data'!$F:$F,$D397,'sales data'!$O:$O,"N")</x:f>
        <x:v>0</x:v>
      </x:c>
      <x:c r="T397" s="73">
        <x:f t="shared" si="129"/>
        <x:v>0</x:v>
      </x:c>
      <x:c r="U397" s="26">
        <x:f>SUMIFS('warehouse inventory check'!$N:$N,'warehouse inventory check'!$C:$C,$C397,'warehouse inventory check'!$D:$D,$D397)</x:f>
        <x:v>0</x:v>
      </x:c>
      <x:c r="V397" s="26">
        <x:f t="shared" si="130"/>
        <x:v>4816.0565301775432</x:v>
      </x:c>
      <x:c r="W397" s="73">
        <x:f t="shared" si="131"/>
        <x:v>0</x:v>
      </x:c>
      <x:c r="X397" s="74">
        <x:f t="shared" si="132"/>
        <x:v>0</x:v>
      </x:c>
      <x:c r="Y397" s="68">
        <x:f t="shared" si="133"/>
        <x:v>0</x:v>
      </x:c>
      <x:c r="Z397" s="68">
        <x:f t="shared" si="134"/>
        <x:v>0</x:v>
      </x:c>
    </x:row>
    <x:row r="398" spans="1:26">
      <x:c r="A398" s="118">
        <x:v>3</x:v>
      </x:c>
      <x:c r="B398" s="118"/>
      <x:c r="C398" s="113">
        <x:v>5</x:v>
      </x:c>
      <x:c r="D398" s="210" t="str">
        <x:f>IF(VLOOKUP($A398,'★Master Code List'!$B$4:$K$167,8,)=0,"",(VLOOKUP($A398,'★Master Code List'!$B$4:$K$167,8,)))</x:f>
        <x:v>PZ38-14A033-AB</x:v>
      </x:c>
      <x:c r="E398" s="210" t="str">
        <x:f>IF(VLOOKUP($A398,'★Master Code List'!$B$4:$K$167,9,)=0,"",(VLOOKUP($A398,'★Master Code List'!$B$4:$K$167,9,)))</x:f>
        <x:v>PHEV-E (V710) / (P703)</x:v>
      </x:c>
      <x:c r="F398" s="20" t="str">
        <x:f>IF(VLOOKUP($A398,'★Master Code List'!$B$4:$K$167,10,)=0,"",(VLOOKUP($A398,'★Master Code List'!$B$4:$K$167,10,)))</x:f>
        <x:v>BUSBAR - Array to Array (short)</x:v>
      </x:c>
      <x:c r="G398" s="158">
        <x:f t="shared" si="124"/>
        <x:v>0</x:v>
      </x:c>
      <x:c r="H398" s="158">
        <x:f t="shared" si="125"/>
        <x:v>140.07220734470826</x:v>
      </x:c>
      <x:c r="I398" s="285">
        <x:f t="shared" si="126"/>
        <x:v>0</x:v>
      </x:c>
      <x:c r="J398" s="106">
        <x:f>SUMIFS('purchase data'!K:K,'purchase data'!$B:$B,$C398,'purchase data'!$F:$F,$D398)</x:f>
        <x:v>0</x:v>
      </x:c>
      <x:c r="K398" s="73">
        <x:f>SUMIFS('purchase data'!M:M,'purchase data'!$B:$B,$C398,'purchase data'!$F:$F,$D398)</x:f>
        <x:v>0</x:v>
      </x:c>
      <x:c r="L398" s="68">
        <x:f>SUMIFS(ETC!$G:$G,ETC!$B:$B,$C398,ETC!$E:$E,$D398)</x:f>
        <x:v>0</x:v>
      </x:c>
      <x:c r="M398" s="73">
        <x:f>SUMIFS(ETC!$J:$J,ETC!$E:$E,$D398,ETC!$B:$B,$C398)</x:f>
        <x:v>0</x:v>
      </x:c>
      <x:c r="N398" s="159">
        <x:f>IF(IFERROR((I398+K398+M398)/(G398+J398+SUMIFS(ETC!$G:$G,ETC!$C:$C,1,ETC!$B:$B,$C398,ETC!$E:$E,$D398)),)=0,H398,IFERROR((I398+K398+M398)/(G398+J398+SUMIFS(ETC!$G:$G,ETC!$C:$C,1,ETC!$B:$B,$C398,ETC!$E:$E,$D398)),))</x:f>
        <x:v>140.07220734470826</x:v>
      </x:c>
      <x:c r="O398" s="106">
        <x:f>++SUMIFS('sales data'!L:L,'sales data'!$B:$B,$C398,'sales data'!$F:$F,$D398,'sales data'!$O:$O,"")</x:f>
        <x:v>0</x:v>
      </x:c>
      <x:c r="P398" s="73">
        <x:f t="shared" si="127"/>
        <x:v>0</x:v>
      </x:c>
      <x:c r="Q398" s="68">
        <x:f>+SUMIFS('sales data'!$L:$L,'sales data'!$B:$B,$C398,'sales data'!$F:$F,$D398,'sales data'!$O:$O,"R")</x:f>
        <x:v>0</x:v>
      </x:c>
      <x:c r="R398" s="73">
        <x:f t="shared" si="128"/>
        <x:v>0</x:v>
      </x:c>
      <x:c r="S398" s="68">
        <x:f>SUMIFS('sales data'!$L:$L,'sales data'!$B:$B,$C398,'sales data'!$F:$F,$D398,'sales data'!$O:$O,"N")</x:f>
        <x:v>0</x:v>
      </x:c>
      <x:c r="T398" s="73">
        <x:f t="shared" si="129"/>
        <x:v>0</x:v>
      </x:c>
      <x:c r="U398" s="26">
        <x:f>SUMIFS('warehouse inventory check'!$N:$N,'warehouse inventory check'!$C:$C,$C398,'warehouse inventory check'!$D:$D,$D398)</x:f>
        <x:v>0</x:v>
      </x:c>
      <x:c r="V398" s="26">
        <x:f t="shared" si="130"/>
        <x:v>140.07220734470826</x:v>
      </x:c>
      <x:c r="W398" s="73">
        <x:f t="shared" si="131"/>
        <x:v>0</x:v>
      </x:c>
      <x:c r="X398" s="74">
        <x:f t="shared" si="132"/>
        <x:v>0</x:v>
      </x:c>
      <x:c r="Y398" s="68">
        <x:f t="shared" si="133"/>
        <x:v>0</x:v>
      </x:c>
      <x:c r="Z398" s="68">
        <x:f t="shared" si="134"/>
        <x:v>0</x:v>
      </x:c>
    </x:row>
    <x:row r="399" spans="1:26">
      <x:c r="A399" s="118">
        <x:v>4</x:v>
      </x:c>
      <x:c r="B399" s="118"/>
      <x:c r="C399" s="196">
        <x:v>5</x:v>
      </x:c>
      <x:c r="D399" s="210" t="str">
        <x:f>IF(VLOOKUP($A399,'★Master Code List'!$B$4:$K$167,8,)=0,"",(VLOOKUP($A399,'★Master Code List'!$B$4:$K$167,8,)))</x:f>
        <x:v>PZ38-14A033-BB</x:v>
      </x:c>
      <x:c r="E399" s="210" t="str">
        <x:f>IF(VLOOKUP($A399,'★Master Code List'!$B$4:$K$167,9,)=0,"",(VLOOKUP($A399,'★Master Code List'!$B$4:$K$167,9,)))</x:f>
        <x:v>PHEV-E (V710) / (P703)</x:v>
      </x:c>
      <x:c r="F399" s="20" t="str">
        <x:f>IF(VLOOKUP($A399,'★Master Code List'!$B$4:$K$167,10,)=0,"",(VLOOKUP($A399,'★Master Code List'!$B$4:$K$167,10,)))</x:f>
        <x:v>BUSBAR - Array to Array (long)</x:v>
      </x:c>
      <x:c r="G399" s="158">
        <x:f t="shared" si="124"/>
        <x:v>0</x:v>
      </x:c>
      <x:c r="H399" s="158">
        <x:f t="shared" si="125"/>
        <x:v>177.12356011005113</x:v>
      </x:c>
      <x:c r="I399" s="285">
        <x:f t="shared" si="126"/>
        <x:v>0</x:v>
      </x:c>
      <x:c r="J399" s="106">
        <x:f>SUMIFS('purchase data'!K:K,'purchase data'!$B:$B,$C399,'purchase data'!$F:$F,$D399)</x:f>
        <x:v>0</x:v>
      </x:c>
      <x:c r="K399" s="73">
        <x:f>SUMIFS('purchase data'!M:M,'purchase data'!$B:$B,$C399,'purchase data'!$F:$F,$D399)</x:f>
        <x:v>0</x:v>
      </x:c>
      <x:c r="L399" s="68">
        <x:f>SUMIFS(ETC!$G:$G,ETC!$B:$B,$C399,ETC!$E:$E,$D399)</x:f>
        <x:v>0</x:v>
      </x:c>
      <x:c r="M399" s="73">
        <x:f>SUMIFS(ETC!$J:$J,ETC!$E:$E,$D399,ETC!$B:$B,$C399)</x:f>
        <x:v>0</x:v>
      </x:c>
      <x:c r="N399" s="159">
        <x:f>IF(IFERROR((I399+K399+M399)/(G399+J399+SUMIFS(ETC!$G:$G,ETC!$C:$C,1,ETC!$B:$B,$C399,ETC!$E:$E,$D399)),)=0,H399,IFERROR((I399+K399+M399)/(G399+J399+SUMIFS(ETC!$G:$G,ETC!$C:$C,1,ETC!$B:$B,$C399,ETC!$E:$E,$D399)),))</x:f>
        <x:v>177.12356011005113</x:v>
      </x:c>
      <x:c r="O399" s="106">
        <x:f>++SUMIFS('sales data'!L:L,'sales data'!$B:$B,$C399,'sales data'!$F:$F,$D399,'sales data'!$O:$O,"")</x:f>
        <x:v>0</x:v>
      </x:c>
      <x:c r="P399" s="73">
        <x:f t="shared" si="127"/>
        <x:v>0</x:v>
      </x:c>
      <x:c r="Q399" s="68">
        <x:f>+SUMIFS('sales data'!$L:$L,'sales data'!$B:$B,$C399,'sales data'!$F:$F,$D399,'sales data'!$O:$O,"R")</x:f>
        <x:v>0</x:v>
      </x:c>
      <x:c r="R399" s="73">
        <x:f t="shared" si="128"/>
        <x:v>0</x:v>
      </x:c>
      <x:c r="S399" s="68">
        <x:f>SUMIFS('sales data'!$L:$L,'sales data'!$B:$B,$C399,'sales data'!$F:$F,$D399,'sales data'!$O:$O,"N")</x:f>
        <x:v>0</x:v>
      </x:c>
      <x:c r="T399" s="73">
        <x:f t="shared" si="129"/>
        <x:v>0</x:v>
      </x:c>
      <x:c r="U399" s="26">
        <x:f>SUMIFS('warehouse inventory check'!$N:$N,'warehouse inventory check'!$C:$C,$C399,'warehouse inventory check'!$D:$D,$D399)</x:f>
        <x:v>0</x:v>
      </x:c>
      <x:c r="V399" s="26">
        <x:f t="shared" si="130"/>
        <x:v>177.12356011005113</x:v>
      </x:c>
      <x:c r="W399" s="73">
        <x:f t="shared" si="131"/>
        <x:v>0</x:v>
      </x:c>
      <x:c r="X399" s="74">
        <x:f t="shared" si="132"/>
        <x:v>0</x:v>
      </x:c>
      <x:c r="Y399" s="68">
        <x:f t="shared" si="133"/>
        <x:v>0</x:v>
      </x:c>
      <x:c r="Z399" s="68">
        <x:f t="shared" si="134"/>
        <x:v>0</x:v>
      </x:c>
    </x:row>
    <x:row r="400" spans="1:26">
      <x:c r="A400" s="118">
        <x:v>5</x:v>
      </x:c>
      <x:c r="B400" s="118"/>
      <x:c r="C400" s="113">
        <x:v>5</x:v>
      </x:c>
      <x:c r="D400" s="210" t="str">
        <x:f>IF(VLOOKUP($A400,'★Master Code List'!$B$4:$K$167,8,)=0,"",(VLOOKUP($A400,'★Master Code List'!$B$4:$K$167,8,)))</x:f>
        <x:v>PZ38-14A033-CB</x:v>
      </x:c>
      <x:c r="E400" s="210" t="str">
        <x:f>IF(VLOOKUP($A400,'★Master Code List'!$B$4:$K$167,9,)=0,"",(VLOOKUP($A400,'★Master Code List'!$B$4:$K$167,9,)))</x:f>
        <x:v>PHEV-E (V710) / (P703)</x:v>
      </x:c>
      <x:c r="F400" s="20" t="str">
        <x:f>IF(VLOOKUP($A400,'★Master Code List'!$B$4:$K$167,10,)=0,"",(VLOOKUP($A400,'★Master Code List'!$B$4:$K$167,10,)))</x:f>
        <x:v>BUSBAR - Array 3 to 4</x:v>
      </x:c>
      <x:c r="G400" s="158">
        <x:f t="shared" si="124"/>
        <x:v>0</x:v>
      </x:c>
      <x:c r="H400" s="158">
        <x:f t="shared" si="125"/>
        <x:v>89.091211925052107</x:v>
      </x:c>
      <x:c r="I400" s="285">
        <x:f t="shared" si="126"/>
        <x:v>0</x:v>
      </x:c>
      <x:c r="J400" s="106">
        <x:f>SUMIFS('purchase data'!K:K,'purchase data'!$B:$B,$C400,'purchase data'!$F:$F,$D400)</x:f>
        <x:v>0</x:v>
      </x:c>
      <x:c r="K400" s="73">
        <x:f>SUMIFS('purchase data'!M:M,'purchase data'!$B:$B,$C400,'purchase data'!$F:$F,$D400)</x:f>
        <x:v>0</x:v>
      </x:c>
      <x:c r="L400" s="68">
        <x:f>SUMIFS(ETC!$G:$G,ETC!$B:$B,$C400,ETC!$E:$E,$D400)</x:f>
        <x:v>0</x:v>
      </x:c>
      <x:c r="M400" s="73">
        <x:f>SUMIFS(ETC!$J:$J,ETC!$E:$E,$D400,ETC!$B:$B,$C400)</x:f>
        <x:v>0</x:v>
      </x:c>
      <x:c r="N400" s="159">
        <x:f>IF(IFERROR((I400+K400+M400)/(G400+J400+SUMIFS(ETC!$G:$G,ETC!$C:$C,1,ETC!$B:$B,$C400,ETC!$E:$E,$D400)),)=0,H400,IFERROR((I400+K400+M400)/(G400+J400+SUMIFS(ETC!$G:$G,ETC!$C:$C,1,ETC!$B:$B,$C400,ETC!$E:$E,$D400)),))</x:f>
        <x:v>89.091211925052107</x:v>
      </x:c>
      <x:c r="O400" s="106">
        <x:f>++SUMIFS('sales data'!L:L,'sales data'!$B:$B,$C400,'sales data'!$F:$F,$D400,'sales data'!$O:$O,"")</x:f>
        <x:v>0</x:v>
      </x:c>
      <x:c r="P400" s="73">
        <x:f t="shared" si="127"/>
        <x:v>0</x:v>
      </x:c>
      <x:c r="Q400" s="68">
        <x:f>+SUMIFS('sales data'!$L:$L,'sales data'!$B:$B,$C400,'sales data'!$F:$F,$D400,'sales data'!$O:$O,"R")</x:f>
        <x:v>0</x:v>
      </x:c>
      <x:c r="R400" s="73">
        <x:f t="shared" si="128"/>
        <x:v>0</x:v>
      </x:c>
      <x:c r="S400" s="68">
        <x:f>SUMIFS('sales data'!$L:$L,'sales data'!$B:$B,$C400,'sales data'!$F:$F,$D400,'sales data'!$O:$O,"N")</x:f>
        <x:v>0</x:v>
      </x:c>
      <x:c r="T400" s="73">
        <x:f t="shared" si="129"/>
        <x:v>0</x:v>
      </x:c>
      <x:c r="U400" s="26">
        <x:f>SUMIFS('warehouse inventory check'!$N:$N,'warehouse inventory check'!$C:$C,$C400,'warehouse inventory check'!$D:$D,$D400)</x:f>
        <x:v>0</x:v>
      </x:c>
      <x:c r="V400" s="26">
        <x:f t="shared" si="130"/>
        <x:v>89.091211925052107</x:v>
      </x:c>
      <x:c r="W400" s="73">
        <x:f t="shared" si="131"/>
        <x:v>0</x:v>
      </x:c>
      <x:c r="X400" s="74">
        <x:f t="shared" si="132"/>
        <x:v>0</x:v>
      </x:c>
      <x:c r="Y400" s="68">
        <x:f t="shared" si="133"/>
        <x:v>0</x:v>
      </x:c>
      <x:c r="Z400" s="68">
        <x:f t="shared" si="134"/>
        <x:v>0</x:v>
      </x:c>
    </x:row>
    <x:row r="401" spans="1:26">
      <x:c r="A401" s="118">
        <x:v>6</x:v>
      </x:c>
      <x:c r="B401" s="118"/>
      <x:c r="C401" s="113">
        <x:v>5</x:v>
      </x:c>
      <x:c r="D401" s="210" t="str">
        <x:f>IF(VLOOKUP($A401,'★Master Code List'!$B$4:$K$167,8,)=0,"",(VLOOKUP($A401,'★Master Code List'!$B$4:$K$167,8,)))</x:f>
        <x:v>PZ38-14A033-FE</x:v>
      </x:c>
      <x:c r="E401" s="210" t="str">
        <x:f>IF(VLOOKUP($A401,'★Master Code List'!$B$4:$K$167,9,)=0,"",(VLOOKUP($A401,'★Master Code List'!$B$4:$K$167,9,)))</x:f>
        <x:v>EV-V4 Test Parts</x:v>
      </x:c>
      <x:c r="F401" s="20" t="str">
        <x:f>IF(VLOOKUP($A401,'★Master Code List'!$B$4:$K$167,10,)=0,"",(VLOOKUP($A401,'★Master Code List'!$B$4:$K$167,10,)))</x:f>
        <x:v>BUSBAR - Array to Array (Straight)_Insert</x:v>
      </x:c>
      <x:c r="G401" s="158">
        <x:f t="shared" si="124"/>
        <x:v>0</x:v>
      </x:c>
      <x:c r="H401" s="158">
        <x:f t="shared" si="125"/>
        <x:v>444.18496711111101</x:v>
      </x:c>
      <x:c r="I401" s="285">
        <x:f t="shared" si="126"/>
        <x:v>0</x:v>
      </x:c>
      <x:c r="J401" s="106">
        <x:f>SUMIFS('purchase data'!K:K,'purchase data'!$B:$B,$C401,'purchase data'!$F:$F,$D401)</x:f>
        <x:v>0</x:v>
      </x:c>
      <x:c r="K401" s="73">
        <x:f>SUMIFS('purchase data'!M:M,'purchase data'!$B:$B,$C401,'purchase data'!$F:$F,$D401)</x:f>
        <x:v>0</x:v>
      </x:c>
      <x:c r="L401" s="68">
        <x:f>SUMIFS(ETC!$G:$G,ETC!$B:$B,$C401,ETC!$E:$E,$D401)</x:f>
        <x:v>0</x:v>
      </x:c>
      <x:c r="M401" s="73">
        <x:f>SUMIFS(ETC!$J:$J,ETC!$E:$E,$D401,ETC!$B:$B,$C401)</x:f>
        <x:v>0</x:v>
      </x:c>
      <x:c r="N401" s="159">
        <x:f>IF(IFERROR((I401+K401+M401)/(G401+J401+SUMIFS(ETC!$G:$G,ETC!$C:$C,1,ETC!$B:$B,$C401,ETC!$E:$E,$D401)),)=0,H401,IFERROR((I401+K401+M401)/(G401+J401+SUMIFS(ETC!$G:$G,ETC!$C:$C,1,ETC!$B:$B,$C401,ETC!$E:$E,$D401)),))</x:f>
        <x:v>444.18496711111101</x:v>
      </x:c>
      <x:c r="O401" s="106">
        <x:f>++SUMIFS('sales data'!L:L,'sales data'!$B:$B,$C401,'sales data'!$F:$F,$D401,'sales data'!$O:$O,"")</x:f>
        <x:v>0</x:v>
      </x:c>
      <x:c r="P401" s="73">
        <x:f t="shared" si="127"/>
        <x:v>0</x:v>
      </x:c>
      <x:c r="Q401" s="68">
        <x:f>+SUMIFS('sales data'!$L:$L,'sales data'!$B:$B,$C401,'sales data'!$F:$F,$D401,'sales data'!$O:$O,"R")</x:f>
        <x:v>0</x:v>
      </x:c>
      <x:c r="R401" s="73">
        <x:f t="shared" si="128"/>
        <x:v>0</x:v>
      </x:c>
      <x:c r="S401" s="68">
        <x:f>SUMIFS('sales data'!$L:$L,'sales data'!$B:$B,$C401,'sales data'!$F:$F,$D401,'sales data'!$O:$O,"N")</x:f>
        <x:v>0</x:v>
      </x:c>
      <x:c r="T401" s="73">
        <x:f t="shared" si="129"/>
        <x:v>0</x:v>
      </x:c>
      <x:c r="U401" s="26">
        <x:f>SUMIFS('warehouse inventory check'!$N:$N,'warehouse inventory check'!$C:$C,$C401,'warehouse inventory check'!$D:$D,$D401)</x:f>
        <x:v>0</x:v>
      </x:c>
      <x:c r="V401" s="26">
        <x:f t="shared" si="130"/>
        <x:v>444.18496711111101</x:v>
      </x:c>
      <x:c r="W401" s="73">
        <x:f t="shared" si="131"/>
        <x:v>0</x:v>
      </x:c>
      <x:c r="X401" s="74">
        <x:f t="shared" si="132"/>
        <x:v>0</x:v>
      </x:c>
      <x:c r="Y401" s="68">
        <x:f t="shared" si="133"/>
        <x:v>0</x:v>
      </x:c>
      <x:c r="Z401" s="68">
        <x:f t="shared" si="134"/>
        <x:v>0</x:v>
      </x:c>
    </x:row>
    <x:row r="402" spans="1:26">
      <x:c r="A402" s="118">
        <x:v>7</x:v>
      </x:c>
      <x:c r="B402" s="118"/>
      <x:c r="C402" s="113">
        <x:v>5</x:v>
      </x:c>
      <x:c r="D402" s="210" t="str">
        <x:f>IF(VLOOKUP($A402,'★Master Code List'!$B$4:$K$167,8,)=0,"",(VLOOKUP($A402,'★Master Code List'!$B$4:$K$167,8,)))</x:f>
        <x:v>PZ38-14A033-GD</x:v>
      </x:c>
      <x:c r="E402" s="210" t="str">
        <x:f>IF(VLOOKUP($A402,'★Master Code List'!$B$4:$K$167,9,)=0,"",(VLOOKUP($A402,'★Master Code List'!$B$4:$K$167,9,)))</x:f>
        <x:v>BEV-E (V710)</x:v>
      </x:c>
      <x:c r="F402" s="20" t="str">
        <x:f>IF(VLOOKUP($A402,'★Master Code List'!$B$4:$K$167,10,)=0,"",(VLOOKUP($A402,'★Master Code List'!$B$4:$K$167,10,)))</x:f>
        <x:v>BUSBAR - Array to Array (Angled)_Insert</x:v>
      </x:c>
      <x:c r="G402" s="158">
        <x:f t="shared" si="124"/>
        <x:v>0</x:v>
      </x:c>
      <x:c r="H402" s="158">
        <x:f t="shared" si="125"/>
        <x:v>415.72873713804711</x:v>
      </x:c>
      <x:c r="I402" s="285">
        <x:f t="shared" si="126"/>
        <x:v>0</x:v>
      </x:c>
      <x:c r="J402" s="106">
        <x:f>SUMIFS('purchase data'!K:K,'purchase data'!$B:$B,$C402,'purchase data'!$F:$F,$D402)</x:f>
        <x:v>0</x:v>
      </x:c>
      <x:c r="K402" s="73">
        <x:f>SUMIFS('purchase data'!M:M,'purchase data'!$B:$B,$C402,'purchase data'!$F:$F,$D402)</x:f>
        <x:v>0</x:v>
      </x:c>
      <x:c r="L402" s="68">
        <x:f>SUMIFS(ETC!$G:$G,ETC!$B:$B,$C402,ETC!$E:$E,$D402)</x:f>
        <x:v>0</x:v>
      </x:c>
      <x:c r="M402" s="73">
        <x:f>SUMIFS(ETC!$J:$J,ETC!$E:$E,$D402,ETC!$B:$B,$C402)</x:f>
        <x:v>0</x:v>
      </x:c>
      <x:c r="N402" s="159">
        <x:f>IF(IFERROR((I402+K402+M402)/(G402+J402+SUMIFS(ETC!$G:$G,ETC!$C:$C,1,ETC!$B:$B,$C402,ETC!$E:$E,$D402)),)=0,H402,IFERROR((I402+K402+M402)/(G402+J402+SUMIFS(ETC!$G:$G,ETC!$C:$C,1,ETC!$B:$B,$C402,ETC!$E:$E,$D402)),))</x:f>
        <x:v>415.72873713804711</x:v>
      </x:c>
      <x:c r="O402" s="106">
        <x:f>++SUMIFS('sales data'!L:L,'sales data'!$B:$B,$C402,'sales data'!$F:$F,$D402,'sales data'!$O:$O,"")</x:f>
        <x:v>0</x:v>
      </x:c>
      <x:c r="P402" s="73">
        <x:f t="shared" si="127"/>
        <x:v>0</x:v>
      </x:c>
      <x:c r="Q402" s="68">
        <x:f>+SUMIFS('sales data'!$L:$L,'sales data'!$B:$B,$C402,'sales data'!$F:$F,$D402,'sales data'!$O:$O,"R")</x:f>
        <x:v>0</x:v>
      </x:c>
      <x:c r="R402" s="73">
        <x:f t="shared" si="128"/>
        <x:v>0</x:v>
      </x:c>
      <x:c r="S402" s="68">
        <x:f>SUMIFS('sales data'!$L:$L,'sales data'!$B:$B,$C402,'sales data'!$F:$F,$D402,'sales data'!$O:$O,"N")</x:f>
        <x:v>0</x:v>
      </x:c>
      <x:c r="T402" s="73">
        <x:f t="shared" si="129"/>
        <x:v>0</x:v>
      </x:c>
      <x:c r="U402" s="26">
        <x:f>SUMIFS('warehouse inventory check'!$N:$N,'warehouse inventory check'!$C:$C,$C402,'warehouse inventory check'!$D:$D,$D402)</x:f>
        <x:v>0</x:v>
      </x:c>
      <x:c r="V402" s="26">
        <x:f t="shared" si="130"/>
        <x:v>415.72873713804711</x:v>
      </x:c>
      <x:c r="W402" s="73">
        <x:f t="shared" si="131"/>
        <x:v>0</x:v>
      </x:c>
      <x:c r="X402" s="74">
        <x:f t="shared" si="132"/>
        <x:v>0</x:v>
      </x:c>
      <x:c r="Y402" s="68">
        <x:f t="shared" si="133"/>
        <x:v>0</x:v>
      </x:c>
      <x:c r="Z402" s="68">
        <x:f t="shared" si="134"/>
        <x:v>0</x:v>
      </x:c>
    </x:row>
    <x:row r="403" spans="1:26">
      <x:c r="A403" s="118">
        <x:v>8</x:v>
      </x:c>
      <x:c r="B403" s="118"/>
      <x:c r="C403" s="113">
        <x:v>5</x:v>
      </x:c>
      <x:c r="D403" s="210" t="str">
        <x:f>IF(VLOOKUP($A403,'★Master Code List'!$B$4:$K$167,8,)=0,"",(VLOOKUP($A403,'★Master Code List'!$B$4:$K$167,8,)))</x:f>
        <x:v>PZ38-14A033-HF</x:v>
      </x:c>
      <x:c r="E403" s="210" t="str">
        <x:f>IF(VLOOKUP($A403,'★Master Code List'!$B$4:$K$167,9,)=0,"",(VLOOKUP($A403,'★Master Code List'!$B$4:$K$167,9,)))</x:f>
        <x:v>BEV-E (V710)</x:v>
      </x:c>
      <x:c r="F403" s="20" t="str">
        <x:f>IF(VLOOKUP($A403,'★Master Code List'!$B$4:$K$167,10,)=0,"",(VLOOKUP($A403,'★Master Code List'!$B$4:$K$167,10,)))</x:f>
        <x:v>BUSBAR - Array4 to Array 5_Insert</x:v>
      </x:c>
      <x:c r="G403" s="158">
        <x:f t="shared" si="124"/>
        <x:v>0</x:v>
      </x:c>
      <x:c r="H403" s="158">
        <x:f t="shared" si="125"/>
        <x:v>517.50554691099467</x:v>
      </x:c>
      <x:c r="I403" s="285">
        <x:f t="shared" si="126"/>
        <x:v>0</x:v>
      </x:c>
      <x:c r="J403" s="106">
        <x:f>SUMIFS('purchase data'!K:K,'purchase data'!$B:$B,$C403,'purchase data'!$F:$F,$D403)</x:f>
        <x:v>0</x:v>
      </x:c>
      <x:c r="K403" s="73">
        <x:f>SUMIFS('purchase data'!M:M,'purchase data'!$B:$B,$C403,'purchase data'!$F:$F,$D403)</x:f>
        <x:v>0</x:v>
      </x:c>
      <x:c r="L403" s="68">
        <x:f>SUMIFS(ETC!$G:$G,ETC!$B:$B,$C403,ETC!$E:$E,$D403)</x:f>
        <x:v>0</x:v>
      </x:c>
      <x:c r="M403" s="73">
        <x:f>SUMIFS(ETC!$J:$J,ETC!$E:$E,$D403,ETC!$B:$B,$C403)</x:f>
        <x:v>0</x:v>
      </x:c>
      <x:c r="N403" s="159">
        <x:f>IF(IFERROR((I403+K403+M403)/(G403+J403+SUMIFS(ETC!$G:$G,ETC!$C:$C,1,ETC!$B:$B,$C403,ETC!$E:$E,$D403)),)=0,H403,IFERROR((I403+K403+M403)/(G403+J403+SUMIFS(ETC!$G:$G,ETC!$C:$C,1,ETC!$B:$B,$C403,ETC!$E:$E,$D403)),))</x:f>
        <x:v>517.50554691099467</x:v>
      </x:c>
      <x:c r="O403" s="106">
        <x:f>++SUMIFS('sales data'!L:L,'sales data'!$B:$B,$C403,'sales data'!$F:$F,$D403,'sales data'!$O:$O,"")</x:f>
        <x:v>0</x:v>
      </x:c>
      <x:c r="P403" s="73">
        <x:f t="shared" si="127"/>
        <x:v>0</x:v>
      </x:c>
      <x:c r="Q403" s="68">
        <x:f>+SUMIFS('sales data'!$L:$L,'sales data'!$B:$B,$C403,'sales data'!$F:$F,$D403,'sales data'!$O:$O,"R")</x:f>
        <x:v>0</x:v>
      </x:c>
      <x:c r="R403" s="73">
        <x:f t="shared" si="128"/>
        <x:v>0</x:v>
      </x:c>
      <x:c r="S403" s="68">
        <x:f>SUMIFS('sales data'!$L:$L,'sales data'!$B:$B,$C403,'sales data'!$F:$F,$D403,'sales data'!$O:$O,"N")</x:f>
        <x:v>0</x:v>
      </x:c>
      <x:c r="T403" s="73">
        <x:f t="shared" si="129"/>
        <x:v>0</x:v>
      </x:c>
      <x:c r="U403" s="26">
        <x:f>SUMIFS('warehouse inventory check'!$N:$N,'warehouse inventory check'!$C:$C,$C403,'warehouse inventory check'!$D:$D,$D403)</x:f>
        <x:v>0</x:v>
      </x:c>
      <x:c r="V403" s="26">
        <x:f t="shared" si="130"/>
        <x:v>517.50554691099467</x:v>
      </x:c>
      <x:c r="W403" s="73">
        <x:f t="shared" si="131"/>
        <x:v>0</x:v>
      </x:c>
      <x:c r="X403" s="74">
        <x:f t="shared" si="132"/>
        <x:v>0</x:v>
      </x:c>
      <x:c r="Y403" s="68">
        <x:f t="shared" si="133"/>
        <x:v>0</x:v>
      </x:c>
      <x:c r="Z403" s="68">
        <x:f t="shared" si="134"/>
        <x:v>0</x:v>
      </x:c>
    </x:row>
    <x:row r="404" spans="1:26">
      <x:c r="A404" s="118">
        <x:v>9</x:v>
      </x:c>
      <x:c r="B404" s="118"/>
      <x:c r="C404" s="113">
        <x:v>5</x:v>
      </x:c>
      <x:c r="D404" s="210" t="str">
        <x:f>IF(VLOOKUP($A404,'★Master Code List'!$B$4:$K$167,8,)=0,"",(VLOOKUP($A404,'★Master Code List'!$B$4:$K$167,8,)))</x:f>
        <x:v>PZ38-14A033-JD</x:v>
      </x:c>
      <x:c r="E404" s="210" t="str">
        <x:f>IF(VLOOKUP($A404,'★Master Code List'!$B$4:$K$167,9,)=0,"",(VLOOKUP($A404,'★Master Code List'!$B$4:$K$167,9,)))</x:f>
        <x:v>BEV-E1</x:v>
      </x:c>
      <x:c r="F404" s="20" t="str">
        <x:f>IF(VLOOKUP($A404,'★Master Code List'!$B$4:$K$167,10,)=0,"",(VLOOKUP($A404,'★Master Code List'!$B$4:$K$167,10,)))</x:f>
        <x:v>BEV-E1 BUSBAR Array 8 to Array 9</x:v>
      </x:c>
      <x:c r="G404" s="158">
        <x:f t="shared" si="124"/>
        <x:v>0</x:v>
      </x:c>
      <x:c r="H404" s="158">
        <x:f t="shared" si="125"/>
        <x:v>446.53285714285715</x:v>
      </x:c>
      <x:c r="I404" s="285">
        <x:f t="shared" si="126"/>
        <x:v>0</x:v>
      </x:c>
      <x:c r="J404" s="106">
        <x:f>SUMIFS('purchase data'!K:K,'purchase data'!$B:$B,$C404,'purchase data'!$F:$F,$D404)</x:f>
        <x:v>0</x:v>
      </x:c>
      <x:c r="K404" s="73">
        <x:f>SUMIFS('purchase data'!M:M,'purchase data'!$B:$B,$C404,'purchase data'!$F:$F,$D404)</x:f>
        <x:v>0</x:v>
      </x:c>
      <x:c r="L404" s="68">
        <x:f>SUMIFS(ETC!$G:$G,ETC!$B:$B,$C404,ETC!$E:$E,$D404)</x:f>
        <x:v>0</x:v>
      </x:c>
      <x:c r="M404" s="73">
        <x:f>SUMIFS(ETC!$J:$J,ETC!$E:$E,$D404,ETC!$B:$B,$C404)</x:f>
        <x:v>0</x:v>
      </x:c>
      <x:c r="N404" s="159">
        <x:f>IF(IFERROR((I404+K404+M404)/(G404+J404+SUMIFS(ETC!$G:$G,ETC!$C:$C,1,ETC!$B:$B,$C404,ETC!$E:$E,$D404)),)=0,H404,IFERROR((I404+K404+M404)/(G404+J404+SUMIFS(ETC!$G:$G,ETC!$C:$C,1,ETC!$B:$B,$C404,ETC!$E:$E,$D404)),))</x:f>
        <x:v>446.53285714285715</x:v>
      </x:c>
      <x:c r="O404" s="106">
        <x:f>++SUMIFS('sales data'!L:L,'sales data'!$B:$B,$C404,'sales data'!$F:$F,$D404,'sales data'!$O:$O,"")</x:f>
        <x:v>0</x:v>
      </x:c>
      <x:c r="P404" s="73">
        <x:f t="shared" si="127"/>
        <x:v>0</x:v>
      </x:c>
      <x:c r="Q404" s="68">
        <x:f>+SUMIFS('sales data'!$L:$L,'sales data'!$B:$B,$C404,'sales data'!$F:$F,$D404,'sales data'!$O:$O,"R")</x:f>
        <x:v>0</x:v>
      </x:c>
      <x:c r="R404" s="73">
        <x:f t="shared" si="128"/>
        <x:v>0</x:v>
      </x:c>
      <x:c r="S404" s="68">
        <x:f>SUMIFS('sales data'!$L:$L,'sales data'!$B:$B,$C404,'sales data'!$F:$F,$D404,'sales data'!$O:$O,"N")</x:f>
        <x:v>0</x:v>
      </x:c>
      <x:c r="T404" s="73">
        <x:f t="shared" si="129"/>
        <x:v>0</x:v>
      </x:c>
      <x:c r="U404" s="26">
        <x:f>SUMIFS('warehouse inventory check'!$N:$N,'warehouse inventory check'!$C:$C,$C404,'warehouse inventory check'!$D:$D,$D404)</x:f>
        <x:v>0</x:v>
      </x:c>
      <x:c r="V404" s="26">
        <x:f t="shared" si="130"/>
        <x:v>446.53285714285715</x:v>
      </x:c>
      <x:c r="W404" s="73">
        <x:f t="shared" si="131"/>
        <x:v>0</x:v>
      </x:c>
      <x:c r="X404" s="74">
        <x:f t="shared" si="132"/>
        <x:v>0</x:v>
      </x:c>
      <x:c r="Y404" s="68">
        <x:f t="shared" si="133"/>
        <x:v>0</x:v>
      </x:c>
      <x:c r="Z404" s="68">
        <x:f t="shared" si="134"/>
        <x:v>0</x:v>
      </x:c>
    </x:row>
    <x:row r="405" spans="1:26">
      <x:c r="A405" s="118">
        <x:v>10</x:v>
      </x:c>
      <x:c r="B405" s="118"/>
      <x:c r="C405" s="113">
        <x:v>5</x:v>
      </x:c>
      <x:c r="D405" s="210" t="str">
        <x:f>IF(VLOOKUP($A405,'★Master Code List'!$B$4:$K$167,8,)=0,"",(VLOOKUP($A405,'★Master Code List'!$B$4:$K$167,8,)))</x:f>
        <x:v>PZ38-14A033-KD</x:v>
      </x:c>
      <x:c r="E405" s="210" t="str">
        <x:f>IF(VLOOKUP($A405,'★Master Code List'!$B$4:$K$167,9,)=0,"",(VLOOKUP($A405,'★Master Code List'!$B$4:$K$167,9,)))</x:f>
        <x:v>BEV-E (V710)</x:v>
      </x:c>
      <x:c r="F405" s="20" t="str">
        <x:f>IF(VLOOKUP($A405,'★Master Code List'!$B$4:$K$167,10,)=0,"",(VLOOKUP($A405,'★Master Code List'!$B$4:$K$167,10,)))</x:f>
        <x:v>BUSBAR - Array 1 to Neg BEC_Insert</x:v>
      </x:c>
      <x:c r="G405" s="158">
        <x:f t="shared" si="124"/>
        <x:v>0</x:v>
      </x:c>
      <x:c r="H405" s="158">
        <x:f t="shared" si="125"/>
        <x:v>521.15796204395599</x:v>
      </x:c>
      <x:c r="I405" s="285">
        <x:f t="shared" si="126"/>
        <x:v>0</x:v>
      </x:c>
      <x:c r="J405" s="106">
        <x:f>SUMIFS('purchase data'!K:K,'purchase data'!$B:$B,$C405,'purchase data'!$F:$F,$D405)</x:f>
        <x:v>0</x:v>
      </x:c>
      <x:c r="K405" s="73">
        <x:f>SUMIFS('purchase data'!M:M,'purchase data'!$B:$B,$C405,'purchase data'!$F:$F,$D405)</x:f>
        <x:v>0</x:v>
      </x:c>
      <x:c r="L405" s="68">
        <x:f>SUMIFS(ETC!$G:$G,ETC!$B:$B,$C405,ETC!$E:$E,$D405)</x:f>
        <x:v>0</x:v>
      </x:c>
      <x:c r="M405" s="73">
        <x:f>SUMIFS(ETC!$J:$J,ETC!$E:$E,$D405,ETC!$B:$B,$C405)</x:f>
        <x:v>0</x:v>
      </x:c>
      <x:c r="N405" s="159">
        <x:f>IF(IFERROR((I405+K405+M405)/(G405+J405+SUMIFS(ETC!$G:$G,ETC!$C:$C,1,ETC!$B:$B,$C405,ETC!$E:$E,$D405)),)=0,H405,IFERROR((I405+K405+M405)/(G405+J405+SUMIFS(ETC!$G:$G,ETC!$C:$C,1,ETC!$B:$B,$C405,ETC!$E:$E,$D405)),))</x:f>
        <x:v>521.15796204395599</x:v>
      </x:c>
      <x:c r="O405" s="106">
        <x:f>++SUMIFS('sales data'!L:L,'sales data'!$B:$B,$C405,'sales data'!$F:$F,$D405,'sales data'!$O:$O,"")</x:f>
        <x:v>0</x:v>
      </x:c>
      <x:c r="P405" s="73">
        <x:f t="shared" si="127"/>
        <x:v>0</x:v>
      </x:c>
      <x:c r="Q405" s="68">
        <x:f>+SUMIFS('sales data'!$L:$L,'sales data'!$B:$B,$C405,'sales data'!$F:$F,$D405,'sales data'!$O:$O,"R")</x:f>
        <x:v>0</x:v>
      </x:c>
      <x:c r="R405" s="73">
        <x:f t="shared" si="128"/>
        <x:v>0</x:v>
      </x:c>
      <x:c r="S405" s="68">
        <x:f>SUMIFS('sales data'!$L:$L,'sales data'!$B:$B,$C405,'sales data'!$F:$F,$D405,'sales data'!$O:$O,"N")</x:f>
        <x:v>0</x:v>
      </x:c>
      <x:c r="T405" s="73">
        <x:f t="shared" si="129"/>
        <x:v>0</x:v>
      </x:c>
      <x:c r="U405" s="26">
        <x:f>SUMIFS('warehouse inventory check'!$N:$N,'warehouse inventory check'!$C:$C,$C405,'warehouse inventory check'!$D:$D,$D405)</x:f>
        <x:v>0</x:v>
      </x:c>
      <x:c r="V405" s="26">
        <x:f t="shared" si="130"/>
        <x:v>521.15796204395599</x:v>
      </x:c>
      <x:c r="W405" s="73">
        <x:f t="shared" si="131"/>
        <x:v>0</x:v>
      </x:c>
      <x:c r="X405" s="74">
        <x:f t="shared" si="132"/>
        <x:v>0</x:v>
      </x:c>
      <x:c r="Y405" s="68">
        <x:f t="shared" si="133"/>
        <x:v>0</x:v>
      </x:c>
      <x:c r="Z405" s="68">
        <x:f t="shared" si="134"/>
        <x:v>0</x:v>
      </x:c>
    </x:row>
    <x:row r="406" spans="1:26">
      <x:c r="A406" s="118">
        <x:v>11</x:v>
      </x:c>
      <x:c r="B406" s="118"/>
      <x:c r="C406" s="113">
        <x:v>5</x:v>
      </x:c>
      <x:c r="D406" s="210" t="str">
        <x:f>IF(VLOOKUP($A406,'★Master Code List'!$B$4:$K$167,8,)=0,"",(VLOOKUP($A406,'★Master Code List'!$B$4:$K$167,8,)))</x:f>
        <x:v>PZ38-14A033-LF</x:v>
      </x:c>
      <x:c r="E406" s="210" t="str">
        <x:f>IF(VLOOKUP($A406,'★Master Code List'!$B$4:$K$167,9,)=0,"",(VLOOKUP($A406,'★Master Code List'!$B$4:$K$167,9,)))</x:f>
        <x:v>BEV-E (V710)</x:v>
      </x:c>
      <x:c r="F406" s="20" t="str">
        <x:f>IF(VLOOKUP($A406,'★Master Code List'!$B$4:$K$167,10,)=0,"",(VLOOKUP($A406,'★Master Code List'!$B$4:$K$167,10,)))</x:f>
        <x:v>BUSBAR - Array 9 to Pos BEC_Insert</x:v>
      </x:c>
      <x:c r="G406" s="158">
        <x:f t="shared" si="124"/>
        <x:v>0</x:v>
      </x:c>
      <x:c r="H406" s="158">
        <x:f t="shared" si="125"/>
        <x:v>371.65501294848485</x:v>
      </x:c>
      <x:c r="I406" s="285">
        <x:f t="shared" si="126"/>
        <x:v>0</x:v>
      </x:c>
      <x:c r="J406" s="106">
        <x:f>SUMIFS('purchase data'!K:K,'purchase data'!$B:$B,$C406,'purchase data'!$F:$F,$D406)</x:f>
        <x:v>0</x:v>
      </x:c>
      <x:c r="K406" s="73">
        <x:f>SUMIFS('purchase data'!M:M,'purchase data'!$B:$B,$C406,'purchase data'!$F:$F,$D406)</x:f>
        <x:v>0</x:v>
      </x:c>
      <x:c r="L406" s="68">
        <x:f>SUMIFS(ETC!$G:$G,ETC!$B:$B,$C406,ETC!$E:$E,$D406)</x:f>
        <x:v>0</x:v>
      </x:c>
      <x:c r="M406" s="73">
        <x:f>SUMIFS(ETC!$J:$J,ETC!$E:$E,$D406,ETC!$B:$B,$C406)</x:f>
        <x:v>0</x:v>
      </x:c>
      <x:c r="N406" s="159">
        <x:f>IF(IFERROR((I406+K406+M406)/(G406+J406+SUMIFS(ETC!$G:$G,ETC!$C:$C,1,ETC!$B:$B,$C406,ETC!$E:$E,$D406)),)=0,H406,IFERROR((I406+K406+M406)/(G406+J406+SUMIFS(ETC!$G:$G,ETC!$C:$C,1,ETC!$B:$B,$C406,ETC!$E:$E,$D406)),))</x:f>
        <x:v>371.65501294848485</x:v>
      </x:c>
      <x:c r="O406" s="106">
        <x:f>++SUMIFS('sales data'!L:L,'sales data'!$B:$B,$C406,'sales data'!$F:$F,$D406,'sales data'!$O:$O,"")</x:f>
        <x:v>0</x:v>
      </x:c>
      <x:c r="P406" s="73">
        <x:f t="shared" si="127"/>
        <x:v>0</x:v>
      </x:c>
      <x:c r="Q406" s="68">
        <x:f>+SUMIFS('sales data'!$L:$L,'sales data'!$B:$B,$C406,'sales data'!$F:$F,$D406,'sales data'!$O:$O,"R")</x:f>
        <x:v>0</x:v>
      </x:c>
      <x:c r="R406" s="73">
        <x:f t="shared" si="128"/>
        <x:v>0</x:v>
      </x:c>
      <x:c r="S406" s="68">
        <x:f>SUMIFS('sales data'!$L:$L,'sales data'!$B:$B,$C406,'sales data'!$F:$F,$D406,'sales data'!$O:$O,"N")</x:f>
        <x:v>0</x:v>
      </x:c>
      <x:c r="T406" s="73">
        <x:f t="shared" si="129"/>
        <x:v>0</x:v>
      </x:c>
      <x:c r="U406" s="26">
        <x:f>SUMIFS('warehouse inventory check'!$N:$N,'warehouse inventory check'!$C:$C,$C406,'warehouse inventory check'!$D:$D,$D406)</x:f>
        <x:v>0</x:v>
      </x:c>
      <x:c r="V406" s="26">
        <x:f t="shared" si="130"/>
        <x:v>371.65501294848485</x:v>
      </x:c>
      <x:c r="W406" s="73">
        <x:f t="shared" si="131"/>
        <x:v>0</x:v>
      </x:c>
      <x:c r="X406" s="74">
        <x:f t="shared" si="132"/>
        <x:v>0</x:v>
      </x:c>
      <x:c r="Y406" s="68">
        <x:f t="shared" si="133"/>
        <x:v>0</x:v>
      </x:c>
      <x:c r="Z406" s="68">
        <x:f t="shared" si="134"/>
        <x:v>0</x:v>
      </x:c>
    </x:row>
    <x:row r="407" spans="1:26">
      <x:c r="A407" s="118">
        <x:v>12</x:v>
      </x:c>
      <x:c r="B407" s="118"/>
      <x:c r="C407" s="113">
        <x:v>5</x:v>
      </x:c>
      <x:c r="D407" s="210" t="str">
        <x:f>IF(VLOOKUP($A407,'★Master Code List'!$B$4:$K$167,8,)=0,"",(VLOOKUP($A407,'★Master Code List'!$B$4:$K$167,8,)))</x:f>
        <x:v>PZ38-14A033-MC</x:v>
      </x:c>
      <x:c r="E407" s="210" t="str">
        <x:f>IF(VLOOKUP($A407,'★Master Code List'!$B$4:$K$167,9,)=0,"",(VLOOKUP($A407,'★Master Code List'!$B$4:$K$167,9,)))</x:f>
        <x:v>BEV-E (V710)</x:v>
      </x:c>
      <x:c r="F407" s="20" t="str">
        <x:f>IF(VLOOKUP($A407,'★Master Code List'!$B$4:$K$167,10,)=0,"",(VLOOKUP($A407,'★Master Code List'!$B$4:$K$167,10,)))</x:f>
        <x:v>BUSBAR - Pos BEC to DCFC_Protector</x:v>
      </x:c>
      <x:c r="G407" s="158">
        <x:f t="shared" si="124"/>
        <x:v>0</x:v>
      </x:c>
      <x:c r="H407" s="158">
        <x:f t="shared" si="125"/>
        <x:v>701.96989836660634</x:v>
      </x:c>
      <x:c r="I407" s="285">
        <x:f t="shared" si="126"/>
        <x:v>0</x:v>
      </x:c>
      <x:c r="J407" s="106">
        <x:f>SUMIFS('purchase data'!K:K,'purchase data'!$B:$B,$C407,'purchase data'!$F:$F,$D407)</x:f>
        <x:v>0</x:v>
      </x:c>
      <x:c r="K407" s="73">
        <x:f>SUMIFS('purchase data'!M:M,'purchase data'!$B:$B,$C407,'purchase data'!$F:$F,$D407)</x:f>
        <x:v>0</x:v>
      </x:c>
      <x:c r="L407" s="68">
        <x:f>SUMIFS(ETC!$G:$G,ETC!$B:$B,$C407,ETC!$E:$E,$D407)</x:f>
        <x:v>0</x:v>
      </x:c>
      <x:c r="M407" s="73">
        <x:f>SUMIFS(ETC!$J:$J,ETC!$E:$E,$D407,ETC!$B:$B,$C407)</x:f>
        <x:v>0</x:v>
      </x:c>
      <x:c r="N407" s="159">
        <x:f>IF(IFERROR((I407+K407+M407)/(G407+J407+SUMIFS(ETC!$G:$G,ETC!$C:$C,1,ETC!$B:$B,$C407,ETC!$E:$E,$D407)),)=0,H407,IFERROR((I407+K407+M407)/(G407+J407+SUMIFS(ETC!$G:$G,ETC!$C:$C,1,ETC!$B:$B,$C407,ETC!$E:$E,$D407)),))</x:f>
        <x:v>701.96989836660634</x:v>
      </x:c>
      <x:c r="O407" s="106">
        <x:f>++SUMIFS('sales data'!L:L,'sales data'!$B:$B,$C407,'sales data'!$F:$F,$D407,'sales data'!$O:$O,"")</x:f>
        <x:v>0</x:v>
      </x:c>
      <x:c r="P407" s="73">
        <x:f t="shared" si="127"/>
        <x:v>0</x:v>
      </x:c>
      <x:c r="Q407" s="68">
        <x:f>+SUMIFS('sales data'!$L:$L,'sales data'!$B:$B,$C407,'sales data'!$F:$F,$D407,'sales data'!$O:$O,"R")</x:f>
        <x:v>0</x:v>
      </x:c>
      <x:c r="R407" s="73">
        <x:f t="shared" si="128"/>
        <x:v>0</x:v>
      </x:c>
      <x:c r="S407" s="68">
        <x:f>SUMIFS('sales data'!$L:$L,'sales data'!$B:$B,$C407,'sales data'!$F:$F,$D407,'sales data'!$O:$O,"N")</x:f>
        <x:v>0</x:v>
      </x:c>
      <x:c r="T407" s="73">
        <x:f t="shared" si="129"/>
        <x:v>0</x:v>
      </x:c>
      <x:c r="U407" s="26">
        <x:f>SUMIFS('warehouse inventory check'!$N:$N,'warehouse inventory check'!$C:$C,$C407,'warehouse inventory check'!$D:$D,$D407)</x:f>
        <x:v>0</x:v>
      </x:c>
      <x:c r="V407" s="26">
        <x:f t="shared" si="130"/>
        <x:v>701.96989836660634</x:v>
      </x:c>
      <x:c r="W407" s="73">
        <x:f t="shared" si="131"/>
        <x:v>0</x:v>
      </x:c>
      <x:c r="X407" s="74">
        <x:f t="shared" si="132"/>
        <x:v>0</x:v>
      </x:c>
      <x:c r="Y407" s="68">
        <x:f t="shared" si="133"/>
        <x:v>0</x:v>
      </x:c>
      <x:c r="Z407" s="68">
        <x:f t="shared" si="134"/>
        <x:v>0</x:v>
      </x:c>
    </x:row>
    <x:row r="408" spans="1:26">
      <x:c r="A408" s="118">
        <x:v>13</x:v>
      </x:c>
      <x:c r="B408" s="118"/>
      <x:c r="C408" s="113">
        <x:v>5</x:v>
      </x:c>
      <x:c r="D408" s="210" t="str">
        <x:f>IF(VLOOKUP($A408,'★Master Code List'!$B$4:$K$167,8,)=0,"",(VLOOKUP($A408,'★Master Code List'!$B$4:$K$167,8,)))</x:f>
        <x:v>PZ38-14A033-NB</x:v>
      </x:c>
      <x:c r="E408" s="210" t="str">
        <x:f>IF(VLOOKUP($A408,'★Master Code List'!$B$4:$K$167,9,)=0,"",(VLOOKUP($A408,'★Master Code List'!$B$4:$K$167,9,)))</x:f>
        <x:v>BEV-E (V710)</x:v>
      </x:c>
      <x:c r="F408" s="20" t="str">
        <x:f>IF(VLOOKUP($A408,'★Master Code List'!$B$4:$K$167,10,)=0,"",(VLOOKUP($A408,'★Master Code List'!$B$4:$K$167,10,)))</x:f>
        <x:v>BUSBAR - Neg BEC to DCFC_Protector</x:v>
      </x:c>
      <x:c r="G408" s="158">
        <x:f t="shared" si="124"/>
        <x:v>0</x:v>
      </x:c>
      <x:c r="H408" s="158">
        <x:f t="shared" si="125"/>
        <x:v>444.82682407407407</x:v>
      </x:c>
      <x:c r="I408" s="285">
        <x:f t="shared" si="126"/>
        <x:v>0</x:v>
      </x:c>
      <x:c r="J408" s="106">
        <x:f>SUMIFS('purchase data'!K:K,'purchase data'!$B:$B,$C408,'purchase data'!$F:$F,$D408)</x:f>
        <x:v>0</x:v>
      </x:c>
      <x:c r="K408" s="73">
        <x:f>SUMIFS('purchase data'!M:M,'purchase data'!$B:$B,$C408,'purchase data'!$F:$F,$D408)</x:f>
        <x:v>0</x:v>
      </x:c>
      <x:c r="L408" s="68">
        <x:f>SUMIFS(ETC!$G:$G,ETC!$B:$B,$C408,ETC!$E:$E,$D408)</x:f>
        <x:v>0</x:v>
      </x:c>
      <x:c r="M408" s="73">
        <x:f>SUMIFS(ETC!$J:$J,ETC!$E:$E,$D408,ETC!$B:$B,$C408)</x:f>
        <x:v>0</x:v>
      </x:c>
      <x:c r="N408" s="159">
        <x:f>IF(IFERROR((I408+K408+M408)/(G408+J408+SUMIFS(ETC!$G:$G,ETC!$C:$C,1,ETC!$B:$B,$C408,ETC!$E:$E,$D408)),)=0,H408,IFERROR((I408+K408+M408)/(G408+J408+SUMIFS(ETC!$G:$G,ETC!$C:$C,1,ETC!$B:$B,$C408,ETC!$E:$E,$D408)),))</x:f>
        <x:v>444.82682407407407</x:v>
      </x:c>
      <x:c r="O408" s="106">
        <x:f>++SUMIFS('sales data'!L:L,'sales data'!$B:$B,$C408,'sales data'!$F:$F,$D408,'sales data'!$O:$O,"")</x:f>
        <x:v>0</x:v>
      </x:c>
      <x:c r="P408" s="73">
        <x:f t="shared" si="127"/>
        <x:v>0</x:v>
      </x:c>
      <x:c r="Q408" s="68">
        <x:f>+SUMIFS('sales data'!$L:$L,'sales data'!$B:$B,$C408,'sales data'!$F:$F,$D408,'sales data'!$O:$O,"R")</x:f>
        <x:v>0</x:v>
      </x:c>
      <x:c r="R408" s="73">
        <x:f t="shared" si="128"/>
        <x:v>0</x:v>
      </x:c>
      <x:c r="S408" s="68">
        <x:f>SUMIFS('sales data'!$L:$L,'sales data'!$B:$B,$C408,'sales data'!$F:$F,$D408,'sales data'!$O:$O,"N")</x:f>
        <x:v>0</x:v>
      </x:c>
      <x:c r="T408" s="73">
        <x:f t="shared" si="129"/>
        <x:v>0</x:v>
      </x:c>
      <x:c r="U408" s="26">
        <x:f>SUMIFS('warehouse inventory check'!$N:$N,'warehouse inventory check'!$C:$C,$C408,'warehouse inventory check'!$D:$D,$D408)</x:f>
        <x:v>0</x:v>
      </x:c>
      <x:c r="V408" s="26">
        <x:f t="shared" si="130"/>
        <x:v>444.82682407407407</x:v>
      </x:c>
      <x:c r="W408" s="73">
        <x:f t="shared" si="131"/>
        <x:v>0</x:v>
      </x:c>
      <x:c r="X408" s="74">
        <x:f t="shared" si="132"/>
        <x:v>0</x:v>
      </x:c>
      <x:c r="Y408" s="68">
        <x:f t="shared" si="133"/>
        <x:v>0</x:v>
      </x:c>
      <x:c r="Z408" s="68">
        <x:f t="shared" si="134"/>
        <x:v>0</x:v>
      </x:c>
    </x:row>
    <x:row r="409" spans="1:26">
      <x:c r="A409" s="118">
        <x:v>14</x:v>
      </x:c>
      <x:c r="B409" s="118"/>
      <x:c r="C409" s="113">
        <x:v>5</x:v>
      </x:c>
      <x:c r="D409" s="210" t="str">
        <x:f>IF(VLOOKUP($A409,'★Master Code List'!$B$4:$K$167,8,)=0,"",(VLOOKUP($A409,'★Master Code List'!$B$4:$K$167,8,)))</x:f>
        <x:v>PZ38-14A033-PC</x:v>
      </x:c>
      <x:c r="E409" s="210" t="str">
        <x:f>IF(VLOOKUP($A409,'★Master Code List'!$B$4:$K$167,9,)=0,"",(VLOOKUP($A409,'★Master Code List'!$B$4:$K$167,9,)))</x:f>
        <x:v>BEV-E (V710)</x:v>
      </x:c>
      <x:c r="F409" s="20" t="str">
        <x:f>IF(VLOOKUP($A409,'★Master Code List'!$B$4:$K$167,10,)=0,"",(VLOOKUP($A409,'★Master Code List'!$B$4:$K$167,10,)))</x:f>
        <x:v>BUSBAR - CIRCUIT BREAKER_A_Insert</x:v>
      </x:c>
      <x:c r="G409" s="158">
        <x:f t="shared" si="124"/>
        <x:v>0</x:v>
      </x:c>
      <x:c r="H409" s="158">
        <x:f t="shared" si="125"/>
        <x:v>388.67380300623699</x:v>
      </x:c>
      <x:c r="I409" s="285">
        <x:f t="shared" si="126"/>
        <x:v>0</x:v>
      </x:c>
      <x:c r="J409" s="106">
        <x:f>SUMIFS('purchase data'!K:K,'purchase data'!$B:$B,$C409,'purchase data'!$F:$F,$D409)</x:f>
        <x:v>0</x:v>
      </x:c>
      <x:c r="K409" s="73">
        <x:f>SUMIFS('purchase data'!M:M,'purchase data'!$B:$B,$C409,'purchase data'!$F:$F,$D409)</x:f>
        <x:v>0</x:v>
      </x:c>
      <x:c r="L409" s="68">
        <x:f>SUMIFS(ETC!$G:$G,ETC!$B:$B,$C409,ETC!$E:$E,$D409)</x:f>
        <x:v>0</x:v>
      </x:c>
      <x:c r="M409" s="73">
        <x:f>SUMIFS(ETC!$J:$J,ETC!$E:$E,$D409,ETC!$B:$B,$C409)</x:f>
        <x:v>0</x:v>
      </x:c>
      <x:c r="N409" s="159">
        <x:f>IF(IFERROR((I409+K409+M409)/(G409+J409+SUMIFS(ETC!$G:$G,ETC!$C:$C,1,ETC!$B:$B,$C409,ETC!$E:$E,$D409)),)=0,H409,IFERROR((I409+K409+M409)/(G409+J409+SUMIFS(ETC!$G:$G,ETC!$C:$C,1,ETC!$B:$B,$C409,ETC!$E:$E,$D409)),))</x:f>
        <x:v>388.67380300623699</x:v>
      </x:c>
      <x:c r="O409" s="106">
        <x:f>++SUMIFS('sales data'!L:L,'sales data'!$B:$B,$C409,'sales data'!$F:$F,$D409,'sales data'!$O:$O,"")</x:f>
        <x:v>0</x:v>
      </x:c>
      <x:c r="P409" s="73">
        <x:f t="shared" si="127"/>
        <x:v>0</x:v>
      </x:c>
      <x:c r="Q409" s="68">
        <x:f>+SUMIFS('sales data'!$L:$L,'sales data'!$B:$B,$C409,'sales data'!$F:$F,$D409,'sales data'!$O:$O,"R")</x:f>
        <x:v>0</x:v>
      </x:c>
      <x:c r="R409" s="73">
        <x:f t="shared" si="128"/>
        <x:v>0</x:v>
      </x:c>
      <x:c r="S409" s="68">
        <x:f>SUMIFS('sales data'!$L:$L,'sales data'!$B:$B,$C409,'sales data'!$F:$F,$D409,'sales data'!$O:$O,"N")</x:f>
        <x:v>0</x:v>
      </x:c>
      <x:c r="T409" s="73">
        <x:f t="shared" si="129"/>
        <x:v>0</x:v>
      </x:c>
      <x:c r="U409" s="26">
        <x:f>SUMIFS('warehouse inventory check'!$N:$N,'warehouse inventory check'!$C:$C,$C409,'warehouse inventory check'!$D:$D,$D409)</x:f>
        <x:v>0</x:v>
      </x:c>
      <x:c r="V409" s="26">
        <x:f t="shared" si="130"/>
        <x:v>388.67380300623699</x:v>
      </x:c>
      <x:c r="W409" s="73">
        <x:f t="shared" si="131"/>
        <x:v>0</x:v>
      </x:c>
      <x:c r="X409" s="74">
        <x:f t="shared" si="132"/>
        <x:v>0</x:v>
      </x:c>
      <x:c r="Y409" s="68">
        <x:f t="shared" si="133"/>
        <x:v>0</x:v>
      </x:c>
      <x:c r="Z409" s="68">
        <x:f t="shared" si="134"/>
        <x:v>0</x:v>
      </x:c>
    </x:row>
    <x:row r="410" spans="1:26">
      <x:c r="A410" s="118">
        <x:v>15</x:v>
      </x:c>
      <x:c r="B410" s="118"/>
      <x:c r="C410" s="113">
        <x:v>5</x:v>
      </x:c>
      <x:c r="D410" s="210" t="str">
        <x:f>IF(VLOOKUP($A410,'★Master Code List'!$B$4:$K$167,8,)=0,"",(VLOOKUP($A410,'★Master Code List'!$B$4:$K$167,8,)))</x:f>
        <x:v>PZ38-14A033-RC</x:v>
      </x:c>
      <x:c r="E410" s="210" t="str">
        <x:f>IF(VLOOKUP($A410,'★Master Code List'!$B$4:$K$167,9,)=0,"",(VLOOKUP($A410,'★Master Code List'!$B$4:$K$167,9,)))</x:f>
        <x:v>BEV-E (V710)</x:v>
      </x:c>
      <x:c r="F410" s="20" t="str">
        <x:f>IF(VLOOKUP($A410,'★Master Code List'!$B$4:$K$167,10,)=0,"",(VLOOKUP($A410,'★Master Code List'!$B$4:$K$167,10,)))</x:f>
        <x:v>BUSBAR - CIRCUIT BREAKER_B_Insert</x:v>
      </x:c>
      <x:c r="G410" s="158">
        <x:f t="shared" si="124"/>
        <x:v>0</x:v>
      </x:c>
      <x:c r="H410" s="158">
        <x:f t="shared" si="125"/>
        <x:v>412.22265972912805</x:v>
      </x:c>
      <x:c r="I410" s="285">
        <x:f t="shared" si="126"/>
        <x:v>0</x:v>
      </x:c>
      <x:c r="J410" s="106">
        <x:f>SUMIFS('purchase data'!K:K,'purchase data'!$B:$B,$C410,'purchase data'!$F:$F,$D410)</x:f>
        <x:v>0</x:v>
      </x:c>
      <x:c r="K410" s="73">
        <x:f>SUMIFS('purchase data'!M:M,'purchase data'!$B:$B,$C410,'purchase data'!$F:$F,$D410)</x:f>
        <x:v>0</x:v>
      </x:c>
      <x:c r="L410" s="68">
        <x:f>SUMIFS(ETC!$G:$G,ETC!$B:$B,$C410,ETC!$E:$E,$D410)</x:f>
        <x:v>0</x:v>
      </x:c>
      <x:c r="M410" s="73">
        <x:f>SUMIFS(ETC!$J:$J,ETC!$E:$E,$D410,ETC!$B:$B,$C410)</x:f>
        <x:v>0</x:v>
      </x:c>
      <x:c r="N410" s="159">
        <x:f>IF(IFERROR((I410+K410+M410)/(G410+J410+SUMIFS(ETC!$G:$G,ETC!$C:$C,1,ETC!$B:$B,$C410,ETC!$E:$E,$D410)),)=0,H410,IFERROR((I410+K410+M410)/(G410+J410+SUMIFS(ETC!$G:$G,ETC!$C:$C,1,ETC!$B:$B,$C410,ETC!$E:$E,$D410)),))</x:f>
        <x:v>412.22265972912805</x:v>
      </x:c>
      <x:c r="O410" s="106">
        <x:f>++SUMIFS('sales data'!L:L,'sales data'!$B:$B,$C410,'sales data'!$F:$F,$D410,'sales data'!$O:$O,"")</x:f>
        <x:v>0</x:v>
      </x:c>
      <x:c r="P410" s="73">
        <x:f t="shared" si="127"/>
        <x:v>0</x:v>
      </x:c>
      <x:c r="Q410" s="68">
        <x:f>+SUMIFS('sales data'!$L:$L,'sales data'!$B:$B,$C410,'sales data'!$F:$F,$D410,'sales data'!$O:$O,"R")</x:f>
        <x:v>0</x:v>
      </x:c>
      <x:c r="R410" s="73">
        <x:f t="shared" si="128"/>
        <x:v>0</x:v>
      </x:c>
      <x:c r="S410" s="68">
        <x:f>SUMIFS('sales data'!$L:$L,'sales data'!$B:$B,$C410,'sales data'!$F:$F,$D410,'sales data'!$O:$O,"N")</x:f>
        <x:v>0</x:v>
      </x:c>
      <x:c r="T410" s="73">
        <x:f t="shared" si="129"/>
        <x:v>0</x:v>
      </x:c>
      <x:c r="U410" s="26">
        <x:f>SUMIFS('warehouse inventory check'!$N:$N,'warehouse inventory check'!$C:$C,$C410,'warehouse inventory check'!$D:$D,$D410)</x:f>
        <x:v>0</x:v>
      </x:c>
      <x:c r="V410" s="26">
        <x:f t="shared" si="130"/>
        <x:v>412.22265972912805</x:v>
      </x:c>
      <x:c r="W410" s="73">
        <x:f t="shared" si="131"/>
        <x:v>0</x:v>
      </x:c>
      <x:c r="X410" s="74">
        <x:f t="shared" si="132"/>
        <x:v>0</x:v>
      </x:c>
      <x:c r="Y410" s="68">
        <x:f t="shared" si="133"/>
        <x:v>0</x:v>
      </x:c>
      <x:c r="Z410" s="68">
        <x:f t="shared" si="134"/>
        <x:v>0</x:v>
      </x:c>
    </x:row>
    <x:row r="411" spans="1:26">
      <x:c r="A411" s="118">
        <x:v>16</x:v>
      </x:c>
      <x:c r="B411" s="118"/>
      <x:c r="C411" s="113">
        <x:v>5</x:v>
      </x:c>
      <x:c r="D411" s="210" t="str">
        <x:f>IF(VLOOKUP($A411,'★Master Code List'!$B$4:$K$167,8,)=0,"",(VLOOKUP($A411,'★Master Code List'!$B$4:$K$167,8,)))</x:f>
        <x:v>PZ38-14B252-AB</x:v>
      </x:c>
      <x:c r="E411" s="210" t="str">
        <x:f>IF(VLOOKUP($A411,'★Master Code List'!$B$4:$K$167,9,)=0,"",(VLOOKUP($A411,'★Master Code List'!$B$4:$K$167,9,)))</x:f>
        <x:v>PHEV-E (V710) / (P703)</x:v>
      </x:c>
      <x:c r="F411" s="20" t="str">
        <x:f>IF(VLOOKUP($A411,'★Master Code List'!$B$4:$K$167,10,)=0,"",(VLOOKUP($A411,'★Master Code List'!$B$4:$K$167,10,)))</x:f>
        <x:v>Jumper</x:v>
      </x:c>
      <x:c r="G411" s="158">
        <x:f t="shared" si="124"/>
        <x:v>0</x:v>
      </x:c>
      <x:c r="H411" s="158">
        <x:f t="shared" si="125"/>
        <x:v>805.85333559142236</x:v>
      </x:c>
      <x:c r="I411" s="285">
        <x:f t="shared" si="126"/>
        <x:v>0</x:v>
      </x:c>
      <x:c r="J411" s="106">
        <x:f>SUMIFS('purchase data'!K:K,'purchase data'!$B:$B,$C411,'purchase data'!$F:$F,$D411)</x:f>
        <x:v>0</x:v>
      </x:c>
      <x:c r="K411" s="73">
        <x:f>SUMIFS('purchase data'!M:M,'purchase data'!$B:$B,$C411,'purchase data'!$F:$F,$D411)</x:f>
        <x:v>0</x:v>
      </x:c>
      <x:c r="L411" s="68">
        <x:f>SUMIFS(ETC!$G:$G,ETC!$B:$B,$C411,ETC!$E:$E,$D411)</x:f>
        <x:v>0</x:v>
      </x:c>
      <x:c r="M411" s="73">
        <x:f>SUMIFS(ETC!$J:$J,ETC!$E:$E,$D411,ETC!$B:$B,$C411)</x:f>
        <x:v>0</x:v>
      </x:c>
      <x:c r="N411" s="159">
        <x:f>IF(IFERROR((I411+K411+M411)/(G411+J411+SUMIFS(ETC!$G:$G,ETC!$C:$C,1,ETC!$B:$B,$C411,ETC!$E:$E,$D411)),)=0,H411,IFERROR((I411+K411+M411)/(G411+J411+SUMIFS(ETC!$G:$G,ETC!$C:$C,1,ETC!$B:$B,$C411,ETC!$E:$E,$D411)),))</x:f>
        <x:v>805.85333559142236</x:v>
      </x:c>
      <x:c r="O411" s="106">
        <x:f>++SUMIFS('sales data'!L:L,'sales data'!$B:$B,$C411,'sales data'!$F:$F,$D411,'sales data'!$O:$O,"")</x:f>
        <x:v>0</x:v>
      </x:c>
      <x:c r="P411" s="73">
        <x:f t="shared" si="127"/>
        <x:v>0</x:v>
      </x:c>
      <x:c r="Q411" s="68">
        <x:f>+SUMIFS('sales data'!$L:$L,'sales data'!$B:$B,$C411,'sales data'!$F:$F,$D411,'sales data'!$O:$O,"R")</x:f>
        <x:v>0</x:v>
      </x:c>
      <x:c r="R411" s="73">
        <x:f t="shared" si="128"/>
        <x:v>0</x:v>
      </x:c>
      <x:c r="S411" s="68">
        <x:f>SUMIFS('sales data'!$L:$L,'sales data'!$B:$B,$C411,'sales data'!$F:$F,$D411,'sales data'!$O:$O,"N")</x:f>
        <x:v>0</x:v>
      </x:c>
      <x:c r="T411" s="73">
        <x:f t="shared" si="129"/>
        <x:v>0</x:v>
      </x:c>
      <x:c r="U411" s="26">
        <x:f>SUMIFS('warehouse inventory check'!$N:$N,'warehouse inventory check'!$C:$C,$C411,'warehouse inventory check'!$D:$D,$D411)</x:f>
        <x:v>0</x:v>
      </x:c>
      <x:c r="V411" s="26">
        <x:f t="shared" si="130"/>
        <x:v>805.85333559142236</x:v>
      </x:c>
      <x:c r="W411" s="73">
        <x:f t="shared" si="131"/>
        <x:v>0</x:v>
      </x:c>
      <x:c r="X411" s="74">
        <x:f t="shared" si="132"/>
        <x:v>0</x:v>
      </x:c>
      <x:c r="Y411" s="68">
        <x:f t="shared" si="133"/>
        <x:v>0</x:v>
      </x:c>
      <x:c r="Z411" s="68">
        <x:f t="shared" si="134"/>
        <x:v>0</x:v>
      </x:c>
    </x:row>
    <x:row r="412" spans="1:26">
      <x:c r="A412" s="118">
        <x:v>17</x:v>
      </x:c>
      <x:c r="B412" s="118"/>
      <x:c r="C412" s="113">
        <x:v>5</x:v>
      </x:c>
      <x:c r="D412" s="210" t="str">
        <x:f>IF(VLOOKUP($A412,'★Master Code List'!$B$4:$K$167,8,)=0,"",(VLOOKUP($A412,'★Master Code List'!$B$4:$K$167,8,)))</x:f>
        <x:v>PZ38-14B680-AD</x:v>
      </x:c>
      <x:c r="E412" s="210" t="str">
        <x:f>IF(VLOOKUP($A412,'★Master Code List'!$B$4:$K$167,9,)=0,"",(VLOOKUP($A412,'★Master Code List'!$B$4:$K$167,9,)))</x:f>
        <x:v>BEV-E (V710)</x:v>
      </x:c>
      <x:c r="F412" s="20" t="str">
        <x:f>IF(VLOOKUP($A412,'★Master Code List'!$B$4:$K$167,10,)=0,"",(VLOOKUP($A412,'★Master Code List'!$B$4:$K$167,10,)))</x:f>
        <x:v>PDU</x:v>
      </x:c>
      <x:c r="G412" s="158">
        <x:f t="shared" si="124"/>
        <x:v>0</x:v>
      </x:c>
      <x:c r="H412" s="158">
        <x:f t="shared" si="125"/>
        <x:v>1071.8515777922066</x:v>
      </x:c>
      <x:c r="I412" s="285">
        <x:f t="shared" si="126"/>
        <x:v>0</x:v>
      </x:c>
      <x:c r="J412" s="106">
        <x:f>SUMIFS('purchase data'!K:K,'purchase data'!$B:$B,$C412,'purchase data'!$F:$F,$D412)</x:f>
        <x:v>0</x:v>
      </x:c>
      <x:c r="K412" s="73">
        <x:f>SUMIFS('purchase data'!M:M,'purchase data'!$B:$B,$C412,'purchase data'!$F:$F,$D412)</x:f>
        <x:v>0</x:v>
      </x:c>
      <x:c r="L412" s="68">
        <x:f>SUMIFS(ETC!$G:$G,ETC!$B:$B,$C412,ETC!$E:$E,$D412)</x:f>
        <x:v>0</x:v>
      </x:c>
      <x:c r="M412" s="73">
        <x:f>SUMIFS(ETC!$J:$J,ETC!$E:$E,$D412,ETC!$B:$B,$C412)</x:f>
        <x:v>0</x:v>
      </x:c>
      <x:c r="N412" s="159">
        <x:f>IF(IFERROR((I412+K412+M412)/(G412+J412+SUMIFS(ETC!$G:$G,ETC!$C:$C,1,ETC!$B:$B,$C412,ETC!$E:$E,$D412)),)=0,H412,IFERROR((I412+K412+M412)/(G412+J412+SUMIFS(ETC!$G:$G,ETC!$C:$C,1,ETC!$B:$B,$C412,ETC!$E:$E,$D412)),))</x:f>
        <x:v>1071.8515777922066</x:v>
      </x:c>
      <x:c r="O412" s="106">
        <x:f>++SUMIFS('sales data'!L:L,'sales data'!$B:$B,$C412,'sales data'!$F:$F,$D412,'sales data'!$O:$O,"")</x:f>
        <x:v>0</x:v>
      </x:c>
      <x:c r="P412" s="73">
        <x:f t="shared" si="127"/>
        <x:v>0</x:v>
      </x:c>
      <x:c r="Q412" s="68">
        <x:f>+SUMIFS('sales data'!$L:$L,'sales data'!$B:$B,$C412,'sales data'!$F:$F,$D412,'sales data'!$O:$O,"R")</x:f>
        <x:v>0</x:v>
      </x:c>
      <x:c r="R412" s="73">
        <x:f t="shared" si="128"/>
        <x:v>0</x:v>
      </x:c>
      <x:c r="S412" s="68">
        <x:f>SUMIFS('sales data'!$L:$L,'sales data'!$B:$B,$C412,'sales data'!$F:$F,$D412,'sales data'!$O:$O,"N")</x:f>
        <x:v>0</x:v>
      </x:c>
      <x:c r="T412" s="73">
        <x:f t="shared" si="129"/>
        <x:v>0</x:v>
      </x:c>
      <x:c r="U412" s="26">
        <x:f>SUMIFS('warehouse inventory check'!$N:$N,'warehouse inventory check'!$C:$C,$C412,'warehouse inventory check'!$D:$D,$D412)</x:f>
        <x:v>0</x:v>
      </x:c>
      <x:c r="V412" s="26">
        <x:f t="shared" si="130"/>
        <x:v>1071.8515777922066</x:v>
      </x:c>
      <x:c r="W412" s="73">
        <x:f t="shared" si="131"/>
        <x:v>0</x:v>
      </x:c>
      <x:c r="X412" s="74">
        <x:f t="shared" si="132"/>
        <x:v>0</x:v>
      </x:c>
      <x:c r="Y412" s="68">
        <x:f t="shared" si="133"/>
        <x:v>0</x:v>
      </x:c>
      <x:c r="Z412" s="68">
        <x:f t="shared" si="134"/>
        <x:v>0</x:v>
      </x:c>
    </x:row>
    <x:row r="413" spans="1:26">
      <x:c r="A413" s="118">
        <x:v>18</x:v>
      </x:c>
      <x:c r="B413" s="118"/>
      <x:c r="C413" s="113">
        <x:v>5</x:v>
      </x:c>
      <x:c r="D413" s="210" t="str">
        <x:f>IF(VLOOKUP($A413,'★Master Code List'!$B$4:$K$167,8,)=0,"",(VLOOKUP($A413,'★Master Code List'!$B$4:$K$167,8,)))</x:f>
        <x:v>S2X8-14A033-AC</x:v>
      </x:c>
      <x:c r="E413" s="210" t="str">
        <x:f>IF(VLOOKUP($A413,'★Master Code List'!$B$4:$K$167,9,)=0,"",(VLOOKUP($A413,'★Master Code List'!$B$4:$K$167,9,)))</x:f>
        <x:v>BEV-M</x:v>
      </x:c>
      <x:c r="F413" s="20" t="str">
        <x:f>IF(VLOOKUP($A413,'★Master Code List'!$B$4:$K$167,10,)=0,"",(VLOOKUP($A413,'★Master Code List'!$B$4:$K$167,10,)))</x:f>
        <x:v>BUS BAR ASY – POS BEC TO ARRAY 6 POS</x:v>
      </x:c>
      <x:c r="G413" s="158">
        <x:f t="shared" si="124"/>
        <x:v>0</x:v>
      </x:c>
      <x:c r="H413" s="158">
        <x:f t="shared" si="125"/>
        <x:v>417.51225729062975</x:v>
      </x:c>
      <x:c r="I413" s="285">
        <x:f t="shared" si="126"/>
        <x:v>0</x:v>
      </x:c>
      <x:c r="J413" s="106">
        <x:f>SUMIFS('purchase data'!K:K,'purchase data'!$B:$B,$C413,'purchase data'!$F:$F,$D413)</x:f>
        <x:v>0</x:v>
      </x:c>
      <x:c r="K413" s="73">
        <x:f>SUMIFS('purchase data'!M:M,'purchase data'!$B:$B,$C413,'purchase data'!$F:$F,$D413)</x:f>
        <x:v>0</x:v>
      </x:c>
      <x:c r="L413" s="68">
        <x:f>SUMIFS(ETC!$G:$G,ETC!$B:$B,$C413,ETC!$E:$E,$D413)</x:f>
        <x:v>0</x:v>
      </x:c>
      <x:c r="M413" s="73">
        <x:f>SUMIFS(ETC!$J:$J,ETC!$E:$E,$D413,ETC!$B:$B,$C413)</x:f>
        <x:v>0</x:v>
      </x:c>
      <x:c r="N413" s="159">
        <x:f>IF(IFERROR((I413+K413+M413)/(G413+J413+SUMIFS(ETC!$G:$G,ETC!$C:$C,1,ETC!$B:$B,$C413,ETC!$E:$E,$D413)),)=0,H413,IFERROR((I413+K413+M413)/(G413+J413+SUMIFS(ETC!$G:$G,ETC!$C:$C,1,ETC!$B:$B,$C413,ETC!$E:$E,$D413)),))</x:f>
        <x:v>417.51225729062975</x:v>
      </x:c>
      <x:c r="O413" s="106">
        <x:f>++SUMIFS('sales data'!L:L,'sales data'!$B:$B,$C413,'sales data'!$F:$F,$D413,'sales data'!$O:$O,"")</x:f>
        <x:v>0</x:v>
      </x:c>
      <x:c r="P413" s="73">
        <x:f t="shared" si="127"/>
        <x:v>0</x:v>
      </x:c>
      <x:c r="Q413" s="68">
        <x:f>+SUMIFS('sales data'!$L:$L,'sales data'!$B:$B,$C413,'sales data'!$F:$F,$D413,'sales data'!$O:$O,"R")</x:f>
        <x:v>0</x:v>
      </x:c>
      <x:c r="R413" s="73">
        <x:f t="shared" si="128"/>
        <x:v>0</x:v>
      </x:c>
      <x:c r="S413" s="68">
        <x:f>SUMIFS('sales data'!$L:$L,'sales data'!$B:$B,$C413,'sales data'!$F:$F,$D413,'sales data'!$O:$O,"N")</x:f>
        <x:v>0</x:v>
      </x:c>
      <x:c r="T413" s="73">
        <x:f t="shared" si="129"/>
        <x:v>0</x:v>
      </x:c>
      <x:c r="U413" s="26">
        <x:f>SUMIFS('warehouse inventory check'!$N:$N,'warehouse inventory check'!$C:$C,$C413,'warehouse inventory check'!$D:$D,$D413)</x:f>
        <x:v>0</x:v>
      </x:c>
      <x:c r="V413" s="26">
        <x:f t="shared" si="130"/>
        <x:v>417.51225729062975</x:v>
      </x:c>
      <x:c r="W413" s="73">
        <x:f t="shared" si="131"/>
        <x:v>0</x:v>
      </x:c>
      <x:c r="X413" s="74">
        <x:f t="shared" si="132"/>
        <x:v>0</x:v>
      </x:c>
      <x:c r="Y413" s="68">
        <x:f t="shared" si="133"/>
        <x:v>0</x:v>
      </x:c>
      <x:c r="Z413" s="68">
        <x:f t="shared" si="134"/>
        <x:v>0</x:v>
      </x:c>
    </x:row>
    <x:row r="414" spans="1:26">
      <x:c r="A414" s="118">
        <x:v>19</x:v>
      </x:c>
      <x:c r="B414" s="118"/>
      <x:c r="C414" s="113">
        <x:v>5</x:v>
      </x:c>
      <x:c r="D414" s="210" t="str">
        <x:f>IF(VLOOKUP($A414,'★Master Code List'!$B$4:$K$167,8,)=0,"",(VLOOKUP($A414,'★Master Code List'!$B$4:$K$167,8,)))</x:f>
        <x:v>S2X8-14A033-BC</x:v>
      </x:c>
      <x:c r="E414" s="210" t="str">
        <x:f>IF(VLOOKUP($A414,'★Master Code List'!$B$4:$K$167,9,)=0,"",(VLOOKUP($A414,'★Master Code List'!$B$4:$K$167,9,)))</x:f>
        <x:v>BEV-M</x:v>
      </x:c>
      <x:c r="F414" s="20" t="str">
        <x:f>IF(VLOOKUP($A414,'★Master Code List'!$B$4:$K$167,10,)=0,"",(VLOOKUP($A414,'★Master Code List'!$B$4:$K$167,10,)))</x:f>
        <x:v>BUS BAR ASY - COMMON BUSBAR ARRAY 6 TO 4</x:v>
      </x:c>
      <x:c r="G414" s="158">
        <x:f t="shared" si="124"/>
        <x:v>0</x:v>
      </x:c>
      <x:c r="H414" s="158">
        <x:f t="shared" si="125"/>
        <x:v>420.73121031195285</x:v>
      </x:c>
      <x:c r="I414" s="285">
        <x:f t="shared" si="126"/>
        <x:v>0</x:v>
      </x:c>
      <x:c r="J414" s="106">
        <x:f>SUMIFS('purchase data'!K:K,'purchase data'!$B:$B,$C414,'purchase data'!$F:$F,$D414)</x:f>
        <x:v>0</x:v>
      </x:c>
      <x:c r="K414" s="73">
        <x:f>SUMIFS('purchase data'!M:M,'purchase data'!$B:$B,$C414,'purchase data'!$F:$F,$D414)</x:f>
        <x:v>0</x:v>
      </x:c>
      <x:c r="L414" s="68">
        <x:f>SUMIFS(ETC!$G:$G,ETC!$B:$B,$C414,ETC!$E:$E,$D414)</x:f>
        <x:v>0</x:v>
      </x:c>
      <x:c r="M414" s="73">
        <x:f>SUMIFS(ETC!$J:$J,ETC!$E:$E,$D414,ETC!$B:$B,$C414)</x:f>
        <x:v>0</x:v>
      </x:c>
      <x:c r="N414" s="159">
        <x:f>IF(IFERROR((I414+K414+M414)/(G414+J414+SUMIFS(ETC!$G:$G,ETC!$C:$C,1,ETC!$B:$B,$C414,ETC!$E:$E,$D414)),)=0,H414,IFERROR((I414+K414+M414)/(G414+J414+SUMIFS(ETC!$G:$G,ETC!$C:$C,1,ETC!$B:$B,$C414,ETC!$E:$E,$D414)),))</x:f>
        <x:v>420.73121031195285</x:v>
      </x:c>
      <x:c r="O414" s="106">
        <x:f>++SUMIFS('sales data'!L:L,'sales data'!$B:$B,$C414,'sales data'!$F:$F,$D414,'sales data'!$O:$O,"")</x:f>
        <x:v>0</x:v>
      </x:c>
      <x:c r="P414" s="73">
        <x:f t="shared" si="127"/>
        <x:v>0</x:v>
      </x:c>
      <x:c r="Q414" s="68">
        <x:f>+SUMIFS('sales data'!$L:$L,'sales data'!$B:$B,$C414,'sales data'!$F:$F,$D414,'sales data'!$O:$O,"R")</x:f>
        <x:v>0</x:v>
      </x:c>
      <x:c r="R414" s="73">
        <x:f t="shared" si="128"/>
        <x:v>0</x:v>
      </x:c>
      <x:c r="S414" s="68">
        <x:f>SUMIFS('sales data'!$L:$L,'sales data'!$B:$B,$C414,'sales data'!$F:$F,$D414,'sales data'!$O:$O,"N")</x:f>
        <x:v>0</x:v>
      </x:c>
      <x:c r="T414" s="73">
        <x:f t="shared" si="129"/>
        <x:v>0</x:v>
      </x:c>
      <x:c r="U414" s="26">
        <x:f>SUMIFS('warehouse inventory check'!$N:$N,'warehouse inventory check'!$C:$C,$C414,'warehouse inventory check'!$D:$D,$D414)</x:f>
        <x:v>0</x:v>
      </x:c>
      <x:c r="V414" s="26">
        <x:f t="shared" si="130"/>
        <x:v>420.73121031195285</x:v>
      </x:c>
      <x:c r="W414" s="73">
        <x:f t="shared" si="131"/>
        <x:v>0</x:v>
      </x:c>
      <x:c r="X414" s="74">
        <x:f t="shared" si="132"/>
        <x:v>0</x:v>
      </x:c>
      <x:c r="Y414" s="68">
        <x:f t="shared" si="133"/>
        <x:v>0</x:v>
      </x:c>
      <x:c r="Z414" s="68">
        <x:f t="shared" si="134"/>
        <x:v>0</x:v>
      </x:c>
    </x:row>
    <x:row r="415" spans="1:26">
      <x:c r="A415" s="118">
        <x:v>20</x:v>
      </x:c>
      <x:c r="B415" s="118"/>
      <x:c r="C415" s="113">
        <x:v>5</x:v>
      </x:c>
      <x:c r="D415" s="210" t="str">
        <x:f>IF(VLOOKUP($A415,'★Master Code List'!$B$4:$K$167,8,)=0,"",(VLOOKUP($A415,'★Master Code List'!$B$4:$K$167,8,)))</x:f>
        <x:v>S2X8-14A033-CC</x:v>
      </x:c>
      <x:c r="E415" s="210" t="str">
        <x:f>IF(VLOOKUP($A415,'★Master Code List'!$B$4:$K$167,9,)=0,"",(VLOOKUP($A415,'★Master Code List'!$B$4:$K$167,9,)))</x:f>
        <x:v>BEV-M</x:v>
      </x:c>
      <x:c r="F415" s="20" t="str">
        <x:f>IF(VLOOKUP($A415,'★Master Code List'!$B$4:$K$167,10,)=0,"",(VLOOKUP($A415,'★Master Code List'!$B$4:$K$167,10,)))</x:f>
        <x:v>BUS BAR ASY – ARRAY 4 NEG TO CIRCUIT BREAKER</x:v>
      </x:c>
      <x:c r="G415" s="158">
        <x:f t="shared" si="124"/>
        <x:v>0</x:v>
      </x:c>
      <x:c r="H415" s="158">
        <x:f t="shared" si="125"/>
        <x:v>277.82820996690185</x:v>
      </x:c>
      <x:c r="I415" s="285">
        <x:f t="shared" si="126"/>
        <x:v>0</x:v>
      </x:c>
      <x:c r="J415" s="106">
        <x:f>SUMIFS('purchase data'!K:K,'purchase data'!$B:$B,$C415,'purchase data'!$F:$F,$D415)</x:f>
        <x:v>0</x:v>
      </x:c>
      <x:c r="K415" s="73">
        <x:f>SUMIFS('purchase data'!M:M,'purchase data'!$B:$B,$C415,'purchase data'!$F:$F,$D415)</x:f>
        <x:v>0</x:v>
      </x:c>
      <x:c r="L415" s="68">
        <x:f>SUMIFS(ETC!$G:$G,ETC!$B:$B,$C415,ETC!$E:$E,$D415)</x:f>
        <x:v>0</x:v>
      </x:c>
      <x:c r="M415" s="73">
        <x:f>SUMIFS(ETC!$J:$J,ETC!$E:$E,$D415,ETC!$B:$B,$C415)</x:f>
        <x:v>0</x:v>
      </x:c>
      <x:c r="N415" s="159">
        <x:f>IF(IFERROR((I415+K415+M415)/(G415+J415+SUMIFS(ETC!$G:$G,ETC!$C:$C,1,ETC!$B:$B,$C415,ETC!$E:$E,$D415)),)=0,H415,IFERROR((I415+K415+M415)/(G415+J415+SUMIFS(ETC!$G:$G,ETC!$C:$C,1,ETC!$B:$B,$C415,ETC!$E:$E,$D415)),))</x:f>
        <x:v>277.82820996690185</x:v>
      </x:c>
      <x:c r="O415" s="106">
        <x:f>++SUMIFS('sales data'!L:L,'sales data'!$B:$B,$C415,'sales data'!$F:$F,$D415,'sales data'!$O:$O,"")</x:f>
        <x:v>0</x:v>
      </x:c>
      <x:c r="P415" s="73">
        <x:f t="shared" si="127"/>
        <x:v>0</x:v>
      </x:c>
      <x:c r="Q415" s="68">
        <x:f>+SUMIFS('sales data'!$L:$L,'sales data'!$B:$B,$C415,'sales data'!$F:$F,$D415,'sales data'!$O:$O,"R")</x:f>
        <x:v>0</x:v>
      </x:c>
      <x:c r="R415" s="73">
        <x:f t="shared" si="128"/>
        <x:v>0</x:v>
      </x:c>
      <x:c r="S415" s="68">
        <x:f>SUMIFS('sales data'!$L:$L,'sales data'!$B:$B,$C415,'sales data'!$F:$F,$D415,'sales data'!$O:$O,"N")</x:f>
        <x:v>0</x:v>
      </x:c>
      <x:c r="T415" s="73">
        <x:f t="shared" si="129"/>
        <x:v>0</x:v>
      </x:c>
      <x:c r="U415" s="26">
        <x:f>SUMIFS('warehouse inventory check'!$N:$N,'warehouse inventory check'!$C:$C,$C415,'warehouse inventory check'!$D:$D,$D415)</x:f>
        <x:v>0</x:v>
      </x:c>
      <x:c r="V415" s="26">
        <x:f t="shared" si="130"/>
        <x:v>277.82820996690185</x:v>
      </x:c>
      <x:c r="W415" s="73">
        <x:f t="shared" si="131"/>
        <x:v>0</x:v>
      </x:c>
      <x:c r="X415" s="74">
        <x:f t="shared" si="132"/>
        <x:v>0</x:v>
      </x:c>
      <x:c r="Y415" s="68">
        <x:f t="shared" si="133"/>
        <x:v>0</x:v>
      </x:c>
      <x:c r="Z415" s="68">
        <x:f t="shared" si="134"/>
        <x:v>0</x:v>
      </x:c>
    </x:row>
    <x:row r="416" spans="1:26">
      <x:c r="A416" s="118">
        <x:v>21</x:v>
      </x:c>
      <x:c r="B416" s="118"/>
      <x:c r="C416" s="113">
        <x:v>5</x:v>
      </x:c>
      <x:c r="D416" s="210" t="str">
        <x:f>IF(VLOOKUP($A416,'★Master Code List'!$B$4:$K$167,8,)=0,"",(VLOOKUP($A416,'★Master Code List'!$B$4:$K$167,8,)))</x:f>
        <x:v>S2X8-14A033-DC</x:v>
      </x:c>
      <x:c r="E416" s="210" t="str">
        <x:f>IF(VLOOKUP($A416,'★Master Code List'!$B$4:$K$167,9,)=0,"",(VLOOKUP($A416,'★Master Code List'!$B$4:$K$167,9,)))</x:f>
        <x:v>BEV-M</x:v>
      </x:c>
      <x:c r="F416" s="20" t="str">
        <x:f>IF(VLOOKUP($A416,'★Master Code List'!$B$4:$K$167,10,)=0,"",(VLOOKUP($A416,'★Master Code List'!$B$4:$K$167,10,)))</x:f>
        <x:v>BUS BAR ASY – CIRCUIT BREAKER TO ARRAY 3 POS</x:v>
      </x:c>
      <x:c r="G416" s="158">
        <x:f t="shared" si="124"/>
        <x:v>0</x:v>
      </x:c>
      <x:c r="H416" s="158">
        <x:f t="shared" si="125"/>
        <x:v>466.48324689198245</x:v>
      </x:c>
      <x:c r="I416" s="285">
        <x:f t="shared" si="126"/>
        <x:v>0</x:v>
      </x:c>
      <x:c r="J416" s="106">
        <x:f>SUMIFS('purchase data'!K:K,'purchase data'!$B:$B,$C416,'purchase data'!$F:$F,$D416)</x:f>
        <x:v>0</x:v>
      </x:c>
      <x:c r="K416" s="73">
        <x:f>SUMIFS('purchase data'!M:M,'purchase data'!$B:$B,$C416,'purchase data'!$F:$F,$D416)</x:f>
        <x:v>0</x:v>
      </x:c>
      <x:c r="L416" s="68">
        <x:f>SUMIFS(ETC!$G:$G,ETC!$B:$B,$C416,ETC!$E:$E,$D416)</x:f>
        <x:v>0</x:v>
      </x:c>
      <x:c r="M416" s="73">
        <x:f>SUMIFS(ETC!$J:$J,ETC!$E:$E,$D416,ETC!$B:$B,$C416)</x:f>
        <x:v>0</x:v>
      </x:c>
      <x:c r="N416" s="159">
        <x:f>IF(IFERROR((I416+K416+M416)/(G416+J416+SUMIFS(ETC!$G:$G,ETC!$C:$C,1,ETC!$B:$B,$C416,ETC!$E:$E,$D416)),)=0,H416,IFERROR((I416+K416+M416)/(G416+J416+SUMIFS(ETC!$G:$G,ETC!$C:$C,1,ETC!$B:$B,$C416,ETC!$E:$E,$D416)),))</x:f>
        <x:v>466.48324689198245</x:v>
      </x:c>
      <x:c r="O416" s="106">
        <x:f>++SUMIFS('sales data'!L:L,'sales data'!$B:$B,$C416,'sales data'!$F:$F,$D416,'sales data'!$O:$O,"")</x:f>
        <x:v>0</x:v>
      </x:c>
      <x:c r="P416" s="73">
        <x:f t="shared" si="127"/>
        <x:v>0</x:v>
      </x:c>
      <x:c r="Q416" s="68">
        <x:f>+SUMIFS('sales data'!$L:$L,'sales data'!$B:$B,$C416,'sales data'!$F:$F,$D416,'sales data'!$O:$O,"R")</x:f>
        <x:v>0</x:v>
      </x:c>
      <x:c r="R416" s="73">
        <x:f t="shared" si="128"/>
        <x:v>0</x:v>
      </x:c>
      <x:c r="S416" s="68">
        <x:f>SUMIFS('sales data'!$L:$L,'sales data'!$B:$B,$C416,'sales data'!$F:$F,$D416,'sales data'!$O:$O,"N")</x:f>
        <x:v>0</x:v>
      </x:c>
      <x:c r="T416" s="73">
        <x:f t="shared" si="129"/>
        <x:v>0</x:v>
      </x:c>
      <x:c r="U416" s="26">
        <x:f>SUMIFS('warehouse inventory check'!$N:$N,'warehouse inventory check'!$C:$C,$C416,'warehouse inventory check'!$D:$D,$D416)</x:f>
        <x:v>0</x:v>
      </x:c>
      <x:c r="V416" s="26">
        <x:f t="shared" si="130"/>
        <x:v>466.48324689198245</x:v>
      </x:c>
      <x:c r="W416" s="73">
        <x:f t="shared" si="131"/>
        <x:v>0</x:v>
      </x:c>
      <x:c r="X416" s="74">
        <x:f t="shared" si="132"/>
        <x:v>0</x:v>
      </x:c>
      <x:c r="Y416" s="68">
        <x:f t="shared" si="133"/>
        <x:v>0</x:v>
      </x:c>
      <x:c r="Z416" s="68">
        <x:f t="shared" si="134"/>
        <x:v>0</x:v>
      </x:c>
    </x:row>
    <x:row r="417" spans="1:26">
      <x:c r="A417" s="118">
        <x:v>22</x:v>
      </x:c>
      <x:c r="B417" s="118"/>
      <x:c r="C417" s="113">
        <x:v>5</x:v>
      </x:c>
      <x:c r="D417" s="210" t="str">
        <x:f>IF(VLOOKUP($A417,'★Master Code List'!$B$4:$K$167,8,)=0,"",(VLOOKUP($A417,'★Master Code List'!$B$4:$K$167,8,)))</x:f>
        <x:v>S2X8-14A033-EC</x:v>
      </x:c>
      <x:c r="E417" s="210" t="str">
        <x:f>IF(VLOOKUP($A417,'★Master Code List'!$B$4:$K$167,9,)=0,"",(VLOOKUP($A417,'★Master Code List'!$B$4:$K$167,9,)))</x:f>
        <x:v>BEV-M</x:v>
      </x:c>
      <x:c r="F417" s="20" t="str">
        <x:f>IF(VLOOKUP($A417,'★Master Code List'!$B$4:$K$167,10,)=0,"",(VLOOKUP($A417,'★Master Code List'!$B$4:$K$167,10,)))</x:f>
        <x:v>BUS BAR ASY – COMMON BUSBAR ARRAY 3 TO 1</x:v>
      </x:c>
      <x:c r="G417" s="158">
        <x:f t="shared" si="124"/>
        <x:v>0</x:v>
      </x:c>
      <x:c r="H417" s="158">
        <x:f t="shared" si="125"/>
        <x:v>458.78549155851152</x:v>
      </x:c>
      <x:c r="I417" s="285">
        <x:f t="shared" si="126"/>
        <x:v>0</x:v>
      </x:c>
      <x:c r="J417" s="106">
        <x:f>SUMIFS('purchase data'!K:K,'purchase data'!$B:$B,$C417,'purchase data'!$F:$F,$D417)</x:f>
        <x:v>0</x:v>
      </x:c>
      <x:c r="K417" s="73">
        <x:f>SUMIFS('purchase data'!M:M,'purchase data'!$B:$B,$C417,'purchase data'!$F:$F,$D417)</x:f>
        <x:v>0</x:v>
      </x:c>
      <x:c r="L417" s="68">
        <x:f>SUMIFS(ETC!$G:$G,ETC!$B:$B,$C417,ETC!$E:$E,$D417)</x:f>
        <x:v>0</x:v>
      </x:c>
      <x:c r="M417" s="73">
        <x:f>SUMIFS(ETC!$J:$J,ETC!$E:$E,$D417,ETC!$B:$B,$C417)</x:f>
        <x:v>0</x:v>
      </x:c>
      <x:c r="N417" s="159">
        <x:f>IF(IFERROR((I417+K417+M417)/(G417+J417+SUMIFS(ETC!$G:$G,ETC!$C:$C,1,ETC!$B:$B,$C417,ETC!$E:$E,$D417)),)=0,H417,IFERROR((I417+K417+M417)/(G417+J417+SUMIFS(ETC!$G:$G,ETC!$C:$C,1,ETC!$B:$B,$C417,ETC!$E:$E,$D417)),))</x:f>
        <x:v>458.78549155851152</x:v>
      </x:c>
      <x:c r="O417" s="106">
        <x:f>++SUMIFS('sales data'!L:L,'sales data'!$B:$B,$C417,'sales data'!$F:$F,$D417,'sales data'!$O:$O,"")</x:f>
        <x:v>0</x:v>
      </x:c>
      <x:c r="P417" s="73">
        <x:f t="shared" si="127"/>
        <x:v>0</x:v>
      </x:c>
      <x:c r="Q417" s="68">
        <x:f>+SUMIFS('sales data'!$L:$L,'sales data'!$B:$B,$C417,'sales data'!$F:$F,$D417,'sales data'!$O:$O,"R")</x:f>
        <x:v>0</x:v>
      </x:c>
      <x:c r="R417" s="73">
        <x:f t="shared" si="128"/>
        <x:v>0</x:v>
      </x:c>
      <x:c r="S417" s="68">
        <x:f>SUMIFS('sales data'!$L:$L,'sales data'!$B:$B,$C417,'sales data'!$F:$F,$D417,'sales data'!$O:$O,"N")</x:f>
        <x:v>0</x:v>
      </x:c>
      <x:c r="T417" s="73">
        <x:f t="shared" si="129"/>
        <x:v>0</x:v>
      </x:c>
      <x:c r="U417" s="26">
        <x:f>SUMIFS('warehouse inventory check'!$N:$N,'warehouse inventory check'!$C:$C,$C417,'warehouse inventory check'!$D:$D,$D417)</x:f>
        <x:v>0</x:v>
      </x:c>
      <x:c r="V417" s="26">
        <x:f t="shared" si="130"/>
        <x:v>458.78549155851152</x:v>
      </x:c>
      <x:c r="W417" s="73">
        <x:f t="shared" si="131"/>
        <x:v>0</x:v>
      </x:c>
      <x:c r="X417" s="74">
        <x:f t="shared" si="132"/>
        <x:v>0</x:v>
      </x:c>
      <x:c r="Y417" s="68">
        <x:f t="shared" si="133"/>
        <x:v>0</x:v>
      </x:c>
      <x:c r="Z417" s="68">
        <x:f t="shared" si="134"/>
        <x:v>0</x:v>
      </x:c>
    </x:row>
    <x:row r="418" spans="1:26">
      <x:c r="A418" s="118">
        <x:v>23</x:v>
      </x:c>
      <x:c r="B418" s="118"/>
      <x:c r="C418" s="196">
        <x:v>5</x:v>
      </x:c>
      <x:c r="D418" s="210" t="str">
        <x:f>IF(VLOOKUP($A418,'★Master Code List'!$B$4:$K$167,8,)=0,"",(VLOOKUP($A418,'★Master Code List'!$B$4:$K$167,8,)))</x:f>
        <x:v>S2X8-14A033-GC</x:v>
      </x:c>
      <x:c r="E418" s="210" t="str">
        <x:f>IF(VLOOKUP($A418,'★Master Code List'!$B$4:$K$167,9,)=0,"",(VLOOKUP($A418,'★Master Code List'!$B$4:$K$167,9,)))</x:f>
        <x:v>BEV-M</x:v>
      </x:c>
      <x:c r="F418" s="20" t="str">
        <x:f>IF(VLOOKUP($A418,'★Master Code List'!$B$4:$K$167,10,)=0,"",(VLOOKUP($A418,'★Master Code List'!$B$4:$K$167,10,)))</x:f>
        <x:v>BUS BAR ASY – ARRAY 1 NEG TO NEG BEC</x:v>
      </x:c>
      <x:c r="G418" s="158">
        <x:f t="shared" si="124"/>
        <x:v>0</x:v>
      </x:c>
      <x:c r="H418" s="158">
        <x:f t="shared" si="125"/>
        <x:v>312.87632225884892</x:v>
      </x:c>
      <x:c r="I418" s="285">
        <x:f t="shared" si="126"/>
        <x:v>0</x:v>
      </x:c>
      <x:c r="J418" s="106">
        <x:f>SUMIFS('purchase data'!K:K,'purchase data'!$B:$B,$C418,'purchase data'!$F:$F,$D418)</x:f>
        <x:v>0</x:v>
      </x:c>
      <x:c r="K418" s="73">
        <x:f>SUMIFS('purchase data'!M:M,'purchase data'!$B:$B,$C418,'purchase data'!$F:$F,$D418)</x:f>
        <x:v>0</x:v>
      </x:c>
      <x:c r="L418" s="68">
        <x:f>SUMIFS(ETC!$G:$G,ETC!$B:$B,$C418,ETC!$E:$E,$D418)</x:f>
        <x:v>0</x:v>
      </x:c>
      <x:c r="M418" s="73">
        <x:f>SUMIFS(ETC!$J:$J,ETC!$E:$E,$D418,ETC!$B:$B,$C418)</x:f>
        <x:v>0</x:v>
      </x:c>
      <x:c r="N418" s="159">
        <x:f>IF(IFERROR((I418+K418+M418)/(G418+J418+SUMIFS(ETC!$G:$G,ETC!$C:$C,1,ETC!$B:$B,$C418,ETC!$E:$E,$D418)),)=0,H418,IFERROR((I418+K418+M418)/(G418+J418+SUMIFS(ETC!$G:$G,ETC!$C:$C,1,ETC!$B:$B,$C418,ETC!$E:$E,$D418)),))</x:f>
        <x:v>312.87632225884892</x:v>
      </x:c>
      <x:c r="O418" s="106">
        <x:f>++SUMIFS('sales data'!L:L,'sales data'!$B:$B,$C418,'sales data'!$F:$F,$D418,'sales data'!$O:$O,"")</x:f>
        <x:v>0</x:v>
      </x:c>
      <x:c r="P418" s="73">
        <x:f t="shared" si="127"/>
        <x:v>0</x:v>
      </x:c>
      <x:c r="Q418" s="68">
        <x:f>+SUMIFS('sales data'!$L:$L,'sales data'!$B:$B,$C418,'sales data'!$F:$F,$D418,'sales data'!$O:$O,"R")</x:f>
        <x:v>0</x:v>
      </x:c>
      <x:c r="R418" s="73">
        <x:f t="shared" si="128"/>
        <x:v>0</x:v>
      </x:c>
      <x:c r="S418" s="68">
        <x:f>SUMIFS('sales data'!$L:$L,'sales data'!$B:$B,$C418,'sales data'!$F:$F,$D418,'sales data'!$O:$O,"N")</x:f>
        <x:v>0</x:v>
      </x:c>
      <x:c r="T418" s="73">
        <x:f t="shared" si="129"/>
        <x:v>0</x:v>
      </x:c>
      <x:c r="U418" s="26">
        <x:f>SUMIFS('warehouse inventory check'!$N:$N,'warehouse inventory check'!$C:$C,$C418,'warehouse inventory check'!$D:$D,$D418)</x:f>
        <x:v>0</x:v>
      </x:c>
      <x:c r="V418" s="26">
        <x:f t="shared" si="130"/>
        <x:v>312.87632225884892</x:v>
      </x:c>
      <x:c r="W418" s="73">
        <x:f t="shared" si="131"/>
        <x:v>0</x:v>
      </x:c>
      <x:c r="X418" s="74">
        <x:f t="shared" si="132"/>
        <x:v>0</x:v>
      </x:c>
      <x:c r="Y418" s="68">
        <x:f t="shared" si="133"/>
        <x:v>0</x:v>
      </x:c>
      <x:c r="Z418" s="68">
        <x:f t="shared" si="134"/>
        <x:v>0</x:v>
      </x:c>
    </x:row>
    <x:row r="419" spans="1:26">
      <x:c r="A419" s="118">
        <x:v>24</x:v>
      </x:c>
      <x:c r="B419" s="118"/>
      <x:c r="C419" s="113">
        <x:v>5</x:v>
      </x:c>
      <x:c r="D419" s="210" t="str">
        <x:f>IF(VLOOKUP($A419,'★Master Code List'!$B$4:$K$167,8,)=0,"",(VLOOKUP($A419,'★Master Code List'!$B$4:$K$167,8,)))</x:f>
        <x:v>S2X8-14A033-HD</x:v>
      </x:c>
      <x:c r="E419" s="210" t="str">
        <x:f>IF(VLOOKUP($A419,'★Master Code List'!$B$4:$K$167,9,)=0,"",(VLOOKUP($A419,'★Master Code List'!$B$4:$K$167,9,)))</x:f>
        <x:v>BEV-M</x:v>
      </x:c>
      <x:c r="F419" s="20" t="str">
        <x:f>IF(VLOOKUP($A419,'★Master Code List'!$B$4:$K$167,10,)=0,"",(VLOOKUP($A419,'★Master Code List'!$B$4:$K$167,10,)))</x:f>
        <x:v>BUS BAR ASY – POS BEC TO DCFC POS</x:v>
      </x:c>
      <x:c r="G419" s="158">
        <x:f t="shared" si="124"/>
        <x:v>0</x:v>
      </x:c>
      <x:c r="H419" s="158">
        <x:f t="shared" si="125"/>
        <x:v>471.64661892857146</x:v>
      </x:c>
      <x:c r="I419" s="285">
        <x:f t="shared" si="126"/>
        <x:v>0</x:v>
      </x:c>
      <x:c r="J419" s="106">
        <x:f>SUMIFS('purchase data'!K:K,'purchase data'!$B:$B,$C419,'purchase data'!$F:$F,$D419)</x:f>
        <x:v>0</x:v>
      </x:c>
      <x:c r="K419" s="73">
        <x:f>SUMIFS('purchase data'!M:M,'purchase data'!$B:$B,$C419,'purchase data'!$F:$F,$D419)</x:f>
        <x:v>0</x:v>
      </x:c>
      <x:c r="L419" s="68">
        <x:f>SUMIFS(ETC!$G:$G,ETC!$B:$B,$C419,ETC!$E:$E,$D419)</x:f>
        <x:v>0</x:v>
      </x:c>
      <x:c r="M419" s="73">
        <x:f>SUMIFS(ETC!$J:$J,ETC!$E:$E,$D419,ETC!$B:$B,$C419)</x:f>
        <x:v>0</x:v>
      </x:c>
      <x:c r="N419" s="159">
        <x:f>IF(IFERROR((I419+K419+M419)/(G419+J419+SUMIFS(ETC!$G:$G,ETC!$C:$C,1,ETC!$B:$B,$C419,ETC!$E:$E,$D419)),)=0,H419,IFERROR((I419+K419+M419)/(G419+J419+SUMIFS(ETC!$G:$G,ETC!$C:$C,1,ETC!$B:$B,$C419,ETC!$E:$E,$D419)),))</x:f>
        <x:v>471.64661892857146</x:v>
      </x:c>
      <x:c r="O419" s="106">
        <x:f>++SUMIFS('sales data'!L:L,'sales data'!$B:$B,$C419,'sales data'!$F:$F,$D419,'sales data'!$O:$O,"")</x:f>
        <x:v>0</x:v>
      </x:c>
      <x:c r="P419" s="73">
        <x:f t="shared" si="127"/>
        <x:v>0</x:v>
      </x:c>
      <x:c r="Q419" s="68">
        <x:f>+SUMIFS('sales data'!$L:$L,'sales data'!$B:$B,$C419,'sales data'!$F:$F,$D419,'sales data'!$O:$O,"R")</x:f>
        <x:v>0</x:v>
      </x:c>
      <x:c r="R419" s="73">
        <x:f t="shared" si="128"/>
        <x:v>0</x:v>
      </x:c>
      <x:c r="S419" s="68">
        <x:f>SUMIFS('sales data'!$L:$L,'sales data'!$B:$B,$C419,'sales data'!$F:$F,$D419,'sales data'!$O:$O,"N")</x:f>
        <x:v>0</x:v>
      </x:c>
      <x:c r="T419" s="73">
        <x:f t="shared" si="129"/>
        <x:v>0</x:v>
      </x:c>
      <x:c r="U419" s="26">
        <x:f>SUMIFS('warehouse inventory check'!$N:$N,'warehouse inventory check'!$C:$C,$C419,'warehouse inventory check'!$D:$D,$D419)</x:f>
        <x:v>0</x:v>
      </x:c>
      <x:c r="V419" s="26">
        <x:f t="shared" si="130"/>
        <x:v>471.64661892857146</x:v>
      </x:c>
      <x:c r="W419" s="73">
        <x:f t="shared" si="131"/>
        <x:v>0</x:v>
      </x:c>
      <x:c r="X419" s="74">
        <x:f t="shared" si="132"/>
        <x:v>0</x:v>
      </x:c>
      <x:c r="Y419" s="68">
        <x:f t="shared" si="133"/>
        <x:v>0</x:v>
      </x:c>
      <x:c r="Z419" s="68">
        <x:f t="shared" si="134"/>
        <x:v>0</x:v>
      </x:c>
    </x:row>
    <x:row r="420" spans="1:26">
      <x:c r="A420" s="118">
        <x:v>25</x:v>
      </x:c>
      <x:c r="B420" s="118"/>
      <x:c r="C420" s="113">
        <x:v>5</x:v>
      </x:c>
      <x:c r="D420" s="210" t="str">
        <x:f>IF(VLOOKUP($A420,'★Master Code List'!$B$4:$K$167,8,)=0,"",(VLOOKUP($A420,'★Master Code List'!$B$4:$K$167,8,)))</x:f>
        <x:v>S2X8-14A033-JD</x:v>
      </x:c>
      <x:c r="E420" s="210" t="str">
        <x:f>IF(VLOOKUP($A420,'★Master Code List'!$B$4:$K$167,9,)=0,"",(VLOOKUP($A420,'★Master Code List'!$B$4:$K$167,9,)))</x:f>
        <x:v>BEV-M</x:v>
      </x:c>
      <x:c r="F420" s="20" t="str">
        <x:f>IF(VLOOKUP($A420,'★Master Code List'!$B$4:$K$167,10,)=0,"",(VLOOKUP($A420,'★Master Code List'!$B$4:$K$167,10,)))</x:f>
        <x:v>BUS BAR ASY – NEG BEC TO DCFC NEG</x:v>
      </x:c>
      <x:c r="G420" s="158">
        <x:f t="shared" si="124"/>
        <x:v>0</x:v>
      </x:c>
      <x:c r="H420" s="158">
        <x:f t="shared" si="125"/>
        <x:v>399.99784685714292</x:v>
      </x:c>
      <x:c r="I420" s="285">
        <x:f t="shared" si="126"/>
        <x:v>0</x:v>
      </x:c>
      <x:c r="J420" s="106">
        <x:f>SUMIFS('purchase data'!K:K,'purchase data'!$B:$B,$C420,'purchase data'!$F:$F,$D420)</x:f>
        <x:v>0</x:v>
      </x:c>
      <x:c r="K420" s="73">
        <x:f>SUMIFS('purchase data'!M:M,'purchase data'!$B:$B,$C420,'purchase data'!$F:$F,$D420)</x:f>
        <x:v>0</x:v>
      </x:c>
      <x:c r="L420" s="68">
        <x:f>SUMIFS(ETC!$G:$G,ETC!$B:$B,$C420,ETC!$E:$E,$D420)</x:f>
        <x:v>0</x:v>
      </x:c>
      <x:c r="M420" s="73">
        <x:f>SUMIFS(ETC!$J:$J,ETC!$E:$E,$D420,ETC!$B:$B,$C420)</x:f>
        <x:v>0</x:v>
      </x:c>
      <x:c r="N420" s="159">
        <x:f>IF(IFERROR((I420+K420+M420)/(G420+J420+SUMIFS(ETC!$G:$G,ETC!$C:$C,1,ETC!$B:$B,$C420,ETC!$E:$E,$D420)),)=0,H420,IFERROR((I420+K420+M420)/(G420+J420+SUMIFS(ETC!$G:$G,ETC!$C:$C,1,ETC!$B:$B,$C420,ETC!$E:$E,$D420)),))</x:f>
        <x:v>399.99784685714292</x:v>
      </x:c>
      <x:c r="O420" s="106">
        <x:f>++SUMIFS('sales data'!L:L,'sales data'!$B:$B,$C420,'sales data'!$F:$F,$D420,'sales data'!$O:$O,"")</x:f>
        <x:v>0</x:v>
      </x:c>
      <x:c r="P420" s="73">
        <x:f t="shared" si="127"/>
        <x:v>0</x:v>
      </x:c>
      <x:c r="Q420" s="68">
        <x:f>+SUMIFS('sales data'!$L:$L,'sales data'!$B:$B,$C420,'sales data'!$F:$F,$D420,'sales data'!$O:$O,"R")</x:f>
        <x:v>0</x:v>
      </x:c>
      <x:c r="R420" s="73">
        <x:f t="shared" si="128"/>
        <x:v>0</x:v>
      </x:c>
      <x:c r="S420" s="68">
        <x:f>SUMIFS('sales data'!$L:$L,'sales data'!$B:$B,$C420,'sales data'!$F:$F,$D420,'sales data'!$O:$O,"N")</x:f>
        <x:v>0</x:v>
      </x:c>
      <x:c r="T420" s="73">
        <x:f t="shared" si="129"/>
        <x:v>0</x:v>
      </x:c>
      <x:c r="U420" s="26">
        <x:f>SUMIFS('warehouse inventory check'!$N:$N,'warehouse inventory check'!$C:$C,$C420,'warehouse inventory check'!$D:$D,$D420)</x:f>
        <x:v>0</x:v>
      </x:c>
      <x:c r="V420" s="26">
        <x:f t="shared" si="130"/>
        <x:v>399.99784685714292</x:v>
      </x:c>
      <x:c r="W420" s="73">
        <x:f t="shared" si="131"/>
        <x:v>0</x:v>
      </x:c>
      <x:c r="X420" s="74">
        <x:f t="shared" si="132"/>
        <x:v>0</x:v>
      </x:c>
      <x:c r="Y420" s="68">
        <x:f t="shared" si="133"/>
        <x:v>0</x:v>
      </x:c>
      <x:c r="Z420" s="68">
        <x:f t="shared" si="134"/>
        <x:v>0</x:v>
      </x:c>
    </x:row>
    <x:row r="421" spans="1:26">
      <x:c r="A421" s="118">
        <x:v>26</x:v>
      </x:c>
      <x:c r="B421" s="118"/>
      <x:c r="C421" s="196">
        <x:v>5</x:v>
      </x:c>
      <x:c r="D421" s="210" t="str">
        <x:f>IF(VLOOKUP($A421,'★Master Code List'!$B$4:$K$167,8,)=0,"",(VLOOKUP($A421,'★Master Code List'!$B$4:$K$167,8,)))</x:f>
        <x:v>SZ38-10B694-AC</x:v>
      </x:c>
      <x:c r="E421" s="210" t="str">
        <x:f>IF(VLOOKUP($A421,'★Master Code List'!$B$4:$K$167,9,)=0,"",(VLOOKUP($A421,'★Master Code List'!$B$4:$K$167,9,)))</x:f>
        <x:v>BEV-E2 (V710)</x:v>
      </x:c>
      <x:c r="F421" s="20" t="str">
        <x:f>IF(VLOOKUP($A421,'★Master Code List'!$B$4:$K$167,10,)=0,"",(VLOOKUP($A421,'★Master Code List'!$B$4:$K$167,10,)))</x:f>
        <x:v>Main Harness</x:v>
      </x:c>
      <x:c r="G421" s="158">
        <x:f t="shared" si="124"/>
        <x:v>0</x:v>
      </x:c>
      <x:c r="H421" s="158">
        <x:f t="shared" si="125"/>
        <x:v>3999.1422376362398</x:v>
      </x:c>
      <x:c r="I421" s="285">
        <x:f t="shared" si="126"/>
        <x:v>0</x:v>
      </x:c>
      <x:c r="J421" s="106">
        <x:f>SUMIFS('purchase data'!K:K,'purchase data'!$B:$B,$C421,'purchase data'!$F:$F,$D421)</x:f>
        <x:v>0</x:v>
      </x:c>
      <x:c r="K421" s="73">
        <x:f>SUMIFS('purchase data'!M:M,'purchase data'!$B:$B,$C421,'purchase data'!$F:$F,$D421)</x:f>
        <x:v>0</x:v>
      </x:c>
      <x:c r="L421" s="68">
        <x:f>SUMIFS(ETC!$G:$G,ETC!$B:$B,$C421,ETC!$E:$E,$D421)</x:f>
        <x:v>0</x:v>
      </x:c>
      <x:c r="M421" s="73">
        <x:f>SUMIFS(ETC!$J:$J,ETC!$E:$E,$D421,ETC!$B:$B,$C421)</x:f>
        <x:v>0</x:v>
      </x:c>
      <x:c r="N421" s="159">
        <x:f>IF(IFERROR((I421+K421+M421)/(G421+J421+SUMIFS(ETC!$G:$G,ETC!$C:$C,1,ETC!$B:$B,$C421,ETC!$E:$E,$D421)),)=0,H421,IFERROR((I421+K421+M421)/(G421+J421+SUMIFS(ETC!$G:$G,ETC!$C:$C,1,ETC!$B:$B,$C421,ETC!$E:$E,$D421)),))</x:f>
        <x:v>3999.1422376362398</x:v>
      </x:c>
      <x:c r="O421" s="106">
        <x:f>++SUMIFS('sales data'!L:L,'sales data'!$B:$B,$C421,'sales data'!$F:$F,$D421,'sales data'!$O:$O,"")</x:f>
        <x:v>0</x:v>
      </x:c>
      <x:c r="P421" s="73">
        <x:f t="shared" si="127"/>
        <x:v>0</x:v>
      </x:c>
      <x:c r="Q421" s="68">
        <x:f>+SUMIFS('sales data'!$L:$L,'sales data'!$B:$B,$C421,'sales data'!$F:$F,$D421,'sales data'!$O:$O,"R")</x:f>
        <x:v>0</x:v>
      </x:c>
      <x:c r="R421" s="73">
        <x:f t="shared" si="128"/>
        <x:v>0</x:v>
      </x:c>
      <x:c r="S421" s="68">
        <x:f>SUMIFS('sales data'!$L:$L,'sales data'!$B:$B,$C421,'sales data'!$F:$F,$D421,'sales data'!$O:$O,"N")</x:f>
        <x:v>0</x:v>
      </x:c>
      <x:c r="T421" s="73">
        <x:f t="shared" si="129"/>
        <x:v>0</x:v>
      </x:c>
      <x:c r="U421" s="26">
        <x:f>SUMIFS('warehouse inventory check'!$N:$N,'warehouse inventory check'!$C:$C,$C421,'warehouse inventory check'!$D:$D,$D421)</x:f>
        <x:v>0</x:v>
      </x:c>
      <x:c r="V421" s="26">
        <x:f t="shared" si="130"/>
        <x:v>3999.1422376362398</x:v>
      </x:c>
      <x:c r="W421" s="73">
        <x:f t="shared" si="131"/>
        <x:v>0</x:v>
      </x:c>
      <x:c r="X421" s="74">
        <x:f t="shared" si="132"/>
        <x:v>0</x:v>
      </x:c>
      <x:c r="Y421" s="68">
        <x:f t="shared" si="133"/>
        <x:v>0</x:v>
      </x:c>
      <x:c r="Z421" s="68">
        <x:f t="shared" si="134"/>
        <x:v>0</x:v>
      </x:c>
    </x:row>
    <x:row r="422" spans="1:26">
      <x:c r="A422" s="118">
        <x:v>27</x:v>
      </x:c>
      <x:c r="B422" s="118"/>
      <x:c r="C422" s="113">
        <x:v>5</x:v>
      </x:c>
      <x:c r="D422" s="210" t="str">
        <x:f>IF(VLOOKUP($A422,'★Master Code List'!$B$4:$K$167,8,)=0,"",(VLOOKUP($A422,'★Master Code List'!$B$4:$K$167,8,)))</x:f>
        <x:v>SZ38-14A033-AB</x:v>
      </x:c>
      <x:c r="E422" s="210" t="str">
        <x:f>IF(VLOOKUP($A422,'★Master Code List'!$B$4:$K$167,9,)=0,"",(VLOOKUP($A422,'★Master Code List'!$B$4:$K$167,9,)))</x:f>
        <x:v>BEV-E2 (V710)</x:v>
      </x:c>
      <x:c r="F422" s="20" t="str">
        <x:f>IF(VLOOKUP($A422,'★Master Code List'!$B$4:$K$167,10,)=0,"",(VLOOKUP($A422,'★Master Code List'!$B$4:$K$167,10,)))</x:f>
        <x:v>BUSBAR - Array 2 to Array3_Insert</x:v>
      </x:c>
      <x:c r="G422" s="158">
        <x:f t="shared" si="124"/>
        <x:v>0</x:v>
      </x:c>
      <x:c r="H422" s="158">
        <x:f t="shared" si="125"/>
        <x:v>609.68253421340626</x:v>
      </x:c>
      <x:c r="I422" s="285">
        <x:f t="shared" si="126"/>
        <x:v>0</x:v>
      </x:c>
      <x:c r="J422" s="106">
        <x:f>SUMIFS('purchase data'!K:K,'purchase data'!$B:$B,$C422,'purchase data'!$F:$F,$D422)</x:f>
        <x:v>0</x:v>
      </x:c>
      <x:c r="K422" s="73">
        <x:f>SUMIFS('purchase data'!M:M,'purchase data'!$B:$B,$C422,'purchase data'!$F:$F,$D422)</x:f>
        <x:v>0</x:v>
      </x:c>
      <x:c r="L422" s="68">
        <x:f>SUMIFS(ETC!$G:$G,ETC!$B:$B,$C422,ETC!$E:$E,$D422)</x:f>
        <x:v>0</x:v>
      </x:c>
      <x:c r="M422" s="73">
        <x:f>SUMIFS(ETC!$J:$J,ETC!$E:$E,$D422,ETC!$B:$B,$C422)</x:f>
        <x:v>0</x:v>
      </x:c>
      <x:c r="N422" s="159">
        <x:f>IF(IFERROR((I422+K422+M422)/(G422+J422+SUMIFS(ETC!$G:$G,ETC!$C:$C,1,ETC!$B:$B,$C422,ETC!$E:$E,$D422)),)=0,H422,IFERROR((I422+K422+M422)/(G422+J422+SUMIFS(ETC!$G:$G,ETC!$C:$C,1,ETC!$B:$B,$C422,ETC!$E:$E,$D422)),))</x:f>
        <x:v>609.68253421340626</x:v>
      </x:c>
      <x:c r="O422" s="106">
        <x:f>++SUMIFS('sales data'!L:L,'sales data'!$B:$B,$C422,'sales data'!$F:$F,$D422,'sales data'!$O:$O,"")</x:f>
        <x:v>0</x:v>
      </x:c>
      <x:c r="P422" s="73">
        <x:f t="shared" si="127"/>
        <x:v>0</x:v>
      </x:c>
      <x:c r="Q422" s="68">
        <x:f>+SUMIFS('sales data'!$L:$L,'sales data'!$B:$B,$C422,'sales data'!$F:$F,$D422,'sales data'!$O:$O,"R")</x:f>
        <x:v>0</x:v>
      </x:c>
      <x:c r="R422" s="73">
        <x:f t="shared" si="128"/>
        <x:v>0</x:v>
      </x:c>
      <x:c r="S422" s="68">
        <x:f>SUMIFS('sales data'!$L:$L,'sales data'!$B:$B,$C422,'sales data'!$F:$F,$D422,'sales data'!$O:$O,"N")</x:f>
        <x:v>0</x:v>
      </x:c>
      <x:c r="T422" s="73">
        <x:f t="shared" si="129"/>
        <x:v>0</x:v>
      </x:c>
      <x:c r="U422" s="26">
        <x:f>SUMIFS('warehouse inventory check'!$N:$N,'warehouse inventory check'!$C:$C,$C422,'warehouse inventory check'!$D:$D,$D422)</x:f>
        <x:v>0</x:v>
      </x:c>
      <x:c r="V422" s="26">
        <x:f t="shared" si="130"/>
        <x:v>609.68253421340626</x:v>
      </x:c>
      <x:c r="W422" s="73">
        <x:f t="shared" si="131"/>
        <x:v>0</x:v>
      </x:c>
      <x:c r="X422" s="74">
        <x:f t="shared" si="132"/>
        <x:v>0</x:v>
      </x:c>
      <x:c r="Y422" s="68">
        <x:f t="shared" si="133"/>
        <x:v>0</x:v>
      </x:c>
      <x:c r="Z422" s="68">
        <x:f t="shared" si="134"/>
        <x:v>0</x:v>
      </x:c>
    </x:row>
    <x:row r="423" spans="1:26">
      <x:c r="A423" s="118">
        <x:v>28</x:v>
      </x:c>
      <x:c r="B423" s="118"/>
      <x:c r="C423" s="196">
        <x:v>5</x:v>
      </x:c>
      <x:c r="D423" s="210" t="str">
        <x:f>IF(VLOOKUP($A423,'★Master Code List'!$B$4:$K$167,8,)=0,"",(VLOOKUP($A423,'★Master Code List'!$B$4:$K$167,8,)))</x:f>
        <x:v>SZ38-14A033-BB</x:v>
      </x:c>
      <x:c r="E423" s="210" t="str">
        <x:f>IF(VLOOKUP($A423,'★Master Code List'!$B$4:$K$167,9,)=0,"",(VLOOKUP($A423,'★Master Code List'!$B$4:$K$167,9,)))</x:f>
        <x:v>BEV-E2 (V710)</x:v>
      </x:c>
      <x:c r="F423" s="20" t="str">
        <x:f>IF(VLOOKUP($A423,'★Master Code List'!$B$4:$K$167,10,)=0,"",(VLOOKUP($A423,'★Master Code List'!$B$4:$K$167,10,)))</x:f>
        <x:v>BUSBAR - Array 6 to Pos BEC_Insert</x:v>
      </x:c>
      <x:c r="G423" s="158">
        <x:f t="shared" si="124"/>
        <x:v>0</x:v>
      </x:c>
      <x:c r="H423" s="158">
        <x:f t="shared" si="125"/>
        <x:v>413.7588293707251</x:v>
      </x:c>
      <x:c r="I423" s="285">
        <x:f t="shared" si="126"/>
        <x:v>0</x:v>
      </x:c>
      <x:c r="J423" s="106">
        <x:f>SUMIFS('purchase data'!K:K,'purchase data'!$B:$B,$C423,'purchase data'!$F:$F,$D423)</x:f>
        <x:v>0</x:v>
      </x:c>
      <x:c r="K423" s="73">
        <x:f>SUMIFS('purchase data'!M:M,'purchase data'!$B:$B,$C423,'purchase data'!$F:$F,$D423)</x:f>
        <x:v>0</x:v>
      </x:c>
      <x:c r="L423" s="68">
        <x:f>SUMIFS(ETC!$G:$G,ETC!$B:$B,$C423,ETC!$E:$E,$D423)</x:f>
        <x:v>0</x:v>
      </x:c>
      <x:c r="M423" s="73">
        <x:f>SUMIFS(ETC!$J:$J,ETC!$E:$E,$D423,ETC!$B:$B,$C423)</x:f>
        <x:v>0</x:v>
      </x:c>
      <x:c r="N423" s="159">
        <x:f>IF(IFERROR((I423+K423+M423)/(G423+J423+SUMIFS(ETC!$G:$G,ETC!$C:$C,1,ETC!$B:$B,$C423,ETC!$E:$E,$D423)),)=0,H423,IFERROR((I423+K423+M423)/(G423+J423+SUMIFS(ETC!$G:$G,ETC!$C:$C,1,ETC!$B:$B,$C423,ETC!$E:$E,$D423)),))</x:f>
        <x:v>413.7588293707251</x:v>
      </x:c>
      <x:c r="O423" s="106">
        <x:f>++SUMIFS('sales data'!L:L,'sales data'!$B:$B,$C423,'sales data'!$F:$F,$D423,'sales data'!$O:$O,"")</x:f>
        <x:v>0</x:v>
      </x:c>
      <x:c r="P423" s="73">
        <x:f t="shared" si="127"/>
        <x:v>0</x:v>
      </x:c>
      <x:c r="Q423" s="68">
        <x:f>+SUMIFS('sales data'!$L:$L,'sales data'!$B:$B,$C423,'sales data'!$F:$F,$D423,'sales data'!$O:$O,"R")</x:f>
        <x:v>0</x:v>
      </x:c>
      <x:c r="R423" s="73">
        <x:f t="shared" si="128"/>
        <x:v>0</x:v>
      </x:c>
      <x:c r="S423" s="68">
        <x:f>SUMIFS('sales data'!$L:$L,'sales data'!$B:$B,$C423,'sales data'!$F:$F,$D423,'sales data'!$O:$O,"N")</x:f>
        <x:v>0</x:v>
      </x:c>
      <x:c r="T423" s="73">
        <x:f t="shared" si="129"/>
        <x:v>0</x:v>
      </x:c>
      <x:c r="U423" s="26">
        <x:f>SUMIFS('warehouse inventory check'!$N:$N,'warehouse inventory check'!$C:$C,$C423,'warehouse inventory check'!$D:$D,$D423)</x:f>
        <x:v>0</x:v>
      </x:c>
      <x:c r="V423" s="26">
        <x:f t="shared" si="130"/>
        <x:v>413.7588293707251</x:v>
      </x:c>
      <x:c r="W423" s="73">
        <x:f t="shared" si="131"/>
        <x:v>0</x:v>
      </x:c>
      <x:c r="X423" s="74">
        <x:f t="shared" si="132"/>
        <x:v>0</x:v>
      </x:c>
      <x:c r="Y423" s="68">
        <x:f t="shared" si="133"/>
        <x:v>0</x:v>
      </x:c>
      <x:c r="Z423" s="68">
        <x:f t="shared" si="134"/>
        <x:v>0</x:v>
      </x:c>
    </x:row>
    <x:row r="424" spans="1:26">
      <x:c r="A424" s="118">
        <x:v>29</x:v>
      </x:c>
      <x:c r="B424" s="118"/>
      <x:c r="C424" s="113">
        <x:v>5</x:v>
      </x:c>
      <x:c r="D424" s="210" t="str">
        <x:f>IF(VLOOKUP($A424,'★Master Code List'!$B$4:$K$167,8,)=0,"",(VLOOKUP($A424,'★Master Code List'!$B$4:$K$167,8,)))</x:f>
        <x:v>T2X8-14A033-AA</x:v>
      </x:c>
      <x:c r="E424" s="210" t="str">
        <x:f>IF(VLOOKUP($A424,'★Master Code List'!$B$4:$K$167,9,)=0,"",(VLOOKUP($A424,'★Master Code List'!$B$4:$K$167,9,)))</x:f>
        <x:v>BEV-M</x:v>
      </x:c>
      <x:c r="F424" s="20" t="str">
        <x:f>IF(VLOOKUP($A424,'★Master Code List'!$B$4:$K$167,10,)=0,"",(VLOOKUP($A424,'★Master Code List'!$B$4:$K$167,10,)))</x:f>
        <x:v>BUSBAR ASY</x:v>
      </x:c>
      <x:c r="G424" s="158">
        <x:f t="shared" si="124"/>
        <x:v>0</x:v>
      </x:c>
      <x:c r="H424" s="158">
        <x:f t="shared" si="125"/>
        <x:v>580.66571699999997</x:v>
      </x:c>
      <x:c r="I424" s="285">
        <x:f t="shared" si="126"/>
        <x:v>0</x:v>
      </x:c>
      <x:c r="J424" s="106">
        <x:f>SUMIFS('purchase data'!K:K,'purchase data'!$B:$B,$C424,'purchase data'!$F:$F,$D424)</x:f>
        <x:v>0</x:v>
      </x:c>
      <x:c r="K424" s="73">
        <x:f>SUMIFS('purchase data'!M:M,'purchase data'!$B:$B,$C424,'purchase data'!$F:$F,$D424)</x:f>
        <x:v>0</x:v>
      </x:c>
      <x:c r="L424" s="68">
        <x:f>SUMIFS(ETC!$G:$G,ETC!$B:$B,$C424,ETC!$E:$E,$D424)</x:f>
        <x:v>0</x:v>
      </x:c>
      <x:c r="M424" s="73">
        <x:f>SUMIFS(ETC!$J:$J,ETC!$E:$E,$D424,ETC!$B:$B,$C424)</x:f>
        <x:v>0</x:v>
      </x:c>
      <x:c r="N424" s="159">
        <x:f>IF(IFERROR((I424+K424+M424)/(G424+J424+SUMIFS(ETC!$G:$G,ETC!$C:$C,1,ETC!$B:$B,$C424,ETC!$E:$E,$D424)),)=0,H424,IFERROR((I424+K424+M424)/(G424+J424+SUMIFS(ETC!$G:$G,ETC!$C:$C,1,ETC!$B:$B,$C424,ETC!$E:$E,$D424)),))</x:f>
        <x:v>580.66571699999997</x:v>
      </x:c>
      <x:c r="O424" s="106">
        <x:f>++SUMIFS('sales data'!L:L,'sales data'!$B:$B,$C424,'sales data'!$F:$F,$D424,'sales data'!$O:$O,"")</x:f>
        <x:v>0</x:v>
      </x:c>
      <x:c r="P424" s="73">
        <x:f t="shared" si="127"/>
        <x:v>0</x:v>
      </x:c>
      <x:c r="Q424" s="68">
        <x:f>+SUMIFS('sales data'!$L:$L,'sales data'!$B:$B,$C424,'sales data'!$F:$F,$D424,'sales data'!$O:$O,"R")</x:f>
        <x:v>0</x:v>
      </x:c>
      <x:c r="R424" s="73">
        <x:f t="shared" si="128"/>
        <x:v>0</x:v>
      </x:c>
      <x:c r="S424" s="68">
        <x:f>SUMIFS('sales data'!$L:$L,'sales data'!$B:$B,$C424,'sales data'!$F:$F,$D424,'sales data'!$O:$O,"N")</x:f>
        <x:v>0</x:v>
      </x:c>
      <x:c r="T424" s="73">
        <x:f t="shared" si="129"/>
        <x:v>0</x:v>
      </x:c>
      <x:c r="U424" s="26">
        <x:f>SUMIFS('warehouse inventory check'!$N:$N,'warehouse inventory check'!$C:$C,$C424,'warehouse inventory check'!$D:$D,$D424)</x:f>
        <x:v>0</x:v>
      </x:c>
      <x:c r="V424" s="26">
        <x:f t="shared" si="130"/>
        <x:v>580.66571699999997</x:v>
      </x:c>
      <x:c r="W424" s="73">
        <x:f t="shared" si="131"/>
        <x:v>0</x:v>
      </x:c>
      <x:c r="X424" s="74">
        <x:f t="shared" si="132"/>
        <x:v>0</x:v>
      </x:c>
      <x:c r="Y424" s="68">
        <x:f t="shared" si="133"/>
        <x:v>0</x:v>
      </x:c>
      <x:c r="Z424" s="68">
        <x:f t="shared" si="134"/>
        <x:v>0</x:v>
      </x:c>
    </x:row>
    <x:row r="425" spans="1:26">
      <x:c r="A425" s="118">
        <x:v>30</x:v>
      </x:c>
      <x:c r="B425" s="118"/>
      <x:c r="C425" s="113">
        <x:v>5</x:v>
      </x:c>
      <x:c r="D425" s="210" t="str">
        <x:f>IF(VLOOKUP($A425,'★Master Code List'!$B$4:$K$167,8,)=0,"",(VLOOKUP($A425,'★Master Code List'!$B$4:$K$167,8,)))</x:f>
        <x:v>T2X8-14A033-BA</x:v>
      </x:c>
      <x:c r="E425" s="210" t="str">
        <x:f>IF(VLOOKUP($A425,'★Master Code List'!$B$4:$K$167,9,)=0,"",(VLOOKUP($A425,'★Master Code List'!$B$4:$K$167,9,)))</x:f>
        <x:v>BEV-M</x:v>
      </x:c>
      <x:c r="F425" s="20" t="str">
        <x:f>IF(VLOOKUP($A425,'★Master Code List'!$B$4:$K$167,10,)=0,"",(VLOOKUP($A425,'★Master Code List'!$B$4:$K$167,10,)))</x:f>
        <x:v>BUSBAR ASY</x:v>
      </x:c>
      <x:c r="G425" s="158">
        <x:f t="shared" si="124"/>
        <x:v>0</x:v>
      </x:c>
      <x:c r="H425" s="158">
        <x:f t="shared" si="125"/>
        <x:v>562.3770330000001</x:v>
      </x:c>
      <x:c r="I425" s="285">
        <x:f t="shared" si="126"/>
        <x:v>0</x:v>
      </x:c>
      <x:c r="J425" s="106">
        <x:f>SUMIFS('purchase data'!K:K,'purchase data'!$B:$B,$C425,'purchase data'!$F:$F,$D425)</x:f>
        <x:v>0</x:v>
      </x:c>
      <x:c r="K425" s="73">
        <x:f>SUMIFS('purchase data'!M:M,'purchase data'!$B:$B,$C425,'purchase data'!$F:$F,$D425)</x:f>
        <x:v>0</x:v>
      </x:c>
      <x:c r="L425" s="68">
        <x:f>SUMIFS(ETC!$G:$G,ETC!$B:$B,$C425,ETC!$E:$E,$D425)</x:f>
        <x:v>0</x:v>
      </x:c>
      <x:c r="M425" s="73">
        <x:f>SUMIFS(ETC!$J:$J,ETC!$E:$E,$D425,ETC!$B:$B,$C425)</x:f>
        <x:v>0</x:v>
      </x:c>
      <x:c r="N425" s="159">
        <x:f>IF(IFERROR((I425+K425+M425)/(G425+J425+SUMIFS(ETC!$G:$G,ETC!$C:$C,1,ETC!$B:$B,$C425,ETC!$E:$E,$D425)),)=0,H425,IFERROR((I425+K425+M425)/(G425+J425+SUMIFS(ETC!$G:$G,ETC!$C:$C,1,ETC!$B:$B,$C425,ETC!$E:$E,$D425)),))</x:f>
        <x:v>562.3770330000001</x:v>
      </x:c>
      <x:c r="O425" s="106">
        <x:f>++SUMIFS('sales data'!L:L,'sales data'!$B:$B,$C425,'sales data'!$F:$F,$D425,'sales data'!$O:$O,"")</x:f>
        <x:v>0</x:v>
      </x:c>
      <x:c r="P425" s="73">
        <x:f t="shared" si="127"/>
        <x:v>0</x:v>
      </x:c>
      <x:c r="Q425" s="68">
        <x:f>+SUMIFS('sales data'!$L:$L,'sales data'!$B:$B,$C425,'sales data'!$F:$F,$D425,'sales data'!$O:$O,"R")</x:f>
        <x:v>0</x:v>
      </x:c>
      <x:c r="R425" s="73">
        <x:f t="shared" si="128"/>
        <x:v>0</x:v>
      </x:c>
      <x:c r="S425" s="68">
        <x:f>SUMIFS('sales data'!$L:$L,'sales data'!$B:$B,$C425,'sales data'!$F:$F,$D425,'sales data'!$O:$O,"N")</x:f>
        <x:v>0</x:v>
      </x:c>
      <x:c r="T425" s="73">
        <x:f t="shared" si="129"/>
        <x:v>0</x:v>
      </x:c>
      <x:c r="U425" s="26">
        <x:f>SUMIFS('warehouse inventory check'!$N:$N,'warehouse inventory check'!$C:$C,$C425,'warehouse inventory check'!$D:$D,$D425)</x:f>
        <x:v>0</x:v>
      </x:c>
      <x:c r="V425" s="26">
        <x:f t="shared" si="130"/>
        <x:v>562.3770330000001</x:v>
      </x:c>
      <x:c r="W425" s="73">
        <x:f t="shared" si="131"/>
        <x:v>0</x:v>
      </x:c>
      <x:c r="X425" s="74">
        <x:f t="shared" si="132"/>
        <x:v>0</x:v>
      </x:c>
      <x:c r="Y425" s="68">
        <x:f t="shared" si="133"/>
        <x:v>0</x:v>
      </x:c>
      <x:c r="Z425" s="68">
        <x:f t="shared" si="134"/>
        <x:v>0</x:v>
      </x:c>
    </x:row>
    <x:row r="426" spans="1:26">
      <x:c r="A426" s="118">
        <x:v>31</x:v>
      </x:c>
      <x:c r="B426" s="118"/>
      <x:c r="C426" s="113">
        <x:v>5</x:v>
      </x:c>
      <x:c r="D426" s="210" t="str">
        <x:f>IF(VLOOKUP($A426,'★Master Code List'!$B$4:$K$167,8,)=0,"",(VLOOKUP($A426,'★Master Code List'!$B$4:$K$167,8,)))</x:f>
        <x:v>T2X8-14A033-EA</x:v>
      </x:c>
      <x:c r="E426" s="210" t="str">
        <x:f>IF(VLOOKUP($A426,'★Master Code List'!$B$4:$K$167,9,)=0,"",(VLOOKUP($A426,'★Master Code List'!$B$4:$K$167,9,)))</x:f>
        <x:v>BEV-M</x:v>
      </x:c>
      <x:c r="F426" s="20" t="str">
        <x:f>IF(VLOOKUP($A426,'★Master Code List'!$B$4:$K$167,10,)=0,"",(VLOOKUP($A426,'★Master Code List'!$B$4:$K$167,10,)))</x:f>
        <x:v>BUSBAR ASY</x:v>
      </x:c>
      <x:c r="G426" s="158">
        <x:f t="shared" si="124"/>
        <x:v>0</x:v>
      </x:c>
      <x:c r="H426" s="158">
        <x:f t="shared" si="125"/>
        <x:v>653.31243400000005</x:v>
      </x:c>
      <x:c r="I426" s="285">
        <x:f t="shared" si="126"/>
        <x:v>0</x:v>
      </x:c>
      <x:c r="J426" s="106">
        <x:f>SUMIFS('purchase data'!K:K,'purchase data'!$B:$B,$C426,'purchase data'!$F:$F,$D426)</x:f>
        <x:v>0</x:v>
      </x:c>
      <x:c r="K426" s="73">
        <x:f>SUMIFS('purchase data'!M:M,'purchase data'!$B:$B,$C426,'purchase data'!$F:$F,$D426)</x:f>
        <x:v>0</x:v>
      </x:c>
      <x:c r="L426" s="68">
        <x:f>SUMIFS(ETC!$G:$G,ETC!$B:$B,$C426,ETC!$E:$E,$D426)</x:f>
        <x:v>0</x:v>
      </x:c>
      <x:c r="M426" s="73">
        <x:f>SUMIFS(ETC!$J:$J,ETC!$E:$E,$D426,ETC!$B:$B,$C426)</x:f>
        <x:v>0</x:v>
      </x:c>
      <x:c r="N426" s="159">
        <x:f>IF(IFERROR((I426+K426+M426)/(G426+J426+SUMIFS(ETC!$G:$G,ETC!$C:$C,1,ETC!$B:$B,$C426,ETC!$E:$E,$D426)),)=0,H426,IFERROR((I426+K426+M426)/(G426+J426+SUMIFS(ETC!$G:$G,ETC!$C:$C,1,ETC!$B:$B,$C426,ETC!$E:$E,$D426)),))</x:f>
        <x:v>653.31243400000005</x:v>
      </x:c>
      <x:c r="O426" s="106">
        <x:f>++SUMIFS('sales data'!L:L,'sales data'!$B:$B,$C426,'sales data'!$F:$F,$D426,'sales data'!$O:$O,"")</x:f>
        <x:v>0</x:v>
      </x:c>
      <x:c r="P426" s="73">
        <x:f t="shared" si="127"/>
        <x:v>0</x:v>
      </x:c>
      <x:c r="Q426" s="68">
        <x:f>+SUMIFS('sales data'!$L:$L,'sales data'!$B:$B,$C426,'sales data'!$F:$F,$D426,'sales data'!$O:$O,"R")</x:f>
        <x:v>0</x:v>
      </x:c>
      <x:c r="R426" s="73">
        <x:f t="shared" si="128"/>
        <x:v>0</x:v>
      </x:c>
      <x:c r="S426" s="68">
        <x:f>SUMIFS('sales data'!$L:$L,'sales data'!$B:$B,$C426,'sales data'!$F:$F,$D426,'sales data'!$O:$O,"N")</x:f>
        <x:v>0</x:v>
      </x:c>
      <x:c r="T426" s="73">
        <x:f t="shared" si="129"/>
        <x:v>0</x:v>
      </x:c>
      <x:c r="U426" s="26">
        <x:f>SUMIFS('warehouse inventory check'!$N:$N,'warehouse inventory check'!$C:$C,$C426,'warehouse inventory check'!$D:$D,$D426)</x:f>
        <x:v>0</x:v>
      </x:c>
      <x:c r="V426" s="26">
        <x:f t="shared" si="130"/>
        <x:v>653.31243400000005</x:v>
      </x:c>
      <x:c r="W426" s="73">
        <x:f t="shared" si="131"/>
        <x:v>0</x:v>
      </x:c>
      <x:c r="X426" s="74">
        <x:f t="shared" si="132"/>
        <x:v>0</x:v>
      </x:c>
      <x:c r="Y426" s="68">
        <x:f t="shared" si="133"/>
        <x:v>0</x:v>
      </x:c>
      <x:c r="Z426" s="68">
        <x:f t="shared" si="134"/>
        <x:v>0</x:v>
      </x:c>
    </x:row>
    <x:row r="427" spans="1:26">
      <x:c r="A427" s="118">
        <x:v>32</x:v>
      </x:c>
      <x:c r="B427" s="118"/>
      <x:c r="C427" s="113">
        <x:v>5</x:v>
      </x:c>
      <x:c r="D427" s="210" t="str">
        <x:f>IF(VLOOKUP($A427,'★Master Code List'!$B$4:$K$167,8,)=0,"",(VLOOKUP($A427,'★Master Code List'!$B$4:$K$167,8,)))</x:f>
        <x:v>T2X8-14A033-GA</x:v>
      </x:c>
      <x:c r="E427" s="210" t="str">
        <x:f>IF(VLOOKUP($A427,'★Master Code List'!$B$4:$K$167,9,)=0,"",(VLOOKUP($A427,'★Master Code List'!$B$4:$K$167,9,)))</x:f>
        <x:v>BEV-M</x:v>
      </x:c>
      <x:c r="F427" s="20" t="str">
        <x:f>IF(VLOOKUP($A427,'★Master Code List'!$B$4:$K$167,10,)=0,"",(VLOOKUP($A427,'★Master Code List'!$B$4:$K$167,10,)))</x:f>
        <x:v>BUSBAR ASY</x:v>
      </x:c>
      <x:c r="G427" s="158">
        <x:f t="shared" si="124"/>
        <x:v>0</x:v>
      </x:c>
      <x:c r="H427" s="158">
        <x:f t="shared" si="125"/>
        <x:v>438.42039700000009</x:v>
      </x:c>
      <x:c r="I427" s="285">
        <x:f t="shared" si="126"/>
        <x:v>0</x:v>
      </x:c>
      <x:c r="J427" s="106">
        <x:f>SUMIFS('purchase data'!K:K,'purchase data'!$B:$B,$C427,'purchase data'!$F:$F,$D427)</x:f>
        <x:v>0</x:v>
      </x:c>
      <x:c r="K427" s="73">
        <x:f>SUMIFS('purchase data'!M:M,'purchase data'!$B:$B,$C427,'purchase data'!$F:$F,$D427)</x:f>
        <x:v>0</x:v>
      </x:c>
      <x:c r="L427" s="68">
        <x:f>SUMIFS(ETC!$G:$G,ETC!$B:$B,$C427,ETC!$E:$E,$D427)</x:f>
        <x:v>0</x:v>
      </x:c>
      <x:c r="M427" s="73">
        <x:f>SUMIFS(ETC!$J:$J,ETC!$E:$E,$D427,ETC!$B:$B,$C427)</x:f>
        <x:v>0</x:v>
      </x:c>
      <x:c r="N427" s="159">
        <x:f>IF(IFERROR((I427+K427+M427)/(G427+J427+SUMIFS(ETC!$G:$G,ETC!$C:$C,1,ETC!$B:$B,$C427,ETC!$E:$E,$D427)),)=0,H427,IFERROR((I427+K427+M427)/(G427+J427+SUMIFS(ETC!$G:$G,ETC!$C:$C,1,ETC!$B:$B,$C427,ETC!$E:$E,$D427)),))</x:f>
        <x:v>438.42039700000009</x:v>
      </x:c>
      <x:c r="O427" s="106">
        <x:f>++SUMIFS('sales data'!L:L,'sales data'!$B:$B,$C427,'sales data'!$F:$F,$D427,'sales data'!$O:$O,"")</x:f>
        <x:v>0</x:v>
      </x:c>
      <x:c r="P427" s="73">
        <x:f t="shared" si="127"/>
        <x:v>0</x:v>
      </x:c>
      <x:c r="Q427" s="68">
        <x:f>+SUMIFS('sales data'!$L:$L,'sales data'!$B:$B,$C427,'sales data'!$F:$F,$D427,'sales data'!$O:$O,"R")</x:f>
        <x:v>0</x:v>
      </x:c>
      <x:c r="R427" s="73">
        <x:f t="shared" si="128"/>
        <x:v>0</x:v>
      </x:c>
      <x:c r="S427" s="68">
        <x:f>SUMIFS('sales data'!$L:$L,'sales data'!$B:$B,$C427,'sales data'!$F:$F,$D427,'sales data'!$O:$O,"N")</x:f>
        <x:v>0</x:v>
      </x:c>
      <x:c r="T427" s="73">
        <x:f t="shared" si="129"/>
        <x:v>0</x:v>
      </x:c>
      <x:c r="U427" s="26">
        <x:f>SUMIFS('warehouse inventory check'!$N:$N,'warehouse inventory check'!$C:$C,$C427,'warehouse inventory check'!$D:$D,$D427)</x:f>
        <x:v>0</x:v>
      </x:c>
      <x:c r="V427" s="26">
        <x:f t="shared" si="130"/>
        <x:v>438.42039700000009</x:v>
      </x:c>
      <x:c r="W427" s="73">
        <x:f t="shared" si="131"/>
        <x:v>0</x:v>
      </x:c>
      <x:c r="X427" s="74">
        <x:f t="shared" si="132"/>
        <x:v>0</x:v>
      </x:c>
      <x:c r="Y427" s="68">
        <x:f t="shared" si="133"/>
        <x:v>0</x:v>
      </x:c>
      <x:c r="Z427" s="68">
        <x:f t="shared" si="134"/>
        <x:v>0</x:v>
      </x:c>
    </x:row>
    <x:row r="428" spans="1:26">
      <x:c r="A428" s="118">
        <x:v>33</x:v>
      </x:c>
      <x:c r="B428" s="118"/>
      <x:c r="C428" s="113">
        <x:v>5</x:v>
      </x:c>
      <x:c r="D428" s="210" t="str">
        <x:f>IF(VLOOKUP($A428,'★Master Code List'!$B$4:$K$167,8,)=0,"",(VLOOKUP($A428,'★Master Code List'!$B$4:$K$167,8,)))</x:f>
        <x:v>TZ38-10B694-AA</x:v>
      </x:c>
      <x:c r="E428" s="210" t="str">
        <x:f>IF(VLOOKUP($A428,'★Master Code List'!$B$4:$K$167,9,)=0,"",(VLOOKUP($A428,'★Master Code List'!$B$4:$K$167,9,)))</x:f>
        <x:v>BEV-E1</x:v>
      </x:c>
      <x:c r="F428" s="20" t="str">
        <x:f>IF(VLOOKUP($A428,'★Master Code List'!$B$4:$K$167,10,)=0,"",(VLOOKUP($A428,'★Master Code List'!$B$4:$K$167,10,)))</x:f>
        <x:v>V710 AWD MAIN W/H
ASSY</x:v>
      </x:c>
      <x:c r="G428" s="158">
        <x:f t="shared" ref="G428:G459" si="135">SUMIFS(U:U,$D:$D,$D428,$C:$C,$C428-1)</x:f>
        <x:v>0</x:v>
      </x:c>
      <x:c r="H428" s="158">
        <x:f t="shared" ref="H428:H459" si="136">SUMIFS(V:V,$D:$D,$D428,$C:$C,$C428-1)</x:f>
        <x:v>5137.5179276033059</x:v>
      </x:c>
      <x:c r="I428" s="285">
        <x:f t="shared" ref="I428:I459" si="137">SUMIFS(W:W,$D:$D,$D428,$C:$C,$C428-1)</x:f>
        <x:v>0</x:v>
      </x:c>
      <x:c r="J428" s="106">
        <x:f>SUMIFS('purchase data'!K:K,'purchase data'!$B:$B,$C428,'purchase data'!$F:$F,$D428)</x:f>
        <x:v>0</x:v>
      </x:c>
      <x:c r="K428" s="73">
        <x:f>SUMIFS('purchase data'!M:M,'purchase data'!$B:$B,$C428,'purchase data'!$F:$F,$D428)</x:f>
        <x:v>0</x:v>
      </x:c>
      <x:c r="L428" s="68">
        <x:f>SUMIFS(ETC!$G:$G,ETC!$B:$B,$C428,ETC!$E:$E,$D428)</x:f>
        <x:v>0</x:v>
      </x:c>
      <x:c r="M428" s="73">
        <x:f>SUMIFS(ETC!$J:$J,ETC!$E:$E,$D428,ETC!$B:$B,$C428)</x:f>
        <x:v>0</x:v>
      </x:c>
      <x:c r="N428" s="159">
        <x:f>IF(IFERROR((I428+K428+M428)/(G428+J428+SUMIFS(ETC!$G:$G,ETC!$C:$C,1,ETC!$B:$B,$C428,ETC!$E:$E,$D428)),)=0,H428,IFERROR((I428+K428+M428)/(G428+J428+SUMIFS(ETC!$G:$G,ETC!$C:$C,1,ETC!$B:$B,$C428,ETC!$E:$E,$D428)),))</x:f>
        <x:v>5137.5179276033059</x:v>
      </x:c>
      <x:c r="O428" s="106">
        <x:f>++SUMIFS('sales data'!L:L,'sales data'!$B:$B,$C428,'sales data'!$F:$F,$D428,'sales data'!$O:$O,"")</x:f>
        <x:v>0</x:v>
      </x:c>
      <x:c r="P428" s="73">
        <x:f t="shared" si="127"/>
        <x:v>0</x:v>
      </x:c>
      <x:c r="Q428" s="68">
        <x:f>+SUMIFS('sales data'!$L:$L,'sales data'!$B:$B,$C428,'sales data'!$F:$F,$D428,'sales data'!$O:$O,"R")</x:f>
        <x:v>0</x:v>
      </x:c>
      <x:c r="R428" s="73">
        <x:f t="shared" si="128"/>
        <x:v>0</x:v>
      </x:c>
      <x:c r="S428" s="68">
        <x:f>SUMIFS('sales data'!$L:$L,'sales data'!$B:$B,$C428,'sales data'!$F:$F,$D428,'sales data'!$O:$O,"N")</x:f>
        <x:v>0</x:v>
      </x:c>
      <x:c r="T428" s="73">
        <x:f t="shared" si="129"/>
        <x:v>0</x:v>
      </x:c>
      <x:c r="U428" s="26">
        <x:f>SUMIFS('warehouse inventory check'!$N:$N,'warehouse inventory check'!$C:$C,$C428,'warehouse inventory check'!$D:$D,$D428)</x:f>
        <x:v>0</x:v>
      </x:c>
      <x:c r="V428" s="26">
        <x:f t="shared" si="130"/>
        <x:v>5137.5179276033059</x:v>
      </x:c>
      <x:c r="W428" s="73">
        <x:f t="shared" si="131"/>
        <x:v>0</x:v>
      </x:c>
      <x:c r="X428" s="74">
        <x:f t="shared" si="132"/>
        <x:v>0</x:v>
      </x:c>
      <x:c r="Y428" s="68">
        <x:f t="shared" si="133"/>
        <x:v>0</x:v>
      </x:c>
      <x:c r="Z428" s="68">
        <x:f t="shared" si="134"/>
        <x:v>0</x:v>
      </x:c>
    </x:row>
    <x:row r="429" spans="1:26">
      <x:c r="A429" s="118">
        <x:v>34</x:v>
      </x:c>
      <x:c r="B429" s="118"/>
      <x:c r="C429" s="113">
        <x:v>5</x:v>
      </x:c>
      <x:c r="D429" s="210" t="str">
        <x:f>IF(VLOOKUP($A429,'★Master Code List'!$B$4:$K$167,8,)=0,"",(VLOOKUP($A429,'★Master Code List'!$B$4:$K$167,8,)))</x:f>
        <x:v>TZ38-10B694-AD</x:v>
      </x:c>
      <x:c r="E429" s="210" t="str">
        <x:f>IF(VLOOKUP($A429,'★Master Code List'!$B$4:$K$167,9,)=0,"",(VLOOKUP($A429,'★Master Code List'!$B$4:$K$167,9,)))</x:f>
        <x:v>BEV-E (AWD, V710)</x:v>
      </x:c>
      <x:c r="F429" s="20" t="str">
        <x:f>IF(VLOOKUP($A429,'★Master Code List'!$B$4:$K$167,10,)=0,"",(VLOOKUP($A429,'★Master Code List'!$B$4:$K$167,10,)))</x:f>
        <x:v>Main Harness</x:v>
      </x:c>
      <x:c r="G429" s="158">
        <x:f t="shared" si="135"/>
        <x:v>0</x:v>
      </x:c>
      <x:c r="H429" s="158">
        <x:f t="shared" si="136"/>
        <x:v>6009.0409720671259</x:v>
      </x:c>
      <x:c r="I429" s="285">
        <x:f t="shared" si="137"/>
        <x:v>0</x:v>
      </x:c>
      <x:c r="J429" s="106">
        <x:f>SUMIFS('purchase data'!K:K,'purchase data'!$B:$B,$C429,'purchase data'!$F:$F,$D429)</x:f>
        <x:v>0</x:v>
      </x:c>
      <x:c r="K429" s="73">
        <x:f>SUMIFS('purchase data'!M:M,'purchase data'!$B:$B,$C429,'purchase data'!$F:$F,$D429)</x:f>
        <x:v>0</x:v>
      </x:c>
      <x:c r="L429" s="68">
        <x:f>SUMIFS(ETC!$G:$G,ETC!$B:$B,$C429,ETC!$E:$E,$D429)</x:f>
        <x:v>0</x:v>
      </x:c>
      <x:c r="M429" s="73">
        <x:f>SUMIFS(ETC!$J:$J,ETC!$E:$E,$D429,ETC!$B:$B,$C429)</x:f>
        <x:v>0</x:v>
      </x:c>
      <x:c r="N429" s="159">
        <x:f>IF(IFERROR((I429+K429+M429)/(G429+J429+SUMIFS(ETC!$G:$G,ETC!$C:$C,1,ETC!$B:$B,$C429,ETC!$E:$E,$D429)),)=0,H429,IFERROR((I429+K429+M429)/(G429+J429+SUMIFS(ETC!$G:$G,ETC!$C:$C,1,ETC!$B:$B,$C429,ETC!$E:$E,$D429)),))</x:f>
        <x:v>6009.0409720671259</x:v>
      </x:c>
      <x:c r="O429" s="106">
        <x:f>++SUMIFS('sales data'!L:L,'sales data'!$B:$B,$C429,'sales data'!$F:$F,$D429,'sales data'!$O:$O,"")</x:f>
        <x:v>0</x:v>
      </x:c>
      <x:c r="P429" s="73">
        <x:f t="shared" si="127"/>
        <x:v>0</x:v>
      </x:c>
      <x:c r="Q429" s="68">
        <x:f>+SUMIFS('sales data'!$L:$L,'sales data'!$B:$B,$C429,'sales data'!$F:$F,$D429,'sales data'!$O:$O,"R")</x:f>
        <x:v>0</x:v>
      </x:c>
      <x:c r="R429" s="73">
        <x:f t="shared" si="128"/>
        <x:v>0</x:v>
      </x:c>
      <x:c r="S429" s="68">
        <x:f>SUMIFS('sales data'!$L:$L,'sales data'!$B:$B,$C429,'sales data'!$F:$F,$D429,'sales data'!$O:$O,"N")</x:f>
        <x:v>0</x:v>
      </x:c>
      <x:c r="T429" s="73">
        <x:f t="shared" si="129"/>
        <x:v>0</x:v>
      </x:c>
      <x:c r="U429" s="26">
        <x:f>SUMIFS('warehouse inventory check'!$N:$N,'warehouse inventory check'!$C:$C,$C429,'warehouse inventory check'!$D:$D,$D429)</x:f>
        <x:v>0</x:v>
      </x:c>
      <x:c r="V429" s="26">
        <x:f t="shared" si="130"/>
        <x:v>6009.0409720671259</x:v>
      </x:c>
      <x:c r="W429" s="73">
        <x:f t="shared" si="131"/>
        <x:v>0</x:v>
      </x:c>
      <x:c r="X429" s="74">
        <x:f t="shared" si="132"/>
        <x:v>0</x:v>
      </x:c>
      <x:c r="Y429" s="68">
        <x:f t="shared" si="133"/>
        <x:v>0</x:v>
      </x:c>
      <x:c r="Z429" s="68">
        <x:f t="shared" si="134"/>
        <x:v>0</x:v>
      </x:c>
    </x:row>
    <x:row r="430" spans="1:26">
      <x:c r="A430" s="118">
        <x:v>35</x:v>
      </x:c>
      <x:c r="B430" s="118"/>
      <x:c r="C430" s="113">
        <x:v>5</x:v>
      </x:c>
      <x:c r="D430" s="210" t="str">
        <x:f>IF(VLOOKUP($A430,'★Master Code List'!$B$4:$K$167,8,)=0,"",(VLOOKUP($A430,'★Master Code List'!$B$4:$K$167,8,)))</x:f>
        <x:v>TZ38-10B694-AF</x:v>
      </x:c>
      <x:c r="E430" s="210" t="str">
        <x:f>IF(VLOOKUP($A430,'★Master Code List'!$B$4:$K$167,9,)=0,"",(VLOOKUP($A430,'★Master Code List'!$B$4:$K$167,9,)))</x:f>
        <x:v>BEV-E (AWD/RWD, V710)</x:v>
      </x:c>
      <x:c r="F430" s="20" t="str">
        <x:f>IF(VLOOKUP($A430,'★Master Code List'!$B$4:$K$167,10,)=0,"",(VLOOKUP($A430,'★Master Code List'!$B$4:$K$167,10,)))</x:f>
        <x:v>Main Harness-AWD-RWD</x:v>
      </x:c>
      <x:c r="G430" s="158">
        <x:f t="shared" si="135"/>
        <x:v>0</x:v>
      </x:c>
      <x:c r="H430" s="158">
        <x:f t="shared" si="136"/>
        <x:v>6620.4407203557321</x:v>
      </x:c>
      <x:c r="I430" s="285">
        <x:f t="shared" si="137"/>
        <x:v>0</x:v>
      </x:c>
      <x:c r="J430" s="106">
        <x:f>SUMIFS('purchase data'!K:K,'purchase data'!$B:$B,$C430,'purchase data'!$F:$F,$D430)</x:f>
        <x:v>0</x:v>
      </x:c>
      <x:c r="K430" s="73">
        <x:f>SUMIFS('purchase data'!M:M,'purchase data'!$B:$B,$C430,'purchase data'!$F:$F,$D430)</x:f>
        <x:v>0</x:v>
      </x:c>
      <x:c r="L430" s="68">
        <x:f>SUMIFS(ETC!$G:$G,ETC!$B:$B,$C430,ETC!$E:$E,$D430)</x:f>
        <x:v>0</x:v>
      </x:c>
      <x:c r="M430" s="73">
        <x:f>SUMIFS(ETC!$J:$J,ETC!$E:$E,$D430,ETC!$B:$B,$C430)</x:f>
        <x:v>0</x:v>
      </x:c>
      <x:c r="N430" s="159">
        <x:f>IF(IFERROR((I430+K430+M430)/(G430+J430+SUMIFS(ETC!$G:$G,ETC!$C:$C,1,ETC!$B:$B,$C430,ETC!$E:$E,$D430)),)=0,H430,IFERROR((I430+K430+M430)/(G430+J430+SUMIFS(ETC!$G:$G,ETC!$C:$C,1,ETC!$B:$B,$C430,ETC!$E:$E,$D430)),))</x:f>
        <x:v>6620.4407203557321</x:v>
      </x:c>
      <x:c r="O430" s="106">
        <x:f>++SUMIFS('sales data'!L:L,'sales data'!$B:$B,$C430,'sales data'!$F:$F,$D430,'sales data'!$O:$O,"")</x:f>
        <x:v>0</x:v>
      </x:c>
      <x:c r="P430" s="73">
        <x:f t="shared" si="127"/>
        <x:v>0</x:v>
      </x:c>
      <x:c r="Q430" s="68">
        <x:f>+SUMIFS('sales data'!$L:$L,'sales data'!$B:$B,$C430,'sales data'!$F:$F,$D430,'sales data'!$O:$O,"R")</x:f>
        <x:v>0</x:v>
      </x:c>
      <x:c r="R430" s="73">
        <x:f t="shared" si="128"/>
        <x:v>0</x:v>
      </x:c>
      <x:c r="S430" s="68">
        <x:f>SUMIFS('sales data'!$L:$L,'sales data'!$B:$B,$C430,'sales data'!$F:$F,$D430,'sales data'!$O:$O,"N")</x:f>
        <x:v>0</x:v>
      </x:c>
      <x:c r="T430" s="73">
        <x:f t="shared" si="129"/>
        <x:v>0</x:v>
      </x:c>
      <x:c r="U430" s="26">
        <x:f>SUMIFS('warehouse inventory check'!$N:$N,'warehouse inventory check'!$C:$C,$C430,'warehouse inventory check'!$D:$D,$D430)</x:f>
        <x:v>0</x:v>
      </x:c>
      <x:c r="V430" s="26">
        <x:f t="shared" si="130"/>
        <x:v>6620.4407203557321</x:v>
      </x:c>
      <x:c r="W430" s="73">
        <x:f t="shared" si="131"/>
        <x:v>0</x:v>
      </x:c>
      <x:c r="X430" s="74">
        <x:f t="shared" si="132"/>
        <x:v>0</x:v>
      </x:c>
      <x:c r="Y430" s="68">
        <x:f t="shared" si="133"/>
        <x:v>0</x:v>
      </x:c>
      <x:c r="Z430" s="68">
        <x:f t="shared" si="134"/>
        <x:v>0</x:v>
      </x:c>
    </x:row>
    <x:row r="431" spans="1:26">
      <x:c r="A431" s="118">
        <x:v>36</x:v>
      </x:c>
      <x:c r="B431" s="118"/>
      <x:c r="C431" s="113">
        <x:v>5</x:v>
      </x:c>
      <x:c r="D431" s="210" t="str">
        <x:f>IF(VLOOKUP($A431,'★Master Code List'!$B$4:$K$167,8,)=0,"",(VLOOKUP($A431,'★Master Code List'!$B$4:$K$167,8,)))</x:f>
        <x:v>TZ38-10B694-BA</x:v>
      </x:c>
      <x:c r="E431" s="210" t="str">
        <x:f>IF(VLOOKUP($A431,'★Master Code List'!$B$4:$K$167,9,)=0,"",(VLOOKUP($A431,'★Master Code List'!$B$4:$K$167,9,)))</x:f>
        <x:v>BEV-E (AWD/RWD, V710)</x:v>
      </x:c>
      <x:c r="F431" s="20" t="str">
        <x:f>IF(VLOOKUP($A431,'★Master Code List'!$B$4:$K$167,10,)=0,"",(VLOOKUP($A431,'★Master Code List'!$B$4:$K$167,10,)))</x:f>
        <x:v>Main_Harness-RWD</x:v>
      </x:c>
      <x:c r="G431" s="158">
        <x:f t="shared" si="135"/>
        <x:v>0</x:v>
      </x:c>
      <x:c r="H431" s="158">
        <x:f t="shared" si="136"/>
        <x:v>18009.589469999999</x:v>
      </x:c>
      <x:c r="I431" s="285">
        <x:f t="shared" si="137"/>
        <x:v>0</x:v>
      </x:c>
      <x:c r="J431" s="106">
        <x:f>SUMIFS('purchase data'!K:K,'purchase data'!$B:$B,$C431,'purchase data'!$F:$F,$D431)</x:f>
        <x:v>0</x:v>
      </x:c>
      <x:c r="K431" s="73">
        <x:f>SUMIFS('purchase data'!M:M,'purchase data'!$B:$B,$C431,'purchase data'!$F:$F,$D431)</x:f>
        <x:v>0</x:v>
      </x:c>
      <x:c r="L431" s="68">
        <x:f>SUMIFS(ETC!$G:$G,ETC!$B:$B,$C431,ETC!$E:$E,$D431)</x:f>
        <x:v>0</x:v>
      </x:c>
      <x:c r="M431" s="73">
        <x:f>SUMIFS(ETC!$J:$J,ETC!$E:$E,$D431,ETC!$B:$B,$C431)</x:f>
        <x:v>0</x:v>
      </x:c>
      <x:c r="N431" s="159">
        <x:f>IF(IFERROR((I431+K431+M431)/(G431+J431+SUMIFS(ETC!$G:$G,ETC!$C:$C,1,ETC!$B:$B,$C431,ETC!$E:$E,$D431)),)=0,H431,IFERROR((I431+K431+M431)/(G431+J431+SUMIFS(ETC!$G:$G,ETC!$C:$C,1,ETC!$B:$B,$C431,ETC!$E:$E,$D431)),))</x:f>
        <x:v>18009.589469999999</x:v>
      </x:c>
      <x:c r="O431" s="106">
        <x:f>++SUMIFS('sales data'!L:L,'sales data'!$B:$B,$C431,'sales data'!$F:$F,$D431,'sales data'!$O:$O,"")</x:f>
        <x:v>0</x:v>
      </x:c>
      <x:c r="P431" s="73">
        <x:f t="shared" si="127"/>
        <x:v>0</x:v>
      </x:c>
      <x:c r="Q431" s="68">
        <x:f>+SUMIFS('sales data'!$L:$L,'sales data'!$B:$B,$C431,'sales data'!$F:$F,$D431,'sales data'!$O:$O,"R")</x:f>
        <x:v>0</x:v>
      </x:c>
      <x:c r="R431" s="73">
        <x:f t="shared" si="128"/>
        <x:v>0</x:v>
      </x:c>
      <x:c r="S431" s="68">
        <x:f>SUMIFS('sales data'!$L:$L,'sales data'!$B:$B,$C431,'sales data'!$F:$F,$D431,'sales data'!$O:$O,"N")</x:f>
        <x:v>0</x:v>
      </x:c>
      <x:c r="T431" s="73">
        <x:f t="shared" si="129"/>
        <x:v>0</x:v>
      </x:c>
      <x:c r="U431" s="26">
        <x:f>SUMIFS('warehouse inventory check'!$N:$N,'warehouse inventory check'!$C:$C,$C431,'warehouse inventory check'!$D:$D,$D431)</x:f>
        <x:v>0</x:v>
      </x:c>
      <x:c r="V431" s="26">
        <x:f t="shared" si="130"/>
        <x:v>18009.589469999999</x:v>
      </x:c>
      <x:c r="W431" s="73">
        <x:f t="shared" si="131"/>
        <x:v>0</x:v>
      </x:c>
      <x:c r="X431" s="74">
        <x:f t="shared" si="132"/>
        <x:v>0</x:v>
      </x:c>
      <x:c r="Y431" s="68">
        <x:f t="shared" si="133"/>
        <x:v>0</x:v>
      </x:c>
      <x:c r="Z431" s="68">
        <x:f t="shared" si="134"/>
        <x:v>0</x:v>
      </x:c>
    </x:row>
    <x:row r="432" spans="1:26">
      <x:c r="A432" s="118">
        <x:v>37</x:v>
      </x:c>
      <x:c r="B432" s="118"/>
      <x:c r="C432" s="113">
        <x:v>5</x:v>
      </x:c>
      <x:c r="D432" s="210" t="str">
        <x:f>IF(VLOOKUP($A432,'★Master Code List'!$B$4:$K$167,8,)=0,"",(VLOOKUP($A432,'★Master Code List'!$B$4:$K$167,8,)))</x:f>
        <x:v>TZ38-10B694-BB</x:v>
      </x:c>
      <x:c r="E432" s="210" t="str">
        <x:f>IF(VLOOKUP($A432,'★Master Code List'!$B$4:$K$167,9,)=0,"",(VLOOKUP($A432,'★Master Code List'!$B$4:$K$167,9,)))</x:f>
        <x:v>BEV-E (AWD/RWD, V710)</x:v>
      </x:c>
      <x:c r="F432" s="20" t="str">
        <x:f>IF(VLOOKUP($A432,'★Master Code List'!$B$4:$K$167,10,)=0,"",(VLOOKUP($A432,'★Master Code List'!$B$4:$K$167,10,)))</x:f>
        <x:v>MAIN WIRING HARNESS</x:v>
      </x:c>
      <x:c r="G432" s="158">
        <x:f t="shared" si="135"/>
        <x:v>0</x:v>
      </x:c>
      <x:c r="H432" s="158">
        <x:f t="shared" si="136"/>
        <x:v>6052.0572499999998</x:v>
      </x:c>
      <x:c r="I432" s="285">
        <x:f t="shared" si="137"/>
        <x:v>0</x:v>
      </x:c>
      <x:c r="J432" s="106">
        <x:f>SUMIFS('purchase data'!K:K,'purchase data'!$B:$B,$C432,'purchase data'!$F:$F,$D432)</x:f>
        <x:v>0</x:v>
      </x:c>
      <x:c r="K432" s="73">
        <x:f>SUMIFS('purchase data'!M:M,'purchase data'!$B:$B,$C432,'purchase data'!$F:$F,$D432)</x:f>
        <x:v>0</x:v>
      </x:c>
      <x:c r="L432" s="68">
        <x:f>SUMIFS(ETC!$G:$G,ETC!$B:$B,$C432,ETC!$E:$E,$D432)</x:f>
        <x:v>0</x:v>
      </x:c>
      <x:c r="M432" s="73">
        <x:f>SUMIFS(ETC!$J:$J,ETC!$E:$E,$D432,ETC!$B:$B,$C432)</x:f>
        <x:v>0</x:v>
      </x:c>
      <x:c r="N432" s="159">
        <x:f>IF(IFERROR((I432+K432+M432)/(G432+J432+SUMIFS(ETC!$G:$G,ETC!$C:$C,1,ETC!$B:$B,$C432,ETC!$E:$E,$D432)),)=0,H432,IFERROR((I432+K432+M432)/(G432+J432+SUMIFS(ETC!$G:$G,ETC!$C:$C,1,ETC!$B:$B,$C432,ETC!$E:$E,$D432)),))</x:f>
        <x:v>6052.0572499999998</x:v>
      </x:c>
      <x:c r="O432" s="106">
        <x:f>++SUMIFS('sales data'!L:L,'sales data'!$B:$B,$C432,'sales data'!$F:$F,$D432,'sales data'!$O:$O,"")</x:f>
        <x:v>0</x:v>
      </x:c>
      <x:c r="P432" s="73">
        <x:f t="shared" si="127"/>
        <x:v>0</x:v>
      </x:c>
      <x:c r="Q432" s="68">
        <x:f>+SUMIFS('sales data'!$L:$L,'sales data'!$B:$B,$C432,'sales data'!$F:$F,$D432,'sales data'!$O:$O,"R")</x:f>
        <x:v>0</x:v>
      </x:c>
      <x:c r="R432" s="73">
        <x:f t="shared" si="128"/>
        <x:v>0</x:v>
      </x:c>
      <x:c r="S432" s="68">
        <x:f>SUMIFS('sales data'!$L:$L,'sales data'!$B:$B,$C432,'sales data'!$F:$F,$D432,'sales data'!$O:$O,"N")</x:f>
        <x:v>0</x:v>
      </x:c>
      <x:c r="T432" s="73">
        <x:f t="shared" si="129"/>
        <x:v>0</x:v>
      </x:c>
      <x:c r="U432" s="26">
        <x:f>SUMIFS('warehouse inventory check'!$N:$N,'warehouse inventory check'!$C:$C,$C432,'warehouse inventory check'!$D:$D,$D432)</x:f>
        <x:v>0</x:v>
      </x:c>
      <x:c r="V432" s="26">
        <x:f t="shared" si="130"/>
        <x:v>6052.0572499999998</x:v>
      </x:c>
      <x:c r="W432" s="73">
        <x:f t="shared" si="131"/>
        <x:v>0</x:v>
      </x:c>
      <x:c r="X432" s="74">
        <x:f t="shared" si="132"/>
        <x:v>0</x:v>
      </x:c>
      <x:c r="Y432" s="68">
        <x:f t="shared" si="133"/>
        <x:v>0</x:v>
      </x:c>
      <x:c r="Z432" s="68">
        <x:f t="shared" si="134"/>
        <x:v>0</x:v>
      </x:c>
    </x:row>
    <x:row r="433" spans="1:26">
      <x:c r="A433" s="118">
        <x:v>38</x:v>
      </x:c>
      <x:c r="B433" s="118"/>
      <x:c r="C433" s="113">
        <x:v>5</x:v>
      </x:c>
      <x:c r="D433" s="210" t="str">
        <x:f>IF(VLOOKUP($A433,'★Master Code List'!$B$4:$K$167,8,)=0,"",(VLOOKUP($A433,'★Master Code List'!$B$4:$K$167,8,)))</x:f>
        <x:v>TZ38-10B694-CA</x:v>
      </x:c>
      <x:c r="E433" s="210" t="str">
        <x:f>IF(VLOOKUP($A433,'★Master Code List'!$B$4:$K$167,9,)=0,"",(VLOOKUP($A433,'★Master Code List'!$B$4:$K$167,9,)))</x:f>
        <x:v>BEV-E (AWD/RWD, V710)</x:v>
      </x:c>
      <x:c r="F433" s="20" t="str">
        <x:f>IF(VLOOKUP($A433,'★Master Code List'!$B$4:$K$167,10,)=0,"",(VLOOKUP($A433,'★Master Code List'!$B$4:$K$167,10,)))</x:f>
        <x:v>Main_Harness-AWD</x:v>
      </x:c>
      <x:c r="G433" s="158">
        <x:f t="shared" si="135"/>
        <x:v>0</x:v>
      </x:c>
      <x:c r="H433" s="158">
        <x:f t="shared" si="136"/>
        <x:v>26020.641199999998</x:v>
      </x:c>
      <x:c r="I433" s="285">
        <x:f t="shared" si="137"/>
        <x:v>0</x:v>
      </x:c>
      <x:c r="J433" s="106">
        <x:f>SUMIFS('purchase data'!K:K,'purchase data'!$B:$B,$C433,'purchase data'!$F:$F,$D433)</x:f>
        <x:v>0</x:v>
      </x:c>
      <x:c r="K433" s="73">
        <x:f>SUMIFS('purchase data'!M:M,'purchase data'!$B:$B,$C433,'purchase data'!$F:$F,$D433)</x:f>
        <x:v>0</x:v>
      </x:c>
      <x:c r="L433" s="68">
        <x:f>SUMIFS(ETC!$G:$G,ETC!$B:$B,$C433,ETC!$E:$E,$D433)</x:f>
        <x:v>0</x:v>
      </x:c>
      <x:c r="M433" s="73">
        <x:f>SUMIFS(ETC!$J:$J,ETC!$E:$E,$D433,ETC!$B:$B,$C433)</x:f>
        <x:v>0</x:v>
      </x:c>
      <x:c r="N433" s="159">
        <x:f>IF(IFERROR((I433+K433+M433)/(G433+J433+SUMIFS(ETC!$G:$G,ETC!$C:$C,1,ETC!$B:$B,$C433,ETC!$E:$E,$D433)),)=0,H433,IFERROR((I433+K433+M433)/(G433+J433+SUMIFS(ETC!$G:$G,ETC!$C:$C,1,ETC!$B:$B,$C433,ETC!$E:$E,$D433)),))</x:f>
        <x:v>26020.641199999998</x:v>
      </x:c>
      <x:c r="O433" s="106">
        <x:f>++SUMIFS('sales data'!L:L,'sales data'!$B:$B,$C433,'sales data'!$F:$F,$D433,'sales data'!$O:$O,"")</x:f>
        <x:v>0</x:v>
      </x:c>
      <x:c r="P433" s="73">
        <x:f t="shared" si="127"/>
        <x:v>0</x:v>
      </x:c>
      <x:c r="Q433" s="68">
        <x:f>+SUMIFS('sales data'!$L:$L,'sales data'!$B:$B,$C433,'sales data'!$F:$F,$D433,'sales data'!$O:$O,"R")</x:f>
        <x:v>0</x:v>
      </x:c>
      <x:c r="R433" s="73">
        <x:f t="shared" si="128"/>
        <x:v>0</x:v>
      </x:c>
      <x:c r="S433" s="68">
        <x:f>SUMIFS('sales data'!$L:$L,'sales data'!$B:$B,$C433,'sales data'!$F:$F,$D433,'sales data'!$O:$O,"N")</x:f>
        <x:v>0</x:v>
      </x:c>
      <x:c r="T433" s="73">
        <x:f t="shared" si="129"/>
        <x:v>0</x:v>
      </x:c>
      <x:c r="U433" s="26">
        <x:f>SUMIFS('warehouse inventory check'!$N:$N,'warehouse inventory check'!$C:$C,$C433,'warehouse inventory check'!$D:$D,$D433)</x:f>
        <x:v>0</x:v>
      </x:c>
      <x:c r="V433" s="26">
        <x:f t="shared" si="130"/>
        <x:v>26020.641199999998</x:v>
      </x:c>
      <x:c r="W433" s="73">
        <x:f t="shared" si="131"/>
        <x:v>0</x:v>
      </x:c>
      <x:c r="X433" s="74">
        <x:f t="shared" si="132"/>
        <x:v>0</x:v>
      </x:c>
      <x:c r="Y433" s="68">
        <x:f t="shared" si="133"/>
        <x:v>0</x:v>
      </x:c>
      <x:c r="Z433" s="68">
        <x:f t="shared" si="134"/>
        <x:v>0</x:v>
      </x:c>
    </x:row>
    <x:row r="434" spans="1:26">
      <x:c r="A434" s="118">
        <x:v>39</x:v>
      </x:c>
      <x:c r="B434" s="118"/>
      <x:c r="C434" s="113">
        <x:v>5</x:v>
      </x:c>
      <x:c r="D434" s="210" t="str">
        <x:f>IF(VLOOKUP($A434,'★Master Code List'!$B$4:$K$167,8,)=0,"",(VLOOKUP($A434,'★Master Code List'!$B$4:$K$167,8,)))</x:f>
        <x:v>TZ38-10B694-DB</x:v>
      </x:c>
      <x:c r="E434" s="210" t="str">
        <x:f>IF(VLOOKUP($A434,'★Master Code List'!$B$4:$K$167,9,)=0,"",(VLOOKUP($A434,'★Master Code List'!$B$4:$K$167,9,)))</x:f>
        <x:v>BEV-E (RWD, V710)</x:v>
      </x:c>
      <x:c r="F434" s="20" t="str">
        <x:f>IF(VLOOKUP($A434,'★Master Code List'!$B$4:$K$167,10,)=0,"",(VLOOKUP($A434,'★Master Code List'!$B$4:$K$167,10,)))</x:f>
        <x:v>Main Harness</x:v>
      </x:c>
      <x:c r="G434" s="158">
        <x:f t="shared" si="135"/>
        <x:v>0</x:v>
      </x:c>
      <x:c r="H434" s="158">
        <x:f t="shared" si="136"/>
        <x:v>5580.92</x:v>
      </x:c>
      <x:c r="I434" s="285">
        <x:f t="shared" si="137"/>
        <x:v>0</x:v>
      </x:c>
      <x:c r="J434" s="106">
        <x:f>SUMIFS('purchase data'!K:K,'purchase data'!$B:$B,$C434,'purchase data'!$F:$F,$D434)</x:f>
        <x:v>0</x:v>
      </x:c>
      <x:c r="K434" s="73">
        <x:f>SUMIFS('purchase data'!M:M,'purchase data'!$B:$B,$C434,'purchase data'!$F:$F,$D434)</x:f>
        <x:v>0</x:v>
      </x:c>
      <x:c r="L434" s="68">
        <x:f>SUMIFS(ETC!$G:$G,ETC!$B:$B,$C434,ETC!$E:$E,$D434)</x:f>
        <x:v>0</x:v>
      </x:c>
      <x:c r="M434" s="73">
        <x:f>SUMIFS(ETC!$J:$J,ETC!$E:$E,$D434,ETC!$B:$B,$C434)</x:f>
        <x:v>0</x:v>
      </x:c>
      <x:c r="N434" s="159">
        <x:f>IF(IFERROR((I434+K434+M434)/(G434+J434+SUMIFS(ETC!$G:$G,ETC!$C:$C,1,ETC!$B:$B,$C434,ETC!$E:$E,$D434)),)=0,H434,IFERROR((I434+K434+M434)/(G434+J434+SUMIFS(ETC!$G:$G,ETC!$C:$C,1,ETC!$B:$B,$C434,ETC!$E:$E,$D434)),))</x:f>
        <x:v>5580.92</x:v>
      </x:c>
      <x:c r="O434" s="106">
        <x:f>++SUMIFS('sales data'!L:L,'sales data'!$B:$B,$C434,'sales data'!$F:$F,$D434,'sales data'!$O:$O,"")</x:f>
        <x:v>0</x:v>
      </x:c>
      <x:c r="P434" s="73">
        <x:f t="shared" si="127"/>
        <x:v>0</x:v>
      </x:c>
      <x:c r="Q434" s="68">
        <x:f>+SUMIFS('sales data'!$L:$L,'sales data'!$B:$B,$C434,'sales data'!$F:$F,$D434,'sales data'!$O:$O,"R")</x:f>
        <x:v>0</x:v>
      </x:c>
      <x:c r="R434" s="73">
        <x:f t="shared" si="128"/>
        <x:v>0</x:v>
      </x:c>
      <x:c r="S434" s="68">
        <x:f>SUMIFS('sales data'!$L:$L,'sales data'!$B:$B,$C434,'sales data'!$F:$F,$D434,'sales data'!$O:$O,"N")</x:f>
        <x:v>0</x:v>
      </x:c>
      <x:c r="T434" s="73">
        <x:f t="shared" si="129"/>
        <x:v>0</x:v>
      </x:c>
      <x:c r="U434" s="26">
        <x:f>SUMIFS('warehouse inventory check'!$N:$N,'warehouse inventory check'!$C:$C,$C434,'warehouse inventory check'!$D:$D,$D434)</x:f>
        <x:v>0</x:v>
      </x:c>
      <x:c r="V434" s="26">
        <x:f t="shared" si="130"/>
        <x:v>5580.92</x:v>
      </x:c>
      <x:c r="W434" s="73">
        <x:f t="shared" si="131"/>
        <x:v>0</x:v>
      </x:c>
      <x:c r="X434" s="74">
        <x:f t="shared" si="132"/>
        <x:v>0</x:v>
      </x:c>
      <x:c r="Y434" s="68">
        <x:f t="shared" si="133"/>
        <x:v>0</x:v>
      </x:c>
      <x:c r="Z434" s="68">
        <x:f t="shared" si="134"/>
        <x:v>0</x:v>
      </x:c>
    </x:row>
    <x:row r="435" spans="1:26">
      <x:c r="A435" s="118">
        <x:v>40</x:v>
      </x:c>
      <x:c r="B435" s="118"/>
      <x:c r="C435" s="113">
        <x:v>5</x:v>
      </x:c>
      <x:c r="D435" s="210" t="str">
        <x:f>IF(VLOOKUP($A435,'★Master Code List'!$B$4:$K$167,8,)=0,"",(VLOOKUP($A435,'★Master Code List'!$B$4:$K$167,8,)))</x:f>
        <x:v>TZ38-10B694-DC</x:v>
      </x:c>
      <x:c r="E435" s="210" t="str">
        <x:f>IF(VLOOKUP($A435,'★Master Code List'!$B$4:$K$167,9,)=0,"",(VLOOKUP($A435,'★Master Code List'!$B$4:$K$167,9,)))</x:f>
        <x:v>BEV-E (AWD/RWD, V710)</x:v>
      </x:c>
      <x:c r="F435" s="20" t="str">
        <x:f>IF(VLOOKUP($A435,'★Master Code List'!$B$4:$K$167,10,)=0,"",(VLOOKUP($A435,'★Master Code List'!$B$4:$K$167,10,)))</x:f>
        <x:v>Main Harness-AWD-RWD</x:v>
      </x:c>
      <x:c r="G435" s="158">
        <x:f t="shared" si="135"/>
        <x:v>0</x:v>
      </x:c>
      <x:c r="H435" s="158">
        <x:f t="shared" si="136"/>
        <x:v>5863.0849057768191</x:v>
      </x:c>
      <x:c r="I435" s="285">
        <x:f t="shared" si="137"/>
        <x:v>0</x:v>
      </x:c>
      <x:c r="J435" s="106">
        <x:f>SUMIFS('purchase data'!K:K,'purchase data'!$B:$B,$C435,'purchase data'!$F:$F,$D435)</x:f>
        <x:v>0</x:v>
      </x:c>
      <x:c r="K435" s="73">
        <x:f>SUMIFS('purchase data'!M:M,'purchase data'!$B:$B,$C435,'purchase data'!$F:$F,$D435)</x:f>
        <x:v>0</x:v>
      </x:c>
      <x:c r="L435" s="68">
        <x:f>SUMIFS(ETC!$G:$G,ETC!$B:$B,$C435,ETC!$E:$E,$D435)</x:f>
        <x:v>0</x:v>
      </x:c>
      <x:c r="M435" s="73">
        <x:f>SUMIFS(ETC!$J:$J,ETC!$E:$E,$D435,ETC!$B:$B,$C435)</x:f>
        <x:v>0</x:v>
      </x:c>
      <x:c r="N435" s="159">
        <x:f>IF(IFERROR((I435+K435+M435)/(G435+J435+SUMIFS(ETC!$G:$G,ETC!$C:$C,1,ETC!$B:$B,$C435,ETC!$E:$E,$D435)),)=0,H435,IFERROR((I435+K435+M435)/(G435+J435+SUMIFS(ETC!$G:$G,ETC!$C:$C,1,ETC!$B:$B,$C435,ETC!$E:$E,$D435)),))</x:f>
        <x:v>5863.0849057768191</x:v>
      </x:c>
      <x:c r="O435" s="106">
        <x:f>++SUMIFS('sales data'!L:L,'sales data'!$B:$B,$C435,'sales data'!$F:$F,$D435,'sales data'!$O:$O,"")</x:f>
        <x:v>0</x:v>
      </x:c>
      <x:c r="P435" s="73">
        <x:f t="shared" si="127"/>
        <x:v>0</x:v>
      </x:c>
      <x:c r="Q435" s="68">
        <x:f>+SUMIFS('sales data'!$L:$L,'sales data'!$B:$B,$C435,'sales data'!$F:$F,$D435,'sales data'!$O:$O,"R")</x:f>
        <x:v>0</x:v>
      </x:c>
      <x:c r="R435" s="73">
        <x:f t="shared" si="128"/>
        <x:v>0</x:v>
      </x:c>
      <x:c r="S435" s="68">
        <x:f>SUMIFS('sales data'!$L:$L,'sales data'!$B:$B,$C435,'sales data'!$F:$F,$D435,'sales data'!$O:$O,"N")</x:f>
        <x:v>0</x:v>
      </x:c>
      <x:c r="T435" s="73">
        <x:f t="shared" si="129"/>
        <x:v>0</x:v>
      </x:c>
      <x:c r="U435" s="26">
        <x:f>SUMIFS('warehouse inventory check'!$N:$N,'warehouse inventory check'!$C:$C,$C435,'warehouse inventory check'!$D:$D,$D435)</x:f>
        <x:v>0</x:v>
      </x:c>
      <x:c r="V435" s="26">
        <x:f t="shared" si="130"/>
        <x:v>5863.0849057768191</x:v>
      </x:c>
      <x:c r="W435" s="73">
        <x:f t="shared" si="131"/>
        <x:v>0</x:v>
      </x:c>
      <x:c r="X435" s="74">
        <x:f t="shared" si="132"/>
        <x:v>0</x:v>
      </x:c>
      <x:c r="Y435" s="68">
        <x:f t="shared" si="133"/>
        <x:v>0</x:v>
      </x:c>
      <x:c r="Z435" s="68">
        <x:f t="shared" si="134"/>
        <x:v>0</x:v>
      </x:c>
    </x:row>
    <x:row r="436" spans="1:26">
      <x:c r="A436" s="118">
        <x:v>41</x:v>
      </x:c>
      <x:c r="B436" s="118"/>
      <x:c r="C436" s="113">
        <x:v>5</x:v>
      </x:c>
      <x:c r="D436" s="210" t="str">
        <x:f>IF(VLOOKUP($A436,'★Master Code List'!$B$4:$K$167,8,)=0,"",(VLOOKUP($A436,'★Master Code List'!$B$4:$K$167,8,)))</x:f>
        <x:v>TZ38-14A033-AA</x:v>
      </x:c>
      <x:c r="E436" s="210" t="str">
        <x:f>IF(VLOOKUP($A436,'★Master Code List'!$B$4:$K$167,9,)=0,"",(VLOOKUP($A436,'★Master Code List'!$B$4:$K$167,9,)))</x:f>
        <x:v>EV-V4</x:v>
      </x:c>
      <x:c r="F436" s="20" t="str">
        <x:f>IF(VLOOKUP($A436,'★Master Code List'!$B$4:$K$167,10,)=0,"",(VLOOKUP($A436,'★Master Code List'!$B$4:$K$167,10,)))</x:f>
        <x:v>BUSBAR ASY</x:v>
      </x:c>
      <x:c r="G436" s="158">
        <x:f t="shared" si="135"/>
        <x:v>0</x:v>
      </x:c>
      <x:c r="H436" s="158">
        <x:f t="shared" si="136"/>
        <x:v>2743.9172199999998</x:v>
      </x:c>
      <x:c r="I436" s="285">
        <x:f t="shared" si="137"/>
        <x:v>0</x:v>
      </x:c>
      <x:c r="J436" s="106">
        <x:f>SUMIFS('purchase data'!K:K,'purchase data'!$B:$B,$C436,'purchase data'!$F:$F,$D436)</x:f>
        <x:v>0</x:v>
      </x:c>
      <x:c r="K436" s="73">
        <x:f>SUMIFS('purchase data'!M:M,'purchase data'!$B:$B,$C436,'purchase data'!$F:$F,$D436)</x:f>
        <x:v>0</x:v>
      </x:c>
      <x:c r="L436" s="68">
        <x:f>SUMIFS(ETC!$G:$G,ETC!$B:$B,$C436,ETC!$E:$E,$D436)</x:f>
        <x:v>0</x:v>
      </x:c>
      <x:c r="M436" s="73">
        <x:f>SUMIFS(ETC!$J:$J,ETC!$E:$E,$D436,ETC!$B:$B,$C436)</x:f>
        <x:v>0</x:v>
      </x:c>
      <x:c r="N436" s="159">
        <x:f>IF(IFERROR((I436+K436+M436)/(G436+J436+SUMIFS(ETC!$G:$G,ETC!$C:$C,1,ETC!$B:$B,$C436,ETC!$E:$E,$D436)),)=0,H436,IFERROR((I436+K436+M436)/(G436+J436+SUMIFS(ETC!$G:$G,ETC!$C:$C,1,ETC!$B:$B,$C436,ETC!$E:$E,$D436)),))</x:f>
        <x:v>2743.9172199999998</x:v>
      </x:c>
      <x:c r="O436" s="106">
        <x:f>++SUMIFS('sales data'!L:L,'sales data'!$B:$B,$C436,'sales data'!$F:$F,$D436,'sales data'!$O:$O,"")</x:f>
        <x:v>0</x:v>
      </x:c>
      <x:c r="P436" s="73">
        <x:f t="shared" si="127"/>
        <x:v>0</x:v>
      </x:c>
      <x:c r="Q436" s="68">
        <x:f>+SUMIFS('sales data'!$L:$L,'sales data'!$B:$B,$C436,'sales data'!$F:$F,$D436,'sales data'!$O:$O,"R")</x:f>
        <x:v>0</x:v>
      </x:c>
      <x:c r="R436" s="73">
        <x:f t="shared" si="128"/>
        <x:v>0</x:v>
      </x:c>
      <x:c r="S436" s="68">
        <x:f>SUMIFS('sales data'!$L:$L,'sales data'!$B:$B,$C436,'sales data'!$F:$F,$D436,'sales data'!$O:$O,"N")</x:f>
        <x:v>0</x:v>
      </x:c>
      <x:c r="T436" s="73">
        <x:f t="shared" si="129"/>
        <x:v>0</x:v>
      </x:c>
      <x:c r="U436" s="26">
        <x:f>SUMIFS('warehouse inventory check'!$N:$N,'warehouse inventory check'!$C:$C,$C436,'warehouse inventory check'!$D:$D,$D436)</x:f>
        <x:v>0</x:v>
      </x:c>
      <x:c r="V436" s="26">
        <x:f t="shared" si="130"/>
        <x:v>2743.9172199999998</x:v>
      </x:c>
      <x:c r="W436" s="73">
        <x:f t="shared" si="131"/>
        <x:v>0</x:v>
      </x:c>
      <x:c r="X436" s="74">
        <x:f t="shared" si="132"/>
        <x:v>0</x:v>
      </x:c>
      <x:c r="Y436" s="68">
        <x:f t="shared" si="133"/>
        <x:v>0</x:v>
      </x:c>
      <x:c r="Z436" s="68">
        <x:f t="shared" si="134"/>
        <x:v>0</x:v>
      </x:c>
    </x:row>
    <x:row r="437" spans="1:26">
      <x:c r="A437" s="118">
        <x:v>42</x:v>
      </x:c>
      <x:c r="B437" s="118"/>
      <x:c r="C437" s="113">
        <x:v>5</x:v>
      </x:c>
      <x:c r="D437" s="210" t="str">
        <x:f>IF(VLOOKUP($A437,'★Master Code List'!$B$4:$K$167,8,)=0,"",(VLOOKUP($A437,'★Master Code List'!$B$4:$K$167,8,)))</x:f>
        <x:v>TZ38-14A033-AA04</x:v>
      </x:c>
      <x:c r="E437" s="210" t="str">
        <x:f>IF(VLOOKUP($A437,'★Master Code List'!$B$4:$K$167,9,)=0,"",(VLOOKUP($A437,'★Master Code List'!$B$4:$K$167,9,)))</x:f>
        <x:v>EV-V4</x:v>
      </x:c>
      <x:c r="F437" s="20" t="str">
        <x:f>IF(VLOOKUP($A437,'★Master Code List'!$B$4:$K$167,10,)=0,"",(VLOOKUP($A437,'★Master Code List'!$B$4:$K$167,10,)))</x:f>
        <x:v>BUSBAR</x:v>
      </x:c>
      <x:c r="G437" s="158">
        <x:f t="shared" si="135"/>
        <x:v>0</x:v>
      </x:c>
      <x:c r="H437" s="158">
        <x:f t="shared" si="136"/>
        <x:v>2798.799325</x:v>
      </x:c>
      <x:c r="I437" s="285">
        <x:f t="shared" si="137"/>
        <x:v>0</x:v>
      </x:c>
      <x:c r="J437" s="106">
        <x:f>SUMIFS('purchase data'!K:K,'purchase data'!$B:$B,$C437,'purchase data'!$F:$F,$D437)</x:f>
        <x:v>0</x:v>
      </x:c>
      <x:c r="K437" s="73">
        <x:f>SUMIFS('purchase data'!M:M,'purchase data'!$B:$B,$C437,'purchase data'!$F:$F,$D437)</x:f>
        <x:v>0</x:v>
      </x:c>
      <x:c r="L437" s="68">
        <x:f>SUMIFS(ETC!$G:$G,ETC!$B:$B,$C437,ETC!$E:$E,$D437)</x:f>
        <x:v>0</x:v>
      </x:c>
      <x:c r="M437" s="73">
        <x:f>SUMIFS(ETC!$J:$J,ETC!$E:$E,$D437,ETC!$B:$B,$C437)</x:f>
        <x:v>0</x:v>
      </x:c>
      <x:c r="N437" s="159">
        <x:f>IF(IFERROR((I437+K437+M437)/(G437+J437+SUMIFS(ETC!$G:$G,ETC!$C:$C,1,ETC!$B:$B,$C437,ETC!$E:$E,$D437)),)=0,H437,IFERROR((I437+K437+M437)/(G437+J437+SUMIFS(ETC!$G:$G,ETC!$C:$C,1,ETC!$B:$B,$C437,ETC!$E:$E,$D437)),))</x:f>
        <x:v>2798.799325</x:v>
      </x:c>
      <x:c r="O437" s="106">
        <x:f>++SUMIFS('sales data'!L:L,'sales data'!$B:$B,$C437,'sales data'!$F:$F,$D437,'sales data'!$O:$O,"")</x:f>
        <x:v>0</x:v>
      </x:c>
      <x:c r="P437" s="73">
        <x:f t="shared" si="127"/>
        <x:v>0</x:v>
      </x:c>
      <x:c r="Q437" s="68">
        <x:f>+SUMIFS('sales data'!$L:$L,'sales data'!$B:$B,$C437,'sales data'!$F:$F,$D437,'sales data'!$O:$O,"R")</x:f>
        <x:v>0</x:v>
      </x:c>
      <x:c r="R437" s="73">
        <x:f t="shared" si="128"/>
        <x:v>0</x:v>
      </x:c>
      <x:c r="S437" s="68">
        <x:f>SUMIFS('sales data'!$L:$L,'sales data'!$B:$B,$C437,'sales data'!$F:$F,$D437,'sales data'!$O:$O,"N")</x:f>
        <x:v>0</x:v>
      </x:c>
      <x:c r="T437" s="73">
        <x:f t="shared" si="129"/>
        <x:v>0</x:v>
      </x:c>
      <x:c r="U437" s="26">
        <x:f>SUMIFS('warehouse inventory check'!$N:$N,'warehouse inventory check'!$C:$C,$C437,'warehouse inventory check'!$D:$D,$D437)</x:f>
        <x:v>0</x:v>
      </x:c>
      <x:c r="V437" s="26">
        <x:f t="shared" si="130"/>
        <x:v>2798.799325</x:v>
      </x:c>
      <x:c r="W437" s="73">
        <x:f t="shared" si="131"/>
        <x:v>0</x:v>
      </x:c>
      <x:c r="X437" s="74">
        <x:f t="shared" si="132"/>
        <x:v>0</x:v>
      </x:c>
      <x:c r="Y437" s="68">
        <x:f t="shared" si="133"/>
        <x:v>0</x:v>
      </x:c>
      <x:c r="Z437" s="68">
        <x:f t="shared" si="134"/>
        <x:v>0</x:v>
      </x:c>
    </x:row>
    <x:row r="438" spans="1:26">
      <x:c r="A438" s="118">
        <x:v>43</x:v>
      </x:c>
      <x:c r="B438" s="118"/>
      <x:c r="C438" s="113">
        <x:v>5</x:v>
      </x:c>
      <x:c r="D438" s="210" t="str">
        <x:f>IF(VLOOKUP($A438,'★Master Code List'!$B$4:$K$167,8,)=0,"",(VLOOKUP($A438,'★Master Code List'!$B$4:$K$167,8,)))</x:f>
        <x:v>TZ38-14A033-BA</x:v>
      </x:c>
      <x:c r="E438" s="210" t="str">
        <x:f>IF(VLOOKUP($A438,'★Master Code List'!$B$4:$K$167,9,)=0,"",(VLOOKUP($A438,'★Master Code List'!$B$4:$K$167,9,)))</x:f>
        <x:v>EV-V4</x:v>
      </x:c>
      <x:c r="F438" s="20" t="str">
        <x:f>IF(VLOOKUP($A438,'★Master Code List'!$B$4:$K$167,10,)=0,"",(VLOOKUP($A438,'★Master Code List'!$B$4:$K$167,10,)))</x:f>
        <x:v>BUSBAR ASY</x:v>
      </x:c>
      <x:c r="G438" s="158">
        <x:f t="shared" si="135"/>
        <x:v>0</x:v>
      </x:c>
      <x:c r="H438" s="158">
        <x:f t="shared" si="136"/>
        <x:v>1609.27037</x:v>
      </x:c>
      <x:c r="I438" s="285">
        <x:f t="shared" si="137"/>
        <x:v>0</x:v>
      </x:c>
      <x:c r="J438" s="106">
        <x:f>SUMIFS('purchase data'!K:K,'purchase data'!$B:$B,$C438,'purchase data'!$F:$F,$D438)</x:f>
        <x:v>0</x:v>
      </x:c>
      <x:c r="K438" s="73">
        <x:f>SUMIFS('purchase data'!M:M,'purchase data'!$B:$B,$C438,'purchase data'!$F:$F,$D438)</x:f>
        <x:v>0</x:v>
      </x:c>
      <x:c r="L438" s="68">
        <x:f>SUMIFS(ETC!$G:$G,ETC!$B:$B,$C438,ETC!$E:$E,$D438)</x:f>
        <x:v>0</x:v>
      </x:c>
      <x:c r="M438" s="73">
        <x:f>SUMIFS(ETC!$J:$J,ETC!$E:$E,$D438,ETC!$B:$B,$C438)</x:f>
        <x:v>0</x:v>
      </x:c>
      <x:c r="N438" s="159">
        <x:f>IF(IFERROR((I438+K438+M438)/(G438+J438+SUMIFS(ETC!$G:$G,ETC!$C:$C,1,ETC!$B:$B,$C438,ETC!$E:$E,$D438)),)=0,H438,IFERROR((I438+K438+M438)/(G438+J438+SUMIFS(ETC!$G:$G,ETC!$C:$C,1,ETC!$B:$B,$C438,ETC!$E:$E,$D438)),))</x:f>
        <x:v>1609.27037</x:v>
      </x:c>
      <x:c r="O438" s="106">
        <x:f>++SUMIFS('sales data'!L:L,'sales data'!$B:$B,$C438,'sales data'!$F:$F,$D438,'sales data'!$O:$O,"")</x:f>
        <x:v>0</x:v>
      </x:c>
      <x:c r="P438" s="73">
        <x:f t="shared" si="127"/>
        <x:v>0</x:v>
      </x:c>
      <x:c r="Q438" s="68">
        <x:f>+SUMIFS('sales data'!$L:$L,'sales data'!$B:$B,$C438,'sales data'!$F:$F,$D438,'sales data'!$O:$O,"R")</x:f>
        <x:v>0</x:v>
      </x:c>
      <x:c r="R438" s="73">
        <x:f t="shared" si="128"/>
        <x:v>0</x:v>
      </x:c>
      <x:c r="S438" s="68">
        <x:f>SUMIFS('sales data'!$L:$L,'sales data'!$B:$B,$C438,'sales data'!$F:$F,$D438,'sales data'!$O:$O,"N")</x:f>
        <x:v>0</x:v>
      </x:c>
      <x:c r="T438" s="73">
        <x:f t="shared" si="129"/>
        <x:v>0</x:v>
      </x:c>
      <x:c r="U438" s="26">
        <x:f>SUMIFS('warehouse inventory check'!$N:$N,'warehouse inventory check'!$C:$C,$C438,'warehouse inventory check'!$D:$D,$D438)</x:f>
        <x:v>0</x:v>
      </x:c>
      <x:c r="V438" s="26">
        <x:f t="shared" si="130"/>
        <x:v>1609.27037</x:v>
      </x:c>
      <x:c r="W438" s="73">
        <x:f t="shared" si="131"/>
        <x:v>0</x:v>
      </x:c>
      <x:c r="X438" s="74">
        <x:f t="shared" si="132"/>
        <x:v>0</x:v>
      </x:c>
      <x:c r="Y438" s="68">
        <x:f t="shared" si="133"/>
        <x:v>0</x:v>
      </x:c>
      <x:c r="Z438" s="68">
        <x:f t="shared" si="134"/>
        <x:v>0</x:v>
      </x:c>
    </x:row>
    <x:row r="439" spans="1:26">
      <x:c r="A439" s="118">
        <x:v>44</x:v>
      </x:c>
      <x:c r="B439" s="118"/>
      <x:c r="C439" s="113">
        <x:v>5</x:v>
      </x:c>
      <x:c r="D439" s="210" t="str">
        <x:f>IF(VLOOKUP($A439,'★Master Code List'!$B$4:$K$167,8,)=0,"",(VLOOKUP($A439,'★Master Code List'!$B$4:$K$167,8,)))</x:f>
        <x:v>TZ38-14A033-BA04</x:v>
      </x:c>
      <x:c r="E439" s="210" t="str">
        <x:f>IF(VLOOKUP($A439,'★Master Code List'!$B$4:$K$167,9,)=0,"",(VLOOKUP($A439,'★Master Code List'!$B$4:$K$167,9,)))</x:f>
        <x:v>EV-V4</x:v>
      </x:c>
      <x:c r="F439" s="20" t="str">
        <x:f>IF(VLOOKUP($A439,'★Master Code List'!$B$4:$K$167,10,)=0,"",(VLOOKUP($A439,'★Master Code List'!$B$4:$K$167,10,)))</x:f>
        <x:v>BUSBAR</x:v>
      </x:c>
      <x:c r="G439" s="158">
        <x:f t="shared" si="135"/>
        <x:v>0</x:v>
      </x:c>
      <x:c r="H439" s="158">
        <x:f t="shared" si="136"/>
        <x:v>1641.4579825000001</x:v>
      </x:c>
      <x:c r="I439" s="285">
        <x:f t="shared" si="137"/>
        <x:v>0</x:v>
      </x:c>
      <x:c r="J439" s="106">
        <x:f>SUMIFS('purchase data'!K:K,'purchase data'!$B:$B,$C439,'purchase data'!$F:$F,$D439)</x:f>
        <x:v>0</x:v>
      </x:c>
      <x:c r="K439" s="73">
        <x:f>SUMIFS('purchase data'!M:M,'purchase data'!$B:$B,$C439,'purchase data'!$F:$F,$D439)</x:f>
        <x:v>0</x:v>
      </x:c>
      <x:c r="L439" s="68">
        <x:f>SUMIFS(ETC!$G:$G,ETC!$B:$B,$C439,ETC!$E:$E,$D439)</x:f>
        <x:v>0</x:v>
      </x:c>
      <x:c r="M439" s="73">
        <x:f>SUMIFS(ETC!$J:$J,ETC!$E:$E,$D439,ETC!$B:$B,$C439)</x:f>
        <x:v>0</x:v>
      </x:c>
      <x:c r="N439" s="159">
        <x:f>IF(IFERROR((I439+K439+M439)/(G439+J439+SUMIFS(ETC!$G:$G,ETC!$C:$C,1,ETC!$B:$B,$C439,ETC!$E:$E,$D439)),)=0,H439,IFERROR((I439+K439+M439)/(G439+J439+SUMIFS(ETC!$G:$G,ETC!$C:$C,1,ETC!$B:$B,$C439,ETC!$E:$E,$D439)),))</x:f>
        <x:v>1641.4579825000001</x:v>
      </x:c>
      <x:c r="O439" s="106">
        <x:f>++SUMIFS('sales data'!L:L,'sales data'!$B:$B,$C439,'sales data'!$F:$F,$D439,'sales data'!$O:$O,"")</x:f>
        <x:v>0</x:v>
      </x:c>
      <x:c r="P439" s="73">
        <x:f t="shared" si="127"/>
        <x:v>0</x:v>
      </x:c>
      <x:c r="Q439" s="68">
        <x:f>+SUMIFS('sales data'!$L:$L,'sales data'!$B:$B,$C439,'sales data'!$F:$F,$D439,'sales data'!$O:$O,"R")</x:f>
        <x:v>0</x:v>
      </x:c>
      <x:c r="R439" s="73">
        <x:f t="shared" si="128"/>
        <x:v>0</x:v>
      </x:c>
      <x:c r="S439" s="68">
        <x:f>SUMIFS('sales data'!$L:$L,'sales data'!$B:$B,$C439,'sales data'!$F:$F,$D439,'sales data'!$O:$O,"N")</x:f>
        <x:v>0</x:v>
      </x:c>
      <x:c r="T439" s="73">
        <x:f t="shared" si="129"/>
        <x:v>0</x:v>
      </x:c>
      <x:c r="U439" s="26">
        <x:f>SUMIFS('warehouse inventory check'!$N:$N,'warehouse inventory check'!$C:$C,$C439,'warehouse inventory check'!$D:$D,$D439)</x:f>
        <x:v>0</x:v>
      </x:c>
      <x:c r="V439" s="26">
        <x:f t="shared" si="130"/>
        <x:v>1641.4579825000001</x:v>
      </x:c>
      <x:c r="W439" s="73">
        <x:f t="shared" si="131"/>
        <x:v>0</x:v>
      </x:c>
      <x:c r="X439" s="74">
        <x:f t="shared" si="132"/>
        <x:v>0</x:v>
      </x:c>
      <x:c r="Y439" s="68">
        <x:f t="shared" si="133"/>
        <x:v>0</x:v>
      </x:c>
      <x:c r="Z439" s="68">
        <x:f t="shared" si="134"/>
        <x:v>0</x:v>
      </x:c>
    </x:row>
    <x:row r="440" spans="1:26">
      <x:c r="A440" s="118">
        <x:v>45</x:v>
      </x:c>
      <x:c r="B440" s="118"/>
      <x:c r="C440" s="196">
        <x:v>5</x:v>
      </x:c>
      <x:c r="D440" s="210" t="str">
        <x:f>IF(VLOOKUP($A440,'★Master Code List'!$B$4:$K$167,8,)=0,"",(VLOOKUP($A440,'★Master Code List'!$B$4:$K$167,8,)))</x:f>
        <x:v>TZ38-14A033-CA</x:v>
      </x:c>
      <x:c r="E440" s="210" t="str">
        <x:f>IF(VLOOKUP($A440,'★Master Code List'!$B$4:$K$167,9,)=0,"",(VLOOKUP($A440,'★Master Code List'!$B$4:$K$167,9,)))</x:f>
        <x:v>EV-V4</x:v>
      </x:c>
      <x:c r="F440" s="20" t="str">
        <x:f>IF(VLOOKUP($A440,'★Master Code List'!$B$4:$K$167,10,)=0,"",(VLOOKUP($A440,'★Master Code List'!$B$4:$K$167,10,)))</x:f>
        <x:v>BUSBAR ASY</x:v>
      </x:c>
      <x:c r="G440" s="158">
        <x:f t="shared" si="135"/>
        <x:v>0</x:v>
      </x:c>
      <x:c r="H440" s="158">
        <x:f t="shared" si="136"/>
        <x:v>4968.71497</x:v>
      </x:c>
      <x:c r="I440" s="285">
        <x:f t="shared" si="137"/>
        <x:v>0</x:v>
      </x:c>
      <x:c r="J440" s="106">
        <x:f>SUMIFS('purchase data'!K:K,'purchase data'!$B:$B,$C440,'purchase data'!$F:$F,$D440)</x:f>
        <x:v>0</x:v>
      </x:c>
      <x:c r="K440" s="73">
        <x:f>SUMIFS('purchase data'!M:M,'purchase data'!$B:$B,$C440,'purchase data'!$F:$F,$D440)</x:f>
        <x:v>0</x:v>
      </x:c>
      <x:c r="L440" s="68">
        <x:f>SUMIFS(ETC!$G:$G,ETC!$B:$B,$C440,ETC!$E:$E,$D440)</x:f>
        <x:v>0</x:v>
      </x:c>
      <x:c r="M440" s="73">
        <x:f>SUMIFS(ETC!$J:$J,ETC!$E:$E,$D440,ETC!$B:$B,$C440)</x:f>
        <x:v>0</x:v>
      </x:c>
      <x:c r="N440" s="159">
        <x:f>IF(IFERROR((I440+K440+M440)/(G440+J440+SUMIFS(ETC!$G:$G,ETC!$C:$C,1,ETC!$B:$B,$C440,ETC!$E:$E,$D440)),)=0,H440,IFERROR((I440+K440+M440)/(G440+J440+SUMIFS(ETC!$G:$G,ETC!$C:$C,1,ETC!$B:$B,$C440,ETC!$E:$E,$D440)),))</x:f>
        <x:v>4968.71497</x:v>
      </x:c>
      <x:c r="O440" s="106">
        <x:f>++SUMIFS('sales data'!L:L,'sales data'!$B:$B,$C440,'sales data'!$F:$F,$D440,'sales data'!$O:$O,"")</x:f>
        <x:v>0</x:v>
      </x:c>
      <x:c r="P440" s="73">
        <x:f t="shared" si="127"/>
        <x:v>0</x:v>
      </x:c>
      <x:c r="Q440" s="68">
        <x:f>+SUMIFS('sales data'!$L:$L,'sales data'!$B:$B,$C440,'sales data'!$F:$F,$D440,'sales data'!$O:$O,"R")</x:f>
        <x:v>0</x:v>
      </x:c>
      <x:c r="R440" s="73">
        <x:f t="shared" si="128"/>
        <x:v>0</x:v>
      </x:c>
      <x:c r="S440" s="68">
        <x:f>SUMIFS('sales data'!$L:$L,'sales data'!$B:$B,$C440,'sales data'!$F:$F,$D440,'sales data'!$O:$O,"N")</x:f>
        <x:v>0</x:v>
      </x:c>
      <x:c r="T440" s="73">
        <x:f t="shared" si="129"/>
        <x:v>0</x:v>
      </x:c>
      <x:c r="U440" s="26">
        <x:f>SUMIFS('warehouse inventory check'!$N:$N,'warehouse inventory check'!$C:$C,$C440,'warehouse inventory check'!$D:$D,$D440)</x:f>
        <x:v>0</x:v>
      </x:c>
      <x:c r="V440" s="26">
        <x:f t="shared" si="130"/>
        <x:v>4968.71497</x:v>
      </x:c>
      <x:c r="W440" s="73">
        <x:f t="shared" si="131"/>
        <x:v>0</x:v>
      </x:c>
      <x:c r="X440" s="74">
        <x:f t="shared" si="132"/>
        <x:v>0</x:v>
      </x:c>
      <x:c r="Y440" s="68">
        <x:f t="shared" si="133"/>
        <x:v>0</x:v>
      </x:c>
      <x:c r="Z440" s="68">
        <x:f t="shared" si="134"/>
        <x:v>0</x:v>
      </x:c>
    </x:row>
    <x:row r="441" spans="1:26">
      <x:c r="A441" s="118">
        <x:v>46</x:v>
      </x:c>
      <x:c r="B441" s="118"/>
      <x:c r="C441" s="113">
        <x:v>5</x:v>
      </x:c>
      <x:c r="D441" s="210" t="str">
        <x:f>IF(VLOOKUP($A441,'★Master Code List'!$B$4:$K$167,8,)=0,"",(VLOOKUP($A441,'★Master Code List'!$B$4:$K$167,8,)))</x:f>
        <x:v>TZ38-14A033-CA04</x:v>
      </x:c>
      <x:c r="E441" s="210" t="str">
        <x:f>IF(VLOOKUP($A441,'★Master Code List'!$B$4:$K$167,9,)=0,"",(VLOOKUP($A441,'★Master Code List'!$B$4:$K$167,9,)))</x:f>
        <x:v>EV-V4</x:v>
      </x:c>
      <x:c r="F441" s="20" t="str">
        <x:f>IF(VLOOKUP($A441,'★Master Code List'!$B$4:$K$167,10,)=0,"",(VLOOKUP($A441,'★Master Code List'!$B$4:$K$167,10,)))</x:f>
        <x:v>BUSBAR</x:v>
      </x:c>
      <x:c r="G441" s="158">
        <x:f t="shared" si="135"/>
        <x:v>0</x:v>
      </x:c>
      <x:c r="H441" s="158">
        <x:f t="shared" si="136"/>
        <x:v>5068.0960749999995</x:v>
      </x:c>
      <x:c r="I441" s="285">
        <x:f t="shared" si="137"/>
        <x:v>0</x:v>
      </x:c>
      <x:c r="J441" s="106">
        <x:f>SUMIFS('purchase data'!K:K,'purchase data'!$B:$B,$C441,'purchase data'!$F:$F,$D441)</x:f>
        <x:v>0</x:v>
      </x:c>
      <x:c r="K441" s="73">
        <x:f>SUMIFS('purchase data'!M:M,'purchase data'!$B:$B,$C441,'purchase data'!$F:$F,$D441)</x:f>
        <x:v>0</x:v>
      </x:c>
      <x:c r="L441" s="68">
        <x:f>SUMIFS(ETC!$G:$G,ETC!$B:$B,$C441,ETC!$E:$E,$D441)</x:f>
        <x:v>0</x:v>
      </x:c>
      <x:c r="M441" s="73">
        <x:f>SUMIFS(ETC!$J:$J,ETC!$E:$E,$D441,ETC!$B:$B,$C441)</x:f>
        <x:v>0</x:v>
      </x:c>
      <x:c r="N441" s="159">
        <x:f>IF(IFERROR((I441+K441+M441)/(G441+J441+SUMIFS(ETC!$G:$G,ETC!$C:$C,1,ETC!$B:$B,$C441,ETC!$E:$E,$D441)),)=0,H441,IFERROR((I441+K441+M441)/(G441+J441+SUMIFS(ETC!$G:$G,ETC!$C:$C,1,ETC!$B:$B,$C441,ETC!$E:$E,$D441)),))</x:f>
        <x:v>5068.0960749999995</x:v>
      </x:c>
      <x:c r="O441" s="106">
        <x:f>++SUMIFS('sales data'!L:L,'sales data'!$B:$B,$C441,'sales data'!$F:$F,$D441,'sales data'!$O:$O,"")</x:f>
        <x:v>0</x:v>
      </x:c>
      <x:c r="P441" s="73">
        <x:f t="shared" si="127"/>
        <x:v>0</x:v>
      </x:c>
      <x:c r="Q441" s="68">
        <x:f>+SUMIFS('sales data'!$L:$L,'sales data'!$B:$B,$C441,'sales data'!$F:$F,$D441,'sales data'!$O:$O,"R")</x:f>
        <x:v>0</x:v>
      </x:c>
      <x:c r="R441" s="73">
        <x:f t="shared" si="128"/>
        <x:v>0</x:v>
      </x:c>
      <x:c r="S441" s="68">
        <x:f>SUMIFS('sales data'!$L:$L,'sales data'!$B:$B,$C441,'sales data'!$F:$F,$D441,'sales data'!$O:$O,"N")</x:f>
        <x:v>0</x:v>
      </x:c>
      <x:c r="T441" s="73">
        <x:f t="shared" si="129"/>
        <x:v>0</x:v>
      </x:c>
      <x:c r="U441" s="26">
        <x:f>SUMIFS('warehouse inventory check'!$N:$N,'warehouse inventory check'!$C:$C,$C441,'warehouse inventory check'!$D:$D,$D441)</x:f>
        <x:v>0</x:v>
      </x:c>
      <x:c r="V441" s="26">
        <x:f t="shared" si="130"/>
        <x:v>5068.0960749999995</x:v>
      </x:c>
      <x:c r="W441" s="73">
        <x:f t="shared" si="131"/>
        <x:v>0</x:v>
      </x:c>
      <x:c r="X441" s="74">
        <x:f t="shared" si="132"/>
        <x:v>0</x:v>
      </x:c>
      <x:c r="Y441" s="68">
        <x:f t="shared" si="133"/>
        <x:v>0</x:v>
      </x:c>
      <x:c r="Z441" s="68">
        <x:f t="shared" si="134"/>
        <x:v>0</x:v>
      </x:c>
    </x:row>
    <x:row r="442" spans="1:26">
      <x:c r="A442" s="118">
        <x:v>47</x:v>
      </x:c>
      <x:c r="B442" s="118"/>
      <x:c r="C442" s="113">
        <x:v>5</x:v>
      </x:c>
      <x:c r="D442" s="210" t="str">
        <x:f>IF(VLOOKUP($A442,'★Master Code List'!$B$4:$K$167,8,)=0,"",(VLOOKUP($A442,'★Master Code List'!$B$4:$K$167,8,)))</x:f>
        <x:v>TZ38-14A033-DA</x:v>
      </x:c>
      <x:c r="E442" s="210" t="str">
        <x:f>IF(VLOOKUP($A442,'★Master Code List'!$B$4:$K$167,9,)=0,"",(VLOOKUP($A442,'★Master Code List'!$B$4:$K$167,9,)))</x:f>
        <x:v>EV-V4</x:v>
      </x:c>
      <x:c r="F442" s="20" t="str">
        <x:f>IF(VLOOKUP($A442,'★Master Code List'!$B$4:$K$167,10,)=0,"",(VLOOKUP($A442,'★Master Code List'!$B$4:$K$167,10,)))</x:f>
        <x:v>BUSBAR ASY</x:v>
      </x:c>
      <x:c r="G442" s="158">
        <x:f t="shared" si="135"/>
        <x:v>0</x:v>
      </x:c>
      <x:c r="H442" s="158">
        <x:f t="shared" si="136"/>
        <x:v>1999.35158</x:v>
      </x:c>
      <x:c r="I442" s="285">
        <x:f t="shared" si="137"/>
        <x:v>0</x:v>
      </x:c>
      <x:c r="J442" s="106">
        <x:f>SUMIFS('purchase data'!K:K,'purchase data'!$B:$B,$C442,'purchase data'!$F:$F,$D442)</x:f>
        <x:v>0</x:v>
      </x:c>
      <x:c r="K442" s="73">
        <x:f>SUMIFS('purchase data'!M:M,'purchase data'!$B:$B,$C442,'purchase data'!$F:$F,$D442)</x:f>
        <x:v>0</x:v>
      </x:c>
      <x:c r="L442" s="68">
        <x:f>SUMIFS(ETC!$G:$G,ETC!$B:$B,$C442,ETC!$E:$E,$D442)</x:f>
        <x:v>0</x:v>
      </x:c>
      <x:c r="M442" s="73">
        <x:f>SUMIFS(ETC!$J:$J,ETC!$E:$E,$D442,ETC!$B:$B,$C442)</x:f>
        <x:v>0</x:v>
      </x:c>
      <x:c r="N442" s="159">
        <x:f>IF(IFERROR((I442+K442+M442)/(G442+J442+SUMIFS(ETC!$G:$G,ETC!$C:$C,1,ETC!$B:$B,$C442,ETC!$E:$E,$D442)),)=0,H442,IFERROR((I442+K442+M442)/(G442+J442+SUMIFS(ETC!$G:$G,ETC!$C:$C,1,ETC!$B:$B,$C442,ETC!$E:$E,$D442)),))</x:f>
        <x:v>1999.35158</x:v>
      </x:c>
      <x:c r="O442" s="106">
        <x:f>++SUMIFS('sales data'!L:L,'sales data'!$B:$B,$C442,'sales data'!$F:$F,$D442,'sales data'!$O:$O,"")</x:f>
        <x:v>0</x:v>
      </x:c>
      <x:c r="P442" s="73">
        <x:f t="shared" si="127"/>
        <x:v>0</x:v>
      </x:c>
      <x:c r="Q442" s="68">
        <x:f>+SUMIFS('sales data'!$L:$L,'sales data'!$B:$B,$C442,'sales data'!$F:$F,$D442,'sales data'!$O:$O,"R")</x:f>
        <x:v>0</x:v>
      </x:c>
      <x:c r="R442" s="73">
        <x:f t="shared" si="128"/>
        <x:v>0</x:v>
      </x:c>
      <x:c r="S442" s="68">
        <x:f>SUMIFS('sales data'!$L:$L,'sales data'!$B:$B,$C442,'sales data'!$F:$F,$D442,'sales data'!$O:$O,"N")</x:f>
        <x:v>0</x:v>
      </x:c>
      <x:c r="T442" s="73">
        <x:f t="shared" si="129"/>
        <x:v>0</x:v>
      </x:c>
      <x:c r="U442" s="26">
        <x:f>SUMIFS('warehouse inventory check'!$N:$N,'warehouse inventory check'!$C:$C,$C442,'warehouse inventory check'!$D:$D,$D442)</x:f>
        <x:v>0</x:v>
      </x:c>
      <x:c r="V442" s="26">
        <x:f t="shared" si="130"/>
        <x:v>1999.35158</x:v>
      </x:c>
      <x:c r="W442" s="73">
        <x:f t="shared" si="131"/>
        <x:v>0</x:v>
      </x:c>
      <x:c r="X442" s="74">
        <x:f t="shared" si="132"/>
        <x:v>0</x:v>
      </x:c>
      <x:c r="Y442" s="68">
        <x:f t="shared" si="133"/>
        <x:v>0</x:v>
      </x:c>
      <x:c r="Z442" s="68">
        <x:f t="shared" si="134"/>
        <x:v>0</x:v>
      </x:c>
    </x:row>
    <x:row r="443" spans="1:26">
      <x:c r="A443" s="118">
        <x:v>48</x:v>
      </x:c>
      <x:c r="B443" s="118"/>
      <x:c r="C443" s="113">
        <x:v>5</x:v>
      </x:c>
      <x:c r="D443" s="210" t="str">
        <x:f>IF(VLOOKUP($A443,'★Master Code List'!$B$4:$K$167,8,)=0,"",(VLOOKUP($A443,'★Master Code List'!$B$4:$K$167,8,)))</x:f>
        <x:v>TZ38-14A033-DA04</x:v>
      </x:c>
      <x:c r="E443" s="210" t="str">
        <x:f>IF(VLOOKUP($A443,'★Master Code List'!$B$4:$K$167,9,)=0,"",(VLOOKUP($A443,'★Master Code List'!$B$4:$K$167,9,)))</x:f>
        <x:v>EV-V4</x:v>
      </x:c>
      <x:c r="F443" s="20" t="str">
        <x:f>IF(VLOOKUP($A443,'★Master Code List'!$B$4:$K$167,10,)=0,"",(VLOOKUP($A443,'★Master Code List'!$B$4:$K$167,10,)))</x:f>
        <x:v>BUSBAR</x:v>
      </x:c>
      <x:c r="G443" s="158">
        <x:f t="shared" si="135"/>
        <x:v>0</x:v>
      </x:c>
      <x:c r="H443" s="158">
        <x:f t="shared" si="136"/>
        <x:v>2039.3413459999999</x:v>
      </x:c>
      <x:c r="I443" s="285">
        <x:f t="shared" si="137"/>
        <x:v>0</x:v>
      </x:c>
      <x:c r="J443" s="106">
        <x:f>SUMIFS('purchase data'!K:K,'purchase data'!$B:$B,$C443,'purchase data'!$F:$F,$D443)</x:f>
        <x:v>0</x:v>
      </x:c>
      <x:c r="K443" s="73">
        <x:f>SUMIFS('purchase data'!M:M,'purchase data'!$B:$B,$C443,'purchase data'!$F:$F,$D443)</x:f>
        <x:v>0</x:v>
      </x:c>
      <x:c r="L443" s="68">
        <x:f>SUMIFS(ETC!$G:$G,ETC!$B:$B,$C443,ETC!$E:$E,$D443)</x:f>
        <x:v>0</x:v>
      </x:c>
      <x:c r="M443" s="73">
        <x:f>SUMIFS(ETC!$J:$J,ETC!$E:$E,$D443,ETC!$B:$B,$C443)</x:f>
        <x:v>0</x:v>
      </x:c>
      <x:c r="N443" s="159">
        <x:f>IF(IFERROR((I443+K443+M443)/(G443+J443+SUMIFS(ETC!$G:$G,ETC!$C:$C,1,ETC!$B:$B,$C443,ETC!$E:$E,$D443)),)=0,H443,IFERROR((I443+K443+M443)/(G443+J443+SUMIFS(ETC!$G:$G,ETC!$C:$C,1,ETC!$B:$B,$C443,ETC!$E:$E,$D443)),))</x:f>
        <x:v>2039.3413459999999</x:v>
      </x:c>
      <x:c r="O443" s="106">
        <x:f>++SUMIFS('sales data'!L:L,'sales data'!$B:$B,$C443,'sales data'!$F:$F,$D443,'sales data'!$O:$O,"")</x:f>
        <x:v>0</x:v>
      </x:c>
      <x:c r="P443" s="73">
        <x:f t="shared" si="127"/>
        <x:v>0</x:v>
      </x:c>
      <x:c r="Q443" s="68">
        <x:f>+SUMIFS('sales data'!$L:$L,'sales data'!$B:$B,$C443,'sales data'!$F:$F,$D443,'sales data'!$O:$O,"R")</x:f>
        <x:v>0</x:v>
      </x:c>
      <x:c r="R443" s="73">
        <x:f t="shared" si="128"/>
        <x:v>0</x:v>
      </x:c>
      <x:c r="S443" s="68">
        <x:f>SUMIFS('sales data'!$L:$L,'sales data'!$B:$B,$C443,'sales data'!$F:$F,$D443,'sales data'!$O:$O,"N")</x:f>
        <x:v>0</x:v>
      </x:c>
      <x:c r="T443" s="73">
        <x:f t="shared" si="129"/>
        <x:v>0</x:v>
      </x:c>
      <x:c r="U443" s="26">
        <x:f>SUMIFS('warehouse inventory check'!$N:$N,'warehouse inventory check'!$C:$C,$C443,'warehouse inventory check'!$D:$D,$D443)</x:f>
        <x:v>0</x:v>
      </x:c>
      <x:c r="V443" s="26">
        <x:f t="shared" si="130"/>
        <x:v>2039.3413459999999</x:v>
      </x:c>
      <x:c r="W443" s="73">
        <x:f t="shared" si="131"/>
        <x:v>0</x:v>
      </x:c>
      <x:c r="X443" s="74">
        <x:f t="shared" si="132"/>
        <x:v>0</x:v>
      </x:c>
      <x:c r="Y443" s="68">
        <x:f t="shared" si="133"/>
        <x:v>0</x:v>
      </x:c>
      <x:c r="Z443" s="68">
        <x:f t="shared" si="134"/>
        <x:v>0</x:v>
      </x:c>
    </x:row>
    <x:row r="444" spans="1:26" s="26" customFormat="1">
      <x:c r="A444" s="118">
        <x:v>49</x:v>
      </x:c>
      <x:c r="B444" s="118"/>
      <x:c r="C444" s="113">
        <x:v>5</x:v>
      </x:c>
      <x:c r="D444" s="210" t="str">
        <x:f>IF(VLOOKUP($A444,'★Master Code List'!$B$4:$K$167,8,)=0,"",(VLOOKUP($A444,'★Master Code List'!$B$4:$K$167,8,)))</x:f>
        <x:v>TZ38-14A033-EA</x:v>
      </x:c>
      <x:c r="E444" s="210" t="str">
        <x:f>IF(VLOOKUP($A444,'★Master Code List'!$B$4:$K$167,9,)=0,"",(VLOOKUP($A444,'★Master Code List'!$B$4:$K$167,9,)))</x:f>
        <x:v>EV-V4</x:v>
      </x:c>
      <x:c r="F444" s="20" t="str">
        <x:f>IF(VLOOKUP($A444,'★Master Code List'!$B$4:$K$167,10,)=0,"",(VLOOKUP($A444,'★Master Code List'!$B$4:$K$167,10,)))</x:f>
        <x:v>BUSBAR ASY</x:v>
      </x:c>
      <x:c r="G444" s="158">
        <x:f t="shared" si="135"/>
        <x:v>0</x:v>
      </x:c>
      <x:c r="H444" s="158">
        <x:f t="shared" si="136"/>
        <x:v>4130.7078199999996</x:v>
      </x:c>
      <x:c r="I444" s="285">
        <x:f t="shared" si="137"/>
        <x:v>0</x:v>
      </x:c>
      <x:c r="J444" s="106">
        <x:f>SUMIFS('purchase data'!K:K,'purchase data'!$B:$B,$C444,'purchase data'!$F:$F,$D444)</x:f>
        <x:v>0</x:v>
      </x:c>
      <x:c r="K444" s="73">
        <x:f>SUMIFS('purchase data'!M:M,'purchase data'!$B:$B,$C444,'purchase data'!$F:$F,$D444)</x:f>
        <x:v>0</x:v>
      </x:c>
      <x:c r="L444" s="68">
        <x:f>SUMIFS(ETC!$G:$G,ETC!$B:$B,$C444,ETC!$E:$E,$D444)</x:f>
        <x:v>0</x:v>
      </x:c>
      <x:c r="M444" s="73">
        <x:f>SUMIFS(ETC!$J:$J,ETC!$E:$E,$D444,ETC!$B:$B,$C444)</x:f>
        <x:v>0</x:v>
      </x:c>
      <x:c r="N444" s="159">
        <x:f>IF(IFERROR((I444+K444+M444)/(G444+J444+SUMIFS(ETC!$G:$G,ETC!$C:$C,1,ETC!$B:$B,$C444,ETC!$E:$E,$D444)),)=0,H444,IFERROR((I444+K444+M444)/(G444+J444+SUMIFS(ETC!$G:$G,ETC!$C:$C,1,ETC!$B:$B,$C444,ETC!$E:$E,$D444)),))</x:f>
        <x:v>4130.7078199999996</x:v>
      </x:c>
      <x:c r="O444" s="106">
        <x:f>++SUMIFS('sales data'!L:L,'sales data'!$B:$B,$C444,'sales data'!$F:$F,$D444,'sales data'!$O:$O,"")</x:f>
        <x:v>0</x:v>
      </x:c>
      <x:c r="P444" s="73">
        <x:f t="shared" si="127"/>
        <x:v>0</x:v>
      </x:c>
      <x:c r="Q444" s="68">
        <x:f>+SUMIFS('sales data'!$L:$L,'sales data'!$B:$B,$C444,'sales data'!$F:$F,$D444,'sales data'!$O:$O,"R")</x:f>
        <x:v>0</x:v>
      </x:c>
      <x:c r="R444" s="73">
        <x:f t="shared" si="128"/>
        <x:v>0</x:v>
      </x:c>
      <x:c r="S444" s="68">
        <x:f>SUMIFS('sales data'!$L:$L,'sales data'!$B:$B,$C444,'sales data'!$F:$F,$D444,'sales data'!$O:$O,"N")</x:f>
        <x:v>0</x:v>
      </x:c>
      <x:c r="T444" s="73">
        <x:f t="shared" si="129"/>
        <x:v>0</x:v>
      </x:c>
      <x:c r="U444" s="26">
        <x:f>SUMIFS('warehouse inventory check'!$N:$N,'warehouse inventory check'!$C:$C,$C444,'warehouse inventory check'!$D:$D,$D444)</x:f>
        <x:v>0</x:v>
      </x:c>
      <x:c r="V444" s="26">
        <x:f t="shared" si="130"/>
        <x:v>4130.7078199999996</x:v>
      </x:c>
      <x:c r="W444" s="73">
        <x:f t="shared" si="131"/>
        <x:v>0</x:v>
      </x:c>
      <x:c r="X444" s="74">
        <x:f t="shared" si="132"/>
        <x:v>0</x:v>
      </x:c>
      <x:c r="Y444" s="68">
        <x:f t="shared" si="133"/>
        <x:v>0</x:v>
      </x:c>
      <x:c r="Z444" s="68">
        <x:f t="shared" si="134"/>
        <x:v>0</x:v>
      </x:c>
    </x:row>
    <x:row r="445" spans="1:26" s="26" customFormat="1">
      <x:c r="A445" s="118">
        <x:v>50</x:v>
      </x:c>
      <x:c r="B445" s="118"/>
      <x:c r="C445" s="113">
        <x:v>5</x:v>
      </x:c>
      <x:c r="D445" s="210" t="str">
        <x:f>IF(VLOOKUP($A445,'★Master Code List'!$B$4:$K$167,8,)=0,"",(VLOOKUP($A445,'★Master Code List'!$B$4:$K$167,8,)))</x:f>
        <x:v>TZ38-14A033-EA04</x:v>
      </x:c>
      <x:c r="E445" s="210" t="str">
        <x:f>IF(VLOOKUP($A445,'★Master Code List'!$B$4:$K$167,9,)=0,"",(VLOOKUP($A445,'★Master Code List'!$B$4:$K$167,9,)))</x:f>
        <x:v>EV-V4</x:v>
      </x:c>
      <x:c r="F445" s="20" t="str">
        <x:f>IF(VLOOKUP($A445,'★Master Code List'!$B$4:$K$167,10,)=0,"",(VLOOKUP($A445,'★Master Code List'!$B$4:$K$167,10,)))</x:f>
        <x:v>BUSBAR</x:v>
      </x:c>
      <x:c r="G445" s="158">
        <x:f t="shared" si="135"/>
        <x:v>0</x:v>
      </x:c>
      <x:c r="H445" s="158">
        <x:f t="shared" si="136"/>
        <x:v>4213.3276324999997</x:v>
      </x:c>
      <x:c r="I445" s="285">
        <x:f t="shared" si="137"/>
        <x:v>0</x:v>
      </x:c>
      <x:c r="J445" s="106">
        <x:f>SUMIFS('purchase data'!K:K,'purchase data'!$B:$B,$C445,'purchase data'!$F:$F,$D445)</x:f>
        <x:v>0</x:v>
      </x:c>
      <x:c r="K445" s="73">
        <x:f>SUMIFS('purchase data'!M:M,'purchase data'!$B:$B,$C445,'purchase data'!$F:$F,$D445)</x:f>
        <x:v>0</x:v>
      </x:c>
      <x:c r="L445" s="68">
        <x:f>SUMIFS(ETC!$G:$G,ETC!$B:$B,$C445,ETC!$E:$E,$D445)</x:f>
        <x:v>0</x:v>
      </x:c>
      <x:c r="M445" s="73">
        <x:f>SUMIFS(ETC!$J:$J,ETC!$E:$E,$D445,ETC!$B:$B,$C445)</x:f>
        <x:v>0</x:v>
      </x:c>
      <x:c r="N445" s="159">
        <x:f>IF(IFERROR((I445+K445+M445)/(G445+J445+SUMIFS(ETC!$G:$G,ETC!$C:$C,1,ETC!$B:$B,$C445,ETC!$E:$E,$D445)),)=0,H445,IFERROR((I445+K445+M445)/(G445+J445+SUMIFS(ETC!$G:$G,ETC!$C:$C,1,ETC!$B:$B,$C445,ETC!$E:$E,$D445)),))</x:f>
        <x:v>4213.3276324999997</x:v>
      </x:c>
      <x:c r="O445" s="106">
        <x:f>++SUMIFS('sales data'!L:L,'sales data'!$B:$B,$C445,'sales data'!$F:$F,$D445,'sales data'!$O:$O,"")</x:f>
        <x:v>0</x:v>
      </x:c>
      <x:c r="P445" s="73">
        <x:f t="shared" si="127"/>
        <x:v>0</x:v>
      </x:c>
      <x:c r="Q445" s="68">
        <x:f>+SUMIFS('sales data'!$L:$L,'sales data'!$B:$B,$C445,'sales data'!$F:$F,$D445,'sales data'!$O:$O,"R")</x:f>
        <x:v>0</x:v>
      </x:c>
      <x:c r="R445" s="73">
        <x:f t="shared" si="128"/>
        <x:v>0</x:v>
      </x:c>
      <x:c r="S445" s="68">
        <x:f>SUMIFS('sales data'!$L:$L,'sales data'!$B:$B,$C445,'sales data'!$F:$F,$D445,'sales data'!$O:$O,"N")</x:f>
        <x:v>0</x:v>
      </x:c>
      <x:c r="T445" s="73">
        <x:f t="shared" si="129"/>
        <x:v>0</x:v>
      </x:c>
      <x:c r="U445" s="26">
        <x:f>SUMIFS('warehouse inventory check'!$N:$N,'warehouse inventory check'!$C:$C,$C445,'warehouse inventory check'!$D:$D,$D445)</x:f>
        <x:v>0</x:v>
      </x:c>
      <x:c r="V445" s="26">
        <x:f t="shared" si="130"/>
        <x:v>4213.3276324999997</x:v>
      </x:c>
      <x:c r="W445" s="73">
        <x:f t="shared" si="131"/>
        <x:v>0</x:v>
      </x:c>
      <x:c r="X445" s="74">
        <x:f t="shared" si="132"/>
        <x:v>0</x:v>
      </x:c>
      <x:c r="Y445" s="68">
        <x:f t="shared" si="133"/>
        <x:v>0</x:v>
      </x:c>
      <x:c r="Z445" s="68">
        <x:f t="shared" si="134"/>
        <x:v>0</x:v>
      </x:c>
    </x:row>
    <x:row r="446" spans="1:26" s="26" customFormat="1">
      <x:c r="A446" s="118">
        <x:v>51</x:v>
      </x:c>
      <x:c r="B446" s="118"/>
      <x:c r="C446" s="113">
        <x:v>5</x:v>
      </x:c>
      <x:c r="D446" s="210" t="str">
        <x:f>IF(VLOOKUP($A446,'★Master Code List'!$B$4:$K$167,8,)=0,"",(VLOOKUP($A446,'★Master Code List'!$B$4:$K$167,8,)))</x:f>
        <x:v>TZ38-14A033-FA</x:v>
      </x:c>
      <x:c r="E446" s="210" t="str">
        <x:f>IF(VLOOKUP($A446,'★Master Code List'!$B$4:$K$167,9,)=0,"",(VLOOKUP($A446,'★Master Code List'!$B$4:$K$167,9,)))</x:f>
        <x:v>BEV-E (AWD/RWD, V710)</x:v>
      </x:c>
      <x:c r="F446" s="20" t="str">
        <x:f>IF(VLOOKUP($A446,'★Master Code List'!$B$4:$K$167,10,)=0,"",(VLOOKUP($A446,'★Master Code List'!$B$4:$K$167,10,)))</x:f>
        <x:v xml:space="preserve">BUS BAR ASY </x:v>
      </x:c>
      <x:c r="G446" s="158">
        <x:f t="shared" si="135"/>
        <x:v>0</x:v>
      </x:c>
      <x:c r="H446" s="158">
        <x:f t="shared" si="136"/>
        <x:v>701.7048513985817</x:v>
      </x:c>
      <x:c r="I446" s="285">
        <x:f t="shared" si="137"/>
        <x:v>0</x:v>
      </x:c>
      <x:c r="J446" s="106">
        <x:f>SUMIFS('purchase data'!K:K,'purchase data'!$B:$B,$C446,'purchase data'!$F:$F,$D446)</x:f>
        <x:v>0</x:v>
      </x:c>
      <x:c r="K446" s="73">
        <x:f>SUMIFS('purchase data'!M:M,'purchase data'!$B:$B,$C446,'purchase data'!$F:$F,$D446)</x:f>
        <x:v>0</x:v>
      </x:c>
      <x:c r="L446" s="68">
        <x:f>SUMIFS(ETC!$G:$G,ETC!$B:$B,$C446,ETC!$E:$E,$D446)</x:f>
        <x:v>0</x:v>
      </x:c>
      <x:c r="M446" s="73">
        <x:f>SUMIFS(ETC!$J:$J,ETC!$E:$E,$D446,ETC!$B:$B,$C446)</x:f>
        <x:v>0</x:v>
      </x:c>
      <x:c r="N446" s="159">
        <x:f>IF(IFERROR((I446+K446+M446)/(G446+J446+SUMIFS(ETC!$G:$G,ETC!$C:$C,1,ETC!$B:$B,$C446,ETC!$E:$E,$D446)),)=0,H446,IFERROR((I446+K446+M446)/(G446+J446+SUMIFS(ETC!$G:$G,ETC!$C:$C,1,ETC!$B:$B,$C446,ETC!$E:$E,$D446)),))</x:f>
        <x:v>701.7048513985817</x:v>
      </x:c>
      <x:c r="O446" s="106">
        <x:f>++SUMIFS('sales data'!L:L,'sales data'!$B:$B,$C446,'sales data'!$F:$F,$D446,'sales data'!$O:$O,"")</x:f>
        <x:v>0</x:v>
      </x:c>
      <x:c r="P446" s="73">
        <x:f t="shared" si="127"/>
        <x:v>0</x:v>
      </x:c>
      <x:c r="Q446" s="68">
        <x:f>+SUMIFS('sales data'!$L:$L,'sales data'!$B:$B,$C446,'sales data'!$F:$F,$D446,'sales data'!$O:$O,"R")</x:f>
        <x:v>0</x:v>
      </x:c>
      <x:c r="R446" s="73">
        <x:f t="shared" si="128"/>
        <x:v>0</x:v>
      </x:c>
      <x:c r="S446" s="68">
        <x:f>SUMIFS('sales data'!$L:$L,'sales data'!$B:$B,$C446,'sales data'!$F:$F,$D446,'sales data'!$O:$O,"N")</x:f>
        <x:v>0</x:v>
      </x:c>
      <x:c r="T446" s="73">
        <x:f t="shared" si="129"/>
        <x:v>0</x:v>
      </x:c>
      <x:c r="U446" s="26">
        <x:f>SUMIFS('warehouse inventory check'!$N:$N,'warehouse inventory check'!$C:$C,$C446,'warehouse inventory check'!$D:$D,$D446)</x:f>
        <x:v>0</x:v>
      </x:c>
      <x:c r="V446" s="26">
        <x:f t="shared" si="130"/>
        <x:v>701.7048513985817</x:v>
      </x:c>
      <x:c r="W446" s="73">
        <x:f t="shared" si="131"/>
        <x:v>0</x:v>
      </x:c>
      <x:c r="X446" s="74">
        <x:f t="shared" si="132"/>
        <x:v>0</x:v>
      </x:c>
      <x:c r="Y446" s="68">
        <x:f t="shared" si="133"/>
        <x:v>0</x:v>
      </x:c>
      <x:c r="Z446" s="68">
        <x:f t="shared" si="134"/>
        <x:v>0</x:v>
      </x:c>
    </x:row>
    <x:row r="447" spans="1:26" s="26" customFormat="1">
      <x:c r="A447" s="118">
        <x:v>52</x:v>
      </x:c>
      <x:c r="B447" s="118"/>
      <x:c r="C447" s="113">
        <x:v>5</x:v>
      </x:c>
      <x:c r="D447" s="210" t="str">
        <x:f>IF(VLOOKUP($A447,'★Master Code List'!$B$4:$K$167,8,)=0,"",(VLOOKUP($A447,'★Master Code List'!$B$4:$K$167,8,)))</x:f>
        <x:v>TZ38-14A033-GA</x:v>
      </x:c>
      <x:c r="E447" s="210" t="str">
        <x:f>IF(VLOOKUP($A447,'★Master Code List'!$B$4:$K$167,9,)=0,"",(VLOOKUP($A447,'★Master Code List'!$B$4:$K$167,9,)))</x:f>
        <x:v>EV-V4</x:v>
      </x:c>
      <x:c r="F447" s="20" t="str">
        <x:f>IF(VLOOKUP($A447,'★Master Code List'!$B$4:$K$167,10,)=0,"",(VLOOKUP($A447,'★Master Code List'!$B$4:$K$167,10,)))</x:f>
        <x:v>BUSBAR ASY</x:v>
      </x:c>
      <x:c r="G447" s="158">
        <x:f t="shared" si="135"/>
        <x:v>0</x:v>
      </x:c>
      <x:c r="H447" s="158">
        <x:f t="shared" si="136"/>
        <x:v>2319.7224500000002</x:v>
      </x:c>
      <x:c r="I447" s="285">
        <x:f t="shared" si="137"/>
        <x:v>0</x:v>
      </x:c>
      <x:c r="J447" s="106">
        <x:f>SUMIFS('purchase data'!K:K,'purchase data'!$B:$B,$C447,'purchase data'!$F:$F,$D447)</x:f>
        <x:v>0</x:v>
      </x:c>
      <x:c r="K447" s="73">
        <x:f>SUMIFS('purchase data'!M:M,'purchase data'!$B:$B,$C447,'purchase data'!$F:$F,$D447)</x:f>
        <x:v>0</x:v>
      </x:c>
      <x:c r="L447" s="68">
        <x:f>SUMIFS(ETC!$G:$G,ETC!$B:$B,$C447,ETC!$E:$E,$D447)</x:f>
        <x:v>0</x:v>
      </x:c>
      <x:c r="M447" s="73">
        <x:f>SUMIFS(ETC!$J:$J,ETC!$E:$E,$D447,ETC!$B:$B,$C447)</x:f>
        <x:v>0</x:v>
      </x:c>
      <x:c r="N447" s="159">
        <x:f>IF(IFERROR((I447+K447+M447)/(G447+J447+SUMIFS(ETC!$G:$G,ETC!$C:$C,1,ETC!$B:$B,$C447,ETC!$E:$E,$D447)),)=0,H447,IFERROR((I447+K447+M447)/(G447+J447+SUMIFS(ETC!$G:$G,ETC!$C:$C,1,ETC!$B:$B,$C447,ETC!$E:$E,$D447)),))</x:f>
        <x:v>2319.7224500000002</x:v>
      </x:c>
      <x:c r="O447" s="106">
        <x:f>++SUMIFS('sales data'!L:L,'sales data'!$B:$B,$C447,'sales data'!$F:$F,$D447,'sales data'!$O:$O,"")</x:f>
        <x:v>0</x:v>
      </x:c>
      <x:c r="P447" s="73">
        <x:f t="shared" si="127"/>
        <x:v>0</x:v>
      </x:c>
      <x:c r="Q447" s="68">
        <x:f>+SUMIFS('sales data'!$L:$L,'sales data'!$B:$B,$C447,'sales data'!$F:$F,$D447,'sales data'!$O:$O,"R")</x:f>
        <x:v>0</x:v>
      </x:c>
      <x:c r="R447" s="73">
        <x:f t="shared" si="128"/>
        <x:v>0</x:v>
      </x:c>
      <x:c r="S447" s="68">
        <x:f>SUMIFS('sales data'!$L:$L,'sales data'!$B:$B,$C447,'sales data'!$F:$F,$D447,'sales data'!$O:$O,"N")</x:f>
        <x:v>0</x:v>
      </x:c>
      <x:c r="T447" s="73">
        <x:f t="shared" si="129"/>
        <x:v>0</x:v>
      </x:c>
      <x:c r="U447" s="26">
        <x:f>SUMIFS('warehouse inventory check'!$N:$N,'warehouse inventory check'!$C:$C,$C447,'warehouse inventory check'!$D:$D,$D447)</x:f>
        <x:v>0</x:v>
      </x:c>
      <x:c r="V447" s="26">
        <x:f t="shared" si="130"/>
        <x:v>2319.7224500000002</x:v>
      </x:c>
      <x:c r="W447" s="73">
        <x:f t="shared" si="131"/>
        <x:v>0</x:v>
      </x:c>
      <x:c r="X447" s="74">
        <x:f t="shared" si="132"/>
        <x:v>0</x:v>
      </x:c>
      <x:c r="Y447" s="68">
        <x:f t="shared" si="133"/>
        <x:v>0</x:v>
      </x:c>
      <x:c r="Z447" s="68">
        <x:f t="shared" si="134"/>
        <x:v>0</x:v>
      </x:c>
    </x:row>
    <x:row r="448" spans="1:26" s="26" customFormat="1">
      <x:c r="A448" s="118">
        <x:v>53</x:v>
      </x:c>
      <x:c r="B448" s="118"/>
      <x:c r="C448" s="113">
        <x:v>5</x:v>
      </x:c>
      <x:c r="D448" s="210" t="str">
        <x:f>IF(VLOOKUP($A448,'★Master Code List'!$B$4:$K$167,8,)=0,"",(VLOOKUP($A448,'★Master Code List'!$B$4:$K$167,8,)))</x:f>
        <x:v>TZ38-14A033-GA04</x:v>
      </x:c>
      <x:c r="E448" s="210" t="str">
        <x:f>IF(VLOOKUP($A448,'★Master Code List'!$B$4:$K$167,9,)=0,"",(VLOOKUP($A448,'★Master Code List'!$B$4:$K$167,9,)))</x:f>
        <x:v>EV-V4</x:v>
      </x:c>
      <x:c r="F448" s="20" t="str">
        <x:f>IF(VLOOKUP($A448,'★Master Code List'!$B$4:$K$167,10,)=0,"",(VLOOKUP($A448,'★Master Code List'!$B$4:$K$167,10,)))</x:f>
        <x:v>BUSBAR</x:v>
      </x:c>
      <x:c r="G448" s="158">
        <x:f t="shared" si="135"/>
        <x:v>0</x:v>
      </x:c>
      <x:c r="H448" s="158">
        <x:f t="shared" si="136"/>
        <x:v>2366.1200779999999</x:v>
      </x:c>
      <x:c r="I448" s="285">
        <x:f t="shared" si="137"/>
        <x:v>0</x:v>
      </x:c>
      <x:c r="J448" s="106">
        <x:f>SUMIFS('purchase data'!K:K,'purchase data'!$B:$B,$C448,'purchase data'!$F:$F,$D448)</x:f>
        <x:v>0</x:v>
      </x:c>
      <x:c r="K448" s="73">
        <x:f>SUMIFS('purchase data'!M:M,'purchase data'!$B:$B,$C448,'purchase data'!$F:$F,$D448)</x:f>
        <x:v>0</x:v>
      </x:c>
      <x:c r="L448" s="68">
        <x:f>SUMIFS(ETC!$G:$G,ETC!$B:$B,$C448,ETC!$E:$E,$D448)</x:f>
        <x:v>0</x:v>
      </x:c>
      <x:c r="M448" s="73">
        <x:f>SUMIFS(ETC!$J:$J,ETC!$E:$E,$D448,ETC!$B:$B,$C448)</x:f>
        <x:v>0</x:v>
      </x:c>
      <x:c r="N448" s="159">
        <x:f>IF(IFERROR((I448+K448+M448)/(G448+J448+SUMIFS(ETC!$G:$G,ETC!$C:$C,1,ETC!$B:$B,$C448,ETC!$E:$E,$D448)),)=0,H448,IFERROR((I448+K448+M448)/(G448+J448+SUMIFS(ETC!$G:$G,ETC!$C:$C,1,ETC!$B:$B,$C448,ETC!$E:$E,$D448)),))</x:f>
        <x:v>2366.1200779999999</x:v>
      </x:c>
      <x:c r="O448" s="106">
        <x:f>++SUMIFS('sales data'!L:L,'sales data'!$B:$B,$C448,'sales data'!$F:$F,$D448,'sales data'!$O:$O,"")</x:f>
        <x:v>0</x:v>
      </x:c>
      <x:c r="P448" s="73">
        <x:f t="shared" si="127"/>
        <x:v>0</x:v>
      </x:c>
      <x:c r="Q448" s="68">
        <x:f>+SUMIFS('sales data'!$L:$L,'sales data'!$B:$B,$C448,'sales data'!$F:$F,$D448,'sales data'!$O:$O,"R")</x:f>
        <x:v>0</x:v>
      </x:c>
      <x:c r="R448" s="73">
        <x:f t="shared" si="128"/>
        <x:v>0</x:v>
      </x:c>
      <x:c r="S448" s="68">
        <x:f>SUMIFS('sales data'!$L:$L,'sales data'!$B:$B,$C448,'sales data'!$F:$F,$D448,'sales data'!$O:$O,"N")</x:f>
        <x:v>0</x:v>
      </x:c>
      <x:c r="T448" s="73">
        <x:f t="shared" si="129"/>
        <x:v>0</x:v>
      </x:c>
      <x:c r="U448" s="26">
        <x:f>SUMIFS('warehouse inventory check'!$N:$N,'warehouse inventory check'!$C:$C,$C448,'warehouse inventory check'!$D:$D,$D448)</x:f>
        <x:v>0</x:v>
      </x:c>
      <x:c r="V448" s="26">
        <x:f t="shared" si="130"/>
        <x:v>2366.1200779999999</x:v>
      </x:c>
      <x:c r="W448" s="73">
        <x:f t="shared" si="131"/>
        <x:v>0</x:v>
      </x:c>
      <x:c r="X448" s="74">
        <x:f t="shared" si="132"/>
        <x:v>0</x:v>
      </x:c>
      <x:c r="Y448" s="68">
        <x:f t="shared" si="133"/>
        <x:v>0</x:v>
      </x:c>
      <x:c r="Z448" s="68">
        <x:f t="shared" si="134"/>
        <x:v>0</x:v>
      </x:c>
    </x:row>
    <x:row r="449" spans="1:26" s="26" customFormat="1">
      <x:c r="A449" s="118">
        <x:v>54</x:v>
      </x:c>
      <x:c r="B449" s="118"/>
      <x:c r="C449" s="113">
        <x:v>5</x:v>
      </x:c>
      <x:c r="D449" s="210" t="str">
        <x:f>IF(VLOOKUP($A449,'★Master Code List'!$B$4:$K$167,8,)=0,"",(VLOOKUP($A449,'★Master Code List'!$B$4:$K$167,8,)))</x:f>
        <x:v>TZ38-14A033-HB</x:v>
      </x:c>
      <x:c r="E449" s="210" t="str">
        <x:f>IF(VLOOKUP($A449,'★Master Code List'!$B$4:$K$167,9,)=0,"",(VLOOKUP($A449,'★Master Code List'!$B$4:$K$167,9,)))</x:f>
        <x:v>BEV-E (AWD/RWD, V710)</x:v>
      </x:c>
      <x:c r="F449" s="20" t="str">
        <x:f>IF(VLOOKUP($A449,'★Master Code List'!$B$4:$K$167,10,)=0,"",(VLOOKUP($A449,'★Master Code List'!$B$4:$K$167,10,)))</x:f>
        <x:v>MCA CONNECTOR CLIP</x:v>
      </x:c>
      <x:c r="G449" s="158">
        <x:f t="shared" si="135"/>
        <x:v>0</x:v>
      </x:c>
      <x:c r="H449" s="158">
        <x:f t="shared" si="136"/>
        <x:v>647.77442386881887</x:v>
      </x:c>
      <x:c r="I449" s="285">
        <x:f t="shared" si="137"/>
        <x:v>0</x:v>
      </x:c>
      <x:c r="J449" s="106">
        <x:f>SUMIFS('purchase data'!K:K,'purchase data'!$B:$B,$C449,'purchase data'!$F:$F,$D449)</x:f>
        <x:v>0</x:v>
      </x:c>
      <x:c r="K449" s="73">
        <x:f>SUMIFS('purchase data'!M:M,'purchase data'!$B:$B,$C449,'purchase data'!$F:$F,$D449)</x:f>
        <x:v>0</x:v>
      </x:c>
      <x:c r="L449" s="68">
        <x:f>SUMIFS(ETC!$G:$G,ETC!$B:$B,$C449,ETC!$E:$E,$D449)</x:f>
        <x:v>0</x:v>
      </x:c>
      <x:c r="M449" s="73">
        <x:f>SUMIFS(ETC!$J:$J,ETC!$E:$E,$D449,ETC!$B:$B,$C449)</x:f>
        <x:v>0</x:v>
      </x:c>
      <x:c r="N449" s="159">
        <x:f>IF(IFERROR((I449+K449+M449)/(G449+J449+SUMIFS(ETC!$G:$G,ETC!$C:$C,1,ETC!$B:$B,$C449,ETC!$E:$E,$D449)),)=0,H449,IFERROR((I449+K449+M449)/(G449+J449+SUMIFS(ETC!$G:$G,ETC!$C:$C,1,ETC!$B:$B,$C449,ETC!$E:$E,$D449)),))</x:f>
        <x:v>647.77442386881887</x:v>
      </x:c>
      <x:c r="O449" s="106">
        <x:f>++SUMIFS('sales data'!L:L,'sales data'!$B:$B,$C449,'sales data'!$F:$F,$D449,'sales data'!$O:$O,"")</x:f>
        <x:v>0</x:v>
      </x:c>
      <x:c r="P449" s="73">
        <x:f t="shared" si="127"/>
        <x:v>0</x:v>
      </x:c>
      <x:c r="Q449" s="68">
        <x:f>+SUMIFS('sales data'!$L:$L,'sales data'!$B:$B,$C449,'sales data'!$F:$F,$D449,'sales data'!$O:$O,"R")</x:f>
        <x:v>0</x:v>
      </x:c>
      <x:c r="R449" s="73">
        <x:f t="shared" si="128"/>
        <x:v>0</x:v>
      </x:c>
      <x:c r="S449" s="68">
        <x:f>SUMIFS('sales data'!$L:$L,'sales data'!$B:$B,$C449,'sales data'!$F:$F,$D449,'sales data'!$O:$O,"N")</x:f>
        <x:v>0</x:v>
      </x:c>
      <x:c r="T449" s="73">
        <x:f t="shared" si="129"/>
        <x:v>0</x:v>
      </x:c>
      <x:c r="U449" s="26">
        <x:f>SUMIFS('warehouse inventory check'!$N:$N,'warehouse inventory check'!$C:$C,$C449,'warehouse inventory check'!$D:$D,$D449)</x:f>
        <x:v>0</x:v>
      </x:c>
      <x:c r="V449" s="26">
        <x:f t="shared" si="130"/>
        <x:v>647.77442386881887</x:v>
      </x:c>
      <x:c r="W449" s="73">
        <x:f t="shared" si="131"/>
        <x:v>0</x:v>
      </x:c>
      <x:c r="X449" s="74">
        <x:f t="shared" si="132"/>
        <x:v>0</x:v>
      </x:c>
      <x:c r="Y449" s="68">
        <x:f t="shared" si="133"/>
        <x:v>0</x:v>
      </x:c>
      <x:c r="Z449" s="68">
        <x:f t="shared" si="134"/>
        <x:v>0</x:v>
      </x:c>
    </x:row>
    <x:row r="450" spans="1:26" s="26" customFormat="1">
      <x:c r="A450" s="118">
        <x:v>55</x:v>
      </x:c>
      <x:c r="B450" s="118"/>
      <x:c r="C450" s="113">
        <x:v>5</x:v>
      </x:c>
      <x:c r="D450" s="210" t="str">
        <x:f>IF(VLOOKUP($A450,'★Master Code List'!$B$4:$K$167,8,)=0,"",(VLOOKUP($A450,'★Master Code List'!$B$4:$K$167,8,)))</x:f>
        <x:v>TZ38-14A033-JA</x:v>
      </x:c>
      <x:c r="E450" s="210" t="str">
        <x:f>IF(VLOOKUP($A450,'★Master Code List'!$B$4:$K$167,9,)=0,"",(VLOOKUP($A450,'★Master Code List'!$B$4:$K$167,9,)))</x:f>
        <x:v>BEV-E (AWD, V710)</x:v>
      </x:c>
      <x:c r="F450" s="20" t="str">
        <x:f>IF(VLOOKUP($A450,'★Master Code List'!$B$4:$K$167,10,)=0,"",(VLOOKUP($A450,'★Master Code List'!$B$4:$K$167,10,)))</x:f>
        <x:v xml:space="preserve">BUS BAR ASY </x:v>
      </x:c>
      <x:c r="G450" s="158">
        <x:f t="shared" si="135"/>
        <x:v>0</x:v>
      </x:c>
      <x:c r="H450" s="158">
        <x:f t="shared" si="136"/>
        <x:v>657.79499999999996</x:v>
      </x:c>
      <x:c r="I450" s="285">
        <x:f t="shared" si="137"/>
        <x:v>0</x:v>
      </x:c>
      <x:c r="J450" s="106">
        <x:f>SUMIFS('purchase data'!K:K,'purchase data'!$B:$B,$C450,'purchase data'!$F:$F,$D450)</x:f>
        <x:v>0</x:v>
      </x:c>
      <x:c r="K450" s="73">
        <x:f>SUMIFS('purchase data'!M:M,'purchase data'!$B:$B,$C450,'purchase data'!$F:$F,$D450)</x:f>
        <x:v>0</x:v>
      </x:c>
      <x:c r="L450" s="68">
        <x:f>SUMIFS(ETC!$G:$G,ETC!$B:$B,$C450,ETC!$E:$E,$D450)</x:f>
        <x:v>0</x:v>
      </x:c>
      <x:c r="M450" s="73">
        <x:f>SUMIFS(ETC!$J:$J,ETC!$E:$E,$D450,ETC!$B:$B,$C450)</x:f>
        <x:v>0</x:v>
      </x:c>
      <x:c r="N450" s="159">
        <x:f>IF(IFERROR((I450+K450+M450)/(G450+J450+SUMIFS(ETC!$G:$G,ETC!$C:$C,1,ETC!$B:$B,$C450,ETC!$E:$E,$D450)),)=0,H450,IFERROR((I450+K450+M450)/(G450+J450+SUMIFS(ETC!$G:$G,ETC!$C:$C,1,ETC!$B:$B,$C450,ETC!$E:$E,$D450)),))</x:f>
        <x:v>657.79499999999996</x:v>
      </x:c>
      <x:c r="O450" s="106">
        <x:f>++SUMIFS('sales data'!L:L,'sales data'!$B:$B,$C450,'sales data'!$F:$F,$D450,'sales data'!$O:$O,"")</x:f>
        <x:v>0</x:v>
      </x:c>
      <x:c r="P450" s="73">
        <x:f t="shared" si="127"/>
        <x:v>0</x:v>
      </x:c>
      <x:c r="Q450" s="68">
        <x:f>+SUMIFS('sales data'!$L:$L,'sales data'!$B:$B,$C450,'sales data'!$F:$F,$D450,'sales data'!$O:$O,"R")</x:f>
        <x:v>0</x:v>
      </x:c>
      <x:c r="R450" s="73">
        <x:f t="shared" si="128"/>
        <x:v>0</x:v>
      </x:c>
      <x:c r="S450" s="68">
        <x:f>SUMIFS('sales data'!$L:$L,'sales data'!$B:$B,$C450,'sales data'!$F:$F,$D450,'sales data'!$O:$O,"N")</x:f>
        <x:v>0</x:v>
      </x:c>
      <x:c r="T450" s="73">
        <x:f t="shared" si="129"/>
        <x:v>0</x:v>
      </x:c>
      <x:c r="U450" s="26">
        <x:f>SUMIFS('warehouse inventory check'!$N:$N,'warehouse inventory check'!$C:$C,$C450,'warehouse inventory check'!$D:$D,$D450)</x:f>
        <x:v>0</x:v>
      </x:c>
      <x:c r="V450" s="26">
        <x:f t="shared" si="130"/>
        <x:v>657.79499999999996</x:v>
      </x:c>
      <x:c r="W450" s="73">
        <x:f t="shared" si="131"/>
        <x:v>0</x:v>
      </x:c>
      <x:c r="X450" s="74">
        <x:f t="shared" si="132"/>
        <x:v>0</x:v>
      </x:c>
      <x:c r="Y450" s="68">
        <x:f t="shared" si="133"/>
        <x:v>0</x:v>
      </x:c>
      <x:c r="Z450" s="68">
        <x:f t="shared" si="134"/>
        <x:v>0</x:v>
      </x:c>
    </x:row>
    <x:row r="451" spans="1:26" s="26" customFormat="1">
      <x:c r="A451" s="118">
        <x:v>56</x:v>
      </x:c>
      <x:c r="B451" s="118"/>
      <x:c r="C451" s="113">
        <x:v>5</x:v>
      </x:c>
      <x:c r="D451" s="210" t="str">
        <x:f>IF(VLOOKUP($A451,'★Master Code List'!$B$4:$K$167,8,)=0,"",(VLOOKUP($A451,'★Master Code List'!$B$4:$K$167,8,)))</x:f>
        <x:v>TZ38-14A033-JB</x:v>
      </x:c>
      <x:c r="E451" s="210" t="str">
        <x:f>IF(VLOOKUP($A451,'★Master Code List'!$B$4:$K$167,9,)=0,"",(VLOOKUP($A451,'★Master Code List'!$B$4:$K$167,9,)))</x:f>
        <x:v>BEV-E (AWD/RWD, V710)</x:v>
      </x:c>
      <x:c r="F451" s="20" t="str">
        <x:f>IF(VLOOKUP($A451,'★Master Code List'!$B$4:$K$167,10,)=0,"",(VLOOKUP($A451,'★Master Code List'!$B$4:$K$167,10,)))</x:f>
        <x:v>MCA CONNECTOR CLIP</x:v>
      </x:c>
      <x:c r="G451" s="158">
        <x:f t="shared" si="135"/>
        <x:v>0</x:v>
      </x:c>
      <x:c r="H451" s="158">
        <x:f t="shared" si="136"/>
        <x:v>725.44886363636363</x:v>
      </x:c>
      <x:c r="I451" s="285">
        <x:f t="shared" si="137"/>
        <x:v>0</x:v>
      </x:c>
      <x:c r="J451" s="106">
        <x:f>SUMIFS('purchase data'!K:K,'purchase data'!$B:$B,$C451,'purchase data'!$F:$F,$D451)</x:f>
        <x:v>0</x:v>
      </x:c>
      <x:c r="K451" s="73">
        <x:f>SUMIFS('purchase data'!M:M,'purchase data'!$B:$B,$C451,'purchase data'!$F:$F,$D451)</x:f>
        <x:v>0</x:v>
      </x:c>
      <x:c r="L451" s="68">
        <x:f>SUMIFS(ETC!$G:$G,ETC!$B:$B,$C451,ETC!$E:$E,$D451)</x:f>
        <x:v>0</x:v>
      </x:c>
      <x:c r="M451" s="73">
        <x:f>SUMIFS(ETC!$J:$J,ETC!$E:$E,$D451,ETC!$B:$B,$C451)</x:f>
        <x:v>0</x:v>
      </x:c>
      <x:c r="N451" s="159">
        <x:f>IF(IFERROR((I451+K451+M451)/(G451+J451+SUMIFS(ETC!$G:$G,ETC!$C:$C,1,ETC!$B:$B,$C451,ETC!$E:$E,$D451)),)=0,H451,IFERROR((I451+K451+M451)/(G451+J451+SUMIFS(ETC!$G:$G,ETC!$C:$C,1,ETC!$B:$B,$C451,ETC!$E:$E,$D451)),))</x:f>
        <x:v>725.44886363636363</x:v>
      </x:c>
      <x:c r="O451" s="106">
        <x:f>++SUMIFS('sales data'!L:L,'sales data'!$B:$B,$C451,'sales data'!$F:$F,$D451,'sales data'!$O:$O,"")</x:f>
        <x:v>0</x:v>
      </x:c>
      <x:c r="P451" s="73">
        <x:f t="shared" si="127"/>
        <x:v>0</x:v>
      </x:c>
      <x:c r="Q451" s="68">
        <x:f>+SUMIFS('sales data'!$L:$L,'sales data'!$B:$B,$C451,'sales data'!$F:$F,$D451,'sales data'!$O:$O,"R")</x:f>
        <x:v>0</x:v>
      </x:c>
      <x:c r="R451" s="73">
        <x:f t="shared" si="128"/>
        <x:v>0</x:v>
      </x:c>
      <x:c r="S451" s="68">
        <x:f>SUMIFS('sales data'!$L:$L,'sales data'!$B:$B,$C451,'sales data'!$F:$F,$D451,'sales data'!$O:$O,"N")</x:f>
        <x:v>0</x:v>
      </x:c>
      <x:c r="T451" s="73">
        <x:f t="shared" si="129"/>
        <x:v>0</x:v>
      </x:c>
      <x:c r="U451" s="26">
        <x:f>SUMIFS('warehouse inventory check'!$N:$N,'warehouse inventory check'!$C:$C,$C451,'warehouse inventory check'!$D:$D,$D451)</x:f>
        <x:v>0</x:v>
      </x:c>
      <x:c r="V451" s="26">
        <x:f t="shared" si="130"/>
        <x:v>725.44886363636363</x:v>
      </x:c>
      <x:c r="W451" s="73">
        <x:f t="shared" si="131"/>
        <x:v>0</x:v>
      </x:c>
      <x:c r="X451" s="74">
        <x:f t="shared" si="132"/>
        <x:v>0</x:v>
      </x:c>
      <x:c r="Y451" s="68">
        <x:f t="shared" si="133"/>
        <x:v>0</x:v>
      </x:c>
      <x:c r="Z451" s="68">
        <x:f t="shared" si="134"/>
        <x:v>0</x:v>
      </x:c>
    </x:row>
    <x:row r="452" spans="1:26" s="26" customFormat="1">
      <x:c r="A452" s="118">
        <x:v>57</x:v>
      </x:c>
      <x:c r="B452" s="118"/>
      <x:c r="C452" s="113">
        <x:v>5</x:v>
      </x:c>
      <x:c r="D452" s="210" t="str">
        <x:f>IF(VLOOKUP($A452,'★Master Code List'!$B$4:$K$167,8,)=0,"",(VLOOKUP($A452,'★Master Code List'!$B$4:$K$167,8,)))</x:f>
        <x:v>TZ38-14A033-KA</x:v>
      </x:c>
      <x:c r="E452" s="210" t="str">
        <x:f>IF(VLOOKUP($A452,'★Master Code List'!$B$4:$K$167,9,)=0,"",(VLOOKUP($A452,'★Master Code List'!$B$4:$K$167,9,)))</x:f>
        <x:v>EV-V4</x:v>
      </x:c>
      <x:c r="F452" s="20" t="str">
        <x:f>IF(VLOOKUP($A452,'★Master Code List'!$B$4:$K$167,10,)=0,"",(VLOOKUP($A452,'★Master Code List'!$B$4:$K$167,10,)))</x:f>
        <x:v>MCA CONNECTOR CLIP</x:v>
      </x:c>
      <x:c r="G452" s="158">
        <x:f t="shared" si="135"/>
        <x:v>0</x:v>
      </x:c>
      <x:c r="H452" s="158">
        <x:f t="shared" si="136"/>
        <x:v>1402.1366700000001</x:v>
      </x:c>
      <x:c r="I452" s="285">
        <x:f t="shared" si="137"/>
        <x:v>0</x:v>
      </x:c>
      <x:c r="J452" s="106">
        <x:f>SUMIFS('purchase data'!K:K,'purchase data'!$B:$B,$C452,'purchase data'!$F:$F,$D452)</x:f>
        <x:v>0</x:v>
      </x:c>
      <x:c r="K452" s="73">
        <x:f>SUMIFS('purchase data'!M:M,'purchase data'!$B:$B,$C452,'purchase data'!$F:$F,$D452)</x:f>
        <x:v>0</x:v>
      </x:c>
      <x:c r="L452" s="68">
        <x:f>SUMIFS(ETC!$G:$G,ETC!$B:$B,$C452,ETC!$E:$E,$D452)</x:f>
        <x:v>0</x:v>
      </x:c>
      <x:c r="M452" s="73">
        <x:f>SUMIFS(ETC!$J:$J,ETC!$E:$E,$D452,ETC!$B:$B,$C452)</x:f>
        <x:v>0</x:v>
      </x:c>
      <x:c r="N452" s="159">
        <x:f>IF(IFERROR((I452+K452+M452)/(G452+J452+SUMIFS(ETC!$G:$G,ETC!$C:$C,1,ETC!$B:$B,$C452,ETC!$E:$E,$D452)),)=0,H452,IFERROR((I452+K452+M452)/(G452+J452+SUMIFS(ETC!$G:$G,ETC!$C:$C,1,ETC!$B:$B,$C452,ETC!$E:$E,$D452)),))</x:f>
        <x:v>1402.1366700000001</x:v>
      </x:c>
      <x:c r="O452" s="106">
        <x:f>++SUMIFS('sales data'!L:L,'sales data'!$B:$B,$C452,'sales data'!$F:$F,$D452,'sales data'!$O:$O,"")</x:f>
        <x:v>0</x:v>
      </x:c>
      <x:c r="P452" s="73">
        <x:f t="shared" si="127"/>
        <x:v>0</x:v>
      </x:c>
      <x:c r="Q452" s="68">
        <x:f>+SUMIFS('sales data'!$L:$L,'sales data'!$B:$B,$C452,'sales data'!$F:$F,$D452,'sales data'!$O:$O,"R")</x:f>
        <x:v>0</x:v>
      </x:c>
      <x:c r="R452" s="73">
        <x:f t="shared" si="128"/>
        <x:v>0</x:v>
      </x:c>
      <x:c r="S452" s="68">
        <x:f>SUMIFS('sales data'!$L:$L,'sales data'!$B:$B,$C452,'sales data'!$F:$F,$D452,'sales data'!$O:$O,"N")</x:f>
        <x:v>0</x:v>
      </x:c>
      <x:c r="T452" s="73">
        <x:f t="shared" si="129"/>
        <x:v>0</x:v>
      </x:c>
      <x:c r="U452" s="26">
        <x:f>SUMIFS('warehouse inventory check'!$N:$N,'warehouse inventory check'!$C:$C,$C452,'warehouse inventory check'!$D:$D,$D452)</x:f>
        <x:v>0</x:v>
      </x:c>
      <x:c r="V452" s="26">
        <x:f t="shared" si="130"/>
        <x:v>1402.1366700000001</x:v>
      </x:c>
      <x:c r="W452" s="73">
        <x:f t="shared" si="131"/>
        <x:v>0</x:v>
      </x:c>
      <x:c r="X452" s="74">
        <x:f t="shared" si="132"/>
        <x:v>0</x:v>
      </x:c>
      <x:c r="Y452" s="68">
        <x:f t="shared" si="133"/>
        <x:v>0</x:v>
      </x:c>
      <x:c r="Z452" s="68">
        <x:f t="shared" si="134"/>
        <x:v>0</x:v>
      </x:c>
    </x:row>
    <x:row r="453" spans="1:26" s="26" customFormat="1">
      <x:c r="A453" s="118">
        <x:v>58</x:v>
      </x:c>
      <x:c r="B453" s="118"/>
      <x:c r="C453" s="113">
        <x:v>5</x:v>
      </x:c>
      <x:c r="D453" s="210" t="str">
        <x:f>IF(VLOOKUP($A453,'★Master Code List'!$B$4:$K$167,8,)=0,"",(VLOOKUP($A453,'★Master Code List'!$B$4:$K$167,8,)))</x:f>
        <x:v>TZ38-14A033-LA</x:v>
      </x:c>
      <x:c r="E453" s="210" t="str">
        <x:f>IF(VLOOKUP($A453,'★Master Code List'!$B$4:$K$167,9,)=0,"",(VLOOKUP($A453,'★Master Code List'!$B$4:$K$167,9,)))</x:f>
        <x:v>EV-V4</x:v>
      </x:c>
      <x:c r="F453" s="20" t="str">
        <x:f>IF(VLOOKUP($A453,'★Master Code List'!$B$4:$K$167,10,)=0,"",(VLOOKUP($A453,'★Master Code List'!$B$4:$K$167,10,)))</x:f>
        <x:v>MCA CONNECTOR CLIP</x:v>
      </x:c>
      <x:c r="G453" s="158">
        <x:f t="shared" si="135"/>
        <x:v>0</x:v>
      </x:c>
      <x:c r="H453" s="158">
        <x:f t="shared" si="136"/>
        <x:v>1273.55</x:v>
      </x:c>
      <x:c r="I453" s="285">
        <x:f t="shared" si="137"/>
        <x:v>0</x:v>
      </x:c>
      <x:c r="J453" s="106">
        <x:f>SUMIFS('purchase data'!K:K,'purchase data'!$B:$B,$C453,'purchase data'!$F:$F,$D453)</x:f>
        <x:v>0</x:v>
      </x:c>
      <x:c r="K453" s="73">
        <x:f>SUMIFS('purchase data'!M:M,'purchase data'!$B:$B,$C453,'purchase data'!$F:$F,$D453)</x:f>
        <x:v>0</x:v>
      </x:c>
      <x:c r="L453" s="68">
        <x:f>SUMIFS(ETC!$G:$G,ETC!$B:$B,$C453,ETC!$E:$E,$D453)</x:f>
        <x:v>0</x:v>
      </x:c>
      <x:c r="M453" s="73">
        <x:f>SUMIFS(ETC!$J:$J,ETC!$E:$E,$D453,ETC!$B:$B,$C453)</x:f>
        <x:v>0</x:v>
      </x:c>
      <x:c r="N453" s="159">
        <x:f>IF(IFERROR((I453+K453+M453)/(G453+J453+SUMIFS(ETC!$G:$G,ETC!$C:$C,1,ETC!$B:$B,$C453,ETC!$E:$E,$D453)),)=0,H453,IFERROR((I453+K453+M453)/(G453+J453+SUMIFS(ETC!$G:$G,ETC!$C:$C,1,ETC!$B:$B,$C453,ETC!$E:$E,$D453)),))</x:f>
        <x:v>1273.55</x:v>
      </x:c>
      <x:c r="O453" s="106">
        <x:f>++SUMIFS('sales data'!L:L,'sales data'!$B:$B,$C453,'sales data'!$F:$F,$D453,'sales data'!$O:$O,"")</x:f>
        <x:v>0</x:v>
      </x:c>
      <x:c r="P453" s="73">
        <x:f t="shared" si="127"/>
        <x:v>0</x:v>
      </x:c>
      <x:c r="Q453" s="68">
        <x:f>+SUMIFS('sales data'!$L:$L,'sales data'!$B:$B,$C453,'sales data'!$F:$F,$D453,'sales data'!$O:$O,"R")</x:f>
        <x:v>0</x:v>
      </x:c>
      <x:c r="R453" s="73">
        <x:f t="shared" si="128"/>
        <x:v>0</x:v>
      </x:c>
      <x:c r="S453" s="68">
        <x:f>SUMIFS('sales data'!$L:$L,'sales data'!$B:$B,$C453,'sales data'!$F:$F,$D453,'sales data'!$O:$O,"N")</x:f>
        <x:v>0</x:v>
      </x:c>
      <x:c r="T453" s="73">
        <x:f t="shared" si="129"/>
        <x:v>0</x:v>
      </x:c>
      <x:c r="U453" s="26">
        <x:f>SUMIFS('warehouse inventory check'!$N:$N,'warehouse inventory check'!$C:$C,$C453,'warehouse inventory check'!$D:$D,$D453)</x:f>
        <x:v>0</x:v>
      </x:c>
      <x:c r="V453" s="26">
        <x:f t="shared" si="130"/>
        <x:v>1273.55</x:v>
      </x:c>
      <x:c r="W453" s="73">
        <x:f t="shared" si="131"/>
        <x:v>0</x:v>
      </x:c>
      <x:c r="X453" s="74">
        <x:f t="shared" si="132"/>
        <x:v>0</x:v>
      </x:c>
      <x:c r="Y453" s="68">
        <x:f t="shared" si="133"/>
        <x:v>0</x:v>
      </x:c>
      <x:c r="Z453" s="68">
        <x:f t="shared" si="134"/>
        <x:v>0</x:v>
      </x:c>
    </x:row>
    <x:row r="454" spans="1:26" s="26" customFormat="1">
      <x:c r="A454" s="118">
        <x:v>59</x:v>
      </x:c>
      <x:c r="B454" s="118"/>
      <x:c r="C454" s="113">
        <x:v>5</x:v>
      </x:c>
      <x:c r="D454" s="210" t="str">
        <x:f>IF(VLOOKUP($A454,'★Master Code List'!$B$4:$K$167,8,)=0,"",(VLOOKUP($A454,'★Master Code List'!$B$4:$K$167,8,)))</x:f>
        <x:v>TZ38-14A033-MA</x:v>
      </x:c>
      <x:c r="E454" s="210" t="str">
        <x:f>IF(VLOOKUP($A454,'★Master Code List'!$B$4:$K$167,9,)=0,"",(VLOOKUP($A454,'★Master Code List'!$B$4:$K$167,9,)))</x:f>
        <x:v>EV-V4</x:v>
      </x:c>
      <x:c r="F454" s="20" t="str">
        <x:f>IF(VLOOKUP($A454,'★Master Code List'!$B$4:$K$167,10,)=0,"",(VLOOKUP($A454,'★Master Code List'!$B$4:$K$167,10,)))</x:f>
        <x:v>MCA CONNECTOR CLIP</x:v>
      </x:c>
      <x:c r="G454" s="158">
        <x:f t="shared" si="135"/>
        <x:v>0</x:v>
      </x:c>
      <x:c r="H454" s="158">
        <x:f t="shared" si="136"/>
        <x:v>759.70121617647067</x:v>
      </x:c>
      <x:c r="I454" s="285">
        <x:f t="shared" si="137"/>
        <x:v>0</x:v>
      </x:c>
      <x:c r="J454" s="106">
        <x:f>SUMIFS('purchase data'!K:K,'purchase data'!$B:$B,$C454,'purchase data'!$F:$F,$D454)</x:f>
        <x:v>0</x:v>
      </x:c>
      <x:c r="K454" s="73">
        <x:f>SUMIFS('purchase data'!M:M,'purchase data'!$B:$B,$C454,'purchase data'!$F:$F,$D454)</x:f>
        <x:v>0</x:v>
      </x:c>
      <x:c r="L454" s="68">
        <x:f>SUMIFS(ETC!$G:$G,ETC!$B:$B,$C454,ETC!$E:$E,$D454)</x:f>
        <x:v>0</x:v>
      </x:c>
      <x:c r="M454" s="73">
        <x:f>SUMIFS(ETC!$J:$J,ETC!$E:$E,$D454,ETC!$B:$B,$C454)</x:f>
        <x:v>0</x:v>
      </x:c>
      <x:c r="N454" s="159">
        <x:f>IF(IFERROR((I454+K454+M454)/(G454+J454+SUMIFS(ETC!$G:$G,ETC!$C:$C,1,ETC!$B:$B,$C454,ETC!$E:$E,$D454)),)=0,H454,IFERROR((I454+K454+M454)/(G454+J454+SUMIFS(ETC!$G:$G,ETC!$C:$C,1,ETC!$B:$B,$C454,ETC!$E:$E,$D454)),))</x:f>
        <x:v>759.70121617647067</x:v>
      </x:c>
      <x:c r="O454" s="106">
        <x:f>++SUMIFS('sales data'!L:L,'sales data'!$B:$B,$C454,'sales data'!$F:$F,$D454,'sales data'!$O:$O,"")</x:f>
        <x:v>0</x:v>
      </x:c>
      <x:c r="P454" s="73">
        <x:f t="shared" si="127"/>
        <x:v>0</x:v>
      </x:c>
      <x:c r="Q454" s="68">
        <x:f>+SUMIFS('sales data'!$L:$L,'sales data'!$B:$B,$C454,'sales data'!$F:$F,$D454,'sales data'!$O:$O,"R")</x:f>
        <x:v>0</x:v>
      </x:c>
      <x:c r="R454" s="73">
        <x:f t="shared" si="128"/>
        <x:v>0</x:v>
      </x:c>
      <x:c r="S454" s="68">
        <x:f>SUMIFS('sales data'!$L:$L,'sales data'!$B:$B,$C454,'sales data'!$F:$F,$D454,'sales data'!$O:$O,"N")</x:f>
        <x:v>0</x:v>
      </x:c>
      <x:c r="T454" s="73">
        <x:f t="shared" si="129"/>
        <x:v>0</x:v>
      </x:c>
      <x:c r="U454" s="26">
        <x:f>SUMIFS('warehouse inventory check'!$N:$N,'warehouse inventory check'!$C:$C,$C454,'warehouse inventory check'!$D:$D,$D454)</x:f>
        <x:v>0</x:v>
      </x:c>
      <x:c r="V454" s="26">
        <x:f t="shared" si="130"/>
        <x:v>759.70121617647067</x:v>
      </x:c>
      <x:c r="W454" s="73">
        <x:f t="shared" si="131"/>
        <x:v>0</x:v>
      </x:c>
      <x:c r="X454" s="74">
        <x:f t="shared" si="132"/>
        <x:v>0</x:v>
      </x:c>
      <x:c r="Y454" s="68">
        <x:f t="shared" si="133"/>
        <x:v>0</x:v>
      </x:c>
      <x:c r="Z454" s="68">
        <x:f t="shared" si="134"/>
        <x:v>0</x:v>
      </x:c>
    </x:row>
    <x:row r="455" spans="1:26" s="26" customFormat="1">
      <x:c r="A455" s="118">
        <x:v>60</x:v>
      </x:c>
      <x:c r="B455" s="118"/>
      <x:c r="C455" s="113">
        <x:v>5</x:v>
      </x:c>
      <x:c r="D455" s="210" t="str">
        <x:f>IF(VLOOKUP($A455,'★Master Code List'!$B$4:$K$167,8,)=0,"",(VLOOKUP($A455,'★Master Code List'!$B$4:$K$167,8,)))</x:f>
        <x:v>TZ38-14A033-NA</x:v>
      </x:c>
      <x:c r="E455" s="210" t="str">
        <x:f>IF(VLOOKUP($A455,'★Master Code List'!$B$4:$K$167,9,)=0,"",(VLOOKUP($A455,'★Master Code List'!$B$4:$K$167,9,)))</x:f>
        <x:v>BEV-E (AWD/RWD, V710)</x:v>
      </x:c>
      <x:c r="F455" s="20" t="str">
        <x:f>IF(VLOOKUP($A455,'★Master Code List'!$B$4:$K$167,10,)=0,"",(VLOOKUP($A455,'★Master Code List'!$B$4:$K$167,10,)))</x:f>
        <x:v>BUSBAR ASY</x:v>
      </x:c>
      <x:c r="G455" s="158">
        <x:f t="shared" si="135"/>
        <x:v>0</x:v>
      </x:c>
      <x:c r="H455" s="158">
        <x:f t="shared" si="136"/>
        <x:v>726.82382223880586</x:v>
      </x:c>
      <x:c r="I455" s="285">
        <x:f t="shared" si="137"/>
        <x:v>0</x:v>
      </x:c>
      <x:c r="J455" s="106">
        <x:f>SUMIFS('purchase data'!K:K,'purchase data'!$B:$B,$C455,'purchase data'!$F:$F,$D455)</x:f>
        <x:v>0</x:v>
      </x:c>
      <x:c r="K455" s="73">
        <x:f>SUMIFS('purchase data'!M:M,'purchase data'!$B:$B,$C455,'purchase data'!$F:$F,$D455)</x:f>
        <x:v>0</x:v>
      </x:c>
      <x:c r="L455" s="68">
        <x:f>SUMIFS(ETC!$G:$G,ETC!$B:$B,$C455,ETC!$E:$E,$D455)</x:f>
        <x:v>0</x:v>
      </x:c>
      <x:c r="M455" s="73">
        <x:f>SUMIFS(ETC!$J:$J,ETC!$E:$E,$D455,ETC!$B:$B,$C455)</x:f>
        <x:v>0</x:v>
      </x:c>
      <x:c r="N455" s="159">
        <x:f>IF(IFERROR((I455+K455+M455)/(G455+J455+SUMIFS(ETC!$G:$G,ETC!$C:$C,1,ETC!$B:$B,$C455,ETC!$E:$E,$D455)),)=0,H455,IFERROR((I455+K455+M455)/(G455+J455+SUMIFS(ETC!$G:$G,ETC!$C:$C,1,ETC!$B:$B,$C455,ETC!$E:$E,$D455)),))</x:f>
        <x:v>726.82382223880586</x:v>
      </x:c>
      <x:c r="O455" s="106">
        <x:f>++SUMIFS('sales data'!L:L,'sales data'!$B:$B,$C455,'sales data'!$F:$F,$D455,'sales data'!$O:$O,"")</x:f>
        <x:v>0</x:v>
      </x:c>
      <x:c r="P455" s="73">
        <x:f t="shared" si="127"/>
        <x:v>0</x:v>
      </x:c>
      <x:c r="Q455" s="68">
        <x:f>+SUMIFS('sales data'!$L:$L,'sales data'!$B:$B,$C455,'sales data'!$F:$F,$D455,'sales data'!$O:$O,"R")</x:f>
        <x:v>0</x:v>
      </x:c>
      <x:c r="R455" s="73">
        <x:f t="shared" si="128"/>
        <x:v>0</x:v>
      </x:c>
      <x:c r="S455" s="68">
        <x:f>SUMIFS('sales data'!$L:$L,'sales data'!$B:$B,$C455,'sales data'!$F:$F,$D455,'sales data'!$O:$O,"N")</x:f>
        <x:v>0</x:v>
      </x:c>
      <x:c r="T455" s="73">
        <x:f t="shared" si="129"/>
        <x:v>0</x:v>
      </x:c>
      <x:c r="U455" s="26">
        <x:f>SUMIFS('warehouse inventory check'!$N:$N,'warehouse inventory check'!$C:$C,$C455,'warehouse inventory check'!$D:$D,$D455)</x:f>
        <x:v>0</x:v>
      </x:c>
      <x:c r="V455" s="26">
        <x:f t="shared" si="130"/>
        <x:v>726.82382223880586</x:v>
      </x:c>
      <x:c r="W455" s="73">
        <x:f t="shared" si="131"/>
        <x:v>0</x:v>
      </x:c>
      <x:c r="X455" s="74">
        <x:f t="shared" si="132"/>
        <x:v>0</x:v>
      </x:c>
      <x:c r="Y455" s="68">
        <x:f t="shared" si="133"/>
        <x:v>0</x:v>
      </x:c>
      <x:c r="Z455" s="68">
        <x:f t="shared" si="134"/>
        <x:v>0</x:v>
      </x:c>
    </x:row>
    <x:row r="456" spans="1:26" s="26" customFormat="1">
      <x:c r="A456" s="118">
        <x:v>61</x:v>
      </x:c>
      <x:c r="B456" s="118"/>
      <x:c r="C456" s="113">
        <x:v>5</x:v>
      </x:c>
      <x:c r="D456" s="210" t="str">
        <x:f>IF(VLOOKUP($A456,'★Master Code List'!$B$4:$K$167,8,)=0,"",(VLOOKUP($A456,'★Master Code List'!$B$4:$K$167,8,)))</x:f>
        <x:v>TZ38-14A033-PB</x:v>
      </x:c>
      <x:c r="E456" s="210" t="str">
        <x:f>IF(VLOOKUP($A456,'★Master Code List'!$B$4:$K$167,9,)=0,"",(VLOOKUP($A456,'★Master Code List'!$B$4:$K$167,9,)))</x:f>
        <x:v>BEV-E (AWD/RWD, V710)</x:v>
      </x:c>
      <x:c r="F456" s="20" t="str">
        <x:f>IF(VLOOKUP($A456,'★Master Code List'!$B$4:$K$167,10,)=0,"",(VLOOKUP($A456,'★Master Code List'!$B$4:$K$167,10,)))</x:f>
        <x:v>BUSBAR ASY</x:v>
      </x:c>
      <x:c r="G456" s="158">
        <x:f t="shared" si="135"/>
        <x:v>0</x:v>
      </x:c>
      <x:c r="H456" s="158">
        <x:f t="shared" si="136"/>
        <x:v>660.62307414999987</x:v>
      </x:c>
      <x:c r="I456" s="285">
        <x:f t="shared" si="137"/>
        <x:v>0</x:v>
      </x:c>
      <x:c r="J456" s="106">
        <x:f>SUMIFS('purchase data'!K:K,'purchase data'!$B:$B,$C456,'purchase data'!$F:$F,$D456)</x:f>
        <x:v>0</x:v>
      </x:c>
      <x:c r="K456" s="73">
        <x:f>SUMIFS('purchase data'!M:M,'purchase data'!$B:$B,$C456,'purchase data'!$F:$F,$D456)</x:f>
        <x:v>0</x:v>
      </x:c>
      <x:c r="L456" s="68">
        <x:f>SUMIFS(ETC!$G:$G,ETC!$B:$B,$C456,ETC!$E:$E,$D456)</x:f>
        <x:v>0</x:v>
      </x:c>
      <x:c r="M456" s="73">
        <x:f>SUMIFS(ETC!$J:$J,ETC!$E:$E,$D456,ETC!$B:$B,$C456)</x:f>
        <x:v>0</x:v>
      </x:c>
      <x:c r="N456" s="159">
        <x:f>IF(IFERROR((I456+K456+M456)/(G456+J456+SUMIFS(ETC!$G:$G,ETC!$C:$C,1,ETC!$B:$B,$C456,ETC!$E:$E,$D456)),)=0,H456,IFERROR((I456+K456+M456)/(G456+J456+SUMIFS(ETC!$G:$G,ETC!$C:$C,1,ETC!$B:$B,$C456,ETC!$E:$E,$D456)),))</x:f>
        <x:v>660.62307414999987</x:v>
      </x:c>
      <x:c r="O456" s="106">
        <x:f>++SUMIFS('sales data'!L:L,'sales data'!$B:$B,$C456,'sales data'!$F:$F,$D456,'sales data'!$O:$O,"")</x:f>
        <x:v>0</x:v>
      </x:c>
      <x:c r="P456" s="73">
        <x:f t="shared" si="127"/>
        <x:v>0</x:v>
      </x:c>
      <x:c r="Q456" s="68">
        <x:f>+SUMIFS('sales data'!$L:$L,'sales data'!$B:$B,$C456,'sales data'!$F:$F,$D456,'sales data'!$O:$O,"R")</x:f>
        <x:v>0</x:v>
      </x:c>
      <x:c r="R456" s="73">
        <x:f t="shared" si="128"/>
        <x:v>0</x:v>
      </x:c>
      <x:c r="S456" s="68">
        <x:f>SUMIFS('sales data'!$L:$L,'sales data'!$B:$B,$C456,'sales data'!$F:$F,$D456,'sales data'!$O:$O,"N")</x:f>
        <x:v>0</x:v>
      </x:c>
      <x:c r="T456" s="73">
        <x:f t="shared" si="129"/>
        <x:v>0</x:v>
      </x:c>
      <x:c r="U456" s="26">
        <x:f>SUMIFS('warehouse inventory check'!$N:$N,'warehouse inventory check'!$C:$C,$C456,'warehouse inventory check'!$D:$D,$D456)</x:f>
        <x:v>0</x:v>
      </x:c>
      <x:c r="V456" s="26">
        <x:f t="shared" si="130"/>
        <x:v>660.62307414999987</x:v>
      </x:c>
      <x:c r="W456" s="73">
        <x:f t="shared" si="131"/>
        <x:v>0</x:v>
      </x:c>
      <x:c r="X456" s="74">
        <x:f t="shared" si="132"/>
        <x:v>0</x:v>
      </x:c>
      <x:c r="Y456" s="68">
        <x:f t="shared" si="133"/>
        <x:v>0</x:v>
      </x:c>
      <x:c r="Z456" s="68">
        <x:f t="shared" si="134"/>
        <x:v>0</x:v>
      </x:c>
    </x:row>
    <x:row r="457" spans="1:26" s="26" customFormat="1">
      <x:c r="A457" s="118">
        <x:v>62</x:v>
      </x:c>
      <x:c r="B457" s="118"/>
      <x:c r="C457" s="113">
        <x:v>5</x:v>
      </x:c>
      <x:c r="D457" s="210" t="str">
        <x:f>IF(VLOOKUP($A457,'★Master Code List'!$B$4:$K$167,8,)=0,"",(VLOOKUP($A457,'★Master Code List'!$B$4:$K$167,8,)))</x:f>
        <x:v>TZ38-14A033-RB</x:v>
      </x:c>
      <x:c r="E457" s="210" t="str">
        <x:f>IF(VLOOKUP($A457,'★Master Code List'!$B$4:$K$167,9,)=0,"",(VLOOKUP($A457,'★Master Code List'!$B$4:$K$167,9,)))</x:f>
        <x:v>BEV-E (AWD/RWD, V710)</x:v>
      </x:c>
      <x:c r="F457" s="20" t="str">
        <x:f>IF(VLOOKUP($A457,'★Master Code List'!$B$4:$K$167,10,)=0,"",(VLOOKUP($A457,'★Master Code List'!$B$4:$K$167,10,)))</x:f>
        <x:v>BUSBAR ASY</x:v>
      </x:c>
      <x:c r="G457" s="158">
        <x:f t="shared" si="135"/>
        <x:v>0</x:v>
      </x:c>
      <x:c r="H457" s="158">
        <x:f t="shared" si="136"/>
        <x:v>701.01162884816767</x:v>
      </x:c>
      <x:c r="I457" s="285">
        <x:f t="shared" si="137"/>
        <x:v>0</x:v>
      </x:c>
      <x:c r="J457" s="106">
        <x:f>SUMIFS('purchase data'!K:K,'purchase data'!$B:$B,$C457,'purchase data'!$F:$F,$D457)</x:f>
        <x:v>0</x:v>
      </x:c>
      <x:c r="K457" s="73">
        <x:f>SUMIFS('purchase data'!M:M,'purchase data'!$B:$B,$C457,'purchase data'!$F:$F,$D457)</x:f>
        <x:v>0</x:v>
      </x:c>
      <x:c r="L457" s="68">
        <x:f>SUMIFS(ETC!$G:$G,ETC!$B:$B,$C457,ETC!$E:$E,$D457)</x:f>
        <x:v>0</x:v>
      </x:c>
      <x:c r="M457" s="73">
        <x:f>SUMIFS(ETC!$J:$J,ETC!$E:$E,$D457,ETC!$B:$B,$C457)</x:f>
        <x:v>0</x:v>
      </x:c>
      <x:c r="N457" s="159">
        <x:f>IF(IFERROR((I457+K457+M457)/(G457+J457+SUMIFS(ETC!$G:$G,ETC!$C:$C,1,ETC!$B:$B,$C457,ETC!$E:$E,$D457)),)=0,H457,IFERROR((I457+K457+M457)/(G457+J457+SUMIFS(ETC!$G:$G,ETC!$C:$C,1,ETC!$B:$B,$C457,ETC!$E:$E,$D457)),))</x:f>
        <x:v>701.01162884816767</x:v>
      </x:c>
      <x:c r="O457" s="106">
        <x:f>++SUMIFS('sales data'!L:L,'sales data'!$B:$B,$C457,'sales data'!$F:$F,$D457,'sales data'!$O:$O,"")</x:f>
        <x:v>0</x:v>
      </x:c>
      <x:c r="P457" s="73">
        <x:f t="shared" si="127"/>
        <x:v>0</x:v>
      </x:c>
      <x:c r="Q457" s="68">
        <x:f>+SUMIFS('sales data'!$L:$L,'sales data'!$B:$B,$C457,'sales data'!$F:$F,$D457,'sales data'!$O:$O,"R")</x:f>
        <x:v>0</x:v>
      </x:c>
      <x:c r="R457" s="73">
        <x:f t="shared" si="128"/>
        <x:v>0</x:v>
      </x:c>
      <x:c r="S457" s="68">
        <x:f>SUMIFS('sales data'!$L:$L,'sales data'!$B:$B,$C457,'sales data'!$F:$F,$D457,'sales data'!$O:$O,"N")</x:f>
        <x:v>0</x:v>
      </x:c>
      <x:c r="T457" s="73">
        <x:f t="shared" si="129"/>
        <x:v>0</x:v>
      </x:c>
      <x:c r="U457" s="26">
        <x:f>SUMIFS('warehouse inventory check'!$N:$N,'warehouse inventory check'!$C:$C,$C457,'warehouse inventory check'!$D:$D,$D457)</x:f>
        <x:v>0</x:v>
      </x:c>
      <x:c r="V457" s="26">
        <x:f t="shared" si="130"/>
        <x:v>701.01162884816767</x:v>
      </x:c>
      <x:c r="W457" s="73">
        <x:f t="shared" si="131"/>
        <x:v>0</x:v>
      </x:c>
      <x:c r="X457" s="74">
        <x:f t="shared" si="132"/>
        <x:v>0</x:v>
      </x:c>
      <x:c r="Y457" s="68">
        <x:f t="shared" si="133"/>
        <x:v>0</x:v>
      </x:c>
      <x:c r="Z457" s="68">
        <x:f t="shared" si="134"/>
        <x:v>0</x:v>
      </x:c>
    </x:row>
    <x:row r="458" spans="1:26" s="26" customFormat="1">
      <x:c r="A458" s="118">
        <x:v>63</x:v>
      </x:c>
      <x:c r="B458" s="118"/>
      <x:c r="C458" s="113">
        <x:v>5</x:v>
      </x:c>
      <x:c r="D458" s="210" t="str">
        <x:f>IF(VLOOKUP($A458,'★Master Code List'!$B$4:$K$167,8,)=0,"",(VLOOKUP($A458,'★Master Code List'!$B$4:$K$167,8,)))</x:f>
        <x:v>TZ38-14A033-SA</x:v>
      </x:c>
      <x:c r="E458" s="210" t="str">
        <x:f>IF(VLOOKUP($A458,'★Master Code List'!$B$4:$K$167,9,)=0,"",(VLOOKUP($A458,'★Master Code List'!$B$4:$K$167,9,)))</x:f>
        <x:v>BEV-E (AWD/RWD, V710)</x:v>
      </x:c>
      <x:c r="F458" s="20" t="str">
        <x:f>IF(VLOOKUP($A458,'★Master Code List'!$B$4:$K$167,10,)=0,"",(VLOOKUP($A458,'★Master Code List'!$B$4:$K$167,10,)))</x:f>
        <x:v>BUSBAR ASY</x:v>
      </x:c>
      <x:c r="G458" s="158">
        <x:f t="shared" si="135"/>
        <x:v>0</x:v>
      </x:c>
      <x:c r="H458" s="158">
        <x:f t="shared" si="136"/>
        <x:v>796.01111068894591</x:v>
      </x:c>
      <x:c r="I458" s="285">
        <x:f t="shared" si="137"/>
        <x:v>0</x:v>
      </x:c>
      <x:c r="J458" s="106">
        <x:f>SUMIFS('purchase data'!K:K,'purchase data'!$B:$B,$C458,'purchase data'!$F:$F,$D458)</x:f>
        <x:v>0</x:v>
      </x:c>
      <x:c r="K458" s="73">
        <x:f>SUMIFS('purchase data'!M:M,'purchase data'!$B:$B,$C458,'purchase data'!$F:$F,$D458)</x:f>
        <x:v>0</x:v>
      </x:c>
      <x:c r="L458" s="68">
        <x:f>SUMIFS(ETC!$G:$G,ETC!$B:$B,$C458,ETC!$E:$E,$D458)</x:f>
        <x:v>0</x:v>
      </x:c>
      <x:c r="M458" s="73">
        <x:f>SUMIFS(ETC!$J:$J,ETC!$E:$E,$D458,ETC!$B:$B,$C458)</x:f>
        <x:v>0</x:v>
      </x:c>
      <x:c r="N458" s="159">
        <x:f>IF(IFERROR((I458+K458+M458)/(G458+J458+SUMIFS(ETC!$G:$G,ETC!$C:$C,1,ETC!$B:$B,$C458,ETC!$E:$E,$D458)),)=0,H458,IFERROR((I458+K458+M458)/(G458+J458+SUMIFS(ETC!$G:$G,ETC!$C:$C,1,ETC!$B:$B,$C458,ETC!$E:$E,$D458)),))</x:f>
        <x:v>796.01111068894591</x:v>
      </x:c>
      <x:c r="O458" s="106">
        <x:f>++SUMIFS('sales data'!L:L,'sales data'!$B:$B,$C458,'sales data'!$F:$F,$D458,'sales data'!$O:$O,"")</x:f>
        <x:v>0</x:v>
      </x:c>
      <x:c r="P458" s="73">
        <x:f t="shared" si="127"/>
        <x:v>0</x:v>
      </x:c>
      <x:c r="Q458" s="68">
        <x:f>+SUMIFS('sales data'!$L:$L,'sales data'!$B:$B,$C458,'sales data'!$F:$F,$D458,'sales data'!$O:$O,"R")</x:f>
        <x:v>0</x:v>
      </x:c>
      <x:c r="R458" s="73">
        <x:f t="shared" si="128"/>
        <x:v>0</x:v>
      </x:c>
      <x:c r="S458" s="68">
        <x:f>SUMIFS('sales data'!$L:$L,'sales data'!$B:$B,$C458,'sales data'!$F:$F,$D458,'sales data'!$O:$O,"N")</x:f>
        <x:v>0</x:v>
      </x:c>
      <x:c r="T458" s="73">
        <x:f t="shared" si="129"/>
        <x:v>0</x:v>
      </x:c>
      <x:c r="U458" s="26">
        <x:f>SUMIFS('warehouse inventory check'!$N:$N,'warehouse inventory check'!$C:$C,$C458,'warehouse inventory check'!$D:$D,$D458)</x:f>
        <x:v>0</x:v>
      </x:c>
      <x:c r="V458" s="26">
        <x:f t="shared" si="130"/>
        <x:v>796.01111068894591</x:v>
      </x:c>
      <x:c r="W458" s="73">
        <x:f t="shared" si="131"/>
        <x:v>0</x:v>
      </x:c>
      <x:c r="X458" s="74">
        <x:f t="shared" si="132"/>
        <x:v>0</x:v>
      </x:c>
      <x:c r="Y458" s="68">
        <x:f t="shared" si="133"/>
        <x:v>0</x:v>
      </x:c>
      <x:c r="Z458" s="68">
        <x:f t="shared" si="134"/>
        <x:v>0</x:v>
      </x:c>
    </x:row>
    <x:row r="459" spans="1:26" s="26" customFormat="1">
      <x:c r="A459" s="118">
        <x:v>64</x:v>
      </x:c>
      <x:c r="B459" s="118"/>
      <x:c r="C459" s="113">
        <x:v>5</x:v>
      </x:c>
      <x:c r="D459" s="210" t="str">
        <x:f>IF(VLOOKUP($A459,'★Master Code List'!$B$4:$K$167,8,)=0,"",(VLOOKUP($A459,'★Master Code List'!$B$4:$K$167,8,)))</x:f>
        <x:v>TZ38-14A033-TA</x:v>
      </x:c>
      <x:c r="E459" s="210" t="str">
        <x:f>IF(VLOOKUP($A459,'★Master Code List'!$B$4:$K$167,9,)=0,"",(VLOOKUP($A459,'★Master Code List'!$B$4:$K$167,9,)))</x:f>
        <x:v>EV-V4</x:v>
      </x:c>
      <x:c r="F459" s="20" t="str">
        <x:f>IF(VLOOKUP($A459,'★Master Code List'!$B$4:$K$167,10,)=0,"",(VLOOKUP($A459,'★Master Code List'!$B$4:$K$167,10,)))</x:f>
        <x:v>BUSBAR ASY</x:v>
      </x:c>
      <x:c r="G459" s="158">
        <x:f t="shared" si="135"/>
        <x:v>0</x:v>
      </x:c>
      <x:c r="H459" s="158">
        <x:f t="shared" si="136"/>
        <x:v>700.73209999999995</x:v>
      </x:c>
      <x:c r="I459" s="285">
        <x:f t="shared" si="137"/>
        <x:v>0</x:v>
      </x:c>
      <x:c r="J459" s="106">
        <x:f>SUMIFS('purchase data'!K:K,'purchase data'!$B:$B,$C459,'purchase data'!$F:$F,$D459)</x:f>
        <x:v>0</x:v>
      </x:c>
      <x:c r="K459" s="73">
        <x:f>SUMIFS('purchase data'!M:M,'purchase data'!$B:$B,$C459,'purchase data'!$F:$F,$D459)</x:f>
        <x:v>0</x:v>
      </x:c>
      <x:c r="L459" s="68">
        <x:f>SUMIFS(ETC!$G:$G,ETC!$B:$B,$C459,ETC!$E:$E,$D459)</x:f>
        <x:v>0</x:v>
      </x:c>
      <x:c r="M459" s="73">
        <x:f>SUMIFS(ETC!$J:$J,ETC!$E:$E,$D459,ETC!$B:$B,$C459)</x:f>
        <x:v>0</x:v>
      </x:c>
      <x:c r="N459" s="159">
        <x:f>IF(IFERROR((I459+K459+M459)/(G459+J459+SUMIFS(ETC!$G:$G,ETC!$C:$C,1,ETC!$B:$B,$C459,ETC!$E:$E,$D459)),)=0,H459,IFERROR((I459+K459+M459)/(G459+J459+SUMIFS(ETC!$G:$G,ETC!$C:$C,1,ETC!$B:$B,$C459,ETC!$E:$E,$D459)),))</x:f>
        <x:v>700.73209999999995</x:v>
      </x:c>
      <x:c r="O459" s="106">
        <x:f>++SUMIFS('sales data'!L:L,'sales data'!$B:$B,$C459,'sales data'!$F:$F,$D459,'sales data'!$O:$O,"")</x:f>
        <x:v>0</x:v>
      </x:c>
      <x:c r="P459" s="73">
        <x:f t="shared" si="127"/>
        <x:v>0</x:v>
      </x:c>
      <x:c r="Q459" s="68">
        <x:f>+SUMIFS('sales data'!$L:$L,'sales data'!$B:$B,$C459,'sales data'!$F:$F,$D459,'sales data'!$O:$O,"R")</x:f>
        <x:v>0</x:v>
      </x:c>
      <x:c r="R459" s="73">
        <x:f t="shared" si="128"/>
        <x:v>0</x:v>
      </x:c>
      <x:c r="S459" s="68">
        <x:f>SUMIFS('sales data'!$L:$L,'sales data'!$B:$B,$C459,'sales data'!$F:$F,$D459,'sales data'!$O:$O,"N")</x:f>
        <x:v>0</x:v>
      </x:c>
      <x:c r="T459" s="73">
        <x:f t="shared" si="129"/>
        <x:v>0</x:v>
      </x:c>
      <x:c r="U459" s="26">
        <x:f>SUMIFS('warehouse inventory check'!$N:$N,'warehouse inventory check'!$C:$C,$C459,'warehouse inventory check'!$D:$D,$D459)</x:f>
        <x:v>0</x:v>
      </x:c>
      <x:c r="V459" s="26">
        <x:f t="shared" si="130"/>
        <x:v>700.73209999999995</x:v>
      </x:c>
      <x:c r="W459" s="73">
        <x:f t="shared" si="131"/>
        <x:v>0</x:v>
      </x:c>
      <x:c r="X459" s="74">
        <x:f t="shared" si="132"/>
        <x:v>0</x:v>
      </x:c>
      <x:c r="Y459" s="68">
        <x:f t="shared" si="133"/>
        <x:v>0</x:v>
      </x:c>
      <x:c r="Z459" s="68">
        <x:f t="shared" si="134"/>
        <x:v>0</x:v>
      </x:c>
    </x:row>
    <x:row r="460" spans="1:26" s="26" customFormat="1">
      <x:c r="A460" s="118">
        <x:v>65</x:v>
      </x:c>
      <x:c r="B460" s="118"/>
      <x:c r="C460" s="113">
        <x:v>5</x:v>
      </x:c>
      <x:c r="D460" s="210" t="str">
        <x:f>IF(VLOOKUP($A460,'★Master Code List'!$B$4:$K$167,8,)=0,"",(VLOOKUP($A460,'★Master Code List'!$B$4:$K$167,8,)))</x:f>
        <x:v>TZ38-14A033-TA04</x:v>
      </x:c>
      <x:c r="E460" s="210" t="str">
        <x:f>IF(VLOOKUP($A460,'★Master Code List'!$B$4:$K$167,9,)=0,"",(VLOOKUP($A460,'★Master Code List'!$B$4:$K$167,9,)))</x:f>
        <x:v>EV-V4</x:v>
      </x:c>
      <x:c r="F460" s="20" t="str">
        <x:f>IF(VLOOKUP($A460,'★Master Code List'!$B$4:$K$167,10,)=0,"",(VLOOKUP($A460,'★Master Code List'!$B$4:$K$167,10,)))</x:f>
        <x:v>BUSBAR</x:v>
      </x:c>
      <x:c r="G460" s="158">
        <x:f t="shared" ref="G460:G495" si="138">SUMIFS(U:U,$D:$D,$D460,$C:$C,$C460-1)</x:f>
        <x:v>0</x:v>
      </x:c>
      <x:c r="H460" s="158">
        <x:f t="shared" ref="H460:H495" si="139">SUMIFS(V:V,$D:$D,$D460,$C:$C,$C460-1)</x:f>
        <x:v>697.33709999999996</x:v>
      </x:c>
      <x:c r="I460" s="285">
        <x:f t="shared" ref="I460:I495" si="140">SUMIFS(W:W,$D:$D,$D460,$C:$C,$C460-1)</x:f>
        <x:v>0</x:v>
      </x:c>
      <x:c r="J460" s="106">
        <x:f>SUMIFS('purchase data'!K:K,'purchase data'!$B:$B,$C460,'purchase data'!$F:$F,$D460)</x:f>
        <x:v>0</x:v>
      </x:c>
      <x:c r="K460" s="73">
        <x:f>SUMIFS('purchase data'!M:M,'purchase data'!$B:$B,$C460,'purchase data'!$F:$F,$D460)</x:f>
        <x:v>0</x:v>
      </x:c>
      <x:c r="L460" s="68">
        <x:f>SUMIFS(ETC!$G:$G,ETC!$B:$B,$C460,ETC!$E:$E,$D460)</x:f>
        <x:v>0</x:v>
      </x:c>
      <x:c r="M460" s="73">
        <x:f>SUMIFS(ETC!$J:$J,ETC!$E:$E,$D460,ETC!$B:$B,$C460)</x:f>
        <x:v>0</x:v>
      </x:c>
      <x:c r="N460" s="159">
        <x:f>IF(IFERROR((I460+K460+M460)/(G460+J460+SUMIFS(ETC!$G:$G,ETC!$C:$C,1,ETC!$B:$B,$C460,ETC!$E:$E,$D460)),)=0,H460,IFERROR((I460+K460+M460)/(G460+J460+SUMIFS(ETC!$G:$G,ETC!$C:$C,1,ETC!$B:$B,$C460,ETC!$E:$E,$D460)),))</x:f>
        <x:v>697.33709999999996</x:v>
      </x:c>
      <x:c r="O460" s="106">
        <x:f>++SUMIFS('sales data'!L:L,'sales data'!$B:$B,$C460,'sales data'!$F:$F,$D460,'sales data'!$O:$O,"")</x:f>
        <x:v>0</x:v>
      </x:c>
      <x:c r="P460" s="73">
        <x:f t="shared" ref="P460:P495" si="141">+IF(O460&lt;&gt;0,O460*N460,)</x:f>
        <x:v>0</x:v>
      </x:c>
      <x:c r="Q460" s="68">
        <x:f>+SUMIFS('sales data'!$L:$L,'sales data'!$B:$B,$C460,'sales data'!$F:$F,$D460,'sales data'!$O:$O,"R")</x:f>
        <x:v>0</x:v>
      </x:c>
      <x:c r="R460" s="73">
        <x:f t="shared" ref="R460:R495" si="142">+IF(Q460&lt;&gt;0,Q460*N460,)</x:f>
        <x:v>0</x:v>
      </x:c>
      <x:c r="S460" s="68">
        <x:f>SUMIFS('sales data'!$L:$L,'sales data'!$B:$B,$C460,'sales data'!$F:$F,$D460,'sales data'!$O:$O,"N")</x:f>
        <x:v>0</x:v>
      </x:c>
      <x:c r="T460" s="73">
        <x:f t="shared" ref="T460:T495" si="143">+IF(S460&lt;&gt;0,S460*N460,)</x:f>
        <x:v>0</x:v>
      </x:c>
      <x:c r="U460" s="26">
        <x:f>SUMIFS('warehouse inventory check'!$N:$N,'warehouse inventory check'!$C:$C,$C460,'warehouse inventory check'!$D:$D,$D460)</x:f>
        <x:v>0</x:v>
      </x:c>
      <x:c r="V460" s="26">
        <x:f t="shared" ref="V460:V495" si="144">+N460</x:f>
        <x:v>697.33709999999996</x:v>
      </x:c>
      <x:c r="W460" s="73">
        <x:f t="shared" ref="W460:W495" si="145">+IF(U460&lt;&gt;0,U460*N460,)</x:f>
        <x:v>0</x:v>
      </x:c>
      <x:c r="X460" s="74">
        <x:f t="shared" ref="X460:X495" si="146">+I460+K460-P460-R460-W460-T460+M460</x:f>
        <x:v>0</x:v>
      </x:c>
      <x:c r="Y460" s="68">
        <x:f t="shared" ref="Y460:Y495" si="147">+G460+J460+L460-O460-Q460-S460</x:f>
        <x:v>0</x:v>
      </x:c>
      <x:c r="Z460" s="68">
        <x:f t="shared" ref="Z460:Z495" si="148">+U460-Y460</x:f>
        <x:v>0</x:v>
      </x:c>
    </x:row>
    <x:row r="461" spans="1:26" s="26" customFormat="1">
      <x:c r="A461" s="118">
        <x:v>66</x:v>
      </x:c>
      <x:c r="B461" s="118"/>
      <x:c r="C461" s="113">
        <x:v>5</x:v>
      </x:c>
      <x:c r="D461" s="210" t="str">
        <x:f>IF(VLOOKUP($A461,'★Master Code List'!$B$4:$K$167,8,)=0,"",(VLOOKUP($A461,'★Master Code List'!$B$4:$K$167,8,)))</x:f>
        <x:v>TZ38-14B680-AA</x:v>
      </x:c>
      <x:c r="E461" s="210" t="str">
        <x:f>IF(VLOOKUP($A461,'★Master Code List'!$B$4:$K$167,9,)=0,"",(VLOOKUP($A461,'★Master Code List'!$B$4:$K$167,9,)))</x:f>
        <x:v>EV-V4</x:v>
      </x:c>
      <x:c r="F461" s="20" t="str">
        <x:f>IF(VLOOKUP($A461,'★Master Code List'!$B$4:$K$167,10,)=0,"",(VLOOKUP($A461,'★Master Code List'!$B$4:$K$167,10,)))</x:f>
        <x:v>PDU_CONN_ASSY</x:v>
      </x:c>
      <x:c r="G461" s="158">
        <x:f t="shared" si="138"/>
        <x:v>0</x:v>
      </x:c>
      <x:c r="H461" s="158">
        <x:f t="shared" si="139"/>
        <x:v>4235.71828</x:v>
      </x:c>
      <x:c r="I461" s="285">
        <x:f t="shared" si="140"/>
        <x:v>0</x:v>
      </x:c>
      <x:c r="J461" s="106">
        <x:f>SUMIFS('purchase data'!K:K,'purchase data'!$B:$B,$C461,'purchase data'!$F:$F,$D461)</x:f>
        <x:v>0</x:v>
      </x:c>
      <x:c r="K461" s="73">
        <x:f>SUMIFS('purchase data'!M:M,'purchase data'!$B:$B,$C461,'purchase data'!$F:$F,$D461)</x:f>
        <x:v>0</x:v>
      </x:c>
      <x:c r="L461" s="68">
        <x:f>SUMIFS(ETC!$G:$G,ETC!$B:$B,$C461,ETC!$E:$E,$D461)</x:f>
        <x:v>0</x:v>
      </x:c>
      <x:c r="M461" s="73">
        <x:f>SUMIFS(ETC!$J:$J,ETC!$E:$E,$D461,ETC!$B:$B,$C461)</x:f>
        <x:v>0</x:v>
      </x:c>
      <x:c r="N461" s="159">
        <x:f>IF(IFERROR((I461+K461+M461)/(G461+J461+SUMIFS(ETC!$G:$G,ETC!$C:$C,1,ETC!$B:$B,$C461,ETC!$E:$E,$D461)),)=0,H461,IFERROR((I461+K461+M461)/(G461+J461+SUMIFS(ETC!$G:$G,ETC!$C:$C,1,ETC!$B:$B,$C461,ETC!$E:$E,$D461)),))</x:f>
        <x:v>4235.71828</x:v>
      </x:c>
      <x:c r="O461" s="106">
        <x:f>++SUMIFS('sales data'!L:L,'sales data'!$B:$B,$C461,'sales data'!$F:$F,$D461,'sales data'!$O:$O,"")</x:f>
        <x:v>0</x:v>
      </x:c>
      <x:c r="P461" s="73">
        <x:f t="shared" si="141"/>
        <x:v>0</x:v>
      </x:c>
      <x:c r="Q461" s="68">
        <x:f>+SUMIFS('sales data'!$L:$L,'sales data'!$B:$B,$C461,'sales data'!$F:$F,$D461,'sales data'!$O:$O,"R")</x:f>
        <x:v>0</x:v>
      </x:c>
      <x:c r="R461" s="73">
        <x:f t="shared" si="142"/>
        <x:v>0</x:v>
      </x:c>
      <x:c r="S461" s="68">
        <x:f>SUMIFS('sales data'!$L:$L,'sales data'!$B:$B,$C461,'sales data'!$F:$F,$D461,'sales data'!$O:$O,"N")</x:f>
        <x:v>0</x:v>
      </x:c>
      <x:c r="T461" s="73">
        <x:f t="shared" si="143"/>
        <x:v>0</x:v>
      </x:c>
      <x:c r="U461" s="26">
        <x:f>SUMIFS('warehouse inventory check'!$N:$N,'warehouse inventory check'!$C:$C,$C461,'warehouse inventory check'!$D:$D,$D461)</x:f>
        <x:v>0</x:v>
      </x:c>
      <x:c r="V461" s="26">
        <x:f t="shared" si="144"/>
        <x:v>4235.71828</x:v>
      </x:c>
      <x:c r="W461" s="73">
        <x:f t="shared" si="145"/>
        <x:v>0</x:v>
      </x:c>
      <x:c r="X461" s="74">
        <x:f t="shared" si="146"/>
        <x:v>0</x:v>
      </x:c>
      <x:c r="Y461" s="68">
        <x:f t="shared" si="147"/>
        <x:v>0</x:v>
      </x:c>
      <x:c r="Z461" s="68">
        <x:f t="shared" si="148"/>
        <x:v>0</x:v>
      </x:c>
    </x:row>
    <x:row r="462" spans="1:26" s="26" customFormat="1">
      <x:c r="A462" s="118">
        <x:v>67</x:v>
      </x:c>
      <x:c r="B462" s="118"/>
      <x:c r="C462" s="113">
        <x:v>5</x:v>
      </x:c>
      <x:c r="D462" s="210" t="str">
        <x:f>IF(VLOOKUP($A462,'★Master Code List'!$B$4:$K$167,8,)=0,"",(VLOOKUP($A462,'★Master Code List'!$B$4:$K$167,8,)))</x:f>
        <x:v>TZ38-14B680-BA</x:v>
      </x:c>
      <x:c r="E462" s="210" t="str">
        <x:f>IF(VLOOKUP($A462,'★Master Code List'!$B$4:$K$167,9,)=0,"",(VLOOKUP($A462,'★Master Code List'!$B$4:$K$167,9,)))</x:f>
        <x:v>BEV-E (AWD, V710)</x:v>
      </x:c>
      <x:c r="F462" s="20" t="str">
        <x:f>IF(VLOOKUP($A462,'★Master Code List'!$B$4:$K$167,10,)=0,"",(VLOOKUP($A462,'★Master Code List'!$B$4:$K$167,10,)))</x:f>
        <x:v>PDU</x:v>
      </x:c>
      <x:c r="G462" s="158">
        <x:f t="shared" si="138"/>
        <x:v>0</x:v>
      </x:c>
      <x:c r="H462" s="197">
        <x:f t="shared" si="139"/>
        <x:v>966.47935172413804</x:v>
      </x:c>
      <x:c r="I462" s="285">
        <x:f t="shared" si="140"/>
        <x:v>0</x:v>
      </x:c>
      <x:c r="J462" s="106">
        <x:f>SUMIFS('purchase data'!K:K,'purchase data'!$B:$B,$C462,'purchase data'!$F:$F,$D462)</x:f>
        <x:v>0</x:v>
      </x:c>
      <x:c r="K462" s="73">
        <x:f>SUMIFS('purchase data'!M:M,'purchase data'!$B:$B,$C462,'purchase data'!$F:$F,$D462)</x:f>
        <x:v>0</x:v>
      </x:c>
      <x:c r="L462" s="68">
        <x:f>SUMIFS(ETC!$G:$G,ETC!$B:$B,$C462,ETC!$E:$E,$D462)</x:f>
        <x:v>0</x:v>
      </x:c>
      <x:c r="M462" s="73">
        <x:f>SUMIFS(ETC!$J:$J,ETC!$E:$E,$D462,ETC!$B:$B,$C462)</x:f>
        <x:v>0</x:v>
      </x:c>
      <x:c r="N462" s="159">
        <x:f>IF(IFERROR((I462+K462+M462)/(G462+J462+SUMIFS(ETC!$G:$G,ETC!$C:$C,1,ETC!$B:$B,$C462,ETC!$E:$E,$D462)),)=0,H462,IFERROR((I462+K462+M462)/(G462+J462+SUMIFS(ETC!$G:$G,ETC!$C:$C,1,ETC!$B:$B,$C462,ETC!$E:$E,$D462)),))</x:f>
        <x:v>966.47935172413804</x:v>
      </x:c>
      <x:c r="O462" s="106">
        <x:f>++SUMIFS('sales data'!L:L,'sales data'!$B:$B,$C462,'sales data'!$F:$F,$D462,'sales data'!$O:$O,"")</x:f>
        <x:v>0</x:v>
      </x:c>
      <x:c r="P462" s="73">
        <x:f t="shared" si="141"/>
        <x:v>0</x:v>
      </x:c>
      <x:c r="Q462" s="68">
        <x:f>+SUMIFS('sales data'!$L:$L,'sales data'!$B:$B,$C462,'sales data'!$F:$F,$D462,'sales data'!$O:$O,"R")</x:f>
        <x:v>0</x:v>
      </x:c>
      <x:c r="R462" s="73">
        <x:f t="shared" si="142"/>
        <x:v>0</x:v>
      </x:c>
      <x:c r="S462" s="68">
        <x:f>SUMIFS('sales data'!$L:$L,'sales data'!$B:$B,$C462,'sales data'!$F:$F,$D462,'sales data'!$O:$O,"N")</x:f>
        <x:v>0</x:v>
      </x:c>
      <x:c r="T462" s="73">
        <x:f t="shared" si="143"/>
        <x:v>0</x:v>
      </x:c>
      <x:c r="U462" s="26">
        <x:f>SUMIFS('warehouse inventory check'!$N:$N,'warehouse inventory check'!$C:$C,$C462,'warehouse inventory check'!$D:$D,$D462)</x:f>
        <x:v>0</x:v>
      </x:c>
      <x:c r="V462" s="26">
        <x:f t="shared" si="144"/>
        <x:v>966.47935172413804</x:v>
      </x:c>
      <x:c r="W462" s="73">
        <x:f t="shared" si="145"/>
        <x:v>0</x:v>
      </x:c>
      <x:c r="X462" s="74">
        <x:f t="shared" si="146"/>
        <x:v>0</x:v>
      </x:c>
      <x:c r="Y462" s="68">
        <x:f t="shared" si="147"/>
        <x:v>0</x:v>
      </x:c>
      <x:c r="Z462" s="68">
        <x:f t="shared" si="148"/>
        <x:v>0</x:v>
      </x:c>
    </x:row>
    <x:row r="463" spans="1:26" s="26" customFormat="1">
      <x:c r="A463" s="118">
        <x:v>68</x:v>
      </x:c>
      <x:c r="B463" s="118"/>
      <x:c r="C463" s="113">
        <x:v>5</x:v>
      </x:c>
      <x:c r="D463" s="210" t="str">
        <x:f>IF(VLOOKUP($A463,'★Master Code List'!$B$4:$K$167,8,)=0,"",(VLOOKUP($A463,'★Master Code List'!$B$4:$K$167,8,)))</x:f>
        <x:v>TZ38-14B680-BB</x:v>
      </x:c>
      <x:c r="E463" s="210" t="str">
        <x:f>IF(VLOOKUP($A463,'★Master Code List'!$B$4:$K$167,9,)=0,"",(VLOOKUP($A463,'★Master Code List'!$B$4:$K$167,9,)))</x:f>
        <x:v>BEV-E (AWD/RWD, V710)</x:v>
      </x:c>
      <x:c r="F463" s="20" t="str">
        <x:f>IF(VLOOKUP($A463,'★Master Code List'!$B$4:$K$167,10,)=0,"",(VLOOKUP($A463,'★Master Code List'!$B$4:$K$167,10,)))</x:f>
        <x:v>AWD/RWD PDU CONN ASSY</x:v>
      </x:c>
      <x:c r="G463" s="158">
        <x:f t="shared" si="138"/>
        <x:v>0</x:v>
      </x:c>
      <x:c r="H463" s="197">
        <x:f t="shared" si="139"/>
        <x:v>1120.8416428571429</x:v>
      </x:c>
      <x:c r="I463" s="285">
        <x:f t="shared" si="140"/>
        <x:v>0</x:v>
      </x:c>
      <x:c r="J463" s="106">
        <x:f>SUMIFS('purchase data'!K:K,'purchase data'!$B:$B,$C463,'purchase data'!$F:$F,$D463)</x:f>
        <x:v>0</x:v>
      </x:c>
      <x:c r="K463" s="73">
        <x:f>SUMIFS('purchase data'!M:M,'purchase data'!$B:$B,$C463,'purchase data'!$F:$F,$D463)</x:f>
        <x:v>0</x:v>
      </x:c>
      <x:c r="L463" s="68">
        <x:f>SUMIFS(ETC!$G:$G,ETC!$B:$B,$C463,ETC!$E:$E,$D463)</x:f>
        <x:v>0</x:v>
      </x:c>
      <x:c r="M463" s="73">
        <x:f>SUMIFS(ETC!$J:$J,ETC!$E:$E,$D463,ETC!$B:$B,$C463)</x:f>
        <x:v>0</x:v>
      </x:c>
      <x:c r="N463" s="159">
        <x:f>IF(IFERROR((I463+K463+M463)/(G463+J463+SUMIFS(ETC!$G:$G,ETC!$C:$C,1,ETC!$B:$B,$C463,ETC!$E:$E,$D463)),)=0,H463,IFERROR((I463+K463+M463)/(G463+J463+SUMIFS(ETC!$G:$G,ETC!$C:$C,1,ETC!$B:$B,$C463,ETC!$E:$E,$D463)),))</x:f>
        <x:v>1120.8416428571429</x:v>
      </x:c>
      <x:c r="O463" s="106">
        <x:f>++SUMIFS('sales data'!L:L,'sales data'!$B:$B,$C463,'sales data'!$F:$F,$D463,'sales data'!$O:$O,"")</x:f>
        <x:v>0</x:v>
      </x:c>
      <x:c r="P463" s="73">
        <x:f t="shared" si="141"/>
        <x:v>0</x:v>
      </x:c>
      <x:c r="Q463" s="68">
        <x:f>+SUMIFS('sales data'!$L:$L,'sales data'!$B:$B,$C463,'sales data'!$F:$F,$D463,'sales data'!$O:$O,"R")</x:f>
        <x:v>0</x:v>
      </x:c>
      <x:c r="R463" s="73">
        <x:f t="shared" si="142"/>
        <x:v>0</x:v>
      </x:c>
      <x:c r="S463" s="68">
        <x:f>SUMIFS('sales data'!$L:$L,'sales data'!$B:$B,$C463,'sales data'!$F:$F,$D463,'sales data'!$O:$O,"N")</x:f>
        <x:v>0</x:v>
      </x:c>
      <x:c r="T463" s="73">
        <x:f t="shared" si="143"/>
        <x:v>0</x:v>
      </x:c>
      <x:c r="U463" s="26">
        <x:f>SUMIFS('warehouse inventory check'!$N:$N,'warehouse inventory check'!$C:$C,$C463,'warehouse inventory check'!$D:$D,$D463)</x:f>
        <x:v>0</x:v>
      </x:c>
      <x:c r="V463" s="26">
        <x:f t="shared" si="144"/>
        <x:v>1120.8416428571429</x:v>
      </x:c>
      <x:c r="W463" s="73">
        <x:f t="shared" si="145"/>
        <x:v>0</x:v>
      </x:c>
      <x:c r="X463" s="74">
        <x:f t="shared" si="146"/>
        <x:v>0</x:v>
      </x:c>
      <x:c r="Y463" s="68">
        <x:f t="shared" si="147"/>
        <x:v>0</x:v>
      </x:c>
      <x:c r="Z463" s="68">
        <x:f t="shared" si="148"/>
        <x:v>0</x:v>
      </x:c>
    </x:row>
    <x:row r="464" spans="1:26" s="26" customFormat="1">
      <x:c r="A464" s="118">
        <x:v>69</x:v>
      </x:c>
      <x:c r="B464" s="118"/>
      <x:c r="C464" s="113">
        <x:v>5</x:v>
      </x:c>
      <x:c r="D464" s="210" t="str">
        <x:f>IF(VLOOKUP($A464,'★Master Code List'!$B$4:$K$167,8,)=0,"",(VLOOKUP($A464,'★Master Code List'!$B$4:$K$167,8,)))</x:f>
        <x:v>BEE22-CP007</x:v>
      </x:c>
      <x:c r="E464" s="210" t="str">
        <x:f>IF(VLOOKUP($A464,'★Master Code List'!$B$4:$K$167,9,)=0,"",(VLOOKUP($A464,'★Master Code List'!$B$4:$K$167,9,)))</x:f>
        <x:v>Components</x:v>
      </x:c>
      <x:c r="F464" s="20" t="str">
        <x:f>IF(VLOOKUP($A464,'★Master Code List'!$B$4:$K$167,10,)=0,"",(VLOOKUP($A464,'★Master Code List'!$B$4:$K$167,10,)))</x:f>
        <x:v>CHANNEL</x:v>
      </x:c>
      <x:c r="G464" s="158">
        <x:f t="shared" si="138"/>
        <x:v>0</x:v>
      </x:c>
      <x:c r="H464" s="197">
        <x:f t="shared" si="139"/>
        <x:v>31.520383649999996</x:v>
      </x:c>
      <x:c r="I464" s="285">
        <x:f t="shared" si="140"/>
        <x:v>0</x:v>
      </x:c>
      <x:c r="J464" s="106">
        <x:f>SUMIFS('purchase data'!K:K,'purchase data'!$B:$B,$C464,'purchase data'!$F:$F,$D464)</x:f>
        <x:v>0</x:v>
      </x:c>
      <x:c r="K464" s="73">
        <x:f>SUMIFS('purchase data'!M:M,'purchase data'!$B:$B,$C464,'purchase data'!$F:$F,$D464)</x:f>
        <x:v>0</x:v>
      </x:c>
      <x:c r="L464" s="68">
        <x:f>SUMIFS(ETC!$G:$G,ETC!$B:$B,$C464,ETC!$E:$E,$D464)</x:f>
        <x:v>0</x:v>
      </x:c>
      <x:c r="M464" s="73">
        <x:f>SUMIFS(ETC!$J:$J,ETC!$E:$E,$D464,ETC!$B:$B,$C464)</x:f>
        <x:v>0</x:v>
      </x:c>
      <x:c r="N464" s="159">
        <x:f>IF(IFERROR((I464+K464+M464)/(G464+J464+SUMIFS(ETC!$G:$G,ETC!$C:$C,1,ETC!$B:$B,$C464,ETC!$E:$E,$D464)),)=0,H464,IFERROR((I464+K464+M464)/(G464+J464+SUMIFS(ETC!$G:$G,ETC!$C:$C,1,ETC!$B:$B,$C464,ETC!$E:$E,$D464)),))</x:f>
        <x:v>31.520383649999996</x:v>
      </x:c>
      <x:c r="O464" s="106">
        <x:f>++SUMIFS('sales data'!L:L,'sales data'!$B:$B,$C464,'sales data'!$F:$F,$D464,'sales data'!$O:$O,"")</x:f>
        <x:v>0</x:v>
      </x:c>
      <x:c r="P464" s="73">
        <x:f t="shared" si="141"/>
        <x:v>0</x:v>
      </x:c>
      <x:c r="Q464" s="68">
        <x:f>+SUMIFS('sales data'!$L:$L,'sales data'!$B:$B,$C464,'sales data'!$F:$F,$D464,'sales data'!$O:$O,"R")</x:f>
        <x:v>0</x:v>
      </x:c>
      <x:c r="R464" s="73">
        <x:f t="shared" si="142"/>
        <x:v>0</x:v>
      </x:c>
      <x:c r="S464" s="68">
        <x:f>SUMIFS('sales data'!$L:$L,'sales data'!$B:$B,$C464,'sales data'!$F:$F,$D464,'sales data'!$O:$O,"N")</x:f>
        <x:v>0</x:v>
      </x:c>
      <x:c r="T464" s="73">
        <x:f t="shared" si="143"/>
        <x:v>0</x:v>
      </x:c>
      <x:c r="U464" s="26">
        <x:f>SUMIFS('warehouse inventory check'!$N:$N,'warehouse inventory check'!$C:$C,$C464,'warehouse inventory check'!$D:$D,$D464)</x:f>
        <x:v>0</x:v>
      </x:c>
      <x:c r="V464" s="26">
        <x:f t="shared" si="144"/>
        <x:v>31.520383649999996</x:v>
      </x:c>
      <x:c r="W464" s="73">
        <x:f t="shared" si="145"/>
        <x:v>0</x:v>
      </x:c>
      <x:c r="X464" s="74">
        <x:f t="shared" si="146"/>
        <x:v>0</x:v>
      </x:c>
      <x:c r="Y464" s="68">
        <x:f t="shared" si="147"/>
        <x:v>0</x:v>
      </x:c>
      <x:c r="Z464" s="68">
        <x:f t="shared" si="148"/>
        <x:v>0</x:v>
      </x:c>
    </x:row>
    <x:row r="465" spans="1:26" s="26" customFormat="1">
      <x:c r="A465" s="118">
        <x:v>70</x:v>
      </x:c>
      <x:c r="B465" s="118"/>
      <x:c r="C465" s="113">
        <x:v>5</x:v>
      </x:c>
      <x:c r="D465" s="210" t="str">
        <x:f>IF(VLOOKUP($A465,'★Master Code List'!$B$4:$K$167,8,)=0,"",(VLOOKUP($A465,'★Master Code List'!$B$4:$K$167,8,)))</x:f>
        <x:v>BEE22-CT009</x:v>
      </x:c>
      <x:c r="E465" s="210" t="str">
        <x:f>IF(VLOOKUP($A465,'★Master Code List'!$B$4:$K$167,9,)=0,"",(VLOOKUP($A465,'★Master Code List'!$B$4:$K$167,9,)))</x:f>
        <x:v>Components</x:v>
      </x:c>
      <x:c r="F465" s="20" t="str">
        <x:f>IF(VLOOKUP($A465,'★Master Code List'!$B$4:$K$167,10,)=0,"",(VLOOKUP($A465,'★Master Code List'!$B$4:$K$167,10,)))</x:f>
        <x:v>BEV_E_TML_1</x:v>
      </x:c>
      <x:c r="G465" s="158">
        <x:f t="shared" si="138"/>
        <x:v>0</x:v>
      </x:c>
      <x:c r="H465" s="197">
        <x:f t="shared" si="139"/>
        <x:v>52.679278778274778</x:v>
      </x:c>
      <x:c r="I465" s="285">
        <x:f t="shared" si="140"/>
        <x:v>0</x:v>
      </x:c>
      <x:c r="J465" s="106">
        <x:f>SUMIFS('purchase data'!K:K,'purchase data'!$B:$B,$C465,'purchase data'!$F:$F,$D465)</x:f>
        <x:v>0</x:v>
      </x:c>
      <x:c r="K465" s="73">
        <x:f>SUMIFS('purchase data'!M:M,'purchase data'!$B:$B,$C465,'purchase data'!$F:$F,$D465)</x:f>
        <x:v>0</x:v>
      </x:c>
      <x:c r="L465" s="68">
        <x:f>SUMIFS(ETC!$G:$G,ETC!$B:$B,$C465,ETC!$E:$E,$D465)</x:f>
        <x:v>0</x:v>
      </x:c>
      <x:c r="M465" s="73">
        <x:f>SUMIFS(ETC!$J:$J,ETC!$E:$E,$D465,ETC!$B:$B,$C465)</x:f>
        <x:v>0</x:v>
      </x:c>
      <x:c r="N465" s="159">
        <x:f>IF(IFERROR((I465+K465+M465)/(G465+J465+SUMIFS(ETC!$G:$G,ETC!$C:$C,1,ETC!$B:$B,$C465,ETC!$E:$E,$D465)),)=0,H465,IFERROR((I465+K465+M465)/(G465+J465+SUMIFS(ETC!$G:$G,ETC!$C:$C,1,ETC!$B:$B,$C465,ETC!$E:$E,$D465)),))</x:f>
        <x:v>52.679278778274778</x:v>
      </x:c>
      <x:c r="O465" s="106">
        <x:f>++SUMIFS('sales data'!L:L,'sales data'!$B:$B,$C465,'sales data'!$F:$F,$D465,'sales data'!$O:$O,"")</x:f>
        <x:v>0</x:v>
      </x:c>
      <x:c r="P465" s="73">
        <x:f t="shared" si="141"/>
        <x:v>0</x:v>
      </x:c>
      <x:c r="Q465" s="68">
        <x:f>+SUMIFS('sales data'!$L:$L,'sales data'!$B:$B,$C465,'sales data'!$F:$F,$D465,'sales data'!$O:$O,"R")</x:f>
        <x:v>0</x:v>
      </x:c>
      <x:c r="R465" s="73">
        <x:f t="shared" si="142"/>
        <x:v>0</x:v>
      </x:c>
      <x:c r="S465" s="68">
        <x:f>SUMIFS('sales data'!$L:$L,'sales data'!$B:$B,$C465,'sales data'!$F:$F,$D465,'sales data'!$O:$O,"N")</x:f>
        <x:v>0</x:v>
      </x:c>
      <x:c r="T465" s="73">
        <x:f t="shared" si="143"/>
        <x:v>0</x:v>
      </x:c>
      <x:c r="U465" s="26">
        <x:f>SUMIFS('warehouse inventory check'!$N:$N,'warehouse inventory check'!$C:$C,$C465,'warehouse inventory check'!$D:$D,$D465)</x:f>
        <x:v>0</x:v>
      </x:c>
      <x:c r="V465" s="26">
        <x:f t="shared" si="144"/>
        <x:v>52.679278778274778</x:v>
      </x:c>
      <x:c r="W465" s="73">
        <x:f t="shared" si="145"/>
        <x:v>0</x:v>
      </x:c>
      <x:c r="X465" s="74">
        <x:f t="shared" si="146"/>
        <x:v>0</x:v>
      </x:c>
      <x:c r="Y465" s="68">
        <x:f t="shared" si="147"/>
        <x:v>0</x:v>
      </x:c>
      <x:c r="Z465" s="68">
        <x:f t="shared" si="148"/>
        <x:v>0</x:v>
      </x:c>
    </x:row>
    <x:row r="466" spans="1:26" s="26" customFormat="1">
      <x:c r="A466" s="118">
        <x:v>71</x:v>
      </x:c>
      <x:c r="B466" s="118"/>
      <x:c r="C466" s="113">
        <x:v>5</x:v>
      </x:c>
      <x:c r="D466" s="210" t="str">
        <x:f>IF(VLOOKUP($A466,'★Master Code List'!$B$4:$K$167,8,)=0,"",(VLOOKUP($A466,'★Master Code List'!$B$4:$K$167,8,)))</x:f>
        <x:v>BEE22-CT010</x:v>
      </x:c>
      <x:c r="E466" s="210" t="str">
        <x:f>IF(VLOOKUP($A466,'★Master Code List'!$B$4:$K$167,9,)=0,"",(VLOOKUP($A466,'★Master Code List'!$B$4:$K$167,9,)))</x:f>
        <x:v>Components</x:v>
      </x:c>
      <x:c r="F466" s="20" t="str">
        <x:f>IF(VLOOKUP($A466,'★Master Code List'!$B$4:$K$167,10,)=0,"",(VLOOKUP($A466,'★Master Code List'!$B$4:$K$167,10,)))</x:f>
        <x:v>BEV_E_TML_2</x:v>
      </x:c>
      <x:c r="G466" s="158">
        <x:f t="shared" si="138"/>
        <x:v>0</x:v>
      </x:c>
      <x:c r="H466" s="197">
        <x:f t="shared" si="139"/>
        <x:v>61.512894637990293</x:v>
      </x:c>
      <x:c r="I466" s="285">
        <x:f t="shared" si="140"/>
        <x:v>0</x:v>
      </x:c>
      <x:c r="J466" s="106">
        <x:f>SUMIFS('purchase data'!K:K,'purchase data'!$B:$B,$C466,'purchase data'!$F:$F,$D466)</x:f>
        <x:v>0</x:v>
      </x:c>
      <x:c r="K466" s="73">
        <x:f>SUMIFS('purchase data'!M:M,'purchase data'!$B:$B,$C466,'purchase data'!$F:$F,$D466)</x:f>
        <x:v>0</x:v>
      </x:c>
      <x:c r="L466" s="68">
        <x:f>SUMIFS(ETC!$G:$G,ETC!$B:$B,$C466,ETC!$E:$E,$D466)</x:f>
        <x:v>0</x:v>
      </x:c>
      <x:c r="M466" s="73">
        <x:f>SUMIFS(ETC!$J:$J,ETC!$E:$E,$D466,ETC!$B:$B,$C466)</x:f>
        <x:v>0</x:v>
      </x:c>
      <x:c r="N466" s="159">
        <x:f>IF(IFERROR((I466+K466+M466)/(G466+J466+SUMIFS(ETC!$G:$G,ETC!$C:$C,1,ETC!$B:$B,$C466,ETC!$E:$E,$D466)),)=0,H466,IFERROR((I466+K466+M466)/(G466+J466+SUMIFS(ETC!$G:$G,ETC!$C:$C,1,ETC!$B:$B,$C466,ETC!$E:$E,$D466)),))</x:f>
        <x:v>61.512894637990293</x:v>
      </x:c>
      <x:c r="O466" s="106">
        <x:f>++SUMIFS('sales data'!L:L,'sales data'!$B:$B,$C466,'sales data'!$F:$F,$D466,'sales data'!$O:$O,"")</x:f>
        <x:v>0</x:v>
      </x:c>
      <x:c r="P466" s="73">
        <x:f t="shared" si="141"/>
        <x:v>0</x:v>
      </x:c>
      <x:c r="Q466" s="68">
        <x:f>+SUMIFS('sales data'!$L:$L,'sales data'!$B:$B,$C466,'sales data'!$F:$F,$D466,'sales data'!$O:$O,"R")</x:f>
        <x:v>0</x:v>
      </x:c>
      <x:c r="R466" s="73">
        <x:f t="shared" si="142"/>
        <x:v>0</x:v>
      </x:c>
      <x:c r="S466" s="68">
        <x:f>SUMIFS('sales data'!$L:$L,'sales data'!$B:$B,$C466,'sales data'!$F:$F,$D466,'sales data'!$O:$O,"N")</x:f>
        <x:v>0</x:v>
      </x:c>
      <x:c r="T466" s="73">
        <x:f t="shared" si="143"/>
        <x:v>0</x:v>
      </x:c>
      <x:c r="U466" s="26">
        <x:f>SUMIFS('warehouse inventory check'!$N:$N,'warehouse inventory check'!$C:$C,$C466,'warehouse inventory check'!$D:$D,$D466)</x:f>
        <x:v>0</x:v>
      </x:c>
      <x:c r="V466" s="26">
        <x:f t="shared" si="144"/>
        <x:v>61.512894637990293</x:v>
      </x:c>
      <x:c r="W466" s="73">
        <x:f t="shared" si="145"/>
        <x:v>0</x:v>
      </x:c>
      <x:c r="X466" s="74">
        <x:f t="shared" si="146"/>
        <x:v>0</x:v>
      </x:c>
      <x:c r="Y466" s="68">
        <x:f t="shared" si="147"/>
        <x:v>0</x:v>
      </x:c>
      <x:c r="Z466" s="68">
        <x:f t="shared" si="148"/>
        <x:v>0</x:v>
      </x:c>
    </x:row>
    <x:row r="467" spans="1:26" s="26" customFormat="1">
      <x:c r="A467" s="118">
        <x:v>72</x:v>
      </x:c>
      <x:c r="B467" s="118"/>
      <x:c r="C467" s="113">
        <x:v>5</x:v>
      </x:c>
      <x:c r="D467" s="210" t="str">
        <x:f>IF(VLOOKUP($A467,'★Master Code List'!$B$4:$K$167,8,)=0,"",(VLOOKUP($A467,'★Master Code List'!$B$4:$K$167,8,)))</x:f>
        <x:v>BEE22-CT011</x:v>
      </x:c>
      <x:c r="E467" s="210" t="str">
        <x:f>IF(VLOOKUP($A467,'★Master Code List'!$B$4:$K$167,9,)=0,"",(VLOOKUP($A467,'★Master Code List'!$B$4:$K$167,9,)))</x:f>
        <x:v>Components</x:v>
      </x:c>
      <x:c r="F467" s="20" t="str">
        <x:f>IF(VLOOKUP($A467,'★Master Code List'!$B$4:$K$167,10,)=0,"",(VLOOKUP($A467,'★Master Code List'!$B$4:$K$167,10,)))</x:f>
        <x:v>BEV_E_TML_3</x:v>
      </x:c>
      <x:c r="G467" s="158">
        <x:f t="shared" si="138"/>
        <x:v>0</x:v>
      </x:c>
      <x:c r="H467" s="197">
        <x:f t="shared" si="139"/>
        <x:v>47.329897196788771</x:v>
      </x:c>
      <x:c r="I467" s="285">
        <x:f t="shared" si="140"/>
        <x:v>0</x:v>
      </x:c>
      <x:c r="J467" s="106">
        <x:f>SUMIFS('purchase data'!K:K,'purchase data'!$B:$B,$C467,'purchase data'!$F:$F,$D467)</x:f>
        <x:v>0</x:v>
      </x:c>
      <x:c r="K467" s="73">
        <x:f>SUMIFS('purchase data'!M:M,'purchase data'!$B:$B,$C467,'purchase data'!$F:$F,$D467)</x:f>
        <x:v>0</x:v>
      </x:c>
      <x:c r="L467" s="68">
        <x:f>SUMIFS(ETC!$G:$G,ETC!$B:$B,$C467,ETC!$E:$E,$D467)</x:f>
        <x:v>0</x:v>
      </x:c>
      <x:c r="M467" s="73">
        <x:f>SUMIFS(ETC!$J:$J,ETC!$E:$E,$D467,ETC!$B:$B,$C467)</x:f>
        <x:v>0</x:v>
      </x:c>
      <x:c r="N467" s="159">
        <x:f>IF(IFERROR((I467+K467+M467)/(G467+J467+SUMIFS(ETC!$G:$G,ETC!$C:$C,1,ETC!$B:$B,$C467,ETC!$E:$E,$D467)),)=0,H467,IFERROR((I467+K467+M467)/(G467+J467+SUMIFS(ETC!$G:$G,ETC!$C:$C,1,ETC!$B:$B,$C467,ETC!$E:$E,$D467)),))</x:f>
        <x:v>47.329897196788771</x:v>
      </x:c>
      <x:c r="O467" s="106">
        <x:f>++SUMIFS('sales data'!L:L,'sales data'!$B:$B,$C467,'sales data'!$F:$F,$D467,'sales data'!$O:$O,"")</x:f>
        <x:v>0</x:v>
      </x:c>
      <x:c r="P467" s="73">
        <x:f t="shared" si="141"/>
        <x:v>0</x:v>
      </x:c>
      <x:c r="Q467" s="68">
        <x:f>+SUMIFS('sales data'!$L:$L,'sales data'!$B:$B,$C467,'sales data'!$F:$F,$D467,'sales data'!$O:$O,"R")</x:f>
        <x:v>0</x:v>
      </x:c>
      <x:c r="R467" s="73">
        <x:f t="shared" si="142"/>
        <x:v>0</x:v>
      </x:c>
      <x:c r="S467" s="68">
        <x:f>SUMIFS('sales data'!$L:$L,'sales data'!$B:$B,$C467,'sales data'!$F:$F,$D467,'sales data'!$O:$O,"N")</x:f>
        <x:v>0</x:v>
      </x:c>
      <x:c r="T467" s="73">
        <x:f t="shared" si="143"/>
        <x:v>0</x:v>
      </x:c>
      <x:c r="U467" s="26">
        <x:f>SUMIFS('warehouse inventory check'!$N:$N,'warehouse inventory check'!$C:$C,$C467,'warehouse inventory check'!$D:$D,$D467)</x:f>
        <x:v>0</x:v>
      </x:c>
      <x:c r="V467" s="26">
        <x:f t="shared" si="144"/>
        <x:v>47.329897196788771</x:v>
      </x:c>
      <x:c r="W467" s="73">
        <x:f t="shared" si="145"/>
        <x:v>0</x:v>
      </x:c>
      <x:c r="X467" s="74">
        <x:f t="shared" si="146"/>
        <x:v>0</x:v>
      </x:c>
      <x:c r="Y467" s="68">
        <x:f t="shared" si="147"/>
        <x:v>0</x:v>
      </x:c>
      <x:c r="Z467" s="68">
        <x:f t="shared" si="148"/>
        <x:v>0</x:v>
      </x:c>
    </x:row>
    <x:row r="468" spans="1:26" s="26" customFormat="1">
      <x:c r="A468" s="118">
        <x:v>73</x:v>
      </x:c>
      <x:c r="B468" s="118"/>
      <x:c r="C468" s="113">
        <x:v>5</x:v>
      </x:c>
      <x:c r="D468" s="210" t="str">
        <x:f>IF(VLOOKUP($A468,'★Master Code List'!$B$4:$K$167,8,)=0,"",(VLOOKUP($A468,'★Master Code List'!$B$4:$K$167,8,)))</x:f>
        <x:v>BEE24-CP001</x:v>
      </x:c>
      <x:c r="E468" s="210" t="str">
        <x:f>IF(VLOOKUP($A468,'★Master Code List'!$B$4:$K$167,9,)=0,"",(VLOOKUP($A468,'★Master Code List'!$B$4:$K$167,9,)))</x:f>
        <x:v>Components</x:v>
      </x:c>
      <x:c r="F468" s="20" t="str">
        <x:f>IF(VLOOKUP($A468,'★Master Code List'!$B$4:$K$167,10,)=0,"",(VLOOKUP($A468,'★Master Code List'!$B$4:$K$167,10,)))</x:f>
        <x:v>CHANNEL</x:v>
      </x:c>
      <x:c r="G468" s="158">
        <x:f t="shared" si="138"/>
        <x:v>0</x:v>
      </x:c>
      <x:c r="H468" s="197">
        <x:f t="shared" si="139"/>
        <x:v>56.439375999999996</x:v>
      </x:c>
      <x:c r="I468" s="285">
        <x:f t="shared" si="140"/>
        <x:v>0</x:v>
      </x:c>
      <x:c r="J468" s="106">
        <x:f>SUMIFS('purchase data'!K:K,'purchase data'!$B:$B,$C468,'purchase data'!$F:$F,$D468)</x:f>
        <x:v>0</x:v>
      </x:c>
      <x:c r="K468" s="73">
        <x:f>SUMIFS('purchase data'!M:M,'purchase data'!$B:$B,$C468,'purchase data'!$F:$F,$D468)</x:f>
        <x:v>0</x:v>
      </x:c>
      <x:c r="L468" s="68">
        <x:f>SUMIFS(ETC!$G:$G,ETC!$B:$B,$C468,ETC!$E:$E,$D468)</x:f>
        <x:v>0</x:v>
      </x:c>
      <x:c r="M468" s="73">
        <x:f>SUMIFS(ETC!$J:$J,ETC!$E:$E,$D468,ETC!$B:$B,$C468)</x:f>
        <x:v>0</x:v>
      </x:c>
      <x:c r="N468" s="159">
        <x:f>IF(IFERROR((I468+K468+M468)/(G468+J468+SUMIFS(ETC!$G:$G,ETC!$C:$C,1,ETC!$B:$B,$C468,ETC!$E:$E,$D468)),)=0,H468,IFERROR((I468+K468+M468)/(G468+J468+SUMIFS(ETC!$G:$G,ETC!$C:$C,1,ETC!$B:$B,$C468,ETC!$E:$E,$D468)),))</x:f>
        <x:v>56.439375999999996</x:v>
      </x:c>
      <x:c r="O468" s="106">
        <x:f>++SUMIFS('sales data'!L:L,'sales data'!$B:$B,$C468,'sales data'!$F:$F,$D468,'sales data'!$O:$O,"")</x:f>
        <x:v>0</x:v>
      </x:c>
      <x:c r="P468" s="73">
        <x:f t="shared" si="141"/>
        <x:v>0</x:v>
      </x:c>
      <x:c r="Q468" s="68">
        <x:f>+SUMIFS('sales data'!$L:$L,'sales data'!$B:$B,$C468,'sales data'!$F:$F,$D468,'sales data'!$O:$O,"R")</x:f>
        <x:v>0</x:v>
      </x:c>
      <x:c r="R468" s="73">
        <x:f t="shared" si="142"/>
        <x:v>0</x:v>
      </x:c>
      <x:c r="S468" s="68">
        <x:f>SUMIFS('sales data'!$L:$L,'sales data'!$B:$B,$C468,'sales data'!$F:$F,$D468,'sales data'!$O:$O,"N")</x:f>
        <x:v>0</x:v>
      </x:c>
      <x:c r="T468" s="73">
        <x:f t="shared" si="143"/>
        <x:v>0</x:v>
      </x:c>
      <x:c r="U468" s="26">
        <x:f>SUMIFS('warehouse inventory check'!$N:$N,'warehouse inventory check'!$C:$C,$C468,'warehouse inventory check'!$D:$D,$D468)</x:f>
        <x:v>0</x:v>
      </x:c>
      <x:c r="V468" s="26">
        <x:f t="shared" si="144"/>
        <x:v>56.439375999999996</x:v>
      </x:c>
      <x:c r="W468" s="73">
        <x:f t="shared" si="145"/>
        <x:v>0</x:v>
      </x:c>
      <x:c r="X468" s="74">
        <x:f t="shared" si="146"/>
        <x:v>0</x:v>
      </x:c>
      <x:c r="Y468" s="68">
        <x:f t="shared" si="147"/>
        <x:v>0</x:v>
      </x:c>
      <x:c r="Z468" s="68">
        <x:f t="shared" si="148"/>
        <x:v>0</x:v>
      </x:c>
    </x:row>
    <x:row r="469" spans="1:26" s="26" customFormat="1">
      <x:c r="A469" s="118">
        <x:v>74</x:v>
      </x:c>
      <x:c r="B469" s="118"/>
      <x:c r="C469" s="113">
        <x:v>5</x:v>
      </x:c>
      <x:c r="D469" s="210" t="str">
        <x:f>IF(VLOOKUP($A469,'★Master Code List'!$B$4:$K$167,8,)=0,"",(VLOOKUP($A469,'★Master Code List'!$B$4:$K$167,8,)))</x:f>
        <x:v>BEE24-CP002</x:v>
      </x:c>
      <x:c r="E469" s="210" t="str">
        <x:f>IF(VLOOKUP($A469,'★Master Code List'!$B$4:$K$167,9,)=0,"",(VLOOKUP($A469,'★Master Code List'!$B$4:$K$167,9,)))</x:f>
        <x:v>Components</x:v>
      </x:c>
      <x:c r="F469" s="20" t="str">
        <x:f>IF(VLOOKUP($A469,'★Master Code List'!$B$4:$K$167,10,)=0,"",(VLOOKUP($A469,'★Master Code List'!$B$4:$K$167,10,)))</x:f>
        <x:v>CHANNEL</x:v>
      </x:c>
      <x:c r="G469" s="158">
        <x:f t="shared" si="138"/>
        <x:v>0</x:v>
      </x:c>
      <x:c r="H469" s="197">
        <x:f t="shared" si="139"/>
        <x:v>46.360916000000003</x:v>
      </x:c>
      <x:c r="I469" s="285">
        <x:f t="shared" si="140"/>
        <x:v>0</x:v>
      </x:c>
      <x:c r="J469" s="106">
        <x:f>SUMIFS('purchase data'!K:K,'purchase data'!$B:$B,$C469,'purchase data'!$F:$F,$D469)</x:f>
        <x:v>0</x:v>
      </x:c>
      <x:c r="K469" s="73">
        <x:f>SUMIFS('purchase data'!M:M,'purchase data'!$B:$B,$C469,'purchase data'!$F:$F,$D469)</x:f>
        <x:v>0</x:v>
      </x:c>
      <x:c r="L469" s="68">
        <x:f>SUMIFS(ETC!$G:$G,ETC!$B:$B,$C469,ETC!$E:$E,$D469)</x:f>
        <x:v>0</x:v>
      </x:c>
      <x:c r="M469" s="73">
        <x:f>SUMIFS(ETC!$J:$J,ETC!$E:$E,$D469,ETC!$B:$B,$C469)</x:f>
        <x:v>0</x:v>
      </x:c>
      <x:c r="N469" s="159">
        <x:f>IF(IFERROR((I469+K469+M469)/(G469+J469+SUMIFS(ETC!$G:$G,ETC!$C:$C,1,ETC!$B:$B,$C469,ETC!$E:$E,$D469)),)=0,H469,IFERROR((I469+K469+M469)/(G469+J469+SUMIFS(ETC!$G:$G,ETC!$C:$C,1,ETC!$B:$B,$C469,ETC!$E:$E,$D469)),))</x:f>
        <x:v>46.360916000000003</x:v>
      </x:c>
      <x:c r="O469" s="106">
        <x:f>++SUMIFS('sales data'!L:L,'sales data'!$B:$B,$C469,'sales data'!$F:$F,$D469,'sales data'!$O:$O,"")</x:f>
        <x:v>0</x:v>
      </x:c>
      <x:c r="P469" s="73">
        <x:f t="shared" si="141"/>
        <x:v>0</x:v>
      </x:c>
      <x:c r="Q469" s="68">
        <x:f>+SUMIFS('sales data'!$L:$L,'sales data'!$B:$B,$C469,'sales data'!$F:$F,$D469,'sales data'!$O:$O,"R")</x:f>
        <x:v>0</x:v>
      </x:c>
      <x:c r="R469" s="73">
        <x:f t="shared" si="142"/>
        <x:v>0</x:v>
      </x:c>
      <x:c r="S469" s="68">
        <x:f>SUMIFS('sales data'!$L:$L,'sales data'!$B:$B,$C469,'sales data'!$F:$F,$D469,'sales data'!$O:$O,"N")</x:f>
        <x:v>0</x:v>
      </x:c>
      <x:c r="T469" s="73">
        <x:f t="shared" si="143"/>
        <x:v>0</x:v>
      </x:c>
      <x:c r="U469" s="26">
        <x:f>SUMIFS('warehouse inventory check'!$N:$N,'warehouse inventory check'!$C:$C,$C469,'warehouse inventory check'!$D:$D,$D469)</x:f>
        <x:v>0</x:v>
      </x:c>
      <x:c r="V469" s="26">
        <x:f t="shared" si="144"/>
        <x:v>46.360916000000003</x:v>
      </x:c>
      <x:c r="W469" s="73">
        <x:f t="shared" si="145"/>
        <x:v>0</x:v>
      </x:c>
      <x:c r="X469" s="74">
        <x:f t="shared" si="146"/>
        <x:v>0</x:v>
      </x:c>
      <x:c r="Y469" s="68">
        <x:f t="shared" si="147"/>
        <x:v>0</x:v>
      </x:c>
      <x:c r="Z469" s="68">
        <x:f t="shared" si="148"/>
        <x:v>0</x:v>
      </x:c>
    </x:row>
    <x:row r="470" spans="1:26" s="26" customFormat="1">
      <x:c r="A470" s="118">
        <x:v>75</x:v>
      </x:c>
      <x:c r="B470" s="118"/>
      <x:c r="C470" s="113">
        <x:v>5</x:v>
      </x:c>
      <x:c r="D470" s="210" t="str">
        <x:f>IF(VLOOKUP($A470,'★Master Code List'!$B$4:$K$167,8,)=0,"",(VLOOKUP($A470,'★Master Code List'!$B$4:$K$167,8,)))</x:f>
        <x:v>BEE24-CP003</x:v>
      </x:c>
      <x:c r="E470" s="210" t="str">
        <x:f>IF(VLOOKUP($A470,'★Master Code List'!$B$4:$K$167,9,)=0,"",(VLOOKUP($A470,'★Master Code List'!$B$4:$K$167,9,)))</x:f>
        <x:v>Components</x:v>
      </x:c>
      <x:c r="F470" s="20" t="str">
        <x:f>IF(VLOOKUP($A470,'★Master Code List'!$B$4:$K$167,10,)=0,"",(VLOOKUP($A470,'★Master Code List'!$B$4:$K$167,10,)))</x:f>
        <x:v>CHANNEL</x:v>
      </x:c>
      <x:c r="G470" s="158">
        <x:f t="shared" si="138"/>
        <x:v>0</x:v>
      </x:c>
      <x:c r="H470" s="197">
        <x:f t="shared" si="139"/>
        <x:v>20.15692</x:v>
      </x:c>
      <x:c r="I470" s="285">
        <x:f t="shared" si="140"/>
        <x:v>0</x:v>
      </x:c>
      <x:c r="J470" s="106">
        <x:f>SUMIFS('purchase data'!K:K,'purchase data'!$B:$B,$C470,'purchase data'!$F:$F,$D470)</x:f>
        <x:v>0</x:v>
      </x:c>
      <x:c r="K470" s="73">
        <x:f>SUMIFS('purchase data'!M:M,'purchase data'!$B:$B,$C470,'purchase data'!$F:$F,$D470)</x:f>
        <x:v>0</x:v>
      </x:c>
      <x:c r="L470" s="68">
        <x:f>SUMIFS(ETC!$G:$G,ETC!$B:$B,$C470,ETC!$E:$E,$D470)</x:f>
        <x:v>0</x:v>
      </x:c>
      <x:c r="M470" s="73">
        <x:f>SUMIFS(ETC!$J:$J,ETC!$E:$E,$D470,ETC!$B:$B,$C470)</x:f>
        <x:v>0</x:v>
      </x:c>
      <x:c r="N470" s="159">
        <x:f>IF(IFERROR((I470+K470+M470)/(G470+J470+SUMIFS(ETC!$G:$G,ETC!$C:$C,1,ETC!$B:$B,$C470,ETC!$E:$E,$D470)),)=0,H470,IFERROR((I470+K470+M470)/(G470+J470+SUMIFS(ETC!$G:$G,ETC!$C:$C,1,ETC!$B:$B,$C470,ETC!$E:$E,$D470)),))</x:f>
        <x:v>20.15692</x:v>
      </x:c>
      <x:c r="O470" s="106">
        <x:f>++SUMIFS('sales data'!L:L,'sales data'!$B:$B,$C470,'sales data'!$F:$F,$D470,'sales data'!$O:$O,"")</x:f>
        <x:v>0</x:v>
      </x:c>
      <x:c r="P470" s="73">
        <x:f t="shared" si="141"/>
        <x:v>0</x:v>
      </x:c>
      <x:c r="Q470" s="68">
        <x:f>+SUMIFS('sales data'!$L:$L,'sales data'!$B:$B,$C470,'sales data'!$F:$F,$D470,'sales data'!$O:$O,"R")</x:f>
        <x:v>0</x:v>
      </x:c>
      <x:c r="R470" s="73">
        <x:f t="shared" si="142"/>
        <x:v>0</x:v>
      </x:c>
      <x:c r="S470" s="68">
        <x:f>SUMIFS('sales data'!$L:$L,'sales data'!$B:$B,$C470,'sales data'!$F:$F,$D470,'sales data'!$O:$O,"N")</x:f>
        <x:v>0</x:v>
      </x:c>
      <x:c r="T470" s="73">
        <x:f t="shared" si="143"/>
        <x:v>0</x:v>
      </x:c>
      <x:c r="U470" s="26">
        <x:f>SUMIFS('warehouse inventory check'!$N:$N,'warehouse inventory check'!$C:$C,$C470,'warehouse inventory check'!$D:$D,$D470)</x:f>
        <x:v>0</x:v>
      </x:c>
      <x:c r="V470" s="26">
        <x:f t="shared" si="144"/>
        <x:v>20.15692</x:v>
      </x:c>
      <x:c r="W470" s="73">
        <x:f t="shared" si="145"/>
        <x:v>0</x:v>
      </x:c>
      <x:c r="X470" s="74">
        <x:f t="shared" si="146"/>
        <x:v>0</x:v>
      </x:c>
      <x:c r="Y470" s="68">
        <x:f t="shared" si="147"/>
        <x:v>0</x:v>
      </x:c>
      <x:c r="Z470" s="68">
        <x:f t="shared" si="148"/>
        <x:v>0</x:v>
      </x:c>
    </x:row>
    <x:row r="471" spans="1:26" s="26" customFormat="1">
      <x:c r="A471" s="118">
        <x:v>76</x:v>
      </x:c>
      <x:c r="B471" s="118"/>
      <x:c r="C471" s="113">
        <x:v>5</x:v>
      </x:c>
      <x:c r="D471" s="210" t="str">
        <x:f>IF(VLOOKUP($A471,'★Master Code List'!$B$4:$K$167,8,)=0,"",(VLOOKUP($A471,'★Master Code List'!$B$4:$K$167,8,)))</x:f>
        <x:v>BEE25-CT001</x:v>
      </x:c>
      <x:c r="E471" s="210" t="str">
        <x:f>IF(VLOOKUP($A471,'★Master Code List'!$B$4:$K$167,9,)=0,"",(VLOOKUP($A471,'★Master Code List'!$B$4:$K$167,9,)))</x:f>
        <x:v>Components</x:v>
      </x:c>
      <x:c r="F471" s="20" t="str">
        <x:f>IF(VLOOKUP($A471,'★Master Code List'!$B$4:$K$167,10,)=0,"",(VLOOKUP($A471,'★Master Code List'!$B$4:$K$167,10,)))</x:f>
        <x:v>Terminal</x:v>
      </x:c>
      <x:c r="G471" s="158">
        <x:f t="shared" si="138"/>
        <x:v>0</x:v>
      </x:c>
      <x:c r="H471" s="197">
        <x:f t="shared" si="139"/>
        <x:v>53.900194080000006</x:v>
      </x:c>
      <x:c r="I471" s="285">
        <x:f t="shared" si="140"/>
        <x:v>0</x:v>
      </x:c>
      <x:c r="J471" s="106">
        <x:f>SUMIFS('purchase data'!K:K,'purchase data'!$B:$B,$C471,'purchase data'!$F:$F,$D471)</x:f>
        <x:v>0</x:v>
      </x:c>
      <x:c r="K471" s="73">
        <x:f>SUMIFS('purchase data'!M:M,'purchase data'!$B:$B,$C471,'purchase data'!$F:$F,$D471)</x:f>
        <x:v>0</x:v>
      </x:c>
      <x:c r="L471" s="68">
        <x:f>SUMIFS(ETC!$G:$G,ETC!$B:$B,$C471,ETC!$E:$E,$D471)</x:f>
        <x:v>0</x:v>
      </x:c>
      <x:c r="M471" s="73">
        <x:f>SUMIFS(ETC!$J:$J,ETC!$E:$E,$D471,ETC!$B:$B,$C471)</x:f>
        <x:v>0</x:v>
      </x:c>
      <x:c r="N471" s="159">
        <x:f>IF(IFERROR((I471+K471+M471)/(G471+J471+SUMIFS(ETC!$G:$G,ETC!$C:$C,1,ETC!$B:$B,$C471,ETC!$E:$E,$D471)),)=0,H471,IFERROR((I471+K471+M471)/(G471+J471+SUMIFS(ETC!$G:$G,ETC!$C:$C,1,ETC!$B:$B,$C471,ETC!$E:$E,$D471)),))</x:f>
        <x:v>53.900194080000006</x:v>
      </x:c>
      <x:c r="O471" s="106">
        <x:f>++SUMIFS('sales data'!L:L,'sales data'!$B:$B,$C471,'sales data'!$F:$F,$D471,'sales data'!$O:$O,"")</x:f>
        <x:v>0</x:v>
      </x:c>
      <x:c r="P471" s="73">
        <x:f t="shared" si="141"/>
        <x:v>0</x:v>
      </x:c>
      <x:c r="Q471" s="68">
        <x:f>+SUMIFS('sales data'!$L:$L,'sales data'!$B:$B,$C471,'sales data'!$F:$F,$D471,'sales data'!$O:$O,"R")</x:f>
        <x:v>0</x:v>
      </x:c>
      <x:c r="R471" s="73">
        <x:f t="shared" si="142"/>
        <x:v>0</x:v>
      </x:c>
      <x:c r="S471" s="68">
        <x:f>SUMIFS('sales data'!$L:$L,'sales data'!$B:$B,$C471,'sales data'!$F:$F,$D471,'sales data'!$O:$O,"N")</x:f>
        <x:v>0</x:v>
      </x:c>
      <x:c r="T471" s="73">
        <x:f t="shared" si="143"/>
        <x:v>0</x:v>
      </x:c>
      <x:c r="U471" s="26">
        <x:f>SUMIFS('warehouse inventory check'!$N:$N,'warehouse inventory check'!$C:$C,$C471,'warehouse inventory check'!$D:$D,$D471)</x:f>
        <x:v>0</x:v>
      </x:c>
      <x:c r="V471" s="26">
        <x:f t="shared" si="144"/>
        <x:v>53.900194080000006</x:v>
      </x:c>
      <x:c r="W471" s="73">
        <x:f t="shared" si="145"/>
        <x:v>0</x:v>
      </x:c>
      <x:c r="X471" s="74">
        <x:f t="shared" si="146"/>
        <x:v>0</x:v>
      </x:c>
      <x:c r="Y471" s="68">
        <x:f t="shared" si="147"/>
        <x:v>0</x:v>
      </x:c>
      <x:c r="Z471" s="68">
        <x:f t="shared" si="148"/>
        <x:v>0</x:v>
      </x:c>
    </x:row>
    <x:row r="472" spans="1:26" s="26" customFormat="1">
      <x:c r="A472" s="118">
        <x:v>77</x:v>
      </x:c>
      <x:c r="B472" s="118"/>
      <x:c r="C472" s="113">
        <x:v>5</x:v>
      </x:c>
      <x:c r="D472" s="210" t="str">
        <x:f>IF(VLOOKUP($A472,'★Master Code List'!$B$4:$K$167,8,)=0,"",(VLOOKUP($A472,'★Master Code List'!$B$4:$K$167,8,)))</x:f>
        <x:v>TUBE0000101</x:v>
      </x:c>
      <x:c r="E472" s="210" t="str">
        <x:f>IF(VLOOKUP($A472,'★Master Code List'!$B$4:$K$167,9,)=0,"",(VLOOKUP($A472,'★Master Code List'!$B$4:$K$167,9,)))</x:f>
        <x:v>EV-V4 Test Parts</x:v>
      </x:c>
      <x:c r="F472" s="20" t="str">
        <x:f>IF(VLOOKUP($A472,'★Master Code List'!$B$4:$K$167,10,)=0,"",(VLOOKUP($A472,'★Master Code List'!$B$4:$K$167,10,)))</x:f>
        <x:v>DBJ033</x:v>
      </x:c>
      <x:c r="G472" s="158">
        <x:f t="shared" si="138"/>
        <x:v>0</x:v>
      </x:c>
      <x:c r="H472" s="197">
        <x:f t="shared" si="139"/>
        <x:v>0</x:v>
      </x:c>
      <x:c r="I472" s="285">
        <x:f t="shared" si="140"/>
        <x:v>0</x:v>
      </x:c>
      <x:c r="J472" s="106">
        <x:f>SUMIFS('purchase data'!K:K,'purchase data'!$B:$B,$C472,'purchase data'!$F:$F,$D472)</x:f>
        <x:v>0</x:v>
      </x:c>
      <x:c r="K472" s="73">
        <x:f>SUMIFS('purchase data'!M:M,'purchase data'!$B:$B,$C472,'purchase data'!$F:$F,$D472)</x:f>
        <x:v>0</x:v>
      </x:c>
      <x:c r="L472" s="68">
        <x:f>SUMIFS(ETC!$G:$G,ETC!$B:$B,$C472,ETC!$E:$E,$D472)</x:f>
        <x:v>0</x:v>
      </x:c>
      <x:c r="M472" s="73">
        <x:f>SUMIFS(ETC!$J:$J,ETC!$E:$E,$D472,ETC!$B:$B,$C472)</x:f>
        <x:v>0</x:v>
      </x:c>
      <x:c r="N472" s="159">
        <x:f>IF(IFERROR((I472+K472+M472)/(G472+J472+SUMIFS(ETC!$G:$G,ETC!$C:$C,1,ETC!$B:$B,$C472,ETC!$E:$E,$D472)),)=0,H472,IFERROR((I472+K472+M472)/(G472+J472+SUMIFS(ETC!$G:$G,ETC!$C:$C,1,ETC!$B:$B,$C472,ETC!$E:$E,$D472)),))</x:f>
        <x:v>0</x:v>
      </x:c>
      <x:c r="O472" s="106">
        <x:f>++SUMIFS('sales data'!L:L,'sales data'!$B:$B,$C472,'sales data'!$F:$F,$D472,'sales data'!$O:$O,"")</x:f>
        <x:v>0</x:v>
      </x:c>
      <x:c r="P472" s="73">
        <x:f t="shared" si="141"/>
        <x:v>0</x:v>
      </x:c>
      <x:c r="Q472" s="68">
        <x:f>+SUMIFS('sales data'!$L:$L,'sales data'!$B:$B,$C472,'sales data'!$F:$F,$D472,'sales data'!$O:$O,"R")</x:f>
        <x:v>0</x:v>
      </x:c>
      <x:c r="R472" s="73">
        <x:f t="shared" si="142"/>
        <x:v>0</x:v>
      </x:c>
      <x:c r="S472" s="68">
        <x:f>SUMIFS('sales data'!$L:$L,'sales data'!$B:$B,$C472,'sales data'!$F:$F,$D472,'sales data'!$O:$O,"N")</x:f>
        <x:v>0</x:v>
      </x:c>
      <x:c r="T472" s="73">
        <x:f t="shared" si="143"/>
        <x:v>0</x:v>
      </x:c>
      <x:c r="U472" s="26">
        <x:f>SUMIFS('warehouse inventory check'!$N:$N,'warehouse inventory check'!$C:$C,$C472,'warehouse inventory check'!$D:$D,$D472)</x:f>
        <x:v>0</x:v>
      </x:c>
      <x:c r="V472" s="26">
        <x:f t="shared" si="144"/>
        <x:v>0</x:v>
      </x:c>
      <x:c r="W472" s="73">
        <x:f t="shared" si="145"/>
        <x:v>0</x:v>
      </x:c>
      <x:c r="X472" s="74">
        <x:f t="shared" si="146"/>
        <x:v>0</x:v>
      </x:c>
      <x:c r="Y472" s="68">
        <x:f t="shared" si="147"/>
        <x:v>0</x:v>
      </x:c>
      <x:c r="Z472" s="68">
        <x:f t="shared" si="148"/>
        <x:v>0</x:v>
      </x:c>
    </x:row>
    <x:row r="473" spans="1:26" s="26" customFormat="1">
      <x:c r="A473" s="118">
        <x:v>78</x:v>
      </x:c>
      <x:c r="B473" s="118"/>
      <x:c r="C473" s="113">
        <x:v>5</x:v>
      </x:c>
      <x:c r="D473" s="210" t="str">
        <x:f>IF(VLOOKUP($A473,'★Master Code List'!$B$4:$K$167,8,)=0,"",(VLOOKUP($A473,'★Master Code List'!$B$4:$K$167,8,)))</x:f>
        <x:v>TUBE0000104</x:v>
      </x:c>
      <x:c r="E473" s="210" t="str">
        <x:f>IF(VLOOKUP($A473,'★Master Code List'!$B$4:$K$167,9,)=0,"",(VLOOKUP($A473,'★Master Code List'!$B$4:$K$167,9,)))</x:f>
        <x:v>EV-V4 Test Parts</x:v>
      </x:c>
      <x:c r="F473" s="20" t="str">
        <x:f>IF(VLOOKUP($A473,'★Master Code List'!$B$4:$K$167,10,)=0,"",(VLOOKUP($A473,'★Master Code List'!$B$4:$K$167,10,)))</x:f>
        <x:v>CG13-38 (5M)</x:v>
      </x:c>
      <x:c r="G473" s="158">
        <x:f t="shared" si="138"/>
        <x:v>0</x:v>
      </x:c>
      <x:c r="H473" s="197">
        <x:f t="shared" si="139"/>
        <x:v>0</x:v>
      </x:c>
      <x:c r="I473" s="285">
        <x:f t="shared" si="140"/>
        <x:v>0</x:v>
      </x:c>
      <x:c r="J473" s="106">
        <x:f>SUMIFS('purchase data'!K:K,'purchase data'!$B:$B,$C473,'purchase data'!$F:$F,$D473)</x:f>
        <x:v>0</x:v>
      </x:c>
      <x:c r="K473" s="73">
        <x:f>SUMIFS('purchase data'!M:M,'purchase data'!$B:$B,$C473,'purchase data'!$F:$F,$D473)</x:f>
        <x:v>0</x:v>
      </x:c>
      <x:c r="L473" s="68">
        <x:f>SUMIFS(ETC!$G:$G,ETC!$B:$B,$C473,ETC!$E:$E,$D473)</x:f>
        <x:v>0</x:v>
      </x:c>
      <x:c r="M473" s="73">
        <x:f>SUMIFS(ETC!$J:$J,ETC!$E:$E,$D473,ETC!$B:$B,$C473)</x:f>
        <x:v>0</x:v>
      </x:c>
      <x:c r="N473" s="159">
        <x:f>IF(IFERROR((I473+K473+M473)/(G473+J473+SUMIFS(ETC!$G:$G,ETC!$C:$C,1,ETC!$B:$B,$C473,ETC!$E:$E,$D473)),)=0,H473,IFERROR((I473+K473+M473)/(G473+J473+SUMIFS(ETC!$G:$G,ETC!$C:$C,1,ETC!$B:$B,$C473,ETC!$E:$E,$D473)),))</x:f>
        <x:v>0</x:v>
      </x:c>
      <x:c r="O473" s="106">
        <x:f>++SUMIFS('sales data'!L:L,'sales data'!$B:$B,$C473,'sales data'!$F:$F,$D473,'sales data'!$O:$O,"")</x:f>
        <x:v>0</x:v>
      </x:c>
      <x:c r="P473" s="73">
        <x:f t="shared" si="141"/>
        <x:v>0</x:v>
      </x:c>
      <x:c r="Q473" s="68">
        <x:f>+SUMIFS('sales data'!$L:$L,'sales data'!$B:$B,$C473,'sales data'!$F:$F,$D473,'sales data'!$O:$O,"R")</x:f>
        <x:v>0</x:v>
      </x:c>
      <x:c r="R473" s="73">
        <x:f t="shared" si="142"/>
        <x:v>0</x:v>
      </x:c>
      <x:c r="S473" s="68">
        <x:f>SUMIFS('sales data'!$L:$L,'sales data'!$B:$B,$C473,'sales data'!$F:$F,$D473,'sales data'!$O:$O,"N")</x:f>
        <x:v>0</x:v>
      </x:c>
      <x:c r="T473" s="73">
        <x:f t="shared" si="143"/>
        <x:v>0</x:v>
      </x:c>
      <x:c r="U473" s="26">
        <x:f>SUMIFS('warehouse inventory check'!$N:$N,'warehouse inventory check'!$C:$C,$C473,'warehouse inventory check'!$D:$D,$D473)</x:f>
        <x:v>0</x:v>
      </x:c>
      <x:c r="V473" s="26">
        <x:f t="shared" si="144"/>
        <x:v>0</x:v>
      </x:c>
      <x:c r="W473" s="73">
        <x:f t="shared" si="145"/>
        <x:v>0</x:v>
      </x:c>
      <x:c r="X473" s="74">
        <x:f t="shared" si="146"/>
        <x:v>0</x:v>
      </x:c>
      <x:c r="Y473" s="68">
        <x:f t="shared" si="147"/>
        <x:v>0</x:v>
      </x:c>
      <x:c r="Z473" s="68">
        <x:f t="shared" si="148"/>
        <x:v>0</x:v>
      </x:c>
    </x:row>
    <x:row r="474" spans="1:26" s="26" customFormat="1">
      <x:c r="A474" s="118">
        <x:v>79</x:v>
      </x:c>
      <x:c r="B474" s="118"/>
      <x:c r="C474" s="113">
        <x:v>5</x:v>
      </x:c>
      <x:c r="D474" s="210" t="str">
        <x:f>IF(VLOOKUP($A474,'★Master Code List'!$B$4:$K$167,8,)=0,"",(VLOOKUP($A474,'★Master Code List'!$B$4:$K$167,8,)))</x:f>
        <x:v>UKLA0-05011</x:v>
      </x:c>
      <x:c r="E474" s="210" t="str">
        <x:f>IF(VLOOKUP($A474,'★Master Code List'!$B$4:$K$167,9,)=0,"",(VLOOKUP($A474,'★Master Code List'!$B$4:$K$167,9,)))</x:f>
        <x:v>EV-V4 Test Parts</x:v>
      </x:c>
      <x:c r="F474" s="20" t="str">
        <x:f>IF(VLOOKUP($A474,'★Master Code List'!$B$4:$K$167,10,)=0,"",(VLOOKUP($A474,'★Master Code List'!$B$4:$K$167,10,)))</x:f>
        <x:v>CG19-38 (08) (7M)</x:v>
      </x:c>
      <x:c r="G474" s="158">
        <x:f t="shared" si="138"/>
        <x:v>0</x:v>
      </x:c>
      <x:c r="H474" s="197">
        <x:f t="shared" si="139"/>
        <x:v>0</x:v>
      </x:c>
      <x:c r="I474" s="285">
        <x:f t="shared" si="140"/>
        <x:v>0</x:v>
      </x:c>
      <x:c r="J474" s="106">
        <x:f>SUMIFS('purchase data'!K:K,'purchase data'!$B:$B,$C474,'purchase data'!$F:$F,$D474)</x:f>
        <x:v>0</x:v>
      </x:c>
      <x:c r="K474" s="73">
        <x:f>SUMIFS('purchase data'!M:M,'purchase data'!$B:$B,$C474,'purchase data'!$F:$F,$D474)</x:f>
        <x:v>0</x:v>
      </x:c>
      <x:c r="L474" s="68">
        <x:f>SUMIFS(ETC!$G:$G,ETC!$B:$B,$C474,ETC!$E:$E,$D474)</x:f>
        <x:v>0</x:v>
      </x:c>
      <x:c r="M474" s="73">
        <x:f>SUMIFS(ETC!$J:$J,ETC!$E:$E,$D474,ETC!$B:$B,$C474)</x:f>
        <x:v>0</x:v>
      </x:c>
      <x:c r="N474" s="159">
        <x:f>IF(IFERROR((I474+K474+M474)/(G474+J474+SUMIFS(ETC!$G:$G,ETC!$C:$C,1,ETC!$B:$B,$C474,ETC!$E:$E,$D474)),)=0,H474,IFERROR((I474+K474+M474)/(G474+J474+SUMIFS(ETC!$G:$G,ETC!$C:$C,1,ETC!$B:$B,$C474,ETC!$E:$E,$D474)),))</x:f>
        <x:v>0</x:v>
      </x:c>
      <x:c r="O474" s="106">
        <x:f>++SUMIFS('sales data'!L:L,'sales data'!$B:$B,$C474,'sales data'!$F:$F,$D474,'sales data'!$O:$O,"")</x:f>
        <x:v>0</x:v>
      </x:c>
      <x:c r="P474" s="73">
        <x:f t="shared" si="141"/>
        <x:v>0</x:v>
      </x:c>
      <x:c r="Q474" s="68">
        <x:f>+SUMIFS('sales data'!$L:$L,'sales data'!$B:$B,$C474,'sales data'!$F:$F,$D474,'sales data'!$O:$O,"R")</x:f>
        <x:v>0</x:v>
      </x:c>
      <x:c r="R474" s="73">
        <x:f t="shared" si="142"/>
        <x:v>0</x:v>
      </x:c>
      <x:c r="S474" s="68">
        <x:f>SUMIFS('sales data'!$L:$L,'sales data'!$B:$B,$C474,'sales data'!$F:$F,$D474,'sales data'!$O:$O,"N")</x:f>
        <x:v>0</x:v>
      </x:c>
      <x:c r="T474" s="73">
        <x:f t="shared" si="143"/>
        <x:v>0</x:v>
      </x:c>
      <x:c r="U474" s="26">
        <x:f>SUMIFS('warehouse inventory check'!$N:$N,'warehouse inventory check'!$C:$C,$C474,'warehouse inventory check'!$D:$D,$D474)</x:f>
        <x:v>0</x:v>
      </x:c>
      <x:c r="V474" s="26">
        <x:f t="shared" si="144"/>
        <x:v>0</x:v>
      </x:c>
      <x:c r="W474" s="73">
        <x:f t="shared" si="145"/>
        <x:v>0</x:v>
      </x:c>
      <x:c r="X474" s="74">
        <x:f t="shared" si="146"/>
        <x:v>0</x:v>
      </x:c>
      <x:c r="Y474" s="68">
        <x:f t="shared" si="147"/>
        <x:v>0</x:v>
      </x:c>
      <x:c r="Z474" s="68">
        <x:f t="shared" si="148"/>
        <x:v>0</x:v>
      </x:c>
    </x:row>
    <x:row r="475" spans="1:26" s="26" customFormat="1">
      <x:c r="A475" s="118">
        <x:v>80</x:v>
      </x:c>
      <x:c r="B475" s="118"/>
      <x:c r="C475" s="113">
        <x:v>5</x:v>
      </x:c>
      <x:c r="D475" s="210" t="str">
        <x:f>IF(VLOOKUP($A475,'★Master Code List'!$B$4:$K$167,8,)=0,"",(VLOOKUP($A475,'★Master Code List'!$B$4:$K$167,8,)))</x:f>
        <x:v>PZ38-14A033-MD</x:v>
      </x:c>
      <x:c r="E475" s="210" t="str">
        <x:f>IF(VLOOKUP($A475,'★Master Code List'!$B$4:$K$167,9,)=0,"",(VLOOKUP($A475,'★Master Code List'!$B$4:$K$167,9,)))</x:f>
        <x:v>BEV-E (AWD/RWD, V710)</x:v>
      </x:c>
      <x:c r="F475" s="20" t="str">
        <x:f>IF(VLOOKUP($A475,'★Master Code List'!$B$4:$K$167,10,)=0,"",(VLOOKUP($A475,'★Master Code List'!$B$4:$K$167,10,)))</x:f>
        <x:v>MCA CONNECTOR CLIP</x:v>
      </x:c>
      <x:c r="G475" s="158">
        <x:f t="shared" si="138"/>
        <x:v>0</x:v>
      </x:c>
      <x:c r="H475" s="197">
        <x:f t="shared" si="139"/>
        <x:v>699.69799999999998</x:v>
      </x:c>
      <x:c r="I475" s="285">
        <x:f t="shared" si="140"/>
        <x:v>0</x:v>
      </x:c>
      <x:c r="J475" s="106">
        <x:f>SUMIFS('purchase data'!K:K,'purchase data'!$B:$B,$C475,'purchase data'!$F:$F,$D475)</x:f>
        <x:v>0</x:v>
      </x:c>
      <x:c r="K475" s="73">
        <x:f>SUMIFS('purchase data'!M:M,'purchase data'!$B:$B,$C475,'purchase data'!$F:$F,$D475)</x:f>
        <x:v>0</x:v>
      </x:c>
      <x:c r="L475" s="68">
        <x:f>SUMIFS(ETC!$G:$G,ETC!$B:$B,$C475,ETC!$E:$E,$D475)</x:f>
        <x:v>0</x:v>
      </x:c>
      <x:c r="M475" s="73">
        <x:f>SUMIFS(ETC!$J:$J,ETC!$E:$E,$D475,ETC!$B:$B,$C475)</x:f>
        <x:v>0</x:v>
      </x:c>
      <x:c r="N475" s="159">
        <x:f>IF(IFERROR((I475+K475+M475)/(G475+J475+SUMIFS(ETC!$G:$G,ETC!$C:$C,1,ETC!$B:$B,$C475,ETC!$E:$E,$D475)),)=0,H475,IFERROR((I475+K475+M475)/(G475+J475+SUMIFS(ETC!$G:$G,ETC!$C:$C,1,ETC!$B:$B,$C475,ETC!$E:$E,$D475)),))</x:f>
        <x:v>699.69799999999998</x:v>
      </x:c>
      <x:c r="O475" s="106">
        <x:f>++SUMIFS('sales data'!L:L,'sales data'!$B:$B,$C475,'sales data'!$F:$F,$D475,'sales data'!$O:$O,"")</x:f>
        <x:v>0</x:v>
      </x:c>
      <x:c r="P475" s="73">
        <x:f t="shared" si="141"/>
        <x:v>0</x:v>
      </x:c>
      <x:c r="Q475" s="68">
        <x:f>+SUMIFS('sales data'!$L:$L,'sales data'!$B:$B,$C475,'sales data'!$F:$F,$D475,'sales data'!$O:$O,"R")</x:f>
        <x:v>0</x:v>
      </x:c>
      <x:c r="R475" s="73">
        <x:f t="shared" si="142"/>
        <x:v>0</x:v>
      </x:c>
      <x:c r="S475" s="68">
        <x:f>SUMIFS('sales data'!$L:$L,'sales data'!$B:$B,$C475,'sales data'!$F:$F,$D475,'sales data'!$O:$O,"N")</x:f>
        <x:v>0</x:v>
      </x:c>
      <x:c r="T475" s="73">
        <x:f t="shared" si="143"/>
        <x:v>0</x:v>
      </x:c>
      <x:c r="U475" s="26">
        <x:f>SUMIFS('warehouse inventory check'!$N:$N,'warehouse inventory check'!$C:$C,$C475,'warehouse inventory check'!$D:$D,$D475)</x:f>
        <x:v>0</x:v>
      </x:c>
      <x:c r="V475" s="26">
        <x:f t="shared" si="144"/>
        <x:v>699.69799999999998</x:v>
      </x:c>
      <x:c r="W475" s="73">
        <x:f t="shared" si="145"/>
        <x:v>0</x:v>
      </x:c>
      <x:c r="X475" s="74">
        <x:f t="shared" si="146"/>
        <x:v>0</x:v>
      </x:c>
      <x:c r="Y475" s="68">
        <x:f t="shared" si="147"/>
        <x:v>0</x:v>
      </x:c>
      <x:c r="Z475" s="68">
        <x:f t="shared" si="148"/>
        <x:v>0</x:v>
      </x:c>
    </x:row>
    <x:row r="476" spans="1:26" s="26" customFormat="1">
      <x:c r="A476" s="118">
        <x:v>81</x:v>
      </x:c>
      <x:c r="B476" s="118"/>
      <x:c r="C476" s="113">
        <x:v>5</x:v>
      </x:c>
      <x:c r="D476" s="210" t="str">
        <x:f>IF(VLOOKUP($A476,'★Master Code List'!$B$4:$K$167,8,)=0,"",(VLOOKUP($A476,'★Master Code List'!$B$4:$K$167,8,)))</x:f>
        <x:v>SZ38-10B694-AD</x:v>
      </x:c>
      <x:c r="E476" s="210" t="str">
        <x:f>IF(VLOOKUP($A476,'★Master Code List'!$B$4:$K$167,9,)=0,"",(VLOOKUP($A476,'★Master Code List'!$B$4:$K$167,9,)))</x:f>
        <x:v>BEV-E2 (V710)</x:v>
      </x:c>
      <x:c r="F476" s="20" t="str">
        <x:f>IF(VLOOKUP($A476,'★Master Code List'!$B$4:$K$167,10,)=0,"",(VLOOKUP($A476,'★Master Code List'!$B$4:$K$167,10,)))</x:f>
        <x:v>BEV-E2 MAIN W/H ASSY</x:v>
      </x:c>
      <x:c r="G476" s="158">
        <x:f t="shared" si="138"/>
        <x:v>0</x:v>
      </x:c>
      <x:c r="H476" s="197">
        <x:f t="shared" si="139"/>
        <x:v>5239.0126766399999</x:v>
      </x:c>
      <x:c r="I476" s="285">
        <x:f t="shared" si="140"/>
        <x:v>0</x:v>
      </x:c>
      <x:c r="J476" s="106">
        <x:f>SUMIFS('purchase data'!K:K,'purchase data'!$B:$B,$C476,'purchase data'!$F:$F,$D476)</x:f>
        <x:v>0</x:v>
      </x:c>
      <x:c r="K476" s="73">
        <x:f>SUMIFS('purchase data'!M:M,'purchase data'!$B:$B,$C476,'purchase data'!$F:$F,$D476)</x:f>
        <x:v>0</x:v>
      </x:c>
      <x:c r="L476" s="68">
        <x:f>SUMIFS(ETC!$G:$G,ETC!$B:$B,$C476,ETC!$E:$E,$D476)</x:f>
        <x:v>0</x:v>
      </x:c>
      <x:c r="M476" s="73">
        <x:f>SUMIFS(ETC!$J:$J,ETC!$E:$E,$D476,ETC!$B:$B,$C476)</x:f>
        <x:v>0</x:v>
      </x:c>
      <x:c r="N476" s="159">
        <x:f>IF(IFERROR((I476+K476+M476)/(G476+J476+SUMIFS(ETC!$G:$G,ETC!$C:$C,1,ETC!$B:$B,$C476,ETC!$E:$E,$D476)),)=0,H476,IFERROR((I476+K476+M476)/(G476+J476+SUMIFS(ETC!$G:$G,ETC!$C:$C,1,ETC!$B:$B,$C476,ETC!$E:$E,$D476)),))</x:f>
        <x:v>5239.0126766399999</x:v>
      </x:c>
      <x:c r="O476" s="106">
        <x:f>++SUMIFS('sales data'!L:L,'sales data'!$B:$B,$C476,'sales data'!$F:$F,$D476,'sales data'!$O:$O,"")</x:f>
        <x:v>0</x:v>
      </x:c>
      <x:c r="P476" s="73">
        <x:f t="shared" si="141"/>
        <x:v>0</x:v>
      </x:c>
      <x:c r="Q476" s="68">
        <x:f>+SUMIFS('sales data'!$L:$L,'sales data'!$B:$B,$C476,'sales data'!$F:$F,$D476,'sales data'!$O:$O,"R")</x:f>
        <x:v>0</x:v>
      </x:c>
      <x:c r="R476" s="73">
        <x:f t="shared" si="142"/>
        <x:v>0</x:v>
      </x:c>
      <x:c r="S476" s="68">
        <x:f>SUMIFS('sales data'!$L:$L,'sales data'!$B:$B,$C476,'sales data'!$F:$F,$D476,'sales data'!$O:$O,"N")</x:f>
        <x:v>0</x:v>
      </x:c>
      <x:c r="T476" s="73">
        <x:f t="shared" si="143"/>
        <x:v>0</x:v>
      </x:c>
      <x:c r="U476" s="26">
        <x:f>SUMIFS('warehouse inventory check'!$N:$N,'warehouse inventory check'!$C:$C,$C476,'warehouse inventory check'!$D:$D,$D476)</x:f>
        <x:v>0</x:v>
      </x:c>
      <x:c r="V476" s="26">
        <x:f t="shared" si="144"/>
        <x:v>5239.0126766399999</x:v>
      </x:c>
      <x:c r="W476" s="73">
        <x:f t="shared" si="145"/>
        <x:v>0</x:v>
      </x:c>
      <x:c r="X476" s="74">
        <x:f t="shared" si="146"/>
        <x:v>0</x:v>
      </x:c>
      <x:c r="Y476" s="68">
        <x:f t="shared" si="147"/>
        <x:v>0</x:v>
      </x:c>
      <x:c r="Z476" s="68">
        <x:f t="shared" si="148"/>
        <x:v>0</x:v>
      </x:c>
    </x:row>
    <x:row r="477" spans="1:26" s="26" customFormat="1">
      <x:c r="A477" s="118">
        <x:v>82</x:v>
      </x:c>
      <x:c r="B477" s="118"/>
      <x:c r="C477" s="113">
        <x:v>5</x:v>
      </x:c>
      <x:c r="D477" s="210" t="str">
        <x:f>IF(VLOOKUP($A477,'★Master Code List'!$B$4:$K$167,8,)=0,"",(VLOOKUP($A477,'★Master Code List'!$B$4:$K$167,8,)))</x:f>
        <x:v>SZ38-10B694-AE</x:v>
      </x:c>
      <x:c r="E477" s="210" t="str">
        <x:f>IF(VLOOKUP($A477,'★Master Code List'!$B$4:$K$167,9,)=0,"",(VLOOKUP($A477,'★Master Code List'!$B$4:$K$167,9,)))</x:f>
        <x:v>BEV-E2 (V710)</x:v>
      </x:c>
      <x:c r="F477" s="20" t="str">
        <x:f>IF(VLOOKUP($A477,'★Master Code List'!$B$4:$K$167,10,)=0,"",(VLOOKUP($A477,'★Master Code List'!$B$4:$K$167,10,)))</x:f>
        <x:v>BEV-E2 MAIN W/H ASSY</x:v>
      </x:c>
      <x:c r="G477" s="158">
        <x:f t="shared" si="138"/>
        <x:v>0</x:v>
      </x:c>
      <x:c r="H477" s="197">
        <x:f t="shared" si="139"/>
        <x:v>5239.87608</x:v>
      </x:c>
      <x:c r="I477" s="285">
        <x:f t="shared" si="140"/>
        <x:v>0</x:v>
      </x:c>
      <x:c r="J477" s="106">
        <x:f>SUMIFS('purchase data'!K:K,'purchase data'!$B:$B,$C477,'purchase data'!$F:$F,$D477)</x:f>
        <x:v>0</x:v>
      </x:c>
      <x:c r="K477" s="73">
        <x:f>SUMIFS('purchase data'!M:M,'purchase data'!$B:$B,$C477,'purchase data'!$F:$F,$D477)</x:f>
        <x:v>0</x:v>
      </x:c>
      <x:c r="L477" s="68">
        <x:f>SUMIFS(ETC!$G:$G,ETC!$B:$B,$C477,ETC!$E:$E,$D477)</x:f>
        <x:v>0</x:v>
      </x:c>
      <x:c r="M477" s="73">
        <x:f>SUMIFS(ETC!$J:$J,ETC!$E:$E,$D477,ETC!$B:$B,$C477)</x:f>
        <x:v>0</x:v>
      </x:c>
      <x:c r="N477" s="159">
        <x:f>IF(IFERROR((I477+K477+M477)/(G477+J477+SUMIFS(ETC!$G:$G,ETC!$C:$C,1,ETC!$B:$B,$C477,ETC!$E:$E,$D477)),)=0,H477,IFERROR((I477+K477+M477)/(G477+J477+SUMIFS(ETC!$G:$G,ETC!$C:$C,1,ETC!$B:$B,$C477,ETC!$E:$E,$D477)),))</x:f>
        <x:v>5239.87608</x:v>
      </x:c>
      <x:c r="O477" s="106">
        <x:f>++SUMIFS('sales data'!L:L,'sales data'!$B:$B,$C477,'sales data'!$F:$F,$D477,'sales data'!$O:$O,"")</x:f>
        <x:v>0</x:v>
      </x:c>
      <x:c r="P477" s="73">
        <x:f t="shared" si="141"/>
        <x:v>0</x:v>
      </x:c>
      <x:c r="Q477" s="68">
        <x:f>+SUMIFS('sales data'!$L:$L,'sales data'!$B:$B,$C477,'sales data'!$F:$F,$D477,'sales data'!$O:$O,"R")</x:f>
        <x:v>0</x:v>
      </x:c>
      <x:c r="R477" s="73">
        <x:f t="shared" si="142"/>
        <x:v>0</x:v>
      </x:c>
      <x:c r="S477" s="68">
        <x:f>SUMIFS('sales data'!$L:$L,'sales data'!$B:$B,$C477,'sales data'!$F:$F,$D477,'sales data'!$O:$O,"N")</x:f>
        <x:v>0</x:v>
      </x:c>
      <x:c r="T477" s="73">
        <x:f t="shared" si="143"/>
        <x:v>0</x:v>
      </x:c>
      <x:c r="U477" s="26">
        <x:f>SUMIFS('warehouse inventory check'!$N:$N,'warehouse inventory check'!$C:$C,$C477,'warehouse inventory check'!$D:$D,$D477)</x:f>
        <x:v>0</x:v>
      </x:c>
      <x:c r="V477" s="26">
        <x:f t="shared" si="144"/>
        <x:v>5239.87608</x:v>
      </x:c>
      <x:c r="W477" s="73">
        <x:f t="shared" si="145"/>
        <x:v>0</x:v>
      </x:c>
      <x:c r="X477" s="74">
        <x:f t="shared" si="146"/>
        <x:v>0</x:v>
      </x:c>
      <x:c r="Y477" s="68">
        <x:f t="shared" si="147"/>
        <x:v>0</x:v>
      </x:c>
      <x:c r="Z477" s="68">
        <x:f t="shared" si="148"/>
        <x:v>0</x:v>
      </x:c>
    </x:row>
    <x:row r="478" spans="1:26" s="26" customFormat="1">
      <x:c r="A478" s="118">
        <x:v>83</x:v>
      </x:c>
      <x:c r="B478" s="118"/>
      <x:c r="C478" s="113">
        <x:v>5</x:v>
      </x:c>
      <x:c r="D478" s="210" t="str">
        <x:f>IF(VLOOKUP($A478,'★Master Code List'!$B$4:$K$167,8,)=0,"",(VLOOKUP($A478,'★Master Code List'!$B$4:$K$167,8,)))</x:f>
        <x:v>TZ38-10B694-CB</x:v>
      </x:c>
      <x:c r="E478" s="210" t="str">
        <x:f>IF(VLOOKUP($A478,'★Master Code List'!$B$4:$K$167,9,)=0,"",(VLOOKUP($A478,'★Master Code List'!$B$4:$K$167,9,)))</x:f>
        <x:v>BEV-E (AWD/RWD, V710)</x:v>
      </x:c>
      <x:c r="F478" s="20" t="str">
        <x:f>IF(VLOOKUP($A478,'★Master Code List'!$B$4:$K$167,10,)=0,"",(VLOOKUP($A478,'★Master Code List'!$B$4:$K$167,10,)))</x:f>
        <x:v>AWD Main length extended</x:v>
      </x:c>
      <x:c r="G478" s="158">
        <x:f t="shared" si="138"/>
        <x:v>0</x:v>
      </x:c>
      <x:c r="H478" s="197">
        <x:f t="shared" si="139"/>
        <x:v>7040.4650600000004</x:v>
      </x:c>
      <x:c r="I478" s="285">
        <x:f t="shared" si="140"/>
        <x:v>0</x:v>
      </x:c>
      <x:c r="J478" s="106">
        <x:f>SUMIFS('purchase data'!K:K,'purchase data'!$B:$B,$C478,'purchase data'!$F:$F,$D478)</x:f>
        <x:v>0</x:v>
      </x:c>
      <x:c r="K478" s="73">
        <x:f>SUMIFS('purchase data'!M:M,'purchase data'!$B:$B,$C478,'purchase data'!$F:$F,$D478)</x:f>
        <x:v>0</x:v>
      </x:c>
      <x:c r="L478" s="68">
        <x:f>SUMIFS(ETC!$G:$G,ETC!$B:$B,$C478,ETC!$E:$E,$D478)</x:f>
        <x:v>0</x:v>
      </x:c>
      <x:c r="M478" s="73">
        <x:f>SUMIFS(ETC!$J:$J,ETC!$E:$E,$D478,ETC!$B:$B,$C478)</x:f>
        <x:v>0</x:v>
      </x:c>
      <x:c r="N478" s="159">
        <x:f>IF(IFERROR((I478+K478+M478)/(G478+J478+SUMIFS(ETC!$G:$G,ETC!$C:$C,1,ETC!$B:$B,$C478,ETC!$E:$E,$D478)),)=0,H478,IFERROR((I478+K478+M478)/(G478+J478+SUMIFS(ETC!$G:$G,ETC!$C:$C,1,ETC!$B:$B,$C478,ETC!$E:$E,$D478)),))</x:f>
        <x:v>7040.4650600000004</x:v>
      </x:c>
      <x:c r="O478" s="106">
        <x:f>++SUMIFS('sales data'!L:L,'sales data'!$B:$B,$C478,'sales data'!$F:$F,$D478,'sales data'!$O:$O,"")</x:f>
        <x:v>0</x:v>
      </x:c>
      <x:c r="P478" s="73">
        <x:f t="shared" si="141"/>
        <x:v>0</x:v>
      </x:c>
      <x:c r="Q478" s="68">
        <x:f>+SUMIFS('sales data'!$L:$L,'sales data'!$B:$B,$C478,'sales data'!$F:$F,$D478,'sales data'!$O:$O,"R")</x:f>
        <x:v>0</x:v>
      </x:c>
      <x:c r="R478" s="73">
        <x:f t="shared" si="142"/>
        <x:v>0</x:v>
      </x:c>
      <x:c r="S478" s="68">
        <x:f>SUMIFS('sales data'!$L:$L,'sales data'!$B:$B,$C478,'sales data'!$F:$F,$D478,'sales data'!$O:$O,"N")</x:f>
        <x:v>0</x:v>
      </x:c>
      <x:c r="T478" s="73">
        <x:f t="shared" si="143"/>
        <x:v>0</x:v>
      </x:c>
      <x:c r="U478" s="26">
        <x:f>SUMIFS('warehouse inventory check'!$N:$N,'warehouse inventory check'!$C:$C,$C478,'warehouse inventory check'!$D:$D,$D478)</x:f>
        <x:v>0</x:v>
      </x:c>
      <x:c r="V478" s="26">
        <x:f t="shared" si="144"/>
        <x:v>7040.4650600000004</x:v>
      </x:c>
      <x:c r="W478" s="73">
        <x:f t="shared" si="145"/>
        <x:v>0</x:v>
      </x:c>
      <x:c r="X478" s="74">
        <x:f t="shared" si="146"/>
        <x:v>0</x:v>
      </x:c>
      <x:c r="Y478" s="68">
        <x:f t="shared" si="147"/>
        <x:v>0</x:v>
      </x:c>
      <x:c r="Z478" s="68">
        <x:f t="shared" si="148"/>
        <x:v>0</x:v>
      </x:c>
    </x:row>
    <x:row r="479" spans="1:26" s="26" customFormat="1">
      <x:c r="A479" s="118">
        <x:v>84</x:v>
      </x:c>
      <x:c r="B479" s="118"/>
      <x:c r="C479" s="113">
        <x:v>5</x:v>
      </x:c>
      <x:c r="D479" s="210" t="str">
        <x:f>IF(VLOOKUP($A479,'★Master Code List'!$B$4:$K$167,8,)=0,"",(VLOOKUP($A479,'★Master Code List'!$B$4:$K$167,8,)))</x:f>
        <x:v>TZ38-14A033-AB</x:v>
      </x:c>
      <x:c r="E479" s="210" t="str">
        <x:f>IF(VLOOKUP($A479,'★Master Code List'!$B$4:$K$167,9,)=0,"",(VLOOKUP($A479,'★Master Code List'!$B$4:$K$167,9,)))</x:f>
        <x:v>BEV-E (AWD/RWD, V710)</x:v>
      </x:c>
      <x:c r="F479" s="20" t="str">
        <x:f>IF(VLOOKUP($A479,'★Master Code List'!$B$4:$K$167,10,)=0,"",(VLOOKUP($A479,'★Master Code List'!$B$4:$K$167,10,)))</x:f>
        <x:v>BUSBAR</x:v>
      </x:c>
      <x:c r="G479" s="158">
        <x:f t="shared" si="138"/>
        <x:v>0</x:v>
      </x:c>
      <x:c r="H479" s="197">
        <x:f t="shared" si="139"/>
        <x:v>833.678</x:v>
      </x:c>
      <x:c r="I479" s="285">
        <x:f t="shared" si="140"/>
        <x:v>0</x:v>
      </x:c>
      <x:c r="J479" s="106">
        <x:f>SUMIFS('purchase data'!K:K,'purchase data'!$B:$B,$C479,'purchase data'!$F:$F,$D479)</x:f>
        <x:v>0</x:v>
      </x:c>
      <x:c r="K479" s="73">
        <x:f>SUMIFS('purchase data'!M:M,'purchase data'!$B:$B,$C479,'purchase data'!$F:$F,$D479)</x:f>
        <x:v>0</x:v>
      </x:c>
      <x:c r="L479" s="68">
        <x:f>SUMIFS(ETC!$G:$G,ETC!$B:$B,$C479,ETC!$E:$E,$D479)</x:f>
        <x:v>0</x:v>
      </x:c>
      <x:c r="M479" s="73">
        <x:f>SUMIFS(ETC!$J:$J,ETC!$E:$E,$D479,ETC!$B:$B,$C479)</x:f>
        <x:v>0</x:v>
      </x:c>
      <x:c r="N479" s="159">
        <x:f>IF(IFERROR((I479+K479+M479)/(G479+J479+SUMIFS(ETC!$G:$G,ETC!$C:$C,1,ETC!$B:$B,$C479,ETC!$E:$E,$D479)),)=0,H479,IFERROR((I479+K479+M479)/(G479+J479+SUMIFS(ETC!$G:$G,ETC!$C:$C,1,ETC!$B:$B,$C479,ETC!$E:$E,$D479)),))</x:f>
        <x:v>833.678</x:v>
      </x:c>
      <x:c r="O479" s="106">
        <x:f>++SUMIFS('sales data'!L:L,'sales data'!$B:$B,$C479,'sales data'!$F:$F,$D479,'sales data'!$O:$O,"")</x:f>
        <x:v>0</x:v>
      </x:c>
      <x:c r="P479" s="73">
        <x:f t="shared" si="141"/>
        <x:v>0</x:v>
      </x:c>
      <x:c r="Q479" s="68">
        <x:f>+SUMIFS('sales data'!$L:$L,'sales data'!$B:$B,$C479,'sales data'!$F:$F,$D479,'sales data'!$O:$O,"R")</x:f>
        <x:v>0</x:v>
      </x:c>
      <x:c r="R479" s="73">
        <x:f t="shared" si="142"/>
        <x:v>0</x:v>
      </x:c>
      <x:c r="S479" s="68">
        <x:f>SUMIFS('sales data'!$L:$L,'sales data'!$B:$B,$C479,'sales data'!$F:$F,$D479,'sales data'!$O:$O,"N")</x:f>
        <x:v>0</x:v>
      </x:c>
      <x:c r="T479" s="73">
        <x:f t="shared" si="143"/>
        <x:v>0</x:v>
      </x:c>
      <x:c r="U479" s="26">
        <x:f>SUMIFS('warehouse inventory check'!$N:$N,'warehouse inventory check'!$C:$C,$C479,'warehouse inventory check'!$D:$D,$D479)</x:f>
        <x:v>0</x:v>
      </x:c>
      <x:c r="V479" s="26">
        <x:f t="shared" si="144"/>
        <x:v>833.678</x:v>
      </x:c>
      <x:c r="W479" s="73">
        <x:f t="shared" si="145"/>
        <x:v>0</x:v>
      </x:c>
      <x:c r="X479" s="74">
        <x:f t="shared" si="146"/>
        <x:v>0</x:v>
      </x:c>
      <x:c r="Y479" s="68">
        <x:f t="shared" si="147"/>
        <x:v>0</x:v>
      </x:c>
      <x:c r="Z479" s="68">
        <x:f t="shared" si="148"/>
        <x:v>0</x:v>
      </x:c>
    </x:row>
    <x:row r="480" spans="1:26" s="26" customFormat="1">
      <x:c r="A480" s="118">
        <x:v>85</x:v>
      </x:c>
      <x:c r="B480" s="118"/>
      <x:c r="C480" s="113">
        <x:v>5</x:v>
      </x:c>
      <x:c r="D480" s="210" t="str">
        <x:f>IF(VLOOKUP($A480,'★Master Code List'!$B$4:$K$167,8,)=0,"",(VLOOKUP($A480,'★Master Code List'!$B$4:$K$167,8,)))</x:f>
        <x:v>TZ38-14A033-BB</x:v>
      </x:c>
      <x:c r="E480" s="210" t="str">
        <x:f>IF(VLOOKUP($A480,'★Master Code List'!$B$4:$K$167,9,)=0,"",(VLOOKUP($A480,'★Master Code List'!$B$4:$K$167,9,)))</x:f>
        <x:v>BEV-E (AWD/RWD, V710)</x:v>
      </x:c>
      <x:c r="F480" s="20" t="str">
        <x:f>IF(VLOOKUP($A480,'★Master Code List'!$B$4:$K$167,10,)=0,"",(VLOOKUP($A480,'★Master Code List'!$B$4:$K$167,10,)))</x:f>
        <x:v>BUSBAR</x:v>
      </x:c>
      <x:c r="G480" s="158">
        <x:f t="shared" si="138"/>
        <x:v>0</x:v>
      </x:c>
      <x:c r="H480" s="197">
        <x:f t="shared" si="139"/>
        <x:v>496.79136</x:v>
      </x:c>
      <x:c r="I480" s="285">
        <x:f t="shared" si="140"/>
        <x:v>0</x:v>
      </x:c>
      <x:c r="J480" s="106">
        <x:f>SUMIFS('purchase data'!K:K,'purchase data'!$B:$B,$C480,'purchase data'!$F:$F,$D480)</x:f>
        <x:v>0</x:v>
      </x:c>
      <x:c r="K480" s="73">
        <x:f>SUMIFS('purchase data'!M:M,'purchase data'!$B:$B,$C480,'purchase data'!$F:$F,$D480)</x:f>
        <x:v>0</x:v>
      </x:c>
      <x:c r="L480" s="68">
        <x:f>SUMIFS(ETC!$G:$G,ETC!$B:$B,$C480,ETC!$E:$E,$D480)</x:f>
        <x:v>0</x:v>
      </x:c>
      <x:c r="M480" s="73">
        <x:f>SUMIFS(ETC!$J:$J,ETC!$E:$E,$D480,ETC!$B:$B,$C480)</x:f>
        <x:v>0</x:v>
      </x:c>
      <x:c r="N480" s="159">
        <x:f>IF(IFERROR((I480+K480+M480)/(G480+J480+SUMIFS(ETC!$G:$G,ETC!$C:$C,1,ETC!$B:$B,$C480,ETC!$E:$E,$D480)),)=0,H480,IFERROR((I480+K480+M480)/(G480+J480+SUMIFS(ETC!$G:$G,ETC!$C:$C,1,ETC!$B:$B,$C480,ETC!$E:$E,$D480)),))</x:f>
        <x:v>496.79136</x:v>
      </x:c>
      <x:c r="O480" s="106">
        <x:f>++SUMIFS('sales data'!L:L,'sales data'!$B:$B,$C480,'sales data'!$F:$F,$D480,'sales data'!$O:$O,"")</x:f>
        <x:v>0</x:v>
      </x:c>
      <x:c r="P480" s="73">
        <x:f t="shared" si="141"/>
        <x:v>0</x:v>
      </x:c>
      <x:c r="Q480" s="68">
        <x:f>+SUMIFS('sales data'!$L:$L,'sales data'!$B:$B,$C480,'sales data'!$F:$F,$D480,'sales data'!$O:$O,"R")</x:f>
        <x:v>0</x:v>
      </x:c>
      <x:c r="R480" s="73">
        <x:f t="shared" si="142"/>
        <x:v>0</x:v>
      </x:c>
      <x:c r="S480" s="68">
        <x:f>SUMIFS('sales data'!$L:$L,'sales data'!$B:$B,$C480,'sales data'!$F:$F,$D480,'sales data'!$O:$O,"N")</x:f>
        <x:v>0</x:v>
      </x:c>
      <x:c r="T480" s="73">
        <x:f t="shared" si="143"/>
        <x:v>0</x:v>
      </x:c>
      <x:c r="U480" s="26">
        <x:f>SUMIFS('warehouse inventory check'!$N:$N,'warehouse inventory check'!$C:$C,$C480,'warehouse inventory check'!$D:$D,$D480)</x:f>
        <x:v>0</x:v>
      </x:c>
      <x:c r="V480" s="26">
        <x:f t="shared" si="144"/>
        <x:v>496.79136</x:v>
      </x:c>
      <x:c r="W480" s="73">
        <x:f t="shared" si="145"/>
        <x:v>0</x:v>
      </x:c>
      <x:c r="X480" s="74">
        <x:f t="shared" si="146"/>
        <x:v>0</x:v>
      </x:c>
      <x:c r="Y480" s="68">
        <x:f t="shared" si="147"/>
        <x:v>0</x:v>
      </x:c>
      <x:c r="Z480" s="68">
        <x:f t="shared" si="148"/>
        <x:v>0</x:v>
      </x:c>
    </x:row>
    <x:row r="481" spans="1:26" s="26" customFormat="1">
      <x:c r="A481" s="118">
        <x:v>86</x:v>
      </x:c>
      <x:c r="B481" s="118"/>
      <x:c r="C481" s="113">
        <x:v>5</x:v>
      </x:c>
      <x:c r="D481" s="210" t="str">
        <x:f>IF(VLOOKUP($A481,'★Master Code List'!$B$4:$K$167,8,)=0,"",(VLOOKUP($A481,'★Master Code List'!$B$4:$K$167,8,)))</x:f>
        <x:v>TZ38-14A033-CB</x:v>
      </x:c>
      <x:c r="E481" s="210" t="str">
        <x:f>IF(VLOOKUP($A481,'★Master Code List'!$B$4:$K$167,9,)=0,"",(VLOOKUP($A481,'★Master Code List'!$B$4:$K$167,9,)))</x:f>
        <x:v>BEV-E (AWD/RWD, V710)</x:v>
      </x:c>
      <x:c r="F481" s="20" t="str">
        <x:f>IF(VLOOKUP($A481,'★Master Code List'!$B$4:$K$167,10,)=0,"",(VLOOKUP($A481,'★Master Code List'!$B$4:$K$167,10,)))</x:f>
        <x:v>BUSBAR</x:v>
      </x:c>
      <x:c r="G481" s="158">
        <x:f t="shared" si="138"/>
        <x:v>0</x:v>
      </x:c>
      <x:c r="H481" s="197">
        <x:f t="shared" si="139"/>
        <x:v>1534.8783100000001</x:v>
      </x:c>
      <x:c r="I481" s="285">
        <x:f t="shared" si="140"/>
        <x:v>0</x:v>
      </x:c>
      <x:c r="J481" s="106">
        <x:f>SUMIFS('purchase data'!K:K,'purchase data'!$B:$B,$C481,'purchase data'!$F:$F,$D481)</x:f>
        <x:v>0</x:v>
      </x:c>
      <x:c r="K481" s="73">
        <x:f>SUMIFS('purchase data'!M:M,'purchase data'!$B:$B,$C481,'purchase data'!$F:$F,$D481)</x:f>
        <x:v>0</x:v>
      </x:c>
      <x:c r="L481" s="68">
        <x:f>SUMIFS(ETC!$G:$G,ETC!$B:$B,$C481,ETC!$E:$E,$D481)</x:f>
        <x:v>0</x:v>
      </x:c>
      <x:c r="M481" s="73">
        <x:f>SUMIFS(ETC!$J:$J,ETC!$E:$E,$D481,ETC!$B:$B,$C481)</x:f>
        <x:v>0</x:v>
      </x:c>
      <x:c r="N481" s="159">
        <x:f>IF(IFERROR((I481+K481+M481)/(G481+J481+SUMIFS(ETC!$G:$G,ETC!$C:$C,1,ETC!$B:$B,$C481,ETC!$E:$E,$D481)),)=0,H481,IFERROR((I481+K481+M481)/(G481+J481+SUMIFS(ETC!$G:$G,ETC!$C:$C,1,ETC!$B:$B,$C481,ETC!$E:$E,$D481)),))</x:f>
        <x:v>1534.8783100000001</x:v>
      </x:c>
      <x:c r="O481" s="106">
        <x:f>++SUMIFS('sales data'!L:L,'sales data'!$B:$B,$C481,'sales data'!$F:$F,$D481,'sales data'!$O:$O,"")</x:f>
        <x:v>0</x:v>
      </x:c>
      <x:c r="P481" s="73">
        <x:f t="shared" si="141"/>
        <x:v>0</x:v>
      </x:c>
      <x:c r="Q481" s="68">
        <x:f>+SUMIFS('sales data'!$L:$L,'sales data'!$B:$B,$C481,'sales data'!$F:$F,$D481,'sales data'!$O:$O,"R")</x:f>
        <x:v>0</x:v>
      </x:c>
      <x:c r="R481" s="73">
        <x:f t="shared" si="142"/>
        <x:v>0</x:v>
      </x:c>
      <x:c r="S481" s="68">
        <x:f>SUMIFS('sales data'!$L:$L,'sales data'!$B:$B,$C481,'sales data'!$F:$F,$D481,'sales data'!$O:$O,"N")</x:f>
        <x:v>0</x:v>
      </x:c>
      <x:c r="T481" s="73">
        <x:f t="shared" si="143"/>
        <x:v>0</x:v>
      </x:c>
      <x:c r="U481" s="26">
        <x:f>SUMIFS('warehouse inventory check'!$N:$N,'warehouse inventory check'!$C:$C,$C481,'warehouse inventory check'!$D:$D,$D481)</x:f>
        <x:v>0</x:v>
      </x:c>
      <x:c r="V481" s="26">
        <x:f t="shared" si="144"/>
        <x:v>1534.8783100000001</x:v>
      </x:c>
      <x:c r="W481" s="73">
        <x:f t="shared" si="145"/>
        <x:v>0</x:v>
      </x:c>
      <x:c r="X481" s="74">
        <x:f t="shared" si="146"/>
        <x:v>0</x:v>
      </x:c>
      <x:c r="Y481" s="68">
        <x:f t="shared" si="147"/>
        <x:v>0</x:v>
      </x:c>
      <x:c r="Z481" s="68">
        <x:f t="shared" si="148"/>
        <x:v>0</x:v>
      </x:c>
    </x:row>
    <x:row r="482" spans="1:26" s="26" customFormat="1">
      <x:c r="A482" s="118">
        <x:v>87</x:v>
      </x:c>
      <x:c r="B482" s="118"/>
      <x:c r="C482" s="113">
        <x:v>5</x:v>
      </x:c>
      <x:c r="D482" s="210" t="str">
        <x:f>IF(VLOOKUP($A482,'★Master Code List'!$B$4:$K$167,8,)=0,"",(VLOOKUP($A482,'★Master Code List'!$B$4:$K$167,8,)))</x:f>
        <x:v>TZ38-14A033-DB</x:v>
      </x:c>
      <x:c r="E482" s="210" t="str">
        <x:f>IF(VLOOKUP($A482,'★Master Code List'!$B$4:$K$167,9,)=0,"",(VLOOKUP($A482,'★Master Code List'!$B$4:$K$167,9,)))</x:f>
        <x:v>BEV-E (AWD/RWD, V710)</x:v>
      </x:c>
      <x:c r="F482" s="20" t="str">
        <x:f>IF(VLOOKUP($A482,'★Master Code List'!$B$4:$K$167,10,)=0,"",(VLOOKUP($A482,'★Master Code List'!$B$4:$K$167,10,)))</x:f>
        <x:v>BUSBAR</x:v>
      </x:c>
      <x:c r="G482" s="158">
        <x:f t="shared" si="138"/>
        <x:v>0</x:v>
      </x:c>
      <x:c r="H482" s="197">
        <x:f t="shared" si="139"/>
        <x:v>622.54166999999995</x:v>
      </x:c>
      <x:c r="I482" s="285">
        <x:f t="shared" si="140"/>
        <x:v>0</x:v>
      </x:c>
      <x:c r="J482" s="106">
        <x:f>SUMIFS('purchase data'!K:K,'purchase data'!$B:$B,$C482,'purchase data'!$F:$F,$D482)</x:f>
        <x:v>0</x:v>
      </x:c>
      <x:c r="K482" s="73">
        <x:f>SUMIFS('purchase data'!M:M,'purchase data'!$B:$B,$C482,'purchase data'!$F:$F,$D482)</x:f>
        <x:v>0</x:v>
      </x:c>
      <x:c r="L482" s="68">
        <x:f>SUMIFS(ETC!$G:$G,ETC!$B:$B,$C482,ETC!$E:$E,$D482)</x:f>
        <x:v>0</x:v>
      </x:c>
      <x:c r="M482" s="73">
        <x:f>SUMIFS(ETC!$J:$J,ETC!$E:$E,$D482,ETC!$B:$B,$C482)</x:f>
        <x:v>0</x:v>
      </x:c>
      <x:c r="N482" s="159">
        <x:f>IF(IFERROR((I482+K482+M482)/(G482+J482+SUMIFS(ETC!$G:$G,ETC!$C:$C,1,ETC!$B:$B,$C482,ETC!$E:$E,$D482)),)=0,H482,IFERROR((I482+K482+M482)/(G482+J482+SUMIFS(ETC!$G:$G,ETC!$C:$C,1,ETC!$B:$B,$C482,ETC!$E:$E,$D482)),))</x:f>
        <x:v>622.54166999999995</x:v>
      </x:c>
      <x:c r="O482" s="106">
        <x:f>++SUMIFS('sales data'!L:L,'sales data'!$B:$B,$C482,'sales data'!$F:$F,$D482,'sales data'!$O:$O,"")</x:f>
        <x:v>0</x:v>
      </x:c>
      <x:c r="P482" s="73">
        <x:f t="shared" si="141"/>
        <x:v>0</x:v>
      </x:c>
      <x:c r="Q482" s="68">
        <x:f>+SUMIFS('sales data'!$L:$L,'sales data'!$B:$B,$C482,'sales data'!$F:$F,$D482,'sales data'!$O:$O,"R")</x:f>
        <x:v>0</x:v>
      </x:c>
      <x:c r="R482" s="73">
        <x:f t="shared" si="142"/>
        <x:v>0</x:v>
      </x:c>
      <x:c r="S482" s="68">
        <x:f>SUMIFS('sales data'!$L:$L,'sales data'!$B:$B,$C482,'sales data'!$F:$F,$D482,'sales data'!$O:$O,"N")</x:f>
        <x:v>0</x:v>
      </x:c>
      <x:c r="T482" s="73">
        <x:f t="shared" si="143"/>
        <x:v>0</x:v>
      </x:c>
      <x:c r="U482" s="26">
        <x:f>SUMIFS('warehouse inventory check'!$N:$N,'warehouse inventory check'!$C:$C,$C482,'warehouse inventory check'!$D:$D,$D482)</x:f>
        <x:v>0</x:v>
      </x:c>
      <x:c r="V482" s="26">
        <x:f t="shared" si="144"/>
        <x:v>622.54166999999995</x:v>
      </x:c>
      <x:c r="W482" s="73">
        <x:f t="shared" si="145"/>
        <x:v>0</x:v>
      </x:c>
      <x:c r="X482" s="74">
        <x:f t="shared" si="146"/>
        <x:v>0</x:v>
      </x:c>
      <x:c r="Y482" s="68">
        <x:f t="shared" si="147"/>
        <x:v>0</x:v>
      </x:c>
      <x:c r="Z482" s="68">
        <x:f t="shared" si="148"/>
        <x:v>0</x:v>
      </x:c>
    </x:row>
    <x:row r="483" spans="1:26" s="26" customFormat="1">
      <x:c r="A483" s="118">
        <x:v>88</x:v>
      </x:c>
      <x:c r="B483" s="118"/>
      <x:c r="C483" s="113">
        <x:v>5</x:v>
      </x:c>
      <x:c r="D483" s="210" t="str">
        <x:f>IF(VLOOKUP($A483,'★Master Code List'!$B$4:$K$167,8,)=0,"",(VLOOKUP($A483,'★Master Code List'!$B$4:$K$167,8,)))</x:f>
        <x:v>TZ38-14A033-EB</x:v>
      </x:c>
      <x:c r="E483" s="210" t="str">
        <x:f>IF(VLOOKUP($A483,'★Master Code List'!$B$4:$K$167,9,)=0,"",(VLOOKUP($A483,'★Master Code List'!$B$4:$K$167,9,)))</x:f>
        <x:v>BEV-E (AWD/RWD, V710)</x:v>
      </x:c>
      <x:c r="F483" s="20" t="str">
        <x:f>IF(VLOOKUP($A483,'★Master Code List'!$B$4:$K$167,10,)=0,"",(VLOOKUP($A483,'★Master Code List'!$B$4:$K$167,10,)))</x:f>
        <x:v>BUSBAR</x:v>
      </x:c>
      <x:c r="G483" s="158">
        <x:f t="shared" si="138"/>
        <x:v>0</x:v>
      </x:c>
      <x:c r="H483" s="197">
        <x:f t="shared" si="139"/>
        <x:v>1275.6153099999999</x:v>
      </x:c>
      <x:c r="I483" s="285">
        <x:f t="shared" si="140"/>
        <x:v>0</x:v>
      </x:c>
      <x:c r="J483" s="106">
        <x:f>SUMIFS('purchase data'!K:K,'purchase data'!$B:$B,$C483,'purchase data'!$F:$F,$D483)</x:f>
        <x:v>0</x:v>
      </x:c>
      <x:c r="K483" s="73">
        <x:f>SUMIFS('purchase data'!M:M,'purchase data'!$B:$B,$C483,'purchase data'!$F:$F,$D483)</x:f>
        <x:v>0</x:v>
      </x:c>
      <x:c r="L483" s="68">
        <x:f>SUMIFS(ETC!$G:$G,ETC!$B:$B,$C483,ETC!$E:$E,$D483)</x:f>
        <x:v>0</x:v>
      </x:c>
      <x:c r="M483" s="73">
        <x:f>SUMIFS(ETC!$J:$J,ETC!$E:$E,$D483,ETC!$B:$B,$C483)</x:f>
        <x:v>0</x:v>
      </x:c>
      <x:c r="N483" s="159">
        <x:f>IF(IFERROR((I483+K483+M483)/(G483+J483+SUMIFS(ETC!$G:$G,ETC!$C:$C,1,ETC!$B:$B,$C483,ETC!$E:$E,$D483)),)=0,H483,IFERROR((I483+K483+M483)/(G483+J483+SUMIFS(ETC!$G:$G,ETC!$C:$C,1,ETC!$B:$B,$C483,ETC!$E:$E,$D483)),))</x:f>
        <x:v>1275.6153099999999</x:v>
      </x:c>
      <x:c r="O483" s="106">
        <x:f>++SUMIFS('sales data'!L:L,'sales data'!$B:$B,$C483,'sales data'!$F:$F,$D483,'sales data'!$O:$O,"")</x:f>
        <x:v>0</x:v>
      </x:c>
      <x:c r="P483" s="73">
        <x:f t="shared" si="141"/>
        <x:v>0</x:v>
      </x:c>
      <x:c r="Q483" s="68">
        <x:f>+SUMIFS('sales data'!$L:$L,'sales data'!$B:$B,$C483,'sales data'!$F:$F,$D483,'sales data'!$O:$O,"R")</x:f>
        <x:v>0</x:v>
      </x:c>
      <x:c r="R483" s="73">
        <x:f t="shared" si="142"/>
        <x:v>0</x:v>
      </x:c>
      <x:c r="S483" s="68">
        <x:f>SUMIFS('sales data'!$L:$L,'sales data'!$B:$B,$C483,'sales data'!$F:$F,$D483,'sales data'!$O:$O,"N")</x:f>
        <x:v>0</x:v>
      </x:c>
      <x:c r="T483" s="73">
        <x:f t="shared" si="143"/>
        <x:v>0</x:v>
      </x:c>
      <x:c r="U483" s="26">
        <x:f>SUMIFS('warehouse inventory check'!$N:$N,'warehouse inventory check'!$C:$C,$C483,'warehouse inventory check'!$D:$D,$D483)</x:f>
        <x:v>0</x:v>
      </x:c>
      <x:c r="V483" s="26">
        <x:f t="shared" si="144"/>
        <x:v>1275.6153099999999</x:v>
      </x:c>
      <x:c r="W483" s="73">
        <x:f t="shared" si="145"/>
        <x:v>0</x:v>
      </x:c>
      <x:c r="X483" s="74">
        <x:f t="shared" si="146"/>
        <x:v>0</x:v>
      </x:c>
      <x:c r="Y483" s="68">
        <x:f t="shared" si="147"/>
        <x:v>0</x:v>
      </x:c>
      <x:c r="Z483" s="68">
        <x:f t="shared" si="148"/>
        <x:v>0</x:v>
      </x:c>
    </x:row>
    <x:row r="484" spans="1:26" s="26" customFormat="1">
      <x:c r="A484" s="118">
        <x:v>89</x:v>
      </x:c>
      <x:c r="B484" s="118"/>
      <x:c r="C484" s="113">
        <x:v>5</x:v>
      </x:c>
      <x:c r="D484" s="210" t="str">
        <x:f>IF(VLOOKUP($A484,'★Master Code List'!$B$4:$K$167,8,)=0,"",(VLOOKUP($A484,'★Master Code List'!$B$4:$K$167,8,)))</x:f>
        <x:v>TZ38-14A033-GB</x:v>
      </x:c>
      <x:c r="E484" s="210" t="str">
        <x:f>IF(VLOOKUP($A484,'★Master Code List'!$B$4:$K$167,9,)=0,"",(VLOOKUP($A484,'★Master Code List'!$B$4:$K$167,9,)))</x:f>
        <x:v>BEV-E (AWD/RWD, V710)</x:v>
      </x:c>
      <x:c r="F484" s="20" t="str">
        <x:f>IF(VLOOKUP($A484,'★Master Code List'!$B$4:$K$167,10,)=0,"",(VLOOKUP($A484,'★Master Code List'!$B$4:$K$167,10,)))</x:f>
        <x:v>BUSBAR</x:v>
      </x:c>
      <x:c r="G484" s="158">
        <x:f t="shared" si="138"/>
        <x:v>0</x:v>
      </x:c>
      <x:c r="H484" s="197">
        <x:f t="shared" si="139"/>
        <x:v>958.91081999999994</x:v>
      </x:c>
      <x:c r="I484" s="285">
        <x:f t="shared" si="140"/>
        <x:v>0</x:v>
      </x:c>
      <x:c r="J484" s="106">
        <x:f>SUMIFS('purchase data'!K:K,'purchase data'!$B:$B,$C484,'purchase data'!$F:$F,$D484)</x:f>
        <x:v>0</x:v>
      </x:c>
      <x:c r="K484" s="73">
        <x:f>SUMIFS('purchase data'!M:M,'purchase data'!$B:$B,$C484,'purchase data'!$F:$F,$D484)</x:f>
        <x:v>0</x:v>
      </x:c>
      <x:c r="L484" s="68">
        <x:f>SUMIFS(ETC!$G:$G,ETC!$B:$B,$C484,ETC!$E:$E,$D484)</x:f>
        <x:v>0</x:v>
      </x:c>
      <x:c r="M484" s="73">
        <x:f>SUMIFS(ETC!$J:$J,ETC!$E:$E,$D484,ETC!$B:$B,$C484)</x:f>
        <x:v>0</x:v>
      </x:c>
      <x:c r="N484" s="159">
        <x:f>IF(IFERROR((I484+K484+M484)/(G484+J484+SUMIFS(ETC!$G:$G,ETC!$C:$C,1,ETC!$B:$B,$C484,ETC!$E:$E,$D484)),)=0,H484,IFERROR((I484+K484+M484)/(G484+J484+SUMIFS(ETC!$G:$G,ETC!$C:$C,1,ETC!$B:$B,$C484,ETC!$E:$E,$D484)),))</x:f>
        <x:v>958.91081999999994</x:v>
      </x:c>
      <x:c r="O484" s="106">
        <x:f>++SUMIFS('sales data'!L:L,'sales data'!$B:$B,$C484,'sales data'!$F:$F,$D484,'sales data'!$O:$O,"")</x:f>
        <x:v>0</x:v>
      </x:c>
      <x:c r="P484" s="73">
        <x:f t="shared" si="141"/>
        <x:v>0</x:v>
      </x:c>
      <x:c r="Q484" s="68">
        <x:f>+SUMIFS('sales data'!$L:$L,'sales data'!$B:$B,$C484,'sales data'!$F:$F,$D484,'sales data'!$O:$O,"R")</x:f>
        <x:v>0</x:v>
      </x:c>
      <x:c r="R484" s="73">
        <x:f t="shared" si="142"/>
        <x:v>0</x:v>
      </x:c>
      <x:c r="S484" s="68">
        <x:f>SUMIFS('sales data'!$L:$L,'sales data'!$B:$B,$C484,'sales data'!$F:$F,$D484,'sales data'!$O:$O,"N")</x:f>
        <x:v>0</x:v>
      </x:c>
      <x:c r="T484" s="73">
        <x:f t="shared" si="143"/>
        <x:v>0</x:v>
      </x:c>
      <x:c r="U484" s="26">
        <x:f>SUMIFS('warehouse inventory check'!$N:$N,'warehouse inventory check'!$C:$C,$C484,'warehouse inventory check'!$D:$D,$D484)</x:f>
        <x:v>0</x:v>
      </x:c>
      <x:c r="V484" s="26">
        <x:f t="shared" si="144"/>
        <x:v>958.91081999999994</x:v>
      </x:c>
      <x:c r="W484" s="73">
        <x:f t="shared" si="145"/>
        <x:v>0</x:v>
      </x:c>
      <x:c r="X484" s="74">
        <x:f t="shared" si="146"/>
        <x:v>0</x:v>
      </x:c>
      <x:c r="Y484" s="68">
        <x:f t="shared" si="147"/>
        <x:v>0</x:v>
      </x:c>
      <x:c r="Z484" s="68">
        <x:f t="shared" si="148"/>
        <x:v>0</x:v>
      </x:c>
    </x:row>
    <x:row r="485" spans="1:26" s="26" customFormat="1">
      <x:c r="A485" s="118">
        <x:v>90</x:v>
      </x:c>
      <x:c r="B485" s="118"/>
      <x:c r="C485" s="113">
        <x:v>5</x:v>
      </x:c>
      <x:c r="D485" s="210" t="str">
        <x:f>IF(VLOOKUP($A485,'★Master Code List'!$B$4:$K$167,8,)=0,"",(VLOOKUP($A485,'★Master Code List'!$B$4:$K$167,8,)))</x:f>
        <x:v>TZ38-14A033-KB</x:v>
      </x:c>
      <x:c r="E485" s="210" t="str">
        <x:f>IF(VLOOKUP($A485,'★Master Code List'!$B$4:$K$167,9,)=0,"",(VLOOKUP($A485,'★Master Code List'!$B$4:$K$167,9,)))</x:f>
        <x:v>BEV-E (AWD/RWD, V710)</x:v>
      </x:c>
      <x:c r="F485" s="20" t="str">
        <x:f>IF(VLOOKUP($A485,'★Master Code List'!$B$4:$K$167,10,)=0,"",(VLOOKUP($A485,'★Master Code List'!$B$4:$K$167,10,)))</x:f>
        <x:v>BUSBAR</x:v>
      </x:c>
      <x:c r="G485" s="158">
        <x:f t="shared" si="138"/>
        <x:v>0</x:v>
      </x:c>
      <x:c r="H485" s="197">
        <x:f t="shared" si="139"/>
        <x:v>670.26720768115945</x:v>
      </x:c>
      <x:c r="I485" s="285">
        <x:f t="shared" si="140"/>
        <x:v>0</x:v>
      </x:c>
      <x:c r="J485" s="106">
        <x:f>SUMIFS('purchase data'!K:K,'purchase data'!$B:$B,$C485,'purchase data'!$F:$F,$D485)</x:f>
        <x:v>0</x:v>
      </x:c>
      <x:c r="K485" s="73">
        <x:f>SUMIFS('purchase data'!M:M,'purchase data'!$B:$B,$C485,'purchase data'!$F:$F,$D485)</x:f>
        <x:v>0</x:v>
      </x:c>
      <x:c r="L485" s="68">
        <x:f>SUMIFS(ETC!$G:$G,ETC!$B:$B,$C485,ETC!$E:$E,$D485)</x:f>
        <x:v>0</x:v>
      </x:c>
      <x:c r="M485" s="73">
        <x:f>SUMIFS(ETC!$J:$J,ETC!$E:$E,$D485,ETC!$B:$B,$C485)</x:f>
        <x:v>0</x:v>
      </x:c>
      <x:c r="N485" s="159">
        <x:f>IF(IFERROR((I485+K485+M485)/(G485+J485+SUMIFS(ETC!$G:$G,ETC!$C:$C,1,ETC!$B:$B,$C485,ETC!$E:$E,$D485)),)=0,H485,IFERROR((I485+K485+M485)/(G485+J485+SUMIFS(ETC!$G:$G,ETC!$C:$C,1,ETC!$B:$B,$C485,ETC!$E:$E,$D485)),))</x:f>
        <x:v>670.26720768115945</x:v>
      </x:c>
      <x:c r="O485" s="106">
        <x:f>++SUMIFS('sales data'!L:L,'sales data'!$B:$B,$C485,'sales data'!$F:$F,$D485,'sales data'!$O:$O,"")</x:f>
        <x:v>0</x:v>
      </x:c>
      <x:c r="P485" s="73">
        <x:f t="shared" si="141"/>
        <x:v>0</x:v>
      </x:c>
      <x:c r="Q485" s="68">
        <x:f>+SUMIFS('sales data'!$L:$L,'sales data'!$B:$B,$C485,'sales data'!$F:$F,$D485,'sales data'!$O:$O,"R")</x:f>
        <x:v>0</x:v>
      </x:c>
      <x:c r="R485" s="73">
        <x:f t="shared" si="142"/>
        <x:v>0</x:v>
      </x:c>
      <x:c r="S485" s="68">
        <x:f>SUMIFS('sales data'!$L:$L,'sales data'!$B:$B,$C485,'sales data'!$F:$F,$D485,'sales data'!$O:$O,"N")</x:f>
        <x:v>0</x:v>
      </x:c>
      <x:c r="T485" s="73">
        <x:f t="shared" si="143"/>
        <x:v>0</x:v>
      </x:c>
      <x:c r="U485" s="26">
        <x:f>SUMIFS('warehouse inventory check'!$N:$N,'warehouse inventory check'!$C:$C,$C485,'warehouse inventory check'!$D:$D,$D485)</x:f>
        <x:v>0</x:v>
      </x:c>
      <x:c r="V485" s="26">
        <x:f t="shared" si="144"/>
        <x:v>670.26720768115945</x:v>
      </x:c>
      <x:c r="W485" s="73">
        <x:f t="shared" si="145"/>
        <x:v>0</x:v>
      </x:c>
      <x:c r="X485" s="74">
        <x:f t="shared" si="146"/>
        <x:v>0</x:v>
      </x:c>
      <x:c r="Y485" s="68">
        <x:f t="shared" si="147"/>
        <x:v>0</x:v>
      </x:c>
      <x:c r="Z485" s="68">
        <x:f t="shared" si="148"/>
        <x:v>0</x:v>
      </x:c>
    </x:row>
    <x:row r="486" spans="1:26" s="26" customFormat="1">
      <x:c r="A486" s="118">
        <x:v>91</x:v>
      </x:c>
      <x:c r="B486" s="118"/>
      <x:c r="C486" s="113">
        <x:v>5</x:v>
      </x:c>
      <x:c r="D486" s="210" t="str">
        <x:f>IF(VLOOKUP($A486,'★Master Code List'!$B$4:$K$167,8,)=0,"",(VLOOKUP($A486,'★Master Code List'!$B$4:$K$167,8,)))</x:f>
        <x:v>TZ38-14A033-LB</x:v>
      </x:c>
      <x:c r="E486" s="210" t="str">
        <x:f>IF(VLOOKUP($A486,'★Master Code List'!$B$4:$K$167,9,)=0,"",(VLOOKUP($A486,'★Master Code List'!$B$4:$K$167,9,)))</x:f>
        <x:v>BEV-E (AWD/RWD, V710)</x:v>
      </x:c>
      <x:c r="F486" s="20" t="str">
        <x:f>IF(VLOOKUP($A486,'★Master Code List'!$B$4:$K$167,10,)=0,"",(VLOOKUP($A486,'★Master Code List'!$B$4:$K$167,10,)))</x:f>
        <x:v>BUSBAR</x:v>
      </x:c>
      <x:c r="G486" s="158">
        <x:f t="shared" si="138"/>
        <x:v>0</x:v>
      </x:c>
      <x:c r="H486" s="197">
        <x:f t="shared" si="139"/>
        <x:v>688.846</x:v>
      </x:c>
      <x:c r="I486" s="285">
        <x:f t="shared" si="140"/>
        <x:v>0</x:v>
      </x:c>
      <x:c r="J486" s="106">
        <x:f>SUMIFS('purchase data'!K:K,'purchase data'!$B:$B,$C486,'purchase data'!$F:$F,$D486)</x:f>
        <x:v>0</x:v>
      </x:c>
      <x:c r="K486" s="73">
        <x:f>SUMIFS('purchase data'!M:M,'purchase data'!$B:$B,$C486,'purchase data'!$F:$F,$D486)</x:f>
        <x:v>0</x:v>
      </x:c>
      <x:c r="L486" s="68">
        <x:f>SUMIFS(ETC!$G:$G,ETC!$B:$B,$C486,ETC!$E:$E,$D486)</x:f>
        <x:v>0</x:v>
      </x:c>
      <x:c r="M486" s="73">
        <x:f>SUMIFS(ETC!$J:$J,ETC!$E:$E,$D486,ETC!$B:$B,$C486)</x:f>
        <x:v>0</x:v>
      </x:c>
      <x:c r="N486" s="159">
        <x:f>IF(IFERROR((I486+K486+M486)/(G486+J486+SUMIFS(ETC!$G:$G,ETC!$C:$C,1,ETC!$B:$B,$C486,ETC!$E:$E,$D486)),)=0,H486,IFERROR((I486+K486+M486)/(G486+J486+SUMIFS(ETC!$G:$G,ETC!$C:$C,1,ETC!$B:$B,$C486,ETC!$E:$E,$D486)),))</x:f>
        <x:v>688.846</x:v>
      </x:c>
      <x:c r="O486" s="106">
        <x:f>++SUMIFS('sales data'!L:L,'sales data'!$B:$B,$C486,'sales data'!$F:$F,$D486,'sales data'!$O:$O,"")</x:f>
        <x:v>0</x:v>
      </x:c>
      <x:c r="P486" s="73">
        <x:f t="shared" si="141"/>
        <x:v>0</x:v>
      </x:c>
      <x:c r="Q486" s="68">
        <x:f>+SUMIFS('sales data'!$L:$L,'sales data'!$B:$B,$C486,'sales data'!$F:$F,$D486,'sales data'!$O:$O,"R")</x:f>
        <x:v>0</x:v>
      </x:c>
      <x:c r="R486" s="73">
        <x:f t="shared" si="142"/>
        <x:v>0</x:v>
      </x:c>
      <x:c r="S486" s="68">
        <x:f>SUMIFS('sales data'!$L:$L,'sales data'!$B:$B,$C486,'sales data'!$F:$F,$D486,'sales data'!$O:$O,"N")</x:f>
        <x:v>0</x:v>
      </x:c>
      <x:c r="T486" s="73">
        <x:f t="shared" si="143"/>
        <x:v>0</x:v>
      </x:c>
      <x:c r="U486" s="26">
        <x:f>SUMIFS('warehouse inventory check'!$N:$N,'warehouse inventory check'!$C:$C,$C486,'warehouse inventory check'!$D:$D,$D486)</x:f>
        <x:v>0</x:v>
      </x:c>
      <x:c r="V486" s="26">
        <x:f t="shared" si="144"/>
        <x:v>688.846</x:v>
      </x:c>
      <x:c r="W486" s="73">
        <x:f t="shared" si="145"/>
        <x:v>0</x:v>
      </x:c>
      <x:c r="X486" s="74">
        <x:f t="shared" si="146"/>
        <x:v>0</x:v>
      </x:c>
      <x:c r="Y486" s="68">
        <x:f t="shared" si="147"/>
        <x:v>0</x:v>
      </x:c>
      <x:c r="Z486" s="68">
        <x:f t="shared" si="148"/>
        <x:v>0</x:v>
      </x:c>
    </x:row>
    <x:row r="487" spans="1:26" s="26" customFormat="1">
      <x:c r="A487" s="118">
        <x:v>92</x:v>
      </x:c>
      <x:c r="B487" s="118"/>
      <x:c r="C487" s="113">
        <x:v>5</x:v>
      </x:c>
      <x:c r="D487" s="210" t="str">
        <x:f>IF(VLOOKUP($A487,'★Master Code List'!$B$4:$K$167,8,)=0,"",(VLOOKUP($A487,'★Master Code List'!$B$4:$K$167,8,)))</x:f>
        <x:v>TZ38-14B680-AB</x:v>
      </x:c>
      <x:c r="E487" s="210" t="str">
        <x:f>IF(VLOOKUP($A487,'★Master Code List'!$B$4:$K$167,9,)=0,"",(VLOOKUP($A487,'★Master Code List'!$B$4:$K$167,9,)))</x:f>
        <x:v>BEV-E (AWD/RWD, V710)</x:v>
      </x:c>
      <x:c r="F487" s="20" t="str">
        <x:f>IF(VLOOKUP($A487,'★Master Code List'!$B$4:$K$167,10,)=0,"",(VLOOKUP($A487,'★Master Code List'!$B$4:$K$167,10,)))</x:f>
        <x:v>PDU</x:v>
      </x:c>
      <x:c r="G487" s="158">
        <x:f t="shared" si="138"/>
        <x:v>0</x:v>
      </x:c>
      <x:c r="H487" s="197">
        <x:f t="shared" si="139"/>
        <x:v>1265.26549</x:v>
      </x:c>
      <x:c r="I487" s="285">
        <x:f t="shared" si="140"/>
        <x:v>0</x:v>
      </x:c>
      <x:c r="J487" s="106">
        <x:f>SUMIFS('purchase data'!K:K,'purchase data'!$B:$B,$C487,'purchase data'!$F:$F,$D487)</x:f>
        <x:v>0</x:v>
      </x:c>
      <x:c r="K487" s="73">
        <x:f>SUMIFS('purchase data'!M:M,'purchase data'!$B:$B,$C487,'purchase data'!$F:$F,$D487)</x:f>
        <x:v>0</x:v>
      </x:c>
      <x:c r="L487" s="68">
        <x:f>SUMIFS(ETC!$G:$G,ETC!$B:$B,$C487,ETC!$E:$E,$D487)</x:f>
        <x:v>0</x:v>
      </x:c>
      <x:c r="M487" s="73">
        <x:f>SUMIFS(ETC!$J:$J,ETC!$E:$E,$D487,ETC!$B:$B,$C487)</x:f>
        <x:v>0</x:v>
      </x:c>
      <x:c r="N487" s="159">
        <x:f>IF(IFERROR((I487+K487+M487)/(G487+J487+SUMIFS(ETC!$G:$G,ETC!$C:$C,1,ETC!$B:$B,$C487,ETC!$E:$E,$D487)),)=0,H487,IFERROR((I487+K487+M487)/(G487+J487+SUMIFS(ETC!$G:$G,ETC!$C:$C,1,ETC!$B:$B,$C487,ETC!$E:$E,$D487)),))</x:f>
        <x:v>1265.26549</x:v>
      </x:c>
      <x:c r="O487" s="106">
        <x:f>++SUMIFS('sales data'!L:L,'sales data'!$B:$B,$C487,'sales data'!$F:$F,$D487,'sales data'!$O:$O,"")</x:f>
        <x:v>0</x:v>
      </x:c>
      <x:c r="P487" s="73">
        <x:f t="shared" si="141"/>
        <x:v>0</x:v>
      </x:c>
      <x:c r="Q487" s="68">
        <x:f>+SUMIFS('sales data'!$L:$L,'sales data'!$B:$B,$C487,'sales data'!$F:$F,$D487,'sales data'!$O:$O,"R")</x:f>
        <x:v>0</x:v>
      </x:c>
      <x:c r="R487" s="73">
        <x:f t="shared" si="142"/>
        <x:v>0</x:v>
      </x:c>
      <x:c r="S487" s="68">
        <x:f>SUMIFS('sales data'!$L:$L,'sales data'!$B:$B,$C487,'sales data'!$F:$F,$D487,'sales data'!$O:$O,"N")</x:f>
        <x:v>0</x:v>
      </x:c>
      <x:c r="T487" s="73">
        <x:f t="shared" si="143"/>
        <x:v>0</x:v>
      </x:c>
      <x:c r="U487" s="26">
        <x:f>SUMIFS('warehouse inventory check'!$N:$N,'warehouse inventory check'!$C:$C,$C487,'warehouse inventory check'!$D:$D,$D487)</x:f>
        <x:v>0</x:v>
      </x:c>
      <x:c r="V487" s="26">
        <x:f t="shared" si="144"/>
        <x:v>1265.26549</x:v>
      </x:c>
      <x:c r="W487" s="73">
        <x:f t="shared" si="145"/>
        <x:v>0</x:v>
      </x:c>
      <x:c r="X487" s="74">
        <x:f t="shared" si="146"/>
        <x:v>0</x:v>
      </x:c>
      <x:c r="Y487" s="68">
        <x:f t="shared" si="147"/>
        <x:v>0</x:v>
      </x:c>
      <x:c r="Z487" s="68">
        <x:f t="shared" si="148"/>
        <x:v>0</x:v>
      </x:c>
    </x:row>
    <x:row r="488" spans="1:26" s="26" customFormat="1">
      <x:c r="A488" s="118">
        <x:v>93</x:v>
      </x:c>
      <x:c r="B488" s="118"/>
      <x:c r="C488" s="113">
        <x:v>5</x:v>
      </x:c>
      <x:c r="D488" s="210" t="str">
        <x:f>IF(VLOOKUP($A488,'★Master Code List'!$B$4:$K$167,8,)=0,"",(VLOOKUP($A488,'★Master Code List'!$B$4:$K$167,8,)))</x:f>
        <x:v/>
      </x:c>
      <x:c r="E488" s="210" t="str">
        <x:f>IF(VLOOKUP($A488,'★Master Code List'!$B$4:$K$167,9,)=0,"",(VLOOKUP($A488,'★Master Code List'!$B$4:$K$167,9,)))</x:f>
        <x:v/>
      </x:c>
      <x:c r="F488" s="20" t="str">
        <x:f>IF(VLOOKUP($A488,'★Master Code List'!$B$4:$K$167,10,)=0,"",(VLOOKUP($A488,'★Master Code List'!$B$4:$K$167,10,)))</x:f>
        <x:v/>
      </x:c>
      <x:c r="G488" s="158">
        <x:f t="shared" si="138"/>
        <x:v>0</x:v>
      </x:c>
      <x:c r="H488" s="197">
        <x:f t="shared" si="139"/>
        <x:v>15186.435916311455</x:v>
      </x:c>
      <x:c r="I488" s="285">
        <x:f t="shared" si="140"/>
        <x:v>0</x:v>
      </x:c>
      <x:c r="J488" s="106">
        <x:f>SUMIFS('purchase data'!K:K,'purchase data'!$B:$B,$C488,'purchase data'!$F:$F,$D488)</x:f>
        <x:v>0</x:v>
      </x:c>
      <x:c r="K488" s="73">
        <x:f>SUMIFS('purchase data'!M:M,'purchase data'!$B:$B,$C488,'purchase data'!$F:$F,$D488)</x:f>
        <x:v>0</x:v>
      </x:c>
      <x:c r="L488" s="68">
        <x:f>SUMIFS(ETC!$G:$G,ETC!$B:$B,$C488,ETC!$E:$E,$D488)</x:f>
        <x:v>0</x:v>
      </x:c>
      <x:c r="M488" s="73">
        <x:f>SUMIFS(ETC!$J:$J,ETC!$E:$E,$D488,ETC!$B:$B,$C488)</x:f>
        <x:v>0</x:v>
      </x:c>
      <x:c r="N488" s="159">
        <x:f>IF(IFERROR((I488+K488+M488)/(G488+J488+SUMIFS(ETC!$G:$G,ETC!$C:$C,1,ETC!$B:$B,$C488,ETC!$E:$E,$D488)),)=0,H488,IFERROR((I488+K488+M488)/(G488+J488+SUMIFS(ETC!$G:$G,ETC!$C:$C,1,ETC!$B:$B,$C488,ETC!$E:$E,$D488)),))</x:f>
        <x:v>15186.435916311455</x:v>
      </x:c>
      <x:c r="O488" s="106">
        <x:f>++SUMIFS('sales data'!L:L,'sales data'!$B:$B,$C488,'sales data'!$F:$F,$D488,'sales data'!$O:$O,"")</x:f>
        <x:v>0</x:v>
      </x:c>
      <x:c r="P488" s="73">
        <x:f t="shared" si="141"/>
        <x:v>0</x:v>
      </x:c>
      <x:c r="Q488" s="68">
        <x:f>+SUMIFS('sales data'!$L:$L,'sales data'!$B:$B,$C488,'sales data'!$F:$F,$D488,'sales data'!$O:$O,"R")</x:f>
        <x:v>0</x:v>
      </x:c>
      <x:c r="R488" s="73">
        <x:f t="shared" si="142"/>
        <x:v>0</x:v>
      </x:c>
      <x:c r="S488" s="68">
        <x:f>SUMIFS('sales data'!$L:$L,'sales data'!$B:$B,$C488,'sales data'!$F:$F,$D488,'sales data'!$O:$O,"N")</x:f>
        <x:v>0</x:v>
      </x:c>
      <x:c r="T488" s="73">
        <x:f t="shared" si="143"/>
        <x:v>0</x:v>
      </x:c>
      <x:c r="U488" s="26">
        <x:f>SUMIFS('warehouse inventory check'!$N:$N,'warehouse inventory check'!$C:$C,$C488,'warehouse inventory check'!$D:$D,$D488)</x:f>
        <x:v>0</x:v>
      </x:c>
      <x:c r="V488" s="26">
        <x:f t="shared" si="144"/>
        <x:v>15186.435916311455</x:v>
      </x:c>
      <x:c r="W488" s="73">
        <x:f t="shared" si="145"/>
        <x:v>0</x:v>
      </x:c>
      <x:c r="X488" s="74">
        <x:f t="shared" si="146"/>
        <x:v>0</x:v>
      </x:c>
      <x:c r="Y488" s="68">
        <x:f t="shared" si="147"/>
        <x:v>0</x:v>
      </x:c>
      <x:c r="Z488" s="68">
        <x:f t="shared" si="148"/>
        <x:v>0</x:v>
      </x:c>
    </x:row>
    <x:row r="489" spans="1:26" s="26" customFormat="1">
      <x:c r="A489" s="118">
        <x:v>94</x:v>
      </x:c>
      <x:c r="B489" s="118"/>
      <x:c r="C489" s="113">
        <x:v>5</x:v>
      </x:c>
      <x:c r="D489" s="210" t="str">
        <x:f>IF(VLOOKUP($A489,'★Master Code List'!$B$4:$K$167,8,)=0,"",(VLOOKUP($A489,'★Master Code List'!$B$4:$K$167,8,)))</x:f>
        <x:v/>
      </x:c>
      <x:c r="E489" s="210" t="str">
        <x:f>IF(VLOOKUP($A489,'★Master Code List'!$B$4:$K$167,9,)=0,"",(VLOOKUP($A489,'★Master Code List'!$B$4:$K$167,9,)))</x:f>
        <x:v/>
      </x:c>
      <x:c r="F489" s="20" t="str">
        <x:f>IF(VLOOKUP($A489,'★Master Code List'!$B$4:$K$167,10,)=0,"",(VLOOKUP($A489,'★Master Code List'!$B$4:$K$167,10,)))</x:f>
        <x:v/>
      </x:c>
      <x:c r="G489" s="158">
        <x:f t="shared" si="138"/>
        <x:v>0</x:v>
      </x:c>
      <x:c r="H489" s="197">
        <x:f t="shared" si="139"/>
        <x:v>15186.435916311455</x:v>
      </x:c>
      <x:c r="I489" s="285">
        <x:f t="shared" si="140"/>
        <x:v>0</x:v>
      </x:c>
      <x:c r="J489" s="106">
        <x:f>SUMIFS('purchase data'!K:K,'purchase data'!$B:$B,$C489,'purchase data'!$F:$F,$D489)</x:f>
        <x:v>0</x:v>
      </x:c>
      <x:c r="K489" s="73">
        <x:f>SUMIFS('purchase data'!M:M,'purchase data'!$B:$B,$C489,'purchase data'!$F:$F,$D489)</x:f>
        <x:v>0</x:v>
      </x:c>
      <x:c r="L489" s="68">
        <x:f>SUMIFS(ETC!$G:$G,ETC!$B:$B,$C489,ETC!$E:$E,$D489)</x:f>
        <x:v>0</x:v>
      </x:c>
      <x:c r="M489" s="73">
        <x:f>SUMIFS(ETC!$J:$J,ETC!$E:$E,$D489,ETC!$B:$B,$C489)</x:f>
        <x:v>0</x:v>
      </x:c>
      <x:c r="N489" s="159">
        <x:f>IF(IFERROR((I489+K489+M489)/(G489+J489+SUMIFS(ETC!$G:$G,ETC!$C:$C,1,ETC!$B:$B,$C489,ETC!$E:$E,$D489)),)=0,H489,IFERROR((I489+K489+M489)/(G489+J489+SUMIFS(ETC!$G:$G,ETC!$C:$C,1,ETC!$B:$B,$C489,ETC!$E:$E,$D489)),))</x:f>
        <x:v>15186.435916311455</x:v>
      </x:c>
      <x:c r="O489" s="106">
        <x:f>++SUMIFS('sales data'!L:L,'sales data'!$B:$B,$C489,'sales data'!$F:$F,$D489,'sales data'!$O:$O,"")</x:f>
        <x:v>0</x:v>
      </x:c>
      <x:c r="P489" s="73">
        <x:f t="shared" si="141"/>
        <x:v>0</x:v>
      </x:c>
      <x:c r="Q489" s="68">
        <x:f>+SUMIFS('sales data'!$L:$L,'sales data'!$B:$B,$C489,'sales data'!$F:$F,$D489,'sales data'!$O:$O,"R")</x:f>
        <x:v>0</x:v>
      </x:c>
      <x:c r="R489" s="73">
        <x:f t="shared" si="142"/>
        <x:v>0</x:v>
      </x:c>
      <x:c r="S489" s="68">
        <x:f>SUMIFS('sales data'!$L:$L,'sales data'!$B:$B,$C489,'sales data'!$F:$F,$D489,'sales data'!$O:$O,"N")</x:f>
        <x:v>0</x:v>
      </x:c>
      <x:c r="T489" s="73">
        <x:f t="shared" si="143"/>
        <x:v>0</x:v>
      </x:c>
      <x:c r="U489" s="26">
        <x:f>SUMIFS('warehouse inventory check'!$N:$N,'warehouse inventory check'!$C:$C,$C489,'warehouse inventory check'!$D:$D,$D489)</x:f>
        <x:v>0</x:v>
      </x:c>
      <x:c r="V489" s="26">
        <x:f t="shared" si="144"/>
        <x:v>15186.435916311455</x:v>
      </x:c>
      <x:c r="W489" s="73">
        <x:f t="shared" si="145"/>
        <x:v>0</x:v>
      </x:c>
      <x:c r="X489" s="74">
        <x:f t="shared" si="146"/>
        <x:v>0</x:v>
      </x:c>
      <x:c r="Y489" s="68">
        <x:f t="shared" si="147"/>
        <x:v>0</x:v>
      </x:c>
      <x:c r="Z489" s="68">
        <x:f t="shared" si="148"/>
        <x:v>0</x:v>
      </x:c>
    </x:row>
    <x:row r="490" spans="1:26" s="26" customFormat="1">
      <x:c r="A490" s="118">
        <x:v>95</x:v>
      </x:c>
      <x:c r="B490" s="118"/>
      <x:c r="C490" s="113">
        <x:v>5</x:v>
      </x:c>
      <x:c r="D490" s="210" t="str">
        <x:f>IF(VLOOKUP($A490,'★Master Code List'!$B$4:$K$167,8,)=0,"",(VLOOKUP($A490,'★Master Code List'!$B$4:$K$167,8,)))</x:f>
        <x:v/>
      </x:c>
      <x:c r="E490" s="210" t="str">
        <x:f>IF(VLOOKUP($A490,'★Master Code List'!$B$4:$K$167,9,)=0,"",(VLOOKUP($A490,'★Master Code List'!$B$4:$K$167,9,)))</x:f>
        <x:v/>
      </x:c>
      <x:c r="F490" s="20" t="str">
        <x:f>IF(VLOOKUP($A490,'★Master Code List'!$B$4:$K$167,10,)=0,"",(VLOOKUP($A490,'★Master Code List'!$B$4:$K$167,10,)))</x:f>
        <x:v/>
      </x:c>
      <x:c r="G490" s="158">
        <x:f t="shared" si="138"/>
        <x:v>0</x:v>
      </x:c>
      <x:c r="H490" s="197">
        <x:f t="shared" si="139"/>
        <x:v>15186.435916311455</x:v>
      </x:c>
      <x:c r="I490" s="285">
        <x:f t="shared" si="140"/>
        <x:v>0</x:v>
      </x:c>
      <x:c r="J490" s="106">
        <x:f>SUMIFS('purchase data'!K:K,'purchase data'!$B:$B,$C490,'purchase data'!$F:$F,$D490)</x:f>
        <x:v>0</x:v>
      </x:c>
      <x:c r="K490" s="73">
        <x:f>SUMIFS('purchase data'!M:M,'purchase data'!$B:$B,$C490,'purchase data'!$F:$F,$D490)</x:f>
        <x:v>0</x:v>
      </x:c>
      <x:c r="L490" s="68">
        <x:f>SUMIFS(ETC!$G:$G,ETC!$B:$B,$C490,ETC!$E:$E,$D490)</x:f>
        <x:v>0</x:v>
      </x:c>
      <x:c r="M490" s="73">
        <x:f>SUMIFS(ETC!$J:$J,ETC!$E:$E,$D490,ETC!$B:$B,$C490)</x:f>
        <x:v>0</x:v>
      </x:c>
      <x:c r="N490" s="159">
        <x:f>IF(IFERROR((I490+K490+M490)/(G490+J490+SUMIFS(ETC!$G:$G,ETC!$C:$C,1,ETC!$B:$B,$C490,ETC!$E:$E,$D490)),)=0,H490,IFERROR((I490+K490+M490)/(G490+J490+SUMIFS(ETC!$G:$G,ETC!$C:$C,1,ETC!$B:$B,$C490,ETC!$E:$E,$D490)),))</x:f>
        <x:v>15186.435916311455</x:v>
      </x:c>
      <x:c r="O490" s="106">
        <x:f>++SUMIFS('sales data'!L:L,'sales data'!$B:$B,$C490,'sales data'!$F:$F,$D490,'sales data'!$O:$O,"")</x:f>
        <x:v>0</x:v>
      </x:c>
      <x:c r="P490" s="73">
        <x:f t="shared" si="141"/>
        <x:v>0</x:v>
      </x:c>
      <x:c r="Q490" s="68">
        <x:f>+SUMIFS('sales data'!$L:$L,'sales data'!$B:$B,$C490,'sales data'!$F:$F,$D490,'sales data'!$O:$O,"R")</x:f>
        <x:v>0</x:v>
      </x:c>
      <x:c r="R490" s="73">
        <x:f t="shared" si="142"/>
        <x:v>0</x:v>
      </x:c>
      <x:c r="S490" s="68">
        <x:f>SUMIFS('sales data'!$L:$L,'sales data'!$B:$B,$C490,'sales data'!$F:$F,$D490,'sales data'!$O:$O,"N")</x:f>
        <x:v>0</x:v>
      </x:c>
      <x:c r="T490" s="73">
        <x:f t="shared" si="143"/>
        <x:v>0</x:v>
      </x:c>
      <x:c r="U490" s="26">
        <x:f>SUMIFS('warehouse inventory check'!$N:$N,'warehouse inventory check'!$C:$C,$C490,'warehouse inventory check'!$D:$D,$D490)</x:f>
        <x:v>0</x:v>
      </x:c>
      <x:c r="V490" s="26">
        <x:f t="shared" si="144"/>
        <x:v>15186.435916311455</x:v>
      </x:c>
      <x:c r="W490" s="73">
        <x:f t="shared" si="145"/>
        <x:v>0</x:v>
      </x:c>
      <x:c r="X490" s="74">
        <x:f t="shared" si="146"/>
        <x:v>0</x:v>
      </x:c>
      <x:c r="Y490" s="68">
        <x:f t="shared" si="147"/>
        <x:v>0</x:v>
      </x:c>
      <x:c r="Z490" s="68">
        <x:f t="shared" si="148"/>
        <x:v>0</x:v>
      </x:c>
    </x:row>
    <x:row r="491" spans="1:26" s="26" customFormat="1">
      <x:c r="A491" s="118">
        <x:v>96</x:v>
      </x:c>
      <x:c r="B491" s="118"/>
      <x:c r="C491" s="113">
        <x:v>5</x:v>
      </x:c>
      <x:c r="D491" s="210" t="str">
        <x:f>IF(VLOOKUP($A491,'★Master Code List'!$B$4:$K$167,8,)=0,"",(VLOOKUP($A491,'★Master Code List'!$B$4:$K$167,8,)))</x:f>
        <x:v/>
      </x:c>
      <x:c r="E491" s="210" t="str">
        <x:f>IF(VLOOKUP($A491,'★Master Code List'!$B$4:$K$167,9,)=0,"",(VLOOKUP($A491,'★Master Code List'!$B$4:$K$167,9,)))</x:f>
        <x:v/>
      </x:c>
      <x:c r="F491" s="20" t="str">
        <x:f>IF(VLOOKUP($A491,'★Master Code List'!$B$4:$K$167,10,)=0,"",(VLOOKUP($A491,'★Master Code List'!$B$4:$K$167,10,)))</x:f>
        <x:v/>
      </x:c>
      <x:c r="G491" s="158">
        <x:f t="shared" si="138"/>
        <x:v>0</x:v>
      </x:c>
      <x:c r="H491" s="197">
        <x:f t="shared" si="139"/>
        <x:v>15186.435916311455</x:v>
      </x:c>
      <x:c r="I491" s="285">
        <x:f t="shared" si="140"/>
        <x:v>0</x:v>
      </x:c>
      <x:c r="J491" s="106">
        <x:f>SUMIFS('purchase data'!K:K,'purchase data'!$B:$B,$C491,'purchase data'!$F:$F,$D491)</x:f>
        <x:v>0</x:v>
      </x:c>
      <x:c r="K491" s="73">
        <x:f>SUMIFS('purchase data'!M:M,'purchase data'!$B:$B,$C491,'purchase data'!$F:$F,$D491)</x:f>
        <x:v>0</x:v>
      </x:c>
      <x:c r="L491" s="68">
        <x:f>SUMIFS(ETC!$G:$G,ETC!$B:$B,$C491,ETC!$E:$E,$D491)</x:f>
        <x:v>0</x:v>
      </x:c>
      <x:c r="M491" s="73">
        <x:f>SUMIFS(ETC!$J:$J,ETC!$E:$E,$D491,ETC!$B:$B,$C491)</x:f>
        <x:v>0</x:v>
      </x:c>
      <x:c r="N491" s="159">
        <x:f>IF(IFERROR((I491+K491+M491)/(G491+J491+SUMIFS(ETC!$G:$G,ETC!$C:$C,1,ETC!$B:$B,$C491,ETC!$E:$E,$D491)),)=0,H491,IFERROR((I491+K491+M491)/(G491+J491+SUMIFS(ETC!$G:$G,ETC!$C:$C,1,ETC!$B:$B,$C491,ETC!$E:$E,$D491)),))</x:f>
        <x:v>15186.435916311455</x:v>
      </x:c>
      <x:c r="O491" s="106">
        <x:f>++SUMIFS('sales data'!L:L,'sales data'!$B:$B,$C491,'sales data'!$F:$F,$D491,'sales data'!$O:$O,"")</x:f>
        <x:v>0</x:v>
      </x:c>
      <x:c r="P491" s="73">
        <x:f t="shared" si="141"/>
        <x:v>0</x:v>
      </x:c>
      <x:c r="Q491" s="68">
        <x:f>+SUMIFS('sales data'!$L:$L,'sales data'!$B:$B,$C491,'sales data'!$F:$F,$D491,'sales data'!$O:$O,"R")</x:f>
        <x:v>0</x:v>
      </x:c>
      <x:c r="R491" s="73">
        <x:f t="shared" si="142"/>
        <x:v>0</x:v>
      </x:c>
      <x:c r="S491" s="68">
        <x:f>SUMIFS('sales data'!$L:$L,'sales data'!$B:$B,$C491,'sales data'!$F:$F,$D491,'sales data'!$O:$O,"N")</x:f>
        <x:v>0</x:v>
      </x:c>
      <x:c r="T491" s="73">
        <x:f t="shared" si="143"/>
        <x:v>0</x:v>
      </x:c>
      <x:c r="U491" s="26">
        <x:f>SUMIFS('warehouse inventory check'!$N:$N,'warehouse inventory check'!$C:$C,$C491,'warehouse inventory check'!$D:$D,$D491)</x:f>
        <x:v>0</x:v>
      </x:c>
      <x:c r="V491" s="26">
        <x:f t="shared" si="144"/>
        <x:v>15186.435916311455</x:v>
      </x:c>
      <x:c r="W491" s="73">
        <x:f t="shared" si="145"/>
        <x:v>0</x:v>
      </x:c>
      <x:c r="X491" s="74">
        <x:f t="shared" si="146"/>
        <x:v>0</x:v>
      </x:c>
      <x:c r="Y491" s="68">
        <x:f t="shared" si="147"/>
        <x:v>0</x:v>
      </x:c>
      <x:c r="Z491" s="68">
        <x:f t="shared" si="148"/>
        <x:v>0</x:v>
      </x:c>
    </x:row>
    <x:row r="492" spans="1:26" s="26" customFormat="1">
      <x:c r="A492" s="118">
        <x:v>97</x:v>
      </x:c>
      <x:c r="B492" s="118"/>
      <x:c r="C492" s="113">
        <x:v>5</x:v>
      </x:c>
      <x:c r="D492" s="210" t="str">
        <x:f>IF(VLOOKUP($A492,'★Master Code List'!$B$4:$K$167,8,)=0,"",(VLOOKUP($A492,'★Master Code List'!$B$4:$K$167,8,)))</x:f>
        <x:v/>
      </x:c>
      <x:c r="E492" s="210" t="str">
        <x:f>IF(VLOOKUP($A492,'★Master Code List'!$B$4:$K$167,9,)=0,"",(VLOOKUP($A492,'★Master Code List'!$B$4:$K$167,9,)))</x:f>
        <x:v/>
      </x:c>
      <x:c r="F492" s="20" t="str">
        <x:f>IF(VLOOKUP($A492,'★Master Code List'!$B$4:$K$167,10,)=0,"",(VLOOKUP($A492,'★Master Code List'!$B$4:$K$167,10,)))</x:f>
        <x:v/>
      </x:c>
      <x:c r="G492" s="158">
        <x:f t="shared" si="138"/>
        <x:v>0</x:v>
      </x:c>
      <x:c r="H492" s="197">
        <x:f t="shared" si="139"/>
        <x:v>15186.435916311455</x:v>
      </x:c>
      <x:c r="I492" s="285">
        <x:f t="shared" si="140"/>
        <x:v>0</x:v>
      </x:c>
      <x:c r="J492" s="106">
        <x:f>SUMIFS('purchase data'!K:K,'purchase data'!$B:$B,$C492,'purchase data'!$F:$F,$D492)</x:f>
        <x:v>0</x:v>
      </x:c>
      <x:c r="K492" s="73">
        <x:f>SUMIFS('purchase data'!M:M,'purchase data'!$B:$B,$C492,'purchase data'!$F:$F,$D492)</x:f>
        <x:v>0</x:v>
      </x:c>
      <x:c r="L492" s="68">
        <x:f>SUMIFS(ETC!$G:$G,ETC!$B:$B,$C492,ETC!$E:$E,$D492)</x:f>
        <x:v>0</x:v>
      </x:c>
      <x:c r="M492" s="73">
        <x:f>SUMIFS(ETC!$J:$J,ETC!$E:$E,$D492,ETC!$B:$B,$C492)</x:f>
        <x:v>0</x:v>
      </x:c>
      <x:c r="N492" s="159">
        <x:f>IF(IFERROR((I492+K492+M492)/(G492+J492+SUMIFS(ETC!$G:$G,ETC!$C:$C,1,ETC!$B:$B,$C492,ETC!$E:$E,$D492)),)=0,H492,IFERROR((I492+K492+M492)/(G492+J492+SUMIFS(ETC!$G:$G,ETC!$C:$C,1,ETC!$B:$B,$C492,ETC!$E:$E,$D492)),))</x:f>
        <x:v>15186.435916311455</x:v>
      </x:c>
      <x:c r="O492" s="106">
        <x:f>++SUMIFS('sales data'!L:L,'sales data'!$B:$B,$C492,'sales data'!$F:$F,$D492,'sales data'!$O:$O,"")</x:f>
        <x:v>0</x:v>
      </x:c>
      <x:c r="P492" s="73">
        <x:f t="shared" si="141"/>
        <x:v>0</x:v>
      </x:c>
      <x:c r="Q492" s="68">
        <x:f>+SUMIFS('sales data'!$L:$L,'sales data'!$B:$B,$C492,'sales data'!$F:$F,$D492,'sales data'!$O:$O,"R")</x:f>
        <x:v>0</x:v>
      </x:c>
      <x:c r="R492" s="73">
        <x:f t="shared" si="142"/>
        <x:v>0</x:v>
      </x:c>
      <x:c r="S492" s="68">
        <x:f>SUMIFS('sales data'!$L:$L,'sales data'!$B:$B,$C492,'sales data'!$F:$F,$D492,'sales data'!$O:$O,"N")</x:f>
        <x:v>0</x:v>
      </x:c>
      <x:c r="T492" s="73">
        <x:f t="shared" si="143"/>
        <x:v>0</x:v>
      </x:c>
      <x:c r="U492" s="26">
        <x:f>SUMIFS('warehouse inventory check'!$N:$N,'warehouse inventory check'!$C:$C,$C492,'warehouse inventory check'!$D:$D,$D492)</x:f>
        <x:v>0</x:v>
      </x:c>
      <x:c r="V492" s="26">
        <x:f t="shared" si="144"/>
        <x:v>15186.435916311455</x:v>
      </x:c>
      <x:c r="W492" s="73">
        <x:f t="shared" si="145"/>
        <x:v>0</x:v>
      </x:c>
      <x:c r="X492" s="74">
        <x:f t="shared" si="146"/>
        <x:v>0</x:v>
      </x:c>
      <x:c r="Y492" s="68">
        <x:f t="shared" si="147"/>
        <x:v>0</x:v>
      </x:c>
      <x:c r="Z492" s="68">
        <x:f t="shared" si="148"/>
        <x:v>0</x:v>
      </x:c>
    </x:row>
    <x:row r="493" spans="1:26" s="26" customFormat="1">
      <x:c r="A493" s="118">
        <x:v>98</x:v>
      </x:c>
      <x:c r="B493" s="118"/>
      <x:c r="C493" s="113">
        <x:v>5</x:v>
      </x:c>
      <x:c r="D493" s="210" t="str">
        <x:f>IF(VLOOKUP($A493,'★Master Code List'!$B$4:$K$167,8,)=0,"",(VLOOKUP($A493,'★Master Code List'!$B$4:$K$167,8,)))</x:f>
        <x:v/>
      </x:c>
      <x:c r="E493" s="210" t="str">
        <x:f>IF(VLOOKUP($A493,'★Master Code List'!$B$4:$K$167,9,)=0,"",(VLOOKUP($A493,'★Master Code List'!$B$4:$K$167,9,)))</x:f>
        <x:v/>
      </x:c>
      <x:c r="F493" s="20" t="str">
        <x:f>IF(VLOOKUP($A493,'★Master Code List'!$B$4:$K$167,10,)=0,"",(VLOOKUP($A493,'★Master Code List'!$B$4:$K$167,10,)))</x:f>
        <x:v/>
      </x:c>
      <x:c r="G493" s="158">
        <x:f t="shared" si="138"/>
        <x:v>0</x:v>
      </x:c>
      <x:c r="H493" s="197">
        <x:f t="shared" si="139"/>
        <x:v>15186.435916311455</x:v>
      </x:c>
      <x:c r="I493" s="285">
        <x:f t="shared" si="140"/>
        <x:v>0</x:v>
      </x:c>
      <x:c r="J493" s="106">
        <x:f>SUMIFS('purchase data'!K:K,'purchase data'!$B:$B,$C493,'purchase data'!$F:$F,$D493)</x:f>
        <x:v>0</x:v>
      </x:c>
      <x:c r="K493" s="73">
        <x:f>SUMIFS('purchase data'!M:M,'purchase data'!$B:$B,$C493,'purchase data'!$F:$F,$D493)</x:f>
        <x:v>0</x:v>
      </x:c>
      <x:c r="L493" s="68">
        <x:f>SUMIFS(ETC!$G:$G,ETC!$B:$B,$C493,ETC!$E:$E,$D493)</x:f>
        <x:v>0</x:v>
      </x:c>
      <x:c r="M493" s="73">
        <x:f>SUMIFS(ETC!$J:$J,ETC!$E:$E,$D493,ETC!$B:$B,$C493)</x:f>
        <x:v>0</x:v>
      </x:c>
      <x:c r="N493" s="159">
        <x:f>IF(IFERROR((I493+K493+M493)/(G493+J493+SUMIFS(ETC!$G:$G,ETC!$C:$C,1,ETC!$B:$B,$C493,ETC!$E:$E,$D493)),)=0,H493,IFERROR((I493+K493+M493)/(G493+J493+SUMIFS(ETC!$G:$G,ETC!$C:$C,1,ETC!$B:$B,$C493,ETC!$E:$E,$D493)),))</x:f>
        <x:v>15186.435916311455</x:v>
      </x:c>
      <x:c r="O493" s="106">
        <x:f>++SUMIFS('sales data'!L:L,'sales data'!$B:$B,$C493,'sales data'!$F:$F,$D493,'sales data'!$O:$O,"")</x:f>
        <x:v>0</x:v>
      </x:c>
      <x:c r="P493" s="73">
        <x:f t="shared" si="141"/>
        <x:v>0</x:v>
      </x:c>
      <x:c r="Q493" s="68">
        <x:f>+SUMIFS('sales data'!$L:$L,'sales data'!$B:$B,$C493,'sales data'!$F:$F,$D493,'sales data'!$O:$O,"R")</x:f>
        <x:v>0</x:v>
      </x:c>
      <x:c r="R493" s="73">
        <x:f t="shared" si="142"/>
        <x:v>0</x:v>
      </x:c>
      <x:c r="S493" s="68">
        <x:f>SUMIFS('sales data'!$L:$L,'sales data'!$B:$B,$C493,'sales data'!$F:$F,$D493,'sales data'!$O:$O,"N")</x:f>
        <x:v>0</x:v>
      </x:c>
      <x:c r="T493" s="73">
        <x:f t="shared" si="143"/>
        <x:v>0</x:v>
      </x:c>
      <x:c r="U493" s="26">
        <x:f>SUMIFS('warehouse inventory check'!$N:$N,'warehouse inventory check'!$C:$C,$C493,'warehouse inventory check'!$D:$D,$D493)</x:f>
        <x:v>0</x:v>
      </x:c>
      <x:c r="V493" s="26">
        <x:f t="shared" si="144"/>
        <x:v>15186.435916311455</x:v>
      </x:c>
      <x:c r="W493" s="73">
        <x:f t="shared" si="145"/>
        <x:v>0</x:v>
      </x:c>
      <x:c r="X493" s="74">
        <x:f t="shared" si="146"/>
        <x:v>0</x:v>
      </x:c>
      <x:c r="Y493" s="68">
        <x:f t="shared" si="147"/>
        <x:v>0</x:v>
      </x:c>
      <x:c r="Z493" s="68">
        <x:f t="shared" si="148"/>
        <x:v>0</x:v>
      </x:c>
    </x:row>
    <x:row r="494" spans="1:26" s="26" customFormat="1">
      <x:c r="A494" s="118">
        <x:v>99</x:v>
      </x:c>
      <x:c r="B494" s="118"/>
      <x:c r="C494" s="113">
        <x:v>5</x:v>
      </x:c>
      <x:c r="D494" s="210" t="str">
        <x:f>IF(VLOOKUP($A494,'★Master Code List'!$B$4:$K$167,8,)=0,"",(VLOOKUP($A494,'★Master Code List'!$B$4:$K$167,8,)))</x:f>
        <x:v/>
      </x:c>
      <x:c r="E494" s="210" t="str">
        <x:f>IF(VLOOKUP($A494,'★Master Code List'!$B$4:$K$167,9,)=0,"",(VLOOKUP($A494,'★Master Code List'!$B$4:$K$167,9,)))</x:f>
        <x:v/>
      </x:c>
      <x:c r="F494" s="20" t="str">
        <x:f>IF(VLOOKUP($A494,'★Master Code List'!$B$4:$K$167,10,)=0,"",(VLOOKUP($A494,'★Master Code List'!$B$4:$K$167,10,)))</x:f>
        <x:v/>
      </x:c>
      <x:c r="G494" s="158">
        <x:f t="shared" si="138"/>
        <x:v>0</x:v>
      </x:c>
      <x:c r="H494" s="197">
        <x:f t="shared" si="139"/>
        <x:v>15186.435916311455</x:v>
      </x:c>
      <x:c r="I494" s="285">
        <x:f t="shared" si="140"/>
        <x:v>0</x:v>
      </x:c>
      <x:c r="J494" s="106">
        <x:f>SUMIFS('purchase data'!K:K,'purchase data'!$B:$B,$C494,'purchase data'!$F:$F,$D494)</x:f>
        <x:v>0</x:v>
      </x:c>
      <x:c r="K494" s="73">
        <x:f>SUMIFS('purchase data'!M:M,'purchase data'!$B:$B,$C494,'purchase data'!$F:$F,$D494)</x:f>
        <x:v>0</x:v>
      </x:c>
      <x:c r="L494" s="68">
        <x:f>SUMIFS(ETC!$G:$G,ETC!$B:$B,$C494,ETC!$E:$E,$D494)</x:f>
        <x:v>0</x:v>
      </x:c>
      <x:c r="M494" s="73">
        <x:f>SUMIFS(ETC!$J:$J,ETC!$E:$E,$D494,ETC!$B:$B,$C494)</x:f>
        <x:v>0</x:v>
      </x:c>
      <x:c r="N494" s="159">
        <x:f>IF(IFERROR((I494+K494+M494)/(G494+J494+SUMIFS(ETC!$G:$G,ETC!$C:$C,1,ETC!$B:$B,$C494,ETC!$E:$E,$D494)),)=0,H494,IFERROR((I494+K494+M494)/(G494+J494+SUMIFS(ETC!$G:$G,ETC!$C:$C,1,ETC!$B:$B,$C494,ETC!$E:$E,$D494)),))</x:f>
        <x:v>15186.435916311455</x:v>
      </x:c>
      <x:c r="O494" s="106">
        <x:f>++SUMIFS('sales data'!L:L,'sales data'!$B:$B,$C494,'sales data'!$F:$F,$D494,'sales data'!$O:$O,"")</x:f>
        <x:v>0</x:v>
      </x:c>
      <x:c r="P494" s="73">
        <x:f t="shared" si="141"/>
        <x:v>0</x:v>
      </x:c>
      <x:c r="Q494" s="68">
        <x:f>+SUMIFS('sales data'!$L:$L,'sales data'!$B:$B,$C494,'sales data'!$F:$F,$D494,'sales data'!$O:$O,"R")</x:f>
        <x:v>0</x:v>
      </x:c>
      <x:c r="R494" s="73">
        <x:f t="shared" si="142"/>
        <x:v>0</x:v>
      </x:c>
      <x:c r="S494" s="68">
        <x:f>SUMIFS('sales data'!$L:$L,'sales data'!$B:$B,$C494,'sales data'!$F:$F,$D494,'sales data'!$O:$O,"N")</x:f>
        <x:v>0</x:v>
      </x:c>
      <x:c r="T494" s="73">
        <x:f t="shared" si="143"/>
        <x:v>0</x:v>
      </x:c>
      <x:c r="U494" s="26">
        <x:f>SUMIFS('warehouse inventory check'!$N:$N,'warehouse inventory check'!$C:$C,$C494,'warehouse inventory check'!$D:$D,$D494)</x:f>
        <x:v>0</x:v>
      </x:c>
      <x:c r="V494" s="26">
        <x:f t="shared" si="144"/>
        <x:v>15186.435916311455</x:v>
      </x:c>
      <x:c r="W494" s="73">
        <x:f t="shared" si="145"/>
        <x:v>0</x:v>
      </x:c>
      <x:c r="X494" s="74">
        <x:f t="shared" si="146"/>
        <x:v>0</x:v>
      </x:c>
      <x:c r="Y494" s="68">
        <x:f t="shared" si="147"/>
        <x:v>0</x:v>
      </x:c>
      <x:c r="Z494" s="68">
        <x:f t="shared" si="148"/>
        <x:v>0</x:v>
      </x:c>
    </x:row>
    <x:row r="495" spans="1:26" s="26" customFormat="1" ht="14.25" thickBot="1">
      <x:c r="A495" s="118">
        <x:v>100</x:v>
      </x:c>
      <x:c r="B495" s="118"/>
      <x:c r="C495" s="113"/>
      <x:c r="D495" s="210" t="str">
        <x:f>IF(VLOOKUP($A495,'★Master Code List'!$B$4:$K$167,8,)=0,"",(VLOOKUP($A495,'★Master Code List'!$B$4:$K$167,8,)))</x:f>
        <x:v/>
      </x:c>
      <x:c r="E495" s="210" t="str">
        <x:f>IF(VLOOKUP($A495,'★Master Code List'!$B$4:$K$167,9,)=0,"",(VLOOKUP($A495,'★Master Code List'!$B$4:$K$167,9,)))</x:f>
        <x:v/>
      </x:c>
      <x:c r="F495" s="20" t="str">
        <x:f>IF(VLOOKUP($A495,'★Master Code List'!$B$4:$K$167,10,)=0,"",(VLOOKUP($A495,'★Master Code List'!$B$4:$K$167,10,)))</x:f>
        <x:v/>
      </x:c>
      <x:c r="G495" s="158">
        <x:f t="shared" si="138"/>
        <x:v>0</x:v>
      </x:c>
      <x:c r="H495" s="197">
        <x:f t="shared" si="139"/>
        <x:v>0</x:v>
      </x:c>
      <x:c r="I495" s="285">
        <x:f t="shared" si="140"/>
        <x:v>0</x:v>
      </x:c>
      <x:c r="J495" s="106">
        <x:f>SUMIFS('purchase data'!K:K,'purchase data'!$B:$B,$C495,'purchase data'!$F:$F,$D495)</x:f>
        <x:v>0</x:v>
      </x:c>
      <x:c r="K495" s="73">
        <x:f>SUMIFS('purchase data'!M:M,'purchase data'!$B:$B,$C495,'purchase data'!$F:$F,$D495)</x:f>
        <x:v>0</x:v>
      </x:c>
      <x:c r="L495" s="68">
        <x:f>SUMIFS(ETC!$G:$G,ETC!$B:$B,$C495,ETC!$E:$E,$D495)</x:f>
        <x:v>0</x:v>
      </x:c>
      <x:c r="M495" s="73">
        <x:f>SUMIFS(ETC!$J:$J,ETC!$E:$E,$D495,ETC!$B:$B,$C495)</x:f>
        <x:v>0</x:v>
      </x:c>
      <x:c r="N495" s="159">
        <x:f>IF(IFERROR((I495+K495+M495)/(G495+J495+SUMIFS(ETC!$G:$G,ETC!$C:$C,1,ETC!$B:$B,$C495,ETC!$E:$E,$D495)),)=0,H495,IFERROR((I495+K495+M495)/(G495+J495+SUMIFS(ETC!$G:$G,ETC!$C:$C,1,ETC!$B:$B,$C495,ETC!$E:$E,$D495)),))</x:f>
        <x:v>0</x:v>
      </x:c>
      <x:c r="O495" s="106">
        <x:f>++SUMIFS('sales data'!L:L,'sales data'!$B:$B,$C495,'sales data'!$F:$F,$D495,'sales data'!$O:$O,"")</x:f>
        <x:v>0</x:v>
      </x:c>
      <x:c r="P495" s="73">
        <x:f t="shared" si="141"/>
        <x:v>0</x:v>
      </x:c>
      <x:c r="Q495" s="68">
        <x:f>+SUMIFS('sales data'!$L:$L,'sales data'!$B:$B,$C495,'sales data'!$F:$F,$D495,'sales data'!$O:$O,"R")</x:f>
        <x:v>0</x:v>
      </x:c>
      <x:c r="R495" s="73">
        <x:f t="shared" si="142"/>
        <x:v>0</x:v>
      </x:c>
      <x:c r="S495" s="68">
        <x:f>SUMIFS('sales data'!$L:$L,'sales data'!$B:$B,$C495,'sales data'!$F:$F,$D495,'sales data'!$O:$O,"N")</x:f>
        <x:v>0</x:v>
      </x:c>
      <x:c r="T495" s="73">
        <x:f t="shared" si="143"/>
        <x:v>0</x:v>
      </x:c>
      <x:c r="U495" s="26">
        <x:f>SUMIFS('warehouse inventory check'!$N:$N,'warehouse inventory check'!$C:$C,$C495,'warehouse inventory check'!$D:$D,$D495)</x:f>
        <x:v>0</x:v>
      </x:c>
      <x:c r="V495" s="26">
        <x:f t="shared" si="144"/>
        <x:v>0</x:v>
      </x:c>
      <x:c r="W495" s="73">
        <x:f t="shared" si="145"/>
        <x:v>0</x:v>
      </x:c>
      <x:c r="X495" s="74">
        <x:f t="shared" si="146"/>
        <x:v>0</x:v>
      </x:c>
      <x:c r="Y495" s="68">
        <x:f t="shared" si="147"/>
        <x:v>0</x:v>
      </x:c>
      <x:c r="Z495" s="68">
        <x:f t="shared" si="148"/>
        <x:v>0</x:v>
      </x:c>
    </x:row>
    <x:row r="496" spans="1:26" ht="15" collapsed="1" thickTop="1" thickBot="1">
      <x:c r="C496" s="117">
        <x:v>5</x:v>
      </x:c>
      <x:c r="D496" s="75"/>
      <x:c r="E496" s="75"/>
      <x:c r="F496" s="76" t="s">
        <x:v>117</x:v>
      </x:c>
      <x:c r="G496" s="286">
        <x:f>SUM(G396:G495)</x:f>
        <x:v>0</x:v>
      </x:c>
      <x:c r="H496" s="286"/>
      <x:c r="I496" s="287">
        <x:f>SUM(I396:I495)</x:f>
        <x:v>0</x:v>
      </x:c>
      <x:c r="J496" s="77">
        <x:f>SUM(J396:J495)</x:f>
        <x:v>0</x:v>
      </x:c>
      <x:c r="K496" s="78">
        <x:f>SUM(K396:K495)</x:f>
        <x:v>0</x:v>
      </x:c>
      <x:c r="L496" s="77">
        <x:f t="shared" ref="L496:M496" si="149">SUM(L396:L495)</x:f>
        <x:v>0</x:v>
      </x:c>
      <x:c r="M496" s="78">
        <x:f t="shared" si="149"/>
        <x:v>0</x:v>
      </x:c>
      <x:c r="N496" s="160"/>
      <x:c r="O496" s="77">
        <x:f t="shared" ref="O496:U496" si="150">SUM(O396:O495)</x:f>
        <x:v>0</x:v>
      </x:c>
      <x:c r="P496" s="78">
        <x:f t="shared" si="150"/>
        <x:v>0</x:v>
      </x:c>
      <x:c r="Q496" s="77">
        <x:f t="shared" si="150"/>
        <x:v>0</x:v>
      </x:c>
      <x:c r="R496" s="78">
        <x:f t="shared" si="150"/>
        <x:v>0</x:v>
      </x:c>
      <x:c r="S496" s="77">
        <x:f t="shared" si="150"/>
        <x:v>0</x:v>
      </x:c>
      <x:c r="T496" s="78">
        <x:f t="shared" si="150"/>
        <x:v>0</x:v>
      </x:c>
      <x:c r="U496" s="77">
        <x:f t="shared" si="150"/>
        <x:v>0</x:v>
      </x:c>
      <x:c r="V496" s="75"/>
      <x:c r="W496" s="682">
        <x:f>SUM(W396:W495)</x:f>
        <x:v>0</x:v>
      </x:c>
      <x:c r="X496" s="79">
        <x:f>SUM(X396:X495)</x:f>
        <x:v>0</x:v>
      </x:c>
      <x:c r="Y496" s="77">
        <x:f>SUM(Y396:Y495)</x:f>
        <x:v>0</x:v>
      </x:c>
      <x:c r="Z496" s="77">
        <x:f>SUM(Z396:Z495)</x:f>
        <x:v>0</x:v>
      </x:c>
    </x:row>
    <x:row r="497" spans="1:26">
      <x:c r="K497" s="20">
        <x:f>SUMIFS('purchase data'!M:M,'purchase data'!$B:$B,C496)-SUMIFS('purchase data'!M:M,'purchase data'!H:H,"Other",'purchase data'!B:B,C496)-K496</x:f>
        <x:v>0</x:v>
      </x:c>
      <x:c r="N497" s="20" t="s">
        <x:v>1448</x:v>
      </x:c>
    </x:row>
    <x:row r="498" spans="1:26">
      <x:c r="K498" s="20">
        <x:f>SUMIFS('purchase data'!$M:$M,'purchase data'!$H:$H,"other",'purchase data'!$B:$B,$C496)</x:f>
        <x:v>0</x:v>
      </x:c>
      <x:c r="N498" s="20" t="s">
        <x:v>1447</x:v>
      </x:c>
    </x:row>
    <x:row r="499" spans="1:26" ht="14.25" thickBot="1">
      <x:c r="C499" s="119" t="s">
        <x:v>99</x:v>
      </x:c>
      <x:c r="D499" s="26"/>
      <x:c r="E499" s="26"/>
      <x:c r="F499" s="26"/>
      <x:c r="G499" s="281" t="s">
        <x:v>100</x:v>
      </x:c>
      <x:c r="J499" s="275" t="s">
        <x:v>101</x:v>
      </x:c>
      <x:c r="K499" s="492"/>
      <x:c r="L499" s="275" t="s">
        <x:v>103</x:v>
      </x:c>
      <x:c r="M499" s="26"/>
      <x:c r="N499" s="26"/>
      <x:c r="O499" s="275" t="s">
        <x:v>102</x:v>
      </x:c>
      <x:c r="P499" s="26"/>
      <x:c r="Q499" s="275" t="s">
        <x:v>103</x:v>
      </x:c>
      <x:c r="R499" s="26"/>
      <x:c r="S499" s="275" t="s">
        <x:v>104</x:v>
      </x:c>
      <x:c r="T499" s="26"/>
      <x:c r="U499" s="275" t="s">
        <x:v>105</x:v>
      </x:c>
      <x:c r="V499" s="26"/>
      <x:c r="W499" s="67" t="s">
        <x:v>106</x:v>
      </x:c>
      <x:c r="X499" s="67"/>
      <x:c r="Y499" s="81"/>
      <x:c r="Z499" s="68"/>
    </x:row>
    <x:row r="500" spans="1:26">
      <x:c r="C500" s="69" t="s">
        <x:v>120</x:v>
      </x:c>
      <x:c r="D500" s="364" t="s">
        <x:v>5</x:v>
      </x:c>
      <x:c r="E500" s="69" t="s">
        <x:v>6</x:v>
      </x:c>
      <x:c r="F500" s="70" t="s">
        <x:v>7</x:v>
      </x:c>
      <x:c r="G500" s="282" t="s">
        <x:v>108</x:v>
      </x:c>
      <x:c r="H500" s="282" t="s">
        <x:v>109</x:v>
      </x:c>
      <x:c r="I500" s="283" t="s">
        <x:v>110</x:v>
      </x:c>
      <x:c r="J500" s="69" t="s">
        <x:v>108</x:v>
      </x:c>
      <x:c r="K500" s="70" t="s">
        <x:v>110</x:v>
      </x:c>
      <x:c r="L500" s="65" t="s">
        <x:v>113</x:v>
      </x:c>
      <x:c r="M500" s="66" t="s">
        <x:v>110</x:v>
      </x:c>
      <x:c r="N500" s="71" t="s">
        <x:v>111</x:v>
      </x:c>
      <x:c r="O500" s="69" t="s">
        <x:v>108</x:v>
      </x:c>
      <x:c r="P500" s="70" t="s">
        <x:v>112</x:v>
      </x:c>
      <x:c r="Q500" s="65" t="s">
        <x:v>113</x:v>
      </x:c>
      <x:c r="R500" s="66" t="s">
        <x:v>110</x:v>
      </x:c>
      <x:c r="S500" s="65" t="s">
        <x:v>113</x:v>
      </x:c>
      <x:c r="T500" s="66" t="s">
        <x:v>110</x:v>
      </x:c>
      <x:c r="U500" s="69" t="s">
        <x:v>116</x:v>
      </x:c>
      <x:c r="V500" s="65" t="s">
        <x:v>114</x:v>
      </x:c>
      <x:c r="W500" s="66" t="s">
        <x:v>110</x:v>
      </x:c>
      <x:c r="X500" s="71" t="s">
        <x:v>115</x:v>
      </x:c>
      <x:c r="Y500" s="69" t="s">
        <x:v>121</x:v>
      </x:c>
      <x:c r="Z500" s="69" t="s">
        <x:v>115</x:v>
      </x:c>
    </x:row>
    <x:row r="501" spans="1:26">
      <x:c r="A501" s="118">
        <x:v>1</x:v>
      </x:c>
      <x:c r="B501" s="118"/>
      <x:c r="C501" s="113">
        <x:v>6</x:v>
      </x:c>
      <x:c r="D501" s="210" t="str">
        <x:f>IF(VLOOKUP($A501,'★Master Code List'!$B$4:$K$167,8,)=0,"",(VLOOKUP($A501,'★Master Code List'!$B$4:$K$167,8,)))</x:f>
        <x:v>PZ38-10B694-AD</x:v>
      </x:c>
      <x:c r="E501" s="210" t="str">
        <x:f>IF(VLOOKUP($A501,'★Master Code List'!$B$4:$K$167,9,)=0,"",(VLOOKUP($A501,'★Master Code List'!$B$4:$K$167,9,)))</x:f>
        <x:v>PHEV-E (V710) / (P703)</x:v>
      </x:c>
      <x:c r="F501" s="20" t="str">
        <x:f>IF(VLOOKUP($A501,'★Master Code List'!$B$4:$K$167,10,)=0,"",(VLOOKUP($A501,'★Master Code List'!$B$4:$K$167,10,)))</x:f>
        <x:v>Main Harness</x:v>
      </x:c>
      <x:c r="G501" s="158">
        <x:f t="shared" ref="G501:G532" si="151">SUMIFS(U:U,$D:$D,$D501,$C:$C,$C501-1)</x:f>
        <x:v>0</x:v>
      </x:c>
      <x:c r="H501" s="158">
        <x:f t="shared" ref="H501:H532" si="152">SUMIFS(V:V,$D:$D,$D501,$C:$C,$C501-1)</x:f>
        <x:v>4050.0202393462691</x:v>
      </x:c>
      <x:c r="I501" s="285">
        <x:f t="shared" ref="I501:I532" si="153">SUMIFS(W:W,$D:$D,$D501,$C:$C,$C501-1)</x:f>
        <x:v>0</x:v>
      </x:c>
      <x:c r="J501" s="106">
        <x:f>SUMIFS('purchase data'!K:K,'purchase data'!$B:$B,$C501,'purchase data'!$F:$F,$D501)</x:f>
        <x:v>0</x:v>
      </x:c>
      <x:c r="K501" s="73">
        <x:f>SUMIFS('purchase data'!M:M,'purchase data'!$B:$B,$C501,'purchase data'!$F:$F,$D501)</x:f>
        <x:v>0</x:v>
      </x:c>
      <x:c r="L501" s="68">
        <x:f>SUMIFS(ETC!$G:$G,ETC!$B:$B,$C501,ETC!$E:$E,$D501)</x:f>
        <x:v>0</x:v>
      </x:c>
      <x:c r="M501" s="73">
        <x:f>SUMIFS(ETC!$J:$J,ETC!$E:$E,$D501,ETC!$B:$B,$C501)</x:f>
        <x:v>0</x:v>
      </x:c>
      <x:c r="N501" s="159">
        <x:f>IF(IFERROR((I501+K501+M501)/(G501+J501+SUMIFS(ETC!$G:$G,ETC!$C:$C,1,ETC!$B:$B,$C501,ETC!$E:$E,$D501)),)=0,H501,IFERROR((I501+K501+M501)/(G501+J501+SUMIFS(ETC!$G:$G,ETC!$C:$C,1,ETC!$B:$B,$C501,ETC!$E:$E,$D501)),))</x:f>
        <x:v>4050.0202393462691</x:v>
      </x:c>
      <x:c r="O501" s="106">
        <x:f>++SUMIFS('sales data'!L:L,'sales data'!$B:$B,$C501,'sales data'!$F:$F,$D501,'sales data'!$O:$O,"")</x:f>
        <x:v>0</x:v>
      </x:c>
      <x:c r="P501" s="73">
        <x:f t="shared" ref="P501:P564" si="154">+IF(O501&lt;&gt;0,O501*N501,)</x:f>
        <x:v>0</x:v>
      </x:c>
      <x:c r="Q501" s="68">
        <x:f>+SUMIFS('sales data'!$L:$L,'sales data'!$B:$B,$C501,'sales data'!$F:$F,$D501,'sales data'!$O:$O,"R")</x:f>
        <x:v>0</x:v>
      </x:c>
      <x:c r="R501" s="73">
        <x:f t="shared" ref="R501:R564" si="155">+IF(Q501&lt;&gt;0,Q501*N501,)</x:f>
        <x:v>0</x:v>
      </x:c>
      <x:c r="S501" s="68">
        <x:f>SUMIFS('sales data'!$L:$L,'sales data'!$B:$B,$C501,'sales data'!$F:$F,$D501,'sales data'!$O:$O,"N")</x:f>
        <x:v>0</x:v>
      </x:c>
      <x:c r="T501" s="73">
        <x:f t="shared" ref="T501:T564" si="156">+IF(S501&lt;&gt;0,S501*N501,)</x:f>
        <x:v>0</x:v>
      </x:c>
      <x:c r="U501" s="26">
        <x:f>SUMIFS('warehouse inventory check'!$N:$N,'warehouse inventory check'!$C:$C,$C501,'warehouse inventory check'!$D:$D,$D501)</x:f>
        <x:v>0</x:v>
      </x:c>
      <x:c r="V501" s="26">
        <x:f t="shared" ref="V501:V564" si="157">+N501</x:f>
        <x:v>4050.0202393462691</x:v>
      </x:c>
      <x:c r="W501" s="73">
        <x:f t="shared" ref="W501:W564" si="158">+IF(U501&lt;&gt;0,U501*N501,)</x:f>
        <x:v>0</x:v>
      </x:c>
      <x:c r="X501" s="74">
        <x:f t="shared" ref="X501:X564" si="159">+I501+K501-P501-R501-W501-T501+M501</x:f>
        <x:v>0</x:v>
      </x:c>
      <x:c r="Y501" s="68">
        <x:f t="shared" ref="Y501:Y564" si="160">+G501+J501+L501-O501-Q501-S501</x:f>
        <x:v>0</x:v>
      </x:c>
      <x:c r="Z501" s="68">
        <x:f t="shared" ref="Z501:Z564" si="161">+U501-Y501</x:f>
        <x:v>0</x:v>
      </x:c>
    </x:row>
    <x:row r="502" spans="1:26">
      <x:c r="A502" s="118">
        <x:v>2</x:v>
      </x:c>
      <x:c r="B502" s="118"/>
      <x:c r="C502" s="113">
        <x:v>6</x:v>
      </x:c>
      <x:c r="D502" s="210" t="str">
        <x:f>IF(VLOOKUP($A502,'★Master Code List'!$B$4:$K$167,8,)=0,"",(VLOOKUP($A502,'★Master Code List'!$B$4:$K$167,8,)))</x:f>
        <x:v>PZ38-10B694-BD</x:v>
      </x:c>
      <x:c r="E502" s="210" t="str">
        <x:f>IF(VLOOKUP($A502,'★Master Code List'!$B$4:$K$167,9,)=0,"",(VLOOKUP($A502,'★Master Code List'!$B$4:$K$167,9,)))</x:f>
        <x:v>BEV-E1(V710)</x:v>
      </x:c>
      <x:c r="F502" s="20" t="str">
        <x:f>IF(VLOOKUP($A502,'★Master Code List'!$B$4:$K$167,10,)=0,"",(VLOOKUP($A502,'★Master Code List'!$B$4:$K$167,10,)))</x:f>
        <x:v>Main Harness</x:v>
      </x:c>
      <x:c r="G502" s="158">
        <x:f t="shared" si="151"/>
        <x:v>0</x:v>
      </x:c>
      <x:c r="H502" s="158">
        <x:f t="shared" si="152"/>
        <x:v>4816.0565301775432</x:v>
      </x:c>
      <x:c r="I502" s="285">
        <x:f t="shared" si="153"/>
        <x:v>0</x:v>
      </x:c>
      <x:c r="J502" s="106">
        <x:f>SUMIFS('purchase data'!K:K,'purchase data'!$B:$B,$C502,'purchase data'!$F:$F,$D502)</x:f>
        <x:v>0</x:v>
      </x:c>
      <x:c r="K502" s="73">
        <x:f>SUMIFS('purchase data'!M:M,'purchase data'!$B:$B,$C502,'purchase data'!$F:$F,$D502)</x:f>
        <x:v>0</x:v>
      </x:c>
      <x:c r="L502" s="68">
        <x:f>SUMIFS(ETC!$G:$G,ETC!$B:$B,$C502,ETC!$E:$E,$D502)</x:f>
        <x:v>0</x:v>
      </x:c>
      <x:c r="M502" s="73">
        <x:f>SUMIFS(ETC!$J:$J,ETC!$E:$E,$D502,ETC!$B:$B,$C502)</x:f>
        <x:v>0</x:v>
      </x:c>
      <x:c r="N502" s="159">
        <x:f>IF(IFERROR((I502+K502+M502)/(G502+J502+SUMIFS(ETC!$G:$G,ETC!$C:$C,1,ETC!$B:$B,$C502,ETC!$E:$E,$D502)),)=0,H502,IFERROR((I502+K502+M502)/(G502+J502+SUMIFS(ETC!$G:$G,ETC!$C:$C,1,ETC!$B:$B,$C502,ETC!$E:$E,$D502)),))</x:f>
        <x:v>4816.0565301775432</x:v>
      </x:c>
      <x:c r="O502" s="106">
        <x:f>++SUMIFS('sales data'!L:L,'sales data'!$B:$B,$C502,'sales data'!$F:$F,$D502,'sales data'!$O:$O,"")</x:f>
        <x:v>0</x:v>
      </x:c>
      <x:c r="P502" s="73">
        <x:f t="shared" si="154"/>
        <x:v>0</x:v>
      </x:c>
      <x:c r="Q502" s="68">
        <x:f>+SUMIFS('sales data'!$L:$L,'sales data'!$B:$B,$C502,'sales data'!$F:$F,$D502,'sales data'!$O:$O,"R")</x:f>
        <x:v>0</x:v>
      </x:c>
      <x:c r="R502" s="73">
        <x:f t="shared" si="155"/>
        <x:v>0</x:v>
      </x:c>
      <x:c r="S502" s="68">
        <x:f>SUMIFS('sales data'!$L:$L,'sales data'!$B:$B,$C502,'sales data'!$F:$F,$D502,'sales data'!$O:$O,"N")</x:f>
        <x:v>0</x:v>
      </x:c>
      <x:c r="T502" s="73">
        <x:f t="shared" si="156"/>
        <x:v>0</x:v>
      </x:c>
      <x:c r="U502" s="26">
        <x:f>SUMIFS('warehouse inventory check'!$N:$N,'warehouse inventory check'!$C:$C,$C502,'warehouse inventory check'!$D:$D,$D502)</x:f>
        <x:v>0</x:v>
      </x:c>
      <x:c r="V502" s="26">
        <x:f t="shared" si="157"/>
        <x:v>4816.0565301775432</x:v>
      </x:c>
      <x:c r="W502" s="73">
        <x:f t="shared" si="158"/>
        <x:v>0</x:v>
      </x:c>
      <x:c r="X502" s="74">
        <x:f t="shared" si="159"/>
        <x:v>0</x:v>
      </x:c>
      <x:c r="Y502" s="68">
        <x:f t="shared" si="160"/>
        <x:v>0</x:v>
      </x:c>
      <x:c r="Z502" s="68">
        <x:f t="shared" si="161"/>
        <x:v>0</x:v>
      </x:c>
    </x:row>
    <x:row r="503" spans="1:26">
      <x:c r="A503" s="118">
        <x:v>3</x:v>
      </x:c>
      <x:c r="B503" s="118"/>
      <x:c r="C503" s="113">
        <x:v>6</x:v>
      </x:c>
      <x:c r="D503" s="210" t="str">
        <x:f>IF(VLOOKUP($A503,'★Master Code List'!$B$4:$K$167,8,)=0,"",(VLOOKUP($A503,'★Master Code List'!$B$4:$K$167,8,)))</x:f>
        <x:v>PZ38-14A033-AB</x:v>
      </x:c>
      <x:c r="E503" s="210" t="str">
        <x:f>IF(VLOOKUP($A503,'★Master Code List'!$B$4:$K$167,9,)=0,"",(VLOOKUP($A503,'★Master Code List'!$B$4:$K$167,9,)))</x:f>
        <x:v>PHEV-E (V710) / (P703)</x:v>
      </x:c>
      <x:c r="F503" s="20" t="str">
        <x:f>IF(VLOOKUP($A503,'★Master Code List'!$B$4:$K$167,10,)=0,"",(VLOOKUP($A503,'★Master Code List'!$B$4:$K$167,10,)))</x:f>
        <x:v>BUSBAR - Array to Array (short)</x:v>
      </x:c>
      <x:c r="G503" s="158">
        <x:f t="shared" si="151"/>
        <x:v>0</x:v>
      </x:c>
      <x:c r="H503" s="158">
        <x:f t="shared" si="152"/>
        <x:v>140.07220734470826</x:v>
      </x:c>
      <x:c r="I503" s="285">
        <x:f t="shared" si="153"/>
        <x:v>0</x:v>
      </x:c>
      <x:c r="J503" s="106">
        <x:f>SUMIFS('purchase data'!K:K,'purchase data'!$B:$B,$C503,'purchase data'!$F:$F,$D503)</x:f>
        <x:v>0</x:v>
      </x:c>
      <x:c r="K503" s="73">
        <x:f>SUMIFS('purchase data'!M:M,'purchase data'!$B:$B,$C503,'purchase data'!$F:$F,$D503)</x:f>
        <x:v>0</x:v>
      </x:c>
      <x:c r="L503" s="68">
        <x:f>SUMIFS(ETC!$G:$G,ETC!$B:$B,$C503,ETC!$E:$E,$D503)</x:f>
        <x:v>0</x:v>
      </x:c>
      <x:c r="M503" s="73">
        <x:f>SUMIFS(ETC!$J:$J,ETC!$E:$E,$D503,ETC!$B:$B,$C503)</x:f>
        <x:v>0</x:v>
      </x:c>
      <x:c r="N503" s="159">
        <x:f>IF(IFERROR((I503+K503+M503)/(G503+J503+SUMIFS(ETC!$G:$G,ETC!$C:$C,1,ETC!$B:$B,$C503,ETC!$E:$E,$D503)),)=0,H503,IFERROR((I503+K503+M503)/(G503+J503+SUMIFS(ETC!$G:$G,ETC!$C:$C,1,ETC!$B:$B,$C503,ETC!$E:$E,$D503)),))</x:f>
        <x:v>140.07220734470826</x:v>
      </x:c>
      <x:c r="O503" s="106">
        <x:f>++SUMIFS('sales data'!L:L,'sales data'!$B:$B,$C503,'sales data'!$F:$F,$D503,'sales data'!$O:$O,"")</x:f>
        <x:v>0</x:v>
      </x:c>
      <x:c r="P503" s="73">
        <x:f t="shared" si="154"/>
        <x:v>0</x:v>
      </x:c>
      <x:c r="Q503" s="68">
        <x:f>+SUMIFS('sales data'!$L:$L,'sales data'!$B:$B,$C503,'sales data'!$F:$F,$D503,'sales data'!$O:$O,"R")</x:f>
        <x:v>0</x:v>
      </x:c>
      <x:c r="R503" s="73">
        <x:f t="shared" si="155"/>
        <x:v>0</x:v>
      </x:c>
      <x:c r="S503" s="68">
        <x:f>SUMIFS('sales data'!$L:$L,'sales data'!$B:$B,$C503,'sales data'!$F:$F,$D503,'sales data'!$O:$O,"N")</x:f>
        <x:v>0</x:v>
      </x:c>
      <x:c r="T503" s="73">
        <x:f t="shared" si="156"/>
        <x:v>0</x:v>
      </x:c>
      <x:c r="U503" s="26">
        <x:f>SUMIFS('warehouse inventory check'!$N:$N,'warehouse inventory check'!$C:$C,$C503,'warehouse inventory check'!$D:$D,$D503)</x:f>
        <x:v>0</x:v>
      </x:c>
      <x:c r="V503" s="26">
        <x:f t="shared" si="157"/>
        <x:v>140.07220734470826</x:v>
      </x:c>
      <x:c r="W503" s="73">
        <x:f t="shared" si="158"/>
        <x:v>0</x:v>
      </x:c>
      <x:c r="X503" s="74">
        <x:f t="shared" si="159"/>
        <x:v>0</x:v>
      </x:c>
      <x:c r="Y503" s="68">
        <x:f t="shared" si="160"/>
        <x:v>0</x:v>
      </x:c>
      <x:c r="Z503" s="68">
        <x:f t="shared" si="161"/>
        <x:v>0</x:v>
      </x:c>
    </x:row>
    <x:row r="504" spans="1:26">
      <x:c r="A504" s="118">
        <x:v>4</x:v>
      </x:c>
      <x:c r="B504" s="118"/>
      <x:c r="C504" s="113">
        <x:v>6</x:v>
      </x:c>
      <x:c r="D504" s="210" t="str">
        <x:f>IF(VLOOKUP($A504,'★Master Code List'!$B$4:$K$167,8,)=0,"",(VLOOKUP($A504,'★Master Code List'!$B$4:$K$167,8,)))</x:f>
        <x:v>PZ38-14A033-BB</x:v>
      </x:c>
      <x:c r="E504" s="210" t="str">
        <x:f>IF(VLOOKUP($A504,'★Master Code List'!$B$4:$K$167,9,)=0,"",(VLOOKUP($A504,'★Master Code List'!$B$4:$K$167,9,)))</x:f>
        <x:v>PHEV-E (V710) / (P703)</x:v>
      </x:c>
      <x:c r="F504" s="20" t="str">
        <x:f>IF(VLOOKUP($A504,'★Master Code List'!$B$4:$K$167,10,)=0,"",(VLOOKUP($A504,'★Master Code List'!$B$4:$K$167,10,)))</x:f>
        <x:v>BUSBAR - Array to Array (long)</x:v>
      </x:c>
      <x:c r="G504" s="158">
        <x:f t="shared" si="151"/>
        <x:v>0</x:v>
      </x:c>
      <x:c r="H504" s="158">
        <x:f t="shared" si="152"/>
        <x:v>177.12356011005113</x:v>
      </x:c>
      <x:c r="I504" s="285">
        <x:f t="shared" si="153"/>
        <x:v>0</x:v>
      </x:c>
      <x:c r="J504" s="106">
        <x:f>SUMIFS('purchase data'!K:K,'purchase data'!$B:$B,$C504,'purchase data'!$F:$F,$D504)</x:f>
        <x:v>0</x:v>
      </x:c>
      <x:c r="K504" s="73">
        <x:f>SUMIFS('purchase data'!M:M,'purchase data'!$B:$B,$C504,'purchase data'!$F:$F,$D504)</x:f>
        <x:v>0</x:v>
      </x:c>
      <x:c r="L504" s="68">
        <x:f>SUMIFS(ETC!$G:$G,ETC!$B:$B,$C504,ETC!$E:$E,$D504)</x:f>
        <x:v>0</x:v>
      </x:c>
      <x:c r="M504" s="73">
        <x:f>SUMIFS(ETC!$J:$J,ETC!$E:$E,$D504,ETC!$B:$B,$C504)</x:f>
        <x:v>0</x:v>
      </x:c>
      <x:c r="N504" s="159">
        <x:f>IF(IFERROR((I504+K504+M504)/(G504+J504+SUMIFS(ETC!$G:$G,ETC!$C:$C,1,ETC!$B:$B,$C504,ETC!$E:$E,$D504)),)=0,H504,IFERROR((I504+K504+M504)/(G504+J504+SUMIFS(ETC!$G:$G,ETC!$C:$C,1,ETC!$B:$B,$C504,ETC!$E:$E,$D504)),))</x:f>
        <x:v>177.12356011005113</x:v>
      </x:c>
      <x:c r="O504" s="106">
        <x:f>++SUMIFS('sales data'!L:L,'sales data'!$B:$B,$C504,'sales data'!$F:$F,$D504,'sales data'!$O:$O,"")</x:f>
        <x:v>0</x:v>
      </x:c>
      <x:c r="P504" s="73">
        <x:f t="shared" si="154"/>
        <x:v>0</x:v>
      </x:c>
      <x:c r="Q504" s="68">
        <x:f>+SUMIFS('sales data'!$L:$L,'sales data'!$B:$B,$C504,'sales data'!$F:$F,$D504,'sales data'!$O:$O,"R")</x:f>
        <x:v>0</x:v>
      </x:c>
      <x:c r="R504" s="73">
        <x:f t="shared" si="155"/>
        <x:v>0</x:v>
      </x:c>
      <x:c r="S504" s="68">
        <x:f>SUMIFS('sales data'!$L:$L,'sales data'!$B:$B,$C504,'sales data'!$F:$F,$D504,'sales data'!$O:$O,"N")</x:f>
        <x:v>0</x:v>
      </x:c>
      <x:c r="T504" s="73">
        <x:f t="shared" si="156"/>
        <x:v>0</x:v>
      </x:c>
      <x:c r="U504" s="26">
        <x:f>SUMIFS('warehouse inventory check'!$N:$N,'warehouse inventory check'!$C:$C,$C504,'warehouse inventory check'!$D:$D,$D504)</x:f>
        <x:v>0</x:v>
      </x:c>
      <x:c r="V504" s="26">
        <x:f t="shared" si="157"/>
        <x:v>177.12356011005113</x:v>
      </x:c>
      <x:c r="W504" s="73">
        <x:f t="shared" si="158"/>
        <x:v>0</x:v>
      </x:c>
      <x:c r="X504" s="74">
        <x:f t="shared" si="159"/>
        <x:v>0</x:v>
      </x:c>
      <x:c r="Y504" s="68">
        <x:f t="shared" si="160"/>
        <x:v>0</x:v>
      </x:c>
      <x:c r="Z504" s="68">
        <x:f t="shared" si="161"/>
        <x:v>0</x:v>
      </x:c>
    </x:row>
    <x:row r="505" spans="1:26">
      <x:c r="A505" s="118">
        <x:v>5</x:v>
      </x:c>
      <x:c r="B505" s="118"/>
      <x:c r="C505" s="113">
        <x:v>6</x:v>
      </x:c>
      <x:c r="D505" s="210" t="str">
        <x:f>IF(VLOOKUP($A505,'★Master Code List'!$B$4:$K$167,8,)=0,"",(VLOOKUP($A505,'★Master Code List'!$B$4:$K$167,8,)))</x:f>
        <x:v>PZ38-14A033-CB</x:v>
      </x:c>
      <x:c r="E505" s="210" t="str">
        <x:f>IF(VLOOKUP($A505,'★Master Code List'!$B$4:$K$167,9,)=0,"",(VLOOKUP($A505,'★Master Code List'!$B$4:$K$167,9,)))</x:f>
        <x:v>PHEV-E (V710) / (P703)</x:v>
      </x:c>
      <x:c r="F505" s="20" t="str">
        <x:f>IF(VLOOKUP($A505,'★Master Code List'!$B$4:$K$167,10,)=0,"",(VLOOKUP($A505,'★Master Code List'!$B$4:$K$167,10,)))</x:f>
        <x:v>BUSBAR - Array 3 to 4</x:v>
      </x:c>
      <x:c r="G505" s="158">
        <x:f t="shared" si="151"/>
        <x:v>0</x:v>
      </x:c>
      <x:c r="H505" s="158">
        <x:f t="shared" si="152"/>
        <x:v>89.091211925052107</x:v>
      </x:c>
      <x:c r="I505" s="285">
        <x:f t="shared" si="153"/>
        <x:v>0</x:v>
      </x:c>
      <x:c r="J505" s="106">
        <x:f>SUMIFS('purchase data'!K:K,'purchase data'!$B:$B,$C505,'purchase data'!$F:$F,$D505)</x:f>
        <x:v>0</x:v>
      </x:c>
      <x:c r="K505" s="73">
        <x:f>SUMIFS('purchase data'!M:M,'purchase data'!$B:$B,$C505,'purchase data'!$F:$F,$D505)</x:f>
        <x:v>0</x:v>
      </x:c>
      <x:c r="L505" s="68">
        <x:f>SUMIFS(ETC!$G:$G,ETC!$B:$B,$C505,ETC!$E:$E,$D505)</x:f>
        <x:v>0</x:v>
      </x:c>
      <x:c r="M505" s="73">
        <x:f>SUMIFS(ETC!$J:$J,ETC!$E:$E,$D505,ETC!$B:$B,$C505)</x:f>
        <x:v>0</x:v>
      </x:c>
      <x:c r="N505" s="159">
        <x:f>IF(IFERROR((I505+K505+M505)/(G505+J505+SUMIFS(ETC!$G:$G,ETC!$C:$C,1,ETC!$B:$B,$C505,ETC!$E:$E,$D505)),)=0,H505,IFERROR((I505+K505+M505)/(G505+J505+SUMIFS(ETC!$G:$G,ETC!$C:$C,1,ETC!$B:$B,$C505,ETC!$E:$E,$D505)),))</x:f>
        <x:v>89.091211925052107</x:v>
      </x:c>
      <x:c r="O505" s="106">
        <x:f>++SUMIFS('sales data'!L:L,'sales data'!$B:$B,$C505,'sales data'!$F:$F,$D505,'sales data'!$O:$O,"")</x:f>
        <x:v>0</x:v>
      </x:c>
      <x:c r="P505" s="73">
        <x:f t="shared" si="154"/>
        <x:v>0</x:v>
      </x:c>
      <x:c r="Q505" s="68">
        <x:f>+SUMIFS('sales data'!$L:$L,'sales data'!$B:$B,$C505,'sales data'!$F:$F,$D505,'sales data'!$O:$O,"R")</x:f>
        <x:v>0</x:v>
      </x:c>
      <x:c r="R505" s="73">
        <x:f t="shared" si="155"/>
        <x:v>0</x:v>
      </x:c>
      <x:c r="S505" s="68">
        <x:f>SUMIFS('sales data'!$L:$L,'sales data'!$B:$B,$C505,'sales data'!$F:$F,$D505,'sales data'!$O:$O,"N")</x:f>
        <x:v>0</x:v>
      </x:c>
      <x:c r="T505" s="73">
        <x:f t="shared" si="156"/>
        <x:v>0</x:v>
      </x:c>
      <x:c r="U505" s="26">
        <x:f>SUMIFS('warehouse inventory check'!$N:$N,'warehouse inventory check'!$C:$C,$C505,'warehouse inventory check'!$D:$D,$D505)</x:f>
        <x:v>0</x:v>
      </x:c>
      <x:c r="V505" s="26">
        <x:f t="shared" si="157"/>
        <x:v>89.091211925052107</x:v>
      </x:c>
      <x:c r="W505" s="73">
        <x:f t="shared" si="158"/>
        <x:v>0</x:v>
      </x:c>
      <x:c r="X505" s="74">
        <x:f t="shared" si="159"/>
        <x:v>0</x:v>
      </x:c>
      <x:c r="Y505" s="68">
        <x:f t="shared" si="160"/>
        <x:v>0</x:v>
      </x:c>
      <x:c r="Z505" s="68">
        <x:f t="shared" si="161"/>
        <x:v>0</x:v>
      </x:c>
    </x:row>
    <x:row r="506" spans="1:26">
      <x:c r="A506" s="118">
        <x:v>6</x:v>
      </x:c>
      <x:c r="B506" s="118"/>
      <x:c r="C506" s="113">
        <x:v>6</x:v>
      </x:c>
      <x:c r="D506" s="210" t="str">
        <x:f>IF(VLOOKUP($A506,'★Master Code List'!$B$4:$K$167,8,)=0,"",(VLOOKUP($A506,'★Master Code List'!$B$4:$K$167,8,)))</x:f>
        <x:v>PZ38-14A033-FE</x:v>
      </x:c>
      <x:c r="E506" s="210" t="str">
        <x:f>IF(VLOOKUP($A506,'★Master Code List'!$B$4:$K$167,9,)=0,"",(VLOOKUP($A506,'★Master Code List'!$B$4:$K$167,9,)))</x:f>
        <x:v>EV-V4 Test Parts</x:v>
      </x:c>
      <x:c r="F506" s="20" t="str">
        <x:f>IF(VLOOKUP($A506,'★Master Code List'!$B$4:$K$167,10,)=0,"",(VLOOKUP($A506,'★Master Code List'!$B$4:$K$167,10,)))</x:f>
        <x:v>BUSBAR - Array to Array (Straight)_Insert</x:v>
      </x:c>
      <x:c r="G506" s="158">
        <x:f t="shared" si="151"/>
        <x:v>0</x:v>
      </x:c>
      <x:c r="H506" s="158">
        <x:f t="shared" si="152"/>
        <x:v>444.18496711111101</x:v>
      </x:c>
      <x:c r="I506" s="285">
        <x:f t="shared" si="153"/>
        <x:v>0</x:v>
      </x:c>
      <x:c r="J506" s="106">
        <x:f>SUMIFS('purchase data'!K:K,'purchase data'!$B:$B,$C506,'purchase data'!$F:$F,$D506)</x:f>
        <x:v>0</x:v>
      </x:c>
      <x:c r="K506" s="73">
        <x:f>SUMIFS('purchase data'!M:M,'purchase data'!$B:$B,$C506,'purchase data'!$F:$F,$D506)</x:f>
        <x:v>0</x:v>
      </x:c>
      <x:c r="L506" s="68">
        <x:f>SUMIFS(ETC!$G:$G,ETC!$B:$B,$C506,ETC!$E:$E,$D506)</x:f>
        <x:v>0</x:v>
      </x:c>
      <x:c r="M506" s="73">
        <x:f>SUMIFS(ETC!$J:$J,ETC!$E:$E,$D506,ETC!$B:$B,$C506)</x:f>
        <x:v>0</x:v>
      </x:c>
      <x:c r="N506" s="159">
        <x:f>IF(IFERROR((I506+K506+M506)/(G506+J506+SUMIFS(ETC!$G:$G,ETC!$C:$C,1,ETC!$B:$B,$C506,ETC!$E:$E,$D506)),)=0,H506,IFERROR((I506+K506+M506)/(G506+J506+SUMIFS(ETC!$G:$G,ETC!$C:$C,1,ETC!$B:$B,$C506,ETC!$E:$E,$D506)),))</x:f>
        <x:v>444.18496711111101</x:v>
      </x:c>
      <x:c r="O506" s="106">
        <x:f>++SUMIFS('sales data'!L:L,'sales data'!$B:$B,$C506,'sales data'!$F:$F,$D506,'sales data'!$O:$O,"")</x:f>
        <x:v>0</x:v>
      </x:c>
      <x:c r="P506" s="73">
        <x:f t="shared" si="154"/>
        <x:v>0</x:v>
      </x:c>
      <x:c r="Q506" s="68">
        <x:f>+SUMIFS('sales data'!$L:$L,'sales data'!$B:$B,$C506,'sales data'!$F:$F,$D506,'sales data'!$O:$O,"R")</x:f>
        <x:v>0</x:v>
      </x:c>
      <x:c r="R506" s="73">
        <x:f t="shared" si="155"/>
        <x:v>0</x:v>
      </x:c>
      <x:c r="S506" s="68">
        <x:f>SUMIFS('sales data'!$L:$L,'sales data'!$B:$B,$C506,'sales data'!$F:$F,$D506,'sales data'!$O:$O,"N")</x:f>
        <x:v>0</x:v>
      </x:c>
      <x:c r="T506" s="73">
        <x:f t="shared" si="156"/>
        <x:v>0</x:v>
      </x:c>
      <x:c r="U506" s="26">
        <x:f>SUMIFS('warehouse inventory check'!$N:$N,'warehouse inventory check'!$C:$C,$C506,'warehouse inventory check'!$D:$D,$D506)</x:f>
        <x:v>0</x:v>
      </x:c>
      <x:c r="V506" s="26">
        <x:f t="shared" si="157"/>
        <x:v>444.18496711111101</x:v>
      </x:c>
      <x:c r="W506" s="73">
        <x:f t="shared" si="158"/>
        <x:v>0</x:v>
      </x:c>
      <x:c r="X506" s="74">
        <x:f t="shared" si="159"/>
        <x:v>0</x:v>
      </x:c>
      <x:c r="Y506" s="68">
        <x:f t="shared" si="160"/>
        <x:v>0</x:v>
      </x:c>
      <x:c r="Z506" s="68">
        <x:f t="shared" si="161"/>
        <x:v>0</x:v>
      </x:c>
    </x:row>
    <x:row r="507" spans="1:26">
      <x:c r="A507" s="118">
        <x:v>7</x:v>
      </x:c>
      <x:c r="B507" s="118"/>
      <x:c r="C507" s="113">
        <x:v>6</x:v>
      </x:c>
      <x:c r="D507" s="210" t="str">
        <x:f>IF(VLOOKUP($A507,'★Master Code List'!$B$4:$K$167,8,)=0,"",(VLOOKUP($A507,'★Master Code List'!$B$4:$K$167,8,)))</x:f>
        <x:v>PZ38-14A033-GD</x:v>
      </x:c>
      <x:c r="E507" s="210" t="str">
        <x:f>IF(VLOOKUP($A507,'★Master Code List'!$B$4:$K$167,9,)=0,"",(VLOOKUP($A507,'★Master Code List'!$B$4:$K$167,9,)))</x:f>
        <x:v>BEV-E (V710)</x:v>
      </x:c>
      <x:c r="F507" s="20" t="str">
        <x:f>IF(VLOOKUP($A507,'★Master Code List'!$B$4:$K$167,10,)=0,"",(VLOOKUP($A507,'★Master Code List'!$B$4:$K$167,10,)))</x:f>
        <x:v>BUSBAR - Array to Array (Angled)_Insert</x:v>
      </x:c>
      <x:c r="G507" s="158">
        <x:f t="shared" si="151"/>
        <x:v>0</x:v>
      </x:c>
      <x:c r="H507" s="158">
        <x:f t="shared" si="152"/>
        <x:v>415.72873713804711</x:v>
      </x:c>
      <x:c r="I507" s="285">
        <x:f t="shared" si="153"/>
        <x:v>0</x:v>
      </x:c>
      <x:c r="J507" s="106">
        <x:f>SUMIFS('purchase data'!K:K,'purchase data'!$B:$B,$C507,'purchase data'!$F:$F,$D507)</x:f>
        <x:v>0</x:v>
      </x:c>
      <x:c r="K507" s="73">
        <x:f>SUMIFS('purchase data'!M:M,'purchase data'!$B:$B,$C507,'purchase data'!$F:$F,$D507)</x:f>
        <x:v>0</x:v>
      </x:c>
      <x:c r="L507" s="68">
        <x:f>SUMIFS(ETC!$G:$G,ETC!$B:$B,$C507,ETC!$E:$E,$D507)</x:f>
        <x:v>0</x:v>
      </x:c>
      <x:c r="M507" s="73">
        <x:f>SUMIFS(ETC!$J:$J,ETC!$E:$E,$D507,ETC!$B:$B,$C507)</x:f>
        <x:v>0</x:v>
      </x:c>
      <x:c r="N507" s="159">
        <x:f>IF(IFERROR((I507+K507+M507)/(G507+J507+SUMIFS(ETC!$G:$G,ETC!$C:$C,1,ETC!$B:$B,$C507,ETC!$E:$E,$D507)),)=0,H507,IFERROR((I507+K507+M507)/(G507+J507+SUMIFS(ETC!$G:$G,ETC!$C:$C,1,ETC!$B:$B,$C507,ETC!$E:$E,$D507)),))</x:f>
        <x:v>415.72873713804711</x:v>
      </x:c>
      <x:c r="O507" s="106">
        <x:f>++SUMIFS('sales data'!L:L,'sales data'!$B:$B,$C507,'sales data'!$F:$F,$D507,'sales data'!$O:$O,"")</x:f>
        <x:v>0</x:v>
      </x:c>
      <x:c r="P507" s="73">
        <x:f t="shared" si="154"/>
        <x:v>0</x:v>
      </x:c>
      <x:c r="Q507" s="68">
        <x:f>+SUMIFS('sales data'!$L:$L,'sales data'!$B:$B,$C507,'sales data'!$F:$F,$D507,'sales data'!$O:$O,"R")</x:f>
        <x:v>0</x:v>
      </x:c>
      <x:c r="R507" s="73">
        <x:f t="shared" si="155"/>
        <x:v>0</x:v>
      </x:c>
      <x:c r="S507" s="68">
        <x:f>SUMIFS('sales data'!$L:$L,'sales data'!$B:$B,$C507,'sales data'!$F:$F,$D507,'sales data'!$O:$O,"N")</x:f>
        <x:v>0</x:v>
      </x:c>
      <x:c r="T507" s="73">
        <x:f t="shared" si="156"/>
        <x:v>0</x:v>
      </x:c>
      <x:c r="U507" s="26">
        <x:f>SUMIFS('warehouse inventory check'!$N:$N,'warehouse inventory check'!$C:$C,$C507,'warehouse inventory check'!$D:$D,$D507)</x:f>
        <x:v>0</x:v>
      </x:c>
      <x:c r="V507" s="26">
        <x:f t="shared" si="157"/>
        <x:v>415.72873713804711</x:v>
      </x:c>
      <x:c r="W507" s="73">
        <x:f t="shared" si="158"/>
        <x:v>0</x:v>
      </x:c>
      <x:c r="X507" s="74">
        <x:f t="shared" si="159"/>
        <x:v>0</x:v>
      </x:c>
      <x:c r="Y507" s="68">
        <x:f t="shared" si="160"/>
        <x:v>0</x:v>
      </x:c>
      <x:c r="Z507" s="68">
        <x:f t="shared" si="161"/>
        <x:v>0</x:v>
      </x:c>
    </x:row>
    <x:row r="508" spans="1:26">
      <x:c r="A508" s="118">
        <x:v>8</x:v>
      </x:c>
      <x:c r="B508" s="118"/>
      <x:c r="C508" s="113">
        <x:v>6</x:v>
      </x:c>
      <x:c r="D508" s="210" t="str">
        <x:f>IF(VLOOKUP($A508,'★Master Code List'!$B$4:$K$167,8,)=0,"",(VLOOKUP($A508,'★Master Code List'!$B$4:$K$167,8,)))</x:f>
        <x:v>PZ38-14A033-HF</x:v>
      </x:c>
      <x:c r="E508" s="210" t="str">
        <x:f>IF(VLOOKUP($A508,'★Master Code List'!$B$4:$K$167,9,)=0,"",(VLOOKUP($A508,'★Master Code List'!$B$4:$K$167,9,)))</x:f>
        <x:v>BEV-E (V710)</x:v>
      </x:c>
      <x:c r="F508" s="20" t="str">
        <x:f>IF(VLOOKUP($A508,'★Master Code List'!$B$4:$K$167,10,)=0,"",(VLOOKUP($A508,'★Master Code List'!$B$4:$K$167,10,)))</x:f>
        <x:v>BUSBAR - Array4 to Array 5_Insert</x:v>
      </x:c>
      <x:c r="G508" s="158">
        <x:f t="shared" si="151"/>
        <x:v>0</x:v>
      </x:c>
      <x:c r="H508" s="158">
        <x:f t="shared" si="152"/>
        <x:v>517.50554691099467</x:v>
      </x:c>
      <x:c r="I508" s="285">
        <x:f t="shared" si="153"/>
        <x:v>0</x:v>
      </x:c>
      <x:c r="J508" s="106">
        <x:f>SUMIFS('purchase data'!K:K,'purchase data'!$B:$B,$C508,'purchase data'!$F:$F,$D508)</x:f>
        <x:v>0</x:v>
      </x:c>
      <x:c r="K508" s="73">
        <x:f>SUMIFS('purchase data'!M:M,'purchase data'!$B:$B,$C508,'purchase data'!$F:$F,$D508)</x:f>
        <x:v>0</x:v>
      </x:c>
      <x:c r="L508" s="68">
        <x:f>SUMIFS(ETC!$G:$G,ETC!$B:$B,$C508,ETC!$E:$E,$D508)</x:f>
        <x:v>0</x:v>
      </x:c>
      <x:c r="M508" s="73">
        <x:f>SUMIFS(ETC!$J:$J,ETC!$E:$E,$D508,ETC!$B:$B,$C508)</x:f>
        <x:v>0</x:v>
      </x:c>
      <x:c r="N508" s="159">
        <x:f>IF(IFERROR((I508+K508+M508)/(G508+J508+SUMIFS(ETC!$G:$G,ETC!$C:$C,1,ETC!$B:$B,$C508,ETC!$E:$E,$D508)),)=0,H508,IFERROR((I508+K508+M508)/(G508+J508+SUMIFS(ETC!$G:$G,ETC!$C:$C,1,ETC!$B:$B,$C508,ETC!$E:$E,$D508)),))</x:f>
        <x:v>517.50554691099467</x:v>
      </x:c>
      <x:c r="O508" s="106">
        <x:f>++SUMIFS('sales data'!L:L,'sales data'!$B:$B,$C508,'sales data'!$F:$F,$D508,'sales data'!$O:$O,"")</x:f>
        <x:v>0</x:v>
      </x:c>
      <x:c r="P508" s="73">
        <x:f t="shared" si="154"/>
        <x:v>0</x:v>
      </x:c>
      <x:c r="Q508" s="68">
        <x:f>+SUMIFS('sales data'!$L:$L,'sales data'!$B:$B,$C508,'sales data'!$F:$F,$D508,'sales data'!$O:$O,"R")</x:f>
        <x:v>0</x:v>
      </x:c>
      <x:c r="R508" s="73">
        <x:f t="shared" si="155"/>
        <x:v>0</x:v>
      </x:c>
      <x:c r="S508" s="68">
        <x:f>SUMIFS('sales data'!$L:$L,'sales data'!$B:$B,$C508,'sales data'!$F:$F,$D508,'sales data'!$O:$O,"N")</x:f>
        <x:v>0</x:v>
      </x:c>
      <x:c r="T508" s="73">
        <x:f t="shared" si="156"/>
        <x:v>0</x:v>
      </x:c>
      <x:c r="U508" s="26">
        <x:f>SUMIFS('warehouse inventory check'!$N:$N,'warehouse inventory check'!$C:$C,$C508,'warehouse inventory check'!$D:$D,$D508)</x:f>
        <x:v>0</x:v>
      </x:c>
      <x:c r="V508" s="26">
        <x:f t="shared" si="157"/>
        <x:v>517.50554691099467</x:v>
      </x:c>
      <x:c r="W508" s="73">
        <x:f t="shared" si="158"/>
        <x:v>0</x:v>
      </x:c>
      <x:c r="X508" s="74">
        <x:f t="shared" si="159"/>
        <x:v>0</x:v>
      </x:c>
      <x:c r="Y508" s="68">
        <x:f t="shared" si="160"/>
        <x:v>0</x:v>
      </x:c>
      <x:c r="Z508" s="68">
        <x:f t="shared" si="161"/>
        <x:v>0</x:v>
      </x:c>
    </x:row>
    <x:row r="509" spans="1:26">
      <x:c r="A509" s="118">
        <x:v>9</x:v>
      </x:c>
      <x:c r="B509" s="118"/>
      <x:c r="C509" s="113">
        <x:v>6</x:v>
      </x:c>
      <x:c r="D509" s="210" t="str">
        <x:f>IF(VLOOKUP($A509,'★Master Code List'!$B$4:$K$167,8,)=0,"",(VLOOKUP($A509,'★Master Code List'!$B$4:$K$167,8,)))</x:f>
        <x:v>PZ38-14A033-JD</x:v>
      </x:c>
      <x:c r="E509" s="210" t="str">
        <x:f>IF(VLOOKUP($A509,'★Master Code List'!$B$4:$K$167,9,)=0,"",(VLOOKUP($A509,'★Master Code List'!$B$4:$K$167,9,)))</x:f>
        <x:v>BEV-E1</x:v>
      </x:c>
      <x:c r="F509" s="20" t="str">
        <x:f>IF(VLOOKUP($A509,'★Master Code List'!$B$4:$K$167,10,)=0,"",(VLOOKUP($A509,'★Master Code List'!$B$4:$K$167,10,)))</x:f>
        <x:v>BEV-E1 BUSBAR Array 8 to Array 9</x:v>
      </x:c>
      <x:c r="G509" s="158">
        <x:f t="shared" si="151"/>
        <x:v>0</x:v>
      </x:c>
      <x:c r="H509" s="158">
        <x:f t="shared" si="152"/>
        <x:v>446.53285714285715</x:v>
      </x:c>
      <x:c r="I509" s="285">
        <x:f t="shared" si="153"/>
        <x:v>0</x:v>
      </x:c>
      <x:c r="J509" s="106">
        <x:f>SUMIFS('purchase data'!K:K,'purchase data'!$B:$B,$C509,'purchase data'!$F:$F,$D509)</x:f>
        <x:v>0</x:v>
      </x:c>
      <x:c r="K509" s="73">
        <x:f>SUMIFS('purchase data'!M:M,'purchase data'!$B:$B,$C509,'purchase data'!$F:$F,$D509)</x:f>
        <x:v>0</x:v>
      </x:c>
      <x:c r="L509" s="68">
        <x:f>SUMIFS(ETC!$G:$G,ETC!$B:$B,$C509,ETC!$E:$E,$D509)</x:f>
        <x:v>0</x:v>
      </x:c>
      <x:c r="M509" s="73">
        <x:f>SUMIFS(ETC!$J:$J,ETC!$E:$E,$D509,ETC!$B:$B,$C509)</x:f>
        <x:v>0</x:v>
      </x:c>
      <x:c r="N509" s="159">
        <x:f>IF(IFERROR((I509+K509+M509)/(G509+J509+SUMIFS(ETC!$G:$G,ETC!$C:$C,1,ETC!$B:$B,$C509,ETC!$E:$E,$D509)),)=0,H509,IFERROR((I509+K509+M509)/(G509+J509+SUMIFS(ETC!$G:$G,ETC!$C:$C,1,ETC!$B:$B,$C509,ETC!$E:$E,$D509)),))</x:f>
        <x:v>446.53285714285715</x:v>
      </x:c>
      <x:c r="O509" s="106">
        <x:f>++SUMIFS('sales data'!L:L,'sales data'!$B:$B,$C509,'sales data'!$F:$F,$D509,'sales data'!$O:$O,"")</x:f>
        <x:v>0</x:v>
      </x:c>
      <x:c r="P509" s="73">
        <x:f t="shared" si="154"/>
        <x:v>0</x:v>
      </x:c>
      <x:c r="Q509" s="68">
        <x:f>+SUMIFS('sales data'!$L:$L,'sales data'!$B:$B,$C509,'sales data'!$F:$F,$D509,'sales data'!$O:$O,"R")</x:f>
        <x:v>0</x:v>
      </x:c>
      <x:c r="R509" s="73">
        <x:f t="shared" si="155"/>
        <x:v>0</x:v>
      </x:c>
      <x:c r="S509" s="68">
        <x:f>SUMIFS('sales data'!$L:$L,'sales data'!$B:$B,$C509,'sales data'!$F:$F,$D509,'sales data'!$O:$O,"N")</x:f>
        <x:v>0</x:v>
      </x:c>
      <x:c r="T509" s="73">
        <x:f t="shared" si="156"/>
        <x:v>0</x:v>
      </x:c>
      <x:c r="U509" s="26">
        <x:f>SUMIFS('warehouse inventory check'!$N:$N,'warehouse inventory check'!$C:$C,$C509,'warehouse inventory check'!$D:$D,$D509)</x:f>
        <x:v>0</x:v>
      </x:c>
      <x:c r="V509" s="26">
        <x:f t="shared" si="157"/>
        <x:v>446.53285714285715</x:v>
      </x:c>
      <x:c r="W509" s="73">
        <x:f t="shared" si="158"/>
        <x:v>0</x:v>
      </x:c>
      <x:c r="X509" s="74">
        <x:f t="shared" si="159"/>
        <x:v>0</x:v>
      </x:c>
      <x:c r="Y509" s="68">
        <x:f t="shared" si="160"/>
        <x:v>0</x:v>
      </x:c>
      <x:c r="Z509" s="68">
        <x:f t="shared" si="161"/>
        <x:v>0</x:v>
      </x:c>
    </x:row>
    <x:row r="510" spans="1:26">
      <x:c r="A510" s="118">
        <x:v>10</x:v>
      </x:c>
      <x:c r="B510" s="118"/>
      <x:c r="C510" s="113">
        <x:v>6</x:v>
      </x:c>
      <x:c r="D510" s="210" t="str">
        <x:f>IF(VLOOKUP($A510,'★Master Code List'!$B$4:$K$167,8,)=0,"",(VLOOKUP($A510,'★Master Code List'!$B$4:$K$167,8,)))</x:f>
        <x:v>PZ38-14A033-KD</x:v>
      </x:c>
      <x:c r="E510" s="210" t="str">
        <x:f>IF(VLOOKUP($A510,'★Master Code List'!$B$4:$K$167,9,)=0,"",(VLOOKUP($A510,'★Master Code List'!$B$4:$K$167,9,)))</x:f>
        <x:v>BEV-E (V710)</x:v>
      </x:c>
      <x:c r="F510" s="20" t="str">
        <x:f>IF(VLOOKUP($A510,'★Master Code List'!$B$4:$K$167,10,)=0,"",(VLOOKUP($A510,'★Master Code List'!$B$4:$K$167,10,)))</x:f>
        <x:v>BUSBAR - Array 1 to Neg BEC_Insert</x:v>
      </x:c>
      <x:c r="G510" s="158">
        <x:f t="shared" si="151"/>
        <x:v>0</x:v>
      </x:c>
      <x:c r="H510" s="158">
        <x:f t="shared" si="152"/>
        <x:v>521.15796204395599</x:v>
      </x:c>
      <x:c r="I510" s="285">
        <x:f t="shared" si="153"/>
        <x:v>0</x:v>
      </x:c>
      <x:c r="J510" s="106">
        <x:f>SUMIFS('purchase data'!K:K,'purchase data'!$B:$B,$C510,'purchase data'!$F:$F,$D510)</x:f>
        <x:v>0</x:v>
      </x:c>
      <x:c r="K510" s="73">
        <x:f>SUMIFS('purchase data'!M:M,'purchase data'!$B:$B,$C510,'purchase data'!$F:$F,$D510)</x:f>
        <x:v>0</x:v>
      </x:c>
      <x:c r="L510" s="68">
        <x:f>SUMIFS(ETC!$G:$G,ETC!$B:$B,$C510,ETC!$E:$E,$D510)</x:f>
        <x:v>0</x:v>
      </x:c>
      <x:c r="M510" s="73">
        <x:f>SUMIFS(ETC!$J:$J,ETC!$E:$E,$D510,ETC!$B:$B,$C510)</x:f>
        <x:v>0</x:v>
      </x:c>
      <x:c r="N510" s="159">
        <x:f>IF(IFERROR((I510+K510+M510)/(G510+J510+SUMIFS(ETC!$G:$G,ETC!$C:$C,1,ETC!$B:$B,$C510,ETC!$E:$E,$D510)),)=0,H510,IFERROR((I510+K510+M510)/(G510+J510+SUMIFS(ETC!$G:$G,ETC!$C:$C,1,ETC!$B:$B,$C510,ETC!$E:$E,$D510)),))</x:f>
        <x:v>521.15796204395599</x:v>
      </x:c>
      <x:c r="O510" s="106">
        <x:f>++SUMIFS('sales data'!L:L,'sales data'!$B:$B,$C510,'sales data'!$F:$F,$D510,'sales data'!$O:$O,"")</x:f>
        <x:v>0</x:v>
      </x:c>
      <x:c r="P510" s="73">
        <x:f t="shared" si="154"/>
        <x:v>0</x:v>
      </x:c>
      <x:c r="Q510" s="68">
        <x:f>+SUMIFS('sales data'!$L:$L,'sales data'!$B:$B,$C510,'sales data'!$F:$F,$D510,'sales data'!$O:$O,"R")</x:f>
        <x:v>0</x:v>
      </x:c>
      <x:c r="R510" s="73">
        <x:f t="shared" si="155"/>
        <x:v>0</x:v>
      </x:c>
      <x:c r="S510" s="68">
        <x:f>SUMIFS('sales data'!$L:$L,'sales data'!$B:$B,$C510,'sales data'!$F:$F,$D510,'sales data'!$O:$O,"N")</x:f>
        <x:v>0</x:v>
      </x:c>
      <x:c r="T510" s="73">
        <x:f t="shared" si="156"/>
        <x:v>0</x:v>
      </x:c>
      <x:c r="U510" s="26">
        <x:f>SUMIFS('warehouse inventory check'!$N:$N,'warehouse inventory check'!$C:$C,$C510,'warehouse inventory check'!$D:$D,$D510)</x:f>
        <x:v>0</x:v>
      </x:c>
      <x:c r="V510" s="26">
        <x:f t="shared" si="157"/>
        <x:v>521.15796204395599</x:v>
      </x:c>
      <x:c r="W510" s="73">
        <x:f t="shared" si="158"/>
        <x:v>0</x:v>
      </x:c>
      <x:c r="X510" s="74">
        <x:f t="shared" si="159"/>
        <x:v>0</x:v>
      </x:c>
      <x:c r="Y510" s="68">
        <x:f t="shared" si="160"/>
        <x:v>0</x:v>
      </x:c>
      <x:c r="Z510" s="68">
        <x:f t="shared" si="161"/>
        <x:v>0</x:v>
      </x:c>
    </x:row>
    <x:row r="511" spans="1:26">
      <x:c r="A511" s="118">
        <x:v>11</x:v>
      </x:c>
      <x:c r="B511" s="118"/>
      <x:c r="C511" s="113">
        <x:v>6</x:v>
      </x:c>
      <x:c r="D511" s="210" t="str">
        <x:f>IF(VLOOKUP($A511,'★Master Code List'!$B$4:$K$167,8,)=0,"",(VLOOKUP($A511,'★Master Code List'!$B$4:$K$167,8,)))</x:f>
        <x:v>PZ38-14A033-LF</x:v>
      </x:c>
      <x:c r="E511" s="210" t="str">
        <x:f>IF(VLOOKUP($A511,'★Master Code List'!$B$4:$K$167,9,)=0,"",(VLOOKUP($A511,'★Master Code List'!$B$4:$K$167,9,)))</x:f>
        <x:v>BEV-E (V710)</x:v>
      </x:c>
      <x:c r="F511" s="20" t="str">
        <x:f>IF(VLOOKUP($A511,'★Master Code List'!$B$4:$K$167,10,)=0,"",(VLOOKUP($A511,'★Master Code List'!$B$4:$K$167,10,)))</x:f>
        <x:v>BUSBAR - Array 9 to Pos BEC_Insert</x:v>
      </x:c>
      <x:c r="G511" s="158">
        <x:f t="shared" si="151"/>
        <x:v>0</x:v>
      </x:c>
      <x:c r="H511" s="158">
        <x:f t="shared" si="152"/>
        <x:v>371.65501294848485</x:v>
      </x:c>
      <x:c r="I511" s="285">
        <x:f t="shared" si="153"/>
        <x:v>0</x:v>
      </x:c>
      <x:c r="J511" s="106">
        <x:f>SUMIFS('purchase data'!K:K,'purchase data'!$B:$B,$C511,'purchase data'!$F:$F,$D511)</x:f>
        <x:v>0</x:v>
      </x:c>
      <x:c r="K511" s="73">
        <x:f>SUMIFS('purchase data'!M:M,'purchase data'!$B:$B,$C511,'purchase data'!$F:$F,$D511)</x:f>
        <x:v>0</x:v>
      </x:c>
      <x:c r="L511" s="68">
        <x:f>SUMIFS(ETC!$G:$G,ETC!$B:$B,$C511,ETC!$E:$E,$D511)</x:f>
        <x:v>0</x:v>
      </x:c>
      <x:c r="M511" s="73">
        <x:f>SUMIFS(ETC!$J:$J,ETC!$E:$E,$D511,ETC!$B:$B,$C511)</x:f>
        <x:v>0</x:v>
      </x:c>
      <x:c r="N511" s="159">
        <x:f>IF(IFERROR((I511+K511+M511)/(G511+J511+SUMIFS(ETC!$G:$G,ETC!$C:$C,1,ETC!$B:$B,$C511,ETC!$E:$E,$D511)),)=0,H511,IFERROR((I511+K511+M511)/(G511+J511+SUMIFS(ETC!$G:$G,ETC!$C:$C,1,ETC!$B:$B,$C511,ETC!$E:$E,$D511)),))</x:f>
        <x:v>371.65501294848485</x:v>
      </x:c>
      <x:c r="O511" s="106">
        <x:f>++SUMIFS('sales data'!L:L,'sales data'!$B:$B,$C511,'sales data'!$F:$F,$D511,'sales data'!$O:$O,"")</x:f>
        <x:v>0</x:v>
      </x:c>
      <x:c r="P511" s="73">
        <x:f t="shared" si="154"/>
        <x:v>0</x:v>
      </x:c>
      <x:c r="Q511" s="68">
        <x:f>+SUMIFS('sales data'!$L:$L,'sales data'!$B:$B,$C511,'sales data'!$F:$F,$D511,'sales data'!$O:$O,"R")</x:f>
        <x:v>0</x:v>
      </x:c>
      <x:c r="R511" s="73">
        <x:f t="shared" si="155"/>
        <x:v>0</x:v>
      </x:c>
      <x:c r="S511" s="68">
        <x:f>SUMIFS('sales data'!$L:$L,'sales data'!$B:$B,$C511,'sales data'!$F:$F,$D511,'sales data'!$O:$O,"N")</x:f>
        <x:v>0</x:v>
      </x:c>
      <x:c r="T511" s="73">
        <x:f t="shared" si="156"/>
        <x:v>0</x:v>
      </x:c>
      <x:c r="U511" s="26">
        <x:f>SUMIFS('warehouse inventory check'!$N:$N,'warehouse inventory check'!$C:$C,$C511,'warehouse inventory check'!$D:$D,$D511)</x:f>
        <x:v>0</x:v>
      </x:c>
      <x:c r="V511" s="26">
        <x:f t="shared" si="157"/>
        <x:v>371.65501294848485</x:v>
      </x:c>
      <x:c r="W511" s="73">
        <x:f t="shared" si="158"/>
        <x:v>0</x:v>
      </x:c>
      <x:c r="X511" s="74">
        <x:f t="shared" si="159"/>
        <x:v>0</x:v>
      </x:c>
      <x:c r="Y511" s="68">
        <x:f t="shared" si="160"/>
        <x:v>0</x:v>
      </x:c>
      <x:c r="Z511" s="68">
        <x:f t="shared" si="161"/>
        <x:v>0</x:v>
      </x:c>
    </x:row>
    <x:row r="512" spans="1:26">
      <x:c r="A512" s="118">
        <x:v>12</x:v>
      </x:c>
      <x:c r="B512" s="118"/>
      <x:c r="C512" s="113">
        <x:v>6</x:v>
      </x:c>
      <x:c r="D512" s="210" t="str">
        <x:f>IF(VLOOKUP($A512,'★Master Code List'!$B$4:$K$167,8,)=0,"",(VLOOKUP($A512,'★Master Code List'!$B$4:$K$167,8,)))</x:f>
        <x:v>PZ38-14A033-MC</x:v>
      </x:c>
      <x:c r="E512" s="210" t="str">
        <x:f>IF(VLOOKUP($A512,'★Master Code List'!$B$4:$K$167,9,)=0,"",(VLOOKUP($A512,'★Master Code List'!$B$4:$K$167,9,)))</x:f>
        <x:v>BEV-E (V710)</x:v>
      </x:c>
      <x:c r="F512" s="20" t="str">
        <x:f>IF(VLOOKUP($A512,'★Master Code List'!$B$4:$K$167,10,)=0,"",(VLOOKUP($A512,'★Master Code List'!$B$4:$K$167,10,)))</x:f>
        <x:v>BUSBAR - Pos BEC to DCFC_Protector</x:v>
      </x:c>
      <x:c r="G512" s="158">
        <x:f t="shared" si="151"/>
        <x:v>0</x:v>
      </x:c>
      <x:c r="H512" s="158">
        <x:f t="shared" si="152"/>
        <x:v>701.96989836660634</x:v>
      </x:c>
      <x:c r="I512" s="285">
        <x:f t="shared" si="153"/>
        <x:v>0</x:v>
      </x:c>
      <x:c r="J512" s="106">
        <x:f>SUMIFS('purchase data'!K:K,'purchase data'!$B:$B,$C512,'purchase data'!$F:$F,$D512)</x:f>
        <x:v>0</x:v>
      </x:c>
      <x:c r="K512" s="73">
        <x:f>SUMIFS('purchase data'!M:M,'purchase data'!$B:$B,$C512,'purchase data'!$F:$F,$D512)</x:f>
        <x:v>0</x:v>
      </x:c>
      <x:c r="L512" s="68">
        <x:f>SUMIFS(ETC!$G:$G,ETC!$B:$B,$C512,ETC!$E:$E,$D512)</x:f>
        <x:v>0</x:v>
      </x:c>
      <x:c r="M512" s="73">
        <x:f>SUMIFS(ETC!$J:$J,ETC!$E:$E,$D512,ETC!$B:$B,$C512)</x:f>
        <x:v>0</x:v>
      </x:c>
      <x:c r="N512" s="159">
        <x:f>IF(IFERROR((I512+K512+M512)/(G512+J512+SUMIFS(ETC!$G:$G,ETC!$C:$C,1,ETC!$B:$B,$C512,ETC!$E:$E,$D512)),)=0,H512,IFERROR((I512+K512+M512)/(G512+J512+SUMIFS(ETC!$G:$G,ETC!$C:$C,1,ETC!$B:$B,$C512,ETC!$E:$E,$D512)),))</x:f>
        <x:v>701.96989836660634</x:v>
      </x:c>
      <x:c r="O512" s="106">
        <x:f>++SUMIFS('sales data'!L:L,'sales data'!$B:$B,$C512,'sales data'!$F:$F,$D512,'sales data'!$O:$O,"")</x:f>
        <x:v>0</x:v>
      </x:c>
      <x:c r="P512" s="73">
        <x:f t="shared" si="154"/>
        <x:v>0</x:v>
      </x:c>
      <x:c r="Q512" s="68">
        <x:f>+SUMIFS('sales data'!$L:$L,'sales data'!$B:$B,$C512,'sales data'!$F:$F,$D512,'sales data'!$O:$O,"R")</x:f>
        <x:v>0</x:v>
      </x:c>
      <x:c r="R512" s="73">
        <x:f t="shared" si="155"/>
        <x:v>0</x:v>
      </x:c>
      <x:c r="S512" s="68">
        <x:f>SUMIFS('sales data'!$L:$L,'sales data'!$B:$B,$C512,'sales data'!$F:$F,$D512,'sales data'!$O:$O,"N")</x:f>
        <x:v>0</x:v>
      </x:c>
      <x:c r="T512" s="73">
        <x:f t="shared" si="156"/>
        <x:v>0</x:v>
      </x:c>
      <x:c r="U512" s="26">
        <x:f>SUMIFS('warehouse inventory check'!$N:$N,'warehouse inventory check'!$C:$C,$C512,'warehouse inventory check'!$D:$D,$D512)</x:f>
        <x:v>0</x:v>
      </x:c>
      <x:c r="V512" s="26">
        <x:f t="shared" si="157"/>
        <x:v>701.96989836660634</x:v>
      </x:c>
      <x:c r="W512" s="73">
        <x:f t="shared" si="158"/>
        <x:v>0</x:v>
      </x:c>
      <x:c r="X512" s="74">
        <x:f t="shared" si="159"/>
        <x:v>0</x:v>
      </x:c>
      <x:c r="Y512" s="68">
        <x:f t="shared" si="160"/>
        <x:v>0</x:v>
      </x:c>
      <x:c r="Z512" s="68">
        <x:f t="shared" si="161"/>
        <x:v>0</x:v>
      </x:c>
    </x:row>
    <x:row r="513" spans="1:26">
      <x:c r="A513" s="118">
        <x:v>13</x:v>
      </x:c>
      <x:c r="B513" s="118"/>
      <x:c r="C513" s="113">
        <x:v>6</x:v>
      </x:c>
      <x:c r="D513" s="210" t="str">
        <x:f>IF(VLOOKUP($A513,'★Master Code List'!$B$4:$K$167,8,)=0,"",(VLOOKUP($A513,'★Master Code List'!$B$4:$K$167,8,)))</x:f>
        <x:v>PZ38-14A033-NB</x:v>
      </x:c>
      <x:c r="E513" s="210" t="str">
        <x:f>IF(VLOOKUP($A513,'★Master Code List'!$B$4:$K$167,9,)=0,"",(VLOOKUP($A513,'★Master Code List'!$B$4:$K$167,9,)))</x:f>
        <x:v>BEV-E (V710)</x:v>
      </x:c>
      <x:c r="F513" s="20" t="str">
        <x:f>IF(VLOOKUP($A513,'★Master Code List'!$B$4:$K$167,10,)=0,"",(VLOOKUP($A513,'★Master Code List'!$B$4:$K$167,10,)))</x:f>
        <x:v>BUSBAR - Neg BEC to DCFC_Protector</x:v>
      </x:c>
      <x:c r="G513" s="158">
        <x:f t="shared" si="151"/>
        <x:v>0</x:v>
      </x:c>
      <x:c r="H513" s="158">
        <x:f t="shared" si="152"/>
        <x:v>444.82682407407407</x:v>
      </x:c>
      <x:c r="I513" s="285">
        <x:f t="shared" si="153"/>
        <x:v>0</x:v>
      </x:c>
      <x:c r="J513" s="106">
        <x:f>SUMIFS('purchase data'!K:K,'purchase data'!$B:$B,$C513,'purchase data'!$F:$F,$D513)</x:f>
        <x:v>0</x:v>
      </x:c>
      <x:c r="K513" s="73">
        <x:f>SUMIFS('purchase data'!M:M,'purchase data'!$B:$B,$C513,'purchase data'!$F:$F,$D513)</x:f>
        <x:v>0</x:v>
      </x:c>
      <x:c r="L513" s="68">
        <x:f>SUMIFS(ETC!$G:$G,ETC!$B:$B,$C513,ETC!$E:$E,$D513)</x:f>
        <x:v>0</x:v>
      </x:c>
      <x:c r="M513" s="73">
        <x:f>SUMIFS(ETC!$J:$J,ETC!$E:$E,$D513,ETC!$B:$B,$C513)</x:f>
        <x:v>0</x:v>
      </x:c>
      <x:c r="N513" s="159">
        <x:f>IF(IFERROR((I513+K513+M513)/(G513+J513+SUMIFS(ETC!$G:$G,ETC!$C:$C,1,ETC!$B:$B,$C513,ETC!$E:$E,$D513)),)=0,H513,IFERROR((I513+K513+M513)/(G513+J513+SUMIFS(ETC!$G:$G,ETC!$C:$C,1,ETC!$B:$B,$C513,ETC!$E:$E,$D513)),))</x:f>
        <x:v>444.82682407407407</x:v>
      </x:c>
      <x:c r="O513" s="106">
        <x:f>++SUMIFS('sales data'!L:L,'sales data'!$B:$B,$C513,'sales data'!$F:$F,$D513,'sales data'!$O:$O,"")</x:f>
        <x:v>0</x:v>
      </x:c>
      <x:c r="P513" s="73">
        <x:f t="shared" si="154"/>
        <x:v>0</x:v>
      </x:c>
      <x:c r="Q513" s="68">
        <x:f>+SUMIFS('sales data'!$L:$L,'sales data'!$B:$B,$C513,'sales data'!$F:$F,$D513,'sales data'!$O:$O,"R")</x:f>
        <x:v>0</x:v>
      </x:c>
      <x:c r="R513" s="73">
        <x:f t="shared" si="155"/>
        <x:v>0</x:v>
      </x:c>
      <x:c r="S513" s="68">
        <x:f>SUMIFS('sales data'!$L:$L,'sales data'!$B:$B,$C513,'sales data'!$F:$F,$D513,'sales data'!$O:$O,"N")</x:f>
        <x:v>0</x:v>
      </x:c>
      <x:c r="T513" s="73">
        <x:f t="shared" si="156"/>
        <x:v>0</x:v>
      </x:c>
      <x:c r="U513" s="26">
        <x:f>SUMIFS('warehouse inventory check'!$N:$N,'warehouse inventory check'!$C:$C,$C513,'warehouse inventory check'!$D:$D,$D513)</x:f>
        <x:v>0</x:v>
      </x:c>
      <x:c r="V513" s="26">
        <x:f t="shared" si="157"/>
        <x:v>444.82682407407407</x:v>
      </x:c>
      <x:c r="W513" s="73">
        <x:f t="shared" si="158"/>
        <x:v>0</x:v>
      </x:c>
      <x:c r="X513" s="74">
        <x:f t="shared" si="159"/>
        <x:v>0</x:v>
      </x:c>
      <x:c r="Y513" s="68">
        <x:f t="shared" si="160"/>
        <x:v>0</x:v>
      </x:c>
      <x:c r="Z513" s="68">
        <x:f t="shared" si="161"/>
        <x:v>0</x:v>
      </x:c>
    </x:row>
    <x:row r="514" spans="1:26">
      <x:c r="A514" s="118">
        <x:v>14</x:v>
      </x:c>
      <x:c r="B514" s="118"/>
      <x:c r="C514" s="113">
        <x:v>6</x:v>
      </x:c>
      <x:c r="D514" s="210" t="str">
        <x:f>IF(VLOOKUP($A514,'★Master Code List'!$B$4:$K$167,8,)=0,"",(VLOOKUP($A514,'★Master Code List'!$B$4:$K$167,8,)))</x:f>
        <x:v>PZ38-14A033-PC</x:v>
      </x:c>
      <x:c r="E514" s="210" t="str">
        <x:f>IF(VLOOKUP($A514,'★Master Code List'!$B$4:$K$167,9,)=0,"",(VLOOKUP($A514,'★Master Code List'!$B$4:$K$167,9,)))</x:f>
        <x:v>BEV-E (V710)</x:v>
      </x:c>
      <x:c r="F514" s="20" t="str">
        <x:f>IF(VLOOKUP($A514,'★Master Code List'!$B$4:$K$167,10,)=0,"",(VLOOKUP($A514,'★Master Code List'!$B$4:$K$167,10,)))</x:f>
        <x:v>BUSBAR - CIRCUIT BREAKER_A_Insert</x:v>
      </x:c>
      <x:c r="G514" s="158">
        <x:f t="shared" si="151"/>
        <x:v>0</x:v>
      </x:c>
      <x:c r="H514" s="158">
        <x:f t="shared" si="152"/>
        <x:v>388.67380300623699</x:v>
      </x:c>
      <x:c r="I514" s="285">
        <x:f t="shared" si="153"/>
        <x:v>0</x:v>
      </x:c>
      <x:c r="J514" s="106">
        <x:f>SUMIFS('purchase data'!K:K,'purchase data'!$B:$B,$C514,'purchase data'!$F:$F,$D514)</x:f>
        <x:v>0</x:v>
      </x:c>
      <x:c r="K514" s="73">
        <x:f>SUMIFS('purchase data'!M:M,'purchase data'!$B:$B,$C514,'purchase data'!$F:$F,$D514)</x:f>
        <x:v>0</x:v>
      </x:c>
      <x:c r="L514" s="68">
        <x:f>SUMIFS(ETC!$G:$G,ETC!$B:$B,$C514,ETC!$E:$E,$D514)</x:f>
        <x:v>0</x:v>
      </x:c>
      <x:c r="M514" s="73">
        <x:f>SUMIFS(ETC!$J:$J,ETC!$E:$E,$D514,ETC!$B:$B,$C514)</x:f>
        <x:v>0</x:v>
      </x:c>
      <x:c r="N514" s="159">
        <x:f>IF(IFERROR((I514+K514+M514)/(G514+J514+SUMIFS(ETC!$G:$G,ETC!$C:$C,1,ETC!$B:$B,$C514,ETC!$E:$E,$D514)),)=0,H514,IFERROR((I514+K514+M514)/(G514+J514+SUMIFS(ETC!$G:$G,ETC!$C:$C,1,ETC!$B:$B,$C514,ETC!$E:$E,$D514)),))</x:f>
        <x:v>388.67380300623699</x:v>
      </x:c>
      <x:c r="O514" s="106">
        <x:f>++SUMIFS('sales data'!L:L,'sales data'!$B:$B,$C514,'sales data'!$F:$F,$D514,'sales data'!$O:$O,"")</x:f>
        <x:v>0</x:v>
      </x:c>
      <x:c r="P514" s="73">
        <x:f t="shared" si="154"/>
        <x:v>0</x:v>
      </x:c>
      <x:c r="Q514" s="68">
        <x:f>+SUMIFS('sales data'!$L:$L,'sales data'!$B:$B,$C514,'sales data'!$F:$F,$D514,'sales data'!$O:$O,"R")</x:f>
        <x:v>0</x:v>
      </x:c>
      <x:c r="R514" s="73">
        <x:f t="shared" si="155"/>
        <x:v>0</x:v>
      </x:c>
      <x:c r="S514" s="68">
        <x:f>SUMIFS('sales data'!$L:$L,'sales data'!$B:$B,$C514,'sales data'!$F:$F,$D514,'sales data'!$O:$O,"N")</x:f>
        <x:v>0</x:v>
      </x:c>
      <x:c r="T514" s="73">
        <x:f t="shared" si="156"/>
        <x:v>0</x:v>
      </x:c>
      <x:c r="U514" s="26">
        <x:f>SUMIFS('warehouse inventory check'!$N:$N,'warehouse inventory check'!$C:$C,$C514,'warehouse inventory check'!$D:$D,$D514)</x:f>
        <x:v>0</x:v>
      </x:c>
      <x:c r="V514" s="26">
        <x:f t="shared" si="157"/>
        <x:v>388.67380300623699</x:v>
      </x:c>
      <x:c r="W514" s="73">
        <x:f t="shared" si="158"/>
        <x:v>0</x:v>
      </x:c>
      <x:c r="X514" s="74">
        <x:f t="shared" si="159"/>
        <x:v>0</x:v>
      </x:c>
      <x:c r="Y514" s="68">
        <x:f t="shared" si="160"/>
        <x:v>0</x:v>
      </x:c>
      <x:c r="Z514" s="68">
        <x:f t="shared" si="161"/>
        <x:v>0</x:v>
      </x:c>
    </x:row>
    <x:row r="515" spans="1:26">
      <x:c r="A515" s="118">
        <x:v>15</x:v>
      </x:c>
      <x:c r="B515" s="118"/>
      <x:c r="C515" s="113">
        <x:v>6</x:v>
      </x:c>
      <x:c r="D515" s="210" t="str">
        <x:f>IF(VLOOKUP($A515,'★Master Code List'!$B$4:$K$167,8,)=0,"",(VLOOKUP($A515,'★Master Code List'!$B$4:$K$167,8,)))</x:f>
        <x:v>PZ38-14A033-RC</x:v>
      </x:c>
      <x:c r="E515" s="210" t="str">
        <x:f>IF(VLOOKUP($A515,'★Master Code List'!$B$4:$K$167,9,)=0,"",(VLOOKUP($A515,'★Master Code List'!$B$4:$K$167,9,)))</x:f>
        <x:v>BEV-E (V710)</x:v>
      </x:c>
      <x:c r="F515" s="20" t="str">
        <x:f>IF(VLOOKUP($A515,'★Master Code List'!$B$4:$K$167,10,)=0,"",(VLOOKUP($A515,'★Master Code List'!$B$4:$K$167,10,)))</x:f>
        <x:v>BUSBAR - CIRCUIT BREAKER_B_Insert</x:v>
      </x:c>
      <x:c r="G515" s="158">
        <x:f t="shared" si="151"/>
        <x:v>0</x:v>
      </x:c>
      <x:c r="H515" s="158">
        <x:f t="shared" si="152"/>
        <x:v>412.22265972912805</x:v>
      </x:c>
      <x:c r="I515" s="285">
        <x:f t="shared" si="153"/>
        <x:v>0</x:v>
      </x:c>
      <x:c r="J515" s="106">
        <x:f>SUMIFS('purchase data'!K:K,'purchase data'!$B:$B,$C515,'purchase data'!$F:$F,$D515)</x:f>
        <x:v>0</x:v>
      </x:c>
      <x:c r="K515" s="73">
        <x:f>SUMIFS('purchase data'!M:M,'purchase data'!$B:$B,$C515,'purchase data'!$F:$F,$D515)</x:f>
        <x:v>0</x:v>
      </x:c>
      <x:c r="L515" s="68">
        <x:f>SUMIFS(ETC!$G:$G,ETC!$B:$B,$C515,ETC!$E:$E,$D515)</x:f>
        <x:v>0</x:v>
      </x:c>
      <x:c r="M515" s="73">
        <x:f>SUMIFS(ETC!$J:$J,ETC!$E:$E,$D515,ETC!$B:$B,$C515)</x:f>
        <x:v>0</x:v>
      </x:c>
      <x:c r="N515" s="159">
        <x:f>IF(IFERROR((I515+K515+M515)/(G515+J515+SUMIFS(ETC!$G:$G,ETC!$C:$C,1,ETC!$B:$B,$C515,ETC!$E:$E,$D515)),)=0,H515,IFERROR((I515+K515+M515)/(G515+J515+SUMIFS(ETC!$G:$G,ETC!$C:$C,1,ETC!$B:$B,$C515,ETC!$E:$E,$D515)),))</x:f>
        <x:v>412.22265972912805</x:v>
      </x:c>
      <x:c r="O515" s="106">
        <x:f>++SUMIFS('sales data'!L:L,'sales data'!$B:$B,$C515,'sales data'!$F:$F,$D515,'sales data'!$O:$O,"")</x:f>
        <x:v>0</x:v>
      </x:c>
      <x:c r="P515" s="73">
        <x:f t="shared" si="154"/>
        <x:v>0</x:v>
      </x:c>
      <x:c r="Q515" s="68">
        <x:f>+SUMIFS('sales data'!$L:$L,'sales data'!$B:$B,$C515,'sales data'!$F:$F,$D515,'sales data'!$O:$O,"R")</x:f>
        <x:v>0</x:v>
      </x:c>
      <x:c r="R515" s="73">
        <x:f t="shared" si="155"/>
        <x:v>0</x:v>
      </x:c>
      <x:c r="S515" s="68">
        <x:f>SUMIFS('sales data'!$L:$L,'sales data'!$B:$B,$C515,'sales data'!$F:$F,$D515,'sales data'!$O:$O,"N")</x:f>
        <x:v>0</x:v>
      </x:c>
      <x:c r="T515" s="73">
        <x:f t="shared" si="156"/>
        <x:v>0</x:v>
      </x:c>
      <x:c r="U515" s="26">
        <x:f>SUMIFS('warehouse inventory check'!$N:$N,'warehouse inventory check'!$C:$C,$C515,'warehouse inventory check'!$D:$D,$D515)</x:f>
        <x:v>0</x:v>
      </x:c>
      <x:c r="V515" s="26">
        <x:f t="shared" si="157"/>
        <x:v>412.22265972912805</x:v>
      </x:c>
      <x:c r="W515" s="73">
        <x:f t="shared" si="158"/>
        <x:v>0</x:v>
      </x:c>
      <x:c r="X515" s="74">
        <x:f t="shared" si="159"/>
        <x:v>0</x:v>
      </x:c>
      <x:c r="Y515" s="68">
        <x:f t="shared" si="160"/>
        <x:v>0</x:v>
      </x:c>
      <x:c r="Z515" s="68">
        <x:f t="shared" si="161"/>
        <x:v>0</x:v>
      </x:c>
    </x:row>
    <x:row r="516" spans="1:26">
      <x:c r="A516" s="118">
        <x:v>16</x:v>
      </x:c>
      <x:c r="B516" s="118"/>
      <x:c r="C516" s="113">
        <x:v>6</x:v>
      </x:c>
      <x:c r="D516" s="210" t="str">
        <x:f>IF(VLOOKUP($A516,'★Master Code List'!$B$4:$K$167,8,)=0,"",(VLOOKUP($A516,'★Master Code List'!$B$4:$K$167,8,)))</x:f>
        <x:v>PZ38-14B252-AB</x:v>
      </x:c>
      <x:c r="E516" s="210" t="str">
        <x:f>IF(VLOOKUP($A516,'★Master Code List'!$B$4:$K$167,9,)=0,"",(VLOOKUP($A516,'★Master Code List'!$B$4:$K$167,9,)))</x:f>
        <x:v>PHEV-E (V710) / (P703)</x:v>
      </x:c>
      <x:c r="F516" s="20" t="str">
        <x:f>IF(VLOOKUP($A516,'★Master Code List'!$B$4:$K$167,10,)=0,"",(VLOOKUP($A516,'★Master Code List'!$B$4:$K$167,10,)))</x:f>
        <x:v>Jumper</x:v>
      </x:c>
      <x:c r="G516" s="158">
        <x:f t="shared" si="151"/>
        <x:v>0</x:v>
      </x:c>
      <x:c r="H516" s="158">
        <x:f t="shared" si="152"/>
        <x:v>805.85333559142236</x:v>
      </x:c>
      <x:c r="I516" s="285">
        <x:f t="shared" si="153"/>
        <x:v>0</x:v>
      </x:c>
      <x:c r="J516" s="106">
        <x:f>SUMIFS('purchase data'!K:K,'purchase data'!$B:$B,$C516,'purchase data'!$F:$F,$D516)</x:f>
        <x:v>0</x:v>
      </x:c>
      <x:c r="K516" s="73">
        <x:f>SUMIFS('purchase data'!M:M,'purchase data'!$B:$B,$C516,'purchase data'!$F:$F,$D516)</x:f>
        <x:v>0</x:v>
      </x:c>
      <x:c r="L516" s="68">
        <x:f>SUMIFS(ETC!$G:$G,ETC!$B:$B,$C516,ETC!$E:$E,$D516)</x:f>
        <x:v>0</x:v>
      </x:c>
      <x:c r="M516" s="73">
        <x:f>SUMIFS(ETC!$J:$J,ETC!$E:$E,$D516,ETC!$B:$B,$C516)</x:f>
        <x:v>0</x:v>
      </x:c>
      <x:c r="N516" s="159">
        <x:f>IF(IFERROR((I516+K516+M516)/(G516+J516+SUMIFS(ETC!$G:$G,ETC!$C:$C,1,ETC!$B:$B,$C516,ETC!$E:$E,$D516)),)=0,H516,IFERROR((I516+K516+M516)/(G516+J516+SUMIFS(ETC!$G:$G,ETC!$C:$C,1,ETC!$B:$B,$C516,ETC!$E:$E,$D516)),))</x:f>
        <x:v>805.85333559142236</x:v>
      </x:c>
      <x:c r="O516" s="106">
        <x:f>++SUMIFS('sales data'!L:L,'sales data'!$B:$B,$C516,'sales data'!$F:$F,$D516,'sales data'!$O:$O,"")</x:f>
        <x:v>0</x:v>
      </x:c>
      <x:c r="P516" s="73">
        <x:f t="shared" si="154"/>
        <x:v>0</x:v>
      </x:c>
      <x:c r="Q516" s="68">
        <x:f>+SUMIFS('sales data'!$L:$L,'sales data'!$B:$B,$C516,'sales data'!$F:$F,$D516,'sales data'!$O:$O,"R")</x:f>
        <x:v>0</x:v>
      </x:c>
      <x:c r="R516" s="73">
        <x:f t="shared" si="155"/>
        <x:v>0</x:v>
      </x:c>
      <x:c r="S516" s="68">
        <x:f>SUMIFS('sales data'!$L:$L,'sales data'!$B:$B,$C516,'sales data'!$F:$F,$D516,'sales data'!$O:$O,"N")</x:f>
        <x:v>0</x:v>
      </x:c>
      <x:c r="T516" s="73">
        <x:f t="shared" si="156"/>
        <x:v>0</x:v>
      </x:c>
      <x:c r="U516" s="26">
        <x:f>SUMIFS('warehouse inventory check'!$N:$N,'warehouse inventory check'!$C:$C,$C516,'warehouse inventory check'!$D:$D,$D516)</x:f>
        <x:v>0</x:v>
      </x:c>
      <x:c r="V516" s="26">
        <x:f t="shared" si="157"/>
        <x:v>805.85333559142236</x:v>
      </x:c>
      <x:c r="W516" s="73">
        <x:f t="shared" si="158"/>
        <x:v>0</x:v>
      </x:c>
      <x:c r="X516" s="74">
        <x:f t="shared" si="159"/>
        <x:v>0</x:v>
      </x:c>
      <x:c r="Y516" s="68">
        <x:f t="shared" si="160"/>
        <x:v>0</x:v>
      </x:c>
      <x:c r="Z516" s="68">
        <x:f t="shared" si="161"/>
        <x:v>0</x:v>
      </x:c>
    </x:row>
    <x:row r="517" spans="1:26">
      <x:c r="A517" s="118">
        <x:v>17</x:v>
      </x:c>
      <x:c r="B517" s="118"/>
      <x:c r="C517" s="113">
        <x:v>6</x:v>
      </x:c>
      <x:c r="D517" s="210" t="str">
        <x:f>IF(VLOOKUP($A517,'★Master Code List'!$B$4:$K$167,8,)=0,"",(VLOOKUP($A517,'★Master Code List'!$B$4:$K$167,8,)))</x:f>
        <x:v>PZ38-14B680-AD</x:v>
      </x:c>
      <x:c r="E517" s="210" t="str">
        <x:f>IF(VLOOKUP($A517,'★Master Code List'!$B$4:$K$167,9,)=0,"",(VLOOKUP($A517,'★Master Code List'!$B$4:$K$167,9,)))</x:f>
        <x:v>BEV-E (V710)</x:v>
      </x:c>
      <x:c r="F517" s="20" t="str">
        <x:f>IF(VLOOKUP($A517,'★Master Code List'!$B$4:$K$167,10,)=0,"",(VLOOKUP($A517,'★Master Code List'!$B$4:$K$167,10,)))</x:f>
        <x:v>PDU</x:v>
      </x:c>
      <x:c r="G517" s="158">
        <x:f t="shared" si="151"/>
        <x:v>0</x:v>
      </x:c>
      <x:c r="H517" s="158">
        <x:f t="shared" si="152"/>
        <x:v>1071.8515777922066</x:v>
      </x:c>
      <x:c r="I517" s="285">
        <x:f t="shared" si="153"/>
        <x:v>0</x:v>
      </x:c>
      <x:c r="J517" s="106">
        <x:f>SUMIFS('purchase data'!K:K,'purchase data'!$B:$B,$C517,'purchase data'!$F:$F,$D517)</x:f>
        <x:v>0</x:v>
      </x:c>
      <x:c r="K517" s="73">
        <x:f>SUMIFS('purchase data'!M:M,'purchase data'!$B:$B,$C517,'purchase data'!$F:$F,$D517)</x:f>
        <x:v>0</x:v>
      </x:c>
      <x:c r="L517" s="68">
        <x:f>SUMIFS(ETC!$G:$G,ETC!$B:$B,$C517,ETC!$E:$E,$D517)</x:f>
        <x:v>0</x:v>
      </x:c>
      <x:c r="M517" s="73">
        <x:f>SUMIFS(ETC!$J:$J,ETC!$E:$E,$D517,ETC!$B:$B,$C517)</x:f>
        <x:v>0</x:v>
      </x:c>
      <x:c r="N517" s="159">
        <x:f>IF(IFERROR((I517+K517+M517)/(G517+J517+SUMIFS(ETC!$G:$G,ETC!$C:$C,1,ETC!$B:$B,$C517,ETC!$E:$E,$D517)),)=0,H517,IFERROR((I517+K517+M517)/(G517+J517+SUMIFS(ETC!$G:$G,ETC!$C:$C,1,ETC!$B:$B,$C517,ETC!$E:$E,$D517)),))</x:f>
        <x:v>1071.8515777922066</x:v>
      </x:c>
      <x:c r="O517" s="106">
        <x:f>++SUMIFS('sales data'!L:L,'sales data'!$B:$B,$C517,'sales data'!$F:$F,$D517,'sales data'!$O:$O,"")</x:f>
        <x:v>0</x:v>
      </x:c>
      <x:c r="P517" s="73">
        <x:f t="shared" si="154"/>
        <x:v>0</x:v>
      </x:c>
      <x:c r="Q517" s="68">
        <x:f>+SUMIFS('sales data'!$L:$L,'sales data'!$B:$B,$C517,'sales data'!$F:$F,$D517,'sales data'!$O:$O,"R")</x:f>
        <x:v>0</x:v>
      </x:c>
      <x:c r="R517" s="73">
        <x:f t="shared" si="155"/>
        <x:v>0</x:v>
      </x:c>
      <x:c r="S517" s="68">
        <x:f>SUMIFS('sales data'!$L:$L,'sales data'!$B:$B,$C517,'sales data'!$F:$F,$D517,'sales data'!$O:$O,"N")</x:f>
        <x:v>0</x:v>
      </x:c>
      <x:c r="T517" s="73">
        <x:f t="shared" si="156"/>
        <x:v>0</x:v>
      </x:c>
      <x:c r="U517" s="26">
        <x:f>SUMIFS('warehouse inventory check'!$N:$N,'warehouse inventory check'!$C:$C,$C517,'warehouse inventory check'!$D:$D,$D517)</x:f>
        <x:v>0</x:v>
      </x:c>
      <x:c r="V517" s="26">
        <x:f t="shared" si="157"/>
        <x:v>1071.8515777922066</x:v>
      </x:c>
      <x:c r="W517" s="73">
        <x:f t="shared" si="158"/>
        <x:v>0</x:v>
      </x:c>
      <x:c r="X517" s="74">
        <x:f t="shared" si="159"/>
        <x:v>0</x:v>
      </x:c>
      <x:c r="Y517" s="68">
        <x:f t="shared" si="160"/>
        <x:v>0</x:v>
      </x:c>
      <x:c r="Z517" s="68">
        <x:f t="shared" si="161"/>
        <x:v>0</x:v>
      </x:c>
    </x:row>
    <x:row r="518" spans="1:26">
      <x:c r="A518" s="118">
        <x:v>18</x:v>
      </x:c>
      <x:c r="B518" s="118"/>
      <x:c r="C518" s="113">
        <x:v>6</x:v>
      </x:c>
      <x:c r="D518" s="210" t="str">
        <x:f>IF(VLOOKUP($A518,'★Master Code List'!$B$4:$K$167,8,)=0,"",(VLOOKUP($A518,'★Master Code List'!$B$4:$K$167,8,)))</x:f>
        <x:v>S2X8-14A033-AC</x:v>
      </x:c>
      <x:c r="E518" s="210" t="str">
        <x:f>IF(VLOOKUP($A518,'★Master Code List'!$B$4:$K$167,9,)=0,"",(VLOOKUP($A518,'★Master Code List'!$B$4:$K$167,9,)))</x:f>
        <x:v>BEV-M</x:v>
      </x:c>
      <x:c r="F518" s="20" t="str">
        <x:f>IF(VLOOKUP($A518,'★Master Code List'!$B$4:$K$167,10,)=0,"",(VLOOKUP($A518,'★Master Code List'!$B$4:$K$167,10,)))</x:f>
        <x:v>BUS BAR ASY – POS BEC TO ARRAY 6 POS</x:v>
      </x:c>
      <x:c r="G518" s="158">
        <x:f t="shared" si="151"/>
        <x:v>0</x:v>
      </x:c>
      <x:c r="H518" s="158">
        <x:f t="shared" si="152"/>
        <x:v>417.51225729062975</x:v>
      </x:c>
      <x:c r="I518" s="285">
        <x:f t="shared" si="153"/>
        <x:v>0</x:v>
      </x:c>
      <x:c r="J518" s="106">
        <x:f>SUMIFS('purchase data'!K:K,'purchase data'!$B:$B,$C518,'purchase data'!$F:$F,$D518)</x:f>
        <x:v>0</x:v>
      </x:c>
      <x:c r="K518" s="73">
        <x:f>SUMIFS('purchase data'!M:M,'purchase data'!$B:$B,$C518,'purchase data'!$F:$F,$D518)</x:f>
        <x:v>0</x:v>
      </x:c>
      <x:c r="L518" s="68">
        <x:f>SUMIFS(ETC!$G:$G,ETC!$B:$B,$C518,ETC!$E:$E,$D518)</x:f>
        <x:v>0</x:v>
      </x:c>
      <x:c r="M518" s="73">
        <x:f>SUMIFS(ETC!$J:$J,ETC!$E:$E,$D518,ETC!$B:$B,$C518)</x:f>
        <x:v>0</x:v>
      </x:c>
      <x:c r="N518" s="159">
        <x:f>IF(IFERROR((I518+K518+M518)/(G518+J518+SUMIFS(ETC!$G:$G,ETC!$C:$C,1,ETC!$B:$B,$C518,ETC!$E:$E,$D518)),)=0,H518,IFERROR((I518+K518+M518)/(G518+J518+SUMIFS(ETC!$G:$G,ETC!$C:$C,1,ETC!$B:$B,$C518,ETC!$E:$E,$D518)),))</x:f>
        <x:v>417.51225729062975</x:v>
      </x:c>
      <x:c r="O518" s="106">
        <x:f>++SUMIFS('sales data'!L:L,'sales data'!$B:$B,$C518,'sales data'!$F:$F,$D518,'sales data'!$O:$O,"")</x:f>
        <x:v>0</x:v>
      </x:c>
      <x:c r="P518" s="73">
        <x:f t="shared" si="154"/>
        <x:v>0</x:v>
      </x:c>
      <x:c r="Q518" s="68">
        <x:f>+SUMIFS('sales data'!$L:$L,'sales data'!$B:$B,$C518,'sales data'!$F:$F,$D518,'sales data'!$O:$O,"R")</x:f>
        <x:v>0</x:v>
      </x:c>
      <x:c r="R518" s="73">
        <x:f t="shared" si="155"/>
        <x:v>0</x:v>
      </x:c>
      <x:c r="S518" s="68">
        <x:f>SUMIFS('sales data'!$L:$L,'sales data'!$B:$B,$C518,'sales data'!$F:$F,$D518,'sales data'!$O:$O,"N")</x:f>
        <x:v>0</x:v>
      </x:c>
      <x:c r="T518" s="73">
        <x:f t="shared" si="156"/>
        <x:v>0</x:v>
      </x:c>
      <x:c r="U518" s="26">
        <x:f>SUMIFS('warehouse inventory check'!$N:$N,'warehouse inventory check'!$C:$C,$C518,'warehouse inventory check'!$D:$D,$D518)</x:f>
        <x:v>0</x:v>
      </x:c>
      <x:c r="V518" s="26">
        <x:f t="shared" si="157"/>
        <x:v>417.51225729062975</x:v>
      </x:c>
      <x:c r="W518" s="73">
        <x:f t="shared" si="158"/>
        <x:v>0</x:v>
      </x:c>
      <x:c r="X518" s="74">
        <x:f t="shared" si="159"/>
        <x:v>0</x:v>
      </x:c>
      <x:c r="Y518" s="68">
        <x:f t="shared" si="160"/>
        <x:v>0</x:v>
      </x:c>
      <x:c r="Z518" s="68">
        <x:f t="shared" si="161"/>
        <x:v>0</x:v>
      </x:c>
    </x:row>
    <x:row r="519" spans="1:26">
      <x:c r="A519" s="118">
        <x:v>19</x:v>
      </x:c>
      <x:c r="B519" s="118"/>
      <x:c r="C519" s="113">
        <x:v>6</x:v>
      </x:c>
      <x:c r="D519" s="210" t="str">
        <x:f>IF(VLOOKUP($A519,'★Master Code List'!$B$4:$K$167,8,)=0,"",(VLOOKUP($A519,'★Master Code List'!$B$4:$K$167,8,)))</x:f>
        <x:v>S2X8-14A033-BC</x:v>
      </x:c>
      <x:c r="E519" s="210" t="str">
        <x:f>IF(VLOOKUP($A519,'★Master Code List'!$B$4:$K$167,9,)=0,"",(VLOOKUP($A519,'★Master Code List'!$B$4:$K$167,9,)))</x:f>
        <x:v>BEV-M</x:v>
      </x:c>
      <x:c r="F519" s="20" t="str">
        <x:f>IF(VLOOKUP($A519,'★Master Code List'!$B$4:$K$167,10,)=0,"",(VLOOKUP($A519,'★Master Code List'!$B$4:$K$167,10,)))</x:f>
        <x:v>BUS BAR ASY - COMMON BUSBAR ARRAY 6 TO 4</x:v>
      </x:c>
      <x:c r="G519" s="158">
        <x:f t="shared" si="151"/>
        <x:v>0</x:v>
      </x:c>
      <x:c r="H519" s="158">
        <x:f t="shared" si="152"/>
        <x:v>420.73121031195285</x:v>
      </x:c>
      <x:c r="I519" s="285">
        <x:f t="shared" si="153"/>
        <x:v>0</x:v>
      </x:c>
      <x:c r="J519" s="106">
        <x:f>SUMIFS('purchase data'!K:K,'purchase data'!$B:$B,$C519,'purchase data'!$F:$F,$D519)</x:f>
        <x:v>0</x:v>
      </x:c>
      <x:c r="K519" s="73">
        <x:f>SUMIFS('purchase data'!M:M,'purchase data'!$B:$B,$C519,'purchase data'!$F:$F,$D519)</x:f>
        <x:v>0</x:v>
      </x:c>
      <x:c r="L519" s="68">
        <x:f>SUMIFS(ETC!$G:$G,ETC!$B:$B,$C519,ETC!$E:$E,$D519)</x:f>
        <x:v>0</x:v>
      </x:c>
      <x:c r="M519" s="73">
        <x:f>SUMIFS(ETC!$J:$J,ETC!$E:$E,$D519,ETC!$B:$B,$C519)</x:f>
        <x:v>0</x:v>
      </x:c>
      <x:c r="N519" s="159">
        <x:f>IF(IFERROR((I519+K519+M519)/(G519+J519+SUMIFS(ETC!$G:$G,ETC!$C:$C,1,ETC!$B:$B,$C519,ETC!$E:$E,$D519)),)=0,H519,IFERROR((I519+K519+M519)/(G519+J519+SUMIFS(ETC!$G:$G,ETC!$C:$C,1,ETC!$B:$B,$C519,ETC!$E:$E,$D519)),))</x:f>
        <x:v>420.73121031195285</x:v>
      </x:c>
      <x:c r="O519" s="106">
        <x:f>++SUMIFS('sales data'!L:L,'sales data'!$B:$B,$C519,'sales data'!$F:$F,$D519,'sales data'!$O:$O,"")</x:f>
        <x:v>0</x:v>
      </x:c>
      <x:c r="P519" s="73">
        <x:f t="shared" si="154"/>
        <x:v>0</x:v>
      </x:c>
      <x:c r="Q519" s="68">
        <x:f>+SUMIFS('sales data'!$L:$L,'sales data'!$B:$B,$C519,'sales data'!$F:$F,$D519,'sales data'!$O:$O,"R")</x:f>
        <x:v>0</x:v>
      </x:c>
      <x:c r="R519" s="73">
        <x:f t="shared" si="155"/>
        <x:v>0</x:v>
      </x:c>
      <x:c r="S519" s="68">
        <x:f>SUMIFS('sales data'!$L:$L,'sales data'!$B:$B,$C519,'sales data'!$F:$F,$D519,'sales data'!$O:$O,"N")</x:f>
        <x:v>0</x:v>
      </x:c>
      <x:c r="T519" s="73">
        <x:f t="shared" si="156"/>
        <x:v>0</x:v>
      </x:c>
      <x:c r="U519" s="26">
        <x:f>SUMIFS('warehouse inventory check'!$N:$N,'warehouse inventory check'!$C:$C,$C519,'warehouse inventory check'!$D:$D,$D519)</x:f>
        <x:v>0</x:v>
      </x:c>
      <x:c r="V519" s="26">
        <x:f t="shared" si="157"/>
        <x:v>420.73121031195285</x:v>
      </x:c>
      <x:c r="W519" s="73">
        <x:f t="shared" si="158"/>
        <x:v>0</x:v>
      </x:c>
      <x:c r="X519" s="74">
        <x:f t="shared" si="159"/>
        <x:v>0</x:v>
      </x:c>
      <x:c r="Y519" s="68">
        <x:f t="shared" si="160"/>
        <x:v>0</x:v>
      </x:c>
      <x:c r="Z519" s="68">
        <x:f t="shared" si="161"/>
        <x:v>0</x:v>
      </x:c>
    </x:row>
    <x:row r="520" spans="1:26">
      <x:c r="A520" s="118">
        <x:v>20</x:v>
      </x:c>
      <x:c r="B520" s="118"/>
      <x:c r="C520" s="113">
        <x:v>6</x:v>
      </x:c>
      <x:c r="D520" s="210" t="str">
        <x:f>IF(VLOOKUP($A520,'★Master Code List'!$B$4:$K$167,8,)=0,"",(VLOOKUP($A520,'★Master Code List'!$B$4:$K$167,8,)))</x:f>
        <x:v>S2X8-14A033-CC</x:v>
      </x:c>
      <x:c r="E520" s="210" t="str">
        <x:f>IF(VLOOKUP($A520,'★Master Code List'!$B$4:$K$167,9,)=0,"",(VLOOKUP($A520,'★Master Code List'!$B$4:$K$167,9,)))</x:f>
        <x:v>BEV-M</x:v>
      </x:c>
      <x:c r="F520" s="20" t="str">
        <x:f>IF(VLOOKUP($A520,'★Master Code List'!$B$4:$K$167,10,)=0,"",(VLOOKUP($A520,'★Master Code List'!$B$4:$K$167,10,)))</x:f>
        <x:v>BUS BAR ASY – ARRAY 4 NEG TO CIRCUIT BREAKER</x:v>
      </x:c>
      <x:c r="G520" s="158">
        <x:f t="shared" si="151"/>
        <x:v>0</x:v>
      </x:c>
      <x:c r="H520" s="158">
        <x:f t="shared" si="152"/>
        <x:v>277.82820996690185</x:v>
      </x:c>
      <x:c r="I520" s="285">
        <x:f t="shared" si="153"/>
        <x:v>0</x:v>
      </x:c>
      <x:c r="J520" s="106">
        <x:f>SUMIFS('purchase data'!K:K,'purchase data'!$B:$B,$C520,'purchase data'!$F:$F,$D520)</x:f>
        <x:v>0</x:v>
      </x:c>
      <x:c r="K520" s="73">
        <x:f>SUMIFS('purchase data'!M:M,'purchase data'!$B:$B,$C520,'purchase data'!$F:$F,$D520)</x:f>
        <x:v>0</x:v>
      </x:c>
      <x:c r="L520" s="68">
        <x:f>SUMIFS(ETC!$G:$G,ETC!$B:$B,$C520,ETC!$E:$E,$D520)</x:f>
        <x:v>0</x:v>
      </x:c>
      <x:c r="M520" s="73">
        <x:f>SUMIFS(ETC!$J:$J,ETC!$E:$E,$D520,ETC!$B:$B,$C520)</x:f>
        <x:v>0</x:v>
      </x:c>
      <x:c r="N520" s="159">
        <x:f>IF(IFERROR((I520+K520+M520)/(G520+J520+SUMIFS(ETC!$G:$G,ETC!$C:$C,1,ETC!$B:$B,$C520,ETC!$E:$E,$D520)),)=0,H520,IFERROR((I520+K520+M520)/(G520+J520+SUMIFS(ETC!$G:$G,ETC!$C:$C,1,ETC!$B:$B,$C520,ETC!$E:$E,$D520)),))</x:f>
        <x:v>277.82820996690185</x:v>
      </x:c>
      <x:c r="O520" s="106">
        <x:f>++SUMIFS('sales data'!L:L,'sales data'!$B:$B,$C520,'sales data'!$F:$F,$D520,'sales data'!$O:$O,"")</x:f>
        <x:v>0</x:v>
      </x:c>
      <x:c r="P520" s="73">
        <x:f t="shared" si="154"/>
        <x:v>0</x:v>
      </x:c>
      <x:c r="Q520" s="68">
        <x:f>+SUMIFS('sales data'!$L:$L,'sales data'!$B:$B,$C520,'sales data'!$F:$F,$D520,'sales data'!$O:$O,"R")</x:f>
        <x:v>0</x:v>
      </x:c>
      <x:c r="R520" s="73">
        <x:f t="shared" si="155"/>
        <x:v>0</x:v>
      </x:c>
      <x:c r="S520" s="68">
        <x:f>SUMIFS('sales data'!$L:$L,'sales data'!$B:$B,$C520,'sales data'!$F:$F,$D520,'sales data'!$O:$O,"N")</x:f>
        <x:v>0</x:v>
      </x:c>
      <x:c r="T520" s="73">
        <x:f t="shared" si="156"/>
        <x:v>0</x:v>
      </x:c>
      <x:c r="U520" s="26">
        <x:f>SUMIFS('warehouse inventory check'!$N:$N,'warehouse inventory check'!$C:$C,$C520,'warehouse inventory check'!$D:$D,$D520)</x:f>
        <x:v>0</x:v>
      </x:c>
      <x:c r="V520" s="26">
        <x:f t="shared" si="157"/>
        <x:v>277.82820996690185</x:v>
      </x:c>
      <x:c r="W520" s="73">
        <x:f t="shared" si="158"/>
        <x:v>0</x:v>
      </x:c>
      <x:c r="X520" s="74">
        <x:f t="shared" si="159"/>
        <x:v>0</x:v>
      </x:c>
      <x:c r="Y520" s="68">
        <x:f t="shared" si="160"/>
        <x:v>0</x:v>
      </x:c>
      <x:c r="Z520" s="68">
        <x:f t="shared" si="161"/>
        <x:v>0</x:v>
      </x:c>
    </x:row>
    <x:row r="521" spans="1:26">
      <x:c r="A521" s="118">
        <x:v>21</x:v>
      </x:c>
      <x:c r="B521" s="118"/>
      <x:c r="C521" s="113">
        <x:v>6</x:v>
      </x:c>
      <x:c r="D521" s="210" t="str">
        <x:f>IF(VLOOKUP($A521,'★Master Code List'!$B$4:$K$167,8,)=0,"",(VLOOKUP($A521,'★Master Code List'!$B$4:$K$167,8,)))</x:f>
        <x:v>S2X8-14A033-DC</x:v>
      </x:c>
      <x:c r="E521" s="210" t="str">
        <x:f>IF(VLOOKUP($A521,'★Master Code List'!$B$4:$K$167,9,)=0,"",(VLOOKUP($A521,'★Master Code List'!$B$4:$K$167,9,)))</x:f>
        <x:v>BEV-M</x:v>
      </x:c>
      <x:c r="F521" s="20" t="str">
        <x:f>IF(VLOOKUP($A521,'★Master Code List'!$B$4:$K$167,10,)=0,"",(VLOOKUP($A521,'★Master Code List'!$B$4:$K$167,10,)))</x:f>
        <x:v>BUS BAR ASY – CIRCUIT BREAKER TO ARRAY 3 POS</x:v>
      </x:c>
      <x:c r="G521" s="158">
        <x:f t="shared" si="151"/>
        <x:v>0</x:v>
      </x:c>
      <x:c r="H521" s="158">
        <x:f t="shared" si="152"/>
        <x:v>466.48324689198245</x:v>
      </x:c>
      <x:c r="I521" s="285">
        <x:f t="shared" si="153"/>
        <x:v>0</x:v>
      </x:c>
      <x:c r="J521" s="106">
        <x:f>SUMIFS('purchase data'!K:K,'purchase data'!$B:$B,$C521,'purchase data'!$F:$F,$D521)</x:f>
        <x:v>0</x:v>
      </x:c>
      <x:c r="K521" s="73">
        <x:f>SUMIFS('purchase data'!M:M,'purchase data'!$B:$B,$C521,'purchase data'!$F:$F,$D521)</x:f>
        <x:v>0</x:v>
      </x:c>
      <x:c r="L521" s="68">
        <x:f>SUMIFS(ETC!$G:$G,ETC!$B:$B,$C521,ETC!$E:$E,$D521)</x:f>
        <x:v>0</x:v>
      </x:c>
      <x:c r="M521" s="73">
        <x:f>SUMIFS(ETC!$J:$J,ETC!$E:$E,$D521,ETC!$B:$B,$C521)</x:f>
        <x:v>0</x:v>
      </x:c>
      <x:c r="N521" s="159">
        <x:f>IF(IFERROR((I521+K521+M521)/(G521+J521+SUMIFS(ETC!$G:$G,ETC!$C:$C,1,ETC!$B:$B,$C521,ETC!$E:$E,$D521)),)=0,H521,IFERROR((I521+K521+M521)/(G521+J521+SUMIFS(ETC!$G:$G,ETC!$C:$C,1,ETC!$B:$B,$C521,ETC!$E:$E,$D521)),))</x:f>
        <x:v>466.48324689198245</x:v>
      </x:c>
      <x:c r="O521" s="106">
        <x:f>++SUMIFS('sales data'!L:L,'sales data'!$B:$B,$C521,'sales data'!$F:$F,$D521,'sales data'!$O:$O,"")</x:f>
        <x:v>0</x:v>
      </x:c>
      <x:c r="P521" s="73">
        <x:f t="shared" si="154"/>
        <x:v>0</x:v>
      </x:c>
      <x:c r="Q521" s="68">
        <x:f>+SUMIFS('sales data'!$L:$L,'sales data'!$B:$B,$C521,'sales data'!$F:$F,$D521,'sales data'!$O:$O,"R")</x:f>
        <x:v>0</x:v>
      </x:c>
      <x:c r="R521" s="73">
        <x:f t="shared" si="155"/>
        <x:v>0</x:v>
      </x:c>
      <x:c r="S521" s="68">
        <x:f>SUMIFS('sales data'!$L:$L,'sales data'!$B:$B,$C521,'sales data'!$F:$F,$D521,'sales data'!$O:$O,"N")</x:f>
        <x:v>0</x:v>
      </x:c>
      <x:c r="T521" s="73">
        <x:f t="shared" si="156"/>
        <x:v>0</x:v>
      </x:c>
      <x:c r="U521" s="26">
        <x:f>SUMIFS('warehouse inventory check'!$N:$N,'warehouse inventory check'!$C:$C,$C521,'warehouse inventory check'!$D:$D,$D521)</x:f>
        <x:v>0</x:v>
      </x:c>
      <x:c r="V521" s="26">
        <x:f t="shared" si="157"/>
        <x:v>466.48324689198245</x:v>
      </x:c>
      <x:c r="W521" s="73">
        <x:f t="shared" si="158"/>
        <x:v>0</x:v>
      </x:c>
      <x:c r="X521" s="74">
        <x:f t="shared" si="159"/>
        <x:v>0</x:v>
      </x:c>
      <x:c r="Y521" s="68">
        <x:f t="shared" si="160"/>
        <x:v>0</x:v>
      </x:c>
      <x:c r="Z521" s="68">
        <x:f t="shared" si="161"/>
        <x:v>0</x:v>
      </x:c>
    </x:row>
    <x:row r="522" spans="1:26">
      <x:c r="A522" s="118">
        <x:v>22</x:v>
      </x:c>
      <x:c r="B522" s="118"/>
      <x:c r="C522" s="113">
        <x:v>6</x:v>
      </x:c>
      <x:c r="D522" s="210" t="str">
        <x:f>IF(VLOOKUP($A522,'★Master Code List'!$B$4:$K$167,8,)=0,"",(VLOOKUP($A522,'★Master Code List'!$B$4:$K$167,8,)))</x:f>
        <x:v>S2X8-14A033-EC</x:v>
      </x:c>
      <x:c r="E522" s="210" t="str">
        <x:f>IF(VLOOKUP($A522,'★Master Code List'!$B$4:$K$167,9,)=0,"",(VLOOKUP($A522,'★Master Code List'!$B$4:$K$167,9,)))</x:f>
        <x:v>BEV-M</x:v>
      </x:c>
      <x:c r="F522" s="20" t="str">
        <x:f>IF(VLOOKUP($A522,'★Master Code List'!$B$4:$K$167,10,)=0,"",(VLOOKUP($A522,'★Master Code List'!$B$4:$K$167,10,)))</x:f>
        <x:v>BUS BAR ASY – COMMON BUSBAR ARRAY 3 TO 1</x:v>
      </x:c>
      <x:c r="G522" s="158">
        <x:f t="shared" si="151"/>
        <x:v>0</x:v>
      </x:c>
      <x:c r="H522" s="158">
        <x:f t="shared" si="152"/>
        <x:v>458.78549155851152</x:v>
      </x:c>
      <x:c r="I522" s="285">
        <x:f t="shared" si="153"/>
        <x:v>0</x:v>
      </x:c>
      <x:c r="J522" s="106">
        <x:f>SUMIFS('purchase data'!K:K,'purchase data'!$B:$B,$C522,'purchase data'!$F:$F,$D522)</x:f>
        <x:v>0</x:v>
      </x:c>
      <x:c r="K522" s="73">
        <x:f>SUMIFS('purchase data'!M:M,'purchase data'!$B:$B,$C522,'purchase data'!$F:$F,$D522)</x:f>
        <x:v>0</x:v>
      </x:c>
      <x:c r="L522" s="68">
        <x:f>SUMIFS(ETC!$G:$G,ETC!$B:$B,$C522,ETC!$E:$E,$D522)</x:f>
        <x:v>0</x:v>
      </x:c>
      <x:c r="M522" s="73">
        <x:f>SUMIFS(ETC!$J:$J,ETC!$E:$E,$D522,ETC!$B:$B,$C522)</x:f>
        <x:v>0</x:v>
      </x:c>
      <x:c r="N522" s="159">
        <x:f>IF(IFERROR((I522+K522+M522)/(G522+J522+SUMIFS(ETC!$G:$G,ETC!$C:$C,1,ETC!$B:$B,$C522,ETC!$E:$E,$D522)),)=0,H522,IFERROR((I522+K522+M522)/(G522+J522+SUMIFS(ETC!$G:$G,ETC!$C:$C,1,ETC!$B:$B,$C522,ETC!$E:$E,$D522)),))</x:f>
        <x:v>458.78549155851152</x:v>
      </x:c>
      <x:c r="O522" s="106">
        <x:f>++SUMIFS('sales data'!L:L,'sales data'!$B:$B,$C522,'sales data'!$F:$F,$D522,'sales data'!$O:$O,"")</x:f>
        <x:v>0</x:v>
      </x:c>
      <x:c r="P522" s="73">
        <x:f t="shared" si="154"/>
        <x:v>0</x:v>
      </x:c>
      <x:c r="Q522" s="68">
        <x:f>+SUMIFS('sales data'!$L:$L,'sales data'!$B:$B,$C522,'sales data'!$F:$F,$D522,'sales data'!$O:$O,"R")</x:f>
        <x:v>0</x:v>
      </x:c>
      <x:c r="R522" s="73">
        <x:f t="shared" si="155"/>
        <x:v>0</x:v>
      </x:c>
      <x:c r="S522" s="68">
        <x:f>SUMIFS('sales data'!$L:$L,'sales data'!$B:$B,$C522,'sales data'!$F:$F,$D522,'sales data'!$O:$O,"N")</x:f>
        <x:v>0</x:v>
      </x:c>
      <x:c r="T522" s="73">
        <x:f t="shared" si="156"/>
        <x:v>0</x:v>
      </x:c>
      <x:c r="U522" s="26">
        <x:f>SUMIFS('warehouse inventory check'!$N:$N,'warehouse inventory check'!$C:$C,$C522,'warehouse inventory check'!$D:$D,$D522)</x:f>
        <x:v>0</x:v>
      </x:c>
      <x:c r="V522" s="26">
        <x:f t="shared" si="157"/>
        <x:v>458.78549155851152</x:v>
      </x:c>
      <x:c r="W522" s="73">
        <x:f t="shared" si="158"/>
        <x:v>0</x:v>
      </x:c>
      <x:c r="X522" s="74">
        <x:f t="shared" si="159"/>
        <x:v>0</x:v>
      </x:c>
      <x:c r="Y522" s="68">
        <x:f t="shared" si="160"/>
        <x:v>0</x:v>
      </x:c>
      <x:c r="Z522" s="68">
        <x:f t="shared" si="161"/>
        <x:v>0</x:v>
      </x:c>
    </x:row>
    <x:row r="523" spans="1:26">
      <x:c r="A523" s="118">
        <x:v>23</x:v>
      </x:c>
      <x:c r="B523" s="118"/>
      <x:c r="C523" s="113">
        <x:v>6</x:v>
      </x:c>
      <x:c r="D523" s="210" t="str">
        <x:f>IF(VLOOKUP($A523,'★Master Code List'!$B$4:$K$167,8,)=0,"",(VLOOKUP($A523,'★Master Code List'!$B$4:$K$167,8,)))</x:f>
        <x:v>S2X8-14A033-GC</x:v>
      </x:c>
      <x:c r="E523" s="210" t="str">
        <x:f>IF(VLOOKUP($A523,'★Master Code List'!$B$4:$K$167,9,)=0,"",(VLOOKUP($A523,'★Master Code List'!$B$4:$K$167,9,)))</x:f>
        <x:v>BEV-M</x:v>
      </x:c>
      <x:c r="F523" s="20" t="str">
        <x:f>IF(VLOOKUP($A523,'★Master Code List'!$B$4:$K$167,10,)=0,"",(VLOOKUP($A523,'★Master Code List'!$B$4:$K$167,10,)))</x:f>
        <x:v>BUS BAR ASY – ARRAY 1 NEG TO NEG BEC</x:v>
      </x:c>
      <x:c r="G523" s="158">
        <x:f t="shared" si="151"/>
        <x:v>0</x:v>
      </x:c>
      <x:c r="H523" s="158">
        <x:f t="shared" si="152"/>
        <x:v>312.87632225884892</x:v>
      </x:c>
      <x:c r="I523" s="285">
        <x:f t="shared" si="153"/>
        <x:v>0</x:v>
      </x:c>
      <x:c r="J523" s="106">
        <x:f>SUMIFS('purchase data'!K:K,'purchase data'!$B:$B,$C523,'purchase data'!$F:$F,$D523)</x:f>
        <x:v>0</x:v>
      </x:c>
      <x:c r="K523" s="73">
        <x:f>SUMIFS('purchase data'!M:M,'purchase data'!$B:$B,$C523,'purchase data'!$F:$F,$D523)</x:f>
        <x:v>0</x:v>
      </x:c>
      <x:c r="L523" s="68">
        <x:f>SUMIFS(ETC!$G:$G,ETC!$B:$B,$C523,ETC!$E:$E,$D523)</x:f>
        <x:v>0</x:v>
      </x:c>
      <x:c r="M523" s="73">
        <x:f>SUMIFS(ETC!$J:$J,ETC!$E:$E,$D523,ETC!$B:$B,$C523)</x:f>
        <x:v>0</x:v>
      </x:c>
      <x:c r="N523" s="159">
        <x:f>IF(IFERROR((I523+K523+M523)/(G523+J523+SUMIFS(ETC!$G:$G,ETC!$C:$C,1,ETC!$B:$B,$C523,ETC!$E:$E,$D523)),)=0,H523,IFERROR((I523+K523+M523)/(G523+J523+SUMIFS(ETC!$G:$G,ETC!$C:$C,1,ETC!$B:$B,$C523,ETC!$E:$E,$D523)),))</x:f>
        <x:v>312.87632225884892</x:v>
      </x:c>
      <x:c r="O523" s="106">
        <x:f>++SUMIFS('sales data'!L:L,'sales data'!$B:$B,$C523,'sales data'!$F:$F,$D523,'sales data'!$O:$O,"")</x:f>
        <x:v>0</x:v>
      </x:c>
      <x:c r="P523" s="73">
        <x:f t="shared" si="154"/>
        <x:v>0</x:v>
      </x:c>
      <x:c r="Q523" s="68">
        <x:f>+SUMIFS('sales data'!$L:$L,'sales data'!$B:$B,$C523,'sales data'!$F:$F,$D523,'sales data'!$O:$O,"R")</x:f>
        <x:v>0</x:v>
      </x:c>
      <x:c r="R523" s="73">
        <x:f t="shared" si="155"/>
        <x:v>0</x:v>
      </x:c>
      <x:c r="S523" s="68">
        <x:f>SUMIFS('sales data'!$L:$L,'sales data'!$B:$B,$C523,'sales data'!$F:$F,$D523,'sales data'!$O:$O,"N")</x:f>
        <x:v>0</x:v>
      </x:c>
      <x:c r="T523" s="73">
        <x:f t="shared" si="156"/>
        <x:v>0</x:v>
      </x:c>
      <x:c r="U523" s="26">
        <x:f>SUMIFS('warehouse inventory check'!$N:$N,'warehouse inventory check'!$C:$C,$C523,'warehouse inventory check'!$D:$D,$D523)</x:f>
        <x:v>0</x:v>
      </x:c>
      <x:c r="V523" s="26">
        <x:f t="shared" si="157"/>
        <x:v>312.87632225884892</x:v>
      </x:c>
      <x:c r="W523" s="73">
        <x:f t="shared" si="158"/>
        <x:v>0</x:v>
      </x:c>
      <x:c r="X523" s="74">
        <x:f t="shared" si="159"/>
        <x:v>0</x:v>
      </x:c>
      <x:c r="Y523" s="68">
        <x:f t="shared" si="160"/>
        <x:v>0</x:v>
      </x:c>
      <x:c r="Z523" s="68">
        <x:f t="shared" si="161"/>
        <x:v>0</x:v>
      </x:c>
    </x:row>
    <x:row r="524" spans="1:26">
      <x:c r="A524" s="118">
        <x:v>24</x:v>
      </x:c>
      <x:c r="B524" s="118"/>
      <x:c r="C524" s="113">
        <x:v>6</x:v>
      </x:c>
      <x:c r="D524" s="210" t="str">
        <x:f>IF(VLOOKUP($A524,'★Master Code List'!$B$4:$K$167,8,)=0,"",(VLOOKUP($A524,'★Master Code List'!$B$4:$K$167,8,)))</x:f>
        <x:v>S2X8-14A033-HD</x:v>
      </x:c>
      <x:c r="E524" s="210" t="str">
        <x:f>IF(VLOOKUP($A524,'★Master Code List'!$B$4:$K$167,9,)=0,"",(VLOOKUP($A524,'★Master Code List'!$B$4:$K$167,9,)))</x:f>
        <x:v>BEV-M</x:v>
      </x:c>
      <x:c r="F524" s="20" t="str">
        <x:f>IF(VLOOKUP($A524,'★Master Code List'!$B$4:$K$167,10,)=0,"",(VLOOKUP($A524,'★Master Code List'!$B$4:$K$167,10,)))</x:f>
        <x:v>BUS BAR ASY – POS BEC TO DCFC POS</x:v>
      </x:c>
      <x:c r="G524" s="158">
        <x:f t="shared" si="151"/>
        <x:v>0</x:v>
      </x:c>
      <x:c r="H524" s="158">
        <x:f t="shared" si="152"/>
        <x:v>471.64661892857146</x:v>
      </x:c>
      <x:c r="I524" s="285">
        <x:f t="shared" si="153"/>
        <x:v>0</x:v>
      </x:c>
      <x:c r="J524" s="106">
        <x:f>SUMIFS('purchase data'!K:K,'purchase data'!$B:$B,$C524,'purchase data'!$F:$F,$D524)</x:f>
        <x:v>0</x:v>
      </x:c>
      <x:c r="K524" s="73">
        <x:f>SUMIFS('purchase data'!M:M,'purchase data'!$B:$B,$C524,'purchase data'!$F:$F,$D524)</x:f>
        <x:v>0</x:v>
      </x:c>
      <x:c r="L524" s="68">
        <x:f>SUMIFS(ETC!$G:$G,ETC!$B:$B,$C524,ETC!$E:$E,$D524)</x:f>
        <x:v>0</x:v>
      </x:c>
      <x:c r="M524" s="73">
        <x:f>SUMIFS(ETC!$J:$J,ETC!$E:$E,$D524,ETC!$B:$B,$C524)</x:f>
        <x:v>0</x:v>
      </x:c>
      <x:c r="N524" s="159">
        <x:f>IF(IFERROR((I524+K524+M524)/(G524+J524+SUMIFS(ETC!$G:$G,ETC!$C:$C,1,ETC!$B:$B,$C524,ETC!$E:$E,$D524)),)=0,H524,IFERROR((I524+K524+M524)/(G524+J524+SUMIFS(ETC!$G:$G,ETC!$C:$C,1,ETC!$B:$B,$C524,ETC!$E:$E,$D524)),))</x:f>
        <x:v>471.64661892857146</x:v>
      </x:c>
      <x:c r="O524" s="106">
        <x:f>++SUMIFS('sales data'!L:L,'sales data'!$B:$B,$C524,'sales data'!$F:$F,$D524,'sales data'!$O:$O,"")</x:f>
        <x:v>0</x:v>
      </x:c>
      <x:c r="P524" s="73">
        <x:f t="shared" si="154"/>
        <x:v>0</x:v>
      </x:c>
      <x:c r="Q524" s="68">
        <x:f>+SUMIFS('sales data'!$L:$L,'sales data'!$B:$B,$C524,'sales data'!$F:$F,$D524,'sales data'!$O:$O,"R")</x:f>
        <x:v>0</x:v>
      </x:c>
      <x:c r="R524" s="73">
        <x:f t="shared" si="155"/>
        <x:v>0</x:v>
      </x:c>
      <x:c r="S524" s="68">
        <x:f>SUMIFS('sales data'!$L:$L,'sales data'!$B:$B,$C524,'sales data'!$F:$F,$D524,'sales data'!$O:$O,"N")</x:f>
        <x:v>0</x:v>
      </x:c>
      <x:c r="T524" s="73">
        <x:f t="shared" si="156"/>
        <x:v>0</x:v>
      </x:c>
      <x:c r="U524" s="26">
        <x:f>SUMIFS('warehouse inventory check'!$N:$N,'warehouse inventory check'!$C:$C,$C524,'warehouse inventory check'!$D:$D,$D524)</x:f>
        <x:v>0</x:v>
      </x:c>
      <x:c r="V524" s="26">
        <x:f t="shared" si="157"/>
        <x:v>471.64661892857146</x:v>
      </x:c>
      <x:c r="W524" s="73">
        <x:f t="shared" si="158"/>
        <x:v>0</x:v>
      </x:c>
      <x:c r="X524" s="74">
        <x:f t="shared" si="159"/>
        <x:v>0</x:v>
      </x:c>
      <x:c r="Y524" s="68">
        <x:f t="shared" si="160"/>
        <x:v>0</x:v>
      </x:c>
      <x:c r="Z524" s="68">
        <x:f t="shared" si="161"/>
        <x:v>0</x:v>
      </x:c>
    </x:row>
    <x:row r="525" spans="1:26">
      <x:c r="A525" s="118">
        <x:v>25</x:v>
      </x:c>
      <x:c r="B525" s="118"/>
      <x:c r="C525" s="113">
        <x:v>6</x:v>
      </x:c>
      <x:c r="D525" s="210" t="str">
        <x:f>IF(VLOOKUP($A525,'★Master Code List'!$B$4:$K$167,8,)=0,"",(VLOOKUP($A525,'★Master Code List'!$B$4:$K$167,8,)))</x:f>
        <x:v>S2X8-14A033-JD</x:v>
      </x:c>
      <x:c r="E525" s="210" t="str">
        <x:f>IF(VLOOKUP($A525,'★Master Code List'!$B$4:$K$167,9,)=0,"",(VLOOKUP($A525,'★Master Code List'!$B$4:$K$167,9,)))</x:f>
        <x:v>BEV-M</x:v>
      </x:c>
      <x:c r="F525" s="20" t="str">
        <x:f>IF(VLOOKUP($A525,'★Master Code List'!$B$4:$K$167,10,)=0,"",(VLOOKUP($A525,'★Master Code List'!$B$4:$K$167,10,)))</x:f>
        <x:v>BUS BAR ASY – NEG BEC TO DCFC NEG</x:v>
      </x:c>
      <x:c r="G525" s="158">
        <x:f t="shared" si="151"/>
        <x:v>0</x:v>
      </x:c>
      <x:c r="H525" s="158">
        <x:f t="shared" si="152"/>
        <x:v>399.99784685714292</x:v>
      </x:c>
      <x:c r="I525" s="285">
        <x:f t="shared" si="153"/>
        <x:v>0</x:v>
      </x:c>
      <x:c r="J525" s="106">
        <x:f>SUMIFS('purchase data'!K:K,'purchase data'!$B:$B,$C525,'purchase data'!$F:$F,$D525)</x:f>
        <x:v>0</x:v>
      </x:c>
      <x:c r="K525" s="73">
        <x:f>SUMIFS('purchase data'!M:M,'purchase data'!$B:$B,$C525,'purchase data'!$F:$F,$D525)</x:f>
        <x:v>0</x:v>
      </x:c>
      <x:c r="L525" s="68">
        <x:f>SUMIFS(ETC!$G:$G,ETC!$B:$B,$C525,ETC!$E:$E,$D525)</x:f>
        <x:v>0</x:v>
      </x:c>
      <x:c r="M525" s="73">
        <x:f>SUMIFS(ETC!$J:$J,ETC!$E:$E,$D525,ETC!$B:$B,$C525)</x:f>
        <x:v>0</x:v>
      </x:c>
      <x:c r="N525" s="159">
        <x:f>IF(IFERROR((I525+K525+M525)/(G525+J525+SUMIFS(ETC!$G:$G,ETC!$C:$C,1,ETC!$B:$B,$C525,ETC!$E:$E,$D525)),)=0,H525,IFERROR((I525+K525+M525)/(G525+J525+SUMIFS(ETC!$G:$G,ETC!$C:$C,1,ETC!$B:$B,$C525,ETC!$E:$E,$D525)),))</x:f>
        <x:v>399.99784685714292</x:v>
      </x:c>
      <x:c r="O525" s="106">
        <x:f>++SUMIFS('sales data'!L:L,'sales data'!$B:$B,$C525,'sales data'!$F:$F,$D525,'sales data'!$O:$O,"")</x:f>
        <x:v>0</x:v>
      </x:c>
      <x:c r="P525" s="73">
        <x:f t="shared" si="154"/>
        <x:v>0</x:v>
      </x:c>
      <x:c r="Q525" s="68">
        <x:f>+SUMIFS('sales data'!$L:$L,'sales data'!$B:$B,$C525,'sales data'!$F:$F,$D525,'sales data'!$O:$O,"R")</x:f>
        <x:v>0</x:v>
      </x:c>
      <x:c r="R525" s="73">
        <x:f t="shared" si="155"/>
        <x:v>0</x:v>
      </x:c>
      <x:c r="S525" s="68">
        <x:f>SUMIFS('sales data'!$L:$L,'sales data'!$B:$B,$C525,'sales data'!$F:$F,$D525,'sales data'!$O:$O,"N")</x:f>
        <x:v>0</x:v>
      </x:c>
      <x:c r="T525" s="73">
        <x:f t="shared" si="156"/>
        <x:v>0</x:v>
      </x:c>
      <x:c r="U525" s="26">
        <x:f>SUMIFS('warehouse inventory check'!$N:$N,'warehouse inventory check'!$C:$C,$C525,'warehouse inventory check'!$D:$D,$D525)</x:f>
        <x:v>0</x:v>
      </x:c>
      <x:c r="V525" s="26">
        <x:f t="shared" si="157"/>
        <x:v>399.99784685714292</x:v>
      </x:c>
      <x:c r="W525" s="73">
        <x:f t="shared" si="158"/>
        <x:v>0</x:v>
      </x:c>
      <x:c r="X525" s="74">
        <x:f t="shared" si="159"/>
        <x:v>0</x:v>
      </x:c>
      <x:c r="Y525" s="68">
        <x:f t="shared" si="160"/>
        <x:v>0</x:v>
      </x:c>
      <x:c r="Z525" s="68">
        <x:f t="shared" si="161"/>
        <x:v>0</x:v>
      </x:c>
    </x:row>
    <x:row r="526" spans="1:26">
      <x:c r="A526" s="118">
        <x:v>26</x:v>
      </x:c>
      <x:c r="B526" s="118"/>
      <x:c r="C526" s="113">
        <x:v>6</x:v>
      </x:c>
      <x:c r="D526" s="210" t="str">
        <x:f>IF(VLOOKUP($A526,'★Master Code List'!$B$4:$K$167,8,)=0,"",(VLOOKUP($A526,'★Master Code List'!$B$4:$K$167,8,)))</x:f>
        <x:v>SZ38-10B694-AC</x:v>
      </x:c>
      <x:c r="E526" s="210" t="str">
        <x:f>IF(VLOOKUP($A526,'★Master Code List'!$B$4:$K$167,9,)=0,"",(VLOOKUP($A526,'★Master Code List'!$B$4:$K$167,9,)))</x:f>
        <x:v>BEV-E2 (V710)</x:v>
      </x:c>
      <x:c r="F526" s="20" t="str">
        <x:f>IF(VLOOKUP($A526,'★Master Code List'!$B$4:$K$167,10,)=0,"",(VLOOKUP($A526,'★Master Code List'!$B$4:$K$167,10,)))</x:f>
        <x:v>Main Harness</x:v>
      </x:c>
      <x:c r="G526" s="158">
        <x:f t="shared" si="151"/>
        <x:v>0</x:v>
      </x:c>
      <x:c r="H526" s="158">
        <x:f t="shared" si="152"/>
        <x:v>3999.1422376362398</x:v>
      </x:c>
      <x:c r="I526" s="285">
        <x:f t="shared" si="153"/>
        <x:v>0</x:v>
      </x:c>
      <x:c r="J526" s="106">
        <x:f>SUMIFS('purchase data'!K:K,'purchase data'!$B:$B,$C526,'purchase data'!$F:$F,$D526)</x:f>
        <x:v>0</x:v>
      </x:c>
      <x:c r="K526" s="73">
        <x:f>SUMIFS('purchase data'!M:M,'purchase data'!$B:$B,$C526,'purchase data'!$F:$F,$D526)</x:f>
        <x:v>0</x:v>
      </x:c>
      <x:c r="L526" s="68">
        <x:f>SUMIFS(ETC!$G:$G,ETC!$B:$B,$C526,ETC!$E:$E,$D526)</x:f>
        <x:v>0</x:v>
      </x:c>
      <x:c r="M526" s="73">
        <x:f>SUMIFS(ETC!$J:$J,ETC!$E:$E,$D526,ETC!$B:$B,$C526)</x:f>
        <x:v>0</x:v>
      </x:c>
      <x:c r="N526" s="159">
        <x:f>IF(IFERROR((I526+K526+M526)/(G526+J526+SUMIFS(ETC!$G:$G,ETC!$C:$C,1,ETC!$B:$B,$C526,ETC!$E:$E,$D526)),)=0,H526,IFERROR((I526+K526+M526)/(G526+J526+SUMIFS(ETC!$G:$G,ETC!$C:$C,1,ETC!$B:$B,$C526,ETC!$E:$E,$D526)),))</x:f>
        <x:v>3999.1422376362398</x:v>
      </x:c>
      <x:c r="O526" s="106">
        <x:f>++SUMIFS('sales data'!L:L,'sales data'!$B:$B,$C526,'sales data'!$F:$F,$D526,'sales data'!$O:$O,"")</x:f>
        <x:v>0</x:v>
      </x:c>
      <x:c r="P526" s="73">
        <x:f t="shared" si="154"/>
        <x:v>0</x:v>
      </x:c>
      <x:c r="Q526" s="68">
        <x:f>+SUMIFS('sales data'!$L:$L,'sales data'!$B:$B,$C526,'sales data'!$F:$F,$D526,'sales data'!$O:$O,"R")</x:f>
        <x:v>0</x:v>
      </x:c>
      <x:c r="R526" s="73">
        <x:f t="shared" si="155"/>
        <x:v>0</x:v>
      </x:c>
      <x:c r="S526" s="68">
        <x:f>SUMIFS('sales data'!$L:$L,'sales data'!$B:$B,$C526,'sales data'!$F:$F,$D526,'sales data'!$O:$O,"N")</x:f>
        <x:v>0</x:v>
      </x:c>
      <x:c r="T526" s="73">
        <x:f t="shared" si="156"/>
        <x:v>0</x:v>
      </x:c>
      <x:c r="U526" s="26">
        <x:f>SUMIFS('warehouse inventory check'!$N:$N,'warehouse inventory check'!$C:$C,$C526,'warehouse inventory check'!$D:$D,$D526)</x:f>
        <x:v>0</x:v>
      </x:c>
      <x:c r="V526" s="26">
        <x:f t="shared" si="157"/>
        <x:v>3999.1422376362398</x:v>
      </x:c>
      <x:c r="W526" s="73">
        <x:f t="shared" si="158"/>
        <x:v>0</x:v>
      </x:c>
      <x:c r="X526" s="74">
        <x:f t="shared" si="159"/>
        <x:v>0</x:v>
      </x:c>
      <x:c r="Y526" s="68">
        <x:f t="shared" si="160"/>
        <x:v>0</x:v>
      </x:c>
      <x:c r="Z526" s="68">
        <x:f t="shared" si="161"/>
        <x:v>0</x:v>
      </x:c>
    </x:row>
    <x:row r="527" spans="1:26">
      <x:c r="A527" s="118">
        <x:v>27</x:v>
      </x:c>
      <x:c r="B527" s="118"/>
      <x:c r="C527" s="113">
        <x:v>6</x:v>
      </x:c>
      <x:c r="D527" s="210" t="str">
        <x:f>IF(VLOOKUP($A527,'★Master Code List'!$B$4:$K$167,8,)=0,"",(VLOOKUP($A527,'★Master Code List'!$B$4:$K$167,8,)))</x:f>
        <x:v>SZ38-14A033-AB</x:v>
      </x:c>
      <x:c r="E527" s="210" t="str">
        <x:f>IF(VLOOKUP($A527,'★Master Code List'!$B$4:$K$167,9,)=0,"",(VLOOKUP($A527,'★Master Code List'!$B$4:$K$167,9,)))</x:f>
        <x:v>BEV-E2 (V710)</x:v>
      </x:c>
      <x:c r="F527" s="20" t="str">
        <x:f>IF(VLOOKUP($A527,'★Master Code List'!$B$4:$K$167,10,)=0,"",(VLOOKUP($A527,'★Master Code List'!$B$4:$K$167,10,)))</x:f>
        <x:v>BUSBAR - Array 2 to Array3_Insert</x:v>
      </x:c>
      <x:c r="G527" s="158">
        <x:f t="shared" si="151"/>
        <x:v>0</x:v>
      </x:c>
      <x:c r="H527" s="158">
        <x:f t="shared" si="152"/>
        <x:v>609.68253421340626</x:v>
      </x:c>
      <x:c r="I527" s="285">
        <x:f t="shared" si="153"/>
        <x:v>0</x:v>
      </x:c>
      <x:c r="J527" s="106">
        <x:f>SUMIFS('purchase data'!K:K,'purchase data'!$B:$B,$C527,'purchase data'!$F:$F,$D527)</x:f>
        <x:v>0</x:v>
      </x:c>
      <x:c r="K527" s="73">
        <x:f>SUMIFS('purchase data'!M:M,'purchase data'!$B:$B,$C527,'purchase data'!$F:$F,$D527)</x:f>
        <x:v>0</x:v>
      </x:c>
      <x:c r="L527" s="68">
        <x:f>SUMIFS(ETC!$G:$G,ETC!$B:$B,$C527,ETC!$E:$E,$D527)</x:f>
        <x:v>0</x:v>
      </x:c>
      <x:c r="M527" s="73">
        <x:f>SUMIFS(ETC!$J:$J,ETC!$E:$E,$D527,ETC!$B:$B,$C527)</x:f>
        <x:v>0</x:v>
      </x:c>
      <x:c r="N527" s="159">
        <x:f>IF(IFERROR((I527+K527+M527)/(G527+J527+SUMIFS(ETC!$G:$G,ETC!$C:$C,1,ETC!$B:$B,$C527,ETC!$E:$E,$D527)),)=0,H527,IFERROR((I527+K527+M527)/(G527+J527+SUMIFS(ETC!$G:$G,ETC!$C:$C,1,ETC!$B:$B,$C527,ETC!$E:$E,$D527)),))</x:f>
        <x:v>609.68253421340626</x:v>
      </x:c>
      <x:c r="O527" s="106">
        <x:f>++SUMIFS('sales data'!L:L,'sales data'!$B:$B,$C527,'sales data'!$F:$F,$D527,'sales data'!$O:$O,"")</x:f>
        <x:v>0</x:v>
      </x:c>
      <x:c r="P527" s="73">
        <x:f t="shared" si="154"/>
        <x:v>0</x:v>
      </x:c>
      <x:c r="Q527" s="68">
        <x:f>+SUMIFS('sales data'!$L:$L,'sales data'!$B:$B,$C527,'sales data'!$F:$F,$D527,'sales data'!$O:$O,"R")</x:f>
        <x:v>0</x:v>
      </x:c>
      <x:c r="R527" s="73">
        <x:f t="shared" si="155"/>
        <x:v>0</x:v>
      </x:c>
      <x:c r="S527" s="68">
        <x:f>SUMIFS('sales data'!$L:$L,'sales data'!$B:$B,$C527,'sales data'!$F:$F,$D527,'sales data'!$O:$O,"N")</x:f>
        <x:v>0</x:v>
      </x:c>
      <x:c r="T527" s="73">
        <x:f t="shared" si="156"/>
        <x:v>0</x:v>
      </x:c>
      <x:c r="U527" s="26">
        <x:f>SUMIFS('warehouse inventory check'!$N:$N,'warehouse inventory check'!$C:$C,$C527,'warehouse inventory check'!$D:$D,$D527)</x:f>
        <x:v>0</x:v>
      </x:c>
      <x:c r="V527" s="26">
        <x:f t="shared" si="157"/>
        <x:v>609.68253421340626</x:v>
      </x:c>
      <x:c r="W527" s="73">
        <x:f t="shared" si="158"/>
        <x:v>0</x:v>
      </x:c>
      <x:c r="X527" s="74">
        <x:f t="shared" si="159"/>
        <x:v>0</x:v>
      </x:c>
      <x:c r="Y527" s="68">
        <x:f t="shared" si="160"/>
        <x:v>0</x:v>
      </x:c>
      <x:c r="Z527" s="68">
        <x:f t="shared" si="161"/>
        <x:v>0</x:v>
      </x:c>
    </x:row>
    <x:row r="528" spans="1:26">
      <x:c r="A528" s="118">
        <x:v>28</x:v>
      </x:c>
      <x:c r="B528" s="118"/>
      <x:c r="C528" s="113">
        <x:v>6</x:v>
      </x:c>
      <x:c r="D528" s="210" t="str">
        <x:f>IF(VLOOKUP($A528,'★Master Code List'!$B$4:$K$167,8,)=0,"",(VLOOKUP($A528,'★Master Code List'!$B$4:$K$167,8,)))</x:f>
        <x:v>SZ38-14A033-BB</x:v>
      </x:c>
      <x:c r="E528" s="210" t="str">
        <x:f>IF(VLOOKUP($A528,'★Master Code List'!$B$4:$K$167,9,)=0,"",(VLOOKUP($A528,'★Master Code List'!$B$4:$K$167,9,)))</x:f>
        <x:v>BEV-E2 (V710)</x:v>
      </x:c>
      <x:c r="F528" s="20" t="str">
        <x:f>IF(VLOOKUP($A528,'★Master Code List'!$B$4:$K$167,10,)=0,"",(VLOOKUP($A528,'★Master Code List'!$B$4:$K$167,10,)))</x:f>
        <x:v>BUSBAR - Array 6 to Pos BEC_Insert</x:v>
      </x:c>
      <x:c r="G528" s="158">
        <x:f t="shared" si="151"/>
        <x:v>0</x:v>
      </x:c>
      <x:c r="H528" s="158">
        <x:f t="shared" si="152"/>
        <x:v>413.7588293707251</x:v>
      </x:c>
      <x:c r="I528" s="285">
        <x:f t="shared" si="153"/>
        <x:v>0</x:v>
      </x:c>
      <x:c r="J528" s="106">
        <x:f>SUMIFS('purchase data'!K:K,'purchase data'!$B:$B,$C528,'purchase data'!$F:$F,$D528)</x:f>
        <x:v>0</x:v>
      </x:c>
      <x:c r="K528" s="73">
        <x:f>SUMIFS('purchase data'!M:M,'purchase data'!$B:$B,$C528,'purchase data'!$F:$F,$D528)</x:f>
        <x:v>0</x:v>
      </x:c>
      <x:c r="L528" s="68">
        <x:f>SUMIFS(ETC!$G:$G,ETC!$B:$B,$C528,ETC!$E:$E,$D528)</x:f>
        <x:v>0</x:v>
      </x:c>
      <x:c r="M528" s="73">
        <x:f>SUMIFS(ETC!$J:$J,ETC!$E:$E,$D528,ETC!$B:$B,$C528)</x:f>
        <x:v>0</x:v>
      </x:c>
      <x:c r="N528" s="159">
        <x:f>IF(IFERROR((I528+K528+M528)/(G528+J528+SUMIFS(ETC!$G:$G,ETC!$C:$C,1,ETC!$B:$B,$C528,ETC!$E:$E,$D528)),)=0,H528,IFERROR((I528+K528+M528)/(G528+J528+SUMIFS(ETC!$G:$G,ETC!$C:$C,1,ETC!$B:$B,$C528,ETC!$E:$E,$D528)),))</x:f>
        <x:v>413.7588293707251</x:v>
      </x:c>
      <x:c r="O528" s="106">
        <x:f>++SUMIFS('sales data'!L:L,'sales data'!$B:$B,$C528,'sales data'!$F:$F,$D528,'sales data'!$O:$O,"")</x:f>
        <x:v>0</x:v>
      </x:c>
      <x:c r="P528" s="73">
        <x:f t="shared" si="154"/>
        <x:v>0</x:v>
      </x:c>
      <x:c r="Q528" s="68">
        <x:f>+SUMIFS('sales data'!$L:$L,'sales data'!$B:$B,$C528,'sales data'!$F:$F,$D528,'sales data'!$O:$O,"R")</x:f>
        <x:v>0</x:v>
      </x:c>
      <x:c r="R528" s="73">
        <x:f t="shared" si="155"/>
        <x:v>0</x:v>
      </x:c>
      <x:c r="S528" s="68">
        <x:f>SUMIFS('sales data'!$L:$L,'sales data'!$B:$B,$C528,'sales data'!$F:$F,$D528,'sales data'!$O:$O,"N")</x:f>
        <x:v>0</x:v>
      </x:c>
      <x:c r="T528" s="73">
        <x:f t="shared" si="156"/>
        <x:v>0</x:v>
      </x:c>
      <x:c r="U528" s="26">
        <x:f>SUMIFS('warehouse inventory check'!$N:$N,'warehouse inventory check'!$C:$C,$C528,'warehouse inventory check'!$D:$D,$D528)</x:f>
        <x:v>0</x:v>
      </x:c>
      <x:c r="V528" s="26">
        <x:f t="shared" si="157"/>
        <x:v>413.7588293707251</x:v>
      </x:c>
      <x:c r="W528" s="73">
        <x:f t="shared" si="158"/>
        <x:v>0</x:v>
      </x:c>
      <x:c r="X528" s="74">
        <x:f t="shared" si="159"/>
        <x:v>0</x:v>
      </x:c>
      <x:c r="Y528" s="68">
        <x:f t="shared" si="160"/>
        <x:v>0</x:v>
      </x:c>
      <x:c r="Z528" s="68">
        <x:f t="shared" si="161"/>
        <x:v>0</x:v>
      </x:c>
    </x:row>
    <x:row r="529" spans="1:26">
      <x:c r="A529" s="118">
        <x:v>29</x:v>
      </x:c>
      <x:c r="B529" s="118"/>
      <x:c r="C529" s="113">
        <x:v>6</x:v>
      </x:c>
      <x:c r="D529" s="210" t="str">
        <x:f>IF(VLOOKUP($A529,'★Master Code List'!$B$4:$K$167,8,)=0,"",(VLOOKUP($A529,'★Master Code List'!$B$4:$K$167,8,)))</x:f>
        <x:v>T2X8-14A033-AA</x:v>
      </x:c>
      <x:c r="E529" s="210" t="str">
        <x:f>IF(VLOOKUP($A529,'★Master Code List'!$B$4:$K$167,9,)=0,"",(VLOOKUP($A529,'★Master Code List'!$B$4:$K$167,9,)))</x:f>
        <x:v>BEV-M</x:v>
      </x:c>
      <x:c r="F529" s="20" t="str">
        <x:f>IF(VLOOKUP($A529,'★Master Code List'!$B$4:$K$167,10,)=0,"",(VLOOKUP($A529,'★Master Code List'!$B$4:$K$167,10,)))</x:f>
        <x:v>BUSBAR ASY</x:v>
      </x:c>
      <x:c r="G529" s="158">
        <x:f t="shared" si="151"/>
        <x:v>0</x:v>
      </x:c>
      <x:c r="H529" s="158">
        <x:f t="shared" si="152"/>
        <x:v>580.66571699999997</x:v>
      </x:c>
      <x:c r="I529" s="285">
        <x:f t="shared" si="153"/>
        <x:v>0</x:v>
      </x:c>
      <x:c r="J529" s="106">
        <x:f>SUMIFS('purchase data'!K:K,'purchase data'!$B:$B,$C529,'purchase data'!$F:$F,$D529)</x:f>
        <x:v>0</x:v>
      </x:c>
      <x:c r="K529" s="73">
        <x:f>SUMIFS('purchase data'!M:M,'purchase data'!$B:$B,$C529,'purchase data'!$F:$F,$D529)</x:f>
        <x:v>0</x:v>
      </x:c>
      <x:c r="L529" s="68">
        <x:f>SUMIFS(ETC!$G:$G,ETC!$B:$B,$C529,ETC!$E:$E,$D529)</x:f>
        <x:v>0</x:v>
      </x:c>
      <x:c r="M529" s="73">
        <x:f>SUMIFS(ETC!$J:$J,ETC!$E:$E,$D529,ETC!$B:$B,$C529)</x:f>
        <x:v>0</x:v>
      </x:c>
      <x:c r="N529" s="159">
        <x:f>IF(IFERROR((I529+K529+M529)/(G529+J529+SUMIFS(ETC!$G:$G,ETC!$C:$C,1,ETC!$B:$B,$C529,ETC!$E:$E,$D529)),)=0,H529,IFERROR((I529+K529+M529)/(G529+J529+SUMIFS(ETC!$G:$G,ETC!$C:$C,1,ETC!$B:$B,$C529,ETC!$E:$E,$D529)),))</x:f>
        <x:v>580.66571699999997</x:v>
      </x:c>
      <x:c r="O529" s="106">
        <x:f>++SUMIFS('sales data'!L:L,'sales data'!$B:$B,$C529,'sales data'!$F:$F,$D529,'sales data'!$O:$O,"")</x:f>
        <x:v>0</x:v>
      </x:c>
      <x:c r="P529" s="73">
        <x:f t="shared" si="154"/>
        <x:v>0</x:v>
      </x:c>
      <x:c r="Q529" s="68">
        <x:f>+SUMIFS('sales data'!$L:$L,'sales data'!$B:$B,$C529,'sales data'!$F:$F,$D529,'sales data'!$O:$O,"R")</x:f>
        <x:v>0</x:v>
      </x:c>
      <x:c r="R529" s="73">
        <x:f t="shared" si="155"/>
        <x:v>0</x:v>
      </x:c>
      <x:c r="S529" s="68">
        <x:f>SUMIFS('sales data'!$L:$L,'sales data'!$B:$B,$C529,'sales data'!$F:$F,$D529,'sales data'!$O:$O,"N")</x:f>
        <x:v>0</x:v>
      </x:c>
      <x:c r="T529" s="73">
        <x:f t="shared" si="156"/>
        <x:v>0</x:v>
      </x:c>
      <x:c r="U529" s="26">
        <x:f>SUMIFS('warehouse inventory check'!$N:$N,'warehouse inventory check'!$C:$C,$C529,'warehouse inventory check'!$D:$D,$D529)</x:f>
        <x:v>0</x:v>
      </x:c>
      <x:c r="V529" s="26">
        <x:f t="shared" si="157"/>
        <x:v>580.66571699999997</x:v>
      </x:c>
      <x:c r="W529" s="73">
        <x:f t="shared" si="158"/>
        <x:v>0</x:v>
      </x:c>
      <x:c r="X529" s="74">
        <x:f t="shared" si="159"/>
        <x:v>0</x:v>
      </x:c>
      <x:c r="Y529" s="68">
        <x:f t="shared" si="160"/>
        <x:v>0</x:v>
      </x:c>
      <x:c r="Z529" s="68">
        <x:f t="shared" si="161"/>
        <x:v>0</x:v>
      </x:c>
    </x:row>
    <x:row r="530" spans="1:26">
      <x:c r="A530" s="118">
        <x:v>30</x:v>
      </x:c>
      <x:c r="B530" s="118"/>
      <x:c r="C530" s="113">
        <x:v>6</x:v>
      </x:c>
      <x:c r="D530" s="210" t="str">
        <x:f>IF(VLOOKUP($A530,'★Master Code List'!$B$4:$K$167,8,)=0,"",(VLOOKUP($A530,'★Master Code List'!$B$4:$K$167,8,)))</x:f>
        <x:v>T2X8-14A033-BA</x:v>
      </x:c>
      <x:c r="E530" s="210" t="str">
        <x:f>IF(VLOOKUP($A530,'★Master Code List'!$B$4:$K$167,9,)=0,"",(VLOOKUP($A530,'★Master Code List'!$B$4:$K$167,9,)))</x:f>
        <x:v>BEV-M</x:v>
      </x:c>
      <x:c r="F530" s="20" t="str">
        <x:f>IF(VLOOKUP($A530,'★Master Code List'!$B$4:$K$167,10,)=0,"",(VLOOKUP($A530,'★Master Code List'!$B$4:$K$167,10,)))</x:f>
        <x:v>BUSBAR ASY</x:v>
      </x:c>
      <x:c r="G530" s="158">
        <x:f t="shared" si="151"/>
        <x:v>0</x:v>
      </x:c>
      <x:c r="H530" s="158">
        <x:f t="shared" si="152"/>
        <x:v>562.3770330000001</x:v>
      </x:c>
      <x:c r="I530" s="285">
        <x:f t="shared" si="153"/>
        <x:v>0</x:v>
      </x:c>
      <x:c r="J530" s="106">
        <x:f>SUMIFS('purchase data'!K:K,'purchase data'!$B:$B,$C530,'purchase data'!$F:$F,$D530)</x:f>
        <x:v>0</x:v>
      </x:c>
      <x:c r="K530" s="73">
        <x:f>SUMIFS('purchase data'!M:M,'purchase data'!$B:$B,$C530,'purchase data'!$F:$F,$D530)</x:f>
        <x:v>0</x:v>
      </x:c>
      <x:c r="L530" s="68">
        <x:f>SUMIFS(ETC!$G:$G,ETC!$B:$B,$C530,ETC!$E:$E,$D530)</x:f>
        <x:v>0</x:v>
      </x:c>
      <x:c r="M530" s="73">
        <x:f>SUMIFS(ETC!$J:$J,ETC!$E:$E,$D530,ETC!$B:$B,$C530)</x:f>
        <x:v>0</x:v>
      </x:c>
      <x:c r="N530" s="159">
        <x:f>IF(IFERROR((I530+K530+M530)/(G530+J530+SUMIFS(ETC!$G:$G,ETC!$C:$C,1,ETC!$B:$B,$C530,ETC!$E:$E,$D530)),)=0,H530,IFERROR((I530+K530+M530)/(G530+J530+SUMIFS(ETC!$G:$G,ETC!$C:$C,1,ETC!$B:$B,$C530,ETC!$E:$E,$D530)),))</x:f>
        <x:v>562.3770330000001</x:v>
      </x:c>
      <x:c r="O530" s="106">
        <x:f>++SUMIFS('sales data'!L:L,'sales data'!$B:$B,$C530,'sales data'!$F:$F,$D530,'sales data'!$O:$O,"")</x:f>
        <x:v>0</x:v>
      </x:c>
      <x:c r="P530" s="73">
        <x:f t="shared" si="154"/>
        <x:v>0</x:v>
      </x:c>
      <x:c r="Q530" s="68">
        <x:f>+SUMIFS('sales data'!$L:$L,'sales data'!$B:$B,$C530,'sales data'!$F:$F,$D530,'sales data'!$O:$O,"R")</x:f>
        <x:v>0</x:v>
      </x:c>
      <x:c r="R530" s="73">
        <x:f t="shared" si="155"/>
        <x:v>0</x:v>
      </x:c>
      <x:c r="S530" s="68">
        <x:f>SUMIFS('sales data'!$L:$L,'sales data'!$B:$B,$C530,'sales data'!$F:$F,$D530,'sales data'!$O:$O,"N")</x:f>
        <x:v>0</x:v>
      </x:c>
      <x:c r="T530" s="73">
        <x:f t="shared" si="156"/>
        <x:v>0</x:v>
      </x:c>
      <x:c r="U530" s="26">
        <x:f>SUMIFS('warehouse inventory check'!$N:$N,'warehouse inventory check'!$C:$C,$C530,'warehouse inventory check'!$D:$D,$D530)</x:f>
        <x:v>0</x:v>
      </x:c>
      <x:c r="V530" s="26">
        <x:f t="shared" si="157"/>
        <x:v>562.3770330000001</x:v>
      </x:c>
      <x:c r="W530" s="73">
        <x:f t="shared" si="158"/>
        <x:v>0</x:v>
      </x:c>
      <x:c r="X530" s="74">
        <x:f t="shared" si="159"/>
        <x:v>0</x:v>
      </x:c>
      <x:c r="Y530" s="68">
        <x:f t="shared" si="160"/>
        <x:v>0</x:v>
      </x:c>
      <x:c r="Z530" s="68">
        <x:f t="shared" si="161"/>
        <x:v>0</x:v>
      </x:c>
    </x:row>
    <x:row r="531" spans="1:26">
      <x:c r="A531" s="118">
        <x:v>31</x:v>
      </x:c>
      <x:c r="B531" s="118"/>
      <x:c r="C531" s="113">
        <x:v>6</x:v>
      </x:c>
      <x:c r="D531" s="210" t="str">
        <x:f>IF(VLOOKUP($A531,'★Master Code List'!$B$4:$K$167,8,)=0,"",(VLOOKUP($A531,'★Master Code List'!$B$4:$K$167,8,)))</x:f>
        <x:v>T2X8-14A033-EA</x:v>
      </x:c>
      <x:c r="E531" s="210" t="str">
        <x:f>IF(VLOOKUP($A531,'★Master Code List'!$B$4:$K$167,9,)=0,"",(VLOOKUP($A531,'★Master Code List'!$B$4:$K$167,9,)))</x:f>
        <x:v>BEV-M</x:v>
      </x:c>
      <x:c r="F531" s="20" t="str">
        <x:f>IF(VLOOKUP($A531,'★Master Code List'!$B$4:$K$167,10,)=0,"",(VLOOKUP($A531,'★Master Code List'!$B$4:$K$167,10,)))</x:f>
        <x:v>BUSBAR ASY</x:v>
      </x:c>
      <x:c r="G531" s="158">
        <x:f t="shared" si="151"/>
        <x:v>0</x:v>
      </x:c>
      <x:c r="H531" s="158">
        <x:f t="shared" si="152"/>
        <x:v>653.31243400000005</x:v>
      </x:c>
      <x:c r="I531" s="285">
        <x:f t="shared" si="153"/>
        <x:v>0</x:v>
      </x:c>
      <x:c r="J531" s="106">
        <x:f>SUMIFS('purchase data'!K:K,'purchase data'!$B:$B,$C531,'purchase data'!$F:$F,$D531)</x:f>
        <x:v>0</x:v>
      </x:c>
      <x:c r="K531" s="73">
        <x:f>SUMIFS('purchase data'!M:M,'purchase data'!$B:$B,$C531,'purchase data'!$F:$F,$D531)</x:f>
        <x:v>0</x:v>
      </x:c>
      <x:c r="L531" s="68">
        <x:f>SUMIFS(ETC!$G:$G,ETC!$B:$B,$C531,ETC!$E:$E,$D531)</x:f>
        <x:v>0</x:v>
      </x:c>
      <x:c r="M531" s="73">
        <x:f>SUMIFS(ETC!$J:$J,ETC!$E:$E,$D531,ETC!$B:$B,$C531)</x:f>
        <x:v>0</x:v>
      </x:c>
      <x:c r="N531" s="159">
        <x:f>IF(IFERROR((I531+K531+M531)/(G531+J531+SUMIFS(ETC!$G:$G,ETC!$C:$C,1,ETC!$B:$B,$C531,ETC!$E:$E,$D531)),)=0,H531,IFERROR((I531+K531+M531)/(G531+J531+SUMIFS(ETC!$G:$G,ETC!$C:$C,1,ETC!$B:$B,$C531,ETC!$E:$E,$D531)),))</x:f>
        <x:v>653.31243400000005</x:v>
      </x:c>
      <x:c r="O531" s="106">
        <x:f>++SUMIFS('sales data'!L:L,'sales data'!$B:$B,$C531,'sales data'!$F:$F,$D531,'sales data'!$O:$O,"")</x:f>
        <x:v>0</x:v>
      </x:c>
      <x:c r="P531" s="73">
        <x:f t="shared" si="154"/>
        <x:v>0</x:v>
      </x:c>
      <x:c r="Q531" s="68">
        <x:f>+SUMIFS('sales data'!$L:$L,'sales data'!$B:$B,$C531,'sales data'!$F:$F,$D531,'sales data'!$O:$O,"R")</x:f>
        <x:v>0</x:v>
      </x:c>
      <x:c r="R531" s="73">
        <x:f t="shared" si="155"/>
        <x:v>0</x:v>
      </x:c>
      <x:c r="S531" s="68">
        <x:f>SUMIFS('sales data'!$L:$L,'sales data'!$B:$B,$C531,'sales data'!$F:$F,$D531,'sales data'!$O:$O,"N")</x:f>
        <x:v>0</x:v>
      </x:c>
      <x:c r="T531" s="73">
        <x:f t="shared" si="156"/>
        <x:v>0</x:v>
      </x:c>
      <x:c r="U531" s="26">
        <x:f>SUMIFS('warehouse inventory check'!$N:$N,'warehouse inventory check'!$C:$C,$C531,'warehouse inventory check'!$D:$D,$D531)</x:f>
        <x:v>0</x:v>
      </x:c>
      <x:c r="V531" s="26">
        <x:f t="shared" si="157"/>
        <x:v>653.31243400000005</x:v>
      </x:c>
      <x:c r="W531" s="73">
        <x:f t="shared" si="158"/>
        <x:v>0</x:v>
      </x:c>
      <x:c r="X531" s="74">
        <x:f t="shared" si="159"/>
        <x:v>0</x:v>
      </x:c>
      <x:c r="Y531" s="68">
        <x:f t="shared" si="160"/>
        <x:v>0</x:v>
      </x:c>
      <x:c r="Z531" s="68">
        <x:f t="shared" si="161"/>
        <x:v>0</x:v>
      </x:c>
    </x:row>
    <x:row r="532" spans="1:26">
      <x:c r="A532" s="118">
        <x:v>32</x:v>
      </x:c>
      <x:c r="B532" s="118"/>
      <x:c r="C532" s="113">
        <x:v>6</x:v>
      </x:c>
      <x:c r="D532" s="210" t="str">
        <x:f>IF(VLOOKUP($A532,'★Master Code List'!$B$4:$K$167,8,)=0,"",(VLOOKUP($A532,'★Master Code List'!$B$4:$K$167,8,)))</x:f>
        <x:v>T2X8-14A033-GA</x:v>
      </x:c>
      <x:c r="E532" s="210" t="str">
        <x:f>IF(VLOOKUP($A532,'★Master Code List'!$B$4:$K$167,9,)=0,"",(VLOOKUP($A532,'★Master Code List'!$B$4:$K$167,9,)))</x:f>
        <x:v>BEV-M</x:v>
      </x:c>
      <x:c r="F532" s="20" t="str">
        <x:f>IF(VLOOKUP($A532,'★Master Code List'!$B$4:$K$167,10,)=0,"",(VLOOKUP($A532,'★Master Code List'!$B$4:$K$167,10,)))</x:f>
        <x:v>BUSBAR ASY</x:v>
      </x:c>
      <x:c r="G532" s="158">
        <x:f t="shared" si="151"/>
        <x:v>0</x:v>
      </x:c>
      <x:c r="H532" s="158">
        <x:f t="shared" si="152"/>
        <x:v>438.42039700000009</x:v>
      </x:c>
      <x:c r="I532" s="285">
        <x:f t="shared" si="153"/>
        <x:v>0</x:v>
      </x:c>
      <x:c r="J532" s="106">
        <x:f>SUMIFS('purchase data'!K:K,'purchase data'!$B:$B,$C532,'purchase data'!$F:$F,$D532)</x:f>
        <x:v>0</x:v>
      </x:c>
      <x:c r="K532" s="73">
        <x:f>SUMIFS('purchase data'!M:M,'purchase data'!$B:$B,$C532,'purchase data'!$F:$F,$D532)</x:f>
        <x:v>0</x:v>
      </x:c>
      <x:c r="L532" s="68">
        <x:f>SUMIFS(ETC!$G:$G,ETC!$B:$B,$C532,ETC!$E:$E,$D532)</x:f>
        <x:v>0</x:v>
      </x:c>
      <x:c r="M532" s="73">
        <x:f>SUMIFS(ETC!$J:$J,ETC!$E:$E,$D532,ETC!$B:$B,$C532)</x:f>
        <x:v>0</x:v>
      </x:c>
      <x:c r="N532" s="159">
        <x:f>IF(IFERROR((I532+K532+M532)/(G532+J532+SUMIFS(ETC!$G:$G,ETC!$C:$C,1,ETC!$B:$B,$C532,ETC!$E:$E,$D532)),)=0,H532,IFERROR((I532+K532+M532)/(G532+J532+SUMIFS(ETC!$G:$G,ETC!$C:$C,1,ETC!$B:$B,$C532,ETC!$E:$E,$D532)),))</x:f>
        <x:v>438.42039700000009</x:v>
      </x:c>
      <x:c r="O532" s="106">
        <x:f>++SUMIFS('sales data'!L:L,'sales data'!$B:$B,$C532,'sales data'!$F:$F,$D532,'sales data'!$O:$O,"")</x:f>
        <x:v>0</x:v>
      </x:c>
      <x:c r="P532" s="73">
        <x:f t="shared" si="154"/>
        <x:v>0</x:v>
      </x:c>
      <x:c r="Q532" s="68">
        <x:f>+SUMIFS('sales data'!$L:$L,'sales data'!$B:$B,$C532,'sales data'!$F:$F,$D532,'sales data'!$O:$O,"R")</x:f>
        <x:v>0</x:v>
      </x:c>
      <x:c r="R532" s="73">
        <x:f t="shared" si="155"/>
        <x:v>0</x:v>
      </x:c>
      <x:c r="S532" s="68">
        <x:f>SUMIFS('sales data'!$L:$L,'sales data'!$B:$B,$C532,'sales data'!$F:$F,$D532,'sales data'!$O:$O,"N")</x:f>
        <x:v>0</x:v>
      </x:c>
      <x:c r="T532" s="73">
        <x:f t="shared" si="156"/>
        <x:v>0</x:v>
      </x:c>
      <x:c r="U532" s="26">
        <x:f>SUMIFS('warehouse inventory check'!$N:$N,'warehouse inventory check'!$C:$C,$C532,'warehouse inventory check'!$D:$D,$D532)</x:f>
        <x:v>0</x:v>
      </x:c>
      <x:c r="V532" s="26">
        <x:f t="shared" si="157"/>
        <x:v>438.42039700000009</x:v>
      </x:c>
      <x:c r="W532" s="73">
        <x:f t="shared" si="158"/>
        <x:v>0</x:v>
      </x:c>
      <x:c r="X532" s="74">
        <x:f t="shared" si="159"/>
        <x:v>0</x:v>
      </x:c>
      <x:c r="Y532" s="68">
        <x:f t="shared" si="160"/>
        <x:v>0</x:v>
      </x:c>
      <x:c r="Z532" s="68">
        <x:f t="shared" si="161"/>
        <x:v>0</x:v>
      </x:c>
    </x:row>
    <x:row r="533" spans="1:26">
      <x:c r="A533" s="118">
        <x:v>33</x:v>
      </x:c>
      <x:c r="B533" s="118"/>
      <x:c r="C533" s="113">
        <x:v>6</x:v>
      </x:c>
      <x:c r="D533" s="210" t="str">
        <x:f>IF(VLOOKUP($A533,'★Master Code List'!$B$4:$K$167,8,)=0,"",(VLOOKUP($A533,'★Master Code List'!$B$4:$K$167,8,)))</x:f>
        <x:v>TZ38-10B694-AA</x:v>
      </x:c>
      <x:c r="E533" s="210" t="str">
        <x:f>IF(VLOOKUP($A533,'★Master Code List'!$B$4:$K$167,9,)=0,"",(VLOOKUP($A533,'★Master Code List'!$B$4:$K$167,9,)))</x:f>
        <x:v>BEV-E1</x:v>
      </x:c>
      <x:c r="F533" s="20" t="str">
        <x:f>IF(VLOOKUP($A533,'★Master Code List'!$B$4:$K$167,10,)=0,"",(VLOOKUP($A533,'★Master Code List'!$B$4:$K$167,10,)))</x:f>
        <x:v>V710 AWD MAIN W/H
ASSY</x:v>
      </x:c>
      <x:c r="G533" s="158">
        <x:f t="shared" ref="G533:G564" si="162">SUMIFS(U:U,$D:$D,$D533,$C:$C,$C533-1)</x:f>
        <x:v>0</x:v>
      </x:c>
      <x:c r="H533" s="158">
        <x:f t="shared" ref="H533:H564" si="163">SUMIFS(V:V,$D:$D,$D533,$C:$C,$C533-1)</x:f>
        <x:v>5137.5179276033059</x:v>
      </x:c>
      <x:c r="I533" s="285">
        <x:f t="shared" ref="I533:I564" si="164">SUMIFS(W:W,$D:$D,$D533,$C:$C,$C533-1)</x:f>
        <x:v>0</x:v>
      </x:c>
      <x:c r="J533" s="106">
        <x:f>SUMIFS('purchase data'!K:K,'purchase data'!$B:$B,$C533,'purchase data'!$F:$F,$D533)</x:f>
        <x:v>0</x:v>
      </x:c>
      <x:c r="K533" s="73">
        <x:f>SUMIFS('purchase data'!M:M,'purchase data'!$B:$B,$C533,'purchase data'!$F:$F,$D533)</x:f>
        <x:v>0</x:v>
      </x:c>
      <x:c r="L533" s="68">
        <x:f>SUMIFS(ETC!$G:$G,ETC!$B:$B,$C533,ETC!$E:$E,$D533)</x:f>
        <x:v>0</x:v>
      </x:c>
      <x:c r="M533" s="73">
        <x:f>SUMIFS(ETC!$J:$J,ETC!$E:$E,$D533,ETC!$B:$B,$C533)</x:f>
        <x:v>0</x:v>
      </x:c>
      <x:c r="N533" s="159">
        <x:f>IF(IFERROR((I533+K533+M533)/(G533+J533+SUMIFS(ETC!$G:$G,ETC!$C:$C,1,ETC!$B:$B,$C533,ETC!$E:$E,$D533)),)=0,H533,IFERROR((I533+K533+M533)/(G533+J533+SUMIFS(ETC!$G:$G,ETC!$C:$C,1,ETC!$B:$B,$C533,ETC!$E:$E,$D533)),))</x:f>
        <x:v>5137.5179276033059</x:v>
      </x:c>
      <x:c r="O533" s="106">
        <x:f>++SUMIFS('sales data'!L:L,'sales data'!$B:$B,$C533,'sales data'!$F:$F,$D533,'sales data'!$O:$O,"")</x:f>
        <x:v>0</x:v>
      </x:c>
      <x:c r="P533" s="73">
        <x:f t="shared" si="154"/>
        <x:v>0</x:v>
      </x:c>
      <x:c r="Q533" s="68">
        <x:f>+SUMIFS('sales data'!$L:$L,'sales data'!$B:$B,$C533,'sales data'!$F:$F,$D533,'sales data'!$O:$O,"R")</x:f>
        <x:v>0</x:v>
      </x:c>
      <x:c r="R533" s="73">
        <x:f t="shared" si="155"/>
        <x:v>0</x:v>
      </x:c>
      <x:c r="S533" s="68">
        <x:f>SUMIFS('sales data'!$L:$L,'sales data'!$B:$B,$C533,'sales data'!$F:$F,$D533,'sales data'!$O:$O,"N")</x:f>
        <x:v>0</x:v>
      </x:c>
      <x:c r="T533" s="73">
        <x:f t="shared" si="156"/>
        <x:v>0</x:v>
      </x:c>
      <x:c r="U533" s="26">
        <x:f>SUMIFS('warehouse inventory check'!$N:$N,'warehouse inventory check'!$C:$C,$C533,'warehouse inventory check'!$D:$D,$D533)</x:f>
        <x:v>0</x:v>
      </x:c>
      <x:c r="V533" s="26">
        <x:f t="shared" si="157"/>
        <x:v>5137.5179276033059</x:v>
      </x:c>
      <x:c r="W533" s="73">
        <x:f t="shared" si="158"/>
        <x:v>0</x:v>
      </x:c>
      <x:c r="X533" s="74">
        <x:f t="shared" si="159"/>
        <x:v>0</x:v>
      </x:c>
      <x:c r="Y533" s="68">
        <x:f t="shared" si="160"/>
        <x:v>0</x:v>
      </x:c>
      <x:c r="Z533" s="68">
        <x:f t="shared" si="161"/>
        <x:v>0</x:v>
      </x:c>
    </x:row>
    <x:row r="534" spans="1:26">
      <x:c r="A534" s="118">
        <x:v>34</x:v>
      </x:c>
      <x:c r="B534" s="118"/>
      <x:c r="C534" s="113">
        <x:v>6</x:v>
      </x:c>
      <x:c r="D534" s="210" t="str">
        <x:f>IF(VLOOKUP($A534,'★Master Code List'!$B$4:$K$167,8,)=0,"",(VLOOKUP($A534,'★Master Code List'!$B$4:$K$167,8,)))</x:f>
        <x:v>TZ38-10B694-AD</x:v>
      </x:c>
      <x:c r="E534" s="210" t="str">
        <x:f>IF(VLOOKUP($A534,'★Master Code List'!$B$4:$K$167,9,)=0,"",(VLOOKUP($A534,'★Master Code List'!$B$4:$K$167,9,)))</x:f>
        <x:v>BEV-E (AWD, V710)</x:v>
      </x:c>
      <x:c r="F534" s="20" t="str">
        <x:f>IF(VLOOKUP($A534,'★Master Code List'!$B$4:$K$167,10,)=0,"",(VLOOKUP($A534,'★Master Code List'!$B$4:$K$167,10,)))</x:f>
        <x:v>Main Harness</x:v>
      </x:c>
      <x:c r="G534" s="158">
        <x:f t="shared" si="162"/>
        <x:v>0</x:v>
      </x:c>
      <x:c r="H534" s="158">
        <x:f t="shared" si="163"/>
        <x:v>6009.0409720671259</x:v>
      </x:c>
      <x:c r="I534" s="285">
        <x:f t="shared" si="164"/>
        <x:v>0</x:v>
      </x:c>
      <x:c r="J534" s="106">
        <x:f>SUMIFS('purchase data'!K:K,'purchase data'!$B:$B,$C534,'purchase data'!$F:$F,$D534)</x:f>
        <x:v>0</x:v>
      </x:c>
      <x:c r="K534" s="73">
        <x:f>SUMIFS('purchase data'!M:M,'purchase data'!$B:$B,$C534,'purchase data'!$F:$F,$D534)</x:f>
        <x:v>0</x:v>
      </x:c>
      <x:c r="L534" s="68">
        <x:f>SUMIFS(ETC!$G:$G,ETC!$B:$B,$C534,ETC!$E:$E,$D534)</x:f>
        <x:v>0</x:v>
      </x:c>
      <x:c r="M534" s="73">
        <x:f>SUMIFS(ETC!$J:$J,ETC!$E:$E,$D534,ETC!$B:$B,$C534)</x:f>
        <x:v>0</x:v>
      </x:c>
      <x:c r="N534" s="159">
        <x:f>IF(IFERROR((I534+K534+M534)/(G534+J534+SUMIFS(ETC!$G:$G,ETC!$C:$C,1,ETC!$B:$B,$C534,ETC!$E:$E,$D534)),)=0,H534,IFERROR((I534+K534+M534)/(G534+J534+SUMIFS(ETC!$G:$G,ETC!$C:$C,1,ETC!$B:$B,$C534,ETC!$E:$E,$D534)),))</x:f>
        <x:v>6009.0409720671259</x:v>
      </x:c>
      <x:c r="O534" s="106">
        <x:f>++SUMIFS('sales data'!L:L,'sales data'!$B:$B,$C534,'sales data'!$F:$F,$D534,'sales data'!$O:$O,"")</x:f>
        <x:v>0</x:v>
      </x:c>
      <x:c r="P534" s="73">
        <x:f t="shared" si="154"/>
        <x:v>0</x:v>
      </x:c>
      <x:c r="Q534" s="68">
        <x:f>+SUMIFS('sales data'!$L:$L,'sales data'!$B:$B,$C534,'sales data'!$F:$F,$D534,'sales data'!$O:$O,"R")</x:f>
        <x:v>0</x:v>
      </x:c>
      <x:c r="R534" s="73">
        <x:f t="shared" si="155"/>
        <x:v>0</x:v>
      </x:c>
      <x:c r="S534" s="68">
        <x:f>SUMIFS('sales data'!$L:$L,'sales data'!$B:$B,$C534,'sales data'!$F:$F,$D534,'sales data'!$O:$O,"N")</x:f>
        <x:v>0</x:v>
      </x:c>
      <x:c r="T534" s="73">
        <x:f t="shared" si="156"/>
        <x:v>0</x:v>
      </x:c>
      <x:c r="U534" s="26">
        <x:f>SUMIFS('warehouse inventory check'!$N:$N,'warehouse inventory check'!$C:$C,$C534,'warehouse inventory check'!$D:$D,$D534)</x:f>
        <x:v>0</x:v>
      </x:c>
      <x:c r="V534" s="26">
        <x:f t="shared" si="157"/>
        <x:v>6009.0409720671259</x:v>
      </x:c>
      <x:c r="W534" s="73">
        <x:f t="shared" si="158"/>
        <x:v>0</x:v>
      </x:c>
      <x:c r="X534" s="74">
        <x:f t="shared" si="159"/>
        <x:v>0</x:v>
      </x:c>
      <x:c r="Y534" s="68">
        <x:f t="shared" si="160"/>
        <x:v>0</x:v>
      </x:c>
      <x:c r="Z534" s="68">
        <x:f t="shared" si="161"/>
        <x:v>0</x:v>
      </x:c>
    </x:row>
    <x:row r="535" spans="1:26">
      <x:c r="A535" s="118">
        <x:v>35</x:v>
      </x:c>
      <x:c r="B535" s="118"/>
      <x:c r="C535" s="113">
        <x:v>6</x:v>
      </x:c>
      <x:c r="D535" s="210" t="str">
        <x:f>IF(VLOOKUP($A535,'★Master Code List'!$B$4:$K$167,8,)=0,"",(VLOOKUP($A535,'★Master Code List'!$B$4:$K$167,8,)))</x:f>
        <x:v>TZ38-10B694-AF</x:v>
      </x:c>
      <x:c r="E535" s="210" t="str">
        <x:f>IF(VLOOKUP($A535,'★Master Code List'!$B$4:$K$167,9,)=0,"",(VLOOKUP($A535,'★Master Code List'!$B$4:$K$167,9,)))</x:f>
        <x:v>BEV-E (AWD/RWD, V710)</x:v>
      </x:c>
      <x:c r="F535" s="20" t="str">
        <x:f>IF(VLOOKUP($A535,'★Master Code List'!$B$4:$K$167,10,)=0,"",(VLOOKUP($A535,'★Master Code List'!$B$4:$K$167,10,)))</x:f>
        <x:v>Main Harness-AWD-RWD</x:v>
      </x:c>
      <x:c r="G535" s="158">
        <x:f t="shared" si="162"/>
        <x:v>0</x:v>
      </x:c>
      <x:c r="H535" s="158">
        <x:f t="shared" si="163"/>
        <x:v>6620.4407203557321</x:v>
      </x:c>
      <x:c r="I535" s="285">
        <x:f t="shared" si="164"/>
        <x:v>0</x:v>
      </x:c>
      <x:c r="J535" s="106">
        <x:f>SUMIFS('purchase data'!K:K,'purchase data'!$B:$B,$C535,'purchase data'!$F:$F,$D535)</x:f>
        <x:v>0</x:v>
      </x:c>
      <x:c r="K535" s="73">
        <x:f>SUMIFS('purchase data'!M:M,'purchase data'!$B:$B,$C535,'purchase data'!$F:$F,$D535)</x:f>
        <x:v>0</x:v>
      </x:c>
      <x:c r="L535" s="68">
        <x:f>SUMIFS(ETC!$G:$G,ETC!$B:$B,$C535,ETC!$E:$E,$D535)</x:f>
        <x:v>0</x:v>
      </x:c>
      <x:c r="M535" s="73">
        <x:f>SUMIFS(ETC!$J:$J,ETC!$E:$E,$D535,ETC!$B:$B,$C535)</x:f>
        <x:v>0</x:v>
      </x:c>
      <x:c r="N535" s="159">
        <x:f>IF(IFERROR((I535+K535+M535)/(G535+J535+SUMIFS(ETC!$G:$G,ETC!$C:$C,1,ETC!$B:$B,$C535,ETC!$E:$E,$D535)),)=0,H535,IFERROR((I535+K535+M535)/(G535+J535+SUMIFS(ETC!$G:$G,ETC!$C:$C,1,ETC!$B:$B,$C535,ETC!$E:$E,$D535)),))</x:f>
        <x:v>6620.4407203557321</x:v>
      </x:c>
      <x:c r="O535" s="106">
        <x:f>++SUMIFS('sales data'!L:L,'sales data'!$B:$B,$C535,'sales data'!$F:$F,$D535,'sales data'!$O:$O,"")</x:f>
        <x:v>0</x:v>
      </x:c>
      <x:c r="P535" s="73">
        <x:f t="shared" si="154"/>
        <x:v>0</x:v>
      </x:c>
      <x:c r="Q535" s="68">
        <x:f>+SUMIFS('sales data'!$L:$L,'sales data'!$B:$B,$C535,'sales data'!$F:$F,$D535,'sales data'!$O:$O,"R")</x:f>
        <x:v>0</x:v>
      </x:c>
      <x:c r="R535" s="73">
        <x:f t="shared" si="155"/>
        <x:v>0</x:v>
      </x:c>
      <x:c r="S535" s="68">
        <x:f>SUMIFS('sales data'!$L:$L,'sales data'!$B:$B,$C535,'sales data'!$F:$F,$D535,'sales data'!$O:$O,"N")</x:f>
        <x:v>0</x:v>
      </x:c>
      <x:c r="T535" s="73">
        <x:f t="shared" si="156"/>
        <x:v>0</x:v>
      </x:c>
      <x:c r="U535" s="26">
        <x:f>SUMIFS('warehouse inventory check'!$N:$N,'warehouse inventory check'!$C:$C,$C535,'warehouse inventory check'!$D:$D,$D535)</x:f>
        <x:v>0</x:v>
      </x:c>
      <x:c r="V535" s="26">
        <x:f t="shared" si="157"/>
        <x:v>6620.4407203557321</x:v>
      </x:c>
      <x:c r="W535" s="73">
        <x:f t="shared" si="158"/>
        <x:v>0</x:v>
      </x:c>
      <x:c r="X535" s="74">
        <x:f t="shared" si="159"/>
        <x:v>0</x:v>
      </x:c>
      <x:c r="Y535" s="68">
        <x:f t="shared" si="160"/>
        <x:v>0</x:v>
      </x:c>
      <x:c r="Z535" s="68">
        <x:f t="shared" si="161"/>
        <x:v>0</x:v>
      </x:c>
    </x:row>
    <x:row r="536" spans="1:26">
      <x:c r="A536" s="118">
        <x:v>36</x:v>
      </x:c>
      <x:c r="B536" s="118"/>
      <x:c r="C536" s="113">
        <x:v>6</x:v>
      </x:c>
      <x:c r="D536" s="210" t="str">
        <x:f>IF(VLOOKUP($A536,'★Master Code List'!$B$4:$K$167,8,)=0,"",(VLOOKUP($A536,'★Master Code List'!$B$4:$K$167,8,)))</x:f>
        <x:v>TZ38-10B694-BA</x:v>
      </x:c>
      <x:c r="E536" s="210" t="str">
        <x:f>IF(VLOOKUP($A536,'★Master Code List'!$B$4:$K$167,9,)=0,"",(VLOOKUP($A536,'★Master Code List'!$B$4:$K$167,9,)))</x:f>
        <x:v>BEV-E (AWD/RWD, V710)</x:v>
      </x:c>
      <x:c r="F536" s="20" t="str">
        <x:f>IF(VLOOKUP($A536,'★Master Code List'!$B$4:$K$167,10,)=0,"",(VLOOKUP($A536,'★Master Code List'!$B$4:$K$167,10,)))</x:f>
        <x:v>Main_Harness-RWD</x:v>
      </x:c>
      <x:c r="G536" s="158">
        <x:f t="shared" si="162"/>
        <x:v>0</x:v>
      </x:c>
      <x:c r="H536" s="158">
        <x:f t="shared" si="163"/>
        <x:v>18009.589469999999</x:v>
      </x:c>
      <x:c r="I536" s="285">
        <x:f t="shared" si="164"/>
        <x:v>0</x:v>
      </x:c>
      <x:c r="J536" s="106">
        <x:f>SUMIFS('purchase data'!K:K,'purchase data'!$B:$B,$C536,'purchase data'!$F:$F,$D536)</x:f>
        <x:v>0</x:v>
      </x:c>
      <x:c r="K536" s="73">
        <x:f>SUMIFS('purchase data'!M:M,'purchase data'!$B:$B,$C536,'purchase data'!$F:$F,$D536)</x:f>
        <x:v>0</x:v>
      </x:c>
      <x:c r="L536" s="68">
        <x:f>SUMIFS(ETC!$G:$G,ETC!$B:$B,$C536,ETC!$E:$E,$D536)</x:f>
        <x:v>0</x:v>
      </x:c>
      <x:c r="M536" s="73">
        <x:f>SUMIFS(ETC!$J:$J,ETC!$E:$E,$D536,ETC!$B:$B,$C536)</x:f>
        <x:v>0</x:v>
      </x:c>
      <x:c r="N536" s="159">
        <x:f>IF(IFERROR((I536+K536+M536)/(G536+J536+SUMIFS(ETC!$G:$G,ETC!$C:$C,1,ETC!$B:$B,$C536,ETC!$E:$E,$D536)),)=0,H536,IFERROR((I536+K536+M536)/(G536+J536+SUMIFS(ETC!$G:$G,ETC!$C:$C,1,ETC!$B:$B,$C536,ETC!$E:$E,$D536)),))</x:f>
        <x:v>18009.589469999999</x:v>
      </x:c>
      <x:c r="O536" s="106">
        <x:f>++SUMIFS('sales data'!L:L,'sales data'!$B:$B,$C536,'sales data'!$F:$F,$D536,'sales data'!$O:$O,"")</x:f>
        <x:v>0</x:v>
      </x:c>
      <x:c r="P536" s="73">
        <x:f t="shared" si="154"/>
        <x:v>0</x:v>
      </x:c>
      <x:c r="Q536" s="68">
        <x:f>+SUMIFS('sales data'!$L:$L,'sales data'!$B:$B,$C536,'sales data'!$F:$F,$D536,'sales data'!$O:$O,"R")</x:f>
        <x:v>0</x:v>
      </x:c>
      <x:c r="R536" s="73">
        <x:f t="shared" si="155"/>
        <x:v>0</x:v>
      </x:c>
      <x:c r="S536" s="68">
        <x:f>SUMIFS('sales data'!$L:$L,'sales data'!$B:$B,$C536,'sales data'!$F:$F,$D536,'sales data'!$O:$O,"N")</x:f>
        <x:v>0</x:v>
      </x:c>
      <x:c r="T536" s="73">
        <x:f t="shared" si="156"/>
        <x:v>0</x:v>
      </x:c>
      <x:c r="U536" s="26">
        <x:f>SUMIFS('warehouse inventory check'!$N:$N,'warehouse inventory check'!$C:$C,$C536,'warehouse inventory check'!$D:$D,$D536)</x:f>
        <x:v>0</x:v>
      </x:c>
      <x:c r="V536" s="26">
        <x:f t="shared" si="157"/>
        <x:v>18009.589469999999</x:v>
      </x:c>
      <x:c r="W536" s="73">
        <x:f t="shared" si="158"/>
        <x:v>0</x:v>
      </x:c>
      <x:c r="X536" s="74">
        <x:f t="shared" si="159"/>
        <x:v>0</x:v>
      </x:c>
      <x:c r="Y536" s="68">
        <x:f t="shared" si="160"/>
        <x:v>0</x:v>
      </x:c>
      <x:c r="Z536" s="68">
        <x:f t="shared" si="161"/>
        <x:v>0</x:v>
      </x:c>
    </x:row>
    <x:row r="537" spans="1:26">
      <x:c r="A537" s="118">
        <x:v>37</x:v>
      </x:c>
      <x:c r="B537" s="118"/>
      <x:c r="C537" s="113">
        <x:v>6</x:v>
      </x:c>
      <x:c r="D537" s="210" t="str">
        <x:f>IF(VLOOKUP($A537,'★Master Code List'!$B$4:$K$167,8,)=0,"",(VLOOKUP($A537,'★Master Code List'!$B$4:$K$167,8,)))</x:f>
        <x:v>TZ38-10B694-BB</x:v>
      </x:c>
      <x:c r="E537" s="210" t="str">
        <x:f>IF(VLOOKUP($A537,'★Master Code List'!$B$4:$K$167,9,)=0,"",(VLOOKUP($A537,'★Master Code List'!$B$4:$K$167,9,)))</x:f>
        <x:v>BEV-E (AWD/RWD, V710)</x:v>
      </x:c>
      <x:c r="F537" s="20" t="str">
        <x:f>IF(VLOOKUP($A537,'★Master Code List'!$B$4:$K$167,10,)=0,"",(VLOOKUP($A537,'★Master Code List'!$B$4:$K$167,10,)))</x:f>
        <x:v>MAIN WIRING HARNESS</x:v>
      </x:c>
      <x:c r="G537" s="158">
        <x:f t="shared" si="162"/>
        <x:v>0</x:v>
      </x:c>
      <x:c r="H537" s="158">
        <x:f t="shared" si="163"/>
        <x:v>6052.0572499999998</x:v>
      </x:c>
      <x:c r="I537" s="285">
        <x:f t="shared" si="164"/>
        <x:v>0</x:v>
      </x:c>
      <x:c r="J537" s="106">
        <x:f>SUMIFS('purchase data'!K:K,'purchase data'!$B:$B,$C537,'purchase data'!$F:$F,$D537)</x:f>
        <x:v>0</x:v>
      </x:c>
      <x:c r="K537" s="73">
        <x:f>SUMIFS('purchase data'!M:M,'purchase data'!$B:$B,$C537,'purchase data'!$F:$F,$D537)</x:f>
        <x:v>0</x:v>
      </x:c>
      <x:c r="L537" s="68">
        <x:f>SUMIFS(ETC!$G:$G,ETC!$B:$B,$C537,ETC!$E:$E,$D537)</x:f>
        <x:v>0</x:v>
      </x:c>
      <x:c r="M537" s="73">
        <x:f>SUMIFS(ETC!$J:$J,ETC!$E:$E,$D537,ETC!$B:$B,$C537)</x:f>
        <x:v>0</x:v>
      </x:c>
      <x:c r="N537" s="159">
        <x:f>IF(IFERROR((I537+K537+M537)/(G537+J537+SUMIFS(ETC!$G:$G,ETC!$C:$C,1,ETC!$B:$B,$C537,ETC!$E:$E,$D537)),)=0,H537,IFERROR((I537+K537+M537)/(G537+J537+SUMIFS(ETC!$G:$G,ETC!$C:$C,1,ETC!$B:$B,$C537,ETC!$E:$E,$D537)),))</x:f>
        <x:v>6052.0572499999998</x:v>
      </x:c>
      <x:c r="O537" s="106">
        <x:f>++SUMIFS('sales data'!L:L,'sales data'!$B:$B,$C537,'sales data'!$F:$F,$D537,'sales data'!$O:$O,"")</x:f>
        <x:v>0</x:v>
      </x:c>
      <x:c r="P537" s="73">
        <x:f t="shared" si="154"/>
        <x:v>0</x:v>
      </x:c>
      <x:c r="Q537" s="68">
        <x:f>+SUMIFS('sales data'!$L:$L,'sales data'!$B:$B,$C537,'sales data'!$F:$F,$D537,'sales data'!$O:$O,"R")</x:f>
        <x:v>0</x:v>
      </x:c>
      <x:c r="R537" s="73">
        <x:f t="shared" si="155"/>
        <x:v>0</x:v>
      </x:c>
      <x:c r="S537" s="68">
        <x:f>SUMIFS('sales data'!$L:$L,'sales data'!$B:$B,$C537,'sales data'!$F:$F,$D537,'sales data'!$O:$O,"N")</x:f>
        <x:v>0</x:v>
      </x:c>
      <x:c r="T537" s="73">
        <x:f t="shared" si="156"/>
        <x:v>0</x:v>
      </x:c>
      <x:c r="U537" s="26">
        <x:f>SUMIFS('warehouse inventory check'!$N:$N,'warehouse inventory check'!$C:$C,$C537,'warehouse inventory check'!$D:$D,$D537)</x:f>
        <x:v>0</x:v>
      </x:c>
      <x:c r="V537" s="26">
        <x:f t="shared" si="157"/>
        <x:v>6052.0572499999998</x:v>
      </x:c>
      <x:c r="W537" s="73">
        <x:f t="shared" si="158"/>
        <x:v>0</x:v>
      </x:c>
      <x:c r="X537" s="74">
        <x:f t="shared" si="159"/>
        <x:v>0</x:v>
      </x:c>
      <x:c r="Y537" s="68">
        <x:f t="shared" si="160"/>
        <x:v>0</x:v>
      </x:c>
      <x:c r="Z537" s="68">
        <x:f t="shared" si="161"/>
        <x:v>0</x:v>
      </x:c>
    </x:row>
    <x:row r="538" spans="1:26">
      <x:c r="A538" s="118">
        <x:v>38</x:v>
      </x:c>
      <x:c r="B538" s="118"/>
      <x:c r="C538" s="113">
        <x:v>6</x:v>
      </x:c>
      <x:c r="D538" s="210" t="str">
        <x:f>IF(VLOOKUP($A538,'★Master Code List'!$B$4:$K$167,8,)=0,"",(VLOOKUP($A538,'★Master Code List'!$B$4:$K$167,8,)))</x:f>
        <x:v>TZ38-10B694-CA</x:v>
      </x:c>
      <x:c r="E538" s="210" t="str">
        <x:f>IF(VLOOKUP($A538,'★Master Code List'!$B$4:$K$167,9,)=0,"",(VLOOKUP($A538,'★Master Code List'!$B$4:$K$167,9,)))</x:f>
        <x:v>BEV-E (AWD/RWD, V710)</x:v>
      </x:c>
      <x:c r="F538" s="20" t="str">
        <x:f>IF(VLOOKUP($A538,'★Master Code List'!$B$4:$K$167,10,)=0,"",(VLOOKUP($A538,'★Master Code List'!$B$4:$K$167,10,)))</x:f>
        <x:v>Main_Harness-AWD</x:v>
      </x:c>
      <x:c r="G538" s="158">
        <x:f t="shared" si="162"/>
        <x:v>0</x:v>
      </x:c>
      <x:c r="H538" s="158">
        <x:f t="shared" si="163"/>
        <x:v>26020.641199999998</x:v>
      </x:c>
      <x:c r="I538" s="285">
        <x:f t="shared" si="164"/>
        <x:v>0</x:v>
      </x:c>
      <x:c r="J538" s="106">
        <x:f>SUMIFS('purchase data'!K:K,'purchase data'!$B:$B,$C538,'purchase data'!$F:$F,$D538)</x:f>
        <x:v>0</x:v>
      </x:c>
      <x:c r="K538" s="73">
        <x:f>SUMIFS('purchase data'!M:M,'purchase data'!$B:$B,$C538,'purchase data'!$F:$F,$D538)</x:f>
        <x:v>0</x:v>
      </x:c>
      <x:c r="L538" s="68">
        <x:f>SUMIFS(ETC!$G:$G,ETC!$B:$B,$C538,ETC!$E:$E,$D538)</x:f>
        <x:v>0</x:v>
      </x:c>
      <x:c r="M538" s="73">
        <x:f>SUMIFS(ETC!$J:$J,ETC!$E:$E,$D538,ETC!$B:$B,$C538)</x:f>
        <x:v>0</x:v>
      </x:c>
      <x:c r="N538" s="159">
        <x:f>IF(IFERROR((I538+K538+M538)/(G538+J538+SUMIFS(ETC!$G:$G,ETC!$C:$C,1,ETC!$B:$B,$C538,ETC!$E:$E,$D538)),)=0,H538,IFERROR((I538+K538+M538)/(G538+J538+SUMIFS(ETC!$G:$G,ETC!$C:$C,1,ETC!$B:$B,$C538,ETC!$E:$E,$D538)),))</x:f>
        <x:v>26020.641199999998</x:v>
      </x:c>
      <x:c r="O538" s="106">
        <x:f>++SUMIFS('sales data'!L:L,'sales data'!$B:$B,$C538,'sales data'!$F:$F,$D538,'sales data'!$O:$O,"")</x:f>
        <x:v>0</x:v>
      </x:c>
      <x:c r="P538" s="73">
        <x:f t="shared" si="154"/>
        <x:v>0</x:v>
      </x:c>
      <x:c r="Q538" s="68">
        <x:f>+SUMIFS('sales data'!$L:$L,'sales data'!$B:$B,$C538,'sales data'!$F:$F,$D538,'sales data'!$O:$O,"R")</x:f>
        <x:v>0</x:v>
      </x:c>
      <x:c r="R538" s="73">
        <x:f t="shared" si="155"/>
        <x:v>0</x:v>
      </x:c>
      <x:c r="S538" s="68">
        <x:f>SUMIFS('sales data'!$L:$L,'sales data'!$B:$B,$C538,'sales data'!$F:$F,$D538,'sales data'!$O:$O,"N")</x:f>
        <x:v>0</x:v>
      </x:c>
      <x:c r="T538" s="73">
        <x:f t="shared" si="156"/>
        <x:v>0</x:v>
      </x:c>
      <x:c r="U538" s="26">
        <x:f>SUMIFS('warehouse inventory check'!$N:$N,'warehouse inventory check'!$C:$C,$C538,'warehouse inventory check'!$D:$D,$D538)</x:f>
        <x:v>0</x:v>
      </x:c>
      <x:c r="V538" s="26">
        <x:f t="shared" si="157"/>
        <x:v>26020.641199999998</x:v>
      </x:c>
      <x:c r="W538" s="73">
        <x:f t="shared" si="158"/>
        <x:v>0</x:v>
      </x:c>
      <x:c r="X538" s="74">
        <x:f t="shared" si="159"/>
        <x:v>0</x:v>
      </x:c>
      <x:c r="Y538" s="68">
        <x:f t="shared" si="160"/>
        <x:v>0</x:v>
      </x:c>
      <x:c r="Z538" s="68">
        <x:f t="shared" si="161"/>
        <x:v>0</x:v>
      </x:c>
    </x:row>
    <x:row r="539" spans="1:26">
      <x:c r="A539" s="118">
        <x:v>39</x:v>
      </x:c>
      <x:c r="B539" s="118"/>
      <x:c r="C539" s="113">
        <x:v>6</x:v>
      </x:c>
      <x:c r="D539" s="210" t="str">
        <x:f>IF(VLOOKUP($A539,'★Master Code List'!$B$4:$K$167,8,)=0,"",(VLOOKUP($A539,'★Master Code List'!$B$4:$K$167,8,)))</x:f>
        <x:v>TZ38-10B694-DB</x:v>
      </x:c>
      <x:c r="E539" s="210" t="str">
        <x:f>IF(VLOOKUP($A539,'★Master Code List'!$B$4:$K$167,9,)=0,"",(VLOOKUP($A539,'★Master Code List'!$B$4:$K$167,9,)))</x:f>
        <x:v>BEV-E (RWD, V710)</x:v>
      </x:c>
      <x:c r="F539" s="20" t="str">
        <x:f>IF(VLOOKUP($A539,'★Master Code List'!$B$4:$K$167,10,)=0,"",(VLOOKUP($A539,'★Master Code List'!$B$4:$K$167,10,)))</x:f>
        <x:v>Main Harness</x:v>
      </x:c>
      <x:c r="G539" s="158">
        <x:f t="shared" si="162"/>
        <x:v>0</x:v>
      </x:c>
      <x:c r="H539" s="158">
        <x:f t="shared" si="163"/>
        <x:v>5580.92</x:v>
      </x:c>
      <x:c r="I539" s="285">
        <x:f t="shared" si="164"/>
        <x:v>0</x:v>
      </x:c>
      <x:c r="J539" s="106">
        <x:f>SUMIFS('purchase data'!K:K,'purchase data'!$B:$B,$C539,'purchase data'!$F:$F,$D539)</x:f>
        <x:v>0</x:v>
      </x:c>
      <x:c r="K539" s="73">
        <x:f>SUMIFS('purchase data'!M:M,'purchase data'!$B:$B,$C539,'purchase data'!$F:$F,$D539)</x:f>
        <x:v>0</x:v>
      </x:c>
      <x:c r="L539" s="68">
        <x:f>SUMIFS(ETC!$G:$G,ETC!$B:$B,$C539,ETC!$E:$E,$D539)</x:f>
        <x:v>0</x:v>
      </x:c>
      <x:c r="M539" s="73">
        <x:f>SUMIFS(ETC!$J:$J,ETC!$E:$E,$D539,ETC!$B:$B,$C539)</x:f>
        <x:v>0</x:v>
      </x:c>
      <x:c r="N539" s="159">
        <x:f>IF(IFERROR((I539+K539+M539)/(G539+J539+SUMIFS(ETC!$G:$G,ETC!$C:$C,1,ETC!$B:$B,$C539,ETC!$E:$E,$D539)),)=0,H539,IFERROR((I539+K539+M539)/(G539+J539+SUMIFS(ETC!$G:$G,ETC!$C:$C,1,ETC!$B:$B,$C539,ETC!$E:$E,$D539)),))</x:f>
        <x:v>5580.92</x:v>
      </x:c>
      <x:c r="O539" s="106">
        <x:f>++SUMIFS('sales data'!L:L,'sales data'!$B:$B,$C539,'sales data'!$F:$F,$D539,'sales data'!$O:$O,"")</x:f>
        <x:v>0</x:v>
      </x:c>
      <x:c r="P539" s="73">
        <x:f t="shared" si="154"/>
        <x:v>0</x:v>
      </x:c>
      <x:c r="Q539" s="68">
        <x:f>+SUMIFS('sales data'!$L:$L,'sales data'!$B:$B,$C539,'sales data'!$F:$F,$D539,'sales data'!$O:$O,"R")</x:f>
        <x:v>0</x:v>
      </x:c>
      <x:c r="R539" s="73">
        <x:f t="shared" si="155"/>
        <x:v>0</x:v>
      </x:c>
      <x:c r="S539" s="68">
        <x:f>SUMIFS('sales data'!$L:$L,'sales data'!$B:$B,$C539,'sales data'!$F:$F,$D539,'sales data'!$O:$O,"N")</x:f>
        <x:v>0</x:v>
      </x:c>
      <x:c r="T539" s="73">
        <x:f t="shared" si="156"/>
        <x:v>0</x:v>
      </x:c>
      <x:c r="U539" s="26">
        <x:f>SUMIFS('warehouse inventory check'!$N:$N,'warehouse inventory check'!$C:$C,$C539,'warehouse inventory check'!$D:$D,$D539)</x:f>
        <x:v>0</x:v>
      </x:c>
      <x:c r="V539" s="26">
        <x:f t="shared" si="157"/>
        <x:v>5580.92</x:v>
      </x:c>
      <x:c r="W539" s="73">
        <x:f t="shared" si="158"/>
        <x:v>0</x:v>
      </x:c>
      <x:c r="X539" s="74">
        <x:f t="shared" si="159"/>
        <x:v>0</x:v>
      </x:c>
      <x:c r="Y539" s="68">
        <x:f t="shared" si="160"/>
        <x:v>0</x:v>
      </x:c>
      <x:c r="Z539" s="68">
        <x:f t="shared" si="161"/>
        <x:v>0</x:v>
      </x:c>
    </x:row>
    <x:row r="540" spans="1:26">
      <x:c r="A540" s="118">
        <x:v>40</x:v>
      </x:c>
      <x:c r="B540" s="118"/>
      <x:c r="C540" s="113">
        <x:v>6</x:v>
      </x:c>
      <x:c r="D540" s="210" t="str">
        <x:f>IF(VLOOKUP($A540,'★Master Code List'!$B$4:$K$167,8,)=0,"",(VLOOKUP($A540,'★Master Code List'!$B$4:$K$167,8,)))</x:f>
        <x:v>TZ38-10B694-DC</x:v>
      </x:c>
      <x:c r="E540" s="210" t="str">
        <x:f>IF(VLOOKUP($A540,'★Master Code List'!$B$4:$K$167,9,)=0,"",(VLOOKUP($A540,'★Master Code List'!$B$4:$K$167,9,)))</x:f>
        <x:v>BEV-E (AWD/RWD, V710)</x:v>
      </x:c>
      <x:c r="F540" s="20" t="str">
        <x:f>IF(VLOOKUP($A540,'★Master Code List'!$B$4:$K$167,10,)=0,"",(VLOOKUP($A540,'★Master Code List'!$B$4:$K$167,10,)))</x:f>
        <x:v>Main Harness-AWD-RWD</x:v>
      </x:c>
      <x:c r="G540" s="158">
        <x:f t="shared" si="162"/>
        <x:v>0</x:v>
      </x:c>
      <x:c r="H540" s="158">
        <x:f t="shared" si="163"/>
        <x:v>5863.0849057768191</x:v>
      </x:c>
      <x:c r="I540" s="285">
        <x:f t="shared" si="164"/>
        <x:v>0</x:v>
      </x:c>
      <x:c r="J540" s="106">
        <x:f>SUMIFS('purchase data'!K:K,'purchase data'!$B:$B,$C540,'purchase data'!$F:$F,$D540)</x:f>
        <x:v>0</x:v>
      </x:c>
      <x:c r="K540" s="73">
        <x:f>SUMIFS('purchase data'!M:M,'purchase data'!$B:$B,$C540,'purchase data'!$F:$F,$D540)</x:f>
        <x:v>0</x:v>
      </x:c>
      <x:c r="L540" s="68">
        <x:f>SUMIFS(ETC!$G:$G,ETC!$B:$B,$C540,ETC!$E:$E,$D540)</x:f>
        <x:v>0</x:v>
      </x:c>
      <x:c r="M540" s="73">
        <x:f>SUMIFS(ETC!$J:$J,ETC!$E:$E,$D540,ETC!$B:$B,$C540)</x:f>
        <x:v>0</x:v>
      </x:c>
      <x:c r="N540" s="159">
        <x:f>IF(IFERROR((I540+K540+M540)/(G540+J540+SUMIFS(ETC!$G:$G,ETC!$C:$C,1,ETC!$B:$B,$C540,ETC!$E:$E,$D540)),)=0,H540,IFERROR((I540+K540+M540)/(G540+J540+SUMIFS(ETC!$G:$G,ETC!$C:$C,1,ETC!$B:$B,$C540,ETC!$E:$E,$D540)),))</x:f>
        <x:v>5863.0849057768191</x:v>
      </x:c>
      <x:c r="O540" s="106">
        <x:f>++SUMIFS('sales data'!L:L,'sales data'!$B:$B,$C540,'sales data'!$F:$F,$D540,'sales data'!$O:$O,"")</x:f>
        <x:v>0</x:v>
      </x:c>
      <x:c r="P540" s="73">
        <x:f t="shared" si="154"/>
        <x:v>0</x:v>
      </x:c>
      <x:c r="Q540" s="68">
        <x:f>+SUMIFS('sales data'!$L:$L,'sales data'!$B:$B,$C540,'sales data'!$F:$F,$D540,'sales data'!$O:$O,"R")</x:f>
        <x:v>0</x:v>
      </x:c>
      <x:c r="R540" s="73">
        <x:f t="shared" si="155"/>
        <x:v>0</x:v>
      </x:c>
      <x:c r="S540" s="68">
        <x:f>SUMIFS('sales data'!$L:$L,'sales data'!$B:$B,$C540,'sales data'!$F:$F,$D540,'sales data'!$O:$O,"N")</x:f>
        <x:v>0</x:v>
      </x:c>
      <x:c r="T540" s="73">
        <x:f t="shared" si="156"/>
        <x:v>0</x:v>
      </x:c>
      <x:c r="U540" s="26">
        <x:f>SUMIFS('warehouse inventory check'!$N:$N,'warehouse inventory check'!$C:$C,$C540,'warehouse inventory check'!$D:$D,$D540)</x:f>
        <x:v>0</x:v>
      </x:c>
      <x:c r="V540" s="26">
        <x:f t="shared" si="157"/>
        <x:v>5863.0849057768191</x:v>
      </x:c>
      <x:c r="W540" s="73">
        <x:f t="shared" si="158"/>
        <x:v>0</x:v>
      </x:c>
      <x:c r="X540" s="74">
        <x:f t="shared" si="159"/>
        <x:v>0</x:v>
      </x:c>
      <x:c r="Y540" s="68">
        <x:f t="shared" si="160"/>
        <x:v>0</x:v>
      </x:c>
      <x:c r="Z540" s="68">
        <x:f t="shared" si="161"/>
        <x:v>0</x:v>
      </x:c>
    </x:row>
    <x:row r="541" spans="1:26">
      <x:c r="A541" s="118">
        <x:v>41</x:v>
      </x:c>
      <x:c r="B541" s="118"/>
      <x:c r="C541" s="113">
        <x:v>6</x:v>
      </x:c>
      <x:c r="D541" s="210" t="str">
        <x:f>IF(VLOOKUP($A541,'★Master Code List'!$B$4:$K$167,8,)=0,"",(VLOOKUP($A541,'★Master Code List'!$B$4:$K$167,8,)))</x:f>
        <x:v>TZ38-14A033-AA</x:v>
      </x:c>
      <x:c r="E541" s="210" t="str">
        <x:f>IF(VLOOKUP($A541,'★Master Code List'!$B$4:$K$167,9,)=0,"",(VLOOKUP($A541,'★Master Code List'!$B$4:$K$167,9,)))</x:f>
        <x:v>EV-V4</x:v>
      </x:c>
      <x:c r="F541" s="20" t="str">
        <x:f>IF(VLOOKUP($A541,'★Master Code List'!$B$4:$K$167,10,)=0,"",(VLOOKUP($A541,'★Master Code List'!$B$4:$K$167,10,)))</x:f>
        <x:v>BUSBAR ASY</x:v>
      </x:c>
      <x:c r="G541" s="158">
        <x:f t="shared" si="162"/>
        <x:v>0</x:v>
      </x:c>
      <x:c r="H541" s="158">
        <x:f t="shared" si="163"/>
        <x:v>2743.9172199999998</x:v>
      </x:c>
      <x:c r="I541" s="285">
        <x:f t="shared" si="164"/>
        <x:v>0</x:v>
      </x:c>
      <x:c r="J541" s="106">
        <x:f>SUMIFS('purchase data'!K:K,'purchase data'!$B:$B,$C541,'purchase data'!$F:$F,$D541)</x:f>
        <x:v>0</x:v>
      </x:c>
      <x:c r="K541" s="73">
        <x:f>SUMIFS('purchase data'!M:M,'purchase data'!$B:$B,$C541,'purchase data'!$F:$F,$D541)</x:f>
        <x:v>0</x:v>
      </x:c>
      <x:c r="L541" s="68">
        <x:f>SUMIFS(ETC!$G:$G,ETC!$B:$B,$C541,ETC!$E:$E,$D541)</x:f>
        <x:v>0</x:v>
      </x:c>
      <x:c r="M541" s="73">
        <x:f>SUMIFS(ETC!$J:$J,ETC!$E:$E,$D541,ETC!$B:$B,$C541)</x:f>
        <x:v>0</x:v>
      </x:c>
      <x:c r="N541" s="159">
        <x:f>IF(IFERROR((I541+K541+M541)/(G541+J541+SUMIFS(ETC!$G:$G,ETC!$C:$C,1,ETC!$B:$B,$C541,ETC!$E:$E,$D541)),)=0,H541,IFERROR((I541+K541+M541)/(G541+J541+SUMIFS(ETC!$G:$G,ETC!$C:$C,1,ETC!$B:$B,$C541,ETC!$E:$E,$D541)),))</x:f>
        <x:v>2743.9172199999998</x:v>
      </x:c>
      <x:c r="O541" s="106">
        <x:f>++SUMIFS('sales data'!L:L,'sales data'!$B:$B,$C541,'sales data'!$F:$F,$D541,'sales data'!$O:$O,"")</x:f>
        <x:v>0</x:v>
      </x:c>
      <x:c r="P541" s="73">
        <x:f t="shared" si="154"/>
        <x:v>0</x:v>
      </x:c>
      <x:c r="Q541" s="68">
        <x:f>+SUMIFS('sales data'!$L:$L,'sales data'!$B:$B,$C541,'sales data'!$F:$F,$D541,'sales data'!$O:$O,"R")</x:f>
        <x:v>0</x:v>
      </x:c>
      <x:c r="R541" s="73">
        <x:f t="shared" si="155"/>
        <x:v>0</x:v>
      </x:c>
      <x:c r="S541" s="68">
        <x:f>SUMIFS('sales data'!$L:$L,'sales data'!$B:$B,$C541,'sales data'!$F:$F,$D541,'sales data'!$O:$O,"N")</x:f>
        <x:v>0</x:v>
      </x:c>
      <x:c r="T541" s="73">
        <x:f t="shared" si="156"/>
        <x:v>0</x:v>
      </x:c>
      <x:c r="U541" s="26">
        <x:f>SUMIFS('warehouse inventory check'!$N:$N,'warehouse inventory check'!$C:$C,$C541,'warehouse inventory check'!$D:$D,$D541)</x:f>
        <x:v>0</x:v>
      </x:c>
      <x:c r="V541" s="26">
        <x:f t="shared" si="157"/>
        <x:v>2743.9172199999998</x:v>
      </x:c>
      <x:c r="W541" s="73">
        <x:f t="shared" si="158"/>
        <x:v>0</x:v>
      </x:c>
      <x:c r="X541" s="74">
        <x:f t="shared" si="159"/>
        <x:v>0</x:v>
      </x:c>
      <x:c r="Y541" s="68">
        <x:f t="shared" si="160"/>
        <x:v>0</x:v>
      </x:c>
      <x:c r="Z541" s="68">
        <x:f t="shared" si="161"/>
        <x:v>0</x:v>
      </x:c>
    </x:row>
    <x:row r="542" spans="1:26">
      <x:c r="A542" s="118">
        <x:v>42</x:v>
      </x:c>
      <x:c r="B542" s="118"/>
      <x:c r="C542" s="113">
        <x:v>6</x:v>
      </x:c>
      <x:c r="D542" s="210" t="str">
        <x:f>IF(VLOOKUP($A542,'★Master Code List'!$B$4:$K$167,8,)=0,"",(VLOOKUP($A542,'★Master Code List'!$B$4:$K$167,8,)))</x:f>
        <x:v>TZ38-14A033-AA04</x:v>
      </x:c>
      <x:c r="E542" s="210" t="str">
        <x:f>IF(VLOOKUP($A542,'★Master Code List'!$B$4:$K$167,9,)=0,"",(VLOOKUP($A542,'★Master Code List'!$B$4:$K$167,9,)))</x:f>
        <x:v>EV-V4</x:v>
      </x:c>
      <x:c r="F542" s="20" t="str">
        <x:f>IF(VLOOKUP($A542,'★Master Code List'!$B$4:$K$167,10,)=0,"",(VLOOKUP($A542,'★Master Code List'!$B$4:$K$167,10,)))</x:f>
        <x:v>BUSBAR</x:v>
      </x:c>
      <x:c r="G542" s="158">
        <x:f t="shared" si="162"/>
        <x:v>0</x:v>
      </x:c>
      <x:c r="H542" s="158">
        <x:f t="shared" si="163"/>
        <x:v>2798.799325</x:v>
      </x:c>
      <x:c r="I542" s="285">
        <x:f t="shared" si="164"/>
        <x:v>0</x:v>
      </x:c>
      <x:c r="J542" s="106">
        <x:f>SUMIFS('purchase data'!K:K,'purchase data'!$B:$B,$C542,'purchase data'!$F:$F,$D542)</x:f>
        <x:v>0</x:v>
      </x:c>
      <x:c r="K542" s="73">
        <x:f>SUMIFS('purchase data'!M:M,'purchase data'!$B:$B,$C542,'purchase data'!$F:$F,$D542)</x:f>
        <x:v>0</x:v>
      </x:c>
      <x:c r="L542" s="68">
        <x:f>SUMIFS(ETC!$G:$G,ETC!$B:$B,$C542,ETC!$E:$E,$D542)</x:f>
        <x:v>0</x:v>
      </x:c>
      <x:c r="M542" s="73">
        <x:f>SUMIFS(ETC!$J:$J,ETC!$E:$E,$D542,ETC!$B:$B,$C542)</x:f>
        <x:v>0</x:v>
      </x:c>
      <x:c r="N542" s="159">
        <x:f>IF(IFERROR((I542+K542+M542)/(G542+J542+SUMIFS(ETC!$G:$G,ETC!$C:$C,1,ETC!$B:$B,$C542,ETC!$E:$E,$D542)),)=0,H542,IFERROR((I542+K542+M542)/(G542+J542+SUMIFS(ETC!$G:$G,ETC!$C:$C,1,ETC!$B:$B,$C542,ETC!$E:$E,$D542)),))</x:f>
        <x:v>2798.799325</x:v>
      </x:c>
      <x:c r="O542" s="106">
        <x:f>++SUMIFS('sales data'!L:L,'sales data'!$B:$B,$C542,'sales data'!$F:$F,$D542,'sales data'!$O:$O,"")</x:f>
        <x:v>0</x:v>
      </x:c>
      <x:c r="P542" s="73">
        <x:f t="shared" si="154"/>
        <x:v>0</x:v>
      </x:c>
      <x:c r="Q542" s="68">
        <x:f>+SUMIFS('sales data'!$L:$L,'sales data'!$B:$B,$C542,'sales data'!$F:$F,$D542,'sales data'!$O:$O,"R")</x:f>
        <x:v>0</x:v>
      </x:c>
      <x:c r="R542" s="73">
        <x:f t="shared" si="155"/>
        <x:v>0</x:v>
      </x:c>
      <x:c r="S542" s="68">
        <x:f>SUMIFS('sales data'!$L:$L,'sales data'!$B:$B,$C542,'sales data'!$F:$F,$D542,'sales data'!$O:$O,"N")</x:f>
        <x:v>0</x:v>
      </x:c>
      <x:c r="T542" s="73">
        <x:f t="shared" si="156"/>
        <x:v>0</x:v>
      </x:c>
      <x:c r="U542" s="26">
        <x:f>SUMIFS('warehouse inventory check'!$N:$N,'warehouse inventory check'!$C:$C,$C542,'warehouse inventory check'!$D:$D,$D542)</x:f>
        <x:v>0</x:v>
      </x:c>
      <x:c r="V542" s="26">
        <x:f t="shared" si="157"/>
        <x:v>2798.799325</x:v>
      </x:c>
      <x:c r="W542" s="73">
        <x:f t="shared" si="158"/>
        <x:v>0</x:v>
      </x:c>
      <x:c r="X542" s="74">
        <x:f t="shared" si="159"/>
        <x:v>0</x:v>
      </x:c>
      <x:c r="Y542" s="68">
        <x:f t="shared" si="160"/>
        <x:v>0</x:v>
      </x:c>
      <x:c r="Z542" s="68">
        <x:f t="shared" si="161"/>
        <x:v>0</x:v>
      </x:c>
    </x:row>
    <x:row r="543" spans="1:26">
      <x:c r="A543" s="118">
        <x:v>43</x:v>
      </x:c>
      <x:c r="B543" s="118"/>
      <x:c r="C543" s="113">
        <x:v>6</x:v>
      </x:c>
      <x:c r="D543" s="210" t="str">
        <x:f>IF(VLOOKUP($A543,'★Master Code List'!$B$4:$K$167,8,)=0,"",(VLOOKUP($A543,'★Master Code List'!$B$4:$K$167,8,)))</x:f>
        <x:v>TZ38-14A033-BA</x:v>
      </x:c>
      <x:c r="E543" s="210" t="str">
        <x:f>IF(VLOOKUP($A543,'★Master Code List'!$B$4:$K$167,9,)=0,"",(VLOOKUP($A543,'★Master Code List'!$B$4:$K$167,9,)))</x:f>
        <x:v>EV-V4</x:v>
      </x:c>
      <x:c r="F543" s="20" t="str">
        <x:f>IF(VLOOKUP($A543,'★Master Code List'!$B$4:$K$167,10,)=0,"",(VLOOKUP($A543,'★Master Code List'!$B$4:$K$167,10,)))</x:f>
        <x:v>BUSBAR ASY</x:v>
      </x:c>
      <x:c r="G543" s="158">
        <x:f t="shared" si="162"/>
        <x:v>0</x:v>
      </x:c>
      <x:c r="H543" s="158">
        <x:f t="shared" si="163"/>
        <x:v>1609.27037</x:v>
      </x:c>
      <x:c r="I543" s="285">
        <x:f t="shared" si="164"/>
        <x:v>0</x:v>
      </x:c>
      <x:c r="J543" s="106">
        <x:f>SUMIFS('purchase data'!K:K,'purchase data'!$B:$B,$C543,'purchase data'!$F:$F,$D543)</x:f>
        <x:v>0</x:v>
      </x:c>
      <x:c r="K543" s="73">
        <x:f>SUMIFS('purchase data'!M:M,'purchase data'!$B:$B,$C543,'purchase data'!$F:$F,$D543)</x:f>
        <x:v>0</x:v>
      </x:c>
      <x:c r="L543" s="68">
        <x:f>SUMIFS(ETC!$G:$G,ETC!$B:$B,$C543,ETC!$E:$E,$D543)</x:f>
        <x:v>0</x:v>
      </x:c>
      <x:c r="M543" s="73">
        <x:f>SUMIFS(ETC!$J:$J,ETC!$E:$E,$D543,ETC!$B:$B,$C543)</x:f>
        <x:v>0</x:v>
      </x:c>
      <x:c r="N543" s="159">
        <x:f>IF(IFERROR((I543+K543+M543)/(G543+J543+SUMIFS(ETC!$G:$G,ETC!$C:$C,1,ETC!$B:$B,$C543,ETC!$E:$E,$D543)),)=0,H543,IFERROR((I543+K543+M543)/(G543+J543+SUMIFS(ETC!$G:$G,ETC!$C:$C,1,ETC!$B:$B,$C543,ETC!$E:$E,$D543)),))</x:f>
        <x:v>1609.27037</x:v>
      </x:c>
      <x:c r="O543" s="106">
        <x:f>++SUMIFS('sales data'!L:L,'sales data'!$B:$B,$C543,'sales data'!$F:$F,$D543,'sales data'!$O:$O,"")</x:f>
        <x:v>0</x:v>
      </x:c>
      <x:c r="P543" s="73">
        <x:f t="shared" si="154"/>
        <x:v>0</x:v>
      </x:c>
      <x:c r="Q543" s="68">
        <x:f>+SUMIFS('sales data'!$L:$L,'sales data'!$B:$B,$C543,'sales data'!$F:$F,$D543,'sales data'!$O:$O,"R")</x:f>
        <x:v>0</x:v>
      </x:c>
      <x:c r="R543" s="73">
        <x:f t="shared" si="155"/>
        <x:v>0</x:v>
      </x:c>
      <x:c r="S543" s="68">
        <x:f>SUMIFS('sales data'!$L:$L,'sales data'!$B:$B,$C543,'sales data'!$F:$F,$D543,'sales data'!$O:$O,"N")</x:f>
        <x:v>0</x:v>
      </x:c>
      <x:c r="T543" s="73">
        <x:f t="shared" si="156"/>
        <x:v>0</x:v>
      </x:c>
      <x:c r="U543" s="26">
        <x:f>SUMIFS('warehouse inventory check'!$N:$N,'warehouse inventory check'!$C:$C,$C543,'warehouse inventory check'!$D:$D,$D543)</x:f>
        <x:v>0</x:v>
      </x:c>
      <x:c r="V543" s="26">
        <x:f t="shared" si="157"/>
        <x:v>1609.27037</x:v>
      </x:c>
      <x:c r="W543" s="73">
        <x:f t="shared" si="158"/>
        <x:v>0</x:v>
      </x:c>
      <x:c r="X543" s="74">
        <x:f t="shared" si="159"/>
        <x:v>0</x:v>
      </x:c>
      <x:c r="Y543" s="68">
        <x:f t="shared" si="160"/>
        <x:v>0</x:v>
      </x:c>
      <x:c r="Z543" s="68">
        <x:f t="shared" si="161"/>
        <x:v>0</x:v>
      </x:c>
    </x:row>
    <x:row r="544" spans="1:26">
      <x:c r="A544" s="118">
        <x:v>44</x:v>
      </x:c>
      <x:c r="B544" s="118"/>
      <x:c r="C544" s="113">
        <x:v>6</x:v>
      </x:c>
      <x:c r="D544" s="210" t="str">
        <x:f>IF(VLOOKUP($A544,'★Master Code List'!$B$4:$K$167,8,)=0,"",(VLOOKUP($A544,'★Master Code List'!$B$4:$K$167,8,)))</x:f>
        <x:v>TZ38-14A033-BA04</x:v>
      </x:c>
      <x:c r="E544" s="210" t="str">
        <x:f>IF(VLOOKUP($A544,'★Master Code List'!$B$4:$K$167,9,)=0,"",(VLOOKUP($A544,'★Master Code List'!$B$4:$K$167,9,)))</x:f>
        <x:v>EV-V4</x:v>
      </x:c>
      <x:c r="F544" s="20" t="str">
        <x:f>IF(VLOOKUP($A544,'★Master Code List'!$B$4:$K$167,10,)=0,"",(VLOOKUP($A544,'★Master Code List'!$B$4:$K$167,10,)))</x:f>
        <x:v>BUSBAR</x:v>
      </x:c>
      <x:c r="G544" s="158">
        <x:f t="shared" si="162"/>
        <x:v>0</x:v>
      </x:c>
      <x:c r="H544" s="158">
        <x:f t="shared" si="163"/>
        <x:v>1641.4579825000001</x:v>
      </x:c>
      <x:c r="I544" s="285">
        <x:f t="shared" si="164"/>
        <x:v>0</x:v>
      </x:c>
      <x:c r="J544" s="106">
        <x:f>SUMIFS('purchase data'!K:K,'purchase data'!$B:$B,$C544,'purchase data'!$F:$F,$D544)</x:f>
        <x:v>0</x:v>
      </x:c>
      <x:c r="K544" s="73">
        <x:f>SUMIFS('purchase data'!M:M,'purchase data'!$B:$B,$C544,'purchase data'!$F:$F,$D544)</x:f>
        <x:v>0</x:v>
      </x:c>
      <x:c r="L544" s="68">
        <x:f>SUMIFS(ETC!$G:$G,ETC!$B:$B,$C544,ETC!$E:$E,$D544)</x:f>
        <x:v>0</x:v>
      </x:c>
      <x:c r="M544" s="73">
        <x:f>SUMIFS(ETC!$J:$J,ETC!$E:$E,$D544,ETC!$B:$B,$C544)</x:f>
        <x:v>0</x:v>
      </x:c>
      <x:c r="N544" s="159">
        <x:f>IF(IFERROR((I544+K544+M544)/(G544+J544+SUMIFS(ETC!$G:$G,ETC!$C:$C,1,ETC!$B:$B,$C544,ETC!$E:$E,$D544)),)=0,H544,IFERROR((I544+K544+M544)/(G544+J544+SUMIFS(ETC!$G:$G,ETC!$C:$C,1,ETC!$B:$B,$C544,ETC!$E:$E,$D544)),))</x:f>
        <x:v>1641.4579825000001</x:v>
      </x:c>
      <x:c r="O544" s="106">
        <x:f>++SUMIFS('sales data'!L:L,'sales data'!$B:$B,$C544,'sales data'!$F:$F,$D544,'sales data'!$O:$O,"")</x:f>
        <x:v>0</x:v>
      </x:c>
      <x:c r="P544" s="73">
        <x:f t="shared" si="154"/>
        <x:v>0</x:v>
      </x:c>
      <x:c r="Q544" s="68">
        <x:f>+SUMIFS('sales data'!$L:$L,'sales data'!$B:$B,$C544,'sales data'!$F:$F,$D544,'sales data'!$O:$O,"R")</x:f>
        <x:v>0</x:v>
      </x:c>
      <x:c r="R544" s="73">
        <x:f t="shared" si="155"/>
        <x:v>0</x:v>
      </x:c>
      <x:c r="S544" s="68">
        <x:f>SUMIFS('sales data'!$L:$L,'sales data'!$B:$B,$C544,'sales data'!$F:$F,$D544,'sales data'!$O:$O,"N")</x:f>
        <x:v>0</x:v>
      </x:c>
      <x:c r="T544" s="73">
        <x:f t="shared" si="156"/>
        <x:v>0</x:v>
      </x:c>
      <x:c r="U544" s="26">
        <x:f>SUMIFS('warehouse inventory check'!$N:$N,'warehouse inventory check'!$C:$C,$C544,'warehouse inventory check'!$D:$D,$D544)</x:f>
        <x:v>0</x:v>
      </x:c>
      <x:c r="V544" s="26">
        <x:f t="shared" si="157"/>
        <x:v>1641.4579825000001</x:v>
      </x:c>
      <x:c r="W544" s="73">
        <x:f t="shared" si="158"/>
        <x:v>0</x:v>
      </x:c>
      <x:c r="X544" s="74">
        <x:f t="shared" si="159"/>
        <x:v>0</x:v>
      </x:c>
      <x:c r="Y544" s="68">
        <x:f t="shared" si="160"/>
        <x:v>0</x:v>
      </x:c>
      <x:c r="Z544" s="68">
        <x:f t="shared" si="161"/>
        <x:v>0</x:v>
      </x:c>
    </x:row>
    <x:row r="545" spans="1:26">
      <x:c r="A545" s="118">
        <x:v>45</x:v>
      </x:c>
      <x:c r="B545" s="118"/>
      <x:c r="C545" s="113">
        <x:v>6</x:v>
      </x:c>
      <x:c r="D545" s="210" t="str">
        <x:f>IF(VLOOKUP($A545,'★Master Code List'!$B$4:$K$167,8,)=0,"",(VLOOKUP($A545,'★Master Code List'!$B$4:$K$167,8,)))</x:f>
        <x:v>TZ38-14A033-CA</x:v>
      </x:c>
      <x:c r="E545" s="210" t="str">
        <x:f>IF(VLOOKUP($A545,'★Master Code List'!$B$4:$K$167,9,)=0,"",(VLOOKUP($A545,'★Master Code List'!$B$4:$K$167,9,)))</x:f>
        <x:v>EV-V4</x:v>
      </x:c>
      <x:c r="F545" s="20" t="str">
        <x:f>IF(VLOOKUP($A545,'★Master Code List'!$B$4:$K$167,10,)=0,"",(VLOOKUP($A545,'★Master Code List'!$B$4:$K$167,10,)))</x:f>
        <x:v>BUSBAR ASY</x:v>
      </x:c>
      <x:c r="G545" s="158">
        <x:f t="shared" si="162"/>
        <x:v>0</x:v>
      </x:c>
      <x:c r="H545" s="158">
        <x:f t="shared" si="163"/>
        <x:v>4968.71497</x:v>
      </x:c>
      <x:c r="I545" s="285">
        <x:f t="shared" si="164"/>
        <x:v>0</x:v>
      </x:c>
      <x:c r="J545" s="106">
        <x:f>SUMIFS('purchase data'!K:K,'purchase data'!$B:$B,$C545,'purchase data'!$F:$F,$D545)</x:f>
        <x:v>0</x:v>
      </x:c>
      <x:c r="K545" s="73">
        <x:f>SUMIFS('purchase data'!M:M,'purchase data'!$B:$B,$C545,'purchase data'!$F:$F,$D545)</x:f>
        <x:v>0</x:v>
      </x:c>
      <x:c r="L545" s="68">
        <x:f>SUMIFS(ETC!$G:$G,ETC!$B:$B,$C545,ETC!$E:$E,$D545)</x:f>
        <x:v>0</x:v>
      </x:c>
      <x:c r="M545" s="73">
        <x:f>SUMIFS(ETC!$J:$J,ETC!$E:$E,$D545,ETC!$B:$B,$C545)</x:f>
        <x:v>0</x:v>
      </x:c>
      <x:c r="N545" s="159">
        <x:f>IF(IFERROR((I545+K545+M545)/(G545+J545+SUMIFS(ETC!$G:$G,ETC!$C:$C,1,ETC!$B:$B,$C545,ETC!$E:$E,$D545)),)=0,H545,IFERROR((I545+K545+M545)/(G545+J545+SUMIFS(ETC!$G:$G,ETC!$C:$C,1,ETC!$B:$B,$C545,ETC!$E:$E,$D545)),))</x:f>
        <x:v>4968.71497</x:v>
      </x:c>
      <x:c r="O545" s="106">
        <x:f>++SUMIFS('sales data'!L:L,'sales data'!$B:$B,$C545,'sales data'!$F:$F,$D545,'sales data'!$O:$O,"")</x:f>
        <x:v>0</x:v>
      </x:c>
      <x:c r="P545" s="73">
        <x:f t="shared" si="154"/>
        <x:v>0</x:v>
      </x:c>
      <x:c r="Q545" s="68">
        <x:f>+SUMIFS('sales data'!$L:$L,'sales data'!$B:$B,$C545,'sales data'!$F:$F,$D545,'sales data'!$O:$O,"R")</x:f>
        <x:v>0</x:v>
      </x:c>
      <x:c r="R545" s="73">
        <x:f t="shared" si="155"/>
        <x:v>0</x:v>
      </x:c>
      <x:c r="S545" s="68">
        <x:f>SUMIFS('sales data'!$L:$L,'sales data'!$B:$B,$C545,'sales data'!$F:$F,$D545,'sales data'!$O:$O,"N")</x:f>
        <x:v>0</x:v>
      </x:c>
      <x:c r="T545" s="73">
        <x:f t="shared" si="156"/>
        <x:v>0</x:v>
      </x:c>
      <x:c r="U545" s="26">
        <x:f>SUMIFS('warehouse inventory check'!$N:$N,'warehouse inventory check'!$C:$C,$C545,'warehouse inventory check'!$D:$D,$D545)</x:f>
        <x:v>0</x:v>
      </x:c>
      <x:c r="V545" s="26">
        <x:f t="shared" si="157"/>
        <x:v>4968.71497</x:v>
      </x:c>
      <x:c r="W545" s="73">
        <x:f t="shared" si="158"/>
        <x:v>0</x:v>
      </x:c>
      <x:c r="X545" s="74">
        <x:f t="shared" si="159"/>
        <x:v>0</x:v>
      </x:c>
      <x:c r="Y545" s="68">
        <x:f t="shared" si="160"/>
        <x:v>0</x:v>
      </x:c>
      <x:c r="Z545" s="68">
        <x:f t="shared" si="161"/>
        <x:v>0</x:v>
      </x:c>
    </x:row>
    <x:row r="546" spans="1:26">
      <x:c r="A546" s="118">
        <x:v>46</x:v>
      </x:c>
      <x:c r="B546" s="118"/>
      <x:c r="C546" s="113">
        <x:v>6</x:v>
      </x:c>
      <x:c r="D546" s="210" t="str">
        <x:f>IF(VLOOKUP($A546,'★Master Code List'!$B$4:$K$167,8,)=0,"",(VLOOKUP($A546,'★Master Code List'!$B$4:$K$167,8,)))</x:f>
        <x:v>TZ38-14A033-CA04</x:v>
      </x:c>
      <x:c r="E546" s="210" t="str">
        <x:f>IF(VLOOKUP($A546,'★Master Code List'!$B$4:$K$167,9,)=0,"",(VLOOKUP($A546,'★Master Code List'!$B$4:$K$167,9,)))</x:f>
        <x:v>EV-V4</x:v>
      </x:c>
      <x:c r="F546" s="20" t="str">
        <x:f>IF(VLOOKUP($A546,'★Master Code List'!$B$4:$K$167,10,)=0,"",(VLOOKUP($A546,'★Master Code List'!$B$4:$K$167,10,)))</x:f>
        <x:v>BUSBAR</x:v>
      </x:c>
      <x:c r="G546" s="158">
        <x:f t="shared" si="162"/>
        <x:v>0</x:v>
      </x:c>
      <x:c r="H546" s="158">
        <x:f t="shared" si="163"/>
        <x:v>5068.0960749999995</x:v>
      </x:c>
      <x:c r="I546" s="285">
        <x:f t="shared" si="164"/>
        <x:v>0</x:v>
      </x:c>
      <x:c r="J546" s="106">
        <x:f>SUMIFS('purchase data'!K:K,'purchase data'!$B:$B,$C546,'purchase data'!$F:$F,$D546)</x:f>
        <x:v>0</x:v>
      </x:c>
      <x:c r="K546" s="73">
        <x:f>SUMIFS('purchase data'!M:M,'purchase data'!$B:$B,$C546,'purchase data'!$F:$F,$D546)</x:f>
        <x:v>0</x:v>
      </x:c>
      <x:c r="L546" s="68">
        <x:f>SUMIFS(ETC!$G:$G,ETC!$B:$B,$C546,ETC!$E:$E,$D546)</x:f>
        <x:v>0</x:v>
      </x:c>
      <x:c r="M546" s="73">
        <x:f>SUMIFS(ETC!$J:$J,ETC!$E:$E,$D546,ETC!$B:$B,$C546)</x:f>
        <x:v>0</x:v>
      </x:c>
      <x:c r="N546" s="159">
        <x:f>IF(IFERROR((I546+K546+M546)/(G546+J546+SUMIFS(ETC!$G:$G,ETC!$C:$C,1,ETC!$B:$B,$C546,ETC!$E:$E,$D546)),)=0,H546,IFERROR((I546+K546+M546)/(G546+J546+SUMIFS(ETC!$G:$G,ETC!$C:$C,1,ETC!$B:$B,$C546,ETC!$E:$E,$D546)),))</x:f>
        <x:v>5068.0960749999995</x:v>
      </x:c>
      <x:c r="O546" s="106">
        <x:f>++SUMIFS('sales data'!L:L,'sales data'!$B:$B,$C546,'sales data'!$F:$F,$D546,'sales data'!$O:$O,"")</x:f>
        <x:v>0</x:v>
      </x:c>
      <x:c r="P546" s="73">
        <x:f t="shared" si="154"/>
        <x:v>0</x:v>
      </x:c>
      <x:c r="Q546" s="68">
        <x:f>+SUMIFS('sales data'!$L:$L,'sales data'!$B:$B,$C546,'sales data'!$F:$F,$D546,'sales data'!$O:$O,"R")</x:f>
        <x:v>0</x:v>
      </x:c>
      <x:c r="R546" s="73">
        <x:f t="shared" si="155"/>
        <x:v>0</x:v>
      </x:c>
      <x:c r="S546" s="68">
        <x:f>SUMIFS('sales data'!$L:$L,'sales data'!$B:$B,$C546,'sales data'!$F:$F,$D546,'sales data'!$O:$O,"N")</x:f>
        <x:v>0</x:v>
      </x:c>
      <x:c r="T546" s="73">
        <x:f t="shared" si="156"/>
        <x:v>0</x:v>
      </x:c>
      <x:c r="U546" s="26">
        <x:f>SUMIFS('warehouse inventory check'!$N:$N,'warehouse inventory check'!$C:$C,$C546,'warehouse inventory check'!$D:$D,$D546)</x:f>
        <x:v>0</x:v>
      </x:c>
      <x:c r="V546" s="26">
        <x:f t="shared" si="157"/>
        <x:v>5068.0960749999995</x:v>
      </x:c>
      <x:c r="W546" s="73">
        <x:f t="shared" si="158"/>
        <x:v>0</x:v>
      </x:c>
      <x:c r="X546" s="74">
        <x:f t="shared" si="159"/>
        <x:v>0</x:v>
      </x:c>
      <x:c r="Y546" s="68">
        <x:f t="shared" si="160"/>
        <x:v>0</x:v>
      </x:c>
      <x:c r="Z546" s="68">
        <x:f t="shared" si="161"/>
        <x:v>0</x:v>
      </x:c>
    </x:row>
    <x:row r="547" spans="1:26">
      <x:c r="A547" s="118">
        <x:v>47</x:v>
      </x:c>
      <x:c r="B547" s="118"/>
      <x:c r="C547" s="113">
        <x:v>6</x:v>
      </x:c>
      <x:c r="D547" s="210" t="str">
        <x:f>IF(VLOOKUP($A547,'★Master Code List'!$B$4:$K$167,8,)=0,"",(VLOOKUP($A547,'★Master Code List'!$B$4:$K$167,8,)))</x:f>
        <x:v>TZ38-14A033-DA</x:v>
      </x:c>
      <x:c r="E547" s="210" t="str">
        <x:f>IF(VLOOKUP($A547,'★Master Code List'!$B$4:$K$167,9,)=0,"",(VLOOKUP($A547,'★Master Code List'!$B$4:$K$167,9,)))</x:f>
        <x:v>EV-V4</x:v>
      </x:c>
      <x:c r="F547" s="20" t="str">
        <x:f>IF(VLOOKUP($A547,'★Master Code List'!$B$4:$K$167,10,)=0,"",(VLOOKUP($A547,'★Master Code List'!$B$4:$K$167,10,)))</x:f>
        <x:v>BUSBAR ASY</x:v>
      </x:c>
      <x:c r="G547" s="158">
        <x:f t="shared" si="162"/>
        <x:v>0</x:v>
      </x:c>
      <x:c r="H547" s="158">
        <x:f t="shared" si="163"/>
        <x:v>1999.35158</x:v>
      </x:c>
      <x:c r="I547" s="285">
        <x:f t="shared" si="164"/>
        <x:v>0</x:v>
      </x:c>
      <x:c r="J547" s="106">
        <x:f>SUMIFS('purchase data'!K:K,'purchase data'!$B:$B,$C547,'purchase data'!$F:$F,$D547)</x:f>
        <x:v>0</x:v>
      </x:c>
      <x:c r="K547" s="73">
        <x:f>SUMIFS('purchase data'!M:M,'purchase data'!$B:$B,$C547,'purchase data'!$F:$F,$D547)</x:f>
        <x:v>0</x:v>
      </x:c>
      <x:c r="L547" s="68">
        <x:f>SUMIFS(ETC!$G:$G,ETC!$B:$B,$C547,ETC!$E:$E,$D547)</x:f>
        <x:v>0</x:v>
      </x:c>
      <x:c r="M547" s="73">
        <x:f>SUMIFS(ETC!$J:$J,ETC!$E:$E,$D547,ETC!$B:$B,$C547)</x:f>
        <x:v>0</x:v>
      </x:c>
      <x:c r="N547" s="159">
        <x:f>IF(IFERROR((I547+K547+M547)/(G547+J547+SUMIFS(ETC!$G:$G,ETC!$C:$C,1,ETC!$B:$B,$C547,ETC!$E:$E,$D547)),)=0,H547,IFERROR((I547+K547+M547)/(G547+J547+SUMIFS(ETC!$G:$G,ETC!$C:$C,1,ETC!$B:$B,$C547,ETC!$E:$E,$D547)),))</x:f>
        <x:v>1999.35158</x:v>
      </x:c>
      <x:c r="O547" s="106">
        <x:f>++SUMIFS('sales data'!L:L,'sales data'!$B:$B,$C547,'sales data'!$F:$F,$D547,'sales data'!$O:$O,"")</x:f>
        <x:v>0</x:v>
      </x:c>
      <x:c r="P547" s="73">
        <x:f t="shared" si="154"/>
        <x:v>0</x:v>
      </x:c>
      <x:c r="Q547" s="68">
        <x:f>+SUMIFS('sales data'!$L:$L,'sales data'!$B:$B,$C547,'sales data'!$F:$F,$D547,'sales data'!$O:$O,"R")</x:f>
        <x:v>0</x:v>
      </x:c>
      <x:c r="R547" s="73">
        <x:f t="shared" si="155"/>
        <x:v>0</x:v>
      </x:c>
      <x:c r="S547" s="68">
        <x:f>SUMIFS('sales data'!$L:$L,'sales data'!$B:$B,$C547,'sales data'!$F:$F,$D547,'sales data'!$O:$O,"N")</x:f>
        <x:v>0</x:v>
      </x:c>
      <x:c r="T547" s="73">
        <x:f t="shared" si="156"/>
        <x:v>0</x:v>
      </x:c>
      <x:c r="U547" s="26">
        <x:f>SUMIFS('warehouse inventory check'!$N:$N,'warehouse inventory check'!$C:$C,$C547,'warehouse inventory check'!$D:$D,$D547)</x:f>
        <x:v>0</x:v>
      </x:c>
      <x:c r="V547" s="26">
        <x:f t="shared" si="157"/>
        <x:v>1999.35158</x:v>
      </x:c>
      <x:c r="W547" s="73">
        <x:f t="shared" si="158"/>
        <x:v>0</x:v>
      </x:c>
      <x:c r="X547" s="74">
        <x:f t="shared" si="159"/>
        <x:v>0</x:v>
      </x:c>
      <x:c r="Y547" s="68">
        <x:f t="shared" si="160"/>
        <x:v>0</x:v>
      </x:c>
      <x:c r="Z547" s="68">
        <x:f t="shared" si="161"/>
        <x:v>0</x:v>
      </x:c>
    </x:row>
    <x:row r="548" spans="1:26">
      <x:c r="A548" s="118">
        <x:v>48</x:v>
      </x:c>
      <x:c r="B548" s="118"/>
      <x:c r="C548" s="113">
        <x:v>6</x:v>
      </x:c>
      <x:c r="D548" s="210" t="str">
        <x:f>IF(VLOOKUP($A548,'★Master Code List'!$B$4:$K$167,8,)=0,"",(VLOOKUP($A548,'★Master Code List'!$B$4:$K$167,8,)))</x:f>
        <x:v>TZ38-14A033-DA04</x:v>
      </x:c>
      <x:c r="E548" s="210" t="str">
        <x:f>IF(VLOOKUP($A548,'★Master Code List'!$B$4:$K$167,9,)=0,"",(VLOOKUP($A548,'★Master Code List'!$B$4:$K$167,9,)))</x:f>
        <x:v>EV-V4</x:v>
      </x:c>
      <x:c r="F548" s="20" t="str">
        <x:f>IF(VLOOKUP($A548,'★Master Code List'!$B$4:$K$167,10,)=0,"",(VLOOKUP($A548,'★Master Code List'!$B$4:$K$167,10,)))</x:f>
        <x:v>BUSBAR</x:v>
      </x:c>
      <x:c r="G548" s="158">
        <x:f t="shared" si="162"/>
        <x:v>0</x:v>
      </x:c>
      <x:c r="H548" s="158">
        <x:f t="shared" si="163"/>
        <x:v>2039.3413459999999</x:v>
      </x:c>
      <x:c r="I548" s="285">
        <x:f t="shared" si="164"/>
        <x:v>0</x:v>
      </x:c>
      <x:c r="J548" s="106">
        <x:f>SUMIFS('purchase data'!K:K,'purchase data'!$B:$B,$C548,'purchase data'!$F:$F,$D548)</x:f>
        <x:v>0</x:v>
      </x:c>
      <x:c r="K548" s="73">
        <x:f>SUMIFS('purchase data'!M:M,'purchase data'!$B:$B,$C548,'purchase data'!$F:$F,$D548)</x:f>
        <x:v>0</x:v>
      </x:c>
      <x:c r="L548" s="68">
        <x:f>SUMIFS(ETC!$G:$G,ETC!$B:$B,$C548,ETC!$E:$E,$D548)</x:f>
        <x:v>0</x:v>
      </x:c>
      <x:c r="M548" s="73">
        <x:f>SUMIFS(ETC!$J:$J,ETC!$E:$E,$D548,ETC!$B:$B,$C548)</x:f>
        <x:v>0</x:v>
      </x:c>
      <x:c r="N548" s="159">
        <x:f>IF(IFERROR((I548+K548+M548)/(G548+J548+SUMIFS(ETC!$G:$G,ETC!$C:$C,1,ETC!$B:$B,$C548,ETC!$E:$E,$D548)),)=0,H548,IFERROR((I548+K548+M548)/(G548+J548+SUMIFS(ETC!$G:$G,ETC!$C:$C,1,ETC!$B:$B,$C548,ETC!$E:$E,$D548)),))</x:f>
        <x:v>2039.3413459999999</x:v>
      </x:c>
      <x:c r="O548" s="106">
        <x:f>++SUMIFS('sales data'!L:L,'sales data'!$B:$B,$C548,'sales data'!$F:$F,$D548,'sales data'!$O:$O,"")</x:f>
        <x:v>0</x:v>
      </x:c>
      <x:c r="P548" s="73">
        <x:f t="shared" si="154"/>
        <x:v>0</x:v>
      </x:c>
      <x:c r="Q548" s="68">
        <x:f>+SUMIFS('sales data'!$L:$L,'sales data'!$B:$B,$C548,'sales data'!$F:$F,$D548,'sales data'!$O:$O,"R")</x:f>
        <x:v>0</x:v>
      </x:c>
      <x:c r="R548" s="73">
        <x:f t="shared" si="155"/>
        <x:v>0</x:v>
      </x:c>
      <x:c r="S548" s="68">
        <x:f>SUMIFS('sales data'!$L:$L,'sales data'!$B:$B,$C548,'sales data'!$F:$F,$D548,'sales data'!$O:$O,"N")</x:f>
        <x:v>0</x:v>
      </x:c>
      <x:c r="T548" s="73">
        <x:f t="shared" si="156"/>
        <x:v>0</x:v>
      </x:c>
      <x:c r="U548" s="26">
        <x:f>SUMIFS('warehouse inventory check'!$N:$N,'warehouse inventory check'!$C:$C,$C548,'warehouse inventory check'!$D:$D,$D548)</x:f>
        <x:v>0</x:v>
      </x:c>
      <x:c r="V548" s="26">
        <x:f t="shared" si="157"/>
        <x:v>2039.3413459999999</x:v>
      </x:c>
      <x:c r="W548" s="73">
        <x:f t="shared" si="158"/>
        <x:v>0</x:v>
      </x:c>
      <x:c r="X548" s="74">
        <x:f t="shared" si="159"/>
        <x:v>0</x:v>
      </x:c>
      <x:c r="Y548" s="68">
        <x:f t="shared" si="160"/>
        <x:v>0</x:v>
      </x:c>
      <x:c r="Z548" s="68">
        <x:f t="shared" si="161"/>
        <x:v>0</x:v>
      </x:c>
    </x:row>
    <x:row r="549" spans="1:26" s="26" customFormat="1">
      <x:c r="A549" s="118">
        <x:v>49</x:v>
      </x:c>
      <x:c r="B549" s="118"/>
      <x:c r="C549" s="113">
        <x:v>6</x:v>
      </x:c>
      <x:c r="D549" s="210" t="str">
        <x:f>IF(VLOOKUP($A549,'★Master Code List'!$B$4:$K$167,8,)=0,"",(VLOOKUP($A549,'★Master Code List'!$B$4:$K$167,8,)))</x:f>
        <x:v>TZ38-14A033-EA</x:v>
      </x:c>
      <x:c r="E549" s="210" t="str">
        <x:f>IF(VLOOKUP($A549,'★Master Code List'!$B$4:$K$167,9,)=0,"",(VLOOKUP($A549,'★Master Code List'!$B$4:$K$167,9,)))</x:f>
        <x:v>EV-V4</x:v>
      </x:c>
      <x:c r="F549" s="20" t="str">
        <x:f>IF(VLOOKUP($A549,'★Master Code List'!$B$4:$K$167,10,)=0,"",(VLOOKUP($A549,'★Master Code List'!$B$4:$K$167,10,)))</x:f>
        <x:v>BUSBAR ASY</x:v>
      </x:c>
      <x:c r="G549" s="158">
        <x:f t="shared" si="162"/>
        <x:v>0</x:v>
      </x:c>
      <x:c r="H549" s="158">
        <x:f t="shared" si="163"/>
        <x:v>4130.7078199999996</x:v>
      </x:c>
      <x:c r="I549" s="285">
        <x:f t="shared" si="164"/>
        <x:v>0</x:v>
      </x:c>
      <x:c r="J549" s="106">
        <x:f>SUMIFS('purchase data'!K:K,'purchase data'!$B:$B,$C549,'purchase data'!$F:$F,$D549)</x:f>
        <x:v>0</x:v>
      </x:c>
      <x:c r="K549" s="73">
        <x:f>SUMIFS('purchase data'!M:M,'purchase data'!$B:$B,$C549,'purchase data'!$F:$F,$D549)</x:f>
        <x:v>0</x:v>
      </x:c>
      <x:c r="L549" s="68">
        <x:f>SUMIFS(ETC!$G:$G,ETC!$B:$B,$C549,ETC!$E:$E,$D549)</x:f>
        <x:v>0</x:v>
      </x:c>
      <x:c r="M549" s="73">
        <x:f>SUMIFS(ETC!$J:$J,ETC!$E:$E,$D549,ETC!$B:$B,$C549)</x:f>
        <x:v>0</x:v>
      </x:c>
      <x:c r="N549" s="159">
        <x:f>IF(IFERROR((I549+K549+M549)/(G549+J549+SUMIFS(ETC!$G:$G,ETC!$C:$C,1,ETC!$B:$B,$C549,ETC!$E:$E,$D549)),)=0,H549,IFERROR((I549+K549+M549)/(G549+J549+SUMIFS(ETC!$G:$G,ETC!$C:$C,1,ETC!$B:$B,$C549,ETC!$E:$E,$D549)),))</x:f>
        <x:v>4130.7078199999996</x:v>
      </x:c>
      <x:c r="O549" s="106">
        <x:f>++SUMIFS('sales data'!L:L,'sales data'!$B:$B,$C549,'sales data'!$F:$F,$D549,'sales data'!$O:$O,"")</x:f>
        <x:v>0</x:v>
      </x:c>
      <x:c r="P549" s="73">
        <x:f t="shared" si="154"/>
        <x:v>0</x:v>
      </x:c>
      <x:c r="Q549" s="68">
        <x:f>+SUMIFS('sales data'!$L:$L,'sales data'!$B:$B,$C549,'sales data'!$F:$F,$D549,'sales data'!$O:$O,"R")</x:f>
        <x:v>0</x:v>
      </x:c>
      <x:c r="R549" s="73">
        <x:f t="shared" si="155"/>
        <x:v>0</x:v>
      </x:c>
      <x:c r="S549" s="68">
        <x:f>SUMIFS('sales data'!$L:$L,'sales data'!$B:$B,$C549,'sales data'!$F:$F,$D549,'sales data'!$O:$O,"N")</x:f>
        <x:v>0</x:v>
      </x:c>
      <x:c r="T549" s="73">
        <x:f t="shared" si="156"/>
        <x:v>0</x:v>
      </x:c>
      <x:c r="U549" s="26">
        <x:f>SUMIFS('warehouse inventory check'!$N:$N,'warehouse inventory check'!$C:$C,$C549,'warehouse inventory check'!$D:$D,$D549)</x:f>
        <x:v>0</x:v>
      </x:c>
      <x:c r="V549" s="26">
        <x:f t="shared" si="157"/>
        <x:v>4130.7078199999996</x:v>
      </x:c>
      <x:c r="W549" s="73">
        <x:f t="shared" si="158"/>
        <x:v>0</x:v>
      </x:c>
      <x:c r="X549" s="74">
        <x:f t="shared" si="159"/>
        <x:v>0</x:v>
      </x:c>
      <x:c r="Y549" s="68">
        <x:f t="shared" si="160"/>
        <x:v>0</x:v>
      </x:c>
      <x:c r="Z549" s="68">
        <x:f t="shared" si="161"/>
        <x:v>0</x:v>
      </x:c>
    </x:row>
    <x:row r="550" spans="1:26" s="26" customFormat="1">
      <x:c r="A550" s="118">
        <x:v>50</x:v>
      </x:c>
      <x:c r="B550" s="118"/>
      <x:c r="C550" s="113">
        <x:v>6</x:v>
      </x:c>
      <x:c r="D550" s="210" t="str">
        <x:f>IF(VLOOKUP($A550,'★Master Code List'!$B$4:$K$167,8,)=0,"",(VLOOKUP($A550,'★Master Code List'!$B$4:$K$167,8,)))</x:f>
        <x:v>TZ38-14A033-EA04</x:v>
      </x:c>
      <x:c r="E550" s="210" t="str">
        <x:f>IF(VLOOKUP($A550,'★Master Code List'!$B$4:$K$167,9,)=0,"",(VLOOKUP($A550,'★Master Code List'!$B$4:$K$167,9,)))</x:f>
        <x:v>EV-V4</x:v>
      </x:c>
      <x:c r="F550" s="20" t="str">
        <x:f>IF(VLOOKUP($A550,'★Master Code List'!$B$4:$K$167,10,)=0,"",(VLOOKUP($A550,'★Master Code List'!$B$4:$K$167,10,)))</x:f>
        <x:v>BUSBAR</x:v>
      </x:c>
      <x:c r="G550" s="158">
        <x:f t="shared" si="162"/>
        <x:v>0</x:v>
      </x:c>
      <x:c r="H550" s="158">
        <x:f t="shared" si="163"/>
        <x:v>4213.3276324999997</x:v>
      </x:c>
      <x:c r="I550" s="285">
        <x:f t="shared" si="164"/>
        <x:v>0</x:v>
      </x:c>
      <x:c r="J550" s="106">
        <x:f>SUMIFS('purchase data'!K:K,'purchase data'!$B:$B,$C550,'purchase data'!$F:$F,$D550)</x:f>
        <x:v>0</x:v>
      </x:c>
      <x:c r="K550" s="73">
        <x:f>SUMIFS('purchase data'!M:M,'purchase data'!$B:$B,$C550,'purchase data'!$F:$F,$D550)</x:f>
        <x:v>0</x:v>
      </x:c>
      <x:c r="L550" s="68">
        <x:f>SUMIFS(ETC!$G:$G,ETC!$B:$B,$C550,ETC!$E:$E,$D550)</x:f>
        <x:v>0</x:v>
      </x:c>
      <x:c r="M550" s="73">
        <x:f>SUMIFS(ETC!$J:$J,ETC!$E:$E,$D550,ETC!$B:$B,$C550)</x:f>
        <x:v>0</x:v>
      </x:c>
      <x:c r="N550" s="159">
        <x:f>IF(IFERROR((I550+K550+M550)/(G550+J550+SUMIFS(ETC!$G:$G,ETC!$C:$C,1,ETC!$B:$B,$C550,ETC!$E:$E,$D550)),)=0,H550,IFERROR((I550+K550+M550)/(G550+J550+SUMIFS(ETC!$G:$G,ETC!$C:$C,1,ETC!$B:$B,$C550,ETC!$E:$E,$D550)),))</x:f>
        <x:v>4213.3276324999997</x:v>
      </x:c>
      <x:c r="O550" s="106">
        <x:f>++SUMIFS('sales data'!L:L,'sales data'!$B:$B,$C550,'sales data'!$F:$F,$D550,'sales data'!$O:$O,"")</x:f>
        <x:v>0</x:v>
      </x:c>
      <x:c r="P550" s="73">
        <x:f t="shared" si="154"/>
        <x:v>0</x:v>
      </x:c>
      <x:c r="Q550" s="68">
        <x:f>+SUMIFS('sales data'!$L:$L,'sales data'!$B:$B,$C550,'sales data'!$F:$F,$D550,'sales data'!$O:$O,"R")</x:f>
        <x:v>0</x:v>
      </x:c>
      <x:c r="R550" s="73">
        <x:f t="shared" si="155"/>
        <x:v>0</x:v>
      </x:c>
      <x:c r="S550" s="68">
        <x:f>SUMIFS('sales data'!$L:$L,'sales data'!$B:$B,$C550,'sales data'!$F:$F,$D550,'sales data'!$O:$O,"N")</x:f>
        <x:v>0</x:v>
      </x:c>
      <x:c r="T550" s="73">
        <x:f t="shared" si="156"/>
        <x:v>0</x:v>
      </x:c>
      <x:c r="U550" s="26">
        <x:f>SUMIFS('warehouse inventory check'!$N:$N,'warehouse inventory check'!$C:$C,$C550,'warehouse inventory check'!$D:$D,$D550)</x:f>
        <x:v>0</x:v>
      </x:c>
      <x:c r="V550" s="26">
        <x:f t="shared" si="157"/>
        <x:v>4213.3276324999997</x:v>
      </x:c>
      <x:c r="W550" s="73">
        <x:f t="shared" si="158"/>
        <x:v>0</x:v>
      </x:c>
      <x:c r="X550" s="74">
        <x:f t="shared" si="159"/>
        <x:v>0</x:v>
      </x:c>
      <x:c r="Y550" s="68">
        <x:f t="shared" si="160"/>
        <x:v>0</x:v>
      </x:c>
      <x:c r="Z550" s="68">
        <x:f t="shared" si="161"/>
        <x:v>0</x:v>
      </x:c>
    </x:row>
    <x:row r="551" spans="1:26" s="26" customFormat="1">
      <x:c r="A551" s="118">
        <x:v>51</x:v>
      </x:c>
      <x:c r="B551" s="118"/>
      <x:c r="C551" s="113">
        <x:v>6</x:v>
      </x:c>
      <x:c r="D551" s="210" t="str">
        <x:f>IF(VLOOKUP($A551,'★Master Code List'!$B$4:$K$167,8,)=0,"",(VLOOKUP($A551,'★Master Code List'!$B$4:$K$167,8,)))</x:f>
        <x:v>TZ38-14A033-FA</x:v>
      </x:c>
      <x:c r="E551" s="210" t="str">
        <x:f>IF(VLOOKUP($A551,'★Master Code List'!$B$4:$K$167,9,)=0,"",(VLOOKUP($A551,'★Master Code List'!$B$4:$K$167,9,)))</x:f>
        <x:v>BEV-E (AWD/RWD, V710)</x:v>
      </x:c>
      <x:c r="F551" s="20" t="str">
        <x:f>IF(VLOOKUP($A551,'★Master Code List'!$B$4:$K$167,10,)=0,"",(VLOOKUP($A551,'★Master Code List'!$B$4:$K$167,10,)))</x:f>
        <x:v xml:space="preserve">BUS BAR ASY </x:v>
      </x:c>
      <x:c r="G551" s="158">
        <x:f t="shared" si="162"/>
        <x:v>0</x:v>
      </x:c>
      <x:c r="H551" s="158">
        <x:f t="shared" si="163"/>
        <x:v>701.7048513985817</x:v>
      </x:c>
      <x:c r="I551" s="285">
        <x:f t="shared" si="164"/>
        <x:v>0</x:v>
      </x:c>
      <x:c r="J551" s="106">
        <x:f>SUMIFS('purchase data'!K:K,'purchase data'!$B:$B,$C551,'purchase data'!$F:$F,$D551)</x:f>
        <x:v>0</x:v>
      </x:c>
      <x:c r="K551" s="73">
        <x:f>SUMIFS('purchase data'!M:M,'purchase data'!$B:$B,$C551,'purchase data'!$F:$F,$D551)</x:f>
        <x:v>0</x:v>
      </x:c>
      <x:c r="L551" s="68">
        <x:f>SUMIFS(ETC!$G:$G,ETC!$B:$B,$C551,ETC!$E:$E,$D551)</x:f>
        <x:v>0</x:v>
      </x:c>
      <x:c r="M551" s="73">
        <x:f>SUMIFS(ETC!$J:$J,ETC!$E:$E,$D551,ETC!$B:$B,$C551)</x:f>
        <x:v>0</x:v>
      </x:c>
      <x:c r="N551" s="159">
        <x:f>IF(IFERROR((I551+K551+M551)/(G551+J551+SUMIFS(ETC!$G:$G,ETC!$C:$C,1,ETC!$B:$B,$C551,ETC!$E:$E,$D551)),)=0,H551,IFERROR((I551+K551+M551)/(G551+J551+SUMIFS(ETC!$G:$G,ETC!$C:$C,1,ETC!$B:$B,$C551,ETC!$E:$E,$D551)),))</x:f>
        <x:v>701.7048513985817</x:v>
      </x:c>
      <x:c r="O551" s="106">
        <x:f>++SUMIFS('sales data'!L:L,'sales data'!$B:$B,$C551,'sales data'!$F:$F,$D551,'sales data'!$O:$O,"")</x:f>
        <x:v>0</x:v>
      </x:c>
      <x:c r="P551" s="73">
        <x:f t="shared" si="154"/>
        <x:v>0</x:v>
      </x:c>
      <x:c r="Q551" s="68">
        <x:f>+SUMIFS('sales data'!$L:$L,'sales data'!$B:$B,$C551,'sales data'!$F:$F,$D551,'sales data'!$O:$O,"R")</x:f>
        <x:v>0</x:v>
      </x:c>
      <x:c r="R551" s="73">
        <x:f t="shared" si="155"/>
        <x:v>0</x:v>
      </x:c>
      <x:c r="S551" s="68">
        <x:f>SUMIFS('sales data'!$L:$L,'sales data'!$B:$B,$C551,'sales data'!$F:$F,$D551,'sales data'!$O:$O,"N")</x:f>
        <x:v>0</x:v>
      </x:c>
      <x:c r="T551" s="73">
        <x:f t="shared" si="156"/>
        <x:v>0</x:v>
      </x:c>
      <x:c r="U551" s="26">
        <x:f>SUMIFS('warehouse inventory check'!$N:$N,'warehouse inventory check'!$C:$C,$C551,'warehouse inventory check'!$D:$D,$D551)</x:f>
        <x:v>0</x:v>
      </x:c>
      <x:c r="V551" s="26">
        <x:f t="shared" si="157"/>
        <x:v>701.7048513985817</x:v>
      </x:c>
      <x:c r="W551" s="73">
        <x:f t="shared" si="158"/>
        <x:v>0</x:v>
      </x:c>
      <x:c r="X551" s="74">
        <x:f t="shared" si="159"/>
        <x:v>0</x:v>
      </x:c>
      <x:c r="Y551" s="68">
        <x:f t="shared" si="160"/>
        <x:v>0</x:v>
      </x:c>
      <x:c r="Z551" s="68">
        <x:f t="shared" si="161"/>
        <x:v>0</x:v>
      </x:c>
    </x:row>
    <x:row r="552" spans="1:26" s="26" customFormat="1">
      <x:c r="A552" s="118">
        <x:v>52</x:v>
      </x:c>
      <x:c r="B552" s="118"/>
      <x:c r="C552" s="113">
        <x:v>6</x:v>
      </x:c>
      <x:c r="D552" s="210" t="str">
        <x:f>IF(VLOOKUP($A552,'★Master Code List'!$B$4:$K$167,8,)=0,"",(VLOOKUP($A552,'★Master Code List'!$B$4:$K$167,8,)))</x:f>
        <x:v>TZ38-14A033-GA</x:v>
      </x:c>
      <x:c r="E552" s="210" t="str">
        <x:f>IF(VLOOKUP($A552,'★Master Code List'!$B$4:$K$167,9,)=0,"",(VLOOKUP($A552,'★Master Code List'!$B$4:$K$167,9,)))</x:f>
        <x:v>EV-V4</x:v>
      </x:c>
      <x:c r="F552" s="20" t="str">
        <x:f>IF(VLOOKUP($A552,'★Master Code List'!$B$4:$K$167,10,)=0,"",(VLOOKUP($A552,'★Master Code List'!$B$4:$K$167,10,)))</x:f>
        <x:v>BUSBAR ASY</x:v>
      </x:c>
      <x:c r="G552" s="158">
        <x:f t="shared" si="162"/>
        <x:v>0</x:v>
      </x:c>
      <x:c r="H552" s="158">
        <x:f t="shared" si="163"/>
        <x:v>2319.7224500000002</x:v>
      </x:c>
      <x:c r="I552" s="285">
        <x:f t="shared" si="164"/>
        <x:v>0</x:v>
      </x:c>
      <x:c r="J552" s="106">
        <x:f>SUMIFS('purchase data'!K:K,'purchase data'!$B:$B,$C552,'purchase data'!$F:$F,$D552)</x:f>
        <x:v>0</x:v>
      </x:c>
      <x:c r="K552" s="73">
        <x:f>SUMIFS('purchase data'!M:M,'purchase data'!$B:$B,$C552,'purchase data'!$F:$F,$D552)</x:f>
        <x:v>0</x:v>
      </x:c>
      <x:c r="L552" s="68">
        <x:f>SUMIFS(ETC!$G:$G,ETC!$B:$B,$C552,ETC!$E:$E,$D552)</x:f>
        <x:v>0</x:v>
      </x:c>
      <x:c r="M552" s="73">
        <x:f>SUMIFS(ETC!$J:$J,ETC!$E:$E,$D552,ETC!$B:$B,$C552)</x:f>
        <x:v>0</x:v>
      </x:c>
      <x:c r="N552" s="159">
        <x:f>IF(IFERROR((I552+K552+M552)/(G552+J552+SUMIFS(ETC!$G:$G,ETC!$C:$C,1,ETC!$B:$B,$C552,ETC!$E:$E,$D552)),)=0,H552,IFERROR((I552+K552+M552)/(G552+J552+SUMIFS(ETC!$G:$G,ETC!$C:$C,1,ETC!$B:$B,$C552,ETC!$E:$E,$D552)),))</x:f>
        <x:v>2319.7224500000002</x:v>
      </x:c>
      <x:c r="O552" s="106">
        <x:f>++SUMIFS('sales data'!L:L,'sales data'!$B:$B,$C552,'sales data'!$F:$F,$D552,'sales data'!$O:$O,"")</x:f>
        <x:v>0</x:v>
      </x:c>
      <x:c r="P552" s="73">
        <x:f t="shared" si="154"/>
        <x:v>0</x:v>
      </x:c>
      <x:c r="Q552" s="68">
        <x:f>+SUMIFS('sales data'!$L:$L,'sales data'!$B:$B,$C552,'sales data'!$F:$F,$D552,'sales data'!$O:$O,"R")</x:f>
        <x:v>0</x:v>
      </x:c>
      <x:c r="R552" s="73">
        <x:f t="shared" si="155"/>
        <x:v>0</x:v>
      </x:c>
      <x:c r="S552" s="68">
        <x:f>SUMIFS('sales data'!$L:$L,'sales data'!$B:$B,$C552,'sales data'!$F:$F,$D552,'sales data'!$O:$O,"N")</x:f>
        <x:v>0</x:v>
      </x:c>
      <x:c r="T552" s="73">
        <x:f t="shared" si="156"/>
        <x:v>0</x:v>
      </x:c>
      <x:c r="U552" s="26">
        <x:f>SUMIFS('warehouse inventory check'!$N:$N,'warehouse inventory check'!$C:$C,$C552,'warehouse inventory check'!$D:$D,$D552)</x:f>
        <x:v>0</x:v>
      </x:c>
      <x:c r="V552" s="26">
        <x:f t="shared" si="157"/>
        <x:v>2319.7224500000002</x:v>
      </x:c>
      <x:c r="W552" s="73">
        <x:f t="shared" si="158"/>
        <x:v>0</x:v>
      </x:c>
      <x:c r="X552" s="74">
        <x:f t="shared" si="159"/>
        <x:v>0</x:v>
      </x:c>
      <x:c r="Y552" s="68">
        <x:f t="shared" si="160"/>
        <x:v>0</x:v>
      </x:c>
      <x:c r="Z552" s="68">
        <x:f t="shared" si="161"/>
        <x:v>0</x:v>
      </x:c>
    </x:row>
    <x:row r="553" spans="1:26" s="26" customFormat="1">
      <x:c r="A553" s="118">
        <x:v>53</x:v>
      </x:c>
      <x:c r="B553" s="118"/>
      <x:c r="C553" s="113">
        <x:v>6</x:v>
      </x:c>
      <x:c r="D553" s="210" t="str">
        <x:f>IF(VLOOKUP($A553,'★Master Code List'!$B$4:$K$167,8,)=0,"",(VLOOKUP($A553,'★Master Code List'!$B$4:$K$167,8,)))</x:f>
        <x:v>TZ38-14A033-GA04</x:v>
      </x:c>
      <x:c r="E553" s="210" t="str">
        <x:f>IF(VLOOKUP($A553,'★Master Code List'!$B$4:$K$167,9,)=0,"",(VLOOKUP($A553,'★Master Code List'!$B$4:$K$167,9,)))</x:f>
        <x:v>EV-V4</x:v>
      </x:c>
      <x:c r="F553" s="20" t="str">
        <x:f>IF(VLOOKUP($A553,'★Master Code List'!$B$4:$K$167,10,)=0,"",(VLOOKUP($A553,'★Master Code List'!$B$4:$K$167,10,)))</x:f>
        <x:v>BUSBAR</x:v>
      </x:c>
      <x:c r="G553" s="158">
        <x:f t="shared" si="162"/>
        <x:v>0</x:v>
      </x:c>
      <x:c r="H553" s="158">
        <x:f t="shared" si="163"/>
        <x:v>2366.1200779999999</x:v>
      </x:c>
      <x:c r="I553" s="285">
        <x:f t="shared" si="164"/>
        <x:v>0</x:v>
      </x:c>
      <x:c r="J553" s="106">
        <x:f>SUMIFS('purchase data'!K:K,'purchase data'!$B:$B,$C553,'purchase data'!$F:$F,$D553)</x:f>
        <x:v>0</x:v>
      </x:c>
      <x:c r="K553" s="73">
        <x:f>SUMIFS('purchase data'!M:M,'purchase data'!$B:$B,$C553,'purchase data'!$F:$F,$D553)</x:f>
        <x:v>0</x:v>
      </x:c>
      <x:c r="L553" s="68">
        <x:f>SUMIFS(ETC!$G:$G,ETC!$B:$B,$C553,ETC!$E:$E,$D553)</x:f>
        <x:v>0</x:v>
      </x:c>
      <x:c r="M553" s="73">
        <x:f>SUMIFS(ETC!$J:$J,ETC!$E:$E,$D553,ETC!$B:$B,$C553)</x:f>
        <x:v>0</x:v>
      </x:c>
      <x:c r="N553" s="159">
        <x:f>IF(IFERROR((I553+K553+M553)/(G553+J553+SUMIFS(ETC!$G:$G,ETC!$C:$C,1,ETC!$B:$B,$C553,ETC!$E:$E,$D553)),)=0,H553,IFERROR((I553+K553+M553)/(G553+J553+SUMIFS(ETC!$G:$G,ETC!$C:$C,1,ETC!$B:$B,$C553,ETC!$E:$E,$D553)),))</x:f>
        <x:v>2366.1200779999999</x:v>
      </x:c>
      <x:c r="O553" s="106">
        <x:f>++SUMIFS('sales data'!L:L,'sales data'!$B:$B,$C553,'sales data'!$F:$F,$D553,'sales data'!$O:$O,"")</x:f>
        <x:v>0</x:v>
      </x:c>
      <x:c r="P553" s="73">
        <x:f t="shared" si="154"/>
        <x:v>0</x:v>
      </x:c>
      <x:c r="Q553" s="68">
        <x:f>+SUMIFS('sales data'!$L:$L,'sales data'!$B:$B,$C553,'sales data'!$F:$F,$D553,'sales data'!$O:$O,"R")</x:f>
        <x:v>0</x:v>
      </x:c>
      <x:c r="R553" s="73">
        <x:f t="shared" si="155"/>
        <x:v>0</x:v>
      </x:c>
      <x:c r="S553" s="68">
        <x:f>SUMIFS('sales data'!$L:$L,'sales data'!$B:$B,$C553,'sales data'!$F:$F,$D553,'sales data'!$O:$O,"N")</x:f>
        <x:v>0</x:v>
      </x:c>
      <x:c r="T553" s="73">
        <x:f t="shared" si="156"/>
        <x:v>0</x:v>
      </x:c>
      <x:c r="U553" s="26">
        <x:f>SUMIFS('warehouse inventory check'!$N:$N,'warehouse inventory check'!$C:$C,$C553,'warehouse inventory check'!$D:$D,$D553)</x:f>
        <x:v>0</x:v>
      </x:c>
      <x:c r="V553" s="26">
        <x:f t="shared" si="157"/>
        <x:v>2366.1200779999999</x:v>
      </x:c>
      <x:c r="W553" s="73">
        <x:f t="shared" si="158"/>
        <x:v>0</x:v>
      </x:c>
      <x:c r="X553" s="74">
        <x:f t="shared" si="159"/>
        <x:v>0</x:v>
      </x:c>
      <x:c r="Y553" s="68">
        <x:f t="shared" si="160"/>
        <x:v>0</x:v>
      </x:c>
      <x:c r="Z553" s="68">
        <x:f t="shared" si="161"/>
        <x:v>0</x:v>
      </x:c>
    </x:row>
    <x:row r="554" spans="1:26" s="26" customFormat="1">
      <x:c r="A554" s="118">
        <x:v>54</x:v>
      </x:c>
      <x:c r="B554" s="118"/>
      <x:c r="C554" s="113">
        <x:v>6</x:v>
      </x:c>
      <x:c r="D554" s="210" t="str">
        <x:f>IF(VLOOKUP($A554,'★Master Code List'!$B$4:$K$167,8,)=0,"",(VLOOKUP($A554,'★Master Code List'!$B$4:$K$167,8,)))</x:f>
        <x:v>TZ38-14A033-HB</x:v>
      </x:c>
      <x:c r="E554" s="210" t="str">
        <x:f>IF(VLOOKUP($A554,'★Master Code List'!$B$4:$K$167,9,)=0,"",(VLOOKUP($A554,'★Master Code List'!$B$4:$K$167,9,)))</x:f>
        <x:v>BEV-E (AWD/RWD, V710)</x:v>
      </x:c>
      <x:c r="F554" s="20" t="str">
        <x:f>IF(VLOOKUP($A554,'★Master Code List'!$B$4:$K$167,10,)=0,"",(VLOOKUP($A554,'★Master Code List'!$B$4:$K$167,10,)))</x:f>
        <x:v>MCA CONNECTOR CLIP</x:v>
      </x:c>
      <x:c r="G554" s="158">
        <x:f t="shared" si="162"/>
        <x:v>0</x:v>
      </x:c>
      <x:c r="H554" s="158">
        <x:f t="shared" si="163"/>
        <x:v>647.77442386881887</x:v>
      </x:c>
      <x:c r="I554" s="285">
        <x:f t="shared" si="164"/>
        <x:v>0</x:v>
      </x:c>
      <x:c r="J554" s="106">
        <x:f>SUMIFS('purchase data'!K:K,'purchase data'!$B:$B,$C554,'purchase data'!$F:$F,$D554)</x:f>
        <x:v>0</x:v>
      </x:c>
      <x:c r="K554" s="73">
        <x:f>SUMIFS('purchase data'!M:M,'purchase data'!$B:$B,$C554,'purchase data'!$F:$F,$D554)</x:f>
        <x:v>0</x:v>
      </x:c>
      <x:c r="L554" s="68">
        <x:f>SUMIFS(ETC!$G:$G,ETC!$B:$B,$C554,ETC!$E:$E,$D554)</x:f>
        <x:v>0</x:v>
      </x:c>
      <x:c r="M554" s="73">
        <x:f>SUMIFS(ETC!$J:$J,ETC!$E:$E,$D554,ETC!$B:$B,$C554)</x:f>
        <x:v>0</x:v>
      </x:c>
      <x:c r="N554" s="159">
        <x:f>IF(IFERROR((I554+K554+M554)/(G554+J554+SUMIFS(ETC!$G:$G,ETC!$C:$C,1,ETC!$B:$B,$C554,ETC!$E:$E,$D554)),)=0,H554,IFERROR((I554+K554+M554)/(G554+J554+SUMIFS(ETC!$G:$G,ETC!$C:$C,1,ETC!$B:$B,$C554,ETC!$E:$E,$D554)),))</x:f>
        <x:v>647.77442386881887</x:v>
      </x:c>
      <x:c r="O554" s="106">
        <x:f>++SUMIFS('sales data'!L:L,'sales data'!$B:$B,$C554,'sales data'!$F:$F,$D554,'sales data'!$O:$O,"")</x:f>
        <x:v>0</x:v>
      </x:c>
      <x:c r="P554" s="73">
        <x:f t="shared" si="154"/>
        <x:v>0</x:v>
      </x:c>
      <x:c r="Q554" s="68">
        <x:f>+SUMIFS('sales data'!$L:$L,'sales data'!$B:$B,$C554,'sales data'!$F:$F,$D554,'sales data'!$O:$O,"R")</x:f>
        <x:v>0</x:v>
      </x:c>
      <x:c r="R554" s="73">
        <x:f t="shared" si="155"/>
        <x:v>0</x:v>
      </x:c>
      <x:c r="S554" s="68">
        <x:f>SUMIFS('sales data'!$L:$L,'sales data'!$B:$B,$C554,'sales data'!$F:$F,$D554,'sales data'!$O:$O,"N")</x:f>
        <x:v>0</x:v>
      </x:c>
      <x:c r="T554" s="73">
        <x:f t="shared" si="156"/>
        <x:v>0</x:v>
      </x:c>
      <x:c r="U554" s="26">
        <x:f>SUMIFS('warehouse inventory check'!$N:$N,'warehouse inventory check'!$C:$C,$C554,'warehouse inventory check'!$D:$D,$D554)</x:f>
        <x:v>0</x:v>
      </x:c>
      <x:c r="V554" s="26">
        <x:f t="shared" si="157"/>
        <x:v>647.77442386881887</x:v>
      </x:c>
      <x:c r="W554" s="73">
        <x:f t="shared" si="158"/>
        <x:v>0</x:v>
      </x:c>
      <x:c r="X554" s="74">
        <x:f t="shared" si="159"/>
        <x:v>0</x:v>
      </x:c>
      <x:c r="Y554" s="68">
        <x:f t="shared" si="160"/>
        <x:v>0</x:v>
      </x:c>
      <x:c r="Z554" s="68">
        <x:f t="shared" si="161"/>
        <x:v>0</x:v>
      </x:c>
    </x:row>
    <x:row r="555" spans="1:26" s="26" customFormat="1">
      <x:c r="A555" s="118">
        <x:v>55</x:v>
      </x:c>
      <x:c r="B555" s="118"/>
      <x:c r="C555" s="113">
        <x:v>6</x:v>
      </x:c>
      <x:c r="D555" s="210" t="str">
        <x:f>IF(VLOOKUP($A555,'★Master Code List'!$B$4:$K$167,8,)=0,"",(VLOOKUP($A555,'★Master Code List'!$B$4:$K$167,8,)))</x:f>
        <x:v>TZ38-14A033-JA</x:v>
      </x:c>
      <x:c r="E555" s="210" t="str">
        <x:f>IF(VLOOKUP($A555,'★Master Code List'!$B$4:$K$167,9,)=0,"",(VLOOKUP($A555,'★Master Code List'!$B$4:$K$167,9,)))</x:f>
        <x:v>BEV-E (AWD, V710)</x:v>
      </x:c>
      <x:c r="F555" s="20" t="str">
        <x:f>IF(VLOOKUP($A555,'★Master Code List'!$B$4:$K$167,10,)=0,"",(VLOOKUP($A555,'★Master Code List'!$B$4:$K$167,10,)))</x:f>
        <x:v xml:space="preserve">BUS BAR ASY </x:v>
      </x:c>
      <x:c r="G555" s="158">
        <x:f t="shared" si="162"/>
        <x:v>0</x:v>
      </x:c>
      <x:c r="H555" s="158">
        <x:f t="shared" si="163"/>
        <x:v>657.79499999999996</x:v>
      </x:c>
      <x:c r="I555" s="285">
        <x:f t="shared" si="164"/>
        <x:v>0</x:v>
      </x:c>
      <x:c r="J555" s="106">
        <x:f>SUMIFS('purchase data'!K:K,'purchase data'!$B:$B,$C555,'purchase data'!$F:$F,$D555)</x:f>
        <x:v>0</x:v>
      </x:c>
      <x:c r="K555" s="73">
        <x:f>SUMIFS('purchase data'!M:M,'purchase data'!$B:$B,$C555,'purchase data'!$F:$F,$D555)</x:f>
        <x:v>0</x:v>
      </x:c>
      <x:c r="L555" s="68">
        <x:f>SUMIFS(ETC!$G:$G,ETC!$B:$B,$C555,ETC!$E:$E,$D555)</x:f>
        <x:v>0</x:v>
      </x:c>
      <x:c r="M555" s="73">
        <x:f>SUMIFS(ETC!$J:$J,ETC!$E:$E,$D555,ETC!$B:$B,$C555)</x:f>
        <x:v>0</x:v>
      </x:c>
      <x:c r="N555" s="159">
        <x:f>IF(IFERROR((I555+K555+M555)/(G555+J555+SUMIFS(ETC!$G:$G,ETC!$C:$C,1,ETC!$B:$B,$C555,ETC!$E:$E,$D555)),)=0,H555,IFERROR((I555+K555+M555)/(G555+J555+SUMIFS(ETC!$G:$G,ETC!$C:$C,1,ETC!$B:$B,$C555,ETC!$E:$E,$D555)),))</x:f>
        <x:v>657.79499999999996</x:v>
      </x:c>
      <x:c r="O555" s="106">
        <x:f>++SUMIFS('sales data'!L:L,'sales data'!$B:$B,$C555,'sales data'!$F:$F,$D555,'sales data'!$O:$O,"")</x:f>
        <x:v>0</x:v>
      </x:c>
      <x:c r="P555" s="73">
        <x:f t="shared" si="154"/>
        <x:v>0</x:v>
      </x:c>
      <x:c r="Q555" s="68">
        <x:f>+SUMIFS('sales data'!$L:$L,'sales data'!$B:$B,$C555,'sales data'!$F:$F,$D555,'sales data'!$O:$O,"R")</x:f>
        <x:v>0</x:v>
      </x:c>
      <x:c r="R555" s="73">
        <x:f t="shared" si="155"/>
        <x:v>0</x:v>
      </x:c>
      <x:c r="S555" s="68">
        <x:f>SUMIFS('sales data'!$L:$L,'sales data'!$B:$B,$C555,'sales data'!$F:$F,$D555,'sales data'!$O:$O,"N")</x:f>
        <x:v>0</x:v>
      </x:c>
      <x:c r="T555" s="73">
        <x:f t="shared" si="156"/>
        <x:v>0</x:v>
      </x:c>
      <x:c r="U555" s="26">
        <x:f>SUMIFS('warehouse inventory check'!$N:$N,'warehouse inventory check'!$C:$C,$C555,'warehouse inventory check'!$D:$D,$D555)</x:f>
        <x:v>0</x:v>
      </x:c>
      <x:c r="V555" s="26">
        <x:f t="shared" si="157"/>
        <x:v>657.79499999999996</x:v>
      </x:c>
      <x:c r="W555" s="73">
        <x:f t="shared" si="158"/>
        <x:v>0</x:v>
      </x:c>
      <x:c r="X555" s="74">
        <x:f t="shared" si="159"/>
        <x:v>0</x:v>
      </x:c>
      <x:c r="Y555" s="68">
        <x:f t="shared" si="160"/>
        <x:v>0</x:v>
      </x:c>
      <x:c r="Z555" s="68">
        <x:f t="shared" si="161"/>
        <x:v>0</x:v>
      </x:c>
    </x:row>
    <x:row r="556" spans="1:26" s="26" customFormat="1">
      <x:c r="A556" s="118">
        <x:v>56</x:v>
      </x:c>
      <x:c r="B556" s="118"/>
      <x:c r="C556" s="113">
        <x:v>6</x:v>
      </x:c>
      <x:c r="D556" s="210" t="str">
        <x:f>IF(VLOOKUP($A556,'★Master Code List'!$B$4:$K$167,8,)=0,"",(VLOOKUP($A556,'★Master Code List'!$B$4:$K$167,8,)))</x:f>
        <x:v>TZ38-14A033-JB</x:v>
      </x:c>
      <x:c r="E556" s="210" t="str">
        <x:f>IF(VLOOKUP($A556,'★Master Code List'!$B$4:$K$167,9,)=0,"",(VLOOKUP($A556,'★Master Code List'!$B$4:$K$167,9,)))</x:f>
        <x:v>BEV-E (AWD/RWD, V710)</x:v>
      </x:c>
      <x:c r="F556" s="20" t="str">
        <x:f>IF(VLOOKUP($A556,'★Master Code List'!$B$4:$K$167,10,)=0,"",(VLOOKUP($A556,'★Master Code List'!$B$4:$K$167,10,)))</x:f>
        <x:v>MCA CONNECTOR CLIP</x:v>
      </x:c>
      <x:c r="G556" s="158">
        <x:f t="shared" si="162"/>
        <x:v>0</x:v>
      </x:c>
      <x:c r="H556" s="158">
        <x:f t="shared" si="163"/>
        <x:v>725.44886363636363</x:v>
      </x:c>
      <x:c r="I556" s="285">
        <x:f t="shared" si="164"/>
        <x:v>0</x:v>
      </x:c>
      <x:c r="J556" s="106">
        <x:f>SUMIFS('purchase data'!K:K,'purchase data'!$B:$B,$C556,'purchase data'!$F:$F,$D556)</x:f>
        <x:v>0</x:v>
      </x:c>
      <x:c r="K556" s="73">
        <x:f>SUMIFS('purchase data'!M:M,'purchase data'!$B:$B,$C556,'purchase data'!$F:$F,$D556)</x:f>
        <x:v>0</x:v>
      </x:c>
      <x:c r="L556" s="68">
        <x:f>SUMIFS(ETC!$G:$G,ETC!$B:$B,$C556,ETC!$E:$E,$D556)</x:f>
        <x:v>0</x:v>
      </x:c>
      <x:c r="M556" s="73">
        <x:f>SUMIFS(ETC!$J:$J,ETC!$E:$E,$D556,ETC!$B:$B,$C556)</x:f>
        <x:v>0</x:v>
      </x:c>
      <x:c r="N556" s="159">
        <x:f>IF(IFERROR((I556+K556+M556)/(G556+J556+SUMIFS(ETC!$G:$G,ETC!$C:$C,1,ETC!$B:$B,$C556,ETC!$E:$E,$D556)),)=0,H556,IFERROR((I556+K556+M556)/(G556+J556+SUMIFS(ETC!$G:$G,ETC!$C:$C,1,ETC!$B:$B,$C556,ETC!$E:$E,$D556)),))</x:f>
        <x:v>725.44886363636363</x:v>
      </x:c>
      <x:c r="O556" s="106">
        <x:f>++SUMIFS('sales data'!L:L,'sales data'!$B:$B,$C556,'sales data'!$F:$F,$D556,'sales data'!$O:$O,"")</x:f>
        <x:v>0</x:v>
      </x:c>
      <x:c r="P556" s="73">
        <x:f t="shared" si="154"/>
        <x:v>0</x:v>
      </x:c>
      <x:c r="Q556" s="68">
        <x:f>+SUMIFS('sales data'!$L:$L,'sales data'!$B:$B,$C556,'sales data'!$F:$F,$D556,'sales data'!$O:$O,"R")</x:f>
        <x:v>0</x:v>
      </x:c>
      <x:c r="R556" s="73">
        <x:f t="shared" si="155"/>
        <x:v>0</x:v>
      </x:c>
      <x:c r="S556" s="68">
        <x:f>SUMIFS('sales data'!$L:$L,'sales data'!$B:$B,$C556,'sales data'!$F:$F,$D556,'sales data'!$O:$O,"N")</x:f>
        <x:v>0</x:v>
      </x:c>
      <x:c r="T556" s="73">
        <x:f t="shared" si="156"/>
        <x:v>0</x:v>
      </x:c>
      <x:c r="U556" s="26">
        <x:f>SUMIFS('warehouse inventory check'!$N:$N,'warehouse inventory check'!$C:$C,$C556,'warehouse inventory check'!$D:$D,$D556)</x:f>
        <x:v>0</x:v>
      </x:c>
      <x:c r="V556" s="26">
        <x:f t="shared" si="157"/>
        <x:v>725.44886363636363</x:v>
      </x:c>
      <x:c r="W556" s="73">
        <x:f t="shared" si="158"/>
        <x:v>0</x:v>
      </x:c>
      <x:c r="X556" s="74">
        <x:f t="shared" si="159"/>
        <x:v>0</x:v>
      </x:c>
      <x:c r="Y556" s="68">
        <x:f t="shared" si="160"/>
        <x:v>0</x:v>
      </x:c>
      <x:c r="Z556" s="68">
        <x:f t="shared" si="161"/>
        <x:v>0</x:v>
      </x:c>
    </x:row>
    <x:row r="557" spans="1:26" s="26" customFormat="1">
      <x:c r="A557" s="118">
        <x:v>57</x:v>
      </x:c>
      <x:c r="B557" s="118"/>
      <x:c r="C557" s="113">
        <x:v>6</x:v>
      </x:c>
      <x:c r="D557" s="210" t="str">
        <x:f>IF(VLOOKUP($A557,'★Master Code List'!$B$4:$K$167,8,)=0,"",(VLOOKUP($A557,'★Master Code List'!$B$4:$K$167,8,)))</x:f>
        <x:v>TZ38-14A033-KA</x:v>
      </x:c>
      <x:c r="E557" s="210" t="str">
        <x:f>IF(VLOOKUP($A557,'★Master Code List'!$B$4:$K$167,9,)=0,"",(VLOOKUP($A557,'★Master Code List'!$B$4:$K$167,9,)))</x:f>
        <x:v>EV-V4</x:v>
      </x:c>
      <x:c r="F557" s="20" t="str">
        <x:f>IF(VLOOKUP($A557,'★Master Code List'!$B$4:$K$167,10,)=0,"",(VLOOKUP($A557,'★Master Code List'!$B$4:$K$167,10,)))</x:f>
        <x:v>MCA CONNECTOR CLIP</x:v>
      </x:c>
      <x:c r="G557" s="158">
        <x:f t="shared" si="162"/>
        <x:v>0</x:v>
      </x:c>
      <x:c r="H557" s="158">
        <x:f t="shared" si="163"/>
        <x:v>1402.1366700000001</x:v>
      </x:c>
      <x:c r="I557" s="285">
        <x:f t="shared" si="164"/>
        <x:v>0</x:v>
      </x:c>
      <x:c r="J557" s="106">
        <x:f>SUMIFS('purchase data'!K:K,'purchase data'!$B:$B,$C557,'purchase data'!$F:$F,$D557)</x:f>
        <x:v>0</x:v>
      </x:c>
      <x:c r="K557" s="73">
        <x:f>SUMIFS('purchase data'!M:M,'purchase data'!$B:$B,$C557,'purchase data'!$F:$F,$D557)</x:f>
        <x:v>0</x:v>
      </x:c>
      <x:c r="L557" s="68">
        <x:f>SUMIFS(ETC!$G:$G,ETC!$B:$B,$C557,ETC!$E:$E,$D557)</x:f>
        <x:v>0</x:v>
      </x:c>
      <x:c r="M557" s="73">
        <x:f>SUMIFS(ETC!$J:$J,ETC!$E:$E,$D557,ETC!$B:$B,$C557)</x:f>
        <x:v>0</x:v>
      </x:c>
      <x:c r="N557" s="159">
        <x:f>IF(IFERROR((I557+K557+M557)/(G557+J557+SUMIFS(ETC!$G:$G,ETC!$C:$C,1,ETC!$B:$B,$C557,ETC!$E:$E,$D557)),)=0,H557,IFERROR((I557+K557+M557)/(G557+J557+SUMIFS(ETC!$G:$G,ETC!$C:$C,1,ETC!$B:$B,$C557,ETC!$E:$E,$D557)),))</x:f>
        <x:v>1402.1366700000001</x:v>
      </x:c>
      <x:c r="O557" s="106">
        <x:f>++SUMIFS('sales data'!L:L,'sales data'!$B:$B,$C557,'sales data'!$F:$F,$D557,'sales data'!$O:$O,"")</x:f>
        <x:v>0</x:v>
      </x:c>
      <x:c r="P557" s="73">
        <x:f t="shared" si="154"/>
        <x:v>0</x:v>
      </x:c>
      <x:c r="Q557" s="68">
        <x:f>+SUMIFS('sales data'!$L:$L,'sales data'!$B:$B,$C557,'sales data'!$F:$F,$D557,'sales data'!$O:$O,"R")</x:f>
        <x:v>0</x:v>
      </x:c>
      <x:c r="R557" s="73">
        <x:f t="shared" si="155"/>
        <x:v>0</x:v>
      </x:c>
      <x:c r="S557" s="68">
        <x:f>SUMIFS('sales data'!$L:$L,'sales data'!$B:$B,$C557,'sales data'!$F:$F,$D557,'sales data'!$O:$O,"N")</x:f>
        <x:v>0</x:v>
      </x:c>
      <x:c r="T557" s="73">
        <x:f t="shared" si="156"/>
        <x:v>0</x:v>
      </x:c>
      <x:c r="U557" s="26">
        <x:f>SUMIFS('warehouse inventory check'!$N:$N,'warehouse inventory check'!$C:$C,$C557,'warehouse inventory check'!$D:$D,$D557)</x:f>
        <x:v>0</x:v>
      </x:c>
      <x:c r="V557" s="26">
        <x:f t="shared" si="157"/>
        <x:v>1402.1366700000001</x:v>
      </x:c>
      <x:c r="W557" s="73">
        <x:f t="shared" si="158"/>
        <x:v>0</x:v>
      </x:c>
      <x:c r="X557" s="74">
        <x:f t="shared" si="159"/>
        <x:v>0</x:v>
      </x:c>
      <x:c r="Y557" s="68">
        <x:f t="shared" si="160"/>
        <x:v>0</x:v>
      </x:c>
      <x:c r="Z557" s="68">
        <x:f t="shared" si="161"/>
        <x:v>0</x:v>
      </x:c>
    </x:row>
    <x:row r="558" spans="1:26" s="26" customFormat="1">
      <x:c r="A558" s="118">
        <x:v>58</x:v>
      </x:c>
      <x:c r="B558" s="118"/>
      <x:c r="C558" s="113">
        <x:v>6</x:v>
      </x:c>
      <x:c r="D558" s="210" t="str">
        <x:f>IF(VLOOKUP($A558,'★Master Code List'!$B$4:$K$167,8,)=0,"",(VLOOKUP($A558,'★Master Code List'!$B$4:$K$167,8,)))</x:f>
        <x:v>TZ38-14A033-LA</x:v>
      </x:c>
      <x:c r="E558" s="210" t="str">
        <x:f>IF(VLOOKUP($A558,'★Master Code List'!$B$4:$K$167,9,)=0,"",(VLOOKUP($A558,'★Master Code List'!$B$4:$K$167,9,)))</x:f>
        <x:v>EV-V4</x:v>
      </x:c>
      <x:c r="F558" s="20" t="str">
        <x:f>IF(VLOOKUP($A558,'★Master Code List'!$B$4:$K$167,10,)=0,"",(VLOOKUP($A558,'★Master Code List'!$B$4:$K$167,10,)))</x:f>
        <x:v>MCA CONNECTOR CLIP</x:v>
      </x:c>
      <x:c r="G558" s="158">
        <x:f t="shared" si="162"/>
        <x:v>0</x:v>
      </x:c>
      <x:c r="H558" s="158">
        <x:f t="shared" si="163"/>
        <x:v>1273.55</x:v>
      </x:c>
      <x:c r="I558" s="285">
        <x:f t="shared" si="164"/>
        <x:v>0</x:v>
      </x:c>
      <x:c r="J558" s="106">
        <x:f>SUMIFS('purchase data'!K:K,'purchase data'!$B:$B,$C558,'purchase data'!$F:$F,$D558)</x:f>
        <x:v>0</x:v>
      </x:c>
      <x:c r="K558" s="73">
        <x:f>SUMIFS('purchase data'!M:M,'purchase data'!$B:$B,$C558,'purchase data'!$F:$F,$D558)</x:f>
        <x:v>0</x:v>
      </x:c>
      <x:c r="L558" s="68">
        <x:f>SUMIFS(ETC!$G:$G,ETC!$B:$B,$C558,ETC!$E:$E,$D558)</x:f>
        <x:v>0</x:v>
      </x:c>
      <x:c r="M558" s="73">
        <x:f>SUMIFS(ETC!$J:$J,ETC!$E:$E,$D558,ETC!$B:$B,$C558)</x:f>
        <x:v>0</x:v>
      </x:c>
      <x:c r="N558" s="159">
        <x:f>IF(IFERROR((I558+K558+M558)/(G558+J558+SUMIFS(ETC!$G:$G,ETC!$C:$C,1,ETC!$B:$B,$C558,ETC!$E:$E,$D558)),)=0,H558,IFERROR((I558+K558+M558)/(G558+J558+SUMIFS(ETC!$G:$G,ETC!$C:$C,1,ETC!$B:$B,$C558,ETC!$E:$E,$D558)),))</x:f>
        <x:v>1273.55</x:v>
      </x:c>
      <x:c r="O558" s="106">
        <x:f>++SUMIFS('sales data'!L:L,'sales data'!$B:$B,$C558,'sales data'!$F:$F,$D558,'sales data'!$O:$O,"")</x:f>
        <x:v>0</x:v>
      </x:c>
      <x:c r="P558" s="73">
        <x:f t="shared" si="154"/>
        <x:v>0</x:v>
      </x:c>
      <x:c r="Q558" s="68">
        <x:f>+SUMIFS('sales data'!$L:$L,'sales data'!$B:$B,$C558,'sales data'!$F:$F,$D558,'sales data'!$O:$O,"R")</x:f>
        <x:v>0</x:v>
      </x:c>
      <x:c r="R558" s="73">
        <x:f t="shared" si="155"/>
        <x:v>0</x:v>
      </x:c>
      <x:c r="S558" s="68">
        <x:f>SUMIFS('sales data'!$L:$L,'sales data'!$B:$B,$C558,'sales data'!$F:$F,$D558,'sales data'!$O:$O,"N")</x:f>
        <x:v>0</x:v>
      </x:c>
      <x:c r="T558" s="73">
        <x:f t="shared" si="156"/>
        <x:v>0</x:v>
      </x:c>
      <x:c r="U558" s="26">
        <x:f>SUMIFS('warehouse inventory check'!$N:$N,'warehouse inventory check'!$C:$C,$C558,'warehouse inventory check'!$D:$D,$D558)</x:f>
        <x:v>0</x:v>
      </x:c>
      <x:c r="V558" s="26">
        <x:f t="shared" si="157"/>
        <x:v>1273.55</x:v>
      </x:c>
      <x:c r="W558" s="73">
        <x:f t="shared" si="158"/>
        <x:v>0</x:v>
      </x:c>
      <x:c r="X558" s="74">
        <x:f t="shared" si="159"/>
        <x:v>0</x:v>
      </x:c>
      <x:c r="Y558" s="68">
        <x:f t="shared" si="160"/>
        <x:v>0</x:v>
      </x:c>
      <x:c r="Z558" s="68">
        <x:f t="shared" si="161"/>
        <x:v>0</x:v>
      </x:c>
    </x:row>
    <x:row r="559" spans="1:26" s="26" customFormat="1">
      <x:c r="A559" s="118">
        <x:v>59</x:v>
      </x:c>
      <x:c r="B559" s="118"/>
      <x:c r="C559" s="113">
        <x:v>6</x:v>
      </x:c>
      <x:c r="D559" s="210" t="str">
        <x:f>IF(VLOOKUP($A559,'★Master Code List'!$B$4:$K$167,8,)=0,"",(VLOOKUP($A559,'★Master Code List'!$B$4:$K$167,8,)))</x:f>
        <x:v>TZ38-14A033-MA</x:v>
      </x:c>
      <x:c r="E559" s="210" t="str">
        <x:f>IF(VLOOKUP($A559,'★Master Code List'!$B$4:$K$167,9,)=0,"",(VLOOKUP($A559,'★Master Code List'!$B$4:$K$167,9,)))</x:f>
        <x:v>EV-V4</x:v>
      </x:c>
      <x:c r="F559" s="20" t="str">
        <x:f>IF(VLOOKUP($A559,'★Master Code List'!$B$4:$K$167,10,)=0,"",(VLOOKUP($A559,'★Master Code List'!$B$4:$K$167,10,)))</x:f>
        <x:v>MCA CONNECTOR CLIP</x:v>
      </x:c>
      <x:c r="G559" s="158">
        <x:f t="shared" si="162"/>
        <x:v>0</x:v>
      </x:c>
      <x:c r="H559" s="158">
        <x:f t="shared" si="163"/>
        <x:v>759.70121617647067</x:v>
      </x:c>
      <x:c r="I559" s="285">
        <x:f t="shared" si="164"/>
        <x:v>0</x:v>
      </x:c>
      <x:c r="J559" s="106">
        <x:f>SUMIFS('purchase data'!K:K,'purchase data'!$B:$B,$C559,'purchase data'!$F:$F,$D559)</x:f>
        <x:v>0</x:v>
      </x:c>
      <x:c r="K559" s="73">
        <x:f>SUMIFS('purchase data'!M:M,'purchase data'!$B:$B,$C559,'purchase data'!$F:$F,$D559)</x:f>
        <x:v>0</x:v>
      </x:c>
      <x:c r="L559" s="68">
        <x:f>SUMIFS(ETC!$G:$G,ETC!$B:$B,$C559,ETC!$E:$E,$D559)</x:f>
        <x:v>0</x:v>
      </x:c>
      <x:c r="M559" s="73">
        <x:f>SUMIFS(ETC!$J:$J,ETC!$E:$E,$D559,ETC!$B:$B,$C559)</x:f>
        <x:v>0</x:v>
      </x:c>
      <x:c r="N559" s="159">
        <x:f>IF(IFERROR((I559+K559+M559)/(G559+J559+SUMIFS(ETC!$G:$G,ETC!$C:$C,1,ETC!$B:$B,$C559,ETC!$E:$E,$D559)),)=0,H559,IFERROR((I559+K559+M559)/(G559+J559+SUMIFS(ETC!$G:$G,ETC!$C:$C,1,ETC!$B:$B,$C559,ETC!$E:$E,$D559)),))</x:f>
        <x:v>759.70121617647067</x:v>
      </x:c>
      <x:c r="O559" s="106">
        <x:f>++SUMIFS('sales data'!L:L,'sales data'!$B:$B,$C559,'sales data'!$F:$F,$D559,'sales data'!$O:$O,"")</x:f>
        <x:v>0</x:v>
      </x:c>
      <x:c r="P559" s="73">
        <x:f t="shared" si="154"/>
        <x:v>0</x:v>
      </x:c>
      <x:c r="Q559" s="68">
        <x:f>+SUMIFS('sales data'!$L:$L,'sales data'!$B:$B,$C559,'sales data'!$F:$F,$D559,'sales data'!$O:$O,"R")</x:f>
        <x:v>0</x:v>
      </x:c>
      <x:c r="R559" s="73">
        <x:f t="shared" si="155"/>
        <x:v>0</x:v>
      </x:c>
      <x:c r="S559" s="68">
        <x:f>SUMIFS('sales data'!$L:$L,'sales data'!$B:$B,$C559,'sales data'!$F:$F,$D559,'sales data'!$O:$O,"N")</x:f>
        <x:v>0</x:v>
      </x:c>
      <x:c r="T559" s="73">
        <x:f t="shared" si="156"/>
        <x:v>0</x:v>
      </x:c>
      <x:c r="U559" s="26">
        <x:f>SUMIFS('warehouse inventory check'!$N:$N,'warehouse inventory check'!$C:$C,$C559,'warehouse inventory check'!$D:$D,$D559)</x:f>
        <x:v>0</x:v>
      </x:c>
      <x:c r="V559" s="26">
        <x:f t="shared" si="157"/>
        <x:v>759.70121617647067</x:v>
      </x:c>
      <x:c r="W559" s="73">
        <x:f t="shared" si="158"/>
        <x:v>0</x:v>
      </x:c>
      <x:c r="X559" s="74">
        <x:f t="shared" si="159"/>
        <x:v>0</x:v>
      </x:c>
      <x:c r="Y559" s="68">
        <x:f t="shared" si="160"/>
        <x:v>0</x:v>
      </x:c>
      <x:c r="Z559" s="68">
        <x:f t="shared" si="161"/>
        <x:v>0</x:v>
      </x:c>
    </x:row>
    <x:row r="560" spans="1:26" s="26" customFormat="1">
      <x:c r="A560" s="118">
        <x:v>60</x:v>
      </x:c>
      <x:c r="B560" s="118"/>
      <x:c r="C560" s="113">
        <x:v>6</x:v>
      </x:c>
      <x:c r="D560" s="210" t="str">
        <x:f>IF(VLOOKUP($A560,'★Master Code List'!$B$4:$K$167,8,)=0,"",(VLOOKUP($A560,'★Master Code List'!$B$4:$K$167,8,)))</x:f>
        <x:v>TZ38-14A033-NA</x:v>
      </x:c>
      <x:c r="E560" s="210" t="str">
        <x:f>IF(VLOOKUP($A560,'★Master Code List'!$B$4:$K$167,9,)=0,"",(VLOOKUP($A560,'★Master Code List'!$B$4:$K$167,9,)))</x:f>
        <x:v>BEV-E (AWD/RWD, V710)</x:v>
      </x:c>
      <x:c r="F560" s="20" t="str">
        <x:f>IF(VLOOKUP($A560,'★Master Code List'!$B$4:$K$167,10,)=0,"",(VLOOKUP($A560,'★Master Code List'!$B$4:$K$167,10,)))</x:f>
        <x:v>BUSBAR ASY</x:v>
      </x:c>
      <x:c r="G560" s="158">
        <x:f t="shared" si="162"/>
        <x:v>0</x:v>
      </x:c>
      <x:c r="H560" s="158">
        <x:f t="shared" si="163"/>
        <x:v>726.82382223880586</x:v>
      </x:c>
      <x:c r="I560" s="285">
        <x:f t="shared" si="164"/>
        <x:v>0</x:v>
      </x:c>
      <x:c r="J560" s="106">
        <x:f>SUMIFS('purchase data'!K:K,'purchase data'!$B:$B,$C560,'purchase data'!$F:$F,$D560)</x:f>
        <x:v>0</x:v>
      </x:c>
      <x:c r="K560" s="73">
        <x:f>SUMIFS('purchase data'!M:M,'purchase data'!$B:$B,$C560,'purchase data'!$F:$F,$D560)</x:f>
        <x:v>0</x:v>
      </x:c>
      <x:c r="L560" s="68">
        <x:f>SUMIFS(ETC!$G:$G,ETC!$B:$B,$C560,ETC!$E:$E,$D560)</x:f>
        <x:v>0</x:v>
      </x:c>
      <x:c r="M560" s="73">
        <x:f>SUMIFS(ETC!$J:$J,ETC!$E:$E,$D560,ETC!$B:$B,$C560)</x:f>
        <x:v>0</x:v>
      </x:c>
      <x:c r="N560" s="159">
        <x:f>IF(IFERROR((I560+K560+M560)/(G560+J560+SUMIFS(ETC!$G:$G,ETC!$C:$C,1,ETC!$B:$B,$C560,ETC!$E:$E,$D560)),)=0,H560,IFERROR((I560+K560+M560)/(G560+J560+SUMIFS(ETC!$G:$G,ETC!$C:$C,1,ETC!$B:$B,$C560,ETC!$E:$E,$D560)),))</x:f>
        <x:v>726.82382223880586</x:v>
      </x:c>
      <x:c r="O560" s="106">
        <x:f>++SUMIFS('sales data'!L:L,'sales data'!$B:$B,$C560,'sales data'!$F:$F,$D560,'sales data'!$O:$O,"")</x:f>
        <x:v>0</x:v>
      </x:c>
      <x:c r="P560" s="73">
        <x:f t="shared" si="154"/>
        <x:v>0</x:v>
      </x:c>
      <x:c r="Q560" s="68">
        <x:f>+SUMIFS('sales data'!$L:$L,'sales data'!$B:$B,$C560,'sales data'!$F:$F,$D560,'sales data'!$O:$O,"R")</x:f>
        <x:v>0</x:v>
      </x:c>
      <x:c r="R560" s="73">
        <x:f t="shared" si="155"/>
        <x:v>0</x:v>
      </x:c>
      <x:c r="S560" s="68">
        <x:f>SUMIFS('sales data'!$L:$L,'sales data'!$B:$B,$C560,'sales data'!$F:$F,$D560,'sales data'!$O:$O,"N")</x:f>
        <x:v>0</x:v>
      </x:c>
      <x:c r="T560" s="73">
        <x:f t="shared" si="156"/>
        <x:v>0</x:v>
      </x:c>
      <x:c r="U560" s="26">
        <x:f>SUMIFS('warehouse inventory check'!$N:$N,'warehouse inventory check'!$C:$C,$C560,'warehouse inventory check'!$D:$D,$D560)</x:f>
        <x:v>0</x:v>
      </x:c>
      <x:c r="V560" s="26">
        <x:f t="shared" si="157"/>
        <x:v>726.82382223880586</x:v>
      </x:c>
      <x:c r="W560" s="73">
        <x:f t="shared" si="158"/>
        <x:v>0</x:v>
      </x:c>
      <x:c r="X560" s="74">
        <x:f t="shared" si="159"/>
        <x:v>0</x:v>
      </x:c>
      <x:c r="Y560" s="68">
        <x:f t="shared" si="160"/>
        <x:v>0</x:v>
      </x:c>
      <x:c r="Z560" s="68">
        <x:f t="shared" si="161"/>
        <x:v>0</x:v>
      </x:c>
    </x:row>
    <x:row r="561" spans="1:26" s="26" customFormat="1">
      <x:c r="A561" s="118">
        <x:v>61</x:v>
      </x:c>
      <x:c r="B561" s="118"/>
      <x:c r="C561" s="113">
        <x:v>6</x:v>
      </x:c>
      <x:c r="D561" s="210" t="str">
        <x:f>IF(VLOOKUP($A561,'★Master Code List'!$B$4:$K$167,8,)=0,"",(VLOOKUP($A561,'★Master Code List'!$B$4:$K$167,8,)))</x:f>
        <x:v>TZ38-14A033-PB</x:v>
      </x:c>
      <x:c r="E561" s="210" t="str">
        <x:f>IF(VLOOKUP($A561,'★Master Code List'!$B$4:$K$167,9,)=0,"",(VLOOKUP($A561,'★Master Code List'!$B$4:$K$167,9,)))</x:f>
        <x:v>BEV-E (AWD/RWD, V710)</x:v>
      </x:c>
      <x:c r="F561" s="20" t="str">
        <x:f>IF(VLOOKUP($A561,'★Master Code List'!$B$4:$K$167,10,)=0,"",(VLOOKUP($A561,'★Master Code List'!$B$4:$K$167,10,)))</x:f>
        <x:v>BUSBAR ASY</x:v>
      </x:c>
      <x:c r="G561" s="158">
        <x:f t="shared" si="162"/>
        <x:v>0</x:v>
      </x:c>
      <x:c r="H561" s="158">
        <x:f t="shared" si="163"/>
        <x:v>660.62307414999987</x:v>
      </x:c>
      <x:c r="I561" s="285">
        <x:f t="shared" si="164"/>
        <x:v>0</x:v>
      </x:c>
      <x:c r="J561" s="106">
        <x:f>SUMIFS('purchase data'!K:K,'purchase data'!$B:$B,$C561,'purchase data'!$F:$F,$D561)</x:f>
        <x:v>0</x:v>
      </x:c>
      <x:c r="K561" s="73">
        <x:f>SUMIFS('purchase data'!M:M,'purchase data'!$B:$B,$C561,'purchase data'!$F:$F,$D561)</x:f>
        <x:v>0</x:v>
      </x:c>
      <x:c r="L561" s="68">
        <x:f>SUMIFS(ETC!$G:$G,ETC!$B:$B,$C561,ETC!$E:$E,$D561)</x:f>
        <x:v>0</x:v>
      </x:c>
      <x:c r="M561" s="73">
        <x:f>SUMIFS(ETC!$J:$J,ETC!$E:$E,$D561,ETC!$B:$B,$C561)</x:f>
        <x:v>0</x:v>
      </x:c>
      <x:c r="N561" s="159">
        <x:f>IF(IFERROR((I561+K561+M561)/(G561+J561+SUMIFS(ETC!$G:$G,ETC!$C:$C,1,ETC!$B:$B,$C561,ETC!$E:$E,$D561)),)=0,H561,IFERROR((I561+K561+M561)/(G561+J561+SUMIFS(ETC!$G:$G,ETC!$C:$C,1,ETC!$B:$B,$C561,ETC!$E:$E,$D561)),))</x:f>
        <x:v>660.62307414999987</x:v>
      </x:c>
      <x:c r="O561" s="106">
        <x:f>++SUMIFS('sales data'!L:L,'sales data'!$B:$B,$C561,'sales data'!$F:$F,$D561,'sales data'!$O:$O,"")</x:f>
        <x:v>0</x:v>
      </x:c>
      <x:c r="P561" s="73">
        <x:f t="shared" si="154"/>
        <x:v>0</x:v>
      </x:c>
      <x:c r="Q561" s="68">
        <x:f>+SUMIFS('sales data'!$L:$L,'sales data'!$B:$B,$C561,'sales data'!$F:$F,$D561,'sales data'!$O:$O,"R")</x:f>
        <x:v>0</x:v>
      </x:c>
      <x:c r="R561" s="73">
        <x:f t="shared" si="155"/>
        <x:v>0</x:v>
      </x:c>
      <x:c r="S561" s="68">
        <x:f>SUMIFS('sales data'!$L:$L,'sales data'!$B:$B,$C561,'sales data'!$F:$F,$D561,'sales data'!$O:$O,"N")</x:f>
        <x:v>0</x:v>
      </x:c>
      <x:c r="T561" s="73">
        <x:f t="shared" si="156"/>
        <x:v>0</x:v>
      </x:c>
      <x:c r="U561" s="26">
        <x:f>SUMIFS('warehouse inventory check'!$N:$N,'warehouse inventory check'!$C:$C,$C561,'warehouse inventory check'!$D:$D,$D561)</x:f>
        <x:v>0</x:v>
      </x:c>
      <x:c r="V561" s="26">
        <x:f t="shared" si="157"/>
        <x:v>660.62307414999987</x:v>
      </x:c>
      <x:c r="W561" s="73">
        <x:f t="shared" si="158"/>
        <x:v>0</x:v>
      </x:c>
      <x:c r="X561" s="74">
        <x:f t="shared" si="159"/>
        <x:v>0</x:v>
      </x:c>
      <x:c r="Y561" s="68">
        <x:f t="shared" si="160"/>
        <x:v>0</x:v>
      </x:c>
      <x:c r="Z561" s="68">
        <x:f t="shared" si="161"/>
        <x:v>0</x:v>
      </x:c>
    </x:row>
    <x:row r="562" spans="1:26" s="26" customFormat="1">
      <x:c r="A562" s="118">
        <x:v>62</x:v>
      </x:c>
      <x:c r="B562" s="118"/>
      <x:c r="C562" s="113">
        <x:v>6</x:v>
      </x:c>
      <x:c r="D562" s="210" t="str">
        <x:f>IF(VLOOKUP($A562,'★Master Code List'!$B$4:$K$167,8,)=0,"",(VLOOKUP($A562,'★Master Code List'!$B$4:$K$167,8,)))</x:f>
        <x:v>TZ38-14A033-RB</x:v>
      </x:c>
      <x:c r="E562" s="210" t="str">
        <x:f>IF(VLOOKUP($A562,'★Master Code List'!$B$4:$K$167,9,)=0,"",(VLOOKUP($A562,'★Master Code List'!$B$4:$K$167,9,)))</x:f>
        <x:v>BEV-E (AWD/RWD, V710)</x:v>
      </x:c>
      <x:c r="F562" s="20" t="str">
        <x:f>IF(VLOOKUP($A562,'★Master Code List'!$B$4:$K$167,10,)=0,"",(VLOOKUP($A562,'★Master Code List'!$B$4:$K$167,10,)))</x:f>
        <x:v>BUSBAR ASY</x:v>
      </x:c>
      <x:c r="G562" s="158">
        <x:f t="shared" si="162"/>
        <x:v>0</x:v>
      </x:c>
      <x:c r="H562" s="158">
        <x:f t="shared" si="163"/>
        <x:v>701.01162884816767</x:v>
      </x:c>
      <x:c r="I562" s="285">
        <x:f t="shared" si="164"/>
        <x:v>0</x:v>
      </x:c>
      <x:c r="J562" s="106">
        <x:f>SUMIFS('purchase data'!K:K,'purchase data'!$B:$B,$C562,'purchase data'!$F:$F,$D562)</x:f>
        <x:v>0</x:v>
      </x:c>
      <x:c r="K562" s="73">
        <x:f>SUMIFS('purchase data'!M:M,'purchase data'!$B:$B,$C562,'purchase data'!$F:$F,$D562)</x:f>
        <x:v>0</x:v>
      </x:c>
      <x:c r="L562" s="68">
        <x:f>SUMIFS(ETC!$G:$G,ETC!$B:$B,$C562,ETC!$E:$E,$D562)</x:f>
        <x:v>0</x:v>
      </x:c>
      <x:c r="M562" s="73">
        <x:f>SUMIFS(ETC!$J:$J,ETC!$E:$E,$D562,ETC!$B:$B,$C562)</x:f>
        <x:v>0</x:v>
      </x:c>
      <x:c r="N562" s="159">
        <x:f>IF(IFERROR((I562+K562+M562)/(G562+J562+SUMIFS(ETC!$G:$G,ETC!$C:$C,1,ETC!$B:$B,$C562,ETC!$E:$E,$D562)),)=0,H562,IFERROR((I562+K562+M562)/(G562+J562+SUMIFS(ETC!$G:$G,ETC!$C:$C,1,ETC!$B:$B,$C562,ETC!$E:$E,$D562)),))</x:f>
        <x:v>701.01162884816767</x:v>
      </x:c>
      <x:c r="O562" s="106">
        <x:f>++SUMIFS('sales data'!L:L,'sales data'!$B:$B,$C562,'sales data'!$F:$F,$D562,'sales data'!$O:$O,"")</x:f>
        <x:v>0</x:v>
      </x:c>
      <x:c r="P562" s="73">
        <x:f t="shared" si="154"/>
        <x:v>0</x:v>
      </x:c>
      <x:c r="Q562" s="68">
        <x:f>+SUMIFS('sales data'!$L:$L,'sales data'!$B:$B,$C562,'sales data'!$F:$F,$D562,'sales data'!$O:$O,"R")</x:f>
        <x:v>0</x:v>
      </x:c>
      <x:c r="R562" s="73">
        <x:f t="shared" si="155"/>
        <x:v>0</x:v>
      </x:c>
      <x:c r="S562" s="68">
        <x:f>SUMIFS('sales data'!$L:$L,'sales data'!$B:$B,$C562,'sales data'!$F:$F,$D562,'sales data'!$O:$O,"N")</x:f>
        <x:v>0</x:v>
      </x:c>
      <x:c r="T562" s="73">
        <x:f t="shared" si="156"/>
        <x:v>0</x:v>
      </x:c>
      <x:c r="U562" s="26">
        <x:f>SUMIFS('warehouse inventory check'!$N:$N,'warehouse inventory check'!$C:$C,$C562,'warehouse inventory check'!$D:$D,$D562)</x:f>
        <x:v>0</x:v>
      </x:c>
      <x:c r="V562" s="26">
        <x:f t="shared" si="157"/>
        <x:v>701.01162884816767</x:v>
      </x:c>
      <x:c r="W562" s="73">
        <x:f t="shared" si="158"/>
        <x:v>0</x:v>
      </x:c>
      <x:c r="X562" s="74">
        <x:f t="shared" si="159"/>
        <x:v>0</x:v>
      </x:c>
      <x:c r="Y562" s="68">
        <x:f t="shared" si="160"/>
        <x:v>0</x:v>
      </x:c>
      <x:c r="Z562" s="68">
        <x:f t="shared" si="161"/>
        <x:v>0</x:v>
      </x:c>
    </x:row>
    <x:row r="563" spans="1:26" s="26" customFormat="1">
      <x:c r="A563" s="118">
        <x:v>63</x:v>
      </x:c>
      <x:c r="B563" s="118"/>
      <x:c r="C563" s="113">
        <x:v>6</x:v>
      </x:c>
      <x:c r="D563" s="210" t="str">
        <x:f>IF(VLOOKUP($A563,'★Master Code List'!$B$4:$K$167,8,)=0,"",(VLOOKUP($A563,'★Master Code List'!$B$4:$K$167,8,)))</x:f>
        <x:v>TZ38-14A033-SA</x:v>
      </x:c>
      <x:c r="E563" s="210" t="str">
        <x:f>IF(VLOOKUP($A563,'★Master Code List'!$B$4:$K$167,9,)=0,"",(VLOOKUP($A563,'★Master Code List'!$B$4:$K$167,9,)))</x:f>
        <x:v>BEV-E (AWD/RWD, V710)</x:v>
      </x:c>
      <x:c r="F563" s="20" t="str">
        <x:f>IF(VLOOKUP($A563,'★Master Code List'!$B$4:$K$167,10,)=0,"",(VLOOKUP($A563,'★Master Code List'!$B$4:$K$167,10,)))</x:f>
        <x:v>BUSBAR ASY</x:v>
      </x:c>
      <x:c r="G563" s="158">
        <x:f t="shared" si="162"/>
        <x:v>0</x:v>
      </x:c>
      <x:c r="H563" s="158">
        <x:f t="shared" si="163"/>
        <x:v>796.01111068894591</x:v>
      </x:c>
      <x:c r="I563" s="285">
        <x:f t="shared" si="164"/>
        <x:v>0</x:v>
      </x:c>
      <x:c r="J563" s="106">
        <x:f>SUMIFS('purchase data'!K:K,'purchase data'!$B:$B,$C563,'purchase data'!$F:$F,$D563)</x:f>
        <x:v>0</x:v>
      </x:c>
      <x:c r="K563" s="73">
        <x:f>SUMIFS('purchase data'!M:M,'purchase data'!$B:$B,$C563,'purchase data'!$F:$F,$D563)</x:f>
        <x:v>0</x:v>
      </x:c>
      <x:c r="L563" s="68">
        <x:f>SUMIFS(ETC!$G:$G,ETC!$B:$B,$C563,ETC!$E:$E,$D563)</x:f>
        <x:v>0</x:v>
      </x:c>
      <x:c r="M563" s="73">
        <x:f>SUMIFS(ETC!$J:$J,ETC!$E:$E,$D563,ETC!$B:$B,$C563)</x:f>
        <x:v>0</x:v>
      </x:c>
      <x:c r="N563" s="159">
        <x:f>IF(IFERROR((I563+K563+M563)/(G563+J563+SUMIFS(ETC!$G:$G,ETC!$C:$C,1,ETC!$B:$B,$C563,ETC!$E:$E,$D563)),)=0,H563,IFERROR((I563+K563+M563)/(G563+J563+SUMIFS(ETC!$G:$G,ETC!$C:$C,1,ETC!$B:$B,$C563,ETC!$E:$E,$D563)),))</x:f>
        <x:v>796.01111068894591</x:v>
      </x:c>
      <x:c r="O563" s="106">
        <x:f>++SUMIFS('sales data'!L:L,'sales data'!$B:$B,$C563,'sales data'!$F:$F,$D563,'sales data'!$O:$O,"")</x:f>
        <x:v>0</x:v>
      </x:c>
      <x:c r="P563" s="73">
        <x:f t="shared" si="154"/>
        <x:v>0</x:v>
      </x:c>
      <x:c r="Q563" s="68">
        <x:f>+SUMIFS('sales data'!$L:$L,'sales data'!$B:$B,$C563,'sales data'!$F:$F,$D563,'sales data'!$O:$O,"R")</x:f>
        <x:v>0</x:v>
      </x:c>
      <x:c r="R563" s="73">
        <x:f t="shared" si="155"/>
        <x:v>0</x:v>
      </x:c>
      <x:c r="S563" s="68">
        <x:f>SUMIFS('sales data'!$L:$L,'sales data'!$B:$B,$C563,'sales data'!$F:$F,$D563,'sales data'!$O:$O,"N")</x:f>
        <x:v>0</x:v>
      </x:c>
      <x:c r="T563" s="73">
        <x:f t="shared" si="156"/>
        <x:v>0</x:v>
      </x:c>
      <x:c r="U563" s="26">
        <x:f>SUMIFS('warehouse inventory check'!$N:$N,'warehouse inventory check'!$C:$C,$C563,'warehouse inventory check'!$D:$D,$D563)</x:f>
        <x:v>0</x:v>
      </x:c>
      <x:c r="V563" s="26">
        <x:f t="shared" si="157"/>
        <x:v>796.01111068894591</x:v>
      </x:c>
      <x:c r="W563" s="73">
        <x:f t="shared" si="158"/>
        <x:v>0</x:v>
      </x:c>
      <x:c r="X563" s="74">
        <x:f t="shared" si="159"/>
        <x:v>0</x:v>
      </x:c>
      <x:c r="Y563" s="68">
        <x:f t="shared" si="160"/>
        <x:v>0</x:v>
      </x:c>
      <x:c r="Z563" s="68">
        <x:f t="shared" si="161"/>
        <x:v>0</x:v>
      </x:c>
    </x:row>
    <x:row r="564" spans="1:26" s="26" customFormat="1">
      <x:c r="A564" s="118">
        <x:v>64</x:v>
      </x:c>
      <x:c r="B564" s="118"/>
      <x:c r="C564" s="113">
        <x:v>6</x:v>
      </x:c>
      <x:c r="D564" s="210" t="str">
        <x:f>IF(VLOOKUP($A564,'★Master Code List'!$B$4:$K$167,8,)=0,"",(VLOOKUP($A564,'★Master Code List'!$B$4:$K$167,8,)))</x:f>
        <x:v>TZ38-14A033-TA</x:v>
      </x:c>
      <x:c r="E564" s="210" t="str">
        <x:f>IF(VLOOKUP($A564,'★Master Code List'!$B$4:$K$167,9,)=0,"",(VLOOKUP($A564,'★Master Code List'!$B$4:$K$167,9,)))</x:f>
        <x:v>EV-V4</x:v>
      </x:c>
      <x:c r="F564" s="20" t="str">
        <x:f>IF(VLOOKUP($A564,'★Master Code List'!$B$4:$K$167,10,)=0,"",(VLOOKUP($A564,'★Master Code List'!$B$4:$K$167,10,)))</x:f>
        <x:v>BUSBAR ASY</x:v>
      </x:c>
      <x:c r="G564" s="158">
        <x:f t="shared" si="162"/>
        <x:v>0</x:v>
      </x:c>
      <x:c r="H564" s="158">
        <x:f t="shared" si="163"/>
        <x:v>700.73209999999995</x:v>
      </x:c>
      <x:c r="I564" s="285">
        <x:f t="shared" si="164"/>
        <x:v>0</x:v>
      </x:c>
      <x:c r="J564" s="106">
        <x:f>SUMIFS('purchase data'!K:K,'purchase data'!$B:$B,$C564,'purchase data'!$F:$F,$D564)</x:f>
        <x:v>0</x:v>
      </x:c>
      <x:c r="K564" s="73">
        <x:f>SUMIFS('purchase data'!M:M,'purchase data'!$B:$B,$C564,'purchase data'!$F:$F,$D564)</x:f>
        <x:v>0</x:v>
      </x:c>
      <x:c r="L564" s="68">
        <x:f>SUMIFS(ETC!$G:$G,ETC!$B:$B,$C564,ETC!$E:$E,$D564)</x:f>
        <x:v>0</x:v>
      </x:c>
      <x:c r="M564" s="73">
        <x:f>SUMIFS(ETC!$J:$J,ETC!$E:$E,$D564,ETC!$B:$B,$C564)</x:f>
        <x:v>0</x:v>
      </x:c>
      <x:c r="N564" s="159">
        <x:f>IF(IFERROR((I564+K564+M564)/(G564+J564+SUMIFS(ETC!$G:$G,ETC!$C:$C,1,ETC!$B:$B,$C564,ETC!$E:$E,$D564)),)=0,H564,IFERROR((I564+K564+M564)/(G564+J564+SUMIFS(ETC!$G:$G,ETC!$C:$C,1,ETC!$B:$B,$C564,ETC!$E:$E,$D564)),))</x:f>
        <x:v>700.73209999999995</x:v>
      </x:c>
      <x:c r="O564" s="106">
        <x:f>++SUMIFS('sales data'!L:L,'sales data'!$B:$B,$C564,'sales data'!$F:$F,$D564,'sales data'!$O:$O,"")</x:f>
        <x:v>0</x:v>
      </x:c>
      <x:c r="P564" s="73">
        <x:f t="shared" si="154"/>
        <x:v>0</x:v>
      </x:c>
      <x:c r="Q564" s="68">
        <x:f>+SUMIFS('sales data'!$L:$L,'sales data'!$B:$B,$C564,'sales data'!$F:$F,$D564,'sales data'!$O:$O,"R")</x:f>
        <x:v>0</x:v>
      </x:c>
      <x:c r="R564" s="73">
        <x:f t="shared" si="155"/>
        <x:v>0</x:v>
      </x:c>
      <x:c r="S564" s="68">
        <x:f>SUMIFS('sales data'!$L:$L,'sales data'!$B:$B,$C564,'sales data'!$F:$F,$D564,'sales data'!$O:$O,"N")</x:f>
        <x:v>0</x:v>
      </x:c>
      <x:c r="T564" s="73">
        <x:f t="shared" si="156"/>
        <x:v>0</x:v>
      </x:c>
      <x:c r="U564" s="26">
        <x:f>SUMIFS('warehouse inventory check'!$N:$N,'warehouse inventory check'!$C:$C,$C564,'warehouse inventory check'!$D:$D,$D564)</x:f>
        <x:v>0</x:v>
      </x:c>
      <x:c r="V564" s="26">
        <x:f t="shared" si="157"/>
        <x:v>700.73209999999995</x:v>
      </x:c>
      <x:c r="W564" s="73">
        <x:f t="shared" si="158"/>
        <x:v>0</x:v>
      </x:c>
      <x:c r="X564" s="74">
        <x:f t="shared" si="159"/>
        <x:v>0</x:v>
      </x:c>
      <x:c r="Y564" s="68">
        <x:f t="shared" si="160"/>
        <x:v>0</x:v>
      </x:c>
      <x:c r="Z564" s="68">
        <x:f t="shared" si="161"/>
        <x:v>0</x:v>
      </x:c>
    </x:row>
    <x:row r="565" spans="1:26" s="26" customFormat="1">
      <x:c r="A565" s="118">
        <x:v>65</x:v>
      </x:c>
      <x:c r="B565" s="118"/>
      <x:c r="C565" s="113">
        <x:v>6</x:v>
      </x:c>
      <x:c r="D565" s="210" t="str">
        <x:f>IF(VLOOKUP($A565,'★Master Code List'!$B$4:$K$167,8,)=0,"",(VLOOKUP($A565,'★Master Code List'!$B$4:$K$167,8,)))</x:f>
        <x:v>TZ38-14A033-TA04</x:v>
      </x:c>
      <x:c r="E565" s="210" t="str">
        <x:f>IF(VLOOKUP($A565,'★Master Code List'!$B$4:$K$167,9,)=0,"",(VLOOKUP($A565,'★Master Code List'!$B$4:$K$167,9,)))</x:f>
        <x:v>EV-V4</x:v>
      </x:c>
      <x:c r="F565" s="20" t="str">
        <x:f>IF(VLOOKUP($A565,'★Master Code List'!$B$4:$K$167,10,)=0,"",(VLOOKUP($A565,'★Master Code List'!$B$4:$K$167,10,)))</x:f>
        <x:v>BUSBAR</x:v>
      </x:c>
      <x:c r="G565" s="158">
        <x:f t="shared" ref="G565:G600" si="165">SUMIFS(U:U,$D:$D,$D565,$C:$C,$C565-1)</x:f>
        <x:v>0</x:v>
      </x:c>
      <x:c r="H565" s="158">
        <x:f t="shared" ref="H565:H600" si="166">SUMIFS(V:V,$D:$D,$D565,$C:$C,$C565-1)</x:f>
        <x:v>697.33709999999996</x:v>
      </x:c>
      <x:c r="I565" s="285">
        <x:f t="shared" ref="I565:I600" si="167">SUMIFS(W:W,$D:$D,$D565,$C:$C,$C565-1)</x:f>
        <x:v>0</x:v>
      </x:c>
      <x:c r="J565" s="106">
        <x:f>SUMIFS('purchase data'!K:K,'purchase data'!$B:$B,$C565,'purchase data'!$F:$F,$D565)</x:f>
        <x:v>0</x:v>
      </x:c>
      <x:c r="K565" s="73">
        <x:f>SUMIFS('purchase data'!M:M,'purchase data'!$B:$B,$C565,'purchase data'!$F:$F,$D565)</x:f>
        <x:v>0</x:v>
      </x:c>
      <x:c r="L565" s="68">
        <x:f>SUMIFS(ETC!$G:$G,ETC!$B:$B,$C565,ETC!$E:$E,$D565)</x:f>
        <x:v>0</x:v>
      </x:c>
      <x:c r="M565" s="73">
        <x:f>SUMIFS(ETC!$J:$J,ETC!$E:$E,$D565,ETC!$B:$B,$C565)</x:f>
        <x:v>0</x:v>
      </x:c>
      <x:c r="N565" s="159">
        <x:f>IF(IFERROR((I565+K565+M565)/(G565+J565+SUMIFS(ETC!$G:$G,ETC!$C:$C,1,ETC!$B:$B,$C565,ETC!$E:$E,$D565)),)=0,H565,IFERROR((I565+K565+M565)/(G565+J565+SUMIFS(ETC!$G:$G,ETC!$C:$C,1,ETC!$B:$B,$C565,ETC!$E:$E,$D565)),))</x:f>
        <x:v>697.33709999999996</x:v>
      </x:c>
      <x:c r="O565" s="106">
        <x:f>++SUMIFS('sales data'!L:L,'sales data'!$B:$B,$C565,'sales data'!$F:$F,$D565,'sales data'!$O:$O,"")</x:f>
        <x:v>0</x:v>
      </x:c>
      <x:c r="P565" s="73">
        <x:f t="shared" ref="P565:P600" si="168">+IF(O565&lt;&gt;0,O565*N565,)</x:f>
        <x:v>0</x:v>
      </x:c>
      <x:c r="Q565" s="68">
        <x:f>+SUMIFS('sales data'!$L:$L,'sales data'!$B:$B,$C565,'sales data'!$F:$F,$D565,'sales data'!$O:$O,"R")</x:f>
        <x:v>0</x:v>
      </x:c>
      <x:c r="R565" s="73">
        <x:f t="shared" ref="R565:R600" si="169">+IF(Q565&lt;&gt;0,Q565*N565,)</x:f>
        <x:v>0</x:v>
      </x:c>
      <x:c r="S565" s="68">
        <x:f>SUMIFS('sales data'!$L:$L,'sales data'!$B:$B,$C565,'sales data'!$F:$F,$D565,'sales data'!$O:$O,"N")</x:f>
        <x:v>0</x:v>
      </x:c>
      <x:c r="T565" s="73">
        <x:f t="shared" ref="T565:T600" si="170">+IF(S565&lt;&gt;0,S565*N565,)</x:f>
        <x:v>0</x:v>
      </x:c>
      <x:c r="U565" s="26">
        <x:f>SUMIFS('warehouse inventory check'!$N:$N,'warehouse inventory check'!$C:$C,$C565,'warehouse inventory check'!$D:$D,$D565)</x:f>
        <x:v>0</x:v>
      </x:c>
      <x:c r="V565" s="26">
        <x:f t="shared" ref="V565:V600" si="171">+N565</x:f>
        <x:v>697.33709999999996</x:v>
      </x:c>
      <x:c r="W565" s="73">
        <x:f t="shared" ref="W565:W600" si="172">+IF(U565&lt;&gt;0,U565*N565,)</x:f>
        <x:v>0</x:v>
      </x:c>
      <x:c r="X565" s="74">
        <x:f t="shared" ref="X565:X600" si="173">+I565+K565-P565-R565-W565-T565+M565</x:f>
        <x:v>0</x:v>
      </x:c>
      <x:c r="Y565" s="68">
        <x:f t="shared" ref="Y565:Y600" si="174">+G565+J565+L565-O565-Q565-S565</x:f>
        <x:v>0</x:v>
      </x:c>
      <x:c r="Z565" s="68">
        <x:f t="shared" ref="Z565:Z600" si="175">+U565-Y565</x:f>
        <x:v>0</x:v>
      </x:c>
    </x:row>
    <x:row r="566" spans="1:26" s="26" customFormat="1">
      <x:c r="A566" s="118">
        <x:v>66</x:v>
      </x:c>
      <x:c r="B566" s="118"/>
      <x:c r="C566" s="113">
        <x:v>6</x:v>
      </x:c>
      <x:c r="D566" s="210" t="str">
        <x:f>IF(VLOOKUP($A566,'★Master Code List'!$B$4:$K$167,8,)=0,"",(VLOOKUP($A566,'★Master Code List'!$B$4:$K$167,8,)))</x:f>
        <x:v>TZ38-14B680-AA</x:v>
      </x:c>
      <x:c r="E566" s="210" t="str">
        <x:f>IF(VLOOKUP($A566,'★Master Code List'!$B$4:$K$167,9,)=0,"",(VLOOKUP($A566,'★Master Code List'!$B$4:$K$167,9,)))</x:f>
        <x:v>EV-V4</x:v>
      </x:c>
      <x:c r="F566" s="20" t="str">
        <x:f>IF(VLOOKUP($A566,'★Master Code List'!$B$4:$K$167,10,)=0,"",(VLOOKUP($A566,'★Master Code List'!$B$4:$K$167,10,)))</x:f>
        <x:v>PDU_CONN_ASSY</x:v>
      </x:c>
      <x:c r="G566" s="158">
        <x:f t="shared" si="165"/>
        <x:v>0</x:v>
      </x:c>
      <x:c r="H566" s="158">
        <x:f t="shared" si="166"/>
        <x:v>4235.71828</x:v>
      </x:c>
      <x:c r="I566" s="285">
        <x:f t="shared" si="167"/>
        <x:v>0</x:v>
      </x:c>
      <x:c r="J566" s="106">
        <x:f>SUMIFS('purchase data'!K:K,'purchase data'!$B:$B,$C566,'purchase data'!$F:$F,$D566)</x:f>
        <x:v>0</x:v>
      </x:c>
      <x:c r="K566" s="73">
        <x:f>SUMIFS('purchase data'!M:M,'purchase data'!$B:$B,$C566,'purchase data'!$F:$F,$D566)</x:f>
        <x:v>0</x:v>
      </x:c>
      <x:c r="L566" s="68">
        <x:f>SUMIFS(ETC!$G:$G,ETC!$B:$B,$C566,ETC!$E:$E,$D566)</x:f>
        <x:v>0</x:v>
      </x:c>
      <x:c r="M566" s="73">
        <x:f>SUMIFS(ETC!$J:$J,ETC!$E:$E,$D566,ETC!$B:$B,$C566)</x:f>
        <x:v>0</x:v>
      </x:c>
      <x:c r="N566" s="159">
        <x:f>IF(IFERROR((I566+K566+M566)/(G566+J566+SUMIFS(ETC!$G:$G,ETC!$C:$C,1,ETC!$B:$B,$C566,ETC!$E:$E,$D566)),)=0,H566,IFERROR((I566+K566+M566)/(G566+J566+SUMIFS(ETC!$G:$G,ETC!$C:$C,1,ETC!$B:$B,$C566,ETC!$E:$E,$D566)),))</x:f>
        <x:v>4235.71828</x:v>
      </x:c>
      <x:c r="O566" s="106">
        <x:f>++SUMIFS('sales data'!L:L,'sales data'!$B:$B,$C566,'sales data'!$F:$F,$D566,'sales data'!$O:$O,"")</x:f>
        <x:v>0</x:v>
      </x:c>
      <x:c r="P566" s="73">
        <x:f t="shared" si="168"/>
        <x:v>0</x:v>
      </x:c>
      <x:c r="Q566" s="68">
        <x:f>+SUMIFS('sales data'!$L:$L,'sales data'!$B:$B,$C566,'sales data'!$F:$F,$D566,'sales data'!$O:$O,"R")</x:f>
        <x:v>0</x:v>
      </x:c>
      <x:c r="R566" s="73">
        <x:f t="shared" si="169"/>
        <x:v>0</x:v>
      </x:c>
      <x:c r="S566" s="68">
        <x:f>SUMIFS('sales data'!$L:$L,'sales data'!$B:$B,$C566,'sales data'!$F:$F,$D566,'sales data'!$O:$O,"N")</x:f>
        <x:v>0</x:v>
      </x:c>
      <x:c r="T566" s="73">
        <x:f t="shared" si="170"/>
        <x:v>0</x:v>
      </x:c>
      <x:c r="U566" s="26">
        <x:f>SUMIFS('warehouse inventory check'!$N:$N,'warehouse inventory check'!$C:$C,$C566,'warehouse inventory check'!$D:$D,$D566)</x:f>
        <x:v>0</x:v>
      </x:c>
      <x:c r="V566" s="26">
        <x:f t="shared" si="171"/>
        <x:v>4235.71828</x:v>
      </x:c>
      <x:c r="W566" s="73">
        <x:f t="shared" si="172"/>
        <x:v>0</x:v>
      </x:c>
      <x:c r="X566" s="74">
        <x:f t="shared" si="173"/>
        <x:v>0</x:v>
      </x:c>
      <x:c r="Y566" s="68">
        <x:f t="shared" si="174"/>
        <x:v>0</x:v>
      </x:c>
      <x:c r="Z566" s="68">
        <x:f t="shared" si="175"/>
        <x:v>0</x:v>
      </x:c>
    </x:row>
    <x:row r="567" spans="1:26" s="26" customFormat="1">
      <x:c r="A567" s="118">
        <x:v>67</x:v>
      </x:c>
      <x:c r="B567" s="118"/>
      <x:c r="C567" s="113">
        <x:v>6</x:v>
      </x:c>
      <x:c r="D567" s="210" t="str">
        <x:f>IF(VLOOKUP($A567,'★Master Code List'!$B$4:$K$167,8,)=0,"",(VLOOKUP($A567,'★Master Code List'!$B$4:$K$167,8,)))</x:f>
        <x:v>TZ38-14B680-BA</x:v>
      </x:c>
      <x:c r="E567" s="210" t="str">
        <x:f>IF(VLOOKUP($A567,'★Master Code List'!$B$4:$K$167,9,)=0,"",(VLOOKUP($A567,'★Master Code List'!$B$4:$K$167,9,)))</x:f>
        <x:v>BEV-E (AWD, V710)</x:v>
      </x:c>
      <x:c r="F567" s="20" t="str">
        <x:f>IF(VLOOKUP($A567,'★Master Code List'!$B$4:$K$167,10,)=0,"",(VLOOKUP($A567,'★Master Code List'!$B$4:$K$167,10,)))</x:f>
        <x:v>PDU</x:v>
      </x:c>
      <x:c r="G567" s="158">
        <x:f t="shared" si="165"/>
        <x:v>0</x:v>
      </x:c>
      <x:c r="H567" s="197">
        <x:f t="shared" si="166"/>
        <x:v>966.47935172413804</x:v>
      </x:c>
      <x:c r="I567" s="285">
        <x:f t="shared" si="167"/>
        <x:v>0</x:v>
      </x:c>
      <x:c r="J567" s="106">
        <x:f>SUMIFS('purchase data'!K:K,'purchase data'!$B:$B,$C567,'purchase data'!$F:$F,$D567)</x:f>
        <x:v>0</x:v>
      </x:c>
      <x:c r="K567" s="73">
        <x:f>SUMIFS('purchase data'!M:M,'purchase data'!$B:$B,$C567,'purchase data'!$F:$F,$D567)</x:f>
        <x:v>0</x:v>
      </x:c>
      <x:c r="L567" s="68">
        <x:f>SUMIFS(ETC!$G:$G,ETC!$B:$B,$C567,ETC!$E:$E,$D567)</x:f>
        <x:v>0</x:v>
      </x:c>
      <x:c r="M567" s="73">
        <x:f>SUMIFS(ETC!$J:$J,ETC!$E:$E,$D567,ETC!$B:$B,$C567)</x:f>
        <x:v>0</x:v>
      </x:c>
      <x:c r="N567" s="159">
        <x:f>IF(IFERROR((I567+K567+M567)/(G567+J567+SUMIFS(ETC!$G:$G,ETC!$C:$C,1,ETC!$B:$B,$C567,ETC!$E:$E,$D567)),)=0,H567,IFERROR((I567+K567+M567)/(G567+J567+SUMIFS(ETC!$G:$G,ETC!$C:$C,1,ETC!$B:$B,$C567,ETC!$E:$E,$D567)),))</x:f>
        <x:v>966.47935172413804</x:v>
      </x:c>
      <x:c r="O567" s="106">
        <x:f>++SUMIFS('sales data'!L:L,'sales data'!$B:$B,$C567,'sales data'!$F:$F,$D567,'sales data'!$O:$O,"")</x:f>
        <x:v>0</x:v>
      </x:c>
      <x:c r="P567" s="73">
        <x:f t="shared" si="168"/>
        <x:v>0</x:v>
      </x:c>
      <x:c r="Q567" s="68">
        <x:f>+SUMIFS('sales data'!$L:$L,'sales data'!$B:$B,$C567,'sales data'!$F:$F,$D567,'sales data'!$O:$O,"R")</x:f>
        <x:v>0</x:v>
      </x:c>
      <x:c r="R567" s="73">
        <x:f t="shared" si="169"/>
        <x:v>0</x:v>
      </x:c>
      <x:c r="S567" s="68">
        <x:f>SUMIFS('sales data'!$L:$L,'sales data'!$B:$B,$C567,'sales data'!$F:$F,$D567,'sales data'!$O:$O,"N")</x:f>
        <x:v>0</x:v>
      </x:c>
      <x:c r="T567" s="73">
        <x:f t="shared" si="170"/>
        <x:v>0</x:v>
      </x:c>
      <x:c r="U567" s="26">
        <x:f>SUMIFS('warehouse inventory check'!$N:$N,'warehouse inventory check'!$C:$C,$C567,'warehouse inventory check'!$D:$D,$D567)</x:f>
        <x:v>0</x:v>
      </x:c>
      <x:c r="V567" s="26">
        <x:f t="shared" si="171"/>
        <x:v>966.47935172413804</x:v>
      </x:c>
      <x:c r="W567" s="73">
        <x:f t="shared" si="172"/>
        <x:v>0</x:v>
      </x:c>
      <x:c r="X567" s="74">
        <x:f t="shared" si="173"/>
        <x:v>0</x:v>
      </x:c>
      <x:c r="Y567" s="68">
        <x:f t="shared" si="174"/>
        <x:v>0</x:v>
      </x:c>
      <x:c r="Z567" s="68">
        <x:f t="shared" si="175"/>
        <x:v>0</x:v>
      </x:c>
    </x:row>
    <x:row r="568" spans="1:26" s="26" customFormat="1">
      <x:c r="A568" s="118">
        <x:v>68</x:v>
      </x:c>
      <x:c r="B568" s="118"/>
      <x:c r="C568" s="113">
        <x:v>6</x:v>
      </x:c>
      <x:c r="D568" s="210" t="str">
        <x:f>IF(VLOOKUP($A568,'★Master Code List'!$B$4:$K$167,8,)=0,"",(VLOOKUP($A568,'★Master Code List'!$B$4:$K$167,8,)))</x:f>
        <x:v>TZ38-14B680-BB</x:v>
      </x:c>
      <x:c r="E568" s="210" t="str">
        <x:f>IF(VLOOKUP($A568,'★Master Code List'!$B$4:$K$167,9,)=0,"",(VLOOKUP($A568,'★Master Code List'!$B$4:$K$167,9,)))</x:f>
        <x:v>BEV-E (AWD/RWD, V710)</x:v>
      </x:c>
      <x:c r="F568" s="20" t="str">
        <x:f>IF(VLOOKUP($A568,'★Master Code List'!$B$4:$K$167,10,)=0,"",(VLOOKUP($A568,'★Master Code List'!$B$4:$K$167,10,)))</x:f>
        <x:v>AWD/RWD PDU CONN ASSY</x:v>
      </x:c>
      <x:c r="G568" s="158">
        <x:f t="shared" si="165"/>
        <x:v>0</x:v>
      </x:c>
      <x:c r="H568" s="197">
        <x:f t="shared" si="166"/>
        <x:v>1120.8416428571429</x:v>
      </x:c>
      <x:c r="I568" s="285">
        <x:f t="shared" si="167"/>
        <x:v>0</x:v>
      </x:c>
      <x:c r="J568" s="106">
        <x:f>SUMIFS('purchase data'!K:K,'purchase data'!$B:$B,$C568,'purchase data'!$F:$F,$D568)</x:f>
        <x:v>0</x:v>
      </x:c>
      <x:c r="K568" s="73">
        <x:f>SUMIFS('purchase data'!M:M,'purchase data'!$B:$B,$C568,'purchase data'!$F:$F,$D568)</x:f>
        <x:v>0</x:v>
      </x:c>
      <x:c r="L568" s="68">
        <x:f>SUMIFS(ETC!$G:$G,ETC!$B:$B,$C568,ETC!$E:$E,$D568)</x:f>
        <x:v>0</x:v>
      </x:c>
      <x:c r="M568" s="73">
        <x:f>SUMIFS(ETC!$J:$J,ETC!$E:$E,$D568,ETC!$B:$B,$C568)</x:f>
        <x:v>0</x:v>
      </x:c>
      <x:c r="N568" s="159">
        <x:f>IF(IFERROR((I568+K568+M568)/(G568+J568+SUMIFS(ETC!$G:$G,ETC!$C:$C,1,ETC!$B:$B,$C568,ETC!$E:$E,$D568)),)=0,H568,IFERROR((I568+K568+M568)/(G568+J568+SUMIFS(ETC!$G:$G,ETC!$C:$C,1,ETC!$B:$B,$C568,ETC!$E:$E,$D568)),))</x:f>
        <x:v>1120.8416428571429</x:v>
      </x:c>
      <x:c r="O568" s="106">
        <x:f>++SUMIFS('sales data'!L:L,'sales data'!$B:$B,$C568,'sales data'!$F:$F,$D568,'sales data'!$O:$O,"")</x:f>
        <x:v>0</x:v>
      </x:c>
      <x:c r="P568" s="73">
        <x:f t="shared" si="168"/>
        <x:v>0</x:v>
      </x:c>
      <x:c r="Q568" s="68">
        <x:f>+SUMIFS('sales data'!$L:$L,'sales data'!$B:$B,$C568,'sales data'!$F:$F,$D568,'sales data'!$O:$O,"R")</x:f>
        <x:v>0</x:v>
      </x:c>
      <x:c r="R568" s="73">
        <x:f t="shared" si="169"/>
        <x:v>0</x:v>
      </x:c>
      <x:c r="S568" s="68">
        <x:f>SUMIFS('sales data'!$L:$L,'sales data'!$B:$B,$C568,'sales data'!$F:$F,$D568,'sales data'!$O:$O,"N")</x:f>
        <x:v>0</x:v>
      </x:c>
      <x:c r="T568" s="73">
        <x:f t="shared" si="170"/>
        <x:v>0</x:v>
      </x:c>
      <x:c r="U568" s="26">
        <x:f>SUMIFS('warehouse inventory check'!$N:$N,'warehouse inventory check'!$C:$C,$C568,'warehouse inventory check'!$D:$D,$D568)</x:f>
        <x:v>0</x:v>
      </x:c>
      <x:c r="V568" s="26">
        <x:f t="shared" si="171"/>
        <x:v>1120.8416428571429</x:v>
      </x:c>
      <x:c r="W568" s="73">
        <x:f t="shared" si="172"/>
        <x:v>0</x:v>
      </x:c>
      <x:c r="X568" s="74">
        <x:f t="shared" si="173"/>
        <x:v>0</x:v>
      </x:c>
      <x:c r="Y568" s="68">
        <x:f t="shared" si="174"/>
        <x:v>0</x:v>
      </x:c>
      <x:c r="Z568" s="68">
        <x:f t="shared" si="175"/>
        <x:v>0</x:v>
      </x:c>
    </x:row>
    <x:row r="569" spans="1:26" s="26" customFormat="1">
      <x:c r="A569" s="118">
        <x:v>69</x:v>
      </x:c>
      <x:c r="B569" s="118"/>
      <x:c r="C569" s="113">
        <x:v>6</x:v>
      </x:c>
      <x:c r="D569" s="210" t="str">
        <x:f>IF(VLOOKUP($A569,'★Master Code List'!$B$4:$K$167,8,)=0,"",(VLOOKUP($A569,'★Master Code List'!$B$4:$K$167,8,)))</x:f>
        <x:v>BEE22-CP007</x:v>
      </x:c>
      <x:c r="E569" s="210" t="str">
        <x:f>IF(VLOOKUP($A569,'★Master Code List'!$B$4:$K$167,9,)=0,"",(VLOOKUP($A569,'★Master Code List'!$B$4:$K$167,9,)))</x:f>
        <x:v>Components</x:v>
      </x:c>
      <x:c r="F569" s="20" t="str">
        <x:f>IF(VLOOKUP($A569,'★Master Code List'!$B$4:$K$167,10,)=0,"",(VLOOKUP($A569,'★Master Code List'!$B$4:$K$167,10,)))</x:f>
        <x:v>CHANNEL</x:v>
      </x:c>
      <x:c r="G569" s="158">
        <x:f t="shared" si="165"/>
        <x:v>0</x:v>
      </x:c>
      <x:c r="H569" s="197">
        <x:f t="shared" si="166"/>
        <x:v>31.520383649999996</x:v>
      </x:c>
      <x:c r="I569" s="285">
        <x:f t="shared" si="167"/>
        <x:v>0</x:v>
      </x:c>
      <x:c r="J569" s="106">
        <x:f>SUMIFS('purchase data'!K:K,'purchase data'!$B:$B,$C569,'purchase data'!$F:$F,$D569)</x:f>
        <x:v>0</x:v>
      </x:c>
      <x:c r="K569" s="73">
        <x:f>SUMIFS('purchase data'!M:M,'purchase data'!$B:$B,$C569,'purchase data'!$F:$F,$D569)</x:f>
        <x:v>0</x:v>
      </x:c>
      <x:c r="L569" s="68">
        <x:f>SUMIFS(ETC!$G:$G,ETC!$B:$B,$C569,ETC!$E:$E,$D569)</x:f>
        <x:v>0</x:v>
      </x:c>
      <x:c r="M569" s="73">
        <x:f>SUMIFS(ETC!$J:$J,ETC!$E:$E,$D569,ETC!$B:$B,$C569)</x:f>
        <x:v>0</x:v>
      </x:c>
      <x:c r="N569" s="159">
        <x:f>IF(IFERROR((I569+K569+M569)/(G569+J569+SUMIFS(ETC!$G:$G,ETC!$C:$C,1,ETC!$B:$B,$C569,ETC!$E:$E,$D569)),)=0,H569,IFERROR((I569+K569+M569)/(G569+J569+SUMIFS(ETC!$G:$G,ETC!$C:$C,1,ETC!$B:$B,$C569,ETC!$E:$E,$D569)),))</x:f>
        <x:v>31.520383649999996</x:v>
      </x:c>
      <x:c r="O569" s="106">
        <x:f>++SUMIFS('sales data'!L:L,'sales data'!$B:$B,$C569,'sales data'!$F:$F,$D569,'sales data'!$O:$O,"")</x:f>
        <x:v>0</x:v>
      </x:c>
      <x:c r="P569" s="73">
        <x:f t="shared" si="168"/>
        <x:v>0</x:v>
      </x:c>
      <x:c r="Q569" s="68">
        <x:f>+SUMIFS('sales data'!$L:$L,'sales data'!$B:$B,$C569,'sales data'!$F:$F,$D569,'sales data'!$O:$O,"R")</x:f>
        <x:v>0</x:v>
      </x:c>
      <x:c r="R569" s="73">
        <x:f t="shared" si="169"/>
        <x:v>0</x:v>
      </x:c>
      <x:c r="S569" s="68">
        <x:f>SUMIFS('sales data'!$L:$L,'sales data'!$B:$B,$C569,'sales data'!$F:$F,$D569,'sales data'!$O:$O,"N")</x:f>
        <x:v>0</x:v>
      </x:c>
      <x:c r="T569" s="73">
        <x:f t="shared" si="170"/>
        <x:v>0</x:v>
      </x:c>
      <x:c r="U569" s="26">
        <x:f>SUMIFS('warehouse inventory check'!$N:$N,'warehouse inventory check'!$C:$C,$C569,'warehouse inventory check'!$D:$D,$D569)</x:f>
        <x:v>0</x:v>
      </x:c>
      <x:c r="V569" s="26">
        <x:f t="shared" si="171"/>
        <x:v>31.520383649999996</x:v>
      </x:c>
      <x:c r="W569" s="73">
        <x:f t="shared" si="172"/>
        <x:v>0</x:v>
      </x:c>
      <x:c r="X569" s="74">
        <x:f t="shared" si="173"/>
        <x:v>0</x:v>
      </x:c>
      <x:c r="Y569" s="68">
        <x:f t="shared" si="174"/>
        <x:v>0</x:v>
      </x:c>
      <x:c r="Z569" s="68">
        <x:f t="shared" si="175"/>
        <x:v>0</x:v>
      </x:c>
    </x:row>
    <x:row r="570" spans="1:26" s="26" customFormat="1">
      <x:c r="A570" s="118">
        <x:v>70</x:v>
      </x:c>
      <x:c r="B570" s="118"/>
      <x:c r="C570" s="113">
        <x:v>6</x:v>
      </x:c>
      <x:c r="D570" s="210" t="str">
        <x:f>IF(VLOOKUP($A570,'★Master Code List'!$B$4:$K$167,8,)=0,"",(VLOOKUP($A570,'★Master Code List'!$B$4:$K$167,8,)))</x:f>
        <x:v>BEE22-CT009</x:v>
      </x:c>
      <x:c r="E570" s="210" t="str">
        <x:f>IF(VLOOKUP($A570,'★Master Code List'!$B$4:$K$167,9,)=0,"",(VLOOKUP($A570,'★Master Code List'!$B$4:$K$167,9,)))</x:f>
        <x:v>Components</x:v>
      </x:c>
      <x:c r="F570" s="20" t="str">
        <x:f>IF(VLOOKUP($A570,'★Master Code List'!$B$4:$K$167,10,)=0,"",(VLOOKUP($A570,'★Master Code List'!$B$4:$K$167,10,)))</x:f>
        <x:v>BEV_E_TML_1</x:v>
      </x:c>
      <x:c r="G570" s="158">
        <x:f t="shared" si="165"/>
        <x:v>0</x:v>
      </x:c>
      <x:c r="H570" s="197">
        <x:f t="shared" si="166"/>
        <x:v>52.679278778274778</x:v>
      </x:c>
      <x:c r="I570" s="285">
        <x:f t="shared" si="167"/>
        <x:v>0</x:v>
      </x:c>
      <x:c r="J570" s="106">
        <x:f>SUMIFS('purchase data'!K:K,'purchase data'!$B:$B,$C570,'purchase data'!$F:$F,$D570)</x:f>
        <x:v>0</x:v>
      </x:c>
      <x:c r="K570" s="73">
        <x:f>SUMIFS('purchase data'!M:M,'purchase data'!$B:$B,$C570,'purchase data'!$F:$F,$D570)</x:f>
        <x:v>0</x:v>
      </x:c>
      <x:c r="L570" s="68">
        <x:f>SUMIFS(ETC!$G:$G,ETC!$B:$B,$C570,ETC!$E:$E,$D570)</x:f>
        <x:v>0</x:v>
      </x:c>
      <x:c r="M570" s="73">
        <x:f>SUMIFS(ETC!$J:$J,ETC!$E:$E,$D570,ETC!$B:$B,$C570)</x:f>
        <x:v>0</x:v>
      </x:c>
      <x:c r="N570" s="159">
        <x:f>IF(IFERROR((I570+K570+M570)/(G570+J570+SUMIFS(ETC!$G:$G,ETC!$C:$C,1,ETC!$B:$B,$C570,ETC!$E:$E,$D570)),)=0,H570,IFERROR((I570+K570+M570)/(G570+J570+SUMIFS(ETC!$G:$G,ETC!$C:$C,1,ETC!$B:$B,$C570,ETC!$E:$E,$D570)),))</x:f>
        <x:v>52.679278778274778</x:v>
      </x:c>
      <x:c r="O570" s="106">
        <x:f>++SUMIFS('sales data'!L:L,'sales data'!$B:$B,$C570,'sales data'!$F:$F,$D570,'sales data'!$O:$O,"")</x:f>
        <x:v>0</x:v>
      </x:c>
      <x:c r="P570" s="73">
        <x:f t="shared" si="168"/>
        <x:v>0</x:v>
      </x:c>
      <x:c r="Q570" s="68">
        <x:f>+SUMIFS('sales data'!$L:$L,'sales data'!$B:$B,$C570,'sales data'!$F:$F,$D570,'sales data'!$O:$O,"R")</x:f>
        <x:v>0</x:v>
      </x:c>
      <x:c r="R570" s="73">
        <x:f t="shared" si="169"/>
        <x:v>0</x:v>
      </x:c>
      <x:c r="S570" s="68">
        <x:f>SUMIFS('sales data'!$L:$L,'sales data'!$B:$B,$C570,'sales data'!$F:$F,$D570,'sales data'!$O:$O,"N")</x:f>
        <x:v>0</x:v>
      </x:c>
      <x:c r="T570" s="73">
        <x:f t="shared" si="170"/>
        <x:v>0</x:v>
      </x:c>
      <x:c r="U570" s="26">
        <x:f>SUMIFS('warehouse inventory check'!$N:$N,'warehouse inventory check'!$C:$C,$C570,'warehouse inventory check'!$D:$D,$D570)</x:f>
        <x:v>0</x:v>
      </x:c>
      <x:c r="V570" s="26">
        <x:f t="shared" si="171"/>
        <x:v>52.679278778274778</x:v>
      </x:c>
      <x:c r="W570" s="73">
        <x:f t="shared" si="172"/>
        <x:v>0</x:v>
      </x:c>
      <x:c r="X570" s="74">
        <x:f t="shared" si="173"/>
        <x:v>0</x:v>
      </x:c>
      <x:c r="Y570" s="68">
        <x:f t="shared" si="174"/>
        <x:v>0</x:v>
      </x:c>
      <x:c r="Z570" s="68">
        <x:f t="shared" si="175"/>
        <x:v>0</x:v>
      </x:c>
    </x:row>
    <x:row r="571" spans="1:26" s="26" customFormat="1">
      <x:c r="A571" s="118">
        <x:v>71</x:v>
      </x:c>
      <x:c r="B571" s="118"/>
      <x:c r="C571" s="113">
        <x:v>6</x:v>
      </x:c>
      <x:c r="D571" s="210" t="str">
        <x:f>IF(VLOOKUP($A571,'★Master Code List'!$B$4:$K$167,8,)=0,"",(VLOOKUP($A571,'★Master Code List'!$B$4:$K$167,8,)))</x:f>
        <x:v>BEE22-CT010</x:v>
      </x:c>
      <x:c r="E571" s="210" t="str">
        <x:f>IF(VLOOKUP($A571,'★Master Code List'!$B$4:$K$167,9,)=0,"",(VLOOKUP($A571,'★Master Code List'!$B$4:$K$167,9,)))</x:f>
        <x:v>Components</x:v>
      </x:c>
      <x:c r="F571" s="20" t="str">
        <x:f>IF(VLOOKUP($A571,'★Master Code List'!$B$4:$K$167,10,)=0,"",(VLOOKUP($A571,'★Master Code List'!$B$4:$K$167,10,)))</x:f>
        <x:v>BEV_E_TML_2</x:v>
      </x:c>
      <x:c r="G571" s="158">
        <x:f t="shared" si="165"/>
        <x:v>0</x:v>
      </x:c>
      <x:c r="H571" s="197">
        <x:f t="shared" si="166"/>
        <x:v>61.512894637990293</x:v>
      </x:c>
      <x:c r="I571" s="285">
        <x:f t="shared" si="167"/>
        <x:v>0</x:v>
      </x:c>
      <x:c r="J571" s="106">
        <x:f>SUMIFS('purchase data'!K:K,'purchase data'!$B:$B,$C571,'purchase data'!$F:$F,$D571)</x:f>
        <x:v>0</x:v>
      </x:c>
      <x:c r="K571" s="73">
        <x:f>SUMIFS('purchase data'!M:M,'purchase data'!$B:$B,$C571,'purchase data'!$F:$F,$D571)</x:f>
        <x:v>0</x:v>
      </x:c>
      <x:c r="L571" s="68">
        <x:f>SUMIFS(ETC!$G:$G,ETC!$B:$B,$C571,ETC!$E:$E,$D571)</x:f>
        <x:v>0</x:v>
      </x:c>
      <x:c r="M571" s="73">
        <x:f>SUMIFS(ETC!$J:$J,ETC!$E:$E,$D571,ETC!$B:$B,$C571)</x:f>
        <x:v>0</x:v>
      </x:c>
      <x:c r="N571" s="159">
        <x:f>IF(IFERROR((I571+K571+M571)/(G571+J571+SUMIFS(ETC!$G:$G,ETC!$C:$C,1,ETC!$B:$B,$C571,ETC!$E:$E,$D571)),)=0,H571,IFERROR((I571+K571+M571)/(G571+J571+SUMIFS(ETC!$G:$G,ETC!$C:$C,1,ETC!$B:$B,$C571,ETC!$E:$E,$D571)),))</x:f>
        <x:v>61.512894637990293</x:v>
      </x:c>
      <x:c r="O571" s="106">
        <x:f>++SUMIFS('sales data'!L:L,'sales data'!$B:$B,$C571,'sales data'!$F:$F,$D571,'sales data'!$O:$O,"")</x:f>
        <x:v>0</x:v>
      </x:c>
      <x:c r="P571" s="73">
        <x:f t="shared" si="168"/>
        <x:v>0</x:v>
      </x:c>
      <x:c r="Q571" s="68">
        <x:f>+SUMIFS('sales data'!$L:$L,'sales data'!$B:$B,$C571,'sales data'!$F:$F,$D571,'sales data'!$O:$O,"R")</x:f>
        <x:v>0</x:v>
      </x:c>
      <x:c r="R571" s="73">
        <x:f t="shared" si="169"/>
        <x:v>0</x:v>
      </x:c>
      <x:c r="S571" s="68">
        <x:f>SUMIFS('sales data'!$L:$L,'sales data'!$B:$B,$C571,'sales data'!$F:$F,$D571,'sales data'!$O:$O,"N")</x:f>
        <x:v>0</x:v>
      </x:c>
      <x:c r="T571" s="73">
        <x:f t="shared" si="170"/>
        <x:v>0</x:v>
      </x:c>
      <x:c r="U571" s="26">
        <x:f>SUMIFS('warehouse inventory check'!$N:$N,'warehouse inventory check'!$C:$C,$C571,'warehouse inventory check'!$D:$D,$D571)</x:f>
        <x:v>0</x:v>
      </x:c>
      <x:c r="V571" s="26">
        <x:f t="shared" si="171"/>
        <x:v>61.512894637990293</x:v>
      </x:c>
      <x:c r="W571" s="73">
        <x:f t="shared" si="172"/>
        <x:v>0</x:v>
      </x:c>
      <x:c r="X571" s="74">
        <x:f t="shared" si="173"/>
        <x:v>0</x:v>
      </x:c>
      <x:c r="Y571" s="68">
        <x:f t="shared" si="174"/>
        <x:v>0</x:v>
      </x:c>
      <x:c r="Z571" s="68">
        <x:f t="shared" si="175"/>
        <x:v>0</x:v>
      </x:c>
    </x:row>
    <x:row r="572" spans="1:26" s="26" customFormat="1">
      <x:c r="A572" s="118">
        <x:v>72</x:v>
      </x:c>
      <x:c r="B572" s="118"/>
      <x:c r="C572" s="113">
        <x:v>6</x:v>
      </x:c>
      <x:c r="D572" s="210" t="str">
        <x:f>IF(VLOOKUP($A572,'★Master Code List'!$B$4:$K$167,8,)=0,"",(VLOOKUP($A572,'★Master Code List'!$B$4:$K$167,8,)))</x:f>
        <x:v>BEE22-CT011</x:v>
      </x:c>
      <x:c r="E572" s="210" t="str">
        <x:f>IF(VLOOKUP($A572,'★Master Code List'!$B$4:$K$167,9,)=0,"",(VLOOKUP($A572,'★Master Code List'!$B$4:$K$167,9,)))</x:f>
        <x:v>Components</x:v>
      </x:c>
      <x:c r="F572" s="20" t="str">
        <x:f>IF(VLOOKUP($A572,'★Master Code List'!$B$4:$K$167,10,)=0,"",(VLOOKUP($A572,'★Master Code List'!$B$4:$K$167,10,)))</x:f>
        <x:v>BEV_E_TML_3</x:v>
      </x:c>
      <x:c r="G572" s="158">
        <x:f t="shared" si="165"/>
        <x:v>0</x:v>
      </x:c>
      <x:c r="H572" s="197">
        <x:f t="shared" si="166"/>
        <x:v>47.329897196788771</x:v>
      </x:c>
      <x:c r="I572" s="285">
        <x:f t="shared" si="167"/>
        <x:v>0</x:v>
      </x:c>
      <x:c r="J572" s="106">
        <x:f>SUMIFS('purchase data'!K:K,'purchase data'!$B:$B,$C572,'purchase data'!$F:$F,$D572)</x:f>
        <x:v>0</x:v>
      </x:c>
      <x:c r="K572" s="73">
        <x:f>SUMIFS('purchase data'!M:M,'purchase data'!$B:$B,$C572,'purchase data'!$F:$F,$D572)</x:f>
        <x:v>0</x:v>
      </x:c>
      <x:c r="L572" s="68">
        <x:f>SUMIFS(ETC!$G:$G,ETC!$B:$B,$C572,ETC!$E:$E,$D572)</x:f>
        <x:v>0</x:v>
      </x:c>
      <x:c r="M572" s="73">
        <x:f>SUMIFS(ETC!$J:$J,ETC!$E:$E,$D572,ETC!$B:$B,$C572)</x:f>
        <x:v>0</x:v>
      </x:c>
      <x:c r="N572" s="159">
        <x:f>IF(IFERROR((I572+K572+M572)/(G572+J572+SUMIFS(ETC!$G:$G,ETC!$C:$C,1,ETC!$B:$B,$C572,ETC!$E:$E,$D572)),)=0,H572,IFERROR((I572+K572+M572)/(G572+J572+SUMIFS(ETC!$G:$G,ETC!$C:$C,1,ETC!$B:$B,$C572,ETC!$E:$E,$D572)),))</x:f>
        <x:v>47.329897196788771</x:v>
      </x:c>
      <x:c r="O572" s="106">
        <x:f>++SUMIFS('sales data'!L:L,'sales data'!$B:$B,$C572,'sales data'!$F:$F,$D572,'sales data'!$O:$O,"")</x:f>
        <x:v>0</x:v>
      </x:c>
      <x:c r="P572" s="73">
        <x:f t="shared" si="168"/>
        <x:v>0</x:v>
      </x:c>
      <x:c r="Q572" s="68">
        <x:f>+SUMIFS('sales data'!$L:$L,'sales data'!$B:$B,$C572,'sales data'!$F:$F,$D572,'sales data'!$O:$O,"R")</x:f>
        <x:v>0</x:v>
      </x:c>
      <x:c r="R572" s="73">
        <x:f t="shared" si="169"/>
        <x:v>0</x:v>
      </x:c>
      <x:c r="S572" s="68">
        <x:f>SUMIFS('sales data'!$L:$L,'sales data'!$B:$B,$C572,'sales data'!$F:$F,$D572,'sales data'!$O:$O,"N")</x:f>
        <x:v>0</x:v>
      </x:c>
      <x:c r="T572" s="73">
        <x:f t="shared" si="170"/>
        <x:v>0</x:v>
      </x:c>
      <x:c r="U572" s="26">
        <x:f>SUMIFS('warehouse inventory check'!$N:$N,'warehouse inventory check'!$C:$C,$C572,'warehouse inventory check'!$D:$D,$D572)</x:f>
        <x:v>0</x:v>
      </x:c>
      <x:c r="V572" s="26">
        <x:f t="shared" si="171"/>
        <x:v>47.329897196788771</x:v>
      </x:c>
      <x:c r="W572" s="73">
        <x:f t="shared" si="172"/>
        <x:v>0</x:v>
      </x:c>
      <x:c r="X572" s="74">
        <x:f t="shared" si="173"/>
        <x:v>0</x:v>
      </x:c>
      <x:c r="Y572" s="68">
        <x:f t="shared" si="174"/>
        <x:v>0</x:v>
      </x:c>
      <x:c r="Z572" s="68">
        <x:f t="shared" si="175"/>
        <x:v>0</x:v>
      </x:c>
    </x:row>
    <x:row r="573" spans="1:26" s="26" customFormat="1">
      <x:c r="A573" s="118">
        <x:v>73</x:v>
      </x:c>
      <x:c r="B573" s="118"/>
      <x:c r="C573" s="113">
        <x:v>6</x:v>
      </x:c>
      <x:c r="D573" s="210" t="str">
        <x:f>IF(VLOOKUP($A573,'★Master Code List'!$B$4:$K$167,8,)=0,"",(VLOOKUP($A573,'★Master Code List'!$B$4:$K$167,8,)))</x:f>
        <x:v>BEE24-CP001</x:v>
      </x:c>
      <x:c r="E573" s="210" t="str">
        <x:f>IF(VLOOKUP($A573,'★Master Code List'!$B$4:$K$167,9,)=0,"",(VLOOKUP($A573,'★Master Code List'!$B$4:$K$167,9,)))</x:f>
        <x:v>Components</x:v>
      </x:c>
      <x:c r="F573" s="20" t="str">
        <x:f>IF(VLOOKUP($A573,'★Master Code List'!$B$4:$K$167,10,)=0,"",(VLOOKUP($A573,'★Master Code List'!$B$4:$K$167,10,)))</x:f>
        <x:v>CHANNEL</x:v>
      </x:c>
      <x:c r="G573" s="158">
        <x:f t="shared" si="165"/>
        <x:v>0</x:v>
      </x:c>
      <x:c r="H573" s="197">
        <x:f t="shared" si="166"/>
        <x:v>56.439375999999996</x:v>
      </x:c>
      <x:c r="I573" s="285">
        <x:f t="shared" si="167"/>
        <x:v>0</x:v>
      </x:c>
      <x:c r="J573" s="106">
        <x:f>SUMIFS('purchase data'!K:K,'purchase data'!$B:$B,$C573,'purchase data'!$F:$F,$D573)</x:f>
        <x:v>0</x:v>
      </x:c>
      <x:c r="K573" s="73">
        <x:f>SUMIFS('purchase data'!M:M,'purchase data'!$B:$B,$C573,'purchase data'!$F:$F,$D573)</x:f>
        <x:v>0</x:v>
      </x:c>
      <x:c r="L573" s="68">
        <x:f>SUMIFS(ETC!$G:$G,ETC!$B:$B,$C573,ETC!$E:$E,$D573)</x:f>
        <x:v>0</x:v>
      </x:c>
      <x:c r="M573" s="73">
        <x:f>SUMIFS(ETC!$J:$J,ETC!$E:$E,$D573,ETC!$B:$B,$C573)</x:f>
        <x:v>0</x:v>
      </x:c>
      <x:c r="N573" s="159">
        <x:f>IF(IFERROR((I573+K573+M573)/(G573+J573+SUMIFS(ETC!$G:$G,ETC!$C:$C,1,ETC!$B:$B,$C573,ETC!$E:$E,$D573)),)=0,H573,IFERROR((I573+K573+M573)/(G573+J573+SUMIFS(ETC!$G:$G,ETC!$C:$C,1,ETC!$B:$B,$C573,ETC!$E:$E,$D573)),))</x:f>
        <x:v>56.439375999999996</x:v>
      </x:c>
      <x:c r="O573" s="106">
        <x:f>++SUMIFS('sales data'!L:L,'sales data'!$B:$B,$C573,'sales data'!$F:$F,$D573,'sales data'!$O:$O,"")</x:f>
        <x:v>0</x:v>
      </x:c>
      <x:c r="P573" s="73">
        <x:f t="shared" si="168"/>
        <x:v>0</x:v>
      </x:c>
      <x:c r="Q573" s="68">
        <x:f>+SUMIFS('sales data'!$L:$L,'sales data'!$B:$B,$C573,'sales data'!$F:$F,$D573,'sales data'!$O:$O,"R")</x:f>
        <x:v>0</x:v>
      </x:c>
      <x:c r="R573" s="73">
        <x:f t="shared" si="169"/>
        <x:v>0</x:v>
      </x:c>
      <x:c r="S573" s="68">
        <x:f>SUMIFS('sales data'!$L:$L,'sales data'!$B:$B,$C573,'sales data'!$F:$F,$D573,'sales data'!$O:$O,"N")</x:f>
        <x:v>0</x:v>
      </x:c>
      <x:c r="T573" s="73">
        <x:f t="shared" si="170"/>
        <x:v>0</x:v>
      </x:c>
      <x:c r="U573" s="26">
        <x:f>SUMIFS('warehouse inventory check'!$N:$N,'warehouse inventory check'!$C:$C,$C573,'warehouse inventory check'!$D:$D,$D573)</x:f>
        <x:v>0</x:v>
      </x:c>
      <x:c r="V573" s="26">
        <x:f t="shared" si="171"/>
        <x:v>56.439375999999996</x:v>
      </x:c>
      <x:c r="W573" s="73">
        <x:f t="shared" si="172"/>
        <x:v>0</x:v>
      </x:c>
      <x:c r="X573" s="74">
        <x:f t="shared" si="173"/>
        <x:v>0</x:v>
      </x:c>
      <x:c r="Y573" s="68">
        <x:f t="shared" si="174"/>
        <x:v>0</x:v>
      </x:c>
      <x:c r="Z573" s="68">
        <x:f t="shared" si="175"/>
        <x:v>0</x:v>
      </x:c>
    </x:row>
    <x:row r="574" spans="1:26" s="26" customFormat="1">
      <x:c r="A574" s="118">
        <x:v>74</x:v>
      </x:c>
      <x:c r="B574" s="118"/>
      <x:c r="C574" s="113">
        <x:v>6</x:v>
      </x:c>
      <x:c r="D574" s="210" t="str">
        <x:f>IF(VLOOKUP($A574,'★Master Code List'!$B$4:$K$167,8,)=0,"",(VLOOKUP($A574,'★Master Code List'!$B$4:$K$167,8,)))</x:f>
        <x:v>BEE24-CP002</x:v>
      </x:c>
      <x:c r="E574" s="210" t="str">
        <x:f>IF(VLOOKUP($A574,'★Master Code List'!$B$4:$K$167,9,)=0,"",(VLOOKUP($A574,'★Master Code List'!$B$4:$K$167,9,)))</x:f>
        <x:v>Components</x:v>
      </x:c>
      <x:c r="F574" s="20" t="str">
        <x:f>IF(VLOOKUP($A574,'★Master Code List'!$B$4:$K$167,10,)=0,"",(VLOOKUP($A574,'★Master Code List'!$B$4:$K$167,10,)))</x:f>
        <x:v>CHANNEL</x:v>
      </x:c>
      <x:c r="G574" s="158">
        <x:f t="shared" si="165"/>
        <x:v>0</x:v>
      </x:c>
      <x:c r="H574" s="197">
        <x:f t="shared" si="166"/>
        <x:v>46.360916000000003</x:v>
      </x:c>
      <x:c r="I574" s="285">
        <x:f t="shared" si="167"/>
        <x:v>0</x:v>
      </x:c>
      <x:c r="J574" s="106">
        <x:f>SUMIFS('purchase data'!K:K,'purchase data'!$B:$B,$C574,'purchase data'!$F:$F,$D574)</x:f>
        <x:v>0</x:v>
      </x:c>
      <x:c r="K574" s="73">
        <x:f>SUMIFS('purchase data'!M:M,'purchase data'!$B:$B,$C574,'purchase data'!$F:$F,$D574)</x:f>
        <x:v>0</x:v>
      </x:c>
      <x:c r="L574" s="68">
        <x:f>SUMIFS(ETC!$G:$G,ETC!$B:$B,$C574,ETC!$E:$E,$D574)</x:f>
        <x:v>0</x:v>
      </x:c>
      <x:c r="M574" s="73">
        <x:f>SUMIFS(ETC!$J:$J,ETC!$E:$E,$D574,ETC!$B:$B,$C574)</x:f>
        <x:v>0</x:v>
      </x:c>
      <x:c r="N574" s="159">
        <x:f>IF(IFERROR((I574+K574+M574)/(G574+J574+SUMIFS(ETC!$G:$G,ETC!$C:$C,1,ETC!$B:$B,$C574,ETC!$E:$E,$D574)),)=0,H574,IFERROR((I574+K574+M574)/(G574+J574+SUMIFS(ETC!$G:$G,ETC!$C:$C,1,ETC!$B:$B,$C574,ETC!$E:$E,$D574)),))</x:f>
        <x:v>46.360916000000003</x:v>
      </x:c>
      <x:c r="O574" s="106">
        <x:f>++SUMIFS('sales data'!L:L,'sales data'!$B:$B,$C574,'sales data'!$F:$F,$D574,'sales data'!$O:$O,"")</x:f>
        <x:v>0</x:v>
      </x:c>
      <x:c r="P574" s="73">
        <x:f t="shared" si="168"/>
        <x:v>0</x:v>
      </x:c>
      <x:c r="Q574" s="68">
        <x:f>+SUMIFS('sales data'!$L:$L,'sales data'!$B:$B,$C574,'sales data'!$F:$F,$D574,'sales data'!$O:$O,"R")</x:f>
        <x:v>0</x:v>
      </x:c>
      <x:c r="R574" s="73">
        <x:f t="shared" si="169"/>
        <x:v>0</x:v>
      </x:c>
      <x:c r="S574" s="68">
        <x:f>SUMIFS('sales data'!$L:$L,'sales data'!$B:$B,$C574,'sales data'!$F:$F,$D574,'sales data'!$O:$O,"N")</x:f>
        <x:v>0</x:v>
      </x:c>
      <x:c r="T574" s="73">
        <x:f t="shared" si="170"/>
        <x:v>0</x:v>
      </x:c>
      <x:c r="U574" s="26">
        <x:f>SUMIFS('warehouse inventory check'!$N:$N,'warehouse inventory check'!$C:$C,$C574,'warehouse inventory check'!$D:$D,$D574)</x:f>
        <x:v>0</x:v>
      </x:c>
      <x:c r="V574" s="26">
        <x:f t="shared" si="171"/>
        <x:v>46.360916000000003</x:v>
      </x:c>
      <x:c r="W574" s="73">
        <x:f t="shared" si="172"/>
        <x:v>0</x:v>
      </x:c>
      <x:c r="X574" s="74">
        <x:f t="shared" si="173"/>
        <x:v>0</x:v>
      </x:c>
      <x:c r="Y574" s="68">
        <x:f t="shared" si="174"/>
        <x:v>0</x:v>
      </x:c>
      <x:c r="Z574" s="68">
        <x:f t="shared" si="175"/>
        <x:v>0</x:v>
      </x:c>
    </x:row>
    <x:row r="575" spans="1:26" s="26" customFormat="1">
      <x:c r="A575" s="118">
        <x:v>75</x:v>
      </x:c>
      <x:c r="B575" s="118"/>
      <x:c r="C575" s="113">
        <x:v>6</x:v>
      </x:c>
      <x:c r="D575" s="210" t="str">
        <x:f>IF(VLOOKUP($A575,'★Master Code List'!$B$4:$K$167,8,)=0,"",(VLOOKUP($A575,'★Master Code List'!$B$4:$K$167,8,)))</x:f>
        <x:v>BEE24-CP003</x:v>
      </x:c>
      <x:c r="E575" s="210" t="str">
        <x:f>IF(VLOOKUP($A575,'★Master Code List'!$B$4:$K$167,9,)=0,"",(VLOOKUP($A575,'★Master Code List'!$B$4:$K$167,9,)))</x:f>
        <x:v>Components</x:v>
      </x:c>
      <x:c r="F575" s="20" t="str">
        <x:f>IF(VLOOKUP($A575,'★Master Code List'!$B$4:$K$167,10,)=0,"",(VLOOKUP($A575,'★Master Code List'!$B$4:$K$167,10,)))</x:f>
        <x:v>CHANNEL</x:v>
      </x:c>
      <x:c r="G575" s="158">
        <x:f t="shared" si="165"/>
        <x:v>0</x:v>
      </x:c>
      <x:c r="H575" s="197">
        <x:f t="shared" si="166"/>
        <x:v>20.15692</x:v>
      </x:c>
      <x:c r="I575" s="285">
        <x:f t="shared" si="167"/>
        <x:v>0</x:v>
      </x:c>
      <x:c r="J575" s="106">
        <x:f>SUMIFS('purchase data'!K:K,'purchase data'!$B:$B,$C575,'purchase data'!$F:$F,$D575)</x:f>
        <x:v>0</x:v>
      </x:c>
      <x:c r="K575" s="73">
        <x:f>SUMIFS('purchase data'!M:M,'purchase data'!$B:$B,$C575,'purchase data'!$F:$F,$D575)</x:f>
        <x:v>0</x:v>
      </x:c>
      <x:c r="L575" s="68">
        <x:f>SUMIFS(ETC!$G:$G,ETC!$B:$B,$C575,ETC!$E:$E,$D575)</x:f>
        <x:v>0</x:v>
      </x:c>
      <x:c r="M575" s="73">
        <x:f>SUMIFS(ETC!$J:$J,ETC!$E:$E,$D575,ETC!$B:$B,$C575)</x:f>
        <x:v>0</x:v>
      </x:c>
      <x:c r="N575" s="159">
        <x:f>IF(IFERROR((I575+K575+M575)/(G575+J575+SUMIFS(ETC!$G:$G,ETC!$C:$C,1,ETC!$B:$B,$C575,ETC!$E:$E,$D575)),)=0,H575,IFERROR((I575+K575+M575)/(G575+J575+SUMIFS(ETC!$G:$G,ETC!$C:$C,1,ETC!$B:$B,$C575,ETC!$E:$E,$D575)),))</x:f>
        <x:v>20.15692</x:v>
      </x:c>
      <x:c r="O575" s="106">
        <x:f>++SUMIFS('sales data'!L:L,'sales data'!$B:$B,$C575,'sales data'!$F:$F,$D575,'sales data'!$O:$O,"")</x:f>
        <x:v>0</x:v>
      </x:c>
      <x:c r="P575" s="73">
        <x:f t="shared" si="168"/>
        <x:v>0</x:v>
      </x:c>
      <x:c r="Q575" s="68">
        <x:f>+SUMIFS('sales data'!$L:$L,'sales data'!$B:$B,$C575,'sales data'!$F:$F,$D575,'sales data'!$O:$O,"R")</x:f>
        <x:v>0</x:v>
      </x:c>
      <x:c r="R575" s="73">
        <x:f t="shared" si="169"/>
        <x:v>0</x:v>
      </x:c>
      <x:c r="S575" s="68">
        <x:f>SUMIFS('sales data'!$L:$L,'sales data'!$B:$B,$C575,'sales data'!$F:$F,$D575,'sales data'!$O:$O,"N")</x:f>
        <x:v>0</x:v>
      </x:c>
      <x:c r="T575" s="73">
        <x:f t="shared" si="170"/>
        <x:v>0</x:v>
      </x:c>
      <x:c r="U575" s="26">
        <x:f>SUMIFS('warehouse inventory check'!$N:$N,'warehouse inventory check'!$C:$C,$C575,'warehouse inventory check'!$D:$D,$D575)</x:f>
        <x:v>0</x:v>
      </x:c>
      <x:c r="V575" s="26">
        <x:f t="shared" si="171"/>
        <x:v>20.15692</x:v>
      </x:c>
      <x:c r="W575" s="73">
        <x:f t="shared" si="172"/>
        <x:v>0</x:v>
      </x:c>
      <x:c r="X575" s="74">
        <x:f t="shared" si="173"/>
        <x:v>0</x:v>
      </x:c>
      <x:c r="Y575" s="68">
        <x:f t="shared" si="174"/>
        <x:v>0</x:v>
      </x:c>
      <x:c r="Z575" s="68">
        <x:f t="shared" si="175"/>
        <x:v>0</x:v>
      </x:c>
    </x:row>
    <x:row r="576" spans="1:26" s="26" customFormat="1">
      <x:c r="A576" s="118">
        <x:v>76</x:v>
      </x:c>
      <x:c r="B576" s="118"/>
      <x:c r="C576" s="113">
        <x:v>6</x:v>
      </x:c>
      <x:c r="D576" s="210" t="str">
        <x:f>IF(VLOOKUP($A576,'★Master Code List'!$B$4:$K$167,8,)=0,"",(VLOOKUP($A576,'★Master Code List'!$B$4:$K$167,8,)))</x:f>
        <x:v>BEE25-CT001</x:v>
      </x:c>
      <x:c r="E576" s="210" t="str">
        <x:f>IF(VLOOKUP($A576,'★Master Code List'!$B$4:$K$167,9,)=0,"",(VLOOKUP($A576,'★Master Code List'!$B$4:$K$167,9,)))</x:f>
        <x:v>Components</x:v>
      </x:c>
      <x:c r="F576" s="20" t="str">
        <x:f>IF(VLOOKUP($A576,'★Master Code List'!$B$4:$K$167,10,)=0,"",(VLOOKUP($A576,'★Master Code List'!$B$4:$K$167,10,)))</x:f>
        <x:v>Terminal</x:v>
      </x:c>
      <x:c r="G576" s="158">
        <x:f t="shared" si="165"/>
        <x:v>0</x:v>
      </x:c>
      <x:c r="H576" s="197">
        <x:f t="shared" si="166"/>
        <x:v>53.900194080000006</x:v>
      </x:c>
      <x:c r="I576" s="285">
        <x:f t="shared" si="167"/>
        <x:v>0</x:v>
      </x:c>
      <x:c r="J576" s="106">
        <x:f>SUMIFS('purchase data'!K:K,'purchase data'!$B:$B,$C576,'purchase data'!$F:$F,$D576)</x:f>
        <x:v>0</x:v>
      </x:c>
      <x:c r="K576" s="73">
        <x:f>SUMIFS('purchase data'!M:M,'purchase data'!$B:$B,$C576,'purchase data'!$F:$F,$D576)</x:f>
        <x:v>0</x:v>
      </x:c>
      <x:c r="L576" s="68">
        <x:f>SUMIFS(ETC!$G:$G,ETC!$B:$B,$C576,ETC!$E:$E,$D576)</x:f>
        <x:v>0</x:v>
      </x:c>
      <x:c r="M576" s="73">
        <x:f>SUMIFS(ETC!$J:$J,ETC!$E:$E,$D576,ETC!$B:$B,$C576)</x:f>
        <x:v>0</x:v>
      </x:c>
      <x:c r="N576" s="159">
        <x:f>IF(IFERROR((I576+K576+M576)/(G576+J576+SUMIFS(ETC!$G:$G,ETC!$C:$C,1,ETC!$B:$B,$C576,ETC!$E:$E,$D576)),)=0,H576,IFERROR((I576+K576+M576)/(G576+J576+SUMIFS(ETC!$G:$G,ETC!$C:$C,1,ETC!$B:$B,$C576,ETC!$E:$E,$D576)),))</x:f>
        <x:v>53.900194080000006</x:v>
      </x:c>
      <x:c r="O576" s="106">
        <x:f>++SUMIFS('sales data'!L:L,'sales data'!$B:$B,$C576,'sales data'!$F:$F,$D576,'sales data'!$O:$O,"")</x:f>
        <x:v>0</x:v>
      </x:c>
      <x:c r="P576" s="73">
        <x:f t="shared" si="168"/>
        <x:v>0</x:v>
      </x:c>
      <x:c r="Q576" s="68">
        <x:f>+SUMIFS('sales data'!$L:$L,'sales data'!$B:$B,$C576,'sales data'!$F:$F,$D576,'sales data'!$O:$O,"R")</x:f>
        <x:v>0</x:v>
      </x:c>
      <x:c r="R576" s="73">
        <x:f t="shared" si="169"/>
        <x:v>0</x:v>
      </x:c>
      <x:c r="S576" s="68">
        <x:f>SUMIFS('sales data'!$L:$L,'sales data'!$B:$B,$C576,'sales data'!$F:$F,$D576,'sales data'!$O:$O,"N")</x:f>
        <x:v>0</x:v>
      </x:c>
      <x:c r="T576" s="73">
        <x:f t="shared" si="170"/>
        <x:v>0</x:v>
      </x:c>
      <x:c r="U576" s="26">
        <x:f>SUMIFS('warehouse inventory check'!$N:$N,'warehouse inventory check'!$C:$C,$C576,'warehouse inventory check'!$D:$D,$D576)</x:f>
        <x:v>0</x:v>
      </x:c>
      <x:c r="V576" s="26">
        <x:f t="shared" si="171"/>
        <x:v>53.900194080000006</x:v>
      </x:c>
      <x:c r="W576" s="73">
        <x:f t="shared" si="172"/>
        <x:v>0</x:v>
      </x:c>
      <x:c r="X576" s="74">
        <x:f t="shared" si="173"/>
        <x:v>0</x:v>
      </x:c>
      <x:c r="Y576" s="68">
        <x:f t="shared" si="174"/>
        <x:v>0</x:v>
      </x:c>
      <x:c r="Z576" s="68">
        <x:f t="shared" si="175"/>
        <x:v>0</x:v>
      </x:c>
    </x:row>
    <x:row r="577" spans="1:26" s="26" customFormat="1">
      <x:c r="A577" s="118">
        <x:v>77</x:v>
      </x:c>
      <x:c r="B577" s="118"/>
      <x:c r="C577" s="113">
        <x:v>6</x:v>
      </x:c>
      <x:c r="D577" s="210" t="str">
        <x:f>IF(VLOOKUP($A577,'★Master Code List'!$B$4:$K$167,8,)=0,"",(VLOOKUP($A577,'★Master Code List'!$B$4:$K$167,8,)))</x:f>
        <x:v>TUBE0000101</x:v>
      </x:c>
      <x:c r="E577" s="210" t="str">
        <x:f>IF(VLOOKUP($A577,'★Master Code List'!$B$4:$K$167,9,)=0,"",(VLOOKUP($A577,'★Master Code List'!$B$4:$K$167,9,)))</x:f>
        <x:v>EV-V4 Test Parts</x:v>
      </x:c>
      <x:c r="F577" s="20" t="str">
        <x:f>IF(VLOOKUP($A577,'★Master Code List'!$B$4:$K$167,10,)=0,"",(VLOOKUP($A577,'★Master Code List'!$B$4:$K$167,10,)))</x:f>
        <x:v>DBJ033</x:v>
      </x:c>
      <x:c r="G577" s="158">
        <x:f t="shared" si="165"/>
        <x:v>0</x:v>
      </x:c>
      <x:c r="H577" s="197">
        <x:f t="shared" si="166"/>
        <x:v>0</x:v>
      </x:c>
      <x:c r="I577" s="285">
        <x:f t="shared" si="167"/>
        <x:v>0</x:v>
      </x:c>
      <x:c r="J577" s="106">
        <x:f>SUMIFS('purchase data'!K:K,'purchase data'!$B:$B,$C577,'purchase data'!$F:$F,$D577)</x:f>
        <x:v>0</x:v>
      </x:c>
      <x:c r="K577" s="73">
        <x:f>SUMIFS('purchase data'!M:M,'purchase data'!$B:$B,$C577,'purchase data'!$F:$F,$D577)</x:f>
        <x:v>0</x:v>
      </x:c>
      <x:c r="L577" s="68">
        <x:f>SUMIFS(ETC!$G:$G,ETC!$B:$B,$C577,ETC!$E:$E,$D577)</x:f>
        <x:v>0</x:v>
      </x:c>
      <x:c r="M577" s="73">
        <x:f>SUMIFS(ETC!$J:$J,ETC!$E:$E,$D577,ETC!$B:$B,$C577)</x:f>
        <x:v>0</x:v>
      </x:c>
      <x:c r="N577" s="159">
        <x:f>IF(IFERROR((I577+K577+M577)/(G577+J577+SUMIFS(ETC!$G:$G,ETC!$C:$C,1,ETC!$B:$B,$C577,ETC!$E:$E,$D577)),)=0,H577,IFERROR((I577+K577+M577)/(G577+J577+SUMIFS(ETC!$G:$G,ETC!$C:$C,1,ETC!$B:$B,$C577,ETC!$E:$E,$D577)),))</x:f>
        <x:v>0</x:v>
      </x:c>
      <x:c r="O577" s="106">
        <x:f>++SUMIFS('sales data'!L:L,'sales data'!$B:$B,$C577,'sales data'!$F:$F,$D577,'sales data'!$O:$O,"")</x:f>
        <x:v>0</x:v>
      </x:c>
      <x:c r="P577" s="73">
        <x:f t="shared" si="168"/>
        <x:v>0</x:v>
      </x:c>
      <x:c r="Q577" s="68">
        <x:f>+SUMIFS('sales data'!$L:$L,'sales data'!$B:$B,$C577,'sales data'!$F:$F,$D577,'sales data'!$O:$O,"R")</x:f>
        <x:v>0</x:v>
      </x:c>
      <x:c r="R577" s="73">
        <x:f t="shared" si="169"/>
        <x:v>0</x:v>
      </x:c>
      <x:c r="S577" s="68">
        <x:f>SUMIFS('sales data'!$L:$L,'sales data'!$B:$B,$C577,'sales data'!$F:$F,$D577,'sales data'!$O:$O,"N")</x:f>
        <x:v>0</x:v>
      </x:c>
      <x:c r="T577" s="73">
        <x:f t="shared" si="170"/>
        <x:v>0</x:v>
      </x:c>
      <x:c r="U577" s="26">
        <x:f>SUMIFS('warehouse inventory check'!$N:$N,'warehouse inventory check'!$C:$C,$C577,'warehouse inventory check'!$D:$D,$D577)</x:f>
        <x:v>0</x:v>
      </x:c>
      <x:c r="V577" s="26">
        <x:f t="shared" si="171"/>
        <x:v>0</x:v>
      </x:c>
      <x:c r="W577" s="73">
        <x:f t="shared" si="172"/>
        <x:v>0</x:v>
      </x:c>
      <x:c r="X577" s="74">
        <x:f t="shared" si="173"/>
        <x:v>0</x:v>
      </x:c>
      <x:c r="Y577" s="68">
        <x:f t="shared" si="174"/>
        <x:v>0</x:v>
      </x:c>
      <x:c r="Z577" s="68">
        <x:f t="shared" si="175"/>
        <x:v>0</x:v>
      </x:c>
    </x:row>
    <x:row r="578" spans="1:26" s="26" customFormat="1">
      <x:c r="A578" s="118">
        <x:v>78</x:v>
      </x:c>
      <x:c r="B578" s="118"/>
      <x:c r="C578" s="113">
        <x:v>6</x:v>
      </x:c>
      <x:c r="D578" s="210" t="str">
        <x:f>IF(VLOOKUP($A578,'★Master Code List'!$B$4:$K$167,8,)=0,"",(VLOOKUP($A578,'★Master Code List'!$B$4:$K$167,8,)))</x:f>
        <x:v>TUBE0000104</x:v>
      </x:c>
      <x:c r="E578" s="210" t="str">
        <x:f>IF(VLOOKUP($A578,'★Master Code List'!$B$4:$K$167,9,)=0,"",(VLOOKUP($A578,'★Master Code List'!$B$4:$K$167,9,)))</x:f>
        <x:v>EV-V4 Test Parts</x:v>
      </x:c>
      <x:c r="F578" s="20" t="str">
        <x:f>IF(VLOOKUP($A578,'★Master Code List'!$B$4:$K$167,10,)=0,"",(VLOOKUP($A578,'★Master Code List'!$B$4:$K$167,10,)))</x:f>
        <x:v>CG13-38 (5M)</x:v>
      </x:c>
      <x:c r="G578" s="158">
        <x:f t="shared" si="165"/>
        <x:v>0</x:v>
      </x:c>
      <x:c r="H578" s="197">
        <x:f t="shared" si="166"/>
        <x:v>0</x:v>
      </x:c>
      <x:c r="I578" s="285">
        <x:f t="shared" si="167"/>
        <x:v>0</x:v>
      </x:c>
      <x:c r="J578" s="106">
        <x:f>SUMIFS('purchase data'!K:K,'purchase data'!$B:$B,$C578,'purchase data'!$F:$F,$D578)</x:f>
        <x:v>0</x:v>
      </x:c>
      <x:c r="K578" s="73">
        <x:f>SUMIFS('purchase data'!M:M,'purchase data'!$B:$B,$C578,'purchase data'!$F:$F,$D578)</x:f>
        <x:v>0</x:v>
      </x:c>
      <x:c r="L578" s="68">
        <x:f>SUMIFS(ETC!$G:$G,ETC!$B:$B,$C578,ETC!$E:$E,$D578)</x:f>
        <x:v>0</x:v>
      </x:c>
      <x:c r="M578" s="73">
        <x:f>SUMIFS(ETC!$J:$J,ETC!$E:$E,$D578,ETC!$B:$B,$C578)</x:f>
        <x:v>0</x:v>
      </x:c>
      <x:c r="N578" s="159">
        <x:f>IF(IFERROR((I578+K578+M578)/(G578+J578+SUMIFS(ETC!$G:$G,ETC!$C:$C,1,ETC!$B:$B,$C578,ETC!$E:$E,$D578)),)=0,H578,IFERROR((I578+K578+M578)/(G578+J578+SUMIFS(ETC!$G:$G,ETC!$C:$C,1,ETC!$B:$B,$C578,ETC!$E:$E,$D578)),))</x:f>
        <x:v>0</x:v>
      </x:c>
      <x:c r="O578" s="106">
        <x:f>++SUMIFS('sales data'!L:L,'sales data'!$B:$B,$C578,'sales data'!$F:$F,$D578,'sales data'!$O:$O,"")</x:f>
        <x:v>0</x:v>
      </x:c>
      <x:c r="P578" s="73">
        <x:f t="shared" si="168"/>
        <x:v>0</x:v>
      </x:c>
      <x:c r="Q578" s="68">
        <x:f>+SUMIFS('sales data'!$L:$L,'sales data'!$B:$B,$C578,'sales data'!$F:$F,$D578,'sales data'!$O:$O,"R")</x:f>
        <x:v>0</x:v>
      </x:c>
      <x:c r="R578" s="73">
        <x:f t="shared" si="169"/>
        <x:v>0</x:v>
      </x:c>
      <x:c r="S578" s="68">
        <x:f>SUMIFS('sales data'!$L:$L,'sales data'!$B:$B,$C578,'sales data'!$F:$F,$D578,'sales data'!$O:$O,"N")</x:f>
        <x:v>0</x:v>
      </x:c>
      <x:c r="T578" s="73">
        <x:f t="shared" si="170"/>
        <x:v>0</x:v>
      </x:c>
      <x:c r="U578" s="26">
        <x:f>SUMIFS('warehouse inventory check'!$N:$N,'warehouse inventory check'!$C:$C,$C578,'warehouse inventory check'!$D:$D,$D578)</x:f>
        <x:v>0</x:v>
      </x:c>
      <x:c r="V578" s="26">
        <x:f t="shared" si="171"/>
        <x:v>0</x:v>
      </x:c>
      <x:c r="W578" s="73">
        <x:f t="shared" si="172"/>
        <x:v>0</x:v>
      </x:c>
      <x:c r="X578" s="74">
        <x:f t="shared" si="173"/>
        <x:v>0</x:v>
      </x:c>
      <x:c r="Y578" s="68">
        <x:f t="shared" si="174"/>
        <x:v>0</x:v>
      </x:c>
      <x:c r="Z578" s="68">
        <x:f t="shared" si="175"/>
        <x:v>0</x:v>
      </x:c>
    </x:row>
    <x:row r="579" spans="1:26" s="26" customFormat="1">
      <x:c r="A579" s="118">
        <x:v>79</x:v>
      </x:c>
      <x:c r="B579" s="118"/>
      <x:c r="C579" s="113">
        <x:v>6</x:v>
      </x:c>
      <x:c r="D579" s="210" t="str">
        <x:f>IF(VLOOKUP($A579,'★Master Code List'!$B$4:$K$167,8,)=0,"",(VLOOKUP($A579,'★Master Code List'!$B$4:$K$167,8,)))</x:f>
        <x:v>UKLA0-05011</x:v>
      </x:c>
      <x:c r="E579" s="210" t="str">
        <x:f>IF(VLOOKUP($A579,'★Master Code List'!$B$4:$K$167,9,)=0,"",(VLOOKUP($A579,'★Master Code List'!$B$4:$K$167,9,)))</x:f>
        <x:v>EV-V4 Test Parts</x:v>
      </x:c>
      <x:c r="F579" s="20" t="str">
        <x:f>IF(VLOOKUP($A579,'★Master Code List'!$B$4:$K$167,10,)=0,"",(VLOOKUP($A579,'★Master Code List'!$B$4:$K$167,10,)))</x:f>
        <x:v>CG19-38 (08) (7M)</x:v>
      </x:c>
      <x:c r="G579" s="158">
        <x:f t="shared" si="165"/>
        <x:v>0</x:v>
      </x:c>
      <x:c r="H579" s="197">
        <x:f t="shared" si="166"/>
        <x:v>0</x:v>
      </x:c>
      <x:c r="I579" s="285">
        <x:f t="shared" si="167"/>
        <x:v>0</x:v>
      </x:c>
      <x:c r="J579" s="106">
        <x:f>SUMIFS('purchase data'!K:K,'purchase data'!$B:$B,$C579,'purchase data'!$F:$F,$D579)</x:f>
        <x:v>0</x:v>
      </x:c>
      <x:c r="K579" s="73">
        <x:f>SUMIFS('purchase data'!M:M,'purchase data'!$B:$B,$C579,'purchase data'!$F:$F,$D579)</x:f>
        <x:v>0</x:v>
      </x:c>
      <x:c r="L579" s="68">
        <x:f>SUMIFS(ETC!$G:$G,ETC!$B:$B,$C579,ETC!$E:$E,$D579)</x:f>
        <x:v>0</x:v>
      </x:c>
      <x:c r="M579" s="73">
        <x:f>SUMIFS(ETC!$J:$J,ETC!$E:$E,$D579,ETC!$B:$B,$C579)</x:f>
        <x:v>0</x:v>
      </x:c>
      <x:c r="N579" s="159">
        <x:f>IF(IFERROR((I579+K579+M579)/(G579+J579+SUMIFS(ETC!$G:$G,ETC!$C:$C,1,ETC!$B:$B,$C579,ETC!$E:$E,$D579)),)=0,H579,IFERROR((I579+K579+M579)/(G579+J579+SUMIFS(ETC!$G:$G,ETC!$C:$C,1,ETC!$B:$B,$C579,ETC!$E:$E,$D579)),))</x:f>
        <x:v>0</x:v>
      </x:c>
      <x:c r="O579" s="106">
        <x:f>++SUMIFS('sales data'!L:L,'sales data'!$B:$B,$C579,'sales data'!$F:$F,$D579,'sales data'!$O:$O,"")</x:f>
        <x:v>0</x:v>
      </x:c>
      <x:c r="P579" s="73">
        <x:f t="shared" si="168"/>
        <x:v>0</x:v>
      </x:c>
      <x:c r="Q579" s="68">
        <x:f>+SUMIFS('sales data'!$L:$L,'sales data'!$B:$B,$C579,'sales data'!$F:$F,$D579,'sales data'!$O:$O,"R")</x:f>
        <x:v>0</x:v>
      </x:c>
      <x:c r="R579" s="73">
        <x:f t="shared" si="169"/>
        <x:v>0</x:v>
      </x:c>
      <x:c r="S579" s="68">
        <x:f>SUMIFS('sales data'!$L:$L,'sales data'!$B:$B,$C579,'sales data'!$F:$F,$D579,'sales data'!$O:$O,"N")</x:f>
        <x:v>0</x:v>
      </x:c>
      <x:c r="T579" s="73">
        <x:f t="shared" si="170"/>
        <x:v>0</x:v>
      </x:c>
      <x:c r="U579" s="26">
        <x:f>SUMIFS('warehouse inventory check'!$N:$N,'warehouse inventory check'!$C:$C,$C579,'warehouse inventory check'!$D:$D,$D579)</x:f>
        <x:v>0</x:v>
      </x:c>
      <x:c r="V579" s="26">
        <x:f t="shared" si="171"/>
        <x:v>0</x:v>
      </x:c>
      <x:c r="W579" s="73">
        <x:f t="shared" si="172"/>
        <x:v>0</x:v>
      </x:c>
      <x:c r="X579" s="74">
        <x:f t="shared" si="173"/>
        <x:v>0</x:v>
      </x:c>
      <x:c r="Y579" s="68">
        <x:f t="shared" si="174"/>
        <x:v>0</x:v>
      </x:c>
      <x:c r="Z579" s="68">
        <x:f t="shared" si="175"/>
        <x:v>0</x:v>
      </x:c>
    </x:row>
    <x:row r="580" spans="1:26" s="26" customFormat="1">
      <x:c r="A580" s="118">
        <x:v>80</x:v>
      </x:c>
      <x:c r="B580" s="118"/>
      <x:c r="C580" s="113">
        <x:v>6</x:v>
      </x:c>
      <x:c r="D580" s="210" t="str">
        <x:f>IF(VLOOKUP($A580,'★Master Code List'!$B$4:$K$167,8,)=0,"",(VLOOKUP($A580,'★Master Code List'!$B$4:$K$167,8,)))</x:f>
        <x:v>PZ38-14A033-MD</x:v>
      </x:c>
      <x:c r="E580" s="210" t="str">
        <x:f>IF(VLOOKUP($A580,'★Master Code List'!$B$4:$K$167,9,)=0,"",(VLOOKUP($A580,'★Master Code List'!$B$4:$K$167,9,)))</x:f>
        <x:v>BEV-E (AWD/RWD, V710)</x:v>
      </x:c>
      <x:c r="F580" s="20" t="str">
        <x:f>IF(VLOOKUP($A580,'★Master Code List'!$B$4:$K$167,10,)=0,"",(VLOOKUP($A580,'★Master Code List'!$B$4:$K$167,10,)))</x:f>
        <x:v>MCA CONNECTOR CLIP</x:v>
      </x:c>
      <x:c r="G580" s="158">
        <x:f t="shared" si="165"/>
        <x:v>0</x:v>
      </x:c>
      <x:c r="H580" s="197">
        <x:f t="shared" si="166"/>
        <x:v>699.69799999999998</x:v>
      </x:c>
      <x:c r="I580" s="285">
        <x:f t="shared" si="167"/>
        <x:v>0</x:v>
      </x:c>
      <x:c r="J580" s="106">
        <x:f>SUMIFS('purchase data'!K:K,'purchase data'!$B:$B,$C580,'purchase data'!$F:$F,$D580)</x:f>
        <x:v>0</x:v>
      </x:c>
      <x:c r="K580" s="73">
        <x:f>SUMIFS('purchase data'!M:M,'purchase data'!$B:$B,$C580,'purchase data'!$F:$F,$D580)</x:f>
        <x:v>0</x:v>
      </x:c>
      <x:c r="L580" s="68">
        <x:f>SUMIFS(ETC!$G:$G,ETC!$B:$B,$C580,ETC!$E:$E,$D580)</x:f>
        <x:v>0</x:v>
      </x:c>
      <x:c r="M580" s="73">
        <x:f>SUMIFS(ETC!$J:$J,ETC!$E:$E,$D580,ETC!$B:$B,$C580)</x:f>
        <x:v>0</x:v>
      </x:c>
      <x:c r="N580" s="159">
        <x:f>IF(IFERROR((I580+K580+M580)/(G580+J580+SUMIFS(ETC!$G:$G,ETC!$C:$C,1,ETC!$B:$B,$C580,ETC!$E:$E,$D580)),)=0,H580,IFERROR((I580+K580+M580)/(G580+J580+SUMIFS(ETC!$G:$G,ETC!$C:$C,1,ETC!$B:$B,$C580,ETC!$E:$E,$D580)),))</x:f>
        <x:v>699.69799999999998</x:v>
      </x:c>
      <x:c r="O580" s="106">
        <x:f>++SUMIFS('sales data'!L:L,'sales data'!$B:$B,$C580,'sales data'!$F:$F,$D580,'sales data'!$O:$O,"")</x:f>
        <x:v>0</x:v>
      </x:c>
      <x:c r="P580" s="73">
        <x:f t="shared" si="168"/>
        <x:v>0</x:v>
      </x:c>
      <x:c r="Q580" s="68">
        <x:f>+SUMIFS('sales data'!$L:$L,'sales data'!$B:$B,$C580,'sales data'!$F:$F,$D580,'sales data'!$O:$O,"R")</x:f>
        <x:v>0</x:v>
      </x:c>
      <x:c r="R580" s="73">
        <x:f t="shared" si="169"/>
        <x:v>0</x:v>
      </x:c>
      <x:c r="S580" s="68">
        <x:f>SUMIFS('sales data'!$L:$L,'sales data'!$B:$B,$C580,'sales data'!$F:$F,$D580,'sales data'!$O:$O,"N")</x:f>
        <x:v>0</x:v>
      </x:c>
      <x:c r="T580" s="73">
        <x:f t="shared" si="170"/>
        <x:v>0</x:v>
      </x:c>
      <x:c r="U580" s="26">
        <x:f>SUMIFS('warehouse inventory check'!$N:$N,'warehouse inventory check'!$C:$C,$C580,'warehouse inventory check'!$D:$D,$D580)</x:f>
        <x:v>0</x:v>
      </x:c>
      <x:c r="V580" s="26">
        <x:f t="shared" si="171"/>
        <x:v>699.69799999999998</x:v>
      </x:c>
      <x:c r="W580" s="73">
        <x:f t="shared" si="172"/>
        <x:v>0</x:v>
      </x:c>
      <x:c r="X580" s="74">
        <x:f t="shared" si="173"/>
        <x:v>0</x:v>
      </x:c>
      <x:c r="Y580" s="68">
        <x:f t="shared" si="174"/>
        <x:v>0</x:v>
      </x:c>
      <x:c r="Z580" s="68">
        <x:f t="shared" si="175"/>
        <x:v>0</x:v>
      </x:c>
    </x:row>
    <x:row r="581" spans="1:26" s="26" customFormat="1">
      <x:c r="A581" s="118">
        <x:v>81</x:v>
      </x:c>
      <x:c r="B581" s="118"/>
      <x:c r="C581" s="113">
        <x:v>6</x:v>
      </x:c>
      <x:c r="D581" s="210" t="str">
        <x:f>IF(VLOOKUP($A581,'★Master Code List'!$B$4:$K$167,8,)=0,"",(VLOOKUP($A581,'★Master Code List'!$B$4:$K$167,8,)))</x:f>
        <x:v>SZ38-10B694-AD</x:v>
      </x:c>
      <x:c r="E581" s="210" t="str">
        <x:f>IF(VLOOKUP($A581,'★Master Code List'!$B$4:$K$167,9,)=0,"",(VLOOKUP($A581,'★Master Code List'!$B$4:$K$167,9,)))</x:f>
        <x:v>BEV-E2 (V710)</x:v>
      </x:c>
      <x:c r="F581" s="20" t="str">
        <x:f>IF(VLOOKUP($A581,'★Master Code List'!$B$4:$K$167,10,)=0,"",(VLOOKUP($A581,'★Master Code List'!$B$4:$K$167,10,)))</x:f>
        <x:v>BEV-E2 MAIN W/H ASSY</x:v>
      </x:c>
      <x:c r="G581" s="158">
        <x:f t="shared" si="165"/>
        <x:v>0</x:v>
      </x:c>
      <x:c r="H581" s="197">
        <x:f t="shared" si="166"/>
        <x:v>5239.0126766399999</x:v>
      </x:c>
      <x:c r="I581" s="285">
        <x:f t="shared" si="167"/>
        <x:v>0</x:v>
      </x:c>
      <x:c r="J581" s="106">
        <x:f>SUMIFS('purchase data'!K:K,'purchase data'!$B:$B,$C581,'purchase data'!$F:$F,$D581)</x:f>
        <x:v>0</x:v>
      </x:c>
      <x:c r="K581" s="73">
        <x:f>SUMIFS('purchase data'!M:M,'purchase data'!$B:$B,$C581,'purchase data'!$F:$F,$D581)</x:f>
        <x:v>0</x:v>
      </x:c>
      <x:c r="L581" s="68">
        <x:f>SUMIFS(ETC!$G:$G,ETC!$B:$B,$C581,ETC!$E:$E,$D581)</x:f>
        <x:v>0</x:v>
      </x:c>
      <x:c r="M581" s="73">
        <x:f>SUMIFS(ETC!$J:$J,ETC!$E:$E,$D581,ETC!$B:$B,$C581)</x:f>
        <x:v>0</x:v>
      </x:c>
      <x:c r="N581" s="159">
        <x:f>IF(IFERROR((I581+K581+M581)/(G581+J581+SUMIFS(ETC!$G:$G,ETC!$C:$C,1,ETC!$B:$B,$C581,ETC!$E:$E,$D581)),)=0,H581,IFERROR((I581+K581+M581)/(G581+J581+SUMIFS(ETC!$G:$G,ETC!$C:$C,1,ETC!$B:$B,$C581,ETC!$E:$E,$D581)),))</x:f>
        <x:v>5239.0126766399999</x:v>
      </x:c>
      <x:c r="O581" s="106">
        <x:f>++SUMIFS('sales data'!L:L,'sales data'!$B:$B,$C581,'sales data'!$F:$F,$D581,'sales data'!$O:$O,"")</x:f>
        <x:v>0</x:v>
      </x:c>
      <x:c r="P581" s="73">
        <x:f t="shared" si="168"/>
        <x:v>0</x:v>
      </x:c>
      <x:c r="Q581" s="68">
        <x:f>+SUMIFS('sales data'!$L:$L,'sales data'!$B:$B,$C581,'sales data'!$F:$F,$D581,'sales data'!$O:$O,"R")</x:f>
        <x:v>0</x:v>
      </x:c>
      <x:c r="R581" s="73">
        <x:f t="shared" si="169"/>
        <x:v>0</x:v>
      </x:c>
      <x:c r="S581" s="68">
        <x:f>SUMIFS('sales data'!$L:$L,'sales data'!$B:$B,$C581,'sales data'!$F:$F,$D581,'sales data'!$O:$O,"N")</x:f>
        <x:v>0</x:v>
      </x:c>
      <x:c r="T581" s="73">
        <x:f t="shared" si="170"/>
        <x:v>0</x:v>
      </x:c>
      <x:c r="U581" s="26">
        <x:f>SUMIFS('warehouse inventory check'!$N:$N,'warehouse inventory check'!$C:$C,$C581,'warehouse inventory check'!$D:$D,$D581)</x:f>
        <x:v>0</x:v>
      </x:c>
      <x:c r="V581" s="26">
        <x:f t="shared" si="171"/>
        <x:v>5239.0126766399999</x:v>
      </x:c>
      <x:c r="W581" s="73">
        <x:f t="shared" si="172"/>
        <x:v>0</x:v>
      </x:c>
      <x:c r="X581" s="74">
        <x:f t="shared" si="173"/>
        <x:v>0</x:v>
      </x:c>
      <x:c r="Y581" s="68">
        <x:f t="shared" si="174"/>
        <x:v>0</x:v>
      </x:c>
      <x:c r="Z581" s="68">
        <x:f t="shared" si="175"/>
        <x:v>0</x:v>
      </x:c>
    </x:row>
    <x:row r="582" spans="1:26" s="26" customFormat="1">
      <x:c r="A582" s="118">
        <x:v>82</x:v>
      </x:c>
      <x:c r="B582" s="118"/>
      <x:c r="C582" s="113">
        <x:v>6</x:v>
      </x:c>
      <x:c r="D582" s="210" t="str">
        <x:f>IF(VLOOKUP($A582,'★Master Code List'!$B$4:$K$167,8,)=0,"",(VLOOKUP($A582,'★Master Code List'!$B$4:$K$167,8,)))</x:f>
        <x:v>SZ38-10B694-AE</x:v>
      </x:c>
      <x:c r="E582" s="210" t="str">
        <x:f>IF(VLOOKUP($A582,'★Master Code List'!$B$4:$K$167,9,)=0,"",(VLOOKUP($A582,'★Master Code List'!$B$4:$K$167,9,)))</x:f>
        <x:v>BEV-E2 (V710)</x:v>
      </x:c>
      <x:c r="F582" s="20" t="str">
        <x:f>IF(VLOOKUP($A582,'★Master Code List'!$B$4:$K$167,10,)=0,"",(VLOOKUP($A582,'★Master Code List'!$B$4:$K$167,10,)))</x:f>
        <x:v>BEV-E2 MAIN W/H ASSY</x:v>
      </x:c>
      <x:c r="G582" s="158">
        <x:f t="shared" si="165"/>
        <x:v>0</x:v>
      </x:c>
      <x:c r="H582" s="197">
        <x:f t="shared" si="166"/>
        <x:v>5239.87608</x:v>
      </x:c>
      <x:c r="I582" s="285">
        <x:f t="shared" si="167"/>
        <x:v>0</x:v>
      </x:c>
      <x:c r="J582" s="106">
        <x:f>SUMIFS('purchase data'!K:K,'purchase data'!$B:$B,$C582,'purchase data'!$F:$F,$D582)</x:f>
        <x:v>0</x:v>
      </x:c>
      <x:c r="K582" s="73">
        <x:f>SUMIFS('purchase data'!M:M,'purchase data'!$B:$B,$C582,'purchase data'!$F:$F,$D582)</x:f>
        <x:v>0</x:v>
      </x:c>
      <x:c r="L582" s="68">
        <x:f>SUMIFS(ETC!$G:$G,ETC!$B:$B,$C582,ETC!$E:$E,$D582)</x:f>
        <x:v>0</x:v>
      </x:c>
      <x:c r="M582" s="73">
        <x:f>SUMIFS(ETC!$J:$J,ETC!$E:$E,$D582,ETC!$B:$B,$C582)</x:f>
        <x:v>0</x:v>
      </x:c>
      <x:c r="N582" s="159">
        <x:f>IF(IFERROR((I582+K582+M582)/(G582+J582+SUMIFS(ETC!$G:$G,ETC!$C:$C,1,ETC!$B:$B,$C582,ETC!$E:$E,$D582)),)=0,H582,IFERROR((I582+K582+M582)/(G582+J582+SUMIFS(ETC!$G:$G,ETC!$C:$C,1,ETC!$B:$B,$C582,ETC!$E:$E,$D582)),))</x:f>
        <x:v>5239.87608</x:v>
      </x:c>
      <x:c r="O582" s="106">
        <x:f>++SUMIFS('sales data'!L:L,'sales data'!$B:$B,$C582,'sales data'!$F:$F,$D582,'sales data'!$O:$O,"")</x:f>
        <x:v>0</x:v>
      </x:c>
      <x:c r="P582" s="73">
        <x:f t="shared" si="168"/>
        <x:v>0</x:v>
      </x:c>
      <x:c r="Q582" s="68">
        <x:f>+SUMIFS('sales data'!$L:$L,'sales data'!$B:$B,$C582,'sales data'!$F:$F,$D582,'sales data'!$O:$O,"R")</x:f>
        <x:v>0</x:v>
      </x:c>
      <x:c r="R582" s="73">
        <x:f t="shared" si="169"/>
        <x:v>0</x:v>
      </x:c>
      <x:c r="S582" s="68">
        <x:f>SUMIFS('sales data'!$L:$L,'sales data'!$B:$B,$C582,'sales data'!$F:$F,$D582,'sales data'!$O:$O,"N")</x:f>
        <x:v>0</x:v>
      </x:c>
      <x:c r="T582" s="73">
        <x:f t="shared" si="170"/>
        <x:v>0</x:v>
      </x:c>
      <x:c r="U582" s="26">
        <x:f>SUMIFS('warehouse inventory check'!$N:$N,'warehouse inventory check'!$C:$C,$C582,'warehouse inventory check'!$D:$D,$D582)</x:f>
        <x:v>0</x:v>
      </x:c>
      <x:c r="V582" s="26">
        <x:f t="shared" si="171"/>
        <x:v>5239.87608</x:v>
      </x:c>
      <x:c r="W582" s="73">
        <x:f t="shared" si="172"/>
        <x:v>0</x:v>
      </x:c>
      <x:c r="X582" s="74">
        <x:f t="shared" si="173"/>
        <x:v>0</x:v>
      </x:c>
      <x:c r="Y582" s="68">
        <x:f t="shared" si="174"/>
        <x:v>0</x:v>
      </x:c>
      <x:c r="Z582" s="68">
        <x:f t="shared" si="175"/>
        <x:v>0</x:v>
      </x:c>
    </x:row>
    <x:row r="583" spans="1:26" s="26" customFormat="1">
      <x:c r="A583" s="118">
        <x:v>83</x:v>
      </x:c>
      <x:c r="B583" s="118"/>
      <x:c r="C583" s="113">
        <x:v>6</x:v>
      </x:c>
      <x:c r="D583" s="210" t="str">
        <x:f>IF(VLOOKUP($A583,'★Master Code List'!$B$4:$K$167,8,)=0,"",(VLOOKUP($A583,'★Master Code List'!$B$4:$K$167,8,)))</x:f>
        <x:v>TZ38-10B694-CB</x:v>
      </x:c>
      <x:c r="E583" s="210" t="str">
        <x:f>IF(VLOOKUP($A583,'★Master Code List'!$B$4:$K$167,9,)=0,"",(VLOOKUP($A583,'★Master Code List'!$B$4:$K$167,9,)))</x:f>
        <x:v>BEV-E (AWD/RWD, V710)</x:v>
      </x:c>
      <x:c r="F583" s="20" t="str">
        <x:f>IF(VLOOKUP($A583,'★Master Code List'!$B$4:$K$167,10,)=0,"",(VLOOKUP($A583,'★Master Code List'!$B$4:$K$167,10,)))</x:f>
        <x:v>AWD Main length extended</x:v>
      </x:c>
      <x:c r="G583" s="158">
        <x:f t="shared" si="165"/>
        <x:v>0</x:v>
      </x:c>
      <x:c r="H583" s="197">
        <x:f t="shared" si="166"/>
        <x:v>7040.4650600000004</x:v>
      </x:c>
      <x:c r="I583" s="285">
        <x:f t="shared" si="167"/>
        <x:v>0</x:v>
      </x:c>
      <x:c r="J583" s="106">
        <x:f>SUMIFS('purchase data'!K:K,'purchase data'!$B:$B,$C583,'purchase data'!$F:$F,$D583)</x:f>
        <x:v>0</x:v>
      </x:c>
      <x:c r="K583" s="73">
        <x:f>SUMIFS('purchase data'!M:M,'purchase data'!$B:$B,$C583,'purchase data'!$F:$F,$D583)</x:f>
        <x:v>0</x:v>
      </x:c>
      <x:c r="L583" s="68">
        <x:f>SUMIFS(ETC!$G:$G,ETC!$B:$B,$C583,ETC!$E:$E,$D583)</x:f>
        <x:v>0</x:v>
      </x:c>
      <x:c r="M583" s="73">
        <x:f>SUMIFS(ETC!$J:$J,ETC!$E:$E,$D583,ETC!$B:$B,$C583)</x:f>
        <x:v>0</x:v>
      </x:c>
      <x:c r="N583" s="159">
        <x:f>IF(IFERROR((I583+K583+M583)/(G583+J583+SUMIFS(ETC!$G:$G,ETC!$C:$C,1,ETC!$B:$B,$C583,ETC!$E:$E,$D583)),)=0,H583,IFERROR((I583+K583+M583)/(G583+J583+SUMIFS(ETC!$G:$G,ETC!$C:$C,1,ETC!$B:$B,$C583,ETC!$E:$E,$D583)),))</x:f>
        <x:v>7040.4650600000004</x:v>
      </x:c>
      <x:c r="O583" s="106">
        <x:f>++SUMIFS('sales data'!L:L,'sales data'!$B:$B,$C583,'sales data'!$F:$F,$D583,'sales data'!$O:$O,"")</x:f>
        <x:v>0</x:v>
      </x:c>
      <x:c r="P583" s="73">
        <x:f t="shared" si="168"/>
        <x:v>0</x:v>
      </x:c>
      <x:c r="Q583" s="68">
        <x:f>+SUMIFS('sales data'!$L:$L,'sales data'!$B:$B,$C583,'sales data'!$F:$F,$D583,'sales data'!$O:$O,"R")</x:f>
        <x:v>0</x:v>
      </x:c>
      <x:c r="R583" s="73">
        <x:f t="shared" si="169"/>
        <x:v>0</x:v>
      </x:c>
      <x:c r="S583" s="68">
        <x:f>SUMIFS('sales data'!$L:$L,'sales data'!$B:$B,$C583,'sales data'!$F:$F,$D583,'sales data'!$O:$O,"N")</x:f>
        <x:v>0</x:v>
      </x:c>
      <x:c r="T583" s="73">
        <x:f t="shared" si="170"/>
        <x:v>0</x:v>
      </x:c>
      <x:c r="U583" s="26">
        <x:f>SUMIFS('warehouse inventory check'!$N:$N,'warehouse inventory check'!$C:$C,$C583,'warehouse inventory check'!$D:$D,$D583)</x:f>
        <x:v>0</x:v>
      </x:c>
      <x:c r="V583" s="26">
        <x:f t="shared" si="171"/>
        <x:v>7040.4650600000004</x:v>
      </x:c>
      <x:c r="W583" s="73">
        <x:f t="shared" si="172"/>
        <x:v>0</x:v>
      </x:c>
      <x:c r="X583" s="74">
        <x:f t="shared" si="173"/>
        <x:v>0</x:v>
      </x:c>
      <x:c r="Y583" s="68">
        <x:f t="shared" si="174"/>
        <x:v>0</x:v>
      </x:c>
      <x:c r="Z583" s="68">
        <x:f t="shared" si="175"/>
        <x:v>0</x:v>
      </x:c>
    </x:row>
    <x:row r="584" spans="1:26" s="26" customFormat="1">
      <x:c r="A584" s="118">
        <x:v>84</x:v>
      </x:c>
      <x:c r="B584" s="118"/>
      <x:c r="C584" s="113">
        <x:v>6</x:v>
      </x:c>
      <x:c r="D584" s="210" t="str">
        <x:f>IF(VLOOKUP($A584,'★Master Code List'!$B$4:$K$167,8,)=0,"",(VLOOKUP($A584,'★Master Code List'!$B$4:$K$167,8,)))</x:f>
        <x:v>TZ38-14A033-AB</x:v>
      </x:c>
      <x:c r="E584" s="210" t="str">
        <x:f>IF(VLOOKUP($A584,'★Master Code List'!$B$4:$K$167,9,)=0,"",(VLOOKUP($A584,'★Master Code List'!$B$4:$K$167,9,)))</x:f>
        <x:v>BEV-E (AWD/RWD, V710)</x:v>
      </x:c>
      <x:c r="F584" s="20" t="str">
        <x:f>IF(VLOOKUP($A584,'★Master Code List'!$B$4:$K$167,10,)=0,"",(VLOOKUP($A584,'★Master Code List'!$B$4:$K$167,10,)))</x:f>
        <x:v>BUSBAR</x:v>
      </x:c>
      <x:c r="G584" s="158">
        <x:f t="shared" si="165"/>
        <x:v>0</x:v>
      </x:c>
      <x:c r="H584" s="197">
        <x:f t="shared" si="166"/>
        <x:v>833.678</x:v>
      </x:c>
      <x:c r="I584" s="285">
        <x:f t="shared" si="167"/>
        <x:v>0</x:v>
      </x:c>
      <x:c r="J584" s="106">
        <x:f>SUMIFS('purchase data'!K:K,'purchase data'!$B:$B,$C584,'purchase data'!$F:$F,$D584)</x:f>
        <x:v>0</x:v>
      </x:c>
      <x:c r="K584" s="73">
        <x:f>SUMIFS('purchase data'!M:M,'purchase data'!$B:$B,$C584,'purchase data'!$F:$F,$D584)</x:f>
        <x:v>0</x:v>
      </x:c>
      <x:c r="L584" s="68">
        <x:f>SUMIFS(ETC!$G:$G,ETC!$B:$B,$C584,ETC!$E:$E,$D584)</x:f>
        <x:v>0</x:v>
      </x:c>
      <x:c r="M584" s="73">
        <x:f>SUMIFS(ETC!$J:$J,ETC!$E:$E,$D584,ETC!$B:$B,$C584)</x:f>
        <x:v>0</x:v>
      </x:c>
      <x:c r="N584" s="159">
        <x:f>IF(IFERROR((I584+K584+M584)/(G584+J584+SUMIFS(ETC!$G:$G,ETC!$C:$C,1,ETC!$B:$B,$C584,ETC!$E:$E,$D584)),)=0,H584,IFERROR((I584+K584+M584)/(G584+J584+SUMIFS(ETC!$G:$G,ETC!$C:$C,1,ETC!$B:$B,$C584,ETC!$E:$E,$D584)),))</x:f>
        <x:v>833.678</x:v>
      </x:c>
      <x:c r="O584" s="106">
        <x:f>++SUMIFS('sales data'!L:L,'sales data'!$B:$B,$C584,'sales data'!$F:$F,$D584,'sales data'!$O:$O,"")</x:f>
        <x:v>0</x:v>
      </x:c>
      <x:c r="P584" s="73">
        <x:f t="shared" si="168"/>
        <x:v>0</x:v>
      </x:c>
      <x:c r="Q584" s="68">
        <x:f>+SUMIFS('sales data'!$L:$L,'sales data'!$B:$B,$C584,'sales data'!$F:$F,$D584,'sales data'!$O:$O,"R")</x:f>
        <x:v>0</x:v>
      </x:c>
      <x:c r="R584" s="73">
        <x:f t="shared" si="169"/>
        <x:v>0</x:v>
      </x:c>
      <x:c r="S584" s="68">
        <x:f>SUMIFS('sales data'!$L:$L,'sales data'!$B:$B,$C584,'sales data'!$F:$F,$D584,'sales data'!$O:$O,"N")</x:f>
        <x:v>0</x:v>
      </x:c>
      <x:c r="T584" s="73">
        <x:f t="shared" si="170"/>
        <x:v>0</x:v>
      </x:c>
      <x:c r="U584" s="26">
        <x:f>SUMIFS('warehouse inventory check'!$N:$N,'warehouse inventory check'!$C:$C,$C584,'warehouse inventory check'!$D:$D,$D584)</x:f>
        <x:v>0</x:v>
      </x:c>
      <x:c r="V584" s="26">
        <x:f t="shared" si="171"/>
        <x:v>833.678</x:v>
      </x:c>
      <x:c r="W584" s="73">
        <x:f t="shared" si="172"/>
        <x:v>0</x:v>
      </x:c>
      <x:c r="X584" s="74">
        <x:f t="shared" si="173"/>
        <x:v>0</x:v>
      </x:c>
      <x:c r="Y584" s="68">
        <x:f t="shared" si="174"/>
        <x:v>0</x:v>
      </x:c>
      <x:c r="Z584" s="68">
        <x:f t="shared" si="175"/>
        <x:v>0</x:v>
      </x:c>
    </x:row>
    <x:row r="585" spans="1:26" s="26" customFormat="1">
      <x:c r="A585" s="118">
        <x:v>85</x:v>
      </x:c>
      <x:c r="B585" s="118"/>
      <x:c r="C585" s="113">
        <x:v>6</x:v>
      </x:c>
      <x:c r="D585" s="210" t="str">
        <x:f>IF(VLOOKUP($A585,'★Master Code List'!$B$4:$K$167,8,)=0,"",(VLOOKUP($A585,'★Master Code List'!$B$4:$K$167,8,)))</x:f>
        <x:v>TZ38-14A033-BB</x:v>
      </x:c>
      <x:c r="E585" s="210" t="str">
        <x:f>IF(VLOOKUP($A585,'★Master Code List'!$B$4:$K$167,9,)=0,"",(VLOOKUP($A585,'★Master Code List'!$B$4:$K$167,9,)))</x:f>
        <x:v>BEV-E (AWD/RWD, V710)</x:v>
      </x:c>
      <x:c r="F585" s="20" t="str">
        <x:f>IF(VLOOKUP($A585,'★Master Code List'!$B$4:$K$167,10,)=0,"",(VLOOKUP($A585,'★Master Code List'!$B$4:$K$167,10,)))</x:f>
        <x:v>BUSBAR</x:v>
      </x:c>
      <x:c r="G585" s="158">
        <x:f t="shared" si="165"/>
        <x:v>0</x:v>
      </x:c>
      <x:c r="H585" s="197">
        <x:f t="shared" si="166"/>
        <x:v>496.79136</x:v>
      </x:c>
      <x:c r="I585" s="285">
        <x:f t="shared" si="167"/>
        <x:v>0</x:v>
      </x:c>
      <x:c r="J585" s="106">
        <x:f>SUMIFS('purchase data'!K:K,'purchase data'!$B:$B,$C585,'purchase data'!$F:$F,$D585)</x:f>
        <x:v>0</x:v>
      </x:c>
      <x:c r="K585" s="73">
        <x:f>SUMIFS('purchase data'!M:M,'purchase data'!$B:$B,$C585,'purchase data'!$F:$F,$D585)</x:f>
        <x:v>0</x:v>
      </x:c>
      <x:c r="L585" s="68">
        <x:f>SUMIFS(ETC!$G:$G,ETC!$B:$B,$C585,ETC!$E:$E,$D585)</x:f>
        <x:v>0</x:v>
      </x:c>
      <x:c r="M585" s="73">
        <x:f>SUMIFS(ETC!$J:$J,ETC!$E:$E,$D585,ETC!$B:$B,$C585)</x:f>
        <x:v>0</x:v>
      </x:c>
      <x:c r="N585" s="159">
        <x:f>IF(IFERROR((I585+K585+M585)/(G585+J585+SUMIFS(ETC!$G:$G,ETC!$C:$C,1,ETC!$B:$B,$C585,ETC!$E:$E,$D585)),)=0,H585,IFERROR((I585+K585+M585)/(G585+J585+SUMIFS(ETC!$G:$G,ETC!$C:$C,1,ETC!$B:$B,$C585,ETC!$E:$E,$D585)),))</x:f>
        <x:v>496.79136</x:v>
      </x:c>
      <x:c r="O585" s="106">
        <x:f>++SUMIFS('sales data'!L:L,'sales data'!$B:$B,$C585,'sales data'!$F:$F,$D585,'sales data'!$O:$O,"")</x:f>
        <x:v>0</x:v>
      </x:c>
      <x:c r="P585" s="73">
        <x:f t="shared" si="168"/>
        <x:v>0</x:v>
      </x:c>
      <x:c r="Q585" s="68">
        <x:f>+SUMIFS('sales data'!$L:$L,'sales data'!$B:$B,$C585,'sales data'!$F:$F,$D585,'sales data'!$O:$O,"R")</x:f>
        <x:v>0</x:v>
      </x:c>
      <x:c r="R585" s="73">
        <x:f t="shared" si="169"/>
        <x:v>0</x:v>
      </x:c>
      <x:c r="S585" s="68">
        <x:f>SUMIFS('sales data'!$L:$L,'sales data'!$B:$B,$C585,'sales data'!$F:$F,$D585,'sales data'!$O:$O,"N")</x:f>
        <x:v>0</x:v>
      </x:c>
      <x:c r="T585" s="73">
        <x:f t="shared" si="170"/>
        <x:v>0</x:v>
      </x:c>
      <x:c r="U585" s="26">
        <x:f>SUMIFS('warehouse inventory check'!$N:$N,'warehouse inventory check'!$C:$C,$C585,'warehouse inventory check'!$D:$D,$D585)</x:f>
        <x:v>0</x:v>
      </x:c>
      <x:c r="V585" s="26">
        <x:f t="shared" si="171"/>
        <x:v>496.79136</x:v>
      </x:c>
      <x:c r="W585" s="73">
        <x:f t="shared" si="172"/>
        <x:v>0</x:v>
      </x:c>
      <x:c r="X585" s="74">
        <x:f t="shared" si="173"/>
        <x:v>0</x:v>
      </x:c>
      <x:c r="Y585" s="68">
        <x:f t="shared" si="174"/>
        <x:v>0</x:v>
      </x:c>
      <x:c r="Z585" s="68">
        <x:f t="shared" si="175"/>
        <x:v>0</x:v>
      </x:c>
    </x:row>
    <x:row r="586" spans="1:26" s="26" customFormat="1">
      <x:c r="A586" s="118">
        <x:v>86</x:v>
      </x:c>
      <x:c r="B586" s="118"/>
      <x:c r="C586" s="113">
        <x:v>6</x:v>
      </x:c>
      <x:c r="D586" s="210" t="str">
        <x:f>IF(VLOOKUP($A586,'★Master Code List'!$B$4:$K$167,8,)=0,"",(VLOOKUP($A586,'★Master Code List'!$B$4:$K$167,8,)))</x:f>
        <x:v>TZ38-14A033-CB</x:v>
      </x:c>
      <x:c r="E586" s="210" t="str">
        <x:f>IF(VLOOKUP($A586,'★Master Code List'!$B$4:$K$167,9,)=0,"",(VLOOKUP($A586,'★Master Code List'!$B$4:$K$167,9,)))</x:f>
        <x:v>BEV-E (AWD/RWD, V710)</x:v>
      </x:c>
      <x:c r="F586" s="20" t="str">
        <x:f>IF(VLOOKUP($A586,'★Master Code List'!$B$4:$K$167,10,)=0,"",(VLOOKUP($A586,'★Master Code List'!$B$4:$K$167,10,)))</x:f>
        <x:v>BUSBAR</x:v>
      </x:c>
      <x:c r="G586" s="158">
        <x:f t="shared" si="165"/>
        <x:v>0</x:v>
      </x:c>
      <x:c r="H586" s="197">
        <x:f t="shared" si="166"/>
        <x:v>1534.8783100000001</x:v>
      </x:c>
      <x:c r="I586" s="285">
        <x:f t="shared" si="167"/>
        <x:v>0</x:v>
      </x:c>
      <x:c r="J586" s="106">
        <x:f>SUMIFS('purchase data'!K:K,'purchase data'!$B:$B,$C586,'purchase data'!$F:$F,$D586)</x:f>
        <x:v>0</x:v>
      </x:c>
      <x:c r="K586" s="73">
        <x:f>SUMIFS('purchase data'!M:M,'purchase data'!$B:$B,$C586,'purchase data'!$F:$F,$D586)</x:f>
        <x:v>0</x:v>
      </x:c>
      <x:c r="L586" s="68">
        <x:f>SUMIFS(ETC!$G:$G,ETC!$B:$B,$C586,ETC!$E:$E,$D586)</x:f>
        <x:v>0</x:v>
      </x:c>
      <x:c r="M586" s="73">
        <x:f>SUMIFS(ETC!$J:$J,ETC!$E:$E,$D586,ETC!$B:$B,$C586)</x:f>
        <x:v>0</x:v>
      </x:c>
      <x:c r="N586" s="159">
        <x:f>IF(IFERROR((I586+K586+M586)/(G586+J586+SUMIFS(ETC!$G:$G,ETC!$C:$C,1,ETC!$B:$B,$C586,ETC!$E:$E,$D586)),)=0,H586,IFERROR((I586+K586+M586)/(G586+J586+SUMIFS(ETC!$G:$G,ETC!$C:$C,1,ETC!$B:$B,$C586,ETC!$E:$E,$D586)),))</x:f>
        <x:v>1534.8783100000001</x:v>
      </x:c>
      <x:c r="O586" s="106">
        <x:f>++SUMIFS('sales data'!L:L,'sales data'!$B:$B,$C586,'sales data'!$F:$F,$D586,'sales data'!$O:$O,"")</x:f>
        <x:v>0</x:v>
      </x:c>
      <x:c r="P586" s="73">
        <x:f t="shared" si="168"/>
        <x:v>0</x:v>
      </x:c>
      <x:c r="Q586" s="68">
        <x:f>+SUMIFS('sales data'!$L:$L,'sales data'!$B:$B,$C586,'sales data'!$F:$F,$D586,'sales data'!$O:$O,"R")</x:f>
        <x:v>0</x:v>
      </x:c>
      <x:c r="R586" s="73">
        <x:f t="shared" si="169"/>
        <x:v>0</x:v>
      </x:c>
      <x:c r="S586" s="68">
        <x:f>SUMIFS('sales data'!$L:$L,'sales data'!$B:$B,$C586,'sales data'!$F:$F,$D586,'sales data'!$O:$O,"N")</x:f>
        <x:v>0</x:v>
      </x:c>
      <x:c r="T586" s="73">
        <x:f t="shared" si="170"/>
        <x:v>0</x:v>
      </x:c>
      <x:c r="U586" s="26">
        <x:f>SUMIFS('warehouse inventory check'!$N:$N,'warehouse inventory check'!$C:$C,$C586,'warehouse inventory check'!$D:$D,$D586)</x:f>
        <x:v>0</x:v>
      </x:c>
      <x:c r="V586" s="26">
        <x:f t="shared" si="171"/>
        <x:v>1534.8783100000001</x:v>
      </x:c>
      <x:c r="W586" s="73">
        <x:f t="shared" si="172"/>
        <x:v>0</x:v>
      </x:c>
      <x:c r="X586" s="74">
        <x:f t="shared" si="173"/>
        <x:v>0</x:v>
      </x:c>
      <x:c r="Y586" s="68">
        <x:f t="shared" si="174"/>
        <x:v>0</x:v>
      </x:c>
      <x:c r="Z586" s="68">
        <x:f t="shared" si="175"/>
        <x:v>0</x:v>
      </x:c>
    </x:row>
    <x:row r="587" spans="1:26" s="26" customFormat="1">
      <x:c r="A587" s="118">
        <x:v>87</x:v>
      </x:c>
      <x:c r="B587" s="118"/>
      <x:c r="C587" s="113">
        <x:v>6</x:v>
      </x:c>
      <x:c r="D587" s="210" t="str">
        <x:f>IF(VLOOKUP($A587,'★Master Code List'!$B$4:$K$167,8,)=0,"",(VLOOKUP($A587,'★Master Code List'!$B$4:$K$167,8,)))</x:f>
        <x:v>TZ38-14A033-DB</x:v>
      </x:c>
      <x:c r="E587" s="210" t="str">
        <x:f>IF(VLOOKUP($A587,'★Master Code List'!$B$4:$K$167,9,)=0,"",(VLOOKUP($A587,'★Master Code List'!$B$4:$K$167,9,)))</x:f>
        <x:v>BEV-E (AWD/RWD, V710)</x:v>
      </x:c>
      <x:c r="F587" s="20" t="str">
        <x:f>IF(VLOOKUP($A587,'★Master Code List'!$B$4:$K$167,10,)=0,"",(VLOOKUP($A587,'★Master Code List'!$B$4:$K$167,10,)))</x:f>
        <x:v>BUSBAR</x:v>
      </x:c>
      <x:c r="G587" s="158">
        <x:f t="shared" si="165"/>
        <x:v>0</x:v>
      </x:c>
      <x:c r="H587" s="197">
        <x:f t="shared" si="166"/>
        <x:v>622.54166999999995</x:v>
      </x:c>
      <x:c r="I587" s="285">
        <x:f t="shared" si="167"/>
        <x:v>0</x:v>
      </x:c>
      <x:c r="J587" s="106">
        <x:f>SUMIFS('purchase data'!K:K,'purchase data'!$B:$B,$C587,'purchase data'!$F:$F,$D587)</x:f>
        <x:v>0</x:v>
      </x:c>
      <x:c r="K587" s="73">
        <x:f>SUMIFS('purchase data'!M:M,'purchase data'!$B:$B,$C587,'purchase data'!$F:$F,$D587)</x:f>
        <x:v>0</x:v>
      </x:c>
      <x:c r="L587" s="68">
        <x:f>SUMIFS(ETC!$G:$G,ETC!$B:$B,$C587,ETC!$E:$E,$D587)</x:f>
        <x:v>0</x:v>
      </x:c>
      <x:c r="M587" s="73">
        <x:f>SUMIFS(ETC!$J:$J,ETC!$E:$E,$D587,ETC!$B:$B,$C587)</x:f>
        <x:v>0</x:v>
      </x:c>
      <x:c r="N587" s="159">
        <x:f>IF(IFERROR((I587+K587+M587)/(G587+J587+SUMIFS(ETC!$G:$G,ETC!$C:$C,1,ETC!$B:$B,$C587,ETC!$E:$E,$D587)),)=0,H587,IFERROR((I587+K587+M587)/(G587+J587+SUMIFS(ETC!$G:$G,ETC!$C:$C,1,ETC!$B:$B,$C587,ETC!$E:$E,$D587)),))</x:f>
        <x:v>622.54166999999995</x:v>
      </x:c>
      <x:c r="O587" s="106">
        <x:f>++SUMIFS('sales data'!L:L,'sales data'!$B:$B,$C587,'sales data'!$F:$F,$D587,'sales data'!$O:$O,"")</x:f>
        <x:v>0</x:v>
      </x:c>
      <x:c r="P587" s="73">
        <x:f t="shared" si="168"/>
        <x:v>0</x:v>
      </x:c>
      <x:c r="Q587" s="68">
        <x:f>+SUMIFS('sales data'!$L:$L,'sales data'!$B:$B,$C587,'sales data'!$F:$F,$D587,'sales data'!$O:$O,"R")</x:f>
        <x:v>0</x:v>
      </x:c>
      <x:c r="R587" s="73">
        <x:f t="shared" si="169"/>
        <x:v>0</x:v>
      </x:c>
      <x:c r="S587" s="68">
        <x:f>SUMIFS('sales data'!$L:$L,'sales data'!$B:$B,$C587,'sales data'!$F:$F,$D587,'sales data'!$O:$O,"N")</x:f>
        <x:v>0</x:v>
      </x:c>
      <x:c r="T587" s="73">
        <x:f t="shared" si="170"/>
        <x:v>0</x:v>
      </x:c>
      <x:c r="U587" s="26">
        <x:f>SUMIFS('warehouse inventory check'!$N:$N,'warehouse inventory check'!$C:$C,$C587,'warehouse inventory check'!$D:$D,$D587)</x:f>
        <x:v>0</x:v>
      </x:c>
      <x:c r="V587" s="26">
        <x:f t="shared" si="171"/>
        <x:v>622.54166999999995</x:v>
      </x:c>
      <x:c r="W587" s="73">
        <x:f t="shared" si="172"/>
        <x:v>0</x:v>
      </x:c>
      <x:c r="X587" s="74">
        <x:f t="shared" si="173"/>
        <x:v>0</x:v>
      </x:c>
      <x:c r="Y587" s="68">
        <x:f t="shared" si="174"/>
        <x:v>0</x:v>
      </x:c>
      <x:c r="Z587" s="68">
        <x:f t="shared" si="175"/>
        <x:v>0</x:v>
      </x:c>
    </x:row>
    <x:row r="588" spans="1:26" s="26" customFormat="1">
      <x:c r="A588" s="118">
        <x:v>88</x:v>
      </x:c>
      <x:c r="B588" s="118"/>
      <x:c r="C588" s="113">
        <x:v>6</x:v>
      </x:c>
      <x:c r="D588" s="210" t="str">
        <x:f>IF(VLOOKUP($A588,'★Master Code List'!$B$4:$K$167,8,)=0,"",(VLOOKUP($A588,'★Master Code List'!$B$4:$K$167,8,)))</x:f>
        <x:v>TZ38-14A033-EB</x:v>
      </x:c>
      <x:c r="E588" s="210" t="str">
        <x:f>IF(VLOOKUP($A588,'★Master Code List'!$B$4:$K$167,9,)=0,"",(VLOOKUP($A588,'★Master Code List'!$B$4:$K$167,9,)))</x:f>
        <x:v>BEV-E (AWD/RWD, V710)</x:v>
      </x:c>
      <x:c r="F588" s="20" t="str">
        <x:f>IF(VLOOKUP($A588,'★Master Code List'!$B$4:$K$167,10,)=0,"",(VLOOKUP($A588,'★Master Code List'!$B$4:$K$167,10,)))</x:f>
        <x:v>BUSBAR</x:v>
      </x:c>
      <x:c r="G588" s="158">
        <x:f t="shared" si="165"/>
        <x:v>0</x:v>
      </x:c>
      <x:c r="H588" s="197">
        <x:f t="shared" si="166"/>
        <x:v>1275.6153099999999</x:v>
      </x:c>
      <x:c r="I588" s="285">
        <x:f t="shared" si="167"/>
        <x:v>0</x:v>
      </x:c>
      <x:c r="J588" s="106">
        <x:f>SUMIFS('purchase data'!K:K,'purchase data'!$B:$B,$C588,'purchase data'!$F:$F,$D588)</x:f>
        <x:v>0</x:v>
      </x:c>
      <x:c r="K588" s="73">
        <x:f>SUMIFS('purchase data'!M:M,'purchase data'!$B:$B,$C588,'purchase data'!$F:$F,$D588)</x:f>
        <x:v>0</x:v>
      </x:c>
      <x:c r="L588" s="68">
        <x:f>SUMIFS(ETC!$G:$G,ETC!$B:$B,$C588,ETC!$E:$E,$D588)</x:f>
        <x:v>0</x:v>
      </x:c>
      <x:c r="M588" s="73">
        <x:f>SUMIFS(ETC!$J:$J,ETC!$E:$E,$D588,ETC!$B:$B,$C588)</x:f>
        <x:v>0</x:v>
      </x:c>
      <x:c r="N588" s="159">
        <x:f>IF(IFERROR((I588+K588+M588)/(G588+J588+SUMIFS(ETC!$G:$G,ETC!$C:$C,1,ETC!$B:$B,$C588,ETC!$E:$E,$D588)),)=0,H588,IFERROR((I588+K588+M588)/(G588+J588+SUMIFS(ETC!$G:$G,ETC!$C:$C,1,ETC!$B:$B,$C588,ETC!$E:$E,$D588)),))</x:f>
        <x:v>1275.6153099999999</x:v>
      </x:c>
      <x:c r="O588" s="106">
        <x:f>++SUMIFS('sales data'!L:L,'sales data'!$B:$B,$C588,'sales data'!$F:$F,$D588,'sales data'!$O:$O,"")</x:f>
        <x:v>0</x:v>
      </x:c>
      <x:c r="P588" s="73">
        <x:f t="shared" si="168"/>
        <x:v>0</x:v>
      </x:c>
      <x:c r="Q588" s="68">
        <x:f>+SUMIFS('sales data'!$L:$L,'sales data'!$B:$B,$C588,'sales data'!$F:$F,$D588,'sales data'!$O:$O,"R")</x:f>
        <x:v>0</x:v>
      </x:c>
      <x:c r="R588" s="73">
        <x:f t="shared" si="169"/>
        <x:v>0</x:v>
      </x:c>
      <x:c r="S588" s="68">
        <x:f>SUMIFS('sales data'!$L:$L,'sales data'!$B:$B,$C588,'sales data'!$F:$F,$D588,'sales data'!$O:$O,"N")</x:f>
        <x:v>0</x:v>
      </x:c>
      <x:c r="T588" s="73">
        <x:f t="shared" si="170"/>
        <x:v>0</x:v>
      </x:c>
      <x:c r="U588" s="26">
        <x:f>SUMIFS('warehouse inventory check'!$N:$N,'warehouse inventory check'!$C:$C,$C588,'warehouse inventory check'!$D:$D,$D588)</x:f>
        <x:v>0</x:v>
      </x:c>
      <x:c r="V588" s="26">
        <x:f t="shared" si="171"/>
        <x:v>1275.6153099999999</x:v>
      </x:c>
      <x:c r="W588" s="73">
        <x:f t="shared" si="172"/>
        <x:v>0</x:v>
      </x:c>
      <x:c r="X588" s="74">
        <x:f t="shared" si="173"/>
        <x:v>0</x:v>
      </x:c>
      <x:c r="Y588" s="68">
        <x:f t="shared" si="174"/>
        <x:v>0</x:v>
      </x:c>
      <x:c r="Z588" s="68">
        <x:f t="shared" si="175"/>
        <x:v>0</x:v>
      </x:c>
    </x:row>
    <x:row r="589" spans="1:26" s="26" customFormat="1">
      <x:c r="A589" s="118">
        <x:v>89</x:v>
      </x:c>
      <x:c r="B589" s="118"/>
      <x:c r="C589" s="113">
        <x:v>6</x:v>
      </x:c>
      <x:c r="D589" s="210" t="str">
        <x:f>IF(VLOOKUP($A589,'★Master Code List'!$B$4:$K$167,8,)=0,"",(VLOOKUP($A589,'★Master Code List'!$B$4:$K$167,8,)))</x:f>
        <x:v>TZ38-14A033-GB</x:v>
      </x:c>
      <x:c r="E589" s="210" t="str">
        <x:f>IF(VLOOKUP($A589,'★Master Code List'!$B$4:$K$167,9,)=0,"",(VLOOKUP($A589,'★Master Code List'!$B$4:$K$167,9,)))</x:f>
        <x:v>BEV-E (AWD/RWD, V710)</x:v>
      </x:c>
      <x:c r="F589" s="20" t="str">
        <x:f>IF(VLOOKUP($A589,'★Master Code List'!$B$4:$K$167,10,)=0,"",(VLOOKUP($A589,'★Master Code List'!$B$4:$K$167,10,)))</x:f>
        <x:v>BUSBAR</x:v>
      </x:c>
      <x:c r="G589" s="158">
        <x:f t="shared" si="165"/>
        <x:v>0</x:v>
      </x:c>
      <x:c r="H589" s="197">
        <x:f t="shared" si="166"/>
        <x:v>958.91081999999994</x:v>
      </x:c>
      <x:c r="I589" s="285">
        <x:f t="shared" si="167"/>
        <x:v>0</x:v>
      </x:c>
      <x:c r="J589" s="106">
        <x:f>SUMIFS('purchase data'!K:K,'purchase data'!$B:$B,$C589,'purchase data'!$F:$F,$D589)</x:f>
        <x:v>0</x:v>
      </x:c>
      <x:c r="K589" s="73">
        <x:f>SUMIFS('purchase data'!M:M,'purchase data'!$B:$B,$C589,'purchase data'!$F:$F,$D589)</x:f>
        <x:v>0</x:v>
      </x:c>
      <x:c r="L589" s="68">
        <x:f>SUMIFS(ETC!$G:$G,ETC!$B:$B,$C589,ETC!$E:$E,$D589)</x:f>
        <x:v>0</x:v>
      </x:c>
      <x:c r="M589" s="73">
        <x:f>SUMIFS(ETC!$J:$J,ETC!$E:$E,$D589,ETC!$B:$B,$C589)</x:f>
        <x:v>0</x:v>
      </x:c>
      <x:c r="N589" s="159">
        <x:f>IF(IFERROR((I589+K589+M589)/(G589+J589+SUMIFS(ETC!$G:$G,ETC!$C:$C,1,ETC!$B:$B,$C589,ETC!$E:$E,$D589)),)=0,H589,IFERROR((I589+K589+M589)/(G589+J589+SUMIFS(ETC!$G:$G,ETC!$C:$C,1,ETC!$B:$B,$C589,ETC!$E:$E,$D589)),))</x:f>
        <x:v>958.91081999999994</x:v>
      </x:c>
      <x:c r="O589" s="106">
        <x:f>++SUMIFS('sales data'!L:L,'sales data'!$B:$B,$C589,'sales data'!$F:$F,$D589,'sales data'!$O:$O,"")</x:f>
        <x:v>0</x:v>
      </x:c>
      <x:c r="P589" s="73">
        <x:f t="shared" si="168"/>
        <x:v>0</x:v>
      </x:c>
      <x:c r="Q589" s="68">
        <x:f>+SUMIFS('sales data'!$L:$L,'sales data'!$B:$B,$C589,'sales data'!$F:$F,$D589,'sales data'!$O:$O,"R")</x:f>
        <x:v>0</x:v>
      </x:c>
      <x:c r="R589" s="73">
        <x:f t="shared" si="169"/>
        <x:v>0</x:v>
      </x:c>
      <x:c r="S589" s="68">
        <x:f>SUMIFS('sales data'!$L:$L,'sales data'!$B:$B,$C589,'sales data'!$F:$F,$D589,'sales data'!$O:$O,"N")</x:f>
        <x:v>0</x:v>
      </x:c>
      <x:c r="T589" s="73">
        <x:f t="shared" si="170"/>
        <x:v>0</x:v>
      </x:c>
      <x:c r="U589" s="26">
        <x:f>SUMIFS('warehouse inventory check'!$N:$N,'warehouse inventory check'!$C:$C,$C589,'warehouse inventory check'!$D:$D,$D589)</x:f>
        <x:v>0</x:v>
      </x:c>
      <x:c r="V589" s="26">
        <x:f t="shared" si="171"/>
        <x:v>958.91081999999994</x:v>
      </x:c>
      <x:c r="W589" s="73">
        <x:f t="shared" si="172"/>
        <x:v>0</x:v>
      </x:c>
      <x:c r="X589" s="74">
        <x:f t="shared" si="173"/>
        <x:v>0</x:v>
      </x:c>
      <x:c r="Y589" s="68">
        <x:f t="shared" si="174"/>
        <x:v>0</x:v>
      </x:c>
      <x:c r="Z589" s="68">
        <x:f t="shared" si="175"/>
        <x:v>0</x:v>
      </x:c>
    </x:row>
    <x:row r="590" spans="1:26" s="26" customFormat="1">
      <x:c r="A590" s="118">
        <x:v>90</x:v>
      </x:c>
      <x:c r="B590" s="118"/>
      <x:c r="C590" s="113">
        <x:v>6</x:v>
      </x:c>
      <x:c r="D590" s="210" t="str">
        <x:f>IF(VLOOKUP($A590,'★Master Code List'!$B$4:$K$167,8,)=0,"",(VLOOKUP($A590,'★Master Code List'!$B$4:$K$167,8,)))</x:f>
        <x:v>TZ38-14A033-KB</x:v>
      </x:c>
      <x:c r="E590" s="210" t="str">
        <x:f>IF(VLOOKUP($A590,'★Master Code List'!$B$4:$K$167,9,)=0,"",(VLOOKUP($A590,'★Master Code List'!$B$4:$K$167,9,)))</x:f>
        <x:v>BEV-E (AWD/RWD, V710)</x:v>
      </x:c>
      <x:c r="F590" s="20" t="str">
        <x:f>IF(VLOOKUP($A590,'★Master Code List'!$B$4:$K$167,10,)=0,"",(VLOOKUP($A590,'★Master Code List'!$B$4:$K$167,10,)))</x:f>
        <x:v>BUSBAR</x:v>
      </x:c>
      <x:c r="G590" s="158">
        <x:f t="shared" si="165"/>
        <x:v>0</x:v>
      </x:c>
      <x:c r="H590" s="197">
        <x:f t="shared" si="166"/>
        <x:v>670.26720768115945</x:v>
      </x:c>
      <x:c r="I590" s="285">
        <x:f t="shared" si="167"/>
        <x:v>0</x:v>
      </x:c>
      <x:c r="J590" s="106">
        <x:f>SUMIFS('purchase data'!K:K,'purchase data'!$B:$B,$C590,'purchase data'!$F:$F,$D590)</x:f>
        <x:v>0</x:v>
      </x:c>
      <x:c r="K590" s="73">
        <x:f>SUMIFS('purchase data'!M:M,'purchase data'!$B:$B,$C590,'purchase data'!$F:$F,$D590)</x:f>
        <x:v>0</x:v>
      </x:c>
      <x:c r="L590" s="68">
        <x:f>SUMIFS(ETC!$G:$G,ETC!$B:$B,$C590,ETC!$E:$E,$D590)</x:f>
        <x:v>0</x:v>
      </x:c>
      <x:c r="M590" s="73">
        <x:f>SUMIFS(ETC!$J:$J,ETC!$E:$E,$D590,ETC!$B:$B,$C590)</x:f>
        <x:v>0</x:v>
      </x:c>
      <x:c r="N590" s="159">
        <x:f>IF(IFERROR((I590+K590+M590)/(G590+J590+SUMIFS(ETC!$G:$G,ETC!$C:$C,1,ETC!$B:$B,$C590,ETC!$E:$E,$D590)),)=0,H590,IFERROR((I590+K590+M590)/(G590+J590+SUMIFS(ETC!$G:$G,ETC!$C:$C,1,ETC!$B:$B,$C590,ETC!$E:$E,$D590)),))</x:f>
        <x:v>670.26720768115945</x:v>
      </x:c>
      <x:c r="O590" s="106">
        <x:f>++SUMIFS('sales data'!L:L,'sales data'!$B:$B,$C590,'sales data'!$F:$F,$D590,'sales data'!$O:$O,"")</x:f>
        <x:v>0</x:v>
      </x:c>
      <x:c r="P590" s="73">
        <x:f t="shared" si="168"/>
        <x:v>0</x:v>
      </x:c>
      <x:c r="Q590" s="68">
        <x:f>+SUMIFS('sales data'!$L:$L,'sales data'!$B:$B,$C590,'sales data'!$F:$F,$D590,'sales data'!$O:$O,"R")</x:f>
        <x:v>0</x:v>
      </x:c>
      <x:c r="R590" s="73">
        <x:f t="shared" si="169"/>
        <x:v>0</x:v>
      </x:c>
      <x:c r="S590" s="68">
        <x:f>SUMIFS('sales data'!$L:$L,'sales data'!$B:$B,$C590,'sales data'!$F:$F,$D590,'sales data'!$O:$O,"N")</x:f>
        <x:v>0</x:v>
      </x:c>
      <x:c r="T590" s="73">
        <x:f t="shared" si="170"/>
        <x:v>0</x:v>
      </x:c>
      <x:c r="U590" s="26">
        <x:f>SUMIFS('warehouse inventory check'!$N:$N,'warehouse inventory check'!$C:$C,$C590,'warehouse inventory check'!$D:$D,$D590)</x:f>
        <x:v>0</x:v>
      </x:c>
      <x:c r="V590" s="26">
        <x:f t="shared" si="171"/>
        <x:v>670.26720768115945</x:v>
      </x:c>
      <x:c r="W590" s="73">
        <x:f t="shared" si="172"/>
        <x:v>0</x:v>
      </x:c>
      <x:c r="X590" s="74">
        <x:f t="shared" si="173"/>
        <x:v>0</x:v>
      </x:c>
      <x:c r="Y590" s="68">
        <x:f t="shared" si="174"/>
        <x:v>0</x:v>
      </x:c>
      <x:c r="Z590" s="68">
        <x:f t="shared" si="175"/>
        <x:v>0</x:v>
      </x:c>
    </x:row>
    <x:row r="591" spans="1:26" s="26" customFormat="1">
      <x:c r="A591" s="118">
        <x:v>91</x:v>
      </x:c>
      <x:c r="B591" s="118"/>
      <x:c r="C591" s="113">
        <x:v>6</x:v>
      </x:c>
      <x:c r="D591" s="210" t="str">
        <x:f>IF(VLOOKUP($A591,'★Master Code List'!$B$4:$K$167,8,)=0,"",(VLOOKUP($A591,'★Master Code List'!$B$4:$K$167,8,)))</x:f>
        <x:v>TZ38-14A033-LB</x:v>
      </x:c>
      <x:c r="E591" s="210" t="str">
        <x:f>IF(VLOOKUP($A591,'★Master Code List'!$B$4:$K$167,9,)=0,"",(VLOOKUP($A591,'★Master Code List'!$B$4:$K$167,9,)))</x:f>
        <x:v>BEV-E (AWD/RWD, V710)</x:v>
      </x:c>
      <x:c r="F591" s="20" t="str">
        <x:f>IF(VLOOKUP($A591,'★Master Code List'!$B$4:$K$167,10,)=0,"",(VLOOKUP($A591,'★Master Code List'!$B$4:$K$167,10,)))</x:f>
        <x:v>BUSBAR</x:v>
      </x:c>
      <x:c r="G591" s="158">
        <x:f t="shared" si="165"/>
        <x:v>0</x:v>
      </x:c>
      <x:c r="H591" s="197">
        <x:f t="shared" si="166"/>
        <x:v>688.846</x:v>
      </x:c>
      <x:c r="I591" s="285">
        <x:f t="shared" si="167"/>
        <x:v>0</x:v>
      </x:c>
      <x:c r="J591" s="106">
        <x:f>SUMIFS('purchase data'!K:K,'purchase data'!$B:$B,$C591,'purchase data'!$F:$F,$D591)</x:f>
        <x:v>0</x:v>
      </x:c>
      <x:c r="K591" s="73">
        <x:f>SUMIFS('purchase data'!M:M,'purchase data'!$B:$B,$C591,'purchase data'!$F:$F,$D591)</x:f>
        <x:v>0</x:v>
      </x:c>
      <x:c r="L591" s="68">
        <x:f>SUMIFS(ETC!$G:$G,ETC!$B:$B,$C591,ETC!$E:$E,$D591)</x:f>
        <x:v>0</x:v>
      </x:c>
      <x:c r="M591" s="73">
        <x:f>SUMIFS(ETC!$J:$J,ETC!$E:$E,$D591,ETC!$B:$B,$C591)</x:f>
        <x:v>0</x:v>
      </x:c>
      <x:c r="N591" s="159">
        <x:f>IF(IFERROR((I591+K591+M591)/(G591+J591+SUMIFS(ETC!$G:$G,ETC!$C:$C,1,ETC!$B:$B,$C591,ETC!$E:$E,$D591)),)=0,H591,IFERROR((I591+K591+M591)/(G591+J591+SUMIFS(ETC!$G:$G,ETC!$C:$C,1,ETC!$B:$B,$C591,ETC!$E:$E,$D591)),))</x:f>
        <x:v>688.846</x:v>
      </x:c>
      <x:c r="O591" s="106">
        <x:f>++SUMIFS('sales data'!L:L,'sales data'!$B:$B,$C591,'sales data'!$F:$F,$D591,'sales data'!$O:$O,"")</x:f>
        <x:v>0</x:v>
      </x:c>
      <x:c r="P591" s="73">
        <x:f t="shared" si="168"/>
        <x:v>0</x:v>
      </x:c>
      <x:c r="Q591" s="68">
        <x:f>+SUMIFS('sales data'!$L:$L,'sales data'!$B:$B,$C591,'sales data'!$F:$F,$D591,'sales data'!$O:$O,"R")</x:f>
        <x:v>0</x:v>
      </x:c>
      <x:c r="R591" s="73">
        <x:f t="shared" si="169"/>
        <x:v>0</x:v>
      </x:c>
      <x:c r="S591" s="68">
        <x:f>SUMIFS('sales data'!$L:$L,'sales data'!$B:$B,$C591,'sales data'!$F:$F,$D591,'sales data'!$O:$O,"N")</x:f>
        <x:v>0</x:v>
      </x:c>
      <x:c r="T591" s="73">
        <x:f t="shared" si="170"/>
        <x:v>0</x:v>
      </x:c>
      <x:c r="U591" s="26">
        <x:f>SUMIFS('warehouse inventory check'!$N:$N,'warehouse inventory check'!$C:$C,$C591,'warehouse inventory check'!$D:$D,$D591)</x:f>
        <x:v>0</x:v>
      </x:c>
      <x:c r="V591" s="26">
        <x:f t="shared" si="171"/>
        <x:v>688.846</x:v>
      </x:c>
      <x:c r="W591" s="73">
        <x:f t="shared" si="172"/>
        <x:v>0</x:v>
      </x:c>
      <x:c r="X591" s="74">
        <x:f t="shared" si="173"/>
        <x:v>0</x:v>
      </x:c>
      <x:c r="Y591" s="68">
        <x:f t="shared" si="174"/>
        <x:v>0</x:v>
      </x:c>
      <x:c r="Z591" s="68">
        <x:f t="shared" si="175"/>
        <x:v>0</x:v>
      </x:c>
    </x:row>
    <x:row r="592" spans="1:26" s="26" customFormat="1">
      <x:c r="A592" s="118">
        <x:v>92</x:v>
      </x:c>
      <x:c r="B592" s="118"/>
      <x:c r="C592" s="113">
        <x:v>6</x:v>
      </x:c>
      <x:c r="D592" s="210" t="str">
        <x:f>IF(VLOOKUP($A592,'★Master Code List'!$B$4:$K$167,8,)=0,"",(VLOOKUP($A592,'★Master Code List'!$B$4:$K$167,8,)))</x:f>
        <x:v>TZ38-14B680-AB</x:v>
      </x:c>
      <x:c r="E592" s="210" t="str">
        <x:f>IF(VLOOKUP($A592,'★Master Code List'!$B$4:$K$167,9,)=0,"",(VLOOKUP($A592,'★Master Code List'!$B$4:$K$167,9,)))</x:f>
        <x:v>BEV-E (AWD/RWD, V710)</x:v>
      </x:c>
      <x:c r="F592" s="20" t="str">
        <x:f>IF(VLOOKUP($A592,'★Master Code List'!$B$4:$K$167,10,)=0,"",(VLOOKUP($A592,'★Master Code List'!$B$4:$K$167,10,)))</x:f>
        <x:v>PDU</x:v>
      </x:c>
      <x:c r="G592" s="158">
        <x:f t="shared" si="165"/>
        <x:v>0</x:v>
      </x:c>
      <x:c r="H592" s="197">
        <x:f t="shared" si="166"/>
        <x:v>1265.26549</x:v>
      </x:c>
      <x:c r="I592" s="285">
        <x:f t="shared" si="167"/>
        <x:v>0</x:v>
      </x:c>
      <x:c r="J592" s="106">
        <x:f>SUMIFS('purchase data'!K:K,'purchase data'!$B:$B,$C592,'purchase data'!$F:$F,$D592)</x:f>
        <x:v>0</x:v>
      </x:c>
      <x:c r="K592" s="73">
        <x:f>SUMIFS('purchase data'!M:M,'purchase data'!$B:$B,$C592,'purchase data'!$F:$F,$D592)</x:f>
        <x:v>0</x:v>
      </x:c>
      <x:c r="L592" s="68">
        <x:f>SUMIFS(ETC!$G:$G,ETC!$B:$B,$C592,ETC!$E:$E,$D592)</x:f>
        <x:v>0</x:v>
      </x:c>
      <x:c r="M592" s="73">
        <x:f>SUMIFS(ETC!$J:$J,ETC!$E:$E,$D592,ETC!$B:$B,$C592)</x:f>
        <x:v>0</x:v>
      </x:c>
      <x:c r="N592" s="159">
        <x:f>IF(IFERROR((I592+K592+M592)/(G592+J592+SUMIFS(ETC!$G:$G,ETC!$C:$C,1,ETC!$B:$B,$C592,ETC!$E:$E,$D592)),)=0,H592,IFERROR((I592+K592+M592)/(G592+J592+SUMIFS(ETC!$G:$G,ETC!$C:$C,1,ETC!$B:$B,$C592,ETC!$E:$E,$D592)),))</x:f>
        <x:v>1265.26549</x:v>
      </x:c>
      <x:c r="O592" s="106">
        <x:f>++SUMIFS('sales data'!L:L,'sales data'!$B:$B,$C592,'sales data'!$F:$F,$D592,'sales data'!$O:$O,"")</x:f>
        <x:v>0</x:v>
      </x:c>
      <x:c r="P592" s="73">
        <x:f t="shared" si="168"/>
        <x:v>0</x:v>
      </x:c>
      <x:c r="Q592" s="68">
        <x:f>+SUMIFS('sales data'!$L:$L,'sales data'!$B:$B,$C592,'sales data'!$F:$F,$D592,'sales data'!$O:$O,"R")</x:f>
        <x:v>0</x:v>
      </x:c>
      <x:c r="R592" s="73">
        <x:f t="shared" si="169"/>
        <x:v>0</x:v>
      </x:c>
      <x:c r="S592" s="68">
        <x:f>SUMIFS('sales data'!$L:$L,'sales data'!$B:$B,$C592,'sales data'!$F:$F,$D592,'sales data'!$O:$O,"N")</x:f>
        <x:v>0</x:v>
      </x:c>
      <x:c r="T592" s="73">
        <x:f t="shared" si="170"/>
        <x:v>0</x:v>
      </x:c>
      <x:c r="U592" s="26">
        <x:f>SUMIFS('warehouse inventory check'!$N:$N,'warehouse inventory check'!$C:$C,$C592,'warehouse inventory check'!$D:$D,$D592)</x:f>
        <x:v>0</x:v>
      </x:c>
      <x:c r="V592" s="26">
        <x:f t="shared" si="171"/>
        <x:v>1265.26549</x:v>
      </x:c>
      <x:c r="W592" s="73">
        <x:f t="shared" si="172"/>
        <x:v>0</x:v>
      </x:c>
      <x:c r="X592" s="74">
        <x:f t="shared" si="173"/>
        <x:v>0</x:v>
      </x:c>
      <x:c r="Y592" s="68">
        <x:f t="shared" si="174"/>
        <x:v>0</x:v>
      </x:c>
      <x:c r="Z592" s="68">
        <x:f t="shared" si="175"/>
        <x:v>0</x:v>
      </x:c>
    </x:row>
    <x:row r="593" spans="1:26" s="26" customFormat="1">
      <x:c r="A593" s="118">
        <x:v>93</x:v>
      </x:c>
      <x:c r="B593" s="118"/>
      <x:c r="C593" s="113">
        <x:v>6</x:v>
      </x:c>
      <x:c r="D593" s="210" t="str">
        <x:f>IF(VLOOKUP($A593,'★Master Code List'!$B$4:$K$167,8,)=0,"",(VLOOKUP($A593,'★Master Code List'!$B$4:$K$167,8,)))</x:f>
        <x:v/>
      </x:c>
      <x:c r="E593" s="210" t="str">
        <x:f>IF(VLOOKUP($A593,'★Master Code List'!$B$4:$K$167,9,)=0,"",(VLOOKUP($A593,'★Master Code List'!$B$4:$K$167,9,)))</x:f>
        <x:v/>
      </x:c>
      <x:c r="F593" s="20" t="str">
        <x:f>IF(VLOOKUP($A593,'★Master Code List'!$B$4:$K$167,10,)=0,"",(VLOOKUP($A593,'★Master Code List'!$B$4:$K$167,10,)))</x:f>
        <x:v/>
      </x:c>
      <x:c r="G593" s="158">
        <x:f t="shared" si="165"/>
        <x:v>0</x:v>
      </x:c>
      <x:c r="H593" s="197">
        <x:f t="shared" si="166"/>
        <x:v>106305.05141418018</x:v>
      </x:c>
      <x:c r="I593" s="285">
        <x:f t="shared" si="167"/>
        <x:v>0</x:v>
      </x:c>
      <x:c r="J593" s="106">
        <x:f>SUMIFS('purchase data'!K:K,'purchase data'!$B:$B,$C593,'purchase data'!$F:$F,$D593)</x:f>
        <x:v>0</x:v>
      </x:c>
      <x:c r="K593" s="73">
        <x:f>SUMIFS('purchase data'!M:M,'purchase data'!$B:$B,$C593,'purchase data'!$F:$F,$D593)</x:f>
        <x:v>0</x:v>
      </x:c>
      <x:c r="L593" s="68">
        <x:f>SUMIFS(ETC!$G:$G,ETC!$B:$B,$C593,ETC!$E:$E,$D593)</x:f>
        <x:v>0</x:v>
      </x:c>
      <x:c r="M593" s="73">
        <x:f>SUMIFS(ETC!$J:$J,ETC!$E:$E,$D593,ETC!$B:$B,$C593)</x:f>
        <x:v>0</x:v>
      </x:c>
      <x:c r="N593" s="159">
        <x:f>IF(IFERROR((I593+K593+M593)/(G593+J593+SUMIFS(ETC!$G:$G,ETC!$C:$C,1,ETC!$B:$B,$C593,ETC!$E:$E,$D593)),)=0,H593,IFERROR((I593+K593+M593)/(G593+J593+SUMIFS(ETC!$G:$G,ETC!$C:$C,1,ETC!$B:$B,$C593,ETC!$E:$E,$D593)),))</x:f>
        <x:v>106305.05141418018</x:v>
      </x:c>
      <x:c r="O593" s="106">
        <x:f>++SUMIFS('sales data'!L:L,'sales data'!$B:$B,$C593,'sales data'!$F:$F,$D593,'sales data'!$O:$O,"")</x:f>
        <x:v>0</x:v>
      </x:c>
      <x:c r="P593" s="73">
        <x:f t="shared" si="168"/>
        <x:v>0</x:v>
      </x:c>
      <x:c r="Q593" s="68">
        <x:f>+SUMIFS('sales data'!$L:$L,'sales data'!$B:$B,$C593,'sales data'!$F:$F,$D593,'sales data'!$O:$O,"R")</x:f>
        <x:v>0</x:v>
      </x:c>
      <x:c r="R593" s="73">
        <x:f t="shared" si="169"/>
        <x:v>0</x:v>
      </x:c>
      <x:c r="S593" s="68">
        <x:f>SUMIFS('sales data'!$L:$L,'sales data'!$B:$B,$C593,'sales data'!$F:$F,$D593,'sales data'!$O:$O,"N")</x:f>
        <x:v>0</x:v>
      </x:c>
      <x:c r="T593" s="73">
        <x:f t="shared" si="170"/>
        <x:v>0</x:v>
      </x:c>
      <x:c r="U593" s="26">
        <x:f>SUMIFS('warehouse inventory check'!$N:$N,'warehouse inventory check'!$C:$C,$C593,'warehouse inventory check'!$D:$D,$D593)</x:f>
        <x:v>0</x:v>
      </x:c>
      <x:c r="V593" s="26">
        <x:f t="shared" si="171"/>
        <x:v>106305.05141418018</x:v>
      </x:c>
      <x:c r="W593" s="73">
        <x:f t="shared" si="172"/>
        <x:v>0</x:v>
      </x:c>
      <x:c r="X593" s="74">
        <x:f t="shared" si="173"/>
        <x:v>0</x:v>
      </x:c>
      <x:c r="Y593" s="68">
        <x:f t="shared" si="174"/>
        <x:v>0</x:v>
      </x:c>
      <x:c r="Z593" s="68">
        <x:f t="shared" si="175"/>
        <x:v>0</x:v>
      </x:c>
    </x:row>
    <x:row r="594" spans="1:26" s="26" customFormat="1">
      <x:c r="A594" s="118">
        <x:v>94</x:v>
      </x:c>
      <x:c r="B594" s="118"/>
      <x:c r="C594" s="113">
        <x:v>6</x:v>
      </x:c>
      <x:c r="D594" s="210" t="str">
        <x:f>IF(VLOOKUP($A594,'★Master Code List'!$B$4:$K$167,8,)=0,"",(VLOOKUP($A594,'★Master Code List'!$B$4:$K$167,8,)))</x:f>
        <x:v/>
      </x:c>
      <x:c r="E594" s="210" t="str">
        <x:f>IF(VLOOKUP($A594,'★Master Code List'!$B$4:$K$167,9,)=0,"",(VLOOKUP($A594,'★Master Code List'!$B$4:$K$167,9,)))</x:f>
        <x:v/>
      </x:c>
      <x:c r="F594" s="20" t="str">
        <x:f>IF(VLOOKUP($A594,'★Master Code List'!$B$4:$K$167,10,)=0,"",(VLOOKUP($A594,'★Master Code List'!$B$4:$K$167,10,)))</x:f>
        <x:v/>
      </x:c>
      <x:c r="G594" s="158">
        <x:f t="shared" si="165"/>
        <x:v>0</x:v>
      </x:c>
      <x:c r="H594" s="197">
        <x:f t="shared" si="166"/>
        <x:v>106305.05141418018</x:v>
      </x:c>
      <x:c r="I594" s="285">
        <x:f t="shared" si="167"/>
        <x:v>0</x:v>
      </x:c>
      <x:c r="J594" s="106">
        <x:f>SUMIFS('purchase data'!K:K,'purchase data'!$B:$B,$C594,'purchase data'!$F:$F,$D594)</x:f>
        <x:v>0</x:v>
      </x:c>
      <x:c r="K594" s="73">
        <x:f>SUMIFS('purchase data'!M:M,'purchase data'!$B:$B,$C594,'purchase data'!$F:$F,$D594)</x:f>
        <x:v>0</x:v>
      </x:c>
      <x:c r="L594" s="68">
        <x:f>SUMIFS(ETC!$G:$G,ETC!$B:$B,$C594,ETC!$E:$E,$D594)</x:f>
        <x:v>0</x:v>
      </x:c>
      <x:c r="M594" s="73">
        <x:f>SUMIFS(ETC!$J:$J,ETC!$E:$E,$D594,ETC!$B:$B,$C594)</x:f>
        <x:v>0</x:v>
      </x:c>
      <x:c r="N594" s="159">
        <x:f>IF(IFERROR((I594+K594+M594)/(G594+J594+SUMIFS(ETC!$G:$G,ETC!$C:$C,1,ETC!$B:$B,$C594,ETC!$E:$E,$D594)),)=0,H594,IFERROR((I594+K594+M594)/(G594+J594+SUMIFS(ETC!$G:$G,ETC!$C:$C,1,ETC!$B:$B,$C594,ETC!$E:$E,$D594)),))</x:f>
        <x:v>106305.05141418018</x:v>
      </x:c>
      <x:c r="O594" s="106">
        <x:f>++SUMIFS('sales data'!L:L,'sales data'!$B:$B,$C594,'sales data'!$F:$F,$D594,'sales data'!$O:$O,"")</x:f>
        <x:v>0</x:v>
      </x:c>
      <x:c r="P594" s="73">
        <x:f t="shared" si="168"/>
        <x:v>0</x:v>
      </x:c>
      <x:c r="Q594" s="68">
        <x:f>+SUMIFS('sales data'!$L:$L,'sales data'!$B:$B,$C594,'sales data'!$F:$F,$D594,'sales data'!$O:$O,"R")</x:f>
        <x:v>0</x:v>
      </x:c>
      <x:c r="R594" s="73">
        <x:f t="shared" si="169"/>
        <x:v>0</x:v>
      </x:c>
      <x:c r="S594" s="68">
        <x:f>SUMIFS('sales data'!$L:$L,'sales data'!$B:$B,$C594,'sales data'!$F:$F,$D594,'sales data'!$O:$O,"N")</x:f>
        <x:v>0</x:v>
      </x:c>
      <x:c r="T594" s="73">
        <x:f t="shared" si="170"/>
        <x:v>0</x:v>
      </x:c>
      <x:c r="U594" s="26">
        <x:f>SUMIFS('warehouse inventory check'!$N:$N,'warehouse inventory check'!$C:$C,$C594,'warehouse inventory check'!$D:$D,$D594)</x:f>
        <x:v>0</x:v>
      </x:c>
      <x:c r="V594" s="26">
        <x:f t="shared" si="171"/>
        <x:v>106305.05141418018</x:v>
      </x:c>
      <x:c r="W594" s="73">
        <x:f t="shared" si="172"/>
        <x:v>0</x:v>
      </x:c>
      <x:c r="X594" s="74">
        <x:f t="shared" si="173"/>
        <x:v>0</x:v>
      </x:c>
      <x:c r="Y594" s="68">
        <x:f t="shared" si="174"/>
        <x:v>0</x:v>
      </x:c>
      <x:c r="Z594" s="68">
        <x:f t="shared" si="175"/>
        <x:v>0</x:v>
      </x:c>
    </x:row>
    <x:row r="595" spans="1:26" s="26" customFormat="1">
      <x:c r="A595" s="118">
        <x:v>95</x:v>
      </x:c>
      <x:c r="B595" s="118"/>
      <x:c r="C595" s="113">
        <x:v>6</x:v>
      </x:c>
      <x:c r="D595" s="210" t="str">
        <x:f>IF(VLOOKUP($A595,'★Master Code List'!$B$4:$K$167,8,)=0,"",(VLOOKUP($A595,'★Master Code List'!$B$4:$K$167,8,)))</x:f>
        <x:v/>
      </x:c>
      <x:c r="E595" s="210" t="str">
        <x:f>IF(VLOOKUP($A595,'★Master Code List'!$B$4:$K$167,9,)=0,"",(VLOOKUP($A595,'★Master Code List'!$B$4:$K$167,9,)))</x:f>
        <x:v/>
      </x:c>
      <x:c r="F595" s="20" t="str">
        <x:f>IF(VLOOKUP($A595,'★Master Code List'!$B$4:$K$167,10,)=0,"",(VLOOKUP($A595,'★Master Code List'!$B$4:$K$167,10,)))</x:f>
        <x:v/>
      </x:c>
      <x:c r="G595" s="158">
        <x:f t="shared" si="165"/>
        <x:v>0</x:v>
      </x:c>
      <x:c r="H595" s="197">
        <x:f t="shared" si="166"/>
        <x:v>106305.05141418018</x:v>
      </x:c>
      <x:c r="I595" s="285">
        <x:f t="shared" si="167"/>
        <x:v>0</x:v>
      </x:c>
      <x:c r="J595" s="106">
        <x:f>SUMIFS('purchase data'!K:K,'purchase data'!$B:$B,$C595,'purchase data'!$F:$F,$D595)</x:f>
        <x:v>0</x:v>
      </x:c>
      <x:c r="K595" s="73">
        <x:f>SUMIFS('purchase data'!M:M,'purchase data'!$B:$B,$C595,'purchase data'!$F:$F,$D595)</x:f>
        <x:v>0</x:v>
      </x:c>
      <x:c r="L595" s="68">
        <x:f>SUMIFS(ETC!$G:$G,ETC!$B:$B,$C595,ETC!$E:$E,$D595)</x:f>
        <x:v>0</x:v>
      </x:c>
      <x:c r="M595" s="73">
        <x:f>SUMIFS(ETC!$J:$J,ETC!$E:$E,$D595,ETC!$B:$B,$C595)</x:f>
        <x:v>0</x:v>
      </x:c>
      <x:c r="N595" s="159">
        <x:f>IF(IFERROR((I595+K595+M595)/(G595+J595+SUMIFS(ETC!$G:$G,ETC!$C:$C,1,ETC!$B:$B,$C595,ETC!$E:$E,$D595)),)=0,H595,IFERROR((I595+K595+M595)/(G595+J595+SUMIFS(ETC!$G:$G,ETC!$C:$C,1,ETC!$B:$B,$C595,ETC!$E:$E,$D595)),))</x:f>
        <x:v>106305.05141418018</x:v>
      </x:c>
      <x:c r="O595" s="106">
        <x:f>++SUMIFS('sales data'!L:L,'sales data'!$B:$B,$C595,'sales data'!$F:$F,$D595,'sales data'!$O:$O,"")</x:f>
        <x:v>0</x:v>
      </x:c>
      <x:c r="P595" s="73">
        <x:f t="shared" si="168"/>
        <x:v>0</x:v>
      </x:c>
      <x:c r="Q595" s="68">
        <x:f>+SUMIFS('sales data'!$L:$L,'sales data'!$B:$B,$C595,'sales data'!$F:$F,$D595,'sales data'!$O:$O,"R")</x:f>
        <x:v>0</x:v>
      </x:c>
      <x:c r="R595" s="73">
        <x:f t="shared" si="169"/>
        <x:v>0</x:v>
      </x:c>
      <x:c r="S595" s="68">
        <x:f>SUMIFS('sales data'!$L:$L,'sales data'!$B:$B,$C595,'sales data'!$F:$F,$D595,'sales data'!$O:$O,"N")</x:f>
        <x:v>0</x:v>
      </x:c>
      <x:c r="T595" s="73">
        <x:f t="shared" si="170"/>
        <x:v>0</x:v>
      </x:c>
      <x:c r="U595" s="26">
        <x:f>SUMIFS('warehouse inventory check'!$N:$N,'warehouse inventory check'!$C:$C,$C595,'warehouse inventory check'!$D:$D,$D595)</x:f>
        <x:v>0</x:v>
      </x:c>
      <x:c r="V595" s="26">
        <x:f t="shared" si="171"/>
        <x:v>106305.05141418018</x:v>
      </x:c>
      <x:c r="W595" s="73">
        <x:f t="shared" si="172"/>
        <x:v>0</x:v>
      </x:c>
      <x:c r="X595" s="74">
        <x:f t="shared" si="173"/>
        <x:v>0</x:v>
      </x:c>
      <x:c r="Y595" s="68">
        <x:f t="shared" si="174"/>
        <x:v>0</x:v>
      </x:c>
      <x:c r="Z595" s="68">
        <x:f t="shared" si="175"/>
        <x:v>0</x:v>
      </x:c>
    </x:row>
    <x:row r="596" spans="1:26" s="26" customFormat="1">
      <x:c r="A596" s="118">
        <x:v>96</x:v>
      </x:c>
      <x:c r="B596" s="118"/>
      <x:c r="C596" s="113">
        <x:v>6</x:v>
      </x:c>
      <x:c r="D596" s="210" t="str">
        <x:f>IF(VLOOKUP($A596,'★Master Code List'!$B$4:$K$167,8,)=0,"",(VLOOKUP($A596,'★Master Code List'!$B$4:$K$167,8,)))</x:f>
        <x:v/>
      </x:c>
      <x:c r="E596" s="210" t="str">
        <x:f>IF(VLOOKUP($A596,'★Master Code List'!$B$4:$K$167,9,)=0,"",(VLOOKUP($A596,'★Master Code List'!$B$4:$K$167,9,)))</x:f>
        <x:v/>
      </x:c>
      <x:c r="F596" s="20" t="str">
        <x:f>IF(VLOOKUP($A596,'★Master Code List'!$B$4:$K$167,10,)=0,"",(VLOOKUP($A596,'★Master Code List'!$B$4:$K$167,10,)))</x:f>
        <x:v/>
      </x:c>
      <x:c r="G596" s="158">
        <x:f t="shared" si="165"/>
        <x:v>0</x:v>
      </x:c>
      <x:c r="H596" s="197">
        <x:f t="shared" si="166"/>
        <x:v>106305.05141418018</x:v>
      </x:c>
      <x:c r="I596" s="285">
        <x:f t="shared" si="167"/>
        <x:v>0</x:v>
      </x:c>
      <x:c r="J596" s="106">
        <x:f>SUMIFS('purchase data'!K:K,'purchase data'!$B:$B,$C596,'purchase data'!$F:$F,$D596)</x:f>
        <x:v>0</x:v>
      </x:c>
      <x:c r="K596" s="73">
        <x:f>SUMIFS('purchase data'!M:M,'purchase data'!$B:$B,$C596,'purchase data'!$F:$F,$D596)</x:f>
        <x:v>0</x:v>
      </x:c>
      <x:c r="L596" s="68">
        <x:f>SUMIFS(ETC!$G:$G,ETC!$B:$B,$C596,ETC!$E:$E,$D596)</x:f>
        <x:v>0</x:v>
      </x:c>
      <x:c r="M596" s="73">
        <x:f>SUMIFS(ETC!$J:$J,ETC!$E:$E,$D596,ETC!$B:$B,$C596)</x:f>
        <x:v>0</x:v>
      </x:c>
      <x:c r="N596" s="159">
        <x:f>IF(IFERROR((I596+K596+M596)/(G596+J596+SUMIFS(ETC!$G:$G,ETC!$C:$C,1,ETC!$B:$B,$C596,ETC!$E:$E,$D596)),)=0,H596,IFERROR((I596+K596+M596)/(G596+J596+SUMIFS(ETC!$G:$G,ETC!$C:$C,1,ETC!$B:$B,$C596,ETC!$E:$E,$D596)),))</x:f>
        <x:v>106305.05141418018</x:v>
      </x:c>
      <x:c r="O596" s="106">
        <x:f>++SUMIFS('sales data'!L:L,'sales data'!$B:$B,$C596,'sales data'!$F:$F,$D596,'sales data'!$O:$O,"")</x:f>
        <x:v>0</x:v>
      </x:c>
      <x:c r="P596" s="73">
        <x:f t="shared" si="168"/>
        <x:v>0</x:v>
      </x:c>
      <x:c r="Q596" s="68">
        <x:f>+SUMIFS('sales data'!$L:$L,'sales data'!$B:$B,$C596,'sales data'!$F:$F,$D596,'sales data'!$O:$O,"R")</x:f>
        <x:v>0</x:v>
      </x:c>
      <x:c r="R596" s="73">
        <x:f t="shared" si="169"/>
        <x:v>0</x:v>
      </x:c>
      <x:c r="S596" s="68">
        <x:f>SUMIFS('sales data'!$L:$L,'sales data'!$B:$B,$C596,'sales data'!$F:$F,$D596,'sales data'!$O:$O,"N")</x:f>
        <x:v>0</x:v>
      </x:c>
      <x:c r="T596" s="73">
        <x:f t="shared" si="170"/>
        <x:v>0</x:v>
      </x:c>
      <x:c r="U596" s="26">
        <x:f>SUMIFS('warehouse inventory check'!$N:$N,'warehouse inventory check'!$C:$C,$C596,'warehouse inventory check'!$D:$D,$D596)</x:f>
        <x:v>0</x:v>
      </x:c>
      <x:c r="V596" s="26">
        <x:f t="shared" si="171"/>
        <x:v>106305.05141418018</x:v>
      </x:c>
      <x:c r="W596" s="73">
        <x:f t="shared" si="172"/>
        <x:v>0</x:v>
      </x:c>
      <x:c r="X596" s="74">
        <x:f t="shared" si="173"/>
        <x:v>0</x:v>
      </x:c>
      <x:c r="Y596" s="68">
        <x:f t="shared" si="174"/>
        <x:v>0</x:v>
      </x:c>
      <x:c r="Z596" s="68">
        <x:f t="shared" si="175"/>
        <x:v>0</x:v>
      </x:c>
    </x:row>
    <x:row r="597" spans="1:26" s="26" customFormat="1">
      <x:c r="A597" s="118">
        <x:v>97</x:v>
      </x:c>
      <x:c r="B597" s="118"/>
      <x:c r="C597" s="113">
        <x:v>6</x:v>
      </x:c>
      <x:c r="D597" s="210" t="str">
        <x:f>IF(VLOOKUP($A597,'★Master Code List'!$B$4:$K$167,8,)=0,"",(VLOOKUP($A597,'★Master Code List'!$B$4:$K$167,8,)))</x:f>
        <x:v/>
      </x:c>
      <x:c r="E597" s="210" t="str">
        <x:f>IF(VLOOKUP($A597,'★Master Code List'!$B$4:$K$167,9,)=0,"",(VLOOKUP($A597,'★Master Code List'!$B$4:$K$167,9,)))</x:f>
        <x:v/>
      </x:c>
      <x:c r="F597" s="20" t="str">
        <x:f>IF(VLOOKUP($A597,'★Master Code List'!$B$4:$K$167,10,)=0,"",(VLOOKUP($A597,'★Master Code List'!$B$4:$K$167,10,)))</x:f>
        <x:v/>
      </x:c>
      <x:c r="G597" s="158">
        <x:f t="shared" si="165"/>
        <x:v>0</x:v>
      </x:c>
      <x:c r="H597" s="197">
        <x:f t="shared" si="166"/>
        <x:v>106305.05141418018</x:v>
      </x:c>
      <x:c r="I597" s="285">
        <x:f t="shared" si="167"/>
        <x:v>0</x:v>
      </x:c>
      <x:c r="J597" s="106">
        <x:f>SUMIFS('purchase data'!K:K,'purchase data'!$B:$B,$C597,'purchase data'!$F:$F,$D597)</x:f>
        <x:v>0</x:v>
      </x:c>
      <x:c r="K597" s="73">
        <x:f>SUMIFS('purchase data'!M:M,'purchase data'!$B:$B,$C597,'purchase data'!$F:$F,$D597)</x:f>
        <x:v>0</x:v>
      </x:c>
      <x:c r="L597" s="68">
        <x:f>SUMIFS(ETC!$G:$G,ETC!$B:$B,$C597,ETC!$E:$E,$D597)</x:f>
        <x:v>0</x:v>
      </x:c>
      <x:c r="M597" s="73">
        <x:f>SUMIFS(ETC!$J:$J,ETC!$E:$E,$D597,ETC!$B:$B,$C597)</x:f>
        <x:v>0</x:v>
      </x:c>
      <x:c r="N597" s="159">
        <x:f>IF(IFERROR((I597+K597+M597)/(G597+J597+SUMIFS(ETC!$G:$G,ETC!$C:$C,1,ETC!$B:$B,$C597,ETC!$E:$E,$D597)),)=0,H597,IFERROR((I597+K597+M597)/(G597+J597+SUMIFS(ETC!$G:$G,ETC!$C:$C,1,ETC!$B:$B,$C597,ETC!$E:$E,$D597)),))</x:f>
        <x:v>106305.05141418018</x:v>
      </x:c>
      <x:c r="O597" s="106">
        <x:f>++SUMIFS('sales data'!L:L,'sales data'!$B:$B,$C597,'sales data'!$F:$F,$D597,'sales data'!$O:$O,"")</x:f>
        <x:v>0</x:v>
      </x:c>
      <x:c r="P597" s="73">
        <x:f t="shared" si="168"/>
        <x:v>0</x:v>
      </x:c>
      <x:c r="Q597" s="68">
        <x:f>+SUMIFS('sales data'!$L:$L,'sales data'!$B:$B,$C597,'sales data'!$F:$F,$D597,'sales data'!$O:$O,"R")</x:f>
        <x:v>0</x:v>
      </x:c>
      <x:c r="R597" s="73">
        <x:f t="shared" si="169"/>
        <x:v>0</x:v>
      </x:c>
      <x:c r="S597" s="68">
        <x:f>SUMIFS('sales data'!$L:$L,'sales data'!$B:$B,$C597,'sales data'!$F:$F,$D597,'sales data'!$O:$O,"N")</x:f>
        <x:v>0</x:v>
      </x:c>
      <x:c r="T597" s="73">
        <x:f t="shared" si="170"/>
        <x:v>0</x:v>
      </x:c>
      <x:c r="U597" s="26">
        <x:f>SUMIFS('warehouse inventory check'!$N:$N,'warehouse inventory check'!$C:$C,$C597,'warehouse inventory check'!$D:$D,$D597)</x:f>
        <x:v>0</x:v>
      </x:c>
      <x:c r="V597" s="26">
        <x:f t="shared" si="171"/>
        <x:v>106305.05141418018</x:v>
      </x:c>
      <x:c r="W597" s="73">
        <x:f t="shared" si="172"/>
        <x:v>0</x:v>
      </x:c>
      <x:c r="X597" s="74">
        <x:f t="shared" si="173"/>
        <x:v>0</x:v>
      </x:c>
      <x:c r="Y597" s="68">
        <x:f t="shared" si="174"/>
        <x:v>0</x:v>
      </x:c>
      <x:c r="Z597" s="68">
        <x:f t="shared" si="175"/>
        <x:v>0</x:v>
      </x:c>
    </x:row>
    <x:row r="598" spans="1:26" s="26" customFormat="1">
      <x:c r="A598" s="118">
        <x:v>98</x:v>
      </x:c>
      <x:c r="B598" s="118"/>
      <x:c r="C598" s="113">
        <x:v>6</x:v>
      </x:c>
      <x:c r="D598" s="210" t="str">
        <x:f>IF(VLOOKUP($A598,'★Master Code List'!$B$4:$K$167,8,)=0,"",(VLOOKUP($A598,'★Master Code List'!$B$4:$K$167,8,)))</x:f>
        <x:v/>
      </x:c>
      <x:c r="E598" s="210" t="str">
        <x:f>IF(VLOOKUP($A598,'★Master Code List'!$B$4:$K$167,9,)=0,"",(VLOOKUP($A598,'★Master Code List'!$B$4:$K$167,9,)))</x:f>
        <x:v/>
      </x:c>
      <x:c r="F598" s="20" t="str">
        <x:f>IF(VLOOKUP($A598,'★Master Code List'!$B$4:$K$167,10,)=0,"",(VLOOKUP($A598,'★Master Code List'!$B$4:$K$167,10,)))</x:f>
        <x:v/>
      </x:c>
      <x:c r="G598" s="158">
        <x:f t="shared" si="165"/>
        <x:v>0</x:v>
      </x:c>
      <x:c r="H598" s="197">
        <x:f t="shared" si="166"/>
        <x:v>106305.05141418018</x:v>
      </x:c>
      <x:c r="I598" s="285">
        <x:f t="shared" si="167"/>
        <x:v>0</x:v>
      </x:c>
      <x:c r="J598" s="106">
        <x:f>SUMIFS('purchase data'!K:K,'purchase data'!$B:$B,$C598,'purchase data'!$F:$F,$D598)</x:f>
        <x:v>0</x:v>
      </x:c>
      <x:c r="K598" s="73">
        <x:f>SUMIFS('purchase data'!M:M,'purchase data'!$B:$B,$C598,'purchase data'!$F:$F,$D598)</x:f>
        <x:v>0</x:v>
      </x:c>
      <x:c r="L598" s="68">
        <x:f>SUMIFS(ETC!$G:$G,ETC!$B:$B,$C598,ETC!$E:$E,$D598)</x:f>
        <x:v>0</x:v>
      </x:c>
      <x:c r="M598" s="73">
        <x:f>SUMIFS(ETC!$J:$J,ETC!$E:$E,$D598,ETC!$B:$B,$C598)</x:f>
        <x:v>0</x:v>
      </x:c>
      <x:c r="N598" s="159">
        <x:f>IF(IFERROR((I598+K598+M598)/(G598+J598+SUMIFS(ETC!$G:$G,ETC!$C:$C,1,ETC!$B:$B,$C598,ETC!$E:$E,$D598)),)=0,H598,IFERROR((I598+K598+M598)/(G598+J598+SUMIFS(ETC!$G:$G,ETC!$C:$C,1,ETC!$B:$B,$C598,ETC!$E:$E,$D598)),))</x:f>
        <x:v>106305.05141418018</x:v>
      </x:c>
      <x:c r="O598" s="106">
        <x:f>++SUMIFS('sales data'!L:L,'sales data'!$B:$B,$C598,'sales data'!$F:$F,$D598,'sales data'!$O:$O,"")</x:f>
        <x:v>0</x:v>
      </x:c>
      <x:c r="P598" s="73">
        <x:f t="shared" si="168"/>
        <x:v>0</x:v>
      </x:c>
      <x:c r="Q598" s="68">
        <x:f>+SUMIFS('sales data'!$L:$L,'sales data'!$B:$B,$C598,'sales data'!$F:$F,$D598,'sales data'!$O:$O,"R")</x:f>
        <x:v>0</x:v>
      </x:c>
      <x:c r="R598" s="73">
        <x:f t="shared" si="169"/>
        <x:v>0</x:v>
      </x:c>
      <x:c r="S598" s="68">
        <x:f>SUMIFS('sales data'!$L:$L,'sales data'!$B:$B,$C598,'sales data'!$F:$F,$D598,'sales data'!$O:$O,"N")</x:f>
        <x:v>0</x:v>
      </x:c>
      <x:c r="T598" s="73">
        <x:f t="shared" si="170"/>
        <x:v>0</x:v>
      </x:c>
      <x:c r="U598" s="26">
        <x:f>SUMIFS('warehouse inventory check'!$N:$N,'warehouse inventory check'!$C:$C,$C598,'warehouse inventory check'!$D:$D,$D598)</x:f>
        <x:v>0</x:v>
      </x:c>
      <x:c r="V598" s="26">
        <x:f t="shared" si="171"/>
        <x:v>106305.05141418018</x:v>
      </x:c>
      <x:c r="W598" s="73">
        <x:f t="shared" si="172"/>
        <x:v>0</x:v>
      </x:c>
      <x:c r="X598" s="74">
        <x:f t="shared" si="173"/>
        <x:v>0</x:v>
      </x:c>
      <x:c r="Y598" s="68">
        <x:f t="shared" si="174"/>
        <x:v>0</x:v>
      </x:c>
      <x:c r="Z598" s="68">
        <x:f t="shared" si="175"/>
        <x:v>0</x:v>
      </x:c>
    </x:row>
    <x:row r="599" spans="1:26" s="26" customFormat="1" ht="15" customHeight="1">
      <x:c r="A599" s="118">
        <x:v>99</x:v>
      </x:c>
      <x:c r="B599" s="118"/>
      <x:c r="C599" s="113">
        <x:v>6</x:v>
      </x:c>
      <x:c r="D599" s="210" t="str">
        <x:f>IF(VLOOKUP($A599,'★Master Code List'!$B$4:$K$167,8,)=0,"",(VLOOKUP($A599,'★Master Code List'!$B$4:$K$167,8,)))</x:f>
        <x:v/>
      </x:c>
      <x:c r="E599" s="210" t="str">
        <x:f>IF(VLOOKUP($A599,'★Master Code List'!$B$4:$K$167,9,)=0,"",(VLOOKUP($A599,'★Master Code List'!$B$4:$K$167,9,)))</x:f>
        <x:v/>
      </x:c>
      <x:c r="F599" s="20" t="str">
        <x:f>IF(VLOOKUP($A599,'★Master Code List'!$B$4:$K$167,10,)=0,"",(VLOOKUP($A599,'★Master Code List'!$B$4:$K$167,10,)))</x:f>
        <x:v/>
      </x:c>
      <x:c r="G599" s="158">
        <x:f t="shared" si="165"/>
        <x:v>0</x:v>
      </x:c>
      <x:c r="H599" s="197">
        <x:f t="shared" si="166"/>
        <x:v>106305.05141418018</x:v>
      </x:c>
      <x:c r="I599" s="285">
        <x:f t="shared" si="167"/>
        <x:v>0</x:v>
      </x:c>
      <x:c r="J599" s="106">
        <x:f>SUMIFS('purchase data'!K:K,'purchase data'!$B:$B,$C599,'purchase data'!$F:$F,$D599)</x:f>
        <x:v>0</x:v>
      </x:c>
      <x:c r="K599" s="73">
        <x:f>SUMIFS('purchase data'!M:M,'purchase data'!$B:$B,$C599,'purchase data'!$F:$F,$D599)</x:f>
        <x:v>0</x:v>
      </x:c>
      <x:c r="L599" s="68">
        <x:f>SUMIFS(ETC!$G:$G,ETC!$B:$B,$C599,ETC!$E:$E,$D599)</x:f>
        <x:v>0</x:v>
      </x:c>
      <x:c r="M599" s="73">
        <x:f>SUMIFS(ETC!$J:$J,ETC!$E:$E,$D599,ETC!$B:$B,$C599)</x:f>
        <x:v>0</x:v>
      </x:c>
      <x:c r="N599" s="159">
        <x:f>IF(IFERROR((I599+K599+M599)/(G599+J599+SUMIFS(ETC!$G:$G,ETC!$C:$C,1,ETC!$B:$B,$C599,ETC!$E:$E,$D599)),)=0,H599,IFERROR((I599+K599+M599)/(G599+J599+SUMIFS(ETC!$G:$G,ETC!$C:$C,1,ETC!$B:$B,$C599,ETC!$E:$E,$D599)),))</x:f>
        <x:v>106305.05141418018</x:v>
      </x:c>
      <x:c r="O599" s="106">
        <x:f>++SUMIFS('sales data'!L:L,'sales data'!$B:$B,$C599,'sales data'!$F:$F,$D599,'sales data'!$O:$O,"")</x:f>
        <x:v>0</x:v>
      </x:c>
      <x:c r="P599" s="73">
        <x:f t="shared" si="168"/>
        <x:v>0</x:v>
      </x:c>
      <x:c r="Q599" s="68">
        <x:f>+SUMIFS('sales data'!$L:$L,'sales data'!$B:$B,$C599,'sales data'!$F:$F,$D599,'sales data'!$O:$O,"R")</x:f>
        <x:v>0</x:v>
      </x:c>
      <x:c r="R599" s="73">
        <x:f t="shared" si="169"/>
        <x:v>0</x:v>
      </x:c>
      <x:c r="S599" s="68">
        <x:f>SUMIFS('sales data'!$L:$L,'sales data'!$B:$B,$C599,'sales data'!$F:$F,$D599,'sales data'!$O:$O,"N")</x:f>
        <x:v>0</x:v>
      </x:c>
      <x:c r="T599" s="73">
        <x:f t="shared" si="170"/>
        <x:v>0</x:v>
      </x:c>
      <x:c r="U599" s="26">
        <x:f>SUMIFS('warehouse inventory check'!$N:$N,'warehouse inventory check'!$C:$C,$C599,'warehouse inventory check'!$D:$D,$D599)</x:f>
        <x:v>0</x:v>
      </x:c>
      <x:c r="V599" s="26">
        <x:f t="shared" si="171"/>
        <x:v>106305.05141418018</x:v>
      </x:c>
      <x:c r="W599" s="73">
        <x:f t="shared" si="172"/>
        <x:v>0</x:v>
      </x:c>
      <x:c r="X599" s="74">
        <x:f t="shared" si="173"/>
        <x:v>0</x:v>
      </x:c>
      <x:c r="Y599" s="68">
        <x:f t="shared" si="174"/>
        <x:v>0</x:v>
      </x:c>
      <x:c r="Z599" s="68">
        <x:f t="shared" si="175"/>
        <x:v>0</x:v>
      </x:c>
    </x:row>
    <x:row r="600" spans="1:26" s="26" customFormat="1" ht="15" customHeight="1" thickBot="1">
      <x:c r="A600" s="118">
        <x:v>100</x:v>
      </x:c>
      <x:c r="B600" s="118"/>
      <x:c r="C600" s="113">
        <x:v>6</x:v>
      </x:c>
      <x:c r="D600" s="210" t="str">
        <x:f>IF(VLOOKUP($A600,'★Master Code List'!$B$4:$K$167,8,)=0,"",(VLOOKUP($A600,'★Master Code List'!$B$4:$K$167,8,)))</x:f>
        <x:v/>
      </x:c>
      <x:c r="E600" s="210" t="str">
        <x:f>IF(VLOOKUP($A600,'★Master Code List'!$B$4:$K$167,9,)=0,"",(VLOOKUP($A600,'★Master Code List'!$B$4:$K$167,9,)))</x:f>
        <x:v/>
      </x:c>
      <x:c r="F600" s="20" t="str">
        <x:f>IF(VLOOKUP($A600,'★Master Code List'!$B$4:$K$167,10,)=0,"",(VLOOKUP($A600,'★Master Code List'!$B$4:$K$167,10,)))</x:f>
        <x:v/>
      </x:c>
      <x:c r="G600" s="158">
        <x:f t="shared" si="165"/>
        <x:v>0</x:v>
      </x:c>
      <x:c r="H600" s="197">
        <x:f t="shared" si="166"/>
        <x:v>106305.05141418018</x:v>
      </x:c>
      <x:c r="I600" s="285">
        <x:f t="shared" si="167"/>
        <x:v>0</x:v>
      </x:c>
      <x:c r="J600" s="106">
        <x:f>SUMIFS('purchase data'!K:K,'purchase data'!$B:$B,$C600,'purchase data'!$F:$F,$D600)</x:f>
        <x:v>0</x:v>
      </x:c>
      <x:c r="K600" s="73">
        <x:f>SUMIFS('purchase data'!M:M,'purchase data'!$B:$B,$C600,'purchase data'!$F:$F,$D600)</x:f>
        <x:v>0</x:v>
      </x:c>
      <x:c r="L600" s="68">
        <x:f>SUMIFS(ETC!$G:$G,ETC!$B:$B,$C600,ETC!$E:$E,$D600)</x:f>
        <x:v>0</x:v>
      </x:c>
      <x:c r="M600" s="73">
        <x:f>SUMIFS(ETC!$J:$J,ETC!$E:$E,$D600,ETC!$B:$B,$C600)</x:f>
        <x:v>0</x:v>
      </x:c>
      <x:c r="N600" s="159">
        <x:f>IF(IFERROR((I600+K600+M600)/(G600+J600+SUMIFS(ETC!$G:$G,ETC!$C:$C,1,ETC!$B:$B,$C600,ETC!$E:$E,$D600)),)=0,H600,IFERROR((I600+K600+M600)/(G600+J600+SUMIFS(ETC!$G:$G,ETC!$C:$C,1,ETC!$B:$B,$C600,ETC!$E:$E,$D600)),))</x:f>
        <x:v>106305.05141418018</x:v>
      </x:c>
      <x:c r="O600" s="106">
        <x:f>++SUMIFS('sales data'!L:L,'sales data'!$B:$B,$C600,'sales data'!$F:$F,$D600,'sales data'!$O:$O,"")</x:f>
        <x:v>0</x:v>
      </x:c>
      <x:c r="P600" s="73">
        <x:f t="shared" si="168"/>
        <x:v>0</x:v>
      </x:c>
      <x:c r="Q600" s="68">
        <x:f>+SUMIFS('sales data'!$L:$L,'sales data'!$B:$B,$C600,'sales data'!$F:$F,$D600,'sales data'!$O:$O,"R")</x:f>
        <x:v>0</x:v>
      </x:c>
      <x:c r="R600" s="73">
        <x:f t="shared" si="169"/>
        <x:v>0</x:v>
      </x:c>
      <x:c r="S600" s="68">
        <x:f>SUMIFS('sales data'!$L:$L,'sales data'!$B:$B,$C600,'sales data'!$F:$F,$D600,'sales data'!$O:$O,"N")</x:f>
        <x:v>0</x:v>
      </x:c>
      <x:c r="T600" s="73">
        <x:f t="shared" si="170"/>
        <x:v>0</x:v>
      </x:c>
      <x:c r="U600" s="26">
        <x:f>SUMIFS('warehouse inventory check'!$N:$N,'warehouse inventory check'!$C:$C,$C600,'warehouse inventory check'!$D:$D,$D600)</x:f>
        <x:v>0</x:v>
      </x:c>
      <x:c r="V600" s="26">
        <x:f t="shared" si="171"/>
        <x:v>106305.05141418018</x:v>
      </x:c>
      <x:c r="W600" s="73">
        <x:f t="shared" si="172"/>
        <x:v>0</x:v>
      </x:c>
      <x:c r="X600" s="74">
        <x:f t="shared" si="173"/>
        <x:v>0</x:v>
      </x:c>
      <x:c r="Y600" s="68">
        <x:f t="shared" si="174"/>
        <x:v>0</x:v>
      </x:c>
      <x:c r="Z600" s="68">
        <x:f t="shared" si="175"/>
        <x:v>0</x:v>
      </x:c>
    </x:row>
    <x:row r="601" spans="1:26" ht="15" thickTop="1" thickBot="1">
      <x:c r="C601" s="117">
        <x:v>6</x:v>
      </x:c>
      <x:c r="D601" s="75"/>
      <x:c r="E601" s="75"/>
      <x:c r="F601" s="76" t="s">
        <x:v>117</x:v>
      </x:c>
      <x:c r="G601" s="286">
        <x:f>SUM(G501:G600)</x:f>
        <x:v>0</x:v>
      </x:c>
      <x:c r="H601" s="286"/>
      <x:c r="I601" s="287">
        <x:f>SUM(I501:I600)</x:f>
        <x:v>0</x:v>
      </x:c>
      <x:c r="J601" s="77">
        <x:f>SUM(J501:J600)</x:f>
        <x:v>0</x:v>
      </x:c>
      <x:c r="K601" s="78">
        <x:f>SUM(K501:K600)</x:f>
        <x:v>0</x:v>
      </x:c>
      <x:c r="L601" s="77">
        <x:f t="shared" ref="L601:M601" si="176">SUM(L501:L600)</x:f>
        <x:v>0</x:v>
      </x:c>
      <x:c r="M601" s="78">
        <x:f t="shared" si="176"/>
        <x:v>0</x:v>
      </x:c>
      <x:c r="N601" s="160"/>
      <x:c r="O601" s="77">
        <x:f t="shared" ref="O601:U601" si="177">SUM(O501:O600)</x:f>
        <x:v>0</x:v>
      </x:c>
      <x:c r="P601" s="78">
        <x:f t="shared" si="177"/>
        <x:v>0</x:v>
      </x:c>
      <x:c r="Q601" s="77">
        <x:f t="shared" si="177"/>
        <x:v>0</x:v>
      </x:c>
      <x:c r="R601" s="78">
        <x:f t="shared" si="177"/>
        <x:v>0</x:v>
      </x:c>
      <x:c r="S601" s="77">
        <x:f t="shared" si="177"/>
        <x:v>0</x:v>
      </x:c>
      <x:c r="T601" s="78">
        <x:f t="shared" si="177"/>
        <x:v>0</x:v>
      </x:c>
      <x:c r="U601" s="77">
        <x:f t="shared" si="177"/>
        <x:v>0</x:v>
      </x:c>
      <x:c r="V601" s="75"/>
      <x:c r="W601" s="682">
        <x:f>SUM(W501:W600)</x:f>
        <x:v>0</x:v>
      </x:c>
      <x:c r="X601" s="79">
        <x:f>SUM(X501:X600)</x:f>
        <x:v>0</x:v>
      </x:c>
      <x:c r="Y601" s="77">
        <x:f>SUM(Y501:Y600)</x:f>
        <x:v>0</x:v>
      </x:c>
      <x:c r="Z601" s="77">
        <x:f>SUM(Z501:Z600)</x:f>
        <x:v>0</x:v>
      </x:c>
    </x:row>
    <x:row r="602" spans="1:26">
      <x:c r="K602" s="20">
        <x:f>SUMIFS('purchase data'!M:M,'purchase data'!$B:$B,C601)-SUMIFS('purchase data'!M:M,'purchase data'!H:H,"Other",'purchase data'!B:B,C601)-K601</x:f>
        <x:v>0</x:v>
      </x:c>
      <x:c r="O602" s="20">
        <x:v>142105</x:v>
      </x:c>
      <x:c r="P602" s="20">
        <x:f>O602-O601</x:f>
        <x:v>142105</x:v>
      </x:c>
    </x:row>
    <x:row r="604" spans="1:26" ht="14.25" thickBot="1">
      <x:c r="C604" s="119" t="s">
        <x:v>99</x:v>
      </x:c>
      <x:c r="D604" s="26"/>
      <x:c r="E604" s="26"/>
      <x:c r="F604" s="26"/>
      <x:c r="G604" s="281" t="s">
        <x:v>100</x:v>
      </x:c>
      <x:c r="J604" s="275" t="s">
        <x:v>101</x:v>
      </x:c>
      <x:c r="K604" s="26"/>
      <x:c r="L604" s="275" t="s">
        <x:v>103</x:v>
      </x:c>
      <x:c r="M604" s="26"/>
      <x:c r="N604" s="26"/>
      <x:c r="O604" s="275" t="s">
        <x:v>102</x:v>
      </x:c>
      <x:c r="P604" s="26"/>
      <x:c r="Q604" s="275" t="s">
        <x:v>103</x:v>
      </x:c>
      <x:c r="R604" s="26"/>
      <x:c r="S604" s="275" t="s">
        <x:v>104</x:v>
      </x:c>
      <x:c r="T604" s="26"/>
      <x:c r="U604" s="275" t="s">
        <x:v>105</x:v>
      </x:c>
      <x:c r="V604" s="26"/>
      <x:c r="W604" s="67" t="s">
        <x:v>106</x:v>
      </x:c>
      <x:c r="X604" s="67"/>
      <x:c r="Y604" s="81"/>
      <x:c r="Z604" s="68"/>
    </x:row>
    <x:row r="605" spans="1:26">
      <x:c r="C605" s="69" t="s">
        <x:v>120</x:v>
      </x:c>
      <x:c r="D605" s="364" t="s">
        <x:v>5</x:v>
      </x:c>
      <x:c r="E605" s="69" t="s">
        <x:v>6</x:v>
      </x:c>
      <x:c r="F605" s="70" t="s">
        <x:v>7</x:v>
      </x:c>
      <x:c r="G605" s="282" t="s">
        <x:v>108</x:v>
      </x:c>
      <x:c r="H605" s="282" t="s">
        <x:v>109</x:v>
      </x:c>
      <x:c r="I605" s="283" t="s">
        <x:v>110</x:v>
      </x:c>
      <x:c r="J605" s="69" t="s">
        <x:v>108</x:v>
      </x:c>
      <x:c r="K605" s="70" t="s">
        <x:v>110</x:v>
      </x:c>
      <x:c r="L605" s="65" t="s">
        <x:v>113</x:v>
      </x:c>
      <x:c r="M605" s="66" t="s">
        <x:v>110</x:v>
      </x:c>
      <x:c r="N605" s="71" t="s">
        <x:v>111</x:v>
      </x:c>
      <x:c r="O605" s="69" t="s">
        <x:v>108</x:v>
      </x:c>
      <x:c r="P605" s="70" t="s">
        <x:v>112</x:v>
      </x:c>
      <x:c r="Q605" s="65" t="s">
        <x:v>113</x:v>
      </x:c>
      <x:c r="R605" s="66" t="s">
        <x:v>110</x:v>
      </x:c>
      <x:c r="S605" s="65" t="s">
        <x:v>113</x:v>
      </x:c>
      <x:c r="T605" s="66" t="s">
        <x:v>110</x:v>
      </x:c>
      <x:c r="U605" s="69" t="s">
        <x:v>116</x:v>
      </x:c>
      <x:c r="V605" s="65" t="s">
        <x:v>114</x:v>
      </x:c>
      <x:c r="W605" s="66" t="s">
        <x:v>110</x:v>
      </x:c>
      <x:c r="X605" s="71" t="s">
        <x:v>115</x:v>
      </x:c>
      <x:c r="Y605" s="69" t="s">
        <x:v>121</x:v>
      </x:c>
      <x:c r="Z605" s="69" t="s">
        <x:v>115</x:v>
      </x:c>
    </x:row>
    <x:row r="606" spans="1:26">
      <x:c r="A606" s="118">
        <x:v>1</x:v>
      </x:c>
      <x:c r="B606" s="118"/>
      <x:c r="C606" s="113">
        <x:v>7</x:v>
      </x:c>
      <x:c r="D606" s="210" t="str">
        <x:f>IF(VLOOKUP($A606,'★Master Code List'!$B$4:$K$167,8,)=0,"",(VLOOKUP($A606,'★Master Code List'!$B$4:$K$167,8,)))</x:f>
        <x:v>PZ38-10B694-AD</x:v>
      </x:c>
      <x:c r="E606" s="210" t="str">
        <x:f>IF(VLOOKUP($A606,'★Master Code List'!$B$4:$K$167,9,)=0,"",(VLOOKUP($A606,'★Master Code List'!$B$4:$K$167,9,)))</x:f>
        <x:v>PHEV-E (V710) / (P703)</x:v>
      </x:c>
      <x:c r="F606" s="20" t="str">
        <x:f>IF(VLOOKUP($A606,'★Master Code List'!$B$4:$K$167,10,)=0,"",(VLOOKUP($A606,'★Master Code List'!$B$4:$K$167,10,)))</x:f>
        <x:v>Main Harness</x:v>
      </x:c>
      <x:c r="G606" s="158">
        <x:f t="shared" ref="G606:G637" si="178">SUMIFS(U:U,$D:$D,$D606,$C:$C,$C606-1)</x:f>
        <x:v>0</x:v>
      </x:c>
      <x:c r="H606" s="158">
        <x:f t="shared" ref="H606:H637" si="179">SUMIFS(V:V,$D:$D,$D606,$C:$C,$C606-1)</x:f>
        <x:v>4050.0202393462691</x:v>
      </x:c>
      <x:c r="I606" s="285">
        <x:f t="shared" ref="I606:I637" si="180">SUMIFS(W:W,$D:$D,$D606,$C:$C,$C606-1)</x:f>
        <x:v>0</x:v>
      </x:c>
      <x:c r="J606" s="106">
        <x:f>SUMIFS('purchase data'!K:K,'purchase data'!$B:$B,$C606,'purchase data'!$F:$F,$D606)</x:f>
        <x:v>0</x:v>
      </x:c>
      <x:c r="K606" s="73">
        <x:f>SUMIFS('purchase data'!M:M,'purchase data'!$B:$B,$C606,'purchase data'!$F:$F,$D606)</x:f>
        <x:v>0</x:v>
      </x:c>
      <x:c r="L606" s="68">
        <x:f>SUMIFS(ETC!$G:$G,ETC!$B:$B,$C606,ETC!$E:$E,$D606)</x:f>
        <x:v>0</x:v>
      </x:c>
      <x:c r="M606" s="73">
        <x:f>SUMIFS(ETC!$J:$J,ETC!$E:$E,$D606,ETC!$B:$B,$C606)</x:f>
        <x:v>0</x:v>
      </x:c>
      <x:c r="N606" s="159">
        <x:f>IF(IFERROR((I606+K606+M606)/(G606+J606+SUMIFS(ETC!$G:$G,ETC!$C:$C,1,ETC!$B:$B,$C606,ETC!$E:$E,$D606)),)=0,H606,IFERROR((I606+K606+M606)/(G606+J606+SUMIFS(ETC!$G:$G,ETC!$C:$C,1,ETC!$B:$B,$C606,ETC!$E:$E,$D606)),))</x:f>
        <x:v>4050.0202393462691</x:v>
      </x:c>
      <x:c r="O606" s="106">
        <x:f>++SUMIFS('sales data'!L:L,'sales data'!$B:$B,$C606,'sales data'!$F:$F,$D606,'sales data'!$O:$O,"")</x:f>
        <x:v>0</x:v>
      </x:c>
      <x:c r="P606" s="73">
        <x:f t="shared" ref="P606:P669" si="181">+IF(O606&lt;&gt;0,O606*N606,)</x:f>
        <x:v>0</x:v>
      </x:c>
      <x:c r="Q606" s="68">
        <x:f>+SUMIFS('sales data'!$L:$L,'sales data'!$B:$B,$C606,'sales data'!$F:$F,$D606,'sales data'!$O:$O,"R")</x:f>
        <x:v>0</x:v>
      </x:c>
      <x:c r="R606" s="73">
        <x:f t="shared" ref="R606:R669" si="182">+IF(Q606&lt;&gt;0,Q606*N606,)</x:f>
        <x:v>0</x:v>
      </x:c>
      <x:c r="S606" s="68">
        <x:f>SUMIFS('sales data'!$L:$L,'sales data'!$B:$B,$C606,'sales data'!$F:$F,$D606,'sales data'!$O:$O,"N")</x:f>
        <x:v>0</x:v>
      </x:c>
      <x:c r="T606" s="73">
        <x:f t="shared" ref="T606:T669" si="183">+IF(S606&lt;&gt;0,S606*N606,)</x:f>
        <x:v>0</x:v>
      </x:c>
      <x:c r="U606" s="26">
        <x:f>SUMIFS('warehouse inventory check'!$N:$N,'warehouse inventory check'!$C:$C,$C606,'warehouse inventory check'!$D:$D,$D606)</x:f>
        <x:v>0</x:v>
      </x:c>
      <x:c r="V606" s="26">
        <x:f t="shared" ref="V606:V669" si="184">+N606</x:f>
        <x:v>4050.0202393462691</x:v>
      </x:c>
      <x:c r="W606" s="73">
        <x:f t="shared" ref="W606:W669" si="185">+IF(U606&lt;&gt;0,U606*N606,)</x:f>
        <x:v>0</x:v>
      </x:c>
      <x:c r="X606" s="74">
        <x:f t="shared" ref="X606:X669" si="186">+I606+K606-P606-R606-W606-T606+M606</x:f>
        <x:v>0</x:v>
      </x:c>
      <x:c r="Y606" s="68">
        <x:f t="shared" ref="Y606:Y669" si="187">+G606+J606+L606-O606-Q606-S606</x:f>
        <x:v>0</x:v>
      </x:c>
      <x:c r="Z606" s="68">
        <x:f t="shared" ref="Z606:Z669" si="188">+U606-Y606</x:f>
        <x:v>0</x:v>
      </x:c>
    </x:row>
    <x:row r="607" spans="1:26">
      <x:c r="A607" s="118">
        <x:v>2</x:v>
      </x:c>
      <x:c r="B607" s="118"/>
      <x:c r="C607" s="113">
        <x:v>7</x:v>
      </x:c>
      <x:c r="D607" s="210" t="str">
        <x:f>IF(VLOOKUP($A607,'★Master Code List'!$B$4:$K$167,8,)=0,"",(VLOOKUP($A607,'★Master Code List'!$B$4:$K$167,8,)))</x:f>
        <x:v>PZ38-10B694-BD</x:v>
      </x:c>
      <x:c r="E607" s="210" t="str">
        <x:f>IF(VLOOKUP($A607,'★Master Code List'!$B$4:$K$167,9,)=0,"",(VLOOKUP($A607,'★Master Code List'!$B$4:$K$167,9,)))</x:f>
        <x:v>BEV-E1(V710)</x:v>
      </x:c>
      <x:c r="F607" s="20" t="str">
        <x:f>IF(VLOOKUP($A607,'★Master Code List'!$B$4:$K$167,10,)=0,"",(VLOOKUP($A607,'★Master Code List'!$B$4:$K$167,10,)))</x:f>
        <x:v>Main Harness</x:v>
      </x:c>
      <x:c r="G607" s="158">
        <x:f t="shared" si="178"/>
        <x:v>0</x:v>
      </x:c>
      <x:c r="H607" s="158">
        <x:f t="shared" si="179"/>
        <x:v>4816.0565301775432</x:v>
      </x:c>
      <x:c r="I607" s="285">
        <x:f t="shared" si="180"/>
        <x:v>0</x:v>
      </x:c>
      <x:c r="J607" s="106">
        <x:f>SUMIFS('purchase data'!K:K,'purchase data'!$B:$B,$C607,'purchase data'!$F:$F,$D607)</x:f>
        <x:v>0</x:v>
      </x:c>
      <x:c r="K607" s="73">
        <x:f>SUMIFS('purchase data'!M:M,'purchase data'!$B:$B,$C607,'purchase data'!$F:$F,$D607)</x:f>
        <x:v>0</x:v>
      </x:c>
      <x:c r="L607" s="68">
        <x:f>SUMIFS(ETC!$G:$G,ETC!$B:$B,$C607,ETC!$E:$E,$D607)</x:f>
        <x:v>0</x:v>
      </x:c>
      <x:c r="M607" s="73">
        <x:f>SUMIFS(ETC!$J:$J,ETC!$E:$E,$D607,ETC!$B:$B,$C607)</x:f>
        <x:v>0</x:v>
      </x:c>
      <x:c r="N607" s="159">
        <x:f>IF(IFERROR((I607+K607+M607)/(G607+J607+SUMIFS(ETC!$G:$G,ETC!$C:$C,1,ETC!$B:$B,$C607,ETC!$E:$E,$D607)),)=0,H607,IFERROR((I607+K607+M607)/(G607+J607+SUMIFS(ETC!$G:$G,ETC!$C:$C,1,ETC!$B:$B,$C607,ETC!$E:$E,$D607)),))</x:f>
        <x:v>4816.0565301775432</x:v>
      </x:c>
      <x:c r="O607" s="106">
        <x:f>++SUMIFS('sales data'!L:L,'sales data'!$B:$B,$C607,'sales data'!$F:$F,$D607,'sales data'!$O:$O,"")</x:f>
        <x:v>0</x:v>
      </x:c>
      <x:c r="P607" s="73">
        <x:f t="shared" si="181"/>
        <x:v>0</x:v>
      </x:c>
      <x:c r="Q607" s="68">
        <x:f>+SUMIFS('sales data'!$L:$L,'sales data'!$B:$B,$C607,'sales data'!$F:$F,$D607,'sales data'!$O:$O,"R")</x:f>
        <x:v>0</x:v>
      </x:c>
      <x:c r="R607" s="73">
        <x:f t="shared" si="182"/>
        <x:v>0</x:v>
      </x:c>
      <x:c r="S607" s="68">
        <x:f>SUMIFS('sales data'!$L:$L,'sales data'!$B:$B,$C607,'sales data'!$F:$F,$D607,'sales data'!$O:$O,"N")</x:f>
        <x:v>0</x:v>
      </x:c>
      <x:c r="T607" s="73">
        <x:f t="shared" si="183"/>
        <x:v>0</x:v>
      </x:c>
      <x:c r="U607" s="26">
        <x:f>SUMIFS('warehouse inventory check'!$N:$N,'warehouse inventory check'!$C:$C,$C607,'warehouse inventory check'!$D:$D,$D607)</x:f>
        <x:v>0</x:v>
      </x:c>
      <x:c r="V607" s="26">
        <x:f t="shared" si="184"/>
        <x:v>4816.0565301775432</x:v>
      </x:c>
      <x:c r="W607" s="73">
        <x:f t="shared" si="185"/>
        <x:v>0</x:v>
      </x:c>
      <x:c r="X607" s="74">
        <x:f t="shared" si="186"/>
        <x:v>0</x:v>
      </x:c>
      <x:c r="Y607" s="68">
        <x:f t="shared" si="187"/>
        <x:v>0</x:v>
      </x:c>
      <x:c r="Z607" s="68">
        <x:f t="shared" si="188"/>
        <x:v>0</x:v>
      </x:c>
    </x:row>
    <x:row r="608" spans="1:26">
      <x:c r="A608" s="118">
        <x:v>3</x:v>
      </x:c>
      <x:c r="B608" s="118"/>
      <x:c r="C608" s="113">
        <x:v>7</x:v>
      </x:c>
      <x:c r="D608" s="210" t="str">
        <x:f>IF(VLOOKUP($A608,'★Master Code List'!$B$4:$K$167,8,)=0,"",(VLOOKUP($A608,'★Master Code List'!$B$4:$K$167,8,)))</x:f>
        <x:v>PZ38-14A033-AB</x:v>
      </x:c>
      <x:c r="E608" s="210" t="str">
        <x:f>IF(VLOOKUP($A608,'★Master Code List'!$B$4:$K$167,9,)=0,"",(VLOOKUP($A608,'★Master Code List'!$B$4:$K$167,9,)))</x:f>
        <x:v>PHEV-E (V710) / (P703)</x:v>
      </x:c>
      <x:c r="F608" s="20" t="str">
        <x:f>IF(VLOOKUP($A608,'★Master Code List'!$B$4:$K$167,10,)=0,"",(VLOOKUP($A608,'★Master Code List'!$B$4:$K$167,10,)))</x:f>
        <x:v>BUSBAR - Array to Array (short)</x:v>
      </x:c>
      <x:c r="G608" s="158">
        <x:f t="shared" si="178"/>
        <x:v>0</x:v>
      </x:c>
      <x:c r="H608" s="158">
        <x:f t="shared" si="179"/>
        <x:v>140.07220734470826</x:v>
      </x:c>
      <x:c r="I608" s="285">
        <x:f t="shared" si="180"/>
        <x:v>0</x:v>
      </x:c>
      <x:c r="J608" s="106">
        <x:f>SUMIFS('purchase data'!K:K,'purchase data'!$B:$B,$C608,'purchase data'!$F:$F,$D608)</x:f>
        <x:v>0</x:v>
      </x:c>
      <x:c r="K608" s="73">
        <x:f>SUMIFS('purchase data'!M:M,'purchase data'!$B:$B,$C608,'purchase data'!$F:$F,$D608)</x:f>
        <x:v>0</x:v>
      </x:c>
      <x:c r="L608" s="68">
        <x:f>SUMIFS(ETC!$G:$G,ETC!$B:$B,$C608,ETC!$E:$E,$D608)</x:f>
        <x:v>0</x:v>
      </x:c>
      <x:c r="M608" s="73">
        <x:f>SUMIFS(ETC!$J:$J,ETC!$E:$E,$D608,ETC!$B:$B,$C608)</x:f>
        <x:v>0</x:v>
      </x:c>
      <x:c r="N608" s="159">
        <x:f>IF(IFERROR((I608+K608+M608)/(G608+J608+SUMIFS(ETC!$G:$G,ETC!$C:$C,1,ETC!$B:$B,$C608,ETC!$E:$E,$D608)),)=0,H608,IFERROR((I608+K608+M608)/(G608+J608+SUMIFS(ETC!$G:$G,ETC!$C:$C,1,ETC!$B:$B,$C608,ETC!$E:$E,$D608)),))</x:f>
        <x:v>140.07220734470826</x:v>
      </x:c>
      <x:c r="O608" s="106">
        <x:f>++SUMIFS('sales data'!L:L,'sales data'!$B:$B,$C608,'sales data'!$F:$F,$D608,'sales data'!$O:$O,"")</x:f>
        <x:v>0</x:v>
      </x:c>
      <x:c r="P608" s="73">
        <x:f t="shared" si="181"/>
        <x:v>0</x:v>
      </x:c>
      <x:c r="Q608" s="68">
        <x:f>+SUMIFS('sales data'!$L:$L,'sales data'!$B:$B,$C608,'sales data'!$F:$F,$D608,'sales data'!$O:$O,"R")</x:f>
        <x:v>0</x:v>
      </x:c>
      <x:c r="R608" s="73">
        <x:f t="shared" si="182"/>
        <x:v>0</x:v>
      </x:c>
      <x:c r="S608" s="68">
        <x:f>SUMIFS('sales data'!$L:$L,'sales data'!$B:$B,$C608,'sales data'!$F:$F,$D608,'sales data'!$O:$O,"N")</x:f>
        <x:v>0</x:v>
      </x:c>
      <x:c r="T608" s="73">
        <x:f t="shared" si="183"/>
        <x:v>0</x:v>
      </x:c>
      <x:c r="U608" s="26">
        <x:f>SUMIFS('warehouse inventory check'!$N:$N,'warehouse inventory check'!$C:$C,$C608,'warehouse inventory check'!$D:$D,$D608)</x:f>
        <x:v>0</x:v>
      </x:c>
      <x:c r="V608" s="26">
        <x:f t="shared" si="184"/>
        <x:v>140.07220734470826</x:v>
      </x:c>
      <x:c r="W608" s="73">
        <x:f t="shared" si="185"/>
        <x:v>0</x:v>
      </x:c>
      <x:c r="X608" s="74">
        <x:f t="shared" si="186"/>
        <x:v>0</x:v>
      </x:c>
      <x:c r="Y608" s="68">
        <x:f t="shared" si="187"/>
        <x:v>0</x:v>
      </x:c>
      <x:c r="Z608" s="68">
        <x:f t="shared" si="188"/>
        <x:v>0</x:v>
      </x:c>
    </x:row>
    <x:row r="609" spans="1:26">
      <x:c r="A609" s="118">
        <x:v>4</x:v>
      </x:c>
      <x:c r="B609" s="118"/>
      <x:c r="C609" s="113">
        <x:v>7</x:v>
      </x:c>
      <x:c r="D609" s="210" t="str">
        <x:f>IF(VLOOKUP($A609,'★Master Code List'!$B$4:$K$167,8,)=0,"",(VLOOKUP($A609,'★Master Code List'!$B$4:$K$167,8,)))</x:f>
        <x:v>PZ38-14A033-BB</x:v>
      </x:c>
      <x:c r="E609" s="210" t="str">
        <x:f>IF(VLOOKUP($A609,'★Master Code List'!$B$4:$K$167,9,)=0,"",(VLOOKUP($A609,'★Master Code List'!$B$4:$K$167,9,)))</x:f>
        <x:v>PHEV-E (V710) / (P703)</x:v>
      </x:c>
      <x:c r="F609" s="20" t="str">
        <x:f>IF(VLOOKUP($A609,'★Master Code List'!$B$4:$K$167,10,)=0,"",(VLOOKUP($A609,'★Master Code List'!$B$4:$K$167,10,)))</x:f>
        <x:v>BUSBAR - Array to Array (long)</x:v>
      </x:c>
      <x:c r="G609" s="158">
        <x:f t="shared" si="178"/>
        <x:v>0</x:v>
      </x:c>
      <x:c r="H609" s="158">
        <x:f t="shared" si="179"/>
        <x:v>177.12356011005113</x:v>
      </x:c>
      <x:c r="I609" s="285">
        <x:f t="shared" si="180"/>
        <x:v>0</x:v>
      </x:c>
      <x:c r="J609" s="106">
        <x:f>SUMIFS('purchase data'!K:K,'purchase data'!$B:$B,$C609,'purchase data'!$F:$F,$D609)</x:f>
        <x:v>0</x:v>
      </x:c>
      <x:c r="K609" s="73">
        <x:f>SUMIFS('purchase data'!M:M,'purchase data'!$B:$B,$C609,'purchase data'!$F:$F,$D609)</x:f>
        <x:v>0</x:v>
      </x:c>
      <x:c r="L609" s="68">
        <x:f>SUMIFS(ETC!$G:$G,ETC!$B:$B,$C609,ETC!$E:$E,$D609)</x:f>
        <x:v>0</x:v>
      </x:c>
      <x:c r="M609" s="73">
        <x:f>SUMIFS(ETC!$J:$J,ETC!$E:$E,$D609,ETC!$B:$B,$C609)</x:f>
        <x:v>0</x:v>
      </x:c>
      <x:c r="N609" s="159">
        <x:f>IF(IFERROR((I609+K609+M609)/(G609+J609+SUMIFS(ETC!$G:$G,ETC!$C:$C,1,ETC!$B:$B,$C609,ETC!$E:$E,$D609)),)=0,H609,IFERROR((I609+K609+M609)/(G609+J609+SUMIFS(ETC!$G:$G,ETC!$C:$C,1,ETC!$B:$B,$C609,ETC!$E:$E,$D609)),))</x:f>
        <x:v>177.12356011005113</x:v>
      </x:c>
      <x:c r="O609" s="106">
        <x:f>++SUMIFS('sales data'!L:L,'sales data'!$B:$B,$C609,'sales data'!$F:$F,$D609,'sales data'!$O:$O,"")</x:f>
        <x:v>0</x:v>
      </x:c>
      <x:c r="P609" s="73">
        <x:f t="shared" si="181"/>
        <x:v>0</x:v>
      </x:c>
      <x:c r="Q609" s="68">
        <x:f>+SUMIFS('sales data'!$L:$L,'sales data'!$B:$B,$C609,'sales data'!$F:$F,$D609,'sales data'!$O:$O,"R")</x:f>
        <x:v>0</x:v>
      </x:c>
      <x:c r="R609" s="73">
        <x:f t="shared" si="182"/>
        <x:v>0</x:v>
      </x:c>
      <x:c r="S609" s="68">
        <x:f>SUMIFS('sales data'!$L:$L,'sales data'!$B:$B,$C609,'sales data'!$F:$F,$D609,'sales data'!$O:$O,"N")</x:f>
        <x:v>0</x:v>
      </x:c>
      <x:c r="T609" s="73">
        <x:f t="shared" si="183"/>
        <x:v>0</x:v>
      </x:c>
      <x:c r="U609" s="26">
        <x:f>SUMIFS('warehouse inventory check'!$N:$N,'warehouse inventory check'!$C:$C,$C609,'warehouse inventory check'!$D:$D,$D609)</x:f>
        <x:v>0</x:v>
      </x:c>
      <x:c r="V609" s="26">
        <x:f t="shared" si="184"/>
        <x:v>177.12356011005113</x:v>
      </x:c>
      <x:c r="W609" s="73">
        <x:f t="shared" si="185"/>
        <x:v>0</x:v>
      </x:c>
      <x:c r="X609" s="74">
        <x:f t="shared" si="186"/>
        <x:v>0</x:v>
      </x:c>
      <x:c r="Y609" s="68">
        <x:f t="shared" si="187"/>
        <x:v>0</x:v>
      </x:c>
      <x:c r="Z609" s="68">
        <x:f t="shared" si="188"/>
        <x:v>0</x:v>
      </x:c>
    </x:row>
    <x:row r="610" spans="1:26">
      <x:c r="A610" s="118">
        <x:v>5</x:v>
      </x:c>
      <x:c r="B610" s="118"/>
      <x:c r="C610" s="113">
        <x:v>7</x:v>
      </x:c>
      <x:c r="D610" s="210" t="str">
        <x:f>IF(VLOOKUP($A610,'★Master Code List'!$B$4:$K$167,8,)=0,"",(VLOOKUP($A610,'★Master Code List'!$B$4:$K$167,8,)))</x:f>
        <x:v>PZ38-14A033-CB</x:v>
      </x:c>
      <x:c r="E610" s="210" t="str">
        <x:f>IF(VLOOKUP($A610,'★Master Code List'!$B$4:$K$167,9,)=0,"",(VLOOKUP($A610,'★Master Code List'!$B$4:$K$167,9,)))</x:f>
        <x:v>PHEV-E (V710) / (P703)</x:v>
      </x:c>
      <x:c r="F610" s="20" t="str">
        <x:f>IF(VLOOKUP($A610,'★Master Code List'!$B$4:$K$167,10,)=0,"",(VLOOKUP($A610,'★Master Code List'!$B$4:$K$167,10,)))</x:f>
        <x:v>BUSBAR - Array 3 to 4</x:v>
      </x:c>
      <x:c r="G610" s="158">
        <x:f t="shared" si="178"/>
        <x:v>0</x:v>
      </x:c>
      <x:c r="H610" s="158">
        <x:f t="shared" si="179"/>
        <x:v>89.091211925052107</x:v>
      </x:c>
      <x:c r="I610" s="285">
        <x:f t="shared" si="180"/>
        <x:v>0</x:v>
      </x:c>
      <x:c r="J610" s="106">
        <x:f>SUMIFS('purchase data'!K:K,'purchase data'!$B:$B,$C610,'purchase data'!$F:$F,$D610)</x:f>
        <x:v>0</x:v>
      </x:c>
      <x:c r="K610" s="73">
        <x:f>SUMIFS('purchase data'!M:M,'purchase data'!$B:$B,$C610,'purchase data'!$F:$F,$D610)</x:f>
        <x:v>0</x:v>
      </x:c>
      <x:c r="L610" s="68">
        <x:f>SUMIFS(ETC!$G:$G,ETC!$B:$B,$C610,ETC!$E:$E,$D610)</x:f>
        <x:v>0</x:v>
      </x:c>
      <x:c r="M610" s="73">
        <x:f>SUMIFS(ETC!$J:$J,ETC!$E:$E,$D610,ETC!$B:$B,$C610)</x:f>
        <x:v>0</x:v>
      </x:c>
      <x:c r="N610" s="159">
        <x:f>IF(IFERROR((I610+K610+M610)/(G610+J610+SUMIFS(ETC!$G:$G,ETC!$C:$C,1,ETC!$B:$B,$C610,ETC!$E:$E,$D610)),)=0,H610,IFERROR((I610+K610+M610)/(G610+J610+SUMIFS(ETC!$G:$G,ETC!$C:$C,1,ETC!$B:$B,$C610,ETC!$E:$E,$D610)),))</x:f>
        <x:v>89.091211925052107</x:v>
      </x:c>
      <x:c r="O610" s="106">
        <x:f>++SUMIFS('sales data'!L:L,'sales data'!$B:$B,$C610,'sales data'!$F:$F,$D610,'sales data'!$O:$O,"")</x:f>
        <x:v>0</x:v>
      </x:c>
      <x:c r="P610" s="73">
        <x:f t="shared" si="181"/>
        <x:v>0</x:v>
      </x:c>
      <x:c r="Q610" s="68">
        <x:f>+SUMIFS('sales data'!$L:$L,'sales data'!$B:$B,$C610,'sales data'!$F:$F,$D610,'sales data'!$O:$O,"R")</x:f>
        <x:v>0</x:v>
      </x:c>
      <x:c r="R610" s="73">
        <x:f t="shared" si="182"/>
        <x:v>0</x:v>
      </x:c>
      <x:c r="S610" s="68">
        <x:f>SUMIFS('sales data'!$L:$L,'sales data'!$B:$B,$C610,'sales data'!$F:$F,$D610,'sales data'!$O:$O,"N")</x:f>
        <x:v>0</x:v>
      </x:c>
      <x:c r="T610" s="73">
        <x:f t="shared" si="183"/>
        <x:v>0</x:v>
      </x:c>
      <x:c r="U610" s="26">
        <x:f>SUMIFS('warehouse inventory check'!$N:$N,'warehouse inventory check'!$C:$C,$C610,'warehouse inventory check'!$D:$D,$D610)</x:f>
        <x:v>0</x:v>
      </x:c>
      <x:c r="V610" s="26">
        <x:f t="shared" si="184"/>
        <x:v>89.091211925052107</x:v>
      </x:c>
      <x:c r="W610" s="73">
        <x:f t="shared" si="185"/>
        <x:v>0</x:v>
      </x:c>
      <x:c r="X610" s="74">
        <x:f t="shared" si="186"/>
        <x:v>0</x:v>
      </x:c>
      <x:c r="Y610" s="68">
        <x:f t="shared" si="187"/>
        <x:v>0</x:v>
      </x:c>
      <x:c r="Z610" s="68">
        <x:f t="shared" si="188"/>
        <x:v>0</x:v>
      </x:c>
    </x:row>
    <x:row r="611" spans="1:26">
      <x:c r="A611" s="118">
        <x:v>6</x:v>
      </x:c>
      <x:c r="B611" s="118"/>
      <x:c r="C611" s="113">
        <x:v>7</x:v>
      </x:c>
      <x:c r="D611" s="210" t="str">
        <x:f>IF(VLOOKUP($A611,'★Master Code List'!$B$4:$K$167,8,)=0,"",(VLOOKUP($A611,'★Master Code List'!$B$4:$K$167,8,)))</x:f>
        <x:v>PZ38-14A033-FE</x:v>
      </x:c>
      <x:c r="E611" s="210" t="str">
        <x:f>IF(VLOOKUP($A611,'★Master Code List'!$B$4:$K$167,9,)=0,"",(VLOOKUP($A611,'★Master Code List'!$B$4:$K$167,9,)))</x:f>
        <x:v>EV-V4 Test Parts</x:v>
      </x:c>
      <x:c r="F611" s="20" t="str">
        <x:f>IF(VLOOKUP($A611,'★Master Code List'!$B$4:$K$167,10,)=0,"",(VLOOKUP($A611,'★Master Code List'!$B$4:$K$167,10,)))</x:f>
        <x:v>BUSBAR - Array to Array (Straight)_Insert</x:v>
      </x:c>
      <x:c r="G611" s="158">
        <x:f t="shared" si="178"/>
        <x:v>0</x:v>
      </x:c>
      <x:c r="H611" s="158">
        <x:f t="shared" si="179"/>
        <x:v>444.18496711111101</x:v>
      </x:c>
      <x:c r="I611" s="285">
        <x:f t="shared" si="180"/>
        <x:v>0</x:v>
      </x:c>
      <x:c r="J611" s="106">
        <x:f>SUMIFS('purchase data'!K:K,'purchase data'!$B:$B,$C611,'purchase data'!$F:$F,$D611)</x:f>
        <x:v>0</x:v>
      </x:c>
      <x:c r="K611" s="73">
        <x:f>SUMIFS('purchase data'!M:M,'purchase data'!$B:$B,$C611,'purchase data'!$F:$F,$D611)</x:f>
        <x:v>0</x:v>
      </x:c>
      <x:c r="L611" s="68">
        <x:f>SUMIFS(ETC!$G:$G,ETC!$B:$B,$C611,ETC!$E:$E,$D611)</x:f>
        <x:v>0</x:v>
      </x:c>
      <x:c r="M611" s="73">
        <x:f>SUMIFS(ETC!$J:$J,ETC!$E:$E,$D611,ETC!$B:$B,$C611)</x:f>
        <x:v>0</x:v>
      </x:c>
      <x:c r="N611" s="159">
        <x:f>IF(IFERROR((I611+K611+M611)/(G611+J611+SUMIFS(ETC!$G:$G,ETC!$C:$C,1,ETC!$B:$B,$C611,ETC!$E:$E,$D611)),)=0,H611,IFERROR((I611+K611+M611)/(G611+J611+SUMIFS(ETC!$G:$G,ETC!$C:$C,1,ETC!$B:$B,$C611,ETC!$E:$E,$D611)),))</x:f>
        <x:v>444.18496711111101</x:v>
      </x:c>
      <x:c r="O611" s="106">
        <x:f>++SUMIFS('sales data'!L:L,'sales data'!$B:$B,$C611,'sales data'!$F:$F,$D611,'sales data'!$O:$O,"")</x:f>
        <x:v>0</x:v>
      </x:c>
      <x:c r="P611" s="73">
        <x:f t="shared" si="181"/>
        <x:v>0</x:v>
      </x:c>
      <x:c r="Q611" s="68">
        <x:f>+SUMIFS('sales data'!$L:$L,'sales data'!$B:$B,$C611,'sales data'!$F:$F,$D611,'sales data'!$O:$O,"R")</x:f>
        <x:v>0</x:v>
      </x:c>
      <x:c r="R611" s="73">
        <x:f t="shared" si="182"/>
        <x:v>0</x:v>
      </x:c>
      <x:c r="S611" s="68">
        <x:f>SUMIFS('sales data'!$L:$L,'sales data'!$B:$B,$C611,'sales data'!$F:$F,$D611,'sales data'!$O:$O,"N")</x:f>
        <x:v>0</x:v>
      </x:c>
      <x:c r="T611" s="73">
        <x:f t="shared" si="183"/>
        <x:v>0</x:v>
      </x:c>
      <x:c r="U611" s="26">
        <x:f>SUMIFS('warehouse inventory check'!$N:$N,'warehouse inventory check'!$C:$C,$C611,'warehouse inventory check'!$D:$D,$D611)</x:f>
        <x:v>0</x:v>
      </x:c>
      <x:c r="V611" s="26">
        <x:f t="shared" si="184"/>
        <x:v>444.18496711111101</x:v>
      </x:c>
      <x:c r="W611" s="73">
        <x:f t="shared" si="185"/>
        <x:v>0</x:v>
      </x:c>
      <x:c r="X611" s="74">
        <x:f t="shared" si="186"/>
        <x:v>0</x:v>
      </x:c>
      <x:c r="Y611" s="68">
        <x:f t="shared" si="187"/>
        <x:v>0</x:v>
      </x:c>
      <x:c r="Z611" s="68">
        <x:f t="shared" si="188"/>
        <x:v>0</x:v>
      </x:c>
    </x:row>
    <x:row r="612" spans="1:26">
      <x:c r="A612" s="118">
        <x:v>7</x:v>
      </x:c>
      <x:c r="B612" s="118"/>
      <x:c r="C612" s="113">
        <x:v>7</x:v>
      </x:c>
      <x:c r="D612" s="210" t="str">
        <x:f>IF(VLOOKUP($A612,'★Master Code List'!$B$4:$K$167,8,)=0,"",(VLOOKUP($A612,'★Master Code List'!$B$4:$K$167,8,)))</x:f>
        <x:v>PZ38-14A033-GD</x:v>
      </x:c>
      <x:c r="E612" s="210" t="str">
        <x:f>IF(VLOOKUP($A612,'★Master Code List'!$B$4:$K$167,9,)=0,"",(VLOOKUP($A612,'★Master Code List'!$B$4:$K$167,9,)))</x:f>
        <x:v>BEV-E (V710)</x:v>
      </x:c>
      <x:c r="F612" s="20" t="str">
        <x:f>IF(VLOOKUP($A612,'★Master Code List'!$B$4:$K$167,10,)=0,"",(VLOOKUP($A612,'★Master Code List'!$B$4:$K$167,10,)))</x:f>
        <x:v>BUSBAR - Array to Array (Angled)_Insert</x:v>
      </x:c>
      <x:c r="G612" s="158">
        <x:f t="shared" si="178"/>
        <x:v>0</x:v>
      </x:c>
      <x:c r="H612" s="158">
        <x:f t="shared" si="179"/>
        <x:v>415.72873713804711</x:v>
      </x:c>
      <x:c r="I612" s="285">
        <x:f t="shared" si="180"/>
        <x:v>0</x:v>
      </x:c>
      <x:c r="J612" s="106">
        <x:f>SUMIFS('purchase data'!K:K,'purchase data'!$B:$B,$C612,'purchase data'!$F:$F,$D612)</x:f>
        <x:v>0</x:v>
      </x:c>
      <x:c r="K612" s="73">
        <x:f>SUMIFS('purchase data'!M:M,'purchase data'!$B:$B,$C612,'purchase data'!$F:$F,$D612)</x:f>
        <x:v>0</x:v>
      </x:c>
      <x:c r="L612" s="68">
        <x:f>SUMIFS(ETC!$G:$G,ETC!$B:$B,$C612,ETC!$E:$E,$D612)</x:f>
        <x:v>0</x:v>
      </x:c>
      <x:c r="M612" s="73">
        <x:f>SUMIFS(ETC!$J:$J,ETC!$E:$E,$D612,ETC!$B:$B,$C612)</x:f>
        <x:v>0</x:v>
      </x:c>
      <x:c r="N612" s="159">
        <x:f>IF(IFERROR((I612+K612+M612)/(G612+J612+SUMIFS(ETC!$G:$G,ETC!$C:$C,1,ETC!$B:$B,$C612,ETC!$E:$E,$D612)),)=0,H612,IFERROR((I612+K612+M612)/(G612+J612+SUMIFS(ETC!$G:$G,ETC!$C:$C,1,ETC!$B:$B,$C612,ETC!$E:$E,$D612)),))</x:f>
        <x:v>415.72873713804711</x:v>
      </x:c>
      <x:c r="O612" s="106">
        <x:f>++SUMIFS('sales data'!L:L,'sales data'!$B:$B,$C612,'sales data'!$F:$F,$D612,'sales data'!$O:$O,"")</x:f>
        <x:v>0</x:v>
      </x:c>
      <x:c r="P612" s="73">
        <x:f t="shared" si="181"/>
        <x:v>0</x:v>
      </x:c>
      <x:c r="Q612" s="68">
        <x:f>+SUMIFS('sales data'!$L:$L,'sales data'!$B:$B,$C612,'sales data'!$F:$F,$D612,'sales data'!$O:$O,"R")</x:f>
        <x:v>0</x:v>
      </x:c>
      <x:c r="R612" s="73">
        <x:f t="shared" si="182"/>
        <x:v>0</x:v>
      </x:c>
      <x:c r="S612" s="68">
        <x:f>SUMIFS('sales data'!$L:$L,'sales data'!$B:$B,$C612,'sales data'!$F:$F,$D612,'sales data'!$O:$O,"N")</x:f>
        <x:v>0</x:v>
      </x:c>
      <x:c r="T612" s="73">
        <x:f t="shared" si="183"/>
        <x:v>0</x:v>
      </x:c>
      <x:c r="U612" s="26">
        <x:f>SUMIFS('warehouse inventory check'!$N:$N,'warehouse inventory check'!$C:$C,$C612,'warehouse inventory check'!$D:$D,$D612)</x:f>
        <x:v>0</x:v>
      </x:c>
      <x:c r="V612" s="26">
        <x:f t="shared" si="184"/>
        <x:v>415.72873713804711</x:v>
      </x:c>
      <x:c r="W612" s="73">
        <x:f t="shared" si="185"/>
        <x:v>0</x:v>
      </x:c>
      <x:c r="X612" s="74">
        <x:f t="shared" si="186"/>
        <x:v>0</x:v>
      </x:c>
      <x:c r="Y612" s="68">
        <x:f t="shared" si="187"/>
        <x:v>0</x:v>
      </x:c>
      <x:c r="Z612" s="68">
        <x:f t="shared" si="188"/>
        <x:v>0</x:v>
      </x:c>
    </x:row>
    <x:row r="613" spans="1:26">
      <x:c r="A613" s="118">
        <x:v>8</x:v>
      </x:c>
      <x:c r="B613" s="118"/>
      <x:c r="C613" s="113">
        <x:v>7</x:v>
      </x:c>
      <x:c r="D613" s="210" t="str">
        <x:f>IF(VLOOKUP($A613,'★Master Code List'!$B$4:$K$167,8,)=0,"",(VLOOKUP($A613,'★Master Code List'!$B$4:$K$167,8,)))</x:f>
        <x:v>PZ38-14A033-HF</x:v>
      </x:c>
      <x:c r="E613" s="210" t="str">
        <x:f>IF(VLOOKUP($A613,'★Master Code List'!$B$4:$K$167,9,)=0,"",(VLOOKUP($A613,'★Master Code List'!$B$4:$K$167,9,)))</x:f>
        <x:v>BEV-E (V710)</x:v>
      </x:c>
      <x:c r="F613" s="20" t="str">
        <x:f>IF(VLOOKUP($A613,'★Master Code List'!$B$4:$K$167,10,)=0,"",(VLOOKUP($A613,'★Master Code List'!$B$4:$K$167,10,)))</x:f>
        <x:v>BUSBAR - Array4 to Array 5_Insert</x:v>
      </x:c>
      <x:c r="G613" s="158">
        <x:f t="shared" si="178"/>
        <x:v>0</x:v>
      </x:c>
      <x:c r="H613" s="158">
        <x:f t="shared" si="179"/>
        <x:v>517.50554691099467</x:v>
      </x:c>
      <x:c r="I613" s="285">
        <x:f t="shared" si="180"/>
        <x:v>0</x:v>
      </x:c>
      <x:c r="J613" s="106">
        <x:f>SUMIFS('purchase data'!K:K,'purchase data'!$B:$B,$C613,'purchase data'!$F:$F,$D613)</x:f>
        <x:v>0</x:v>
      </x:c>
      <x:c r="K613" s="73">
        <x:f>SUMIFS('purchase data'!M:M,'purchase data'!$B:$B,$C613,'purchase data'!$F:$F,$D613)</x:f>
        <x:v>0</x:v>
      </x:c>
      <x:c r="L613" s="68">
        <x:f>SUMIFS(ETC!$G:$G,ETC!$B:$B,$C613,ETC!$E:$E,$D613)</x:f>
        <x:v>0</x:v>
      </x:c>
      <x:c r="M613" s="73">
        <x:f>SUMIFS(ETC!$J:$J,ETC!$E:$E,$D613,ETC!$B:$B,$C613)</x:f>
        <x:v>0</x:v>
      </x:c>
      <x:c r="N613" s="159">
        <x:f>IF(IFERROR((I613+K613+M613)/(G613+J613+SUMIFS(ETC!$G:$G,ETC!$C:$C,1,ETC!$B:$B,$C613,ETC!$E:$E,$D613)),)=0,H613,IFERROR((I613+K613+M613)/(G613+J613+SUMIFS(ETC!$G:$G,ETC!$C:$C,1,ETC!$B:$B,$C613,ETC!$E:$E,$D613)),))</x:f>
        <x:v>517.50554691099467</x:v>
      </x:c>
      <x:c r="O613" s="106">
        <x:f>++SUMIFS('sales data'!L:L,'sales data'!$B:$B,$C613,'sales data'!$F:$F,$D613,'sales data'!$O:$O,"")</x:f>
        <x:v>0</x:v>
      </x:c>
      <x:c r="P613" s="73">
        <x:f t="shared" si="181"/>
        <x:v>0</x:v>
      </x:c>
      <x:c r="Q613" s="68">
        <x:f>+SUMIFS('sales data'!$L:$L,'sales data'!$B:$B,$C613,'sales data'!$F:$F,$D613,'sales data'!$O:$O,"R")</x:f>
        <x:v>0</x:v>
      </x:c>
      <x:c r="R613" s="73">
        <x:f t="shared" si="182"/>
        <x:v>0</x:v>
      </x:c>
      <x:c r="S613" s="68">
        <x:f>SUMIFS('sales data'!$L:$L,'sales data'!$B:$B,$C613,'sales data'!$F:$F,$D613,'sales data'!$O:$O,"N")</x:f>
        <x:v>0</x:v>
      </x:c>
      <x:c r="T613" s="73">
        <x:f t="shared" si="183"/>
        <x:v>0</x:v>
      </x:c>
      <x:c r="U613" s="26">
        <x:f>SUMIFS('warehouse inventory check'!$N:$N,'warehouse inventory check'!$C:$C,$C613,'warehouse inventory check'!$D:$D,$D613)</x:f>
        <x:v>0</x:v>
      </x:c>
      <x:c r="V613" s="26">
        <x:f t="shared" si="184"/>
        <x:v>517.50554691099467</x:v>
      </x:c>
      <x:c r="W613" s="73">
        <x:f t="shared" si="185"/>
        <x:v>0</x:v>
      </x:c>
      <x:c r="X613" s="74">
        <x:f t="shared" si="186"/>
        <x:v>0</x:v>
      </x:c>
      <x:c r="Y613" s="68">
        <x:f t="shared" si="187"/>
        <x:v>0</x:v>
      </x:c>
      <x:c r="Z613" s="68">
        <x:f t="shared" si="188"/>
        <x:v>0</x:v>
      </x:c>
    </x:row>
    <x:row r="614" spans="1:26">
      <x:c r="A614" s="118">
        <x:v>9</x:v>
      </x:c>
      <x:c r="B614" s="118"/>
      <x:c r="C614" s="113">
        <x:v>7</x:v>
      </x:c>
      <x:c r="D614" s="210" t="str">
        <x:f>IF(VLOOKUP($A614,'★Master Code List'!$B$4:$K$167,8,)=0,"",(VLOOKUP($A614,'★Master Code List'!$B$4:$K$167,8,)))</x:f>
        <x:v>PZ38-14A033-JD</x:v>
      </x:c>
      <x:c r="E614" s="210" t="str">
        <x:f>IF(VLOOKUP($A614,'★Master Code List'!$B$4:$K$167,9,)=0,"",(VLOOKUP($A614,'★Master Code List'!$B$4:$K$167,9,)))</x:f>
        <x:v>BEV-E1</x:v>
      </x:c>
      <x:c r="F614" s="20" t="str">
        <x:f>IF(VLOOKUP($A614,'★Master Code List'!$B$4:$K$167,10,)=0,"",(VLOOKUP($A614,'★Master Code List'!$B$4:$K$167,10,)))</x:f>
        <x:v>BEV-E1 BUSBAR Array 8 to Array 9</x:v>
      </x:c>
      <x:c r="G614" s="158">
        <x:f t="shared" si="178"/>
        <x:v>0</x:v>
      </x:c>
      <x:c r="H614" s="158">
        <x:f t="shared" si="179"/>
        <x:v>446.53285714285715</x:v>
      </x:c>
      <x:c r="I614" s="285">
        <x:f t="shared" si="180"/>
        <x:v>0</x:v>
      </x:c>
      <x:c r="J614" s="106">
        <x:f>SUMIFS('purchase data'!K:K,'purchase data'!$B:$B,$C614,'purchase data'!$F:$F,$D614)</x:f>
        <x:v>0</x:v>
      </x:c>
      <x:c r="K614" s="73">
        <x:f>SUMIFS('purchase data'!M:M,'purchase data'!$B:$B,$C614,'purchase data'!$F:$F,$D614)</x:f>
        <x:v>0</x:v>
      </x:c>
      <x:c r="L614" s="68">
        <x:f>SUMIFS(ETC!$G:$G,ETC!$B:$B,$C614,ETC!$E:$E,$D614)</x:f>
        <x:v>0</x:v>
      </x:c>
      <x:c r="M614" s="73">
        <x:f>SUMIFS(ETC!$J:$J,ETC!$E:$E,$D614,ETC!$B:$B,$C614)</x:f>
        <x:v>0</x:v>
      </x:c>
      <x:c r="N614" s="159">
        <x:f>IF(IFERROR((I614+K614+M614)/(G614+J614+SUMIFS(ETC!$G:$G,ETC!$C:$C,1,ETC!$B:$B,$C614,ETC!$E:$E,$D614)),)=0,H614,IFERROR((I614+K614+M614)/(G614+J614+SUMIFS(ETC!$G:$G,ETC!$C:$C,1,ETC!$B:$B,$C614,ETC!$E:$E,$D614)),))</x:f>
        <x:v>446.53285714285715</x:v>
      </x:c>
      <x:c r="O614" s="106">
        <x:f>++SUMIFS('sales data'!L:L,'sales data'!$B:$B,$C614,'sales data'!$F:$F,$D614,'sales data'!$O:$O,"")</x:f>
        <x:v>0</x:v>
      </x:c>
      <x:c r="P614" s="73">
        <x:f t="shared" si="181"/>
        <x:v>0</x:v>
      </x:c>
      <x:c r="Q614" s="68">
        <x:f>+SUMIFS('sales data'!$L:$L,'sales data'!$B:$B,$C614,'sales data'!$F:$F,$D614,'sales data'!$O:$O,"R")</x:f>
        <x:v>0</x:v>
      </x:c>
      <x:c r="R614" s="73">
        <x:f t="shared" si="182"/>
        <x:v>0</x:v>
      </x:c>
      <x:c r="S614" s="68">
        <x:f>SUMIFS('sales data'!$L:$L,'sales data'!$B:$B,$C614,'sales data'!$F:$F,$D614,'sales data'!$O:$O,"N")</x:f>
        <x:v>0</x:v>
      </x:c>
      <x:c r="T614" s="73">
        <x:f t="shared" si="183"/>
        <x:v>0</x:v>
      </x:c>
      <x:c r="U614" s="26">
        <x:f>SUMIFS('warehouse inventory check'!$N:$N,'warehouse inventory check'!$C:$C,$C614,'warehouse inventory check'!$D:$D,$D614)</x:f>
        <x:v>0</x:v>
      </x:c>
      <x:c r="V614" s="26">
        <x:f t="shared" si="184"/>
        <x:v>446.53285714285715</x:v>
      </x:c>
      <x:c r="W614" s="73">
        <x:f t="shared" si="185"/>
        <x:v>0</x:v>
      </x:c>
      <x:c r="X614" s="74">
        <x:f t="shared" si="186"/>
        <x:v>0</x:v>
      </x:c>
      <x:c r="Y614" s="68">
        <x:f t="shared" si="187"/>
        <x:v>0</x:v>
      </x:c>
      <x:c r="Z614" s="68">
        <x:f t="shared" si="188"/>
        <x:v>0</x:v>
      </x:c>
    </x:row>
    <x:row r="615" spans="1:26">
      <x:c r="A615" s="118">
        <x:v>10</x:v>
      </x:c>
      <x:c r="B615" s="118"/>
      <x:c r="C615" s="113">
        <x:v>7</x:v>
      </x:c>
      <x:c r="D615" s="210" t="str">
        <x:f>IF(VLOOKUP($A615,'★Master Code List'!$B$4:$K$167,8,)=0,"",(VLOOKUP($A615,'★Master Code List'!$B$4:$K$167,8,)))</x:f>
        <x:v>PZ38-14A033-KD</x:v>
      </x:c>
      <x:c r="E615" s="210" t="str">
        <x:f>IF(VLOOKUP($A615,'★Master Code List'!$B$4:$K$167,9,)=0,"",(VLOOKUP($A615,'★Master Code List'!$B$4:$K$167,9,)))</x:f>
        <x:v>BEV-E (V710)</x:v>
      </x:c>
      <x:c r="F615" s="20" t="str">
        <x:f>IF(VLOOKUP($A615,'★Master Code List'!$B$4:$K$167,10,)=0,"",(VLOOKUP($A615,'★Master Code List'!$B$4:$K$167,10,)))</x:f>
        <x:v>BUSBAR - Array 1 to Neg BEC_Insert</x:v>
      </x:c>
      <x:c r="G615" s="158">
        <x:f t="shared" si="178"/>
        <x:v>0</x:v>
      </x:c>
      <x:c r="H615" s="158">
        <x:f t="shared" si="179"/>
        <x:v>521.15796204395599</x:v>
      </x:c>
      <x:c r="I615" s="285">
        <x:f t="shared" si="180"/>
        <x:v>0</x:v>
      </x:c>
      <x:c r="J615" s="106">
        <x:f>SUMIFS('purchase data'!K:K,'purchase data'!$B:$B,$C615,'purchase data'!$F:$F,$D615)</x:f>
        <x:v>0</x:v>
      </x:c>
      <x:c r="K615" s="73">
        <x:f>SUMIFS('purchase data'!M:M,'purchase data'!$B:$B,$C615,'purchase data'!$F:$F,$D615)</x:f>
        <x:v>0</x:v>
      </x:c>
      <x:c r="L615" s="68">
        <x:f>SUMIFS(ETC!$G:$G,ETC!$B:$B,$C615,ETC!$E:$E,$D615)</x:f>
        <x:v>0</x:v>
      </x:c>
      <x:c r="M615" s="73">
        <x:f>SUMIFS(ETC!$J:$J,ETC!$E:$E,$D615,ETC!$B:$B,$C615)</x:f>
        <x:v>0</x:v>
      </x:c>
      <x:c r="N615" s="159">
        <x:f>IF(IFERROR((I615+K615+M615)/(G615+J615+SUMIFS(ETC!$G:$G,ETC!$C:$C,1,ETC!$B:$B,$C615,ETC!$E:$E,$D615)),)=0,H615,IFERROR((I615+K615+M615)/(G615+J615+SUMIFS(ETC!$G:$G,ETC!$C:$C,1,ETC!$B:$B,$C615,ETC!$E:$E,$D615)),))</x:f>
        <x:v>521.15796204395599</x:v>
      </x:c>
      <x:c r="O615" s="106">
        <x:f>++SUMIFS('sales data'!L:L,'sales data'!$B:$B,$C615,'sales data'!$F:$F,$D615,'sales data'!$O:$O,"")</x:f>
        <x:v>0</x:v>
      </x:c>
      <x:c r="P615" s="73">
        <x:f t="shared" si="181"/>
        <x:v>0</x:v>
      </x:c>
      <x:c r="Q615" s="68">
        <x:f>+SUMIFS('sales data'!$L:$L,'sales data'!$B:$B,$C615,'sales data'!$F:$F,$D615,'sales data'!$O:$O,"R")</x:f>
        <x:v>0</x:v>
      </x:c>
      <x:c r="R615" s="73">
        <x:f t="shared" si="182"/>
        <x:v>0</x:v>
      </x:c>
      <x:c r="S615" s="68">
        <x:f>SUMIFS('sales data'!$L:$L,'sales data'!$B:$B,$C615,'sales data'!$F:$F,$D615,'sales data'!$O:$O,"N")</x:f>
        <x:v>0</x:v>
      </x:c>
      <x:c r="T615" s="73">
        <x:f t="shared" si="183"/>
        <x:v>0</x:v>
      </x:c>
      <x:c r="U615" s="26">
        <x:f>SUMIFS('warehouse inventory check'!$N:$N,'warehouse inventory check'!$C:$C,$C615,'warehouse inventory check'!$D:$D,$D615)</x:f>
        <x:v>0</x:v>
      </x:c>
      <x:c r="V615" s="26">
        <x:f t="shared" si="184"/>
        <x:v>521.15796204395599</x:v>
      </x:c>
      <x:c r="W615" s="73">
        <x:f t="shared" si="185"/>
        <x:v>0</x:v>
      </x:c>
      <x:c r="X615" s="74">
        <x:f t="shared" si="186"/>
        <x:v>0</x:v>
      </x:c>
      <x:c r="Y615" s="68">
        <x:f t="shared" si="187"/>
        <x:v>0</x:v>
      </x:c>
      <x:c r="Z615" s="68">
        <x:f t="shared" si="188"/>
        <x:v>0</x:v>
      </x:c>
    </x:row>
    <x:row r="616" spans="1:26">
      <x:c r="A616" s="118">
        <x:v>11</x:v>
      </x:c>
      <x:c r="B616" s="118"/>
      <x:c r="C616" s="113">
        <x:v>7</x:v>
      </x:c>
      <x:c r="D616" s="210" t="str">
        <x:f>IF(VLOOKUP($A616,'★Master Code List'!$B$4:$K$167,8,)=0,"",(VLOOKUP($A616,'★Master Code List'!$B$4:$K$167,8,)))</x:f>
        <x:v>PZ38-14A033-LF</x:v>
      </x:c>
      <x:c r="E616" s="210" t="str">
        <x:f>IF(VLOOKUP($A616,'★Master Code List'!$B$4:$K$167,9,)=0,"",(VLOOKUP($A616,'★Master Code List'!$B$4:$K$167,9,)))</x:f>
        <x:v>BEV-E (V710)</x:v>
      </x:c>
      <x:c r="F616" s="20" t="str">
        <x:f>IF(VLOOKUP($A616,'★Master Code List'!$B$4:$K$167,10,)=0,"",(VLOOKUP($A616,'★Master Code List'!$B$4:$K$167,10,)))</x:f>
        <x:v>BUSBAR - Array 9 to Pos BEC_Insert</x:v>
      </x:c>
      <x:c r="G616" s="158">
        <x:f t="shared" si="178"/>
        <x:v>0</x:v>
      </x:c>
      <x:c r="H616" s="158">
        <x:f t="shared" si="179"/>
        <x:v>371.65501294848485</x:v>
      </x:c>
      <x:c r="I616" s="285">
        <x:f t="shared" si="180"/>
        <x:v>0</x:v>
      </x:c>
      <x:c r="J616" s="106">
        <x:f>SUMIFS('purchase data'!K:K,'purchase data'!$B:$B,$C616,'purchase data'!$F:$F,$D616)</x:f>
        <x:v>0</x:v>
      </x:c>
      <x:c r="K616" s="73">
        <x:f>SUMIFS('purchase data'!M:M,'purchase data'!$B:$B,$C616,'purchase data'!$F:$F,$D616)</x:f>
        <x:v>0</x:v>
      </x:c>
      <x:c r="L616" s="68">
        <x:f>SUMIFS(ETC!$G:$G,ETC!$B:$B,$C616,ETC!$E:$E,$D616)</x:f>
        <x:v>0</x:v>
      </x:c>
      <x:c r="M616" s="73">
        <x:f>SUMIFS(ETC!$J:$J,ETC!$E:$E,$D616,ETC!$B:$B,$C616)</x:f>
        <x:v>0</x:v>
      </x:c>
      <x:c r="N616" s="159">
        <x:f>IF(IFERROR((I616+K616+M616)/(G616+J616+SUMIFS(ETC!$G:$G,ETC!$C:$C,1,ETC!$B:$B,$C616,ETC!$E:$E,$D616)),)=0,H616,IFERROR((I616+K616+M616)/(G616+J616+SUMIFS(ETC!$G:$G,ETC!$C:$C,1,ETC!$B:$B,$C616,ETC!$E:$E,$D616)),))</x:f>
        <x:v>371.65501294848485</x:v>
      </x:c>
      <x:c r="O616" s="106">
        <x:f>++SUMIFS('sales data'!L:L,'sales data'!$B:$B,$C616,'sales data'!$F:$F,$D616,'sales data'!$O:$O,"")</x:f>
        <x:v>0</x:v>
      </x:c>
      <x:c r="P616" s="73">
        <x:f t="shared" si="181"/>
        <x:v>0</x:v>
      </x:c>
      <x:c r="Q616" s="68">
        <x:f>+SUMIFS('sales data'!$L:$L,'sales data'!$B:$B,$C616,'sales data'!$F:$F,$D616,'sales data'!$O:$O,"R")</x:f>
        <x:v>0</x:v>
      </x:c>
      <x:c r="R616" s="73">
        <x:f t="shared" si="182"/>
        <x:v>0</x:v>
      </x:c>
      <x:c r="S616" s="68">
        <x:f>SUMIFS('sales data'!$L:$L,'sales data'!$B:$B,$C616,'sales data'!$F:$F,$D616,'sales data'!$O:$O,"N")</x:f>
        <x:v>0</x:v>
      </x:c>
      <x:c r="T616" s="73">
        <x:f t="shared" si="183"/>
        <x:v>0</x:v>
      </x:c>
      <x:c r="U616" s="26">
        <x:f>SUMIFS('warehouse inventory check'!$N:$N,'warehouse inventory check'!$C:$C,$C616,'warehouse inventory check'!$D:$D,$D616)</x:f>
        <x:v>0</x:v>
      </x:c>
      <x:c r="V616" s="26">
        <x:f t="shared" si="184"/>
        <x:v>371.65501294848485</x:v>
      </x:c>
      <x:c r="W616" s="73">
        <x:f t="shared" si="185"/>
        <x:v>0</x:v>
      </x:c>
      <x:c r="X616" s="74">
        <x:f t="shared" si="186"/>
        <x:v>0</x:v>
      </x:c>
      <x:c r="Y616" s="68">
        <x:f t="shared" si="187"/>
        <x:v>0</x:v>
      </x:c>
      <x:c r="Z616" s="68">
        <x:f t="shared" si="188"/>
        <x:v>0</x:v>
      </x:c>
    </x:row>
    <x:row r="617" spans="1:26">
      <x:c r="A617" s="118">
        <x:v>12</x:v>
      </x:c>
      <x:c r="B617" s="118"/>
      <x:c r="C617" s="113">
        <x:v>7</x:v>
      </x:c>
      <x:c r="D617" s="210" t="str">
        <x:f>IF(VLOOKUP($A617,'★Master Code List'!$B$4:$K$167,8,)=0,"",(VLOOKUP($A617,'★Master Code List'!$B$4:$K$167,8,)))</x:f>
        <x:v>PZ38-14A033-MC</x:v>
      </x:c>
      <x:c r="E617" s="210" t="str">
        <x:f>IF(VLOOKUP($A617,'★Master Code List'!$B$4:$K$167,9,)=0,"",(VLOOKUP($A617,'★Master Code List'!$B$4:$K$167,9,)))</x:f>
        <x:v>BEV-E (V710)</x:v>
      </x:c>
      <x:c r="F617" s="20" t="str">
        <x:f>IF(VLOOKUP($A617,'★Master Code List'!$B$4:$K$167,10,)=0,"",(VLOOKUP($A617,'★Master Code List'!$B$4:$K$167,10,)))</x:f>
        <x:v>BUSBAR - Pos BEC to DCFC_Protector</x:v>
      </x:c>
      <x:c r="G617" s="158">
        <x:f t="shared" si="178"/>
        <x:v>0</x:v>
      </x:c>
      <x:c r="H617" s="158">
        <x:f t="shared" si="179"/>
        <x:v>701.96989836660634</x:v>
      </x:c>
      <x:c r="I617" s="285">
        <x:f t="shared" si="180"/>
        <x:v>0</x:v>
      </x:c>
      <x:c r="J617" s="106">
        <x:f>SUMIFS('purchase data'!K:K,'purchase data'!$B:$B,$C617,'purchase data'!$F:$F,$D617)</x:f>
        <x:v>0</x:v>
      </x:c>
      <x:c r="K617" s="73">
        <x:f>SUMIFS('purchase data'!M:M,'purchase data'!$B:$B,$C617,'purchase data'!$F:$F,$D617)</x:f>
        <x:v>0</x:v>
      </x:c>
      <x:c r="L617" s="68">
        <x:f>SUMIFS(ETC!$G:$G,ETC!$B:$B,$C617,ETC!$E:$E,$D617)</x:f>
        <x:v>0</x:v>
      </x:c>
      <x:c r="M617" s="73">
        <x:f>SUMIFS(ETC!$J:$J,ETC!$E:$E,$D617,ETC!$B:$B,$C617)</x:f>
        <x:v>0</x:v>
      </x:c>
      <x:c r="N617" s="159">
        <x:f>IF(IFERROR((I617+K617+M617)/(G617+J617+SUMIFS(ETC!$G:$G,ETC!$C:$C,1,ETC!$B:$B,$C617,ETC!$E:$E,$D617)),)=0,H617,IFERROR((I617+K617+M617)/(G617+J617+SUMIFS(ETC!$G:$G,ETC!$C:$C,1,ETC!$B:$B,$C617,ETC!$E:$E,$D617)),))</x:f>
        <x:v>701.96989836660634</x:v>
      </x:c>
      <x:c r="O617" s="106">
        <x:f>++SUMIFS('sales data'!L:L,'sales data'!$B:$B,$C617,'sales data'!$F:$F,$D617,'sales data'!$O:$O,"")</x:f>
        <x:v>0</x:v>
      </x:c>
      <x:c r="P617" s="73">
        <x:f t="shared" si="181"/>
        <x:v>0</x:v>
      </x:c>
      <x:c r="Q617" s="68">
        <x:f>+SUMIFS('sales data'!$L:$L,'sales data'!$B:$B,$C617,'sales data'!$F:$F,$D617,'sales data'!$O:$O,"R")</x:f>
        <x:v>0</x:v>
      </x:c>
      <x:c r="R617" s="73">
        <x:f t="shared" si="182"/>
        <x:v>0</x:v>
      </x:c>
      <x:c r="S617" s="68">
        <x:f>SUMIFS('sales data'!$L:$L,'sales data'!$B:$B,$C617,'sales data'!$F:$F,$D617,'sales data'!$O:$O,"N")</x:f>
        <x:v>0</x:v>
      </x:c>
      <x:c r="T617" s="73">
        <x:f t="shared" si="183"/>
        <x:v>0</x:v>
      </x:c>
      <x:c r="U617" s="26">
        <x:f>SUMIFS('warehouse inventory check'!$N:$N,'warehouse inventory check'!$C:$C,$C617,'warehouse inventory check'!$D:$D,$D617)</x:f>
        <x:v>0</x:v>
      </x:c>
      <x:c r="V617" s="26">
        <x:f t="shared" si="184"/>
        <x:v>701.96989836660634</x:v>
      </x:c>
      <x:c r="W617" s="73">
        <x:f t="shared" si="185"/>
        <x:v>0</x:v>
      </x:c>
      <x:c r="X617" s="74">
        <x:f t="shared" si="186"/>
        <x:v>0</x:v>
      </x:c>
      <x:c r="Y617" s="68">
        <x:f t="shared" si="187"/>
        <x:v>0</x:v>
      </x:c>
      <x:c r="Z617" s="68">
        <x:f t="shared" si="188"/>
        <x:v>0</x:v>
      </x:c>
    </x:row>
    <x:row r="618" spans="1:26">
      <x:c r="A618" s="118">
        <x:v>13</x:v>
      </x:c>
      <x:c r="B618" s="118"/>
      <x:c r="C618" s="113">
        <x:v>7</x:v>
      </x:c>
      <x:c r="D618" s="210" t="str">
        <x:f>IF(VLOOKUP($A618,'★Master Code List'!$B$4:$K$167,8,)=0,"",(VLOOKUP($A618,'★Master Code List'!$B$4:$K$167,8,)))</x:f>
        <x:v>PZ38-14A033-NB</x:v>
      </x:c>
      <x:c r="E618" s="210" t="str">
        <x:f>IF(VLOOKUP($A618,'★Master Code List'!$B$4:$K$167,9,)=0,"",(VLOOKUP($A618,'★Master Code List'!$B$4:$K$167,9,)))</x:f>
        <x:v>BEV-E (V710)</x:v>
      </x:c>
      <x:c r="F618" s="20" t="str">
        <x:f>IF(VLOOKUP($A618,'★Master Code List'!$B$4:$K$167,10,)=0,"",(VLOOKUP($A618,'★Master Code List'!$B$4:$K$167,10,)))</x:f>
        <x:v>BUSBAR - Neg BEC to DCFC_Protector</x:v>
      </x:c>
      <x:c r="G618" s="158">
        <x:f t="shared" si="178"/>
        <x:v>0</x:v>
      </x:c>
      <x:c r="H618" s="158">
        <x:f t="shared" si="179"/>
        <x:v>444.82682407407407</x:v>
      </x:c>
      <x:c r="I618" s="285">
        <x:f t="shared" si="180"/>
        <x:v>0</x:v>
      </x:c>
      <x:c r="J618" s="106">
        <x:f>SUMIFS('purchase data'!K:K,'purchase data'!$B:$B,$C618,'purchase data'!$F:$F,$D618)</x:f>
        <x:v>0</x:v>
      </x:c>
      <x:c r="K618" s="73">
        <x:f>SUMIFS('purchase data'!M:M,'purchase data'!$B:$B,$C618,'purchase data'!$F:$F,$D618)</x:f>
        <x:v>0</x:v>
      </x:c>
      <x:c r="L618" s="68">
        <x:f>SUMIFS(ETC!$G:$G,ETC!$B:$B,$C618,ETC!$E:$E,$D618)</x:f>
        <x:v>0</x:v>
      </x:c>
      <x:c r="M618" s="73">
        <x:f>SUMIFS(ETC!$J:$J,ETC!$E:$E,$D618,ETC!$B:$B,$C618)</x:f>
        <x:v>0</x:v>
      </x:c>
      <x:c r="N618" s="159">
        <x:f>IF(IFERROR((I618+K618+M618)/(G618+J618+SUMIFS(ETC!$G:$G,ETC!$C:$C,1,ETC!$B:$B,$C618,ETC!$E:$E,$D618)),)=0,H618,IFERROR((I618+K618+M618)/(G618+J618+SUMIFS(ETC!$G:$G,ETC!$C:$C,1,ETC!$B:$B,$C618,ETC!$E:$E,$D618)),))</x:f>
        <x:v>444.82682407407407</x:v>
      </x:c>
      <x:c r="O618" s="106">
        <x:f>++SUMIFS('sales data'!L:L,'sales data'!$B:$B,$C618,'sales data'!$F:$F,$D618,'sales data'!$O:$O,"")</x:f>
        <x:v>0</x:v>
      </x:c>
      <x:c r="P618" s="73">
        <x:f t="shared" si="181"/>
        <x:v>0</x:v>
      </x:c>
      <x:c r="Q618" s="68">
        <x:f>+SUMIFS('sales data'!$L:$L,'sales data'!$B:$B,$C618,'sales data'!$F:$F,$D618,'sales data'!$O:$O,"R")</x:f>
        <x:v>0</x:v>
      </x:c>
      <x:c r="R618" s="73">
        <x:f t="shared" si="182"/>
        <x:v>0</x:v>
      </x:c>
      <x:c r="S618" s="68">
        <x:f>SUMIFS('sales data'!$L:$L,'sales data'!$B:$B,$C618,'sales data'!$F:$F,$D618,'sales data'!$O:$O,"N")</x:f>
        <x:v>0</x:v>
      </x:c>
      <x:c r="T618" s="73">
        <x:f t="shared" si="183"/>
        <x:v>0</x:v>
      </x:c>
      <x:c r="U618" s="26">
        <x:f>SUMIFS('warehouse inventory check'!$N:$N,'warehouse inventory check'!$C:$C,$C618,'warehouse inventory check'!$D:$D,$D618)</x:f>
        <x:v>0</x:v>
      </x:c>
      <x:c r="V618" s="26">
        <x:f t="shared" si="184"/>
        <x:v>444.82682407407407</x:v>
      </x:c>
      <x:c r="W618" s="73">
        <x:f t="shared" si="185"/>
        <x:v>0</x:v>
      </x:c>
      <x:c r="X618" s="74">
        <x:f t="shared" si="186"/>
        <x:v>0</x:v>
      </x:c>
      <x:c r="Y618" s="68">
        <x:f t="shared" si="187"/>
        <x:v>0</x:v>
      </x:c>
      <x:c r="Z618" s="68">
        <x:f t="shared" si="188"/>
        <x:v>0</x:v>
      </x:c>
    </x:row>
    <x:row r="619" spans="1:26">
      <x:c r="A619" s="118">
        <x:v>14</x:v>
      </x:c>
      <x:c r="B619" s="118"/>
      <x:c r="C619" s="113">
        <x:v>7</x:v>
      </x:c>
      <x:c r="D619" s="210" t="str">
        <x:f>IF(VLOOKUP($A619,'★Master Code List'!$B$4:$K$167,8,)=0,"",(VLOOKUP($A619,'★Master Code List'!$B$4:$K$167,8,)))</x:f>
        <x:v>PZ38-14A033-PC</x:v>
      </x:c>
      <x:c r="E619" s="210" t="str">
        <x:f>IF(VLOOKUP($A619,'★Master Code List'!$B$4:$K$167,9,)=0,"",(VLOOKUP($A619,'★Master Code List'!$B$4:$K$167,9,)))</x:f>
        <x:v>BEV-E (V710)</x:v>
      </x:c>
      <x:c r="F619" s="20" t="str">
        <x:f>IF(VLOOKUP($A619,'★Master Code List'!$B$4:$K$167,10,)=0,"",(VLOOKUP($A619,'★Master Code List'!$B$4:$K$167,10,)))</x:f>
        <x:v>BUSBAR - CIRCUIT BREAKER_A_Insert</x:v>
      </x:c>
      <x:c r="G619" s="158">
        <x:f t="shared" si="178"/>
        <x:v>0</x:v>
      </x:c>
      <x:c r="H619" s="158">
        <x:f t="shared" si="179"/>
        <x:v>388.67380300623699</x:v>
      </x:c>
      <x:c r="I619" s="285">
        <x:f t="shared" si="180"/>
        <x:v>0</x:v>
      </x:c>
      <x:c r="J619" s="106">
        <x:f>SUMIFS('purchase data'!K:K,'purchase data'!$B:$B,$C619,'purchase data'!$F:$F,$D619)</x:f>
        <x:v>0</x:v>
      </x:c>
      <x:c r="K619" s="73">
        <x:f>SUMIFS('purchase data'!M:M,'purchase data'!$B:$B,$C619,'purchase data'!$F:$F,$D619)</x:f>
        <x:v>0</x:v>
      </x:c>
      <x:c r="L619" s="68">
        <x:f>SUMIFS(ETC!$G:$G,ETC!$B:$B,$C619,ETC!$E:$E,$D619)</x:f>
        <x:v>0</x:v>
      </x:c>
      <x:c r="M619" s="73">
        <x:f>SUMIFS(ETC!$J:$J,ETC!$E:$E,$D619,ETC!$B:$B,$C619)</x:f>
        <x:v>0</x:v>
      </x:c>
      <x:c r="N619" s="159">
        <x:f>IF(IFERROR((I619+K619+M619)/(G619+J619+SUMIFS(ETC!$G:$G,ETC!$C:$C,1,ETC!$B:$B,$C619,ETC!$E:$E,$D619)),)=0,H619,IFERROR((I619+K619+M619)/(G619+J619+SUMIFS(ETC!$G:$G,ETC!$C:$C,1,ETC!$B:$B,$C619,ETC!$E:$E,$D619)),))</x:f>
        <x:v>388.67380300623699</x:v>
      </x:c>
      <x:c r="O619" s="106">
        <x:f>++SUMIFS('sales data'!L:L,'sales data'!$B:$B,$C619,'sales data'!$F:$F,$D619,'sales data'!$O:$O,"")</x:f>
        <x:v>0</x:v>
      </x:c>
      <x:c r="P619" s="73">
        <x:f t="shared" si="181"/>
        <x:v>0</x:v>
      </x:c>
      <x:c r="Q619" s="68">
        <x:f>+SUMIFS('sales data'!$L:$L,'sales data'!$B:$B,$C619,'sales data'!$F:$F,$D619,'sales data'!$O:$O,"R")</x:f>
        <x:v>0</x:v>
      </x:c>
      <x:c r="R619" s="73">
        <x:f t="shared" si="182"/>
        <x:v>0</x:v>
      </x:c>
      <x:c r="S619" s="68">
        <x:f>SUMIFS('sales data'!$L:$L,'sales data'!$B:$B,$C619,'sales data'!$F:$F,$D619,'sales data'!$O:$O,"N")</x:f>
        <x:v>0</x:v>
      </x:c>
      <x:c r="T619" s="73">
        <x:f t="shared" si="183"/>
        <x:v>0</x:v>
      </x:c>
      <x:c r="U619" s="26">
        <x:f>SUMIFS('warehouse inventory check'!$N:$N,'warehouse inventory check'!$C:$C,$C619,'warehouse inventory check'!$D:$D,$D619)</x:f>
        <x:v>0</x:v>
      </x:c>
      <x:c r="V619" s="26">
        <x:f t="shared" si="184"/>
        <x:v>388.67380300623699</x:v>
      </x:c>
      <x:c r="W619" s="73">
        <x:f t="shared" si="185"/>
        <x:v>0</x:v>
      </x:c>
      <x:c r="X619" s="74">
        <x:f t="shared" si="186"/>
        <x:v>0</x:v>
      </x:c>
      <x:c r="Y619" s="68">
        <x:f t="shared" si="187"/>
        <x:v>0</x:v>
      </x:c>
      <x:c r="Z619" s="68">
        <x:f t="shared" si="188"/>
        <x:v>0</x:v>
      </x:c>
    </x:row>
    <x:row r="620" spans="1:26">
      <x:c r="A620" s="118">
        <x:v>15</x:v>
      </x:c>
      <x:c r="B620" s="118"/>
      <x:c r="C620" s="113">
        <x:v>7</x:v>
      </x:c>
      <x:c r="D620" s="210" t="str">
        <x:f>IF(VLOOKUP($A620,'★Master Code List'!$B$4:$K$167,8,)=0,"",(VLOOKUP($A620,'★Master Code List'!$B$4:$K$167,8,)))</x:f>
        <x:v>PZ38-14A033-RC</x:v>
      </x:c>
      <x:c r="E620" s="210" t="str">
        <x:f>IF(VLOOKUP($A620,'★Master Code List'!$B$4:$K$167,9,)=0,"",(VLOOKUP($A620,'★Master Code List'!$B$4:$K$167,9,)))</x:f>
        <x:v>BEV-E (V710)</x:v>
      </x:c>
      <x:c r="F620" s="20" t="str">
        <x:f>IF(VLOOKUP($A620,'★Master Code List'!$B$4:$K$167,10,)=0,"",(VLOOKUP($A620,'★Master Code List'!$B$4:$K$167,10,)))</x:f>
        <x:v>BUSBAR - CIRCUIT BREAKER_B_Insert</x:v>
      </x:c>
      <x:c r="G620" s="158">
        <x:f t="shared" si="178"/>
        <x:v>0</x:v>
      </x:c>
      <x:c r="H620" s="158">
        <x:f t="shared" si="179"/>
        <x:v>412.22265972912805</x:v>
      </x:c>
      <x:c r="I620" s="285">
        <x:f t="shared" si="180"/>
        <x:v>0</x:v>
      </x:c>
      <x:c r="J620" s="106">
        <x:f>SUMIFS('purchase data'!K:K,'purchase data'!$B:$B,$C620,'purchase data'!$F:$F,$D620)</x:f>
        <x:v>0</x:v>
      </x:c>
      <x:c r="K620" s="73">
        <x:f>SUMIFS('purchase data'!M:M,'purchase data'!$B:$B,$C620,'purchase data'!$F:$F,$D620)</x:f>
        <x:v>0</x:v>
      </x:c>
      <x:c r="L620" s="68">
        <x:f>SUMIFS(ETC!$G:$G,ETC!$B:$B,$C620,ETC!$E:$E,$D620)</x:f>
        <x:v>0</x:v>
      </x:c>
      <x:c r="M620" s="73">
        <x:f>SUMIFS(ETC!$J:$J,ETC!$E:$E,$D620,ETC!$B:$B,$C620)</x:f>
        <x:v>0</x:v>
      </x:c>
      <x:c r="N620" s="159">
        <x:f>IF(IFERROR((I620+K620+M620)/(G620+J620+SUMIFS(ETC!$G:$G,ETC!$C:$C,1,ETC!$B:$B,$C620,ETC!$E:$E,$D620)),)=0,H620,IFERROR((I620+K620+M620)/(G620+J620+SUMIFS(ETC!$G:$G,ETC!$C:$C,1,ETC!$B:$B,$C620,ETC!$E:$E,$D620)),))</x:f>
        <x:v>412.22265972912805</x:v>
      </x:c>
      <x:c r="O620" s="106">
        <x:f>++SUMIFS('sales data'!L:L,'sales data'!$B:$B,$C620,'sales data'!$F:$F,$D620,'sales data'!$O:$O,"")</x:f>
        <x:v>0</x:v>
      </x:c>
      <x:c r="P620" s="73">
        <x:f t="shared" si="181"/>
        <x:v>0</x:v>
      </x:c>
      <x:c r="Q620" s="68">
        <x:f>+SUMIFS('sales data'!$L:$L,'sales data'!$B:$B,$C620,'sales data'!$F:$F,$D620,'sales data'!$O:$O,"R")</x:f>
        <x:v>0</x:v>
      </x:c>
      <x:c r="R620" s="73">
        <x:f t="shared" si="182"/>
        <x:v>0</x:v>
      </x:c>
      <x:c r="S620" s="68">
        <x:f>SUMIFS('sales data'!$L:$L,'sales data'!$B:$B,$C620,'sales data'!$F:$F,$D620,'sales data'!$O:$O,"N")</x:f>
        <x:v>0</x:v>
      </x:c>
      <x:c r="T620" s="73">
        <x:f t="shared" si="183"/>
        <x:v>0</x:v>
      </x:c>
      <x:c r="U620" s="26">
        <x:f>SUMIFS('warehouse inventory check'!$N:$N,'warehouse inventory check'!$C:$C,$C620,'warehouse inventory check'!$D:$D,$D620)</x:f>
        <x:v>0</x:v>
      </x:c>
      <x:c r="V620" s="26">
        <x:f t="shared" si="184"/>
        <x:v>412.22265972912805</x:v>
      </x:c>
      <x:c r="W620" s="73">
        <x:f t="shared" si="185"/>
        <x:v>0</x:v>
      </x:c>
      <x:c r="X620" s="74">
        <x:f t="shared" si="186"/>
        <x:v>0</x:v>
      </x:c>
      <x:c r="Y620" s="68">
        <x:f t="shared" si="187"/>
        <x:v>0</x:v>
      </x:c>
      <x:c r="Z620" s="68">
        <x:f t="shared" si="188"/>
        <x:v>0</x:v>
      </x:c>
    </x:row>
    <x:row r="621" spans="1:26">
      <x:c r="A621" s="118">
        <x:v>16</x:v>
      </x:c>
      <x:c r="B621" s="118"/>
      <x:c r="C621" s="113">
        <x:v>7</x:v>
      </x:c>
      <x:c r="D621" s="210" t="str">
        <x:f>IF(VLOOKUP($A621,'★Master Code List'!$B$4:$K$167,8,)=0,"",(VLOOKUP($A621,'★Master Code List'!$B$4:$K$167,8,)))</x:f>
        <x:v>PZ38-14B252-AB</x:v>
      </x:c>
      <x:c r="E621" s="210" t="str">
        <x:f>IF(VLOOKUP($A621,'★Master Code List'!$B$4:$K$167,9,)=0,"",(VLOOKUP($A621,'★Master Code List'!$B$4:$K$167,9,)))</x:f>
        <x:v>PHEV-E (V710) / (P703)</x:v>
      </x:c>
      <x:c r="F621" s="20" t="str">
        <x:f>IF(VLOOKUP($A621,'★Master Code List'!$B$4:$K$167,10,)=0,"",(VLOOKUP($A621,'★Master Code List'!$B$4:$K$167,10,)))</x:f>
        <x:v>Jumper</x:v>
      </x:c>
      <x:c r="G621" s="158">
        <x:f t="shared" si="178"/>
        <x:v>0</x:v>
      </x:c>
      <x:c r="H621" s="158">
        <x:f t="shared" si="179"/>
        <x:v>805.85333559142236</x:v>
      </x:c>
      <x:c r="I621" s="285">
        <x:f t="shared" si="180"/>
        <x:v>0</x:v>
      </x:c>
      <x:c r="J621" s="106">
        <x:f>SUMIFS('purchase data'!K:K,'purchase data'!$B:$B,$C621,'purchase data'!$F:$F,$D621)</x:f>
        <x:v>0</x:v>
      </x:c>
      <x:c r="K621" s="73">
        <x:f>SUMIFS('purchase data'!M:M,'purchase data'!$B:$B,$C621,'purchase data'!$F:$F,$D621)</x:f>
        <x:v>0</x:v>
      </x:c>
      <x:c r="L621" s="68">
        <x:f>SUMIFS(ETC!$G:$G,ETC!$B:$B,$C621,ETC!$E:$E,$D621)</x:f>
        <x:v>0</x:v>
      </x:c>
      <x:c r="M621" s="73">
        <x:f>SUMIFS(ETC!$J:$J,ETC!$E:$E,$D621,ETC!$B:$B,$C621)</x:f>
        <x:v>0</x:v>
      </x:c>
      <x:c r="N621" s="159">
        <x:f>IF(IFERROR((I621+K621+M621)/(G621+J621+SUMIFS(ETC!$G:$G,ETC!$C:$C,1,ETC!$B:$B,$C621,ETC!$E:$E,$D621)),)=0,H621,IFERROR((I621+K621+M621)/(G621+J621+SUMIFS(ETC!$G:$G,ETC!$C:$C,1,ETC!$B:$B,$C621,ETC!$E:$E,$D621)),))</x:f>
        <x:v>805.85333559142236</x:v>
      </x:c>
      <x:c r="O621" s="106">
        <x:f>++SUMIFS('sales data'!L:L,'sales data'!$B:$B,$C621,'sales data'!$F:$F,$D621,'sales data'!$O:$O,"")</x:f>
        <x:v>0</x:v>
      </x:c>
      <x:c r="P621" s="73">
        <x:f t="shared" si="181"/>
        <x:v>0</x:v>
      </x:c>
      <x:c r="Q621" s="68">
        <x:f>+SUMIFS('sales data'!$L:$L,'sales data'!$B:$B,$C621,'sales data'!$F:$F,$D621,'sales data'!$O:$O,"R")</x:f>
        <x:v>0</x:v>
      </x:c>
      <x:c r="R621" s="73">
        <x:f t="shared" si="182"/>
        <x:v>0</x:v>
      </x:c>
      <x:c r="S621" s="68">
        <x:f>SUMIFS('sales data'!$L:$L,'sales data'!$B:$B,$C621,'sales data'!$F:$F,$D621,'sales data'!$O:$O,"N")</x:f>
        <x:v>0</x:v>
      </x:c>
      <x:c r="T621" s="73">
        <x:f t="shared" si="183"/>
        <x:v>0</x:v>
      </x:c>
      <x:c r="U621" s="26">
        <x:f>SUMIFS('warehouse inventory check'!$N:$N,'warehouse inventory check'!$C:$C,$C621,'warehouse inventory check'!$D:$D,$D621)</x:f>
        <x:v>0</x:v>
      </x:c>
      <x:c r="V621" s="26">
        <x:f t="shared" si="184"/>
        <x:v>805.85333559142236</x:v>
      </x:c>
      <x:c r="W621" s="73">
        <x:f t="shared" si="185"/>
        <x:v>0</x:v>
      </x:c>
      <x:c r="X621" s="74">
        <x:f t="shared" si="186"/>
        <x:v>0</x:v>
      </x:c>
      <x:c r="Y621" s="68">
        <x:f t="shared" si="187"/>
        <x:v>0</x:v>
      </x:c>
      <x:c r="Z621" s="68">
        <x:f t="shared" si="188"/>
        <x:v>0</x:v>
      </x:c>
    </x:row>
    <x:row r="622" spans="1:26">
      <x:c r="A622" s="118">
        <x:v>17</x:v>
      </x:c>
      <x:c r="B622" s="118"/>
      <x:c r="C622" s="196">
        <x:v>7</x:v>
      </x:c>
      <x:c r="D622" s="210" t="str">
        <x:f>IF(VLOOKUP($A622,'★Master Code List'!$B$4:$K$167,8,)=0,"",(VLOOKUP($A622,'★Master Code List'!$B$4:$K$167,8,)))</x:f>
        <x:v>PZ38-14B680-AD</x:v>
      </x:c>
      <x:c r="E622" s="210" t="str">
        <x:f>IF(VLOOKUP($A622,'★Master Code List'!$B$4:$K$167,9,)=0,"",(VLOOKUP($A622,'★Master Code List'!$B$4:$K$167,9,)))</x:f>
        <x:v>BEV-E (V710)</x:v>
      </x:c>
      <x:c r="F622" s="20" t="str">
        <x:f>IF(VLOOKUP($A622,'★Master Code List'!$B$4:$K$167,10,)=0,"",(VLOOKUP($A622,'★Master Code List'!$B$4:$K$167,10,)))</x:f>
        <x:v>PDU</x:v>
      </x:c>
      <x:c r="G622" s="158">
        <x:f t="shared" si="178"/>
        <x:v>0</x:v>
      </x:c>
      <x:c r="H622" s="158">
        <x:f t="shared" si="179"/>
        <x:v>1071.8515777922066</x:v>
      </x:c>
      <x:c r="I622" s="285">
        <x:f t="shared" si="180"/>
        <x:v>0</x:v>
      </x:c>
      <x:c r="J622" s="106">
        <x:f>SUMIFS('purchase data'!K:K,'purchase data'!$B:$B,$C622,'purchase data'!$F:$F,$D622)</x:f>
        <x:v>0</x:v>
      </x:c>
      <x:c r="K622" s="73">
        <x:f>SUMIFS('purchase data'!M:M,'purchase data'!$B:$B,$C622,'purchase data'!$F:$F,$D622)</x:f>
        <x:v>0</x:v>
      </x:c>
      <x:c r="L622" s="68">
        <x:f>SUMIFS(ETC!$G:$G,ETC!$B:$B,$C622,ETC!$E:$E,$D622)</x:f>
        <x:v>0</x:v>
      </x:c>
      <x:c r="M622" s="73">
        <x:f>SUMIFS(ETC!$J:$J,ETC!$E:$E,$D622,ETC!$B:$B,$C622)</x:f>
        <x:v>0</x:v>
      </x:c>
      <x:c r="N622" s="159">
        <x:f>IF(IFERROR((I622+K622+M622)/(G622+J622+SUMIFS(ETC!$G:$G,ETC!$C:$C,1,ETC!$B:$B,$C622,ETC!$E:$E,$D622)),)=0,H622,IFERROR((I622+K622+M622)/(G622+J622+SUMIFS(ETC!$G:$G,ETC!$C:$C,1,ETC!$B:$B,$C622,ETC!$E:$E,$D622)),))</x:f>
        <x:v>1071.8515777922066</x:v>
      </x:c>
      <x:c r="O622" s="106">
        <x:f>++SUMIFS('sales data'!L:L,'sales data'!$B:$B,$C622,'sales data'!$F:$F,$D622,'sales data'!$O:$O,"")</x:f>
        <x:v>0</x:v>
      </x:c>
      <x:c r="P622" s="73">
        <x:f t="shared" si="181"/>
        <x:v>0</x:v>
      </x:c>
      <x:c r="Q622" s="68">
        <x:f>+SUMIFS('sales data'!$L:$L,'sales data'!$B:$B,$C622,'sales data'!$F:$F,$D622,'sales data'!$O:$O,"R")</x:f>
        <x:v>0</x:v>
      </x:c>
      <x:c r="R622" s="73">
        <x:f t="shared" si="182"/>
        <x:v>0</x:v>
      </x:c>
      <x:c r="S622" s="68">
        <x:f>SUMIFS('sales data'!$L:$L,'sales data'!$B:$B,$C622,'sales data'!$F:$F,$D622,'sales data'!$O:$O,"N")</x:f>
        <x:v>0</x:v>
      </x:c>
      <x:c r="T622" s="73">
        <x:f t="shared" si="183"/>
        <x:v>0</x:v>
      </x:c>
      <x:c r="U622" s="26">
        <x:f>SUMIFS('warehouse inventory check'!$N:$N,'warehouse inventory check'!$C:$C,$C622,'warehouse inventory check'!$D:$D,$D622)</x:f>
        <x:v>0</x:v>
      </x:c>
      <x:c r="V622" s="26">
        <x:f t="shared" si="184"/>
        <x:v>1071.8515777922066</x:v>
      </x:c>
      <x:c r="W622" s="73">
        <x:f t="shared" si="185"/>
        <x:v>0</x:v>
      </x:c>
      <x:c r="X622" s="74">
        <x:f t="shared" si="186"/>
        <x:v>0</x:v>
      </x:c>
      <x:c r="Y622" s="68">
        <x:f t="shared" si="187"/>
        <x:v>0</x:v>
      </x:c>
      <x:c r="Z622" s="68">
        <x:f t="shared" si="188"/>
        <x:v>0</x:v>
      </x:c>
    </x:row>
    <x:row r="623" spans="1:26">
      <x:c r="A623" s="118">
        <x:v>18</x:v>
      </x:c>
      <x:c r="B623" s="118"/>
      <x:c r="C623" s="113">
        <x:v>7</x:v>
      </x:c>
      <x:c r="D623" s="210" t="str">
        <x:f>IF(VLOOKUP($A623,'★Master Code List'!$B$4:$K$167,8,)=0,"",(VLOOKUP($A623,'★Master Code List'!$B$4:$K$167,8,)))</x:f>
        <x:v>S2X8-14A033-AC</x:v>
      </x:c>
      <x:c r="E623" s="210" t="str">
        <x:f>IF(VLOOKUP($A623,'★Master Code List'!$B$4:$K$167,9,)=0,"",(VLOOKUP($A623,'★Master Code List'!$B$4:$K$167,9,)))</x:f>
        <x:v>BEV-M</x:v>
      </x:c>
      <x:c r="F623" s="20" t="str">
        <x:f>IF(VLOOKUP($A623,'★Master Code List'!$B$4:$K$167,10,)=0,"",(VLOOKUP($A623,'★Master Code List'!$B$4:$K$167,10,)))</x:f>
        <x:v>BUS BAR ASY – POS BEC TO ARRAY 6 POS</x:v>
      </x:c>
      <x:c r="G623" s="158">
        <x:f t="shared" si="178"/>
        <x:v>0</x:v>
      </x:c>
      <x:c r="H623" s="158">
        <x:f t="shared" si="179"/>
        <x:v>417.51225729062975</x:v>
      </x:c>
      <x:c r="I623" s="285">
        <x:f t="shared" si="180"/>
        <x:v>0</x:v>
      </x:c>
      <x:c r="J623" s="106">
        <x:f>SUMIFS('purchase data'!K:K,'purchase data'!$B:$B,$C623,'purchase data'!$F:$F,$D623)</x:f>
        <x:v>0</x:v>
      </x:c>
      <x:c r="K623" s="73">
        <x:f>SUMIFS('purchase data'!M:M,'purchase data'!$B:$B,$C623,'purchase data'!$F:$F,$D623)</x:f>
        <x:v>0</x:v>
      </x:c>
      <x:c r="L623" s="68">
        <x:f>SUMIFS(ETC!$G:$G,ETC!$B:$B,$C623,ETC!$E:$E,$D623)</x:f>
        <x:v>0</x:v>
      </x:c>
      <x:c r="M623" s="73">
        <x:f>SUMIFS(ETC!$J:$J,ETC!$E:$E,$D623,ETC!$B:$B,$C623)</x:f>
        <x:v>0</x:v>
      </x:c>
      <x:c r="N623" s="159">
        <x:f>IF(IFERROR((I623+K623+M623)/(G623+J623+SUMIFS(ETC!$G:$G,ETC!$C:$C,1,ETC!$B:$B,$C623,ETC!$E:$E,$D623)),)=0,H623,IFERROR((I623+K623+M623)/(G623+J623+SUMIFS(ETC!$G:$G,ETC!$C:$C,1,ETC!$B:$B,$C623,ETC!$E:$E,$D623)),))</x:f>
        <x:v>417.51225729062975</x:v>
      </x:c>
      <x:c r="O623" s="106">
        <x:f>++SUMIFS('sales data'!L:L,'sales data'!$B:$B,$C623,'sales data'!$F:$F,$D623,'sales data'!$O:$O,"")</x:f>
        <x:v>0</x:v>
      </x:c>
      <x:c r="P623" s="73">
        <x:f t="shared" si="181"/>
        <x:v>0</x:v>
      </x:c>
      <x:c r="Q623" s="68">
        <x:f>+SUMIFS('sales data'!$L:$L,'sales data'!$B:$B,$C623,'sales data'!$F:$F,$D623,'sales data'!$O:$O,"R")</x:f>
        <x:v>0</x:v>
      </x:c>
      <x:c r="R623" s="73">
        <x:f t="shared" si="182"/>
        <x:v>0</x:v>
      </x:c>
      <x:c r="S623" s="68">
        <x:f>SUMIFS('sales data'!$L:$L,'sales data'!$B:$B,$C623,'sales data'!$F:$F,$D623,'sales data'!$O:$O,"N")</x:f>
        <x:v>0</x:v>
      </x:c>
      <x:c r="T623" s="73">
        <x:f t="shared" si="183"/>
        <x:v>0</x:v>
      </x:c>
      <x:c r="U623" s="26">
        <x:f>SUMIFS('warehouse inventory check'!$N:$N,'warehouse inventory check'!$C:$C,$C623,'warehouse inventory check'!$D:$D,$D623)</x:f>
        <x:v>0</x:v>
      </x:c>
      <x:c r="V623" s="26">
        <x:f t="shared" si="184"/>
        <x:v>417.51225729062975</x:v>
      </x:c>
      <x:c r="W623" s="73">
        <x:f t="shared" si="185"/>
        <x:v>0</x:v>
      </x:c>
      <x:c r="X623" s="74">
        <x:f t="shared" si="186"/>
        <x:v>0</x:v>
      </x:c>
      <x:c r="Y623" s="68">
        <x:f t="shared" si="187"/>
        <x:v>0</x:v>
      </x:c>
      <x:c r="Z623" s="68">
        <x:f t="shared" si="188"/>
        <x:v>0</x:v>
      </x:c>
    </x:row>
    <x:row r="624" spans="1:26">
      <x:c r="A624" s="118">
        <x:v>19</x:v>
      </x:c>
      <x:c r="B624" s="118"/>
      <x:c r="C624" s="113">
        <x:v>7</x:v>
      </x:c>
      <x:c r="D624" s="210" t="str">
        <x:f>IF(VLOOKUP($A624,'★Master Code List'!$B$4:$K$167,8,)=0,"",(VLOOKUP($A624,'★Master Code List'!$B$4:$K$167,8,)))</x:f>
        <x:v>S2X8-14A033-BC</x:v>
      </x:c>
      <x:c r="E624" s="210" t="str">
        <x:f>IF(VLOOKUP($A624,'★Master Code List'!$B$4:$K$167,9,)=0,"",(VLOOKUP($A624,'★Master Code List'!$B$4:$K$167,9,)))</x:f>
        <x:v>BEV-M</x:v>
      </x:c>
      <x:c r="F624" s="20" t="str">
        <x:f>IF(VLOOKUP($A624,'★Master Code List'!$B$4:$K$167,10,)=0,"",(VLOOKUP($A624,'★Master Code List'!$B$4:$K$167,10,)))</x:f>
        <x:v>BUS BAR ASY - COMMON BUSBAR ARRAY 6 TO 4</x:v>
      </x:c>
      <x:c r="G624" s="158">
        <x:f t="shared" si="178"/>
        <x:v>0</x:v>
      </x:c>
      <x:c r="H624" s="158">
        <x:f t="shared" si="179"/>
        <x:v>420.73121031195285</x:v>
      </x:c>
      <x:c r="I624" s="285">
        <x:f t="shared" si="180"/>
        <x:v>0</x:v>
      </x:c>
      <x:c r="J624" s="106">
        <x:f>SUMIFS('purchase data'!K:K,'purchase data'!$B:$B,$C624,'purchase data'!$F:$F,$D624)</x:f>
        <x:v>0</x:v>
      </x:c>
      <x:c r="K624" s="73">
        <x:f>SUMIFS('purchase data'!M:M,'purchase data'!$B:$B,$C624,'purchase data'!$F:$F,$D624)</x:f>
        <x:v>0</x:v>
      </x:c>
      <x:c r="L624" s="68">
        <x:f>SUMIFS(ETC!$G:$G,ETC!$B:$B,$C624,ETC!$E:$E,$D624)</x:f>
        <x:v>0</x:v>
      </x:c>
      <x:c r="M624" s="73">
        <x:f>SUMIFS(ETC!$J:$J,ETC!$E:$E,$D624,ETC!$B:$B,$C624)</x:f>
        <x:v>0</x:v>
      </x:c>
      <x:c r="N624" s="159">
        <x:f>IF(IFERROR((I624+K624+M624)/(G624+J624+SUMIFS(ETC!$G:$G,ETC!$C:$C,1,ETC!$B:$B,$C624,ETC!$E:$E,$D624)),)=0,H624,IFERROR((I624+K624+M624)/(G624+J624+SUMIFS(ETC!$G:$G,ETC!$C:$C,1,ETC!$B:$B,$C624,ETC!$E:$E,$D624)),))</x:f>
        <x:v>420.73121031195285</x:v>
      </x:c>
      <x:c r="O624" s="106">
        <x:f>++SUMIFS('sales data'!L:L,'sales data'!$B:$B,$C624,'sales data'!$F:$F,$D624,'sales data'!$O:$O,"")</x:f>
        <x:v>0</x:v>
      </x:c>
      <x:c r="P624" s="73">
        <x:f t="shared" si="181"/>
        <x:v>0</x:v>
      </x:c>
      <x:c r="Q624" s="68">
        <x:f>+SUMIFS('sales data'!$L:$L,'sales data'!$B:$B,$C624,'sales data'!$F:$F,$D624,'sales data'!$O:$O,"R")</x:f>
        <x:v>0</x:v>
      </x:c>
      <x:c r="R624" s="73">
        <x:f t="shared" si="182"/>
        <x:v>0</x:v>
      </x:c>
      <x:c r="S624" s="68">
        <x:f>SUMIFS('sales data'!$L:$L,'sales data'!$B:$B,$C624,'sales data'!$F:$F,$D624,'sales data'!$O:$O,"N")</x:f>
        <x:v>0</x:v>
      </x:c>
      <x:c r="T624" s="73">
        <x:f t="shared" si="183"/>
        <x:v>0</x:v>
      </x:c>
      <x:c r="U624" s="26">
        <x:f>SUMIFS('warehouse inventory check'!$N:$N,'warehouse inventory check'!$C:$C,$C624,'warehouse inventory check'!$D:$D,$D624)</x:f>
        <x:v>0</x:v>
      </x:c>
      <x:c r="V624" s="26">
        <x:f t="shared" si="184"/>
        <x:v>420.73121031195285</x:v>
      </x:c>
      <x:c r="W624" s="73">
        <x:f t="shared" si="185"/>
        <x:v>0</x:v>
      </x:c>
      <x:c r="X624" s="74">
        <x:f t="shared" si="186"/>
        <x:v>0</x:v>
      </x:c>
      <x:c r="Y624" s="68">
        <x:f t="shared" si="187"/>
        <x:v>0</x:v>
      </x:c>
      <x:c r="Z624" s="68">
        <x:f t="shared" si="188"/>
        <x:v>0</x:v>
      </x:c>
    </x:row>
    <x:row r="625" spans="1:27">
      <x:c r="A625" s="118">
        <x:v>20</x:v>
      </x:c>
      <x:c r="B625" s="118"/>
      <x:c r="C625" s="113">
        <x:v>7</x:v>
      </x:c>
      <x:c r="D625" s="210" t="str">
        <x:f>IF(VLOOKUP($A625,'★Master Code List'!$B$4:$K$167,8,)=0,"",(VLOOKUP($A625,'★Master Code List'!$B$4:$K$167,8,)))</x:f>
        <x:v>S2X8-14A033-CC</x:v>
      </x:c>
      <x:c r="E625" s="210" t="str">
        <x:f>IF(VLOOKUP($A625,'★Master Code List'!$B$4:$K$167,9,)=0,"",(VLOOKUP($A625,'★Master Code List'!$B$4:$K$167,9,)))</x:f>
        <x:v>BEV-M</x:v>
      </x:c>
      <x:c r="F625" s="20" t="str">
        <x:f>IF(VLOOKUP($A625,'★Master Code List'!$B$4:$K$167,10,)=0,"",(VLOOKUP($A625,'★Master Code List'!$B$4:$K$167,10,)))</x:f>
        <x:v>BUS BAR ASY – ARRAY 4 NEG TO CIRCUIT BREAKER</x:v>
      </x:c>
      <x:c r="G625" s="158">
        <x:f t="shared" si="178"/>
        <x:v>0</x:v>
      </x:c>
      <x:c r="H625" s="158">
        <x:f t="shared" si="179"/>
        <x:v>277.82820996690185</x:v>
      </x:c>
      <x:c r="I625" s="285">
        <x:f t="shared" si="180"/>
        <x:v>0</x:v>
      </x:c>
      <x:c r="J625" s="106">
        <x:f>SUMIFS('purchase data'!K:K,'purchase data'!$B:$B,$C625,'purchase data'!$F:$F,$D625)</x:f>
        <x:v>0</x:v>
      </x:c>
      <x:c r="K625" s="73">
        <x:f>SUMIFS('purchase data'!M:M,'purchase data'!$B:$B,$C625,'purchase data'!$F:$F,$D625)</x:f>
        <x:v>0</x:v>
      </x:c>
      <x:c r="L625" s="68">
        <x:f>SUMIFS(ETC!$G:$G,ETC!$B:$B,$C625,ETC!$E:$E,$D625)</x:f>
        <x:v>0</x:v>
      </x:c>
      <x:c r="M625" s="73">
        <x:f>SUMIFS(ETC!$J:$J,ETC!$E:$E,$D625,ETC!$B:$B,$C625)</x:f>
        <x:v>0</x:v>
      </x:c>
      <x:c r="N625" s="159">
        <x:f>IF(IFERROR((I625+K625+M625)/(G625+J625+SUMIFS(ETC!$G:$G,ETC!$C:$C,1,ETC!$B:$B,$C625,ETC!$E:$E,$D625)),)=0,H625,IFERROR((I625+K625+M625)/(G625+J625+SUMIFS(ETC!$G:$G,ETC!$C:$C,1,ETC!$B:$B,$C625,ETC!$E:$E,$D625)),))</x:f>
        <x:v>277.82820996690185</x:v>
      </x:c>
      <x:c r="O625" s="106">
        <x:f>++SUMIFS('sales data'!L:L,'sales data'!$B:$B,$C625,'sales data'!$F:$F,$D625,'sales data'!$O:$O,"")</x:f>
        <x:v>0</x:v>
      </x:c>
      <x:c r="P625" s="73">
        <x:f t="shared" si="181"/>
        <x:v>0</x:v>
      </x:c>
      <x:c r="Q625" s="68">
        <x:f>+SUMIFS('sales data'!$L:$L,'sales data'!$B:$B,$C625,'sales data'!$F:$F,$D625,'sales data'!$O:$O,"R")</x:f>
        <x:v>0</x:v>
      </x:c>
      <x:c r="R625" s="73">
        <x:f t="shared" si="182"/>
        <x:v>0</x:v>
      </x:c>
      <x:c r="S625" s="68">
        <x:f>SUMIFS('sales data'!$L:$L,'sales data'!$B:$B,$C625,'sales data'!$F:$F,$D625,'sales data'!$O:$O,"N")</x:f>
        <x:v>0</x:v>
      </x:c>
      <x:c r="T625" s="73">
        <x:f t="shared" si="183"/>
        <x:v>0</x:v>
      </x:c>
      <x:c r="U625" s="26">
        <x:f>SUMIFS('warehouse inventory check'!$N:$N,'warehouse inventory check'!$C:$C,$C625,'warehouse inventory check'!$D:$D,$D625)</x:f>
        <x:v>0</x:v>
      </x:c>
      <x:c r="V625" s="26">
        <x:f t="shared" si="184"/>
        <x:v>277.82820996690185</x:v>
      </x:c>
      <x:c r="W625" s="73">
        <x:f t="shared" si="185"/>
        <x:v>0</x:v>
      </x:c>
      <x:c r="X625" s="74">
        <x:f t="shared" si="186"/>
        <x:v>0</x:v>
      </x:c>
      <x:c r="Y625" s="68">
        <x:f t="shared" si="187"/>
        <x:v>0</x:v>
      </x:c>
      <x:c r="Z625" s="68">
        <x:f t="shared" si="188"/>
        <x:v>0</x:v>
      </x:c>
    </x:row>
    <x:row r="626" spans="1:27">
      <x:c r="A626" s="118">
        <x:v>21</x:v>
      </x:c>
      <x:c r="B626" s="118"/>
      <x:c r="C626" s="113">
        <x:v>7</x:v>
      </x:c>
      <x:c r="D626" s="210" t="str">
        <x:f>IF(VLOOKUP($A626,'★Master Code List'!$B$4:$K$167,8,)=0,"",(VLOOKUP($A626,'★Master Code List'!$B$4:$K$167,8,)))</x:f>
        <x:v>S2X8-14A033-DC</x:v>
      </x:c>
      <x:c r="E626" s="210" t="str">
        <x:f>IF(VLOOKUP($A626,'★Master Code List'!$B$4:$K$167,9,)=0,"",(VLOOKUP($A626,'★Master Code List'!$B$4:$K$167,9,)))</x:f>
        <x:v>BEV-M</x:v>
      </x:c>
      <x:c r="F626" s="20" t="str">
        <x:f>IF(VLOOKUP($A626,'★Master Code List'!$B$4:$K$167,10,)=0,"",(VLOOKUP($A626,'★Master Code List'!$B$4:$K$167,10,)))</x:f>
        <x:v>BUS BAR ASY – CIRCUIT BREAKER TO ARRAY 3 POS</x:v>
      </x:c>
      <x:c r="G626" s="158">
        <x:f t="shared" si="178"/>
        <x:v>0</x:v>
      </x:c>
      <x:c r="H626" s="158">
        <x:f t="shared" si="179"/>
        <x:v>466.48324689198245</x:v>
      </x:c>
      <x:c r="I626" s="285">
        <x:f t="shared" si="180"/>
        <x:v>0</x:v>
      </x:c>
      <x:c r="J626" s="106">
        <x:f>SUMIFS('purchase data'!K:K,'purchase data'!$B:$B,$C626,'purchase data'!$F:$F,$D626)</x:f>
        <x:v>0</x:v>
      </x:c>
      <x:c r="K626" s="73">
        <x:f>SUMIFS('purchase data'!M:M,'purchase data'!$B:$B,$C626,'purchase data'!$F:$F,$D626)</x:f>
        <x:v>0</x:v>
      </x:c>
      <x:c r="L626" s="68">
        <x:f>SUMIFS(ETC!$G:$G,ETC!$B:$B,$C626,ETC!$E:$E,$D626)</x:f>
        <x:v>0</x:v>
      </x:c>
      <x:c r="M626" s="73">
        <x:f>SUMIFS(ETC!$J:$J,ETC!$E:$E,$D626,ETC!$B:$B,$C626)</x:f>
        <x:v>0</x:v>
      </x:c>
      <x:c r="N626" s="159">
        <x:f>IF(IFERROR((I626+K626+M626)/(G626+J626+SUMIFS(ETC!$G:$G,ETC!$C:$C,1,ETC!$B:$B,$C626,ETC!$E:$E,$D626)),)=0,H626,IFERROR((I626+K626+M626)/(G626+J626+SUMIFS(ETC!$G:$G,ETC!$C:$C,1,ETC!$B:$B,$C626,ETC!$E:$E,$D626)),))</x:f>
        <x:v>466.48324689198245</x:v>
      </x:c>
      <x:c r="O626" s="106">
        <x:f>++SUMIFS('sales data'!L:L,'sales data'!$B:$B,$C626,'sales data'!$F:$F,$D626,'sales data'!$O:$O,"")</x:f>
        <x:v>0</x:v>
      </x:c>
      <x:c r="P626" s="73">
        <x:f t="shared" si="181"/>
        <x:v>0</x:v>
      </x:c>
      <x:c r="Q626" s="68">
        <x:f>+SUMIFS('sales data'!$L:$L,'sales data'!$B:$B,$C626,'sales data'!$F:$F,$D626,'sales data'!$O:$O,"R")</x:f>
        <x:v>0</x:v>
      </x:c>
      <x:c r="R626" s="73">
        <x:f t="shared" si="182"/>
        <x:v>0</x:v>
      </x:c>
      <x:c r="S626" s="68">
        <x:f>SUMIFS('sales data'!$L:$L,'sales data'!$B:$B,$C626,'sales data'!$F:$F,$D626,'sales data'!$O:$O,"N")</x:f>
        <x:v>0</x:v>
      </x:c>
      <x:c r="T626" s="73">
        <x:f t="shared" si="183"/>
        <x:v>0</x:v>
      </x:c>
      <x:c r="U626" s="26">
        <x:f>SUMIFS('warehouse inventory check'!$N:$N,'warehouse inventory check'!$C:$C,$C626,'warehouse inventory check'!$D:$D,$D626)</x:f>
        <x:v>0</x:v>
      </x:c>
      <x:c r="V626" s="26">
        <x:f t="shared" si="184"/>
        <x:v>466.48324689198245</x:v>
      </x:c>
      <x:c r="W626" s="73">
        <x:f t="shared" si="185"/>
        <x:v>0</x:v>
      </x:c>
      <x:c r="X626" s="74">
        <x:f t="shared" si="186"/>
        <x:v>0</x:v>
      </x:c>
      <x:c r="Y626" s="68">
        <x:f t="shared" si="187"/>
        <x:v>0</x:v>
      </x:c>
      <x:c r="Z626" s="68">
        <x:f t="shared" si="188"/>
        <x:v>0</x:v>
      </x:c>
    </x:row>
    <x:row r="627" spans="1:27">
      <x:c r="A627" s="118">
        <x:v>22</x:v>
      </x:c>
      <x:c r="B627" s="118"/>
      <x:c r="C627" s="113">
        <x:v>7</x:v>
      </x:c>
      <x:c r="D627" s="210" t="str">
        <x:f>IF(VLOOKUP($A627,'★Master Code List'!$B$4:$K$167,8,)=0,"",(VLOOKUP($A627,'★Master Code List'!$B$4:$K$167,8,)))</x:f>
        <x:v>S2X8-14A033-EC</x:v>
      </x:c>
      <x:c r="E627" s="210" t="str">
        <x:f>IF(VLOOKUP($A627,'★Master Code List'!$B$4:$K$167,9,)=0,"",(VLOOKUP($A627,'★Master Code List'!$B$4:$K$167,9,)))</x:f>
        <x:v>BEV-M</x:v>
      </x:c>
      <x:c r="F627" s="20" t="str">
        <x:f>IF(VLOOKUP($A627,'★Master Code List'!$B$4:$K$167,10,)=0,"",(VLOOKUP($A627,'★Master Code List'!$B$4:$K$167,10,)))</x:f>
        <x:v>BUS BAR ASY – COMMON BUSBAR ARRAY 3 TO 1</x:v>
      </x:c>
      <x:c r="G627" s="158">
        <x:f t="shared" si="178"/>
        <x:v>0</x:v>
      </x:c>
      <x:c r="H627" s="158">
        <x:f t="shared" si="179"/>
        <x:v>458.78549155851152</x:v>
      </x:c>
      <x:c r="I627" s="285">
        <x:f t="shared" si="180"/>
        <x:v>0</x:v>
      </x:c>
      <x:c r="J627" s="106">
        <x:f>SUMIFS('purchase data'!K:K,'purchase data'!$B:$B,$C627,'purchase data'!$F:$F,$D627)</x:f>
        <x:v>0</x:v>
      </x:c>
      <x:c r="K627" s="73">
        <x:f>SUMIFS('purchase data'!M:M,'purchase data'!$B:$B,$C627,'purchase data'!$F:$F,$D627)</x:f>
        <x:v>0</x:v>
      </x:c>
      <x:c r="L627" s="68">
        <x:f>SUMIFS(ETC!$G:$G,ETC!$B:$B,$C627,ETC!$E:$E,$D627)</x:f>
        <x:v>0</x:v>
      </x:c>
      <x:c r="M627" s="73">
        <x:f>SUMIFS(ETC!$J:$J,ETC!$E:$E,$D627,ETC!$B:$B,$C627)</x:f>
        <x:v>0</x:v>
      </x:c>
      <x:c r="N627" s="159">
        <x:f>IF(IFERROR((I627+K627+M627)/(G627+J627+SUMIFS(ETC!$G:$G,ETC!$C:$C,1,ETC!$B:$B,$C627,ETC!$E:$E,$D627)),)=0,H627,IFERROR((I627+K627+M627)/(G627+J627+SUMIFS(ETC!$G:$G,ETC!$C:$C,1,ETC!$B:$B,$C627,ETC!$E:$E,$D627)),))</x:f>
        <x:v>458.78549155851152</x:v>
      </x:c>
      <x:c r="O627" s="106">
        <x:f>++SUMIFS('sales data'!L:L,'sales data'!$B:$B,$C627,'sales data'!$F:$F,$D627,'sales data'!$O:$O,"")</x:f>
        <x:v>0</x:v>
      </x:c>
      <x:c r="P627" s="73">
        <x:f t="shared" si="181"/>
        <x:v>0</x:v>
      </x:c>
      <x:c r="Q627" s="68">
        <x:f>+SUMIFS('sales data'!$L:$L,'sales data'!$B:$B,$C627,'sales data'!$F:$F,$D627,'sales data'!$O:$O,"R")</x:f>
        <x:v>0</x:v>
      </x:c>
      <x:c r="R627" s="73">
        <x:f t="shared" si="182"/>
        <x:v>0</x:v>
      </x:c>
      <x:c r="S627" s="68">
        <x:f>SUMIFS('sales data'!$L:$L,'sales data'!$B:$B,$C627,'sales data'!$F:$F,$D627,'sales data'!$O:$O,"N")</x:f>
        <x:v>0</x:v>
      </x:c>
      <x:c r="T627" s="73">
        <x:f t="shared" si="183"/>
        <x:v>0</x:v>
      </x:c>
      <x:c r="U627" s="26">
        <x:f>SUMIFS('warehouse inventory check'!$N:$N,'warehouse inventory check'!$C:$C,$C627,'warehouse inventory check'!$D:$D,$D627)</x:f>
        <x:v>0</x:v>
      </x:c>
      <x:c r="V627" s="26">
        <x:f t="shared" si="184"/>
        <x:v>458.78549155851152</x:v>
      </x:c>
      <x:c r="W627" s="73">
        <x:f t="shared" si="185"/>
        <x:v>0</x:v>
      </x:c>
      <x:c r="X627" s="74">
        <x:f t="shared" si="186"/>
        <x:v>0</x:v>
      </x:c>
      <x:c r="Y627" s="68">
        <x:f t="shared" si="187"/>
        <x:v>0</x:v>
      </x:c>
      <x:c r="Z627" s="68">
        <x:f t="shared" si="188"/>
        <x:v>0</x:v>
      </x:c>
    </x:row>
    <x:row r="628" spans="1:27">
      <x:c r="A628" s="118">
        <x:v>23</x:v>
      </x:c>
      <x:c r="B628" s="118"/>
      <x:c r="C628" s="113">
        <x:v>7</x:v>
      </x:c>
      <x:c r="D628" s="210" t="str">
        <x:f>IF(VLOOKUP($A628,'★Master Code List'!$B$4:$K$167,8,)=0,"",(VLOOKUP($A628,'★Master Code List'!$B$4:$K$167,8,)))</x:f>
        <x:v>S2X8-14A033-GC</x:v>
      </x:c>
      <x:c r="E628" s="210" t="str">
        <x:f>IF(VLOOKUP($A628,'★Master Code List'!$B$4:$K$167,9,)=0,"",(VLOOKUP($A628,'★Master Code List'!$B$4:$K$167,9,)))</x:f>
        <x:v>BEV-M</x:v>
      </x:c>
      <x:c r="F628" s="20" t="str">
        <x:f>IF(VLOOKUP($A628,'★Master Code List'!$B$4:$K$167,10,)=0,"",(VLOOKUP($A628,'★Master Code List'!$B$4:$K$167,10,)))</x:f>
        <x:v>BUS BAR ASY – ARRAY 1 NEG TO NEG BEC</x:v>
      </x:c>
      <x:c r="G628" s="158">
        <x:f t="shared" si="178"/>
        <x:v>0</x:v>
      </x:c>
      <x:c r="H628" s="158">
        <x:f t="shared" si="179"/>
        <x:v>312.87632225884892</x:v>
      </x:c>
      <x:c r="I628" s="285">
        <x:f t="shared" si="180"/>
        <x:v>0</x:v>
      </x:c>
      <x:c r="J628" s="106">
        <x:f>SUMIFS('purchase data'!K:K,'purchase data'!$B:$B,$C628,'purchase data'!$F:$F,$D628)</x:f>
        <x:v>0</x:v>
      </x:c>
      <x:c r="K628" s="73">
        <x:f>SUMIFS('purchase data'!M:M,'purchase data'!$B:$B,$C628,'purchase data'!$F:$F,$D628)</x:f>
        <x:v>0</x:v>
      </x:c>
      <x:c r="L628" s="68">
        <x:f>SUMIFS(ETC!$G:$G,ETC!$B:$B,$C628,ETC!$E:$E,$D628)</x:f>
        <x:v>0</x:v>
      </x:c>
      <x:c r="M628" s="73">
        <x:f>SUMIFS(ETC!$J:$J,ETC!$E:$E,$D628,ETC!$B:$B,$C628)</x:f>
        <x:v>0</x:v>
      </x:c>
      <x:c r="N628" s="159">
        <x:f>IF(IFERROR((I628+K628+M628)/(G628+J628+SUMIFS(ETC!$G:$G,ETC!$C:$C,1,ETC!$B:$B,$C628,ETC!$E:$E,$D628)),)=0,H628,IFERROR((I628+K628+M628)/(G628+J628+SUMIFS(ETC!$G:$G,ETC!$C:$C,1,ETC!$B:$B,$C628,ETC!$E:$E,$D628)),))</x:f>
        <x:v>312.87632225884892</x:v>
      </x:c>
      <x:c r="O628" s="106">
        <x:f>++SUMIFS('sales data'!L:L,'sales data'!$B:$B,$C628,'sales data'!$F:$F,$D628,'sales data'!$O:$O,"")</x:f>
        <x:v>0</x:v>
      </x:c>
      <x:c r="P628" s="73">
        <x:f t="shared" si="181"/>
        <x:v>0</x:v>
      </x:c>
      <x:c r="Q628" s="68">
        <x:f>+SUMIFS('sales data'!$L:$L,'sales data'!$B:$B,$C628,'sales data'!$F:$F,$D628,'sales data'!$O:$O,"R")</x:f>
        <x:v>0</x:v>
      </x:c>
      <x:c r="R628" s="73">
        <x:f t="shared" si="182"/>
        <x:v>0</x:v>
      </x:c>
      <x:c r="S628" s="68">
        <x:f>SUMIFS('sales data'!$L:$L,'sales data'!$B:$B,$C628,'sales data'!$F:$F,$D628,'sales data'!$O:$O,"N")</x:f>
        <x:v>0</x:v>
      </x:c>
      <x:c r="T628" s="73">
        <x:f t="shared" si="183"/>
        <x:v>0</x:v>
      </x:c>
      <x:c r="U628" s="26">
        <x:f>SUMIFS('warehouse inventory check'!$N:$N,'warehouse inventory check'!$C:$C,$C628,'warehouse inventory check'!$D:$D,$D628)</x:f>
        <x:v>0</x:v>
      </x:c>
      <x:c r="V628" s="26">
        <x:f t="shared" si="184"/>
        <x:v>312.87632225884892</x:v>
      </x:c>
      <x:c r="W628" s="73">
        <x:f t="shared" si="185"/>
        <x:v>0</x:v>
      </x:c>
      <x:c r="X628" s="74">
        <x:f t="shared" si="186"/>
        <x:v>0</x:v>
      </x:c>
      <x:c r="Y628" s="68">
        <x:f t="shared" si="187"/>
        <x:v>0</x:v>
      </x:c>
      <x:c r="Z628" s="68">
        <x:f t="shared" si="188"/>
        <x:v>0</x:v>
      </x:c>
    </x:row>
    <x:row r="629" spans="1:27">
      <x:c r="A629" s="118">
        <x:v>24</x:v>
      </x:c>
      <x:c r="B629" s="118"/>
      <x:c r="C629" s="113">
        <x:v>7</x:v>
      </x:c>
      <x:c r="D629" s="210" t="str">
        <x:f>IF(VLOOKUP($A629,'★Master Code List'!$B$4:$K$167,8,)=0,"",(VLOOKUP($A629,'★Master Code List'!$B$4:$K$167,8,)))</x:f>
        <x:v>S2X8-14A033-HD</x:v>
      </x:c>
      <x:c r="E629" s="210" t="str">
        <x:f>IF(VLOOKUP($A629,'★Master Code List'!$B$4:$K$167,9,)=0,"",(VLOOKUP($A629,'★Master Code List'!$B$4:$K$167,9,)))</x:f>
        <x:v>BEV-M</x:v>
      </x:c>
      <x:c r="F629" s="20" t="str">
        <x:f>IF(VLOOKUP($A629,'★Master Code List'!$B$4:$K$167,10,)=0,"",(VLOOKUP($A629,'★Master Code List'!$B$4:$K$167,10,)))</x:f>
        <x:v>BUS BAR ASY – POS BEC TO DCFC POS</x:v>
      </x:c>
      <x:c r="G629" s="158">
        <x:f t="shared" si="178"/>
        <x:v>0</x:v>
      </x:c>
      <x:c r="H629" s="158">
        <x:f t="shared" si="179"/>
        <x:v>471.64661892857146</x:v>
      </x:c>
      <x:c r="I629" s="285">
        <x:f t="shared" si="180"/>
        <x:v>0</x:v>
      </x:c>
      <x:c r="J629" s="106">
        <x:f>SUMIFS('purchase data'!K:K,'purchase data'!$B:$B,$C629,'purchase data'!$F:$F,$D629)</x:f>
        <x:v>0</x:v>
      </x:c>
      <x:c r="K629" s="73">
        <x:f>SUMIFS('purchase data'!M:M,'purchase data'!$B:$B,$C629,'purchase data'!$F:$F,$D629)</x:f>
        <x:v>0</x:v>
      </x:c>
      <x:c r="L629" s="68">
        <x:f>SUMIFS(ETC!$G:$G,ETC!$B:$B,$C629,ETC!$E:$E,$D629)</x:f>
        <x:v>0</x:v>
      </x:c>
      <x:c r="M629" s="73">
        <x:f>SUMIFS(ETC!$J:$J,ETC!$E:$E,$D629,ETC!$B:$B,$C629)</x:f>
        <x:v>0</x:v>
      </x:c>
      <x:c r="N629" s="159">
        <x:f>IF(IFERROR((I629+K629+M629)/(G629+J629+SUMIFS(ETC!$G:$G,ETC!$C:$C,1,ETC!$B:$B,$C629,ETC!$E:$E,$D629)),)=0,H629,IFERROR((I629+K629+M629)/(G629+J629+SUMIFS(ETC!$G:$G,ETC!$C:$C,1,ETC!$B:$B,$C629,ETC!$E:$E,$D629)),))</x:f>
        <x:v>471.64661892857146</x:v>
      </x:c>
      <x:c r="O629" s="106">
        <x:f>++SUMIFS('sales data'!L:L,'sales data'!$B:$B,$C629,'sales data'!$F:$F,$D629,'sales data'!$O:$O,"")</x:f>
        <x:v>0</x:v>
      </x:c>
      <x:c r="P629" s="73">
        <x:f t="shared" si="181"/>
        <x:v>0</x:v>
      </x:c>
      <x:c r="Q629" s="68">
        <x:f>+SUMIFS('sales data'!$L:$L,'sales data'!$B:$B,$C629,'sales data'!$F:$F,$D629,'sales data'!$O:$O,"R")</x:f>
        <x:v>0</x:v>
      </x:c>
      <x:c r="R629" s="73">
        <x:f t="shared" si="182"/>
        <x:v>0</x:v>
      </x:c>
      <x:c r="S629" s="68">
        <x:f>SUMIFS('sales data'!$L:$L,'sales data'!$B:$B,$C629,'sales data'!$F:$F,$D629,'sales data'!$O:$O,"N")</x:f>
        <x:v>0</x:v>
      </x:c>
      <x:c r="T629" s="73">
        <x:f t="shared" si="183"/>
        <x:v>0</x:v>
      </x:c>
      <x:c r="U629" s="26">
        <x:f>SUMIFS('warehouse inventory check'!$N:$N,'warehouse inventory check'!$C:$C,$C629,'warehouse inventory check'!$D:$D,$D629)</x:f>
        <x:v>0</x:v>
      </x:c>
      <x:c r="V629" s="26">
        <x:f t="shared" si="184"/>
        <x:v>471.64661892857146</x:v>
      </x:c>
      <x:c r="W629" s="73">
        <x:f t="shared" si="185"/>
        <x:v>0</x:v>
      </x:c>
      <x:c r="X629" s="74">
        <x:f t="shared" si="186"/>
        <x:v>0</x:v>
      </x:c>
      <x:c r="Y629" s="68">
        <x:f t="shared" si="187"/>
        <x:v>0</x:v>
      </x:c>
      <x:c r="Z629" s="68">
        <x:f t="shared" si="188"/>
        <x:v>0</x:v>
      </x:c>
    </x:row>
    <x:row r="630" spans="1:27">
      <x:c r="A630" s="118">
        <x:v>25</x:v>
      </x:c>
      <x:c r="B630" s="118"/>
      <x:c r="C630" s="113">
        <x:v>7</x:v>
      </x:c>
      <x:c r="D630" s="210" t="str">
        <x:f>IF(VLOOKUP($A630,'★Master Code List'!$B$4:$K$167,8,)=0,"",(VLOOKUP($A630,'★Master Code List'!$B$4:$K$167,8,)))</x:f>
        <x:v>S2X8-14A033-JD</x:v>
      </x:c>
      <x:c r="E630" s="210" t="str">
        <x:f>IF(VLOOKUP($A630,'★Master Code List'!$B$4:$K$167,9,)=0,"",(VLOOKUP($A630,'★Master Code List'!$B$4:$K$167,9,)))</x:f>
        <x:v>BEV-M</x:v>
      </x:c>
      <x:c r="F630" s="20" t="str">
        <x:f>IF(VLOOKUP($A630,'★Master Code List'!$B$4:$K$167,10,)=0,"",(VLOOKUP($A630,'★Master Code List'!$B$4:$K$167,10,)))</x:f>
        <x:v>BUS BAR ASY – NEG BEC TO DCFC NEG</x:v>
      </x:c>
      <x:c r="G630" s="158">
        <x:f t="shared" si="178"/>
        <x:v>0</x:v>
      </x:c>
      <x:c r="H630" s="158">
        <x:f t="shared" si="179"/>
        <x:v>399.99784685714292</x:v>
      </x:c>
      <x:c r="I630" s="285">
        <x:f t="shared" si="180"/>
        <x:v>0</x:v>
      </x:c>
      <x:c r="J630" s="106">
        <x:f>SUMIFS('purchase data'!K:K,'purchase data'!$B:$B,$C630,'purchase data'!$F:$F,$D630)</x:f>
        <x:v>0</x:v>
      </x:c>
      <x:c r="K630" s="73">
        <x:f>SUMIFS('purchase data'!M:M,'purchase data'!$B:$B,$C630,'purchase data'!$F:$F,$D630)</x:f>
        <x:v>0</x:v>
      </x:c>
      <x:c r="L630" s="68">
        <x:f>SUMIFS(ETC!$G:$G,ETC!$B:$B,$C630,ETC!$E:$E,$D630)</x:f>
        <x:v>0</x:v>
      </x:c>
      <x:c r="M630" s="73">
        <x:f>SUMIFS(ETC!$J:$J,ETC!$E:$E,$D630,ETC!$B:$B,$C630)</x:f>
        <x:v>0</x:v>
      </x:c>
      <x:c r="N630" s="159">
        <x:f>IF(IFERROR((I630+K630+M630)/(G630+J630+SUMIFS(ETC!$G:$G,ETC!$C:$C,1,ETC!$B:$B,$C630,ETC!$E:$E,$D630)),)=0,H630,IFERROR((I630+K630+M630)/(G630+J630+SUMIFS(ETC!$G:$G,ETC!$C:$C,1,ETC!$B:$B,$C630,ETC!$E:$E,$D630)),))</x:f>
        <x:v>399.99784685714292</x:v>
      </x:c>
      <x:c r="O630" s="106">
        <x:f>++SUMIFS('sales data'!L:L,'sales data'!$B:$B,$C630,'sales data'!$F:$F,$D630,'sales data'!$O:$O,"")</x:f>
        <x:v>0</x:v>
      </x:c>
      <x:c r="P630" s="73">
        <x:f t="shared" si="181"/>
        <x:v>0</x:v>
      </x:c>
      <x:c r="Q630" s="68">
        <x:f>+SUMIFS('sales data'!$L:$L,'sales data'!$B:$B,$C630,'sales data'!$F:$F,$D630,'sales data'!$O:$O,"R")</x:f>
        <x:v>0</x:v>
      </x:c>
      <x:c r="R630" s="73">
        <x:f t="shared" si="182"/>
        <x:v>0</x:v>
      </x:c>
      <x:c r="S630" s="68">
        <x:f>SUMIFS('sales data'!$L:$L,'sales data'!$B:$B,$C630,'sales data'!$F:$F,$D630,'sales data'!$O:$O,"N")</x:f>
        <x:v>0</x:v>
      </x:c>
      <x:c r="T630" s="73">
        <x:f t="shared" si="183"/>
        <x:v>0</x:v>
      </x:c>
      <x:c r="U630" s="26">
        <x:f>SUMIFS('warehouse inventory check'!$N:$N,'warehouse inventory check'!$C:$C,$C630,'warehouse inventory check'!$D:$D,$D630)</x:f>
        <x:v>0</x:v>
      </x:c>
      <x:c r="V630" s="26">
        <x:f t="shared" si="184"/>
        <x:v>399.99784685714292</x:v>
      </x:c>
      <x:c r="W630" s="73">
        <x:f t="shared" si="185"/>
        <x:v>0</x:v>
      </x:c>
      <x:c r="X630" s="74">
        <x:f t="shared" si="186"/>
        <x:v>0</x:v>
      </x:c>
      <x:c r="Y630" s="68">
        <x:f t="shared" si="187"/>
        <x:v>0</x:v>
      </x:c>
      <x:c r="Z630" s="68">
        <x:f t="shared" si="188"/>
        <x:v>0</x:v>
      </x:c>
    </x:row>
    <x:row r="631" spans="1:27">
      <x:c r="A631" s="118">
        <x:v>26</x:v>
      </x:c>
      <x:c r="B631" s="118"/>
      <x:c r="C631" s="113">
        <x:v>7</x:v>
      </x:c>
      <x:c r="D631" s="210" t="str">
        <x:f>IF(VLOOKUP($A631,'★Master Code List'!$B$4:$K$167,8,)=0,"",(VLOOKUP($A631,'★Master Code List'!$B$4:$K$167,8,)))</x:f>
        <x:v>SZ38-10B694-AC</x:v>
      </x:c>
      <x:c r="E631" s="210" t="str">
        <x:f>IF(VLOOKUP($A631,'★Master Code List'!$B$4:$K$167,9,)=0,"",(VLOOKUP($A631,'★Master Code List'!$B$4:$K$167,9,)))</x:f>
        <x:v>BEV-E2 (V710)</x:v>
      </x:c>
      <x:c r="F631" s="20" t="str">
        <x:f>IF(VLOOKUP($A631,'★Master Code List'!$B$4:$K$167,10,)=0,"",(VLOOKUP($A631,'★Master Code List'!$B$4:$K$167,10,)))</x:f>
        <x:v>Main Harness</x:v>
      </x:c>
      <x:c r="G631" s="158">
        <x:f t="shared" si="178"/>
        <x:v>0</x:v>
      </x:c>
      <x:c r="H631" s="158">
        <x:f t="shared" si="179"/>
        <x:v>3999.1422376362398</x:v>
      </x:c>
      <x:c r="I631" s="285">
        <x:f t="shared" si="180"/>
        <x:v>0</x:v>
      </x:c>
      <x:c r="J631" s="106">
        <x:f>SUMIFS('purchase data'!K:K,'purchase data'!$B:$B,$C631,'purchase data'!$F:$F,$D631)</x:f>
        <x:v>0</x:v>
      </x:c>
      <x:c r="K631" s="73">
        <x:f>SUMIFS('purchase data'!M:M,'purchase data'!$B:$B,$C631,'purchase data'!$F:$F,$D631)</x:f>
        <x:v>0</x:v>
      </x:c>
      <x:c r="L631" s="68">
        <x:f>SUMIFS(ETC!$G:$G,ETC!$B:$B,$C631,ETC!$E:$E,$D631)</x:f>
        <x:v>0</x:v>
      </x:c>
      <x:c r="M631" s="73">
        <x:f>SUMIFS(ETC!$J:$J,ETC!$E:$E,$D631,ETC!$B:$B,$C631)</x:f>
        <x:v>0</x:v>
      </x:c>
      <x:c r="N631" s="159">
        <x:f>IF(IFERROR((I631+K631+M631)/(G631+J631+SUMIFS(ETC!$G:$G,ETC!$C:$C,1,ETC!$B:$B,$C631,ETC!$E:$E,$D631)),)=0,H631,IFERROR((I631+K631+M631)/(G631+J631+SUMIFS(ETC!$G:$G,ETC!$C:$C,1,ETC!$B:$B,$C631,ETC!$E:$E,$D631)),))</x:f>
        <x:v>3999.1422376362398</x:v>
      </x:c>
      <x:c r="O631" s="106">
        <x:f>++SUMIFS('sales data'!L:L,'sales data'!$B:$B,$C631,'sales data'!$F:$F,$D631,'sales data'!$O:$O,"")</x:f>
        <x:v>0</x:v>
      </x:c>
      <x:c r="P631" s="73">
        <x:f t="shared" si="181"/>
        <x:v>0</x:v>
      </x:c>
      <x:c r="Q631" s="68">
        <x:f>+SUMIFS('sales data'!$L:$L,'sales data'!$B:$B,$C631,'sales data'!$F:$F,$D631,'sales data'!$O:$O,"R")</x:f>
        <x:v>0</x:v>
      </x:c>
      <x:c r="R631" s="73">
        <x:f t="shared" si="182"/>
        <x:v>0</x:v>
      </x:c>
      <x:c r="S631" s="68">
        <x:f>SUMIFS('sales data'!$L:$L,'sales data'!$B:$B,$C631,'sales data'!$F:$F,$D631,'sales data'!$O:$O,"N")</x:f>
        <x:v>0</x:v>
      </x:c>
      <x:c r="T631" s="73">
        <x:f t="shared" si="183"/>
        <x:v>0</x:v>
      </x:c>
      <x:c r="U631" s="26">
        <x:f>SUMIFS('warehouse inventory check'!$N:$N,'warehouse inventory check'!$C:$C,$C631,'warehouse inventory check'!$D:$D,$D631)</x:f>
        <x:v>0</x:v>
      </x:c>
      <x:c r="V631" s="26">
        <x:f t="shared" si="184"/>
        <x:v>3999.1422376362398</x:v>
      </x:c>
      <x:c r="W631" s="73">
        <x:f t="shared" si="185"/>
        <x:v>0</x:v>
      </x:c>
      <x:c r="X631" s="74">
        <x:f t="shared" si="186"/>
        <x:v>0</x:v>
      </x:c>
      <x:c r="Y631" s="68">
        <x:f t="shared" si="187"/>
        <x:v>0</x:v>
      </x:c>
      <x:c r="Z631" s="68">
        <x:f t="shared" si="188"/>
        <x:v>0</x:v>
      </x:c>
    </x:row>
    <x:row r="632" spans="1:27">
      <x:c r="A632" s="118">
        <x:v>27</x:v>
      </x:c>
      <x:c r="B632" s="118"/>
      <x:c r="C632" s="113">
        <x:v>7</x:v>
      </x:c>
      <x:c r="D632" s="210" t="str">
        <x:f>IF(VLOOKUP($A632,'★Master Code List'!$B$4:$K$167,8,)=0,"",(VLOOKUP($A632,'★Master Code List'!$B$4:$K$167,8,)))</x:f>
        <x:v>SZ38-14A033-AB</x:v>
      </x:c>
      <x:c r="E632" s="210" t="str">
        <x:f>IF(VLOOKUP($A632,'★Master Code List'!$B$4:$K$167,9,)=0,"",(VLOOKUP($A632,'★Master Code List'!$B$4:$K$167,9,)))</x:f>
        <x:v>BEV-E2 (V710)</x:v>
      </x:c>
      <x:c r="F632" s="20" t="str">
        <x:f>IF(VLOOKUP($A632,'★Master Code List'!$B$4:$K$167,10,)=0,"",(VLOOKUP($A632,'★Master Code List'!$B$4:$K$167,10,)))</x:f>
        <x:v>BUSBAR - Array 2 to Array3_Insert</x:v>
      </x:c>
      <x:c r="G632" s="158">
        <x:f t="shared" si="178"/>
        <x:v>0</x:v>
      </x:c>
      <x:c r="H632" s="158">
        <x:f t="shared" si="179"/>
        <x:v>609.68253421340626</x:v>
      </x:c>
      <x:c r="I632" s="285">
        <x:f t="shared" si="180"/>
        <x:v>0</x:v>
      </x:c>
      <x:c r="J632" s="106">
        <x:f>SUMIFS('purchase data'!K:K,'purchase data'!$B:$B,$C632,'purchase data'!$F:$F,$D632)</x:f>
        <x:v>0</x:v>
      </x:c>
      <x:c r="K632" s="73">
        <x:f>SUMIFS('purchase data'!M:M,'purchase data'!$B:$B,$C632,'purchase data'!$F:$F,$D632)</x:f>
        <x:v>0</x:v>
      </x:c>
      <x:c r="L632" s="68">
        <x:f>SUMIFS(ETC!$G:$G,ETC!$B:$B,$C632,ETC!$E:$E,$D632)</x:f>
        <x:v>0</x:v>
      </x:c>
      <x:c r="M632" s="73">
        <x:f>SUMIFS(ETC!$J:$J,ETC!$E:$E,$D632,ETC!$B:$B,$C632)</x:f>
        <x:v>0</x:v>
      </x:c>
      <x:c r="N632" s="159">
        <x:f>IF(IFERROR((I632+K632+M632)/(G632+J632+SUMIFS(ETC!$G:$G,ETC!$C:$C,1,ETC!$B:$B,$C632,ETC!$E:$E,$D632)),)=0,H632,IFERROR((I632+K632+M632)/(G632+J632+SUMIFS(ETC!$G:$G,ETC!$C:$C,1,ETC!$B:$B,$C632,ETC!$E:$E,$D632)),))</x:f>
        <x:v>609.68253421340626</x:v>
      </x:c>
      <x:c r="O632" s="106">
        <x:f>++SUMIFS('sales data'!L:L,'sales data'!$B:$B,$C632,'sales data'!$F:$F,$D632,'sales data'!$O:$O,"")</x:f>
        <x:v>0</x:v>
      </x:c>
      <x:c r="P632" s="73">
        <x:f t="shared" si="181"/>
        <x:v>0</x:v>
      </x:c>
      <x:c r="Q632" s="68">
        <x:f>+SUMIFS('sales data'!$L:$L,'sales data'!$B:$B,$C632,'sales data'!$F:$F,$D632,'sales data'!$O:$O,"R")</x:f>
        <x:v>0</x:v>
      </x:c>
      <x:c r="R632" s="73">
        <x:f t="shared" si="182"/>
        <x:v>0</x:v>
      </x:c>
      <x:c r="S632" s="68">
        <x:f>SUMIFS('sales data'!$L:$L,'sales data'!$B:$B,$C632,'sales data'!$F:$F,$D632,'sales data'!$O:$O,"N")</x:f>
        <x:v>0</x:v>
      </x:c>
      <x:c r="T632" s="73">
        <x:f t="shared" si="183"/>
        <x:v>0</x:v>
      </x:c>
      <x:c r="U632" s="26">
        <x:f>SUMIFS('warehouse inventory check'!$N:$N,'warehouse inventory check'!$C:$C,$C632,'warehouse inventory check'!$D:$D,$D632)</x:f>
        <x:v>0</x:v>
      </x:c>
      <x:c r="V632" s="26">
        <x:f t="shared" si="184"/>
        <x:v>609.68253421340626</x:v>
      </x:c>
      <x:c r="W632" s="73">
        <x:f t="shared" si="185"/>
        <x:v>0</x:v>
      </x:c>
      <x:c r="X632" s="74">
        <x:f t="shared" si="186"/>
        <x:v>0</x:v>
      </x:c>
      <x:c r="Y632" s="68">
        <x:f t="shared" si="187"/>
        <x:v>0</x:v>
      </x:c>
      <x:c r="Z632" s="68">
        <x:f t="shared" si="188"/>
        <x:v>0</x:v>
      </x:c>
    </x:row>
    <x:row r="633" spans="1:27">
      <x:c r="A633" s="118">
        <x:v>28</x:v>
      </x:c>
      <x:c r="B633" s="118"/>
      <x:c r="C633" s="113">
        <x:v>7</x:v>
      </x:c>
      <x:c r="D633" s="210" t="str">
        <x:f>IF(VLOOKUP($A633,'★Master Code List'!$B$4:$K$167,8,)=0,"",(VLOOKUP($A633,'★Master Code List'!$B$4:$K$167,8,)))</x:f>
        <x:v>SZ38-14A033-BB</x:v>
      </x:c>
      <x:c r="E633" s="210" t="str">
        <x:f>IF(VLOOKUP($A633,'★Master Code List'!$B$4:$K$167,9,)=0,"",(VLOOKUP($A633,'★Master Code List'!$B$4:$K$167,9,)))</x:f>
        <x:v>BEV-E2 (V710)</x:v>
      </x:c>
      <x:c r="F633" s="20" t="str">
        <x:f>IF(VLOOKUP($A633,'★Master Code List'!$B$4:$K$167,10,)=0,"",(VLOOKUP($A633,'★Master Code List'!$B$4:$K$167,10,)))</x:f>
        <x:v>BUSBAR - Array 6 to Pos BEC_Insert</x:v>
      </x:c>
      <x:c r="G633" s="158">
        <x:f t="shared" si="178"/>
        <x:v>0</x:v>
      </x:c>
      <x:c r="H633" s="158">
        <x:f t="shared" si="179"/>
        <x:v>413.7588293707251</x:v>
      </x:c>
      <x:c r="I633" s="285">
        <x:f t="shared" si="180"/>
        <x:v>0</x:v>
      </x:c>
      <x:c r="J633" s="106">
        <x:f>SUMIFS('purchase data'!K:K,'purchase data'!$B:$B,$C633,'purchase data'!$F:$F,$D633)</x:f>
        <x:v>0</x:v>
      </x:c>
      <x:c r="K633" s="73">
        <x:f>SUMIFS('purchase data'!M:M,'purchase data'!$B:$B,$C633,'purchase data'!$F:$F,$D633)</x:f>
        <x:v>0</x:v>
      </x:c>
      <x:c r="L633" s="68">
        <x:f>SUMIFS(ETC!$G:$G,ETC!$B:$B,$C633,ETC!$E:$E,$D633)</x:f>
        <x:v>0</x:v>
      </x:c>
      <x:c r="M633" s="73">
        <x:f>SUMIFS(ETC!$J:$J,ETC!$E:$E,$D633,ETC!$B:$B,$C633)</x:f>
        <x:v>0</x:v>
      </x:c>
      <x:c r="N633" s="159">
        <x:f>IF(IFERROR((I633+K633+M633)/(G633+J633+SUMIFS(ETC!$G:$G,ETC!$C:$C,1,ETC!$B:$B,$C633,ETC!$E:$E,$D633)),)=0,H633,IFERROR((I633+K633+M633)/(G633+J633+SUMIFS(ETC!$G:$G,ETC!$C:$C,1,ETC!$B:$B,$C633,ETC!$E:$E,$D633)),))</x:f>
        <x:v>413.7588293707251</x:v>
      </x:c>
      <x:c r="O633" s="106">
        <x:f>++SUMIFS('sales data'!L:L,'sales data'!$B:$B,$C633,'sales data'!$F:$F,$D633,'sales data'!$O:$O,"")</x:f>
        <x:v>0</x:v>
      </x:c>
      <x:c r="P633" s="73">
        <x:f t="shared" si="181"/>
        <x:v>0</x:v>
      </x:c>
      <x:c r="Q633" s="68">
        <x:f>+SUMIFS('sales data'!$L:$L,'sales data'!$B:$B,$C633,'sales data'!$F:$F,$D633,'sales data'!$O:$O,"R")</x:f>
        <x:v>0</x:v>
      </x:c>
      <x:c r="R633" s="73">
        <x:f t="shared" si="182"/>
        <x:v>0</x:v>
      </x:c>
      <x:c r="S633" s="68">
        <x:f>SUMIFS('sales data'!$L:$L,'sales data'!$B:$B,$C633,'sales data'!$F:$F,$D633,'sales data'!$O:$O,"N")</x:f>
        <x:v>0</x:v>
      </x:c>
      <x:c r="T633" s="73">
        <x:f t="shared" si="183"/>
        <x:v>0</x:v>
      </x:c>
      <x:c r="U633" s="26">
        <x:f>SUMIFS('warehouse inventory check'!$N:$N,'warehouse inventory check'!$C:$C,$C633,'warehouse inventory check'!$D:$D,$D633)</x:f>
        <x:v>0</x:v>
      </x:c>
      <x:c r="V633" s="26">
        <x:f t="shared" si="184"/>
        <x:v>413.7588293707251</x:v>
      </x:c>
      <x:c r="W633" s="73">
        <x:f t="shared" si="185"/>
        <x:v>0</x:v>
      </x:c>
      <x:c r="X633" s="74">
        <x:f t="shared" si="186"/>
        <x:v>0</x:v>
      </x:c>
      <x:c r="Y633" s="68">
        <x:f t="shared" si="187"/>
        <x:v>0</x:v>
      </x:c>
      <x:c r="Z633" s="68">
        <x:f t="shared" si="188"/>
        <x:v>0</x:v>
      </x:c>
    </x:row>
    <x:row r="634" spans="1:27">
      <x:c r="A634" s="118">
        <x:v>29</x:v>
      </x:c>
      <x:c r="B634" s="118"/>
      <x:c r="C634" s="113">
        <x:v>7</x:v>
      </x:c>
      <x:c r="D634" s="210" t="str">
        <x:f>IF(VLOOKUP($A634,'★Master Code List'!$B$4:$K$167,8,)=0,"",(VLOOKUP($A634,'★Master Code List'!$B$4:$K$167,8,)))</x:f>
        <x:v>T2X8-14A033-AA</x:v>
      </x:c>
      <x:c r="E634" s="210" t="str">
        <x:f>IF(VLOOKUP($A634,'★Master Code List'!$B$4:$K$167,9,)=0,"",(VLOOKUP($A634,'★Master Code List'!$B$4:$K$167,9,)))</x:f>
        <x:v>BEV-M</x:v>
      </x:c>
      <x:c r="F634" s="20" t="str">
        <x:f>IF(VLOOKUP($A634,'★Master Code List'!$B$4:$K$167,10,)=0,"",(VLOOKUP($A634,'★Master Code List'!$B$4:$K$167,10,)))</x:f>
        <x:v>BUSBAR ASY</x:v>
      </x:c>
      <x:c r="G634" s="158">
        <x:f t="shared" si="178"/>
        <x:v>0</x:v>
      </x:c>
      <x:c r="H634" s="158">
        <x:f t="shared" si="179"/>
        <x:v>580.66571699999997</x:v>
      </x:c>
      <x:c r="I634" s="285">
        <x:f t="shared" si="180"/>
        <x:v>0</x:v>
      </x:c>
      <x:c r="J634" s="106">
        <x:f>SUMIFS('purchase data'!K:K,'purchase data'!$B:$B,$C634,'purchase data'!$F:$F,$D634)</x:f>
        <x:v>0</x:v>
      </x:c>
      <x:c r="K634" s="73">
        <x:f>SUMIFS('purchase data'!M:M,'purchase data'!$B:$B,$C634,'purchase data'!$F:$F,$D634)</x:f>
        <x:v>0</x:v>
      </x:c>
      <x:c r="L634" s="68">
        <x:f>SUMIFS(ETC!$G:$G,ETC!$B:$B,$C634,ETC!$E:$E,$D634)</x:f>
        <x:v>0</x:v>
      </x:c>
      <x:c r="M634" s="73">
        <x:f>SUMIFS(ETC!$J:$J,ETC!$E:$E,$D634,ETC!$B:$B,$C634)</x:f>
        <x:v>0</x:v>
      </x:c>
      <x:c r="N634" s="159">
        <x:f>IF(IFERROR((I634+K634+M634)/(G634+J634+SUMIFS(ETC!$G:$G,ETC!$C:$C,1,ETC!$B:$B,$C634,ETC!$E:$E,$D634)),)=0,H634,IFERROR((I634+K634+M634)/(G634+J634+SUMIFS(ETC!$G:$G,ETC!$C:$C,1,ETC!$B:$B,$C634,ETC!$E:$E,$D634)),))</x:f>
        <x:v>580.66571699999997</x:v>
      </x:c>
      <x:c r="O634" s="106">
        <x:f>++SUMIFS('sales data'!L:L,'sales data'!$B:$B,$C634,'sales data'!$F:$F,$D634,'sales data'!$O:$O,"")</x:f>
        <x:v>0</x:v>
      </x:c>
      <x:c r="P634" s="73">
        <x:f t="shared" si="181"/>
        <x:v>0</x:v>
      </x:c>
      <x:c r="Q634" s="68">
        <x:f>+SUMIFS('sales data'!$L:$L,'sales data'!$B:$B,$C634,'sales data'!$F:$F,$D634,'sales data'!$O:$O,"R")</x:f>
        <x:v>0</x:v>
      </x:c>
      <x:c r="R634" s="73">
        <x:f t="shared" si="182"/>
        <x:v>0</x:v>
      </x:c>
      <x:c r="S634" s="68">
        <x:f>SUMIFS('sales data'!$L:$L,'sales data'!$B:$B,$C634,'sales data'!$F:$F,$D634,'sales data'!$O:$O,"N")</x:f>
        <x:v>0</x:v>
      </x:c>
      <x:c r="T634" s="73">
        <x:f t="shared" si="183"/>
        <x:v>0</x:v>
      </x:c>
      <x:c r="U634" s="26">
        <x:f>SUMIFS('warehouse inventory check'!$N:$N,'warehouse inventory check'!$C:$C,$C634,'warehouse inventory check'!$D:$D,$D634)</x:f>
        <x:v>0</x:v>
      </x:c>
      <x:c r="V634" s="26">
        <x:f t="shared" si="184"/>
        <x:v>580.66571699999997</x:v>
      </x:c>
      <x:c r="W634" s="73">
        <x:f t="shared" si="185"/>
        <x:v>0</x:v>
      </x:c>
      <x:c r="X634" s="74">
        <x:f t="shared" si="186"/>
        <x:v>0</x:v>
      </x:c>
      <x:c r="Y634" s="68">
        <x:f t="shared" si="187"/>
        <x:v>0</x:v>
      </x:c>
      <x:c r="Z634" s="68">
        <x:f t="shared" si="188"/>
        <x:v>0</x:v>
      </x:c>
    </x:row>
    <x:row r="635" spans="1:27">
      <x:c r="A635" s="118">
        <x:v>30</x:v>
      </x:c>
      <x:c r="B635" s="118"/>
      <x:c r="C635" s="113">
        <x:v>7</x:v>
      </x:c>
      <x:c r="D635" s="210" t="str">
        <x:f>IF(VLOOKUP($A635,'★Master Code List'!$B$4:$K$167,8,)=0,"",(VLOOKUP($A635,'★Master Code List'!$B$4:$K$167,8,)))</x:f>
        <x:v>T2X8-14A033-BA</x:v>
      </x:c>
      <x:c r="E635" s="210" t="str">
        <x:f>IF(VLOOKUP($A635,'★Master Code List'!$B$4:$K$167,9,)=0,"",(VLOOKUP($A635,'★Master Code List'!$B$4:$K$167,9,)))</x:f>
        <x:v>BEV-M</x:v>
      </x:c>
      <x:c r="F635" s="20" t="str">
        <x:f>IF(VLOOKUP($A635,'★Master Code List'!$B$4:$K$167,10,)=0,"",(VLOOKUP($A635,'★Master Code List'!$B$4:$K$167,10,)))</x:f>
        <x:v>BUSBAR ASY</x:v>
      </x:c>
      <x:c r="G635" s="158">
        <x:f t="shared" si="178"/>
        <x:v>0</x:v>
      </x:c>
      <x:c r="H635" s="158">
        <x:f t="shared" si="179"/>
        <x:v>562.3770330000001</x:v>
      </x:c>
      <x:c r="I635" s="285">
        <x:f t="shared" si="180"/>
        <x:v>0</x:v>
      </x:c>
      <x:c r="J635" s="106">
        <x:f>SUMIFS('purchase data'!K:K,'purchase data'!$B:$B,$C635,'purchase data'!$F:$F,$D635)</x:f>
        <x:v>0</x:v>
      </x:c>
      <x:c r="K635" s="73">
        <x:f>SUMIFS('purchase data'!M:M,'purchase data'!$B:$B,$C635,'purchase data'!$F:$F,$D635)</x:f>
        <x:v>0</x:v>
      </x:c>
      <x:c r="L635" s="68">
        <x:f>SUMIFS(ETC!$G:$G,ETC!$B:$B,$C635,ETC!$E:$E,$D635)</x:f>
        <x:v>0</x:v>
      </x:c>
      <x:c r="M635" s="73">
        <x:f>SUMIFS(ETC!$J:$J,ETC!$E:$E,$D635,ETC!$B:$B,$C635)</x:f>
        <x:v>0</x:v>
      </x:c>
      <x:c r="N635" s="159">
        <x:f>IF(IFERROR((I635+K635+M635)/(G635+J635+SUMIFS(ETC!$G:$G,ETC!$C:$C,1,ETC!$B:$B,$C635,ETC!$E:$E,$D635)),)=0,H635,IFERROR((I635+K635+M635)/(G635+J635+SUMIFS(ETC!$G:$G,ETC!$C:$C,1,ETC!$B:$B,$C635,ETC!$E:$E,$D635)),))</x:f>
        <x:v>562.3770330000001</x:v>
      </x:c>
      <x:c r="O635" s="106">
        <x:f>++SUMIFS('sales data'!L:L,'sales data'!$B:$B,$C635,'sales data'!$F:$F,$D635,'sales data'!$O:$O,"")</x:f>
        <x:v>0</x:v>
      </x:c>
      <x:c r="P635" s="73">
        <x:f t="shared" si="181"/>
        <x:v>0</x:v>
      </x:c>
      <x:c r="Q635" s="68">
        <x:f>+SUMIFS('sales data'!$L:$L,'sales data'!$B:$B,$C635,'sales data'!$F:$F,$D635,'sales data'!$O:$O,"R")</x:f>
        <x:v>0</x:v>
      </x:c>
      <x:c r="R635" s="73">
        <x:f t="shared" si="182"/>
        <x:v>0</x:v>
      </x:c>
      <x:c r="S635" s="68">
        <x:f>SUMIFS('sales data'!$L:$L,'sales data'!$B:$B,$C635,'sales data'!$F:$F,$D635,'sales data'!$O:$O,"N")</x:f>
        <x:v>0</x:v>
      </x:c>
      <x:c r="T635" s="73">
        <x:f t="shared" si="183"/>
        <x:v>0</x:v>
      </x:c>
      <x:c r="U635" s="26">
        <x:f>SUMIFS('warehouse inventory check'!$N:$N,'warehouse inventory check'!$C:$C,$C635,'warehouse inventory check'!$D:$D,$D635)</x:f>
        <x:v>0</x:v>
      </x:c>
      <x:c r="V635" s="26">
        <x:f t="shared" si="184"/>
        <x:v>562.3770330000001</x:v>
      </x:c>
      <x:c r="W635" s="73">
        <x:f t="shared" si="185"/>
        <x:v>0</x:v>
      </x:c>
      <x:c r="X635" s="74">
        <x:f t="shared" si="186"/>
        <x:v>0</x:v>
      </x:c>
      <x:c r="Y635" s="68">
        <x:f t="shared" si="187"/>
        <x:v>0</x:v>
      </x:c>
      <x:c r="Z635" s="68">
        <x:f t="shared" si="188"/>
        <x:v>0</x:v>
      </x:c>
    </x:row>
    <x:row r="636" spans="1:27">
      <x:c r="A636" s="118">
        <x:v>31</x:v>
      </x:c>
      <x:c r="B636" s="118"/>
      <x:c r="C636" s="113">
        <x:v>7</x:v>
      </x:c>
      <x:c r="D636" s="210" t="str">
        <x:f>IF(VLOOKUP($A636,'★Master Code List'!$B$4:$K$167,8,)=0,"",(VLOOKUP($A636,'★Master Code List'!$B$4:$K$167,8,)))</x:f>
        <x:v>T2X8-14A033-EA</x:v>
      </x:c>
      <x:c r="E636" s="210" t="str">
        <x:f>IF(VLOOKUP($A636,'★Master Code List'!$B$4:$K$167,9,)=0,"",(VLOOKUP($A636,'★Master Code List'!$B$4:$K$167,9,)))</x:f>
        <x:v>BEV-M</x:v>
      </x:c>
      <x:c r="F636" s="20" t="str">
        <x:f>IF(VLOOKUP($A636,'★Master Code List'!$B$4:$K$167,10,)=0,"",(VLOOKUP($A636,'★Master Code List'!$B$4:$K$167,10,)))</x:f>
        <x:v>BUSBAR ASY</x:v>
      </x:c>
      <x:c r="G636" s="158">
        <x:f t="shared" si="178"/>
        <x:v>0</x:v>
      </x:c>
      <x:c r="H636" s="158">
        <x:f t="shared" si="179"/>
        <x:v>653.31243400000005</x:v>
      </x:c>
      <x:c r="I636" s="285">
        <x:f t="shared" si="180"/>
        <x:v>0</x:v>
      </x:c>
      <x:c r="J636" s="106">
        <x:f>SUMIFS('purchase data'!K:K,'purchase data'!$B:$B,$C636,'purchase data'!$F:$F,$D636)</x:f>
        <x:v>0</x:v>
      </x:c>
      <x:c r="K636" s="73">
        <x:f>SUMIFS('purchase data'!M:M,'purchase data'!$B:$B,$C636,'purchase data'!$F:$F,$D636)</x:f>
        <x:v>0</x:v>
      </x:c>
      <x:c r="L636" s="68">
        <x:f>SUMIFS(ETC!$G:$G,ETC!$B:$B,$C636,ETC!$E:$E,$D636)</x:f>
        <x:v>0</x:v>
      </x:c>
      <x:c r="M636" s="73">
        <x:f>SUMIFS(ETC!$J:$J,ETC!$E:$E,$D636,ETC!$B:$B,$C636)</x:f>
        <x:v>0</x:v>
      </x:c>
      <x:c r="N636" s="159">
        <x:f>IF(IFERROR((I636+K636+M636)/(G636+J636+SUMIFS(ETC!$G:$G,ETC!$C:$C,1,ETC!$B:$B,$C636,ETC!$E:$E,$D636)),)=0,H636,IFERROR((I636+K636+M636)/(G636+J636+SUMIFS(ETC!$G:$G,ETC!$C:$C,1,ETC!$B:$B,$C636,ETC!$E:$E,$D636)),))</x:f>
        <x:v>653.31243400000005</x:v>
      </x:c>
      <x:c r="O636" s="106">
        <x:f>++SUMIFS('sales data'!L:L,'sales data'!$B:$B,$C636,'sales data'!$F:$F,$D636,'sales data'!$O:$O,"")</x:f>
        <x:v>0</x:v>
      </x:c>
      <x:c r="P636" s="73">
        <x:f t="shared" si="181"/>
        <x:v>0</x:v>
      </x:c>
      <x:c r="Q636" s="68">
        <x:f>+SUMIFS('sales data'!$L:$L,'sales data'!$B:$B,$C636,'sales data'!$F:$F,$D636,'sales data'!$O:$O,"R")</x:f>
        <x:v>0</x:v>
      </x:c>
      <x:c r="R636" s="73">
        <x:f t="shared" si="182"/>
        <x:v>0</x:v>
      </x:c>
      <x:c r="S636" s="68">
        <x:f>SUMIFS('sales data'!$L:$L,'sales data'!$B:$B,$C636,'sales data'!$F:$F,$D636,'sales data'!$O:$O,"N")</x:f>
        <x:v>0</x:v>
      </x:c>
      <x:c r="T636" s="73">
        <x:f t="shared" si="183"/>
        <x:v>0</x:v>
      </x:c>
      <x:c r="U636" s="26">
        <x:f>SUMIFS('warehouse inventory check'!$N:$N,'warehouse inventory check'!$C:$C,$C636,'warehouse inventory check'!$D:$D,$D636)</x:f>
        <x:v>0</x:v>
      </x:c>
      <x:c r="V636" s="26">
        <x:f t="shared" si="184"/>
        <x:v>653.31243400000005</x:v>
      </x:c>
      <x:c r="W636" s="73">
        <x:f t="shared" si="185"/>
        <x:v>0</x:v>
      </x:c>
      <x:c r="X636" s="74">
        <x:f t="shared" si="186"/>
        <x:v>0</x:v>
      </x:c>
      <x:c r="Y636" s="68">
        <x:f t="shared" si="187"/>
        <x:v>0</x:v>
      </x:c>
      <x:c r="Z636" s="68">
        <x:f t="shared" si="188"/>
        <x:v>0</x:v>
      </x:c>
    </x:row>
    <x:row r="637" spans="1:27">
      <x:c r="A637" s="118">
        <x:v>32</x:v>
      </x:c>
      <x:c r="B637" s="118"/>
      <x:c r="C637" s="113">
        <x:v>7</x:v>
      </x:c>
      <x:c r="D637" s="210" t="str">
        <x:f>IF(VLOOKUP($A637,'★Master Code List'!$B$4:$K$167,8,)=0,"",(VLOOKUP($A637,'★Master Code List'!$B$4:$K$167,8,)))</x:f>
        <x:v>T2X8-14A033-GA</x:v>
      </x:c>
      <x:c r="E637" s="210" t="str">
        <x:f>IF(VLOOKUP($A637,'★Master Code List'!$B$4:$K$167,9,)=0,"",(VLOOKUP($A637,'★Master Code List'!$B$4:$K$167,9,)))</x:f>
        <x:v>BEV-M</x:v>
      </x:c>
      <x:c r="F637" s="20" t="str">
        <x:f>IF(VLOOKUP($A637,'★Master Code List'!$B$4:$K$167,10,)=0,"",(VLOOKUP($A637,'★Master Code List'!$B$4:$K$167,10,)))</x:f>
        <x:v>BUSBAR ASY</x:v>
      </x:c>
      <x:c r="G637" s="158">
        <x:f t="shared" si="178"/>
        <x:v>0</x:v>
      </x:c>
      <x:c r="H637" s="158">
        <x:f t="shared" si="179"/>
        <x:v>438.42039700000009</x:v>
      </x:c>
      <x:c r="I637" s="285">
        <x:f t="shared" si="180"/>
        <x:v>0</x:v>
      </x:c>
      <x:c r="J637" s="106">
        <x:f>SUMIFS('purchase data'!K:K,'purchase data'!$B:$B,$C637,'purchase data'!$F:$F,$D637)</x:f>
        <x:v>0</x:v>
      </x:c>
      <x:c r="K637" s="73">
        <x:f>SUMIFS('purchase data'!M:M,'purchase data'!$B:$B,$C637,'purchase data'!$F:$F,$D637)</x:f>
        <x:v>0</x:v>
      </x:c>
      <x:c r="L637" s="68">
        <x:f>SUMIFS(ETC!$G:$G,ETC!$B:$B,$C637,ETC!$E:$E,$D637)</x:f>
        <x:v>0</x:v>
      </x:c>
      <x:c r="M637" s="73">
        <x:f>SUMIFS(ETC!$J:$J,ETC!$E:$E,$D637,ETC!$B:$B,$C637)</x:f>
        <x:v>0</x:v>
      </x:c>
      <x:c r="N637" s="159">
        <x:f>IF(IFERROR((I637+K637+M637)/(G637+J637+SUMIFS(ETC!$G:$G,ETC!$C:$C,1,ETC!$B:$B,$C637,ETC!$E:$E,$D637)),)=0,H637,IFERROR((I637+K637+M637)/(G637+J637+SUMIFS(ETC!$G:$G,ETC!$C:$C,1,ETC!$B:$B,$C637,ETC!$E:$E,$D637)),))</x:f>
        <x:v>438.42039700000009</x:v>
      </x:c>
      <x:c r="O637" s="106">
        <x:f>++SUMIFS('sales data'!L:L,'sales data'!$B:$B,$C637,'sales data'!$F:$F,$D637,'sales data'!$O:$O,"")</x:f>
        <x:v>0</x:v>
      </x:c>
      <x:c r="P637" s="73">
        <x:f t="shared" si="181"/>
        <x:v>0</x:v>
      </x:c>
      <x:c r="Q637" s="68">
        <x:f>+SUMIFS('sales data'!$L:$L,'sales data'!$B:$B,$C637,'sales data'!$F:$F,$D637,'sales data'!$O:$O,"R")</x:f>
        <x:v>0</x:v>
      </x:c>
      <x:c r="R637" s="73">
        <x:f t="shared" si="182"/>
        <x:v>0</x:v>
      </x:c>
      <x:c r="S637" s="68">
        <x:f>SUMIFS('sales data'!$L:$L,'sales data'!$B:$B,$C637,'sales data'!$F:$F,$D637,'sales data'!$O:$O,"N")</x:f>
        <x:v>0</x:v>
      </x:c>
      <x:c r="T637" s="73">
        <x:f t="shared" si="183"/>
        <x:v>0</x:v>
      </x:c>
      <x:c r="U637" s="26">
        <x:f>SUMIFS('warehouse inventory check'!$N:$N,'warehouse inventory check'!$C:$C,$C637,'warehouse inventory check'!$D:$D,$D637)</x:f>
        <x:v>0</x:v>
      </x:c>
      <x:c r="V637" s="26">
        <x:f t="shared" si="184"/>
        <x:v>438.42039700000009</x:v>
      </x:c>
      <x:c r="W637" s="73">
        <x:f t="shared" si="185"/>
        <x:v>0</x:v>
      </x:c>
      <x:c r="X637" s="74">
        <x:f t="shared" si="186"/>
        <x:v>0</x:v>
      </x:c>
      <x:c r="Y637" s="68">
        <x:f t="shared" si="187"/>
        <x:v>0</x:v>
      </x:c>
      <x:c r="Z637" s="68">
        <x:f t="shared" si="188"/>
        <x:v>0</x:v>
      </x:c>
    </x:row>
    <x:row r="638" spans="1:27">
      <x:c r="A638" s="118">
        <x:v>33</x:v>
      </x:c>
      <x:c r="B638" s="118"/>
      <x:c r="C638" s="113">
        <x:v>7</x:v>
      </x:c>
      <x:c r="D638" s="210" t="str">
        <x:f>IF(VLOOKUP($A638,'★Master Code List'!$B$4:$K$167,8,)=0,"",(VLOOKUP($A638,'★Master Code List'!$B$4:$K$167,8,)))</x:f>
        <x:v>TZ38-10B694-AA</x:v>
      </x:c>
      <x:c r="E638" s="210" t="str">
        <x:f>IF(VLOOKUP($A638,'★Master Code List'!$B$4:$K$167,9,)=0,"",(VLOOKUP($A638,'★Master Code List'!$B$4:$K$167,9,)))</x:f>
        <x:v>BEV-E1</x:v>
      </x:c>
      <x:c r="F638" s="20" t="str">
        <x:f>IF(VLOOKUP($A638,'★Master Code List'!$B$4:$K$167,10,)=0,"",(VLOOKUP($A638,'★Master Code List'!$B$4:$K$167,10,)))</x:f>
        <x:v>V710 AWD MAIN W/H
ASSY</x:v>
      </x:c>
      <x:c r="G638" s="158">
        <x:f t="shared" ref="G638:G669" si="189">SUMIFS(U:U,$D:$D,$D638,$C:$C,$C638-1)</x:f>
        <x:v>0</x:v>
      </x:c>
      <x:c r="H638" s="158">
        <x:f t="shared" ref="H638:H669" si="190">SUMIFS(V:V,$D:$D,$D638,$C:$C,$C638-1)</x:f>
        <x:v>5137.5179276033059</x:v>
      </x:c>
      <x:c r="I638" s="285">
        <x:f t="shared" ref="I638:I669" si="191">SUMIFS(W:W,$D:$D,$D638,$C:$C,$C638-1)</x:f>
        <x:v>0</x:v>
      </x:c>
      <x:c r="J638" s="106">
        <x:f>SUMIFS('purchase data'!K:K,'purchase data'!$B:$B,$C638,'purchase data'!$F:$F,$D638)</x:f>
        <x:v>0</x:v>
      </x:c>
      <x:c r="K638" s="73">
        <x:f>SUMIFS('purchase data'!M:M,'purchase data'!$B:$B,$C638,'purchase data'!$F:$F,$D638)</x:f>
        <x:v>0</x:v>
      </x:c>
      <x:c r="L638" s="68">
        <x:f>SUMIFS(ETC!$G:$G,ETC!$B:$B,$C638,ETC!$E:$E,$D638)</x:f>
        <x:v>0</x:v>
      </x:c>
      <x:c r="M638" s="73">
        <x:f>SUMIFS(ETC!$J:$J,ETC!$E:$E,$D638,ETC!$B:$B,$C638)</x:f>
        <x:v>0</x:v>
      </x:c>
      <x:c r="N638" s="159">
        <x:f>IF(IFERROR((I638+K638+M638)/(G638+J638+SUMIFS(ETC!$G:$G,ETC!$C:$C,1,ETC!$B:$B,$C638,ETC!$E:$E,$D638)),)=0,H638,IFERROR((I638+K638+M638)/(G638+J638+SUMIFS(ETC!$G:$G,ETC!$C:$C,1,ETC!$B:$B,$C638,ETC!$E:$E,$D638)),))</x:f>
        <x:v>5137.5179276033059</x:v>
      </x:c>
      <x:c r="O638" s="106">
        <x:f>++SUMIFS('sales data'!L:L,'sales data'!$B:$B,$C638,'sales data'!$F:$F,$D638,'sales data'!$O:$O,"")</x:f>
        <x:v>0</x:v>
      </x:c>
      <x:c r="P638" s="73">
        <x:f t="shared" si="181"/>
        <x:v>0</x:v>
      </x:c>
      <x:c r="Q638" s="68">
        <x:f>+SUMIFS('sales data'!$L:$L,'sales data'!$B:$B,$C638,'sales data'!$F:$F,$D638,'sales data'!$O:$O,"R")</x:f>
        <x:v>0</x:v>
      </x:c>
      <x:c r="R638" s="73">
        <x:f t="shared" si="182"/>
        <x:v>0</x:v>
      </x:c>
      <x:c r="S638" s="68">
        <x:f>SUMIFS('sales data'!$L:$L,'sales data'!$B:$B,$C638,'sales data'!$F:$F,$D638,'sales data'!$O:$O,"N")</x:f>
        <x:v>0</x:v>
      </x:c>
      <x:c r="T638" s="73">
        <x:f t="shared" si="183"/>
        <x:v>0</x:v>
      </x:c>
      <x:c r="U638" s="26">
        <x:f>SUMIFS('warehouse inventory check'!$N:$N,'warehouse inventory check'!$C:$C,$C638,'warehouse inventory check'!$D:$D,$D638)</x:f>
        <x:v>0</x:v>
      </x:c>
      <x:c r="V638" s="26">
        <x:f t="shared" si="184"/>
        <x:v>5137.5179276033059</x:v>
      </x:c>
      <x:c r="W638" s="73">
        <x:f t="shared" si="185"/>
        <x:v>0</x:v>
      </x:c>
      <x:c r="X638" s="74">
        <x:f t="shared" si="186"/>
        <x:v>0</x:v>
      </x:c>
      <x:c r="Y638" s="68">
        <x:f t="shared" si="187"/>
        <x:v>0</x:v>
      </x:c>
      <x:c r="Z638" s="68">
        <x:f t="shared" si="188"/>
        <x:v>0</x:v>
      </x:c>
    </x:row>
    <x:row r="639" spans="1:27">
      <x:c r="A639" s="118">
        <x:v>34</x:v>
      </x:c>
      <x:c r="B639" s="118"/>
      <x:c r="C639" s="113">
        <x:v>7</x:v>
      </x:c>
      <x:c r="D639" s="210" t="str">
        <x:f>IF(VLOOKUP($A639,'★Master Code List'!$B$4:$K$167,8,)=0,"",(VLOOKUP($A639,'★Master Code List'!$B$4:$K$167,8,)))</x:f>
        <x:v>TZ38-10B694-AD</x:v>
      </x:c>
      <x:c r="E639" s="210" t="str">
        <x:f>IF(VLOOKUP($A639,'★Master Code List'!$B$4:$K$167,9,)=0,"",(VLOOKUP($A639,'★Master Code List'!$B$4:$K$167,9,)))</x:f>
        <x:v>BEV-E (AWD, V710)</x:v>
      </x:c>
      <x:c r="F639" s="20" t="str">
        <x:f>IF(VLOOKUP($A639,'★Master Code List'!$B$4:$K$167,10,)=0,"",(VLOOKUP($A639,'★Master Code List'!$B$4:$K$167,10,)))</x:f>
        <x:v>Main Harness</x:v>
      </x:c>
      <x:c r="G639" s="158">
        <x:f t="shared" si="189"/>
        <x:v>0</x:v>
      </x:c>
      <x:c r="H639" s="158">
        <x:f t="shared" si="190"/>
        <x:v>6009.0409720671259</x:v>
      </x:c>
      <x:c r="I639" s="285">
        <x:f t="shared" si="191"/>
        <x:v>0</x:v>
      </x:c>
      <x:c r="J639" s="106">
        <x:f>SUMIFS('purchase data'!K:K,'purchase data'!$B:$B,$C639,'purchase data'!$F:$F,$D639)</x:f>
        <x:v>0</x:v>
      </x:c>
      <x:c r="K639" s="73">
        <x:f>SUMIFS('purchase data'!M:M,'purchase data'!$B:$B,$C639,'purchase data'!$F:$F,$D639)</x:f>
        <x:v>0</x:v>
      </x:c>
      <x:c r="L639" s="68">
        <x:f>SUMIFS(ETC!$G:$G,ETC!$B:$B,$C639,ETC!$E:$E,$D639)</x:f>
        <x:v>0</x:v>
      </x:c>
      <x:c r="M639" s="73">
        <x:f>SUMIFS(ETC!$J:$J,ETC!$E:$E,$D639,ETC!$B:$B,$C639)</x:f>
        <x:v>0</x:v>
      </x:c>
      <x:c r="N639" s="159">
        <x:f>IF(IFERROR((I639+K639+M639)/(G639+J639+SUMIFS(ETC!$G:$G,ETC!$C:$C,1,ETC!$B:$B,$C639,ETC!$E:$E,$D639)),)=0,H639,IFERROR((I639+K639+M639)/(G639+J639+SUMIFS(ETC!$G:$G,ETC!$C:$C,1,ETC!$B:$B,$C639,ETC!$E:$E,$D639)),))</x:f>
        <x:v>6009.0409720671259</x:v>
      </x:c>
      <x:c r="O639" s="106">
        <x:f>++SUMIFS('sales data'!L:L,'sales data'!$B:$B,$C639,'sales data'!$F:$F,$D639,'sales data'!$O:$O,"")</x:f>
        <x:v>0</x:v>
      </x:c>
      <x:c r="P639" s="73">
        <x:f t="shared" si="181"/>
        <x:v>0</x:v>
      </x:c>
      <x:c r="Q639" s="68">
        <x:f>+SUMIFS('sales data'!$L:$L,'sales data'!$B:$B,$C639,'sales data'!$F:$F,$D639,'sales data'!$O:$O,"R")</x:f>
        <x:v>0</x:v>
      </x:c>
      <x:c r="R639" s="73">
        <x:f t="shared" si="182"/>
        <x:v>0</x:v>
      </x:c>
      <x:c r="S639" s="68">
        <x:f>SUMIFS('sales data'!$L:$L,'sales data'!$B:$B,$C639,'sales data'!$F:$F,$D639,'sales data'!$O:$O,"N")</x:f>
        <x:v>0</x:v>
      </x:c>
      <x:c r="T639" s="73">
        <x:f t="shared" si="183"/>
        <x:v>0</x:v>
      </x:c>
      <x:c r="U639" s="26">
        <x:f>SUMIFS('warehouse inventory check'!$N:$N,'warehouse inventory check'!$C:$C,$C639,'warehouse inventory check'!$D:$D,$D639)</x:f>
        <x:v>0</x:v>
      </x:c>
      <x:c r="V639" s="26">
        <x:f t="shared" si="184"/>
        <x:v>6009.0409720671259</x:v>
      </x:c>
      <x:c r="W639" s="73">
        <x:f t="shared" si="185"/>
        <x:v>0</x:v>
      </x:c>
      <x:c r="X639" s="74">
        <x:f t="shared" si="186"/>
        <x:v>0</x:v>
      </x:c>
      <x:c r="Y639" s="68">
        <x:f t="shared" si="187"/>
        <x:v>0</x:v>
      </x:c>
      <x:c r="Z639" s="68">
        <x:f t="shared" si="188"/>
        <x:v>0</x:v>
      </x:c>
      <x:c r="AA639" s="20" t="s">
        <x:v>1650</x:v>
      </x:c>
    </x:row>
    <x:row r="640" spans="1:27">
      <x:c r="A640" s="118">
        <x:v>35</x:v>
      </x:c>
      <x:c r="B640" s="118"/>
      <x:c r="C640" s="113">
        <x:v>7</x:v>
      </x:c>
      <x:c r="D640" s="210" t="str">
        <x:f>IF(VLOOKUP($A640,'★Master Code List'!$B$4:$K$167,8,)=0,"",(VLOOKUP($A640,'★Master Code List'!$B$4:$K$167,8,)))</x:f>
        <x:v>TZ38-10B694-AF</x:v>
      </x:c>
      <x:c r="E640" s="210" t="str">
        <x:f>IF(VLOOKUP($A640,'★Master Code List'!$B$4:$K$167,9,)=0,"",(VLOOKUP($A640,'★Master Code List'!$B$4:$K$167,9,)))</x:f>
        <x:v>BEV-E (AWD/RWD, V710)</x:v>
      </x:c>
      <x:c r="F640" s="20" t="str">
        <x:f>IF(VLOOKUP($A640,'★Master Code List'!$B$4:$K$167,10,)=0,"",(VLOOKUP($A640,'★Master Code List'!$B$4:$K$167,10,)))</x:f>
        <x:v>Main Harness-AWD-RWD</x:v>
      </x:c>
      <x:c r="G640" s="158">
        <x:f t="shared" si="189"/>
        <x:v>0</x:v>
      </x:c>
      <x:c r="H640" s="158">
        <x:f t="shared" si="190"/>
        <x:v>6620.4407203557321</x:v>
      </x:c>
      <x:c r="I640" s="285">
        <x:f t="shared" si="191"/>
        <x:v>0</x:v>
      </x:c>
      <x:c r="J640" s="106">
        <x:f>SUMIFS('purchase data'!K:K,'purchase data'!$B:$B,$C640,'purchase data'!$F:$F,$D640)</x:f>
        <x:v>0</x:v>
      </x:c>
      <x:c r="K640" s="73">
        <x:f>SUMIFS('purchase data'!M:M,'purchase data'!$B:$B,$C640,'purchase data'!$F:$F,$D640)</x:f>
        <x:v>0</x:v>
      </x:c>
      <x:c r="L640" s="68">
        <x:f>SUMIFS(ETC!$G:$G,ETC!$B:$B,$C640,ETC!$E:$E,$D640)</x:f>
        <x:v>0</x:v>
      </x:c>
      <x:c r="M640" s="73">
        <x:f>SUMIFS(ETC!$J:$J,ETC!$E:$E,$D640,ETC!$B:$B,$C640)</x:f>
        <x:v>0</x:v>
      </x:c>
      <x:c r="N640" s="159">
        <x:f>IF(IFERROR((I640+K640+M640)/(G640+J640+SUMIFS(ETC!$G:$G,ETC!$C:$C,1,ETC!$B:$B,$C640,ETC!$E:$E,$D640)),)=0,H640,IFERROR((I640+K640+M640)/(G640+J640+SUMIFS(ETC!$G:$G,ETC!$C:$C,1,ETC!$B:$B,$C640,ETC!$E:$E,$D640)),))</x:f>
        <x:v>6620.4407203557321</x:v>
      </x:c>
      <x:c r="O640" s="106">
        <x:f>++SUMIFS('sales data'!L:L,'sales data'!$B:$B,$C640,'sales data'!$F:$F,$D640,'sales data'!$O:$O,"")</x:f>
        <x:v>0</x:v>
      </x:c>
      <x:c r="P640" s="73">
        <x:f t="shared" si="181"/>
        <x:v>0</x:v>
      </x:c>
      <x:c r="Q640" s="68">
        <x:f>+SUMIFS('sales data'!$L:$L,'sales data'!$B:$B,$C640,'sales data'!$F:$F,$D640,'sales data'!$O:$O,"R")</x:f>
        <x:v>0</x:v>
      </x:c>
      <x:c r="R640" s="73">
        <x:f t="shared" si="182"/>
        <x:v>0</x:v>
      </x:c>
      <x:c r="S640" s="68">
        <x:f>SUMIFS('sales data'!$L:$L,'sales data'!$B:$B,$C640,'sales data'!$F:$F,$D640,'sales data'!$O:$O,"N")</x:f>
        <x:v>0</x:v>
      </x:c>
      <x:c r="T640" s="73">
        <x:f t="shared" si="183"/>
        <x:v>0</x:v>
      </x:c>
      <x:c r="U640" s="26">
        <x:f>SUMIFS('warehouse inventory check'!$N:$N,'warehouse inventory check'!$C:$C,$C640,'warehouse inventory check'!$D:$D,$D640)</x:f>
        <x:v>0</x:v>
      </x:c>
      <x:c r="V640" s="26">
        <x:f t="shared" si="184"/>
        <x:v>6620.4407203557321</x:v>
      </x:c>
      <x:c r="W640" s="73">
        <x:f t="shared" si="185"/>
        <x:v>0</x:v>
      </x:c>
      <x:c r="X640" s="74">
        <x:f t="shared" si="186"/>
        <x:v>0</x:v>
      </x:c>
      <x:c r="Y640" s="68">
        <x:f t="shared" si="187"/>
        <x:v>0</x:v>
      </x:c>
      <x:c r="Z640" s="68">
        <x:f t="shared" si="188"/>
        <x:v>0</x:v>
      </x:c>
    </x:row>
    <x:row r="641" spans="1:26">
      <x:c r="A641" s="118">
        <x:v>36</x:v>
      </x:c>
      <x:c r="B641" s="118"/>
      <x:c r="C641" s="113">
        <x:v>7</x:v>
      </x:c>
      <x:c r="D641" s="210" t="str">
        <x:f>IF(VLOOKUP($A641,'★Master Code List'!$B$4:$K$167,8,)=0,"",(VLOOKUP($A641,'★Master Code List'!$B$4:$K$167,8,)))</x:f>
        <x:v>TZ38-10B694-BA</x:v>
      </x:c>
      <x:c r="E641" s="210" t="str">
        <x:f>IF(VLOOKUP($A641,'★Master Code List'!$B$4:$K$167,9,)=0,"",(VLOOKUP($A641,'★Master Code List'!$B$4:$K$167,9,)))</x:f>
        <x:v>BEV-E (AWD/RWD, V710)</x:v>
      </x:c>
      <x:c r="F641" s="20" t="str">
        <x:f>IF(VLOOKUP($A641,'★Master Code List'!$B$4:$K$167,10,)=0,"",(VLOOKUP($A641,'★Master Code List'!$B$4:$K$167,10,)))</x:f>
        <x:v>Main_Harness-RWD</x:v>
      </x:c>
      <x:c r="G641" s="158">
        <x:f t="shared" si="189"/>
        <x:v>0</x:v>
      </x:c>
      <x:c r="H641" s="158">
        <x:f t="shared" si="190"/>
        <x:v>18009.589469999999</x:v>
      </x:c>
      <x:c r="I641" s="285">
        <x:f t="shared" si="191"/>
        <x:v>0</x:v>
      </x:c>
      <x:c r="J641" s="106">
        <x:f>SUMIFS('purchase data'!K:K,'purchase data'!$B:$B,$C641,'purchase data'!$F:$F,$D641)</x:f>
        <x:v>0</x:v>
      </x:c>
      <x:c r="K641" s="73">
        <x:f>SUMIFS('purchase data'!M:M,'purchase data'!$B:$B,$C641,'purchase data'!$F:$F,$D641)</x:f>
        <x:v>0</x:v>
      </x:c>
      <x:c r="L641" s="68">
        <x:f>SUMIFS(ETC!$G:$G,ETC!$B:$B,$C641,ETC!$E:$E,$D641)</x:f>
        <x:v>0</x:v>
      </x:c>
      <x:c r="M641" s="73">
        <x:f>SUMIFS(ETC!$J:$J,ETC!$E:$E,$D641,ETC!$B:$B,$C641)</x:f>
        <x:v>0</x:v>
      </x:c>
      <x:c r="N641" s="159">
        <x:f>IF(IFERROR((I641+K641+M641)/(G641+J641+SUMIFS(ETC!$G:$G,ETC!$C:$C,1,ETC!$B:$B,$C641,ETC!$E:$E,$D641)),)=0,H641,IFERROR((I641+K641+M641)/(G641+J641+SUMIFS(ETC!$G:$G,ETC!$C:$C,1,ETC!$B:$B,$C641,ETC!$E:$E,$D641)),))</x:f>
        <x:v>18009.589469999999</x:v>
      </x:c>
      <x:c r="O641" s="106">
        <x:f>++SUMIFS('sales data'!L:L,'sales data'!$B:$B,$C641,'sales data'!$F:$F,$D641,'sales data'!$O:$O,"")</x:f>
        <x:v>0</x:v>
      </x:c>
      <x:c r="P641" s="73">
        <x:f t="shared" si="181"/>
        <x:v>0</x:v>
      </x:c>
      <x:c r="Q641" s="68">
        <x:f>+SUMIFS('sales data'!$L:$L,'sales data'!$B:$B,$C641,'sales data'!$F:$F,$D641,'sales data'!$O:$O,"R")</x:f>
        <x:v>0</x:v>
      </x:c>
      <x:c r="R641" s="73">
        <x:f t="shared" si="182"/>
        <x:v>0</x:v>
      </x:c>
      <x:c r="S641" s="68">
        <x:f>SUMIFS('sales data'!$L:$L,'sales data'!$B:$B,$C641,'sales data'!$F:$F,$D641,'sales data'!$O:$O,"N")</x:f>
        <x:v>0</x:v>
      </x:c>
      <x:c r="T641" s="73">
        <x:f t="shared" si="183"/>
        <x:v>0</x:v>
      </x:c>
      <x:c r="U641" s="26">
        <x:f>SUMIFS('warehouse inventory check'!$N:$N,'warehouse inventory check'!$C:$C,$C641,'warehouse inventory check'!$D:$D,$D641)</x:f>
        <x:v>0</x:v>
      </x:c>
      <x:c r="V641" s="26">
        <x:f t="shared" si="184"/>
        <x:v>18009.589469999999</x:v>
      </x:c>
      <x:c r="W641" s="73">
        <x:f t="shared" si="185"/>
        <x:v>0</x:v>
      </x:c>
      <x:c r="X641" s="74">
        <x:f t="shared" si="186"/>
        <x:v>0</x:v>
      </x:c>
      <x:c r="Y641" s="68">
        <x:f t="shared" si="187"/>
        <x:v>0</x:v>
      </x:c>
      <x:c r="Z641" s="68">
        <x:f t="shared" si="188"/>
        <x:v>0</x:v>
      </x:c>
    </x:row>
    <x:row r="642" spans="1:26">
      <x:c r="A642" s="118">
        <x:v>37</x:v>
      </x:c>
      <x:c r="B642" s="118"/>
      <x:c r="C642" s="113">
        <x:v>7</x:v>
      </x:c>
      <x:c r="D642" s="210" t="str">
        <x:f>IF(VLOOKUP($A642,'★Master Code List'!$B$4:$K$167,8,)=0,"",(VLOOKUP($A642,'★Master Code List'!$B$4:$K$167,8,)))</x:f>
        <x:v>TZ38-10B694-BB</x:v>
      </x:c>
      <x:c r="E642" s="210" t="str">
        <x:f>IF(VLOOKUP($A642,'★Master Code List'!$B$4:$K$167,9,)=0,"",(VLOOKUP($A642,'★Master Code List'!$B$4:$K$167,9,)))</x:f>
        <x:v>BEV-E (AWD/RWD, V710)</x:v>
      </x:c>
      <x:c r="F642" s="20" t="str">
        <x:f>IF(VLOOKUP($A642,'★Master Code List'!$B$4:$K$167,10,)=0,"",(VLOOKUP($A642,'★Master Code List'!$B$4:$K$167,10,)))</x:f>
        <x:v>MAIN WIRING HARNESS</x:v>
      </x:c>
      <x:c r="G642" s="158">
        <x:f t="shared" si="189"/>
        <x:v>0</x:v>
      </x:c>
      <x:c r="H642" s="158">
        <x:f t="shared" si="190"/>
        <x:v>6052.0572499999998</x:v>
      </x:c>
      <x:c r="I642" s="285">
        <x:f t="shared" si="191"/>
        <x:v>0</x:v>
      </x:c>
      <x:c r="J642" s="106">
        <x:f>SUMIFS('purchase data'!K:K,'purchase data'!$B:$B,$C642,'purchase data'!$F:$F,$D642)</x:f>
        <x:v>0</x:v>
      </x:c>
      <x:c r="K642" s="73">
        <x:f>SUMIFS('purchase data'!M:M,'purchase data'!$B:$B,$C642,'purchase data'!$F:$F,$D642)</x:f>
        <x:v>0</x:v>
      </x:c>
      <x:c r="L642" s="68">
        <x:f>SUMIFS(ETC!$G:$G,ETC!$B:$B,$C642,ETC!$E:$E,$D642)</x:f>
        <x:v>0</x:v>
      </x:c>
      <x:c r="M642" s="73">
        <x:f>SUMIFS(ETC!$J:$J,ETC!$E:$E,$D642,ETC!$B:$B,$C642)</x:f>
        <x:v>0</x:v>
      </x:c>
      <x:c r="N642" s="159">
        <x:f>IF(IFERROR((I642+K642+M642)/(G642+J642+SUMIFS(ETC!$G:$G,ETC!$C:$C,1,ETC!$B:$B,$C642,ETC!$E:$E,$D642)),)=0,H642,IFERROR((I642+K642+M642)/(G642+J642+SUMIFS(ETC!$G:$G,ETC!$C:$C,1,ETC!$B:$B,$C642,ETC!$E:$E,$D642)),))</x:f>
        <x:v>6052.0572499999998</x:v>
      </x:c>
      <x:c r="O642" s="106">
        <x:f>++SUMIFS('sales data'!L:L,'sales data'!$B:$B,$C642,'sales data'!$F:$F,$D642,'sales data'!$O:$O,"")</x:f>
        <x:v>0</x:v>
      </x:c>
      <x:c r="P642" s="73">
        <x:f t="shared" si="181"/>
        <x:v>0</x:v>
      </x:c>
      <x:c r="Q642" s="68">
        <x:f>+SUMIFS('sales data'!$L:$L,'sales data'!$B:$B,$C642,'sales data'!$F:$F,$D642,'sales data'!$O:$O,"R")</x:f>
        <x:v>0</x:v>
      </x:c>
      <x:c r="R642" s="73">
        <x:f t="shared" si="182"/>
        <x:v>0</x:v>
      </x:c>
      <x:c r="S642" s="68">
        <x:f>SUMIFS('sales data'!$L:$L,'sales data'!$B:$B,$C642,'sales data'!$F:$F,$D642,'sales data'!$O:$O,"N")</x:f>
        <x:v>0</x:v>
      </x:c>
      <x:c r="T642" s="73">
        <x:f t="shared" si="183"/>
        <x:v>0</x:v>
      </x:c>
      <x:c r="U642" s="26">
        <x:f>SUMIFS('warehouse inventory check'!$N:$N,'warehouse inventory check'!$C:$C,$C642,'warehouse inventory check'!$D:$D,$D642)</x:f>
        <x:v>0</x:v>
      </x:c>
      <x:c r="V642" s="26">
        <x:f t="shared" si="184"/>
        <x:v>6052.0572499999998</x:v>
      </x:c>
      <x:c r="W642" s="73">
        <x:f t="shared" si="185"/>
        <x:v>0</x:v>
      </x:c>
      <x:c r="X642" s="74">
        <x:f t="shared" si="186"/>
        <x:v>0</x:v>
      </x:c>
      <x:c r="Y642" s="68">
        <x:f t="shared" si="187"/>
        <x:v>0</x:v>
      </x:c>
      <x:c r="Z642" s="68">
        <x:f t="shared" si="188"/>
        <x:v>0</x:v>
      </x:c>
    </x:row>
    <x:row r="643" spans="1:26">
      <x:c r="A643" s="118">
        <x:v>38</x:v>
      </x:c>
      <x:c r="B643" s="118"/>
      <x:c r="C643" s="113">
        <x:v>7</x:v>
      </x:c>
      <x:c r="D643" s="210" t="str">
        <x:f>IF(VLOOKUP($A643,'★Master Code List'!$B$4:$K$167,8,)=0,"",(VLOOKUP($A643,'★Master Code List'!$B$4:$K$167,8,)))</x:f>
        <x:v>TZ38-10B694-CA</x:v>
      </x:c>
      <x:c r="E643" s="210" t="str">
        <x:f>IF(VLOOKUP($A643,'★Master Code List'!$B$4:$K$167,9,)=0,"",(VLOOKUP($A643,'★Master Code List'!$B$4:$K$167,9,)))</x:f>
        <x:v>BEV-E (AWD/RWD, V710)</x:v>
      </x:c>
      <x:c r="F643" s="20" t="str">
        <x:f>IF(VLOOKUP($A643,'★Master Code List'!$B$4:$K$167,10,)=0,"",(VLOOKUP($A643,'★Master Code List'!$B$4:$K$167,10,)))</x:f>
        <x:v>Main_Harness-AWD</x:v>
      </x:c>
      <x:c r="G643" s="158">
        <x:f t="shared" si="189"/>
        <x:v>0</x:v>
      </x:c>
      <x:c r="H643" s="158">
        <x:f t="shared" si="190"/>
        <x:v>26020.641199999998</x:v>
      </x:c>
      <x:c r="I643" s="285">
        <x:f t="shared" si="191"/>
        <x:v>0</x:v>
      </x:c>
      <x:c r="J643" s="106">
        <x:f>SUMIFS('purchase data'!K:K,'purchase data'!$B:$B,$C643,'purchase data'!$F:$F,$D643)</x:f>
        <x:v>0</x:v>
      </x:c>
      <x:c r="K643" s="73">
        <x:f>SUMIFS('purchase data'!M:M,'purchase data'!$B:$B,$C643,'purchase data'!$F:$F,$D643)</x:f>
        <x:v>0</x:v>
      </x:c>
      <x:c r="L643" s="68">
        <x:f>SUMIFS(ETC!$G:$G,ETC!$B:$B,$C643,ETC!$E:$E,$D643)</x:f>
        <x:v>0</x:v>
      </x:c>
      <x:c r="M643" s="73">
        <x:f>SUMIFS(ETC!$J:$J,ETC!$E:$E,$D643,ETC!$B:$B,$C643)</x:f>
        <x:v>0</x:v>
      </x:c>
      <x:c r="N643" s="159">
        <x:f>IF(IFERROR((I643+K643+M643)/(G643+J643+SUMIFS(ETC!$G:$G,ETC!$C:$C,1,ETC!$B:$B,$C643,ETC!$E:$E,$D643)),)=0,H643,IFERROR((I643+K643+M643)/(G643+J643+SUMIFS(ETC!$G:$G,ETC!$C:$C,1,ETC!$B:$B,$C643,ETC!$E:$E,$D643)),))</x:f>
        <x:v>26020.641199999998</x:v>
      </x:c>
      <x:c r="O643" s="106">
        <x:f>++SUMIFS('sales data'!L:L,'sales data'!$B:$B,$C643,'sales data'!$F:$F,$D643,'sales data'!$O:$O,"")</x:f>
        <x:v>0</x:v>
      </x:c>
      <x:c r="P643" s="73">
        <x:f t="shared" si="181"/>
        <x:v>0</x:v>
      </x:c>
      <x:c r="Q643" s="68">
        <x:f>+SUMIFS('sales data'!$L:$L,'sales data'!$B:$B,$C643,'sales data'!$F:$F,$D643,'sales data'!$O:$O,"R")</x:f>
        <x:v>0</x:v>
      </x:c>
      <x:c r="R643" s="73">
        <x:f t="shared" si="182"/>
        <x:v>0</x:v>
      </x:c>
      <x:c r="S643" s="68">
        <x:f>SUMIFS('sales data'!$L:$L,'sales data'!$B:$B,$C643,'sales data'!$F:$F,$D643,'sales data'!$O:$O,"N")</x:f>
        <x:v>0</x:v>
      </x:c>
      <x:c r="T643" s="73">
        <x:f t="shared" si="183"/>
        <x:v>0</x:v>
      </x:c>
      <x:c r="U643" s="26">
        <x:f>SUMIFS('warehouse inventory check'!$N:$N,'warehouse inventory check'!$C:$C,$C643,'warehouse inventory check'!$D:$D,$D643)</x:f>
        <x:v>0</x:v>
      </x:c>
      <x:c r="V643" s="26">
        <x:f t="shared" si="184"/>
        <x:v>26020.641199999998</x:v>
      </x:c>
      <x:c r="W643" s="73">
        <x:f t="shared" si="185"/>
        <x:v>0</x:v>
      </x:c>
      <x:c r="X643" s="74">
        <x:f t="shared" si="186"/>
        <x:v>0</x:v>
      </x:c>
      <x:c r="Y643" s="68">
        <x:f t="shared" si="187"/>
        <x:v>0</x:v>
      </x:c>
      <x:c r="Z643" s="68">
        <x:f t="shared" si="188"/>
        <x:v>0</x:v>
      </x:c>
    </x:row>
    <x:row r="644" spans="1:26">
      <x:c r="A644" s="118">
        <x:v>39</x:v>
      </x:c>
      <x:c r="B644" s="118"/>
      <x:c r="C644" s="113">
        <x:v>7</x:v>
      </x:c>
      <x:c r="D644" s="210" t="str">
        <x:f>IF(VLOOKUP($A644,'★Master Code List'!$B$4:$K$167,8,)=0,"",(VLOOKUP($A644,'★Master Code List'!$B$4:$K$167,8,)))</x:f>
        <x:v>TZ38-10B694-DB</x:v>
      </x:c>
      <x:c r="E644" s="210" t="str">
        <x:f>IF(VLOOKUP($A644,'★Master Code List'!$B$4:$K$167,9,)=0,"",(VLOOKUP($A644,'★Master Code List'!$B$4:$K$167,9,)))</x:f>
        <x:v>BEV-E (RWD, V710)</x:v>
      </x:c>
      <x:c r="F644" s="20" t="str">
        <x:f>IF(VLOOKUP($A644,'★Master Code List'!$B$4:$K$167,10,)=0,"",(VLOOKUP($A644,'★Master Code List'!$B$4:$K$167,10,)))</x:f>
        <x:v>Main Harness</x:v>
      </x:c>
      <x:c r="G644" s="158">
        <x:f t="shared" si="189"/>
        <x:v>0</x:v>
      </x:c>
      <x:c r="H644" s="158">
        <x:f t="shared" si="190"/>
        <x:v>5580.92</x:v>
      </x:c>
      <x:c r="I644" s="285">
        <x:f t="shared" si="191"/>
        <x:v>0</x:v>
      </x:c>
      <x:c r="J644" s="106">
        <x:f>SUMIFS('purchase data'!K:K,'purchase data'!$B:$B,$C644,'purchase data'!$F:$F,$D644)</x:f>
        <x:v>0</x:v>
      </x:c>
      <x:c r="K644" s="73">
        <x:f>SUMIFS('purchase data'!M:M,'purchase data'!$B:$B,$C644,'purchase data'!$F:$F,$D644)</x:f>
        <x:v>0</x:v>
      </x:c>
      <x:c r="L644" s="68">
        <x:f>SUMIFS(ETC!$G:$G,ETC!$B:$B,$C644,ETC!$E:$E,$D644)</x:f>
        <x:v>0</x:v>
      </x:c>
      <x:c r="M644" s="73">
        <x:f>SUMIFS(ETC!$J:$J,ETC!$E:$E,$D644,ETC!$B:$B,$C644)</x:f>
        <x:v>0</x:v>
      </x:c>
      <x:c r="N644" s="159">
        <x:f>IF(IFERROR((I644+K644+M644)/(G644+J644+SUMIFS(ETC!$G:$G,ETC!$C:$C,1,ETC!$B:$B,$C644,ETC!$E:$E,$D644)),)=0,H644,IFERROR((I644+K644+M644)/(G644+J644+SUMIFS(ETC!$G:$G,ETC!$C:$C,1,ETC!$B:$B,$C644,ETC!$E:$E,$D644)),))</x:f>
        <x:v>5580.92</x:v>
      </x:c>
      <x:c r="O644" s="106">
        <x:f>++SUMIFS('sales data'!L:L,'sales data'!$B:$B,$C644,'sales data'!$F:$F,$D644,'sales data'!$O:$O,"")</x:f>
        <x:v>0</x:v>
      </x:c>
      <x:c r="P644" s="73">
        <x:f t="shared" si="181"/>
        <x:v>0</x:v>
      </x:c>
      <x:c r="Q644" s="68">
        <x:f>+SUMIFS('sales data'!$L:$L,'sales data'!$B:$B,$C644,'sales data'!$F:$F,$D644,'sales data'!$O:$O,"R")</x:f>
        <x:v>0</x:v>
      </x:c>
      <x:c r="R644" s="73">
        <x:f t="shared" si="182"/>
        <x:v>0</x:v>
      </x:c>
      <x:c r="S644" s="68">
        <x:f>SUMIFS('sales data'!$L:$L,'sales data'!$B:$B,$C644,'sales data'!$F:$F,$D644,'sales data'!$O:$O,"N")</x:f>
        <x:v>0</x:v>
      </x:c>
      <x:c r="T644" s="73">
        <x:f t="shared" si="183"/>
        <x:v>0</x:v>
      </x:c>
      <x:c r="U644" s="26">
        <x:f>SUMIFS('warehouse inventory check'!$N:$N,'warehouse inventory check'!$C:$C,$C644,'warehouse inventory check'!$D:$D,$D644)</x:f>
        <x:v>0</x:v>
      </x:c>
      <x:c r="V644" s="26">
        <x:f t="shared" si="184"/>
        <x:v>5580.92</x:v>
      </x:c>
      <x:c r="W644" s="73">
        <x:f t="shared" si="185"/>
        <x:v>0</x:v>
      </x:c>
      <x:c r="X644" s="74">
        <x:f t="shared" si="186"/>
        <x:v>0</x:v>
      </x:c>
      <x:c r="Y644" s="68">
        <x:f t="shared" si="187"/>
        <x:v>0</x:v>
      </x:c>
      <x:c r="Z644" s="68">
        <x:f t="shared" si="188"/>
        <x:v>0</x:v>
      </x:c>
    </x:row>
    <x:row r="645" spans="1:26">
      <x:c r="A645" s="118">
        <x:v>40</x:v>
      </x:c>
      <x:c r="B645" s="118"/>
      <x:c r="C645" s="113">
        <x:v>7</x:v>
      </x:c>
      <x:c r="D645" s="210" t="str">
        <x:f>IF(VLOOKUP($A645,'★Master Code List'!$B$4:$K$167,8,)=0,"",(VLOOKUP($A645,'★Master Code List'!$B$4:$K$167,8,)))</x:f>
        <x:v>TZ38-10B694-DC</x:v>
      </x:c>
      <x:c r="E645" s="210" t="str">
        <x:f>IF(VLOOKUP($A645,'★Master Code List'!$B$4:$K$167,9,)=0,"",(VLOOKUP($A645,'★Master Code List'!$B$4:$K$167,9,)))</x:f>
        <x:v>BEV-E (AWD/RWD, V710)</x:v>
      </x:c>
      <x:c r="F645" s="20" t="str">
        <x:f>IF(VLOOKUP($A645,'★Master Code List'!$B$4:$K$167,10,)=0,"",(VLOOKUP($A645,'★Master Code List'!$B$4:$K$167,10,)))</x:f>
        <x:v>Main Harness-AWD-RWD</x:v>
      </x:c>
      <x:c r="G645" s="158">
        <x:f t="shared" si="189"/>
        <x:v>0</x:v>
      </x:c>
      <x:c r="H645" s="158">
        <x:f t="shared" si="190"/>
        <x:v>5863.0849057768191</x:v>
      </x:c>
      <x:c r="I645" s="285">
        <x:f t="shared" si="191"/>
        <x:v>0</x:v>
      </x:c>
      <x:c r="J645" s="106">
        <x:f>SUMIFS('purchase data'!K:K,'purchase data'!$B:$B,$C645,'purchase data'!$F:$F,$D645)</x:f>
        <x:v>0</x:v>
      </x:c>
      <x:c r="K645" s="73">
        <x:f>SUMIFS('purchase data'!M:M,'purchase data'!$B:$B,$C645,'purchase data'!$F:$F,$D645)</x:f>
        <x:v>0</x:v>
      </x:c>
      <x:c r="L645" s="68">
        <x:f>SUMIFS(ETC!$G:$G,ETC!$B:$B,$C645,ETC!$E:$E,$D645)</x:f>
        <x:v>0</x:v>
      </x:c>
      <x:c r="M645" s="73">
        <x:f>SUMIFS(ETC!$J:$J,ETC!$E:$E,$D645,ETC!$B:$B,$C645)</x:f>
        <x:v>0</x:v>
      </x:c>
      <x:c r="N645" s="159">
        <x:f>IF(IFERROR((I645+K645+M645)/(G645+J645+SUMIFS(ETC!$G:$G,ETC!$C:$C,1,ETC!$B:$B,$C645,ETC!$E:$E,$D645)),)=0,H645,IFERROR((I645+K645+M645)/(G645+J645+SUMIFS(ETC!$G:$G,ETC!$C:$C,1,ETC!$B:$B,$C645,ETC!$E:$E,$D645)),))</x:f>
        <x:v>5863.0849057768191</x:v>
      </x:c>
      <x:c r="O645" s="106">
        <x:f>++SUMIFS('sales data'!L:L,'sales data'!$B:$B,$C645,'sales data'!$F:$F,$D645,'sales data'!$O:$O,"")</x:f>
        <x:v>0</x:v>
      </x:c>
      <x:c r="P645" s="73">
        <x:f t="shared" si="181"/>
        <x:v>0</x:v>
      </x:c>
      <x:c r="Q645" s="68">
        <x:f>+SUMIFS('sales data'!$L:$L,'sales data'!$B:$B,$C645,'sales data'!$F:$F,$D645,'sales data'!$O:$O,"R")</x:f>
        <x:v>0</x:v>
      </x:c>
      <x:c r="R645" s="73">
        <x:f t="shared" si="182"/>
        <x:v>0</x:v>
      </x:c>
      <x:c r="S645" s="68">
        <x:f>SUMIFS('sales data'!$L:$L,'sales data'!$B:$B,$C645,'sales data'!$F:$F,$D645,'sales data'!$O:$O,"N")</x:f>
        <x:v>0</x:v>
      </x:c>
      <x:c r="T645" s="73">
        <x:f t="shared" si="183"/>
        <x:v>0</x:v>
      </x:c>
      <x:c r="U645" s="26">
        <x:f>SUMIFS('warehouse inventory check'!$N:$N,'warehouse inventory check'!$C:$C,$C645,'warehouse inventory check'!$D:$D,$D645)</x:f>
        <x:v>0</x:v>
      </x:c>
      <x:c r="V645" s="26">
        <x:f t="shared" si="184"/>
        <x:v>5863.0849057768191</x:v>
      </x:c>
      <x:c r="W645" s="73">
        <x:f t="shared" si="185"/>
        <x:v>0</x:v>
      </x:c>
      <x:c r="X645" s="74">
        <x:f t="shared" si="186"/>
        <x:v>0</x:v>
      </x:c>
      <x:c r="Y645" s="68">
        <x:f t="shared" si="187"/>
        <x:v>0</x:v>
      </x:c>
      <x:c r="Z645" s="68">
        <x:f t="shared" si="188"/>
        <x:v>0</x:v>
      </x:c>
    </x:row>
    <x:row r="646" spans="1:26">
      <x:c r="A646" s="118">
        <x:v>41</x:v>
      </x:c>
      <x:c r="B646" s="118"/>
      <x:c r="C646" s="113">
        <x:v>7</x:v>
      </x:c>
      <x:c r="D646" s="210" t="str">
        <x:f>IF(VLOOKUP($A646,'★Master Code List'!$B$4:$K$167,8,)=0,"",(VLOOKUP($A646,'★Master Code List'!$B$4:$K$167,8,)))</x:f>
        <x:v>TZ38-14A033-AA</x:v>
      </x:c>
      <x:c r="E646" s="210" t="str">
        <x:f>IF(VLOOKUP($A646,'★Master Code List'!$B$4:$K$167,9,)=0,"",(VLOOKUP($A646,'★Master Code List'!$B$4:$K$167,9,)))</x:f>
        <x:v>EV-V4</x:v>
      </x:c>
      <x:c r="F646" s="20" t="str">
        <x:f>IF(VLOOKUP($A646,'★Master Code List'!$B$4:$K$167,10,)=0,"",(VLOOKUP($A646,'★Master Code List'!$B$4:$K$167,10,)))</x:f>
        <x:v>BUSBAR ASY</x:v>
      </x:c>
      <x:c r="G646" s="158">
        <x:f t="shared" si="189"/>
        <x:v>0</x:v>
      </x:c>
      <x:c r="H646" s="158">
        <x:f t="shared" si="190"/>
        <x:v>2743.9172199999998</x:v>
      </x:c>
      <x:c r="I646" s="285">
        <x:f t="shared" si="191"/>
        <x:v>0</x:v>
      </x:c>
      <x:c r="J646" s="106">
        <x:f>SUMIFS('purchase data'!K:K,'purchase data'!$B:$B,$C646,'purchase data'!$F:$F,$D646)</x:f>
        <x:v>0</x:v>
      </x:c>
      <x:c r="K646" s="73">
        <x:f>SUMIFS('purchase data'!M:M,'purchase data'!$B:$B,$C646,'purchase data'!$F:$F,$D646)</x:f>
        <x:v>0</x:v>
      </x:c>
      <x:c r="L646" s="68">
        <x:f>SUMIFS(ETC!$G:$G,ETC!$B:$B,$C646,ETC!$E:$E,$D646)</x:f>
        <x:v>0</x:v>
      </x:c>
      <x:c r="M646" s="73">
        <x:f>SUMIFS(ETC!$J:$J,ETC!$E:$E,$D646,ETC!$B:$B,$C646)</x:f>
        <x:v>0</x:v>
      </x:c>
      <x:c r="N646" s="159">
        <x:f>IF(IFERROR((I646+K646+M646)/(G646+J646+SUMIFS(ETC!$G:$G,ETC!$C:$C,1,ETC!$B:$B,$C646,ETC!$E:$E,$D646)),)=0,H646,IFERROR((I646+K646+M646)/(G646+J646+SUMIFS(ETC!$G:$G,ETC!$C:$C,1,ETC!$B:$B,$C646,ETC!$E:$E,$D646)),))</x:f>
        <x:v>2743.9172199999998</x:v>
      </x:c>
      <x:c r="O646" s="106">
        <x:f>++SUMIFS('sales data'!L:L,'sales data'!$B:$B,$C646,'sales data'!$F:$F,$D646,'sales data'!$O:$O,"")</x:f>
        <x:v>0</x:v>
      </x:c>
      <x:c r="P646" s="73">
        <x:f t="shared" si="181"/>
        <x:v>0</x:v>
      </x:c>
      <x:c r="Q646" s="68">
        <x:f>+SUMIFS('sales data'!$L:$L,'sales data'!$B:$B,$C646,'sales data'!$F:$F,$D646,'sales data'!$O:$O,"R")</x:f>
        <x:v>0</x:v>
      </x:c>
      <x:c r="R646" s="73">
        <x:f t="shared" si="182"/>
        <x:v>0</x:v>
      </x:c>
      <x:c r="S646" s="68">
        <x:f>SUMIFS('sales data'!$L:$L,'sales data'!$B:$B,$C646,'sales data'!$F:$F,$D646,'sales data'!$O:$O,"N")</x:f>
        <x:v>0</x:v>
      </x:c>
      <x:c r="T646" s="73">
        <x:f t="shared" si="183"/>
        <x:v>0</x:v>
      </x:c>
      <x:c r="U646" s="26">
        <x:f>SUMIFS('warehouse inventory check'!$N:$N,'warehouse inventory check'!$C:$C,$C646,'warehouse inventory check'!$D:$D,$D646)</x:f>
        <x:v>0</x:v>
      </x:c>
      <x:c r="V646" s="26">
        <x:f t="shared" si="184"/>
        <x:v>2743.9172199999998</x:v>
      </x:c>
      <x:c r="W646" s="73">
        <x:f t="shared" si="185"/>
        <x:v>0</x:v>
      </x:c>
      <x:c r="X646" s="74">
        <x:f t="shared" si="186"/>
        <x:v>0</x:v>
      </x:c>
      <x:c r="Y646" s="68">
        <x:f t="shared" si="187"/>
        <x:v>0</x:v>
      </x:c>
      <x:c r="Z646" s="68">
        <x:f t="shared" si="188"/>
        <x:v>0</x:v>
      </x:c>
    </x:row>
    <x:row r="647" spans="1:26">
      <x:c r="A647" s="118">
        <x:v>42</x:v>
      </x:c>
      <x:c r="B647" s="118"/>
      <x:c r="C647" s="113">
        <x:v>7</x:v>
      </x:c>
      <x:c r="D647" s="210" t="str">
        <x:f>IF(VLOOKUP($A647,'★Master Code List'!$B$4:$K$167,8,)=0,"",(VLOOKUP($A647,'★Master Code List'!$B$4:$K$167,8,)))</x:f>
        <x:v>TZ38-14A033-AA04</x:v>
      </x:c>
      <x:c r="E647" s="210" t="str">
        <x:f>IF(VLOOKUP($A647,'★Master Code List'!$B$4:$K$167,9,)=0,"",(VLOOKUP($A647,'★Master Code List'!$B$4:$K$167,9,)))</x:f>
        <x:v>EV-V4</x:v>
      </x:c>
      <x:c r="F647" s="20" t="str">
        <x:f>IF(VLOOKUP($A647,'★Master Code List'!$B$4:$K$167,10,)=0,"",(VLOOKUP($A647,'★Master Code List'!$B$4:$K$167,10,)))</x:f>
        <x:v>BUSBAR</x:v>
      </x:c>
      <x:c r="G647" s="158">
        <x:f t="shared" si="189"/>
        <x:v>0</x:v>
      </x:c>
      <x:c r="H647" s="158">
        <x:f t="shared" si="190"/>
        <x:v>2798.799325</x:v>
      </x:c>
      <x:c r="I647" s="285">
        <x:f t="shared" si="191"/>
        <x:v>0</x:v>
      </x:c>
      <x:c r="J647" s="106">
        <x:f>SUMIFS('purchase data'!K:K,'purchase data'!$B:$B,$C647,'purchase data'!$F:$F,$D647)</x:f>
        <x:v>0</x:v>
      </x:c>
      <x:c r="K647" s="73">
        <x:f>SUMIFS('purchase data'!M:M,'purchase data'!$B:$B,$C647,'purchase data'!$F:$F,$D647)</x:f>
        <x:v>0</x:v>
      </x:c>
      <x:c r="L647" s="68">
        <x:f>SUMIFS(ETC!$G:$G,ETC!$B:$B,$C647,ETC!$E:$E,$D647)</x:f>
        <x:v>0</x:v>
      </x:c>
      <x:c r="M647" s="73">
        <x:f>SUMIFS(ETC!$J:$J,ETC!$E:$E,$D647,ETC!$B:$B,$C647)</x:f>
        <x:v>0</x:v>
      </x:c>
      <x:c r="N647" s="159">
        <x:f>IF(IFERROR((I647+K647+M647)/(G647+J647+SUMIFS(ETC!$G:$G,ETC!$C:$C,1,ETC!$B:$B,$C647,ETC!$E:$E,$D647)),)=0,H647,IFERROR((I647+K647+M647)/(G647+J647+SUMIFS(ETC!$G:$G,ETC!$C:$C,1,ETC!$B:$B,$C647,ETC!$E:$E,$D647)),))</x:f>
        <x:v>2798.799325</x:v>
      </x:c>
      <x:c r="O647" s="106">
        <x:f>++SUMIFS('sales data'!L:L,'sales data'!$B:$B,$C647,'sales data'!$F:$F,$D647,'sales data'!$O:$O,"")</x:f>
        <x:v>0</x:v>
      </x:c>
      <x:c r="P647" s="73">
        <x:f t="shared" si="181"/>
        <x:v>0</x:v>
      </x:c>
      <x:c r="Q647" s="68">
        <x:f>+SUMIFS('sales data'!$L:$L,'sales data'!$B:$B,$C647,'sales data'!$F:$F,$D647,'sales data'!$O:$O,"R")</x:f>
        <x:v>0</x:v>
      </x:c>
      <x:c r="R647" s="73">
        <x:f t="shared" si="182"/>
        <x:v>0</x:v>
      </x:c>
      <x:c r="S647" s="68">
        <x:f>SUMIFS('sales data'!$L:$L,'sales data'!$B:$B,$C647,'sales data'!$F:$F,$D647,'sales data'!$O:$O,"N")</x:f>
        <x:v>0</x:v>
      </x:c>
      <x:c r="T647" s="73">
        <x:f t="shared" si="183"/>
        <x:v>0</x:v>
      </x:c>
      <x:c r="U647" s="26">
        <x:f>SUMIFS('warehouse inventory check'!$N:$N,'warehouse inventory check'!$C:$C,$C647,'warehouse inventory check'!$D:$D,$D647)</x:f>
        <x:v>0</x:v>
      </x:c>
      <x:c r="V647" s="26">
        <x:f t="shared" si="184"/>
        <x:v>2798.799325</x:v>
      </x:c>
      <x:c r="W647" s="73">
        <x:f t="shared" si="185"/>
        <x:v>0</x:v>
      </x:c>
      <x:c r="X647" s="74">
        <x:f t="shared" si="186"/>
        <x:v>0</x:v>
      </x:c>
      <x:c r="Y647" s="68">
        <x:f t="shared" si="187"/>
        <x:v>0</x:v>
      </x:c>
      <x:c r="Z647" s="68">
        <x:f t="shared" si="188"/>
        <x:v>0</x:v>
      </x:c>
    </x:row>
    <x:row r="648" spans="1:26">
      <x:c r="A648" s="118">
        <x:v>43</x:v>
      </x:c>
      <x:c r="B648" s="118"/>
      <x:c r="C648" s="113">
        <x:v>7</x:v>
      </x:c>
      <x:c r="D648" s="210" t="str">
        <x:f>IF(VLOOKUP($A648,'★Master Code List'!$B$4:$K$167,8,)=0,"",(VLOOKUP($A648,'★Master Code List'!$B$4:$K$167,8,)))</x:f>
        <x:v>TZ38-14A033-BA</x:v>
      </x:c>
      <x:c r="E648" s="210" t="str">
        <x:f>IF(VLOOKUP($A648,'★Master Code List'!$B$4:$K$167,9,)=0,"",(VLOOKUP($A648,'★Master Code List'!$B$4:$K$167,9,)))</x:f>
        <x:v>EV-V4</x:v>
      </x:c>
      <x:c r="F648" s="20" t="str">
        <x:f>IF(VLOOKUP($A648,'★Master Code List'!$B$4:$K$167,10,)=0,"",(VLOOKUP($A648,'★Master Code List'!$B$4:$K$167,10,)))</x:f>
        <x:v>BUSBAR ASY</x:v>
      </x:c>
      <x:c r="G648" s="158">
        <x:f t="shared" si="189"/>
        <x:v>0</x:v>
      </x:c>
      <x:c r="H648" s="158">
        <x:f t="shared" si="190"/>
        <x:v>1609.27037</x:v>
      </x:c>
      <x:c r="I648" s="285">
        <x:f t="shared" si="191"/>
        <x:v>0</x:v>
      </x:c>
      <x:c r="J648" s="106">
        <x:f>SUMIFS('purchase data'!K:K,'purchase data'!$B:$B,$C648,'purchase data'!$F:$F,$D648)</x:f>
        <x:v>0</x:v>
      </x:c>
      <x:c r="K648" s="73">
        <x:f>SUMIFS('purchase data'!M:M,'purchase data'!$B:$B,$C648,'purchase data'!$F:$F,$D648)</x:f>
        <x:v>0</x:v>
      </x:c>
      <x:c r="L648" s="68">
        <x:f>SUMIFS(ETC!$G:$G,ETC!$B:$B,$C648,ETC!$E:$E,$D648)</x:f>
        <x:v>0</x:v>
      </x:c>
      <x:c r="M648" s="73">
        <x:f>SUMIFS(ETC!$J:$J,ETC!$E:$E,$D648,ETC!$B:$B,$C648)</x:f>
        <x:v>0</x:v>
      </x:c>
      <x:c r="N648" s="159">
        <x:f>IF(IFERROR((I648+K648+M648)/(G648+J648+SUMIFS(ETC!$G:$G,ETC!$C:$C,1,ETC!$B:$B,$C648,ETC!$E:$E,$D648)),)=0,H648,IFERROR((I648+K648+M648)/(G648+J648+SUMIFS(ETC!$G:$G,ETC!$C:$C,1,ETC!$B:$B,$C648,ETC!$E:$E,$D648)),))</x:f>
        <x:v>1609.27037</x:v>
      </x:c>
      <x:c r="O648" s="106">
        <x:f>++SUMIFS('sales data'!L:L,'sales data'!$B:$B,$C648,'sales data'!$F:$F,$D648,'sales data'!$O:$O,"")</x:f>
        <x:v>0</x:v>
      </x:c>
      <x:c r="P648" s="73">
        <x:f t="shared" si="181"/>
        <x:v>0</x:v>
      </x:c>
      <x:c r="Q648" s="68">
        <x:f>+SUMIFS('sales data'!$L:$L,'sales data'!$B:$B,$C648,'sales data'!$F:$F,$D648,'sales data'!$O:$O,"R")</x:f>
        <x:v>0</x:v>
      </x:c>
      <x:c r="R648" s="73">
        <x:f t="shared" si="182"/>
        <x:v>0</x:v>
      </x:c>
      <x:c r="S648" s="68">
        <x:f>SUMIFS('sales data'!$L:$L,'sales data'!$B:$B,$C648,'sales data'!$F:$F,$D648,'sales data'!$O:$O,"N")</x:f>
        <x:v>0</x:v>
      </x:c>
      <x:c r="T648" s="73">
        <x:f t="shared" si="183"/>
        <x:v>0</x:v>
      </x:c>
      <x:c r="U648" s="26">
        <x:f>SUMIFS('warehouse inventory check'!$N:$N,'warehouse inventory check'!$C:$C,$C648,'warehouse inventory check'!$D:$D,$D648)</x:f>
        <x:v>0</x:v>
      </x:c>
      <x:c r="V648" s="26">
        <x:f t="shared" si="184"/>
        <x:v>1609.27037</x:v>
      </x:c>
      <x:c r="W648" s="73">
        <x:f t="shared" si="185"/>
        <x:v>0</x:v>
      </x:c>
      <x:c r="X648" s="74">
        <x:f t="shared" si="186"/>
        <x:v>0</x:v>
      </x:c>
      <x:c r="Y648" s="68">
        <x:f t="shared" si="187"/>
        <x:v>0</x:v>
      </x:c>
      <x:c r="Z648" s="68">
        <x:f t="shared" si="188"/>
        <x:v>0</x:v>
      </x:c>
    </x:row>
    <x:row r="649" spans="1:26">
      <x:c r="A649" s="118">
        <x:v>44</x:v>
      </x:c>
      <x:c r="B649" s="118"/>
      <x:c r="C649" s="113">
        <x:v>7</x:v>
      </x:c>
      <x:c r="D649" s="210" t="str">
        <x:f>IF(VLOOKUP($A649,'★Master Code List'!$B$4:$K$167,8,)=0,"",(VLOOKUP($A649,'★Master Code List'!$B$4:$K$167,8,)))</x:f>
        <x:v>TZ38-14A033-BA04</x:v>
      </x:c>
      <x:c r="E649" s="210" t="str">
        <x:f>IF(VLOOKUP($A649,'★Master Code List'!$B$4:$K$167,9,)=0,"",(VLOOKUP($A649,'★Master Code List'!$B$4:$K$167,9,)))</x:f>
        <x:v>EV-V4</x:v>
      </x:c>
      <x:c r="F649" s="20" t="str">
        <x:f>IF(VLOOKUP($A649,'★Master Code List'!$B$4:$K$167,10,)=0,"",(VLOOKUP($A649,'★Master Code List'!$B$4:$K$167,10,)))</x:f>
        <x:v>BUSBAR</x:v>
      </x:c>
      <x:c r="G649" s="158">
        <x:f t="shared" si="189"/>
        <x:v>0</x:v>
      </x:c>
      <x:c r="H649" s="158">
        <x:f t="shared" si="190"/>
        <x:v>1641.4579825000001</x:v>
      </x:c>
      <x:c r="I649" s="285">
        <x:f t="shared" si="191"/>
        <x:v>0</x:v>
      </x:c>
      <x:c r="J649" s="106">
        <x:f>SUMIFS('purchase data'!K:K,'purchase data'!$B:$B,$C649,'purchase data'!$F:$F,$D649)</x:f>
        <x:v>0</x:v>
      </x:c>
      <x:c r="K649" s="73">
        <x:f>SUMIFS('purchase data'!M:M,'purchase data'!$B:$B,$C649,'purchase data'!$F:$F,$D649)</x:f>
        <x:v>0</x:v>
      </x:c>
      <x:c r="L649" s="68">
        <x:f>SUMIFS(ETC!$G:$G,ETC!$B:$B,$C649,ETC!$E:$E,$D649)</x:f>
        <x:v>0</x:v>
      </x:c>
      <x:c r="M649" s="73">
        <x:f>SUMIFS(ETC!$J:$J,ETC!$E:$E,$D649,ETC!$B:$B,$C649)</x:f>
        <x:v>0</x:v>
      </x:c>
      <x:c r="N649" s="159">
        <x:f>IF(IFERROR((I649+K649+M649)/(G649+J649+SUMIFS(ETC!$G:$G,ETC!$C:$C,1,ETC!$B:$B,$C649,ETC!$E:$E,$D649)),)=0,H649,IFERROR((I649+K649+M649)/(G649+J649+SUMIFS(ETC!$G:$G,ETC!$C:$C,1,ETC!$B:$B,$C649,ETC!$E:$E,$D649)),))</x:f>
        <x:v>1641.4579825000001</x:v>
      </x:c>
      <x:c r="O649" s="106">
        <x:f>++SUMIFS('sales data'!L:L,'sales data'!$B:$B,$C649,'sales data'!$F:$F,$D649,'sales data'!$O:$O,"")</x:f>
        <x:v>0</x:v>
      </x:c>
      <x:c r="P649" s="73">
        <x:f t="shared" si="181"/>
        <x:v>0</x:v>
      </x:c>
      <x:c r="Q649" s="68">
        <x:f>+SUMIFS('sales data'!$L:$L,'sales data'!$B:$B,$C649,'sales data'!$F:$F,$D649,'sales data'!$O:$O,"R")</x:f>
        <x:v>0</x:v>
      </x:c>
      <x:c r="R649" s="73">
        <x:f t="shared" si="182"/>
        <x:v>0</x:v>
      </x:c>
      <x:c r="S649" s="68">
        <x:f>SUMIFS('sales data'!$L:$L,'sales data'!$B:$B,$C649,'sales data'!$F:$F,$D649,'sales data'!$O:$O,"N")</x:f>
        <x:v>0</x:v>
      </x:c>
      <x:c r="T649" s="73">
        <x:f t="shared" si="183"/>
        <x:v>0</x:v>
      </x:c>
      <x:c r="U649" s="26">
        <x:f>SUMIFS('warehouse inventory check'!$N:$N,'warehouse inventory check'!$C:$C,$C649,'warehouse inventory check'!$D:$D,$D649)</x:f>
        <x:v>0</x:v>
      </x:c>
      <x:c r="V649" s="26">
        <x:f t="shared" si="184"/>
        <x:v>1641.4579825000001</x:v>
      </x:c>
      <x:c r="W649" s="73">
        <x:f t="shared" si="185"/>
        <x:v>0</x:v>
      </x:c>
      <x:c r="X649" s="74">
        <x:f t="shared" si="186"/>
        <x:v>0</x:v>
      </x:c>
      <x:c r="Y649" s="68">
        <x:f t="shared" si="187"/>
        <x:v>0</x:v>
      </x:c>
      <x:c r="Z649" s="68">
        <x:f t="shared" si="188"/>
        <x:v>0</x:v>
      </x:c>
    </x:row>
    <x:row r="650" spans="1:26">
      <x:c r="A650" s="118">
        <x:v>45</x:v>
      </x:c>
      <x:c r="B650" s="118"/>
      <x:c r="C650" s="113">
        <x:v>7</x:v>
      </x:c>
      <x:c r="D650" s="210" t="str">
        <x:f>IF(VLOOKUP($A650,'★Master Code List'!$B$4:$K$167,8,)=0,"",(VLOOKUP($A650,'★Master Code List'!$B$4:$K$167,8,)))</x:f>
        <x:v>TZ38-14A033-CA</x:v>
      </x:c>
      <x:c r="E650" s="210" t="str">
        <x:f>IF(VLOOKUP($A650,'★Master Code List'!$B$4:$K$167,9,)=0,"",(VLOOKUP($A650,'★Master Code List'!$B$4:$K$167,9,)))</x:f>
        <x:v>EV-V4</x:v>
      </x:c>
      <x:c r="F650" s="20" t="str">
        <x:f>IF(VLOOKUP($A650,'★Master Code List'!$B$4:$K$167,10,)=0,"",(VLOOKUP($A650,'★Master Code List'!$B$4:$K$167,10,)))</x:f>
        <x:v>BUSBAR ASY</x:v>
      </x:c>
      <x:c r="G650" s="158">
        <x:f t="shared" si="189"/>
        <x:v>0</x:v>
      </x:c>
      <x:c r="H650" s="158">
        <x:f t="shared" si="190"/>
        <x:v>4968.71497</x:v>
      </x:c>
      <x:c r="I650" s="285">
        <x:f t="shared" si="191"/>
        <x:v>0</x:v>
      </x:c>
      <x:c r="J650" s="106">
        <x:f>SUMIFS('purchase data'!K:K,'purchase data'!$B:$B,$C650,'purchase data'!$F:$F,$D650)</x:f>
        <x:v>0</x:v>
      </x:c>
      <x:c r="K650" s="73">
        <x:f>SUMIFS('purchase data'!M:M,'purchase data'!$B:$B,$C650,'purchase data'!$F:$F,$D650)</x:f>
        <x:v>0</x:v>
      </x:c>
      <x:c r="L650" s="68">
        <x:f>SUMIFS(ETC!$G:$G,ETC!$B:$B,$C650,ETC!$E:$E,$D650)</x:f>
        <x:v>0</x:v>
      </x:c>
      <x:c r="M650" s="73">
        <x:f>SUMIFS(ETC!$J:$J,ETC!$E:$E,$D650,ETC!$B:$B,$C650)</x:f>
        <x:v>0</x:v>
      </x:c>
      <x:c r="N650" s="159">
        <x:f>IF(IFERROR((I650+K650+M650)/(G650+J650+SUMIFS(ETC!$G:$G,ETC!$C:$C,1,ETC!$B:$B,$C650,ETC!$E:$E,$D650)),)=0,H650,IFERROR((I650+K650+M650)/(G650+J650+SUMIFS(ETC!$G:$G,ETC!$C:$C,1,ETC!$B:$B,$C650,ETC!$E:$E,$D650)),))</x:f>
        <x:v>4968.71497</x:v>
      </x:c>
      <x:c r="O650" s="106">
        <x:f>++SUMIFS('sales data'!L:L,'sales data'!$B:$B,$C650,'sales data'!$F:$F,$D650,'sales data'!$O:$O,"")</x:f>
        <x:v>0</x:v>
      </x:c>
      <x:c r="P650" s="73">
        <x:f t="shared" si="181"/>
        <x:v>0</x:v>
      </x:c>
      <x:c r="Q650" s="68">
        <x:f>+SUMIFS('sales data'!$L:$L,'sales data'!$B:$B,$C650,'sales data'!$F:$F,$D650,'sales data'!$O:$O,"R")</x:f>
        <x:v>0</x:v>
      </x:c>
      <x:c r="R650" s="73">
        <x:f t="shared" si="182"/>
        <x:v>0</x:v>
      </x:c>
      <x:c r="S650" s="68">
        <x:f>SUMIFS('sales data'!$L:$L,'sales data'!$B:$B,$C650,'sales data'!$F:$F,$D650,'sales data'!$O:$O,"N")</x:f>
        <x:v>0</x:v>
      </x:c>
      <x:c r="T650" s="73">
        <x:f t="shared" si="183"/>
        <x:v>0</x:v>
      </x:c>
      <x:c r="U650" s="26">
        <x:f>SUMIFS('warehouse inventory check'!$N:$N,'warehouse inventory check'!$C:$C,$C650,'warehouse inventory check'!$D:$D,$D650)</x:f>
        <x:v>0</x:v>
      </x:c>
      <x:c r="V650" s="26">
        <x:f t="shared" si="184"/>
        <x:v>4968.71497</x:v>
      </x:c>
      <x:c r="W650" s="73">
        <x:f t="shared" si="185"/>
        <x:v>0</x:v>
      </x:c>
      <x:c r="X650" s="74">
        <x:f t="shared" si="186"/>
        <x:v>0</x:v>
      </x:c>
      <x:c r="Y650" s="68">
        <x:f t="shared" si="187"/>
        <x:v>0</x:v>
      </x:c>
      <x:c r="Z650" s="68">
        <x:f t="shared" si="188"/>
        <x:v>0</x:v>
      </x:c>
    </x:row>
    <x:row r="651" spans="1:26">
      <x:c r="A651" s="118">
        <x:v>46</x:v>
      </x:c>
      <x:c r="B651" s="118"/>
      <x:c r="C651" s="113">
        <x:v>7</x:v>
      </x:c>
      <x:c r="D651" s="210" t="str">
        <x:f>IF(VLOOKUP($A651,'★Master Code List'!$B$4:$K$167,8,)=0,"",(VLOOKUP($A651,'★Master Code List'!$B$4:$K$167,8,)))</x:f>
        <x:v>TZ38-14A033-CA04</x:v>
      </x:c>
      <x:c r="E651" s="210" t="str">
        <x:f>IF(VLOOKUP($A651,'★Master Code List'!$B$4:$K$167,9,)=0,"",(VLOOKUP($A651,'★Master Code List'!$B$4:$K$167,9,)))</x:f>
        <x:v>EV-V4</x:v>
      </x:c>
      <x:c r="F651" s="20" t="str">
        <x:f>IF(VLOOKUP($A651,'★Master Code List'!$B$4:$K$167,10,)=0,"",(VLOOKUP($A651,'★Master Code List'!$B$4:$K$167,10,)))</x:f>
        <x:v>BUSBAR</x:v>
      </x:c>
      <x:c r="G651" s="158">
        <x:f t="shared" si="189"/>
        <x:v>0</x:v>
      </x:c>
      <x:c r="H651" s="158">
        <x:f t="shared" si="190"/>
        <x:v>5068.0960749999995</x:v>
      </x:c>
      <x:c r="I651" s="285">
        <x:f t="shared" si="191"/>
        <x:v>0</x:v>
      </x:c>
      <x:c r="J651" s="106">
        <x:f>SUMIFS('purchase data'!K:K,'purchase data'!$B:$B,$C651,'purchase data'!$F:$F,$D651)</x:f>
        <x:v>0</x:v>
      </x:c>
      <x:c r="K651" s="73">
        <x:f>SUMIFS('purchase data'!M:M,'purchase data'!$B:$B,$C651,'purchase data'!$F:$F,$D651)</x:f>
        <x:v>0</x:v>
      </x:c>
      <x:c r="L651" s="68">
        <x:f>SUMIFS(ETC!$G:$G,ETC!$B:$B,$C651,ETC!$E:$E,$D651)</x:f>
        <x:v>0</x:v>
      </x:c>
      <x:c r="M651" s="73">
        <x:f>SUMIFS(ETC!$J:$J,ETC!$E:$E,$D651,ETC!$B:$B,$C651)</x:f>
        <x:v>0</x:v>
      </x:c>
      <x:c r="N651" s="159">
        <x:f>IF(IFERROR((I651+K651+M651)/(G651+J651+SUMIFS(ETC!$G:$G,ETC!$C:$C,1,ETC!$B:$B,$C651,ETC!$E:$E,$D651)),)=0,H651,IFERROR((I651+K651+M651)/(G651+J651+SUMIFS(ETC!$G:$G,ETC!$C:$C,1,ETC!$B:$B,$C651,ETC!$E:$E,$D651)),))</x:f>
        <x:v>5068.0960749999995</x:v>
      </x:c>
      <x:c r="O651" s="106">
        <x:f>++SUMIFS('sales data'!L:L,'sales data'!$B:$B,$C651,'sales data'!$F:$F,$D651,'sales data'!$O:$O,"")</x:f>
        <x:v>0</x:v>
      </x:c>
      <x:c r="P651" s="73">
        <x:f t="shared" si="181"/>
        <x:v>0</x:v>
      </x:c>
      <x:c r="Q651" s="68">
        <x:f>+SUMIFS('sales data'!$L:$L,'sales data'!$B:$B,$C651,'sales data'!$F:$F,$D651,'sales data'!$O:$O,"R")</x:f>
        <x:v>0</x:v>
      </x:c>
      <x:c r="R651" s="73">
        <x:f t="shared" si="182"/>
        <x:v>0</x:v>
      </x:c>
      <x:c r="S651" s="68">
        <x:f>SUMIFS('sales data'!$L:$L,'sales data'!$B:$B,$C651,'sales data'!$F:$F,$D651,'sales data'!$O:$O,"N")</x:f>
        <x:v>0</x:v>
      </x:c>
      <x:c r="T651" s="73">
        <x:f t="shared" si="183"/>
        <x:v>0</x:v>
      </x:c>
      <x:c r="U651" s="26">
        <x:f>SUMIFS('warehouse inventory check'!$N:$N,'warehouse inventory check'!$C:$C,$C651,'warehouse inventory check'!$D:$D,$D651)</x:f>
        <x:v>0</x:v>
      </x:c>
      <x:c r="V651" s="26">
        <x:f t="shared" si="184"/>
        <x:v>5068.0960749999995</x:v>
      </x:c>
      <x:c r="W651" s="73">
        <x:f t="shared" si="185"/>
        <x:v>0</x:v>
      </x:c>
      <x:c r="X651" s="74">
        <x:f t="shared" si="186"/>
        <x:v>0</x:v>
      </x:c>
      <x:c r="Y651" s="68">
        <x:f t="shared" si="187"/>
        <x:v>0</x:v>
      </x:c>
      <x:c r="Z651" s="68">
        <x:f t="shared" si="188"/>
        <x:v>0</x:v>
      </x:c>
    </x:row>
    <x:row r="652" spans="1:26">
      <x:c r="A652" s="118">
        <x:v>47</x:v>
      </x:c>
      <x:c r="B652" s="118"/>
      <x:c r="C652" s="113">
        <x:v>7</x:v>
      </x:c>
      <x:c r="D652" s="210" t="str">
        <x:f>IF(VLOOKUP($A652,'★Master Code List'!$B$4:$K$167,8,)=0,"",(VLOOKUP($A652,'★Master Code List'!$B$4:$K$167,8,)))</x:f>
        <x:v>TZ38-14A033-DA</x:v>
      </x:c>
      <x:c r="E652" s="210" t="str">
        <x:f>IF(VLOOKUP($A652,'★Master Code List'!$B$4:$K$167,9,)=0,"",(VLOOKUP($A652,'★Master Code List'!$B$4:$K$167,9,)))</x:f>
        <x:v>EV-V4</x:v>
      </x:c>
      <x:c r="F652" s="20" t="str">
        <x:f>IF(VLOOKUP($A652,'★Master Code List'!$B$4:$K$167,10,)=0,"",(VLOOKUP($A652,'★Master Code List'!$B$4:$K$167,10,)))</x:f>
        <x:v>BUSBAR ASY</x:v>
      </x:c>
      <x:c r="G652" s="158">
        <x:f t="shared" si="189"/>
        <x:v>0</x:v>
      </x:c>
      <x:c r="H652" s="158">
        <x:f t="shared" si="190"/>
        <x:v>1999.35158</x:v>
      </x:c>
      <x:c r="I652" s="285">
        <x:f t="shared" si="191"/>
        <x:v>0</x:v>
      </x:c>
      <x:c r="J652" s="106">
        <x:f>SUMIFS('purchase data'!K:K,'purchase data'!$B:$B,$C652,'purchase data'!$F:$F,$D652)</x:f>
        <x:v>0</x:v>
      </x:c>
      <x:c r="K652" s="73">
        <x:f>SUMIFS('purchase data'!M:M,'purchase data'!$B:$B,$C652,'purchase data'!$F:$F,$D652)</x:f>
        <x:v>0</x:v>
      </x:c>
      <x:c r="L652" s="68">
        <x:f>SUMIFS(ETC!$G:$G,ETC!$B:$B,$C652,ETC!$E:$E,$D652)</x:f>
        <x:v>0</x:v>
      </x:c>
      <x:c r="M652" s="73">
        <x:f>SUMIFS(ETC!$J:$J,ETC!$E:$E,$D652,ETC!$B:$B,$C652)</x:f>
        <x:v>0</x:v>
      </x:c>
      <x:c r="N652" s="159">
        <x:f>IF(IFERROR((I652+K652+M652)/(G652+J652+SUMIFS(ETC!$G:$G,ETC!$C:$C,1,ETC!$B:$B,$C652,ETC!$E:$E,$D652)),)=0,H652,IFERROR((I652+K652+M652)/(G652+J652+SUMIFS(ETC!$G:$G,ETC!$C:$C,1,ETC!$B:$B,$C652,ETC!$E:$E,$D652)),))</x:f>
        <x:v>1999.35158</x:v>
      </x:c>
      <x:c r="O652" s="106">
        <x:f>++SUMIFS('sales data'!L:L,'sales data'!$B:$B,$C652,'sales data'!$F:$F,$D652,'sales data'!$O:$O,"")</x:f>
        <x:v>0</x:v>
      </x:c>
      <x:c r="P652" s="73">
        <x:f t="shared" si="181"/>
        <x:v>0</x:v>
      </x:c>
      <x:c r="Q652" s="68">
        <x:f>+SUMIFS('sales data'!$L:$L,'sales data'!$B:$B,$C652,'sales data'!$F:$F,$D652,'sales data'!$O:$O,"R")</x:f>
        <x:v>0</x:v>
      </x:c>
      <x:c r="R652" s="73">
        <x:f t="shared" si="182"/>
        <x:v>0</x:v>
      </x:c>
      <x:c r="S652" s="68">
        <x:f>SUMIFS('sales data'!$L:$L,'sales data'!$B:$B,$C652,'sales data'!$F:$F,$D652,'sales data'!$O:$O,"N")</x:f>
        <x:v>0</x:v>
      </x:c>
      <x:c r="T652" s="73">
        <x:f t="shared" si="183"/>
        <x:v>0</x:v>
      </x:c>
      <x:c r="U652" s="26">
        <x:f>SUMIFS('warehouse inventory check'!$N:$N,'warehouse inventory check'!$C:$C,$C652,'warehouse inventory check'!$D:$D,$D652)</x:f>
        <x:v>0</x:v>
      </x:c>
      <x:c r="V652" s="26">
        <x:f t="shared" si="184"/>
        <x:v>1999.35158</x:v>
      </x:c>
      <x:c r="W652" s="73">
        <x:f t="shared" si="185"/>
        <x:v>0</x:v>
      </x:c>
      <x:c r="X652" s="74">
        <x:f t="shared" si="186"/>
        <x:v>0</x:v>
      </x:c>
      <x:c r="Y652" s="68">
        <x:f t="shared" si="187"/>
        <x:v>0</x:v>
      </x:c>
      <x:c r="Z652" s="68">
        <x:f t="shared" si="188"/>
        <x:v>0</x:v>
      </x:c>
    </x:row>
    <x:row r="653" spans="1:26">
      <x:c r="A653" s="118">
        <x:v>48</x:v>
      </x:c>
      <x:c r="B653" s="118"/>
      <x:c r="C653" s="113">
        <x:v>7</x:v>
      </x:c>
      <x:c r="D653" s="210" t="str">
        <x:f>IF(VLOOKUP($A653,'★Master Code List'!$B$4:$K$167,8,)=0,"",(VLOOKUP($A653,'★Master Code List'!$B$4:$K$167,8,)))</x:f>
        <x:v>TZ38-14A033-DA04</x:v>
      </x:c>
      <x:c r="E653" s="210" t="str">
        <x:f>IF(VLOOKUP($A653,'★Master Code List'!$B$4:$K$167,9,)=0,"",(VLOOKUP($A653,'★Master Code List'!$B$4:$K$167,9,)))</x:f>
        <x:v>EV-V4</x:v>
      </x:c>
      <x:c r="F653" s="20" t="str">
        <x:f>IF(VLOOKUP($A653,'★Master Code List'!$B$4:$K$167,10,)=0,"",(VLOOKUP($A653,'★Master Code List'!$B$4:$K$167,10,)))</x:f>
        <x:v>BUSBAR</x:v>
      </x:c>
      <x:c r="G653" s="158">
        <x:f t="shared" si="189"/>
        <x:v>0</x:v>
      </x:c>
      <x:c r="H653" s="158">
        <x:f t="shared" si="190"/>
        <x:v>2039.3413459999999</x:v>
      </x:c>
      <x:c r="I653" s="285">
        <x:f t="shared" si="191"/>
        <x:v>0</x:v>
      </x:c>
      <x:c r="J653" s="106">
        <x:f>SUMIFS('purchase data'!K:K,'purchase data'!$B:$B,$C653,'purchase data'!$F:$F,$D653)</x:f>
        <x:v>0</x:v>
      </x:c>
      <x:c r="K653" s="73">
        <x:f>SUMIFS('purchase data'!M:M,'purchase data'!$B:$B,$C653,'purchase data'!$F:$F,$D653)</x:f>
        <x:v>0</x:v>
      </x:c>
      <x:c r="L653" s="68">
        <x:f>SUMIFS(ETC!$G:$G,ETC!$B:$B,$C653,ETC!$E:$E,$D653)</x:f>
        <x:v>0</x:v>
      </x:c>
      <x:c r="M653" s="73">
        <x:f>SUMIFS(ETC!$J:$J,ETC!$E:$E,$D653,ETC!$B:$B,$C653)</x:f>
        <x:v>0</x:v>
      </x:c>
      <x:c r="N653" s="159">
        <x:f>IF(IFERROR((I653+K653+M653)/(G653+J653+SUMIFS(ETC!$G:$G,ETC!$C:$C,1,ETC!$B:$B,$C653,ETC!$E:$E,$D653)),)=0,H653,IFERROR((I653+K653+M653)/(G653+J653+SUMIFS(ETC!$G:$G,ETC!$C:$C,1,ETC!$B:$B,$C653,ETC!$E:$E,$D653)),))</x:f>
        <x:v>2039.3413459999999</x:v>
      </x:c>
      <x:c r="O653" s="106">
        <x:f>++SUMIFS('sales data'!L:L,'sales data'!$B:$B,$C653,'sales data'!$F:$F,$D653,'sales data'!$O:$O,"")</x:f>
        <x:v>0</x:v>
      </x:c>
      <x:c r="P653" s="73">
        <x:f t="shared" si="181"/>
        <x:v>0</x:v>
      </x:c>
      <x:c r="Q653" s="68">
        <x:f>+SUMIFS('sales data'!$L:$L,'sales data'!$B:$B,$C653,'sales data'!$F:$F,$D653,'sales data'!$O:$O,"R")</x:f>
        <x:v>0</x:v>
      </x:c>
      <x:c r="R653" s="73">
        <x:f t="shared" si="182"/>
        <x:v>0</x:v>
      </x:c>
      <x:c r="S653" s="68">
        <x:f>SUMIFS('sales data'!$L:$L,'sales data'!$B:$B,$C653,'sales data'!$F:$F,$D653,'sales data'!$O:$O,"N")</x:f>
        <x:v>0</x:v>
      </x:c>
      <x:c r="T653" s="73">
        <x:f t="shared" si="183"/>
        <x:v>0</x:v>
      </x:c>
      <x:c r="U653" s="26">
        <x:f>SUMIFS('warehouse inventory check'!$N:$N,'warehouse inventory check'!$C:$C,$C653,'warehouse inventory check'!$D:$D,$D653)</x:f>
        <x:v>0</x:v>
      </x:c>
      <x:c r="V653" s="26">
        <x:f t="shared" si="184"/>
        <x:v>2039.3413459999999</x:v>
      </x:c>
      <x:c r="W653" s="73">
        <x:f t="shared" si="185"/>
        <x:v>0</x:v>
      </x:c>
      <x:c r="X653" s="74">
        <x:f t="shared" si="186"/>
        <x:v>0</x:v>
      </x:c>
      <x:c r="Y653" s="68">
        <x:f t="shared" si="187"/>
        <x:v>0</x:v>
      </x:c>
      <x:c r="Z653" s="68">
        <x:f t="shared" si="188"/>
        <x:v>0</x:v>
      </x:c>
    </x:row>
    <x:row r="654" spans="1:26" s="26" customFormat="1">
      <x:c r="A654" s="118">
        <x:v>49</x:v>
      </x:c>
      <x:c r="B654" s="118"/>
      <x:c r="C654" s="113">
        <x:v>7</x:v>
      </x:c>
      <x:c r="D654" s="210" t="str">
        <x:f>IF(VLOOKUP($A654,'★Master Code List'!$B$4:$K$167,8,)=0,"",(VLOOKUP($A654,'★Master Code List'!$B$4:$K$167,8,)))</x:f>
        <x:v>TZ38-14A033-EA</x:v>
      </x:c>
      <x:c r="E654" s="210" t="str">
        <x:f>IF(VLOOKUP($A654,'★Master Code List'!$B$4:$K$167,9,)=0,"",(VLOOKUP($A654,'★Master Code List'!$B$4:$K$167,9,)))</x:f>
        <x:v>EV-V4</x:v>
      </x:c>
      <x:c r="F654" s="20" t="str">
        <x:f>IF(VLOOKUP($A654,'★Master Code List'!$B$4:$K$167,10,)=0,"",(VLOOKUP($A654,'★Master Code List'!$B$4:$K$167,10,)))</x:f>
        <x:v>BUSBAR ASY</x:v>
      </x:c>
      <x:c r="G654" s="158">
        <x:f t="shared" si="189"/>
        <x:v>0</x:v>
      </x:c>
      <x:c r="H654" s="158">
        <x:f t="shared" si="190"/>
        <x:v>4130.7078199999996</x:v>
      </x:c>
      <x:c r="I654" s="285">
        <x:f t="shared" si="191"/>
        <x:v>0</x:v>
      </x:c>
      <x:c r="J654" s="106">
        <x:f>SUMIFS('purchase data'!K:K,'purchase data'!$B:$B,$C654,'purchase data'!$F:$F,$D654)</x:f>
        <x:v>0</x:v>
      </x:c>
      <x:c r="K654" s="73">
        <x:f>SUMIFS('purchase data'!M:M,'purchase data'!$B:$B,$C654,'purchase data'!$F:$F,$D654)</x:f>
        <x:v>0</x:v>
      </x:c>
      <x:c r="L654" s="68">
        <x:f>SUMIFS(ETC!$G:$G,ETC!$B:$B,$C654,ETC!$E:$E,$D654)</x:f>
        <x:v>0</x:v>
      </x:c>
      <x:c r="M654" s="73">
        <x:f>SUMIFS(ETC!$J:$J,ETC!$E:$E,$D654,ETC!$B:$B,$C654)</x:f>
        <x:v>0</x:v>
      </x:c>
      <x:c r="N654" s="159">
        <x:f>IF(IFERROR((I654+K654+M654)/(G654+J654+SUMIFS(ETC!$G:$G,ETC!$C:$C,1,ETC!$B:$B,$C654,ETC!$E:$E,$D654)),)=0,H654,IFERROR((I654+K654+M654)/(G654+J654+SUMIFS(ETC!$G:$G,ETC!$C:$C,1,ETC!$B:$B,$C654,ETC!$E:$E,$D654)),))</x:f>
        <x:v>4130.7078199999996</x:v>
      </x:c>
      <x:c r="O654" s="106">
        <x:f>++SUMIFS('sales data'!L:L,'sales data'!$B:$B,$C654,'sales data'!$F:$F,$D654,'sales data'!$O:$O,"")</x:f>
        <x:v>0</x:v>
      </x:c>
      <x:c r="P654" s="73">
        <x:f t="shared" si="181"/>
        <x:v>0</x:v>
      </x:c>
      <x:c r="Q654" s="68">
        <x:f>+SUMIFS('sales data'!$L:$L,'sales data'!$B:$B,$C654,'sales data'!$F:$F,$D654,'sales data'!$O:$O,"R")</x:f>
        <x:v>0</x:v>
      </x:c>
      <x:c r="R654" s="73">
        <x:f t="shared" si="182"/>
        <x:v>0</x:v>
      </x:c>
      <x:c r="S654" s="68">
        <x:f>SUMIFS('sales data'!$L:$L,'sales data'!$B:$B,$C654,'sales data'!$F:$F,$D654,'sales data'!$O:$O,"N")</x:f>
        <x:v>0</x:v>
      </x:c>
      <x:c r="T654" s="73">
        <x:f t="shared" si="183"/>
        <x:v>0</x:v>
      </x:c>
      <x:c r="U654" s="26">
        <x:f>SUMIFS('warehouse inventory check'!$N:$N,'warehouse inventory check'!$C:$C,$C654,'warehouse inventory check'!$D:$D,$D654)</x:f>
        <x:v>0</x:v>
      </x:c>
      <x:c r="V654" s="26">
        <x:f t="shared" si="184"/>
        <x:v>4130.7078199999996</x:v>
      </x:c>
      <x:c r="W654" s="73">
        <x:f t="shared" si="185"/>
        <x:v>0</x:v>
      </x:c>
      <x:c r="X654" s="74">
        <x:f t="shared" si="186"/>
        <x:v>0</x:v>
      </x:c>
      <x:c r="Y654" s="68">
        <x:f t="shared" si="187"/>
        <x:v>0</x:v>
      </x:c>
      <x:c r="Z654" s="68">
        <x:f t="shared" si="188"/>
        <x:v>0</x:v>
      </x:c>
    </x:row>
    <x:row r="655" spans="1:26" s="26" customFormat="1">
      <x:c r="A655" s="118">
        <x:v>50</x:v>
      </x:c>
      <x:c r="B655" s="118"/>
      <x:c r="C655" s="113">
        <x:v>7</x:v>
      </x:c>
      <x:c r="D655" s="210" t="str">
        <x:f>IF(VLOOKUP($A655,'★Master Code List'!$B$4:$K$167,8,)=0,"",(VLOOKUP($A655,'★Master Code List'!$B$4:$K$167,8,)))</x:f>
        <x:v>TZ38-14A033-EA04</x:v>
      </x:c>
      <x:c r="E655" s="210" t="str">
        <x:f>IF(VLOOKUP($A655,'★Master Code List'!$B$4:$K$167,9,)=0,"",(VLOOKUP($A655,'★Master Code List'!$B$4:$K$167,9,)))</x:f>
        <x:v>EV-V4</x:v>
      </x:c>
      <x:c r="F655" s="20" t="str">
        <x:f>IF(VLOOKUP($A655,'★Master Code List'!$B$4:$K$167,10,)=0,"",(VLOOKUP($A655,'★Master Code List'!$B$4:$K$167,10,)))</x:f>
        <x:v>BUSBAR</x:v>
      </x:c>
      <x:c r="G655" s="158">
        <x:f t="shared" si="189"/>
        <x:v>0</x:v>
      </x:c>
      <x:c r="H655" s="158">
        <x:f t="shared" si="190"/>
        <x:v>4213.3276324999997</x:v>
      </x:c>
      <x:c r="I655" s="285">
        <x:f t="shared" si="191"/>
        <x:v>0</x:v>
      </x:c>
      <x:c r="J655" s="106">
        <x:f>SUMIFS('purchase data'!K:K,'purchase data'!$B:$B,$C655,'purchase data'!$F:$F,$D655)</x:f>
        <x:v>0</x:v>
      </x:c>
      <x:c r="K655" s="73">
        <x:f>SUMIFS('purchase data'!M:M,'purchase data'!$B:$B,$C655,'purchase data'!$F:$F,$D655)</x:f>
        <x:v>0</x:v>
      </x:c>
      <x:c r="L655" s="68">
        <x:f>SUMIFS(ETC!$G:$G,ETC!$B:$B,$C655,ETC!$E:$E,$D655)</x:f>
        <x:v>0</x:v>
      </x:c>
      <x:c r="M655" s="73">
        <x:f>SUMIFS(ETC!$J:$J,ETC!$E:$E,$D655,ETC!$B:$B,$C655)</x:f>
        <x:v>0</x:v>
      </x:c>
      <x:c r="N655" s="159">
        <x:f>IF(IFERROR((I655+K655+M655)/(G655+J655+SUMIFS(ETC!$G:$G,ETC!$C:$C,1,ETC!$B:$B,$C655,ETC!$E:$E,$D655)),)=0,H655,IFERROR((I655+K655+M655)/(G655+J655+SUMIFS(ETC!$G:$G,ETC!$C:$C,1,ETC!$B:$B,$C655,ETC!$E:$E,$D655)),))</x:f>
        <x:v>4213.3276324999997</x:v>
      </x:c>
      <x:c r="O655" s="106">
        <x:f>++SUMIFS('sales data'!L:L,'sales data'!$B:$B,$C655,'sales data'!$F:$F,$D655,'sales data'!$O:$O,"")</x:f>
        <x:v>0</x:v>
      </x:c>
      <x:c r="P655" s="73">
        <x:f t="shared" si="181"/>
        <x:v>0</x:v>
      </x:c>
      <x:c r="Q655" s="68">
        <x:f>+SUMIFS('sales data'!$L:$L,'sales data'!$B:$B,$C655,'sales data'!$F:$F,$D655,'sales data'!$O:$O,"R")</x:f>
        <x:v>0</x:v>
      </x:c>
      <x:c r="R655" s="73">
        <x:f t="shared" si="182"/>
        <x:v>0</x:v>
      </x:c>
      <x:c r="S655" s="68">
        <x:f>SUMIFS('sales data'!$L:$L,'sales data'!$B:$B,$C655,'sales data'!$F:$F,$D655,'sales data'!$O:$O,"N")</x:f>
        <x:v>0</x:v>
      </x:c>
      <x:c r="T655" s="73">
        <x:f t="shared" si="183"/>
        <x:v>0</x:v>
      </x:c>
      <x:c r="U655" s="26">
        <x:f>SUMIFS('warehouse inventory check'!$N:$N,'warehouse inventory check'!$C:$C,$C655,'warehouse inventory check'!$D:$D,$D655)</x:f>
        <x:v>0</x:v>
      </x:c>
      <x:c r="V655" s="26">
        <x:f t="shared" si="184"/>
        <x:v>4213.3276324999997</x:v>
      </x:c>
      <x:c r="W655" s="73">
        <x:f t="shared" si="185"/>
        <x:v>0</x:v>
      </x:c>
      <x:c r="X655" s="74">
        <x:f t="shared" si="186"/>
        <x:v>0</x:v>
      </x:c>
      <x:c r="Y655" s="68">
        <x:f t="shared" si="187"/>
        <x:v>0</x:v>
      </x:c>
      <x:c r="Z655" s="68">
        <x:f t="shared" si="188"/>
        <x:v>0</x:v>
      </x:c>
    </x:row>
    <x:row r="656" spans="1:26" s="26" customFormat="1">
      <x:c r="A656" s="118">
        <x:v>51</x:v>
      </x:c>
      <x:c r="B656" s="118"/>
      <x:c r="C656" s="113">
        <x:v>7</x:v>
      </x:c>
      <x:c r="D656" s="210" t="str">
        <x:f>IF(VLOOKUP($A656,'★Master Code List'!$B$4:$K$167,8,)=0,"",(VLOOKUP($A656,'★Master Code List'!$B$4:$K$167,8,)))</x:f>
        <x:v>TZ38-14A033-FA</x:v>
      </x:c>
      <x:c r="E656" s="210" t="str">
        <x:f>IF(VLOOKUP($A656,'★Master Code List'!$B$4:$K$167,9,)=0,"",(VLOOKUP($A656,'★Master Code List'!$B$4:$K$167,9,)))</x:f>
        <x:v>BEV-E (AWD/RWD, V710)</x:v>
      </x:c>
      <x:c r="F656" s="20" t="str">
        <x:f>IF(VLOOKUP($A656,'★Master Code List'!$B$4:$K$167,10,)=0,"",(VLOOKUP($A656,'★Master Code List'!$B$4:$K$167,10,)))</x:f>
        <x:v xml:space="preserve">BUS BAR ASY </x:v>
      </x:c>
      <x:c r="G656" s="158">
        <x:f t="shared" si="189"/>
        <x:v>0</x:v>
      </x:c>
      <x:c r="H656" s="158">
        <x:f t="shared" si="190"/>
        <x:v>701.7048513985817</x:v>
      </x:c>
      <x:c r="I656" s="285">
        <x:f t="shared" si="191"/>
        <x:v>0</x:v>
      </x:c>
      <x:c r="J656" s="106">
        <x:f>SUMIFS('purchase data'!K:K,'purchase data'!$B:$B,$C656,'purchase data'!$F:$F,$D656)</x:f>
        <x:v>0</x:v>
      </x:c>
      <x:c r="K656" s="73">
        <x:f>SUMIFS('purchase data'!M:M,'purchase data'!$B:$B,$C656,'purchase data'!$F:$F,$D656)</x:f>
        <x:v>0</x:v>
      </x:c>
      <x:c r="L656" s="68">
        <x:f>SUMIFS(ETC!$G:$G,ETC!$B:$B,$C656,ETC!$E:$E,$D656)</x:f>
        <x:v>0</x:v>
      </x:c>
      <x:c r="M656" s="73">
        <x:f>SUMIFS(ETC!$J:$J,ETC!$E:$E,$D656,ETC!$B:$B,$C656)</x:f>
        <x:v>0</x:v>
      </x:c>
      <x:c r="N656" s="159">
        <x:f>IF(IFERROR((I656+K656+M656)/(G656+J656+SUMIFS(ETC!$G:$G,ETC!$C:$C,1,ETC!$B:$B,$C656,ETC!$E:$E,$D656)),)=0,H656,IFERROR((I656+K656+M656)/(G656+J656+SUMIFS(ETC!$G:$G,ETC!$C:$C,1,ETC!$B:$B,$C656,ETC!$E:$E,$D656)),))</x:f>
        <x:v>701.7048513985817</x:v>
      </x:c>
      <x:c r="O656" s="106">
        <x:f>++SUMIFS('sales data'!L:L,'sales data'!$B:$B,$C656,'sales data'!$F:$F,$D656,'sales data'!$O:$O,"")</x:f>
        <x:v>0</x:v>
      </x:c>
      <x:c r="P656" s="73">
        <x:f t="shared" si="181"/>
        <x:v>0</x:v>
      </x:c>
      <x:c r="Q656" s="68">
        <x:f>+SUMIFS('sales data'!$L:$L,'sales data'!$B:$B,$C656,'sales data'!$F:$F,$D656,'sales data'!$O:$O,"R")</x:f>
        <x:v>0</x:v>
      </x:c>
      <x:c r="R656" s="73">
        <x:f t="shared" si="182"/>
        <x:v>0</x:v>
      </x:c>
      <x:c r="S656" s="68">
        <x:f>SUMIFS('sales data'!$L:$L,'sales data'!$B:$B,$C656,'sales data'!$F:$F,$D656,'sales data'!$O:$O,"N")</x:f>
        <x:v>0</x:v>
      </x:c>
      <x:c r="T656" s="73">
        <x:f t="shared" si="183"/>
        <x:v>0</x:v>
      </x:c>
      <x:c r="U656" s="26">
        <x:f>SUMIFS('warehouse inventory check'!$N:$N,'warehouse inventory check'!$C:$C,$C656,'warehouse inventory check'!$D:$D,$D656)</x:f>
        <x:v>0</x:v>
      </x:c>
      <x:c r="V656" s="26">
        <x:f t="shared" si="184"/>
        <x:v>701.7048513985817</x:v>
      </x:c>
      <x:c r="W656" s="73">
        <x:f t="shared" si="185"/>
        <x:v>0</x:v>
      </x:c>
      <x:c r="X656" s="74">
        <x:f t="shared" si="186"/>
        <x:v>0</x:v>
      </x:c>
      <x:c r="Y656" s="68">
        <x:f t="shared" si="187"/>
        <x:v>0</x:v>
      </x:c>
      <x:c r="Z656" s="68">
        <x:f t="shared" si="188"/>
        <x:v>0</x:v>
      </x:c>
    </x:row>
    <x:row r="657" spans="1:26" s="26" customFormat="1">
      <x:c r="A657" s="118">
        <x:v>52</x:v>
      </x:c>
      <x:c r="B657" s="118"/>
      <x:c r="C657" s="113">
        <x:v>7</x:v>
      </x:c>
      <x:c r="D657" s="210" t="str">
        <x:f>IF(VLOOKUP($A657,'★Master Code List'!$B$4:$K$167,8,)=0,"",(VLOOKUP($A657,'★Master Code List'!$B$4:$K$167,8,)))</x:f>
        <x:v>TZ38-14A033-GA</x:v>
      </x:c>
      <x:c r="E657" s="210" t="str">
        <x:f>IF(VLOOKUP($A657,'★Master Code List'!$B$4:$K$167,9,)=0,"",(VLOOKUP($A657,'★Master Code List'!$B$4:$K$167,9,)))</x:f>
        <x:v>EV-V4</x:v>
      </x:c>
      <x:c r="F657" s="20" t="str">
        <x:f>IF(VLOOKUP($A657,'★Master Code List'!$B$4:$K$167,10,)=0,"",(VLOOKUP($A657,'★Master Code List'!$B$4:$K$167,10,)))</x:f>
        <x:v>BUSBAR ASY</x:v>
      </x:c>
      <x:c r="G657" s="158">
        <x:f t="shared" si="189"/>
        <x:v>0</x:v>
      </x:c>
      <x:c r="H657" s="158">
        <x:f t="shared" si="190"/>
        <x:v>2319.7224500000002</x:v>
      </x:c>
      <x:c r="I657" s="285">
        <x:f t="shared" si="191"/>
        <x:v>0</x:v>
      </x:c>
      <x:c r="J657" s="106">
        <x:f>SUMIFS('purchase data'!K:K,'purchase data'!$B:$B,$C657,'purchase data'!$F:$F,$D657)</x:f>
        <x:v>0</x:v>
      </x:c>
      <x:c r="K657" s="73">
        <x:f>SUMIFS('purchase data'!M:M,'purchase data'!$B:$B,$C657,'purchase data'!$F:$F,$D657)</x:f>
        <x:v>0</x:v>
      </x:c>
      <x:c r="L657" s="68">
        <x:f>SUMIFS(ETC!$G:$G,ETC!$B:$B,$C657,ETC!$E:$E,$D657)</x:f>
        <x:v>0</x:v>
      </x:c>
      <x:c r="M657" s="73">
        <x:f>SUMIFS(ETC!$J:$J,ETC!$E:$E,$D657,ETC!$B:$B,$C657)</x:f>
        <x:v>0</x:v>
      </x:c>
      <x:c r="N657" s="159">
        <x:f>IF(IFERROR((I657+K657+M657)/(G657+J657+SUMIFS(ETC!$G:$G,ETC!$C:$C,1,ETC!$B:$B,$C657,ETC!$E:$E,$D657)),)=0,H657,IFERROR((I657+K657+M657)/(G657+J657+SUMIFS(ETC!$G:$G,ETC!$C:$C,1,ETC!$B:$B,$C657,ETC!$E:$E,$D657)),))</x:f>
        <x:v>2319.7224500000002</x:v>
      </x:c>
      <x:c r="O657" s="106">
        <x:f>++SUMIFS('sales data'!L:L,'sales data'!$B:$B,$C657,'sales data'!$F:$F,$D657,'sales data'!$O:$O,"")</x:f>
        <x:v>0</x:v>
      </x:c>
      <x:c r="P657" s="73">
        <x:f t="shared" si="181"/>
        <x:v>0</x:v>
      </x:c>
      <x:c r="Q657" s="68">
        <x:f>+SUMIFS('sales data'!$L:$L,'sales data'!$B:$B,$C657,'sales data'!$F:$F,$D657,'sales data'!$O:$O,"R")</x:f>
        <x:v>0</x:v>
      </x:c>
      <x:c r="R657" s="73">
        <x:f t="shared" si="182"/>
        <x:v>0</x:v>
      </x:c>
      <x:c r="S657" s="68">
        <x:f>SUMIFS('sales data'!$L:$L,'sales data'!$B:$B,$C657,'sales data'!$F:$F,$D657,'sales data'!$O:$O,"N")</x:f>
        <x:v>0</x:v>
      </x:c>
      <x:c r="T657" s="73">
        <x:f t="shared" si="183"/>
        <x:v>0</x:v>
      </x:c>
      <x:c r="U657" s="26">
        <x:f>SUMIFS('warehouse inventory check'!$N:$N,'warehouse inventory check'!$C:$C,$C657,'warehouse inventory check'!$D:$D,$D657)</x:f>
        <x:v>0</x:v>
      </x:c>
      <x:c r="V657" s="26">
        <x:f t="shared" si="184"/>
        <x:v>2319.7224500000002</x:v>
      </x:c>
      <x:c r="W657" s="73">
        <x:f t="shared" si="185"/>
        <x:v>0</x:v>
      </x:c>
      <x:c r="X657" s="74">
        <x:f t="shared" si="186"/>
        <x:v>0</x:v>
      </x:c>
      <x:c r="Y657" s="68">
        <x:f t="shared" si="187"/>
        <x:v>0</x:v>
      </x:c>
      <x:c r="Z657" s="68">
        <x:f t="shared" si="188"/>
        <x:v>0</x:v>
      </x:c>
    </x:row>
    <x:row r="658" spans="1:26" s="26" customFormat="1">
      <x:c r="A658" s="118">
        <x:v>53</x:v>
      </x:c>
      <x:c r="B658" s="118"/>
      <x:c r="C658" s="113">
        <x:v>7</x:v>
      </x:c>
      <x:c r="D658" s="210" t="str">
        <x:f>IF(VLOOKUP($A658,'★Master Code List'!$B$4:$K$167,8,)=0,"",(VLOOKUP($A658,'★Master Code List'!$B$4:$K$167,8,)))</x:f>
        <x:v>TZ38-14A033-GA04</x:v>
      </x:c>
      <x:c r="E658" s="210" t="str">
        <x:f>IF(VLOOKUP($A658,'★Master Code List'!$B$4:$K$167,9,)=0,"",(VLOOKUP($A658,'★Master Code List'!$B$4:$K$167,9,)))</x:f>
        <x:v>EV-V4</x:v>
      </x:c>
      <x:c r="F658" s="20" t="str">
        <x:f>IF(VLOOKUP($A658,'★Master Code List'!$B$4:$K$167,10,)=0,"",(VLOOKUP($A658,'★Master Code List'!$B$4:$K$167,10,)))</x:f>
        <x:v>BUSBAR</x:v>
      </x:c>
      <x:c r="G658" s="158">
        <x:f t="shared" si="189"/>
        <x:v>0</x:v>
      </x:c>
      <x:c r="H658" s="158">
        <x:f t="shared" si="190"/>
        <x:v>2366.1200779999999</x:v>
      </x:c>
      <x:c r="I658" s="285">
        <x:f t="shared" si="191"/>
        <x:v>0</x:v>
      </x:c>
      <x:c r="J658" s="106">
        <x:f>SUMIFS('purchase data'!K:K,'purchase data'!$B:$B,$C658,'purchase data'!$F:$F,$D658)</x:f>
        <x:v>0</x:v>
      </x:c>
      <x:c r="K658" s="73">
        <x:f>SUMIFS('purchase data'!M:M,'purchase data'!$B:$B,$C658,'purchase data'!$F:$F,$D658)</x:f>
        <x:v>0</x:v>
      </x:c>
      <x:c r="L658" s="68">
        <x:f>SUMIFS(ETC!$G:$G,ETC!$B:$B,$C658,ETC!$E:$E,$D658)</x:f>
        <x:v>0</x:v>
      </x:c>
      <x:c r="M658" s="73">
        <x:f>SUMIFS(ETC!$J:$J,ETC!$E:$E,$D658,ETC!$B:$B,$C658)</x:f>
        <x:v>0</x:v>
      </x:c>
      <x:c r="N658" s="159">
        <x:f>IF(IFERROR((I658+K658+M658)/(G658+J658+SUMIFS(ETC!$G:$G,ETC!$C:$C,1,ETC!$B:$B,$C658,ETC!$E:$E,$D658)),)=0,H658,IFERROR((I658+K658+M658)/(G658+J658+SUMIFS(ETC!$G:$G,ETC!$C:$C,1,ETC!$B:$B,$C658,ETC!$E:$E,$D658)),))</x:f>
        <x:v>2366.1200779999999</x:v>
      </x:c>
      <x:c r="O658" s="106">
        <x:f>++SUMIFS('sales data'!L:L,'sales data'!$B:$B,$C658,'sales data'!$F:$F,$D658,'sales data'!$O:$O,"")</x:f>
        <x:v>0</x:v>
      </x:c>
      <x:c r="P658" s="73">
        <x:f t="shared" si="181"/>
        <x:v>0</x:v>
      </x:c>
      <x:c r="Q658" s="68">
        <x:f>+SUMIFS('sales data'!$L:$L,'sales data'!$B:$B,$C658,'sales data'!$F:$F,$D658,'sales data'!$O:$O,"R")</x:f>
        <x:v>0</x:v>
      </x:c>
      <x:c r="R658" s="73">
        <x:f t="shared" si="182"/>
        <x:v>0</x:v>
      </x:c>
      <x:c r="S658" s="68">
        <x:f>SUMIFS('sales data'!$L:$L,'sales data'!$B:$B,$C658,'sales data'!$F:$F,$D658,'sales data'!$O:$O,"N")</x:f>
        <x:v>0</x:v>
      </x:c>
      <x:c r="T658" s="73">
        <x:f t="shared" si="183"/>
        <x:v>0</x:v>
      </x:c>
      <x:c r="U658" s="26">
        <x:f>SUMIFS('warehouse inventory check'!$N:$N,'warehouse inventory check'!$C:$C,$C658,'warehouse inventory check'!$D:$D,$D658)</x:f>
        <x:v>0</x:v>
      </x:c>
      <x:c r="V658" s="26">
        <x:f t="shared" si="184"/>
        <x:v>2366.1200779999999</x:v>
      </x:c>
      <x:c r="W658" s="73">
        <x:f t="shared" si="185"/>
        <x:v>0</x:v>
      </x:c>
      <x:c r="X658" s="74">
        <x:f t="shared" si="186"/>
        <x:v>0</x:v>
      </x:c>
      <x:c r="Y658" s="68">
        <x:f t="shared" si="187"/>
        <x:v>0</x:v>
      </x:c>
      <x:c r="Z658" s="68">
        <x:f t="shared" si="188"/>
        <x:v>0</x:v>
      </x:c>
    </x:row>
    <x:row r="659" spans="1:26" s="26" customFormat="1">
      <x:c r="A659" s="118">
        <x:v>54</x:v>
      </x:c>
      <x:c r="B659" s="118"/>
      <x:c r="C659" s="113">
        <x:v>7</x:v>
      </x:c>
      <x:c r="D659" s="210" t="str">
        <x:f>IF(VLOOKUP($A659,'★Master Code List'!$B$4:$K$167,8,)=0,"",(VLOOKUP($A659,'★Master Code List'!$B$4:$K$167,8,)))</x:f>
        <x:v>TZ38-14A033-HB</x:v>
      </x:c>
      <x:c r="E659" s="210" t="str">
        <x:f>IF(VLOOKUP($A659,'★Master Code List'!$B$4:$K$167,9,)=0,"",(VLOOKUP($A659,'★Master Code List'!$B$4:$K$167,9,)))</x:f>
        <x:v>BEV-E (AWD/RWD, V710)</x:v>
      </x:c>
      <x:c r="F659" s="20" t="str">
        <x:f>IF(VLOOKUP($A659,'★Master Code List'!$B$4:$K$167,10,)=0,"",(VLOOKUP($A659,'★Master Code List'!$B$4:$K$167,10,)))</x:f>
        <x:v>MCA CONNECTOR CLIP</x:v>
      </x:c>
      <x:c r="G659" s="158">
        <x:f t="shared" si="189"/>
        <x:v>0</x:v>
      </x:c>
      <x:c r="H659" s="158">
        <x:f t="shared" si="190"/>
        <x:v>647.77442386881887</x:v>
      </x:c>
      <x:c r="I659" s="285">
        <x:f t="shared" si="191"/>
        <x:v>0</x:v>
      </x:c>
      <x:c r="J659" s="106">
        <x:f>SUMIFS('purchase data'!K:K,'purchase data'!$B:$B,$C659,'purchase data'!$F:$F,$D659)</x:f>
        <x:v>0</x:v>
      </x:c>
      <x:c r="K659" s="73">
        <x:f>SUMIFS('purchase data'!M:M,'purchase data'!$B:$B,$C659,'purchase data'!$F:$F,$D659)</x:f>
        <x:v>0</x:v>
      </x:c>
      <x:c r="L659" s="68">
        <x:f>SUMIFS(ETC!$G:$G,ETC!$B:$B,$C659,ETC!$E:$E,$D659)</x:f>
        <x:v>0</x:v>
      </x:c>
      <x:c r="M659" s="73">
        <x:f>SUMIFS(ETC!$J:$J,ETC!$E:$E,$D659,ETC!$B:$B,$C659)</x:f>
        <x:v>0</x:v>
      </x:c>
      <x:c r="N659" s="159">
        <x:f>IF(IFERROR((I659+K659+M659)/(G659+J659+SUMIFS(ETC!$G:$G,ETC!$C:$C,1,ETC!$B:$B,$C659,ETC!$E:$E,$D659)),)=0,H659,IFERROR((I659+K659+M659)/(G659+J659+SUMIFS(ETC!$G:$G,ETC!$C:$C,1,ETC!$B:$B,$C659,ETC!$E:$E,$D659)),))</x:f>
        <x:v>647.77442386881887</x:v>
      </x:c>
      <x:c r="O659" s="106">
        <x:f>++SUMIFS('sales data'!L:L,'sales data'!$B:$B,$C659,'sales data'!$F:$F,$D659,'sales data'!$O:$O,"")</x:f>
        <x:v>0</x:v>
      </x:c>
      <x:c r="P659" s="73">
        <x:f t="shared" si="181"/>
        <x:v>0</x:v>
      </x:c>
      <x:c r="Q659" s="68">
        <x:f>+SUMIFS('sales data'!$L:$L,'sales data'!$B:$B,$C659,'sales data'!$F:$F,$D659,'sales data'!$O:$O,"R")</x:f>
        <x:v>0</x:v>
      </x:c>
      <x:c r="R659" s="73">
        <x:f t="shared" si="182"/>
        <x:v>0</x:v>
      </x:c>
      <x:c r="S659" s="68">
        <x:f>SUMIFS('sales data'!$L:$L,'sales data'!$B:$B,$C659,'sales data'!$F:$F,$D659,'sales data'!$O:$O,"N")</x:f>
        <x:v>0</x:v>
      </x:c>
      <x:c r="T659" s="73">
        <x:f t="shared" si="183"/>
        <x:v>0</x:v>
      </x:c>
      <x:c r="U659" s="26">
        <x:f>SUMIFS('warehouse inventory check'!$N:$N,'warehouse inventory check'!$C:$C,$C659,'warehouse inventory check'!$D:$D,$D659)</x:f>
        <x:v>0</x:v>
      </x:c>
      <x:c r="V659" s="26">
        <x:f t="shared" si="184"/>
        <x:v>647.77442386881887</x:v>
      </x:c>
      <x:c r="W659" s="73">
        <x:f t="shared" si="185"/>
        <x:v>0</x:v>
      </x:c>
      <x:c r="X659" s="74">
        <x:f t="shared" si="186"/>
        <x:v>0</x:v>
      </x:c>
      <x:c r="Y659" s="68">
        <x:f t="shared" si="187"/>
        <x:v>0</x:v>
      </x:c>
      <x:c r="Z659" s="68">
        <x:f t="shared" si="188"/>
        <x:v>0</x:v>
      </x:c>
    </x:row>
    <x:row r="660" spans="1:26" s="26" customFormat="1">
      <x:c r="A660" s="118">
        <x:v>55</x:v>
      </x:c>
      <x:c r="B660" s="118"/>
      <x:c r="C660" s="113">
        <x:v>7</x:v>
      </x:c>
      <x:c r="D660" s="210" t="str">
        <x:f>IF(VLOOKUP($A660,'★Master Code List'!$B$4:$K$167,8,)=0,"",(VLOOKUP($A660,'★Master Code List'!$B$4:$K$167,8,)))</x:f>
        <x:v>TZ38-14A033-JA</x:v>
      </x:c>
      <x:c r="E660" s="210" t="str">
        <x:f>IF(VLOOKUP($A660,'★Master Code List'!$B$4:$K$167,9,)=0,"",(VLOOKUP($A660,'★Master Code List'!$B$4:$K$167,9,)))</x:f>
        <x:v>BEV-E (AWD, V710)</x:v>
      </x:c>
      <x:c r="F660" s="20" t="str">
        <x:f>IF(VLOOKUP($A660,'★Master Code List'!$B$4:$K$167,10,)=0,"",(VLOOKUP($A660,'★Master Code List'!$B$4:$K$167,10,)))</x:f>
        <x:v xml:space="preserve">BUS BAR ASY </x:v>
      </x:c>
      <x:c r="G660" s="158">
        <x:f t="shared" si="189"/>
        <x:v>0</x:v>
      </x:c>
      <x:c r="H660" s="158">
        <x:f t="shared" si="190"/>
        <x:v>657.79499999999996</x:v>
      </x:c>
      <x:c r="I660" s="285">
        <x:f t="shared" si="191"/>
        <x:v>0</x:v>
      </x:c>
      <x:c r="J660" s="106">
        <x:f>SUMIFS('purchase data'!K:K,'purchase data'!$B:$B,$C660,'purchase data'!$F:$F,$D660)</x:f>
        <x:v>0</x:v>
      </x:c>
      <x:c r="K660" s="73">
        <x:f>SUMIFS('purchase data'!M:M,'purchase data'!$B:$B,$C660,'purchase data'!$F:$F,$D660)</x:f>
        <x:v>0</x:v>
      </x:c>
      <x:c r="L660" s="68">
        <x:f>SUMIFS(ETC!$G:$G,ETC!$B:$B,$C660,ETC!$E:$E,$D660)</x:f>
        <x:v>0</x:v>
      </x:c>
      <x:c r="M660" s="73">
        <x:f>SUMIFS(ETC!$J:$J,ETC!$E:$E,$D660,ETC!$B:$B,$C660)</x:f>
        <x:v>0</x:v>
      </x:c>
      <x:c r="N660" s="159">
        <x:f>IF(IFERROR((I660+K660+M660)/(G660+J660+SUMIFS(ETC!$G:$G,ETC!$C:$C,1,ETC!$B:$B,$C660,ETC!$E:$E,$D660)),)=0,H660,IFERROR((I660+K660+M660)/(G660+J660+SUMIFS(ETC!$G:$G,ETC!$C:$C,1,ETC!$B:$B,$C660,ETC!$E:$E,$D660)),))</x:f>
        <x:v>657.79499999999996</x:v>
      </x:c>
      <x:c r="O660" s="106">
        <x:f>++SUMIFS('sales data'!L:L,'sales data'!$B:$B,$C660,'sales data'!$F:$F,$D660,'sales data'!$O:$O,"")</x:f>
        <x:v>0</x:v>
      </x:c>
      <x:c r="P660" s="73">
        <x:f t="shared" si="181"/>
        <x:v>0</x:v>
      </x:c>
      <x:c r="Q660" s="68">
        <x:f>+SUMIFS('sales data'!$L:$L,'sales data'!$B:$B,$C660,'sales data'!$F:$F,$D660,'sales data'!$O:$O,"R")</x:f>
        <x:v>0</x:v>
      </x:c>
      <x:c r="R660" s="73">
        <x:f t="shared" si="182"/>
        <x:v>0</x:v>
      </x:c>
      <x:c r="S660" s="68">
        <x:f>SUMIFS('sales data'!$L:$L,'sales data'!$B:$B,$C660,'sales data'!$F:$F,$D660,'sales data'!$O:$O,"N")</x:f>
        <x:v>0</x:v>
      </x:c>
      <x:c r="T660" s="73">
        <x:f t="shared" si="183"/>
        <x:v>0</x:v>
      </x:c>
      <x:c r="U660" s="26">
        <x:f>SUMIFS('warehouse inventory check'!$N:$N,'warehouse inventory check'!$C:$C,$C660,'warehouse inventory check'!$D:$D,$D660)</x:f>
        <x:v>0</x:v>
      </x:c>
      <x:c r="V660" s="26">
        <x:f t="shared" si="184"/>
        <x:v>657.79499999999996</x:v>
      </x:c>
      <x:c r="W660" s="73">
        <x:f t="shared" si="185"/>
        <x:v>0</x:v>
      </x:c>
      <x:c r="X660" s="74">
        <x:f t="shared" si="186"/>
        <x:v>0</x:v>
      </x:c>
      <x:c r="Y660" s="68">
        <x:f t="shared" si="187"/>
        <x:v>0</x:v>
      </x:c>
      <x:c r="Z660" s="68">
        <x:f t="shared" si="188"/>
        <x:v>0</x:v>
      </x:c>
    </x:row>
    <x:row r="661" spans="1:26" s="26" customFormat="1">
      <x:c r="A661" s="118">
        <x:v>56</x:v>
      </x:c>
      <x:c r="B661" s="118"/>
      <x:c r="C661" s="113">
        <x:v>7</x:v>
      </x:c>
      <x:c r="D661" s="210" t="str">
        <x:f>IF(VLOOKUP($A661,'★Master Code List'!$B$4:$K$167,8,)=0,"",(VLOOKUP($A661,'★Master Code List'!$B$4:$K$167,8,)))</x:f>
        <x:v>TZ38-14A033-JB</x:v>
      </x:c>
      <x:c r="E661" s="210" t="str">
        <x:f>IF(VLOOKUP($A661,'★Master Code List'!$B$4:$K$167,9,)=0,"",(VLOOKUP($A661,'★Master Code List'!$B$4:$K$167,9,)))</x:f>
        <x:v>BEV-E (AWD/RWD, V710)</x:v>
      </x:c>
      <x:c r="F661" s="20" t="str">
        <x:f>IF(VLOOKUP($A661,'★Master Code List'!$B$4:$K$167,10,)=0,"",(VLOOKUP($A661,'★Master Code List'!$B$4:$K$167,10,)))</x:f>
        <x:v>MCA CONNECTOR CLIP</x:v>
      </x:c>
      <x:c r="G661" s="158">
        <x:f t="shared" si="189"/>
        <x:v>0</x:v>
      </x:c>
      <x:c r="H661" s="158">
        <x:f t="shared" si="190"/>
        <x:v>725.44886363636363</x:v>
      </x:c>
      <x:c r="I661" s="285">
        <x:f t="shared" si="191"/>
        <x:v>0</x:v>
      </x:c>
      <x:c r="J661" s="106">
        <x:f>SUMIFS('purchase data'!K:K,'purchase data'!$B:$B,$C661,'purchase data'!$F:$F,$D661)</x:f>
        <x:v>0</x:v>
      </x:c>
      <x:c r="K661" s="73">
        <x:f>SUMIFS('purchase data'!M:M,'purchase data'!$B:$B,$C661,'purchase data'!$F:$F,$D661)</x:f>
        <x:v>0</x:v>
      </x:c>
      <x:c r="L661" s="68">
        <x:f>SUMIFS(ETC!$G:$G,ETC!$B:$B,$C661,ETC!$E:$E,$D661)</x:f>
        <x:v>0</x:v>
      </x:c>
      <x:c r="M661" s="73">
        <x:f>SUMIFS(ETC!$J:$J,ETC!$E:$E,$D661,ETC!$B:$B,$C661)</x:f>
        <x:v>0</x:v>
      </x:c>
      <x:c r="N661" s="159">
        <x:f>IF(IFERROR((I661+K661+M661)/(G661+J661+SUMIFS(ETC!$G:$G,ETC!$C:$C,1,ETC!$B:$B,$C661,ETC!$E:$E,$D661)),)=0,H661,IFERROR((I661+K661+M661)/(G661+J661+SUMIFS(ETC!$G:$G,ETC!$C:$C,1,ETC!$B:$B,$C661,ETC!$E:$E,$D661)),))</x:f>
        <x:v>725.44886363636363</x:v>
      </x:c>
      <x:c r="O661" s="106">
        <x:f>++SUMIFS('sales data'!L:L,'sales data'!$B:$B,$C661,'sales data'!$F:$F,$D661,'sales data'!$O:$O,"")</x:f>
        <x:v>0</x:v>
      </x:c>
      <x:c r="P661" s="73">
        <x:f t="shared" si="181"/>
        <x:v>0</x:v>
      </x:c>
      <x:c r="Q661" s="68">
        <x:f>+SUMIFS('sales data'!$L:$L,'sales data'!$B:$B,$C661,'sales data'!$F:$F,$D661,'sales data'!$O:$O,"R")</x:f>
        <x:v>0</x:v>
      </x:c>
      <x:c r="R661" s="73">
        <x:f t="shared" si="182"/>
        <x:v>0</x:v>
      </x:c>
      <x:c r="S661" s="68">
        <x:f>SUMIFS('sales data'!$L:$L,'sales data'!$B:$B,$C661,'sales data'!$F:$F,$D661,'sales data'!$O:$O,"N")</x:f>
        <x:v>0</x:v>
      </x:c>
      <x:c r="T661" s="73">
        <x:f t="shared" si="183"/>
        <x:v>0</x:v>
      </x:c>
      <x:c r="U661" s="26">
        <x:f>SUMIFS('warehouse inventory check'!$N:$N,'warehouse inventory check'!$C:$C,$C661,'warehouse inventory check'!$D:$D,$D661)</x:f>
        <x:v>0</x:v>
      </x:c>
      <x:c r="V661" s="26">
        <x:f t="shared" si="184"/>
        <x:v>725.44886363636363</x:v>
      </x:c>
      <x:c r="W661" s="73">
        <x:f t="shared" si="185"/>
        <x:v>0</x:v>
      </x:c>
      <x:c r="X661" s="74">
        <x:f t="shared" si="186"/>
        <x:v>0</x:v>
      </x:c>
      <x:c r="Y661" s="68">
        <x:f t="shared" si="187"/>
        <x:v>0</x:v>
      </x:c>
      <x:c r="Z661" s="68">
        <x:f t="shared" si="188"/>
        <x:v>0</x:v>
      </x:c>
    </x:row>
    <x:row r="662" spans="1:26" s="26" customFormat="1">
      <x:c r="A662" s="118">
        <x:v>57</x:v>
      </x:c>
      <x:c r="B662" s="118"/>
      <x:c r="C662" s="113">
        <x:v>7</x:v>
      </x:c>
      <x:c r="D662" s="210" t="str">
        <x:f>IF(VLOOKUP($A662,'★Master Code List'!$B$4:$K$167,8,)=0,"",(VLOOKUP($A662,'★Master Code List'!$B$4:$K$167,8,)))</x:f>
        <x:v>TZ38-14A033-KA</x:v>
      </x:c>
      <x:c r="E662" s="210" t="str">
        <x:f>IF(VLOOKUP($A662,'★Master Code List'!$B$4:$K$167,9,)=0,"",(VLOOKUP($A662,'★Master Code List'!$B$4:$K$167,9,)))</x:f>
        <x:v>EV-V4</x:v>
      </x:c>
      <x:c r="F662" s="20" t="str">
        <x:f>IF(VLOOKUP($A662,'★Master Code List'!$B$4:$K$167,10,)=0,"",(VLOOKUP($A662,'★Master Code List'!$B$4:$K$167,10,)))</x:f>
        <x:v>MCA CONNECTOR CLIP</x:v>
      </x:c>
      <x:c r="G662" s="158">
        <x:f t="shared" si="189"/>
        <x:v>0</x:v>
      </x:c>
      <x:c r="H662" s="158">
        <x:f t="shared" si="190"/>
        <x:v>1402.1366700000001</x:v>
      </x:c>
      <x:c r="I662" s="285">
        <x:f t="shared" si="191"/>
        <x:v>0</x:v>
      </x:c>
      <x:c r="J662" s="106">
        <x:f>SUMIFS('purchase data'!K:K,'purchase data'!$B:$B,$C662,'purchase data'!$F:$F,$D662)</x:f>
        <x:v>0</x:v>
      </x:c>
      <x:c r="K662" s="73">
        <x:f>SUMIFS('purchase data'!M:M,'purchase data'!$B:$B,$C662,'purchase data'!$F:$F,$D662)</x:f>
        <x:v>0</x:v>
      </x:c>
      <x:c r="L662" s="68">
        <x:f>SUMIFS(ETC!$G:$G,ETC!$B:$B,$C662,ETC!$E:$E,$D662)</x:f>
        <x:v>0</x:v>
      </x:c>
      <x:c r="M662" s="73">
        <x:f>SUMIFS(ETC!$J:$J,ETC!$E:$E,$D662,ETC!$B:$B,$C662)</x:f>
        <x:v>0</x:v>
      </x:c>
      <x:c r="N662" s="159">
        <x:f>IF(IFERROR((I662+K662+M662)/(G662+J662+SUMIFS(ETC!$G:$G,ETC!$C:$C,1,ETC!$B:$B,$C662,ETC!$E:$E,$D662)),)=0,H662,IFERROR((I662+K662+M662)/(G662+J662+SUMIFS(ETC!$G:$G,ETC!$C:$C,1,ETC!$B:$B,$C662,ETC!$E:$E,$D662)),))</x:f>
        <x:v>1402.1366700000001</x:v>
      </x:c>
      <x:c r="O662" s="106">
        <x:f>++SUMIFS('sales data'!L:L,'sales data'!$B:$B,$C662,'sales data'!$F:$F,$D662,'sales data'!$O:$O,"")</x:f>
        <x:v>0</x:v>
      </x:c>
      <x:c r="P662" s="73">
        <x:f t="shared" si="181"/>
        <x:v>0</x:v>
      </x:c>
      <x:c r="Q662" s="68">
        <x:f>+SUMIFS('sales data'!$L:$L,'sales data'!$B:$B,$C662,'sales data'!$F:$F,$D662,'sales data'!$O:$O,"R")</x:f>
        <x:v>0</x:v>
      </x:c>
      <x:c r="R662" s="73">
        <x:f t="shared" si="182"/>
        <x:v>0</x:v>
      </x:c>
      <x:c r="S662" s="68">
        <x:f>SUMIFS('sales data'!$L:$L,'sales data'!$B:$B,$C662,'sales data'!$F:$F,$D662,'sales data'!$O:$O,"N")</x:f>
        <x:v>0</x:v>
      </x:c>
      <x:c r="T662" s="73">
        <x:f t="shared" si="183"/>
        <x:v>0</x:v>
      </x:c>
      <x:c r="U662" s="26">
        <x:f>SUMIFS('warehouse inventory check'!$N:$N,'warehouse inventory check'!$C:$C,$C662,'warehouse inventory check'!$D:$D,$D662)</x:f>
        <x:v>0</x:v>
      </x:c>
      <x:c r="V662" s="26">
        <x:f t="shared" si="184"/>
        <x:v>1402.1366700000001</x:v>
      </x:c>
      <x:c r="W662" s="73">
        <x:f t="shared" si="185"/>
        <x:v>0</x:v>
      </x:c>
      <x:c r="X662" s="74">
        <x:f t="shared" si="186"/>
        <x:v>0</x:v>
      </x:c>
      <x:c r="Y662" s="68">
        <x:f t="shared" si="187"/>
        <x:v>0</x:v>
      </x:c>
      <x:c r="Z662" s="68">
        <x:f t="shared" si="188"/>
        <x:v>0</x:v>
      </x:c>
    </x:row>
    <x:row r="663" spans="1:26" s="26" customFormat="1">
      <x:c r="A663" s="118">
        <x:v>58</x:v>
      </x:c>
      <x:c r="B663" s="118"/>
      <x:c r="C663" s="113">
        <x:v>7</x:v>
      </x:c>
      <x:c r="D663" s="210" t="str">
        <x:f>IF(VLOOKUP($A663,'★Master Code List'!$B$4:$K$167,8,)=0,"",(VLOOKUP($A663,'★Master Code List'!$B$4:$K$167,8,)))</x:f>
        <x:v>TZ38-14A033-LA</x:v>
      </x:c>
      <x:c r="E663" s="210" t="str">
        <x:f>IF(VLOOKUP($A663,'★Master Code List'!$B$4:$K$167,9,)=0,"",(VLOOKUP($A663,'★Master Code List'!$B$4:$K$167,9,)))</x:f>
        <x:v>EV-V4</x:v>
      </x:c>
      <x:c r="F663" s="20" t="str">
        <x:f>IF(VLOOKUP($A663,'★Master Code List'!$B$4:$K$167,10,)=0,"",(VLOOKUP($A663,'★Master Code List'!$B$4:$K$167,10,)))</x:f>
        <x:v>MCA CONNECTOR CLIP</x:v>
      </x:c>
      <x:c r="G663" s="158">
        <x:f t="shared" si="189"/>
        <x:v>0</x:v>
      </x:c>
      <x:c r="H663" s="158">
        <x:f t="shared" si="190"/>
        <x:v>1273.55</x:v>
      </x:c>
      <x:c r="I663" s="285">
        <x:f t="shared" si="191"/>
        <x:v>0</x:v>
      </x:c>
      <x:c r="J663" s="106">
        <x:f>SUMIFS('purchase data'!K:K,'purchase data'!$B:$B,$C663,'purchase data'!$F:$F,$D663)</x:f>
        <x:v>0</x:v>
      </x:c>
      <x:c r="K663" s="73">
        <x:f>SUMIFS('purchase data'!M:M,'purchase data'!$B:$B,$C663,'purchase data'!$F:$F,$D663)</x:f>
        <x:v>0</x:v>
      </x:c>
      <x:c r="L663" s="68">
        <x:f>SUMIFS(ETC!$G:$G,ETC!$B:$B,$C663,ETC!$E:$E,$D663)</x:f>
        <x:v>0</x:v>
      </x:c>
      <x:c r="M663" s="73">
        <x:f>SUMIFS(ETC!$J:$J,ETC!$E:$E,$D663,ETC!$B:$B,$C663)</x:f>
        <x:v>0</x:v>
      </x:c>
      <x:c r="N663" s="159">
        <x:f>IF(IFERROR((I663+K663+M663)/(G663+J663+SUMIFS(ETC!$G:$G,ETC!$C:$C,1,ETC!$B:$B,$C663,ETC!$E:$E,$D663)),)=0,H663,IFERROR((I663+K663+M663)/(G663+J663+SUMIFS(ETC!$G:$G,ETC!$C:$C,1,ETC!$B:$B,$C663,ETC!$E:$E,$D663)),))</x:f>
        <x:v>1273.55</x:v>
      </x:c>
      <x:c r="O663" s="106">
        <x:f>++SUMIFS('sales data'!L:L,'sales data'!$B:$B,$C663,'sales data'!$F:$F,$D663,'sales data'!$O:$O,"")</x:f>
        <x:v>0</x:v>
      </x:c>
      <x:c r="P663" s="73">
        <x:f t="shared" si="181"/>
        <x:v>0</x:v>
      </x:c>
      <x:c r="Q663" s="68">
        <x:f>+SUMIFS('sales data'!$L:$L,'sales data'!$B:$B,$C663,'sales data'!$F:$F,$D663,'sales data'!$O:$O,"R")</x:f>
        <x:v>0</x:v>
      </x:c>
      <x:c r="R663" s="73">
        <x:f t="shared" si="182"/>
        <x:v>0</x:v>
      </x:c>
      <x:c r="S663" s="68">
        <x:f>SUMIFS('sales data'!$L:$L,'sales data'!$B:$B,$C663,'sales data'!$F:$F,$D663,'sales data'!$O:$O,"N")</x:f>
        <x:v>0</x:v>
      </x:c>
      <x:c r="T663" s="73">
        <x:f t="shared" si="183"/>
        <x:v>0</x:v>
      </x:c>
      <x:c r="U663" s="26">
        <x:f>SUMIFS('warehouse inventory check'!$N:$N,'warehouse inventory check'!$C:$C,$C663,'warehouse inventory check'!$D:$D,$D663)</x:f>
        <x:v>0</x:v>
      </x:c>
      <x:c r="V663" s="26">
        <x:f t="shared" si="184"/>
        <x:v>1273.55</x:v>
      </x:c>
      <x:c r="W663" s="73">
        <x:f t="shared" si="185"/>
        <x:v>0</x:v>
      </x:c>
      <x:c r="X663" s="74">
        <x:f t="shared" si="186"/>
        <x:v>0</x:v>
      </x:c>
      <x:c r="Y663" s="68">
        <x:f t="shared" si="187"/>
        <x:v>0</x:v>
      </x:c>
      <x:c r="Z663" s="68">
        <x:f t="shared" si="188"/>
        <x:v>0</x:v>
      </x:c>
    </x:row>
    <x:row r="664" spans="1:26" s="26" customFormat="1">
      <x:c r="A664" s="118">
        <x:v>59</x:v>
      </x:c>
      <x:c r="B664" s="118"/>
      <x:c r="C664" s="113">
        <x:v>7</x:v>
      </x:c>
      <x:c r="D664" s="210" t="str">
        <x:f>IF(VLOOKUP($A664,'★Master Code List'!$B$4:$K$167,8,)=0,"",(VLOOKUP($A664,'★Master Code List'!$B$4:$K$167,8,)))</x:f>
        <x:v>TZ38-14A033-MA</x:v>
      </x:c>
      <x:c r="E664" s="210" t="str">
        <x:f>IF(VLOOKUP($A664,'★Master Code List'!$B$4:$K$167,9,)=0,"",(VLOOKUP($A664,'★Master Code List'!$B$4:$K$167,9,)))</x:f>
        <x:v>EV-V4</x:v>
      </x:c>
      <x:c r="F664" s="20" t="str">
        <x:f>IF(VLOOKUP($A664,'★Master Code List'!$B$4:$K$167,10,)=0,"",(VLOOKUP($A664,'★Master Code List'!$B$4:$K$167,10,)))</x:f>
        <x:v>MCA CONNECTOR CLIP</x:v>
      </x:c>
      <x:c r="G664" s="158">
        <x:f t="shared" si="189"/>
        <x:v>0</x:v>
      </x:c>
      <x:c r="H664" s="158">
        <x:f t="shared" si="190"/>
        <x:v>759.70121617647067</x:v>
      </x:c>
      <x:c r="I664" s="285">
        <x:f t="shared" si="191"/>
        <x:v>0</x:v>
      </x:c>
      <x:c r="J664" s="106">
        <x:f>SUMIFS('purchase data'!K:K,'purchase data'!$B:$B,$C664,'purchase data'!$F:$F,$D664)</x:f>
        <x:v>0</x:v>
      </x:c>
      <x:c r="K664" s="73">
        <x:f>SUMIFS('purchase data'!M:M,'purchase data'!$B:$B,$C664,'purchase data'!$F:$F,$D664)</x:f>
        <x:v>0</x:v>
      </x:c>
      <x:c r="L664" s="68">
        <x:f>SUMIFS(ETC!$G:$G,ETC!$B:$B,$C664,ETC!$E:$E,$D664)</x:f>
        <x:v>0</x:v>
      </x:c>
      <x:c r="M664" s="73">
        <x:f>SUMIFS(ETC!$J:$J,ETC!$E:$E,$D664,ETC!$B:$B,$C664)</x:f>
        <x:v>0</x:v>
      </x:c>
      <x:c r="N664" s="159">
        <x:f>IF(IFERROR((I664+K664+M664)/(G664+J664+SUMIFS(ETC!$G:$G,ETC!$C:$C,1,ETC!$B:$B,$C664,ETC!$E:$E,$D664)),)=0,H664,IFERROR((I664+K664+M664)/(G664+J664+SUMIFS(ETC!$G:$G,ETC!$C:$C,1,ETC!$B:$B,$C664,ETC!$E:$E,$D664)),))</x:f>
        <x:v>759.70121617647067</x:v>
      </x:c>
      <x:c r="O664" s="106">
        <x:f>++SUMIFS('sales data'!L:L,'sales data'!$B:$B,$C664,'sales data'!$F:$F,$D664,'sales data'!$O:$O,"")</x:f>
        <x:v>0</x:v>
      </x:c>
      <x:c r="P664" s="73">
        <x:f t="shared" si="181"/>
        <x:v>0</x:v>
      </x:c>
      <x:c r="Q664" s="68">
        <x:f>+SUMIFS('sales data'!$L:$L,'sales data'!$B:$B,$C664,'sales data'!$F:$F,$D664,'sales data'!$O:$O,"R")</x:f>
        <x:v>0</x:v>
      </x:c>
      <x:c r="R664" s="73">
        <x:f t="shared" si="182"/>
        <x:v>0</x:v>
      </x:c>
      <x:c r="S664" s="68">
        <x:f>SUMIFS('sales data'!$L:$L,'sales data'!$B:$B,$C664,'sales data'!$F:$F,$D664,'sales data'!$O:$O,"N")</x:f>
        <x:v>0</x:v>
      </x:c>
      <x:c r="T664" s="73">
        <x:f t="shared" si="183"/>
        <x:v>0</x:v>
      </x:c>
      <x:c r="U664" s="26">
        <x:f>SUMIFS('warehouse inventory check'!$N:$N,'warehouse inventory check'!$C:$C,$C664,'warehouse inventory check'!$D:$D,$D664)</x:f>
        <x:v>0</x:v>
      </x:c>
      <x:c r="V664" s="26">
        <x:f t="shared" si="184"/>
        <x:v>759.70121617647067</x:v>
      </x:c>
      <x:c r="W664" s="73">
        <x:f t="shared" si="185"/>
        <x:v>0</x:v>
      </x:c>
      <x:c r="X664" s="74">
        <x:f t="shared" si="186"/>
        <x:v>0</x:v>
      </x:c>
      <x:c r="Y664" s="68">
        <x:f t="shared" si="187"/>
        <x:v>0</x:v>
      </x:c>
      <x:c r="Z664" s="68">
        <x:f t="shared" si="188"/>
        <x:v>0</x:v>
      </x:c>
    </x:row>
    <x:row r="665" spans="1:26" s="26" customFormat="1">
      <x:c r="A665" s="118">
        <x:v>60</x:v>
      </x:c>
      <x:c r="B665" s="118"/>
      <x:c r="C665" s="113">
        <x:v>7</x:v>
      </x:c>
      <x:c r="D665" s="210" t="str">
        <x:f>IF(VLOOKUP($A665,'★Master Code List'!$B$4:$K$167,8,)=0,"",(VLOOKUP($A665,'★Master Code List'!$B$4:$K$167,8,)))</x:f>
        <x:v>TZ38-14A033-NA</x:v>
      </x:c>
      <x:c r="E665" s="210" t="str">
        <x:f>IF(VLOOKUP($A665,'★Master Code List'!$B$4:$K$167,9,)=0,"",(VLOOKUP($A665,'★Master Code List'!$B$4:$K$167,9,)))</x:f>
        <x:v>BEV-E (AWD/RWD, V710)</x:v>
      </x:c>
      <x:c r="F665" s="20" t="str">
        <x:f>IF(VLOOKUP($A665,'★Master Code List'!$B$4:$K$167,10,)=0,"",(VLOOKUP($A665,'★Master Code List'!$B$4:$K$167,10,)))</x:f>
        <x:v>BUSBAR ASY</x:v>
      </x:c>
      <x:c r="G665" s="158">
        <x:f t="shared" si="189"/>
        <x:v>0</x:v>
      </x:c>
      <x:c r="H665" s="158">
        <x:f t="shared" si="190"/>
        <x:v>726.82382223880586</x:v>
      </x:c>
      <x:c r="I665" s="285">
        <x:f t="shared" si="191"/>
        <x:v>0</x:v>
      </x:c>
      <x:c r="J665" s="106">
        <x:f>SUMIFS('purchase data'!K:K,'purchase data'!$B:$B,$C665,'purchase data'!$F:$F,$D665)</x:f>
        <x:v>0</x:v>
      </x:c>
      <x:c r="K665" s="73">
        <x:f>SUMIFS('purchase data'!M:M,'purchase data'!$B:$B,$C665,'purchase data'!$F:$F,$D665)</x:f>
        <x:v>0</x:v>
      </x:c>
      <x:c r="L665" s="68">
        <x:f>SUMIFS(ETC!$G:$G,ETC!$B:$B,$C665,ETC!$E:$E,$D665)</x:f>
        <x:v>0</x:v>
      </x:c>
      <x:c r="M665" s="73">
        <x:f>SUMIFS(ETC!$J:$J,ETC!$E:$E,$D665,ETC!$B:$B,$C665)</x:f>
        <x:v>0</x:v>
      </x:c>
      <x:c r="N665" s="159">
        <x:f>IF(IFERROR((I665+K665+M665)/(G665+J665+SUMIFS(ETC!$G:$G,ETC!$C:$C,1,ETC!$B:$B,$C665,ETC!$E:$E,$D665)),)=0,H665,IFERROR((I665+K665+M665)/(G665+J665+SUMIFS(ETC!$G:$G,ETC!$C:$C,1,ETC!$B:$B,$C665,ETC!$E:$E,$D665)),))</x:f>
        <x:v>726.82382223880586</x:v>
      </x:c>
      <x:c r="O665" s="106">
        <x:f>++SUMIFS('sales data'!L:L,'sales data'!$B:$B,$C665,'sales data'!$F:$F,$D665,'sales data'!$O:$O,"")</x:f>
        <x:v>0</x:v>
      </x:c>
      <x:c r="P665" s="73">
        <x:f t="shared" si="181"/>
        <x:v>0</x:v>
      </x:c>
      <x:c r="Q665" s="68">
        <x:f>+SUMIFS('sales data'!$L:$L,'sales data'!$B:$B,$C665,'sales data'!$F:$F,$D665,'sales data'!$O:$O,"R")</x:f>
        <x:v>0</x:v>
      </x:c>
      <x:c r="R665" s="73">
        <x:f t="shared" si="182"/>
        <x:v>0</x:v>
      </x:c>
      <x:c r="S665" s="68">
        <x:f>SUMIFS('sales data'!$L:$L,'sales data'!$B:$B,$C665,'sales data'!$F:$F,$D665,'sales data'!$O:$O,"N")</x:f>
        <x:v>0</x:v>
      </x:c>
      <x:c r="T665" s="73">
        <x:f t="shared" si="183"/>
        <x:v>0</x:v>
      </x:c>
      <x:c r="U665" s="26">
        <x:f>SUMIFS('warehouse inventory check'!$N:$N,'warehouse inventory check'!$C:$C,$C665,'warehouse inventory check'!$D:$D,$D665)</x:f>
        <x:v>0</x:v>
      </x:c>
      <x:c r="V665" s="26">
        <x:f t="shared" si="184"/>
        <x:v>726.82382223880586</x:v>
      </x:c>
      <x:c r="W665" s="73">
        <x:f t="shared" si="185"/>
        <x:v>0</x:v>
      </x:c>
      <x:c r="X665" s="74">
        <x:f t="shared" si="186"/>
        <x:v>0</x:v>
      </x:c>
      <x:c r="Y665" s="68">
        <x:f t="shared" si="187"/>
        <x:v>0</x:v>
      </x:c>
      <x:c r="Z665" s="68">
        <x:f t="shared" si="188"/>
        <x:v>0</x:v>
      </x:c>
    </x:row>
    <x:row r="666" spans="1:26" s="26" customFormat="1">
      <x:c r="A666" s="118">
        <x:v>61</x:v>
      </x:c>
      <x:c r="B666" s="118"/>
      <x:c r="C666" s="113">
        <x:v>7</x:v>
      </x:c>
      <x:c r="D666" s="210" t="str">
        <x:f>IF(VLOOKUP($A666,'★Master Code List'!$B$4:$K$167,8,)=0,"",(VLOOKUP($A666,'★Master Code List'!$B$4:$K$167,8,)))</x:f>
        <x:v>TZ38-14A033-PB</x:v>
      </x:c>
      <x:c r="E666" s="210" t="str">
        <x:f>IF(VLOOKUP($A666,'★Master Code List'!$B$4:$K$167,9,)=0,"",(VLOOKUP($A666,'★Master Code List'!$B$4:$K$167,9,)))</x:f>
        <x:v>BEV-E (AWD/RWD, V710)</x:v>
      </x:c>
      <x:c r="F666" s="20" t="str">
        <x:f>IF(VLOOKUP($A666,'★Master Code List'!$B$4:$K$167,10,)=0,"",(VLOOKUP($A666,'★Master Code List'!$B$4:$K$167,10,)))</x:f>
        <x:v>BUSBAR ASY</x:v>
      </x:c>
      <x:c r="G666" s="158">
        <x:f t="shared" si="189"/>
        <x:v>0</x:v>
      </x:c>
      <x:c r="H666" s="158">
        <x:f t="shared" si="190"/>
        <x:v>660.62307414999987</x:v>
      </x:c>
      <x:c r="I666" s="285">
        <x:f t="shared" si="191"/>
        <x:v>0</x:v>
      </x:c>
      <x:c r="J666" s="106">
        <x:f>SUMIFS('purchase data'!K:K,'purchase data'!$B:$B,$C666,'purchase data'!$F:$F,$D666)</x:f>
        <x:v>0</x:v>
      </x:c>
      <x:c r="K666" s="73">
        <x:f>SUMIFS('purchase data'!M:M,'purchase data'!$B:$B,$C666,'purchase data'!$F:$F,$D666)</x:f>
        <x:v>0</x:v>
      </x:c>
      <x:c r="L666" s="68">
        <x:f>SUMIFS(ETC!$G:$G,ETC!$B:$B,$C666,ETC!$E:$E,$D666)</x:f>
        <x:v>0</x:v>
      </x:c>
      <x:c r="M666" s="73">
        <x:f>SUMIFS(ETC!$J:$J,ETC!$E:$E,$D666,ETC!$B:$B,$C666)</x:f>
        <x:v>0</x:v>
      </x:c>
      <x:c r="N666" s="159">
        <x:f>IF(IFERROR((I666+K666+M666)/(G666+J666+SUMIFS(ETC!$G:$G,ETC!$C:$C,1,ETC!$B:$B,$C666,ETC!$E:$E,$D666)),)=0,H666,IFERROR((I666+K666+M666)/(G666+J666+SUMIFS(ETC!$G:$G,ETC!$C:$C,1,ETC!$B:$B,$C666,ETC!$E:$E,$D666)),))</x:f>
        <x:v>660.62307414999987</x:v>
      </x:c>
      <x:c r="O666" s="106">
        <x:f>++SUMIFS('sales data'!L:L,'sales data'!$B:$B,$C666,'sales data'!$F:$F,$D666,'sales data'!$O:$O,"")</x:f>
        <x:v>0</x:v>
      </x:c>
      <x:c r="P666" s="73">
        <x:f t="shared" si="181"/>
        <x:v>0</x:v>
      </x:c>
      <x:c r="Q666" s="68">
        <x:f>+SUMIFS('sales data'!$L:$L,'sales data'!$B:$B,$C666,'sales data'!$F:$F,$D666,'sales data'!$O:$O,"R")</x:f>
        <x:v>0</x:v>
      </x:c>
      <x:c r="R666" s="73">
        <x:f t="shared" si="182"/>
        <x:v>0</x:v>
      </x:c>
      <x:c r="S666" s="68">
        <x:f>SUMIFS('sales data'!$L:$L,'sales data'!$B:$B,$C666,'sales data'!$F:$F,$D666,'sales data'!$O:$O,"N")</x:f>
        <x:v>0</x:v>
      </x:c>
      <x:c r="T666" s="73">
        <x:f t="shared" si="183"/>
        <x:v>0</x:v>
      </x:c>
      <x:c r="U666" s="26">
        <x:f>SUMIFS('warehouse inventory check'!$N:$N,'warehouse inventory check'!$C:$C,$C666,'warehouse inventory check'!$D:$D,$D666)</x:f>
        <x:v>0</x:v>
      </x:c>
      <x:c r="V666" s="26">
        <x:f t="shared" si="184"/>
        <x:v>660.62307414999987</x:v>
      </x:c>
      <x:c r="W666" s="73">
        <x:f t="shared" si="185"/>
        <x:v>0</x:v>
      </x:c>
      <x:c r="X666" s="74">
        <x:f t="shared" si="186"/>
        <x:v>0</x:v>
      </x:c>
      <x:c r="Y666" s="68">
        <x:f t="shared" si="187"/>
        <x:v>0</x:v>
      </x:c>
      <x:c r="Z666" s="68">
        <x:f t="shared" si="188"/>
        <x:v>0</x:v>
      </x:c>
    </x:row>
    <x:row r="667" spans="1:26" s="26" customFormat="1">
      <x:c r="A667" s="118">
        <x:v>62</x:v>
      </x:c>
      <x:c r="B667" s="118"/>
      <x:c r="C667" s="113">
        <x:v>7</x:v>
      </x:c>
      <x:c r="D667" s="210" t="str">
        <x:f>IF(VLOOKUP($A667,'★Master Code List'!$B$4:$K$167,8,)=0,"",(VLOOKUP($A667,'★Master Code List'!$B$4:$K$167,8,)))</x:f>
        <x:v>TZ38-14A033-RB</x:v>
      </x:c>
      <x:c r="E667" s="210" t="str">
        <x:f>IF(VLOOKUP($A667,'★Master Code List'!$B$4:$K$167,9,)=0,"",(VLOOKUP($A667,'★Master Code List'!$B$4:$K$167,9,)))</x:f>
        <x:v>BEV-E (AWD/RWD, V710)</x:v>
      </x:c>
      <x:c r="F667" s="20" t="str">
        <x:f>IF(VLOOKUP($A667,'★Master Code List'!$B$4:$K$167,10,)=0,"",(VLOOKUP($A667,'★Master Code List'!$B$4:$K$167,10,)))</x:f>
        <x:v>BUSBAR ASY</x:v>
      </x:c>
      <x:c r="G667" s="158">
        <x:f t="shared" si="189"/>
        <x:v>0</x:v>
      </x:c>
      <x:c r="H667" s="158">
        <x:f t="shared" si="190"/>
        <x:v>701.01162884816767</x:v>
      </x:c>
      <x:c r="I667" s="285">
        <x:f t="shared" si="191"/>
        <x:v>0</x:v>
      </x:c>
      <x:c r="J667" s="106">
        <x:f>SUMIFS('purchase data'!K:K,'purchase data'!$B:$B,$C667,'purchase data'!$F:$F,$D667)</x:f>
        <x:v>0</x:v>
      </x:c>
      <x:c r="K667" s="73">
        <x:f>SUMIFS('purchase data'!M:M,'purchase data'!$B:$B,$C667,'purchase data'!$F:$F,$D667)</x:f>
        <x:v>0</x:v>
      </x:c>
      <x:c r="L667" s="68">
        <x:f>SUMIFS(ETC!$G:$G,ETC!$B:$B,$C667,ETC!$E:$E,$D667)</x:f>
        <x:v>0</x:v>
      </x:c>
      <x:c r="M667" s="73">
        <x:f>SUMIFS(ETC!$J:$J,ETC!$E:$E,$D667,ETC!$B:$B,$C667)</x:f>
        <x:v>0</x:v>
      </x:c>
      <x:c r="N667" s="159">
        <x:f>IF(IFERROR((I667+K667+M667)/(G667+J667+SUMIFS(ETC!$G:$G,ETC!$C:$C,1,ETC!$B:$B,$C667,ETC!$E:$E,$D667)),)=0,H667,IFERROR((I667+K667+M667)/(G667+J667+SUMIFS(ETC!$G:$G,ETC!$C:$C,1,ETC!$B:$B,$C667,ETC!$E:$E,$D667)),))</x:f>
        <x:v>701.01162884816767</x:v>
      </x:c>
      <x:c r="O667" s="106">
        <x:f>++SUMIFS('sales data'!L:L,'sales data'!$B:$B,$C667,'sales data'!$F:$F,$D667,'sales data'!$O:$O,"")</x:f>
        <x:v>0</x:v>
      </x:c>
      <x:c r="P667" s="73">
        <x:f t="shared" si="181"/>
        <x:v>0</x:v>
      </x:c>
      <x:c r="Q667" s="68">
        <x:f>+SUMIFS('sales data'!$L:$L,'sales data'!$B:$B,$C667,'sales data'!$F:$F,$D667,'sales data'!$O:$O,"R")</x:f>
        <x:v>0</x:v>
      </x:c>
      <x:c r="R667" s="73">
        <x:f t="shared" si="182"/>
        <x:v>0</x:v>
      </x:c>
      <x:c r="S667" s="68">
        <x:f>SUMIFS('sales data'!$L:$L,'sales data'!$B:$B,$C667,'sales data'!$F:$F,$D667,'sales data'!$O:$O,"N")</x:f>
        <x:v>0</x:v>
      </x:c>
      <x:c r="T667" s="73">
        <x:f t="shared" si="183"/>
        <x:v>0</x:v>
      </x:c>
      <x:c r="U667" s="26">
        <x:f>SUMIFS('warehouse inventory check'!$N:$N,'warehouse inventory check'!$C:$C,$C667,'warehouse inventory check'!$D:$D,$D667)</x:f>
        <x:v>0</x:v>
      </x:c>
      <x:c r="V667" s="26">
        <x:f t="shared" si="184"/>
        <x:v>701.01162884816767</x:v>
      </x:c>
      <x:c r="W667" s="73">
        <x:f t="shared" si="185"/>
        <x:v>0</x:v>
      </x:c>
      <x:c r="X667" s="74">
        <x:f t="shared" si="186"/>
        <x:v>0</x:v>
      </x:c>
      <x:c r="Y667" s="68">
        <x:f t="shared" si="187"/>
        <x:v>0</x:v>
      </x:c>
      <x:c r="Z667" s="68">
        <x:f t="shared" si="188"/>
        <x:v>0</x:v>
      </x:c>
    </x:row>
    <x:row r="668" spans="1:26" s="26" customFormat="1">
      <x:c r="A668" s="118">
        <x:v>63</x:v>
      </x:c>
      <x:c r="B668" s="118"/>
      <x:c r="C668" s="113">
        <x:v>7</x:v>
      </x:c>
      <x:c r="D668" s="210" t="str">
        <x:f>IF(VLOOKUP($A668,'★Master Code List'!$B$4:$K$167,8,)=0,"",(VLOOKUP($A668,'★Master Code List'!$B$4:$K$167,8,)))</x:f>
        <x:v>TZ38-14A033-SA</x:v>
      </x:c>
      <x:c r="E668" s="210" t="str">
        <x:f>IF(VLOOKUP($A668,'★Master Code List'!$B$4:$K$167,9,)=0,"",(VLOOKUP($A668,'★Master Code List'!$B$4:$K$167,9,)))</x:f>
        <x:v>BEV-E (AWD/RWD, V710)</x:v>
      </x:c>
      <x:c r="F668" s="20" t="str">
        <x:f>IF(VLOOKUP($A668,'★Master Code List'!$B$4:$K$167,10,)=0,"",(VLOOKUP($A668,'★Master Code List'!$B$4:$K$167,10,)))</x:f>
        <x:v>BUSBAR ASY</x:v>
      </x:c>
      <x:c r="G668" s="158">
        <x:f t="shared" si="189"/>
        <x:v>0</x:v>
      </x:c>
      <x:c r="H668" s="158">
        <x:f t="shared" si="190"/>
        <x:v>796.01111068894591</x:v>
      </x:c>
      <x:c r="I668" s="285">
        <x:f t="shared" si="191"/>
        <x:v>0</x:v>
      </x:c>
      <x:c r="J668" s="106">
        <x:f>SUMIFS('purchase data'!K:K,'purchase data'!$B:$B,$C668,'purchase data'!$F:$F,$D668)</x:f>
        <x:v>0</x:v>
      </x:c>
      <x:c r="K668" s="73">
        <x:f>SUMIFS('purchase data'!M:M,'purchase data'!$B:$B,$C668,'purchase data'!$F:$F,$D668)</x:f>
        <x:v>0</x:v>
      </x:c>
      <x:c r="L668" s="68">
        <x:f>SUMIFS(ETC!$G:$G,ETC!$B:$B,$C668,ETC!$E:$E,$D668)</x:f>
        <x:v>0</x:v>
      </x:c>
      <x:c r="M668" s="73">
        <x:f>SUMIFS(ETC!$J:$J,ETC!$E:$E,$D668,ETC!$B:$B,$C668)</x:f>
        <x:v>0</x:v>
      </x:c>
      <x:c r="N668" s="159">
        <x:f>IF(IFERROR((I668+K668+M668)/(G668+J668+SUMIFS(ETC!$G:$G,ETC!$C:$C,1,ETC!$B:$B,$C668,ETC!$E:$E,$D668)),)=0,H668,IFERROR((I668+K668+M668)/(G668+J668+SUMIFS(ETC!$G:$G,ETC!$C:$C,1,ETC!$B:$B,$C668,ETC!$E:$E,$D668)),))</x:f>
        <x:v>796.01111068894591</x:v>
      </x:c>
      <x:c r="O668" s="106">
        <x:f>++SUMIFS('sales data'!L:L,'sales data'!$B:$B,$C668,'sales data'!$F:$F,$D668,'sales data'!$O:$O,"")</x:f>
        <x:v>0</x:v>
      </x:c>
      <x:c r="P668" s="73">
        <x:f t="shared" si="181"/>
        <x:v>0</x:v>
      </x:c>
      <x:c r="Q668" s="68">
        <x:f>+SUMIFS('sales data'!$L:$L,'sales data'!$B:$B,$C668,'sales data'!$F:$F,$D668,'sales data'!$O:$O,"R")</x:f>
        <x:v>0</x:v>
      </x:c>
      <x:c r="R668" s="73">
        <x:f t="shared" si="182"/>
        <x:v>0</x:v>
      </x:c>
      <x:c r="S668" s="68">
        <x:f>SUMIFS('sales data'!$L:$L,'sales data'!$B:$B,$C668,'sales data'!$F:$F,$D668,'sales data'!$O:$O,"N")</x:f>
        <x:v>0</x:v>
      </x:c>
      <x:c r="T668" s="73">
        <x:f t="shared" si="183"/>
        <x:v>0</x:v>
      </x:c>
      <x:c r="U668" s="26">
        <x:f>SUMIFS('warehouse inventory check'!$N:$N,'warehouse inventory check'!$C:$C,$C668,'warehouse inventory check'!$D:$D,$D668)</x:f>
        <x:v>0</x:v>
      </x:c>
      <x:c r="V668" s="26">
        <x:f t="shared" si="184"/>
        <x:v>796.01111068894591</x:v>
      </x:c>
      <x:c r="W668" s="73">
        <x:f t="shared" si="185"/>
        <x:v>0</x:v>
      </x:c>
      <x:c r="X668" s="74">
        <x:f t="shared" si="186"/>
        <x:v>0</x:v>
      </x:c>
      <x:c r="Y668" s="68">
        <x:f t="shared" si="187"/>
        <x:v>0</x:v>
      </x:c>
      <x:c r="Z668" s="68">
        <x:f t="shared" si="188"/>
        <x:v>0</x:v>
      </x:c>
    </x:row>
    <x:row r="669" spans="1:26" s="26" customFormat="1">
      <x:c r="A669" s="118">
        <x:v>64</x:v>
      </x:c>
      <x:c r="B669" s="118"/>
      <x:c r="C669" s="113">
        <x:v>7</x:v>
      </x:c>
      <x:c r="D669" s="210" t="str">
        <x:f>IF(VLOOKUP($A669,'★Master Code List'!$B$4:$K$167,8,)=0,"",(VLOOKUP($A669,'★Master Code List'!$B$4:$K$167,8,)))</x:f>
        <x:v>TZ38-14A033-TA</x:v>
      </x:c>
      <x:c r="E669" s="210" t="str">
        <x:f>IF(VLOOKUP($A669,'★Master Code List'!$B$4:$K$167,9,)=0,"",(VLOOKUP($A669,'★Master Code List'!$B$4:$K$167,9,)))</x:f>
        <x:v>EV-V4</x:v>
      </x:c>
      <x:c r="F669" s="20" t="str">
        <x:f>IF(VLOOKUP($A669,'★Master Code List'!$B$4:$K$167,10,)=0,"",(VLOOKUP($A669,'★Master Code List'!$B$4:$K$167,10,)))</x:f>
        <x:v>BUSBAR ASY</x:v>
      </x:c>
      <x:c r="G669" s="158">
        <x:f t="shared" si="189"/>
        <x:v>0</x:v>
      </x:c>
      <x:c r="H669" s="158">
        <x:f t="shared" si="190"/>
        <x:v>700.73209999999995</x:v>
      </x:c>
      <x:c r="I669" s="285">
        <x:f t="shared" si="191"/>
        <x:v>0</x:v>
      </x:c>
      <x:c r="J669" s="106">
        <x:f>SUMIFS('purchase data'!K:K,'purchase data'!$B:$B,$C669,'purchase data'!$F:$F,$D669)</x:f>
        <x:v>0</x:v>
      </x:c>
      <x:c r="K669" s="73">
        <x:f>SUMIFS('purchase data'!M:M,'purchase data'!$B:$B,$C669,'purchase data'!$F:$F,$D669)</x:f>
        <x:v>0</x:v>
      </x:c>
      <x:c r="L669" s="68">
        <x:f>SUMIFS(ETC!$G:$G,ETC!$B:$B,$C669,ETC!$E:$E,$D669)</x:f>
        <x:v>0</x:v>
      </x:c>
      <x:c r="M669" s="73">
        <x:f>SUMIFS(ETC!$J:$J,ETC!$E:$E,$D669,ETC!$B:$B,$C669)</x:f>
        <x:v>0</x:v>
      </x:c>
      <x:c r="N669" s="159">
        <x:f>IF(IFERROR((I669+K669+M669)/(G669+J669+SUMIFS(ETC!$G:$G,ETC!$C:$C,1,ETC!$B:$B,$C669,ETC!$E:$E,$D669)),)=0,H669,IFERROR((I669+K669+M669)/(G669+J669+SUMIFS(ETC!$G:$G,ETC!$C:$C,1,ETC!$B:$B,$C669,ETC!$E:$E,$D669)),))</x:f>
        <x:v>700.73209999999995</x:v>
      </x:c>
      <x:c r="O669" s="106">
        <x:f>++SUMIFS('sales data'!L:L,'sales data'!$B:$B,$C669,'sales data'!$F:$F,$D669,'sales data'!$O:$O,"")</x:f>
        <x:v>0</x:v>
      </x:c>
      <x:c r="P669" s="73">
        <x:f t="shared" si="181"/>
        <x:v>0</x:v>
      </x:c>
      <x:c r="Q669" s="68">
        <x:f>+SUMIFS('sales data'!$L:$L,'sales data'!$B:$B,$C669,'sales data'!$F:$F,$D669,'sales data'!$O:$O,"R")</x:f>
        <x:v>0</x:v>
      </x:c>
      <x:c r="R669" s="73">
        <x:f t="shared" si="182"/>
        <x:v>0</x:v>
      </x:c>
      <x:c r="S669" s="68">
        <x:f>SUMIFS('sales data'!$L:$L,'sales data'!$B:$B,$C669,'sales data'!$F:$F,$D669,'sales data'!$O:$O,"N")</x:f>
        <x:v>0</x:v>
      </x:c>
      <x:c r="T669" s="73">
        <x:f t="shared" si="183"/>
        <x:v>0</x:v>
      </x:c>
      <x:c r="U669" s="26">
        <x:f>SUMIFS('warehouse inventory check'!$N:$N,'warehouse inventory check'!$C:$C,$C669,'warehouse inventory check'!$D:$D,$D669)</x:f>
        <x:v>0</x:v>
      </x:c>
      <x:c r="V669" s="26">
        <x:f t="shared" si="184"/>
        <x:v>700.73209999999995</x:v>
      </x:c>
      <x:c r="W669" s="73">
        <x:f t="shared" si="185"/>
        <x:v>0</x:v>
      </x:c>
      <x:c r="X669" s="74">
        <x:f t="shared" si="186"/>
        <x:v>0</x:v>
      </x:c>
      <x:c r="Y669" s="68">
        <x:f t="shared" si="187"/>
        <x:v>0</x:v>
      </x:c>
      <x:c r="Z669" s="68">
        <x:f t="shared" si="188"/>
        <x:v>0</x:v>
      </x:c>
    </x:row>
    <x:row r="670" spans="1:26" s="26" customFormat="1">
      <x:c r="A670" s="118">
        <x:v>65</x:v>
      </x:c>
      <x:c r="B670" s="118"/>
      <x:c r="C670" s="113">
        <x:v>7</x:v>
      </x:c>
      <x:c r="D670" s="210" t="str">
        <x:f>IF(VLOOKUP($A670,'★Master Code List'!$B$4:$K$167,8,)=0,"",(VLOOKUP($A670,'★Master Code List'!$B$4:$K$167,8,)))</x:f>
        <x:v>TZ38-14A033-TA04</x:v>
      </x:c>
      <x:c r="E670" s="210" t="str">
        <x:f>IF(VLOOKUP($A670,'★Master Code List'!$B$4:$K$167,9,)=0,"",(VLOOKUP($A670,'★Master Code List'!$B$4:$K$167,9,)))</x:f>
        <x:v>EV-V4</x:v>
      </x:c>
      <x:c r="F670" s="20" t="str">
        <x:f>IF(VLOOKUP($A670,'★Master Code List'!$B$4:$K$167,10,)=0,"",(VLOOKUP($A670,'★Master Code List'!$B$4:$K$167,10,)))</x:f>
        <x:v>BUSBAR</x:v>
      </x:c>
      <x:c r="G670" s="158">
        <x:f t="shared" ref="G670:G705" si="192">SUMIFS(U:U,$D:$D,$D670,$C:$C,$C670-1)</x:f>
        <x:v>0</x:v>
      </x:c>
      <x:c r="H670" s="158">
        <x:f t="shared" ref="H670:H705" si="193">SUMIFS(V:V,$D:$D,$D670,$C:$C,$C670-1)</x:f>
        <x:v>697.33709999999996</x:v>
      </x:c>
      <x:c r="I670" s="285">
        <x:f t="shared" ref="I670:I705" si="194">SUMIFS(W:W,$D:$D,$D670,$C:$C,$C670-1)</x:f>
        <x:v>0</x:v>
      </x:c>
      <x:c r="J670" s="106">
        <x:f>SUMIFS('purchase data'!K:K,'purchase data'!$B:$B,$C670,'purchase data'!$F:$F,$D670)</x:f>
        <x:v>0</x:v>
      </x:c>
      <x:c r="K670" s="73">
        <x:f>SUMIFS('purchase data'!M:M,'purchase data'!$B:$B,$C670,'purchase data'!$F:$F,$D670)</x:f>
        <x:v>0</x:v>
      </x:c>
      <x:c r="L670" s="68">
        <x:f>SUMIFS(ETC!$G:$G,ETC!$B:$B,$C670,ETC!$E:$E,$D670)</x:f>
        <x:v>0</x:v>
      </x:c>
      <x:c r="M670" s="73">
        <x:f>SUMIFS(ETC!$J:$J,ETC!$E:$E,$D670,ETC!$B:$B,$C670)</x:f>
        <x:v>0</x:v>
      </x:c>
      <x:c r="N670" s="159">
        <x:f>IF(IFERROR((I670+K670+M670)/(G670+J670+SUMIFS(ETC!$G:$G,ETC!$C:$C,1,ETC!$B:$B,$C670,ETC!$E:$E,$D670)),)=0,H670,IFERROR((I670+K670+M670)/(G670+J670+SUMIFS(ETC!$G:$G,ETC!$C:$C,1,ETC!$B:$B,$C670,ETC!$E:$E,$D670)),))</x:f>
        <x:v>697.33709999999996</x:v>
      </x:c>
      <x:c r="O670" s="106">
        <x:f>++SUMIFS('sales data'!L:L,'sales data'!$B:$B,$C670,'sales data'!$F:$F,$D670,'sales data'!$O:$O,"")</x:f>
        <x:v>0</x:v>
      </x:c>
      <x:c r="P670" s="73">
        <x:f t="shared" ref="P670:P705" si="195">+IF(O670&lt;&gt;0,O670*N670,)</x:f>
        <x:v>0</x:v>
      </x:c>
      <x:c r="Q670" s="68">
        <x:f>+SUMIFS('sales data'!$L:$L,'sales data'!$B:$B,$C670,'sales data'!$F:$F,$D670,'sales data'!$O:$O,"R")</x:f>
        <x:v>0</x:v>
      </x:c>
      <x:c r="R670" s="73">
        <x:f t="shared" ref="R670:R705" si="196">+IF(Q670&lt;&gt;0,Q670*N670,)</x:f>
        <x:v>0</x:v>
      </x:c>
      <x:c r="S670" s="68">
        <x:f>SUMIFS('sales data'!$L:$L,'sales data'!$B:$B,$C670,'sales data'!$F:$F,$D670,'sales data'!$O:$O,"N")</x:f>
        <x:v>0</x:v>
      </x:c>
      <x:c r="T670" s="73">
        <x:f t="shared" ref="T670:T705" si="197">+IF(S670&lt;&gt;0,S670*N670,)</x:f>
        <x:v>0</x:v>
      </x:c>
      <x:c r="U670" s="26">
        <x:f>SUMIFS('warehouse inventory check'!$N:$N,'warehouse inventory check'!$C:$C,$C670,'warehouse inventory check'!$D:$D,$D670)</x:f>
        <x:v>0</x:v>
      </x:c>
      <x:c r="V670" s="26">
        <x:f t="shared" ref="V670:V705" si="198">+N670</x:f>
        <x:v>697.33709999999996</x:v>
      </x:c>
      <x:c r="W670" s="73">
        <x:f t="shared" ref="W670:W705" si="199">+IF(U670&lt;&gt;0,U670*N670,)</x:f>
        <x:v>0</x:v>
      </x:c>
      <x:c r="X670" s="74">
        <x:f t="shared" ref="X670:X705" si="200">+I670+K670-P670-R670-W670-T670+M670</x:f>
        <x:v>0</x:v>
      </x:c>
      <x:c r="Y670" s="68">
        <x:f t="shared" ref="Y670:Y705" si="201">+G670+J670+L670-O670-Q670-S670</x:f>
        <x:v>0</x:v>
      </x:c>
      <x:c r="Z670" s="68">
        <x:f t="shared" ref="Z670:Z705" si="202">+U670-Y670</x:f>
        <x:v>0</x:v>
      </x:c>
    </x:row>
    <x:row r="671" spans="1:26" s="26" customFormat="1">
      <x:c r="A671" s="118">
        <x:v>66</x:v>
      </x:c>
      <x:c r="B671" s="118"/>
      <x:c r="C671" s="113">
        <x:v>7</x:v>
      </x:c>
      <x:c r="D671" s="210" t="str">
        <x:f>IF(VLOOKUP($A671,'★Master Code List'!$B$4:$K$167,8,)=0,"",(VLOOKUP($A671,'★Master Code List'!$B$4:$K$167,8,)))</x:f>
        <x:v>TZ38-14B680-AA</x:v>
      </x:c>
      <x:c r="E671" s="210" t="str">
        <x:f>IF(VLOOKUP($A671,'★Master Code List'!$B$4:$K$167,9,)=0,"",(VLOOKUP($A671,'★Master Code List'!$B$4:$K$167,9,)))</x:f>
        <x:v>EV-V4</x:v>
      </x:c>
      <x:c r="F671" s="20" t="str">
        <x:f>IF(VLOOKUP($A671,'★Master Code List'!$B$4:$K$167,10,)=0,"",(VLOOKUP($A671,'★Master Code List'!$B$4:$K$167,10,)))</x:f>
        <x:v>PDU_CONN_ASSY</x:v>
      </x:c>
      <x:c r="G671" s="158">
        <x:f t="shared" si="192"/>
        <x:v>0</x:v>
      </x:c>
      <x:c r="H671" s="158">
        <x:f t="shared" si="193"/>
        <x:v>4235.71828</x:v>
      </x:c>
      <x:c r="I671" s="285">
        <x:f t="shared" si="194"/>
        <x:v>0</x:v>
      </x:c>
      <x:c r="J671" s="106">
        <x:f>SUMIFS('purchase data'!K:K,'purchase data'!$B:$B,$C671,'purchase data'!$F:$F,$D671)</x:f>
        <x:v>0</x:v>
      </x:c>
      <x:c r="K671" s="73">
        <x:f>SUMIFS('purchase data'!M:M,'purchase data'!$B:$B,$C671,'purchase data'!$F:$F,$D671)</x:f>
        <x:v>0</x:v>
      </x:c>
      <x:c r="L671" s="68">
        <x:f>SUMIFS(ETC!$G:$G,ETC!$B:$B,$C671,ETC!$E:$E,$D671)</x:f>
        <x:v>0</x:v>
      </x:c>
      <x:c r="M671" s="73">
        <x:f>SUMIFS(ETC!$J:$J,ETC!$E:$E,$D671,ETC!$B:$B,$C671)</x:f>
        <x:v>0</x:v>
      </x:c>
      <x:c r="N671" s="159">
        <x:f>IF(IFERROR((I671+K671+M671)/(G671+J671+SUMIFS(ETC!$G:$G,ETC!$C:$C,1,ETC!$B:$B,$C671,ETC!$E:$E,$D671)),)=0,H671,IFERROR((I671+K671+M671)/(G671+J671+SUMIFS(ETC!$G:$G,ETC!$C:$C,1,ETC!$B:$B,$C671,ETC!$E:$E,$D671)),))</x:f>
        <x:v>4235.71828</x:v>
      </x:c>
      <x:c r="O671" s="106">
        <x:f>++SUMIFS('sales data'!L:L,'sales data'!$B:$B,$C671,'sales data'!$F:$F,$D671,'sales data'!$O:$O,"")</x:f>
        <x:v>0</x:v>
      </x:c>
      <x:c r="P671" s="73">
        <x:f t="shared" si="195"/>
        <x:v>0</x:v>
      </x:c>
      <x:c r="Q671" s="68">
        <x:f>+SUMIFS('sales data'!$L:$L,'sales data'!$B:$B,$C671,'sales data'!$F:$F,$D671,'sales data'!$O:$O,"R")</x:f>
        <x:v>0</x:v>
      </x:c>
      <x:c r="R671" s="73">
        <x:f t="shared" si="196"/>
        <x:v>0</x:v>
      </x:c>
      <x:c r="S671" s="68">
        <x:f>SUMIFS('sales data'!$L:$L,'sales data'!$B:$B,$C671,'sales data'!$F:$F,$D671,'sales data'!$O:$O,"N")</x:f>
        <x:v>0</x:v>
      </x:c>
      <x:c r="T671" s="73">
        <x:f t="shared" si="197"/>
        <x:v>0</x:v>
      </x:c>
      <x:c r="U671" s="26">
        <x:f>SUMIFS('warehouse inventory check'!$N:$N,'warehouse inventory check'!$C:$C,$C671,'warehouse inventory check'!$D:$D,$D671)</x:f>
        <x:v>0</x:v>
      </x:c>
      <x:c r="V671" s="26">
        <x:f t="shared" si="198"/>
        <x:v>4235.71828</x:v>
      </x:c>
      <x:c r="W671" s="73">
        <x:f t="shared" si="199"/>
        <x:v>0</x:v>
      </x:c>
      <x:c r="X671" s="74">
        <x:f t="shared" si="200"/>
        <x:v>0</x:v>
      </x:c>
      <x:c r="Y671" s="68">
        <x:f t="shared" si="201"/>
        <x:v>0</x:v>
      </x:c>
      <x:c r="Z671" s="68">
        <x:f t="shared" si="202"/>
        <x:v>0</x:v>
      </x:c>
    </x:row>
    <x:row r="672" spans="1:26" s="26" customFormat="1">
      <x:c r="A672" s="118">
        <x:v>67</x:v>
      </x:c>
      <x:c r="B672" s="118"/>
      <x:c r="C672" s="113">
        <x:v>7</x:v>
      </x:c>
      <x:c r="D672" s="210" t="str">
        <x:f>IF(VLOOKUP($A672,'★Master Code List'!$B$4:$K$167,8,)=0,"",(VLOOKUP($A672,'★Master Code List'!$B$4:$K$167,8,)))</x:f>
        <x:v>TZ38-14B680-BA</x:v>
      </x:c>
      <x:c r="E672" s="210" t="str">
        <x:f>IF(VLOOKUP($A672,'★Master Code List'!$B$4:$K$167,9,)=0,"",(VLOOKUP($A672,'★Master Code List'!$B$4:$K$167,9,)))</x:f>
        <x:v>BEV-E (AWD, V710)</x:v>
      </x:c>
      <x:c r="F672" s="20" t="str">
        <x:f>IF(VLOOKUP($A672,'★Master Code List'!$B$4:$K$167,10,)=0,"",(VLOOKUP($A672,'★Master Code List'!$B$4:$K$167,10,)))</x:f>
        <x:v>PDU</x:v>
      </x:c>
      <x:c r="G672" s="158">
        <x:f t="shared" si="192"/>
        <x:v>0</x:v>
      </x:c>
      <x:c r="H672" s="197">
        <x:f t="shared" si="193"/>
        <x:v>966.47935172413804</x:v>
      </x:c>
      <x:c r="I672" s="285">
        <x:f t="shared" si="194"/>
        <x:v>0</x:v>
      </x:c>
      <x:c r="J672" s="106">
        <x:f>SUMIFS('purchase data'!K:K,'purchase data'!$B:$B,$C672,'purchase data'!$F:$F,$D672)</x:f>
        <x:v>0</x:v>
      </x:c>
      <x:c r="K672" s="73">
        <x:f>SUMIFS('purchase data'!M:M,'purchase data'!$B:$B,$C672,'purchase data'!$F:$F,$D672)</x:f>
        <x:v>0</x:v>
      </x:c>
      <x:c r="L672" s="68">
        <x:f>SUMIFS(ETC!$G:$G,ETC!$B:$B,$C672,ETC!$E:$E,$D672)</x:f>
        <x:v>0</x:v>
      </x:c>
      <x:c r="M672" s="73">
        <x:f>SUMIFS(ETC!$J:$J,ETC!$E:$E,$D672,ETC!$B:$B,$C672)</x:f>
        <x:v>0</x:v>
      </x:c>
      <x:c r="N672" s="159">
        <x:f>IF(IFERROR((I672+K672+M672)/(G672+J672+SUMIFS(ETC!$G:$G,ETC!$C:$C,1,ETC!$B:$B,$C672,ETC!$E:$E,$D672)),)=0,H672,IFERROR((I672+K672+M672)/(G672+J672+SUMIFS(ETC!$G:$G,ETC!$C:$C,1,ETC!$B:$B,$C672,ETC!$E:$E,$D672)),))</x:f>
        <x:v>966.47935172413804</x:v>
      </x:c>
      <x:c r="O672" s="106">
        <x:f>++SUMIFS('sales data'!L:L,'sales data'!$B:$B,$C672,'sales data'!$F:$F,$D672,'sales data'!$O:$O,"")</x:f>
        <x:v>0</x:v>
      </x:c>
      <x:c r="P672" s="73">
        <x:f t="shared" si="195"/>
        <x:v>0</x:v>
      </x:c>
      <x:c r="Q672" s="68">
        <x:f>+SUMIFS('sales data'!$L:$L,'sales data'!$B:$B,$C672,'sales data'!$F:$F,$D672,'sales data'!$O:$O,"R")</x:f>
        <x:v>0</x:v>
      </x:c>
      <x:c r="R672" s="73">
        <x:f t="shared" si="196"/>
        <x:v>0</x:v>
      </x:c>
      <x:c r="S672" s="68">
        <x:f>SUMIFS('sales data'!$L:$L,'sales data'!$B:$B,$C672,'sales data'!$F:$F,$D672,'sales data'!$O:$O,"N")</x:f>
        <x:v>0</x:v>
      </x:c>
      <x:c r="T672" s="73">
        <x:f t="shared" si="197"/>
        <x:v>0</x:v>
      </x:c>
      <x:c r="U672" s="26">
        <x:f>SUMIFS('warehouse inventory check'!$N:$N,'warehouse inventory check'!$C:$C,$C672,'warehouse inventory check'!$D:$D,$D672)</x:f>
        <x:v>0</x:v>
      </x:c>
      <x:c r="V672" s="26">
        <x:f t="shared" si="198"/>
        <x:v>966.47935172413804</x:v>
      </x:c>
      <x:c r="W672" s="73">
        <x:f t="shared" si="199"/>
        <x:v>0</x:v>
      </x:c>
      <x:c r="X672" s="74">
        <x:f t="shared" si="200"/>
        <x:v>0</x:v>
      </x:c>
      <x:c r="Y672" s="68">
        <x:f t="shared" si="201"/>
        <x:v>0</x:v>
      </x:c>
      <x:c r="Z672" s="68">
        <x:f t="shared" si="202"/>
        <x:v>0</x:v>
      </x:c>
    </x:row>
    <x:row r="673" spans="1:26" s="26" customFormat="1">
      <x:c r="A673" s="118">
        <x:v>68</x:v>
      </x:c>
      <x:c r="B673" s="118"/>
      <x:c r="C673" s="113">
        <x:v>7</x:v>
      </x:c>
      <x:c r="D673" s="210" t="str">
        <x:f>IF(VLOOKUP($A673,'★Master Code List'!$B$4:$K$167,8,)=0,"",(VLOOKUP($A673,'★Master Code List'!$B$4:$K$167,8,)))</x:f>
        <x:v>TZ38-14B680-BB</x:v>
      </x:c>
      <x:c r="E673" s="210" t="str">
        <x:f>IF(VLOOKUP($A673,'★Master Code List'!$B$4:$K$167,9,)=0,"",(VLOOKUP($A673,'★Master Code List'!$B$4:$K$167,9,)))</x:f>
        <x:v>BEV-E (AWD/RWD, V710)</x:v>
      </x:c>
      <x:c r="F673" s="20" t="str">
        <x:f>IF(VLOOKUP($A673,'★Master Code List'!$B$4:$K$167,10,)=0,"",(VLOOKUP($A673,'★Master Code List'!$B$4:$K$167,10,)))</x:f>
        <x:v>AWD/RWD PDU CONN ASSY</x:v>
      </x:c>
      <x:c r="G673" s="158">
        <x:f t="shared" si="192"/>
        <x:v>0</x:v>
      </x:c>
      <x:c r="H673" s="197">
        <x:f t="shared" si="193"/>
        <x:v>1120.8416428571429</x:v>
      </x:c>
      <x:c r="I673" s="285">
        <x:f t="shared" si="194"/>
        <x:v>0</x:v>
      </x:c>
      <x:c r="J673" s="106">
        <x:f>SUMIFS('purchase data'!K:K,'purchase data'!$B:$B,$C673,'purchase data'!$F:$F,$D673)</x:f>
        <x:v>0</x:v>
      </x:c>
      <x:c r="K673" s="73">
        <x:f>SUMIFS('purchase data'!M:M,'purchase data'!$B:$B,$C673,'purchase data'!$F:$F,$D673)</x:f>
        <x:v>0</x:v>
      </x:c>
      <x:c r="L673" s="68">
        <x:f>SUMIFS(ETC!$G:$G,ETC!$B:$B,$C673,ETC!$E:$E,$D673)</x:f>
        <x:v>0</x:v>
      </x:c>
      <x:c r="M673" s="73">
        <x:f>SUMIFS(ETC!$J:$J,ETC!$E:$E,$D673,ETC!$B:$B,$C673)</x:f>
        <x:v>0</x:v>
      </x:c>
      <x:c r="N673" s="159">
        <x:f>IF(IFERROR((I673+K673+M673)/(G673+J673+SUMIFS(ETC!$G:$G,ETC!$C:$C,1,ETC!$B:$B,$C673,ETC!$E:$E,$D673)),)=0,H673,IFERROR((I673+K673+M673)/(G673+J673+SUMIFS(ETC!$G:$G,ETC!$C:$C,1,ETC!$B:$B,$C673,ETC!$E:$E,$D673)),))</x:f>
        <x:v>1120.8416428571429</x:v>
      </x:c>
      <x:c r="O673" s="106">
        <x:f>++SUMIFS('sales data'!L:L,'sales data'!$B:$B,$C673,'sales data'!$F:$F,$D673,'sales data'!$O:$O,"")</x:f>
        <x:v>0</x:v>
      </x:c>
      <x:c r="P673" s="73">
        <x:f t="shared" si="195"/>
        <x:v>0</x:v>
      </x:c>
      <x:c r="Q673" s="68">
        <x:f>+SUMIFS('sales data'!$L:$L,'sales data'!$B:$B,$C673,'sales data'!$F:$F,$D673,'sales data'!$O:$O,"R")</x:f>
        <x:v>0</x:v>
      </x:c>
      <x:c r="R673" s="73">
        <x:f t="shared" si="196"/>
        <x:v>0</x:v>
      </x:c>
      <x:c r="S673" s="68">
        <x:f>SUMIFS('sales data'!$L:$L,'sales data'!$B:$B,$C673,'sales data'!$F:$F,$D673,'sales data'!$O:$O,"N")</x:f>
        <x:v>0</x:v>
      </x:c>
      <x:c r="T673" s="73">
        <x:f t="shared" si="197"/>
        <x:v>0</x:v>
      </x:c>
      <x:c r="U673" s="26">
        <x:f>SUMIFS('warehouse inventory check'!$N:$N,'warehouse inventory check'!$C:$C,$C673,'warehouse inventory check'!$D:$D,$D673)</x:f>
        <x:v>0</x:v>
      </x:c>
      <x:c r="V673" s="26">
        <x:f t="shared" si="198"/>
        <x:v>1120.8416428571429</x:v>
      </x:c>
      <x:c r="W673" s="73">
        <x:f t="shared" si="199"/>
        <x:v>0</x:v>
      </x:c>
      <x:c r="X673" s="74">
        <x:f t="shared" si="200"/>
        <x:v>0</x:v>
      </x:c>
      <x:c r="Y673" s="68">
        <x:f t="shared" si="201"/>
        <x:v>0</x:v>
      </x:c>
      <x:c r="Z673" s="68">
        <x:f t="shared" si="202"/>
        <x:v>0</x:v>
      </x:c>
    </x:row>
    <x:row r="674" spans="1:26" s="26" customFormat="1">
      <x:c r="A674" s="118">
        <x:v>69</x:v>
      </x:c>
      <x:c r="B674" s="118"/>
      <x:c r="C674" s="113">
        <x:v>7</x:v>
      </x:c>
      <x:c r="D674" s="210" t="str">
        <x:f>IF(VLOOKUP($A674,'★Master Code List'!$B$4:$K$167,8,)=0,"",(VLOOKUP($A674,'★Master Code List'!$B$4:$K$167,8,)))</x:f>
        <x:v>BEE22-CP007</x:v>
      </x:c>
      <x:c r="E674" s="210" t="str">
        <x:f>IF(VLOOKUP($A674,'★Master Code List'!$B$4:$K$167,9,)=0,"",(VLOOKUP($A674,'★Master Code List'!$B$4:$K$167,9,)))</x:f>
        <x:v>Components</x:v>
      </x:c>
      <x:c r="F674" s="20" t="str">
        <x:f>IF(VLOOKUP($A674,'★Master Code List'!$B$4:$K$167,10,)=0,"",(VLOOKUP($A674,'★Master Code List'!$B$4:$K$167,10,)))</x:f>
        <x:v>CHANNEL</x:v>
      </x:c>
      <x:c r="G674" s="158">
        <x:f t="shared" si="192"/>
        <x:v>0</x:v>
      </x:c>
      <x:c r="H674" s="197">
        <x:f t="shared" si="193"/>
        <x:v>31.520383649999996</x:v>
      </x:c>
      <x:c r="I674" s="285">
        <x:f t="shared" si="194"/>
        <x:v>0</x:v>
      </x:c>
      <x:c r="J674" s="106">
        <x:f>SUMIFS('purchase data'!K:K,'purchase data'!$B:$B,$C674,'purchase data'!$F:$F,$D674)</x:f>
        <x:v>0</x:v>
      </x:c>
      <x:c r="K674" s="73">
        <x:f>SUMIFS('purchase data'!M:M,'purchase data'!$B:$B,$C674,'purchase data'!$F:$F,$D674)</x:f>
        <x:v>0</x:v>
      </x:c>
      <x:c r="L674" s="68">
        <x:f>SUMIFS(ETC!$G:$G,ETC!$B:$B,$C674,ETC!$E:$E,$D674)</x:f>
        <x:v>0</x:v>
      </x:c>
      <x:c r="M674" s="73">
        <x:f>SUMIFS(ETC!$J:$J,ETC!$E:$E,$D674,ETC!$B:$B,$C674)</x:f>
        <x:v>0</x:v>
      </x:c>
      <x:c r="N674" s="159">
        <x:f>IF(IFERROR((I674+K674+M674)/(G674+J674+SUMIFS(ETC!$G:$G,ETC!$C:$C,1,ETC!$B:$B,$C674,ETC!$E:$E,$D674)),)=0,H674,IFERROR((I674+K674+M674)/(G674+J674+SUMIFS(ETC!$G:$G,ETC!$C:$C,1,ETC!$B:$B,$C674,ETC!$E:$E,$D674)),))</x:f>
        <x:v>31.520383649999996</x:v>
      </x:c>
      <x:c r="O674" s="106">
        <x:f>++SUMIFS('sales data'!L:L,'sales data'!$B:$B,$C674,'sales data'!$F:$F,$D674,'sales data'!$O:$O,"")</x:f>
        <x:v>0</x:v>
      </x:c>
      <x:c r="P674" s="73">
        <x:f t="shared" si="195"/>
        <x:v>0</x:v>
      </x:c>
      <x:c r="Q674" s="68">
        <x:f>+SUMIFS('sales data'!$L:$L,'sales data'!$B:$B,$C674,'sales data'!$F:$F,$D674,'sales data'!$O:$O,"R")</x:f>
        <x:v>0</x:v>
      </x:c>
      <x:c r="R674" s="73">
        <x:f t="shared" si="196"/>
        <x:v>0</x:v>
      </x:c>
      <x:c r="S674" s="68">
        <x:f>SUMIFS('sales data'!$L:$L,'sales data'!$B:$B,$C674,'sales data'!$F:$F,$D674,'sales data'!$O:$O,"N")</x:f>
        <x:v>0</x:v>
      </x:c>
      <x:c r="T674" s="73">
        <x:f t="shared" si="197"/>
        <x:v>0</x:v>
      </x:c>
      <x:c r="U674" s="26">
        <x:f>SUMIFS('warehouse inventory check'!$N:$N,'warehouse inventory check'!$C:$C,$C674,'warehouse inventory check'!$D:$D,$D674)</x:f>
        <x:v>0</x:v>
      </x:c>
      <x:c r="V674" s="26">
        <x:f t="shared" si="198"/>
        <x:v>31.520383649999996</x:v>
      </x:c>
      <x:c r="W674" s="73">
        <x:f t="shared" si="199"/>
        <x:v>0</x:v>
      </x:c>
      <x:c r="X674" s="74">
        <x:f t="shared" si="200"/>
        <x:v>0</x:v>
      </x:c>
      <x:c r="Y674" s="68">
        <x:f t="shared" si="201"/>
        <x:v>0</x:v>
      </x:c>
      <x:c r="Z674" s="68">
        <x:f t="shared" si="202"/>
        <x:v>0</x:v>
      </x:c>
    </x:row>
    <x:row r="675" spans="1:26" s="26" customFormat="1">
      <x:c r="A675" s="118">
        <x:v>70</x:v>
      </x:c>
      <x:c r="B675" s="118"/>
      <x:c r="C675" s="113">
        <x:v>7</x:v>
      </x:c>
      <x:c r="D675" s="210" t="str">
        <x:f>IF(VLOOKUP($A675,'★Master Code List'!$B$4:$K$167,8,)=0,"",(VLOOKUP($A675,'★Master Code List'!$B$4:$K$167,8,)))</x:f>
        <x:v>BEE22-CT009</x:v>
      </x:c>
      <x:c r="E675" s="210" t="str">
        <x:f>IF(VLOOKUP($A675,'★Master Code List'!$B$4:$K$167,9,)=0,"",(VLOOKUP($A675,'★Master Code List'!$B$4:$K$167,9,)))</x:f>
        <x:v>Components</x:v>
      </x:c>
      <x:c r="F675" s="20" t="str">
        <x:f>IF(VLOOKUP($A675,'★Master Code List'!$B$4:$K$167,10,)=0,"",(VLOOKUP($A675,'★Master Code List'!$B$4:$K$167,10,)))</x:f>
        <x:v>BEV_E_TML_1</x:v>
      </x:c>
      <x:c r="G675" s="158">
        <x:f t="shared" si="192"/>
        <x:v>0</x:v>
      </x:c>
      <x:c r="H675" s="197">
        <x:f t="shared" si="193"/>
        <x:v>52.679278778274778</x:v>
      </x:c>
      <x:c r="I675" s="285">
        <x:f t="shared" si="194"/>
        <x:v>0</x:v>
      </x:c>
      <x:c r="J675" s="106">
        <x:f>SUMIFS('purchase data'!K:K,'purchase data'!$B:$B,$C675,'purchase data'!$F:$F,$D675)</x:f>
        <x:v>0</x:v>
      </x:c>
      <x:c r="K675" s="73">
        <x:f>SUMIFS('purchase data'!M:M,'purchase data'!$B:$B,$C675,'purchase data'!$F:$F,$D675)</x:f>
        <x:v>0</x:v>
      </x:c>
      <x:c r="L675" s="68">
        <x:f>SUMIFS(ETC!$G:$G,ETC!$B:$B,$C675,ETC!$E:$E,$D675)</x:f>
        <x:v>0</x:v>
      </x:c>
      <x:c r="M675" s="73">
        <x:f>SUMIFS(ETC!$J:$J,ETC!$E:$E,$D675,ETC!$B:$B,$C675)</x:f>
        <x:v>0</x:v>
      </x:c>
      <x:c r="N675" s="159">
        <x:f>IF(IFERROR((I675+K675+M675)/(G675+J675+SUMIFS(ETC!$G:$G,ETC!$C:$C,1,ETC!$B:$B,$C675,ETC!$E:$E,$D675)),)=0,H675,IFERROR((I675+K675+M675)/(G675+J675+SUMIFS(ETC!$G:$G,ETC!$C:$C,1,ETC!$B:$B,$C675,ETC!$E:$E,$D675)),))</x:f>
        <x:v>52.679278778274778</x:v>
      </x:c>
      <x:c r="O675" s="106">
        <x:f>++SUMIFS('sales data'!L:L,'sales data'!$B:$B,$C675,'sales data'!$F:$F,$D675,'sales data'!$O:$O,"")</x:f>
        <x:v>0</x:v>
      </x:c>
      <x:c r="P675" s="73">
        <x:f t="shared" si="195"/>
        <x:v>0</x:v>
      </x:c>
      <x:c r="Q675" s="68">
        <x:f>+SUMIFS('sales data'!$L:$L,'sales data'!$B:$B,$C675,'sales data'!$F:$F,$D675,'sales data'!$O:$O,"R")</x:f>
        <x:v>0</x:v>
      </x:c>
      <x:c r="R675" s="73">
        <x:f t="shared" si="196"/>
        <x:v>0</x:v>
      </x:c>
      <x:c r="S675" s="68">
        <x:f>SUMIFS('sales data'!$L:$L,'sales data'!$B:$B,$C675,'sales data'!$F:$F,$D675,'sales data'!$O:$O,"N")</x:f>
        <x:v>0</x:v>
      </x:c>
      <x:c r="T675" s="73">
        <x:f t="shared" si="197"/>
        <x:v>0</x:v>
      </x:c>
      <x:c r="U675" s="26">
        <x:f>SUMIFS('warehouse inventory check'!$N:$N,'warehouse inventory check'!$C:$C,$C675,'warehouse inventory check'!$D:$D,$D675)</x:f>
        <x:v>0</x:v>
      </x:c>
      <x:c r="V675" s="26">
        <x:f t="shared" si="198"/>
        <x:v>52.679278778274778</x:v>
      </x:c>
      <x:c r="W675" s="73">
        <x:f t="shared" si="199"/>
        <x:v>0</x:v>
      </x:c>
      <x:c r="X675" s="74">
        <x:f t="shared" si="200"/>
        <x:v>0</x:v>
      </x:c>
      <x:c r="Y675" s="68">
        <x:f t="shared" si="201"/>
        <x:v>0</x:v>
      </x:c>
      <x:c r="Z675" s="68">
        <x:f t="shared" si="202"/>
        <x:v>0</x:v>
      </x:c>
    </x:row>
    <x:row r="676" spans="1:26" s="26" customFormat="1">
      <x:c r="A676" s="118">
        <x:v>71</x:v>
      </x:c>
      <x:c r="B676" s="118"/>
      <x:c r="C676" s="113">
        <x:v>7</x:v>
      </x:c>
      <x:c r="D676" s="210" t="str">
        <x:f>IF(VLOOKUP($A676,'★Master Code List'!$B$4:$K$167,8,)=0,"",(VLOOKUP($A676,'★Master Code List'!$B$4:$K$167,8,)))</x:f>
        <x:v>BEE22-CT010</x:v>
      </x:c>
      <x:c r="E676" s="210" t="str">
        <x:f>IF(VLOOKUP($A676,'★Master Code List'!$B$4:$K$167,9,)=0,"",(VLOOKUP($A676,'★Master Code List'!$B$4:$K$167,9,)))</x:f>
        <x:v>Components</x:v>
      </x:c>
      <x:c r="F676" s="20" t="str">
        <x:f>IF(VLOOKUP($A676,'★Master Code List'!$B$4:$K$167,10,)=0,"",(VLOOKUP($A676,'★Master Code List'!$B$4:$K$167,10,)))</x:f>
        <x:v>BEV_E_TML_2</x:v>
      </x:c>
      <x:c r="G676" s="158">
        <x:f t="shared" si="192"/>
        <x:v>0</x:v>
      </x:c>
      <x:c r="H676" s="197">
        <x:f t="shared" si="193"/>
        <x:v>61.512894637990293</x:v>
      </x:c>
      <x:c r="I676" s="285">
        <x:f t="shared" si="194"/>
        <x:v>0</x:v>
      </x:c>
      <x:c r="J676" s="106">
        <x:f>SUMIFS('purchase data'!K:K,'purchase data'!$B:$B,$C676,'purchase data'!$F:$F,$D676)</x:f>
        <x:v>0</x:v>
      </x:c>
      <x:c r="K676" s="73">
        <x:f>SUMIFS('purchase data'!M:M,'purchase data'!$B:$B,$C676,'purchase data'!$F:$F,$D676)</x:f>
        <x:v>0</x:v>
      </x:c>
      <x:c r="L676" s="68">
        <x:f>SUMIFS(ETC!$G:$G,ETC!$B:$B,$C676,ETC!$E:$E,$D676)</x:f>
        <x:v>0</x:v>
      </x:c>
      <x:c r="M676" s="73">
        <x:f>SUMIFS(ETC!$J:$J,ETC!$E:$E,$D676,ETC!$B:$B,$C676)</x:f>
        <x:v>0</x:v>
      </x:c>
      <x:c r="N676" s="159">
        <x:f>IF(IFERROR((I676+K676+M676)/(G676+J676+SUMIFS(ETC!$G:$G,ETC!$C:$C,1,ETC!$B:$B,$C676,ETC!$E:$E,$D676)),)=0,H676,IFERROR((I676+K676+M676)/(G676+J676+SUMIFS(ETC!$G:$G,ETC!$C:$C,1,ETC!$B:$B,$C676,ETC!$E:$E,$D676)),))</x:f>
        <x:v>61.512894637990293</x:v>
      </x:c>
      <x:c r="O676" s="106">
        <x:f>++SUMIFS('sales data'!L:L,'sales data'!$B:$B,$C676,'sales data'!$F:$F,$D676,'sales data'!$O:$O,"")</x:f>
        <x:v>0</x:v>
      </x:c>
      <x:c r="P676" s="73">
        <x:f t="shared" si="195"/>
        <x:v>0</x:v>
      </x:c>
      <x:c r="Q676" s="68">
        <x:f>+SUMIFS('sales data'!$L:$L,'sales data'!$B:$B,$C676,'sales data'!$F:$F,$D676,'sales data'!$O:$O,"R")</x:f>
        <x:v>0</x:v>
      </x:c>
      <x:c r="R676" s="73">
        <x:f t="shared" si="196"/>
        <x:v>0</x:v>
      </x:c>
      <x:c r="S676" s="68">
        <x:f>SUMIFS('sales data'!$L:$L,'sales data'!$B:$B,$C676,'sales data'!$F:$F,$D676,'sales data'!$O:$O,"N")</x:f>
        <x:v>0</x:v>
      </x:c>
      <x:c r="T676" s="73">
        <x:f t="shared" si="197"/>
        <x:v>0</x:v>
      </x:c>
      <x:c r="U676" s="26">
        <x:f>SUMIFS('warehouse inventory check'!$N:$N,'warehouse inventory check'!$C:$C,$C676,'warehouse inventory check'!$D:$D,$D676)</x:f>
        <x:v>0</x:v>
      </x:c>
      <x:c r="V676" s="26">
        <x:f t="shared" si="198"/>
        <x:v>61.512894637990293</x:v>
      </x:c>
      <x:c r="W676" s="73">
        <x:f t="shared" si="199"/>
        <x:v>0</x:v>
      </x:c>
      <x:c r="X676" s="74">
        <x:f t="shared" si="200"/>
        <x:v>0</x:v>
      </x:c>
      <x:c r="Y676" s="68">
        <x:f t="shared" si="201"/>
        <x:v>0</x:v>
      </x:c>
      <x:c r="Z676" s="68">
        <x:f t="shared" si="202"/>
        <x:v>0</x:v>
      </x:c>
    </x:row>
    <x:row r="677" spans="1:26" s="26" customFormat="1">
      <x:c r="A677" s="118">
        <x:v>72</x:v>
      </x:c>
      <x:c r="B677" s="118"/>
      <x:c r="C677" s="113">
        <x:v>7</x:v>
      </x:c>
      <x:c r="D677" s="210" t="str">
        <x:f>IF(VLOOKUP($A677,'★Master Code List'!$B$4:$K$167,8,)=0,"",(VLOOKUP($A677,'★Master Code List'!$B$4:$K$167,8,)))</x:f>
        <x:v>BEE22-CT011</x:v>
      </x:c>
      <x:c r="E677" s="210" t="str">
        <x:f>IF(VLOOKUP($A677,'★Master Code List'!$B$4:$K$167,9,)=0,"",(VLOOKUP($A677,'★Master Code List'!$B$4:$K$167,9,)))</x:f>
        <x:v>Components</x:v>
      </x:c>
      <x:c r="F677" s="20" t="str">
        <x:f>IF(VLOOKUP($A677,'★Master Code List'!$B$4:$K$167,10,)=0,"",(VLOOKUP($A677,'★Master Code List'!$B$4:$K$167,10,)))</x:f>
        <x:v>BEV_E_TML_3</x:v>
      </x:c>
      <x:c r="G677" s="158">
        <x:f t="shared" si="192"/>
        <x:v>0</x:v>
      </x:c>
      <x:c r="H677" s="197">
        <x:f t="shared" si="193"/>
        <x:v>47.329897196788771</x:v>
      </x:c>
      <x:c r="I677" s="285">
        <x:f t="shared" si="194"/>
        <x:v>0</x:v>
      </x:c>
      <x:c r="J677" s="106">
        <x:f>SUMIFS('purchase data'!K:K,'purchase data'!$B:$B,$C677,'purchase data'!$F:$F,$D677)</x:f>
        <x:v>0</x:v>
      </x:c>
      <x:c r="K677" s="73">
        <x:f>SUMIFS('purchase data'!M:M,'purchase data'!$B:$B,$C677,'purchase data'!$F:$F,$D677)</x:f>
        <x:v>0</x:v>
      </x:c>
      <x:c r="L677" s="68">
        <x:f>SUMIFS(ETC!$G:$G,ETC!$B:$B,$C677,ETC!$E:$E,$D677)</x:f>
        <x:v>0</x:v>
      </x:c>
      <x:c r="M677" s="73">
        <x:f>SUMIFS(ETC!$J:$J,ETC!$E:$E,$D677,ETC!$B:$B,$C677)</x:f>
        <x:v>0</x:v>
      </x:c>
      <x:c r="N677" s="159">
        <x:f>IF(IFERROR((I677+K677+M677)/(G677+J677+SUMIFS(ETC!$G:$G,ETC!$C:$C,1,ETC!$B:$B,$C677,ETC!$E:$E,$D677)),)=0,H677,IFERROR((I677+K677+M677)/(G677+J677+SUMIFS(ETC!$G:$G,ETC!$C:$C,1,ETC!$B:$B,$C677,ETC!$E:$E,$D677)),))</x:f>
        <x:v>47.329897196788771</x:v>
      </x:c>
      <x:c r="O677" s="106">
        <x:f>++SUMIFS('sales data'!L:L,'sales data'!$B:$B,$C677,'sales data'!$F:$F,$D677,'sales data'!$O:$O,"")</x:f>
        <x:v>0</x:v>
      </x:c>
      <x:c r="P677" s="73">
        <x:f t="shared" si="195"/>
        <x:v>0</x:v>
      </x:c>
      <x:c r="Q677" s="68">
        <x:f>+SUMIFS('sales data'!$L:$L,'sales data'!$B:$B,$C677,'sales data'!$F:$F,$D677,'sales data'!$O:$O,"R")</x:f>
        <x:v>0</x:v>
      </x:c>
      <x:c r="R677" s="73">
        <x:f t="shared" si="196"/>
        <x:v>0</x:v>
      </x:c>
      <x:c r="S677" s="68">
        <x:f>SUMIFS('sales data'!$L:$L,'sales data'!$B:$B,$C677,'sales data'!$F:$F,$D677,'sales data'!$O:$O,"N")</x:f>
        <x:v>0</x:v>
      </x:c>
      <x:c r="T677" s="73">
        <x:f t="shared" si="197"/>
        <x:v>0</x:v>
      </x:c>
      <x:c r="U677" s="26">
        <x:f>SUMIFS('warehouse inventory check'!$N:$N,'warehouse inventory check'!$C:$C,$C677,'warehouse inventory check'!$D:$D,$D677)</x:f>
        <x:v>0</x:v>
      </x:c>
      <x:c r="V677" s="26">
        <x:f t="shared" si="198"/>
        <x:v>47.329897196788771</x:v>
      </x:c>
      <x:c r="W677" s="73">
        <x:f t="shared" si="199"/>
        <x:v>0</x:v>
      </x:c>
      <x:c r="X677" s="74">
        <x:f t="shared" si="200"/>
        <x:v>0</x:v>
      </x:c>
      <x:c r="Y677" s="68">
        <x:f t="shared" si="201"/>
        <x:v>0</x:v>
      </x:c>
      <x:c r="Z677" s="68">
        <x:f t="shared" si="202"/>
        <x:v>0</x:v>
      </x:c>
    </x:row>
    <x:row r="678" spans="1:26" s="26" customFormat="1">
      <x:c r="A678" s="118">
        <x:v>73</x:v>
      </x:c>
      <x:c r="B678" s="118"/>
      <x:c r="C678" s="113">
        <x:v>7</x:v>
      </x:c>
      <x:c r="D678" s="210" t="str">
        <x:f>IF(VLOOKUP($A678,'★Master Code List'!$B$4:$K$167,8,)=0,"",(VLOOKUP($A678,'★Master Code List'!$B$4:$K$167,8,)))</x:f>
        <x:v>BEE24-CP001</x:v>
      </x:c>
      <x:c r="E678" s="210" t="str">
        <x:f>IF(VLOOKUP($A678,'★Master Code List'!$B$4:$K$167,9,)=0,"",(VLOOKUP($A678,'★Master Code List'!$B$4:$K$167,9,)))</x:f>
        <x:v>Components</x:v>
      </x:c>
      <x:c r="F678" s="20" t="str">
        <x:f>IF(VLOOKUP($A678,'★Master Code List'!$B$4:$K$167,10,)=0,"",(VLOOKUP($A678,'★Master Code List'!$B$4:$K$167,10,)))</x:f>
        <x:v>CHANNEL</x:v>
      </x:c>
      <x:c r="G678" s="158">
        <x:f t="shared" si="192"/>
        <x:v>0</x:v>
      </x:c>
      <x:c r="H678" s="197">
        <x:f t="shared" si="193"/>
        <x:v>56.439375999999996</x:v>
      </x:c>
      <x:c r="I678" s="285">
        <x:f t="shared" si="194"/>
        <x:v>0</x:v>
      </x:c>
      <x:c r="J678" s="106">
        <x:f>SUMIFS('purchase data'!K:K,'purchase data'!$B:$B,$C678,'purchase data'!$F:$F,$D678)</x:f>
        <x:v>0</x:v>
      </x:c>
      <x:c r="K678" s="73">
        <x:f>SUMIFS('purchase data'!M:M,'purchase data'!$B:$B,$C678,'purchase data'!$F:$F,$D678)</x:f>
        <x:v>0</x:v>
      </x:c>
      <x:c r="L678" s="68">
        <x:f>SUMIFS(ETC!$G:$G,ETC!$B:$B,$C678,ETC!$E:$E,$D678)</x:f>
        <x:v>0</x:v>
      </x:c>
      <x:c r="M678" s="73">
        <x:f>SUMIFS(ETC!$J:$J,ETC!$E:$E,$D678,ETC!$B:$B,$C678)</x:f>
        <x:v>0</x:v>
      </x:c>
      <x:c r="N678" s="159">
        <x:f>IF(IFERROR((I678+K678+M678)/(G678+J678+SUMIFS(ETC!$G:$G,ETC!$C:$C,1,ETC!$B:$B,$C678,ETC!$E:$E,$D678)),)=0,H678,IFERROR((I678+K678+M678)/(G678+J678+SUMIFS(ETC!$G:$G,ETC!$C:$C,1,ETC!$B:$B,$C678,ETC!$E:$E,$D678)),))</x:f>
        <x:v>56.439375999999996</x:v>
      </x:c>
      <x:c r="O678" s="106">
        <x:f>++SUMIFS('sales data'!L:L,'sales data'!$B:$B,$C678,'sales data'!$F:$F,$D678,'sales data'!$O:$O,"")</x:f>
        <x:v>0</x:v>
      </x:c>
      <x:c r="P678" s="73">
        <x:f t="shared" si="195"/>
        <x:v>0</x:v>
      </x:c>
      <x:c r="Q678" s="68">
        <x:f>+SUMIFS('sales data'!$L:$L,'sales data'!$B:$B,$C678,'sales data'!$F:$F,$D678,'sales data'!$O:$O,"R")</x:f>
        <x:v>0</x:v>
      </x:c>
      <x:c r="R678" s="73">
        <x:f t="shared" si="196"/>
        <x:v>0</x:v>
      </x:c>
      <x:c r="S678" s="68">
        <x:f>SUMIFS('sales data'!$L:$L,'sales data'!$B:$B,$C678,'sales data'!$F:$F,$D678,'sales data'!$O:$O,"N")</x:f>
        <x:v>0</x:v>
      </x:c>
      <x:c r="T678" s="73">
        <x:f t="shared" si="197"/>
        <x:v>0</x:v>
      </x:c>
      <x:c r="U678" s="26">
        <x:f>SUMIFS('warehouse inventory check'!$N:$N,'warehouse inventory check'!$C:$C,$C678,'warehouse inventory check'!$D:$D,$D678)</x:f>
        <x:v>0</x:v>
      </x:c>
      <x:c r="V678" s="26">
        <x:f t="shared" si="198"/>
        <x:v>56.439375999999996</x:v>
      </x:c>
      <x:c r="W678" s="73">
        <x:f t="shared" si="199"/>
        <x:v>0</x:v>
      </x:c>
      <x:c r="X678" s="74">
        <x:f t="shared" si="200"/>
        <x:v>0</x:v>
      </x:c>
      <x:c r="Y678" s="68">
        <x:f t="shared" si="201"/>
        <x:v>0</x:v>
      </x:c>
      <x:c r="Z678" s="68">
        <x:f t="shared" si="202"/>
        <x:v>0</x:v>
      </x:c>
    </x:row>
    <x:row r="679" spans="1:26" s="26" customFormat="1">
      <x:c r="A679" s="118">
        <x:v>74</x:v>
      </x:c>
      <x:c r="B679" s="118"/>
      <x:c r="C679" s="113">
        <x:v>7</x:v>
      </x:c>
      <x:c r="D679" s="210" t="str">
        <x:f>IF(VLOOKUP($A679,'★Master Code List'!$B$4:$K$167,8,)=0,"",(VLOOKUP($A679,'★Master Code List'!$B$4:$K$167,8,)))</x:f>
        <x:v>BEE24-CP002</x:v>
      </x:c>
      <x:c r="E679" s="210" t="str">
        <x:f>IF(VLOOKUP($A679,'★Master Code List'!$B$4:$K$167,9,)=0,"",(VLOOKUP($A679,'★Master Code List'!$B$4:$K$167,9,)))</x:f>
        <x:v>Components</x:v>
      </x:c>
      <x:c r="F679" s="20" t="str">
        <x:f>IF(VLOOKUP($A679,'★Master Code List'!$B$4:$K$167,10,)=0,"",(VLOOKUP($A679,'★Master Code List'!$B$4:$K$167,10,)))</x:f>
        <x:v>CHANNEL</x:v>
      </x:c>
      <x:c r="G679" s="158">
        <x:f t="shared" si="192"/>
        <x:v>0</x:v>
      </x:c>
      <x:c r="H679" s="197">
        <x:f t="shared" si="193"/>
        <x:v>46.360916000000003</x:v>
      </x:c>
      <x:c r="I679" s="285">
        <x:f t="shared" si="194"/>
        <x:v>0</x:v>
      </x:c>
      <x:c r="J679" s="106">
        <x:f>SUMIFS('purchase data'!K:K,'purchase data'!$B:$B,$C679,'purchase data'!$F:$F,$D679)</x:f>
        <x:v>0</x:v>
      </x:c>
      <x:c r="K679" s="73">
        <x:f>SUMIFS('purchase data'!M:M,'purchase data'!$B:$B,$C679,'purchase data'!$F:$F,$D679)</x:f>
        <x:v>0</x:v>
      </x:c>
      <x:c r="L679" s="68">
        <x:f>SUMIFS(ETC!$G:$G,ETC!$B:$B,$C679,ETC!$E:$E,$D679)</x:f>
        <x:v>0</x:v>
      </x:c>
      <x:c r="M679" s="73">
        <x:f>SUMIFS(ETC!$J:$J,ETC!$E:$E,$D679,ETC!$B:$B,$C679)</x:f>
        <x:v>0</x:v>
      </x:c>
      <x:c r="N679" s="159">
        <x:f>IF(IFERROR((I679+K679+M679)/(G679+J679+SUMIFS(ETC!$G:$G,ETC!$C:$C,1,ETC!$B:$B,$C679,ETC!$E:$E,$D679)),)=0,H679,IFERROR((I679+K679+M679)/(G679+J679+SUMIFS(ETC!$G:$G,ETC!$C:$C,1,ETC!$B:$B,$C679,ETC!$E:$E,$D679)),))</x:f>
        <x:v>46.360916000000003</x:v>
      </x:c>
      <x:c r="O679" s="106">
        <x:f>++SUMIFS('sales data'!L:L,'sales data'!$B:$B,$C679,'sales data'!$F:$F,$D679,'sales data'!$O:$O,"")</x:f>
        <x:v>0</x:v>
      </x:c>
      <x:c r="P679" s="73">
        <x:f t="shared" si="195"/>
        <x:v>0</x:v>
      </x:c>
      <x:c r="Q679" s="68">
        <x:f>+SUMIFS('sales data'!$L:$L,'sales data'!$B:$B,$C679,'sales data'!$F:$F,$D679,'sales data'!$O:$O,"R")</x:f>
        <x:v>0</x:v>
      </x:c>
      <x:c r="R679" s="73">
        <x:f t="shared" si="196"/>
        <x:v>0</x:v>
      </x:c>
      <x:c r="S679" s="68">
        <x:f>SUMIFS('sales data'!$L:$L,'sales data'!$B:$B,$C679,'sales data'!$F:$F,$D679,'sales data'!$O:$O,"N")</x:f>
        <x:v>0</x:v>
      </x:c>
      <x:c r="T679" s="73">
        <x:f t="shared" si="197"/>
        <x:v>0</x:v>
      </x:c>
      <x:c r="U679" s="26">
        <x:f>SUMIFS('warehouse inventory check'!$N:$N,'warehouse inventory check'!$C:$C,$C679,'warehouse inventory check'!$D:$D,$D679)</x:f>
        <x:v>0</x:v>
      </x:c>
      <x:c r="V679" s="26">
        <x:f t="shared" si="198"/>
        <x:v>46.360916000000003</x:v>
      </x:c>
      <x:c r="W679" s="73">
        <x:f t="shared" si="199"/>
        <x:v>0</x:v>
      </x:c>
      <x:c r="X679" s="74">
        <x:f t="shared" si="200"/>
        <x:v>0</x:v>
      </x:c>
      <x:c r="Y679" s="68">
        <x:f t="shared" si="201"/>
        <x:v>0</x:v>
      </x:c>
      <x:c r="Z679" s="68">
        <x:f t="shared" si="202"/>
        <x:v>0</x:v>
      </x:c>
    </x:row>
    <x:row r="680" spans="1:26" s="26" customFormat="1">
      <x:c r="A680" s="118">
        <x:v>75</x:v>
      </x:c>
      <x:c r="B680" s="118"/>
      <x:c r="C680" s="113">
        <x:v>7</x:v>
      </x:c>
      <x:c r="D680" s="210" t="str">
        <x:f>IF(VLOOKUP($A680,'★Master Code List'!$B$4:$K$167,8,)=0,"",(VLOOKUP($A680,'★Master Code List'!$B$4:$K$167,8,)))</x:f>
        <x:v>BEE24-CP003</x:v>
      </x:c>
      <x:c r="E680" s="210" t="str">
        <x:f>IF(VLOOKUP($A680,'★Master Code List'!$B$4:$K$167,9,)=0,"",(VLOOKUP($A680,'★Master Code List'!$B$4:$K$167,9,)))</x:f>
        <x:v>Components</x:v>
      </x:c>
      <x:c r="F680" s="20" t="str">
        <x:f>IF(VLOOKUP($A680,'★Master Code List'!$B$4:$K$167,10,)=0,"",(VLOOKUP($A680,'★Master Code List'!$B$4:$K$167,10,)))</x:f>
        <x:v>CHANNEL</x:v>
      </x:c>
      <x:c r="G680" s="158">
        <x:f t="shared" si="192"/>
        <x:v>0</x:v>
      </x:c>
      <x:c r="H680" s="197">
        <x:f t="shared" si="193"/>
        <x:v>20.15692</x:v>
      </x:c>
      <x:c r="I680" s="285">
        <x:f t="shared" si="194"/>
        <x:v>0</x:v>
      </x:c>
      <x:c r="J680" s="106">
        <x:f>SUMIFS('purchase data'!K:K,'purchase data'!$B:$B,$C680,'purchase data'!$F:$F,$D680)</x:f>
        <x:v>0</x:v>
      </x:c>
      <x:c r="K680" s="73">
        <x:f>SUMIFS('purchase data'!M:M,'purchase data'!$B:$B,$C680,'purchase data'!$F:$F,$D680)</x:f>
        <x:v>0</x:v>
      </x:c>
      <x:c r="L680" s="68">
        <x:f>SUMIFS(ETC!$G:$G,ETC!$B:$B,$C680,ETC!$E:$E,$D680)</x:f>
        <x:v>0</x:v>
      </x:c>
      <x:c r="M680" s="73">
        <x:f>SUMIFS(ETC!$J:$J,ETC!$E:$E,$D680,ETC!$B:$B,$C680)</x:f>
        <x:v>0</x:v>
      </x:c>
      <x:c r="N680" s="159">
        <x:f>IF(IFERROR((I680+K680+M680)/(G680+J680+SUMIFS(ETC!$G:$G,ETC!$C:$C,1,ETC!$B:$B,$C680,ETC!$E:$E,$D680)),)=0,H680,IFERROR((I680+K680+M680)/(G680+J680+SUMIFS(ETC!$G:$G,ETC!$C:$C,1,ETC!$B:$B,$C680,ETC!$E:$E,$D680)),))</x:f>
        <x:v>20.15692</x:v>
      </x:c>
      <x:c r="O680" s="106">
        <x:f>++SUMIFS('sales data'!L:L,'sales data'!$B:$B,$C680,'sales data'!$F:$F,$D680,'sales data'!$O:$O,"")</x:f>
        <x:v>0</x:v>
      </x:c>
      <x:c r="P680" s="73">
        <x:f t="shared" si="195"/>
        <x:v>0</x:v>
      </x:c>
      <x:c r="Q680" s="68">
        <x:f>+SUMIFS('sales data'!$L:$L,'sales data'!$B:$B,$C680,'sales data'!$F:$F,$D680,'sales data'!$O:$O,"R")</x:f>
        <x:v>0</x:v>
      </x:c>
      <x:c r="R680" s="73">
        <x:f t="shared" si="196"/>
        <x:v>0</x:v>
      </x:c>
      <x:c r="S680" s="68">
        <x:f>SUMIFS('sales data'!$L:$L,'sales data'!$B:$B,$C680,'sales data'!$F:$F,$D680,'sales data'!$O:$O,"N")</x:f>
        <x:v>0</x:v>
      </x:c>
      <x:c r="T680" s="73">
        <x:f t="shared" si="197"/>
        <x:v>0</x:v>
      </x:c>
      <x:c r="U680" s="26">
        <x:f>SUMIFS('warehouse inventory check'!$N:$N,'warehouse inventory check'!$C:$C,$C680,'warehouse inventory check'!$D:$D,$D680)</x:f>
        <x:v>0</x:v>
      </x:c>
      <x:c r="V680" s="26">
        <x:f t="shared" si="198"/>
        <x:v>20.15692</x:v>
      </x:c>
      <x:c r="W680" s="73">
        <x:f t="shared" si="199"/>
        <x:v>0</x:v>
      </x:c>
      <x:c r="X680" s="74">
        <x:f t="shared" si="200"/>
        <x:v>0</x:v>
      </x:c>
      <x:c r="Y680" s="68">
        <x:f t="shared" si="201"/>
        <x:v>0</x:v>
      </x:c>
      <x:c r="Z680" s="68">
        <x:f t="shared" si="202"/>
        <x:v>0</x:v>
      </x:c>
    </x:row>
    <x:row r="681" spans="1:26" s="26" customFormat="1">
      <x:c r="A681" s="118">
        <x:v>76</x:v>
      </x:c>
      <x:c r="B681" s="118"/>
      <x:c r="C681" s="113">
        <x:v>7</x:v>
      </x:c>
      <x:c r="D681" s="210" t="str">
        <x:f>IF(VLOOKUP($A681,'★Master Code List'!$B$4:$K$167,8,)=0,"",(VLOOKUP($A681,'★Master Code List'!$B$4:$K$167,8,)))</x:f>
        <x:v>BEE25-CT001</x:v>
      </x:c>
      <x:c r="E681" s="210" t="str">
        <x:f>IF(VLOOKUP($A681,'★Master Code List'!$B$4:$K$167,9,)=0,"",(VLOOKUP($A681,'★Master Code List'!$B$4:$K$167,9,)))</x:f>
        <x:v>Components</x:v>
      </x:c>
      <x:c r="F681" s="20" t="str">
        <x:f>IF(VLOOKUP($A681,'★Master Code List'!$B$4:$K$167,10,)=0,"",(VLOOKUP($A681,'★Master Code List'!$B$4:$K$167,10,)))</x:f>
        <x:v>Terminal</x:v>
      </x:c>
      <x:c r="G681" s="158">
        <x:f t="shared" si="192"/>
        <x:v>0</x:v>
      </x:c>
      <x:c r="H681" s="197">
        <x:f t="shared" si="193"/>
        <x:v>53.900194080000006</x:v>
      </x:c>
      <x:c r="I681" s="285">
        <x:f t="shared" si="194"/>
        <x:v>0</x:v>
      </x:c>
      <x:c r="J681" s="106">
        <x:f>SUMIFS('purchase data'!K:K,'purchase data'!$B:$B,$C681,'purchase data'!$F:$F,$D681)</x:f>
        <x:v>0</x:v>
      </x:c>
      <x:c r="K681" s="73">
        <x:f>SUMIFS('purchase data'!M:M,'purchase data'!$B:$B,$C681,'purchase data'!$F:$F,$D681)</x:f>
        <x:v>0</x:v>
      </x:c>
      <x:c r="L681" s="68">
        <x:f>SUMIFS(ETC!$G:$G,ETC!$B:$B,$C681,ETC!$E:$E,$D681)</x:f>
        <x:v>0</x:v>
      </x:c>
      <x:c r="M681" s="73">
        <x:f>SUMIFS(ETC!$J:$J,ETC!$E:$E,$D681,ETC!$B:$B,$C681)</x:f>
        <x:v>0</x:v>
      </x:c>
      <x:c r="N681" s="159">
        <x:f>IF(IFERROR((I681+K681+M681)/(G681+J681+SUMIFS(ETC!$G:$G,ETC!$C:$C,1,ETC!$B:$B,$C681,ETC!$E:$E,$D681)),)=0,H681,IFERROR((I681+K681+M681)/(G681+J681+SUMIFS(ETC!$G:$G,ETC!$C:$C,1,ETC!$B:$B,$C681,ETC!$E:$E,$D681)),))</x:f>
        <x:v>53.900194080000006</x:v>
      </x:c>
      <x:c r="O681" s="106">
        <x:f>++SUMIFS('sales data'!L:L,'sales data'!$B:$B,$C681,'sales data'!$F:$F,$D681,'sales data'!$O:$O,"")</x:f>
        <x:v>0</x:v>
      </x:c>
      <x:c r="P681" s="73">
        <x:f t="shared" si="195"/>
        <x:v>0</x:v>
      </x:c>
      <x:c r="Q681" s="68">
        <x:f>+SUMIFS('sales data'!$L:$L,'sales data'!$B:$B,$C681,'sales data'!$F:$F,$D681,'sales data'!$O:$O,"R")</x:f>
        <x:v>0</x:v>
      </x:c>
      <x:c r="R681" s="73">
        <x:f t="shared" si="196"/>
        <x:v>0</x:v>
      </x:c>
      <x:c r="S681" s="68">
        <x:f>SUMIFS('sales data'!$L:$L,'sales data'!$B:$B,$C681,'sales data'!$F:$F,$D681,'sales data'!$O:$O,"N")</x:f>
        <x:v>0</x:v>
      </x:c>
      <x:c r="T681" s="73">
        <x:f t="shared" si="197"/>
        <x:v>0</x:v>
      </x:c>
      <x:c r="U681" s="26">
        <x:f>SUMIFS('warehouse inventory check'!$N:$N,'warehouse inventory check'!$C:$C,$C681,'warehouse inventory check'!$D:$D,$D681)</x:f>
        <x:v>0</x:v>
      </x:c>
      <x:c r="V681" s="26">
        <x:f t="shared" si="198"/>
        <x:v>53.900194080000006</x:v>
      </x:c>
      <x:c r="W681" s="73">
        <x:f t="shared" si="199"/>
        <x:v>0</x:v>
      </x:c>
      <x:c r="X681" s="74">
        <x:f t="shared" si="200"/>
        <x:v>0</x:v>
      </x:c>
      <x:c r="Y681" s="68">
        <x:f t="shared" si="201"/>
        <x:v>0</x:v>
      </x:c>
      <x:c r="Z681" s="68">
        <x:f t="shared" si="202"/>
        <x:v>0</x:v>
      </x:c>
    </x:row>
    <x:row r="682" spans="1:26" s="26" customFormat="1">
      <x:c r="A682" s="118">
        <x:v>77</x:v>
      </x:c>
      <x:c r="B682" s="118"/>
      <x:c r="C682" s="113">
        <x:v>7</x:v>
      </x:c>
      <x:c r="D682" s="210" t="str">
        <x:f>IF(VLOOKUP($A682,'★Master Code List'!$B$4:$K$167,8,)=0,"",(VLOOKUP($A682,'★Master Code List'!$B$4:$K$167,8,)))</x:f>
        <x:v>TUBE0000101</x:v>
      </x:c>
      <x:c r="E682" s="210" t="str">
        <x:f>IF(VLOOKUP($A682,'★Master Code List'!$B$4:$K$167,9,)=0,"",(VLOOKUP($A682,'★Master Code List'!$B$4:$K$167,9,)))</x:f>
        <x:v>EV-V4 Test Parts</x:v>
      </x:c>
      <x:c r="F682" s="20" t="str">
        <x:f>IF(VLOOKUP($A682,'★Master Code List'!$B$4:$K$167,10,)=0,"",(VLOOKUP($A682,'★Master Code List'!$B$4:$K$167,10,)))</x:f>
        <x:v>DBJ033</x:v>
      </x:c>
      <x:c r="G682" s="158">
        <x:f t="shared" si="192"/>
        <x:v>0</x:v>
      </x:c>
      <x:c r="H682" s="197">
        <x:f t="shared" si="193"/>
        <x:v>0</x:v>
      </x:c>
      <x:c r="I682" s="285">
        <x:f t="shared" si="194"/>
        <x:v>0</x:v>
      </x:c>
      <x:c r="J682" s="106">
        <x:f>SUMIFS('purchase data'!K:K,'purchase data'!$B:$B,$C682,'purchase data'!$F:$F,$D682)</x:f>
        <x:v>0</x:v>
      </x:c>
      <x:c r="K682" s="73">
        <x:f>SUMIFS('purchase data'!M:M,'purchase data'!$B:$B,$C682,'purchase data'!$F:$F,$D682)</x:f>
        <x:v>0</x:v>
      </x:c>
      <x:c r="L682" s="68">
        <x:f>SUMIFS(ETC!$G:$G,ETC!$B:$B,$C682,ETC!$E:$E,$D682)</x:f>
        <x:v>0</x:v>
      </x:c>
      <x:c r="M682" s="73">
        <x:f>SUMIFS(ETC!$J:$J,ETC!$E:$E,$D682,ETC!$B:$B,$C682)</x:f>
        <x:v>0</x:v>
      </x:c>
      <x:c r="N682" s="159">
        <x:f>IF(IFERROR((I682+K682+M682)/(G682+J682+SUMIFS(ETC!$G:$G,ETC!$C:$C,1,ETC!$B:$B,$C682,ETC!$E:$E,$D682)),)=0,H682,IFERROR((I682+K682+M682)/(G682+J682+SUMIFS(ETC!$G:$G,ETC!$C:$C,1,ETC!$B:$B,$C682,ETC!$E:$E,$D682)),))</x:f>
        <x:v>0</x:v>
      </x:c>
      <x:c r="O682" s="106">
        <x:f>++SUMIFS('sales data'!L:L,'sales data'!$B:$B,$C682,'sales data'!$F:$F,$D682,'sales data'!$O:$O,"")</x:f>
        <x:v>0</x:v>
      </x:c>
      <x:c r="P682" s="73">
        <x:f t="shared" si="195"/>
        <x:v>0</x:v>
      </x:c>
      <x:c r="Q682" s="68">
        <x:f>+SUMIFS('sales data'!$L:$L,'sales data'!$B:$B,$C682,'sales data'!$F:$F,$D682,'sales data'!$O:$O,"R")</x:f>
        <x:v>0</x:v>
      </x:c>
      <x:c r="R682" s="73">
        <x:f t="shared" si="196"/>
        <x:v>0</x:v>
      </x:c>
      <x:c r="S682" s="68">
        <x:f>SUMIFS('sales data'!$L:$L,'sales data'!$B:$B,$C682,'sales data'!$F:$F,$D682,'sales data'!$O:$O,"N")</x:f>
        <x:v>0</x:v>
      </x:c>
      <x:c r="T682" s="73">
        <x:f t="shared" si="197"/>
        <x:v>0</x:v>
      </x:c>
      <x:c r="U682" s="26">
        <x:f>SUMIFS('warehouse inventory check'!$N:$N,'warehouse inventory check'!$C:$C,$C682,'warehouse inventory check'!$D:$D,$D682)</x:f>
        <x:v>0</x:v>
      </x:c>
      <x:c r="V682" s="26">
        <x:f t="shared" si="198"/>
        <x:v>0</x:v>
      </x:c>
      <x:c r="W682" s="73">
        <x:f t="shared" si="199"/>
        <x:v>0</x:v>
      </x:c>
      <x:c r="X682" s="74">
        <x:f t="shared" si="200"/>
        <x:v>0</x:v>
      </x:c>
      <x:c r="Y682" s="68">
        <x:f t="shared" si="201"/>
        <x:v>0</x:v>
      </x:c>
      <x:c r="Z682" s="68">
        <x:f t="shared" si="202"/>
        <x:v>0</x:v>
      </x:c>
    </x:row>
    <x:row r="683" spans="1:26" s="26" customFormat="1">
      <x:c r="A683" s="118">
        <x:v>78</x:v>
      </x:c>
      <x:c r="B683" s="118"/>
      <x:c r="C683" s="113">
        <x:v>7</x:v>
      </x:c>
      <x:c r="D683" s="210" t="str">
        <x:f>IF(VLOOKUP($A683,'★Master Code List'!$B$4:$K$167,8,)=0,"",(VLOOKUP($A683,'★Master Code List'!$B$4:$K$167,8,)))</x:f>
        <x:v>TUBE0000104</x:v>
      </x:c>
      <x:c r="E683" s="210" t="str">
        <x:f>IF(VLOOKUP($A683,'★Master Code List'!$B$4:$K$167,9,)=0,"",(VLOOKUP($A683,'★Master Code List'!$B$4:$K$167,9,)))</x:f>
        <x:v>EV-V4 Test Parts</x:v>
      </x:c>
      <x:c r="F683" s="20" t="str">
        <x:f>IF(VLOOKUP($A683,'★Master Code List'!$B$4:$K$167,10,)=0,"",(VLOOKUP($A683,'★Master Code List'!$B$4:$K$167,10,)))</x:f>
        <x:v>CG13-38 (5M)</x:v>
      </x:c>
      <x:c r="G683" s="158">
        <x:f t="shared" si="192"/>
        <x:v>0</x:v>
      </x:c>
      <x:c r="H683" s="197">
        <x:f t="shared" si="193"/>
        <x:v>0</x:v>
      </x:c>
      <x:c r="I683" s="285">
        <x:f t="shared" si="194"/>
        <x:v>0</x:v>
      </x:c>
      <x:c r="J683" s="106">
        <x:f>SUMIFS('purchase data'!K:K,'purchase data'!$B:$B,$C683,'purchase data'!$F:$F,$D683)</x:f>
        <x:v>0</x:v>
      </x:c>
      <x:c r="K683" s="73">
        <x:f>SUMIFS('purchase data'!M:M,'purchase data'!$B:$B,$C683,'purchase data'!$F:$F,$D683)</x:f>
        <x:v>0</x:v>
      </x:c>
      <x:c r="L683" s="68">
        <x:f>SUMIFS(ETC!$G:$G,ETC!$B:$B,$C683,ETC!$E:$E,$D683)</x:f>
        <x:v>0</x:v>
      </x:c>
      <x:c r="M683" s="73">
        <x:f>SUMIFS(ETC!$J:$J,ETC!$E:$E,$D683,ETC!$B:$B,$C683)</x:f>
        <x:v>0</x:v>
      </x:c>
      <x:c r="N683" s="159">
        <x:f>IF(IFERROR((I683+K683+M683)/(G683+J683+SUMIFS(ETC!$G:$G,ETC!$C:$C,1,ETC!$B:$B,$C683,ETC!$E:$E,$D683)),)=0,H683,IFERROR((I683+K683+M683)/(G683+J683+SUMIFS(ETC!$G:$G,ETC!$C:$C,1,ETC!$B:$B,$C683,ETC!$E:$E,$D683)),))</x:f>
        <x:v>0</x:v>
      </x:c>
      <x:c r="O683" s="106">
        <x:f>++SUMIFS('sales data'!L:L,'sales data'!$B:$B,$C683,'sales data'!$F:$F,$D683,'sales data'!$O:$O,"")</x:f>
        <x:v>0</x:v>
      </x:c>
      <x:c r="P683" s="73">
        <x:f t="shared" si="195"/>
        <x:v>0</x:v>
      </x:c>
      <x:c r="Q683" s="68">
        <x:f>+SUMIFS('sales data'!$L:$L,'sales data'!$B:$B,$C683,'sales data'!$F:$F,$D683,'sales data'!$O:$O,"R")</x:f>
        <x:v>0</x:v>
      </x:c>
      <x:c r="R683" s="73">
        <x:f t="shared" si="196"/>
        <x:v>0</x:v>
      </x:c>
      <x:c r="S683" s="68">
        <x:f>SUMIFS('sales data'!$L:$L,'sales data'!$B:$B,$C683,'sales data'!$F:$F,$D683,'sales data'!$O:$O,"N")</x:f>
        <x:v>0</x:v>
      </x:c>
      <x:c r="T683" s="73">
        <x:f t="shared" si="197"/>
        <x:v>0</x:v>
      </x:c>
      <x:c r="U683" s="26">
        <x:f>SUMIFS('warehouse inventory check'!$N:$N,'warehouse inventory check'!$C:$C,$C683,'warehouse inventory check'!$D:$D,$D683)</x:f>
        <x:v>0</x:v>
      </x:c>
      <x:c r="V683" s="26">
        <x:f t="shared" si="198"/>
        <x:v>0</x:v>
      </x:c>
      <x:c r="W683" s="73">
        <x:f t="shared" si="199"/>
        <x:v>0</x:v>
      </x:c>
      <x:c r="X683" s="74">
        <x:f t="shared" si="200"/>
        <x:v>0</x:v>
      </x:c>
      <x:c r="Y683" s="68">
        <x:f t="shared" si="201"/>
        <x:v>0</x:v>
      </x:c>
      <x:c r="Z683" s="68">
        <x:f t="shared" si="202"/>
        <x:v>0</x:v>
      </x:c>
    </x:row>
    <x:row r="684" spans="1:26" s="26" customFormat="1">
      <x:c r="A684" s="118">
        <x:v>79</x:v>
      </x:c>
      <x:c r="B684" s="118"/>
      <x:c r="C684" s="113">
        <x:v>7</x:v>
      </x:c>
      <x:c r="D684" s="210" t="str">
        <x:f>IF(VLOOKUP($A684,'★Master Code List'!$B$4:$K$167,8,)=0,"",(VLOOKUP($A684,'★Master Code List'!$B$4:$K$167,8,)))</x:f>
        <x:v>UKLA0-05011</x:v>
      </x:c>
      <x:c r="E684" s="210" t="str">
        <x:f>IF(VLOOKUP($A684,'★Master Code List'!$B$4:$K$167,9,)=0,"",(VLOOKUP($A684,'★Master Code List'!$B$4:$K$167,9,)))</x:f>
        <x:v>EV-V4 Test Parts</x:v>
      </x:c>
      <x:c r="F684" s="20" t="str">
        <x:f>IF(VLOOKUP($A684,'★Master Code List'!$B$4:$K$167,10,)=0,"",(VLOOKUP($A684,'★Master Code List'!$B$4:$K$167,10,)))</x:f>
        <x:v>CG19-38 (08) (7M)</x:v>
      </x:c>
      <x:c r="G684" s="158">
        <x:f t="shared" si="192"/>
        <x:v>0</x:v>
      </x:c>
      <x:c r="H684" s="197">
        <x:f t="shared" si="193"/>
        <x:v>0</x:v>
      </x:c>
      <x:c r="I684" s="285">
        <x:f t="shared" si="194"/>
        <x:v>0</x:v>
      </x:c>
      <x:c r="J684" s="106">
        <x:f>SUMIFS('purchase data'!K:K,'purchase data'!$B:$B,$C684,'purchase data'!$F:$F,$D684)</x:f>
        <x:v>0</x:v>
      </x:c>
      <x:c r="K684" s="73">
        <x:f>SUMIFS('purchase data'!M:M,'purchase data'!$B:$B,$C684,'purchase data'!$F:$F,$D684)</x:f>
        <x:v>0</x:v>
      </x:c>
      <x:c r="L684" s="68">
        <x:f>SUMIFS(ETC!$G:$G,ETC!$B:$B,$C684,ETC!$E:$E,$D684)</x:f>
        <x:v>0</x:v>
      </x:c>
      <x:c r="M684" s="73">
        <x:f>SUMIFS(ETC!$J:$J,ETC!$E:$E,$D684,ETC!$B:$B,$C684)</x:f>
        <x:v>0</x:v>
      </x:c>
      <x:c r="N684" s="159">
        <x:f>IF(IFERROR((I684+K684+M684)/(G684+J684+SUMIFS(ETC!$G:$G,ETC!$C:$C,1,ETC!$B:$B,$C684,ETC!$E:$E,$D684)),)=0,H684,IFERROR((I684+K684+M684)/(G684+J684+SUMIFS(ETC!$G:$G,ETC!$C:$C,1,ETC!$B:$B,$C684,ETC!$E:$E,$D684)),))</x:f>
        <x:v>0</x:v>
      </x:c>
      <x:c r="O684" s="106">
        <x:f>++SUMIFS('sales data'!L:L,'sales data'!$B:$B,$C684,'sales data'!$F:$F,$D684,'sales data'!$O:$O,"")</x:f>
        <x:v>0</x:v>
      </x:c>
      <x:c r="P684" s="73">
        <x:f t="shared" si="195"/>
        <x:v>0</x:v>
      </x:c>
      <x:c r="Q684" s="68">
        <x:f>+SUMIFS('sales data'!$L:$L,'sales data'!$B:$B,$C684,'sales data'!$F:$F,$D684,'sales data'!$O:$O,"R")</x:f>
        <x:v>0</x:v>
      </x:c>
      <x:c r="R684" s="73">
        <x:f t="shared" si="196"/>
        <x:v>0</x:v>
      </x:c>
      <x:c r="S684" s="68">
        <x:f>SUMIFS('sales data'!$L:$L,'sales data'!$B:$B,$C684,'sales data'!$F:$F,$D684,'sales data'!$O:$O,"N")</x:f>
        <x:v>0</x:v>
      </x:c>
      <x:c r="T684" s="73">
        <x:f t="shared" si="197"/>
        <x:v>0</x:v>
      </x:c>
      <x:c r="U684" s="26">
        <x:f>SUMIFS('warehouse inventory check'!$N:$N,'warehouse inventory check'!$C:$C,$C684,'warehouse inventory check'!$D:$D,$D684)</x:f>
        <x:v>0</x:v>
      </x:c>
      <x:c r="V684" s="26">
        <x:f t="shared" si="198"/>
        <x:v>0</x:v>
      </x:c>
      <x:c r="W684" s="73">
        <x:f t="shared" si="199"/>
        <x:v>0</x:v>
      </x:c>
      <x:c r="X684" s="74">
        <x:f t="shared" si="200"/>
        <x:v>0</x:v>
      </x:c>
      <x:c r="Y684" s="68">
        <x:f t="shared" si="201"/>
        <x:v>0</x:v>
      </x:c>
      <x:c r="Z684" s="68">
        <x:f t="shared" si="202"/>
        <x:v>0</x:v>
      </x:c>
    </x:row>
    <x:row r="685" spans="1:26" s="26" customFormat="1">
      <x:c r="A685" s="118">
        <x:v>80</x:v>
      </x:c>
      <x:c r="B685" s="118"/>
      <x:c r="C685" s="113">
        <x:v>7</x:v>
      </x:c>
      <x:c r="D685" s="210" t="str">
        <x:f>IF(VLOOKUP($A685,'★Master Code List'!$B$4:$K$167,8,)=0,"",(VLOOKUP($A685,'★Master Code List'!$B$4:$K$167,8,)))</x:f>
        <x:v>PZ38-14A033-MD</x:v>
      </x:c>
      <x:c r="E685" s="210" t="str">
        <x:f>IF(VLOOKUP($A685,'★Master Code List'!$B$4:$K$167,9,)=0,"",(VLOOKUP($A685,'★Master Code List'!$B$4:$K$167,9,)))</x:f>
        <x:v>BEV-E (AWD/RWD, V710)</x:v>
      </x:c>
      <x:c r="F685" s="20" t="str">
        <x:f>IF(VLOOKUP($A685,'★Master Code List'!$B$4:$K$167,10,)=0,"",(VLOOKUP($A685,'★Master Code List'!$B$4:$K$167,10,)))</x:f>
        <x:v>MCA CONNECTOR CLIP</x:v>
      </x:c>
      <x:c r="G685" s="158">
        <x:f t="shared" si="192"/>
        <x:v>0</x:v>
      </x:c>
      <x:c r="H685" s="197">
        <x:f t="shared" si="193"/>
        <x:v>699.69799999999998</x:v>
      </x:c>
      <x:c r="I685" s="285">
        <x:f t="shared" si="194"/>
        <x:v>0</x:v>
      </x:c>
      <x:c r="J685" s="106">
        <x:f>SUMIFS('purchase data'!K:K,'purchase data'!$B:$B,$C685,'purchase data'!$F:$F,$D685)</x:f>
        <x:v>0</x:v>
      </x:c>
      <x:c r="K685" s="73">
        <x:f>SUMIFS('purchase data'!M:M,'purchase data'!$B:$B,$C685,'purchase data'!$F:$F,$D685)</x:f>
        <x:v>0</x:v>
      </x:c>
      <x:c r="L685" s="68">
        <x:f>SUMIFS(ETC!$G:$G,ETC!$B:$B,$C685,ETC!$E:$E,$D685)</x:f>
        <x:v>0</x:v>
      </x:c>
      <x:c r="M685" s="73">
        <x:f>SUMIFS(ETC!$J:$J,ETC!$E:$E,$D685,ETC!$B:$B,$C685)</x:f>
        <x:v>0</x:v>
      </x:c>
      <x:c r="N685" s="159">
        <x:f>IF(IFERROR((I685+K685+M685)/(G685+J685+SUMIFS(ETC!$G:$G,ETC!$C:$C,1,ETC!$B:$B,$C685,ETC!$E:$E,$D685)),)=0,H685,IFERROR((I685+K685+M685)/(G685+J685+SUMIFS(ETC!$G:$G,ETC!$C:$C,1,ETC!$B:$B,$C685,ETC!$E:$E,$D685)),))</x:f>
        <x:v>699.69799999999998</x:v>
      </x:c>
      <x:c r="O685" s="106">
        <x:f>++SUMIFS('sales data'!L:L,'sales data'!$B:$B,$C685,'sales data'!$F:$F,$D685,'sales data'!$O:$O,"")</x:f>
        <x:v>0</x:v>
      </x:c>
      <x:c r="P685" s="73">
        <x:f t="shared" si="195"/>
        <x:v>0</x:v>
      </x:c>
      <x:c r="Q685" s="68">
        <x:f>+SUMIFS('sales data'!$L:$L,'sales data'!$B:$B,$C685,'sales data'!$F:$F,$D685,'sales data'!$O:$O,"R")</x:f>
        <x:v>0</x:v>
      </x:c>
      <x:c r="R685" s="73">
        <x:f t="shared" si="196"/>
        <x:v>0</x:v>
      </x:c>
      <x:c r="S685" s="68">
        <x:f>SUMIFS('sales data'!$L:$L,'sales data'!$B:$B,$C685,'sales data'!$F:$F,$D685,'sales data'!$O:$O,"N")</x:f>
        <x:v>0</x:v>
      </x:c>
      <x:c r="T685" s="73">
        <x:f t="shared" si="197"/>
        <x:v>0</x:v>
      </x:c>
      <x:c r="U685" s="26">
        <x:f>SUMIFS('warehouse inventory check'!$N:$N,'warehouse inventory check'!$C:$C,$C685,'warehouse inventory check'!$D:$D,$D685)</x:f>
        <x:v>0</x:v>
      </x:c>
      <x:c r="V685" s="26">
        <x:f t="shared" si="198"/>
        <x:v>699.69799999999998</x:v>
      </x:c>
      <x:c r="W685" s="73">
        <x:f t="shared" si="199"/>
        <x:v>0</x:v>
      </x:c>
      <x:c r="X685" s="74">
        <x:f t="shared" si="200"/>
        <x:v>0</x:v>
      </x:c>
      <x:c r="Y685" s="68">
        <x:f t="shared" si="201"/>
        <x:v>0</x:v>
      </x:c>
      <x:c r="Z685" s="68">
        <x:f t="shared" si="202"/>
        <x:v>0</x:v>
      </x:c>
    </x:row>
    <x:row r="686" spans="1:26" s="26" customFormat="1">
      <x:c r="A686" s="118">
        <x:v>81</x:v>
      </x:c>
      <x:c r="B686" s="118"/>
      <x:c r="C686" s="113">
        <x:v>7</x:v>
      </x:c>
      <x:c r="D686" s="210" t="str">
        <x:f>IF(VLOOKUP($A686,'★Master Code List'!$B$4:$K$167,8,)=0,"",(VLOOKUP($A686,'★Master Code List'!$B$4:$K$167,8,)))</x:f>
        <x:v>SZ38-10B694-AD</x:v>
      </x:c>
      <x:c r="E686" s="210" t="str">
        <x:f>IF(VLOOKUP($A686,'★Master Code List'!$B$4:$K$167,9,)=0,"",(VLOOKUP($A686,'★Master Code List'!$B$4:$K$167,9,)))</x:f>
        <x:v>BEV-E2 (V710)</x:v>
      </x:c>
      <x:c r="F686" s="20" t="str">
        <x:f>IF(VLOOKUP($A686,'★Master Code List'!$B$4:$K$167,10,)=0,"",(VLOOKUP($A686,'★Master Code List'!$B$4:$K$167,10,)))</x:f>
        <x:v>BEV-E2 MAIN W/H ASSY</x:v>
      </x:c>
      <x:c r="G686" s="158">
        <x:f t="shared" si="192"/>
        <x:v>0</x:v>
      </x:c>
      <x:c r="H686" s="197">
        <x:f t="shared" si="193"/>
        <x:v>5239.0126766399999</x:v>
      </x:c>
      <x:c r="I686" s="285">
        <x:f t="shared" si="194"/>
        <x:v>0</x:v>
      </x:c>
      <x:c r="J686" s="106">
        <x:f>SUMIFS('purchase data'!K:K,'purchase data'!$B:$B,$C686,'purchase data'!$F:$F,$D686)</x:f>
        <x:v>0</x:v>
      </x:c>
      <x:c r="K686" s="73">
        <x:f>SUMIFS('purchase data'!M:M,'purchase data'!$B:$B,$C686,'purchase data'!$F:$F,$D686)</x:f>
        <x:v>0</x:v>
      </x:c>
      <x:c r="L686" s="68">
        <x:f>SUMIFS(ETC!$G:$G,ETC!$B:$B,$C686,ETC!$E:$E,$D686)</x:f>
        <x:v>0</x:v>
      </x:c>
      <x:c r="M686" s="73">
        <x:f>SUMIFS(ETC!$J:$J,ETC!$E:$E,$D686,ETC!$B:$B,$C686)</x:f>
        <x:v>0</x:v>
      </x:c>
      <x:c r="N686" s="159">
        <x:f>IF(IFERROR((I686+K686+M686)/(G686+J686+SUMIFS(ETC!$G:$G,ETC!$C:$C,1,ETC!$B:$B,$C686,ETC!$E:$E,$D686)),)=0,H686,IFERROR((I686+K686+M686)/(G686+J686+SUMIFS(ETC!$G:$G,ETC!$C:$C,1,ETC!$B:$B,$C686,ETC!$E:$E,$D686)),))</x:f>
        <x:v>5239.0126766399999</x:v>
      </x:c>
      <x:c r="O686" s="106">
        <x:f>++SUMIFS('sales data'!L:L,'sales data'!$B:$B,$C686,'sales data'!$F:$F,$D686,'sales data'!$O:$O,"")</x:f>
        <x:v>0</x:v>
      </x:c>
      <x:c r="P686" s="73">
        <x:f t="shared" si="195"/>
        <x:v>0</x:v>
      </x:c>
      <x:c r="Q686" s="68">
        <x:f>+SUMIFS('sales data'!$L:$L,'sales data'!$B:$B,$C686,'sales data'!$F:$F,$D686,'sales data'!$O:$O,"R")</x:f>
        <x:v>0</x:v>
      </x:c>
      <x:c r="R686" s="73">
        <x:f t="shared" si="196"/>
        <x:v>0</x:v>
      </x:c>
      <x:c r="S686" s="68">
        <x:f>SUMIFS('sales data'!$L:$L,'sales data'!$B:$B,$C686,'sales data'!$F:$F,$D686,'sales data'!$O:$O,"N")</x:f>
        <x:v>0</x:v>
      </x:c>
      <x:c r="T686" s="73">
        <x:f t="shared" si="197"/>
        <x:v>0</x:v>
      </x:c>
      <x:c r="U686" s="26">
        <x:f>SUMIFS('warehouse inventory check'!$N:$N,'warehouse inventory check'!$C:$C,$C686,'warehouse inventory check'!$D:$D,$D686)</x:f>
        <x:v>0</x:v>
      </x:c>
      <x:c r="V686" s="26">
        <x:f t="shared" si="198"/>
        <x:v>5239.0126766399999</x:v>
      </x:c>
      <x:c r="W686" s="73">
        <x:f t="shared" si="199"/>
        <x:v>0</x:v>
      </x:c>
      <x:c r="X686" s="74">
        <x:f t="shared" si="200"/>
        <x:v>0</x:v>
      </x:c>
      <x:c r="Y686" s="68">
        <x:f t="shared" si="201"/>
        <x:v>0</x:v>
      </x:c>
      <x:c r="Z686" s="68">
        <x:f t="shared" si="202"/>
        <x:v>0</x:v>
      </x:c>
    </x:row>
    <x:row r="687" spans="1:26" s="26" customFormat="1">
      <x:c r="A687" s="118">
        <x:v>82</x:v>
      </x:c>
      <x:c r="B687" s="118"/>
      <x:c r="C687" s="113">
        <x:v>7</x:v>
      </x:c>
      <x:c r="D687" s="210" t="str">
        <x:f>IF(VLOOKUP($A687,'★Master Code List'!$B$4:$K$167,8,)=0,"",(VLOOKUP($A687,'★Master Code List'!$B$4:$K$167,8,)))</x:f>
        <x:v>SZ38-10B694-AE</x:v>
      </x:c>
      <x:c r="E687" s="210" t="str">
        <x:f>IF(VLOOKUP($A687,'★Master Code List'!$B$4:$K$167,9,)=0,"",(VLOOKUP($A687,'★Master Code List'!$B$4:$K$167,9,)))</x:f>
        <x:v>BEV-E2 (V710)</x:v>
      </x:c>
      <x:c r="F687" s="20" t="str">
        <x:f>IF(VLOOKUP($A687,'★Master Code List'!$B$4:$K$167,10,)=0,"",(VLOOKUP($A687,'★Master Code List'!$B$4:$K$167,10,)))</x:f>
        <x:v>BEV-E2 MAIN W/H ASSY</x:v>
      </x:c>
      <x:c r="G687" s="158">
        <x:f t="shared" si="192"/>
        <x:v>0</x:v>
      </x:c>
      <x:c r="H687" s="197">
        <x:f t="shared" si="193"/>
        <x:v>5239.87608</x:v>
      </x:c>
      <x:c r="I687" s="285">
        <x:f t="shared" si="194"/>
        <x:v>0</x:v>
      </x:c>
      <x:c r="J687" s="106">
        <x:f>SUMIFS('purchase data'!K:K,'purchase data'!$B:$B,$C687,'purchase data'!$F:$F,$D687)</x:f>
        <x:v>0</x:v>
      </x:c>
      <x:c r="K687" s="73">
        <x:f>SUMIFS('purchase data'!M:M,'purchase data'!$B:$B,$C687,'purchase data'!$F:$F,$D687)</x:f>
        <x:v>0</x:v>
      </x:c>
      <x:c r="L687" s="68">
        <x:f>SUMIFS(ETC!$G:$G,ETC!$B:$B,$C687,ETC!$E:$E,$D687)</x:f>
        <x:v>0</x:v>
      </x:c>
      <x:c r="M687" s="73">
        <x:f>SUMIFS(ETC!$J:$J,ETC!$E:$E,$D687,ETC!$B:$B,$C687)</x:f>
        <x:v>0</x:v>
      </x:c>
      <x:c r="N687" s="159">
        <x:f>IF(IFERROR((I687+K687+M687)/(G687+J687+SUMIFS(ETC!$G:$G,ETC!$C:$C,1,ETC!$B:$B,$C687,ETC!$E:$E,$D687)),)=0,H687,IFERROR((I687+K687+M687)/(G687+J687+SUMIFS(ETC!$G:$G,ETC!$C:$C,1,ETC!$B:$B,$C687,ETC!$E:$E,$D687)),))</x:f>
        <x:v>5239.87608</x:v>
      </x:c>
      <x:c r="O687" s="106">
        <x:f>++SUMIFS('sales data'!L:L,'sales data'!$B:$B,$C687,'sales data'!$F:$F,$D687,'sales data'!$O:$O,"")</x:f>
        <x:v>0</x:v>
      </x:c>
      <x:c r="P687" s="73">
        <x:f t="shared" si="195"/>
        <x:v>0</x:v>
      </x:c>
      <x:c r="Q687" s="68">
        <x:f>+SUMIFS('sales data'!$L:$L,'sales data'!$B:$B,$C687,'sales data'!$F:$F,$D687,'sales data'!$O:$O,"R")</x:f>
        <x:v>0</x:v>
      </x:c>
      <x:c r="R687" s="73">
        <x:f t="shared" si="196"/>
        <x:v>0</x:v>
      </x:c>
      <x:c r="S687" s="68">
        <x:f>SUMIFS('sales data'!$L:$L,'sales data'!$B:$B,$C687,'sales data'!$F:$F,$D687,'sales data'!$O:$O,"N")</x:f>
        <x:v>0</x:v>
      </x:c>
      <x:c r="T687" s="73">
        <x:f t="shared" si="197"/>
        <x:v>0</x:v>
      </x:c>
      <x:c r="U687" s="26">
        <x:f>SUMIFS('warehouse inventory check'!$N:$N,'warehouse inventory check'!$C:$C,$C687,'warehouse inventory check'!$D:$D,$D687)</x:f>
        <x:v>0</x:v>
      </x:c>
      <x:c r="V687" s="26">
        <x:f t="shared" si="198"/>
        <x:v>5239.87608</x:v>
      </x:c>
      <x:c r="W687" s="73">
        <x:f t="shared" si="199"/>
        <x:v>0</x:v>
      </x:c>
      <x:c r="X687" s="74">
        <x:f t="shared" si="200"/>
        <x:v>0</x:v>
      </x:c>
      <x:c r="Y687" s="68">
        <x:f t="shared" si="201"/>
        <x:v>0</x:v>
      </x:c>
      <x:c r="Z687" s="68">
        <x:f t="shared" si="202"/>
        <x:v>0</x:v>
      </x:c>
    </x:row>
    <x:row r="688" spans="1:26" s="26" customFormat="1">
      <x:c r="A688" s="118">
        <x:v>83</x:v>
      </x:c>
      <x:c r="B688" s="118"/>
      <x:c r="C688" s="113">
        <x:v>7</x:v>
      </x:c>
      <x:c r="D688" s="210" t="str">
        <x:f>IF(VLOOKUP($A688,'★Master Code List'!$B$4:$K$167,8,)=0,"",(VLOOKUP($A688,'★Master Code List'!$B$4:$K$167,8,)))</x:f>
        <x:v>TZ38-10B694-CB</x:v>
      </x:c>
      <x:c r="E688" s="210" t="str">
        <x:f>IF(VLOOKUP($A688,'★Master Code List'!$B$4:$K$167,9,)=0,"",(VLOOKUP($A688,'★Master Code List'!$B$4:$K$167,9,)))</x:f>
        <x:v>BEV-E (AWD/RWD, V710)</x:v>
      </x:c>
      <x:c r="F688" s="20" t="str">
        <x:f>IF(VLOOKUP($A688,'★Master Code List'!$B$4:$K$167,10,)=0,"",(VLOOKUP($A688,'★Master Code List'!$B$4:$K$167,10,)))</x:f>
        <x:v>AWD Main length extended</x:v>
      </x:c>
      <x:c r="G688" s="158">
        <x:f t="shared" si="192"/>
        <x:v>0</x:v>
      </x:c>
      <x:c r="H688" s="197">
        <x:f t="shared" si="193"/>
        <x:v>7040.4650600000004</x:v>
      </x:c>
      <x:c r="I688" s="285">
        <x:f t="shared" si="194"/>
        <x:v>0</x:v>
      </x:c>
      <x:c r="J688" s="106">
        <x:f>SUMIFS('purchase data'!K:K,'purchase data'!$B:$B,$C688,'purchase data'!$F:$F,$D688)</x:f>
        <x:v>0</x:v>
      </x:c>
      <x:c r="K688" s="73">
        <x:f>SUMIFS('purchase data'!M:M,'purchase data'!$B:$B,$C688,'purchase data'!$F:$F,$D688)</x:f>
        <x:v>0</x:v>
      </x:c>
      <x:c r="L688" s="68">
        <x:f>SUMIFS(ETC!$G:$G,ETC!$B:$B,$C688,ETC!$E:$E,$D688)</x:f>
        <x:v>0</x:v>
      </x:c>
      <x:c r="M688" s="73">
        <x:f>SUMIFS(ETC!$J:$J,ETC!$E:$E,$D688,ETC!$B:$B,$C688)</x:f>
        <x:v>0</x:v>
      </x:c>
      <x:c r="N688" s="159">
        <x:f>IF(IFERROR((I688+K688+M688)/(G688+J688+SUMIFS(ETC!$G:$G,ETC!$C:$C,1,ETC!$B:$B,$C688,ETC!$E:$E,$D688)),)=0,H688,IFERROR((I688+K688+M688)/(G688+J688+SUMIFS(ETC!$G:$G,ETC!$C:$C,1,ETC!$B:$B,$C688,ETC!$E:$E,$D688)),))</x:f>
        <x:v>7040.4650600000004</x:v>
      </x:c>
      <x:c r="O688" s="106">
        <x:f>++SUMIFS('sales data'!L:L,'sales data'!$B:$B,$C688,'sales data'!$F:$F,$D688,'sales data'!$O:$O,"")</x:f>
        <x:v>0</x:v>
      </x:c>
      <x:c r="P688" s="73">
        <x:f t="shared" si="195"/>
        <x:v>0</x:v>
      </x:c>
      <x:c r="Q688" s="68">
        <x:f>+SUMIFS('sales data'!$L:$L,'sales data'!$B:$B,$C688,'sales data'!$F:$F,$D688,'sales data'!$O:$O,"R")</x:f>
        <x:v>0</x:v>
      </x:c>
      <x:c r="R688" s="73">
        <x:f t="shared" si="196"/>
        <x:v>0</x:v>
      </x:c>
      <x:c r="S688" s="68">
        <x:f>SUMIFS('sales data'!$L:$L,'sales data'!$B:$B,$C688,'sales data'!$F:$F,$D688,'sales data'!$O:$O,"N")</x:f>
        <x:v>0</x:v>
      </x:c>
      <x:c r="T688" s="73">
        <x:f t="shared" si="197"/>
        <x:v>0</x:v>
      </x:c>
      <x:c r="U688" s="26">
        <x:f>SUMIFS('warehouse inventory check'!$N:$N,'warehouse inventory check'!$C:$C,$C688,'warehouse inventory check'!$D:$D,$D688)</x:f>
        <x:v>0</x:v>
      </x:c>
      <x:c r="V688" s="26">
        <x:f t="shared" si="198"/>
        <x:v>7040.4650600000004</x:v>
      </x:c>
      <x:c r="W688" s="73">
        <x:f t="shared" si="199"/>
        <x:v>0</x:v>
      </x:c>
      <x:c r="X688" s="74">
        <x:f t="shared" si="200"/>
        <x:v>0</x:v>
      </x:c>
      <x:c r="Y688" s="68">
        <x:f t="shared" si="201"/>
        <x:v>0</x:v>
      </x:c>
      <x:c r="Z688" s="68">
        <x:f t="shared" si="202"/>
        <x:v>0</x:v>
      </x:c>
    </x:row>
    <x:row r="689" spans="1:26" s="26" customFormat="1">
      <x:c r="A689" s="118">
        <x:v>84</x:v>
      </x:c>
      <x:c r="B689" s="118"/>
      <x:c r="C689" s="113">
        <x:v>7</x:v>
      </x:c>
      <x:c r="D689" s="210" t="str">
        <x:f>IF(VLOOKUP($A689,'★Master Code List'!$B$4:$K$167,8,)=0,"",(VLOOKUP($A689,'★Master Code List'!$B$4:$K$167,8,)))</x:f>
        <x:v>TZ38-14A033-AB</x:v>
      </x:c>
      <x:c r="E689" s="210" t="str">
        <x:f>IF(VLOOKUP($A689,'★Master Code List'!$B$4:$K$167,9,)=0,"",(VLOOKUP($A689,'★Master Code List'!$B$4:$K$167,9,)))</x:f>
        <x:v>BEV-E (AWD/RWD, V710)</x:v>
      </x:c>
      <x:c r="F689" s="20" t="str">
        <x:f>IF(VLOOKUP($A689,'★Master Code List'!$B$4:$K$167,10,)=0,"",(VLOOKUP($A689,'★Master Code List'!$B$4:$K$167,10,)))</x:f>
        <x:v>BUSBAR</x:v>
      </x:c>
      <x:c r="G689" s="158">
        <x:f t="shared" si="192"/>
        <x:v>0</x:v>
      </x:c>
      <x:c r="H689" s="197">
        <x:f t="shared" si="193"/>
        <x:v>833.678</x:v>
      </x:c>
      <x:c r="I689" s="285">
        <x:f t="shared" si="194"/>
        <x:v>0</x:v>
      </x:c>
      <x:c r="J689" s="106">
        <x:f>SUMIFS('purchase data'!K:K,'purchase data'!$B:$B,$C689,'purchase data'!$F:$F,$D689)</x:f>
        <x:v>0</x:v>
      </x:c>
      <x:c r="K689" s="73">
        <x:f>SUMIFS('purchase data'!M:M,'purchase data'!$B:$B,$C689,'purchase data'!$F:$F,$D689)</x:f>
        <x:v>0</x:v>
      </x:c>
      <x:c r="L689" s="68">
        <x:f>SUMIFS(ETC!$G:$G,ETC!$B:$B,$C689,ETC!$E:$E,$D689)</x:f>
        <x:v>0</x:v>
      </x:c>
      <x:c r="M689" s="73">
        <x:f>SUMIFS(ETC!$J:$J,ETC!$E:$E,$D689,ETC!$B:$B,$C689)</x:f>
        <x:v>0</x:v>
      </x:c>
      <x:c r="N689" s="159">
        <x:f>IF(IFERROR((I689+K689+M689)/(G689+J689+SUMIFS(ETC!$G:$G,ETC!$C:$C,1,ETC!$B:$B,$C689,ETC!$E:$E,$D689)),)=0,H689,IFERROR((I689+K689+M689)/(G689+J689+SUMIFS(ETC!$G:$G,ETC!$C:$C,1,ETC!$B:$B,$C689,ETC!$E:$E,$D689)),))</x:f>
        <x:v>833.678</x:v>
      </x:c>
      <x:c r="O689" s="106">
        <x:f>++SUMIFS('sales data'!L:L,'sales data'!$B:$B,$C689,'sales data'!$F:$F,$D689,'sales data'!$O:$O,"")</x:f>
        <x:v>0</x:v>
      </x:c>
      <x:c r="P689" s="73">
        <x:f t="shared" si="195"/>
        <x:v>0</x:v>
      </x:c>
      <x:c r="Q689" s="68">
        <x:f>+SUMIFS('sales data'!$L:$L,'sales data'!$B:$B,$C689,'sales data'!$F:$F,$D689,'sales data'!$O:$O,"R")</x:f>
        <x:v>0</x:v>
      </x:c>
      <x:c r="R689" s="73">
        <x:f t="shared" si="196"/>
        <x:v>0</x:v>
      </x:c>
      <x:c r="S689" s="68">
        <x:f>SUMIFS('sales data'!$L:$L,'sales data'!$B:$B,$C689,'sales data'!$F:$F,$D689,'sales data'!$O:$O,"N")</x:f>
        <x:v>0</x:v>
      </x:c>
      <x:c r="T689" s="73">
        <x:f t="shared" si="197"/>
        <x:v>0</x:v>
      </x:c>
      <x:c r="U689" s="26">
        <x:f>SUMIFS('warehouse inventory check'!$N:$N,'warehouse inventory check'!$C:$C,$C689,'warehouse inventory check'!$D:$D,$D689)</x:f>
        <x:v>0</x:v>
      </x:c>
      <x:c r="V689" s="26">
        <x:f t="shared" si="198"/>
        <x:v>833.678</x:v>
      </x:c>
      <x:c r="W689" s="73">
        <x:f t="shared" si="199"/>
        <x:v>0</x:v>
      </x:c>
      <x:c r="X689" s="74">
        <x:f t="shared" si="200"/>
        <x:v>0</x:v>
      </x:c>
      <x:c r="Y689" s="68">
        <x:f t="shared" si="201"/>
        <x:v>0</x:v>
      </x:c>
      <x:c r="Z689" s="68">
        <x:f t="shared" si="202"/>
        <x:v>0</x:v>
      </x:c>
    </x:row>
    <x:row r="690" spans="1:26" s="26" customFormat="1">
      <x:c r="A690" s="118">
        <x:v>85</x:v>
      </x:c>
      <x:c r="B690" s="118"/>
      <x:c r="C690" s="113">
        <x:v>7</x:v>
      </x:c>
      <x:c r="D690" s="210" t="str">
        <x:f>IF(VLOOKUP($A690,'★Master Code List'!$B$4:$K$167,8,)=0,"",(VLOOKUP($A690,'★Master Code List'!$B$4:$K$167,8,)))</x:f>
        <x:v>TZ38-14A033-BB</x:v>
      </x:c>
      <x:c r="E690" s="210" t="str">
        <x:f>IF(VLOOKUP($A690,'★Master Code List'!$B$4:$K$167,9,)=0,"",(VLOOKUP($A690,'★Master Code List'!$B$4:$K$167,9,)))</x:f>
        <x:v>BEV-E (AWD/RWD, V710)</x:v>
      </x:c>
      <x:c r="F690" s="20" t="str">
        <x:f>IF(VLOOKUP($A690,'★Master Code List'!$B$4:$K$167,10,)=0,"",(VLOOKUP($A690,'★Master Code List'!$B$4:$K$167,10,)))</x:f>
        <x:v>BUSBAR</x:v>
      </x:c>
      <x:c r="G690" s="158">
        <x:f t="shared" si="192"/>
        <x:v>0</x:v>
      </x:c>
      <x:c r="H690" s="197">
        <x:f t="shared" si="193"/>
        <x:v>496.79136</x:v>
      </x:c>
      <x:c r="I690" s="285">
        <x:f t="shared" si="194"/>
        <x:v>0</x:v>
      </x:c>
      <x:c r="J690" s="106">
        <x:f>SUMIFS('purchase data'!K:K,'purchase data'!$B:$B,$C690,'purchase data'!$F:$F,$D690)</x:f>
        <x:v>0</x:v>
      </x:c>
      <x:c r="K690" s="73">
        <x:f>SUMIFS('purchase data'!M:M,'purchase data'!$B:$B,$C690,'purchase data'!$F:$F,$D690)</x:f>
        <x:v>0</x:v>
      </x:c>
      <x:c r="L690" s="68">
        <x:f>SUMIFS(ETC!$G:$G,ETC!$B:$B,$C690,ETC!$E:$E,$D690)</x:f>
        <x:v>0</x:v>
      </x:c>
      <x:c r="M690" s="73">
        <x:f>SUMIFS(ETC!$J:$J,ETC!$E:$E,$D690,ETC!$B:$B,$C690)</x:f>
        <x:v>0</x:v>
      </x:c>
      <x:c r="N690" s="159">
        <x:f>IF(IFERROR((I690+K690+M690)/(G690+J690+SUMIFS(ETC!$G:$G,ETC!$C:$C,1,ETC!$B:$B,$C690,ETC!$E:$E,$D690)),)=0,H690,IFERROR((I690+K690+M690)/(G690+J690+SUMIFS(ETC!$G:$G,ETC!$C:$C,1,ETC!$B:$B,$C690,ETC!$E:$E,$D690)),))</x:f>
        <x:v>496.79136</x:v>
      </x:c>
      <x:c r="O690" s="106">
        <x:f>++SUMIFS('sales data'!L:L,'sales data'!$B:$B,$C690,'sales data'!$F:$F,$D690,'sales data'!$O:$O,"")</x:f>
        <x:v>0</x:v>
      </x:c>
      <x:c r="P690" s="73">
        <x:f t="shared" si="195"/>
        <x:v>0</x:v>
      </x:c>
      <x:c r="Q690" s="68">
        <x:f>+SUMIFS('sales data'!$L:$L,'sales data'!$B:$B,$C690,'sales data'!$F:$F,$D690,'sales data'!$O:$O,"R")</x:f>
        <x:v>0</x:v>
      </x:c>
      <x:c r="R690" s="73">
        <x:f t="shared" si="196"/>
        <x:v>0</x:v>
      </x:c>
      <x:c r="S690" s="68">
        <x:f>SUMIFS('sales data'!$L:$L,'sales data'!$B:$B,$C690,'sales data'!$F:$F,$D690,'sales data'!$O:$O,"N")</x:f>
        <x:v>0</x:v>
      </x:c>
      <x:c r="T690" s="73">
        <x:f t="shared" si="197"/>
        <x:v>0</x:v>
      </x:c>
      <x:c r="U690" s="26">
        <x:f>SUMIFS('warehouse inventory check'!$N:$N,'warehouse inventory check'!$C:$C,$C690,'warehouse inventory check'!$D:$D,$D690)</x:f>
        <x:v>0</x:v>
      </x:c>
      <x:c r="V690" s="26">
        <x:f t="shared" si="198"/>
        <x:v>496.79136</x:v>
      </x:c>
      <x:c r="W690" s="73">
        <x:f t="shared" si="199"/>
        <x:v>0</x:v>
      </x:c>
      <x:c r="X690" s="74">
        <x:f t="shared" si="200"/>
        <x:v>0</x:v>
      </x:c>
      <x:c r="Y690" s="68">
        <x:f t="shared" si="201"/>
        <x:v>0</x:v>
      </x:c>
      <x:c r="Z690" s="68">
        <x:f t="shared" si="202"/>
        <x:v>0</x:v>
      </x:c>
    </x:row>
    <x:row r="691" spans="1:26" s="26" customFormat="1">
      <x:c r="A691" s="118">
        <x:v>86</x:v>
      </x:c>
      <x:c r="B691" s="118"/>
      <x:c r="C691" s="113">
        <x:v>7</x:v>
      </x:c>
      <x:c r="D691" s="210" t="str">
        <x:f>IF(VLOOKUP($A691,'★Master Code List'!$B$4:$K$167,8,)=0,"",(VLOOKUP($A691,'★Master Code List'!$B$4:$K$167,8,)))</x:f>
        <x:v>TZ38-14A033-CB</x:v>
      </x:c>
      <x:c r="E691" s="210" t="str">
        <x:f>IF(VLOOKUP($A691,'★Master Code List'!$B$4:$K$167,9,)=0,"",(VLOOKUP($A691,'★Master Code List'!$B$4:$K$167,9,)))</x:f>
        <x:v>BEV-E (AWD/RWD, V710)</x:v>
      </x:c>
      <x:c r="F691" s="20" t="str">
        <x:f>IF(VLOOKUP($A691,'★Master Code List'!$B$4:$K$167,10,)=0,"",(VLOOKUP($A691,'★Master Code List'!$B$4:$K$167,10,)))</x:f>
        <x:v>BUSBAR</x:v>
      </x:c>
      <x:c r="G691" s="158">
        <x:f t="shared" si="192"/>
        <x:v>0</x:v>
      </x:c>
      <x:c r="H691" s="197">
        <x:f t="shared" si="193"/>
        <x:v>1534.8783100000001</x:v>
      </x:c>
      <x:c r="I691" s="285">
        <x:f t="shared" si="194"/>
        <x:v>0</x:v>
      </x:c>
      <x:c r="J691" s="106">
        <x:f>SUMIFS('purchase data'!K:K,'purchase data'!$B:$B,$C691,'purchase data'!$F:$F,$D691)</x:f>
        <x:v>0</x:v>
      </x:c>
      <x:c r="K691" s="73">
        <x:f>SUMIFS('purchase data'!M:M,'purchase data'!$B:$B,$C691,'purchase data'!$F:$F,$D691)</x:f>
        <x:v>0</x:v>
      </x:c>
      <x:c r="L691" s="68">
        <x:f>SUMIFS(ETC!$G:$G,ETC!$B:$B,$C691,ETC!$E:$E,$D691)</x:f>
        <x:v>0</x:v>
      </x:c>
      <x:c r="M691" s="73">
        <x:f>SUMIFS(ETC!$J:$J,ETC!$E:$E,$D691,ETC!$B:$B,$C691)</x:f>
        <x:v>0</x:v>
      </x:c>
      <x:c r="N691" s="159">
        <x:f>IF(IFERROR((I691+K691+M691)/(G691+J691+SUMIFS(ETC!$G:$G,ETC!$C:$C,1,ETC!$B:$B,$C691,ETC!$E:$E,$D691)),)=0,H691,IFERROR((I691+K691+M691)/(G691+J691+SUMIFS(ETC!$G:$G,ETC!$C:$C,1,ETC!$B:$B,$C691,ETC!$E:$E,$D691)),))</x:f>
        <x:v>1534.8783100000001</x:v>
      </x:c>
      <x:c r="O691" s="106">
        <x:f>++SUMIFS('sales data'!L:L,'sales data'!$B:$B,$C691,'sales data'!$F:$F,$D691,'sales data'!$O:$O,"")</x:f>
        <x:v>0</x:v>
      </x:c>
      <x:c r="P691" s="73">
        <x:f t="shared" si="195"/>
        <x:v>0</x:v>
      </x:c>
      <x:c r="Q691" s="68">
        <x:f>+SUMIFS('sales data'!$L:$L,'sales data'!$B:$B,$C691,'sales data'!$F:$F,$D691,'sales data'!$O:$O,"R")</x:f>
        <x:v>0</x:v>
      </x:c>
      <x:c r="R691" s="73">
        <x:f t="shared" si="196"/>
        <x:v>0</x:v>
      </x:c>
      <x:c r="S691" s="68">
        <x:f>SUMIFS('sales data'!$L:$L,'sales data'!$B:$B,$C691,'sales data'!$F:$F,$D691,'sales data'!$O:$O,"N")</x:f>
        <x:v>0</x:v>
      </x:c>
      <x:c r="T691" s="73">
        <x:f t="shared" si="197"/>
        <x:v>0</x:v>
      </x:c>
      <x:c r="U691" s="26">
        <x:f>SUMIFS('warehouse inventory check'!$N:$N,'warehouse inventory check'!$C:$C,$C691,'warehouse inventory check'!$D:$D,$D691)</x:f>
        <x:v>0</x:v>
      </x:c>
      <x:c r="V691" s="26">
        <x:f t="shared" si="198"/>
        <x:v>1534.8783100000001</x:v>
      </x:c>
      <x:c r="W691" s="73">
        <x:f t="shared" si="199"/>
        <x:v>0</x:v>
      </x:c>
      <x:c r="X691" s="74">
        <x:f t="shared" si="200"/>
        <x:v>0</x:v>
      </x:c>
      <x:c r="Y691" s="68">
        <x:f t="shared" si="201"/>
        <x:v>0</x:v>
      </x:c>
      <x:c r="Z691" s="68">
        <x:f t="shared" si="202"/>
        <x:v>0</x:v>
      </x:c>
    </x:row>
    <x:row r="692" spans="1:26" s="26" customFormat="1">
      <x:c r="A692" s="118">
        <x:v>87</x:v>
      </x:c>
      <x:c r="B692" s="118"/>
      <x:c r="C692" s="113">
        <x:v>7</x:v>
      </x:c>
      <x:c r="D692" s="210" t="str">
        <x:f>IF(VLOOKUP($A692,'★Master Code List'!$B$4:$K$167,8,)=0,"",(VLOOKUP($A692,'★Master Code List'!$B$4:$K$167,8,)))</x:f>
        <x:v>TZ38-14A033-DB</x:v>
      </x:c>
      <x:c r="E692" s="210" t="str">
        <x:f>IF(VLOOKUP($A692,'★Master Code List'!$B$4:$K$167,9,)=0,"",(VLOOKUP($A692,'★Master Code List'!$B$4:$K$167,9,)))</x:f>
        <x:v>BEV-E (AWD/RWD, V710)</x:v>
      </x:c>
      <x:c r="F692" s="20" t="str">
        <x:f>IF(VLOOKUP($A692,'★Master Code List'!$B$4:$K$167,10,)=0,"",(VLOOKUP($A692,'★Master Code List'!$B$4:$K$167,10,)))</x:f>
        <x:v>BUSBAR</x:v>
      </x:c>
      <x:c r="G692" s="158">
        <x:f t="shared" si="192"/>
        <x:v>0</x:v>
      </x:c>
      <x:c r="H692" s="197">
        <x:f t="shared" si="193"/>
        <x:v>622.54166999999995</x:v>
      </x:c>
      <x:c r="I692" s="285">
        <x:f t="shared" si="194"/>
        <x:v>0</x:v>
      </x:c>
      <x:c r="J692" s="106">
        <x:f>SUMIFS('purchase data'!K:K,'purchase data'!$B:$B,$C692,'purchase data'!$F:$F,$D692)</x:f>
        <x:v>0</x:v>
      </x:c>
      <x:c r="K692" s="73">
        <x:f>SUMIFS('purchase data'!M:M,'purchase data'!$B:$B,$C692,'purchase data'!$F:$F,$D692)</x:f>
        <x:v>0</x:v>
      </x:c>
      <x:c r="L692" s="68">
        <x:f>SUMIFS(ETC!$G:$G,ETC!$B:$B,$C692,ETC!$E:$E,$D692)</x:f>
        <x:v>0</x:v>
      </x:c>
      <x:c r="M692" s="73">
        <x:f>SUMIFS(ETC!$J:$J,ETC!$E:$E,$D692,ETC!$B:$B,$C692)</x:f>
        <x:v>0</x:v>
      </x:c>
      <x:c r="N692" s="159">
        <x:f>IF(IFERROR((I692+K692+M692)/(G692+J692+SUMIFS(ETC!$G:$G,ETC!$C:$C,1,ETC!$B:$B,$C692,ETC!$E:$E,$D692)),)=0,H692,IFERROR((I692+K692+M692)/(G692+J692+SUMIFS(ETC!$G:$G,ETC!$C:$C,1,ETC!$B:$B,$C692,ETC!$E:$E,$D692)),))</x:f>
        <x:v>622.54166999999995</x:v>
      </x:c>
      <x:c r="O692" s="106">
        <x:f>++SUMIFS('sales data'!L:L,'sales data'!$B:$B,$C692,'sales data'!$F:$F,$D692,'sales data'!$O:$O,"")</x:f>
        <x:v>0</x:v>
      </x:c>
      <x:c r="P692" s="73">
        <x:f t="shared" si="195"/>
        <x:v>0</x:v>
      </x:c>
      <x:c r="Q692" s="68">
        <x:f>+SUMIFS('sales data'!$L:$L,'sales data'!$B:$B,$C692,'sales data'!$F:$F,$D692,'sales data'!$O:$O,"R")</x:f>
        <x:v>0</x:v>
      </x:c>
      <x:c r="R692" s="73">
        <x:f t="shared" si="196"/>
        <x:v>0</x:v>
      </x:c>
      <x:c r="S692" s="68">
        <x:f>SUMIFS('sales data'!$L:$L,'sales data'!$B:$B,$C692,'sales data'!$F:$F,$D692,'sales data'!$O:$O,"N")</x:f>
        <x:v>0</x:v>
      </x:c>
      <x:c r="T692" s="73">
        <x:f t="shared" si="197"/>
        <x:v>0</x:v>
      </x:c>
      <x:c r="U692" s="26">
        <x:f>SUMIFS('warehouse inventory check'!$N:$N,'warehouse inventory check'!$C:$C,$C692,'warehouse inventory check'!$D:$D,$D692)</x:f>
        <x:v>0</x:v>
      </x:c>
      <x:c r="V692" s="26">
        <x:f t="shared" si="198"/>
        <x:v>622.54166999999995</x:v>
      </x:c>
      <x:c r="W692" s="73">
        <x:f t="shared" si="199"/>
        <x:v>0</x:v>
      </x:c>
      <x:c r="X692" s="74">
        <x:f t="shared" si="200"/>
        <x:v>0</x:v>
      </x:c>
      <x:c r="Y692" s="68">
        <x:f t="shared" si="201"/>
        <x:v>0</x:v>
      </x:c>
      <x:c r="Z692" s="68">
        <x:f t="shared" si="202"/>
        <x:v>0</x:v>
      </x:c>
    </x:row>
    <x:row r="693" spans="1:26" s="26" customFormat="1">
      <x:c r="A693" s="118">
        <x:v>88</x:v>
      </x:c>
      <x:c r="B693" s="118"/>
      <x:c r="C693" s="113">
        <x:v>7</x:v>
      </x:c>
      <x:c r="D693" s="210" t="str">
        <x:f>IF(VLOOKUP($A693,'★Master Code List'!$B$4:$K$167,8,)=0,"",(VLOOKUP($A693,'★Master Code List'!$B$4:$K$167,8,)))</x:f>
        <x:v>TZ38-14A033-EB</x:v>
      </x:c>
      <x:c r="E693" s="210" t="str">
        <x:f>IF(VLOOKUP($A693,'★Master Code List'!$B$4:$K$167,9,)=0,"",(VLOOKUP($A693,'★Master Code List'!$B$4:$K$167,9,)))</x:f>
        <x:v>BEV-E (AWD/RWD, V710)</x:v>
      </x:c>
      <x:c r="F693" s="20" t="str">
        <x:f>IF(VLOOKUP($A693,'★Master Code List'!$B$4:$K$167,10,)=0,"",(VLOOKUP($A693,'★Master Code List'!$B$4:$K$167,10,)))</x:f>
        <x:v>BUSBAR</x:v>
      </x:c>
      <x:c r="G693" s="158">
        <x:f t="shared" si="192"/>
        <x:v>0</x:v>
      </x:c>
      <x:c r="H693" s="197">
        <x:f t="shared" si="193"/>
        <x:v>1275.6153099999999</x:v>
      </x:c>
      <x:c r="I693" s="285">
        <x:f t="shared" si="194"/>
        <x:v>0</x:v>
      </x:c>
      <x:c r="J693" s="106">
        <x:f>SUMIFS('purchase data'!K:K,'purchase data'!$B:$B,$C693,'purchase data'!$F:$F,$D693)</x:f>
        <x:v>0</x:v>
      </x:c>
      <x:c r="K693" s="73">
        <x:f>SUMIFS('purchase data'!M:M,'purchase data'!$B:$B,$C693,'purchase data'!$F:$F,$D693)</x:f>
        <x:v>0</x:v>
      </x:c>
      <x:c r="L693" s="68">
        <x:f>SUMIFS(ETC!$G:$G,ETC!$B:$B,$C693,ETC!$E:$E,$D693)</x:f>
        <x:v>0</x:v>
      </x:c>
      <x:c r="M693" s="73">
        <x:f>SUMIFS(ETC!$J:$J,ETC!$E:$E,$D693,ETC!$B:$B,$C693)</x:f>
        <x:v>0</x:v>
      </x:c>
      <x:c r="N693" s="159">
        <x:f>IF(IFERROR((I693+K693+M693)/(G693+J693+SUMIFS(ETC!$G:$G,ETC!$C:$C,1,ETC!$B:$B,$C693,ETC!$E:$E,$D693)),)=0,H693,IFERROR((I693+K693+M693)/(G693+J693+SUMIFS(ETC!$G:$G,ETC!$C:$C,1,ETC!$B:$B,$C693,ETC!$E:$E,$D693)),))</x:f>
        <x:v>1275.6153099999999</x:v>
      </x:c>
      <x:c r="O693" s="106">
        <x:f>++SUMIFS('sales data'!L:L,'sales data'!$B:$B,$C693,'sales data'!$F:$F,$D693,'sales data'!$O:$O,"")</x:f>
        <x:v>0</x:v>
      </x:c>
      <x:c r="P693" s="73">
        <x:f t="shared" si="195"/>
        <x:v>0</x:v>
      </x:c>
      <x:c r="Q693" s="68">
        <x:f>+SUMIFS('sales data'!$L:$L,'sales data'!$B:$B,$C693,'sales data'!$F:$F,$D693,'sales data'!$O:$O,"R")</x:f>
        <x:v>0</x:v>
      </x:c>
      <x:c r="R693" s="73">
        <x:f t="shared" si="196"/>
        <x:v>0</x:v>
      </x:c>
      <x:c r="S693" s="68">
        <x:f>SUMIFS('sales data'!$L:$L,'sales data'!$B:$B,$C693,'sales data'!$F:$F,$D693,'sales data'!$O:$O,"N")</x:f>
        <x:v>0</x:v>
      </x:c>
      <x:c r="T693" s="73">
        <x:f t="shared" si="197"/>
        <x:v>0</x:v>
      </x:c>
      <x:c r="U693" s="26">
        <x:f>SUMIFS('warehouse inventory check'!$N:$N,'warehouse inventory check'!$C:$C,$C693,'warehouse inventory check'!$D:$D,$D693)</x:f>
        <x:v>0</x:v>
      </x:c>
      <x:c r="V693" s="26">
        <x:f t="shared" si="198"/>
        <x:v>1275.6153099999999</x:v>
      </x:c>
      <x:c r="W693" s="73">
        <x:f t="shared" si="199"/>
        <x:v>0</x:v>
      </x:c>
      <x:c r="X693" s="74">
        <x:f t="shared" si="200"/>
        <x:v>0</x:v>
      </x:c>
      <x:c r="Y693" s="68">
        <x:f t="shared" si="201"/>
        <x:v>0</x:v>
      </x:c>
      <x:c r="Z693" s="68">
        <x:f t="shared" si="202"/>
        <x:v>0</x:v>
      </x:c>
    </x:row>
    <x:row r="694" spans="1:26" s="26" customFormat="1">
      <x:c r="A694" s="118">
        <x:v>89</x:v>
      </x:c>
      <x:c r="B694" s="118"/>
      <x:c r="C694" s="113">
        <x:v>7</x:v>
      </x:c>
      <x:c r="D694" s="210" t="str">
        <x:f>IF(VLOOKUP($A694,'★Master Code List'!$B$4:$K$167,8,)=0,"",(VLOOKUP($A694,'★Master Code List'!$B$4:$K$167,8,)))</x:f>
        <x:v>TZ38-14A033-GB</x:v>
      </x:c>
      <x:c r="E694" s="210" t="str">
        <x:f>IF(VLOOKUP($A694,'★Master Code List'!$B$4:$K$167,9,)=0,"",(VLOOKUP($A694,'★Master Code List'!$B$4:$K$167,9,)))</x:f>
        <x:v>BEV-E (AWD/RWD, V710)</x:v>
      </x:c>
      <x:c r="F694" s="20" t="str">
        <x:f>IF(VLOOKUP($A694,'★Master Code List'!$B$4:$K$167,10,)=0,"",(VLOOKUP($A694,'★Master Code List'!$B$4:$K$167,10,)))</x:f>
        <x:v>BUSBAR</x:v>
      </x:c>
      <x:c r="G694" s="158">
        <x:f t="shared" si="192"/>
        <x:v>0</x:v>
      </x:c>
      <x:c r="H694" s="197">
        <x:f t="shared" si="193"/>
        <x:v>958.91081999999994</x:v>
      </x:c>
      <x:c r="I694" s="285">
        <x:f t="shared" si="194"/>
        <x:v>0</x:v>
      </x:c>
      <x:c r="J694" s="106">
        <x:f>SUMIFS('purchase data'!K:K,'purchase data'!$B:$B,$C694,'purchase data'!$F:$F,$D694)</x:f>
        <x:v>0</x:v>
      </x:c>
      <x:c r="K694" s="73">
        <x:f>SUMIFS('purchase data'!M:M,'purchase data'!$B:$B,$C694,'purchase data'!$F:$F,$D694)</x:f>
        <x:v>0</x:v>
      </x:c>
      <x:c r="L694" s="68">
        <x:f>SUMIFS(ETC!$G:$G,ETC!$B:$B,$C694,ETC!$E:$E,$D694)</x:f>
        <x:v>0</x:v>
      </x:c>
      <x:c r="M694" s="73">
        <x:f>SUMIFS(ETC!$J:$J,ETC!$E:$E,$D694,ETC!$B:$B,$C694)</x:f>
        <x:v>0</x:v>
      </x:c>
      <x:c r="N694" s="159">
        <x:f>IF(IFERROR((I694+K694+M694)/(G694+J694+SUMIFS(ETC!$G:$G,ETC!$C:$C,1,ETC!$B:$B,$C694,ETC!$E:$E,$D694)),)=0,H694,IFERROR((I694+K694+M694)/(G694+J694+SUMIFS(ETC!$G:$G,ETC!$C:$C,1,ETC!$B:$B,$C694,ETC!$E:$E,$D694)),))</x:f>
        <x:v>958.91081999999994</x:v>
      </x:c>
      <x:c r="O694" s="106">
        <x:f>++SUMIFS('sales data'!L:L,'sales data'!$B:$B,$C694,'sales data'!$F:$F,$D694,'sales data'!$O:$O,"")</x:f>
        <x:v>0</x:v>
      </x:c>
      <x:c r="P694" s="73">
        <x:f t="shared" si="195"/>
        <x:v>0</x:v>
      </x:c>
      <x:c r="Q694" s="68">
        <x:f>+SUMIFS('sales data'!$L:$L,'sales data'!$B:$B,$C694,'sales data'!$F:$F,$D694,'sales data'!$O:$O,"R")</x:f>
        <x:v>0</x:v>
      </x:c>
      <x:c r="R694" s="73">
        <x:f t="shared" si="196"/>
        <x:v>0</x:v>
      </x:c>
      <x:c r="S694" s="68">
        <x:f>SUMIFS('sales data'!$L:$L,'sales data'!$B:$B,$C694,'sales data'!$F:$F,$D694,'sales data'!$O:$O,"N")</x:f>
        <x:v>0</x:v>
      </x:c>
      <x:c r="T694" s="73">
        <x:f t="shared" si="197"/>
        <x:v>0</x:v>
      </x:c>
      <x:c r="U694" s="26">
        <x:f>SUMIFS('warehouse inventory check'!$N:$N,'warehouse inventory check'!$C:$C,$C694,'warehouse inventory check'!$D:$D,$D694)</x:f>
        <x:v>0</x:v>
      </x:c>
      <x:c r="V694" s="26">
        <x:f t="shared" si="198"/>
        <x:v>958.91081999999994</x:v>
      </x:c>
      <x:c r="W694" s="73">
        <x:f t="shared" si="199"/>
        <x:v>0</x:v>
      </x:c>
      <x:c r="X694" s="74">
        <x:f t="shared" si="200"/>
        <x:v>0</x:v>
      </x:c>
      <x:c r="Y694" s="68">
        <x:f t="shared" si="201"/>
        <x:v>0</x:v>
      </x:c>
      <x:c r="Z694" s="68">
        <x:f t="shared" si="202"/>
        <x:v>0</x:v>
      </x:c>
    </x:row>
    <x:row r="695" spans="1:26" s="26" customFormat="1">
      <x:c r="A695" s="118">
        <x:v>90</x:v>
      </x:c>
      <x:c r="B695" s="118"/>
      <x:c r="C695" s="113">
        <x:v>7</x:v>
      </x:c>
      <x:c r="D695" s="210" t="str">
        <x:f>IF(VLOOKUP($A695,'★Master Code List'!$B$4:$K$167,8,)=0,"",(VLOOKUP($A695,'★Master Code List'!$B$4:$K$167,8,)))</x:f>
        <x:v>TZ38-14A033-KB</x:v>
      </x:c>
      <x:c r="E695" s="210" t="str">
        <x:f>IF(VLOOKUP($A695,'★Master Code List'!$B$4:$K$167,9,)=0,"",(VLOOKUP($A695,'★Master Code List'!$B$4:$K$167,9,)))</x:f>
        <x:v>BEV-E (AWD/RWD, V710)</x:v>
      </x:c>
      <x:c r="F695" s="20" t="str">
        <x:f>IF(VLOOKUP($A695,'★Master Code List'!$B$4:$K$167,10,)=0,"",(VLOOKUP($A695,'★Master Code List'!$B$4:$K$167,10,)))</x:f>
        <x:v>BUSBAR</x:v>
      </x:c>
      <x:c r="G695" s="158">
        <x:f t="shared" si="192"/>
        <x:v>0</x:v>
      </x:c>
      <x:c r="H695" s="197">
        <x:f t="shared" si="193"/>
        <x:v>670.26720768115945</x:v>
      </x:c>
      <x:c r="I695" s="285">
        <x:f t="shared" si="194"/>
        <x:v>0</x:v>
      </x:c>
      <x:c r="J695" s="106">
        <x:f>SUMIFS('purchase data'!K:K,'purchase data'!$B:$B,$C695,'purchase data'!$F:$F,$D695)</x:f>
        <x:v>0</x:v>
      </x:c>
      <x:c r="K695" s="73">
        <x:f>SUMIFS('purchase data'!M:M,'purchase data'!$B:$B,$C695,'purchase data'!$F:$F,$D695)</x:f>
        <x:v>0</x:v>
      </x:c>
      <x:c r="L695" s="68">
        <x:f>SUMIFS(ETC!$G:$G,ETC!$B:$B,$C695,ETC!$E:$E,$D695)</x:f>
        <x:v>0</x:v>
      </x:c>
      <x:c r="M695" s="73">
        <x:f>SUMIFS(ETC!$J:$J,ETC!$E:$E,$D695,ETC!$B:$B,$C695)</x:f>
        <x:v>0</x:v>
      </x:c>
      <x:c r="N695" s="159">
        <x:f>IF(IFERROR((I695+K695+M695)/(G695+J695+SUMIFS(ETC!$G:$G,ETC!$C:$C,1,ETC!$B:$B,$C695,ETC!$E:$E,$D695)),)=0,H695,IFERROR((I695+K695+M695)/(G695+J695+SUMIFS(ETC!$G:$G,ETC!$C:$C,1,ETC!$B:$B,$C695,ETC!$E:$E,$D695)),))</x:f>
        <x:v>670.26720768115945</x:v>
      </x:c>
      <x:c r="O695" s="106">
        <x:f>++SUMIFS('sales data'!L:L,'sales data'!$B:$B,$C695,'sales data'!$F:$F,$D695,'sales data'!$O:$O,"")</x:f>
        <x:v>0</x:v>
      </x:c>
      <x:c r="P695" s="73">
        <x:f t="shared" si="195"/>
        <x:v>0</x:v>
      </x:c>
      <x:c r="Q695" s="68">
        <x:f>+SUMIFS('sales data'!$L:$L,'sales data'!$B:$B,$C695,'sales data'!$F:$F,$D695,'sales data'!$O:$O,"R")</x:f>
        <x:v>0</x:v>
      </x:c>
      <x:c r="R695" s="73">
        <x:f t="shared" si="196"/>
        <x:v>0</x:v>
      </x:c>
      <x:c r="S695" s="68">
        <x:f>SUMIFS('sales data'!$L:$L,'sales data'!$B:$B,$C695,'sales data'!$F:$F,$D695,'sales data'!$O:$O,"N")</x:f>
        <x:v>0</x:v>
      </x:c>
      <x:c r="T695" s="73">
        <x:f t="shared" si="197"/>
        <x:v>0</x:v>
      </x:c>
      <x:c r="U695" s="26">
        <x:f>SUMIFS('warehouse inventory check'!$N:$N,'warehouse inventory check'!$C:$C,$C695,'warehouse inventory check'!$D:$D,$D695)</x:f>
        <x:v>0</x:v>
      </x:c>
      <x:c r="V695" s="26">
        <x:f t="shared" si="198"/>
        <x:v>670.26720768115945</x:v>
      </x:c>
      <x:c r="W695" s="73">
        <x:f t="shared" si="199"/>
        <x:v>0</x:v>
      </x:c>
      <x:c r="X695" s="74">
        <x:f t="shared" si="200"/>
        <x:v>0</x:v>
      </x:c>
      <x:c r="Y695" s="68">
        <x:f t="shared" si="201"/>
        <x:v>0</x:v>
      </x:c>
      <x:c r="Z695" s="68">
        <x:f t="shared" si="202"/>
        <x:v>0</x:v>
      </x:c>
    </x:row>
    <x:row r="696" spans="1:26" s="26" customFormat="1">
      <x:c r="A696" s="118">
        <x:v>91</x:v>
      </x:c>
      <x:c r="B696" s="118"/>
      <x:c r="C696" s="113">
        <x:v>7</x:v>
      </x:c>
      <x:c r="D696" s="210" t="str">
        <x:f>IF(VLOOKUP($A696,'★Master Code List'!$B$4:$K$167,8,)=0,"",(VLOOKUP($A696,'★Master Code List'!$B$4:$K$167,8,)))</x:f>
        <x:v>TZ38-14A033-LB</x:v>
      </x:c>
      <x:c r="E696" s="210" t="str">
        <x:f>IF(VLOOKUP($A696,'★Master Code List'!$B$4:$K$167,9,)=0,"",(VLOOKUP($A696,'★Master Code List'!$B$4:$K$167,9,)))</x:f>
        <x:v>BEV-E (AWD/RWD, V710)</x:v>
      </x:c>
      <x:c r="F696" s="20" t="str">
        <x:f>IF(VLOOKUP($A696,'★Master Code List'!$B$4:$K$167,10,)=0,"",(VLOOKUP($A696,'★Master Code List'!$B$4:$K$167,10,)))</x:f>
        <x:v>BUSBAR</x:v>
      </x:c>
      <x:c r="G696" s="158">
        <x:f t="shared" si="192"/>
        <x:v>0</x:v>
      </x:c>
      <x:c r="H696" s="197">
        <x:f t="shared" si="193"/>
        <x:v>688.846</x:v>
      </x:c>
      <x:c r="I696" s="285">
        <x:f t="shared" si="194"/>
        <x:v>0</x:v>
      </x:c>
      <x:c r="J696" s="106">
        <x:f>SUMIFS('purchase data'!K:K,'purchase data'!$B:$B,$C696,'purchase data'!$F:$F,$D696)</x:f>
        <x:v>0</x:v>
      </x:c>
      <x:c r="K696" s="73">
        <x:f>SUMIFS('purchase data'!M:M,'purchase data'!$B:$B,$C696,'purchase data'!$F:$F,$D696)</x:f>
        <x:v>0</x:v>
      </x:c>
      <x:c r="L696" s="68">
        <x:f>SUMIFS(ETC!$G:$G,ETC!$B:$B,$C696,ETC!$E:$E,$D696)</x:f>
        <x:v>0</x:v>
      </x:c>
      <x:c r="M696" s="73">
        <x:f>SUMIFS(ETC!$J:$J,ETC!$E:$E,$D696,ETC!$B:$B,$C696)</x:f>
        <x:v>0</x:v>
      </x:c>
      <x:c r="N696" s="159">
        <x:f>IF(IFERROR((I696+K696+M696)/(G696+J696+SUMIFS(ETC!$G:$G,ETC!$C:$C,1,ETC!$B:$B,$C696,ETC!$E:$E,$D696)),)=0,H696,IFERROR((I696+K696+M696)/(G696+J696+SUMIFS(ETC!$G:$G,ETC!$C:$C,1,ETC!$B:$B,$C696,ETC!$E:$E,$D696)),))</x:f>
        <x:v>688.846</x:v>
      </x:c>
      <x:c r="O696" s="106">
        <x:f>++SUMIFS('sales data'!L:L,'sales data'!$B:$B,$C696,'sales data'!$F:$F,$D696,'sales data'!$O:$O,"")</x:f>
        <x:v>0</x:v>
      </x:c>
      <x:c r="P696" s="73">
        <x:f t="shared" si="195"/>
        <x:v>0</x:v>
      </x:c>
      <x:c r="Q696" s="68">
        <x:f>+SUMIFS('sales data'!$L:$L,'sales data'!$B:$B,$C696,'sales data'!$F:$F,$D696,'sales data'!$O:$O,"R")</x:f>
        <x:v>0</x:v>
      </x:c>
      <x:c r="R696" s="73">
        <x:f t="shared" si="196"/>
        <x:v>0</x:v>
      </x:c>
      <x:c r="S696" s="68">
        <x:f>SUMIFS('sales data'!$L:$L,'sales data'!$B:$B,$C696,'sales data'!$F:$F,$D696,'sales data'!$O:$O,"N")</x:f>
        <x:v>0</x:v>
      </x:c>
      <x:c r="T696" s="73">
        <x:f t="shared" si="197"/>
        <x:v>0</x:v>
      </x:c>
      <x:c r="U696" s="26">
        <x:f>SUMIFS('warehouse inventory check'!$N:$N,'warehouse inventory check'!$C:$C,$C696,'warehouse inventory check'!$D:$D,$D696)</x:f>
        <x:v>0</x:v>
      </x:c>
      <x:c r="V696" s="26">
        <x:f t="shared" si="198"/>
        <x:v>688.846</x:v>
      </x:c>
      <x:c r="W696" s="73">
        <x:f t="shared" si="199"/>
        <x:v>0</x:v>
      </x:c>
      <x:c r="X696" s="74">
        <x:f t="shared" si="200"/>
        <x:v>0</x:v>
      </x:c>
      <x:c r="Y696" s="68">
        <x:f t="shared" si="201"/>
        <x:v>0</x:v>
      </x:c>
      <x:c r="Z696" s="68">
        <x:f t="shared" si="202"/>
        <x:v>0</x:v>
      </x:c>
    </x:row>
    <x:row r="697" spans="1:26" s="26" customFormat="1">
      <x:c r="A697" s="118">
        <x:v>92</x:v>
      </x:c>
      <x:c r="B697" s="118"/>
      <x:c r="C697" s="113">
        <x:v>7</x:v>
      </x:c>
      <x:c r="D697" s="210" t="str">
        <x:f>IF(VLOOKUP($A697,'★Master Code List'!$B$4:$K$167,8,)=0,"",(VLOOKUP($A697,'★Master Code List'!$B$4:$K$167,8,)))</x:f>
        <x:v>TZ38-14B680-AB</x:v>
      </x:c>
      <x:c r="E697" s="210" t="str">
        <x:f>IF(VLOOKUP($A697,'★Master Code List'!$B$4:$K$167,9,)=0,"",(VLOOKUP($A697,'★Master Code List'!$B$4:$K$167,9,)))</x:f>
        <x:v>BEV-E (AWD/RWD, V710)</x:v>
      </x:c>
      <x:c r="F697" s="20" t="str">
        <x:f>IF(VLOOKUP($A697,'★Master Code List'!$B$4:$K$167,10,)=0,"",(VLOOKUP($A697,'★Master Code List'!$B$4:$K$167,10,)))</x:f>
        <x:v>PDU</x:v>
      </x:c>
      <x:c r="G697" s="158">
        <x:f t="shared" si="192"/>
        <x:v>0</x:v>
      </x:c>
      <x:c r="H697" s="197">
        <x:f t="shared" si="193"/>
        <x:v>1265.26549</x:v>
      </x:c>
      <x:c r="I697" s="285">
        <x:f t="shared" si="194"/>
        <x:v>0</x:v>
      </x:c>
      <x:c r="J697" s="106">
        <x:f>SUMIFS('purchase data'!K:K,'purchase data'!$B:$B,$C697,'purchase data'!$F:$F,$D697)</x:f>
        <x:v>0</x:v>
      </x:c>
      <x:c r="K697" s="73">
        <x:f>SUMIFS('purchase data'!M:M,'purchase data'!$B:$B,$C697,'purchase data'!$F:$F,$D697)</x:f>
        <x:v>0</x:v>
      </x:c>
      <x:c r="L697" s="68">
        <x:f>SUMIFS(ETC!$G:$G,ETC!$B:$B,$C697,ETC!$E:$E,$D697)</x:f>
        <x:v>0</x:v>
      </x:c>
      <x:c r="M697" s="73">
        <x:f>SUMIFS(ETC!$J:$J,ETC!$E:$E,$D697,ETC!$B:$B,$C697)</x:f>
        <x:v>0</x:v>
      </x:c>
      <x:c r="N697" s="159">
        <x:f>IF(IFERROR((I697+K697+M697)/(G697+J697+SUMIFS(ETC!$G:$G,ETC!$C:$C,1,ETC!$B:$B,$C697,ETC!$E:$E,$D697)),)=0,H697,IFERROR((I697+K697+M697)/(G697+J697+SUMIFS(ETC!$G:$G,ETC!$C:$C,1,ETC!$B:$B,$C697,ETC!$E:$E,$D697)),))</x:f>
        <x:v>1265.26549</x:v>
      </x:c>
      <x:c r="O697" s="106">
        <x:f>++SUMIFS('sales data'!L:L,'sales data'!$B:$B,$C697,'sales data'!$F:$F,$D697,'sales data'!$O:$O,"")</x:f>
        <x:v>0</x:v>
      </x:c>
      <x:c r="P697" s="73">
        <x:f t="shared" si="195"/>
        <x:v>0</x:v>
      </x:c>
      <x:c r="Q697" s="68">
        <x:f>+SUMIFS('sales data'!$L:$L,'sales data'!$B:$B,$C697,'sales data'!$F:$F,$D697,'sales data'!$O:$O,"R")</x:f>
        <x:v>0</x:v>
      </x:c>
      <x:c r="R697" s="73">
        <x:f t="shared" si="196"/>
        <x:v>0</x:v>
      </x:c>
      <x:c r="S697" s="68">
        <x:f>SUMIFS('sales data'!$L:$L,'sales data'!$B:$B,$C697,'sales data'!$F:$F,$D697,'sales data'!$O:$O,"N")</x:f>
        <x:v>0</x:v>
      </x:c>
      <x:c r="T697" s="73">
        <x:f t="shared" si="197"/>
        <x:v>0</x:v>
      </x:c>
      <x:c r="U697" s="26">
        <x:f>SUMIFS('warehouse inventory check'!$N:$N,'warehouse inventory check'!$C:$C,$C697,'warehouse inventory check'!$D:$D,$D697)</x:f>
        <x:v>0</x:v>
      </x:c>
      <x:c r="V697" s="26">
        <x:f t="shared" si="198"/>
        <x:v>1265.26549</x:v>
      </x:c>
      <x:c r="W697" s="73">
        <x:f t="shared" si="199"/>
        <x:v>0</x:v>
      </x:c>
      <x:c r="X697" s="74">
        <x:f t="shared" si="200"/>
        <x:v>0</x:v>
      </x:c>
      <x:c r="Y697" s="68">
        <x:f t="shared" si="201"/>
        <x:v>0</x:v>
      </x:c>
      <x:c r="Z697" s="68">
        <x:f t="shared" si="202"/>
        <x:v>0</x:v>
      </x:c>
    </x:row>
    <x:row r="698" spans="1:26" s="26" customFormat="1">
      <x:c r="A698" s="118">
        <x:v>93</x:v>
      </x:c>
      <x:c r="B698" s="118"/>
      <x:c r="C698" s="113">
        <x:v>7</x:v>
      </x:c>
      <x:c r="D698" s="210" t="str">
        <x:f>IF(VLOOKUP($A698,'★Master Code List'!$B$4:$K$167,8,)=0,"",(VLOOKUP($A698,'★Master Code List'!$B$4:$K$167,8,)))</x:f>
        <x:v/>
      </x:c>
      <x:c r="E698" s="210" t="str">
        <x:f>IF(VLOOKUP($A698,'★Master Code List'!$B$4:$K$167,9,)=0,"",(VLOOKUP($A698,'★Master Code List'!$B$4:$K$167,9,)))</x:f>
        <x:v/>
      </x:c>
      <x:c r="F698" s="20" t="str">
        <x:f>IF(VLOOKUP($A698,'★Master Code List'!$B$4:$K$167,10,)=0,"",(VLOOKUP($A698,'★Master Code List'!$B$4:$K$167,10,)))</x:f>
        <x:v/>
      </x:c>
      <x:c r="G698" s="158">
        <x:f t="shared" si="192"/>
        <x:v>0</x:v>
      </x:c>
      <x:c r="H698" s="197">
        <x:f t="shared" si="193"/>
        <x:v>850440.41131344147</x:v>
      </x:c>
      <x:c r="I698" s="285">
        <x:f t="shared" si="194"/>
        <x:v>0</x:v>
      </x:c>
      <x:c r="J698" s="106">
        <x:f>SUMIFS('purchase data'!K:K,'purchase data'!$B:$B,$C698,'purchase data'!$F:$F,$D698)</x:f>
        <x:v>0</x:v>
      </x:c>
      <x:c r="K698" s="73">
        <x:f>SUMIFS('purchase data'!M:M,'purchase data'!$B:$B,$C698,'purchase data'!$F:$F,$D698)</x:f>
        <x:v>0</x:v>
      </x:c>
      <x:c r="L698" s="68">
        <x:f>SUMIFS(ETC!$G:$G,ETC!$B:$B,$C698,ETC!$E:$E,$D698)</x:f>
        <x:v>0</x:v>
      </x:c>
      <x:c r="M698" s="73">
        <x:f>SUMIFS(ETC!$J:$J,ETC!$E:$E,$D698,ETC!$B:$B,$C698)</x:f>
        <x:v>0</x:v>
      </x:c>
      <x:c r="N698" s="159">
        <x:f>IF(IFERROR((I698+K698+M698)/(G698+J698+SUMIFS(ETC!$G:$G,ETC!$C:$C,1,ETC!$B:$B,$C698,ETC!$E:$E,$D698)),)=0,H698,IFERROR((I698+K698+M698)/(G698+J698+SUMIFS(ETC!$G:$G,ETC!$C:$C,1,ETC!$B:$B,$C698,ETC!$E:$E,$D698)),))</x:f>
        <x:v>850440.41131344147</x:v>
      </x:c>
      <x:c r="O698" s="106">
        <x:f>++SUMIFS('sales data'!L:L,'sales data'!$B:$B,$C698,'sales data'!$F:$F,$D698,'sales data'!$O:$O,"")</x:f>
        <x:v>0</x:v>
      </x:c>
      <x:c r="P698" s="73">
        <x:f t="shared" si="195"/>
        <x:v>0</x:v>
      </x:c>
      <x:c r="Q698" s="68">
        <x:f>+SUMIFS('sales data'!$L:$L,'sales data'!$B:$B,$C698,'sales data'!$F:$F,$D698,'sales data'!$O:$O,"R")</x:f>
        <x:v>0</x:v>
      </x:c>
      <x:c r="R698" s="73">
        <x:f t="shared" si="196"/>
        <x:v>0</x:v>
      </x:c>
      <x:c r="S698" s="68">
        <x:f>SUMIFS('sales data'!$L:$L,'sales data'!$B:$B,$C698,'sales data'!$F:$F,$D698,'sales data'!$O:$O,"N")</x:f>
        <x:v>0</x:v>
      </x:c>
      <x:c r="T698" s="73">
        <x:f t="shared" si="197"/>
        <x:v>0</x:v>
      </x:c>
      <x:c r="U698" s="26">
        <x:f>SUMIFS('warehouse inventory check'!$N:$N,'warehouse inventory check'!$C:$C,$C698,'warehouse inventory check'!$D:$D,$D698)</x:f>
        <x:v>0</x:v>
      </x:c>
      <x:c r="V698" s="26">
        <x:f t="shared" si="198"/>
        <x:v>850440.41131344147</x:v>
      </x:c>
      <x:c r="W698" s="73">
        <x:f t="shared" si="199"/>
        <x:v>0</x:v>
      </x:c>
      <x:c r="X698" s="74">
        <x:f t="shared" si="200"/>
        <x:v>0</x:v>
      </x:c>
      <x:c r="Y698" s="68">
        <x:f t="shared" si="201"/>
        <x:v>0</x:v>
      </x:c>
      <x:c r="Z698" s="68">
        <x:f t="shared" si="202"/>
        <x:v>0</x:v>
      </x:c>
    </x:row>
    <x:row r="699" spans="1:26" s="26" customFormat="1">
      <x:c r="A699" s="118">
        <x:v>94</x:v>
      </x:c>
      <x:c r="B699" s="118"/>
      <x:c r="C699" s="113">
        <x:v>7</x:v>
      </x:c>
      <x:c r="D699" s="210" t="str">
        <x:f>IF(VLOOKUP($A699,'★Master Code List'!$B$4:$K$167,8,)=0,"",(VLOOKUP($A699,'★Master Code List'!$B$4:$K$167,8,)))</x:f>
        <x:v/>
      </x:c>
      <x:c r="E699" s="210" t="str">
        <x:f>IF(VLOOKUP($A699,'★Master Code List'!$B$4:$K$167,9,)=0,"",(VLOOKUP($A699,'★Master Code List'!$B$4:$K$167,9,)))</x:f>
        <x:v/>
      </x:c>
      <x:c r="F699" s="20" t="str">
        <x:f>IF(VLOOKUP($A699,'★Master Code List'!$B$4:$K$167,10,)=0,"",(VLOOKUP($A699,'★Master Code List'!$B$4:$K$167,10,)))</x:f>
        <x:v/>
      </x:c>
      <x:c r="G699" s="158">
        <x:f t="shared" si="192"/>
        <x:v>0</x:v>
      </x:c>
      <x:c r="H699" s="197">
        <x:f t="shared" si="193"/>
        <x:v>850440.41131344147</x:v>
      </x:c>
      <x:c r="I699" s="285">
        <x:f t="shared" si="194"/>
        <x:v>0</x:v>
      </x:c>
      <x:c r="J699" s="106">
        <x:f>SUMIFS('purchase data'!K:K,'purchase data'!$B:$B,$C699,'purchase data'!$F:$F,$D699)</x:f>
        <x:v>0</x:v>
      </x:c>
      <x:c r="K699" s="73">
        <x:f>SUMIFS('purchase data'!M:M,'purchase data'!$B:$B,$C699,'purchase data'!$F:$F,$D699)</x:f>
        <x:v>0</x:v>
      </x:c>
      <x:c r="L699" s="68">
        <x:f>SUMIFS(ETC!$G:$G,ETC!$B:$B,$C699,ETC!$E:$E,$D699)</x:f>
        <x:v>0</x:v>
      </x:c>
      <x:c r="M699" s="73">
        <x:f>SUMIFS(ETC!$J:$J,ETC!$E:$E,$D699,ETC!$B:$B,$C699)</x:f>
        <x:v>0</x:v>
      </x:c>
      <x:c r="N699" s="159">
        <x:f>IF(IFERROR((I699+K699+M699)/(G699+J699+SUMIFS(ETC!$G:$G,ETC!$C:$C,1,ETC!$B:$B,$C699,ETC!$E:$E,$D699)),)=0,H699,IFERROR((I699+K699+M699)/(G699+J699+SUMIFS(ETC!$G:$G,ETC!$C:$C,1,ETC!$B:$B,$C699,ETC!$E:$E,$D699)),))</x:f>
        <x:v>850440.41131344147</x:v>
      </x:c>
      <x:c r="O699" s="106">
        <x:f>++SUMIFS('sales data'!L:L,'sales data'!$B:$B,$C699,'sales data'!$F:$F,$D699,'sales data'!$O:$O,"")</x:f>
        <x:v>0</x:v>
      </x:c>
      <x:c r="P699" s="73">
        <x:f t="shared" si="195"/>
        <x:v>0</x:v>
      </x:c>
      <x:c r="Q699" s="68">
        <x:f>+SUMIFS('sales data'!$L:$L,'sales data'!$B:$B,$C699,'sales data'!$F:$F,$D699,'sales data'!$O:$O,"R")</x:f>
        <x:v>0</x:v>
      </x:c>
      <x:c r="R699" s="73">
        <x:f t="shared" si="196"/>
        <x:v>0</x:v>
      </x:c>
      <x:c r="S699" s="68">
        <x:f>SUMIFS('sales data'!$L:$L,'sales data'!$B:$B,$C699,'sales data'!$F:$F,$D699,'sales data'!$O:$O,"N")</x:f>
        <x:v>0</x:v>
      </x:c>
      <x:c r="T699" s="73">
        <x:f t="shared" si="197"/>
        <x:v>0</x:v>
      </x:c>
      <x:c r="U699" s="26">
        <x:f>SUMIFS('warehouse inventory check'!$N:$N,'warehouse inventory check'!$C:$C,$C699,'warehouse inventory check'!$D:$D,$D699)</x:f>
        <x:v>0</x:v>
      </x:c>
      <x:c r="V699" s="26">
        <x:f t="shared" si="198"/>
        <x:v>850440.41131344147</x:v>
      </x:c>
      <x:c r="W699" s="73">
        <x:f t="shared" si="199"/>
        <x:v>0</x:v>
      </x:c>
      <x:c r="X699" s="74">
        <x:f t="shared" si="200"/>
        <x:v>0</x:v>
      </x:c>
      <x:c r="Y699" s="68">
        <x:f t="shared" si="201"/>
        <x:v>0</x:v>
      </x:c>
      <x:c r="Z699" s="68">
        <x:f t="shared" si="202"/>
        <x:v>0</x:v>
      </x:c>
    </x:row>
    <x:row r="700" spans="1:26" s="26" customFormat="1">
      <x:c r="A700" s="118">
        <x:v>95</x:v>
      </x:c>
      <x:c r="B700" s="118"/>
      <x:c r="C700" s="113">
        <x:v>7</x:v>
      </x:c>
      <x:c r="D700" s="210" t="str">
        <x:f>IF(VLOOKUP($A700,'★Master Code List'!$B$4:$K$167,8,)=0,"",(VLOOKUP($A700,'★Master Code List'!$B$4:$K$167,8,)))</x:f>
        <x:v/>
      </x:c>
      <x:c r="E700" s="210" t="str">
        <x:f>IF(VLOOKUP($A700,'★Master Code List'!$B$4:$K$167,9,)=0,"",(VLOOKUP($A700,'★Master Code List'!$B$4:$K$167,9,)))</x:f>
        <x:v/>
      </x:c>
      <x:c r="F700" s="20" t="str">
        <x:f>IF(VLOOKUP($A700,'★Master Code List'!$B$4:$K$167,10,)=0,"",(VLOOKUP($A700,'★Master Code List'!$B$4:$K$167,10,)))</x:f>
        <x:v/>
      </x:c>
      <x:c r="G700" s="158">
        <x:f t="shared" si="192"/>
        <x:v>0</x:v>
      </x:c>
      <x:c r="H700" s="197">
        <x:f t="shared" si="193"/>
        <x:v>850440.41131344147</x:v>
      </x:c>
      <x:c r="I700" s="285">
        <x:f t="shared" si="194"/>
        <x:v>0</x:v>
      </x:c>
      <x:c r="J700" s="106">
        <x:f>SUMIFS('purchase data'!K:K,'purchase data'!$B:$B,$C700,'purchase data'!$F:$F,$D700)</x:f>
        <x:v>0</x:v>
      </x:c>
      <x:c r="K700" s="73">
        <x:f>SUMIFS('purchase data'!M:M,'purchase data'!$B:$B,$C700,'purchase data'!$F:$F,$D700)</x:f>
        <x:v>0</x:v>
      </x:c>
      <x:c r="L700" s="68">
        <x:f>SUMIFS(ETC!$G:$G,ETC!$B:$B,$C700,ETC!$E:$E,$D700)</x:f>
        <x:v>0</x:v>
      </x:c>
      <x:c r="M700" s="73">
        <x:f>SUMIFS(ETC!$J:$J,ETC!$E:$E,$D700,ETC!$B:$B,$C700)</x:f>
        <x:v>0</x:v>
      </x:c>
      <x:c r="N700" s="159">
        <x:f>IF(IFERROR((I700+K700+M700)/(G700+J700+SUMIFS(ETC!$G:$G,ETC!$C:$C,1,ETC!$B:$B,$C700,ETC!$E:$E,$D700)),)=0,H700,IFERROR((I700+K700+M700)/(G700+J700+SUMIFS(ETC!$G:$G,ETC!$C:$C,1,ETC!$B:$B,$C700,ETC!$E:$E,$D700)),))</x:f>
        <x:v>850440.41131344147</x:v>
      </x:c>
      <x:c r="O700" s="106">
        <x:f>++SUMIFS('sales data'!L:L,'sales data'!$B:$B,$C700,'sales data'!$F:$F,$D700,'sales data'!$O:$O,"")</x:f>
        <x:v>0</x:v>
      </x:c>
      <x:c r="P700" s="73">
        <x:f t="shared" si="195"/>
        <x:v>0</x:v>
      </x:c>
      <x:c r="Q700" s="68">
        <x:f>+SUMIFS('sales data'!$L:$L,'sales data'!$B:$B,$C700,'sales data'!$F:$F,$D700,'sales data'!$O:$O,"R")</x:f>
        <x:v>0</x:v>
      </x:c>
      <x:c r="R700" s="73">
        <x:f t="shared" si="196"/>
        <x:v>0</x:v>
      </x:c>
      <x:c r="S700" s="68">
        <x:f>SUMIFS('sales data'!$L:$L,'sales data'!$B:$B,$C700,'sales data'!$F:$F,$D700,'sales data'!$O:$O,"N")</x:f>
        <x:v>0</x:v>
      </x:c>
      <x:c r="T700" s="73">
        <x:f t="shared" si="197"/>
        <x:v>0</x:v>
      </x:c>
      <x:c r="U700" s="26">
        <x:f>SUMIFS('warehouse inventory check'!$N:$N,'warehouse inventory check'!$C:$C,$C700,'warehouse inventory check'!$D:$D,$D700)</x:f>
        <x:v>0</x:v>
      </x:c>
      <x:c r="V700" s="26">
        <x:f t="shared" si="198"/>
        <x:v>850440.41131344147</x:v>
      </x:c>
      <x:c r="W700" s="73">
        <x:f t="shared" si="199"/>
        <x:v>0</x:v>
      </x:c>
      <x:c r="X700" s="74">
        <x:f t="shared" si="200"/>
        <x:v>0</x:v>
      </x:c>
      <x:c r="Y700" s="68">
        <x:f t="shared" si="201"/>
        <x:v>0</x:v>
      </x:c>
      <x:c r="Z700" s="68">
        <x:f t="shared" si="202"/>
        <x:v>0</x:v>
      </x:c>
    </x:row>
    <x:row r="701" spans="1:26" s="26" customFormat="1">
      <x:c r="A701" s="118">
        <x:v>96</x:v>
      </x:c>
      <x:c r="B701" s="118"/>
      <x:c r="C701" s="113">
        <x:v>7</x:v>
      </x:c>
      <x:c r="D701" s="210" t="str">
        <x:f>IF(VLOOKUP($A701,'★Master Code List'!$B$4:$K$167,8,)=0,"",(VLOOKUP($A701,'★Master Code List'!$B$4:$K$167,8,)))</x:f>
        <x:v/>
      </x:c>
      <x:c r="E701" s="210" t="str">
        <x:f>IF(VLOOKUP($A701,'★Master Code List'!$B$4:$K$167,9,)=0,"",(VLOOKUP($A701,'★Master Code List'!$B$4:$K$167,9,)))</x:f>
        <x:v/>
      </x:c>
      <x:c r="F701" s="20" t="str">
        <x:f>IF(VLOOKUP($A701,'★Master Code List'!$B$4:$K$167,10,)=0,"",(VLOOKUP($A701,'★Master Code List'!$B$4:$K$167,10,)))</x:f>
        <x:v/>
      </x:c>
      <x:c r="G701" s="158">
        <x:f t="shared" si="192"/>
        <x:v>0</x:v>
      </x:c>
      <x:c r="H701" s="197">
        <x:f t="shared" si="193"/>
        <x:v>850440.41131344147</x:v>
      </x:c>
      <x:c r="I701" s="285">
        <x:f t="shared" si="194"/>
        <x:v>0</x:v>
      </x:c>
      <x:c r="J701" s="106">
        <x:f>SUMIFS('purchase data'!K:K,'purchase data'!$B:$B,$C701,'purchase data'!$F:$F,$D701)</x:f>
        <x:v>0</x:v>
      </x:c>
      <x:c r="K701" s="73">
        <x:f>SUMIFS('purchase data'!M:M,'purchase data'!$B:$B,$C701,'purchase data'!$F:$F,$D701)</x:f>
        <x:v>0</x:v>
      </x:c>
      <x:c r="L701" s="68">
        <x:f>SUMIFS(ETC!$G:$G,ETC!$B:$B,$C701,ETC!$E:$E,$D701)</x:f>
        <x:v>0</x:v>
      </x:c>
      <x:c r="M701" s="73">
        <x:f>SUMIFS(ETC!$J:$J,ETC!$E:$E,$D701,ETC!$B:$B,$C701)</x:f>
        <x:v>0</x:v>
      </x:c>
      <x:c r="N701" s="159">
        <x:f>IF(IFERROR((I701+K701+M701)/(G701+J701+SUMIFS(ETC!$G:$G,ETC!$C:$C,1,ETC!$B:$B,$C701,ETC!$E:$E,$D701)),)=0,H701,IFERROR((I701+K701+M701)/(G701+J701+SUMIFS(ETC!$G:$G,ETC!$C:$C,1,ETC!$B:$B,$C701,ETC!$E:$E,$D701)),))</x:f>
        <x:v>850440.41131344147</x:v>
      </x:c>
      <x:c r="O701" s="106">
        <x:f>++SUMIFS('sales data'!L:L,'sales data'!$B:$B,$C701,'sales data'!$F:$F,$D701,'sales data'!$O:$O,"")</x:f>
        <x:v>0</x:v>
      </x:c>
      <x:c r="P701" s="73">
        <x:f t="shared" si="195"/>
        <x:v>0</x:v>
      </x:c>
      <x:c r="Q701" s="68">
        <x:f>+SUMIFS('sales data'!$L:$L,'sales data'!$B:$B,$C701,'sales data'!$F:$F,$D701,'sales data'!$O:$O,"R")</x:f>
        <x:v>0</x:v>
      </x:c>
      <x:c r="R701" s="73">
        <x:f t="shared" si="196"/>
        <x:v>0</x:v>
      </x:c>
      <x:c r="S701" s="68">
        <x:f>SUMIFS('sales data'!$L:$L,'sales data'!$B:$B,$C701,'sales data'!$F:$F,$D701,'sales data'!$O:$O,"N")</x:f>
        <x:v>0</x:v>
      </x:c>
      <x:c r="T701" s="73">
        <x:f t="shared" si="197"/>
        <x:v>0</x:v>
      </x:c>
      <x:c r="U701" s="26">
        <x:f>SUMIFS('warehouse inventory check'!$N:$N,'warehouse inventory check'!$C:$C,$C701,'warehouse inventory check'!$D:$D,$D701)</x:f>
        <x:v>0</x:v>
      </x:c>
      <x:c r="V701" s="26">
        <x:f t="shared" si="198"/>
        <x:v>850440.41131344147</x:v>
      </x:c>
      <x:c r="W701" s="73">
        <x:f t="shared" si="199"/>
        <x:v>0</x:v>
      </x:c>
      <x:c r="X701" s="74">
        <x:f t="shared" si="200"/>
        <x:v>0</x:v>
      </x:c>
      <x:c r="Y701" s="68">
        <x:f t="shared" si="201"/>
        <x:v>0</x:v>
      </x:c>
      <x:c r="Z701" s="68">
        <x:f t="shared" si="202"/>
        <x:v>0</x:v>
      </x:c>
    </x:row>
    <x:row r="702" spans="1:26" s="26" customFormat="1">
      <x:c r="A702" s="118">
        <x:v>97</x:v>
      </x:c>
      <x:c r="B702" s="118"/>
      <x:c r="C702" s="113">
        <x:v>7</x:v>
      </x:c>
      <x:c r="D702" s="210" t="str">
        <x:f>IF(VLOOKUP($A702,'★Master Code List'!$B$4:$K$167,8,)=0,"",(VLOOKUP($A702,'★Master Code List'!$B$4:$K$167,8,)))</x:f>
        <x:v/>
      </x:c>
      <x:c r="E702" s="210" t="str">
        <x:f>IF(VLOOKUP($A702,'★Master Code List'!$B$4:$K$167,9,)=0,"",(VLOOKUP($A702,'★Master Code List'!$B$4:$K$167,9,)))</x:f>
        <x:v/>
      </x:c>
      <x:c r="F702" s="20" t="str">
        <x:f>IF(VLOOKUP($A702,'★Master Code List'!$B$4:$K$167,10,)=0,"",(VLOOKUP($A702,'★Master Code List'!$B$4:$K$167,10,)))</x:f>
        <x:v/>
      </x:c>
      <x:c r="G702" s="158">
        <x:f t="shared" si="192"/>
        <x:v>0</x:v>
      </x:c>
      <x:c r="H702" s="197">
        <x:f t="shared" si="193"/>
        <x:v>850440.41131344147</x:v>
      </x:c>
      <x:c r="I702" s="285">
        <x:f t="shared" si="194"/>
        <x:v>0</x:v>
      </x:c>
      <x:c r="J702" s="106">
        <x:f>SUMIFS('purchase data'!K:K,'purchase data'!$B:$B,$C702,'purchase data'!$F:$F,$D702)</x:f>
        <x:v>0</x:v>
      </x:c>
      <x:c r="K702" s="73">
        <x:f>SUMIFS('purchase data'!M:M,'purchase data'!$B:$B,$C702,'purchase data'!$F:$F,$D702)</x:f>
        <x:v>0</x:v>
      </x:c>
      <x:c r="L702" s="68">
        <x:f>SUMIFS(ETC!$G:$G,ETC!$B:$B,$C702,ETC!$E:$E,$D702)</x:f>
        <x:v>0</x:v>
      </x:c>
      <x:c r="M702" s="73">
        <x:f>SUMIFS(ETC!$J:$J,ETC!$E:$E,$D702,ETC!$B:$B,$C702)</x:f>
        <x:v>0</x:v>
      </x:c>
      <x:c r="N702" s="159">
        <x:f>IF(IFERROR((I702+K702+M702)/(G702+J702+SUMIFS(ETC!$G:$G,ETC!$C:$C,1,ETC!$B:$B,$C702,ETC!$E:$E,$D702)),)=0,H702,IFERROR((I702+K702+M702)/(G702+J702+SUMIFS(ETC!$G:$G,ETC!$C:$C,1,ETC!$B:$B,$C702,ETC!$E:$E,$D702)),))</x:f>
        <x:v>850440.41131344147</x:v>
      </x:c>
      <x:c r="O702" s="106">
        <x:f>++SUMIFS('sales data'!L:L,'sales data'!$B:$B,$C702,'sales data'!$F:$F,$D702,'sales data'!$O:$O,"")</x:f>
        <x:v>0</x:v>
      </x:c>
      <x:c r="P702" s="73">
        <x:f t="shared" si="195"/>
        <x:v>0</x:v>
      </x:c>
      <x:c r="Q702" s="68">
        <x:f>+SUMIFS('sales data'!$L:$L,'sales data'!$B:$B,$C702,'sales data'!$F:$F,$D702,'sales data'!$O:$O,"R")</x:f>
        <x:v>0</x:v>
      </x:c>
      <x:c r="R702" s="73">
        <x:f t="shared" si="196"/>
        <x:v>0</x:v>
      </x:c>
      <x:c r="S702" s="68">
        <x:f>SUMIFS('sales data'!$L:$L,'sales data'!$B:$B,$C702,'sales data'!$F:$F,$D702,'sales data'!$O:$O,"N")</x:f>
        <x:v>0</x:v>
      </x:c>
      <x:c r="T702" s="73">
        <x:f t="shared" si="197"/>
        <x:v>0</x:v>
      </x:c>
      <x:c r="U702" s="26">
        <x:f>SUMIFS('warehouse inventory check'!$N:$N,'warehouse inventory check'!$C:$C,$C702,'warehouse inventory check'!$D:$D,$D702)</x:f>
        <x:v>0</x:v>
      </x:c>
      <x:c r="V702" s="26">
        <x:f t="shared" si="198"/>
        <x:v>850440.41131344147</x:v>
      </x:c>
      <x:c r="W702" s="73">
        <x:f t="shared" si="199"/>
        <x:v>0</x:v>
      </x:c>
      <x:c r="X702" s="74">
        <x:f t="shared" si="200"/>
        <x:v>0</x:v>
      </x:c>
      <x:c r="Y702" s="68">
        <x:f t="shared" si="201"/>
        <x:v>0</x:v>
      </x:c>
      <x:c r="Z702" s="68">
        <x:f t="shared" si="202"/>
        <x:v>0</x:v>
      </x:c>
    </x:row>
    <x:row r="703" spans="1:26" s="26" customFormat="1">
      <x:c r="A703" s="118">
        <x:v>98</x:v>
      </x:c>
      <x:c r="B703" s="118"/>
      <x:c r="C703" s="113">
        <x:v>7</x:v>
      </x:c>
      <x:c r="D703" s="210" t="str">
        <x:f>IF(VLOOKUP($A703,'★Master Code List'!$B$4:$K$167,8,)=0,"",(VLOOKUP($A703,'★Master Code List'!$B$4:$K$167,8,)))</x:f>
        <x:v/>
      </x:c>
      <x:c r="E703" s="210" t="str">
        <x:f>IF(VLOOKUP($A703,'★Master Code List'!$B$4:$K$167,9,)=0,"",(VLOOKUP($A703,'★Master Code List'!$B$4:$K$167,9,)))</x:f>
        <x:v/>
      </x:c>
      <x:c r="F703" s="20" t="str">
        <x:f>IF(VLOOKUP($A703,'★Master Code List'!$B$4:$K$167,10,)=0,"",(VLOOKUP($A703,'★Master Code List'!$B$4:$K$167,10,)))</x:f>
        <x:v/>
      </x:c>
      <x:c r="G703" s="158">
        <x:f t="shared" si="192"/>
        <x:v>0</x:v>
      </x:c>
      <x:c r="H703" s="197">
        <x:f t="shared" si="193"/>
        <x:v>850440.41131344147</x:v>
      </x:c>
      <x:c r="I703" s="285">
        <x:f t="shared" si="194"/>
        <x:v>0</x:v>
      </x:c>
      <x:c r="J703" s="106">
        <x:f>SUMIFS('purchase data'!K:K,'purchase data'!$B:$B,$C703,'purchase data'!$F:$F,$D703)</x:f>
        <x:v>0</x:v>
      </x:c>
      <x:c r="K703" s="73">
        <x:f>SUMIFS('purchase data'!M:M,'purchase data'!$B:$B,$C703,'purchase data'!$F:$F,$D703)</x:f>
        <x:v>0</x:v>
      </x:c>
      <x:c r="L703" s="68">
        <x:f>SUMIFS(ETC!$G:$G,ETC!$B:$B,$C703,ETC!$E:$E,$D703)</x:f>
        <x:v>0</x:v>
      </x:c>
      <x:c r="M703" s="73">
        <x:f>SUMIFS(ETC!$J:$J,ETC!$E:$E,$D703,ETC!$B:$B,$C703)</x:f>
        <x:v>0</x:v>
      </x:c>
      <x:c r="N703" s="159">
        <x:f>IF(IFERROR((I703+K703+M703)/(G703+J703+SUMIFS(ETC!$G:$G,ETC!$C:$C,1,ETC!$B:$B,$C703,ETC!$E:$E,$D703)),)=0,H703,IFERROR((I703+K703+M703)/(G703+J703+SUMIFS(ETC!$G:$G,ETC!$C:$C,1,ETC!$B:$B,$C703,ETC!$E:$E,$D703)),))</x:f>
        <x:v>850440.41131344147</x:v>
      </x:c>
      <x:c r="O703" s="106">
        <x:f>++SUMIFS('sales data'!L:L,'sales data'!$B:$B,$C703,'sales data'!$F:$F,$D703,'sales data'!$O:$O,"")</x:f>
        <x:v>0</x:v>
      </x:c>
      <x:c r="P703" s="73">
        <x:f t="shared" si="195"/>
        <x:v>0</x:v>
      </x:c>
      <x:c r="Q703" s="68">
        <x:f>+SUMIFS('sales data'!$L:$L,'sales data'!$B:$B,$C703,'sales data'!$F:$F,$D703,'sales data'!$O:$O,"R")</x:f>
        <x:v>0</x:v>
      </x:c>
      <x:c r="R703" s="73">
        <x:f t="shared" si="196"/>
        <x:v>0</x:v>
      </x:c>
      <x:c r="S703" s="68">
        <x:f>SUMIFS('sales data'!$L:$L,'sales data'!$B:$B,$C703,'sales data'!$F:$F,$D703,'sales data'!$O:$O,"N")</x:f>
        <x:v>0</x:v>
      </x:c>
      <x:c r="T703" s="73">
        <x:f t="shared" si="197"/>
        <x:v>0</x:v>
      </x:c>
      <x:c r="U703" s="26">
        <x:f>SUMIFS('warehouse inventory check'!$N:$N,'warehouse inventory check'!$C:$C,$C703,'warehouse inventory check'!$D:$D,$D703)</x:f>
        <x:v>0</x:v>
      </x:c>
      <x:c r="V703" s="26">
        <x:f t="shared" si="198"/>
        <x:v>850440.41131344147</x:v>
      </x:c>
      <x:c r="W703" s="73">
        <x:f t="shared" si="199"/>
        <x:v>0</x:v>
      </x:c>
      <x:c r="X703" s="74">
        <x:f t="shared" si="200"/>
        <x:v>0</x:v>
      </x:c>
      <x:c r="Y703" s="68">
        <x:f t="shared" si="201"/>
        <x:v>0</x:v>
      </x:c>
      <x:c r="Z703" s="68">
        <x:f t="shared" si="202"/>
        <x:v>0</x:v>
      </x:c>
    </x:row>
    <x:row r="704" spans="1:26" s="26" customFormat="1">
      <x:c r="A704" s="118">
        <x:v>99</x:v>
      </x:c>
      <x:c r="B704" s="118"/>
      <x:c r="C704" s="113">
        <x:v>7</x:v>
      </x:c>
      <x:c r="D704" s="210" t="str">
        <x:f>IF(VLOOKUP($A704,'★Master Code List'!$B$4:$K$167,8,)=0,"",(VLOOKUP($A704,'★Master Code List'!$B$4:$K$167,8,)))</x:f>
        <x:v/>
      </x:c>
      <x:c r="E704" s="210" t="str">
        <x:f>IF(VLOOKUP($A704,'★Master Code List'!$B$4:$K$167,9,)=0,"",(VLOOKUP($A704,'★Master Code List'!$B$4:$K$167,9,)))</x:f>
        <x:v/>
      </x:c>
      <x:c r="F704" s="20" t="str">
        <x:f>IF(VLOOKUP($A704,'★Master Code List'!$B$4:$K$167,10,)=0,"",(VLOOKUP($A704,'★Master Code List'!$B$4:$K$167,10,)))</x:f>
        <x:v/>
      </x:c>
      <x:c r="G704" s="158">
        <x:f t="shared" si="192"/>
        <x:v>0</x:v>
      </x:c>
      <x:c r="H704" s="197">
        <x:f t="shared" si="193"/>
        <x:v>850440.41131344147</x:v>
      </x:c>
      <x:c r="I704" s="285">
        <x:f t="shared" si="194"/>
        <x:v>0</x:v>
      </x:c>
      <x:c r="J704" s="106">
        <x:f>SUMIFS('purchase data'!K:K,'purchase data'!$B:$B,$C704,'purchase data'!$F:$F,$D704)</x:f>
        <x:v>0</x:v>
      </x:c>
      <x:c r="K704" s="73">
        <x:f>SUMIFS('purchase data'!M:M,'purchase data'!$B:$B,$C704,'purchase data'!$F:$F,$D704)</x:f>
        <x:v>0</x:v>
      </x:c>
      <x:c r="L704" s="68">
        <x:f>SUMIFS(ETC!$G:$G,ETC!$B:$B,$C704,ETC!$E:$E,$D704)</x:f>
        <x:v>0</x:v>
      </x:c>
      <x:c r="M704" s="73">
        <x:f>SUMIFS(ETC!$J:$J,ETC!$E:$E,$D704,ETC!$B:$B,$C704)</x:f>
        <x:v>0</x:v>
      </x:c>
      <x:c r="N704" s="159">
        <x:f>IF(IFERROR((I704+K704+M704)/(G704+J704+SUMIFS(ETC!$G:$G,ETC!$C:$C,1,ETC!$B:$B,$C704,ETC!$E:$E,$D704)),)=0,H704,IFERROR((I704+K704+M704)/(G704+J704+SUMIFS(ETC!$G:$G,ETC!$C:$C,1,ETC!$B:$B,$C704,ETC!$E:$E,$D704)),))</x:f>
        <x:v>850440.41131344147</x:v>
      </x:c>
      <x:c r="O704" s="106">
        <x:f>++SUMIFS('sales data'!L:L,'sales data'!$B:$B,$C704,'sales data'!$F:$F,$D704,'sales data'!$O:$O,"")</x:f>
        <x:v>0</x:v>
      </x:c>
      <x:c r="P704" s="73">
        <x:f t="shared" si="195"/>
        <x:v>0</x:v>
      </x:c>
      <x:c r="Q704" s="68">
        <x:f>+SUMIFS('sales data'!$L:$L,'sales data'!$B:$B,$C704,'sales data'!$F:$F,$D704,'sales data'!$O:$O,"R")</x:f>
        <x:v>0</x:v>
      </x:c>
      <x:c r="R704" s="73">
        <x:f t="shared" si="196"/>
        <x:v>0</x:v>
      </x:c>
      <x:c r="S704" s="68">
        <x:f>SUMIFS('sales data'!$L:$L,'sales data'!$B:$B,$C704,'sales data'!$F:$F,$D704,'sales data'!$O:$O,"N")</x:f>
        <x:v>0</x:v>
      </x:c>
      <x:c r="T704" s="73">
        <x:f t="shared" si="197"/>
        <x:v>0</x:v>
      </x:c>
      <x:c r="U704" s="26">
        <x:f>SUMIFS('warehouse inventory check'!$N:$N,'warehouse inventory check'!$C:$C,$C704,'warehouse inventory check'!$D:$D,$D704)</x:f>
        <x:v>0</x:v>
      </x:c>
      <x:c r="V704" s="26">
        <x:f t="shared" si="198"/>
        <x:v>850440.41131344147</x:v>
      </x:c>
      <x:c r="W704" s="73">
        <x:f t="shared" si="199"/>
        <x:v>0</x:v>
      </x:c>
      <x:c r="X704" s="74">
        <x:f t="shared" si="200"/>
        <x:v>0</x:v>
      </x:c>
      <x:c r="Y704" s="68">
        <x:f t="shared" si="201"/>
        <x:v>0</x:v>
      </x:c>
      <x:c r="Z704" s="68">
        <x:f t="shared" si="202"/>
        <x:v>0</x:v>
      </x:c>
    </x:row>
    <x:row r="705" spans="1:26" s="26" customFormat="1" ht="14.25" thickBot="1">
      <x:c r="A705" s="118">
        <x:v>100</x:v>
      </x:c>
      <x:c r="B705" s="118"/>
      <x:c r="C705" s="113">
        <x:v>7</x:v>
      </x:c>
      <x:c r="D705" s="210" t="str">
        <x:f>IF(VLOOKUP($A705,'★Master Code List'!$B$4:$K$167,8,)=0,"",(VLOOKUP($A705,'★Master Code List'!$B$4:$K$167,8,)))</x:f>
        <x:v/>
      </x:c>
      <x:c r="E705" s="210" t="str">
        <x:f>IF(VLOOKUP($A705,'★Master Code List'!$B$4:$K$167,9,)=0,"",(VLOOKUP($A705,'★Master Code List'!$B$4:$K$167,9,)))</x:f>
        <x:v/>
      </x:c>
      <x:c r="F705" s="20" t="str">
        <x:f>IF(VLOOKUP($A705,'★Master Code List'!$B$4:$K$167,10,)=0,"",(VLOOKUP($A705,'★Master Code List'!$B$4:$K$167,10,)))</x:f>
        <x:v/>
      </x:c>
      <x:c r="G705" s="158">
        <x:f t="shared" si="192"/>
        <x:v>0</x:v>
      </x:c>
      <x:c r="H705" s="197">
        <x:f t="shared" si="193"/>
        <x:v>850440.41131344147</x:v>
      </x:c>
      <x:c r="I705" s="285">
        <x:f t="shared" si="194"/>
        <x:v>0</x:v>
      </x:c>
      <x:c r="J705" s="106">
        <x:f>SUMIFS('purchase data'!K:K,'purchase data'!$B:$B,$C705,'purchase data'!$F:$F,$D705)</x:f>
        <x:v>0</x:v>
      </x:c>
      <x:c r="K705" s="73">
        <x:f>SUMIFS('purchase data'!M:M,'purchase data'!$B:$B,$C705,'purchase data'!$F:$F,$D705)</x:f>
        <x:v>0</x:v>
      </x:c>
      <x:c r="L705" s="68">
        <x:f>SUMIFS(ETC!$G:$G,ETC!$B:$B,$C705,ETC!$E:$E,$D705)</x:f>
        <x:v>0</x:v>
      </x:c>
      <x:c r="M705" s="73">
        <x:f>SUMIFS(ETC!$J:$J,ETC!$E:$E,$D705,ETC!$B:$B,$C705)</x:f>
        <x:v>0</x:v>
      </x:c>
      <x:c r="N705" s="159">
        <x:f>IF(IFERROR((I705+K705+M705)/(G705+J705+SUMIFS(ETC!$G:$G,ETC!$C:$C,1,ETC!$B:$B,$C705,ETC!$E:$E,$D705)),)=0,H705,IFERROR((I705+K705+M705)/(G705+J705+SUMIFS(ETC!$G:$G,ETC!$C:$C,1,ETC!$B:$B,$C705,ETC!$E:$E,$D705)),))</x:f>
        <x:v>850440.41131344147</x:v>
      </x:c>
      <x:c r="O705" s="106">
        <x:f>++SUMIFS('sales data'!L:L,'sales data'!$B:$B,$C705,'sales data'!$F:$F,$D705,'sales data'!$O:$O,"")</x:f>
        <x:v>0</x:v>
      </x:c>
      <x:c r="P705" s="73">
        <x:f t="shared" si="195"/>
        <x:v>0</x:v>
      </x:c>
      <x:c r="Q705" s="68">
        <x:f>+SUMIFS('sales data'!$L:$L,'sales data'!$B:$B,$C705,'sales data'!$F:$F,$D705,'sales data'!$O:$O,"R")</x:f>
        <x:v>0</x:v>
      </x:c>
      <x:c r="R705" s="73">
        <x:f t="shared" si="196"/>
        <x:v>0</x:v>
      </x:c>
      <x:c r="S705" s="68">
        <x:f>SUMIFS('sales data'!$L:$L,'sales data'!$B:$B,$C705,'sales data'!$F:$F,$D705,'sales data'!$O:$O,"N")</x:f>
        <x:v>0</x:v>
      </x:c>
      <x:c r="T705" s="73">
        <x:f t="shared" si="197"/>
        <x:v>0</x:v>
      </x:c>
      <x:c r="U705" s="26">
        <x:f>SUMIFS('warehouse inventory check'!$N:$N,'warehouse inventory check'!$C:$C,$C705,'warehouse inventory check'!$D:$D,$D705)</x:f>
        <x:v>0</x:v>
      </x:c>
      <x:c r="V705" s="26">
        <x:f t="shared" si="198"/>
        <x:v>850440.41131344147</x:v>
      </x:c>
      <x:c r="W705" s="73">
        <x:f t="shared" si="199"/>
        <x:v>0</x:v>
      </x:c>
      <x:c r="X705" s="74">
        <x:f t="shared" si="200"/>
        <x:v>0</x:v>
      </x:c>
      <x:c r="Y705" s="68">
        <x:f t="shared" si="201"/>
        <x:v>0</x:v>
      </x:c>
      <x:c r="Z705" s="68">
        <x:f t="shared" si="202"/>
        <x:v>0</x:v>
      </x:c>
    </x:row>
    <x:row r="706" spans="1:26" ht="15" collapsed="1" thickTop="1" thickBot="1">
      <x:c r="C706" s="117">
        <x:v>7</x:v>
      </x:c>
      <x:c r="D706" s="75"/>
      <x:c r="E706" s="75"/>
      <x:c r="F706" s="76" t="s">
        <x:v>117</x:v>
      </x:c>
      <x:c r="G706" s="286">
        <x:f>SUM(G606:G705)</x:f>
        <x:v>0</x:v>
      </x:c>
      <x:c r="H706" s="286"/>
      <x:c r="I706" s="287">
        <x:f>SUM(I606:I705)</x:f>
        <x:v>0</x:v>
      </x:c>
      <x:c r="J706" s="77">
        <x:f>SUM(J606:J705)</x:f>
        <x:v>0</x:v>
      </x:c>
      <x:c r="K706" s="78">
        <x:f>SUM(K606:K705)</x:f>
        <x:v>0</x:v>
      </x:c>
      <x:c r="L706" s="77">
        <x:f t="shared" ref="L706:M706" si="203">SUM(L606:L705)</x:f>
        <x:v>0</x:v>
      </x:c>
      <x:c r="M706" s="78">
        <x:f t="shared" si="203"/>
        <x:v>0</x:v>
      </x:c>
      <x:c r="N706" s="160"/>
      <x:c r="O706" s="77">
        <x:f t="shared" ref="O706:U706" si="204">SUM(O606:O705)</x:f>
        <x:v>0</x:v>
      </x:c>
      <x:c r="P706" s="78">
        <x:f t="shared" si="204"/>
        <x:v>0</x:v>
      </x:c>
      <x:c r="Q706" s="77">
        <x:f t="shared" si="204"/>
        <x:v>0</x:v>
      </x:c>
      <x:c r="R706" s="78">
        <x:f t="shared" si="204"/>
        <x:v>0</x:v>
      </x:c>
      <x:c r="S706" s="77">
        <x:f t="shared" si="204"/>
        <x:v>0</x:v>
      </x:c>
      <x:c r="T706" s="78">
        <x:f t="shared" si="204"/>
        <x:v>0</x:v>
      </x:c>
      <x:c r="U706" s="77">
        <x:f t="shared" si="204"/>
        <x:v>0</x:v>
      </x:c>
      <x:c r="V706" s="75"/>
      <x:c r="W706" s="682">
        <x:f>SUM(W606:W705)</x:f>
        <x:v>0</x:v>
      </x:c>
      <x:c r="X706" s="79">
        <x:f>SUM(X606:X705)</x:f>
        <x:v>0</x:v>
      </x:c>
      <x:c r="Y706" s="77">
        <x:f>SUM(Y606:Y705)</x:f>
        <x:v>0</x:v>
      </x:c>
      <x:c r="Z706" s="77">
        <x:f>SUM(Z606:Z705)</x:f>
        <x:v>0</x:v>
      </x:c>
    </x:row>
    <x:row r="707" spans="1:26">
      <x:c r="K707" s="20">
        <x:f>SUMIFS('purchase data'!M:M,'purchase data'!$B:$B,C706)-SUMIFS('purchase data'!M:M,'purchase data'!H:H,"Other",'purchase data'!B:B,C706)-K706</x:f>
        <x:v>0</x:v>
      </x:c>
    </x:row>
    <x:row r="709" spans="1:26" ht="14.25" thickBot="1">
      <x:c r="C709" s="119" t="s">
        <x:v>99</x:v>
      </x:c>
      <x:c r="D709" s="26"/>
      <x:c r="E709" s="26"/>
      <x:c r="F709" s="26"/>
      <x:c r="G709" s="281" t="s">
        <x:v>100</x:v>
      </x:c>
      <x:c r="J709" s="275" t="s">
        <x:v>101</x:v>
      </x:c>
      <x:c r="K709" s="26"/>
      <x:c r="L709" s="275" t="s">
        <x:v>103</x:v>
      </x:c>
      <x:c r="M709" s="26"/>
      <x:c r="N709" s="26"/>
      <x:c r="O709" s="275" t="s">
        <x:v>102</x:v>
      </x:c>
      <x:c r="P709" s="26"/>
      <x:c r="Q709" s="275" t="s">
        <x:v>103</x:v>
      </x:c>
      <x:c r="R709" s="26"/>
      <x:c r="S709" s="275" t="s">
        <x:v>104</x:v>
      </x:c>
      <x:c r="T709" s="26"/>
      <x:c r="U709" s="275" t="s">
        <x:v>105</x:v>
      </x:c>
      <x:c r="V709" s="26"/>
      <x:c r="W709" s="67" t="s">
        <x:v>106</x:v>
      </x:c>
      <x:c r="X709" s="67"/>
      <x:c r="Y709" s="81"/>
      <x:c r="Z709" s="68"/>
    </x:row>
    <x:row r="710" spans="1:26">
      <x:c r="C710" s="69" t="s">
        <x:v>120</x:v>
      </x:c>
      <x:c r="D710" s="364" t="s">
        <x:v>5</x:v>
      </x:c>
      <x:c r="E710" s="69" t="s">
        <x:v>6</x:v>
      </x:c>
      <x:c r="F710" s="70" t="s">
        <x:v>7</x:v>
      </x:c>
      <x:c r="G710" s="282" t="s">
        <x:v>108</x:v>
      </x:c>
      <x:c r="H710" s="282" t="s">
        <x:v>109</x:v>
      </x:c>
      <x:c r="I710" s="283" t="s">
        <x:v>110</x:v>
      </x:c>
      <x:c r="J710" s="69" t="s">
        <x:v>108</x:v>
      </x:c>
      <x:c r="K710" s="70" t="s">
        <x:v>110</x:v>
      </x:c>
      <x:c r="L710" s="65" t="s">
        <x:v>113</x:v>
      </x:c>
      <x:c r="M710" s="66" t="s">
        <x:v>110</x:v>
      </x:c>
      <x:c r="N710" s="71" t="s">
        <x:v>111</x:v>
      </x:c>
      <x:c r="O710" s="69" t="s">
        <x:v>108</x:v>
      </x:c>
      <x:c r="P710" s="70" t="s">
        <x:v>112</x:v>
      </x:c>
      <x:c r="Q710" s="65" t="s">
        <x:v>113</x:v>
      </x:c>
      <x:c r="R710" s="66" t="s">
        <x:v>110</x:v>
      </x:c>
      <x:c r="S710" s="65" t="s">
        <x:v>113</x:v>
      </x:c>
      <x:c r="T710" s="66" t="s">
        <x:v>110</x:v>
      </x:c>
      <x:c r="U710" s="69" t="s">
        <x:v>116</x:v>
      </x:c>
      <x:c r="V710" s="65" t="s">
        <x:v>114</x:v>
      </x:c>
      <x:c r="W710" s="66" t="s">
        <x:v>110</x:v>
      </x:c>
      <x:c r="X710" s="71" t="s">
        <x:v>115</x:v>
      </x:c>
      <x:c r="Y710" s="69" t="s">
        <x:v>121</x:v>
      </x:c>
      <x:c r="Z710" s="69" t="s">
        <x:v>115</x:v>
      </x:c>
    </x:row>
    <x:row r="711" spans="1:26">
      <x:c r="A711" s="118">
        <x:v>1</x:v>
      </x:c>
      <x:c r="B711" s="118"/>
      <x:c r="C711" s="113">
        <x:v>8</x:v>
      </x:c>
      <x:c r="D711" s="210" t="str">
        <x:f>IF(VLOOKUP($A711,'★Master Code List'!$B$4:$K$167,8,)=0,"",(VLOOKUP($A711,'★Master Code List'!$B$4:$K$167,8,)))</x:f>
        <x:v>PZ38-10B694-AD</x:v>
      </x:c>
      <x:c r="E711" s="210" t="str">
        <x:f>IF(VLOOKUP($A711,'★Master Code List'!$B$4:$K$167,9,)=0,"",(VLOOKUP($A711,'★Master Code List'!$B$4:$K$167,9,)))</x:f>
        <x:v>PHEV-E (V710) / (P703)</x:v>
      </x:c>
      <x:c r="F711" s="20" t="str">
        <x:f>IF(VLOOKUP($A711,'★Master Code List'!$B$4:$K$167,10,)=0,"",(VLOOKUP($A711,'★Master Code List'!$B$4:$K$167,10,)))</x:f>
        <x:v>Main Harness</x:v>
      </x:c>
      <x:c r="G711" s="158">
        <x:f t="shared" ref="G711:G742" si="205">SUMIFS(U:U,$D:$D,$D711,$C:$C,$C711-1)</x:f>
        <x:v>0</x:v>
      </x:c>
      <x:c r="H711" s="158">
        <x:f t="shared" ref="H711:H742" si="206">SUMIFS(V:V,$D:$D,$D711,$C:$C,$C711-1)</x:f>
        <x:v>4050.0202393462691</x:v>
      </x:c>
      <x:c r="I711" s="285">
        <x:f t="shared" ref="I711:I742" si="207">SUMIFS(W:W,$D:$D,$D711,$C:$C,$C711-1)</x:f>
        <x:v>0</x:v>
      </x:c>
      <x:c r="J711" s="106">
        <x:f>SUMIFS('purchase data'!K:K,'purchase data'!$B:$B,$C711,'purchase data'!$F:$F,$D711)</x:f>
        <x:v>0</x:v>
      </x:c>
      <x:c r="K711" s="73">
        <x:f>SUMIFS('purchase data'!M:M,'purchase data'!$B:$B,$C711,'purchase data'!$F:$F,$D711)</x:f>
        <x:v>0</x:v>
      </x:c>
      <x:c r="L711" s="68">
        <x:f>SUMIFS(ETC!$G:$G,ETC!$B:$B,$C711,ETC!$E:$E,$D711)</x:f>
        <x:v>0</x:v>
      </x:c>
      <x:c r="M711" s="73">
        <x:f>SUMIFS(ETC!$J:$J,ETC!$E:$E,$D711,ETC!$B:$B,$C711)</x:f>
        <x:v>0</x:v>
      </x:c>
      <x:c r="N711" s="159">
        <x:f>IF(IFERROR((I711+K711+M711)/(G711+J711+SUMIFS(ETC!$G:$G,ETC!$C:$C,1,ETC!$B:$B,$C711,ETC!$E:$E,$D711)),)=0,H711,IFERROR((I711+K711+M711)/(G711+J711+SUMIFS(ETC!$G:$G,ETC!$C:$C,1,ETC!$B:$B,$C711,ETC!$E:$E,$D711)),))</x:f>
        <x:v>4050.0202393462691</x:v>
      </x:c>
      <x:c r="O711" s="106">
        <x:f>++SUMIFS('sales data'!L:L,'sales data'!$B:$B,$C711,'sales data'!$F:$F,$D711,'sales data'!$O:$O,"")</x:f>
        <x:v>0</x:v>
      </x:c>
      <x:c r="P711" s="73">
        <x:f t="shared" ref="P711:P774" si="208">+IF(O711&lt;&gt;0,O711*N711,)</x:f>
        <x:v>0</x:v>
      </x:c>
      <x:c r="Q711" s="68">
        <x:f>+SUMIFS('sales data'!$L:$L,'sales data'!$B:$B,$C711,'sales data'!$F:$F,$D711,'sales data'!$O:$O,"R")</x:f>
        <x:v>0</x:v>
      </x:c>
      <x:c r="R711" s="73">
        <x:f t="shared" ref="R711:R774" si="209">+IF(Q711&lt;&gt;0,Q711*N711,)</x:f>
        <x:v>0</x:v>
      </x:c>
      <x:c r="S711" s="68">
        <x:f>SUMIFS('sales data'!$L:$L,'sales data'!$B:$B,$C711,'sales data'!$F:$F,$D711,'sales data'!$O:$O,"N")</x:f>
        <x:v>0</x:v>
      </x:c>
      <x:c r="T711" s="73">
        <x:f t="shared" ref="T711:T774" si="210">+IF(S711&lt;&gt;0,S711*N711,)</x:f>
        <x:v>0</x:v>
      </x:c>
      <x:c r="U711" s="26">
        <x:f>SUMIFS('warehouse inventory check'!$N:$N,'warehouse inventory check'!$C:$C,$C711,'warehouse inventory check'!$D:$D,$D711)</x:f>
        <x:v>0</x:v>
      </x:c>
      <x:c r="V711" s="26">
        <x:f t="shared" ref="V711:V774" si="211">+N711</x:f>
        <x:v>4050.0202393462691</x:v>
      </x:c>
      <x:c r="W711" s="73">
        <x:f t="shared" ref="W711:W774" si="212">+IF(U711&lt;&gt;0,U711*N711,)</x:f>
        <x:v>0</x:v>
      </x:c>
      <x:c r="X711" s="74">
        <x:f t="shared" ref="X711:X774" si="213">+I711+K711-P711-R711-W711-T711+M711</x:f>
        <x:v>0</x:v>
      </x:c>
      <x:c r="Y711" s="68">
        <x:f t="shared" ref="Y711:Y774" si="214">+G711+J711+L711-O711-Q711-S711</x:f>
        <x:v>0</x:v>
      </x:c>
      <x:c r="Z711" s="68">
        <x:f t="shared" ref="Z711:Z774" si="215">+U711-Y711</x:f>
        <x:v>0</x:v>
      </x:c>
    </x:row>
    <x:row r="712" spans="1:26">
      <x:c r="A712" s="118">
        <x:v>2</x:v>
      </x:c>
      <x:c r="B712" s="118"/>
      <x:c r="C712" s="113">
        <x:v>8</x:v>
      </x:c>
      <x:c r="D712" s="210" t="str">
        <x:f>IF(VLOOKUP($A712,'★Master Code List'!$B$4:$K$167,8,)=0,"",(VLOOKUP($A712,'★Master Code List'!$B$4:$K$167,8,)))</x:f>
        <x:v>PZ38-10B694-BD</x:v>
      </x:c>
      <x:c r="E712" s="210" t="str">
        <x:f>IF(VLOOKUP($A712,'★Master Code List'!$B$4:$K$167,9,)=0,"",(VLOOKUP($A712,'★Master Code List'!$B$4:$K$167,9,)))</x:f>
        <x:v>BEV-E1(V710)</x:v>
      </x:c>
      <x:c r="F712" s="20" t="str">
        <x:f>IF(VLOOKUP($A712,'★Master Code List'!$B$4:$K$167,10,)=0,"",(VLOOKUP($A712,'★Master Code List'!$B$4:$K$167,10,)))</x:f>
        <x:v>Main Harness</x:v>
      </x:c>
      <x:c r="G712" s="158">
        <x:f t="shared" si="205"/>
        <x:v>0</x:v>
      </x:c>
      <x:c r="H712" s="158">
        <x:f t="shared" si="206"/>
        <x:v>4816.0565301775432</x:v>
      </x:c>
      <x:c r="I712" s="285">
        <x:f t="shared" si="207"/>
        <x:v>0</x:v>
      </x:c>
      <x:c r="J712" s="106">
        <x:f>SUMIFS('purchase data'!K:K,'purchase data'!$B:$B,$C712,'purchase data'!$F:$F,$D712)</x:f>
        <x:v>0</x:v>
      </x:c>
      <x:c r="K712" s="73">
        <x:f>SUMIFS('purchase data'!M:M,'purchase data'!$B:$B,$C712,'purchase data'!$F:$F,$D712)</x:f>
        <x:v>0</x:v>
      </x:c>
      <x:c r="L712" s="68">
        <x:f>SUMIFS(ETC!$G:$G,ETC!$B:$B,$C712,ETC!$E:$E,$D712)</x:f>
        <x:v>0</x:v>
      </x:c>
      <x:c r="M712" s="73">
        <x:f>SUMIFS(ETC!$J:$J,ETC!$E:$E,$D712,ETC!$B:$B,$C712)</x:f>
        <x:v>0</x:v>
      </x:c>
      <x:c r="N712" s="159">
        <x:f>IF(IFERROR((I712+K712+M712)/(G712+J712+SUMIFS(ETC!$G:$G,ETC!$C:$C,1,ETC!$B:$B,$C712,ETC!$E:$E,$D712)),)=0,H712,IFERROR((I712+K712+M712)/(G712+J712+SUMIFS(ETC!$G:$G,ETC!$C:$C,1,ETC!$B:$B,$C712,ETC!$E:$E,$D712)),))</x:f>
        <x:v>4816.0565301775432</x:v>
      </x:c>
      <x:c r="O712" s="106">
        <x:f>++SUMIFS('sales data'!L:L,'sales data'!$B:$B,$C712,'sales data'!$F:$F,$D712,'sales data'!$O:$O,"")</x:f>
        <x:v>0</x:v>
      </x:c>
      <x:c r="P712" s="73">
        <x:f t="shared" si="208"/>
        <x:v>0</x:v>
      </x:c>
      <x:c r="Q712" s="68">
        <x:f>+SUMIFS('sales data'!$L:$L,'sales data'!$B:$B,$C712,'sales data'!$F:$F,$D712,'sales data'!$O:$O,"R")</x:f>
        <x:v>0</x:v>
      </x:c>
      <x:c r="R712" s="73">
        <x:f t="shared" si="209"/>
        <x:v>0</x:v>
      </x:c>
      <x:c r="S712" s="68">
        <x:f>SUMIFS('sales data'!$L:$L,'sales data'!$B:$B,$C712,'sales data'!$F:$F,$D712,'sales data'!$O:$O,"N")</x:f>
        <x:v>0</x:v>
      </x:c>
      <x:c r="T712" s="73">
        <x:f t="shared" si="210"/>
        <x:v>0</x:v>
      </x:c>
      <x:c r="U712" s="26">
        <x:f>SUMIFS('warehouse inventory check'!$N:$N,'warehouse inventory check'!$C:$C,$C712,'warehouse inventory check'!$D:$D,$D712)</x:f>
        <x:v>0</x:v>
      </x:c>
      <x:c r="V712" s="26">
        <x:f t="shared" si="211"/>
        <x:v>4816.0565301775432</x:v>
      </x:c>
      <x:c r="W712" s="73">
        <x:f t="shared" si="212"/>
        <x:v>0</x:v>
      </x:c>
      <x:c r="X712" s="74">
        <x:f t="shared" si="213"/>
        <x:v>0</x:v>
      </x:c>
      <x:c r="Y712" s="68">
        <x:f t="shared" si="214"/>
        <x:v>0</x:v>
      </x:c>
      <x:c r="Z712" s="68">
        <x:f t="shared" si="215"/>
        <x:v>0</x:v>
      </x:c>
    </x:row>
    <x:row r="713" spans="1:26">
      <x:c r="A713" s="118">
        <x:v>3</x:v>
      </x:c>
      <x:c r="B713" s="118"/>
      <x:c r="C713" s="113">
        <x:v>8</x:v>
      </x:c>
      <x:c r="D713" s="210" t="str">
        <x:f>IF(VLOOKUP($A713,'★Master Code List'!$B$4:$K$167,8,)=0,"",(VLOOKUP($A713,'★Master Code List'!$B$4:$K$167,8,)))</x:f>
        <x:v>PZ38-14A033-AB</x:v>
      </x:c>
      <x:c r="E713" s="210" t="str">
        <x:f>IF(VLOOKUP($A713,'★Master Code List'!$B$4:$K$167,9,)=0,"",(VLOOKUP($A713,'★Master Code List'!$B$4:$K$167,9,)))</x:f>
        <x:v>PHEV-E (V710) / (P703)</x:v>
      </x:c>
      <x:c r="F713" s="20" t="str">
        <x:f>IF(VLOOKUP($A713,'★Master Code List'!$B$4:$K$167,10,)=0,"",(VLOOKUP($A713,'★Master Code List'!$B$4:$K$167,10,)))</x:f>
        <x:v>BUSBAR - Array to Array (short)</x:v>
      </x:c>
      <x:c r="G713" s="158">
        <x:f t="shared" si="205"/>
        <x:v>0</x:v>
      </x:c>
      <x:c r="H713" s="158">
        <x:f t="shared" si="206"/>
        <x:v>140.07220734470826</x:v>
      </x:c>
      <x:c r="I713" s="285">
        <x:f t="shared" si="207"/>
        <x:v>0</x:v>
      </x:c>
      <x:c r="J713" s="106">
        <x:f>SUMIFS('purchase data'!K:K,'purchase data'!$B:$B,$C713,'purchase data'!$F:$F,$D713)</x:f>
        <x:v>0</x:v>
      </x:c>
      <x:c r="K713" s="73">
        <x:f>SUMIFS('purchase data'!M:M,'purchase data'!$B:$B,$C713,'purchase data'!$F:$F,$D713)</x:f>
        <x:v>0</x:v>
      </x:c>
      <x:c r="L713" s="68">
        <x:f>SUMIFS(ETC!$G:$G,ETC!$B:$B,$C713,ETC!$E:$E,$D713)</x:f>
        <x:v>0</x:v>
      </x:c>
      <x:c r="M713" s="73">
        <x:f>SUMIFS(ETC!$J:$J,ETC!$E:$E,$D713,ETC!$B:$B,$C713)</x:f>
        <x:v>0</x:v>
      </x:c>
      <x:c r="N713" s="159">
        <x:f>IF(IFERROR((I713+K713+M713)/(G713+J713+SUMIFS(ETC!$G:$G,ETC!$C:$C,1,ETC!$B:$B,$C713,ETC!$E:$E,$D713)),)=0,H713,IFERROR((I713+K713+M713)/(G713+J713+SUMIFS(ETC!$G:$G,ETC!$C:$C,1,ETC!$B:$B,$C713,ETC!$E:$E,$D713)),))</x:f>
        <x:v>140.07220734470826</x:v>
      </x:c>
      <x:c r="O713" s="106">
        <x:f>++SUMIFS('sales data'!L:L,'sales data'!$B:$B,$C713,'sales data'!$F:$F,$D713,'sales data'!$O:$O,"")</x:f>
        <x:v>0</x:v>
      </x:c>
      <x:c r="P713" s="73">
        <x:f t="shared" si="208"/>
        <x:v>0</x:v>
      </x:c>
      <x:c r="Q713" s="68">
        <x:f>+SUMIFS('sales data'!$L:$L,'sales data'!$B:$B,$C713,'sales data'!$F:$F,$D713,'sales data'!$O:$O,"R")</x:f>
        <x:v>0</x:v>
      </x:c>
      <x:c r="R713" s="73">
        <x:f t="shared" si="209"/>
        <x:v>0</x:v>
      </x:c>
      <x:c r="S713" s="68">
        <x:f>SUMIFS('sales data'!$L:$L,'sales data'!$B:$B,$C713,'sales data'!$F:$F,$D713,'sales data'!$O:$O,"N")</x:f>
        <x:v>0</x:v>
      </x:c>
      <x:c r="T713" s="73">
        <x:f t="shared" si="210"/>
        <x:v>0</x:v>
      </x:c>
      <x:c r="U713" s="26">
        <x:f>SUMIFS('warehouse inventory check'!$N:$N,'warehouse inventory check'!$C:$C,$C713,'warehouse inventory check'!$D:$D,$D713)</x:f>
        <x:v>0</x:v>
      </x:c>
      <x:c r="V713" s="26">
        <x:f t="shared" si="211"/>
        <x:v>140.07220734470826</x:v>
      </x:c>
      <x:c r="W713" s="73">
        <x:f t="shared" si="212"/>
        <x:v>0</x:v>
      </x:c>
      <x:c r="X713" s="74">
        <x:f t="shared" si="213"/>
        <x:v>0</x:v>
      </x:c>
      <x:c r="Y713" s="68">
        <x:f t="shared" si="214"/>
        <x:v>0</x:v>
      </x:c>
      <x:c r="Z713" s="68">
        <x:f t="shared" si="215"/>
        <x:v>0</x:v>
      </x:c>
    </x:row>
    <x:row r="714" spans="1:26">
      <x:c r="A714" s="118">
        <x:v>4</x:v>
      </x:c>
      <x:c r="B714" s="118"/>
      <x:c r="C714" s="113">
        <x:v>8</x:v>
      </x:c>
      <x:c r="D714" s="210" t="str">
        <x:f>IF(VLOOKUP($A714,'★Master Code List'!$B$4:$K$167,8,)=0,"",(VLOOKUP($A714,'★Master Code List'!$B$4:$K$167,8,)))</x:f>
        <x:v>PZ38-14A033-BB</x:v>
      </x:c>
      <x:c r="E714" s="210" t="str">
        <x:f>IF(VLOOKUP($A714,'★Master Code List'!$B$4:$K$167,9,)=0,"",(VLOOKUP($A714,'★Master Code List'!$B$4:$K$167,9,)))</x:f>
        <x:v>PHEV-E (V710) / (P703)</x:v>
      </x:c>
      <x:c r="F714" s="20" t="str">
        <x:f>IF(VLOOKUP($A714,'★Master Code List'!$B$4:$K$167,10,)=0,"",(VLOOKUP($A714,'★Master Code List'!$B$4:$K$167,10,)))</x:f>
        <x:v>BUSBAR - Array to Array (long)</x:v>
      </x:c>
      <x:c r="G714" s="158">
        <x:f t="shared" si="205"/>
        <x:v>0</x:v>
      </x:c>
      <x:c r="H714" s="158">
        <x:f t="shared" si="206"/>
        <x:v>177.12356011005113</x:v>
      </x:c>
      <x:c r="I714" s="285">
        <x:f t="shared" si="207"/>
        <x:v>0</x:v>
      </x:c>
      <x:c r="J714" s="106">
        <x:f>SUMIFS('purchase data'!K:K,'purchase data'!$B:$B,$C714,'purchase data'!$F:$F,$D714)</x:f>
        <x:v>0</x:v>
      </x:c>
      <x:c r="K714" s="73">
        <x:f>SUMIFS('purchase data'!M:M,'purchase data'!$B:$B,$C714,'purchase data'!$F:$F,$D714)</x:f>
        <x:v>0</x:v>
      </x:c>
      <x:c r="L714" s="68">
        <x:f>SUMIFS(ETC!$G:$G,ETC!$B:$B,$C714,ETC!$E:$E,$D714)</x:f>
        <x:v>0</x:v>
      </x:c>
      <x:c r="M714" s="73">
        <x:f>SUMIFS(ETC!$J:$J,ETC!$E:$E,$D714,ETC!$B:$B,$C714)</x:f>
        <x:v>0</x:v>
      </x:c>
      <x:c r="N714" s="159">
        <x:f>IF(IFERROR((I714+K714+M714)/(G714+J714+SUMIFS(ETC!$G:$G,ETC!$C:$C,1,ETC!$B:$B,$C714,ETC!$E:$E,$D714)),)=0,H714,IFERROR((I714+K714+M714)/(G714+J714+SUMIFS(ETC!$G:$G,ETC!$C:$C,1,ETC!$B:$B,$C714,ETC!$E:$E,$D714)),))</x:f>
        <x:v>177.12356011005113</x:v>
      </x:c>
      <x:c r="O714" s="106">
        <x:f>++SUMIFS('sales data'!L:L,'sales data'!$B:$B,$C714,'sales data'!$F:$F,$D714,'sales data'!$O:$O,"")</x:f>
        <x:v>0</x:v>
      </x:c>
      <x:c r="P714" s="73">
        <x:f t="shared" si="208"/>
        <x:v>0</x:v>
      </x:c>
      <x:c r="Q714" s="68">
        <x:f>+SUMIFS('sales data'!$L:$L,'sales data'!$B:$B,$C714,'sales data'!$F:$F,$D714,'sales data'!$O:$O,"R")</x:f>
        <x:v>0</x:v>
      </x:c>
      <x:c r="R714" s="73">
        <x:f t="shared" si="209"/>
        <x:v>0</x:v>
      </x:c>
      <x:c r="S714" s="68">
        <x:f>SUMIFS('sales data'!$L:$L,'sales data'!$B:$B,$C714,'sales data'!$F:$F,$D714,'sales data'!$O:$O,"N")</x:f>
        <x:v>0</x:v>
      </x:c>
      <x:c r="T714" s="73">
        <x:f t="shared" si="210"/>
        <x:v>0</x:v>
      </x:c>
      <x:c r="U714" s="26">
        <x:f>SUMIFS('warehouse inventory check'!$N:$N,'warehouse inventory check'!$C:$C,$C714,'warehouse inventory check'!$D:$D,$D714)</x:f>
        <x:v>0</x:v>
      </x:c>
      <x:c r="V714" s="26">
        <x:f t="shared" si="211"/>
        <x:v>177.12356011005113</x:v>
      </x:c>
      <x:c r="W714" s="73">
        <x:f t="shared" si="212"/>
        <x:v>0</x:v>
      </x:c>
      <x:c r="X714" s="74">
        <x:f t="shared" si="213"/>
        <x:v>0</x:v>
      </x:c>
      <x:c r="Y714" s="68">
        <x:f t="shared" si="214"/>
        <x:v>0</x:v>
      </x:c>
      <x:c r="Z714" s="68">
        <x:f t="shared" si="215"/>
        <x:v>0</x:v>
      </x:c>
    </x:row>
    <x:row r="715" spans="1:26">
      <x:c r="A715" s="118">
        <x:v>5</x:v>
      </x:c>
      <x:c r="B715" s="118"/>
      <x:c r="C715" s="113">
        <x:v>8</x:v>
      </x:c>
      <x:c r="D715" s="210" t="str">
        <x:f>IF(VLOOKUP($A715,'★Master Code List'!$B$4:$K$167,8,)=0,"",(VLOOKUP($A715,'★Master Code List'!$B$4:$K$167,8,)))</x:f>
        <x:v>PZ38-14A033-CB</x:v>
      </x:c>
      <x:c r="E715" s="210" t="str">
        <x:f>IF(VLOOKUP($A715,'★Master Code List'!$B$4:$K$167,9,)=0,"",(VLOOKUP($A715,'★Master Code List'!$B$4:$K$167,9,)))</x:f>
        <x:v>PHEV-E (V710) / (P703)</x:v>
      </x:c>
      <x:c r="F715" s="20" t="str">
        <x:f>IF(VLOOKUP($A715,'★Master Code List'!$B$4:$K$167,10,)=0,"",(VLOOKUP($A715,'★Master Code List'!$B$4:$K$167,10,)))</x:f>
        <x:v>BUSBAR - Array 3 to 4</x:v>
      </x:c>
      <x:c r="G715" s="158">
        <x:f t="shared" si="205"/>
        <x:v>0</x:v>
      </x:c>
      <x:c r="H715" s="158">
        <x:f t="shared" si="206"/>
        <x:v>89.091211925052107</x:v>
      </x:c>
      <x:c r="I715" s="285">
        <x:f t="shared" si="207"/>
        <x:v>0</x:v>
      </x:c>
      <x:c r="J715" s="106">
        <x:f>SUMIFS('purchase data'!K:K,'purchase data'!$B:$B,$C715,'purchase data'!$F:$F,$D715)</x:f>
        <x:v>0</x:v>
      </x:c>
      <x:c r="K715" s="73">
        <x:f>SUMIFS('purchase data'!M:M,'purchase data'!$B:$B,$C715,'purchase data'!$F:$F,$D715)</x:f>
        <x:v>0</x:v>
      </x:c>
      <x:c r="L715" s="68">
        <x:f>SUMIFS(ETC!$G:$G,ETC!$B:$B,$C715,ETC!$E:$E,$D715)</x:f>
        <x:v>0</x:v>
      </x:c>
      <x:c r="M715" s="73">
        <x:f>SUMIFS(ETC!$J:$J,ETC!$E:$E,$D715,ETC!$B:$B,$C715)</x:f>
        <x:v>0</x:v>
      </x:c>
      <x:c r="N715" s="159">
        <x:f>IF(IFERROR((I715+K715+M715)/(G715+J715+SUMIFS(ETC!$G:$G,ETC!$C:$C,1,ETC!$B:$B,$C715,ETC!$E:$E,$D715)),)=0,H715,IFERROR((I715+K715+M715)/(G715+J715+SUMIFS(ETC!$G:$G,ETC!$C:$C,1,ETC!$B:$B,$C715,ETC!$E:$E,$D715)),))</x:f>
        <x:v>89.091211925052107</x:v>
      </x:c>
      <x:c r="O715" s="106">
        <x:f>++SUMIFS('sales data'!L:L,'sales data'!$B:$B,$C715,'sales data'!$F:$F,$D715,'sales data'!$O:$O,"")</x:f>
        <x:v>0</x:v>
      </x:c>
      <x:c r="P715" s="73">
        <x:f t="shared" si="208"/>
        <x:v>0</x:v>
      </x:c>
      <x:c r="Q715" s="68">
        <x:f>+SUMIFS('sales data'!$L:$L,'sales data'!$B:$B,$C715,'sales data'!$F:$F,$D715,'sales data'!$O:$O,"R")</x:f>
        <x:v>0</x:v>
      </x:c>
      <x:c r="R715" s="73">
        <x:f t="shared" si="209"/>
        <x:v>0</x:v>
      </x:c>
      <x:c r="S715" s="68">
        <x:f>SUMIFS('sales data'!$L:$L,'sales data'!$B:$B,$C715,'sales data'!$F:$F,$D715,'sales data'!$O:$O,"N")</x:f>
        <x:v>0</x:v>
      </x:c>
      <x:c r="T715" s="73">
        <x:f t="shared" si="210"/>
        <x:v>0</x:v>
      </x:c>
      <x:c r="U715" s="26">
        <x:f>SUMIFS('warehouse inventory check'!$N:$N,'warehouse inventory check'!$C:$C,$C715,'warehouse inventory check'!$D:$D,$D715)</x:f>
        <x:v>0</x:v>
      </x:c>
      <x:c r="V715" s="26">
        <x:f t="shared" si="211"/>
        <x:v>89.091211925052107</x:v>
      </x:c>
      <x:c r="W715" s="73">
        <x:f t="shared" si="212"/>
        <x:v>0</x:v>
      </x:c>
      <x:c r="X715" s="74">
        <x:f t="shared" si="213"/>
        <x:v>0</x:v>
      </x:c>
      <x:c r="Y715" s="68">
        <x:f t="shared" si="214"/>
        <x:v>0</x:v>
      </x:c>
      <x:c r="Z715" s="68">
        <x:f t="shared" si="215"/>
        <x:v>0</x:v>
      </x:c>
    </x:row>
    <x:row r="716" spans="1:26">
      <x:c r="A716" s="118">
        <x:v>6</x:v>
      </x:c>
      <x:c r="B716" s="118"/>
      <x:c r="C716" s="113">
        <x:v>8</x:v>
      </x:c>
      <x:c r="D716" s="210" t="str">
        <x:f>IF(VLOOKUP($A716,'★Master Code List'!$B$4:$K$167,8,)=0,"",(VLOOKUP($A716,'★Master Code List'!$B$4:$K$167,8,)))</x:f>
        <x:v>PZ38-14A033-FE</x:v>
      </x:c>
      <x:c r="E716" s="210" t="str">
        <x:f>IF(VLOOKUP($A716,'★Master Code List'!$B$4:$K$167,9,)=0,"",(VLOOKUP($A716,'★Master Code List'!$B$4:$K$167,9,)))</x:f>
        <x:v>EV-V4 Test Parts</x:v>
      </x:c>
      <x:c r="F716" s="20" t="str">
        <x:f>IF(VLOOKUP($A716,'★Master Code List'!$B$4:$K$167,10,)=0,"",(VLOOKUP($A716,'★Master Code List'!$B$4:$K$167,10,)))</x:f>
        <x:v>BUSBAR - Array to Array (Straight)_Insert</x:v>
      </x:c>
      <x:c r="G716" s="158">
        <x:f t="shared" si="205"/>
        <x:v>0</x:v>
      </x:c>
      <x:c r="H716" s="158">
        <x:f t="shared" si="206"/>
        <x:v>444.18496711111101</x:v>
      </x:c>
      <x:c r="I716" s="285">
        <x:f t="shared" si="207"/>
        <x:v>0</x:v>
      </x:c>
      <x:c r="J716" s="106">
        <x:f>SUMIFS('purchase data'!K:K,'purchase data'!$B:$B,$C716,'purchase data'!$F:$F,$D716)</x:f>
        <x:v>0</x:v>
      </x:c>
      <x:c r="K716" s="73">
        <x:f>SUMIFS('purchase data'!M:M,'purchase data'!$B:$B,$C716,'purchase data'!$F:$F,$D716)</x:f>
        <x:v>0</x:v>
      </x:c>
      <x:c r="L716" s="68">
        <x:f>SUMIFS(ETC!$G:$G,ETC!$B:$B,$C716,ETC!$E:$E,$D716)</x:f>
        <x:v>0</x:v>
      </x:c>
      <x:c r="M716" s="73">
        <x:f>SUMIFS(ETC!$J:$J,ETC!$E:$E,$D716,ETC!$B:$B,$C716)</x:f>
        <x:v>0</x:v>
      </x:c>
      <x:c r="N716" s="159">
        <x:f>IF(IFERROR((I716+K716+M716)/(G716+J716+SUMIFS(ETC!$G:$G,ETC!$C:$C,1,ETC!$B:$B,$C716,ETC!$E:$E,$D716)),)=0,H716,IFERROR((I716+K716+M716)/(G716+J716+SUMIFS(ETC!$G:$G,ETC!$C:$C,1,ETC!$B:$B,$C716,ETC!$E:$E,$D716)),))</x:f>
        <x:v>444.18496711111101</x:v>
      </x:c>
      <x:c r="O716" s="106">
        <x:f>++SUMIFS('sales data'!L:L,'sales data'!$B:$B,$C716,'sales data'!$F:$F,$D716,'sales data'!$O:$O,"")</x:f>
        <x:v>0</x:v>
      </x:c>
      <x:c r="P716" s="73">
        <x:f t="shared" si="208"/>
        <x:v>0</x:v>
      </x:c>
      <x:c r="Q716" s="68">
        <x:f>+SUMIFS('sales data'!$L:$L,'sales data'!$B:$B,$C716,'sales data'!$F:$F,$D716,'sales data'!$O:$O,"R")</x:f>
        <x:v>0</x:v>
      </x:c>
      <x:c r="R716" s="73">
        <x:f t="shared" si="209"/>
        <x:v>0</x:v>
      </x:c>
      <x:c r="S716" s="68">
        <x:f>SUMIFS('sales data'!$L:$L,'sales data'!$B:$B,$C716,'sales data'!$F:$F,$D716,'sales data'!$O:$O,"N")</x:f>
        <x:v>0</x:v>
      </x:c>
      <x:c r="T716" s="73">
        <x:f t="shared" si="210"/>
        <x:v>0</x:v>
      </x:c>
      <x:c r="U716" s="26">
        <x:f>SUMIFS('warehouse inventory check'!$N:$N,'warehouse inventory check'!$C:$C,$C716,'warehouse inventory check'!$D:$D,$D716)</x:f>
        <x:v>0</x:v>
      </x:c>
      <x:c r="V716" s="26">
        <x:f t="shared" si="211"/>
        <x:v>444.18496711111101</x:v>
      </x:c>
      <x:c r="W716" s="73">
        <x:f t="shared" si="212"/>
        <x:v>0</x:v>
      </x:c>
      <x:c r="X716" s="74">
        <x:f t="shared" si="213"/>
        <x:v>0</x:v>
      </x:c>
      <x:c r="Y716" s="68">
        <x:f t="shared" si="214"/>
        <x:v>0</x:v>
      </x:c>
      <x:c r="Z716" s="68">
        <x:f t="shared" si="215"/>
        <x:v>0</x:v>
      </x:c>
    </x:row>
    <x:row r="717" spans="1:26">
      <x:c r="A717" s="118">
        <x:v>7</x:v>
      </x:c>
      <x:c r="B717" s="118"/>
      <x:c r="C717" s="113">
        <x:v>8</x:v>
      </x:c>
      <x:c r="D717" s="210" t="str">
        <x:f>IF(VLOOKUP($A717,'★Master Code List'!$B$4:$K$167,8,)=0,"",(VLOOKUP($A717,'★Master Code List'!$B$4:$K$167,8,)))</x:f>
        <x:v>PZ38-14A033-GD</x:v>
      </x:c>
      <x:c r="E717" s="210" t="str">
        <x:f>IF(VLOOKUP($A717,'★Master Code List'!$B$4:$K$167,9,)=0,"",(VLOOKUP($A717,'★Master Code List'!$B$4:$K$167,9,)))</x:f>
        <x:v>BEV-E (V710)</x:v>
      </x:c>
      <x:c r="F717" s="20" t="str">
        <x:f>IF(VLOOKUP($A717,'★Master Code List'!$B$4:$K$167,10,)=0,"",(VLOOKUP($A717,'★Master Code List'!$B$4:$K$167,10,)))</x:f>
        <x:v>BUSBAR - Array to Array (Angled)_Insert</x:v>
      </x:c>
      <x:c r="G717" s="158">
        <x:f t="shared" si="205"/>
        <x:v>0</x:v>
      </x:c>
      <x:c r="H717" s="158">
        <x:f t="shared" si="206"/>
        <x:v>415.72873713804711</x:v>
      </x:c>
      <x:c r="I717" s="285">
        <x:f t="shared" si="207"/>
        <x:v>0</x:v>
      </x:c>
      <x:c r="J717" s="106">
        <x:f>SUMIFS('purchase data'!K:K,'purchase data'!$B:$B,$C717,'purchase data'!$F:$F,$D717)</x:f>
        <x:v>0</x:v>
      </x:c>
      <x:c r="K717" s="73">
        <x:f>SUMIFS('purchase data'!M:M,'purchase data'!$B:$B,$C717,'purchase data'!$F:$F,$D717)</x:f>
        <x:v>0</x:v>
      </x:c>
      <x:c r="L717" s="68">
        <x:f>SUMIFS(ETC!$G:$G,ETC!$B:$B,$C717,ETC!$E:$E,$D717)</x:f>
        <x:v>0</x:v>
      </x:c>
      <x:c r="M717" s="73">
        <x:f>SUMIFS(ETC!$J:$J,ETC!$E:$E,$D717,ETC!$B:$B,$C717)</x:f>
        <x:v>0</x:v>
      </x:c>
      <x:c r="N717" s="159">
        <x:f>IF(IFERROR((I717+K717+M717)/(G717+J717+SUMIFS(ETC!$G:$G,ETC!$C:$C,1,ETC!$B:$B,$C717,ETC!$E:$E,$D717)),)=0,H717,IFERROR((I717+K717+M717)/(G717+J717+SUMIFS(ETC!$G:$G,ETC!$C:$C,1,ETC!$B:$B,$C717,ETC!$E:$E,$D717)),))</x:f>
        <x:v>415.72873713804711</x:v>
      </x:c>
      <x:c r="O717" s="106">
        <x:f>++SUMIFS('sales data'!L:L,'sales data'!$B:$B,$C717,'sales data'!$F:$F,$D717,'sales data'!$O:$O,"")</x:f>
        <x:v>0</x:v>
      </x:c>
      <x:c r="P717" s="73">
        <x:f t="shared" si="208"/>
        <x:v>0</x:v>
      </x:c>
      <x:c r="Q717" s="68">
        <x:f>+SUMIFS('sales data'!$L:$L,'sales data'!$B:$B,$C717,'sales data'!$F:$F,$D717,'sales data'!$O:$O,"R")</x:f>
        <x:v>0</x:v>
      </x:c>
      <x:c r="R717" s="73">
        <x:f t="shared" si="209"/>
        <x:v>0</x:v>
      </x:c>
      <x:c r="S717" s="68">
        <x:f>SUMIFS('sales data'!$L:$L,'sales data'!$B:$B,$C717,'sales data'!$F:$F,$D717,'sales data'!$O:$O,"N")</x:f>
        <x:v>0</x:v>
      </x:c>
      <x:c r="T717" s="73">
        <x:f t="shared" si="210"/>
        <x:v>0</x:v>
      </x:c>
      <x:c r="U717" s="26">
        <x:f>SUMIFS('warehouse inventory check'!$N:$N,'warehouse inventory check'!$C:$C,$C717,'warehouse inventory check'!$D:$D,$D717)</x:f>
        <x:v>0</x:v>
      </x:c>
      <x:c r="V717" s="26">
        <x:f t="shared" si="211"/>
        <x:v>415.72873713804711</x:v>
      </x:c>
      <x:c r="W717" s="73">
        <x:f t="shared" si="212"/>
        <x:v>0</x:v>
      </x:c>
      <x:c r="X717" s="74">
        <x:f t="shared" si="213"/>
        <x:v>0</x:v>
      </x:c>
      <x:c r="Y717" s="68">
        <x:f t="shared" si="214"/>
        <x:v>0</x:v>
      </x:c>
      <x:c r="Z717" s="68">
        <x:f t="shared" si="215"/>
        <x:v>0</x:v>
      </x:c>
    </x:row>
    <x:row r="718" spans="1:26">
      <x:c r="A718" s="118">
        <x:v>8</x:v>
      </x:c>
      <x:c r="B718" s="118"/>
      <x:c r="C718" s="113">
        <x:v>8</x:v>
      </x:c>
      <x:c r="D718" s="210" t="str">
        <x:f>IF(VLOOKUP($A718,'★Master Code List'!$B$4:$K$167,8,)=0,"",(VLOOKUP($A718,'★Master Code List'!$B$4:$K$167,8,)))</x:f>
        <x:v>PZ38-14A033-HF</x:v>
      </x:c>
      <x:c r="E718" s="210" t="str">
        <x:f>IF(VLOOKUP($A718,'★Master Code List'!$B$4:$K$167,9,)=0,"",(VLOOKUP($A718,'★Master Code List'!$B$4:$K$167,9,)))</x:f>
        <x:v>BEV-E (V710)</x:v>
      </x:c>
      <x:c r="F718" s="20" t="str">
        <x:f>IF(VLOOKUP($A718,'★Master Code List'!$B$4:$K$167,10,)=0,"",(VLOOKUP($A718,'★Master Code List'!$B$4:$K$167,10,)))</x:f>
        <x:v>BUSBAR - Array4 to Array 5_Insert</x:v>
      </x:c>
      <x:c r="G718" s="158">
        <x:f t="shared" si="205"/>
        <x:v>0</x:v>
      </x:c>
      <x:c r="H718" s="158">
        <x:f t="shared" si="206"/>
        <x:v>517.50554691099467</x:v>
      </x:c>
      <x:c r="I718" s="285">
        <x:f t="shared" si="207"/>
        <x:v>0</x:v>
      </x:c>
      <x:c r="J718" s="106">
        <x:f>SUMIFS('purchase data'!K:K,'purchase data'!$B:$B,$C718,'purchase data'!$F:$F,$D718)</x:f>
        <x:v>0</x:v>
      </x:c>
      <x:c r="K718" s="73">
        <x:f>SUMIFS('purchase data'!M:M,'purchase data'!$B:$B,$C718,'purchase data'!$F:$F,$D718)</x:f>
        <x:v>0</x:v>
      </x:c>
      <x:c r="L718" s="68">
        <x:f>SUMIFS(ETC!$G:$G,ETC!$B:$B,$C718,ETC!$E:$E,$D718)</x:f>
        <x:v>0</x:v>
      </x:c>
      <x:c r="M718" s="73">
        <x:f>SUMIFS(ETC!$J:$J,ETC!$E:$E,$D718,ETC!$B:$B,$C718)</x:f>
        <x:v>0</x:v>
      </x:c>
      <x:c r="N718" s="159">
        <x:f>IF(IFERROR((I718+K718+M718)/(G718+J718+SUMIFS(ETC!$G:$G,ETC!$C:$C,1,ETC!$B:$B,$C718,ETC!$E:$E,$D718)),)=0,H718,IFERROR((I718+K718+M718)/(G718+J718+SUMIFS(ETC!$G:$G,ETC!$C:$C,1,ETC!$B:$B,$C718,ETC!$E:$E,$D718)),))</x:f>
        <x:v>517.50554691099467</x:v>
      </x:c>
      <x:c r="O718" s="106">
        <x:f>++SUMIFS('sales data'!L:L,'sales data'!$B:$B,$C718,'sales data'!$F:$F,$D718,'sales data'!$O:$O,"")</x:f>
        <x:v>0</x:v>
      </x:c>
      <x:c r="P718" s="73">
        <x:f t="shared" si="208"/>
        <x:v>0</x:v>
      </x:c>
      <x:c r="Q718" s="68">
        <x:f>+SUMIFS('sales data'!$L:$L,'sales data'!$B:$B,$C718,'sales data'!$F:$F,$D718,'sales data'!$O:$O,"R")</x:f>
        <x:v>0</x:v>
      </x:c>
      <x:c r="R718" s="73">
        <x:f t="shared" si="209"/>
        <x:v>0</x:v>
      </x:c>
      <x:c r="S718" s="68">
        <x:f>SUMIFS('sales data'!$L:$L,'sales data'!$B:$B,$C718,'sales data'!$F:$F,$D718,'sales data'!$O:$O,"N")</x:f>
        <x:v>0</x:v>
      </x:c>
      <x:c r="T718" s="73">
        <x:f t="shared" si="210"/>
        <x:v>0</x:v>
      </x:c>
      <x:c r="U718" s="26">
        <x:f>SUMIFS('warehouse inventory check'!$N:$N,'warehouse inventory check'!$C:$C,$C718,'warehouse inventory check'!$D:$D,$D718)</x:f>
        <x:v>0</x:v>
      </x:c>
      <x:c r="V718" s="26">
        <x:f t="shared" si="211"/>
        <x:v>517.50554691099467</x:v>
      </x:c>
      <x:c r="W718" s="73">
        <x:f t="shared" si="212"/>
        <x:v>0</x:v>
      </x:c>
      <x:c r="X718" s="74">
        <x:f t="shared" si="213"/>
        <x:v>0</x:v>
      </x:c>
      <x:c r="Y718" s="68">
        <x:f t="shared" si="214"/>
        <x:v>0</x:v>
      </x:c>
      <x:c r="Z718" s="68">
        <x:f t="shared" si="215"/>
        <x:v>0</x:v>
      </x:c>
    </x:row>
    <x:row r="719" spans="1:26">
      <x:c r="A719" s="118">
        <x:v>9</x:v>
      </x:c>
      <x:c r="B719" s="118"/>
      <x:c r="C719" s="113">
        <x:v>8</x:v>
      </x:c>
      <x:c r="D719" s="210" t="str">
        <x:f>IF(VLOOKUP($A719,'★Master Code List'!$B$4:$K$167,8,)=0,"",(VLOOKUP($A719,'★Master Code List'!$B$4:$K$167,8,)))</x:f>
        <x:v>PZ38-14A033-JD</x:v>
      </x:c>
      <x:c r="E719" s="210" t="str">
        <x:f>IF(VLOOKUP($A719,'★Master Code List'!$B$4:$K$167,9,)=0,"",(VLOOKUP($A719,'★Master Code List'!$B$4:$K$167,9,)))</x:f>
        <x:v>BEV-E1</x:v>
      </x:c>
      <x:c r="F719" s="20" t="str">
        <x:f>IF(VLOOKUP($A719,'★Master Code List'!$B$4:$K$167,10,)=0,"",(VLOOKUP($A719,'★Master Code List'!$B$4:$K$167,10,)))</x:f>
        <x:v>BEV-E1 BUSBAR Array 8 to Array 9</x:v>
      </x:c>
      <x:c r="G719" s="158">
        <x:f t="shared" si="205"/>
        <x:v>0</x:v>
      </x:c>
      <x:c r="H719" s="158">
        <x:f t="shared" si="206"/>
        <x:v>446.53285714285715</x:v>
      </x:c>
      <x:c r="I719" s="285">
        <x:f t="shared" si="207"/>
        <x:v>0</x:v>
      </x:c>
      <x:c r="J719" s="106">
        <x:f>SUMIFS('purchase data'!K:K,'purchase data'!$B:$B,$C719,'purchase data'!$F:$F,$D719)</x:f>
        <x:v>0</x:v>
      </x:c>
      <x:c r="K719" s="73">
        <x:f>SUMIFS('purchase data'!M:M,'purchase data'!$B:$B,$C719,'purchase data'!$F:$F,$D719)</x:f>
        <x:v>0</x:v>
      </x:c>
      <x:c r="L719" s="68">
        <x:f>SUMIFS(ETC!$G:$G,ETC!$B:$B,$C719,ETC!$E:$E,$D719)</x:f>
        <x:v>0</x:v>
      </x:c>
      <x:c r="M719" s="73">
        <x:f>SUMIFS(ETC!$J:$J,ETC!$E:$E,$D719,ETC!$B:$B,$C719)</x:f>
        <x:v>0</x:v>
      </x:c>
      <x:c r="N719" s="159">
        <x:f>IF(IFERROR((I719+K719+M719)/(G719+J719+SUMIFS(ETC!$G:$G,ETC!$C:$C,1,ETC!$B:$B,$C719,ETC!$E:$E,$D719)),)=0,H719,IFERROR((I719+K719+M719)/(G719+J719+SUMIFS(ETC!$G:$G,ETC!$C:$C,1,ETC!$B:$B,$C719,ETC!$E:$E,$D719)),))</x:f>
        <x:v>446.53285714285715</x:v>
      </x:c>
      <x:c r="O719" s="106">
        <x:f>++SUMIFS('sales data'!L:L,'sales data'!$B:$B,$C719,'sales data'!$F:$F,$D719,'sales data'!$O:$O,"")</x:f>
        <x:v>0</x:v>
      </x:c>
      <x:c r="P719" s="73">
        <x:f t="shared" si="208"/>
        <x:v>0</x:v>
      </x:c>
      <x:c r="Q719" s="68">
        <x:f>+SUMIFS('sales data'!$L:$L,'sales data'!$B:$B,$C719,'sales data'!$F:$F,$D719,'sales data'!$O:$O,"R")</x:f>
        <x:v>0</x:v>
      </x:c>
      <x:c r="R719" s="73">
        <x:f t="shared" si="209"/>
        <x:v>0</x:v>
      </x:c>
      <x:c r="S719" s="68">
        <x:f>SUMIFS('sales data'!$L:$L,'sales data'!$B:$B,$C719,'sales data'!$F:$F,$D719,'sales data'!$O:$O,"N")</x:f>
        <x:v>0</x:v>
      </x:c>
      <x:c r="T719" s="73">
        <x:f t="shared" si="210"/>
        <x:v>0</x:v>
      </x:c>
      <x:c r="U719" s="26">
        <x:f>SUMIFS('warehouse inventory check'!$N:$N,'warehouse inventory check'!$C:$C,$C719,'warehouse inventory check'!$D:$D,$D719)</x:f>
        <x:v>0</x:v>
      </x:c>
      <x:c r="V719" s="26">
        <x:f t="shared" si="211"/>
        <x:v>446.53285714285715</x:v>
      </x:c>
      <x:c r="W719" s="73">
        <x:f t="shared" si="212"/>
        <x:v>0</x:v>
      </x:c>
      <x:c r="X719" s="74">
        <x:f t="shared" si="213"/>
        <x:v>0</x:v>
      </x:c>
      <x:c r="Y719" s="68">
        <x:f t="shared" si="214"/>
        <x:v>0</x:v>
      </x:c>
      <x:c r="Z719" s="68">
        <x:f t="shared" si="215"/>
        <x:v>0</x:v>
      </x:c>
    </x:row>
    <x:row r="720" spans="1:26">
      <x:c r="A720" s="118">
        <x:v>10</x:v>
      </x:c>
      <x:c r="B720" s="118"/>
      <x:c r="C720" s="113">
        <x:v>8</x:v>
      </x:c>
      <x:c r="D720" s="210" t="str">
        <x:f>IF(VLOOKUP($A720,'★Master Code List'!$B$4:$K$167,8,)=0,"",(VLOOKUP($A720,'★Master Code List'!$B$4:$K$167,8,)))</x:f>
        <x:v>PZ38-14A033-KD</x:v>
      </x:c>
      <x:c r="E720" s="210" t="str">
        <x:f>IF(VLOOKUP($A720,'★Master Code List'!$B$4:$K$167,9,)=0,"",(VLOOKUP($A720,'★Master Code List'!$B$4:$K$167,9,)))</x:f>
        <x:v>BEV-E (V710)</x:v>
      </x:c>
      <x:c r="F720" s="20" t="str">
        <x:f>IF(VLOOKUP($A720,'★Master Code List'!$B$4:$K$167,10,)=0,"",(VLOOKUP($A720,'★Master Code List'!$B$4:$K$167,10,)))</x:f>
        <x:v>BUSBAR - Array 1 to Neg BEC_Insert</x:v>
      </x:c>
      <x:c r="G720" s="158">
        <x:f t="shared" si="205"/>
        <x:v>0</x:v>
      </x:c>
      <x:c r="H720" s="158">
        <x:f t="shared" si="206"/>
        <x:v>521.15796204395599</x:v>
      </x:c>
      <x:c r="I720" s="285">
        <x:f t="shared" si="207"/>
        <x:v>0</x:v>
      </x:c>
      <x:c r="J720" s="106">
        <x:f>SUMIFS('purchase data'!K:K,'purchase data'!$B:$B,$C720,'purchase data'!$F:$F,$D720)</x:f>
        <x:v>0</x:v>
      </x:c>
      <x:c r="K720" s="73">
        <x:f>SUMIFS('purchase data'!M:M,'purchase data'!$B:$B,$C720,'purchase data'!$F:$F,$D720)</x:f>
        <x:v>0</x:v>
      </x:c>
      <x:c r="L720" s="68">
        <x:f>SUMIFS(ETC!$G:$G,ETC!$B:$B,$C720,ETC!$E:$E,$D720)</x:f>
        <x:v>0</x:v>
      </x:c>
      <x:c r="M720" s="73">
        <x:f>SUMIFS(ETC!$J:$J,ETC!$E:$E,$D720,ETC!$B:$B,$C720)</x:f>
        <x:v>0</x:v>
      </x:c>
      <x:c r="N720" s="159">
        <x:f>IF(IFERROR((I720+K720+M720)/(G720+J720+SUMIFS(ETC!$G:$G,ETC!$C:$C,1,ETC!$B:$B,$C720,ETC!$E:$E,$D720)),)=0,H720,IFERROR((I720+K720+M720)/(G720+J720+SUMIFS(ETC!$G:$G,ETC!$C:$C,1,ETC!$B:$B,$C720,ETC!$E:$E,$D720)),))</x:f>
        <x:v>521.15796204395599</x:v>
      </x:c>
      <x:c r="O720" s="106">
        <x:f>++SUMIFS('sales data'!L:L,'sales data'!$B:$B,$C720,'sales data'!$F:$F,$D720,'sales data'!$O:$O,"")</x:f>
        <x:v>0</x:v>
      </x:c>
      <x:c r="P720" s="73">
        <x:f t="shared" si="208"/>
        <x:v>0</x:v>
      </x:c>
      <x:c r="Q720" s="68">
        <x:f>+SUMIFS('sales data'!$L:$L,'sales data'!$B:$B,$C720,'sales data'!$F:$F,$D720,'sales data'!$O:$O,"R")</x:f>
        <x:v>0</x:v>
      </x:c>
      <x:c r="R720" s="73">
        <x:f t="shared" si="209"/>
        <x:v>0</x:v>
      </x:c>
      <x:c r="S720" s="68">
        <x:f>SUMIFS('sales data'!$L:$L,'sales data'!$B:$B,$C720,'sales data'!$F:$F,$D720,'sales data'!$O:$O,"N")</x:f>
        <x:v>0</x:v>
      </x:c>
      <x:c r="T720" s="73">
        <x:f t="shared" si="210"/>
        <x:v>0</x:v>
      </x:c>
      <x:c r="U720" s="26">
        <x:f>SUMIFS('warehouse inventory check'!$N:$N,'warehouse inventory check'!$C:$C,$C720,'warehouse inventory check'!$D:$D,$D720)</x:f>
        <x:v>0</x:v>
      </x:c>
      <x:c r="V720" s="26">
        <x:f t="shared" si="211"/>
        <x:v>521.15796204395599</x:v>
      </x:c>
      <x:c r="W720" s="73">
        <x:f t="shared" si="212"/>
        <x:v>0</x:v>
      </x:c>
      <x:c r="X720" s="74">
        <x:f t="shared" si="213"/>
        <x:v>0</x:v>
      </x:c>
      <x:c r="Y720" s="68">
        <x:f t="shared" si="214"/>
        <x:v>0</x:v>
      </x:c>
      <x:c r="Z720" s="68">
        <x:f t="shared" si="215"/>
        <x:v>0</x:v>
      </x:c>
    </x:row>
    <x:row r="721" spans="1:26">
      <x:c r="A721" s="118">
        <x:v>11</x:v>
      </x:c>
      <x:c r="B721" s="118"/>
      <x:c r="C721" s="113">
        <x:v>8</x:v>
      </x:c>
      <x:c r="D721" s="210" t="str">
        <x:f>IF(VLOOKUP($A721,'★Master Code List'!$B$4:$K$167,8,)=0,"",(VLOOKUP($A721,'★Master Code List'!$B$4:$K$167,8,)))</x:f>
        <x:v>PZ38-14A033-LF</x:v>
      </x:c>
      <x:c r="E721" s="210" t="str">
        <x:f>IF(VLOOKUP($A721,'★Master Code List'!$B$4:$K$167,9,)=0,"",(VLOOKUP($A721,'★Master Code List'!$B$4:$K$167,9,)))</x:f>
        <x:v>BEV-E (V710)</x:v>
      </x:c>
      <x:c r="F721" s="20" t="str">
        <x:f>IF(VLOOKUP($A721,'★Master Code List'!$B$4:$K$167,10,)=0,"",(VLOOKUP($A721,'★Master Code List'!$B$4:$K$167,10,)))</x:f>
        <x:v>BUSBAR - Array 9 to Pos BEC_Insert</x:v>
      </x:c>
      <x:c r="G721" s="158">
        <x:f t="shared" si="205"/>
        <x:v>0</x:v>
      </x:c>
      <x:c r="H721" s="158">
        <x:f t="shared" si="206"/>
        <x:v>371.65501294848485</x:v>
      </x:c>
      <x:c r="I721" s="285">
        <x:f t="shared" si="207"/>
        <x:v>0</x:v>
      </x:c>
      <x:c r="J721" s="106">
        <x:f>SUMIFS('purchase data'!K:K,'purchase data'!$B:$B,$C721,'purchase data'!$F:$F,$D721)</x:f>
        <x:v>0</x:v>
      </x:c>
      <x:c r="K721" s="73">
        <x:f>SUMIFS('purchase data'!M:M,'purchase data'!$B:$B,$C721,'purchase data'!$F:$F,$D721)</x:f>
        <x:v>0</x:v>
      </x:c>
      <x:c r="L721" s="68">
        <x:f>SUMIFS(ETC!$G:$G,ETC!$B:$B,$C721,ETC!$E:$E,$D721)</x:f>
        <x:v>0</x:v>
      </x:c>
      <x:c r="M721" s="73">
        <x:f>SUMIFS(ETC!$J:$J,ETC!$E:$E,$D721,ETC!$B:$B,$C721)</x:f>
        <x:v>0</x:v>
      </x:c>
      <x:c r="N721" s="159">
        <x:f>IF(IFERROR((I721+K721+M721)/(G721+J721+SUMIFS(ETC!$G:$G,ETC!$C:$C,1,ETC!$B:$B,$C721,ETC!$E:$E,$D721)),)=0,H721,IFERROR((I721+K721+M721)/(G721+J721+SUMIFS(ETC!$G:$G,ETC!$C:$C,1,ETC!$B:$B,$C721,ETC!$E:$E,$D721)),))</x:f>
        <x:v>371.65501294848485</x:v>
      </x:c>
      <x:c r="O721" s="106">
        <x:f>++SUMIFS('sales data'!L:L,'sales data'!$B:$B,$C721,'sales data'!$F:$F,$D721,'sales data'!$O:$O,"")</x:f>
        <x:v>0</x:v>
      </x:c>
      <x:c r="P721" s="73">
        <x:f t="shared" si="208"/>
        <x:v>0</x:v>
      </x:c>
      <x:c r="Q721" s="68">
        <x:f>+SUMIFS('sales data'!$L:$L,'sales data'!$B:$B,$C721,'sales data'!$F:$F,$D721,'sales data'!$O:$O,"R")</x:f>
        <x:v>0</x:v>
      </x:c>
      <x:c r="R721" s="73">
        <x:f t="shared" si="209"/>
        <x:v>0</x:v>
      </x:c>
      <x:c r="S721" s="68">
        <x:f>SUMIFS('sales data'!$L:$L,'sales data'!$B:$B,$C721,'sales data'!$F:$F,$D721,'sales data'!$O:$O,"N")</x:f>
        <x:v>0</x:v>
      </x:c>
      <x:c r="T721" s="73">
        <x:f t="shared" si="210"/>
        <x:v>0</x:v>
      </x:c>
      <x:c r="U721" s="26">
        <x:f>SUMIFS('warehouse inventory check'!$N:$N,'warehouse inventory check'!$C:$C,$C721,'warehouse inventory check'!$D:$D,$D721)</x:f>
        <x:v>0</x:v>
      </x:c>
      <x:c r="V721" s="26">
        <x:f t="shared" si="211"/>
        <x:v>371.65501294848485</x:v>
      </x:c>
      <x:c r="W721" s="73">
        <x:f t="shared" si="212"/>
        <x:v>0</x:v>
      </x:c>
      <x:c r="X721" s="74">
        <x:f t="shared" si="213"/>
        <x:v>0</x:v>
      </x:c>
      <x:c r="Y721" s="68">
        <x:f t="shared" si="214"/>
        <x:v>0</x:v>
      </x:c>
      <x:c r="Z721" s="68">
        <x:f t="shared" si="215"/>
        <x:v>0</x:v>
      </x:c>
    </x:row>
    <x:row r="722" spans="1:26">
      <x:c r="A722" s="118">
        <x:v>12</x:v>
      </x:c>
      <x:c r="B722" s="118"/>
      <x:c r="C722" s="113">
        <x:v>8</x:v>
      </x:c>
      <x:c r="D722" s="210" t="str">
        <x:f>IF(VLOOKUP($A722,'★Master Code List'!$B$4:$K$167,8,)=0,"",(VLOOKUP($A722,'★Master Code List'!$B$4:$K$167,8,)))</x:f>
        <x:v>PZ38-14A033-MC</x:v>
      </x:c>
      <x:c r="E722" s="210" t="str">
        <x:f>IF(VLOOKUP($A722,'★Master Code List'!$B$4:$K$167,9,)=0,"",(VLOOKUP($A722,'★Master Code List'!$B$4:$K$167,9,)))</x:f>
        <x:v>BEV-E (V710)</x:v>
      </x:c>
      <x:c r="F722" s="20" t="str">
        <x:f>IF(VLOOKUP($A722,'★Master Code List'!$B$4:$K$167,10,)=0,"",(VLOOKUP($A722,'★Master Code List'!$B$4:$K$167,10,)))</x:f>
        <x:v>BUSBAR - Pos BEC to DCFC_Protector</x:v>
      </x:c>
      <x:c r="G722" s="158">
        <x:f t="shared" si="205"/>
        <x:v>0</x:v>
      </x:c>
      <x:c r="H722" s="158">
        <x:f t="shared" si="206"/>
        <x:v>701.96989836660634</x:v>
      </x:c>
      <x:c r="I722" s="285">
        <x:f t="shared" si="207"/>
        <x:v>0</x:v>
      </x:c>
      <x:c r="J722" s="106">
        <x:f>SUMIFS('purchase data'!K:K,'purchase data'!$B:$B,$C722,'purchase data'!$F:$F,$D722)</x:f>
        <x:v>0</x:v>
      </x:c>
      <x:c r="K722" s="73">
        <x:f>SUMIFS('purchase data'!M:M,'purchase data'!$B:$B,$C722,'purchase data'!$F:$F,$D722)</x:f>
        <x:v>0</x:v>
      </x:c>
      <x:c r="L722" s="68">
        <x:f>SUMIFS(ETC!$G:$G,ETC!$B:$B,$C722,ETC!$E:$E,$D722)</x:f>
        <x:v>0</x:v>
      </x:c>
      <x:c r="M722" s="73">
        <x:f>SUMIFS(ETC!$J:$J,ETC!$E:$E,$D722,ETC!$B:$B,$C722)</x:f>
        <x:v>0</x:v>
      </x:c>
      <x:c r="N722" s="159">
        <x:f>IF(IFERROR((I722+K722+M722)/(G722+J722+SUMIFS(ETC!$G:$G,ETC!$C:$C,1,ETC!$B:$B,$C722,ETC!$E:$E,$D722)),)=0,H722,IFERROR((I722+K722+M722)/(G722+J722+SUMIFS(ETC!$G:$G,ETC!$C:$C,1,ETC!$B:$B,$C722,ETC!$E:$E,$D722)),))</x:f>
        <x:v>701.96989836660634</x:v>
      </x:c>
      <x:c r="O722" s="106">
        <x:f>++SUMIFS('sales data'!L:L,'sales data'!$B:$B,$C722,'sales data'!$F:$F,$D722,'sales data'!$O:$O,"")</x:f>
        <x:v>0</x:v>
      </x:c>
      <x:c r="P722" s="73">
        <x:f t="shared" si="208"/>
        <x:v>0</x:v>
      </x:c>
      <x:c r="Q722" s="68">
        <x:f>+SUMIFS('sales data'!$L:$L,'sales data'!$B:$B,$C722,'sales data'!$F:$F,$D722,'sales data'!$O:$O,"R")</x:f>
        <x:v>0</x:v>
      </x:c>
      <x:c r="R722" s="73">
        <x:f t="shared" si="209"/>
        <x:v>0</x:v>
      </x:c>
      <x:c r="S722" s="68">
        <x:f>SUMIFS('sales data'!$L:$L,'sales data'!$B:$B,$C722,'sales data'!$F:$F,$D722,'sales data'!$O:$O,"N")</x:f>
        <x:v>0</x:v>
      </x:c>
      <x:c r="T722" s="73">
        <x:f t="shared" si="210"/>
        <x:v>0</x:v>
      </x:c>
      <x:c r="U722" s="26">
        <x:f>SUMIFS('warehouse inventory check'!$N:$N,'warehouse inventory check'!$C:$C,$C722,'warehouse inventory check'!$D:$D,$D722)</x:f>
        <x:v>0</x:v>
      </x:c>
      <x:c r="V722" s="26">
        <x:f t="shared" si="211"/>
        <x:v>701.96989836660634</x:v>
      </x:c>
      <x:c r="W722" s="73">
        <x:f t="shared" si="212"/>
        <x:v>0</x:v>
      </x:c>
      <x:c r="X722" s="74">
        <x:f t="shared" si="213"/>
        <x:v>0</x:v>
      </x:c>
      <x:c r="Y722" s="68">
        <x:f t="shared" si="214"/>
        <x:v>0</x:v>
      </x:c>
      <x:c r="Z722" s="68">
        <x:f t="shared" si="215"/>
        <x:v>0</x:v>
      </x:c>
    </x:row>
    <x:row r="723" spans="1:26">
      <x:c r="A723" s="118">
        <x:v>13</x:v>
      </x:c>
      <x:c r="B723" s="118"/>
      <x:c r="C723" s="113">
        <x:v>8</x:v>
      </x:c>
      <x:c r="D723" s="210" t="str">
        <x:f>IF(VLOOKUP($A723,'★Master Code List'!$B$4:$K$167,8,)=0,"",(VLOOKUP($A723,'★Master Code List'!$B$4:$K$167,8,)))</x:f>
        <x:v>PZ38-14A033-NB</x:v>
      </x:c>
      <x:c r="E723" s="210" t="str">
        <x:f>IF(VLOOKUP($A723,'★Master Code List'!$B$4:$K$167,9,)=0,"",(VLOOKUP($A723,'★Master Code List'!$B$4:$K$167,9,)))</x:f>
        <x:v>BEV-E (V710)</x:v>
      </x:c>
      <x:c r="F723" s="20" t="str">
        <x:f>IF(VLOOKUP($A723,'★Master Code List'!$B$4:$K$167,10,)=0,"",(VLOOKUP($A723,'★Master Code List'!$B$4:$K$167,10,)))</x:f>
        <x:v>BUSBAR - Neg BEC to DCFC_Protector</x:v>
      </x:c>
      <x:c r="G723" s="158">
        <x:f t="shared" si="205"/>
        <x:v>0</x:v>
      </x:c>
      <x:c r="H723" s="158">
        <x:f t="shared" si="206"/>
        <x:v>444.82682407407407</x:v>
      </x:c>
      <x:c r="I723" s="285">
        <x:f t="shared" si="207"/>
        <x:v>0</x:v>
      </x:c>
      <x:c r="J723" s="106">
        <x:f>SUMIFS('purchase data'!K:K,'purchase data'!$B:$B,$C723,'purchase data'!$F:$F,$D723)</x:f>
        <x:v>0</x:v>
      </x:c>
      <x:c r="K723" s="73">
        <x:f>SUMIFS('purchase data'!M:M,'purchase data'!$B:$B,$C723,'purchase data'!$F:$F,$D723)</x:f>
        <x:v>0</x:v>
      </x:c>
      <x:c r="L723" s="68">
        <x:f>SUMIFS(ETC!$G:$G,ETC!$B:$B,$C723,ETC!$E:$E,$D723)</x:f>
        <x:v>0</x:v>
      </x:c>
      <x:c r="M723" s="73">
        <x:f>SUMIFS(ETC!$J:$J,ETC!$E:$E,$D723,ETC!$B:$B,$C723)</x:f>
        <x:v>0</x:v>
      </x:c>
      <x:c r="N723" s="159">
        <x:f>IF(IFERROR((I723+K723+M723)/(G723+J723+SUMIFS(ETC!$G:$G,ETC!$C:$C,1,ETC!$B:$B,$C723,ETC!$E:$E,$D723)),)=0,H723,IFERROR((I723+K723+M723)/(G723+J723+SUMIFS(ETC!$G:$G,ETC!$C:$C,1,ETC!$B:$B,$C723,ETC!$E:$E,$D723)),))</x:f>
        <x:v>444.82682407407407</x:v>
      </x:c>
      <x:c r="O723" s="106">
        <x:f>++SUMIFS('sales data'!L:L,'sales data'!$B:$B,$C723,'sales data'!$F:$F,$D723,'sales data'!$O:$O,"")</x:f>
        <x:v>0</x:v>
      </x:c>
      <x:c r="P723" s="73">
        <x:f t="shared" si="208"/>
        <x:v>0</x:v>
      </x:c>
      <x:c r="Q723" s="68">
        <x:f>+SUMIFS('sales data'!$L:$L,'sales data'!$B:$B,$C723,'sales data'!$F:$F,$D723,'sales data'!$O:$O,"R")</x:f>
        <x:v>0</x:v>
      </x:c>
      <x:c r="R723" s="73">
        <x:f t="shared" si="209"/>
        <x:v>0</x:v>
      </x:c>
      <x:c r="S723" s="68">
        <x:f>SUMIFS('sales data'!$L:$L,'sales data'!$B:$B,$C723,'sales data'!$F:$F,$D723,'sales data'!$O:$O,"N")</x:f>
        <x:v>0</x:v>
      </x:c>
      <x:c r="T723" s="73">
        <x:f t="shared" si="210"/>
        <x:v>0</x:v>
      </x:c>
      <x:c r="U723" s="26">
        <x:f>SUMIFS('warehouse inventory check'!$N:$N,'warehouse inventory check'!$C:$C,$C723,'warehouse inventory check'!$D:$D,$D723)</x:f>
        <x:v>0</x:v>
      </x:c>
      <x:c r="V723" s="26">
        <x:f t="shared" si="211"/>
        <x:v>444.82682407407407</x:v>
      </x:c>
      <x:c r="W723" s="73">
        <x:f t="shared" si="212"/>
        <x:v>0</x:v>
      </x:c>
      <x:c r="X723" s="74">
        <x:f t="shared" si="213"/>
        <x:v>0</x:v>
      </x:c>
      <x:c r="Y723" s="68">
        <x:f t="shared" si="214"/>
        <x:v>0</x:v>
      </x:c>
      <x:c r="Z723" s="68">
        <x:f t="shared" si="215"/>
        <x:v>0</x:v>
      </x:c>
    </x:row>
    <x:row r="724" spans="1:26">
      <x:c r="A724" s="118">
        <x:v>14</x:v>
      </x:c>
      <x:c r="B724" s="118"/>
      <x:c r="C724" s="113">
        <x:v>8</x:v>
      </x:c>
      <x:c r="D724" s="210" t="str">
        <x:f>IF(VLOOKUP($A724,'★Master Code List'!$B$4:$K$167,8,)=0,"",(VLOOKUP($A724,'★Master Code List'!$B$4:$K$167,8,)))</x:f>
        <x:v>PZ38-14A033-PC</x:v>
      </x:c>
      <x:c r="E724" s="210" t="str">
        <x:f>IF(VLOOKUP($A724,'★Master Code List'!$B$4:$K$167,9,)=0,"",(VLOOKUP($A724,'★Master Code List'!$B$4:$K$167,9,)))</x:f>
        <x:v>BEV-E (V710)</x:v>
      </x:c>
      <x:c r="F724" s="20" t="str">
        <x:f>IF(VLOOKUP($A724,'★Master Code List'!$B$4:$K$167,10,)=0,"",(VLOOKUP($A724,'★Master Code List'!$B$4:$K$167,10,)))</x:f>
        <x:v>BUSBAR - CIRCUIT BREAKER_A_Insert</x:v>
      </x:c>
      <x:c r="G724" s="158">
        <x:f t="shared" si="205"/>
        <x:v>0</x:v>
      </x:c>
      <x:c r="H724" s="158">
        <x:f t="shared" si="206"/>
        <x:v>388.67380300623699</x:v>
      </x:c>
      <x:c r="I724" s="285">
        <x:f t="shared" si="207"/>
        <x:v>0</x:v>
      </x:c>
      <x:c r="J724" s="106">
        <x:f>SUMIFS('purchase data'!K:K,'purchase data'!$B:$B,$C724,'purchase data'!$F:$F,$D724)</x:f>
        <x:v>0</x:v>
      </x:c>
      <x:c r="K724" s="73">
        <x:f>SUMIFS('purchase data'!M:M,'purchase data'!$B:$B,$C724,'purchase data'!$F:$F,$D724)</x:f>
        <x:v>0</x:v>
      </x:c>
      <x:c r="L724" s="68">
        <x:f>SUMIFS(ETC!$G:$G,ETC!$B:$B,$C724,ETC!$E:$E,$D724)</x:f>
        <x:v>0</x:v>
      </x:c>
      <x:c r="M724" s="73">
        <x:f>SUMIFS(ETC!$J:$J,ETC!$E:$E,$D724,ETC!$B:$B,$C724)</x:f>
        <x:v>0</x:v>
      </x:c>
      <x:c r="N724" s="159">
        <x:f>IF(IFERROR((I724+K724+M724)/(G724+J724+SUMIFS(ETC!$G:$G,ETC!$C:$C,1,ETC!$B:$B,$C724,ETC!$E:$E,$D724)),)=0,H724,IFERROR((I724+K724+M724)/(G724+J724+SUMIFS(ETC!$G:$G,ETC!$C:$C,1,ETC!$B:$B,$C724,ETC!$E:$E,$D724)),))</x:f>
        <x:v>388.67380300623699</x:v>
      </x:c>
      <x:c r="O724" s="106">
        <x:f>++SUMIFS('sales data'!L:L,'sales data'!$B:$B,$C724,'sales data'!$F:$F,$D724,'sales data'!$O:$O,"")</x:f>
        <x:v>0</x:v>
      </x:c>
      <x:c r="P724" s="73">
        <x:f t="shared" si="208"/>
        <x:v>0</x:v>
      </x:c>
      <x:c r="Q724" s="68">
        <x:f>+SUMIFS('sales data'!$L:$L,'sales data'!$B:$B,$C724,'sales data'!$F:$F,$D724,'sales data'!$O:$O,"R")</x:f>
        <x:v>0</x:v>
      </x:c>
      <x:c r="R724" s="73">
        <x:f t="shared" si="209"/>
        <x:v>0</x:v>
      </x:c>
      <x:c r="S724" s="68">
        <x:f>SUMIFS('sales data'!$L:$L,'sales data'!$B:$B,$C724,'sales data'!$F:$F,$D724,'sales data'!$O:$O,"N")</x:f>
        <x:v>0</x:v>
      </x:c>
      <x:c r="T724" s="73">
        <x:f t="shared" si="210"/>
        <x:v>0</x:v>
      </x:c>
      <x:c r="U724" s="26">
        <x:f>SUMIFS('warehouse inventory check'!$N:$N,'warehouse inventory check'!$C:$C,$C724,'warehouse inventory check'!$D:$D,$D724)</x:f>
        <x:v>0</x:v>
      </x:c>
      <x:c r="V724" s="26">
        <x:f t="shared" si="211"/>
        <x:v>388.67380300623699</x:v>
      </x:c>
      <x:c r="W724" s="73">
        <x:f t="shared" si="212"/>
        <x:v>0</x:v>
      </x:c>
      <x:c r="X724" s="74">
        <x:f t="shared" si="213"/>
        <x:v>0</x:v>
      </x:c>
      <x:c r="Y724" s="68">
        <x:f t="shared" si="214"/>
        <x:v>0</x:v>
      </x:c>
      <x:c r="Z724" s="68">
        <x:f t="shared" si="215"/>
        <x:v>0</x:v>
      </x:c>
    </x:row>
    <x:row r="725" spans="1:26">
      <x:c r="A725" s="118">
        <x:v>15</x:v>
      </x:c>
      <x:c r="B725" s="118"/>
      <x:c r="C725" s="113">
        <x:v>8</x:v>
      </x:c>
      <x:c r="D725" s="210" t="str">
        <x:f>IF(VLOOKUP($A725,'★Master Code List'!$B$4:$K$167,8,)=0,"",(VLOOKUP($A725,'★Master Code List'!$B$4:$K$167,8,)))</x:f>
        <x:v>PZ38-14A033-RC</x:v>
      </x:c>
      <x:c r="E725" s="210" t="str">
        <x:f>IF(VLOOKUP($A725,'★Master Code List'!$B$4:$K$167,9,)=0,"",(VLOOKUP($A725,'★Master Code List'!$B$4:$K$167,9,)))</x:f>
        <x:v>BEV-E (V710)</x:v>
      </x:c>
      <x:c r="F725" s="20" t="str">
        <x:f>IF(VLOOKUP($A725,'★Master Code List'!$B$4:$K$167,10,)=0,"",(VLOOKUP($A725,'★Master Code List'!$B$4:$K$167,10,)))</x:f>
        <x:v>BUSBAR - CIRCUIT BREAKER_B_Insert</x:v>
      </x:c>
      <x:c r="G725" s="158">
        <x:f t="shared" si="205"/>
        <x:v>0</x:v>
      </x:c>
      <x:c r="H725" s="158">
        <x:f t="shared" si="206"/>
        <x:v>412.22265972912805</x:v>
      </x:c>
      <x:c r="I725" s="285">
        <x:f t="shared" si="207"/>
        <x:v>0</x:v>
      </x:c>
      <x:c r="J725" s="106">
        <x:f>SUMIFS('purchase data'!K:K,'purchase data'!$B:$B,$C725,'purchase data'!$F:$F,$D725)</x:f>
        <x:v>0</x:v>
      </x:c>
      <x:c r="K725" s="73">
        <x:f>SUMIFS('purchase data'!M:M,'purchase data'!$B:$B,$C725,'purchase data'!$F:$F,$D725)</x:f>
        <x:v>0</x:v>
      </x:c>
      <x:c r="L725" s="68">
        <x:f>SUMIFS(ETC!$G:$G,ETC!$B:$B,$C725,ETC!$E:$E,$D725)</x:f>
        <x:v>0</x:v>
      </x:c>
      <x:c r="M725" s="73">
        <x:f>SUMIFS(ETC!$J:$J,ETC!$E:$E,$D725,ETC!$B:$B,$C725)</x:f>
        <x:v>0</x:v>
      </x:c>
      <x:c r="N725" s="159">
        <x:f>IF(IFERROR((I725+K725+M725)/(G725+J725+SUMIFS(ETC!$G:$G,ETC!$C:$C,1,ETC!$B:$B,$C725,ETC!$E:$E,$D725)),)=0,H725,IFERROR((I725+K725+M725)/(G725+J725+SUMIFS(ETC!$G:$G,ETC!$C:$C,1,ETC!$B:$B,$C725,ETC!$E:$E,$D725)),))</x:f>
        <x:v>412.22265972912805</x:v>
      </x:c>
      <x:c r="O725" s="106">
        <x:f>++SUMIFS('sales data'!L:L,'sales data'!$B:$B,$C725,'sales data'!$F:$F,$D725,'sales data'!$O:$O,"")</x:f>
        <x:v>0</x:v>
      </x:c>
      <x:c r="P725" s="73">
        <x:f t="shared" si="208"/>
        <x:v>0</x:v>
      </x:c>
      <x:c r="Q725" s="68">
        <x:f>+SUMIFS('sales data'!$L:$L,'sales data'!$B:$B,$C725,'sales data'!$F:$F,$D725,'sales data'!$O:$O,"R")</x:f>
        <x:v>0</x:v>
      </x:c>
      <x:c r="R725" s="73">
        <x:f t="shared" si="209"/>
        <x:v>0</x:v>
      </x:c>
      <x:c r="S725" s="68">
        <x:f>SUMIFS('sales data'!$L:$L,'sales data'!$B:$B,$C725,'sales data'!$F:$F,$D725,'sales data'!$O:$O,"N")</x:f>
        <x:v>0</x:v>
      </x:c>
      <x:c r="T725" s="73">
        <x:f t="shared" si="210"/>
        <x:v>0</x:v>
      </x:c>
      <x:c r="U725" s="26">
        <x:f>SUMIFS('warehouse inventory check'!$N:$N,'warehouse inventory check'!$C:$C,$C725,'warehouse inventory check'!$D:$D,$D725)</x:f>
        <x:v>0</x:v>
      </x:c>
      <x:c r="V725" s="26">
        <x:f t="shared" si="211"/>
        <x:v>412.22265972912805</x:v>
      </x:c>
      <x:c r="W725" s="73">
        <x:f t="shared" si="212"/>
        <x:v>0</x:v>
      </x:c>
      <x:c r="X725" s="74">
        <x:f t="shared" si="213"/>
        <x:v>0</x:v>
      </x:c>
      <x:c r="Y725" s="68">
        <x:f t="shared" si="214"/>
        <x:v>0</x:v>
      </x:c>
      <x:c r="Z725" s="68">
        <x:f t="shared" si="215"/>
        <x:v>0</x:v>
      </x:c>
    </x:row>
    <x:row r="726" spans="1:26">
      <x:c r="A726" s="118">
        <x:v>16</x:v>
      </x:c>
      <x:c r="B726" s="118"/>
      <x:c r="C726" s="113">
        <x:v>8</x:v>
      </x:c>
      <x:c r="D726" s="210" t="str">
        <x:f>IF(VLOOKUP($A726,'★Master Code List'!$B$4:$K$167,8,)=0,"",(VLOOKUP($A726,'★Master Code List'!$B$4:$K$167,8,)))</x:f>
        <x:v>PZ38-14B252-AB</x:v>
      </x:c>
      <x:c r="E726" s="210" t="str">
        <x:f>IF(VLOOKUP($A726,'★Master Code List'!$B$4:$K$167,9,)=0,"",(VLOOKUP($A726,'★Master Code List'!$B$4:$K$167,9,)))</x:f>
        <x:v>PHEV-E (V710) / (P703)</x:v>
      </x:c>
      <x:c r="F726" s="20" t="str">
        <x:f>IF(VLOOKUP($A726,'★Master Code List'!$B$4:$K$167,10,)=0,"",(VLOOKUP($A726,'★Master Code List'!$B$4:$K$167,10,)))</x:f>
        <x:v>Jumper</x:v>
      </x:c>
      <x:c r="G726" s="158">
        <x:f t="shared" si="205"/>
        <x:v>0</x:v>
      </x:c>
      <x:c r="H726" s="158">
        <x:f t="shared" si="206"/>
        <x:v>805.85333559142236</x:v>
      </x:c>
      <x:c r="I726" s="285">
        <x:f t="shared" si="207"/>
        <x:v>0</x:v>
      </x:c>
      <x:c r="J726" s="106">
        <x:f>SUMIFS('purchase data'!K:K,'purchase data'!$B:$B,$C726,'purchase data'!$F:$F,$D726)</x:f>
        <x:v>0</x:v>
      </x:c>
      <x:c r="K726" s="73">
        <x:f>SUMIFS('purchase data'!M:M,'purchase data'!$B:$B,$C726,'purchase data'!$F:$F,$D726)</x:f>
        <x:v>0</x:v>
      </x:c>
      <x:c r="L726" s="68">
        <x:f>SUMIFS(ETC!$G:$G,ETC!$B:$B,$C726,ETC!$E:$E,$D726)</x:f>
        <x:v>0</x:v>
      </x:c>
      <x:c r="M726" s="73">
        <x:f>SUMIFS(ETC!$J:$J,ETC!$E:$E,$D726,ETC!$B:$B,$C726)</x:f>
        <x:v>0</x:v>
      </x:c>
      <x:c r="N726" s="159">
        <x:f>IF(IFERROR((I726+K726+M726)/(G726+J726+SUMIFS(ETC!$G:$G,ETC!$C:$C,1,ETC!$B:$B,$C726,ETC!$E:$E,$D726)),)=0,H726,IFERROR((I726+K726+M726)/(G726+J726+SUMIFS(ETC!$G:$G,ETC!$C:$C,1,ETC!$B:$B,$C726,ETC!$E:$E,$D726)),))</x:f>
        <x:v>805.85333559142236</x:v>
      </x:c>
      <x:c r="O726" s="106">
        <x:f>++SUMIFS('sales data'!L:L,'sales data'!$B:$B,$C726,'sales data'!$F:$F,$D726,'sales data'!$O:$O,"")</x:f>
        <x:v>0</x:v>
      </x:c>
      <x:c r="P726" s="73">
        <x:f t="shared" si="208"/>
        <x:v>0</x:v>
      </x:c>
      <x:c r="Q726" s="68">
        <x:f>+SUMIFS('sales data'!$L:$L,'sales data'!$B:$B,$C726,'sales data'!$F:$F,$D726,'sales data'!$O:$O,"R")</x:f>
        <x:v>0</x:v>
      </x:c>
      <x:c r="R726" s="73">
        <x:f t="shared" si="209"/>
        <x:v>0</x:v>
      </x:c>
      <x:c r="S726" s="68">
        <x:f>SUMIFS('sales data'!$L:$L,'sales data'!$B:$B,$C726,'sales data'!$F:$F,$D726,'sales data'!$O:$O,"N")</x:f>
        <x:v>0</x:v>
      </x:c>
      <x:c r="T726" s="73">
        <x:f t="shared" si="210"/>
        <x:v>0</x:v>
      </x:c>
      <x:c r="U726" s="26">
        <x:f>SUMIFS('warehouse inventory check'!$N:$N,'warehouse inventory check'!$C:$C,$C726,'warehouse inventory check'!$D:$D,$D726)</x:f>
        <x:v>0</x:v>
      </x:c>
      <x:c r="V726" s="26">
        <x:f t="shared" si="211"/>
        <x:v>805.85333559142236</x:v>
      </x:c>
      <x:c r="W726" s="73">
        <x:f t="shared" si="212"/>
        <x:v>0</x:v>
      </x:c>
      <x:c r="X726" s="74">
        <x:f t="shared" si="213"/>
        <x:v>0</x:v>
      </x:c>
      <x:c r="Y726" s="68">
        <x:f t="shared" si="214"/>
        <x:v>0</x:v>
      </x:c>
      <x:c r="Z726" s="68">
        <x:f t="shared" si="215"/>
        <x:v>0</x:v>
      </x:c>
    </x:row>
    <x:row r="727" spans="1:26">
      <x:c r="A727" s="118">
        <x:v>17</x:v>
      </x:c>
      <x:c r="B727" s="118"/>
      <x:c r="C727" s="113">
        <x:v>8</x:v>
      </x:c>
      <x:c r="D727" s="210" t="str">
        <x:f>IF(VLOOKUP($A727,'★Master Code List'!$B$4:$K$167,8,)=0,"",(VLOOKUP($A727,'★Master Code List'!$B$4:$K$167,8,)))</x:f>
        <x:v>PZ38-14B680-AD</x:v>
      </x:c>
      <x:c r="E727" s="210" t="str">
        <x:f>IF(VLOOKUP($A727,'★Master Code List'!$B$4:$K$167,9,)=0,"",(VLOOKUP($A727,'★Master Code List'!$B$4:$K$167,9,)))</x:f>
        <x:v>BEV-E (V710)</x:v>
      </x:c>
      <x:c r="F727" s="20" t="str">
        <x:f>IF(VLOOKUP($A727,'★Master Code List'!$B$4:$K$167,10,)=0,"",(VLOOKUP($A727,'★Master Code List'!$B$4:$K$167,10,)))</x:f>
        <x:v>PDU</x:v>
      </x:c>
      <x:c r="G727" s="158">
        <x:f t="shared" si="205"/>
        <x:v>0</x:v>
      </x:c>
      <x:c r="H727" s="158">
        <x:f t="shared" si="206"/>
        <x:v>1071.8515777922066</x:v>
      </x:c>
      <x:c r="I727" s="285">
        <x:f t="shared" si="207"/>
        <x:v>0</x:v>
      </x:c>
      <x:c r="J727" s="106">
        <x:f>SUMIFS('purchase data'!K:K,'purchase data'!$B:$B,$C727,'purchase data'!$F:$F,$D727)</x:f>
        <x:v>0</x:v>
      </x:c>
      <x:c r="K727" s="73">
        <x:f>SUMIFS('purchase data'!M:M,'purchase data'!$B:$B,$C727,'purchase data'!$F:$F,$D727)</x:f>
        <x:v>0</x:v>
      </x:c>
      <x:c r="L727" s="68">
        <x:f>SUMIFS(ETC!$G:$G,ETC!$B:$B,$C727,ETC!$E:$E,$D727)</x:f>
        <x:v>0</x:v>
      </x:c>
      <x:c r="M727" s="73">
        <x:f>SUMIFS(ETC!$J:$J,ETC!$E:$E,$D727,ETC!$B:$B,$C727)</x:f>
        <x:v>0</x:v>
      </x:c>
      <x:c r="N727" s="159">
        <x:f>IF(IFERROR((I727+K727+M727)/(G727+J727+SUMIFS(ETC!$G:$G,ETC!$C:$C,1,ETC!$B:$B,$C727,ETC!$E:$E,$D727)),)=0,H727,IFERROR((I727+K727+M727)/(G727+J727+SUMIFS(ETC!$G:$G,ETC!$C:$C,1,ETC!$B:$B,$C727,ETC!$E:$E,$D727)),))</x:f>
        <x:v>1071.8515777922066</x:v>
      </x:c>
      <x:c r="O727" s="106">
        <x:f>++SUMIFS('sales data'!L:L,'sales data'!$B:$B,$C727,'sales data'!$F:$F,$D727,'sales data'!$O:$O,"")</x:f>
        <x:v>0</x:v>
      </x:c>
      <x:c r="P727" s="73">
        <x:f t="shared" si="208"/>
        <x:v>0</x:v>
      </x:c>
      <x:c r="Q727" s="68">
        <x:f>+SUMIFS('sales data'!$L:$L,'sales data'!$B:$B,$C727,'sales data'!$F:$F,$D727,'sales data'!$O:$O,"R")</x:f>
        <x:v>0</x:v>
      </x:c>
      <x:c r="R727" s="73">
        <x:f t="shared" si="209"/>
        <x:v>0</x:v>
      </x:c>
      <x:c r="S727" s="68">
        <x:f>SUMIFS('sales data'!$L:$L,'sales data'!$B:$B,$C727,'sales data'!$F:$F,$D727,'sales data'!$O:$O,"N")</x:f>
        <x:v>0</x:v>
      </x:c>
      <x:c r="T727" s="73">
        <x:f t="shared" si="210"/>
        <x:v>0</x:v>
      </x:c>
      <x:c r="U727" s="26">
        <x:f>SUMIFS('warehouse inventory check'!$N:$N,'warehouse inventory check'!$C:$C,$C727,'warehouse inventory check'!$D:$D,$D727)</x:f>
        <x:v>0</x:v>
      </x:c>
      <x:c r="V727" s="26">
        <x:f t="shared" si="211"/>
        <x:v>1071.8515777922066</x:v>
      </x:c>
      <x:c r="W727" s="73">
        <x:f t="shared" si="212"/>
        <x:v>0</x:v>
      </x:c>
      <x:c r="X727" s="74">
        <x:f t="shared" si="213"/>
        <x:v>0</x:v>
      </x:c>
      <x:c r="Y727" s="68">
        <x:f t="shared" si="214"/>
        <x:v>0</x:v>
      </x:c>
      <x:c r="Z727" s="68">
        <x:f t="shared" si="215"/>
        <x:v>0</x:v>
      </x:c>
    </x:row>
    <x:row r="728" spans="1:26">
      <x:c r="A728" s="118">
        <x:v>18</x:v>
      </x:c>
      <x:c r="B728" s="118"/>
      <x:c r="C728" s="113">
        <x:v>8</x:v>
      </x:c>
      <x:c r="D728" s="210" t="str">
        <x:f>IF(VLOOKUP($A728,'★Master Code List'!$B$4:$K$167,8,)=0,"",(VLOOKUP($A728,'★Master Code List'!$B$4:$K$167,8,)))</x:f>
        <x:v>S2X8-14A033-AC</x:v>
      </x:c>
      <x:c r="E728" s="210" t="str">
        <x:f>IF(VLOOKUP($A728,'★Master Code List'!$B$4:$K$167,9,)=0,"",(VLOOKUP($A728,'★Master Code List'!$B$4:$K$167,9,)))</x:f>
        <x:v>BEV-M</x:v>
      </x:c>
      <x:c r="F728" s="20" t="str">
        <x:f>IF(VLOOKUP($A728,'★Master Code List'!$B$4:$K$167,10,)=0,"",(VLOOKUP($A728,'★Master Code List'!$B$4:$K$167,10,)))</x:f>
        <x:v>BUS BAR ASY – POS BEC TO ARRAY 6 POS</x:v>
      </x:c>
      <x:c r="G728" s="158">
        <x:f t="shared" si="205"/>
        <x:v>0</x:v>
      </x:c>
      <x:c r="H728" s="158">
        <x:f t="shared" si="206"/>
        <x:v>417.51225729062975</x:v>
      </x:c>
      <x:c r="I728" s="285">
        <x:f t="shared" si="207"/>
        <x:v>0</x:v>
      </x:c>
      <x:c r="J728" s="106">
        <x:f>SUMIFS('purchase data'!K:K,'purchase data'!$B:$B,$C728,'purchase data'!$F:$F,$D728)</x:f>
        <x:v>0</x:v>
      </x:c>
      <x:c r="K728" s="73">
        <x:f>SUMIFS('purchase data'!M:M,'purchase data'!$B:$B,$C728,'purchase data'!$F:$F,$D728)</x:f>
        <x:v>0</x:v>
      </x:c>
      <x:c r="L728" s="68">
        <x:f>SUMIFS(ETC!$G:$G,ETC!$B:$B,$C728,ETC!$E:$E,$D728)</x:f>
        <x:v>0</x:v>
      </x:c>
      <x:c r="M728" s="73">
        <x:f>SUMIFS(ETC!$J:$J,ETC!$E:$E,$D728,ETC!$B:$B,$C728)</x:f>
        <x:v>0</x:v>
      </x:c>
      <x:c r="N728" s="159">
        <x:f>IF(IFERROR((I728+K728+M728)/(G728+J728+SUMIFS(ETC!$G:$G,ETC!$C:$C,1,ETC!$B:$B,$C728,ETC!$E:$E,$D728)),)=0,H728,IFERROR((I728+K728+M728)/(G728+J728+SUMIFS(ETC!$G:$G,ETC!$C:$C,1,ETC!$B:$B,$C728,ETC!$E:$E,$D728)),))</x:f>
        <x:v>417.51225729062975</x:v>
      </x:c>
      <x:c r="O728" s="106">
        <x:f>++SUMIFS('sales data'!L:L,'sales data'!$B:$B,$C728,'sales data'!$F:$F,$D728,'sales data'!$O:$O,"")</x:f>
        <x:v>0</x:v>
      </x:c>
      <x:c r="P728" s="73">
        <x:f t="shared" si="208"/>
        <x:v>0</x:v>
      </x:c>
      <x:c r="Q728" s="68">
        <x:f>+SUMIFS('sales data'!$L:$L,'sales data'!$B:$B,$C728,'sales data'!$F:$F,$D728,'sales data'!$O:$O,"R")</x:f>
        <x:v>0</x:v>
      </x:c>
      <x:c r="R728" s="73">
        <x:f t="shared" si="209"/>
        <x:v>0</x:v>
      </x:c>
      <x:c r="S728" s="68">
        <x:f>SUMIFS('sales data'!$L:$L,'sales data'!$B:$B,$C728,'sales data'!$F:$F,$D728,'sales data'!$O:$O,"N")</x:f>
        <x:v>0</x:v>
      </x:c>
      <x:c r="T728" s="73">
        <x:f t="shared" si="210"/>
        <x:v>0</x:v>
      </x:c>
      <x:c r="U728" s="26">
        <x:f>SUMIFS('warehouse inventory check'!$N:$N,'warehouse inventory check'!$C:$C,$C728,'warehouse inventory check'!$D:$D,$D728)</x:f>
        <x:v>0</x:v>
      </x:c>
      <x:c r="V728" s="26">
        <x:f t="shared" si="211"/>
        <x:v>417.51225729062975</x:v>
      </x:c>
      <x:c r="W728" s="73">
        <x:f t="shared" si="212"/>
        <x:v>0</x:v>
      </x:c>
      <x:c r="X728" s="74">
        <x:f t="shared" si="213"/>
        <x:v>0</x:v>
      </x:c>
      <x:c r="Y728" s="68">
        <x:f t="shared" si="214"/>
        <x:v>0</x:v>
      </x:c>
      <x:c r="Z728" s="68">
        <x:f t="shared" si="215"/>
        <x:v>0</x:v>
      </x:c>
    </x:row>
    <x:row r="729" spans="1:26">
      <x:c r="A729" s="118">
        <x:v>19</x:v>
      </x:c>
      <x:c r="B729" s="118"/>
      <x:c r="C729" s="113">
        <x:v>8</x:v>
      </x:c>
      <x:c r="D729" s="210" t="str">
        <x:f>IF(VLOOKUP($A729,'★Master Code List'!$B$4:$K$167,8,)=0,"",(VLOOKUP($A729,'★Master Code List'!$B$4:$K$167,8,)))</x:f>
        <x:v>S2X8-14A033-BC</x:v>
      </x:c>
      <x:c r="E729" s="210" t="str">
        <x:f>IF(VLOOKUP($A729,'★Master Code List'!$B$4:$K$167,9,)=0,"",(VLOOKUP($A729,'★Master Code List'!$B$4:$K$167,9,)))</x:f>
        <x:v>BEV-M</x:v>
      </x:c>
      <x:c r="F729" s="20" t="str">
        <x:f>IF(VLOOKUP($A729,'★Master Code List'!$B$4:$K$167,10,)=0,"",(VLOOKUP($A729,'★Master Code List'!$B$4:$K$167,10,)))</x:f>
        <x:v>BUS BAR ASY - COMMON BUSBAR ARRAY 6 TO 4</x:v>
      </x:c>
      <x:c r="G729" s="158">
        <x:f t="shared" si="205"/>
        <x:v>0</x:v>
      </x:c>
      <x:c r="H729" s="158">
        <x:f t="shared" si="206"/>
        <x:v>420.73121031195285</x:v>
      </x:c>
      <x:c r="I729" s="285">
        <x:f t="shared" si="207"/>
        <x:v>0</x:v>
      </x:c>
      <x:c r="J729" s="106">
        <x:f>SUMIFS('purchase data'!K:K,'purchase data'!$B:$B,$C729,'purchase data'!$F:$F,$D729)</x:f>
        <x:v>0</x:v>
      </x:c>
      <x:c r="K729" s="73">
        <x:f>SUMIFS('purchase data'!M:M,'purchase data'!$B:$B,$C729,'purchase data'!$F:$F,$D729)</x:f>
        <x:v>0</x:v>
      </x:c>
      <x:c r="L729" s="68">
        <x:f>SUMIFS(ETC!$G:$G,ETC!$B:$B,$C729,ETC!$E:$E,$D729)</x:f>
        <x:v>0</x:v>
      </x:c>
      <x:c r="M729" s="73">
        <x:f>SUMIFS(ETC!$J:$J,ETC!$E:$E,$D729,ETC!$B:$B,$C729)</x:f>
        <x:v>0</x:v>
      </x:c>
      <x:c r="N729" s="159">
        <x:f>IF(IFERROR((I729+K729+M729)/(G729+J729+SUMIFS(ETC!$G:$G,ETC!$C:$C,1,ETC!$B:$B,$C729,ETC!$E:$E,$D729)),)=0,H729,IFERROR((I729+K729+M729)/(G729+J729+SUMIFS(ETC!$G:$G,ETC!$C:$C,1,ETC!$B:$B,$C729,ETC!$E:$E,$D729)),))</x:f>
        <x:v>420.73121031195285</x:v>
      </x:c>
      <x:c r="O729" s="106">
        <x:f>++SUMIFS('sales data'!L:L,'sales data'!$B:$B,$C729,'sales data'!$F:$F,$D729,'sales data'!$O:$O,"")</x:f>
        <x:v>0</x:v>
      </x:c>
      <x:c r="P729" s="73">
        <x:f t="shared" si="208"/>
        <x:v>0</x:v>
      </x:c>
      <x:c r="Q729" s="68">
        <x:f>+SUMIFS('sales data'!$L:$L,'sales data'!$B:$B,$C729,'sales data'!$F:$F,$D729,'sales data'!$O:$O,"R")</x:f>
        <x:v>0</x:v>
      </x:c>
      <x:c r="R729" s="73">
        <x:f t="shared" si="209"/>
        <x:v>0</x:v>
      </x:c>
      <x:c r="S729" s="68">
        <x:f>SUMIFS('sales data'!$L:$L,'sales data'!$B:$B,$C729,'sales data'!$F:$F,$D729,'sales data'!$O:$O,"N")</x:f>
        <x:v>0</x:v>
      </x:c>
      <x:c r="T729" s="73">
        <x:f t="shared" si="210"/>
        <x:v>0</x:v>
      </x:c>
      <x:c r="U729" s="26">
        <x:f>SUMIFS('warehouse inventory check'!$N:$N,'warehouse inventory check'!$C:$C,$C729,'warehouse inventory check'!$D:$D,$D729)</x:f>
        <x:v>0</x:v>
      </x:c>
      <x:c r="V729" s="26">
        <x:f t="shared" si="211"/>
        <x:v>420.73121031195285</x:v>
      </x:c>
      <x:c r="W729" s="73">
        <x:f t="shared" si="212"/>
        <x:v>0</x:v>
      </x:c>
      <x:c r="X729" s="74">
        <x:f t="shared" si="213"/>
        <x:v>0</x:v>
      </x:c>
      <x:c r="Y729" s="68">
        <x:f t="shared" si="214"/>
        <x:v>0</x:v>
      </x:c>
      <x:c r="Z729" s="68">
        <x:f t="shared" si="215"/>
        <x:v>0</x:v>
      </x:c>
    </x:row>
    <x:row r="730" spans="1:26">
      <x:c r="A730" s="118">
        <x:v>20</x:v>
      </x:c>
      <x:c r="B730" s="118"/>
      <x:c r="C730" s="113">
        <x:v>8</x:v>
      </x:c>
      <x:c r="D730" s="210" t="str">
        <x:f>IF(VLOOKUP($A730,'★Master Code List'!$B$4:$K$167,8,)=0,"",(VLOOKUP($A730,'★Master Code List'!$B$4:$K$167,8,)))</x:f>
        <x:v>S2X8-14A033-CC</x:v>
      </x:c>
      <x:c r="E730" s="210" t="str">
        <x:f>IF(VLOOKUP($A730,'★Master Code List'!$B$4:$K$167,9,)=0,"",(VLOOKUP($A730,'★Master Code List'!$B$4:$K$167,9,)))</x:f>
        <x:v>BEV-M</x:v>
      </x:c>
      <x:c r="F730" s="20" t="str">
        <x:f>IF(VLOOKUP($A730,'★Master Code List'!$B$4:$K$167,10,)=0,"",(VLOOKUP($A730,'★Master Code List'!$B$4:$K$167,10,)))</x:f>
        <x:v>BUS BAR ASY – ARRAY 4 NEG TO CIRCUIT BREAKER</x:v>
      </x:c>
      <x:c r="G730" s="158">
        <x:f t="shared" si="205"/>
        <x:v>0</x:v>
      </x:c>
      <x:c r="H730" s="158">
        <x:f t="shared" si="206"/>
        <x:v>277.82820996690185</x:v>
      </x:c>
      <x:c r="I730" s="285">
        <x:f t="shared" si="207"/>
        <x:v>0</x:v>
      </x:c>
      <x:c r="J730" s="106">
        <x:f>SUMIFS('purchase data'!K:K,'purchase data'!$B:$B,$C730,'purchase data'!$F:$F,$D730)</x:f>
        <x:v>0</x:v>
      </x:c>
      <x:c r="K730" s="73">
        <x:f>SUMIFS('purchase data'!M:M,'purchase data'!$B:$B,$C730,'purchase data'!$F:$F,$D730)</x:f>
        <x:v>0</x:v>
      </x:c>
      <x:c r="L730" s="68">
        <x:f>SUMIFS(ETC!$G:$G,ETC!$B:$B,$C730,ETC!$E:$E,$D730)</x:f>
        <x:v>0</x:v>
      </x:c>
      <x:c r="M730" s="73">
        <x:f>SUMIFS(ETC!$J:$J,ETC!$E:$E,$D730,ETC!$B:$B,$C730)</x:f>
        <x:v>0</x:v>
      </x:c>
      <x:c r="N730" s="159">
        <x:f>IF(IFERROR((I730+K730+M730)/(G730+J730+SUMIFS(ETC!$G:$G,ETC!$C:$C,1,ETC!$B:$B,$C730,ETC!$E:$E,$D730)),)=0,H730,IFERROR((I730+K730+M730)/(G730+J730+SUMIFS(ETC!$G:$G,ETC!$C:$C,1,ETC!$B:$B,$C730,ETC!$E:$E,$D730)),))</x:f>
        <x:v>277.82820996690185</x:v>
      </x:c>
      <x:c r="O730" s="106">
        <x:f>++SUMIFS('sales data'!L:L,'sales data'!$B:$B,$C730,'sales data'!$F:$F,$D730,'sales data'!$O:$O,"")</x:f>
        <x:v>0</x:v>
      </x:c>
      <x:c r="P730" s="73">
        <x:f t="shared" si="208"/>
        <x:v>0</x:v>
      </x:c>
      <x:c r="Q730" s="68">
        <x:f>+SUMIFS('sales data'!$L:$L,'sales data'!$B:$B,$C730,'sales data'!$F:$F,$D730,'sales data'!$O:$O,"R")</x:f>
        <x:v>0</x:v>
      </x:c>
      <x:c r="R730" s="73">
        <x:f t="shared" si="209"/>
        <x:v>0</x:v>
      </x:c>
      <x:c r="S730" s="68">
        <x:f>SUMIFS('sales data'!$L:$L,'sales data'!$B:$B,$C730,'sales data'!$F:$F,$D730,'sales data'!$O:$O,"N")</x:f>
        <x:v>0</x:v>
      </x:c>
      <x:c r="T730" s="73">
        <x:f t="shared" si="210"/>
        <x:v>0</x:v>
      </x:c>
      <x:c r="U730" s="26">
        <x:f>SUMIFS('warehouse inventory check'!$N:$N,'warehouse inventory check'!$C:$C,$C730,'warehouse inventory check'!$D:$D,$D730)</x:f>
        <x:v>0</x:v>
      </x:c>
      <x:c r="V730" s="26">
        <x:f t="shared" si="211"/>
        <x:v>277.82820996690185</x:v>
      </x:c>
      <x:c r="W730" s="73">
        <x:f t="shared" si="212"/>
        <x:v>0</x:v>
      </x:c>
      <x:c r="X730" s="74">
        <x:f t="shared" si="213"/>
        <x:v>0</x:v>
      </x:c>
      <x:c r="Y730" s="68">
        <x:f t="shared" si="214"/>
        <x:v>0</x:v>
      </x:c>
      <x:c r="Z730" s="68">
        <x:f t="shared" si="215"/>
        <x:v>0</x:v>
      </x:c>
    </x:row>
    <x:row r="731" spans="1:26">
      <x:c r="A731" s="118">
        <x:v>21</x:v>
      </x:c>
      <x:c r="B731" s="118"/>
      <x:c r="C731" s="113">
        <x:v>8</x:v>
      </x:c>
      <x:c r="D731" s="210" t="str">
        <x:f>IF(VLOOKUP($A731,'★Master Code List'!$B$4:$K$167,8,)=0,"",(VLOOKUP($A731,'★Master Code List'!$B$4:$K$167,8,)))</x:f>
        <x:v>S2X8-14A033-DC</x:v>
      </x:c>
      <x:c r="E731" s="210" t="str">
        <x:f>IF(VLOOKUP($A731,'★Master Code List'!$B$4:$K$167,9,)=0,"",(VLOOKUP($A731,'★Master Code List'!$B$4:$K$167,9,)))</x:f>
        <x:v>BEV-M</x:v>
      </x:c>
      <x:c r="F731" s="20" t="str">
        <x:f>IF(VLOOKUP($A731,'★Master Code List'!$B$4:$K$167,10,)=0,"",(VLOOKUP($A731,'★Master Code List'!$B$4:$K$167,10,)))</x:f>
        <x:v>BUS BAR ASY – CIRCUIT BREAKER TO ARRAY 3 POS</x:v>
      </x:c>
      <x:c r="G731" s="158">
        <x:f t="shared" si="205"/>
        <x:v>0</x:v>
      </x:c>
      <x:c r="H731" s="158">
        <x:f t="shared" si="206"/>
        <x:v>466.48324689198245</x:v>
      </x:c>
      <x:c r="I731" s="285">
        <x:f t="shared" si="207"/>
        <x:v>0</x:v>
      </x:c>
      <x:c r="J731" s="106">
        <x:f>SUMIFS('purchase data'!K:K,'purchase data'!$B:$B,$C731,'purchase data'!$F:$F,$D731)</x:f>
        <x:v>0</x:v>
      </x:c>
      <x:c r="K731" s="73">
        <x:f>SUMIFS('purchase data'!M:M,'purchase data'!$B:$B,$C731,'purchase data'!$F:$F,$D731)</x:f>
        <x:v>0</x:v>
      </x:c>
      <x:c r="L731" s="68">
        <x:f>SUMIFS(ETC!$G:$G,ETC!$B:$B,$C731,ETC!$E:$E,$D731)</x:f>
        <x:v>0</x:v>
      </x:c>
      <x:c r="M731" s="73">
        <x:f>SUMIFS(ETC!$J:$J,ETC!$E:$E,$D731,ETC!$B:$B,$C731)</x:f>
        <x:v>0</x:v>
      </x:c>
      <x:c r="N731" s="159">
        <x:f>IF(IFERROR((I731+K731+M731)/(G731+J731+SUMIFS(ETC!$G:$G,ETC!$C:$C,1,ETC!$B:$B,$C731,ETC!$E:$E,$D731)),)=0,H731,IFERROR((I731+K731+M731)/(G731+J731+SUMIFS(ETC!$G:$G,ETC!$C:$C,1,ETC!$B:$B,$C731,ETC!$E:$E,$D731)),))</x:f>
        <x:v>466.48324689198245</x:v>
      </x:c>
      <x:c r="O731" s="106">
        <x:f>++SUMIFS('sales data'!L:L,'sales data'!$B:$B,$C731,'sales data'!$F:$F,$D731,'sales data'!$O:$O,"")</x:f>
        <x:v>0</x:v>
      </x:c>
      <x:c r="P731" s="73">
        <x:f t="shared" si="208"/>
        <x:v>0</x:v>
      </x:c>
      <x:c r="Q731" s="68">
        <x:f>+SUMIFS('sales data'!$L:$L,'sales data'!$B:$B,$C731,'sales data'!$F:$F,$D731,'sales data'!$O:$O,"R")</x:f>
        <x:v>0</x:v>
      </x:c>
      <x:c r="R731" s="73">
        <x:f t="shared" si="209"/>
        <x:v>0</x:v>
      </x:c>
      <x:c r="S731" s="68">
        <x:f>SUMIFS('sales data'!$L:$L,'sales data'!$B:$B,$C731,'sales data'!$F:$F,$D731,'sales data'!$O:$O,"N")</x:f>
        <x:v>0</x:v>
      </x:c>
      <x:c r="T731" s="73">
        <x:f t="shared" si="210"/>
        <x:v>0</x:v>
      </x:c>
      <x:c r="U731" s="26">
        <x:f>SUMIFS('warehouse inventory check'!$N:$N,'warehouse inventory check'!$C:$C,$C731,'warehouse inventory check'!$D:$D,$D731)</x:f>
        <x:v>0</x:v>
      </x:c>
      <x:c r="V731" s="26">
        <x:f t="shared" si="211"/>
        <x:v>466.48324689198245</x:v>
      </x:c>
      <x:c r="W731" s="73">
        <x:f t="shared" si="212"/>
        <x:v>0</x:v>
      </x:c>
      <x:c r="X731" s="74">
        <x:f t="shared" si="213"/>
        <x:v>0</x:v>
      </x:c>
      <x:c r="Y731" s="68">
        <x:f t="shared" si="214"/>
        <x:v>0</x:v>
      </x:c>
      <x:c r="Z731" s="68">
        <x:f t="shared" si="215"/>
        <x:v>0</x:v>
      </x:c>
    </x:row>
    <x:row r="732" spans="1:26">
      <x:c r="A732" s="118">
        <x:v>22</x:v>
      </x:c>
      <x:c r="B732" s="118"/>
      <x:c r="C732" s="113">
        <x:v>8</x:v>
      </x:c>
      <x:c r="D732" s="210" t="str">
        <x:f>IF(VLOOKUP($A732,'★Master Code List'!$B$4:$K$167,8,)=0,"",(VLOOKUP($A732,'★Master Code List'!$B$4:$K$167,8,)))</x:f>
        <x:v>S2X8-14A033-EC</x:v>
      </x:c>
      <x:c r="E732" s="210" t="str">
        <x:f>IF(VLOOKUP($A732,'★Master Code List'!$B$4:$K$167,9,)=0,"",(VLOOKUP($A732,'★Master Code List'!$B$4:$K$167,9,)))</x:f>
        <x:v>BEV-M</x:v>
      </x:c>
      <x:c r="F732" s="20" t="str">
        <x:f>IF(VLOOKUP($A732,'★Master Code List'!$B$4:$K$167,10,)=0,"",(VLOOKUP($A732,'★Master Code List'!$B$4:$K$167,10,)))</x:f>
        <x:v>BUS BAR ASY – COMMON BUSBAR ARRAY 3 TO 1</x:v>
      </x:c>
      <x:c r="G732" s="158">
        <x:f t="shared" si="205"/>
        <x:v>0</x:v>
      </x:c>
      <x:c r="H732" s="158">
        <x:f t="shared" si="206"/>
        <x:v>458.78549155851152</x:v>
      </x:c>
      <x:c r="I732" s="285">
        <x:f t="shared" si="207"/>
        <x:v>0</x:v>
      </x:c>
      <x:c r="J732" s="106">
        <x:f>SUMIFS('purchase data'!K:K,'purchase data'!$B:$B,$C732,'purchase data'!$F:$F,$D732)</x:f>
        <x:v>0</x:v>
      </x:c>
      <x:c r="K732" s="73">
        <x:f>SUMIFS('purchase data'!M:M,'purchase data'!$B:$B,$C732,'purchase data'!$F:$F,$D732)</x:f>
        <x:v>0</x:v>
      </x:c>
      <x:c r="L732" s="68">
        <x:f>SUMIFS(ETC!$G:$G,ETC!$B:$B,$C732,ETC!$E:$E,$D732)</x:f>
        <x:v>0</x:v>
      </x:c>
      <x:c r="M732" s="73">
        <x:f>SUMIFS(ETC!$J:$J,ETC!$E:$E,$D732,ETC!$B:$B,$C732)</x:f>
        <x:v>0</x:v>
      </x:c>
      <x:c r="N732" s="159">
        <x:f>IF(IFERROR((I732+K732+M732)/(G732+J732+SUMIFS(ETC!$G:$G,ETC!$C:$C,1,ETC!$B:$B,$C732,ETC!$E:$E,$D732)),)=0,H732,IFERROR((I732+K732+M732)/(G732+J732+SUMIFS(ETC!$G:$G,ETC!$C:$C,1,ETC!$B:$B,$C732,ETC!$E:$E,$D732)),))</x:f>
        <x:v>458.78549155851152</x:v>
      </x:c>
      <x:c r="O732" s="106">
        <x:f>++SUMIFS('sales data'!L:L,'sales data'!$B:$B,$C732,'sales data'!$F:$F,$D732,'sales data'!$O:$O,"")</x:f>
        <x:v>0</x:v>
      </x:c>
      <x:c r="P732" s="73">
        <x:f t="shared" si="208"/>
        <x:v>0</x:v>
      </x:c>
      <x:c r="Q732" s="68">
        <x:f>+SUMIFS('sales data'!$L:$L,'sales data'!$B:$B,$C732,'sales data'!$F:$F,$D732,'sales data'!$O:$O,"R")</x:f>
        <x:v>0</x:v>
      </x:c>
      <x:c r="R732" s="73">
        <x:f t="shared" si="209"/>
        <x:v>0</x:v>
      </x:c>
      <x:c r="S732" s="68">
        <x:f>SUMIFS('sales data'!$L:$L,'sales data'!$B:$B,$C732,'sales data'!$F:$F,$D732,'sales data'!$O:$O,"N")</x:f>
        <x:v>0</x:v>
      </x:c>
      <x:c r="T732" s="73">
        <x:f t="shared" si="210"/>
        <x:v>0</x:v>
      </x:c>
      <x:c r="U732" s="26">
        <x:f>SUMIFS('warehouse inventory check'!$N:$N,'warehouse inventory check'!$C:$C,$C732,'warehouse inventory check'!$D:$D,$D732)</x:f>
        <x:v>0</x:v>
      </x:c>
      <x:c r="V732" s="26">
        <x:f t="shared" si="211"/>
        <x:v>458.78549155851152</x:v>
      </x:c>
      <x:c r="W732" s="73">
        <x:f t="shared" si="212"/>
        <x:v>0</x:v>
      </x:c>
      <x:c r="X732" s="74">
        <x:f t="shared" si="213"/>
        <x:v>0</x:v>
      </x:c>
      <x:c r="Y732" s="68">
        <x:f t="shared" si="214"/>
        <x:v>0</x:v>
      </x:c>
      <x:c r="Z732" s="68">
        <x:f t="shared" si="215"/>
        <x:v>0</x:v>
      </x:c>
    </x:row>
    <x:row r="733" spans="1:26">
      <x:c r="A733" s="118">
        <x:v>23</x:v>
      </x:c>
      <x:c r="B733" s="118"/>
      <x:c r="C733" s="113">
        <x:v>8</x:v>
      </x:c>
      <x:c r="D733" s="210" t="str">
        <x:f>IF(VLOOKUP($A733,'★Master Code List'!$B$4:$K$167,8,)=0,"",(VLOOKUP($A733,'★Master Code List'!$B$4:$K$167,8,)))</x:f>
        <x:v>S2X8-14A033-GC</x:v>
      </x:c>
      <x:c r="E733" s="210" t="str">
        <x:f>IF(VLOOKUP($A733,'★Master Code List'!$B$4:$K$167,9,)=0,"",(VLOOKUP($A733,'★Master Code List'!$B$4:$K$167,9,)))</x:f>
        <x:v>BEV-M</x:v>
      </x:c>
      <x:c r="F733" s="20" t="str">
        <x:f>IF(VLOOKUP($A733,'★Master Code List'!$B$4:$K$167,10,)=0,"",(VLOOKUP($A733,'★Master Code List'!$B$4:$K$167,10,)))</x:f>
        <x:v>BUS BAR ASY – ARRAY 1 NEG TO NEG BEC</x:v>
      </x:c>
      <x:c r="G733" s="158">
        <x:f t="shared" si="205"/>
        <x:v>0</x:v>
      </x:c>
      <x:c r="H733" s="158">
        <x:f t="shared" si="206"/>
        <x:v>312.87632225884892</x:v>
      </x:c>
      <x:c r="I733" s="285">
        <x:f t="shared" si="207"/>
        <x:v>0</x:v>
      </x:c>
      <x:c r="J733" s="106">
        <x:f>SUMIFS('purchase data'!K:K,'purchase data'!$B:$B,$C733,'purchase data'!$F:$F,$D733)</x:f>
        <x:v>0</x:v>
      </x:c>
      <x:c r="K733" s="73">
        <x:f>SUMIFS('purchase data'!M:M,'purchase data'!$B:$B,$C733,'purchase data'!$F:$F,$D733)</x:f>
        <x:v>0</x:v>
      </x:c>
      <x:c r="L733" s="68">
        <x:f>SUMIFS(ETC!$G:$G,ETC!$B:$B,$C733,ETC!$E:$E,$D733)</x:f>
        <x:v>0</x:v>
      </x:c>
      <x:c r="M733" s="73">
        <x:f>SUMIFS(ETC!$J:$J,ETC!$E:$E,$D733,ETC!$B:$B,$C733)</x:f>
        <x:v>0</x:v>
      </x:c>
      <x:c r="N733" s="159">
        <x:f>IF(IFERROR((I733+K733+M733)/(G733+J733+SUMIFS(ETC!$G:$G,ETC!$C:$C,1,ETC!$B:$B,$C733,ETC!$E:$E,$D733)),)=0,H733,IFERROR((I733+K733+M733)/(G733+J733+SUMIFS(ETC!$G:$G,ETC!$C:$C,1,ETC!$B:$B,$C733,ETC!$E:$E,$D733)),))</x:f>
        <x:v>312.87632225884892</x:v>
      </x:c>
      <x:c r="O733" s="106">
        <x:f>++SUMIFS('sales data'!L:L,'sales data'!$B:$B,$C733,'sales data'!$F:$F,$D733,'sales data'!$O:$O,"")</x:f>
        <x:v>0</x:v>
      </x:c>
      <x:c r="P733" s="73">
        <x:f t="shared" si="208"/>
        <x:v>0</x:v>
      </x:c>
      <x:c r="Q733" s="68">
        <x:f>+SUMIFS('sales data'!$L:$L,'sales data'!$B:$B,$C733,'sales data'!$F:$F,$D733,'sales data'!$O:$O,"R")</x:f>
        <x:v>0</x:v>
      </x:c>
      <x:c r="R733" s="73">
        <x:f t="shared" si="209"/>
        <x:v>0</x:v>
      </x:c>
      <x:c r="S733" s="68">
        <x:f>SUMIFS('sales data'!$L:$L,'sales data'!$B:$B,$C733,'sales data'!$F:$F,$D733,'sales data'!$O:$O,"N")</x:f>
        <x:v>0</x:v>
      </x:c>
      <x:c r="T733" s="73">
        <x:f t="shared" si="210"/>
        <x:v>0</x:v>
      </x:c>
      <x:c r="U733" s="26">
        <x:f>SUMIFS('warehouse inventory check'!$N:$N,'warehouse inventory check'!$C:$C,$C733,'warehouse inventory check'!$D:$D,$D733)</x:f>
        <x:v>0</x:v>
      </x:c>
      <x:c r="V733" s="26">
        <x:f t="shared" si="211"/>
        <x:v>312.87632225884892</x:v>
      </x:c>
      <x:c r="W733" s="73">
        <x:f t="shared" si="212"/>
        <x:v>0</x:v>
      </x:c>
      <x:c r="X733" s="74">
        <x:f t="shared" si="213"/>
        <x:v>0</x:v>
      </x:c>
      <x:c r="Y733" s="68">
        <x:f t="shared" si="214"/>
        <x:v>0</x:v>
      </x:c>
      <x:c r="Z733" s="68">
        <x:f t="shared" si="215"/>
        <x:v>0</x:v>
      </x:c>
    </x:row>
    <x:row r="734" spans="1:26">
      <x:c r="A734" s="118">
        <x:v>24</x:v>
      </x:c>
      <x:c r="B734" s="118"/>
      <x:c r="C734" s="113">
        <x:v>8</x:v>
      </x:c>
      <x:c r="D734" s="210" t="str">
        <x:f>IF(VLOOKUP($A734,'★Master Code List'!$B$4:$K$167,8,)=0,"",(VLOOKUP($A734,'★Master Code List'!$B$4:$K$167,8,)))</x:f>
        <x:v>S2X8-14A033-HD</x:v>
      </x:c>
      <x:c r="E734" s="210" t="str">
        <x:f>IF(VLOOKUP($A734,'★Master Code List'!$B$4:$K$167,9,)=0,"",(VLOOKUP($A734,'★Master Code List'!$B$4:$K$167,9,)))</x:f>
        <x:v>BEV-M</x:v>
      </x:c>
      <x:c r="F734" s="20" t="str">
        <x:f>IF(VLOOKUP($A734,'★Master Code List'!$B$4:$K$167,10,)=0,"",(VLOOKUP($A734,'★Master Code List'!$B$4:$K$167,10,)))</x:f>
        <x:v>BUS BAR ASY – POS BEC TO DCFC POS</x:v>
      </x:c>
      <x:c r="G734" s="158">
        <x:f t="shared" si="205"/>
        <x:v>0</x:v>
      </x:c>
      <x:c r="H734" s="158">
        <x:f t="shared" si="206"/>
        <x:v>471.64661892857146</x:v>
      </x:c>
      <x:c r="I734" s="285">
        <x:f t="shared" si="207"/>
        <x:v>0</x:v>
      </x:c>
      <x:c r="J734" s="106">
        <x:f>SUMIFS('purchase data'!K:K,'purchase data'!$B:$B,$C734,'purchase data'!$F:$F,$D734)</x:f>
        <x:v>0</x:v>
      </x:c>
      <x:c r="K734" s="73">
        <x:f>SUMIFS('purchase data'!M:M,'purchase data'!$B:$B,$C734,'purchase data'!$F:$F,$D734)</x:f>
        <x:v>0</x:v>
      </x:c>
      <x:c r="L734" s="68">
        <x:f>SUMIFS(ETC!$G:$G,ETC!$B:$B,$C734,ETC!$E:$E,$D734)</x:f>
        <x:v>0</x:v>
      </x:c>
      <x:c r="M734" s="73">
        <x:f>SUMIFS(ETC!$J:$J,ETC!$E:$E,$D734,ETC!$B:$B,$C734)</x:f>
        <x:v>0</x:v>
      </x:c>
      <x:c r="N734" s="159">
        <x:f>IF(IFERROR((I734+K734+M734)/(G734+J734+SUMIFS(ETC!$G:$G,ETC!$C:$C,1,ETC!$B:$B,$C734,ETC!$E:$E,$D734)),)=0,H734,IFERROR((I734+K734+M734)/(G734+J734+SUMIFS(ETC!$G:$G,ETC!$C:$C,1,ETC!$B:$B,$C734,ETC!$E:$E,$D734)),))</x:f>
        <x:v>471.64661892857146</x:v>
      </x:c>
      <x:c r="O734" s="106">
        <x:f>++SUMIFS('sales data'!L:L,'sales data'!$B:$B,$C734,'sales data'!$F:$F,$D734,'sales data'!$O:$O,"")</x:f>
        <x:v>0</x:v>
      </x:c>
      <x:c r="P734" s="73">
        <x:f t="shared" si="208"/>
        <x:v>0</x:v>
      </x:c>
      <x:c r="Q734" s="68">
        <x:f>+SUMIFS('sales data'!$L:$L,'sales data'!$B:$B,$C734,'sales data'!$F:$F,$D734,'sales data'!$O:$O,"R")</x:f>
        <x:v>0</x:v>
      </x:c>
      <x:c r="R734" s="73">
        <x:f t="shared" si="209"/>
        <x:v>0</x:v>
      </x:c>
      <x:c r="S734" s="68">
        <x:f>SUMIFS('sales data'!$L:$L,'sales data'!$B:$B,$C734,'sales data'!$F:$F,$D734,'sales data'!$O:$O,"N")</x:f>
        <x:v>0</x:v>
      </x:c>
      <x:c r="T734" s="73">
        <x:f t="shared" si="210"/>
        <x:v>0</x:v>
      </x:c>
      <x:c r="U734" s="26">
        <x:f>SUMIFS('warehouse inventory check'!$N:$N,'warehouse inventory check'!$C:$C,$C734,'warehouse inventory check'!$D:$D,$D734)</x:f>
        <x:v>0</x:v>
      </x:c>
      <x:c r="V734" s="26">
        <x:f t="shared" si="211"/>
        <x:v>471.64661892857146</x:v>
      </x:c>
      <x:c r="W734" s="73">
        <x:f t="shared" si="212"/>
        <x:v>0</x:v>
      </x:c>
      <x:c r="X734" s="74">
        <x:f t="shared" si="213"/>
        <x:v>0</x:v>
      </x:c>
      <x:c r="Y734" s="68">
        <x:f t="shared" si="214"/>
        <x:v>0</x:v>
      </x:c>
      <x:c r="Z734" s="68">
        <x:f t="shared" si="215"/>
        <x:v>0</x:v>
      </x:c>
    </x:row>
    <x:row r="735" spans="1:26">
      <x:c r="A735" s="118">
        <x:v>25</x:v>
      </x:c>
      <x:c r="B735" s="118"/>
      <x:c r="C735" s="113">
        <x:v>8</x:v>
      </x:c>
      <x:c r="D735" s="210" t="str">
        <x:f>IF(VLOOKUP($A735,'★Master Code List'!$B$4:$K$167,8,)=0,"",(VLOOKUP($A735,'★Master Code List'!$B$4:$K$167,8,)))</x:f>
        <x:v>S2X8-14A033-JD</x:v>
      </x:c>
      <x:c r="E735" s="210" t="str">
        <x:f>IF(VLOOKUP($A735,'★Master Code List'!$B$4:$K$167,9,)=0,"",(VLOOKUP($A735,'★Master Code List'!$B$4:$K$167,9,)))</x:f>
        <x:v>BEV-M</x:v>
      </x:c>
      <x:c r="F735" s="20" t="str">
        <x:f>IF(VLOOKUP($A735,'★Master Code List'!$B$4:$K$167,10,)=0,"",(VLOOKUP($A735,'★Master Code List'!$B$4:$K$167,10,)))</x:f>
        <x:v>BUS BAR ASY – NEG BEC TO DCFC NEG</x:v>
      </x:c>
      <x:c r="G735" s="158">
        <x:f t="shared" si="205"/>
        <x:v>0</x:v>
      </x:c>
      <x:c r="H735" s="158">
        <x:f t="shared" si="206"/>
        <x:v>399.99784685714292</x:v>
      </x:c>
      <x:c r="I735" s="285">
        <x:f t="shared" si="207"/>
        <x:v>0</x:v>
      </x:c>
      <x:c r="J735" s="106">
        <x:f>SUMIFS('purchase data'!K:K,'purchase data'!$B:$B,$C735,'purchase data'!$F:$F,$D735)</x:f>
        <x:v>0</x:v>
      </x:c>
      <x:c r="K735" s="73">
        <x:f>SUMIFS('purchase data'!M:M,'purchase data'!$B:$B,$C735,'purchase data'!$F:$F,$D735)</x:f>
        <x:v>0</x:v>
      </x:c>
      <x:c r="L735" s="68">
        <x:f>SUMIFS(ETC!$G:$G,ETC!$B:$B,$C735,ETC!$E:$E,$D735)</x:f>
        <x:v>0</x:v>
      </x:c>
      <x:c r="M735" s="73">
        <x:f>SUMIFS(ETC!$J:$J,ETC!$E:$E,$D735,ETC!$B:$B,$C735)</x:f>
        <x:v>0</x:v>
      </x:c>
      <x:c r="N735" s="159">
        <x:f>IF(IFERROR((I735+K735+M735)/(G735+J735+SUMIFS(ETC!$G:$G,ETC!$C:$C,1,ETC!$B:$B,$C735,ETC!$E:$E,$D735)),)=0,H735,IFERROR((I735+K735+M735)/(G735+J735+SUMIFS(ETC!$G:$G,ETC!$C:$C,1,ETC!$B:$B,$C735,ETC!$E:$E,$D735)),))</x:f>
        <x:v>399.99784685714292</x:v>
      </x:c>
      <x:c r="O735" s="106">
        <x:f>++SUMIFS('sales data'!L:L,'sales data'!$B:$B,$C735,'sales data'!$F:$F,$D735,'sales data'!$O:$O,"")</x:f>
        <x:v>0</x:v>
      </x:c>
      <x:c r="P735" s="73">
        <x:f t="shared" si="208"/>
        <x:v>0</x:v>
      </x:c>
      <x:c r="Q735" s="68">
        <x:f>+SUMIFS('sales data'!$L:$L,'sales data'!$B:$B,$C735,'sales data'!$F:$F,$D735,'sales data'!$O:$O,"R")</x:f>
        <x:v>0</x:v>
      </x:c>
      <x:c r="R735" s="73">
        <x:f t="shared" si="209"/>
        <x:v>0</x:v>
      </x:c>
      <x:c r="S735" s="68">
        <x:f>SUMIFS('sales data'!$L:$L,'sales data'!$B:$B,$C735,'sales data'!$F:$F,$D735,'sales data'!$O:$O,"N")</x:f>
        <x:v>0</x:v>
      </x:c>
      <x:c r="T735" s="73">
        <x:f t="shared" si="210"/>
        <x:v>0</x:v>
      </x:c>
      <x:c r="U735" s="26">
        <x:f>SUMIFS('warehouse inventory check'!$N:$N,'warehouse inventory check'!$C:$C,$C735,'warehouse inventory check'!$D:$D,$D735)</x:f>
        <x:v>0</x:v>
      </x:c>
      <x:c r="V735" s="26">
        <x:f t="shared" si="211"/>
        <x:v>399.99784685714292</x:v>
      </x:c>
      <x:c r="W735" s="73">
        <x:f t="shared" si="212"/>
        <x:v>0</x:v>
      </x:c>
      <x:c r="X735" s="74">
        <x:f t="shared" si="213"/>
        <x:v>0</x:v>
      </x:c>
      <x:c r="Y735" s="68">
        <x:f t="shared" si="214"/>
        <x:v>0</x:v>
      </x:c>
      <x:c r="Z735" s="68">
        <x:f t="shared" si="215"/>
        <x:v>0</x:v>
      </x:c>
    </x:row>
    <x:row r="736" spans="1:26" ht="16.5">
      <x:c r="A736" s="118">
        <x:v>26</x:v>
      </x:c>
      <x:c r="B736" s="118"/>
      <x:c r="C736" s="113">
        <x:v>8</x:v>
      </x:c>
      <x:c r="D736" s="210" t="str">
        <x:f>IF(VLOOKUP($A736,'★Master Code List'!$B$4:$K$167,8,)=0,"",(VLOOKUP($A736,'★Master Code List'!$B$4:$K$167,8,)))</x:f>
        <x:v>SZ38-10B694-AC</x:v>
      </x:c>
      <x:c r="E736" s="210" t="str">
        <x:f>IF(VLOOKUP($A736,'★Master Code List'!$B$4:$K$167,9,)=0,"",(VLOOKUP($A736,'★Master Code List'!$B$4:$K$167,9,)))</x:f>
        <x:v>BEV-E2 (V710)</x:v>
      </x:c>
      <x:c r="F736" s="20" t="str">
        <x:f>IF(VLOOKUP($A736,'★Master Code List'!$B$4:$K$167,10,)=0,"",(VLOOKUP($A736,'★Master Code List'!$B$4:$K$167,10,)))</x:f>
        <x:v>Main Harness</x:v>
      </x:c>
      <x:c r="G736" s="158">
        <x:f t="shared" si="205"/>
        <x:v>0</x:v>
      </x:c>
      <x:c r="H736" s="158">
        <x:f t="shared" si="206"/>
        <x:v>3999.1422376362398</x:v>
      </x:c>
      <x:c r="I736" s="285">
        <x:f t="shared" si="207"/>
        <x:v>0</x:v>
      </x:c>
      <x:c r="J736" s="106">
        <x:f>SUMIFS('purchase data'!K:K,'purchase data'!$B:$B,$C736,'purchase data'!$F:$F,$D736)</x:f>
        <x:v>0</x:v>
      </x:c>
      <x:c r="K736" s="73">
        <x:f>SUMIFS('purchase data'!M:M,'purchase data'!$B:$B,$C736,'purchase data'!$F:$F,$D736)</x:f>
        <x:v>0</x:v>
      </x:c>
      <x:c r="L736" s="68">
        <x:f>SUMIFS(ETC!$G:$G,ETC!$B:$B,$C736,ETC!$E:$E,$D736)</x:f>
        <x:v>0</x:v>
      </x:c>
      <x:c r="M736" s="73">
        <x:f>SUMIFS(ETC!$J:$J,ETC!$E:$E,$D736,ETC!$B:$B,$C736)</x:f>
        <x:v>0</x:v>
      </x:c>
      <x:c r="N736" s="159">
        <x:f>IF(IFERROR((I736+K736+M736)/(G736+J736+SUMIFS(ETC!$G:$G,ETC!$C:$C,1,ETC!$B:$B,$C736,ETC!$E:$E,$D736)),)=0,H736,IFERROR((I736+K736+M736)/(G736+J736+SUMIFS(ETC!$G:$G,ETC!$C:$C,1,ETC!$B:$B,$C736,ETC!$E:$E,$D736)),))</x:f>
        <x:v>3999.1422376362398</x:v>
      </x:c>
      <x:c r="O736" s="106">
        <x:f>++SUMIFS('sales data'!L:L,'sales data'!$B:$B,$C736,'sales data'!$F:$F,$D736,'sales data'!$O:$O,"")</x:f>
        <x:v>0</x:v>
      </x:c>
      <x:c r="P736" s="73">
        <x:f t="shared" si="208"/>
        <x:v>0</x:v>
      </x:c>
      <x:c r="Q736" s="68">
        <x:f>+SUMIFS('sales data'!$L:$L,'sales data'!$B:$B,$C736,'sales data'!$F:$F,$D736,'sales data'!$O:$O,"R")</x:f>
        <x:v>0</x:v>
      </x:c>
      <x:c r="R736" s="73">
        <x:f t="shared" si="209"/>
        <x:v>0</x:v>
      </x:c>
      <x:c r="S736" s="68">
        <x:f>SUMIFS('sales data'!$L:$L,'sales data'!$B:$B,$C736,'sales data'!$F:$F,$D736,'sales data'!$O:$O,"N")</x:f>
        <x:v>0</x:v>
      </x:c>
      <x:c r="T736" s="73">
        <x:f t="shared" si="210"/>
        <x:v>0</x:v>
      </x:c>
      <x:c r="U736" s="26">
        <x:f>SUMIFS('warehouse inventory check'!$N:$N,'warehouse inventory check'!$C:$C,$C736,'warehouse inventory check'!$D:$D,$D736)</x:f>
        <x:v>0</x:v>
      </x:c>
      <x:c r="V736" s="26">
        <x:f t="shared" si="211"/>
        <x:v>3999.1422376362398</x:v>
      </x:c>
      <x:c r="W736" s="73">
        <x:f t="shared" si="212"/>
        <x:v>0</x:v>
      </x:c>
      <x:c r="X736" s="74">
        <x:f t="shared" si="213"/>
        <x:v>0</x:v>
      </x:c>
      <x:c r="Y736" s="68">
        <x:f t="shared" si="214"/>
        <x:v>0</x:v>
      </x:c>
      <x:c r="Z736" s="68">
        <x:f t="shared" si="215"/>
        <x:v>0</x:v>
      </x:c>
    </x:row>
    <x:row r="737" spans="1:26" ht="16.5">
      <x:c r="A737" s="118">
        <x:v>27</x:v>
      </x:c>
      <x:c r="B737" s="118"/>
      <x:c r="C737" s="113">
        <x:v>8</x:v>
      </x:c>
      <x:c r="D737" s="210" t="str">
        <x:f>IF(VLOOKUP($A737,'★Master Code List'!$B$4:$K$167,8,)=0,"",(VLOOKUP($A737,'★Master Code List'!$B$4:$K$167,8,)))</x:f>
        <x:v>SZ38-14A033-AB</x:v>
      </x:c>
      <x:c r="E737" s="210" t="str">
        <x:f>IF(VLOOKUP($A737,'★Master Code List'!$B$4:$K$167,9,)=0,"",(VLOOKUP($A737,'★Master Code List'!$B$4:$K$167,9,)))</x:f>
        <x:v>BEV-E2 (V710)</x:v>
      </x:c>
      <x:c r="F737" s="20" t="str">
        <x:f>IF(VLOOKUP($A737,'★Master Code List'!$B$4:$K$167,10,)=0,"",(VLOOKUP($A737,'★Master Code List'!$B$4:$K$167,10,)))</x:f>
        <x:v>BUSBAR - Array 2 to Array3_Insert</x:v>
      </x:c>
      <x:c r="G737" s="158">
        <x:f t="shared" si="205"/>
        <x:v>0</x:v>
      </x:c>
      <x:c r="H737" s="158">
        <x:f t="shared" si="206"/>
        <x:v>609.68253421340626</x:v>
      </x:c>
      <x:c r="I737" s="285">
        <x:f t="shared" si="207"/>
        <x:v>0</x:v>
      </x:c>
      <x:c r="J737" s="106">
        <x:f>SUMIFS('purchase data'!K:K,'purchase data'!$B:$B,$C737,'purchase data'!$F:$F,$D737)</x:f>
        <x:v>0</x:v>
      </x:c>
      <x:c r="K737" s="73">
        <x:f>SUMIFS('purchase data'!M:M,'purchase data'!$B:$B,$C737,'purchase data'!$F:$F,$D737)</x:f>
        <x:v>0</x:v>
      </x:c>
      <x:c r="L737" s="68">
        <x:f>SUMIFS(ETC!$G:$G,ETC!$B:$B,$C737,ETC!$E:$E,$D737)</x:f>
        <x:v>0</x:v>
      </x:c>
      <x:c r="M737" s="73">
        <x:f>SUMIFS(ETC!$J:$J,ETC!$E:$E,$D737,ETC!$B:$B,$C737)</x:f>
        <x:v>0</x:v>
      </x:c>
      <x:c r="N737" s="159">
        <x:f>IF(IFERROR((I737+K737+M737)/(G737+J737+SUMIFS(ETC!$G:$G,ETC!$C:$C,1,ETC!$B:$B,$C737,ETC!$E:$E,$D737)),)=0,H737,IFERROR((I737+K737+M737)/(G737+J737+SUMIFS(ETC!$G:$G,ETC!$C:$C,1,ETC!$B:$B,$C737,ETC!$E:$E,$D737)),))</x:f>
        <x:v>609.68253421340626</x:v>
      </x:c>
      <x:c r="O737" s="106">
        <x:f>++SUMIFS('sales data'!L:L,'sales data'!$B:$B,$C737,'sales data'!$F:$F,$D737,'sales data'!$O:$O,"")</x:f>
        <x:v>0</x:v>
      </x:c>
      <x:c r="P737" s="73">
        <x:f t="shared" si="208"/>
        <x:v>0</x:v>
      </x:c>
      <x:c r="Q737" s="68">
        <x:f>+SUMIFS('sales data'!$L:$L,'sales data'!$B:$B,$C737,'sales data'!$F:$F,$D737,'sales data'!$O:$O,"R")</x:f>
        <x:v>0</x:v>
      </x:c>
      <x:c r="R737" s="73">
        <x:f t="shared" si="209"/>
        <x:v>0</x:v>
      </x:c>
      <x:c r="S737" s="68">
        <x:f>SUMIFS('sales data'!$L:$L,'sales data'!$B:$B,$C737,'sales data'!$F:$F,$D737,'sales data'!$O:$O,"N")</x:f>
        <x:v>0</x:v>
      </x:c>
      <x:c r="T737" s="73">
        <x:f t="shared" si="210"/>
        <x:v>0</x:v>
      </x:c>
      <x:c r="U737" s="26">
        <x:f>SUMIFS('warehouse inventory check'!$N:$N,'warehouse inventory check'!$C:$C,$C737,'warehouse inventory check'!$D:$D,$D737)</x:f>
        <x:v>0</x:v>
      </x:c>
      <x:c r="V737" s="26">
        <x:f t="shared" si="211"/>
        <x:v>609.68253421340626</x:v>
      </x:c>
      <x:c r="W737" s="73">
        <x:f t="shared" si="212"/>
        <x:v>0</x:v>
      </x:c>
      <x:c r="X737" s="74">
        <x:f t="shared" si="213"/>
        <x:v>0</x:v>
      </x:c>
      <x:c r="Y737" s="68">
        <x:f t="shared" si="214"/>
        <x:v>0</x:v>
      </x:c>
      <x:c r="Z737" s="68">
        <x:f t="shared" si="215"/>
        <x:v>0</x:v>
      </x:c>
    </x:row>
    <x:row r="738" spans="1:26" ht="16.5">
      <x:c r="A738" s="118">
        <x:v>28</x:v>
      </x:c>
      <x:c r="B738" s="118"/>
      <x:c r="C738" s="113">
        <x:v>8</x:v>
      </x:c>
      <x:c r="D738" s="210" t="str">
        <x:f>IF(VLOOKUP($A738,'★Master Code List'!$B$4:$K$167,8,)=0,"",(VLOOKUP($A738,'★Master Code List'!$B$4:$K$167,8,)))</x:f>
        <x:v>SZ38-14A033-BB</x:v>
      </x:c>
      <x:c r="E738" s="210" t="str">
        <x:f>IF(VLOOKUP($A738,'★Master Code List'!$B$4:$K$167,9,)=0,"",(VLOOKUP($A738,'★Master Code List'!$B$4:$K$167,9,)))</x:f>
        <x:v>BEV-E2 (V710)</x:v>
      </x:c>
      <x:c r="F738" s="20" t="str">
        <x:f>IF(VLOOKUP($A738,'★Master Code List'!$B$4:$K$167,10,)=0,"",(VLOOKUP($A738,'★Master Code List'!$B$4:$K$167,10,)))</x:f>
        <x:v>BUSBAR - Array 6 to Pos BEC_Insert</x:v>
      </x:c>
      <x:c r="G738" s="158">
        <x:f t="shared" si="205"/>
        <x:v>0</x:v>
      </x:c>
      <x:c r="H738" s="158">
        <x:f t="shared" si="206"/>
        <x:v>413.7588293707251</x:v>
      </x:c>
      <x:c r="I738" s="285">
        <x:f t="shared" si="207"/>
        <x:v>0</x:v>
      </x:c>
      <x:c r="J738" s="106">
        <x:f>SUMIFS('purchase data'!K:K,'purchase data'!$B:$B,$C738,'purchase data'!$F:$F,$D738)</x:f>
        <x:v>0</x:v>
      </x:c>
      <x:c r="K738" s="73">
        <x:f>SUMIFS('purchase data'!M:M,'purchase data'!$B:$B,$C738,'purchase data'!$F:$F,$D738)</x:f>
        <x:v>0</x:v>
      </x:c>
      <x:c r="L738" s="68">
        <x:f>SUMIFS(ETC!$G:$G,ETC!$B:$B,$C738,ETC!$E:$E,$D738)</x:f>
        <x:v>0</x:v>
      </x:c>
      <x:c r="M738" s="73">
        <x:f>SUMIFS(ETC!$J:$J,ETC!$E:$E,$D738,ETC!$B:$B,$C738)</x:f>
        <x:v>0</x:v>
      </x:c>
      <x:c r="N738" s="159">
        <x:f>IF(IFERROR((I738+K738+M738)/(G738+J738+SUMIFS(ETC!$G:$G,ETC!$C:$C,1,ETC!$B:$B,$C738,ETC!$E:$E,$D738)),)=0,H738,IFERROR((I738+K738+M738)/(G738+J738+SUMIFS(ETC!$G:$G,ETC!$C:$C,1,ETC!$B:$B,$C738,ETC!$E:$E,$D738)),))</x:f>
        <x:v>413.7588293707251</x:v>
      </x:c>
      <x:c r="O738" s="106">
        <x:f>++SUMIFS('sales data'!L:L,'sales data'!$B:$B,$C738,'sales data'!$F:$F,$D738,'sales data'!$O:$O,"")</x:f>
        <x:v>0</x:v>
      </x:c>
      <x:c r="P738" s="73">
        <x:f t="shared" si="208"/>
        <x:v>0</x:v>
      </x:c>
      <x:c r="Q738" s="68">
        <x:f>+SUMIFS('sales data'!$L:$L,'sales data'!$B:$B,$C738,'sales data'!$F:$F,$D738,'sales data'!$O:$O,"R")</x:f>
        <x:v>0</x:v>
      </x:c>
      <x:c r="R738" s="73">
        <x:f t="shared" si="209"/>
        <x:v>0</x:v>
      </x:c>
      <x:c r="S738" s="68">
        <x:f>SUMIFS('sales data'!$L:$L,'sales data'!$B:$B,$C738,'sales data'!$F:$F,$D738,'sales data'!$O:$O,"N")</x:f>
        <x:v>0</x:v>
      </x:c>
      <x:c r="T738" s="73">
        <x:f t="shared" si="210"/>
        <x:v>0</x:v>
      </x:c>
      <x:c r="U738" s="26">
        <x:f>SUMIFS('warehouse inventory check'!$N:$N,'warehouse inventory check'!$C:$C,$C738,'warehouse inventory check'!$D:$D,$D738)</x:f>
        <x:v>0</x:v>
      </x:c>
      <x:c r="V738" s="26">
        <x:f t="shared" si="211"/>
        <x:v>413.7588293707251</x:v>
      </x:c>
      <x:c r="W738" s="73">
        <x:f t="shared" si="212"/>
        <x:v>0</x:v>
      </x:c>
      <x:c r="X738" s="74">
        <x:f t="shared" si="213"/>
        <x:v>0</x:v>
      </x:c>
      <x:c r="Y738" s="68">
        <x:f t="shared" si="214"/>
        <x:v>0</x:v>
      </x:c>
      <x:c r="Z738" s="68">
        <x:f t="shared" si="215"/>
        <x:v>0</x:v>
      </x:c>
    </x:row>
    <x:row r="739" spans="1:26" ht="16.5">
      <x:c r="A739" s="118">
        <x:v>29</x:v>
      </x:c>
      <x:c r="B739" s="118"/>
      <x:c r="C739" s="113">
        <x:v>8</x:v>
      </x:c>
      <x:c r="D739" s="210" t="str">
        <x:f>IF(VLOOKUP($A739,'★Master Code List'!$B$4:$K$167,8,)=0,"",(VLOOKUP($A739,'★Master Code List'!$B$4:$K$167,8,)))</x:f>
        <x:v>T2X8-14A033-AA</x:v>
      </x:c>
      <x:c r="E739" s="210" t="str">
        <x:f>IF(VLOOKUP($A739,'★Master Code List'!$B$4:$K$167,9,)=0,"",(VLOOKUP($A739,'★Master Code List'!$B$4:$K$167,9,)))</x:f>
        <x:v>BEV-M</x:v>
      </x:c>
      <x:c r="F739" s="20" t="str">
        <x:f>IF(VLOOKUP($A739,'★Master Code List'!$B$4:$K$167,10,)=0,"",(VLOOKUP($A739,'★Master Code List'!$B$4:$K$167,10,)))</x:f>
        <x:v>BUSBAR ASY</x:v>
      </x:c>
      <x:c r="G739" s="158">
        <x:f t="shared" si="205"/>
        <x:v>0</x:v>
      </x:c>
      <x:c r="H739" s="158">
        <x:f t="shared" si="206"/>
        <x:v>580.66571699999997</x:v>
      </x:c>
      <x:c r="I739" s="285">
        <x:f t="shared" si="207"/>
        <x:v>0</x:v>
      </x:c>
      <x:c r="J739" s="106">
        <x:f>SUMIFS('purchase data'!K:K,'purchase data'!$B:$B,$C739,'purchase data'!$F:$F,$D739)</x:f>
        <x:v>0</x:v>
      </x:c>
      <x:c r="K739" s="73">
        <x:f>SUMIFS('purchase data'!M:M,'purchase data'!$B:$B,$C739,'purchase data'!$F:$F,$D739)</x:f>
        <x:v>0</x:v>
      </x:c>
      <x:c r="L739" s="68">
        <x:f>SUMIFS(ETC!$G:$G,ETC!$B:$B,$C739,ETC!$E:$E,$D739)</x:f>
        <x:v>0</x:v>
      </x:c>
      <x:c r="M739" s="73">
        <x:f>SUMIFS(ETC!$J:$J,ETC!$E:$E,$D739,ETC!$B:$B,$C739)</x:f>
        <x:v>0</x:v>
      </x:c>
      <x:c r="N739" s="159">
        <x:f>IF(IFERROR((I739+K739+M739)/(G739+J739+SUMIFS(ETC!$G:$G,ETC!$C:$C,1,ETC!$B:$B,$C739,ETC!$E:$E,$D739)),)=0,H739,IFERROR((I739+K739+M739)/(G739+J739+SUMIFS(ETC!$G:$G,ETC!$C:$C,1,ETC!$B:$B,$C739,ETC!$E:$E,$D739)),))</x:f>
        <x:v>580.66571699999997</x:v>
      </x:c>
      <x:c r="O739" s="106">
        <x:f>++SUMIFS('sales data'!L:L,'sales data'!$B:$B,$C739,'sales data'!$F:$F,$D739,'sales data'!$O:$O,"")</x:f>
        <x:v>0</x:v>
      </x:c>
      <x:c r="P739" s="73">
        <x:f t="shared" si="208"/>
        <x:v>0</x:v>
      </x:c>
      <x:c r="Q739" s="68">
        <x:f>+SUMIFS('sales data'!$L:$L,'sales data'!$B:$B,$C739,'sales data'!$F:$F,$D739,'sales data'!$O:$O,"R")</x:f>
        <x:v>0</x:v>
      </x:c>
      <x:c r="R739" s="73">
        <x:f t="shared" si="209"/>
        <x:v>0</x:v>
      </x:c>
      <x:c r="S739" s="68">
        <x:f>SUMIFS('sales data'!$L:$L,'sales data'!$B:$B,$C739,'sales data'!$F:$F,$D739,'sales data'!$O:$O,"N")</x:f>
        <x:v>0</x:v>
      </x:c>
      <x:c r="T739" s="73">
        <x:f t="shared" si="210"/>
        <x:v>0</x:v>
      </x:c>
      <x:c r="U739" s="26">
        <x:f>SUMIFS('warehouse inventory check'!$N:$N,'warehouse inventory check'!$C:$C,$C739,'warehouse inventory check'!$D:$D,$D739)</x:f>
        <x:v>0</x:v>
      </x:c>
      <x:c r="V739" s="26">
        <x:f t="shared" si="211"/>
        <x:v>580.66571699999997</x:v>
      </x:c>
      <x:c r="W739" s="73">
        <x:f t="shared" si="212"/>
        <x:v>0</x:v>
      </x:c>
      <x:c r="X739" s="74">
        <x:f t="shared" si="213"/>
        <x:v>0</x:v>
      </x:c>
      <x:c r="Y739" s="68">
        <x:f t="shared" si="214"/>
        <x:v>0</x:v>
      </x:c>
      <x:c r="Z739" s="68">
        <x:f t="shared" si="215"/>
        <x:v>0</x:v>
      </x:c>
    </x:row>
    <x:row r="740" spans="1:26" ht="16.5">
      <x:c r="A740" s="118">
        <x:v>30</x:v>
      </x:c>
      <x:c r="B740" s="118"/>
      <x:c r="C740" s="113">
        <x:v>8</x:v>
      </x:c>
      <x:c r="D740" s="210" t="str">
        <x:f>IF(VLOOKUP($A740,'★Master Code List'!$B$4:$K$167,8,)=0,"",(VLOOKUP($A740,'★Master Code List'!$B$4:$K$167,8,)))</x:f>
        <x:v>T2X8-14A033-BA</x:v>
      </x:c>
      <x:c r="E740" s="210" t="str">
        <x:f>IF(VLOOKUP($A740,'★Master Code List'!$B$4:$K$167,9,)=0,"",(VLOOKUP($A740,'★Master Code List'!$B$4:$K$167,9,)))</x:f>
        <x:v>BEV-M</x:v>
      </x:c>
      <x:c r="F740" s="20" t="str">
        <x:f>IF(VLOOKUP($A740,'★Master Code List'!$B$4:$K$167,10,)=0,"",(VLOOKUP($A740,'★Master Code List'!$B$4:$K$167,10,)))</x:f>
        <x:v>BUSBAR ASY</x:v>
      </x:c>
      <x:c r="G740" s="158">
        <x:f t="shared" si="205"/>
        <x:v>0</x:v>
      </x:c>
      <x:c r="H740" s="158">
        <x:f t="shared" si="206"/>
        <x:v>562.3770330000001</x:v>
      </x:c>
      <x:c r="I740" s="285">
        <x:f t="shared" si="207"/>
        <x:v>0</x:v>
      </x:c>
      <x:c r="J740" s="106">
        <x:f>SUMIFS('purchase data'!K:K,'purchase data'!$B:$B,$C740,'purchase data'!$F:$F,$D740)</x:f>
        <x:v>0</x:v>
      </x:c>
      <x:c r="K740" s="73">
        <x:f>SUMIFS('purchase data'!M:M,'purchase data'!$B:$B,$C740,'purchase data'!$F:$F,$D740)</x:f>
        <x:v>0</x:v>
      </x:c>
      <x:c r="L740" s="68">
        <x:f>SUMIFS(ETC!$G:$G,ETC!$B:$B,$C740,ETC!$E:$E,$D740)</x:f>
        <x:v>0</x:v>
      </x:c>
      <x:c r="M740" s="73">
        <x:f>SUMIFS(ETC!$J:$J,ETC!$E:$E,$D740,ETC!$B:$B,$C740)</x:f>
        <x:v>0</x:v>
      </x:c>
      <x:c r="N740" s="159">
        <x:f>IF(IFERROR((I740+K740+M740)/(G740+J740+SUMIFS(ETC!$G:$G,ETC!$C:$C,1,ETC!$B:$B,$C740,ETC!$E:$E,$D740)),)=0,H740,IFERROR((I740+K740+M740)/(G740+J740+SUMIFS(ETC!$G:$G,ETC!$C:$C,1,ETC!$B:$B,$C740,ETC!$E:$E,$D740)),))</x:f>
        <x:v>562.3770330000001</x:v>
      </x:c>
      <x:c r="O740" s="106">
        <x:f>++SUMIFS('sales data'!L:L,'sales data'!$B:$B,$C740,'sales data'!$F:$F,$D740,'sales data'!$O:$O,"")</x:f>
        <x:v>0</x:v>
      </x:c>
      <x:c r="P740" s="73">
        <x:f t="shared" si="208"/>
        <x:v>0</x:v>
      </x:c>
      <x:c r="Q740" s="68">
        <x:f>+SUMIFS('sales data'!$L:$L,'sales data'!$B:$B,$C740,'sales data'!$F:$F,$D740,'sales data'!$O:$O,"R")</x:f>
        <x:v>0</x:v>
      </x:c>
      <x:c r="R740" s="73">
        <x:f t="shared" si="209"/>
        <x:v>0</x:v>
      </x:c>
      <x:c r="S740" s="68">
        <x:f>SUMIFS('sales data'!$L:$L,'sales data'!$B:$B,$C740,'sales data'!$F:$F,$D740,'sales data'!$O:$O,"N")</x:f>
        <x:v>0</x:v>
      </x:c>
      <x:c r="T740" s="73">
        <x:f t="shared" si="210"/>
        <x:v>0</x:v>
      </x:c>
      <x:c r="U740" s="26">
        <x:f>SUMIFS('warehouse inventory check'!$N:$N,'warehouse inventory check'!$C:$C,$C740,'warehouse inventory check'!$D:$D,$D740)</x:f>
        <x:v>0</x:v>
      </x:c>
      <x:c r="V740" s="26">
        <x:f t="shared" si="211"/>
        <x:v>562.3770330000001</x:v>
      </x:c>
      <x:c r="W740" s="73">
        <x:f t="shared" si="212"/>
        <x:v>0</x:v>
      </x:c>
      <x:c r="X740" s="74">
        <x:f t="shared" si="213"/>
        <x:v>0</x:v>
      </x:c>
      <x:c r="Y740" s="68">
        <x:f t="shared" si="214"/>
        <x:v>0</x:v>
      </x:c>
      <x:c r="Z740" s="68">
        <x:f t="shared" si="215"/>
        <x:v>0</x:v>
      </x:c>
    </x:row>
    <x:row r="741" spans="1:26" ht="16.5">
      <x:c r="A741" s="118">
        <x:v>31</x:v>
      </x:c>
      <x:c r="B741" s="118"/>
      <x:c r="C741" s="113">
        <x:v>8</x:v>
      </x:c>
      <x:c r="D741" s="210" t="str">
        <x:f>IF(VLOOKUP($A741,'★Master Code List'!$B$4:$K$167,8,)=0,"",(VLOOKUP($A741,'★Master Code List'!$B$4:$K$167,8,)))</x:f>
        <x:v>T2X8-14A033-EA</x:v>
      </x:c>
      <x:c r="E741" s="210" t="str">
        <x:f>IF(VLOOKUP($A741,'★Master Code List'!$B$4:$K$167,9,)=0,"",(VLOOKUP($A741,'★Master Code List'!$B$4:$K$167,9,)))</x:f>
        <x:v>BEV-M</x:v>
      </x:c>
      <x:c r="F741" s="20" t="str">
        <x:f>IF(VLOOKUP($A741,'★Master Code List'!$B$4:$K$167,10,)=0,"",(VLOOKUP($A741,'★Master Code List'!$B$4:$K$167,10,)))</x:f>
        <x:v>BUSBAR ASY</x:v>
      </x:c>
      <x:c r="G741" s="158">
        <x:f t="shared" si="205"/>
        <x:v>0</x:v>
      </x:c>
      <x:c r="H741" s="158">
        <x:f t="shared" si="206"/>
        <x:v>653.31243400000005</x:v>
      </x:c>
      <x:c r="I741" s="285">
        <x:f t="shared" si="207"/>
        <x:v>0</x:v>
      </x:c>
      <x:c r="J741" s="106">
        <x:f>SUMIFS('purchase data'!K:K,'purchase data'!$B:$B,$C741,'purchase data'!$F:$F,$D741)</x:f>
        <x:v>0</x:v>
      </x:c>
      <x:c r="K741" s="73">
        <x:f>SUMIFS('purchase data'!M:M,'purchase data'!$B:$B,$C741,'purchase data'!$F:$F,$D741)</x:f>
        <x:v>0</x:v>
      </x:c>
      <x:c r="L741" s="68">
        <x:f>SUMIFS(ETC!$G:$G,ETC!$B:$B,$C741,ETC!$E:$E,$D741)</x:f>
        <x:v>0</x:v>
      </x:c>
      <x:c r="M741" s="73">
        <x:f>SUMIFS(ETC!$J:$J,ETC!$E:$E,$D741,ETC!$B:$B,$C741)</x:f>
        <x:v>0</x:v>
      </x:c>
      <x:c r="N741" s="159">
        <x:f>IF(IFERROR((I741+K741+M741)/(G741+J741+SUMIFS(ETC!$G:$G,ETC!$C:$C,1,ETC!$B:$B,$C741,ETC!$E:$E,$D741)),)=0,H741,IFERROR((I741+K741+M741)/(G741+J741+SUMIFS(ETC!$G:$G,ETC!$C:$C,1,ETC!$B:$B,$C741,ETC!$E:$E,$D741)),))</x:f>
        <x:v>653.31243400000005</x:v>
      </x:c>
      <x:c r="O741" s="106">
        <x:f>++SUMIFS('sales data'!L:L,'sales data'!$B:$B,$C741,'sales data'!$F:$F,$D741,'sales data'!$O:$O,"")</x:f>
        <x:v>0</x:v>
      </x:c>
      <x:c r="P741" s="73">
        <x:f t="shared" si="208"/>
        <x:v>0</x:v>
      </x:c>
      <x:c r="Q741" s="68">
        <x:f>+SUMIFS('sales data'!$L:$L,'sales data'!$B:$B,$C741,'sales data'!$F:$F,$D741,'sales data'!$O:$O,"R")</x:f>
        <x:v>0</x:v>
      </x:c>
      <x:c r="R741" s="73">
        <x:f t="shared" si="209"/>
        <x:v>0</x:v>
      </x:c>
      <x:c r="S741" s="68">
        <x:f>SUMIFS('sales data'!$L:$L,'sales data'!$B:$B,$C741,'sales data'!$F:$F,$D741,'sales data'!$O:$O,"N")</x:f>
        <x:v>0</x:v>
      </x:c>
      <x:c r="T741" s="73">
        <x:f t="shared" si="210"/>
        <x:v>0</x:v>
      </x:c>
      <x:c r="U741" s="26">
        <x:f>SUMIFS('warehouse inventory check'!$N:$N,'warehouse inventory check'!$C:$C,$C741,'warehouse inventory check'!$D:$D,$D741)</x:f>
        <x:v>0</x:v>
      </x:c>
      <x:c r="V741" s="26">
        <x:f t="shared" si="211"/>
        <x:v>653.31243400000005</x:v>
      </x:c>
      <x:c r="W741" s="73">
        <x:f t="shared" si="212"/>
        <x:v>0</x:v>
      </x:c>
      <x:c r="X741" s="74">
        <x:f t="shared" si="213"/>
        <x:v>0</x:v>
      </x:c>
      <x:c r="Y741" s="68">
        <x:f t="shared" si="214"/>
        <x:v>0</x:v>
      </x:c>
      <x:c r="Z741" s="68">
        <x:f t="shared" si="215"/>
        <x:v>0</x:v>
      </x:c>
    </x:row>
    <x:row r="742" spans="1:26" ht="16.5">
      <x:c r="A742" s="118">
        <x:v>32</x:v>
      </x:c>
      <x:c r="B742" s="118"/>
      <x:c r="C742" s="113">
        <x:v>8</x:v>
      </x:c>
      <x:c r="D742" s="210" t="str">
        <x:f>IF(VLOOKUP($A742,'★Master Code List'!$B$4:$K$167,8,)=0,"",(VLOOKUP($A742,'★Master Code List'!$B$4:$K$167,8,)))</x:f>
        <x:v>T2X8-14A033-GA</x:v>
      </x:c>
      <x:c r="E742" s="210" t="str">
        <x:f>IF(VLOOKUP($A742,'★Master Code List'!$B$4:$K$167,9,)=0,"",(VLOOKUP($A742,'★Master Code List'!$B$4:$K$167,9,)))</x:f>
        <x:v>BEV-M</x:v>
      </x:c>
      <x:c r="F742" s="20" t="str">
        <x:f>IF(VLOOKUP($A742,'★Master Code List'!$B$4:$K$167,10,)=0,"",(VLOOKUP($A742,'★Master Code List'!$B$4:$K$167,10,)))</x:f>
        <x:v>BUSBAR ASY</x:v>
      </x:c>
      <x:c r="G742" s="158">
        <x:f t="shared" si="205"/>
        <x:v>0</x:v>
      </x:c>
      <x:c r="H742" s="158">
        <x:f t="shared" si="206"/>
        <x:v>438.42039700000009</x:v>
      </x:c>
      <x:c r="I742" s="285">
        <x:f t="shared" si="207"/>
        <x:v>0</x:v>
      </x:c>
      <x:c r="J742" s="106">
        <x:f>SUMIFS('purchase data'!K:K,'purchase data'!$B:$B,$C742,'purchase data'!$F:$F,$D742)</x:f>
        <x:v>0</x:v>
      </x:c>
      <x:c r="K742" s="73">
        <x:f>SUMIFS('purchase data'!M:M,'purchase data'!$B:$B,$C742,'purchase data'!$F:$F,$D742)</x:f>
        <x:v>0</x:v>
      </x:c>
      <x:c r="L742" s="68">
        <x:f>SUMIFS(ETC!$G:$G,ETC!$B:$B,$C742,ETC!$E:$E,$D742)</x:f>
        <x:v>0</x:v>
      </x:c>
      <x:c r="M742" s="73">
        <x:f>SUMIFS(ETC!$J:$J,ETC!$E:$E,$D742,ETC!$B:$B,$C742)</x:f>
        <x:v>0</x:v>
      </x:c>
      <x:c r="N742" s="159">
        <x:f>IF(IFERROR((I742+K742+M742)/(G742+J742+SUMIFS(ETC!$G:$G,ETC!$C:$C,1,ETC!$B:$B,$C742,ETC!$E:$E,$D742)),)=0,H742,IFERROR((I742+K742+M742)/(G742+J742+SUMIFS(ETC!$G:$G,ETC!$C:$C,1,ETC!$B:$B,$C742,ETC!$E:$E,$D742)),))</x:f>
        <x:v>438.42039700000009</x:v>
      </x:c>
      <x:c r="O742" s="106">
        <x:f>++SUMIFS('sales data'!L:L,'sales data'!$B:$B,$C742,'sales data'!$F:$F,$D742,'sales data'!$O:$O,"")</x:f>
        <x:v>0</x:v>
      </x:c>
      <x:c r="P742" s="73">
        <x:f t="shared" si="208"/>
        <x:v>0</x:v>
      </x:c>
      <x:c r="Q742" s="68">
        <x:f>+SUMIFS('sales data'!$L:$L,'sales data'!$B:$B,$C742,'sales data'!$F:$F,$D742,'sales data'!$O:$O,"R")</x:f>
        <x:v>0</x:v>
      </x:c>
      <x:c r="R742" s="73">
        <x:f t="shared" si="209"/>
        <x:v>0</x:v>
      </x:c>
      <x:c r="S742" s="68">
        <x:f>SUMIFS('sales data'!$L:$L,'sales data'!$B:$B,$C742,'sales data'!$F:$F,$D742,'sales data'!$O:$O,"N")</x:f>
        <x:v>0</x:v>
      </x:c>
      <x:c r="T742" s="73">
        <x:f t="shared" si="210"/>
        <x:v>0</x:v>
      </x:c>
      <x:c r="U742" s="26">
        <x:f>SUMIFS('warehouse inventory check'!$N:$N,'warehouse inventory check'!$C:$C,$C742,'warehouse inventory check'!$D:$D,$D742)</x:f>
        <x:v>0</x:v>
      </x:c>
      <x:c r="V742" s="26">
        <x:f t="shared" si="211"/>
        <x:v>438.42039700000009</x:v>
      </x:c>
      <x:c r="W742" s="73">
        <x:f t="shared" si="212"/>
        <x:v>0</x:v>
      </x:c>
      <x:c r="X742" s="74">
        <x:f t="shared" si="213"/>
        <x:v>0</x:v>
      </x:c>
      <x:c r="Y742" s="68">
        <x:f t="shared" si="214"/>
        <x:v>0</x:v>
      </x:c>
      <x:c r="Z742" s="68">
        <x:f t="shared" si="215"/>
        <x:v>0</x:v>
      </x:c>
    </x:row>
    <x:row r="743" spans="1:26" ht="16.5">
      <x:c r="A743" s="118">
        <x:v>33</x:v>
      </x:c>
      <x:c r="B743" s="118"/>
      <x:c r="C743" s="113">
        <x:v>8</x:v>
      </x:c>
      <x:c r="D743" s="210" t="str">
        <x:f>IF(VLOOKUP($A743,'★Master Code List'!$B$4:$K$167,8,)=0,"",(VLOOKUP($A743,'★Master Code List'!$B$4:$K$167,8,)))</x:f>
        <x:v>TZ38-10B694-AA</x:v>
      </x:c>
      <x:c r="E743" s="210" t="str">
        <x:f>IF(VLOOKUP($A743,'★Master Code List'!$B$4:$K$167,9,)=0,"",(VLOOKUP($A743,'★Master Code List'!$B$4:$K$167,9,)))</x:f>
        <x:v>BEV-E1</x:v>
      </x:c>
      <x:c r="F743" s="20" t="str">
        <x:f>IF(VLOOKUP($A743,'★Master Code List'!$B$4:$K$167,10,)=0,"",(VLOOKUP($A743,'★Master Code List'!$B$4:$K$167,10,)))</x:f>
        <x:v>V710 AWD MAIN W/H
ASSY</x:v>
      </x:c>
      <x:c r="G743" s="158">
        <x:f t="shared" ref="G743:G774" si="216">SUMIFS(U:U,$D:$D,$D743,$C:$C,$C743-1)</x:f>
        <x:v>0</x:v>
      </x:c>
      <x:c r="H743" s="158">
        <x:f t="shared" ref="H743:H774" si="217">SUMIFS(V:V,$D:$D,$D743,$C:$C,$C743-1)</x:f>
        <x:v>5137.5179276033059</x:v>
      </x:c>
      <x:c r="I743" s="285">
        <x:f t="shared" ref="I743:I774" si="218">SUMIFS(W:W,$D:$D,$D743,$C:$C,$C743-1)</x:f>
        <x:v>0</x:v>
      </x:c>
      <x:c r="J743" s="106">
        <x:f>SUMIFS('purchase data'!K:K,'purchase data'!$B:$B,$C743,'purchase data'!$F:$F,$D743)</x:f>
        <x:v>0</x:v>
      </x:c>
      <x:c r="K743" s="73">
        <x:f>SUMIFS('purchase data'!M:M,'purchase data'!$B:$B,$C743,'purchase data'!$F:$F,$D743)</x:f>
        <x:v>0</x:v>
      </x:c>
      <x:c r="L743" s="68">
        <x:f>SUMIFS(ETC!$G:$G,ETC!$B:$B,$C743,ETC!$E:$E,$D743)</x:f>
        <x:v>0</x:v>
      </x:c>
      <x:c r="M743" s="73">
        <x:f>SUMIFS(ETC!$J:$J,ETC!$E:$E,$D743,ETC!$B:$B,$C743)</x:f>
        <x:v>0</x:v>
      </x:c>
      <x:c r="N743" s="159">
        <x:f>IF(IFERROR((I743+K743+M743)/(G743+J743+SUMIFS(ETC!$G:$G,ETC!$C:$C,1,ETC!$B:$B,$C743,ETC!$E:$E,$D743)),)=0,H743,IFERROR((I743+K743+M743)/(G743+J743+SUMIFS(ETC!$G:$G,ETC!$C:$C,1,ETC!$B:$B,$C743,ETC!$E:$E,$D743)),))</x:f>
        <x:v>5137.5179276033059</x:v>
      </x:c>
      <x:c r="O743" s="106">
        <x:f>++SUMIFS('sales data'!L:L,'sales data'!$B:$B,$C743,'sales data'!$F:$F,$D743,'sales data'!$O:$O,"")</x:f>
        <x:v>0</x:v>
      </x:c>
      <x:c r="P743" s="73">
        <x:f t="shared" si="208"/>
        <x:v>0</x:v>
      </x:c>
      <x:c r="Q743" s="68">
        <x:f>+SUMIFS('sales data'!$L:$L,'sales data'!$B:$B,$C743,'sales data'!$F:$F,$D743,'sales data'!$O:$O,"R")</x:f>
        <x:v>0</x:v>
      </x:c>
      <x:c r="R743" s="73">
        <x:f t="shared" si="209"/>
        <x:v>0</x:v>
      </x:c>
      <x:c r="S743" s="68">
        <x:f>SUMIFS('sales data'!$L:$L,'sales data'!$B:$B,$C743,'sales data'!$F:$F,$D743,'sales data'!$O:$O,"N")</x:f>
        <x:v>0</x:v>
      </x:c>
      <x:c r="T743" s="73">
        <x:f t="shared" si="210"/>
        <x:v>0</x:v>
      </x:c>
      <x:c r="U743" s="26">
        <x:f>SUMIFS('warehouse inventory check'!$N:$N,'warehouse inventory check'!$C:$C,$C743,'warehouse inventory check'!$D:$D,$D743)</x:f>
        <x:v>0</x:v>
      </x:c>
      <x:c r="V743" s="26">
        <x:f t="shared" si="211"/>
        <x:v>5137.5179276033059</x:v>
      </x:c>
      <x:c r="W743" s="73">
        <x:f t="shared" si="212"/>
        <x:v>0</x:v>
      </x:c>
      <x:c r="X743" s="74">
        <x:f t="shared" si="213"/>
        <x:v>0</x:v>
      </x:c>
      <x:c r="Y743" s="68">
        <x:f t="shared" si="214"/>
        <x:v>0</x:v>
      </x:c>
      <x:c r="Z743" s="68">
        <x:f t="shared" si="215"/>
        <x:v>0</x:v>
      </x:c>
    </x:row>
    <x:row r="744" spans="1:26" ht="16.5">
      <x:c r="A744" s="118">
        <x:v>34</x:v>
      </x:c>
      <x:c r="B744" s="118"/>
      <x:c r="C744" s="113">
        <x:v>8</x:v>
      </x:c>
      <x:c r="D744" s="210" t="str">
        <x:f>IF(VLOOKUP($A744,'★Master Code List'!$B$4:$K$167,8,)=0,"",(VLOOKUP($A744,'★Master Code List'!$B$4:$K$167,8,)))</x:f>
        <x:v>TZ38-10B694-AD</x:v>
      </x:c>
      <x:c r="E744" s="210" t="str">
        <x:f>IF(VLOOKUP($A744,'★Master Code List'!$B$4:$K$167,9,)=0,"",(VLOOKUP($A744,'★Master Code List'!$B$4:$K$167,9,)))</x:f>
        <x:v>BEV-E (AWD, V710)</x:v>
      </x:c>
      <x:c r="F744" s="20" t="str">
        <x:f>IF(VLOOKUP($A744,'★Master Code List'!$B$4:$K$167,10,)=0,"",(VLOOKUP($A744,'★Master Code List'!$B$4:$K$167,10,)))</x:f>
        <x:v>Main Harness</x:v>
      </x:c>
      <x:c r="G744" s="158">
        <x:f t="shared" si="216"/>
        <x:v>0</x:v>
      </x:c>
      <x:c r="H744" s="158">
        <x:f t="shared" si="217"/>
        <x:v>6009.0409720671259</x:v>
      </x:c>
      <x:c r="I744" s="285">
        <x:f t="shared" si="218"/>
        <x:v>0</x:v>
      </x:c>
      <x:c r="J744" s="106">
        <x:f>SUMIFS('purchase data'!K:K,'purchase data'!$B:$B,$C744,'purchase data'!$F:$F,$D744)</x:f>
        <x:v>0</x:v>
      </x:c>
      <x:c r="K744" s="73">
        <x:f>SUMIFS('purchase data'!M:M,'purchase data'!$B:$B,$C744,'purchase data'!$F:$F,$D744)</x:f>
        <x:v>0</x:v>
      </x:c>
      <x:c r="L744" s="68">
        <x:f>SUMIFS(ETC!$G:$G,ETC!$B:$B,$C744,ETC!$E:$E,$D744)</x:f>
        <x:v>0</x:v>
      </x:c>
      <x:c r="M744" s="73">
        <x:f>SUMIFS(ETC!$J:$J,ETC!$E:$E,$D744,ETC!$B:$B,$C744)</x:f>
        <x:v>0</x:v>
      </x:c>
      <x:c r="N744" s="159">
        <x:f>IF(IFERROR((I744+K744+M744)/(G744+J744+SUMIFS(ETC!$G:$G,ETC!$C:$C,1,ETC!$B:$B,$C744,ETC!$E:$E,$D744)),)=0,H744,IFERROR((I744+K744+M744)/(G744+J744+SUMIFS(ETC!$G:$G,ETC!$C:$C,1,ETC!$B:$B,$C744,ETC!$E:$E,$D744)),))</x:f>
        <x:v>6009.0409720671259</x:v>
      </x:c>
      <x:c r="O744" s="106">
        <x:f>++SUMIFS('sales data'!L:L,'sales data'!$B:$B,$C744,'sales data'!$F:$F,$D744,'sales data'!$O:$O,"")</x:f>
        <x:v>0</x:v>
      </x:c>
      <x:c r="P744" s="73">
        <x:f t="shared" si="208"/>
        <x:v>0</x:v>
      </x:c>
      <x:c r="Q744" s="68">
        <x:f>+SUMIFS('sales data'!$L:$L,'sales data'!$B:$B,$C744,'sales data'!$F:$F,$D744,'sales data'!$O:$O,"R")</x:f>
        <x:v>0</x:v>
      </x:c>
      <x:c r="R744" s="73">
        <x:f t="shared" si="209"/>
        <x:v>0</x:v>
      </x:c>
      <x:c r="S744" s="68">
        <x:f>SUMIFS('sales data'!$L:$L,'sales data'!$B:$B,$C744,'sales data'!$F:$F,$D744,'sales data'!$O:$O,"N")</x:f>
        <x:v>0</x:v>
      </x:c>
      <x:c r="T744" s="73">
        <x:f t="shared" si="210"/>
        <x:v>0</x:v>
      </x:c>
      <x:c r="U744" s="26">
        <x:f>SUMIFS('warehouse inventory check'!$N:$N,'warehouse inventory check'!$C:$C,$C744,'warehouse inventory check'!$D:$D,$D744)</x:f>
        <x:v>0</x:v>
      </x:c>
      <x:c r="V744" s="26">
        <x:f t="shared" si="211"/>
        <x:v>6009.0409720671259</x:v>
      </x:c>
      <x:c r="W744" s="73">
        <x:f t="shared" si="212"/>
        <x:v>0</x:v>
      </x:c>
      <x:c r="X744" s="74">
        <x:f t="shared" si="213"/>
        <x:v>0</x:v>
      </x:c>
      <x:c r="Y744" s="68">
        <x:f t="shared" si="214"/>
        <x:v>0</x:v>
      </x:c>
      <x:c r="Z744" s="68">
        <x:f t="shared" si="215"/>
        <x:v>0</x:v>
      </x:c>
    </x:row>
    <x:row r="745" spans="1:26" ht="16.5">
      <x:c r="A745" s="118">
        <x:v>35</x:v>
      </x:c>
      <x:c r="B745" s="118"/>
      <x:c r="C745" s="113">
        <x:v>8</x:v>
      </x:c>
      <x:c r="D745" s="210" t="str">
        <x:f>IF(VLOOKUP($A745,'★Master Code List'!$B$4:$K$167,8,)=0,"",(VLOOKUP($A745,'★Master Code List'!$B$4:$K$167,8,)))</x:f>
        <x:v>TZ38-10B694-AF</x:v>
      </x:c>
      <x:c r="E745" s="210" t="str">
        <x:f>IF(VLOOKUP($A745,'★Master Code List'!$B$4:$K$167,9,)=0,"",(VLOOKUP($A745,'★Master Code List'!$B$4:$K$167,9,)))</x:f>
        <x:v>BEV-E (AWD/RWD, V710)</x:v>
      </x:c>
      <x:c r="F745" s="20" t="str">
        <x:f>IF(VLOOKUP($A745,'★Master Code List'!$B$4:$K$167,10,)=0,"",(VLOOKUP($A745,'★Master Code List'!$B$4:$K$167,10,)))</x:f>
        <x:v>Main Harness-AWD-RWD</x:v>
      </x:c>
      <x:c r="G745" s="158">
        <x:f t="shared" si="216"/>
        <x:v>0</x:v>
      </x:c>
      <x:c r="H745" s="158">
        <x:f t="shared" si="217"/>
        <x:v>6620.4407203557321</x:v>
      </x:c>
      <x:c r="I745" s="285">
        <x:f t="shared" si="218"/>
        <x:v>0</x:v>
      </x:c>
      <x:c r="J745" s="106">
        <x:f>SUMIFS('purchase data'!K:K,'purchase data'!$B:$B,$C745,'purchase data'!$F:$F,$D745)</x:f>
        <x:v>0</x:v>
      </x:c>
      <x:c r="K745" s="73">
        <x:f>SUMIFS('purchase data'!M:M,'purchase data'!$B:$B,$C745,'purchase data'!$F:$F,$D745)</x:f>
        <x:v>0</x:v>
      </x:c>
      <x:c r="L745" s="68">
        <x:f>SUMIFS(ETC!$G:$G,ETC!$B:$B,$C745,ETC!$E:$E,$D745)</x:f>
        <x:v>0</x:v>
      </x:c>
      <x:c r="M745" s="73">
        <x:f>SUMIFS(ETC!$J:$J,ETC!$E:$E,$D745,ETC!$B:$B,$C745)</x:f>
        <x:v>0</x:v>
      </x:c>
      <x:c r="N745" s="159">
        <x:f>IF(IFERROR((I745+K745+M745)/(G745+J745+SUMIFS(ETC!$G:$G,ETC!$C:$C,1,ETC!$B:$B,$C745,ETC!$E:$E,$D745)),)=0,H745,IFERROR((I745+K745+M745)/(G745+J745+SUMIFS(ETC!$G:$G,ETC!$C:$C,1,ETC!$B:$B,$C745,ETC!$E:$E,$D745)),))</x:f>
        <x:v>6620.4407203557321</x:v>
      </x:c>
      <x:c r="O745" s="106">
        <x:f>++SUMIFS('sales data'!L:L,'sales data'!$B:$B,$C745,'sales data'!$F:$F,$D745,'sales data'!$O:$O,"")</x:f>
        <x:v>0</x:v>
      </x:c>
      <x:c r="P745" s="73">
        <x:f t="shared" si="208"/>
        <x:v>0</x:v>
      </x:c>
      <x:c r="Q745" s="68">
        <x:f>+SUMIFS('sales data'!$L:$L,'sales data'!$B:$B,$C745,'sales data'!$F:$F,$D745,'sales data'!$O:$O,"R")</x:f>
        <x:v>0</x:v>
      </x:c>
      <x:c r="R745" s="73">
        <x:f t="shared" si="209"/>
        <x:v>0</x:v>
      </x:c>
      <x:c r="S745" s="68">
        <x:f>SUMIFS('sales data'!$L:$L,'sales data'!$B:$B,$C745,'sales data'!$F:$F,$D745,'sales data'!$O:$O,"N")</x:f>
        <x:v>0</x:v>
      </x:c>
      <x:c r="T745" s="73">
        <x:f t="shared" si="210"/>
        <x:v>0</x:v>
      </x:c>
      <x:c r="U745" s="26">
        <x:f>SUMIFS('warehouse inventory check'!$N:$N,'warehouse inventory check'!$C:$C,$C745,'warehouse inventory check'!$D:$D,$D745)</x:f>
        <x:v>0</x:v>
      </x:c>
      <x:c r="V745" s="26">
        <x:f t="shared" si="211"/>
        <x:v>6620.4407203557321</x:v>
      </x:c>
      <x:c r="W745" s="73">
        <x:f t="shared" si="212"/>
        <x:v>0</x:v>
      </x:c>
      <x:c r="X745" s="74">
        <x:f t="shared" si="213"/>
        <x:v>0</x:v>
      </x:c>
      <x:c r="Y745" s="68">
        <x:f t="shared" si="214"/>
        <x:v>0</x:v>
      </x:c>
      <x:c r="Z745" s="68">
        <x:f t="shared" si="215"/>
        <x:v>0</x:v>
      </x:c>
    </x:row>
    <x:row r="746" spans="1:26" ht="16.5">
      <x:c r="A746" s="118">
        <x:v>36</x:v>
      </x:c>
      <x:c r="B746" s="118"/>
      <x:c r="C746" s="113">
        <x:v>8</x:v>
      </x:c>
      <x:c r="D746" s="210" t="str">
        <x:f>IF(VLOOKUP($A746,'★Master Code List'!$B$4:$K$167,8,)=0,"",(VLOOKUP($A746,'★Master Code List'!$B$4:$K$167,8,)))</x:f>
        <x:v>TZ38-10B694-BA</x:v>
      </x:c>
      <x:c r="E746" s="210" t="str">
        <x:f>IF(VLOOKUP($A746,'★Master Code List'!$B$4:$K$167,9,)=0,"",(VLOOKUP($A746,'★Master Code List'!$B$4:$K$167,9,)))</x:f>
        <x:v>BEV-E (AWD/RWD, V710)</x:v>
      </x:c>
      <x:c r="F746" s="20" t="str">
        <x:f>IF(VLOOKUP($A746,'★Master Code List'!$B$4:$K$167,10,)=0,"",(VLOOKUP($A746,'★Master Code List'!$B$4:$K$167,10,)))</x:f>
        <x:v>Main_Harness-RWD</x:v>
      </x:c>
      <x:c r="G746" s="158">
        <x:f t="shared" si="216"/>
        <x:v>0</x:v>
      </x:c>
      <x:c r="H746" s="158">
        <x:f t="shared" si="217"/>
        <x:v>18009.589469999999</x:v>
      </x:c>
      <x:c r="I746" s="285">
        <x:f t="shared" si="218"/>
        <x:v>0</x:v>
      </x:c>
      <x:c r="J746" s="106">
        <x:f>SUMIFS('purchase data'!K:K,'purchase data'!$B:$B,$C746,'purchase data'!$F:$F,$D746)</x:f>
        <x:v>0</x:v>
      </x:c>
      <x:c r="K746" s="73">
        <x:f>SUMIFS('purchase data'!M:M,'purchase data'!$B:$B,$C746,'purchase data'!$F:$F,$D746)</x:f>
        <x:v>0</x:v>
      </x:c>
      <x:c r="L746" s="68">
        <x:f>SUMIFS(ETC!$G:$G,ETC!$B:$B,$C746,ETC!$E:$E,$D746)</x:f>
        <x:v>0</x:v>
      </x:c>
      <x:c r="M746" s="73">
        <x:f>SUMIFS(ETC!$J:$J,ETC!$E:$E,$D746,ETC!$B:$B,$C746)</x:f>
        <x:v>0</x:v>
      </x:c>
      <x:c r="N746" s="159">
        <x:f>IF(IFERROR((I746+K746+M746)/(G746+J746+SUMIFS(ETC!$G:$G,ETC!$C:$C,1,ETC!$B:$B,$C746,ETC!$E:$E,$D746)),)=0,H746,IFERROR((I746+K746+M746)/(G746+J746+SUMIFS(ETC!$G:$G,ETC!$C:$C,1,ETC!$B:$B,$C746,ETC!$E:$E,$D746)),))</x:f>
        <x:v>18009.589469999999</x:v>
      </x:c>
      <x:c r="O746" s="106">
        <x:f>++SUMIFS('sales data'!L:L,'sales data'!$B:$B,$C746,'sales data'!$F:$F,$D746,'sales data'!$O:$O,"")</x:f>
        <x:v>0</x:v>
      </x:c>
      <x:c r="P746" s="73">
        <x:f t="shared" si="208"/>
        <x:v>0</x:v>
      </x:c>
      <x:c r="Q746" s="68">
        <x:f>+SUMIFS('sales data'!$L:$L,'sales data'!$B:$B,$C746,'sales data'!$F:$F,$D746,'sales data'!$O:$O,"R")</x:f>
        <x:v>0</x:v>
      </x:c>
      <x:c r="R746" s="73">
        <x:f t="shared" si="209"/>
        <x:v>0</x:v>
      </x:c>
      <x:c r="S746" s="68">
        <x:f>SUMIFS('sales data'!$L:$L,'sales data'!$B:$B,$C746,'sales data'!$F:$F,$D746,'sales data'!$O:$O,"N")</x:f>
        <x:v>0</x:v>
      </x:c>
      <x:c r="T746" s="73">
        <x:f t="shared" si="210"/>
        <x:v>0</x:v>
      </x:c>
      <x:c r="U746" s="26">
        <x:f>SUMIFS('warehouse inventory check'!$N:$N,'warehouse inventory check'!$C:$C,$C746,'warehouse inventory check'!$D:$D,$D746)</x:f>
        <x:v>0</x:v>
      </x:c>
      <x:c r="V746" s="26">
        <x:f t="shared" si="211"/>
        <x:v>18009.589469999999</x:v>
      </x:c>
      <x:c r="W746" s="73">
        <x:f t="shared" si="212"/>
        <x:v>0</x:v>
      </x:c>
      <x:c r="X746" s="74">
        <x:f t="shared" si="213"/>
        <x:v>0</x:v>
      </x:c>
      <x:c r="Y746" s="68">
        <x:f t="shared" si="214"/>
        <x:v>0</x:v>
      </x:c>
      <x:c r="Z746" s="68">
        <x:f t="shared" si="215"/>
        <x:v>0</x:v>
      </x:c>
    </x:row>
    <x:row r="747" spans="1:26" ht="16.5">
      <x:c r="A747" s="118">
        <x:v>37</x:v>
      </x:c>
      <x:c r="B747" s="118"/>
      <x:c r="C747" s="113">
        <x:v>8</x:v>
      </x:c>
      <x:c r="D747" s="210" t="str">
        <x:f>IF(VLOOKUP($A747,'★Master Code List'!$B$4:$K$167,8,)=0,"",(VLOOKUP($A747,'★Master Code List'!$B$4:$K$167,8,)))</x:f>
        <x:v>TZ38-10B694-BB</x:v>
      </x:c>
      <x:c r="E747" s="210" t="str">
        <x:f>IF(VLOOKUP($A747,'★Master Code List'!$B$4:$K$167,9,)=0,"",(VLOOKUP($A747,'★Master Code List'!$B$4:$K$167,9,)))</x:f>
        <x:v>BEV-E (AWD/RWD, V710)</x:v>
      </x:c>
      <x:c r="F747" s="20" t="str">
        <x:f>IF(VLOOKUP($A747,'★Master Code List'!$B$4:$K$167,10,)=0,"",(VLOOKUP($A747,'★Master Code List'!$B$4:$K$167,10,)))</x:f>
        <x:v>MAIN WIRING HARNESS</x:v>
      </x:c>
      <x:c r="G747" s="158">
        <x:f t="shared" si="216"/>
        <x:v>0</x:v>
      </x:c>
      <x:c r="H747" s="158">
        <x:f t="shared" si="217"/>
        <x:v>6052.0572499999998</x:v>
      </x:c>
      <x:c r="I747" s="285">
        <x:f t="shared" si="218"/>
        <x:v>0</x:v>
      </x:c>
      <x:c r="J747" s="106">
        <x:f>SUMIFS('purchase data'!K:K,'purchase data'!$B:$B,$C747,'purchase data'!$F:$F,$D747)</x:f>
        <x:v>0</x:v>
      </x:c>
      <x:c r="K747" s="73">
        <x:f>SUMIFS('purchase data'!M:M,'purchase data'!$B:$B,$C747,'purchase data'!$F:$F,$D747)</x:f>
        <x:v>0</x:v>
      </x:c>
      <x:c r="L747" s="68">
        <x:f>SUMIFS(ETC!$G:$G,ETC!$B:$B,$C747,ETC!$E:$E,$D747)</x:f>
        <x:v>0</x:v>
      </x:c>
      <x:c r="M747" s="73">
        <x:f>SUMIFS(ETC!$J:$J,ETC!$E:$E,$D747,ETC!$B:$B,$C747)</x:f>
        <x:v>0</x:v>
      </x:c>
      <x:c r="N747" s="159">
        <x:f>IF(IFERROR((I747+K747+M747)/(G747+J747+SUMIFS(ETC!$G:$G,ETC!$C:$C,1,ETC!$B:$B,$C747,ETC!$E:$E,$D747)),)=0,H747,IFERROR((I747+K747+M747)/(G747+J747+SUMIFS(ETC!$G:$G,ETC!$C:$C,1,ETC!$B:$B,$C747,ETC!$E:$E,$D747)),))</x:f>
        <x:v>6052.0572499999998</x:v>
      </x:c>
      <x:c r="O747" s="106">
        <x:f>++SUMIFS('sales data'!L:L,'sales data'!$B:$B,$C747,'sales data'!$F:$F,$D747,'sales data'!$O:$O,"")</x:f>
        <x:v>0</x:v>
      </x:c>
      <x:c r="P747" s="73">
        <x:f t="shared" si="208"/>
        <x:v>0</x:v>
      </x:c>
      <x:c r="Q747" s="68">
        <x:f>+SUMIFS('sales data'!$L:$L,'sales data'!$B:$B,$C747,'sales data'!$F:$F,$D747,'sales data'!$O:$O,"R")</x:f>
        <x:v>0</x:v>
      </x:c>
      <x:c r="R747" s="73">
        <x:f t="shared" si="209"/>
        <x:v>0</x:v>
      </x:c>
      <x:c r="S747" s="68">
        <x:f>SUMIFS('sales data'!$L:$L,'sales data'!$B:$B,$C747,'sales data'!$F:$F,$D747,'sales data'!$O:$O,"N")</x:f>
        <x:v>0</x:v>
      </x:c>
      <x:c r="T747" s="73">
        <x:f t="shared" si="210"/>
        <x:v>0</x:v>
      </x:c>
      <x:c r="U747" s="26">
        <x:f>SUMIFS('warehouse inventory check'!$N:$N,'warehouse inventory check'!$C:$C,$C747,'warehouse inventory check'!$D:$D,$D747)</x:f>
        <x:v>0</x:v>
      </x:c>
      <x:c r="V747" s="26">
        <x:f t="shared" si="211"/>
        <x:v>6052.0572499999998</x:v>
      </x:c>
      <x:c r="W747" s="73">
        <x:f t="shared" si="212"/>
        <x:v>0</x:v>
      </x:c>
      <x:c r="X747" s="74">
        <x:f t="shared" si="213"/>
        <x:v>0</x:v>
      </x:c>
      <x:c r="Y747" s="68">
        <x:f t="shared" si="214"/>
        <x:v>0</x:v>
      </x:c>
      <x:c r="Z747" s="68">
        <x:f t="shared" si="215"/>
        <x:v>0</x:v>
      </x:c>
    </x:row>
    <x:row r="748" spans="1:26" ht="16.5">
      <x:c r="A748" s="118">
        <x:v>38</x:v>
      </x:c>
      <x:c r="B748" s="118"/>
      <x:c r="C748" s="113">
        <x:v>8</x:v>
      </x:c>
      <x:c r="D748" s="210" t="str">
        <x:f>IF(VLOOKUP($A748,'★Master Code List'!$B$4:$K$167,8,)=0,"",(VLOOKUP($A748,'★Master Code List'!$B$4:$K$167,8,)))</x:f>
        <x:v>TZ38-10B694-CA</x:v>
      </x:c>
      <x:c r="E748" s="210" t="str">
        <x:f>IF(VLOOKUP($A748,'★Master Code List'!$B$4:$K$167,9,)=0,"",(VLOOKUP($A748,'★Master Code List'!$B$4:$K$167,9,)))</x:f>
        <x:v>BEV-E (AWD/RWD, V710)</x:v>
      </x:c>
      <x:c r="F748" s="20" t="str">
        <x:f>IF(VLOOKUP($A748,'★Master Code List'!$B$4:$K$167,10,)=0,"",(VLOOKUP($A748,'★Master Code List'!$B$4:$K$167,10,)))</x:f>
        <x:v>Main_Harness-AWD</x:v>
      </x:c>
      <x:c r="G748" s="158">
        <x:f t="shared" si="216"/>
        <x:v>0</x:v>
      </x:c>
      <x:c r="H748" s="158">
        <x:f t="shared" si="217"/>
        <x:v>26020.641199999998</x:v>
      </x:c>
      <x:c r="I748" s="285">
        <x:f t="shared" si="218"/>
        <x:v>0</x:v>
      </x:c>
      <x:c r="J748" s="106">
        <x:f>SUMIFS('purchase data'!K:K,'purchase data'!$B:$B,$C748,'purchase data'!$F:$F,$D748)</x:f>
        <x:v>0</x:v>
      </x:c>
      <x:c r="K748" s="73">
        <x:f>SUMIFS('purchase data'!M:M,'purchase data'!$B:$B,$C748,'purchase data'!$F:$F,$D748)</x:f>
        <x:v>0</x:v>
      </x:c>
      <x:c r="L748" s="68">
        <x:f>SUMIFS(ETC!$G:$G,ETC!$B:$B,$C748,ETC!$E:$E,$D748)</x:f>
        <x:v>0</x:v>
      </x:c>
      <x:c r="M748" s="73">
        <x:f>SUMIFS(ETC!$J:$J,ETC!$E:$E,$D748,ETC!$B:$B,$C748)</x:f>
        <x:v>0</x:v>
      </x:c>
      <x:c r="N748" s="159">
        <x:f>IF(IFERROR((I748+K748+M748)/(G748+J748+SUMIFS(ETC!$G:$G,ETC!$C:$C,1,ETC!$B:$B,$C748,ETC!$E:$E,$D748)),)=0,H748,IFERROR((I748+K748+M748)/(G748+J748+SUMIFS(ETC!$G:$G,ETC!$C:$C,1,ETC!$B:$B,$C748,ETC!$E:$E,$D748)),))</x:f>
        <x:v>26020.641199999998</x:v>
      </x:c>
      <x:c r="O748" s="106">
        <x:f>++SUMIFS('sales data'!L:L,'sales data'!$B:$B,$C748,'sales data'!$F:$F,$D748,'sales data'!$O:$O,"")</x:f>
        <x:v>0</x:v>
      </x:c>
      <x:c r="P748" s="73">
        <x:f t="shared" si="208"/>
        <x:v>0</x:v>
      </x:c>
      <x:c r="Q748" s="68">
        <x:f>+SUMIFS('sales data'!$L:$L,'sales data'!$B:$B,$C748,'sales data'!$F:$F,$D748,'sales data'!$O:$O,"R")</x:f>
        <x:v>0</x:v>
      </x:c>
      <x:c r="R748" s="73">
        <x:f t="shared" si="209"/>
        <x:v>0</x:v>
      </x:c>
      <x:c r="S748" s="68">
        <x:f>SUMIFS('sales data'!$L:$L,'sales data'!$B:$B,$C748,'sales data'!$F:$F,$D748,'sales data'!$O:$O,"N")</x:f>
        <x:v>0</x:v>
      </x:c>
      <x:c r="T748" s="73">
        <x:f t="shared" si="210"/>
        <x:v>0</x:v>
      </x:c>
      <x:c r="U748" s="26">
        <x:f>SUMIFS('warehouse inventory check'!$N:$N,'warehouse inventory check'!$C:$C,$C748,'warehouse inventory check'!$D:$D,$D748)</x:f>
        <x:v>0</x:v>
      </x:c>
      <x:c r="V748" s="26">
        <x:f t="shared" si="211"/>
        <x:v>26020.641199999998</x:v>
      </x:c>
      <x:c r="W748" s="73">
        <x:f t="shared" si="212"/>
        <x:v>0</x:v>
      </x:c>
      <x:c r="X748" s="74">
        <x:f t="shared" si="213"/>
        <x:v>0</x:v>
      </x:c>
      <x:c r="Y748" s="68">
        <x:f t="shared" si="214"/>
        <x:v>0</x:v>
      </x:c>
      <x:c r="Z748" s="68">
        <x:f t="shared" si="215"/>
        <x:v>0</x:v>
      </x:c>
    </x:row>
    <x:row r="749" spans="1:26" ht="16.5">
      <x:c r="A749" s="118">
        <x:v>39</x:v>
      </x:c>
      <x:c r="B749" s="118"/>
      <x:c r="C749" s="113">
        <x:v>8</x:v>
      </x:c>
      <x:c r="D749" s="210" t="str">
        <x:f>IF(VLOOKUP($A749,'★Master Code List'!$B$4:$K$167,8,)=0,"",(VLOOKUP($A749,'★Master Code List'!$B$4:$K$167,8,)))</x:f>
        <x:v>TZ38-10B694-DB</x:v>
      </x:c>
      <x:c r="E749" s="210" t="str">
        <x:f>IF(VLOOKUP($A749,'★Master Code List'!$B$4:$K$167,9,)=0,"",(VLOOKUP($A749,'★Master Code List'!$B$4:$K$167,9,)))</x:f>
        <x:v>BEV-E (RWD, V710)</x:v>
      </x:c>
      <x:c r="F749" s="20" t="str">
        <x:f>IF(VLOOKUP($A749,'★Master Code List'!$B$4:$K$167,10,)=0,"",(VLOOKUP($A749,'★Master Code List'!$B$4:$K$167,10,)))</x:f>
        <x:v>Main Harness</x:v>
      </x:c>
      <x:c r="G749" s="158">
        <x:f t="shared" si="216"/>
        <x:v>0</x:v>
      </x:c>
      <x:c r="H749" s="158">
        <x:f t="shared" si="217"/>
        <x:v>5580.92</x:v>
      </x:c>
      <x:c r="I749" s="285">
        <x:f t="shared" si="218"/>
        <x:v>0</x:v>
      </x:c>
      <x:c r="J749" s="106">
        <x:f>SUMIFS('purchase data'!K:K,'purchase data'!$B:$B,$C749,'purchase data'!$F:$F,$D749)</x:f>
        <x:v>0</x:v>
      </x:c>
      <x:c r="K749" s="73">
        <x:f>SUMIFS('purchase data'!M:M,'purchase data'!$B:$B,$C749,'purchase data'!$F:$F,$D749)</x:f>
        <x:v>0</x:v>
      </x:c>
      <x:c r="L749" s="68">
        <x:f>SUMIFS(ETC!$G:$G,ETC!$B:$B,$C749,ETC!$E:$E,$D749)</x:f>
        <x:v>0</x:v>
      </x:c>
      <x:c r="M749" s="73">
        <x:f>SUMIFS(ETC!$J:$J,ETC!$E:$E,$D749,ETC!$B:$B,$C749)</x:f>
        <x:v>0</x:v>
      </x:c>
      <x:c r="N749" s="159">
        <x:f>IF(IFERROR((I749+K749+M749)/(G749+J749+SUMIFS(ETC!$G:$G,ETC!$C:$C,1,ETC!$B:$B,$C749,ETC!$E:$E,$D749)),)=0,H749,IFERROR((I749+K749+M749)/(G749+J749+SUMIFS(ETC!$G:$G,ETC!$C:$C,1,ETC!$B:$B,$C749,ETC!$E:$E,$D749)),))</x:f>
        <x:v>5580.92</x:v>
      </x:c>
      <x:c r="O749" s="106">
        <x:f>++SUMIFS('sales data'!L:L,'sales data'!$B:$B,$C749,'sales data'!$F:$F,$D749,'sales data'!$O:$O,"")</x:f>
        <x:v>0</x:v>
      </x:c>
      <x:c r="P749" s="73">
        <x:f t="shared" si="208"/>
        <x:v>0</x:v>
      </x:c>
      <x:c r="Q749" s="68">
        <x:f>+SUMIFS('sales data'!$L:$L,'sales data'!$B:$B,$C749,'sales data'!$F:$F,$D749,'sales data'!$O:$O,"R")</x:f>
        <x:v>0</x:v>
      </x:c>
      <x:c r="R749" s="73">
        <x:f t="shared" si="209"/>
        <x:v>0</x:v>
      </x:c>
      <x:c r="S749" s="68">
        <x:f>SUMIFS('sales data'!$L:$L,'sales data'!$B:$B,$C749,'sales data'!$F:$F,$D749,'sales data'!$O:$O,"N")</x:f>
        <x:v>0</x:v>
      </x:c>
      <x:c r="T749" s="73">
        <x:f t="shared" si="210"/>
        <x:v>0</x:v>
      </x:c>
      <x:c r="U749" s="26">
        <x:f>SUMIFS('warehouse inventory check'!$N:$N,'warehouse inventory check'!$C:$C,$C749,'warehouse inventory check'!$D:$D,$D749)</x:f>
        <x:v>0</x:v>
      </x:c>
      <x:c r="V749" s="26">
        <x:f t="shared" si="211"/>
        <x:v>5580.92</x:v>
      </x:c>
      <x:c r="W749" s="73">
        <x:f t="shared" si="212"/>
        <x:v>0</x:v>
      </x:c>
      <x:c r="X749" s="74">
        <x:f t="shared" si="213"/>
        <x:v>0</x:v>
      </x:c>
      <x:c r="Y749" s="68">
        <x:f t="shared" si="214"/>
        <x:v>0</x:v>
      </x:c>
      <x:c r="Z749" s="68">
        <x:f t="shared" si="215"/>
        <x:v>0</x:v>
      </x:c>
    </x:row>
    <x:row r="750" spans="1:26" ht="16.5">
      <x:c r="A750" s="118">
        <x:v>40</x:v>
      </x:c>
      <x:c r="B750" s="118"/>
      <x:c r="C750" s="113">
        <x:v>8</x:v>
      </x:c>
      <x:c r="D750" s="210" t="str">
        <x:f>IF(VLOOKUP($A750,'★Master Code List'!$B$4:$K$167,8,)=0,"",(VLOOKUP($A750,'★Master Code List'!$B$4:$K$167,8,)))</x:f>
        <x:v>TZ38-10B694-DC</x:v>
      </x:c>
      <x:c r="E750" s="210" t="str">
        <x:f>IF(VLOOKUP($A750,'★Master Code List'!$B$4:$K$167,9,)=0,"",(VLOOKUP($A750,'★Master Code List'!$B$4:$K$167,9,)))</x:f>
        <x:v>BEV-E (AWD/RWD, V710)</x:v>
      </x:c>
      <x:c r="F750" s="20" t="str">
        <x:f>IF(VLOOKUP($A750,'★Master Code List'!$B$4:$K$167,10,)=0,"",(VLOOKUP($A750,'★Master Code List'!$B$4:$K$167,10,)))</x:f>
        <x:v>Main Harness-AWD-RWD</x:v>
      </x:c>
      <x:c r="G750" s="158">
        <x:f t="shared" si="216"/>
        <x:v>0</x:v>
      </x:c>
      <x:c r="H750" s="158">
        <x:f t="shared" si="217"/>
        <x:v>5863.0849057768191</x:v>
      </x:c>
      <x:c r="I750" s="285">
        <x:f t="shared" si="218"/>
        <x:v>0</x:v>
      </x:c>
      <x:c r="J750" s="106">
        <x:f>SUMIFS('purchase data'!K:K,'purchase data'!$B:$B,$C750,'purchase data'!$F:$F,$D750)</x:f>
        <x:v>0</x:v>
      </x:c>
      <x:c r="K750" s="73">
        <x:f>SUMIFS('purchase data'!M:M,'purchase data'!$B:$B,$C750,'purchase data'!$F:$F,$D750)</x:f>
        <x:v>0</x:v>
      </x:c>
      <x:c r="L750" s="68">
        <x:f>SUMIFS(ETC!$G:$G,ETC!$B:$B,$C750,ETC!$E:$E,$D750)</x:f>
        <x:v>0</x:v>
      </x:c>
      <x:c r="M750" s="73">
        <x:f>SUMIFS(ETC!$J:$J,ETC!$E:$E,$D750,ETC!$B:$B,$C750)</x:f>
        <x:v>0</x:v>
      </x:c>
      <x:c r="N750" s="159">
        <x:f>IF(IFERROR((I750+K750+M750)/(G750+J750+SUMIFS(ETC!$G:$G,ETC!$C:$C,1,ETC!$B:$B,$C750,ETC!$E:$E,$D750)),)=0,H750,IFERROR((I750+K750+M750)/(G750+J750+SUMIFS(ETC!$G:$G,ETC!$C:$C,1,ETC!$B:$B,$C750,ETC!$E:$E,$D750)),))</x:f>
        <x:v>5863.0849057768191</x:v>
      </x:c>
      <x:c r="O750" s="106">
        <x:f>++SUMIFS('sales data'!L:L,'sales data'!$B:$B,$C750,'sales data'!$F:$F,$D750,'sales data'!$O:$O,"")</x:f>
        <x:v>0</x:v>
      </x:c>
      <x:c r="P750" s="73">
        <x:f t="shared" si="208"/>
        <x:v>0</x:v>
      </x:c>
      <x:c r="Q750" s="68">
        <x:f>+SUMIFS('sales data'!$L:$L,'sales data'!$B:$B,$C750,'sales data'!$F:$F,$D750,'sales data'!$O:$O,"R")</x:f>
        <x:v>0</x:v>
      </x:c>
      <x:c r="R750" s="73">
        <x:f t="shared" si="209"/>
        <x:v>0</x:v>
      </x:c>
      <x:c r="S750" s="68">
        <x:f>SUMIFS('sales data'!$L:$L,'sales data'!$B:$B,$C750,'sales data'!$F:$F,$D750,'sales data'!$O:$O,"N")</x:f>
        <x:v>0</x:v>
      </x:c>
      <x:c r="T750" s="73">
        <x:f t="shared" si="210"/>
        <x:v>0</x:v>
      </x:c>
      <x:c r="U750" s="26">
        <x:f>SUMIFS('warehouse inventory check'!$N:$N,'warehouse inventory check'!$C:$C,$C750,'warehouse inventory check'!$D:$D,$D750)</x:f>
        <x:v>0</x:v>
      </x:c>
      <x:c r="V750" s="26">
        <x:f t="shared" si="211"/>
        <x:v>5863.0849057768191</x:v>
      </x:c>
      <x:c r="W750" s="73">
        <x:f t="shared" si="212"/>
        <x:v>0</x:v>
      </x:c>
      <x:c r="X750" s="74">
        <x:f t="shared" si="213"/>
        <x:v>0</x:v>
      </x:c>
      <x:c r="Y750" s="68">
        <x:f t="shared" si="214"/>
        <x:v>0</x:v>
      </x:c>
      <x:c r="Z750" s="68">
        <x:f t="shared" si="215"/>
        <x:v>0</x:v>
      </x:c>
    </x:row>
    <x:row r="751" spans="1:26" ht="16.5">
      <x:c r="A751" s="118">
        <x:v>41</x:v>
      </x:c>
      <x:c r="B751" s="118"/>
      <x:c r="C751" s="113">
        <x:v>8</x:v>
      </x:c>
      <x:c r="D751" s="210" t="str">
        <x:f>IF(VLOOKUP($A751,'★Master Code List'!$B$4:$K$167,8,)=0,"",(VLOOKUP($A751,'★Master Code List'!$B$4:$K$167,8,)))</x:f>
        <x:v>TZ38-14A033-AA</x:v>
      </x:c>
      <x:c r="E751" s="210" t="str">
        <x:f>IF(VLOOKUP($A751,'★Master Code List'!$B$4:$K$167,9,)=0,"",(VLOOKUP($A751,'★Master Code List'!$B$4:$K$167,9,)))</x:f>
        <x:v>EV-V4</x:v>
      </x:c>
      <x:c r="F751" s="20" t="str">
        <x:f>IF(VLOOKUP($A751,'★Master Code List'!$B$4:$K$167,10,)=0,"",(VLOOKUP($A751,'★Master Code List'!$B$4:$K$167,10,)))</x:f>
        <x:v>BUSBAR ASY</x:v>
      </x:c>
      <x:c r="G751" s="158">
        <x:f t="shared" si="216"/>
        <x:v>0</x:v>
      </x:c>
      <x:c r="H751" s="158">
        <x:f t="shared" si="217"/>
        <x:v>2743.9172199999998</x:v>
      </x:c>
      <x:c r="I751" s="285">
        <x:f t="shared" si="218"/>
        <x:v>0</x:v>
      </x:c>
      <x:c r="J751" s="106">
        <x:f>SUMIFS('purchase data'!K:K,'purchase data'!$B:$B,$C751,'purchase data'!$F:$F,$D751)</x:f>
        <x:v>0</x:v>
      </x:c>
      <x:c r="K751" s="73">
        <x:f>SUMIFS('purchase data'!M:M,'purchase data'!$B:$B,$C751,'purchase data'!$F:$F,$D751)</x:f>
        <x:v>0</x:v>
      </x:c>
      <x:c r="L751" s="68">
        <x:f>SUMIFS(ETC!$G:$G,ETC!$B:$B,$C751,ETC!$E:$E,$D751)</x:f>
        <x:v>0</x:v>
      </x:c>
      <x:c r="M751" s="73">
        <x:f>SUMIFS(ETC!$J:$J,ETC!$E:$E,$D751,ETC!$B:$B,$C751)</x:f>
        <x:v>0</x:v>
      </x:c>
      <x:c r="N751" s="159">
        <x:f>IF(IFERROR((I751+K751+M751)/(G751+J751+SUMIFS(ETC!$G:$G,ETC!$C:$C,1,ETC!$B:$B,$C751,ETC!$E:$E,$D751)),)=0,H751,IFERROR((I751+K751+M751)/(G751+J751+SUMIFS(ETC!$G:$G,ETC!$C:$C,1,ETC!$B:$B,$C751,ETC!$E:$E,$D751)),))</x:f>
        <x:v>2743.9172199999998</x:v>
      </x:c>
      <x:c r="O751" s="106">
        <x:f>++SUMIFS('sales data'!L:L,'sales data'!$B:$B,$C751,'sales data'!$F:$F,$D751,'sales data'!$O:$O,"")</x:f>
        <x:v>0</x:v>
      </x:c>
      <x:c r="P751" s="73">
        <x:f t="shared" si="208"/>
        <x:v>0</x:v>
      </x:c>
      <x:c r="Q751" s="68">
        <x:f>+SUMIFS('sales data'!$L:$L,'sales data'!$B:$B,$C751,'sales data'!$F:$F,$D751,'sales data'!$O:$O,"R")</x:f>
        <x:v>0</x:v>
      </x:c>
      <x:c r="R751" s="73">
        <x:f t="shared" si="209"/>
        <x:v>0</x:v>
      </x:c>
      <x:c r="S751" s="68">
        <x:f>SUMIFS('sales data'!$L:$L,'sales data'!$B:$B,$C751,'sales data'!$F:$F,$D751,'sales data'!$O:$O,"N")</x:f>
        <x:v>0</x:v>
      </x:c>
      <x:c r="T751" s="73">
        <x:f t="shared" si="210"/>
        <x:v>0</x:v>
      </x:c>
      <x:c r="U751" s="26">
        <x:f>SUMIFS('warehouse inventory check'!$N:$N,'warehouse inventory check'!$C:$C,$C751,'warehouse inventory check'!$D:$D,$D751)</x:f>
        <x:v>0</x:v>
      </x:c>
      <x:c r="V751" s="26">
        <x:f t="shared" si="211"/>
        <x:v>2743.9172199999998</x:v>
      </x:c>
      <x:c r="W751" s="73">
        <x:f t="shared" si="212"/>
        <x:v>0</x:v>
      </x:c>
      <x:c r="X751" s="74">
        <x:f t="shared" si="213"/>
        <x:v>0</x:v>
      </x:c>
      <x:c r="Y751" s="68">
        <x:f t="shared" si="214"/>
        <x:v>0</x:v>
      </x:c>
      <x:c r="Z751" s="68">
        <x:f t="shared" si="215"/>
        <x:v>0</x:v>
      </x:c>
    </x:row>
    <x:row r="752" spans="1:26" ht="16.5">
      <x:c r="A752" s="118">
        <x:v>42</x:v>
      </x:c>
      <x:c r="B752" s="118"/>
      <x:c r="C752" s="113">
        <x:v>8</x:v>
      </x:c>
      <x:c r="D752" s="210" t="str">
        <x:f>IF(VLOOKUP($A752,'★Master Code List'!$B$4:$K$167,8,)=0,"",(VLOOKUP($A752,'★Master Code List'!$B$4:$K$167,8,)))</x:f>
        <x:v>TZ38-14A033-AA04</x:v>
      </x:c>
      <x:c r="E752" s="210" t="str">
        <x:f>IF(VLOOKUP($A752,'★Master Code List'!$B$4:$K$167,9,)=0,"",(VLOOKUP($A752,'★Master Code List'!$B$4:$K$167,9,)))</x:f>
        <x:v>EV-V4</x:v>
      </x:c>
      <x:c r="F752" s="20" t="str">
        <x:f>IF(VLOOKUP($A752,'★Master Code List'!$B$4:$K$167,10,)=0,"",(VLOOKUP($A752,'★Master Code List'!$B$4:$K$167,10,)))</x:f>
        <x:v>BUSBAR</x:v>
      </x:c>
      <x:c r="G752" s="158">
        <x:f t="shared" si="216"/>
        <x:v>0</x:v>
      </x:c>
      <x:c r="H752" s="158">
        <x:f t="shared" si="217"/>
        <x:v>2798.799325</x:v>
      </x:c>
      <x:c r="I752" s="285">
        <x:f t="shared" si="218"/>
        <x:v>0</x:v>
      </x:c>
      <x:c r="J752" s="106">
        <x:f>SUMIFS('purchase data'!K:K,'purchase data'!$B:$B,$C752,'purchase data'!$F:$F,$D752)</x:f>
        <x:v>0</x:v>
      </x:c>
      <x:c r="K752" s="73">
        <x:f>SUMIFS('purchase data'!M:M,'purchase data'!$B:$B,$C752,'purchase data'!$F:$F,$D752)</x:f>
        <x:v>0</x:v>
      </x:c>
      <x:c r="L752" s="68">
        <x:f>SUMIFS(ETC!$G:$G,ETC!$B:$B,$C752,ETC!$E:$E,$D752)</x:f>
        <x:v>0</x:v>
      </x:c>
      <x:c r="M752" s="73">
        <x:f>SUMIFS(ETC!$J:$J,ETC!$E:$E,$D752,ETC!$B:$B,$C752)</x:f>
        <x:v>0</x:v>
      </x:c>
      <x:c r="N752" s="159">
        <x:f>IF(IFERROR((I752+K752+M752)/(G752+J752+SUMIFS(ETC!$G:$G,ETC!$C:$C,1,ETC!$B:$B,$C752,ETC!$E:$E,$D752)),)=0,H752,IFERROR((I752+K752+M752)/(G752+J752+SUMIFS(ETC!$G:$G,ETC!$C:$C,1,ETC!$B:$B,$C752,ETC!$E:$E,$D752)),))</x:f>
        <x:v>2798.799325</x:v>
      </x:c>
      <x:c r="O752" s="106">
        <x:f>++SUMIFS('sales data'!L:L,'sales data'!$B:$B,$C752,'sales data'!$F:$F,$D752,'sales data'!$O:$O,"")</x:f>
        <x:v>0</x:v>
      </x:c>
      <x:c r="P752" s="73">
        <x:f t="shared" si="208"/>
        <x:v>0</x:v>
      </x:c>
      <x:c r="Q752" s="68">
        <x:f>+SUMIFS('sales data'!$L:$L,'sales data'!$B:$B,$C752,'sales data'!$F:$F,$D752,'sales data'!$O:$O,"R")</x:f>
        <x:v>0</x:v>
      </x:c>
      <x:c r="R752" s="73">
        <x:f t="shared" si="209"/>
        <x:v>0</x:v>
      </x:c>
      <x:c r="S752" s="68">
        <x:f>SUMIFS('sales data'!$L:$L,'sales data'!$B:$B,$C752,'sales data'!$F:$F,$D752,'sales data'!$O:$O,"N")</x:f>
        <x:v>0</x:v>
      </x:c>
      <x:c r="T752" s="73">
        <x:f t="shared" si="210"/>
        <x:v>0</x:v>
      </x:c>
      <x:c r="U752" s="26">
        <x:f>SUMIFS('warehouse inventory check'!$N:$N,'warehouse inventory check'!$C:$C,$C752,'warehouse inventory check'!$D:$D,$D752)</x:f>
        <x:v>0</x:v>
      </x:c>
      <x:c r="V752" s="26">
        <x:f t="shared" si="211"/>
        <x:v>2798.799325</x:v>
      </x:c>
      <x:c r="W752" s="73">
        <x:f t="shared" si="212"/>
        <x:v>0</x:v>
      </x:c>
      <x:c r="X752" s="74">
        <x:f t="shared" si="213"/>
        <x:v>0</x:v>
      </x:c>
      <x:c r="Y752" s="68">
        <x:f t="shared" si="214"/>
        <x:v>0</x:v>
      </x:c>
      <x:c r="Z752" s="68">
        <x:f t="shared" si="215"/>
        <x:v>0</x:v>
      </x:c>
    </x:row>
    <x:row r="753" spans="1:26" ht="16.5">
      <x:c r="A753" s="118">
        <x:v>43</x:v>
      </x:c>
      <x:c r="B753" s="118"/>
      <x:c r="C753" s="113">
        <x:v>8</x:v>
      </x:c>
      <x:c r="D753" s="210" t="str">
        <x:f>IF(VLOOKUP($A753,'★Master Code List'!$B$4:$K$167,8,)=0,"",(VLOOKUP($A753,'★Master Code List'!$B$4:$K$167,8,)))</x:f>
        <x:v>TZ38-14A033-BA</x:v>
      </x:c>
      <x:c r="E753" s="210" t="str">
        <x:f>IF(VLOOKUP($A753,'★Master Code List'!$B$4:$K$167,9,)=0,"",(VLOOKUP($A753,'★Master Code List'!$B$4:$K$167,9,)))</x:f>
        <x:v>EV-V4</x:v>
      </x:c>
      <x:c r="F753" s="20" t="str">
        <x:f>IF(VLOOKUP($A753,'★Master Code List'!$B$4:$K$167,10,)=0,"",(VLOOKUP($A753,'★Master Code List'!$B$4:$K$167,10,)))</x:f>
        <x:v>BUSBAR ASY</x:v>
      </x:c>
      <x:c r="G753" s="158">
        <x:f t="shared" si="216"/>
        <x:v>0</x:v>
      </x:c>
      <x:c r="H753" s="158">
        <x:f t="shared" si="217"/>
        <x:v>1609.27037</x:v>
      </x:c>
      <x:c r="I753" s="285">
        <x:f t="shared" si="218"/>
        <x:v>0</x:v>
      </x:c>
      <x:c r="J753" s="106">
        <x:f>SUMIFS('purchase data'!K:K,'purchase data'!$B:$B,$C753,'purchase data'!$F:$F,$D753)</x:f>
        <x:v>0</x:v>
      </x:c>
      <x:c r="K753" s="73">
        <x:f>SUMIFS('purchase data'!M:M,'purchase data'!$B:$B,$C753,'purchase data'!$F:$F,$D753)</x:f>
        <x:v>0</x:v>
      </x:c>
      <x:c r="L753" s="68">
        <x:f>SUMIFS(ETC!$G:$G,ETC!$B:$B,$C753,ETC!$E:$E,$D753)</x:f>
        <x:v>0</x:v>
      </x:c>
      <x:c r="M753" s="73">
        <x:f>SUMIFS(ETC!$J:$J,ETC!$E:$E,$D753,ETC!$B:$B,$C753)</x:f>
        <x:v>0</x:v>
      </x:c>
      <x:c r="N753" s="159">
        <x:f>IF(IFERROR((I753+K753+M753)/(G753+J753+SUMIFS(ETC!$G:$G,ETC!$C:$C,1,ETC!$B:$B,$C753,ETC!$E:$E,$D753)),)=0,H753,IFERROR((I753+K753+M753)/(G753+J753+SUMIFS(ETC!$G:$G,ETC!$C:$C,1,ETC!$B:$B,$C753,ETC!$E:$E,$D753)),))</x:f>
        <x:v>1609.27037</x:v>
      </x:c>
      <x:c r="O753" s="106">
        <x:f>++SUMIFS('sales data'!L:L,'sales data'!$B:$B,$C753,'sales data'!$F:$F,$D753,'sales data'!$O:$O,"")</x:f>
        <x:v>0</x:v>
      </x:c>
      <x:c r="P753" s="73">
        <x:f t="shared" si="208"/>
        <x:v>0</x:v>
      </x:c>
      <x:c r="Q753" s="68">
        <x:f>+SUMIFS('sales data'!$L:$L,'sales data'!$B:$B,$C753,'sales data'!$F:$F,$D753,'sales data'!$O:$O,"R")</x:f>
        <x:v>0</x:v>
      </x:c>
      <x:c r="R753" s="73">
        <x:f t="shared" si="209"/>
        <x:v>0</x:v>
      </x:c>
      <x:c r="S753" s="68">
        <x:f>SUMIFS('sales data'!$L:$L,'sales data'!$B:$B,$C753,'sales data'!$F:$F,$D753,'sales data'!$O:$O,"N")</x:f>
        <x:v>0</x:v>
      </x:c>
      <x:c r="T753" s="73">
        <x:f t="shared" si="210"/>
        <x:v>0</x:v>
      </x:c>
      <x:c r="U753" s="26">
        <x:f>SUMIFS('warehouse inventory check'!$N:$N,'warehouse inventory check'!$C:$C,$C753,'warehouse inventory check'!$D:$D,$D753)</x:f>
        <x:v>0</x:v>
      </x:c>
      <x:c r="V753" s="26">
        <x:f t="shared" si="211"/>
        <x:v>1609.27037</x:v>
      </x:c>
      <x:c r="W753" s="73">
        <x:f t="shared" si="212"/>
        <x:v>0</x:v>
      </x:c>
      <x:c r="X753" s="74">
        <x:f t="shared" si="213"/>
        <x:v>0</x:v>
      </x:c>
      <x:c r="Y753" s="68">
        <x:f t="shared" si="214"/>
        <x:v>0</x:v>
      </x:c>
      <x:c r="Z753" s="68">
        <x:f t="shared" si="215"/>
        <x:v>0</x:v>
      </x:c>
    </x:row>
    <x:row r="754" spans="1:26" ht="16.5">
      <x:c r="A754" s="118">
        <x:v>44</x:v>
      </x:c>
      <x:c r="B754" s="118"/>
      <x:c r="C754" s="113">
        <x:v>8</x:v>
      </x:c>
      <x:c r="D754" s="210" t="str">
        <x:f>IF(VLOOKUP($A754,'★Master Code List'!$B$4:$K$167,8,)=0,"",(VLOOKUP($A754,'★Master Code List'!$B$4:$K$167,8,)))</x:f>
        <x:v>TZ38-14A033-BA04</x:v>
      </x:c>
      <x:c r="E754" s="210" t="str">
        <x:f>IF(VLOOKUP($A754,'★Master Code List'!$B$4:$K$167,9,)=0,"",(VLOOKUP($A754,'★Master Code List'!$B$4:$K$167,9,)))</x:f>
        <x:v>EV-V4</x:v>
      </x:c>
      <x:c r="F754" s="20" t="str">
        <x:f>IF(VLOOKUP($A754,'★Master Code List'!$B$4:$K$167,10,)=0,"",(VLOOKUP($A754,'★Master Code List'!$B$4:$K$167,10,)))</x:f>
        <x:v>BUSBAR</x:v>
      </x:c>
      <x:c r="G754" s="158">
        <x:f t="shared" si="216"/>
        <x:v>0</x:v>
      </x:c>
      <x:c r="H754" s="158">
        <x:f t="shared" si="217"/>
        <x:v>1641.4579825000001</x:v>
      </x:c>
      <x:c r="I754" s="285">
        <x:f t="shared" si="218"/>
        <x:v>0</x:v>
      </x:c>
      <x:c r="J754" s="106">
        <x:f>SUMIFS('purchase data'!K:K,'purchase data'!$B:$B,$C754,'purchase data'!$F:$F,$D754)</x:f>
        <x:v>0</x:v>
      </x:c>
      <x:c r="K754" s="73">
        <x:f>SUMIFS('purchase data'!M:M,'purchase data'!$B:$B,$C754,'purchase data'!$F:$F,$D754)</x:f>
        <x:v>0</x:v>
      </x:c>
      <x:c r="L754" s="68">
        <x:f>SUMIFS(ETC!$G:$G,ETC!$B:$B,$C754,ETC!$E:$E,$D754)</x:f>
        <x:v>0</x:v>
      </x:c>
      <x:c r="M754" s="73">
        <x:f>SUMIFS(ETC!$J:$J,ETC!$E:$E,$D754,ETC!$B:$B,$C754)</x:f>
        <x:v>0</x:v>
      </x:c>
      <x:c r="N754" s="159">
        <x:f>IF(IFERROR((I754+K754+M754)/(G754+J754+SUMIFS(ETC!$G:$G,ETC!$C:$C,1,ETC!$B:$B,$C754,ETC!$E:$E,$D754)),)=0,H754,IFERROR((I754+K754+M754)/(G754+J754+SUMIFS(ETC!$G:$G,ETC!$C:$C,1,ETC!$B:$B,$C754,ETC!$E:$E,$D754)),))</x:f>
        <x:v>1641.4579825000001</x:v>
      </x:c>
      <x:c r="O754" s="106">
        <x:f>++SUMIFS('sales data'!L:L,'sales data'!$B:$B,$C754,'sales data'!$F:$F,$D754,'sales data'!$O:$O,"")</x:f>
        <x:v>0</x:v>
      </x:c>
      <x:c r="P754" s="73">
        <x:f t="shared" si="208"/>
        <x:v>0</x:v>
      </x:c>
      <x:c r="Q754" s="68">
        <x:f>+SUMIFS('sales data'!$L:$L,'sales data'!$B:$B,$C754,'sales data'!$F:$F,$D754,'sales data'!$O:$O,"R")</x:f>
        <x:v>0</x:v>
      </x:c>
      <x:c r="R754" s="73">
        <x:f t="shared" si="209"/>
        <x:v>0</x:v>
      </x:c>
      <x:c r="S754" s="68">
        <x:f>SUMIFS('sales data'!$L:$L,'sales data'!$B:$B,$C754,'sales data'!$F:$F,$D754,'sales data'!$O:$O,"N")</x:f>
        <x:v>0</x:v>
      </x:c>
      <x:c r="T754" s="73">
        <x:f t="shared" si="210"/>
        <x:v>0</x:v>
      </x:c>
      <x:c r="U754" s="26">
        <x:f>SUMIFS('warehouse inventory check'!$N:$N,'warehouse inventory check'!$C:$C,$C754,'warehouse inventory check'!$D:$D,$D754)</x:f>
        <x:v>0</x:v>
      </x:c>
      <x:c r="V754" s="26">
        <x:f t="shared" si="211"/>
        <x:v>1641.4579825000001</x:v>
      </x:c>
      <x:c r="W754" s="73">
        <x:f t="shared" si="212"/>
        <x:v>0</x:v>
      </x:c>
      <x:c r="X754" s="74">
        <x:f t="shared" si="213"/>
        <x:v>0</x:v>
      </x:c>
      <x:c r="Y754" s="68">
        <x:f t="shared" si="214"/>
        <x:v>0</x:v>
      </x:c>
      <x:c r="Z754" s="68">
        <x:f t="shared" si="215"/>
        <x:v>0</x:v>
      </x:c>
    </x:row>
    <x:row r="755" spans="1:26">
      <x:c r="A755" s="118">
        <x:v>45</x:v>
      </x:c>
      <x:c r="B755" s="118"/>
      <x:c r="C755" s="113">
        <x:v>8</x:v>
      </x:c>
      <x:c r="D755" s="210" t="str">
        <x:f>IF(VLOOKUP($A755,'★Master Code List'!$B$4:$K$167,8,)=0,"",(VLOOKUP($A755,'★Master Code List'!$B$4:$K$167,8,)))</x:f>
        <x:v>TZ38-14A033-CA</x:v>
      </x:c>
      <x:c r="E755" s="210" t="str">
        <x:f>IF(VLOOKUP($A755,'★Master Code List'!$B$4:$K$167,9,)=0,"",(VLOOKUP($A755,'★Master Code List'!$B$4:$K$167,9,)))</x:f>
        <x:v>EV-V4</x:v>
      </x:c>
      <x:c r="F755" s="20" t="str">
        <x:f>IF(VLOOKUP($A755,'★Master Code List'!$B$4:$K$167,10,)=0,"",(VLOOKUP($A755,'★Master Code List'!$B$4:$K$167,10,)))</x:f>
        <x:v>BUSBAR ASY</x:v>
      </x:c>
      <x:c r="G755" s="158">
        <x:f t="shared" si="216"/>
        <x:v>0</x:v>
      </x:c>
      <x:c r="H755" s="158">
        <x:f t="shared" si="217"/>
        <x:v>4968.71497</x:v>
      </x:c>
      <x:c r="I755" s="285">
        <x:f t="shared" si="218"/>
        <x:v>0</x:v>
      </x:c>
      <x:c r="J755" s="106">
        <x:f>SUMIFS('purchase data'!K:K,'purchase data'!$B:$B,$C755,'purchase data'!$F:$F,$D755)</x:f>
        <x:v>0</x:v>
      </x:c>
      <x:c r="K755" s="73">
        <x:f>SUMIFS('purchase data'!M:M,'purchase data'!$B:$B,$C755,'purchase data'!$F:$F,$D755)</x:f>
        <x:v>0</x:v>
      </x:c>
      <x:c r="L755" s="68">
        <x:f>SUMIFS(ETC!$G:$G,ETC!$B:$B,$C755,ETC!$E:$E,$D755)</x:f>
        <x:v>0</x:v>
      </x:c>
      <x:c r="M755" s="73">
        <x:f>SUMIFS(ETC!$J:$J,ETC!$E:$E,$D755,ETC!$B:$B,$C755)</x:f>
        <x:v>0</x:v>
      </x:c>
      <x:c r="N755" s="159">
        <x:f>IF(IFERROR((I755+K755+M755)/(G755+J755+SUMIFS(ETC!$G:$G,ETC!$C:$C,1,ETC!$B:$B,$C755,ETC!$E:$E,$D755)),)=0,H755,IFERROR((I755+K755+M755)/(G755+J755+SUMIFS(ETC!$G:$G,ETC!$C:$C,1,ETC!$B:$B,$C755,ETC!$E:$E,$D755)),))</x:f>
        <x:v>4968.71497</x:v>
      </x:c>
      <x:c r="O755" s="106">
        <x:f>++SUMIFS('sales data'!L:L,'sales data'!$B:$B,$C755,'sales data'!$F:$F,$D755,'sales data'!$O:$O,"")</x:f>
        <x:v>0</x:v>
      </x:c>
      <x:c r="P755" s="73">
        <x:f t="shared" si="208"/>
        <x:v>0</x:v>
      </x:c>
      <x:c r="Q755" s="68">
        <x:f>+SUMIFS('sales data'!$L:$L,'sales data'!$B:$B,$C755,'sales data'!$F:$F,$D755,'sales data'!$O:$O,"R")</x:f>
        <x:v>0</x:v>
      </x:c>
      <x:c r="R755" s="73">
        <x:f t="shared" si="209"/>
        <x:v>0</x:v>
      </x:c>
      <x:c r="S755" s="68">
        <x:f>SUMIFS('sales data'!$L:$L,'sales data'!$B:$B,$C755,'sales data'!$F:$F,$D755,'sales data'!$O:$O,"N")</x:f>
        <x:v>0</x:v>
      </x:c>
      <x:c r="T755" s="73">
        <x:f t="shared" si="210"/>
        <x:v>0</x:v>
      </x:c>
      <x:c r="U755" s="26">
        <x:f>SUMIFS('warehouse inventory check'!$N:$N,'warehouse inventory check'!$C:$C,$C755,'warehouse inventory check'!$D:$D,$D755)</x:f>
        <x:v>0</x:v>
      </x:c>
      <x:c r="V755" s="26">
        <x:f t="shared" si="211"/>
        <x:v>4968.71497</x:v>
      </x:c>
      <x:c r="W755" s="73">
        <x:f t="shared" si="212"/>
        <x:v>0</x:v>
      </x:c>
      <x:c r="X755" s="74">
        <x:f t="shared" si="213"/>
        <x:v>0</x:v>
      </x:c>
      <x:c r="Y755" s="68">
        <x:f t="shared" si="214"/>
        <x:v>0</x:v>
      </x:c>
      <x:c r="Z755" s="68">
        <x:f t="shared" si="215"/>
        <x:v>0</x:v>
      </x:c>
    </x:row>
    <x:row r="756" spans="1:26">
      <x:c r="A756" s="118">
        <x:v>46</x:v>
      </x:c>
      <x:c r="B756" s="118"/>
      <x:c r="C756" s="113">
        <x:v>8</x:v>
      </x:c>
      <x:c r="D756" s="210" t="str">
        <x:f>IF(VLOOKUP($A756,'★Master Code List'!$B$4:$K$167,8,)=0,"",(VLOOKUP($A756,'★Master Code List'!$B$4:$K$167,8,)))</x:f>
        <x:v>TZ38-14A033-CA04</x:v>
      </x:c>
      <x:c r="E756" s="210" t="str">
        <x:f>IF(VLOOKUP($A756,'★Master Code List'!$B$4:$K$167,9,)=0,"",(VLOOKUP($A756,'★Master Code List'!$B$4:$K$167,9,)))</x:f>
        <x:v>EV-V4</x:v>
      </x:c>
      <x:c r="F756" s="20" t="str">
        <x:f>IF(VLOOKUP($A756,'★Master Code List'!$B$4:$K$167,10,)=0,"",(VLOOKUP($A756,'★Master Code List'!$B$4:$K$167,10,)))</x:f>
        <x:v>BUSBAR</x:v>
      </x:c>
      <x:c r="G756" s="158">
        <x:f t="shared" si="216"/>
        <x:v>0</x:v>
      </x:c>
      <x:c r="H756" s="158">
        <x:f t="shared" si="217"/>
        <x:v>5068.0960749999995</x:v>
      </x:c>
      <x:c r="I756" s="285">
        <x:f t="shared" si="218"/>
        <x:v>0</x:v>
      </x:c>
      <x:c r="J756" s="106">
        <x:f>SUMIFS('purchase data'!K:K,'purchase data'!$B:$B,$C756,'purchase data'!$F:$F,$D756)</x:f>
        <x:v>0</x:v>
      </x:c>
      <x:c r="K756" s="73">
        <x:f>SUMIFS('purchase data'!M:M,'purchase data'!$B:$B,$C756,'purchase data'!$F:$F,$D756)</x:f>
        <x:v>0</x:v>
      </x:c>
      <x:c r="L756" s="68">
        <x:f>SUMIFS(ETC!$G:$G,ETC!$B:$B,$C756,ETC!$E:$E,$D756)</x:f>
        <x:v>0</x:v>
      </x:c>
      <x:c r="M756" s="73">
        <x:f>SUMIFS(ETC!$J:$J,ETC!$E:$E,$D756,ETC!$B:$B,$C756)</x:f>
        <x:v>0</x:v>
      </x:c>
      <x:c r="N756" s="159">
        <x:f>IF(IFERROR((I756+K756+M756)/(G756+J756+SUMIFS(ETC!$G:$G,ETC!$C:$C,1,ETC!$B:$B,$C756,ETC!$E:$E,$D756)),)=0,H756,IFERROR((I756+K756+M756)/(G756+J756+SUMIFS(ETC!$G:$G,ETC!$C:$C,1,ETC!$B:$B,$C756,ETC!$E:$E,$D756)),))</x:f>
        <x:v>5068.0960749999995</x:v>
      </x:c>
      <x:c r="O756" s="106">
        <x:f>++SUMIFS('sales data'!L:L,'sales data'!$B:$B,$C756,'sales data'!$F:$F,$D756,'sales data'!$O:$O,"")</x:f>
        <x:v>0</x:v>
      </x:c>
      <x:c r="P756" s="73">
        <x:f t="shared" si="208"/>
        <x:v>0</x:v>
      </x:c>
      <x:c r="Q756" s="68">
        <x:f>+SUMIFS('sales data'!$L:$L,'sales data'!$B:$B,$C756,'sales data'!$F:$F,$D756,'sales data'!$O:$O,"R")</x:f>
        <x:v>0</x:v>
      </x:c>
      <x:c r="R756" s="73">
        <x:f t="shared" si="209"/>
        <x:v>0</x:v>
      </x:c>
      <x:c r="S756" s="68">
        <x:f>SUMIFS('sales data'!$L:$L,'sales data'!$B:$B,$C756,'sales data'!$F:$F,$D756,'sales data'!$O:$O,"N")</x:f>
        <x:v>0</x:v>
      </x:c>
      <x:c r="T756" s="73">
        <x:f t="shared" si="210"/>
        <x:v>0</x:v>
      </x:c>
      <x:c r="U756" s="26">
        <x:f>SUMIFS('warehouse inventory check'!$N:$N,'warehouse inventory check'!$C:$C,$C756,'warehouse inventory check'!$D:$D,$D756)</x:f>
        <x:v>0</x:v>
      </x:c>
      <x:c r="V756" s="26">
        <x:f t="shared" si="211"/>
        <x:v>5068.0960749999995</x:v>
      </x:c>
      <x:c r="W756" s="73">
        <x:f t="shared" si="212"/>
        <x:v>0</x:v>
      </x:c>
      <x:c r="X756" s="74">
        <x:f t="shared" si="213"/>
        <x:v>0</x:v>
      </x:c>
      <x:c r="Y756" s="68">
        <x:f t="shared" si="214"/>
        <x:v>0</x:v>
      </x:c>
      <x:c r="Z756" s="68">
        <x:f t="shared" si="215"/>
        <x:v>0</x:v>
      </x:c>
    </x:row>
    <x:row r="757" spans="1:26">
      <x:c r="A757" s="118">
        <x:v>47</x:v>
      </x:c>
      <x:c r="B757" s="118"/>
      <x:c r="C757" s="113">
        <x:v>8</x:v>
      </x:c>
      <x:c r="D757" s="210" t="str">
        <x:f>IF(VLOOKUP($A757,'★Master Code List'!$B$4:$K$167,8,)=0,"",(VLOOKUP($A757,'★Master Code List'!$B$4:$K$167,8,)))</x:f>
        <x:v>TZ38-14A033-DA</x:v>
      </x:c>
      <x:c r="E757" s="210" t="str">
        <x:f>IF(VLOOKUP($A757,'★Master Code List'!$B$4:$K$167,9,)=0,"",(VLOOKUP($A757,'★Master Code List'!$B$4:$K$167,9,)))</x:f>
        <x:v>EV-V4</x:v>
      </x:c>
      <x:c r="F757" s="20" t="str">
        <x:f>IF(VLOOKUP($A757,'★Master Code List'!$B$4:$K$167,10,)=0,"",(VLOOKUP($A757,'★Master Code List'!$B$4:$K$167,10,)))</x:f>
        <x:v>BUSBAR ASY</x:v>
      </x:c>
      <x:c r="G757" s="158">
        <x:f t="shared" si="216"/>
        <x:v>0</x:v>
      </x:c>
      <x:c r="H757" s="158">
        <x:f t="shared" si="217"/>
        <x:v>1999.35158</x:v>
      </x:c>
      <x:c r="I757" s="285">
        <x:f t="shared" si="218"/>
        <x:v>0</x:v>
      </x:c>
      <x:c r="J757" s="106">
        <x:f>SUMIFS('purchase data'!K:K,'purchase data'!$B:$B,$C757,'purchase data'!$F:$F,$D757)</x:f>
        <x:v>0</x:v>
      </x:c>
      <x:c r="K757" s="73">
        <x:f>SUMIFS('purchase data'!M:M,'purchase data'!$B:$B,$C757,'purchase data'!$F:$F,$D757)</x:f>
        <x:v>0</x:v>
      </x:c>
      <x:c r="L757" s="68">
        <x:f>SUMIFS(ETC!$G:$G,ETC!$B:$B,$C757,ETC!$E:$E,$D757)</x:f>
        <x:v>0</x:v>
      </x:c>
      <x:c r="M757" s="73">
        <x:f>SUMIFS(ETC!$J:$J,ETC!$E:$E,$D757,ETC!$B:$B,$C757)</x:f>
        <x:v>0</x:v>
      </x:c>
      <x:c r="N757" s="159">
        <x:f>IF(IFERROR((I757+K757+M757)/(G757+J757+SUMIFS(ETC!$G:$G,ETC!$C:$C,1,ETC!$B:$B,$C757,ETC!$E:$E,$D757)),)=0,H757,IFERROR((I757+K757+M757)/(G757+J757+SUMIFS(ETC!$G:$G,ETC!$C:$C,1,ETC!$B:$B,$C757,ETC!$E:$E,$D757)),))</x:f>
        <x:v>1999.35158</x:v>
      </x:c>
      <x:c r="O757" s="106">
        <x:f>++SUMIFS('sales data'!L:L,'sales data'!$B:$B,$C757,'sales data'!$F:$F,$D757,'sales data'!$O:$O,"")</x:f>
        <x:v>0</x:v>
      </x:c>
      <x:c r="P757" s="73">
        <x:f t="shared" si="208"/>
        <x:v>0</x:v>
      </x:c>
      <x:c r="Q757" s="68">
        <x:f>+SUMIFS('sales data'!$L:$L,'sales data'!$B:$B,$C757,'sales data'!$F:$F,$D757,'sales data'!$O:$O,"R")</x:f>
        <x:v>0</x:v>
      </x:c>
      <x:c r="R757" s="73">
        <x:f t="shared" si="209"/>
        <x:v>0</x:v>
      </x:c>
      <x:c r="S757" s="68">
        <x:f>SUMIFS('sales data'!$L:$L,'sales data'!$B:$B,$C757,'sales data'!$F:$F,$D757,'sales data'!$O:$O,"N")</x:f>
        <x:v>0</x:v>
      </x:c>
      <x:c r="T757" s="73">
        <x:f t="shared" si="210"/>
        <x:v>0</x:v>
      </x:c>
      <x:c r="U757" s="26">
        <x:f>SUMIFS('warehouse inventory check'!$N:$N,'warehouse inventory check'!$C:$C,$C757,'warehouse inventory check'!$D:$D,$D757)</x:f>
        <x:v>0</x:v>
      </x:c>
      <x:c r="V757" s="26">
        <x:f t="shared" si="211"/>
        <x:v>1999.35158</x:v>
      </x:c>
      <x:c r="W757" s="73">
        <x:f t="shared" si="212"/>
        <x:v>0</x:v>
      </x:c>
      <x:c r="X757" s="74">
        <x:f t="shared" si="213"/>
        <x:v>0</x:v>
      </x:c>
      <x:c r="Y757" s="68">
        <x:f t="shared" si="214"/>
        <x:v>0</x:v>
      </x:c>
      <x:c r="Z757" s="68">
        <x:f t="shared" si="215"/>
        <x:v>0</x:v>
      </x:c>
    </x:row>
    <x:row r="758" spans="1:26">
      <x:c r="A758" s="118">
        <x:v>48</x:v>
      </x:c>
      <x:c r="B758" s="118"/>
      <x:c r="C758" s="113">
        <x:v>8</x:v>
      </x:c>
      <x:c r="D758" s="210" t="str">
        <x:f>IF(VLOOKUP($A758,'★Master Code List'!$B$4:$K$167,8,)=0,"",(VLOOKUP($A758,'★Master Code List'!$B$4:$K$167,8,)))</x:f>
        <x:v>TZ38-14A033-DA04</x:v>
      </x:c>
      <x:c r="E758" s="210" t="str">
        <x:f>IF(VLOOKUP($A758,'★Master Code List'!$B$4:$K$167,9,)=0,"",(VLOOKUP($A758,'★Master Code List'!$B$4:$K$167,9,)))</x:f>
        <x:v>EV-V4</x:v>
      </x:c>
      <x:c r="F758" s="20" t="str">
        <x:f>IF(VLOOKUP($A758,'★Master Code List'!$B$4:$K$167,10,)=0,"",(VLOOKUP($A758,'★Master Code List'!$B$4:$K$167,10,)))</x:f>
        <x:v>BUSBAR</x:v>
      </x:c>
      <x:c r="G758" s="158">
        <x:f t="shared" si="216"/>
        <x:v>0</x:v>
      </x:c>
      <x:c r="H758" s="158">
        <x:f t="shared" si="217"/>
        <x:v>2039.3413459999999</x:v>
      </x:c>
      <x:c r="I758" s="285">
        <x:f t="shared" si="218"/>
        <x:v>0</x:v>
      </x:c>
      <x:c r="J758" s="106">
        <x:f>SUMIFS('purchase data'!K:K,'purchase data'!$B:$B,$C758,'purchase data'!$F:$F,$D758)</x:f>
        <x:v>0</x:v>
      </x:c>
      <x:c r="K758" s="73">
        <x:f>SUMIFS('purchase data'!M:M,'purchase data'!$B:$B,$C758,'purchase data'!$F:$F,$D758)</x:f>
        <x:v>0</x:v>
      </x:c>
      <x:c r="L758" s="68">
        <x:f>SUMIFS(ETC!$G:$G,ETC!$B:$B,$C758,ETC!$E:$E,$D758)</x:f>
        <x:v>0</x:v>
      </x:c>
      <x:c r="M758" s="73">
        <x:f>SUMIFS(ETC!$J:$J,ETC!$E:$E,$D758,ETC!$B:$B,$C758)</x:f>
        <x:v>0</x:v>
      </x:c>
      <x:c r="N758" s="159">
        <x:f>IF(IFERROR((I758+K758+M758)/(G758+J758+SUMIFS(ETC!$G:$G,ETC!$C:$C,1,ETC!$B:$B,$C758,ETC!$E:$E,$D758)),)=0,H758,IFERROR((I758+K758+M758)/(G758+J758+SUMIFS(ETC!$G:$G,ETC!$C:$C,1,ETC!$B:$B,$C758,ETC!$E:$E,$D758)),))</x:f>
        <x:v>2039.3413459999999</x:v>
      </x:c>
      <x:c r="O758" s="106">
        <x:f>++SUMIFS('sales data'!L:L,'sales data'!$B:$B,$C758,'sales data'!$F:$F,$D758,'sales data'!$O:$O,"")</x:f>
        <x:v>0</x:v>
      </x:c>
      <x:c r="P758" s="73">
        <x:f t="shared" si="208"/>
        <x:v>0</x:v>
      </x:c>
      <x:c r="Q758" s="68">
        <x:f>+SUMIFS('sales data'!$L:$L,'sales data'!$B:$B,$C758,'sales data'!$F:$F,$D758,'sales data'!$O:$O,"R")</x:f>
        <x:v>0</x:v>
      </x:c>
      <x:c r="R758" s="73">
        <x:f t="shared" si="209"/>
        <x:v>0</x:v>
      </x:c>
      <x:c r="S758" s="68">
        <x:f>SUMIFS('sales data'!$L:$L,'sales data'!$B:$B,$C758,'sales data'!$F:$F,$D758,'sales data'!$O:$O,"N")</x:f>
        <x:v>0</x:v>
      </x:c>
      <x:c r="T758" s="73">
        <x:f t="shared" si="210"/>
        <x:v>0</x:v>
      </x:c>
      <x:c r="U758" s="26">
        <x:f>SUMIFS('warehouse inventory check'!$N:$N,'warehouse inventory check'!$C:$C,$C758,'warehouse inventory check'!$D:$D,$D758)</x:f>
        <x:v>0</x:v>
      </x:c>
      <x:c r="V758" s="26">
        <x:f t="shared" si="211"/>
        <x:v>2039.3413459999999</x:v>
      </x:c>
      <x:c r="W758" s="73">
        <x:f t="shared" si="212"/>
        <x:v>0</x:v>
      </x:c>
      <x:c r="X758" s="74">
        <x:f t="shared" si="213"/>
        <x:v>0</x:v>
      </x:c>
      <x:c r="Y758" s="68">
        <x:f t="shared" si="214"/>
        <x:v>0</x:v>
      </x:c>
      <x:c r="Z758" s="68">
        <x:f t="shared" si="215"/>
        <x:v>0</x:v>
      </x:c>
    </x:row>
    <x:row r="759" spans="1:26" s="26" customFormat="1">
      <x:c r="A759" s="118">
        <x:v>49</x:v>
      </x:c>
      <x:c r="B759" s="118"/>
      <x:c r="C759" s="113">
        <x:v>8</x:v>
      </x:c>
      <x:c r="D759" s="210" t="str">
        <x:f>IF(VLOOKUP($A759,'★Master Code List'!$B$4:$K$167,8,)=0,"",(VLOOKUP($A759,'★Master Code List'!$B$4:$K$167,8,)))</x:f>
        <x:v>TZ38-14A033-EA</x:v>
      </x:c>
      <x:c r="E759" s="210" t="str">
        <x:f>IF(VLOOKUP($A759,'★Master Code List'!$B$4:$K$167,9,)=0,"",(VLOOKUP($A759,'★Master Code List'!$B$4:$K$167,9,)))</x:f>
        <x:v>EV-V4</x:v>
      </x:c>
      <x:c r="F759" s="20" t="str">
        <x:f>IF(VLOOKUP($A759,'★Master Code List'!$B$4:$K$167,10,)=0,"",(VLOOKUP($A759,'★Master Code List'!$B$4:$K$167,10,)))</x:f>
        <x:v>BUSBAR ASY</x:v>
      </x:c>
      <x:c r="G759" s="158">
        <x:f t="shared" si="216"/>
        <x:v>0</x:v>
      </x:c>
      <x:c r="H759" s="158">
        <x:f t="shared" si="217"/>
        <x:v>4130.7078199999996</x:v>
      </x:c>
      <x:c r="I759" s="285">
        <x:f t="shared" si="218"/>
        <x:v>0</x:v>
      </x:c>
      <x:c r="J759" s="106">
        <x:f>SUMIFS('purchase data'!K:K,'purchase data'!$B:$B,$C759,'purchase data'!$F:$F,$D759)</x:f>
        <x:v>0</x:v>
      </x:c>
      <x:c r="K759" s="73">
        <x:f>SUMIFS('purchase data'!M:M,'purchase data'!$B:$B,$C759,'purchase data'!$F:$F,$D759)</x:f>
        <x:v>0</x:v>
      </x:c>
      <x:c r="L759" s="68">
        <x:f>SUMIFS(ETC!$G:$G,ETC!$B:$B,$C759,ETC!$E:$E,$D759)</x:f>
        <x:v>0</x:v>
      </x:c>
      <x:c r="M759" s="73">
        <x:f>SUMIFS(ETC!$J:$J,ETC!$E:$E,$D759,ETC!$B:$B,$C759)</x:f>
        <x:v>0</x:v>
      </x:c>
      <x:c r="N759" s="159">
        <x:f>IF(IFERROR((I759+K759+M759)/(G759+J759+SUMIFS(ETC!$G:$G,ETC!$C:$C,1,ETC!$B:$B,$C759,ETC!$E:$E,$D759)),)=0,H759,IFERROR((I759+K759+M759)/(G759+J759+SUMIFS(ETC!$G:$G,ETC!$C:$C,1,ETC!$B:$B,$C759,ETC!$E:$E,$D759)),))</x:f>
        <x:v>4130.7078199999996</x:v>
      </x:c>
      <x:c r="O759" s="106">
        <x:f>++SUMIFS('sales data'!L:L,'sales data'!$B:$B,$C759,'sales data'!$F:$F,$D759,'sales data'!$O:$O,"")</x:f>
        <x:v>0</x:v>
      </x:c>
      <x:c r="P759" s="73">
        <x:f t="shared" si="208"/>
        <x:v>0</x:v>
      </x:c>
      <x:c r="Q759" s="68">
        <x:f>+SUMIFS('sales data'!$L:$L,'sales data'!$B:$B,$C759,'sales data'!$F:$F,$D759,'sales data'!$O:$O,"R")</x:f>
        <x:v>0</x:v>
      </x:c>
      <x:c r="R759" s="73">
        <x:f t="shared" si="209"/>
        <x:v>0</x:v>
      </x:c>
      <x:c r="S759" s="68">
        <x:f>SUMIFS('sales data'!$L:$L,'sales data'!$B:$B,$C759,'sales data'!$F:$F,$D759,'sales data'!$O:$O,"N")</x:f>
        <x:v>0</x:v>
      </x:c>
      <x:c r="T759" s="73">
        <x:f t="shared" si="210"/>
        <x:v>0</x:v>
      </x:c>
      <x:c r="U759" s="26">
        <x:f>SUMIFS('warehouse inventory check'!$N:$N,'warehouse inventory check'!$C:$C,$C759,'warehouse inventory check'!$D:$D,$D759)</x:f>
        <x:v>0</x:v>
      </x:c>
      <x:c r="V759" s="26">
        <x:f t="shared" si="211"/>
        <x:v>4130.7078199999996</x:v>
      </x:c>
      <x:c r="W759" s="73">
        <x:f t="shared" si="212"/>
        <x:v>0</x:v>
      </x:c>
      <x:c r="X759" s="74">
        <x:f t="shared" si="213"/>
        <x:v>0</x:v>
      </x:c>
      <x:c r="Y759" s="68">
        <x:f t="shared" si="214"/>
        <x:v>0</x:v>
      </x:c>
      <x:c r="Z759" s="68">
        <x:f t="shared" si="215"/>
        <x:v>0</x:v>
      </x:c>
    </x:row>
    <x:row r="760" spans="1:26" s="26" customFormat="1">
      <x:c r="A760" s="118">
        <x:v>50</x:v>
      </x:c>
      <x:c r="B760" s="118"/>
      <x:c r="C760" s="113">
        <x:v>8</x:v>
      </x:c>
      <x:c r="D760" s="210" t="str">
        <x:f>IF(VLOOKUP($A760,'★Master Code List'!$B$4:$K$167,8,)=0,"",(VLOOKUP($A760,'★Master Code List'!$B$4:$K$167,8,)))</x:f>
        <x:v>TZ38-14A033-EA04</x:v>
      </x:c>
      <x:c r="E760" s="210" t="str">
        <x:f>IF(VLOOKUP($A760,'★Master Code List'!$B$4:$K$167,9,)=0,"",(VLOOKUP($A760,'★Master Code List'!$B$4:$K$167,9,)))</x:f>
        <x:v>EV-V4</x:v>
      </x:c>
      <x:c r="F760" s="20" t="str">
        <x:f>IF(VLOOKUP($A760,'★Master Code List'!$B$4:$K$167,10,)=0,"",(VLOOKUP($A760,'★Master Code List'!$B$4:$K$167,10,)))</x:f>
        <x:v>BUSBAR</x:v>
      </x:c>
      <x:c r="G760" s="158">
        <x:f t="shared" si="216"/>
        <x:v>0</x:v>
      </x:c>
      <x:c r="H760" s="158">
        <x:f t="shared" si="217"/>
        <x:v>4213.3276324999997</x:v>
      </x:c>
      <x:c r="I760" s="285">
        <x:f t="shared" si="218"/>
        <x:v>0</x:v>
      </x:c>
      <x:c r="J760" s="106">
        <x:f>SUMIFS('purchase data'!K:K,'purchase data'!$B:$B,$C760,'purchase data'!$F:$F,$D760)</x:f>
        <x:v>0</x:v>
      </x:c>
      <x:c r="K760" s="73">
        <x:f>SUMIFS('purchase data'!M:M,'purchase data'!$B:$B,$C760,'purchase data'!$F:$F,$D760)</x:f>
        <x:v>0</x:v>
      </x:c>
      <x:c r="L760" s="68">
        <x:f>SUMIFS(ETC!$G:$G,ETC!$B:$B,$C760,ETC!$E:$E,$D760)</x:f>
        <x:v>0</x:v>
      </x:c>
      <x:c r="M760" s="73">
        <x:f>SUMIFS(ETC!$J:$J,ETC!$E:$E,$D760,ETC!$B:$B,$C760)</x:f>
        <x:v>0</x:v>
      </x:c>
      <x:c r="N760" s="159">
        <x:f>IF(IFERROR((I760+K760+M760)/(G760+J760+SUMIFS(ETC!$G:$G,ETC!$C:$C,1,ETC!$B:$B,$C760,ETC!$E:$E,$D760)),)=0,H760,IFERROR((I760+K760+M760)/(G760+J760+SUMIFS(ETC!$G:$G,ETC!$C:$C,1,ETC!$B:$B,$C760,ETC!$E:$E,$D760)),))</x:f>
        <x:v>4213.3276324999997</x:v>
      </x:c>
      <x:c r="O760" s="106">
        <x:f>++SUMIFS('sales data'!L:L,'sales data'!$B:$B,$C760,'sales data'!$F:$F,$D760,'sales data'!$O:$O,"")</x:f>
        <x:v>0</x:v>
      </x:c>
      <x:c r="P760" s="73">
        <x:f t="shared" si="208"/>
        <x:v>0</x:v>
      </x:c>
      <x:c r="Q760" s="68">
        <x:f>+SUMIFS('sales data'!$L:$L,'sales data'!$B:$B,$C760,'sales data'!$F:$F,$D760,'sales data'!$O:$O,"R")</x:f>
        <x:v>0</x:v>
      </x:c>
      <x:c r="R760" s="73">
        <x:f t="shared" si="209"/>
        <x:v>0</x:v>
      </x:c>
      <x:c r="S760" s="68">
        <x:f>SUMIFS('sales data'!$L:$L,'sales data'!$B:$B,$C760,'sales data'!$F:$F,$D760,'sales data'!$O:$O,"N")</x:f>
        <x:v>0</x:v>
      </x:c>
      <x:c r="T760" s="73">
        <x:f t="shared" si="210"/>
        <x:v>0</x:v>
      </x:c>
      <x:c r="U760" s="26">
        <x:f>SUMIFS('warehouse inventory check'!$N:$N,'warehouse inventory check'!$C:$C,$C760,'warehouse inventory check'!$D:$D,$D760)</x:f>
        <x:v>0</x:v>
      </x:c>
      <x:c r="V760" s="26">
        <x:f t="shared" si="211"/>
        <x:v>4213.3276324999997</x:v>
      </x:c>
      <x:c r="W760" s="73">
        <x:f t="shared" si="212"/>
        <x:v>0</x:v>
      </x:c>
      <x:c r="X760" s="74">
        <x:f t="shared" si="213"/>
        <x:v>0</x:v>
      </x:c>
      <x:c r="Y760" s="68">
        <x:f t="shared" si="214"/>
        <x:v>0</x:v>
      </x:c>
      <x:c r="Z760" s="68">
        <x:f t="shared" si="215"/>
        <x:v>0</x:v>
      </x:c>
    </x:row>
    <x:row r="761" spans="1:26" s="26" customFormat="1">
      <x:c r="A761" s="118">
        <x:v>51</x:v>
      </x:c>
      <x:c r="B761" s="118"/>
      <x:c r="C761" s="113">
        <x:v>8</x:v>
      </x:c>
      <x:c r="D761" s="210" t="str">
        <x:f>IF(VLOOKUP($A761,'★Master Code List'!$B$4:$K$167,8,)=0,"",(VLOOKUP($A761,'★Master Code List'!$B$4:$K$167,8,)))</x:f>
        <x:v>TZ38-14A033-FA</x:v>
      </x:c>
      <x:c r="E761" s="210" t="str">
        <x:f>IF(VLOOKUP($A761,'★Master Code List'!$B$4:$K$167,9,)=0,"",(VLOOKUP($A761,'★Master Code List'!$B$4:$K$167,9,)))</x:f>
        <x:v>BEV-E (AWD/RWD, V710)</x:v>
      </x:c>
      <x:c r="F761" s="20" t="str">
        <x:f>IF(VLOOKUP($A761,'★Master Code List'!$B$4:$K$167,10,)=0,"",(VLOOKUP($A761,'★Master Code List'!$B$4:$K$167,10,)))</x:f>
        <x:v xml:space="preserve">BUS BAR ASY </x:v>
      </x:c>
      <x:c r="G761" s="158">
        <x:f t="shared" si="216"/>
        <x:v>0</x:v>
      </x:c>
      <x:c r="H761" s="158">
        <x:f t="shared" si="217"/>
        <x:v>701.7048513985817</x:v>
      </x:c>
      <x:c r="I761" s="285">
        <x:f t="shared" si="218"/>
        <x:v>0</x:v>
      </x:c>
      <x:c r="J761" s="106">
        <x:f>SUMIFS('purchase data'!K:K,'purchase data'!$B:$B,$C761,'purchase data'!$F:$F,$D761)</x:f>
        <x:v>0</x:v>
      </x:c>
      <x:c r="K761" s="73">
        <x:f>SUMIFS('purchase data'!M:M,'purchase data'!$B:$B,$C761,'purchase data'!$F:$F,$D761)</x:f>
        <x:v>0</x:v>
      </x:c>
      <x:c r="L761" s="68">
        <x:f>SUMIFS(ETC!$G:$G,ETC!$B:$B,$C761,ETC!$E:$E,$D761)</x:f>
        <x:v>0</x:v>
      </x:c>
      <x:c r="M761" s="73">
        <x:f>SUMIFS(ETC!$J:$J,ETC!$E:$E,$D761,ETC!$B:$B,$C761)</x:f>
        <x:v>0</x:v>
      </x:c>
      <x:c r="N761" s="159">
        <x:f>IF(IFERROR((I761+K761+M761)/(G761+J761+SUMIFS(ETC!$G:$G,ETC!$C:$C,1,ETC!$B:$B,$C761,ETC!$E:$E,$D761)),)=0,H761,IFERROR((I761+K761+M761)/(G761+J761+SUMIFS(ETC!$G:$G,ETC!$C:$C,1,ETC!$B:$B,$C761,ETC!$E:$E,$D761)),))</x:f>
        <x:v>701.7048513985817</x:v>
      </x:c>
      <x:c r="O761" s="106">
        <x:f>++SUMIFS('sales data'!L:L,'sales data'!$B:$B,$C761,'sales data'!$F:$F,$D761,'sales data'!$O:$O,"")</x:f>
        <x:v>0</x:v>
      </x:c>
      <x:c r="P761" s="73">
        <x:f t="shared" si="208"/>
        <x:v>0</x:v>
      </x:c>
      <x:c r="Q761" s="68">
        <x:f>+SUMIFS('sales data'!$L:$L,'sales data'!$B:$B,$C761,'sales data'!$F:$F,$D761,'sales data'!$O:$O,"R")</x:f>
        <x:v>0</x:v>
      </x:c>
      <x:c r="R761" s="73">
        <x:f t="shared" si="209"/>
        <x:v>0</x:v>
      </x:c>
      <x:c r="S761" s="68">
        <x:f>SUMIFS('sales data'!$L:$L,'sales data'!$B:$B,$C761,'sales data'!$F:$F,$D761,'sales data'!$O:$O,"N")</x:f>
        <x:v>0</x:v>
      </x:c>
      <x:c r="T761" s="73">
        <x:f t="shared" si="210"/>
        <x:v>0</x:v>
      </x:c>
      <x:c r="U761" s="26">
        <x:f>SUMIFS('warehouse inventory check'!$N:$N,'warehouse inventory check'!$C:$C,$C761,'warehouse inventory check'!$D:$D,$D761)</x:f>
        <x:v>0</x:v>
      </x:c>
      <x:c r="V761" s="26">
        <x:f t="shared" si="211"/>
        <x:v>701.7048513985817</x:v>
      </x:c>
      <x:c r="W761" s="73">
        <x:f t="shared" si="212"/>
        <x:v>0</x:v>
      </x:c>
      <x:c r="X761" s="74">
        <x:f t="shared" si="213"/>
        <x:v>0</x:v>
      </x:c>
      <x:c r="Y761" s="68">
        <x:f t="shared" si="214"/>
        <x:v>0</x:v>
      </x:c>
      <x:c r="Z761" s="68">
        <x:f t="shared" si="215"/>
        <x:v>0</x:v>
      </x:c>
    </x:row>
    <x:row r="762" spans="1:26" s="26" customFormat="1">
      <x:c r="A762" s="118">
        <x:v>52</x:v>
      </x:c>
      <x:c r="B762" s="118"/>
      <x:c r="C762" s="113">
        <x:v>8</x:v>
      </x:c>
      <x:c r="D762" s="210" t="str">
        <x:f>IF(VLOOKUP($A762,'★Master Code List'!$B$4:$K$167,8,)=0,"",(VLOOKUP($A762,'★Master Code List'!$B$4:$K$167,8,)))</x:f>
        <x:v>TZ38-14A033-GA</x:v>
      </x:c>
      <x:c r="E762" s="210" t="str">
        <x:f>IF(VLOOKUP($A762,'★Master Code List'!$B$4:$K$167,9,)=0,"",(VLOOKUP($A762,'★Master Code List'!$B$4:$K$167,9,)))</x:f>
        <x:v>EV-V4</x:v>
      </x:c>
      <x:c r="F762" s="20" t="str">
        <x:f>IF(VLOOKUP($A762,'★Master Code List'!$B$4:$K$167,10,)=0,"",(VLOOKUP($A762,'★Master Code List'!$B$4:$K$167,10,)))</x:f>
        <x:v>BUSBAR ASY</x:v>
      </x:c>
      <x:c r="G762" s="158">
        <x:f t="shared" si="216"/>
        <x:v>0</x:v>
      </x:c>
      <x:c r="H762" s="158">
        <x:f t="shared" si="217"/>
        <x:v>2319.7224500000002</x:v>
      </x:c>
      <x:c r="I762" s="285">
        <x:f t="shared" si="218"/>
        <x:v>0</x:v>
      </x:c>
      <x:c r="J762" s="106">
        <x:f>SUMIFS('purchase data'!K:K,'purchase data'!$B:$B,$C762,'purchase data'!$F:$F,$D762)</x:f>
        <x:v>0</x:v>
      </x:c>
      <x:c r="K762" s="73">
        <x:f>SUMIFS('purchase data'!M:M,'purchase data'!$B:$B,$C762,'purchase data'!$F:$F,$D762)</x:f>
        <x:v>0</x:v>
      </x:c>
      <x:c r="L762" s="68">
        <x:f>SUMIFS(ETC!$G:$G,ETC!$B:$B,$C762,ETC!$E:$E,$D762)</x:f>
        <x:v>0</x:v>
      </x:c>
      <x:c r="M762" s="73">
        <x:f>SUMIFS(ETC!$J:$J,ETC!$E:$E,$D762,ETC!$B:$B,$C762)</x:f>
        <x:v>0</x:v>
      </x:c>
      <x:c r="N762" s="159">
        <x:f>IF(IFERROR((I762+K762+M762)/(G762+J762+SUMIFS(ETC!$G:$G,ETC!$C:$C,1,ETC!$B:$B,$C762,ETC!$E:$E,$D762)),)=0,H762,IFERROR((I762+K762+M762)/(G762+J762+SUMIFS(ETC!$G:$G,ETC!$C:$C,1,ETC!$B:$B,$C762,ETC!$E:$E,$D762)),))</x:f>
        <x:v>2319.7224500000002</x:v>
      </x:c>
      <x:c r="O762" s="106">
        <x:f>++SUMIFS('sales data'!L:L,'sales data'!$B:$B,$C762,'sales data'!$F:$F,$D762,'sales data'!$O:$O,"")</x:f>
        <x:v>0</x:v>
      </x:c>
      <x:c r="P762" s="73">
        <x:f t="shared" si="208"/>
        <x:v>0</x:v>
      </x:c>
      <x:c r="Q762" s="68">
        <x:f>+SUMIFS('sales data'!$L:$L,'sales data'!$B:$B,$C762,'sales data'!$F:$F,$D762,'sales data'!$O:$O,"R")</x:f>
        <x:v>0</x:v>
      </x:c>
      <x:c r="R762" s="73">
        <x:f t="shared" si="209"/>
        <x:v>0</x:v>
      </x:c>
      <x:c r="S762" s="68">
        <x:f>SUMIFS('sales data'!$L:$L,'sales data'!$B:$B,$C762,'sales data'!$F:$F,$D762,'sales data'!$O:$O,"N")</x:f>
        <x:v>0</x:v>
      </x:c>
      <x:c r="T762" s="73">
        <x:f t="shared" si="210"/>
        <x:v>0</x:v>
      </x:c>
      <x:c r="U762" s="26">
        <x:f>SUMIFS('warehouse inventory check'!$N:$N,'warehouse inventory check'!$C:$C,$C762,'warehouse inventory check'!$D:$D,$D762)</x:f>
        <x:v>0</x:v>
      </x:c>
      <x:c r="V762" s="26">
        <x:f t="shared" si="211"/>
        <x:v>2319.7224500000002</x:v>
      </x:c>
      <x:c r="W762" s="73">
        <x:f t="shared" si="212"/>
        <x:v>0</x:v>
      </x:c>
      <x:c r="X762" s="74">
        <x:f t="shared" si="213"/>
        <x:v>0</x:v>
      </x:c>
      <x:c r="Y762" s="68">
        <x:f t="shared" si="214"/>
        <x:v>0</x:v>
      </x:c>
      <x:c r="Z762" s="68">
        <x:f t="shared" si="215"/>
        <x:v>0</x:v>
      </x:c>
    </x:row>
    <x:row r="763" spans="1:26" s="26" customFormat="1">
      <x:c r="A763" s="118">
        <x:v>53</x:v>
      </x:c>
      <x:c r="B763" s="118"/>
      <x:c r="C763" s="113">
        <x:v>8</x:v>
      </x:c>
      <x:c r="D763" s="210" t="str">
        <x:f>IF(VLOOKUP($A763,'★Master Code List'!$B$4:$K$167,8,)=0,"",(VLOOKUP($A763,'★Master Code List'!$B$4:$K$167,8,)))</x:f>
        <x:v>TZ38-14A033-GA04</x:v>
      </x:c>
      <x:c r="E763" s="210" t="str">
        <x:f>IF(VLOOKUP($A763,'★Master Code List'!$B$4:$K$167,9,)=0,"",(VLOOKUP($A763,'★Master Code List'!$B$4:$K$167,9,)))</x:f>
        <x:v>EV-V4</x:v>
      </x:c>
      <x:c r="F763" s="20" t="str">
        <x:f>IF(VLOOKUP($A763,'★Master Code List'!$B$4:$K$167,10,)=0,"",(VLOOKUP($A763,'★Master Code List'!$B$4:$K$167,10,)))</x:f>
        <x:v>BUSBAR</x:v>
      </x:c>
      <x:c r="G763" s="158">
        <x:f t="shared" si="216"/>
        <x:v>0</x:v>
      </x:c>
      <x:c r="H763" s="158">
        <x:f t="shared" si="217"/>
        <x:v>2366.1200779999999</x:v>
      </x:c>
      <x:c r="I763" s="285">
        <x:f t="shared" si="218"/>
        <x:v>0</x:v>
      </x:c>
      <x:c r="J763" s="106">
        <x:f>SUMIFS('purchase data'!K:K,'purchase data'!$B:$B,$C763,'purchase data'!$F:$F,$D763)</x:f>
        <x:v>0</x:v>
      </x:c>
      <x:c r="K763" s="73">
        <x:f>SUMIFS('purchase data'!M:M,'purchase data'!$B:$B,$C763,'purchase data'!$F:$F,$D763)</x:f>
        <x:v>0</x:v>
      </x:c>
      <x:c r="L763" s="68">
        <x:f>SUMIFS(ETC!$G:$G,ETC!$B:$B,$C763,ETC!$E:$E,$D763)</x:f>
        <x:v>0</x:v>
      </x:c>
      <x:c r="M763" s="73">
        <x:f>SUMIFS(ETC!$J:$J,ETC!$E:$E,$D763,ETC!$B:$B,$C763)</x:f>
        <x:v>0</x:v>
      </x:c>
      <x:c r="N763" s="159">
        <x:f>IF(IFERROR((I763+K763+M763)/(G763+J763+SUMIFS(ETC!$G:$G,ETC!$C:$C,1,ETC!$B:$B,$C763,ETC!$E:$E,$D763)),)=0,H763,IFERROR((I763+K763+M763)/(G763+J763+SUMIFS(ETC!$G:$G,ETC!$C:$C,1,ETC!$B:$B,$C763,ETC!$E:$E,$D763)),))</x:f>
        <x:v>2366.1200779999999</x:v>
      </x:c>
      <x:c r="O763" s="106">
        <x:f>++SUMIFS('sales data'!L:L,'sales data'!$B:$B,$C763,'sales data'!$F:$F,$D763,'sales data'!$O:$O,"")</x:f>
        <x:v>0</x:v>
      </x:c>
      <x:c r="P763" s="73">
        <x:f t="shared" si="208"/>
        <x:v>0</x:v>
      </x:c>
      <x:c r="Q763" s="68">
        <x:f>+SUMIFS('sales data'!$L:$L,'sales data'!$B:$B,$C763,'sales data'!$F:$F,$D763,'sales data'!$O:$O,"R")</x:f>
        <x:v>0</x:v>
      </x:c>
      <x:c r="R763" s="73">
        <x:f t="shared" si="209"/>
        <x:v>0</x:v>
      </x:c>
      <x:c r="S763" s="68">
        <x:f>SUMIFS('sales data'!$L:$L,'sales data'!$B:$B,$C763,'sales data'!$F:$F,$D763,'sales data'!$O:$O,"N")</x:f>
        <x:v>0</x:v>
      </x:c>
      <x:c r="T763" s="73">
        <x:f t="shared" si="210"/>
        <x:v>0</x:v>
      </x:c>
      <x:c r="U763" s="26">
        <x:f>SUMIFS('warehouse inventory check'!$N:$N,'warehouse inventory check'!$C:$C,$C763,'warehouse inventory check'!$D:$D,$D763)</x:f>
        <x:v>0</x:v>
      </x:c>
      <x:c r="V763" s="26">
        <x:f t="shared" si="211"/>
        <x:v>2366.1200779999999</x:v>
      </x:c>
      <x:c r="W763" s="73">
        <x:f t="shared" si="212"/>
        <x:v>0</x:v>
      </x:c>
      <x:c r="X763" s="74">
        <x:f t="shared" si="213"/>
        <x:v>0</x:v>
      </x:c>
      <x:c r="Y763" s="68">
        <x:f t="shared" si="214"/>
        <x:v>0</x:v>
      </x:c>
      <x:c r="Z763" s="68">
        <x:f t="shared" si="215"/>
        <x:v>0</x:v>
      </x:c>
    </x:row>
    <x:row r="764" spans="1:26" s="26" customFormat="1">
      <x:c r="A764" s="118">
        <x:v>54</x:v>
      </x:c>
      <x:c r="B764" s="118"/>
      <x:c r="C764" s="113">
        <x:v>8</x:v>
      </x:c>
      <x:c r="D764" s="210" t="str">
        <x:f>IF(VLOOKUP($A764,'★Master Code List'!$B$4:$K$167,8,)=0,"",(VLOOKUP($A764,'★Master Code List'!$B$4:$K$167,8,)))</x:f>
        <x:v>TZ38-14A033-HB</x:v>
      </x:c>
      <x:c r="E764" s="210" t="str">
        <x:f>IF(VLOOKUP($A764,'★Master Code List'!$B$4:$K$167,9,)=0,"",(VLOOKUP($A764,'★Master Code List'!$B$4:$K$167,9,)))</x:f>
        <x:v>BEV-E (AWD/RWD, V710)</x:v>
      </x:c>
      <x:c r="F764" s="20" t="str">
        <x:f>IF(VLOOKUP($A764,'★Master Code List'!$B$4:$K$167,10,)=0,"",(VLOOKUP($A764,'★Master Code List'!$B$4:$K$167,10,)))</x:f>
        <x:v>MCA CONNECTOR CLIP</x:v>
      </x:c>
      <x:c r="G764" s="158">
        <x:f t="shared" si="216"/>
        <x:v>0</x:v>
      </x:c>
      <x:c r="H764" s="158">
        <x:f t="shared" si="217"/>
        <x:v>647.77442386881887</x:v>
      </x:c>
      <x:c r="I764" s="285">
        <x:f t="shared" si="218"/>
        <x:v>0</x:v>
      </x:c>
      <x:c r="J764" s="106">
        <x:f>SUMIFS('purchase data'!K:K,'purchase data'!$B:$B,$C764,'purchase data'!$F:$F,$D764)</x:f>
        <x:v>0</x:v>
      </x:c>
      <x:c r="K764" s="73">
        <x:f>SUMIFS('purchase data'!M:M,'purchase data'!$B:$B,$C764,'purchase data'!$F:$F,$D764)</x:f>
        <x:v>0</x:v>
      </x:c>
      <x:c r="L764" s="68">
        <x:f>SUMIFS(ETC!$G:$G,ETC!$B:$B,$C764,ETC!$E:$E,$D764)</x:f>
        <x:v>0</x:v>
      </x:c>
      <x:c r="M764" s="73">
        <x:f>SUMIFS(ETC!$J:$J,ETC!$E:$E,$D764,ETC!$B:$B,$C764)</x:f>
        <x:v>0</x:v>
      </x:c>
      <x:c r="N764" s="159">
        <x:f>IF(IFERROR((I764+K764+M764)/(G764+J764+SUMIFS(ETC!$G:$G,ETC!$C:$C,1,ETC!$B:$B,$C764,ETC!$E:$E,$D764)),)=0,H764,IFERROR((I764+K764+M764)/(G764+J764+SUMIFS(ETC!$G:$G,ETC!$C:$C,1,ETC!$B:$B,$C764,ETC!$E:$E,$D764)),))</x:f>
        <x:v>647.77442386881887</x:v>
      </x:c>
      <x:c r="O764" s="106">
        <x:f>++SUMIFS('sales data'!L:L,'sales data'!$B:$B,$C764,'sales data'!$F:$F,$D764,'sales data'!$O:$O,"")</x:f>
        <x:v>0</x:v>
      </x:c>
      <x:c r="P764" s="73">
        <x:f t="shared" si="208"/>
        <x:v>0</x:v>
      </x:c>
      <x:c r="Q764" s="68">
        <x:f>+SUMIFS('sales data'!$L:$L,'sales data'!$B:$B,$C764,'sales data'!$F:$F,$D764,'sales data'!$O:$O,"R")</x:f>
        <x:v>0</x:v>
      </x:c>
      <x:c r="R764" s="73">
        <x:f t="shared" si="209"/>
        <x:v>0</x:v>
      </x:c>
      <x:c r="S764" s="68">
        <x:f>SUMIFS('sales data'!$L:$L,'sales data'!$B:$B,$C764,'sales data'!$F:$F,$D764,'sales data'!$O:$O,"N")</x:f>
        <x:v>0</x:v>
      </x:c>
      <x:c r="T764" s="73">
        <x:f t="shared" si="210"/>
        <x:v>0</x:v>
      </x:c>
      <x:c r="U764" s="26">
        <x:f>SUMIFS('warehouse inventory check'!$N:$N,'warehouse inventory check'!$C:$C,$C764,'warehouse inventory check'!$D:$D,$D764)</x:f>
        <x:v>0</x:v>
      </x:c>
      <x:c r="V764" s="26">
        <x:f t="shared" si="211"/>
        <x:v>647.77442386881887</x:v>
      </x:c>
      <x:c r="W764" s="73">
        <x:f t="shared" si="212"/>
        <x:v>0</x:v>
      </x:c>
      <x:c r="X764" s="74">
        <x:f t="shared" si="213"/>
        <x:v>0</x:v>
      </x:c>
      <x:c r="Y764" s="68">
        <x:f t="shared" si="214"/>
        <x:v>0</x:v>
      </x:c>
      <x:c r="Z764" s="68">
        <x:f t="shared" si="215"/>
        <x:v>0</x:v>
      </x:c>
    </x:row>
    <x:row r="765" spans="1:26" s="26" customFormat="1">
      <x:c r="A765" s="118">
        <x:v>55</x:v>
      </x:c>
      <x:c r="B765" s="118"/>
      <x:c r="C765" s="113">
        <x:v>8</x:v>
      </x:c>
      <x:c r="D765" s="210" t="str">
        <x:f>IF(VLOOKUP($A765,'★Master Code List'!$B$4:$K$167,8,)=0,"",(VLOOKUP($A765,'★Master Code List'!$B$4:$K$167,8,)))</x:f>
        <x:v>TZ38-14A033-JA</x:v>
      </x:c>
      <x:c r="E765" s="210" t="str">
        <x:f>IF(VLOOKUP($A765,'★Master Code List'!$B$4:$K$167,9,)=0,"",(VLOOKUP($A765,'★Master Code List'!$B$4:$K$167,9,)))</x:f>
        <x:v>BEV-E (AWD, V710)</x:v>
      </x:c>
      <x:c r="F765" s="20" t="str">
        <x:f>IF(VLOOKUP($A765,'★Master Code List'!$B$4:$K$167,10,)=0,"",(VLOOKUP($A765,'★Master Code List'!$B$4:$K$167,10,)))</x:f>
        <x:v xml:space="preserve">BUS BAR ASY </x:v>
      </x:c>
      <x:c r="G765" s="158">
        <x:f t="shared" si="216"/>
        <x:v>0</x:v>
      </x:c>
      <x:c r="H765" s="158">
        <x:f t="shared" si="217"/>
        <x:v>657.79499999999996</x:v>
      </x:c>
      <x:c r="I765" s="285">
        <x:f t="shared" si="218"/>
        <x:v>0</x:v>
      </x:c>
      <x:c r="J765" s="106">
        <x:f>SUMIFS('purchase data'!K:K,'purchase data'!$B:$B,$C765,'purchase data'!$F:$F,$D765)</x:f>
        <x:v>0</x:v>
      </x:c>
      <x:c r="K765" s="73">
        <x:f>SUMIFS('purchase data'!M:M,'purchase data'!$B:$B,$C765,'purchase data'!$F:$F,$D765)</x:f>
        <x:v>0</x:v>
      </x:c>
      <x:c r="L765" s="68">
        <x:f>SUMIFS(ETC!$G:$G,ETC!$B:$B,$C765,ETC!$E:$E,$D765)</x:f>
        <x:v>0</x:v>
      </x:c>
      <x:c r="M765" s="73">
        <x:f>SUMIFS(ETC!$J:$J,ETC!$E:$E,$D765,ETC!$B:$B,$C765)</x:f>
        <x:v>0</x:v>
      </x:c>
      <x:c r="N765" s="159">
        <x:f>IF(IFERROR((I765+K765+M765)/(G765+J765+SUMIFS(ETC!$G:$G,ETC!$C:$C,1,ETC!$B:$B,$C765,ETC!$E:$E,$D765)),)=0,H765,IFERROR((I765+K765+M765)/(G765+J765+SUMIFS(ETC!$G:$G,ETC!$C:$C,1,ETC!$B:$B,$C765,ETC!$E:$E,$D765)),))</x:f>
        <x:v>657.79499999999996</x:v>
      </x:c>
      <x:c r="O765" s="106">
        <x:f>++SUMIFS('sales data'!L:L,'sales data'!$B:$B,$C765,'sales data'!$F:$F,$D765,'sales data'!$O:$O,"")</x:f>
        <x:v>0</x:v>
      </x:c>
      <x:c r="P765" s="73">
        <x:f t="shared" si="208"/>
        <x:v>0</x:v>
      </x:c>
      <x:c r="Q765" s="68">
        <x:f>+SUMIFS('sales data'!$L:$L,'sales data'!$B:$B,$C765,'sales data'!$F:$F,$D765,'sales data'!$O:$O,"R")</x:f>
        <x:v>0</x:v>
      </x:c>
      <x:c r="R765" s="73">
        <x:f t="shared" si="209"/>
        <x:v>0</x:v>
      </x:c>
      <x:c r="S765" s="68">
        <x:f>SUMIFS('sales data'!$L:$L,'sales data'!$B:$B,$C765,'sales data'!$F:$F,$D765,'sales data'!$O:$O,"N")</x:f>
        <x:v>0</x:v>
      </x:c>
      <x:c r="T765" s="73">
        <x:f t="shared" si="210"/>
        <x:v>0</x:v>
      </x:c>
      <x:c r="U765" s="26">
        <x:f>SUMIFS('warehouse inventory check'!$N:$N,'warehouse inventory check'!$C:$C,$C765,'warehouse inventory check'!$D:$D,$D765)</x:f>
        <x:v>0</x:v>
      </x:c>
      <x:c r="V765" s="26">
        <x:f t="shared" si="211"/>
        <x:v>657.79499999999996</x:v>
      </x:c>
      <x:c r="W765" s="73">
        <x:f t="shared" si="212"/>
        <x:v>0</x:v>
      </x:c>
      <x:c r="X765" s="74">
        <x:f t="shared" si="213"/>
        <x:v>0</x:v>
      </x:c>
      <x:c r="Y765" s="68">
        <x:f t="shared" si="214"/>
        <x:v>0</x:v>
      </x:c>
      <x:c r="Z765" s="68">
        <x:f t="shared" si="215"/>
        <x:v>0</x:v>
      </x:c>
    </x:row>
    <x:row r="766" spans="1:26" s="26" customFormat="1">
      <x:c r="A766" s="118">
        <x:v>56</x:v>
      </x:c>
      <x:c r="B766" s="118"/>
      <x:c r="C766" s="113">
        <x:v>8</x:v>
      </x:c>
      <x:c r="D766" s="210" t="str">
        <x:f>IF(VLOOKUP($A766,'★Master Code List'!$B$4:$K$167,8,)=0,"",(VLOOKUP($A766,'★Master Code List'!$B$4:$K$167,8,)))</x:f>
        <x:v>TZ38-14A033-JB</x:v>
      </x:c>
      <x:c r="E766" s="210" t="str">
        <x:f>IF(VLOOKUP($A766,'★Master Code List'!$B$4:$K$167,9,)=0,"",(VLOOKUP($A766,'★Master Code List'!$B$4:$K$167,9,)))</x:f>
        <x:v>BEV-E (AWD/RWD, V710)</x:v>
      </x:c>
      <x:c r="F766" s="20" t="str">
        <x:f>IF(VLOOKUP($A766,'★Master Code List'!$B$4:$K$167,10,)=0,"",(VLOOKUP($A766,'★Master Code List'!$B$4:$K$167,10,)))</x:f>
        <x:v>MCA CONNECTOR CLIP</x:v>
      </x:c>
      <x:c r="G766" s="158">
        <x:f t="shared" si="216"/>
        <x:v>0</x:v>
      </x:c>
      <x:c r="H766" s="158">
        <x:f t="shared" si="217"/>
        <x:v>725.44886363636363</x:v>
      </x:c>
      <x:c r="I766" s="285">
        <x:f t="shared" si="218"/>
        <x:v>0</x:v>
      </x:c>
      <x:c r="J766" s="106">
        <x:f>SUMIFS('purchase data'!K:K,'purchase data'!$B:$B,$C766,'purchase data'!$F:$F,$D766)</x:f>
        <x:v>0</x:v>
      </x:c>
      <x:c r="K766" s="73">
        <x:f>SUMIFS('purchase data'!M:M,'purchase data'!$B:$B,$C766,'purchase data'!$F:$F,$D766)</x:f>
        <x:v>0</x:v>
      </x:c>
      <x:c r="L766" s="68">
        <x:f>SUMIFS(ETC!$G:$G,ETC!$B:$B,$C766,ETC!$E:$E,$D766)</x:f>
        <x:v>0</x:v>
      </x:c>
      <x:c r="M766" s="73">
        <x:f>SUMIFS(ETC!$J:$J,ETC!$E:$E,$D766,ETC!$B:$B,$C766)</x:f>
        <x:v>0</x:v>
      </x:c>
      <x:c r="N766" s="159">
        <x:f>IF(IFERROR((I766+K766+M766)/(G766+J766+SUMIFS(ETC!$G:$G,ETC!$C:$C,1,ETC!$B:$B,$C766,ETC!$E:$E,$D766)),)=0,H766,IFERROR((I766+K766+M766)/(G766+J766+SUMIFS(ETC!$G:$G,ETC!$C:$C,1,ETC!$B:$B,$C766,ETC!$E:$E,$D766)),))</x:f>
        <x:v>725.44886363636363</x:v>
      </x:c>
      <x:c r="O766" s="106">
        <x:f>++SUMIFS('sales data'!L:L,'sales data'!$B:$B,$C766,'sales data'!$F:$F,$D766,'sales data'!$O:$O,"")</x:f>
        <x:v>0</x:v>
      </x:c>
      <x:c r="P766" s="73">
        <x:f t="shared" si="208"/>
        <x:v>0</x:v>
      </x:c>
      <x:c r="Q766" s="68">
        <x:f>+SUMIFS('sales data'!$L:$L,'sales data'!$B:$B,$C766,'sales data'!$F:$F,$D766,'sales data'!$O:$O,"R")</x:f>
        <x:v>0</x:v>
      </x:c>
      <x:c r="R766" s="73">
        <x:f t="shared" si="209"/>
        <x:v>0</x:v>
      </x:c>
      <x:c r="S766" s="68">
        <x:f>SUMIFS('sales data'!$L:$L,'sales data'!$B:$B,$C766,'sales data'!$F:$F,$D766,'sales data'!$O:$O,"N")</x:f>
        <x:v>0</x:v>
      </x:c>
      <x:c r="T766" s="73">
        <x:f t="shared" si="210"/>
        <x:v>0</x:v>
      </x:c>
      <x:c r="U766" s="26">
        <x:f>SUMIFS('warehouse inventory check'!$N:$N,'warehouse inventory check'!$C:$C,$C766,'warehouse inventory check'!$D:$D,$D766)</x:f>
        <x:v>0</x:v>
      </x:c>
      <x:c r="V766" s="26">
        <x:f t="shared" si="211"/>
        <x:v>725.44886363636363</x:v>
      </x:c>
      <x:c r="W766" s="73">
        <x:f t="shared" si="212"/>
        <x:v>0</x:v>
      </x:c>
      <x:c r="X766" s="74">
        <x:f t="shared" si="213"/>
        <x:v>0</x:v>
      </x:c>
      <x:c r="Y766" s="68">
        <x:f t="shared" si="214"/>
        <x:v>0</x:v>
      </x:c>
      <x:c r="Z766" s="68">
        <x:f t="shared" si="215"/>
        <x:v>0</x:v>
      </x:c>
    </x:row>
    <x:row r="767" spans="1:26" s="26" customFormat="1">
      <x:c r="A767" s="118">
        <x:v>57</x:v>
      </x:c>
      <x:c r="B767" s="118"/>
      <x:c r="C767" s="113">
        <x:v>8</x:v>
      </x:c>
      <x:c r="D767" s="210" t="str">
        <x:f>IF(VLOOKUP($A767,'★Master Code List'!$B$4:$K$167,8,)=0,"",(VLOOKUP($A767,'★Master Code List'!$B$4:$K$167,8,)))</x:f>
        <x:v>TZ38-14A033-KA</x:v>
      </x:c>
      <x:c r="E767" s="210" t="str">
        <x:f>IF(VLOOKUP($A767,'★Master Code List'!$B$4:$K$167,9,)=0,"",(VLOOKUP($A767,'★Master Code List'!$B$4:$K$167,9,)))</x:f>
        <x:v>EV-V4</x:v>
      </x:c>
      <x:c r="F767" s="20" t="str">
        <x:f>IF(VLOOKUP($A767,'★Master Code List'!$B$4:$K$167,10,)=0,"",(VLOOKUP($A767,'★Master Code List'!$B$4:$K$167,10,)))</x:f>
        <x:v>MCA CONNECTOR CLIP</x:v>
      </x:c>
      <x:c r="G767" s="158">
        <x:f t="shared" si="216"/>
        <x:v>0</x:v>
      </x:c>
      <x:c r="H767" s="158">
        <x:f t="shared" si="217"/>
        <x:v>1402.1366700000001</x:v>
      </x:c>
      <x:c r="I767" s="285">
        <x:f t="shared" si="218"/>
        <x:v>0</x:v>
      </x:c>
      <x:c r="J767" s="106">
        <x:f>SUMIFS('purchase data'!K:K,'purchase data'!$B:$B,$C767,'purchase data'!$F:$F,$D767)</x:f>
        <x:v>0</x:v>
      </x:c>
      <x:c r="K767" s="73">
        <x:f>SUMIFS('purchase data'!M:M,'purchase data'!$B:$B,$C767,'purchase data'!$F:$F,$D767)</x:f>
        <x:v>0</x:v>
      </x:c>
      <x:c r="L767" s="68">
        <x:f>SUMIFS(ETC!$G:$G,ETC!$B:$B,$C767,ETC!$E:$E,$D767)</x:f>
        <x:v>0</x:v>
      </x:c>
      <x:c r="M767" s="73">
        <x:f>SUMIFS(ETC!$J:$J,ETC!$E:$E,$D767,ETC!$B:$B,$C767)</x:f>
        <x:v>0</x:v>
      </x:c>
      <x:c r="N767" s="159">
        <x:f>IF(IFERROR((I767+K767+M767)/(G767+J767+SUMIFS(ETC!$G:$G,ETC!$C:$C,1,ETC!$B:$B,$C767,ETC!$E:$E,$D767)),)=0,H767,IFERROR((I767+K767+M767)/(G767+J767+SUMIFS(ETC!$G:$G,ETC!$C:$C,1,ETC!$B:$B,$C767,ETC!$E:$E,$D767)),))</x:f>
        <x:v>1402.1366700000001</x:v>
      </x:c>
      <x:c r="O767" s="106">
        <x:f>++SUMIFS('sales data'!L:L,'sales data'!$B:$B,$C767,'sales data'!$F:$F,$D767,'sales data'!$O:$O,"")</x:f>
        <x:v>0</x:v>
      </x:c>
      <x:c r="P767" s="73">
        <x:f t="shared" si="208"/>
        <x:v>0</x:v>
      </x:c>
      <x:c r="Q767" s="68">
        <x:f>+SUMIFS('sales data'!$L:$L,'sales data'!$B:$B,$C767,'sales data'!$F:$F,$D767,'sales data'!$O:$O,"R")</x:f>
        <x:v>0</x:v>
      </x:c>
      <x:c r="R767" s="73">
        <x:f t="shared" si="209"/>
        <x:v>0</x:v>
      </x:c>
      <x:c r="S767" s="68">
        <x:f>SUMIFS('sales data'!$L:$L,'sales data'!$B:$B,$C767,'sales data'!$F:$F,$D767,'sales data'!$O:$O,"N")</x:f>
        <x:v>0</x:v>
      </x:c>
      <x:c r="T767" s="73">
        <x:f t="shared" si="210"/>
        <x:v>0</x:v>
      </x:c>
      <x:c r="U767" s="26">
        <x:f>SUMIFS('warehouse inventory check'!$N:$N,'warehouse inventory check'!$C:$C,$C767,'warehouse inventory check'!$D:$D,$D767)</x:f>
        <x:v>0</x:v>
      </x:c>
      <x:c r="V767" s="26">
        <x:f t="shared" si="211"/>
        <x:v>1402.1366700000001</x:v>
      </x:c>
      <x:c r="W767" s="73">
        <x:f t="shared" si="212"/>
        <x:v>0</x:v>
      </x:c>
      <x:c r="X767" s="74">
        <x:f t="shared" si="213"/>
        <x:v>0</x:v>
      </x:c>
      <x:c r="Y767" s="68">
        <x:f t="shared" si="214"/>
        <x:v>0</x:v>
      </x:c>
      <x:c r="Z767" s="68">
        <x:f t="shared" si="215"/>
        <x:v>0</x:v>
      </x:c>
    </x:row>
    <x:row r="768" spans="1:26" s="26" customFormat="1">
      <x:c r="A768" s="118">
        <x:v>58</x:v>
      </x:c>
      <x:c r="B768" s="118"/>
      <x:c r="C768" s="113">
        <x:v>8</x:v>
      </x:c>
      <x:c r="D768" s="210" t="str">
        <x:f>IF(VLOOKUP($A768,'★Master Code List'!$B$4:$K$167,8,)=0,"",(VLOOKUP($A768,'★Master Code List'!$B$4:$K$167,8,)))</x:f>
        <x:v>TZ38-14A033-LA</x:v>
      </x:c>
      <x:c r="E768" s="210" t="str">
        <x:f>IF(VLOOKUP($A768,'★Master Code List'!$B$4:$K$167,9,)=0,"",(VLOOKUP($A768,'★Master Code List'!$B$4:$K$167,9,)))</x:f>
        <x:v>EV-V4</x:v>
      </x:c>
      <x:c r="F768" s="20" t="str">
        <x:f>IF(VLOOKUP($A768,'★Master Code List'!$B$4:$K$167,10,)=0,"",(VLOOKUP($A768,'★Master Code List'!$B$4:$K$167,10,)))</x:f>
        <x:v>MCA CONNECTOR CLIP</x:v>
      </x:c>
      <x:c r="G768" s="158">
        <x:f t="shared" si="216"/>
        <x:v>0</x:v>
      </x:c>
      <x:c r="H768" s="158">
        <x:f t="shared" si="217"/>
        <x:v>1273.55</x:v>
      </x:c>
      <x:c r="I768" s="285">
        <x:f t="shared" si="218"/>
        <x:v>0</x:v>
      </x:c>
      <x:c r="J768" s="106">
        <x:f>SUMIFS('purchase data'!K:K,'purchase data'!$B:$B,$C768,'purchase data'!$F:$F,$D768)</x:f>
        <x:v>0</x:v>
      </x:c>
      <x:c r="K768" s="73">
        <x:f>SUMIFS('purchase data'!M:M,'purchase data'!$B:$B,$C768,'purchase data'!$F:$F,$D768)</x:f>
        <x:v>0</x:v>
      </x:c>
      <x:c r="L768" s="68">
        <x:f>SUMIFS(ETC!$G:$G,ETC!$B:$B,$C768,ETC!$E:$E,$D768)</x:f>
        <x:v>0</x:v>
      </x:c>
      <x:c r="M768" s="73">
        <x:f>SUMIFS(ETC!$J:$J,ETC!$E:$E,$D768,ETC!$B:$B,$C768)</x:f>
        <x:v>0</x:v>
      </x:c>
      <x:c r="N768" s="159">
        <x:f>IF(IFERROR((I768+K768+M768)/(G768+J768+SUMIFS(ETC!$G:$G,ETC!$C:$C,1,ETC!$B:$B,$C768,ETC!$E:$E,$D768)),)=0,H768,IFERROR((I768+K768+M768)/(G768+J768+SUMIFS(ETC!$G:$G,ETC!$C:$C,1,ETC!$B:$B,$C768,ETC!$E:$E,$D768)),))</x:f>
        <x:v>1273.55</x:v>
      </x:c>
      <x:c r="O768" s="106">
        <x:f>++SUMIFS('sales data'!L:L,'sales data'!$B:$B,$C768,'sales data'!$F:$F,$D768,'sales data'!$O:$O,"")</x:f>
        <x:v>0</x:v>
      </x:c>
      <x:c r="P768" s="73">
        <x:f t="shared" si="208"/>
        <x:v>0</x:v>
      </x:c>
      <x:c r="Q768" s="68">
        <x:f>+SUMIFS('sales data'!$L:$L,'sales data'!$B:$B,$C768,'sales data'!$F:$F,$D768,'sales data'!$O:$O,"R")</x:f>
        <x:v>0</x:v>
      </x:c>
      <x:c r="R768" s="73">
        <x:f t="shared" si="209"/>
        <x:v>0</x:v>
      </x:c>
      <x:c r="S768" s="68">
        <x:f>SUMIFS('sales data'!$L:$L,'sales data'!$B:$B,$C768,'sales data'!$F:$F,$D768,'sales data'!$O:$O,"N")</x:f>
        <x:v>0</x:v>
      </x:c>
      <x:c r="T768" s="73">
        <x:f t="shared" si="210"/>
        <x:v>0</x:v>
      </x:c>
      <x:c r="U768" s="26">
        <x:f>SUMIFS('warehouse inventory check'!$N:$N,'warehouse inventory check'!$C:$C,$C768,'warehouse inventory check'!$D:$D,$D768)</x:f>
        <x:v>0</x:v>
      </x:c>
      <x:c r="V768" s="26">
        <x:f t="shared" si="211"/>
        <x:v>1273.55</x:v>
      </x:c>
      <x:c r="W768" s="73">
        <x:f t="shared" si="212"/>
        <x:v>0</x:v>
      </x:c>
      <x:c r="X768" s="74">
        <x:f t="shared" si="213"/>
        <x:v>0</x:v>
      </x:c>
      <x:c r="Y768" s="68">
        <x:f t="shared" si="214"/>
        <x:v>0</x:v>
      </x:c>
      <x:c r="Z768" s="68">
        <x:f t="shared" si="215"/>
        <x:v>0</x:v>
      </x:c>
    </x:row>
    <x:row r="769" spans="1:26" s="26" customFormat="1">
      <x:c r="A769" s="118">
        <x:v>59</x:v>
      </x:c>
      <x:c r="B769" s="118"/>
      <x:c r="C769" s="113">
        <x:v>8</x:v>
      </x:c>
      <x:c r="D769" s="210" t="str">
        <x:f>IF(VLOOKUP($A769,'★Master Code List'!$B$4:$K$167,8,)=0,"",(VLOOKUP($A769,'★Master Code List'!$B$4:$K$167,8,)))</x:f>
        <x:v>TZ38-14A033-MA</x:v>
      </x:c>
      <x:c r="E769" s="210" t="str">
        <x:f>IF(VLOOKUP($A769,'★Master Code List'!$B$4:$K$167,9,)=0,"",(VLOOKUP($A769,'★Master Code List'!$B$4:$K$167,9,)))</x:f>
        <x:v>EV-V4</x:v>
      </x:c>
      <x:c r="F769" s="20" t="str">
        <x:f>IF(VLOOKUP($A769,'★Master Code List'!$B$4:$K$167,10,)=0,"",(VLOOKUP($A769,'★Master Code List'!$B$4:$K$167,10,)))</x:f>
        <x:v>MCA CONNECTOR CLIP</x:v>
      </x:c>
      <x:c r="G769" s="158">
        <x:f t="shared" si="216"/>
        <x:v>0</x:v>
      </x:c>
      <x:c r="H769" s="158">
        <x:f t="shared" si="217"/>
        <x:v>759.70121617647067</x:v>
      </x:c>
      <x:c r="I769" s="285">
        <x:f t="shared" si="218"/>
        <x:v>0</x:v>
      </x:c>
      <x:c r="J769" s="106">
        <x:f>SUMIFS('purchase data'!K:K,'purchase data'!$B:$B,$C769,'purchase data'!$F:$F,$D769)</x:f>
        <x:v>0</x:v>
      </x:c>
      <x:c r="K769" s="73">
        <x:f>SUMIFS('purchase data'!M:M,'purchase data'!$B:$B,$C769,'purchase data'!$F:$F,$D769)</x:f>
        <x:v>0</x:v>
      </x:c>
      <x:c r="L769" s="68">
        <x:f>SUMIFS(ETC!$G:$G,ETC!$B:$B,$C769,ETC!$E:$E,$D769)</x:f>
        <x:v>0</x:v>
      </x:c>
      <x:c r="M769" s="73">
        <x:f>SUMIFS(ETC!$J:$J,ETC!$E:$E,$D769,ETC!$B:$B,$C769)</x:f>
        <x:v>0</x:v>
      </x:c>
      <x:c r="N769" s="159">
        <x:f>IF(IFERROR((I769+K769+M769)/(G769+J769+SUMIFS(ETC!$G:$G,ETC!$C:$C,1,ETC!$B:$B,$C769,ETC!$E:$E,$D769)),)=0,H769,IFERROR((I769+K769+M769)/(G769+J769+SUMIFS(ETC!$G:$G,ETC!$C:$C,1,ETC!$B:$B,$C769,ETC!$E:$E,$D769)),))</x:f>
        <x:v>759.70121617647067</x:v>
      </x:c>
      <x:c r="O769" s="106">
        <x:f>++SUMIFS('sales data'!L:L,'sales data'!$B:$B,$C769,'sales data'!$F:$F,$D769,'sales data'!$O:$O,"")</x:f>
        <x:v>0</x:v>
      </x:c>
      <x:c r="P769" s="73">
        <x:f t="shared" si="208"/>
        <x:v>0</x:v>
      </x:c>
      <x:c r="Q769" s="68">
        <x:f>+SUMIFS('sales data'!$L:$L,'sales data'!$B:$B,$C769,'sales data'!$F:$F,$D769,'sales data'!$O:$O,"R")</x:f>
        <x:v>0</x:v>
      </x:c>
      <x:c r="R769" s="73">
        <x:f t="shared" si="209"/>
        <x:v>0</x:v>
      </x:c>
      <x:c r="S769" s="68">
        <x:f>SUMIFS('sales data'!$L:$L,'sales data'!$B:$B,$C769,'sales data'!$F:$F,$D769,'sales data'!$O:$O,"N")</x:f>
        <x:v>0</x:v>
      </x:c>
      <x:c r="T769" s="73">
        <x:f t="shared" si="210"/>
        <x:v>0</x:v>
      </x:c>
      <x:c r="U769" s="26">
        <x:f>SUMIFS('warehouse inventory check'!$N:$N,'warehouse inventory check'!$C:$C,$C769,'warehouse inventory check'!$D:$D,$D769)</x:f>
        <x:v>0</x:v>
      </x:c>
      <x:c r="V769" s="26">
        <x:f t="shared" si="211"/>
        <x:v>759.70121617647067</x:v>
      </x:c>
      <x:c r="W769" s="73">
        <x:f t="shared" si="212"/>
        <x:v>0</x:v>
      </x:c>
      <x:c r="X769" s="74">
        <x:f t="shared" si="213"/>
        <x:v>0</x:v>
      </x:c>
      <x:c r="Y769" s="68">
        <x:f t="shared" si="214"/>
        <x:v>0</x:v>
      </x:c>
      <x:c r="Z769" s="68">
        <x:f t="shared" si="215"/>
        <x:v>0</x:v>
      </x:c>
    </x:row>
    <x:row r="770" spans="1:26" s="26" customFormat="1">
      <x:c r="A770" s="118">
        <x:v>60</x:v>
      </x:c>
      <x:c r="B770" s="118"/>
      <x:c r="C770" s="113">
        <x:v>8</x:v>
      </x:c>
      <x:c r="D770" s="210" t="str">
        <x:f>IF(VLOOKUP($A770,'★Master Code List'!$B$4:$K$167,8,)=0,"",(VLOOKUP($A770,'★Master Code List'!$B$4:$K$167,8,)))</x:f>
        <x:v>TZ38-14A033-NA</x:v>
      </x:c>
      <x:c r="E770" s="210" t="str">
        <x:f>IF(VLOOKUP($A770,'★Master Code List'!$B$4:$K$167,9,)=0,"",(VLOOKUP($A770,'★Master Code List'!$B$4:$K$167,9,)))</x:f>
        <x:v>BEV-E (AWD/RWD, V710)</x:v>
      </x:c>
      <x:c r="F770" s="20" t="str">
        <x:f>IF(VLOOKUP($A770,'★Master Code List'!$B$4:$K$167,10,)=0,"",(VLOOKUP($A770,'★Master Code List'!$B$4:$K$167,10,)))</x:f>
        <x:v>BUSBAR ASY</x:v>
      </x:c>
      <x:c r="G770" s="158">
        <x:f t="shared" si="216"/>
        <x:v>0</x:v>
      </x:c>
      <x:c r="H770" s="158">
        <x:f t="shared" si="217"/>
        <x:v>726.82382223880586</x:v>
      </x:c>
      <x:c r="I770" s="285">
        <x:f t="shared" si="218"/>
        <x:v>0</x:v>
      </x:c>
      <x:c r="J770" s="106">
        <x:f>SUMIFS('purchase data'!K:K,'purchase data'!$B:$B,$C770,'purchase data'!$F:$F,$D770)</x:f>
        <x:v>0</x:v>
      </x:c>
      <x:c r="K770" s="73">
        <x:f>SUMIFS('purchase data'!M:M,'purchase data'!$B:$B,$C770,'purchase data'!$F:$F,$D770)</x:f>
        <x:v>0</x:v>
      </x:c>
      <x:c r="L770" s="68">
        <x:f>SUMIFS(ETC!$G:$G,ETC!$B:$B,$C770,ETC!$E:$E,$D770)</x:f>
        <x:v>0</x:v>
      </x:c>
      <x:c r="M770" s="73">
        <x:f>SUMIFS(ETC!$J:$J,ETC!$E:$E,$D770,ETC!$B:$B,$C770)</x:f>
        <x:v>0</x:v>
      </x:c>
      <x:c r="N770" s="159">
        <x:f>IF(IFERROR((I770+K770+M770)/(G770+J770+SUMIFS(ETC!$G:$G,ETC!$C:$C,1,ETC!$B:$B,$C770,ETC!$E:$E,$D770)),)=0,H770,IFERROR((I770+K770+M770)/(G770+J770+SUMIFS(ETC!$G:$G,ETC!$C:$C,1,ETC!$B:$B,$C770,ETC!$E:$E,$D770)),))</x:f>
        <x:v>726.82382223880586</x:v>
      </x:c>
      <x:c r="O770" s="106">
        <x:f>++SUMIFS('sales data'!L:L,'sales data'!$B:$B,$C770,'sales data'!$F:$F,$D770,'sales data'!$O:$O,"")</x:f>
        <x:v>0</x:v>
      </x:c>
      <x:c r="P770" s="73">
        <x:f t="shared" si="208"/>
        <x:v>0</x:v>
      </x:c>
      <x:c r="Q770" s="68">
        <x:f>+SUMIFS('sales data'!$L:$L,'sales data'!$B:$B,$C770,'sales data'!$F:$F,$D770,'sales data'!$O:$O,"R")</x:f>
        <x:v>0</x:v>
      </x:c>
      <x:c r="R770" s="73">
        <x:f t="shared" si="209"/>
        <x:v>0</x:v>
      </x:c>
      <x:c r="S770" s="68">
        <x:f>SUMIFS('sales data'!$L:$L,'sales data'!$B:$B,$C770,'sales data'!$F:$F,$D770,'sales data'!$O:$O,"N")</x:f>
        <x:v>0</x:v>
      </x:c>
      <x:c r="T770" s="73">
        <x:f t="shared" si="210"/>
        <x:v>0</x:v>
      </x:c>
      <x:c r="U770" s="26">
        <x:f>SUMIFS('warehouse inventory check'!$N:$N,'warehouse inventory check'!$C:$C,$C770,'warehouse inventory check'!$D:$D,$D770)</x:f>
        <x:v>0</x:v>
      </x:c>
      <x:c r="V770" s="26">
        <x:f t="shared" si="211"/>
        <x:v>726.82382223880586</x:v>
      </x:c>
      <x:c r="W770" s="73">
        <x:f t="shared" si="212"/>
        <x:v>0</x:v>
      </x:c>
      <x:c r="X770" s="74">
        <x:f t="shared" si="213"/>
        <x:v>0</x:v>
      </x:c>
      <x:c r="Y770" s="68">
        <x:f t="shared" si="214"/>
        <x:v>0</x:v>
      </x:c>
      <x:c r="Z770" s="68">
        <x:f t="shared" si="215"/>
        <x:v>0</x:v>
      </x:c>
    </x:row>
    <x:row r="771" spans="1:26" s="26" customFormat="1">
      <x:c r="A771" s="118">
        <x:v>61</x:v>
      </x:c>
      <x:c r="B771" s="118"/>
      <x:c r="C771" s="113">
        <x:v>8</x:v>
      </x:c>
      <x:c r="D771" s="210" t="str">
        <x:f>IF(VLOOKUP($A771,'★Master Code List'!$B$4:$K$167,8,)=0,"",(VLOOKUP($A771,'★Master Code List'!$B$4:$K$167,8,)))</x:f>
        <x:v>TZ38-14A033-PB</x:v>
      </x:c>
      <x:c r="E771" s="210" t="str">
        <x:f>IF(VLOOKUP($A771,'★Master Code List'!$B$4:$K$167,9,)=0,"",(VLOOKUP($A771,'★Master Code List'!$B$4:$K$167,9,)))</x:f>
        <x:v>BEV-E (AWD/RWD, V710)</x:v>
      </x:c>
      <x:c r="F771" s="20" t="str">
        <x:f>IF(VLOOKUP($A771,'★Master Code List'!$B$4:$K$167,10,)=0,"",(VLOOKUP($A771,'★Master Code List'!$B$4:$K$167,10,)))</x:f>
        <x:v>BUSBAR ASY</x:v>
      </x:c>
      <x:c r="G771" s="158">
        <x:f t="shared" si="216"/>
        <x:v>0</x:v>
      </x:c>
      <x:c r="H771" s="158">
        <x:f t="shared" si="217"/>
        <x:v>660.62307414999987</x:v>
      </x:c>
      <x:c r="I771" s="285">
        <x:f t="shared" si="218"/>
        <x:v>0</x:v>
      </x:c>
      <x:c r="J771" s="106">
        <x:f>SUMIFS('purchase data'!K:K,'purchase data'!$B:$B,$C771,'purchase data'!$F:$F,$D771)</x:f>
        <x:v>0</x:v>
      </x:c>
      <x:c r="K771" s="73">
        <x:f>SUMIFS('purchase data'!M:M,'purchase data'!$B:$B,$C771,'purchase data'!$F:$F,$D771)</x:f>
        <x:v>0</x:v>
      </x:c>
      <x:c r="L771" s="68">
        <x:f>SUMIFS(ETC!$G:$G,ETC!$B:$B,$C771,ETC!$E:$E,$D771)</x:f>
        <x:v>0</x:v>
      </x:c>
      <x:c r="M771" s="73">
        <x:f>SUMIFS(ETC!$J:$J,ETC!$E:$E,$D771,ETC!$B:$B,$C771)</x:f>
        <x:v>0</x:v>
      </x:c>
      <x:c r="N771" s="159">
        <x:f>IF(IFERROR((I771+K771+M771)/(G771+J771+SUMIFS(ETC!$G:$G,ETC!$C:$C,1,ETC!$B:$B,$C771,ETC!$E:$E,$D771)),)=0,H771,IFERROR((I771+K771+M771)/(G771+J771+SUMIFS(ETC!$G:$G,ETC!$C:$C,1,ETC!$B:$B,$C771,ETC!$E:$E,$D771)),))</x:f>
        <x:v>660.62307414999987</x:v>
      </x:c>
      <x:c r="O771" s="106">
        <x:f>++SUMIFS('sales data'!L:L,'sales data'!$B:$B,$C771,'sales data'!$F:$F,$D771,'sales data'!$O:$O,"")</x:f>
        <x:v>0</x:v>
      </x:c>
      <x:c r="P771" s="73">
        <x:f t="shared" si="208"/>
        <x:v>0</x:v>
      </x:c>
      <x:c r="Q771" s="68">
        <x:f>+SUMIFS('sales data'!$L:$L,'sales data'!$B:$B,$C771,'sales data'!$F:$F,$D771,'sales data'!$O:$O,"R")</x:f>
        <x:v>0</x:v>
      </x:c>
      <x:c r="R771" s="73">
        <x:f t="shared" si="209"/>
        <x:v>0</x:v>
      </x:c>
      <x:c r="S771" s="68">
        <x:f>SUMIFS('sales data'!$L:$L,'sales data'!$B:$B,$C771,'sales data'!$F:$F,$D771,'sales data'!$O:$O,"N")</x:f>
        <x:v>0</x:v>
      </x:c>
      <x:c r="T771" s="73">
        <x:f t="shared" si="210"/>
        <x:v>0</x:v>
      </x:c>
      <x:c r="U771" s="26">
        <x:f>SUMIFS('warehouse inventory check'!$N:$N,'warehouse inventory check'!$C:$C,$C771,'warehouse inventory check'!$D:$D,$D771)</x:f>
        <x:v>0</x:v>
      </x:c>
      <x:c r="V771" s="26">
        <x:f t="shared" si="211"/>
        <x:v>660.62307414999987</x:v>
      </x:c>
      <x:c r="W771" s="73">
        <x:f t="shared" si="212"/>
        <x:v>0</x:v>
      </x:c>
      <x:c r="X771" s="74">
        <x:f t="shared" si="213"/>
        <x:v>0</x:v>
      </x:c>
      <x:c r="Y771" s="68">
        <x:f t="shared" si="214"/>
        <x:v>0</x:v>
      </x:c>
      <x:c r="Z771" s="68">
        <x:f t="shared" si="215"/>
        <x:v>0</x:v>
      </x:c>
    </x:row>
    <x:row r="772" spans="1:26" s="26" customFormat="1">
      <x:c r="A772" s="118">
        <x:v>62</x:v>
      </x:c>
      <x:c r="B772" s="118"/>
      <x:c r="C772" s="113">
        <x:v>8</x:v>
      </x:c>
      <x:c r="D772" s="210" t="str">
        <x:f>IF(VLOOKUP($A772,'★Master Code List'!$B$4:$K$167,8,)=0,"",(VLOOKUP($A772,'★Master Code List'!$B$4:$K$167,8,)))</x:f>
        <x:v>TZ38-14A033-RB</x:v>
      </x:c>
      <x:c r="E772" s="210" t="str">
        <x:f>IF(VLOOKUP($A772,'★Master Code List'!$B$4:$K$167,9,)=0,"",(VLOOKUP($A772,'★Master Code List'!$B$4:$K$167,9,)))</x:f>
        <x:v>BEV-E (AWD/RWD, V710)</x:v>
      </x:c>
      <x:c r="F772" s="20" t="str">
        <x:f>IF(VLOOKUP($A772,'★Master Code List'!$B$4:$K$167,10,)=0,"",(VLOOKUP($A772,'★Master Code List'!$B$4:$K$167,10,)))</x:f>
        <x:v>BUSBAR ASY</x:v>
      </x:c>
      <x:c r="G772" s="158">
        <x:f t="shared" si="216"/>
        <x:v>0</x:v>
      </x:c>
      <x:c r="H772" s="158">
        <x:f t="shared" si="217"/>
        <x:v>701.01162884816767</x:v>
      </x:c>
      <x:c r="I772" s="285">
        <x:f t="shared" si="218"/>
        <x:v>0</x:v>
      </x:c>
      <x:c r="J772" s="106">
        <x:f>SUMIFS('purchase data'!K:K,'purchase data'!$B:$B,$C772,'purchase data'!$F:$F,$D772)</x:f>
        <x:v>0</x:v>
      </x:c>
      <x:c r="K772" s="73">
        <x:f>SUMIFS('purchase data'!M:M,'purchase data'!$B:$B,$C772,'purchase data'!$F:$F,$D772)</x:f>
        <x:v>0</x:v>
      </x:c>
      <x:c r="L772" s="68">
        <x:f>SUMIFS(ETC!$G:$G,ETC!$B:$B,$C772,ETC!$E:$E,$D772)</x:f>
        <x:v>0</x:v>
      </x:c>
      <x:c r="M772" s="73">
        <x:f>SUMIFS(ETC!$J:$J,ETC!$E:$E,$D772,ETC!$B:$B,$C772)</x:f>
        <x:v>0</x:v>
      </x:c>
      <x:c r="N772" s="159">
        <x:f>IF(IFERROR((I772+K772+M772)/(G772+J772+SUMIFS(ETC!$G:$G,ETC!$C:$C,1,ETC!$B:$B,$C772,ETC!$E:$E,$D772)),)=0,H772,IFERROR((I772+K772+M772)/(G772+J772+SUMIFS(ETC!$G:$G,ETC!$C:$C,1,ETC!$B:$B,$C772,ETC!$E:$E,$D772)),))</x:f>
        <x:v>701.01162884816767</x:v>
      </x:c>
      <x:c r="O772" s="106">
        <x:f>++SUMIFS('sales data'!L:L,'sales data'!$B:$B,$C772,'sales data'!$F:$F,$D772,'sales data'!$O:$O,"")</x:f>
        <x:v>0</x:v>
      </x:c>
      <x:c r="P772" s="73">
        <x:f t="shared" si="208"/>
        <x:v>0</x:v>
      </x:c>
      <x:c r="Q772" s="68">
        <x:f>+SUMIFS('sales data'!$L:$L,'sales data'!$B:$B,$C772,'sales data'!$F:$F,$D772,'sales data'!$O:$O,"R")</x:f>
        <x:v>0</x:v>
      </x:c>
      <x:c r="R772" s="73">
        <x:f t="shared" si="209"/>
        <x:v>0</x:v>
      </x:c>
      <x:c r="S772" s="68">
        <x:f>SUMIFS('sales data'!$L:$L,'sales data'!$B:$B,$C772,'sales data'!$F:$F,$D772,'sales data'!$O:$O,"N")</x:f>
        <x:v>0</x:v>
      </x:c>
      <x:c r="T772" s="73">
        <x:f t="shared" si="210"/>
        <x:v>0</x:v>
      </x:c>
      <x:c r="U772" s="26">
        <x:f>SUMIFS('warehouse inventory check'!$N:$N,'warehouse inventory check'!$C:$C,$C772,'warehouse inventory check'!$D:$D,$D772)</x:f>
        <x:v>0</x:v>
      </x:c>
      <x:c r="V772" s="26">
        <x:f t="shared" si="211"/>
        <x:v>701.01162884816767</x:v>
      </x:c>
      <x:c r="W772" s="73">
        <x:f t="shared" si="212"/>
        <x:v>0</x:v>
      </x:c>
      <x:c r="X772" s="74">
        <x:f t="shared" si="213"/>
        <x:v>0</x:v>
      </x:c>
      <x:c r="Y772" s="68">
        <x:f t="shared" si="214"/>
        <x:v>0</x:v>
      </x:c>
      <x:c r="Z772" s="68">
        <x:f t="shared" si="215"/>
        <x:v>0</x:v>
      </x:c>
    </x:row>
    <x:row r="773" spans="1:26" s="26" customFormat="1">
      <x:c r="A773" s="118">
        <x:v>63</x:v>
      </x:c>
      <x:c r="B773" s="118"/>
      <x:c r="C773" s="113">
        <x:v>8</x:v>
      </x:c>
      <x:c r="D773" s="210" t="str">
        <x:f>IF(VLOOKUP($A773,'★Master Code List'!$B$4:$K$167,8,)=0,"",(VLOOKUP($A773,'★Master Code List'!$B$4:$K$167,8,)))</x:f>
        <x:v>TZ38-14A033-SA</x:v>
      </x:c>
      <x:c r="E773" s="210" t="str">
        <x:f>IF(VLOOKUP($A773,'★Master Code List'!$B$4:$K$167,9,)=0,"",(VLOOKUP($A773,'★Master Code List'!$B$4:$K$167,9,)))</x:f>
        <x:v>BEV-E (AWD/RWD, V710)</x:v>
      </x:c>
      <x:c r="F773" s="20" t="str">
        <x:f>IF(VLOOKUP($A773,'★Master Code List'!$B$4:$K$167,10,)=0,"",(VLOOKUP($A773,'★Master Code List'!$B$4:$K$167,10,)))</x:f>
        <x:v>BUSBAR ASY</x:v>
      </x:c>
      <x:c r="G773" s="158">
        <x:f t="shared" si="216"/>
        <x:v>0</x:v>
      </x:c>
      <x:c r="H773" s="158">
        <x:f t="shared" si="217"/>
        <x:v>796.01111068894591</x:v>
      </x:c>
      <x:c r="I773" s="285">
        <x:f t="shared" si="218"/>
        <x:v>0</x:v>
      </x:c>
      <x:c r="J773" s="106">
        <x:f>SUMIFS('purchase data'!K:K,'purchase data'!$B:$B,$C773,'purchase data'!$F:$F,$D773)</x:f>
        <x:v>0</x:v>
      </x:c>
      <x:c r="K773" s="73">
        <x:f>SUMIFS('purchase data'!M:M,'purchase data'!$B:$B,$C773,'purchase data'!$F:$F,$D773)</x:f>
        <x:v>0</x:v>
      </x:c>
      <x:c r="L773" s="68">
        <x:f>SUMIFS(ETC!$G:$G,ETC!$B:$B,$C773,ETC!$E:$E,$D773)</x:f>
        <x:v>0</x:v>
      </x:c>
      <x:c r="M773" s="73">
        <x:f>SUMIFS(ETC!$J:$J,ETC!$E:$E,$D773,ETC!$B:$B,$C773)</x:f>
        <x:v>0</x:v>
      </x:c>
      <x:c r="N773" s="159">
        <x:f>IF(IFERROR((I773+K773+M773)/(G773+J773+SUMIFS(ETC!$G:$G,ETC!$C:$C,1,ETC!$B:$B,$C773,ETC!$E:$E,$D773)),)=0,H773,IFERROR((I773+K773+M773)/(G773+J773+SUMIFS(ETC!$G:$G,ETC!$C:$C,1,ETC!$B:$B,$C773,ETC!$E:$E,$D773)),))</x:f>
        <x:v>796.01111068894591</x:v>
      </x:c>
      <x:c r="O773" s="106">
        <x:f>++SUMIFS('sales data'!L:L,'sales data'!$B:$B,$C773,'sales data'!$F:$F,$D773,'sales data'!$O:$O,"")</x:f>
        <x:v>0</x:v>
      </x:c>
      <x:c r="P773" s="73">
        <x:f t="shared" si="208"/>
        <x:v>0</x:v>
      </x:c>
      <x:c r="Q773" s="68">
        <x:f>+SUMIFS('sales data'!$L:$L,'sales data'!$B:$B,$C773,'sales data'!$F:$F,$D773,'sales data'!$O:$O,"R")</x:f>
        <x:v>0</x:v>
      </x:c>
      <x:c r="R773" s="73">
        <x:f t="shared" si="209"/>
        <x:v>0</x:v>
      </x:c>
      <x:c r="S773" s="68">
        <x:f>SUMIFS('sales data'!$L:$L,'sales data'!$B:$B,$C773,'sales data'!$F:$F,$D773,'sales data'!$O:$O,"N")</x:f>
        <x:v>0</x:v>
      </x:c>
      <x:c r="T773" s="73">
        <x:f t="shared" si="210"/>
        <x:v>0</x:v>
      </x:c>
      <x:c r="U773" s="26">
        <x:f>SUMIFS('warehouse inventory check'!$N:$N,'warehouse inventory check'!$C:$C,$C773,'warehouse inventory check'!$D:$D,$D773)</x:f>
        <x:v>0</x:v>
      </x:c>
      <x:c r="V773" s="26">
        <x:f t="shared" si="211"/>
        <x:v>796.01111068894591</x:v>
      </x:c>
      <x:c r="W773" s="73">
        <x:f t="shared" si="212"/>
        <x:v>0</x:v>
      </x:c>
      <x:c r="X773" s="74">
        <x:f t="shared" si="213"/>
        <x:v>0</x:v>
      </x:c>
      <x:c r="Y773" s="68">
        <x:f t="shared" si="214"/>
        <x:v>0</x:v>
      </x:c>
      <x:c r="Z773" s="68">
        <x:f t="shared" si="215"/>
        <x:v>0</x:v>
      </x:c>
    </x:row>
    <x:row r="774" spans="1:26" s="26" customFormat="1">
      <x:c r="A774" s="118">
        <x:v>64</x:v>
      </x:c>
      <x:c r="B774" s="118"/>
      <x:c r="C774" s="113">
        <x:v>8</x:v>
      </x:c>
      <x:c r="D774" s="210" t="str">
        <x:f>IF(VLOOKUP($A774,'★Master Code List'!$B$4:$K$167,8,)=0,"",(VLOOKUP($A774,'★Master Code List'!$B$4:$K$167,8,)))</x:f>
        <x:v>TZ38-14A033-TA</x:v>
      </x:c>
      <x:c r="E774" s="210" t="str">
        <x:f>IF(VLOOKUP($A774,'★Master Code List'!$B$4:$K$167,9,)=0,"",(VLOOKUP($A774,'★Master Code List'!$B$4:$K$167,9,)))</x:f>
        <x:v>EV-V4</x:v>
      </x:c>
      <x:c r="F774" s="20" t="str">
        <x:f>IF(VLOOKUP($A774,'★Master Code List'!$B$4:$K$167,10,)=0,"",(VLOOKUP($A774,'★Master Code List'!$B$4:$K$167,10,)))</x:f>
        <x:v>BUSBAR ASY</x:v>
      </x:c>
      <x:c r="G774" s="158">
        <x:f t="shared" si="216"/>
        <x:v>0</x:v>
      </x:c>
      <x:c r="H774" s="158">
        <x:f t="shared" si="217"/>
        <x:v>700.73209999999995</x:v>
      </x:c>
      <x:c r="I774" s="285">
        <x:f t="shared" si="218"/>
        <x:v>0</x:v>
      </x:c>
      <x:c r="J774" s="106">
        <x:f>SUMIFS('purchase data'!K:K,'purchase data'!$B:$B,$C774,'purchase data'!$F:$F,$D774)</x:f>
        <x:v>0</x:v>
      </x:c>
      <x:c r="K774" s="73">
        <x:f>SUMIFS('purchase data'!M:M,'purchase data'!$B:$B,$C774,'purchase data'!$F:$F,$D774)</x:f>
        <x:v>0</x:v>
      </x:c>
      <x:c r="L774" s="68">
        <x:f>SUMIFS(ETC!$G:$G,ETC!$B:$B,$C774,ETC!$E:$E,$D774)</x:f>
        <x:v>0</x:v>
      </x:c>
      <x:c r="M774" s="73">
        <x:f>SUMIFS(ETC!$J:$J,ETC!$E:$E,$D774,ETC!$B:$B,$C774)</x:f>
        <x:v>0</x:v>
      </x:c>
      <x:c r="N774" s="159">
        <x:f>IF(IFERROR((I774+K774+M774)/(G774+J774+SUMIFS(ETC!$G:$G,ETC!$C:$C,1,ETC!$B:$B,$C774,ETC!$E:$E,$D774)),)=0,H774,IFERROR((I774+K774+M774)/(G774+J774+SUMIFS(ETC!$G:$G,ETC!$C:$C,1,ETC!$B:$B,$C774,ETC!$E:$E,$D774)),))</x:f>
        <x:v>700.73209999999995</x:v>
      </x:c>
      <x:c r="O774" s="106">
        <x:f>++SUMIFS('sales data'!L:L,'sales data'!$B:$B,$C774,'sales data'!$F:$F,$D774,'sales data'!$O:$O,"")</x:f>
        <x:v>0</x:v>
      </x:c>
      <x:c r="P774" s="73">
        <x:f t="shared" si="208"/>
        <x:v>0</x:v>
      </x:c>
      <x:c r="Q774" s="68">
        <x:f>+SUMIFS('sales data'!$L:$L,'sales data'!$B:$B,$C774,'sales data'!$F:$F,$D774,'sales data'!$O:$O,"R")</x:f>
        <x:v>0</x:v>
      </x:c>
      <x:c r="R774" s="73">
        <x:f t="shared" si="209"/>
        <x:v>0</x:v>
      </x:c>
      <x:c r="S774" s="68">
        <x:f>SUMIFS('sales data'!$L:$L,'sales data'!$B:$B,$C774,'sales data'!$F:$F,$D774,'sales data'!$O:$O,"N")</x:f>
        <x:v>0</x:v>
      </x:c>
      <x:c r="T774" s="73">
        <x:f t="shared" si="210"/>
        <x:v>0</x:v>
      </x:c>
      <x:c r="U774" s="26">
        <x:f>SUMIFS('warehouse inventory check'!$N:$N,'warehouse inventory check'!$C:$C,$C774,'warehouse inventory check'!$D:$D,$D774)</x:f>
        <x:v>0</x:v>
      </x:c>
      <x:c r="V774" s="26">
        <x:f t="shared" si="211"/>
        <x:v>700.73209999999995</x:v>
      </x:c>
      <x:c r="W774" s="73">
        <x:f t="shared" si="212"/>
        <x:v>0</x:v>
      </x:c>
      <x:c r="X774" s="74">
        <x:f t="shared" si="213"/>
        <x:v>0</x:v>
      </x:c>
      <x:c r="Y774" s="68">
        <x:f t="shared" si="214"/>
        <x:v>0</x:v>
      </x:c>
      <x:c r="Z774" s="68">
        <x:f t="shared" si="215"/>
        <x:v>0</x:v>
      </x:c>
    </x:row>
    <x:row r="775" spans="1:26" s="26" customFormat="1">
      <x:c r="A775" s="118">
        <x:v>65</x:v>
      </x:c>
      <x:c r="B775" s="118"/>
      <x:c r="C775" s="113">
        <x:v>8</x:v>
      </x:c>
      <x:c r="D775" s="210" t="str">
        <x:f>IF(VLOOKUP($A775,'★Master Code List'!$B$4:$K$167,8,)=0,"",(VLOOKUP($A775,'★Master Code List'!$B$4:$K$167,8,)))</x:f>
        <x:v>TZ38-14A033-TA04</x:v>
      </x:c>
      <x:c r="E775" s="210" t="str">
        <x:f>IF(VLOOKUP($A775,'★Master Code List'!$B$4:$K$167,9,)=0,"",(VLOOKUP($A775,'★Master Code List'!$B$4:$K$167,9,)))</x:f>
        <x:v>EV-V4</x:v>
      </x:c>
      <x:c r="F775" s="20" t="str">
        <x:f>IF(VLOOKUP($A775,'★Master Code List'!$B$4:$K$167,10,)=0,"",(VLOOKUP($A775,'★Master Code List'!$B$4:$K$167,10,)))</x:f>
        <x:v>BUSBAR</x:v>
      </x:c>
      <x:c r="G775" s="158">
        <x:f t="shared" ref="G775:G810" si="219">SUMIFS(U:U,$D:$D,$D775,$C:$C,$C775-1)</x:f>
        <x:v>0</x:v>
      </x:c>
      <x:c r="H775" s="158">
        <x:f t="shared" ref="H775:H810" si="220">SUMIFS(V:V,$D:$D,$D775,$C:$C,$C775-1)</x:f>
        <x:v>697.33709999999996</x:v>
      </x:c>
      <x:c r="I775" s="285">
        <x:f t="shared" ref="I775:I810" si="221">SUMIFS(W:W,$D:$D,$D775,$C:$C,$C775-1)</x:f>
        <x:v>0</x:v>
      </x:c>
      <x:c r="J775" s="106">
        <x:f>SUMIFS('purchase data'!K:K,'purchase data'!$B:$B,$C775,'purchase data'!$F:$F,$D775)</x:f>
        <x:v>0</x:v>
      </x:c>
      <x:c r="K775" s="73">
        <x:f>SUMIFS('purchase data'!M:M,'purchase data'!$B:$B,$C775,'purchase data'!$F:$F,$D775)</x:f>
        <x:v>0</x:v>
      </x:c>
      <x:c r="L775" s="68">
        <x:f>SUMIFS(ETC!$G:$G,ETC!$B:$B,$C775,ETC!$E:$E,$D775)</x:f>
        <x:v>0</x:v>
      </x:c>
      <x:c r="M775" s="73">
        <x:f>SUMIFS(ETC!$J:$J,ETC!$E:$E,$D775,ETC!$B:$B,$C775)</x:f>
        <x:v>0</x:v>
      </x:c>
      <x:c r="N775" s="159">
        <x:f>IF(IFERROR((I775+K775+M775)/(G775+J775+SUMIFS(ETC!$G:$G,ETC!$C:$C,1,ETC!$B:$B,$C775,ETC!$E:$E,$D775)),)=0,H775,IFERROR((I775+K775+M775)/(G775+J775+SUMIFS(ETC!$G:$G,ETC!$C:$C,1,ETC!$B:$B,$C775,ETC!$E:$E,$D775)),))</x:f>
        <x:v>697.33709999999996</x:v>
      </x:c>
      <x:c r="O775" s="106">
        <x:f>++SUMIFS('sales data'!L:L,'sales data'!$B:$B,$C775,'sales data'!$F:$F,$D775,'sales data'!$O:$O,"")</x:f>
        <x:v>0</x:v>
      </x:c>
      <x:c r="P775" s="73">
        <x:f t="shared" ref="P775:P810" si="222">+IF(O775&lt;&gt;0,O775*N775,)</x:f>
        <x:v>0</x:v>
      </x:c>
      <x:c r="Q775" s="68">
        <x:f>+SUMIFS('sales data'!$L:$L,'sales data'!$B:$B,$C775,'sales data'!$F:$F,$D775,'sales data'!$O:$O,"R")</x:f>
        <x:v>0</x:v>
      </x:c>
      <x:c r="R775" s="73">
        <x:f t="shared" ref="R775:R810" si="223">+IF(Q775&lt;&gt;0,Q775*N775,)</x:f>
        <x:v>0</x:v>
      </x:c>
      <x:c r="S775" s="68">
        <x:f>SUMIFS('sales data'!$L:$L,'sales data'!$B:$B,$C775,'sales data'!$F:$F,$D775,'sales data'!$O:$O,"N")</x:f>
        <x:v>0</x:v>
      </x:c>
      <x:c r="T775" s="73">
        <x:f t="shared" ref="T775:T810" si="224">+IF(S775&lt;&gt;0,S775*N775,)</x:f>
        <x:v>0</x:v>
      </x:c>
      <x:c r="U775" s="26">
        <x:f>SUMIFS('warehouse inventory check'!$N:$N,'warehouse inventory check'!$C:$C,$C775,'warehouse inventory check'!$D:$D,$D775)</x:f>
        <x:v>0</x:v>
      </x:c>
      <x:c r="V775" s="26">
        <x:f t="shared" ref="V775:V810" si="225">+N775</x:f>
        <x:v>697.33709999999996</x:v>
      </x:c>
      <x:c r="W775" s="73">
        <x:f t="shared" ref="W775:W810" si="226">+IF(U775&lt;&gt;0,U775*N775,)</x:f>
        <x:v>0</x:v>
      </x:c>
      <x:c r="X775" s="74">
        <x:f t="shared" ref="X775:X810" si="227">+I775+K775-P775-R775-W775-T775+M775</x:f>
        <x:v>0</x:v>
      </x:c>
      <x:c r="Y775" s="68">
        <x:f t="shared" ref="Y775:Y810" si="228">+G775+J775+L775-O775-Q775-S775</x:f>
        <x:v>0</x:v>
      </x:c>
      <x:c r="Z775" s="68">
        <x:f t="shared" ref="Z775:Z810" si="229">+U775-Y775</x:f>
        <x:v>0</x:v>
      </x:c>
    </x:row>
    <x:row r="776" spans="1:26" s="26" customFormat="1">
      <x:c r="A776" s="118">
        <x:v>66</x:v>
      </x:c>
      <x:c r="B776" s="118"/>
      <x:c r="C776" s="113">
        <x:v>8</x:v>
      </x:c>
      <x:c r="D776" s="210" t="str">
        <x:f>IF(VLOOKUP($A776,'★Master Code List'!$B$4:$K$167,8,)=0,"",(VLOOKUP($A776,'★Master Code List'!$B$4:$K$167,8,)))</x:f>
        <x:v>TZ38-14B680-AA</x:v>
      </x:c>
      <x:c r="E776" s="210" t="str">
        <x:f>IF(VLOOKUP($A776,'★Master Code List'!$B$4:$K$167,9,)=0,"",(VLOOKUP($A776,'★Master Code List'!$B$4:$K$167,9,)))</x:f>
        <x:v>EV-V4</x:v>
      </x:c>
      <x:c r="F776" s="20" t="str">
        <x:f>IF(VLOOKUP($A776,'★Master Code List'!$B$4:$K$167,10,)=0,"",(VLOOKUP($A776,'★Master Code List'!$B$4:$K$167,10,)))</x:f>
        <x:v>PDU_CONN_ASSY</x:v>
      </x:c>
      <x:c r="G776" s="158">
        <x:f t="shared" si="219"/>
        <x:v>0</x:v>
      </x:c>
      <x:c r="H776" s="158">
        <x:f t="shared" si="220"/>
        <x:v>4235.71828</x:v>
      </x:c>
      <x:c r="I776" s="285">
        <x:f t="shared" si="221"/>
        <x:v>0</x:v>
      </x:c>
      <x:c r="J776" s="106">
        <x:f>SUMIFS('purchase data'!K:K,'purchase data'!$B:$B,$C776,'purchase data'!$F:$F,$D776)</x:f>
        <x:v>0</x:v>
      </x:c>
      <x:c r="K776" s="73">
        <x:f>SUMIFS('purchase data'!M:M,'purchase data'!$B:$B,$C776,'purchase data'!$F:$F,$D776)</x:f>
        <x:v>0</x:v>
      </x:c>
      <x:c r="L776" s="68">
        <x:f>SUMIFS(ETC!$G:$G,ETC!$B:$B,$C776,ETC!$E:$E,$D776)</x:f>
        <x:v>0</x:v>
      </x:c>
      <x:c r="M776" s="73">
        <x:f>SUMIFS(ETC!$J:$J,ETC!$E:$E,$D776,ETC!$B:$B,$C776)</x:f>
        <x:v>0</x:v>
      </x:c>
      <x:c r="N776" s="159">
        <x:f>IF(IFERROR((I776+K776+M776)/(G776+J776+SUMIFS(ETC!$G:$G,ETC!$C:$C,1,ETC!$B:$B,$C776,ETC!$E:$E,$D776)),)=0,H776,IFERROR((I776+K776+M776)/(G776+J776+SUMIFS(ETC!$G:$G,ETC!$C:$C,1,ETC!$B:$B,$C776,ETC!$E:$E,$D776)),))</x:f>
        <x:v>4235.71828</x:v>
      </x:c>
      <x:c r="O776" s="106">
        <x:f>++SUMIFS('sales data'!L:L,'sales data'!$B:$B,$C776,'sales data'!$F:$F,$D776,'sales data'!$O:$O,"")</x:f>
        <x:v>0</x:v>
      </x:c>
      <x:c r="P776" s="73">
        <x:f t="shared" si="222"/>
        <x:v>0</x:v>
      </x:c>
      <x:c r="Q776" s="68">
        <x:f>+SUMIFS('sales data'!$L:$L,'sales data'!$B:$B,$C776,'sales data'!$F:$F,$D776,'sales data'!$O:$O,"R")</x:f>
        <x:v>0</x:v>
      </x:c>
      <x:c r="R776" s="73">
        <x:f t="shared" si="223"/>
        <x:v>0</x:v>
      </x:c>
      <x:c r="S776" s="68">
        <x:f>SUMIFS('sales data'!$L:$L,'sales data'!$B:$B,$C776,'sales data'!$F:$F,$D776,'sales data'!$O:$O,"N")</x:f>
        <x:v>0</x:v>
      </x:c>
      <x:c r="T776" s="73">
        <x:f t="shared" si="224"/>
        <x:v>0</x:v>
      </x:c>
      <x:c r="U776" s="26">
        <x:f>SUMIFS('warehouse inventory check'!$N:$N,'warehouse inventory check'!$C:$C,$C776,'warehouse inventory check'!$D:$D,$D776)</x:f>
        <x:v>0</x:v>
      </x:c>
      <x:c r="V776" s="26">
        <x:f t="shared" si="225"/>
        <x:v>4235.71828</x:v>
      </x:c>
      <x:c r="W776" s="73">
        <x:f t="shared" si="226"/>
        <x:v>0</x:v>
      </x:c>
      <x:c r="X776" s="74">
        <x:f t="shared" si="227"/>
        <x:v>0</x:v>
      </x:c>
      <x:c r="Y776" s="68">
        <x:f t="shared" si="228"/>
        <x:v>0</x:v>
      </x:c>
      <x:c r="Z776" s="68">
        <x:f t="shared" si="229"/>
        <x:v>0</x:v>
      </x:c>
    </x:row>
    <x:row r="777" spans="1:26" s="26" customFormat="1">
      <x:c r="A777" s="118">
        <x:v>67</x:v>
      </x:c>
      <x:c r="B777" s="118"/>
      <x:c r="C777" s="113">
        <x:v>8</x:v>
      </x:c>
      <x:c r="D777" s="210" t="str">
        <x:f>IF(VLOOKUP($A777,'★Master Code List'!$B$4:$K$167,8,)=0,"",(VLOOKUP($A777,'★Master Code List'!$B$4:$K$167,8,)))</x:f>
        <x:v>TZ38-14B680-BA</x:v>
      </x:c>
      <x:c r="E777" s="210" t="str">
        <x:f>IF(VLOOKUP($A777,'★Master Code List'!$B$4:$K$167,9,)=0,"",(VLOOKUP($A777,'★Master Code List'!$B$4:$K$167,9,)))</x:f>
        <x:v>BEV-E (AWD, V710)</x:v>
      </x:c>
      <x:c r="F777" s="20" t="str">
        <x:f>IF(VLOOKUP($A777,'★Master Code List'!$B$4:$K$167,10,)=0,"",(VLOOKUP($A777,'★Master Code List'!$B$4:$K$167,10,)))</x:f>
        <x:v>PDU</x:v>
      </x:c>
      <x:c r="G777" s="158">
        <x:f t="shared" si="219"/>
        <x:v>0</x:v>
      </x:c>
      <x:c r="H777" s="197">
        <x:f t="shared" si="220"/>
        <x:v>966.47935172413804</x:v>
      </x:c>
      <x:c r="I777" s="285">
        <x:f t="shared" si="221"/>
        <x:v>0</x:v>
      </x:c>
      <x:c r="J777" s="106">
        <x:f>SUMIFS('purchase data'!K:K,'purchase data'!$B:$B,$C777,'purchase data'!$F:$F,$D777)</x:f>
        <x:v>0</x:v>
      </x:c>
      <x:c r="K777" s="73">
        <x:f>SUMIFS('purchase data'!M:M,'purchase data'!$B:$B,$C777,'purchase data'!$F:$F,$D777)</x:f>
        <x:v>0</x:v>
      </x:c>
      <x:c r="L777" s="68">
        <x:f>SUMIFS(ETC!$G:$G,ETC!$B:$B,$C777,ETC!$E:$E,$D777)</x:f>
        <x:v>0</x:v>
      </x:c>
      <x:c r="M777" s="73">
        <x:f>SUMIFS(ETC!$J:$J,ETC!$E:$E,$D777,ETC!$B:$B,$C777)</x:f>
        <x:v>0</x:v>
      </x:c>
      <x:c r="N777" s="159">
        <x:f>IF(IFERROR((I777+K777+M777)/(G777+J777+SUMIFS(ETC!$G:$G,ETC!$C:$C,1,ETC!$B:$B,$C777,ETC!$E:$E,$D777)),)=0,H777,IFERROR((I777+K777+M777)/(G777+J777+SUMIFS(ETC!$G:$G,ETC!$C:$C,1,ETC!$B:$B,$C777,ETC!$E:$E,$D777)),))</x:f>
        <x:v>966.47935172413804</x:v>
      </x:c>
      <x:c r="O777" s="106">
        <x:f>++SUMIFS('sales data'!L:L,'sales data'!$B:$B,$C777,'sales data'!$F:$F,$D777,'sales data'!$O:$O,"")</x:f>
        <x:v>0</x:v>
      </x:c>
      <x:c r="P777" s="73">
        <x:f t="shared" si="222"/>
        <x:v>0</x:v>
      </x:c>
      <x:c r="Q777" s="68">
        <x:f>+SUMIFS('sales data'!$L:$L,'sales data'!$B:$B,$C777,'sales data'!$F:$F,$D777,'sales data'!$O:$O,"R")</x:f>
        <x:v>0</x:v>
      </x:c>
      <x:c r="R777" s="73">
        <x:f t="shared" si="223"/>
        <x:v>0</x:v>
      </x:c>
      <x:c r="S777" s="68">
        <x:f>SUMIFS('sales data'!$L:$L,'sales data'!$B:$B,$C777,'sales data'!$F:$F,$D777,'sales data'!$O:$O,"N")</x:f>
        <x:v>0</x:v>
      </x:c>
      <x:c r="T777" s="73">
        <x:f t="shared" si="224"/>
        <x:v>0</x:v>
      </x:c>
      <x:c r="U777" s="26">
        <x:f>SUMIFS('warehouse inventory check'!$N:$N,'warehouse inventory check'!$C:$C,$C777,'warehouse inventory check'!$D:$D,$D777)</x:f>
        <x:v>0</x:v>
      </x:c>
      <x:c r="V777" s="26">
        <x:f t="shared" si="225"/>
        <x:v>966.47935172413804</x:v>
      </x:c>
      <x:c r="W777" s="73">
        <x:f t="shared" si="226"/>
        <x:v>0</x:v>
      </x:c>
      <x:c r="X777" s="74">
        <x:f t="shared" si="227"/>
        <x:v>0</x:v>
      </x:c>
      <x:c r="Y777" s="68">
        <x:f t="shared" si="228"/>
        <x:v>0</x:v>
      </x:c>
      <x:c r="Z777" s="68">
        <x:f t="shared" si="229"/>
        <x:v>0</x:v>
      </x:c>
    </x:row>
    <x:row r="778" spans="1:26" s="26" customFormat="1">
      <x:c r="A778" s="118">
        <x:v>68</x:v>
      </x:c>
      <x:c r="B778" s="118"/>
      <x:c r="C778" s="113">
        <x:v>8</x:v>
      </x:c>
      <x:c r="D778" s="210" t="str">
        <x:f>IF(VLOOKUP($A778,'★Master Code List'!$B$4:$K$167,8,)=0,"",(VLOOKUP($A778,'★Master Code List'!$B$4:$K$167,8,)))</x:f>
        <x:v>TZ38-14B680-BB</x:v>
      </x:c>
      <x:c r="E778" s="210" t="str">
        <x:f>IF(VLOOKUP($A778,'★Master Code List'!$B$4:$K$167,9,)=0,"",(VLOOKUP($A778,'★Master Code List'!$B$4:$K$167,9,)))</x:f>
        <x:v>BEV-E (AWD/RWD, V710)</x:v>
      </x:c>
      <x:c r="F778" s="20" t="str">
        <x:f>IF(VLOOKUP($A778,'★Master Code List'!$B$4:$K$167,10,)=0,"",(VLOOKUP($A778,'★Master Code List'!$B$4:$K$167,10,)))</x:f>
        <x:v>AWD/RWD PDU CONN ASSY</x:v>
      </x:c>
      <x:c r="G778" s="158">
        <x:f t="shared" si="219"/>
        <x:v>0</x:v>
      </x:c>
      <x:c r="H778" s="197">
        <x:f t="shared" si="220"/>
        <x:v>1120.8416428571429</x:v>
      </x:c>
      <x:c r="I778" s="285">
        <x:f t="shared" si="221"/>
        <x:v>0</x:v>
      </x:c>
      <x:c r="J778" s="106">
        <x:f>SUMIFS('purchase data'!K:K,'purchase data'!$B:$B,$C778,'purchase data'!$F:$F,$D778)</x:f>
        <x:v>0</x:v>
      </x:c>
      <x:c r="K778" s="73">
        <x:f>SUMIFS('purchase data'!M:M,'purchase data'!$B:$B,$C778,'purchase data'!$F:$F,$D778)</x:f>
        <x:v>0</x:v>
      </x:c>
      <x:c r="L778" s="68">
        <x:f>SUMIFS(ETC!$G:$G,ETC!$B:$B,$C778,ETC!$E:$E,$D778)</x:f>
        <x:v>0</x:v>
      </x:c>
      <x:c r="M778" s="73">
        <x:f>SUMIFS(ETC!$J:$J,ETC!$E:$E,$D778,ETC!$B:$B,$C778)</x:f>
        <x:v>0</x:v>
      </x:c>
      <x:c r="N778" s="159">
        <x:f>IF(IFERROR((I778+K778+M778)/(G778+J778+SUMIFS(ETC!$G:$G,ETC!$C:$C,1,ETC!$B:$B,$C778,ETC!$E:$E,$D778)),)=0,H778,IFERROR((I778+K778+M778)/(G778+J778+SUMIFS(ETC!$G:$G,ETC!$C:$C,1,ETC!$B:$B,$C778,ETC!$E:$E,$D778)),))</x:f>
        <x:v>1120.8416428571429</x:v>
      </x:c>
      <x:c r="O778" s="106">
        <x:f>++SUMIFS('sales data'!L:L,'sales data'!$B:$B,$C778,'sales data'!$F:$F,$D778,'sales data'!$O:$O,"")</x:f>
        <x:v>0</x:v>
      </x:c>
      <x:c r="P778" s="73">
        <x:f t="shared" si="222"/>
        <x:v>0</x:v>
      </x:c>
      <x:c r="Q778" s="68">
        <x:f>+SUMIFS('sales data'!$L:$L,'sales data'!$B:$B,$C778,'sales data'!$F:$F,$D778,'sales data'!$O:$O,"R")</x:f>
        <x:v>0</x:v>
      </x:c>
      <x:c r="R778" s="73">
        <x:f t="shared" si="223"/>
        <x:v>0</x:v>
      </x:c>
      <x:c r="S778" s="68">
        <x:f>SUMIFS('sales data'!$L:$L,'sales data'!$B:$B,$C778,'sales data'!$F:$F,$D778,'sales data'!$O:$O,"N")</x:f>
        <x:v>0</x:v>
      </x:c>
      <x:c r="T778" s="73">
        <x:f t="shared" si="224"/>
        <x:v>0</x:v>
      </x:c>
      <x:c r="U778" s="26">
        <x:f>SUMIFS('warehouse inventory check'!$N:$N,'warehouse inventory check'!$C:$C,$C778,'warehouse inventory check'!$D:$D,$D778)</x:f>
        <x:v>0</x:v>
      </x:c>
      <x:c r="V778" s="26">
        <x:f t="shared" si="225"/>
        <x:v>1120.8416428571429</x:v>
      </x:c>
      <x:c r="W778" s="73">
        <x:f t="shared" si="226"/>
        <x:v>0</x:v>
      </x:c>
      <x:c r="X778" s="74">
        <x:f t="shared" si="227"/>
        <x:v>0</x:v>
      </x:c>
      <x:c r="Y778" s="68">
        <x:f t="shared" si="228"/>
        <x:v>0</x:v>
      </x:c>
      <x:c r="Z778" s="68">
        <x:f t="shared" si="229"/>
        <x:v>0</x:v>
      </x:c>
    </x:row>
    <x:row r="779" spans="1:26" s="26" customFormat="1">
      <x:c r="A779" s="118">
        <x:v>69</x:v>
      </x:c>
      <x:c r="B779" s="118"/>
      <x:c r="C779" s="113">
        <x:v>8</x:v>
      </x:c>
      <x:c r="D779" s="210" t="str">
        <x:f>IF(VLOOKUP($A779,'★Master Code List'!$B$4:$K$167,8,)=0,"",(VLOOKUP($A779,'★Master Code List'!$B$4:$K$167,8,)))</x:f>
        <x:v>BEE22-CP007</x:v>
      </x:c>
      <x:c r="E779" s="210" t="str">
        <x:f>IF(VLOOKUP($A779,'★Master Code List'!$B$4:$K$167,9,)=0,"",(VLOOKUP($A779,'★Master Code List'!$B$4:$K$167,9,)))</x:f>
        <x:v>Components</x:v>
      </x:c>
      <x:c r="F779" s="20" t="str">
        <x:f>IF(VLOOKUP($A779,'★Master Code List'!$B$4:$K$167,10,)=0,"",(VLOOKUP($A779,'★Master Code List'!$B$4:$K$167,10,)))</x:f>
        <x:v>CHANNEL</x:v>
      </x:c>
      <x:c r="G779" s="158">
        <x:f t="shared" si="219"/>
        <x:v>0</x:v>
      </x:c>
      <x:c r="H779" s="197">
        <x:f t="shared" si="220"/>
        <x:v>31.520383649999996</x:v>
      </x:c>
      <x:c r="I779" s="285">
        <x:f t="shared" si="221"/>
        <x:v>0</x:v>
      </x:c>
      <x:c r="J779" s="106">
        <x:f>SUMIFS('purchase data'!K:K,'purchase data'!$B:$B,$C779,'purchase data'!$F:$F,$D779)</x:f>
        <x:v>0</x:v>
      </x:c>
      <x:c r="K779" s="73">
        <x:f>SUMIFS('purchase data'!M:M,'purchase data'!$B:$B,$C779,'purchase data'!$F:$F,$D779)</x:f>
        <x:v>0</x:v>
      </x:c>
      <x:c r="L779" s="68">
        <x:f>SUMIFS(ETC!$G:$G,ETC!$B:$B,$C779,ETC!$E:$E,$D779)</x:f>
        <x:v>0</x:v>
      </x:c>
      <x:c r="M779" s="73">
        <x:f>SUMIFS(ETC!$J:$J,ETC!$E:$E,$D779,ETC!$B:$B,$C779)</x:f>
        <x:v>0</x:v>
      </x:c>
      <x:c r="N779" s="159">
        <x:f>IF(IFERROR((I779+K779+M779)/(G779+J779+SUMIFS(ETC!$G:$G,ETC!$C:$C,1,ETC!$B:$B,$C779,ETC!$E:$E,$D779)),)=0,H779,IFERROR((I779+K779+M779)/(G779+J779+SUMIFS(ETC!$G:$G,ETC!$C:$C,1,ETC!$B:$B,$C779,ETC!$E:$E,$D779)),))</x:f>
        <x:v>31.520383649999996</x:v>
      </x:c>
      <x:c r="O779" s="106">
        <x:f>++SUMIFS('sales data'!L:L,'sales data'!$B:$B,$C779,'sales data'!$F:$F,$D779,'sales data'!$O:$O,"")</x:f>
        <x:v>0</x:v>
      </x:c>
      <x:c r="P779" s="73">
        <x:f t="shared" si="222"/>
        <x:v>0</x:v>
      </x:c>
      <x:c r="Q779" s="68">
        <x:f>+SUMIFS('sales data'!$L:$L,'sales data'!$B:$B,$C779,'sales data'!$F:$F,$D779,'sales data'!$O:$O,"R")</x:f>
        <x:v>0</x:v>
      </x:c>
      <x:c r="R779" s="73">
        <x:f t="shared" si="223"/>
        <x:v>0</x:v>
      </x:c>
      <x:c r="S779" s="68">
        <x:f>SUMIFS('sales data'!$L:$L,'sales data'!$B:$B,$C779,'sales data'!$F:$F,$D779,'sales data'!$O:$O,"N")</x:f>
        <x:v>0</x:v>
      </x:c>
      <x:c r="T779" s="73">
        <x:f t="shared" si="224"/>
        <x:v>0</x:v>
      </x:c>
      <x:c r="U779" s="26">
        <x:f>SUMIFS('warehouse inventory check'!$N:$N,'warehouse inventory check'!$C:$C,$C779,'warehouse inventory check'!$D:$D,$D779)</x:f>
        <x:v>0</x:v>
      </x:c>
      <x:c r="V779" s="26">
        <x:f t="shared" si="225"/>
        <x:v>31.520383649999996</x:v>
      </x:c>
      <x:c r="W779" s="73">
        <x:f t="shared" si="226"/>
        <x:v>0</x:v>
      </x:c>
      <x:c r="X779" s="74">
        <x:f t="shared" si="227"/>
        <x:v>0</x:v>
      </x:c>
      <x:c r="Y779" s="68">
        <x:f t="shared" si="228"/>
        <x:v>0</x:v>
      </x:c>
      <x:c r="Z779" s="68">
        <x:f t="shared" si="229"/>
        <x:v>0</x:v>
      </x:c>
    </x:row>
    <x:row r="780" spans="1:26" s="26" customFormat="1">
      <x:c r="A780" s="118">
        <x:v>70</x:v>
      </x:c>
      <x:c r="B780" s="118"/>
      <x:c r="C780" s="113">
        <x:v>8</x:v>
      </x:c>
      <x:c r="D780" s="210" t="str">
        <x:f>IF(VLOOKUP($A780,'★Master Code List'!$B$4:$K$167,8,)=0,"",(VLOOKUP($A780,'★Master Code List'!$B$4:$K$167,8,)))</x:f>
        <x:v>BEE22-CT009</x:v>
      </x:c>
      <x:c r="E780" s="210" t="str">
        <x:f>IF(VLOOKUP($A780,'★Master Code List'!$B$4:$K$167,9,)=0,"",(VLOOKUP($A780,'★Master Code List'!$B$4:$K$167,9,)))</x:f>
        <x:v>Components</x:v>
      </x:c>
      <x:c r="F780" s="20" t="str">
        <x:f>IF(VLOOKUP($A780,'★Master Code List'!$B$4:$K$167,10,)=0,"",(VLOOKUP($A780,'★Master Code List'!$B$4:$K$167,10,)))</x:f>
        <x:v>BEV_E_TML_1</x:v>
      </x:c>
      <x:c r="G780" s="158">
        <x:f t="shared" si="219"/>
        <x:v>0</x:v>
      </x:c>
      <x:c r="H780" s="197">
        <x:f t="shared" si="220"/>
        <x:v>52.679278778274778</x:v>
      </x:c>
      <x:c r="I780" s="285">
        <x:f t="shared" si="221"/>
        <x:v>0</x:v>
      </x:c>
      <x:c r="J780" s="106">
        <x:f>SUMIFS('purchase data'!K:K,'purchase data'!$B:$B,$C780,'purchase data'!$F:$F,$D780)</x:f>
        <x:v>0</x:v>
      </x:c>
      <x:c r="K780" s="73">
        <x:f>SUMIFS('purchase data'!M:M,'purchase data'!$B:$B,$C780,'purchase data'!$F:$F,$D780)</x:f>
        <x:v>0</x:v>
      </x:c>
      <x:c r="L780" s="68">
        <x:f>SUMIFS(ETC!$G:$G,ETC!$B:$B,$C780,ETC!$E:$E,$D780)</x:f>
        <x:v>0</x:v>
      </x:c>
      <x:c r="M780" s="73">
        <x:f>SUMIFS(ETC!$J:$J,ETC!$E:$E,$D780,ETC!$B:$B,$C780)</x:f>
        <x:v>0</x:v>
      </x:c>
      <x:c r="N780" s="159">
        <x:f>IF(IFERROR((I780+K780+M780)/(G780+J780+SUMIFS(ETC!$G:$G,ETC!$C:$C,1,ETC!$B:$B,$C780,ETC!$E:$E,$D780)),)=0,H780,IFERROR((I780+K780+M780)/(G780+J780+SUMIFS(ETC!$G:$G,ETC!$C:$C,1,ETC!$B:$B,$C780,ETC!$E:$E,$D780)),))</x:f>
        <x:v>52.679278778274778</x:v>
      </x:c>
      <x:c r="O780" s="106">
        <x:f>++SUMIFS('sales data'!L:L,'sales data'!$B:$B,$C780,'sales data'!$F:$F,$D780,'sales data'!$O:$O,"")</x:f>
        <x:v>0</x:v>
      </x:c>
      <x:c r="P780" s="73">
        <x:f t="shared" si="222"/>
        <x:v>0</x:v>
      </x:c>
      <x:c r="Q780" s="68">
        <x:f>+SUMIFS('sales data'!$L:$L,'sales data'!$B:$B,$C780,'sales data'!$F:$F,$D780,'sales data'!$O:$O,"R")</x:f>
        <x:v>0</x:v>
      </x:c>
      <x:c r="R780" s="73">
        <x:f t="shared" si="223"/>
        <x:v>0</x:v>
      </x:c>
      <x:c r="S780" s="68">
        <x:f>SUMIFS('sales data'!$L:$L,'sales data'!$B:$B,$C780,'sales data'!$F:$F,$D780,'sales data'!$O:$O,"N")</x:f>
        <x:v>0</x:v>
      </x:c>
      <x:c r="T780" s="73">
        <x:f t="shared" si="224"/>
        <x:v>0</x:v>
      </x:c>
      <x:c r="U780" s="26">
        <x:f>SUMIFS('warehouse inventory check'!$N:$N,'warehouse inventory check'!$C:$C,$C780,'warehouse inventory check'!$D:$D,$D780)</x:f>
        <x:v>0</x:v>
      </x:c>
      <x:c r="V780" s="26">
        <x:f t="shared" si="225"/>
        <x:v>52.679278778274778</x:v>
      </x:c>
      <x:c r="W780" s="73">
        <x:f t="shared" si="226"/>
        <x:v>0</x:v>
      </x:c>
      <x:c r="X780" s="74">
        <x:f t="shared" si="227"/>
        <x:v>0</x:v>
      </x:c>
      <x:c r="Y780" s="68">
        <x:f t="shared" si="228"/>
        <x:v>0</x:v>
      </x:c>
      <x:c r="Z780" s="68">
        <x:f t="shared" si="229"/>
        <x:v>0</x:v>
      </x:c>
    </x:row>
    <x:row r="781" spans="1:26" s="26" customFormat="1">
      <x:c r="A781" s="118">
        <x:v>71</x:v>
      </x:c>
      <x:c r="B781" s="118"/>
      <x:c r="C781" s="113">
        <x:v>8</x:v>
      </x:c>
      <x:c r="D781" s="210" t="str">
        <x:f>IF(VLOOKUP($A781,'★Master Code List'!$B$4:$K$167,8,)=0,"",(VLOOKUP($A781,'★Master Code List'!$B$4:$K$167,8,)))</x:f>
        <x:v>BEE22-CT010</x:v>
      </x:c>
      <x:c r="E781" s="210" t="str">
        <x:f>IF(VLOOKUP($A781,'★Master Code List'!$B$4:$K$167,9,)=0,"",(VLOOKUP($A781,'★Master Code List'!$B$4:$K$167,9,)))</x:f>
        <x:v>Components</x:v>
      </x:c>
      <x:c r="F781" s="20" t="str">
        <x:f>IF(VLOOKUP($A781,'★Master Code List'!$B$4:$K$167,10,)=0,"",(VLOOKUP($A781,'★Master Code List'!$B$4:$K$167,10,)))</x:f>
        <x:v>BEV_E_TML_2</x:v>
      </x:c>
      <x:c r="G781" s="158">
        <x:f t="shared" si="219"/>
        <x:v>0</x:v>
      </x:c>
      <x:c r="H781" s="197">
        <x:f t="shared" si="220"/>
        <x:v>61.512894637990293</x:v>
      </x:c>
      <x:c r="I781" s="285">
        <x:f t="shared" si="221"/>
        <x:v>0</x:v>
      </x:c>
      <x:c r="J781" s="106">
        <x:f>SUMIFS('purchase data'!K:K,'purchase data'!$B:$B,$C781,'purchase data'!$F:$F,$D781)</x:f>
        <x:v>0</x:v>
      </x:c>
      <x:c r="K781" s="73">
        <x:f>SUMIFS('purchase data'!M:M,'purchase data'!$B:$B,$C781,'purchase data'!$F:$F,$D781)</x:f>
        <x:v>0</x:v>
      </x:c>
      <x:c r="L781" s="68">
        <x:f>SUMIFS(ETC!$G:$G,ETC!$B:$B,$C781,ETC!$E:$E,$D781)</x:f>
        <x:v>0</x:v>
      </x:c>
      <x:c r="M781" s="73">
        <x:f>SUMIFS(ETC!$J:$J,ETC!$E:$E,$D781,ETC!$B:$B,$C781)</x:f>
        <x:v>0</x:v>
      </x:c>
      <x:c r="N781" s="159">
        <x:f>IF(IFERROR((I781+K781+M781)/(G781+J781+SUMIFS(ETC!$G:$G,ETC!$C:$C,1,ETC!$B:$B,$C781,ETC!$E:$E,$D781)),)=0,H781,IFERROR((I781+K781+M781)/(G781+J781+SUMIFS(ETC!$G:$G,ETC!$C:$C,1,ETC!$B:$B,$C781,ETC!$E:$E,$D781)),))</x:f>
        <x:v>61.512894637990293</x:v>
      </x:c>
      <x:c r="O781" s="106">
        <x:f>++SUMIFS('sales data'!L:L,'sales data'!$B:$B,$C781,'sales data'!$F:$F,$D781,'sales data'!$O:$O,"")</x:f>
        <x:v>0</x:v>
      </x:c>
      <x:c r="P781" s="73">
        <x:f t="shared" si="222"/>
        <x:v>0</x:v>
      </x:c>
      <x:c r="Q781" s="68">
        <x:f>+SUMIFS('sales data'!$L:$L,'sales data'!$B:$B,$C781,'sales data'!$F:$F,$D781,'sales data'!$O:$O,"R")</x:f>
        <x:v>0</x:v>
      </x:c>
      <x:c r="R781" s="73">
        <x:f t="shared" si="223"/>
        <x:v>0</x:v>
      </x:c>
      <x:c r="S781" s="68">
        <x:f>SUMIFS('sales data'!$L:$L,'sales data'!$B:$B,$C781,'sales data'!$F:$F,$D781,'sales data'!$O:$O,"N")</x:f>
        <x:v>0</x:v>
      </x:c>
      <x:c r="T781" s="73">
        <x:f t="shared" si="224"/>
        <x:v>0</x:v>
      </x:c>
      <x:c r="U781" s="26">
        <x:f>SUMIFS('warehouse inventory check'!$N:$N,'warehouse inventory check'!$C:$C,$C781,'warehouse inventory check'!$D:$D,$D781)</x:f>
        <x:v>0</x:v>
      </x:c>
      <x:c r="V781" s="26">
        <x:f t="shared" si="225"/>
        <x:v>61.512894637990293</x:v>
      </x:c>
      <x:c r="W781" s="73">
        <x:f t="shared" si="226"/>
        <x:v>0</x:v>
      </x:c>
      <x:c r="X781" s="74">
        <x:f t="shared" si="227"/>
        <x:v>0</x:v>
      </x:c>
      <x:c r="Y781" s="68">
        <x:f t="shared" si="228"/>
        <x:v>0</x:v>
      </x:c>
      <x:c r="Z781" s="68">
        <x:f t="shared" si="229"/>
        <x:v>0</x:v>
      </x:c>
    </x:row>
    <x:row r="782" spans="1:26" s="26" customFormat="1">
      <x:c r="A782" s="118">
        <x:v>72</x:v>
      </x:c>
      <x:c r="B782" s="118"/>
      <x:c r="C782" s="113">
        <x:v>8</x:v>
      </x:c>
      <x:c r="D782" s="210" t="str">
        <x:f>IF(VLOOKUP($A782,'★Master Code List'!$B$4:$K$167,8,)=0,"",(VLOOKUP($A782,'★Master Code List'!$B$4:$K$167,8,)))</x:f>
        <x:v>BEE22-CT011</x:v>
      </x:c>
      <x:c r="E782" s="210" t="str">
        <x:f>IF(VLOOKUP($A782,'★Master Code List'!$B$4:$K$167,9,)=0,"",(VLOOKUP($A782,'★Master Code List'!$B$4:$K$167,9,)))</x:f>
        <x:v>Components</x:v>
      </x:c>
      <x:c r="F782" s="20" t="str">
        <x:f>IF(VLOOKUP($A782,'★Master Code List'!$B$4:$K$167,10,)=0,"",(VLOOKUP($A782,'★Master Code List'!$B$4:$K$167,10,)))</x:f>
        <x:v>BEV_E_TML_3</x:v>
      </x:c>
      <x:c r="G782" s="158">
        <x:f t="shared" si="219"/>
        <x:v>0</x:v>
      </x:c>
      <x:c r="H782" s="197">
        <x:f t="shared" si="220"/>
        <x:v>47.329897196788771</x:v>
      </x:c>
      <x:c r="I782" s="285">
        <x:f t="shared" si="221"/>
        <x:v>0</x:v>
      </x:c>
      <x:c r="J782" s="106">
        <x:f>SUMIFS('purchase data'!K:K,'purchase data'!$B:$B,$C782,'purchase data'!$F:$F,$D782)</x:f>
        <x:v>0</x:v>
      </x:c>
      <x:c r="K782" s="73">
        <x:f>SUMIFS('purchase data'!M:M,'purchase data'!$B:$B,$C782,'purchase data'!$F:$F,$D782)</x:f>
        <x:v>0</x:v>
      </x:c>
      <x:c r="L782" s="68">
        <x:f>SUMIFS(ETC!$G:$G,ETC!$B:$B,$C782,ETC!$E:$E,$D782)</x:f>
        <x:v>0</x:v>
      </x:c>
      <x:c r="M782" s="73">
        <x:f>SUMIFS(ETC!$J:$J,ETC!$E:$E,$D782,ETC!$B:$B,$C782)</x:f>
        <x:v>0</x:v>
      </x:c>
      <x:c r="N782" s="159">
        <x:f>IF(IFERROR((I782+K782+M782)/(G782+J782+SUMIFS(ETC!$G:$G,ETC!$C:$C,1,ETC!$B:$B,$C782,ETC!$E:$E,$D782)),)=0,H782,IFERROR((I782+K782+M782)/(G782+J782+SUMIFS(ETC!$G:$G,ETC!$C:$C,1,ETC!$B:$B,$C782,ETC!$E:$E,$D782)),))</x:f>
        <x:v>47.329897196788771</x:v>
      </x:c>
      <x:c r="O782" s="106">
        <x:f>++SUMIFS('sales data'!L:L,'sales data'!$B:$B,$C782,'sales data'!$F:$F,$D782,'sales data'!$O:$O,"")</x:f>
        <x:v>0</x:v>
      </x:c>
      <x:c r="P782" s="73">
        <x:f t="shared" si="222"/>
        <x:v>0</x:v>
      </x:c>
      <x:c r="Q782" s="68">
        <x:f>+SUMIFS('sales data'!$L:$L,'sales data'!$B:$B,$C782,'sales data'!$F:$F,$D782,'sales data'!$O:$O,"R")</x:f>
        <x:v>0</x:v>
      </x:c>
      <x:c r="R782" s="73">
        <x:f t="shared" si="223"/>
        <x:v>0</x:v>
      </x:c>
      <x:c r="S782" s="68">
        <x:f>SUMIFS('sales data'!$L:$L,'sales data'!$B:$B,$C782,'sales data'!$F:$F,$D782,'sales data'!$O:$O,"N")</x:f>
        <x:v>0</x:v>
      </x:c>
      <x:c r="T782" s="73">
        <x:f t="shared" si="224"/>
        <x:v>0</x:v>
      </x:c>
      <x:c r="U782" s="26">
        <x:f>SUMIFS('warehouse inventory check'!$N:$N,'warehouse inventory check'!$C:$C,$C782,'warehouse inventory check'!$D:$D,$D782)</x:f>
        <x:v>0</x:v>
      </x:c>
      <x:c r="V782" s="26">
        <x:f t="shared" si="225"/>
        <x:v>47.329897196788771</x:v>
      </x:c>
      <x:c r="W782" s="73">
        <x:f t="shared" si="226"/>
        <x:v>0</x:v>
      </x:c>
      <x:c r="X782" s="74">
        <x:f t="shared" si="227"/>
        <x:v>0</x:v>
      </x:c>
      <x:c r="Y782" s="68">
        <x:f t="shared" si="228"/>
        <x:v>0</x:v>
      </x:c>
      <x:c r="Z782" s="68">
        <x:f t="shared" si="229"/>
        <x:v>0</x:v>
      </x:c>
    </x:row>
    <x:row r="783" spans="1:26" s="26" customFormat="1">
      <x:c r="A783" s="118">
        <x:v>73</x:v>
      </x:c>
      <x:c r="B783" s="118"/>
      <x:c r="C783" s="113">
        <x:v>8</x:v>
      </x:c>
      <x:c r="D783" s="210" t="str">
        <x:f>IF(VLOOKUP($A783,'★Master Code List'!$B$4:$K$167,8,)=0,"",(VLOOKUP($A783,'★Master Code List'!$B$4:$K$167,8,)))</x:f>
        <x:v>BEE24-CP001</x:v>
      </x:c>
      <x:c r="E783" s="210" t="str">
        <x:f>IF(VLOOKUP($A783,'★Master Code List'!$B$4:$K$167,9,)=0,"",(VLOOKUP($A783,'★Master Code List'!$B$4:$K$167,9,)))</x:f>
        <x:v>Components</x:v>
      </x:c>
      <x:c r="F783" s="20" t="str">
        <x:f>IF(VLOOKUP($A783,'★Master Code List'!$B$4:$K$167,10,)=0,"",(VLOOKUP($A783,'★Master Code List'!$B$4:$K$167,10,)))</x:f>
        <x:v>CHANNEL</x:v>
      </x:c>
      <x:c r="G783" s="158">
        <x:f t="shared" si="219"/>
        <x:v>0</x:v>
      </x:c>
      <x:c r="H783" s="197">
        <x:f t="shared" si="220"/>
        <x:v>56.439375999999996</x:v>
      </x:c>
      <x:c r="I783" s="285">
        <x:f t="shared" si="221"/>
        <x:v>0</x:v>
      </x:c>
      <x:c r="J783" s="106">
        <x:f>SUMIFS('purchase data'!K:K,'purchase data'!$B:$B,$C783,'purchase data'!$F:$F,$D783)</x:f>
        <x:v>0</x:v>
      </x:c>
      <x:c r="K783" s="73">
        <x:f>SUMIFS('purchase data'!M:M,'purchase data'!$B:$B,$C783,'purchase data'!$F:$F,$D783)</x:f>
        <x:v>0</x:v>
      </x:c>
      <x:c r="L783" s="68">
        <x:f>SUMIFS(ETC!$G:$G,ETC!$B:$B,$C783,ETC!$E:$E,$D783)</x:f>
        <x:v>0</x:v>
      </x:c>
      <x:c r="M783" s="73">
        <x:f>SUMIFS(ETC!$J:$J,ETC!$E:$E,$D783,ETC!$B:$B,$C783)</x:f>
        <x:v>0</x:v>
      </x:c>
      <x:c r="N783" s="159">
        <x:f>IF(IFERROR((I783+K783+M783)/(G783+J783+SUMIFS(ETC!$G:$G,ETC!$C:$C,1,ETC!$B:$B,$C783,ETC!$E:$E,$D783)),)=0,H783,IFERROR((I783+K783+M783)/(G783+J783+SUMIFS(ETC!$G:$G,ETC!$C:$C,1,ETC!$B:$B,$C783,ETC!$E:$E,$D783)),))</x:f>
        <x:v>56.439375999999996</x:v>
      </x:c>
      <x:c r="O783" s="106">
        <x:f>++SUMIFS('sales data'!L:L,'sales data'!$B:$B,$C783,'sales data'!$F:$F,$D783,'sales data'!$O:$O,"")</x:f>
        <x:v>0</x:v>
      </x:c>
      <x:c r="P783" s="73">
        <x:f t="shared" si="222"/>
        <x:v>0</x:v>
      </x:c>
      <x:c r="Q783" s="68">
        <x:f>+SUMIFS('sales data'!$L:$L,'sales data'!$B:$B,$C783,'sales data'!$F:$F,$D783,'sales data'!$O:$O,"R")</x:f>
        <x:v>0</x:v>
      </x:c>
      <x:c r="R783" s="73">
        <x:f t="shared" si="223"/>
        <x:v>0</x:v>
      </x:c>
      <x:c r="S783" s="68">
        <x:f>SUMIFS('sales data'!$L:$L,'sales data'!$B:$B,$C783,'sales data'!$F:$F,$D783,'sales data'!$O:$O,"N")</x:f>
        <x:v>0</x:v>
      </x:c>
      <x:c r="T783" s="73">
        <x:f t="shared" si="224"/>
        <x:v>0</x:v>
      </x:c>
      <x:c r="U783" s="26">
        <x:f>SUMIFS('warehouse inventory check'!$N:$N,'warehouse inventory check'!$C:$C,$C783,'warehouse inventory check'!$D:$D,$D783)</x:f>
        <x:v>0</x:v>
      </x:c>
      <x:c r="V783" s="26">
        <x:f t="shared" si="225"/>
        <x:v>56.439375999999996</x:v>
      </x:c>
      <x:c r="W783" s="73">
        <x:f t="shared" si="226"/>
        <x:v>0</x:v>
      </x:c>
      <x:c r="X783" s="74">
        <x:f t="shared" si="227"/>
        <x:v>0</x:v>
      </x:c>
      <x:c r="Y783" s="68">
        <x:f t="shared" si="228"/>
        <x:v>0</x:v>
      </x:c>
      <x:c r="Z783" s="68">
        <x:f t="shared" si="229"/>
        <x:v>0</x:v>
      </x:c>
    </x:row>
    <x:row r="784" spans="1:26" s="26" customFormat="1">
      <x:c r="A784" s="118">
        <x:v>74</x:v>
      </x:c>
      <x:c r="B784" s="118"/>
      <x:c r="C784" s="113">
        <x:v>8</x:v>
      </x:c>
      <x:c r="D784" s="210" t="str">
        <x:f>IF(VLOOKUP($A784,'★Master Code List'!$B$4:$K$167,8,)=0,"",(VLOOKUP($A784,'★Master Code List'!$B$4:$K$167,8,)))</x:f>
        <x:v>BEE24-CP002</x:v>
      </x:c>
      <x:c r="E784" s="210" t="str">
        <x:f>IF(VLOOKUP($A784,'★Master Code List'!$B$4:$K$167,9,)=0,"",(VLOOKUP($A784,'★Master Code List'!$B$4:$K$167,9,)))</x:f>
        <x:v>Components</x:v>
      </x:c>
      <x:c r="F784" s="20" t="str">
        <x:f>IF(VLOOKUP($A784,'★Master Code List'!$B$4:$K$167,10,)=0,"",(VLOOKUP($A784,'★Master Code List'!$B$4:$K$167,10,)))</x:f>
        <x:v>CHANNEL</x:v>
      </x:c>
      <x:c r="G784" s="158">
        <x:f t="shared" si="219"/>
        <x:v>0</x:v>
      </x:c>
      <x:c r="H784" s="197">
        <x:f t="shared" si="220"/>
        <x:v>46.360916000000003</x:v>
      </x:c>
      <x:c r="I784" s="285">
        <x:f t="shared" si="221"/>
        <x:v>0</x:v>
      </x:c>
      <x:c r="J784" s="106">
        <x:f>SUMIFS('purchase data'!K:K,'purchase data'!$B:$B,$C784,'purchase data'!$F:$F,$D784)</x:f>
        <x:v>0</x:v>
      </x:c>
      <x:c r="K784" s="73">
        <x:f>SUMIFS('purchase data'!M:M,'purchase data'!$B:$B,$C784,'purchase data'!$F:$F,$D784)</x:f>
        <x:v>0</x:v>
      </x:c>
      <x:c r="L784" s="68">
        <x:f>SUMIFS(ETC!$G:$G,ETC!$B:$B,$C784,ETC!$E:$E,$D784)</x:f>
        <x:v>0</x:v>
      </x:c>
      <x:c r="M784" s="73">
        <x:f>SUMIFS(ETC!$J:$J,ETC!$E:$E,$D784,ETC!$B:$B,$C784)</x:f>
        <x:v>0</x:v>
      </x:c>
      <x:c r="N784" s="159">
        <x:f>IF(IFERROR((I784+K784+M784)/(G784+J784+SUMIFS(ETC!$G:$G,ETC!$C:$C,1,ETC!$B:$B,$C784,ETC!$E:$E,$D784)),)=0,H784,IFERROR((I784+K784+M784)/(G784+J784+SUMIFS(ETC!$G:$G,ETC!$C:$C,1,ETC!$B:$B,$C784,ETC!$E:$E,$D784)),))</x:f>
        <x:v>46.360916000000003</x:v>
      </x:c>
      <x:c r="O784" s="106">
        <x:f>++SUMIFS('sales data'!L:L,'sales data'!$B:$B,$C784,'sales data'!$F:$F,$D784,'sales data'!$O:$O,"")</x:f>
        <x:v>0</x:v>
      </x:c>
      <x:c r="P784" s="73">
        <x:f t="shared" si="222"/>
        <x:v>0</x:v>
      </x:c>
      <x:c r="Q784" s="68">
        <x:f>+SUMIFS('sales data'!$L:$L,'sales data'!$B:$B,$C784,'sales data'!$F:$F,$D784,'sales data'!$O:$O,"R")</x:f>
        <x:v>0</x:v>
      </x:c>
      <x:c r="R784" s="73">
        <x:f t="shared" si="223"/>
        <x:v>0</x:v>
      </x:c>
      <x:c r="S784" s="68">
        <x:f>SUMIFS('sales data'!$L:$L,'sales data'!$B:$B,$C784,'sales data'!$F:$F,$D784,'sales data'!$O:$O,"N")</x:f>
        <x:v>0</x:v>
      </x:c>
      <x:c r="T784" s="73">
        <x:f t="shared" si="224"/>
        <x:v>0</x:v>
      </x:c>
      <x:c r="U784" s="26">
        <x:f>SUMIFS('warehouse inventory check'!$N:$N,'warehouse inventory check'!$C:$C,$C784,'warehouse inventory check'!$D:$D,$D784)</x:f>
        <x:v>0</x:v>
      </x:c>
      <x:c r="V784" s="26">
        <x:f t="shared" si="225"/>
        <x:v>46.360916000000003</x:v>
      </x:c>
      <x:c r="W784" s="73">
        <x:f t="shared" si="226"/>
        <x:v>0</x:v>
      </x:c>
      <x:c r="X784" s="74">
        <x:f t="shared" si="227"/>
        <x:v>0</x:v>
      </x:c>
      <x:c r="Y784" s="68">
        <x:f t="shared" si="228"/>
        <x:v>0</x:v>
      </x:c>
      <x:c r="Z784" s="68">
        <x:f t="shared" si="229"/>
        <x:v>0</x:v>
      </x:c>
    </x:row>
    <x:row r="785" spans="1:26" s="26" customFormat="1">
      <x:c r="A785" s="118">
        <x:v>75</x:v>
      </x:c>
      <x:c r="B785" s="118"/>
      <x:c r="C785" s="113">
        <x:v>8</x:v>
      </x:c>
      <x:c r="D785" s="210" t="str">
        <x:f>IF(VLOOKUP($A785,'★Master Code List'!$B$4:$K$167,8,)=0,"",(VLOOKUP($A785,'★Master Code List'!$B$4:$K$167,8,)))</x:f>
        <x:v>BEE24-CP003</x:v>
      </x:c>
      <x:c r="E785" s="210" t="str">
        <x:f>IF(VLOOKUP($A785,'★Master Code List'!$B$4:$K$167,9,)=0,"",(VLOOKUP($A785,'★Master Code List'!$B$4:$K$167,9,)))</x:f>
        <x:v>Components</x:v>
      </x:c>
      <x:c r="F785" s="20" t="str">
        <x:f>IF(VLOOKUP($A785,'★Master Code List'!$B$4:$K$167,10,)=0,"",(VLOOKUP($A785,'★Master Code List'!$B$4:$K$167,10,)))</x:f>
        <x:v>CHANNEL</x:v>
      </x:c>
      <x:c r="G785" s="158">
        <x:f t="shared" si="219"/>
        <x:v>0</x:v>
      </x:c>
      <x:c r="H785" s="197">
        <x:f t="shared" si="220"/>
        <x:v>20.15692</x:v>
      </x:c>
      <x:c r="I785" s="285">
        <x:f t="shared" si="221"/>
        <x:v>0</x:v>
      </x:c>
      <x:c r="J785" s="106">
        <x:f>SUMIFS('purchase data'!K:K,'purchase data'!$B:$B,$C785,'purchase data'!$F:$F,$D785)</x:f>
        <x:v>0</x:v>
      </x:c>
      <x:c r="K785" s="73">
        <x:f>SUMIFS('purchase data'!M:M,'purchase data'!$B:$B,$C785,'purchase data'!$F:$F,$D785)</x:f>
        <x:v>0</x:v>
      </x:c>
      <x:c r="L785" s="68">
        <x:f>SUMIFS(ETC!$G:$G,ETC!$B:$B,$C785,ETC!$E:$E,$D785)</x:f>
        <x:v>0</x:v>
      </x:c>
      <x:c r="M785" s="73">
        <x:f>SUMIFS(ETC!$J:$J,ETC!$E:$E,$D785,ETC!$B:$B,$C785)</x:f>
        <x:v>0</x:v>
      </x:c>
      <x:c r="N785" s="159">
        <x:f>IF(IFERROR((I785+K785+M785)/(G785+J785+SUMIFS(ETC!$G:$G,ETC!$C:$C,1,ETC!$B:$B,$C785,ETC!$E:$E,$D785)),)=0,H785,IFERROR((I785+K785+M785)/(G785+J785+SUMIFS(ETC!$G:$G,ETC!$C:$C,1,ETC!$B:$B,$C785,ETC!$E:$E,$D785)),))</x:f>
        <x:v>20.15692</x:v>
      </x:c>
      <x:c r="O785" s="106">
        <x:f>++SUMIFS('sales data'!L:L,'sales data'!$B:$B,$C785,'sales data'!$F:$F,$D785,'sales data'!$O:$O,"")</x:f>
        <x:v>0</x:v>
      </x:c>
      <x:c r="P785" s="73">
        <x:f t="shared" si="222"/>
        <x:v>0</x:v>
      </x:c>
      <x:c r="Q785" s="68">
        <x:f>+SUMIFS('sales data'!$L:$L,'sales data'!$B:$B,$C785,'sales data'!$F:$F,$D785,'sales data'!$O:$O,"R")</x:f>
        <x:v>0</x:v>
      </x:c>
      <x:c r="R785" s="73">
        <x:f t="shared" si="223"/>
        <x:v>0</x:v>
      </x:c>
      <x:c r="S785" s="68">
        <x:f>SUMIFS('sales data'!$L:$L,'sales data'!$B:$B,$C785,'sales data'!$F:$F,$D785,'sales data'!$O:$O,"N")</x:f>
        <x:v>0</x:v>
      </x:c>
      <x:c r="T785" s="73">
        <x:f t="shared" si="224"/>
        <x:v>0</x:v>
      </x:c>
      <x:c r="U785" s="26">
        <x:f>SUMIFS('warehouse inventory check'!$N:$N,'warehouse inventory check'!$C:$C,$C785,'warehouse inventory check'!$D:$D,$D785)</x:f>
        <x:v>0</x:v>
      </x:c>
      <x:c r="V785" s="26">
        <x:f t="shared" si="225"/>
        <x:v>20.15692</x:v>
      </x:c>
      <x:c r="W785" s="73">
        <x:f t="shared" si="226"/>
        <x:v>0</x:v>
      </x:c>
      <x:c r="X785" s="74">
        <x:f t="shared" si="227"/>
        <x:v>0</x:v>
      </x:c>
      <x:c r="Y785" s="68">
        <x:f t="shared" si="228"/>
        <x:v>0</x:v>
      </x:c>
      <x:c r="Z785" s="68">
        <x:f t="shared" si="229"/>
        <x:v>0</x:v>
      </x:c>
    </x:row>
    <x:row r="786" spans="1:26" s="26" customFormat="1">
      <x:c r="A786" s="118">
        <x:v>76</x:v>
      </x:c>
      <x:c r="B786" s="118"/>
      <x:c r="C786" s="113">
        <x:v>8</x:v>
      </x:c>
      <x:c r="D786" s="210" t="str">
        <x:f>IF(VLOOKUP($A786,'★Master Code List'!$B$4:$K$167,8,)=0,"",(VLOOKUP($A786,'★Master Code List'!$B$4:$K$167,8,)))</x:f>
        <x:v>BEE25-CT001</x:v>
      </x:c>
      <x:c r="E786" s="210" t="str">
        <x:f>IF(VLOOKUP($A786,'★Master Code List'!$B$4:$K$167,9,)=0,"",(VLOOKUP($A786,'★Master Code List'!$B$4:$K$167,9,)))</x:f>
        <x:v>Components</x:v>
      </x:c>
      <x:c r="F786" s="20" t="str">
        <x:f>IF(VLOOKUP($A786,'★Master Code List'!$B$4:$K$167,10,)=0,"",(VLOOKUP($A786,'★Master Code List'!$B$4:$K$167,10,)))</x:f>
        <x:v>Terminal</x:v>
      </x:c>
      <x:c r="G786" s="158">
        <x:f t="shared" si="219"/>
        <x:v>0</x:v>
      </x:c>
      <x:c r="H786" s="197">
        <x:f t="shared" si="220"/>
        <x:v>53.900194080000006</x:v>
      </x:c>
      <x:c r="I786" s="285">
        <x:f t="shared" si="221"/>
        <x:v>0</x:v>
      </x:c>
      <x:c r="J786" s="106">
        <x:f>SUMIFS('purchase data'!K:K,'purchase data'!$B:$B,$C786,'purchase data'!$F:$F,$D786)</x:f>
        <x:v>0</x:v>
      </x:c>
      <x:c r="K786" s="73">
        <x:f>SUMIFS('purchase data'!M:M,'purchase data'!$B:$B,$C786,'purchase data'!$F:$F,$D786)</x:f>
        <x:v>0</x:v>
      </x:c>
      <x:c r="L786" s="68">
        <x:f>SUMIFS(ETC!$G:$G,ETC!$B:$B,$C786,ETC!$E:$E,$D786)</x:f>
        <x:v>0</x:v>
      </x:c>
      <x:c r="M786" s="73">
        <x:f>SUMIFS(ETC!$J:$J,ETC!$E:$E,$D786,ETC!$B:$B,$C786)</x:f>
        <x:v>0</x:v>
      </x:c>
      <x:c r="N786" s="159">
        <x:f>IF(IFERROR((I786+K786+M786)/(G786+J786+SUMIFS(ETC!$G:$G,ETC!$C:$C,1,ETC!$B:$B,$C786,ETC!$E:$E,$D786)),)=0,H786,IFERROR((I786+K786+M786)/(G786+J786+SUMIFS(ETC!$G:$G,ETC!$C:$C,1,ETC!$B:$B,$C786,ETC!$E:$E,$D786)),))</x:f>
        <x:v>53.900194080000006</x:v>
      </x:c>
      <x:c r="O786" s="106">
        <x:f>++SUMIFS('sales data'!L:L,'sales data'!$B:$B,$C786,'sales data'!$F:$F,$D786,'sales data'!$O:$O,"")</x:f>
        <x:v>0</x:v>
      </x:c>
      <x:c r="P786" s="73">
        <x:f t="shared" si="222"/>
        <x:v>0</x:v>
      </x:c>
      <x:c r="Q786" s="68">
        <x:f>+SUMIFS('sales data'!$L:$L,'sales data'!$B:$B,$C786,'sales data'!$F:$F,$D786,'sales data'!$O:$O,"R")</x:f>
        <x:v>0</x:v>
      </x:c>
      <x:c r="R786" s="73">
        <x:f t="shared" si="223"/>
        <x:v>0</x:v>
      </x:c>
      <x:c r="S786" s="68">
        <x:f>SUMIFS('sales data'!$L:$L,'sales data'!$B:$B,$C786,'sales data'!$F:$F,$D786,'sales data'!$O:$O,"N")</x:f>
        <x:v>0</x:v>
      </x:c>
      <x:c r="T786" s="73">
        <x:f t="shared" si="224"/>
        <x:v>0</x:v>
      </x:c>
      <x:c r="U786" s="26">
        <x:f>SUMIFS('warehouse inventory check'!$N:$N,'warehouse inventory check'!$C:$C,$C786,'warehouse inventory check'!$D:$D,$D786)</x:f>
        <x:v>0</x:v>
      </x:c>
      <x:c r="V786" s="26">
        <x:f t="shared" si="225"/>
        <x:v>53.900194080000006</x:v>
      </x:c>
      <x:c r="W786" s="73">
        <x:f t="shared" si="226"/>
        <x:v>0</x:v>
      </x:c>
      <x:c r="X786" s="74">
        <x:f t="shared" si="227"/>
        <x:v>0</x:v>
      </x:c>
      <x:c r="Y786" s="68">
        <x:f t="shared" si="228"/>
        <x:v>0</x:v>
      </x:c>
      <x:c r="Z786" s="68">
        <x:f t="shared" si="229"/>
        <x:v>0</x:v>
      </x:c>
    </x:row>
    <x:row r="787" spans="1:26" s="26" customFormat="1">
      <x:c r="A787" s="118">
        <x:v>77</x:v>
      </x:c>
      <x:c r="B787" s="118"/>
      <x:c r="C787" s="113">
        <x:v>8</x:v>
      </x:c>
      <x:c r="D787" s="210" t="str">
        <x:f>IF(VLOOKUP($A787,'★Master Code List'!$B$4:$K$167,8,)=0,"",(VLOOKUP($A787,'★Master Code List'!$B$4:$K$167,8,)))</x:f>
        <x:v>TUBE0000101</x:v>
      </x:c>
      <x:c r="E787" s="210" t="str">
        <x:f>IF(VLOOKUP($A787,'★Master Code List'!$B$4:$K$167,9,)=0,"",(VLOOKUP($A787,'★Master Code List'!$B$4:$K$167,9,)))</x:f>
        <x:v>EV-V4 Test Parts</x:v>
      </x:c>
      <x:c r="F787" s="20" t="str">
        <x:f>IF(VLOOKUP($A787,'★Master Code List'!$B$4:$K$167,10,)=0,"",(VLOOKUP($A787,'★Master Code List'!$B$4:$K$167,10,)))</x:f>
        <x:v>DBJ033</x:v>
      </x:c>
      <x:c r="G787" s="158">
        <x:f t="shared" si="219"/>
        <x:v>0</x:v>
      </x:c>
      <x:c r="H787" s="197">
        <x:f t="shared" si="220"/>
        <x:v>0</x:v>
      </x:c>
      <x:c r="I787" s="285">
        <x:f t="shared" si="221"/>
        <x:v>0</x:v>
      </x:c>
      <x:c r="J787" s="106">
        <x:f>SUMIFS('purchase data'!K:K,'purchase data'!$B:$B,$C787,'purchase data'!$F:$F,$D787)</x:f>
        <x:v>0</x:v>
      </x:c>
      <x:c r="K787" s="73">
        <x:f>SUMIFS('purchase data'!M:M,'purchase data'!$B:$B,$C787,'purchase data'!$F:$F,$D787)</x:f>
        <x:v>0</x:v>
      </x:c>
      <x:c r="L787" s="68">
        <x:f>SUMIFS(ETC!$G:$G,ETC!$B:$B,$C787,ETC!$E:$E,$D787)</x:f>
        <x:v>0</x:v>
      </x:c>
      <x:c r="M787" s="73">
        <x:f>SUMIFS(ETC!$J:$J,ETC!$E:$E,$D787,ETC!$B:$B,$C787)</x:f>
        <x:v>0</x:v>
      </x:c>
      <x:c r="N787" s="159">
        <x:f>IF(IFERROR((I787+K787+M787)/(G787+J787+SUMIFS(ETC!$G:$G,ETC!$C:$C,1,ETC!$B:$B,$C787,ETC!$E:$E,$D787)),)=0,H787,IFERROR((I787+K787+M787)/(G787+J787+SUMIFS(ETC!$G:$G,ETC!$C:$C,1,ETC!$B:$B,$C787,ETC!$E:$E,$D787)),))</x:f>
        <x:v>0</x:v>
      </x:c>
      <x:c r="O787" s="106">
        <x:f>++SUMIFS('sales data'!L:L,'sales data'!$B:$B,$C787,'sales data'!$F:$F,$D787,'sales data'!$O:$O,"")</x:f>
        <x:v>0</x:v>
      </x:c>
      <x:c r="P787" s="73">
        <x:f t="shared" si="222"/>
        <x:v>0</x:v>
      </x:c>
      <x:c r="Q787" s="68">
        <x:f>+SUMIFS('sales data'!$L:$L,'sales data'!$B:$B,$C787,'sales data'!$F:$F,$D787,'sales data'!$O:$O,"R")</x:f>
        <x:v>0</x:v>
      </x:c>
      <x:c r="R787" s="73">
        <x:f t="shared" si="223"/>
        <x:v>0</x:v>
      </x:c>
      <x:c r="S787" s="68">
        <x:f>SUMIFS('sales data'!$L:$L,'sales data'!$B:$B,$C787,'sales data'!$F:$F,$D787,'sales data'!$O:$O,"N")</x:f>
        <x:v>0</x:v>
      </x:c>
      <x:c r="T787" s="73">
        <x:f t="shared" si="224"/>
        <x:v>0</x:v>
      </x:c>
      <x:c r="U787" s="26">
        <x:f>SUMIFS('warehouse inventory check'!$N:$N,'warehouse inventory check'!$C:$C,$C787,'warehouse inventory check'!$D:$D,$D787)</x:f>
        <x:v>0</x:v>
      </x:c>
      <x:c r="V787" s="26">
        <x:f t="shared" si="225"/>
        <x:v>0</x:v>
      </x:c>
      <x:c r="W787" s="73">
        <x:f t="shared" si="226"/>
        <x:v>0</x:v>
      </x:c>
      <x:c r="X787" s="74">
        <x:f t="shared" si="227"/>
        <x:v>0</x:v>
      </x:c>
      <x:c r="Y787" s="68">
        <x:f t="shared" si="228"/>
        <x:v>0</x:v>
      </x:c>
      <x:c r="Z787" s="68">
        <x:f t="shared" si="229"/>
        <x:v>0</x:v>
      </x:c>
    </x:row>
    <x:row r="788" spans="1:26" s="26" customFormat="1">
      <x:c r="A788" s="118">
        <x:v>78</x:v>
      </x:c>
      <x:c r="B788" s="118"/>
      <x:c r="C788" s="113">
        <x:v>8</x:v>
      </x:c>
      <x:c r="D788" s="210" t="str">
        <x:f>IF(VLOOKUP($A788,'★Master Code List'!$B$4:$K$167,8,)=0,"",(VLOOKUP($A788,'★Master Code List'!$B$4:$K$167,8,)))</x:f>
        <x:v>TUBE0000104</x:v>
      </x:c>
      <x:c r="E788" s="210" t="str">
        <x:f>IF(VLOOKUP($A788,'★Master Code List'!$B$4:$K$167,9,)=0,"",(VLOOKUP($A788,'★Master Code List'!$B$4:$K$167,9,)))</x:f>
        <x:v>EV-V4 Test Parts</x:v>
      </x:c>
      <x:c r="F788" s="20" t="str">
        <x:f>IF(VLOOKUP($A788,'★Master Code List'!$B$4:$K$167,10,)=0,"",(VLOOKUP($A788,'★Master Code List'!$B$4:$K$167,10,)))</x:f>
        <x:v>CG13-38 (5M)</x:v>
      </x:c>
      <x:c r="G788" s="158">
        <x:f t="shared" si="219"/>
        <x:v>0</x:v>
      </x:c>
      <x:c r="H788" s="197">
        <x:f t="shared" si="220"/>
        <x:v>0</x:v>
      </x:c>
      <x:c r="I788" s="285">
        <x:f t="shared" si="221"/>
        <x:v>0</x:v>
      </x:c>
      <x:c r="J788" s="106">
        <x:f>SUMIFS('purchase data'!K:K,'purchase data'!$B:$B,$C788,'purchase data'!$F:$F,$D788)</x:f>
        <x:v>0</x:v>
      </x:c>
      <x:c r="K788" s="73">
        <x:f>SUMIFS('purchase data'!M:M,'purchase data'!$B:$B,$C788,'purchase data'!$F:$F,$D788)</x:f>
        <x:v>0</x:v>
      </x:c>
      <x:c r="L788" s="68">
        <x:f>SUMIFS(ETC!$G:$G,ETC!$B:$B,$C788,ETC!$E:$E,$D788)</x:f>
        <x:v>0</x:v>
      </x:c>
      <x:c r="M788" s="73">
        <x:f>SUMIFS(ETC!$J:$J,ETC!$E:$E,$D788,ETC!$B:$B,$C788)</x:f>
        <x:v>0</x:v>
      </x:c>
      <x:c r="N788" s="159">
        <x:f>IF(IFERROR((I788+K788+M788)/(G788+J788+SUMIFS(ETC!$G:$G,ETC!$C:$C,1,ETC!$B:$B,$C788,ETC!$E:$E,$D788)),)=0,H788,IFERROR((I788+K788+M788)/(G788+J788+SUMIFS(ETC!$G:$G,ETC!$C:$C,1,ETC!$B:$B,$C788,ETC!$E:$E,$D788)),))</x:f>
        <x:v>0</x:v>
      </x:c>
      <x:c r="O788" s="106">
        <x:f>++SUMIFS('sales data'!L:L,'sales data'!$B:$B,$C788,'sales data'!$F:$F,$D788,'sales data'!$O:$O,"")</x:f>
        <x:v>0</x:v>
      </x:c>
      <x:c r="P788" s="73">
        <x:f t="shared" si="222"/>
        <x:v>0</x:v>
      </x:c>
      <x:c r="Q788" s="68">
        <x:f>+SUMIFS('sales data'!$L:$L,'sales data'!$B:$B,$C788,'sales data'!$F:$F,$D788,'sales data'!$O:$O,"R")</x:f>
        <x:v>0</x:v>
      </x:c>
      <x:c r="R788" s="73">
        <x:f t="shared" si="223"/>
        <x:v>0</x:v>
      </x:c>
      <x:c r="S788" s="68">
        <x:f>SUMIFS('sales data'!$L:$L,'sales data'!$B:$B,$C788,'sales data'!$F:$F,$D788,'sales data'!$O:$O,"N")</x:f>
        <x:v>0</x:v>
      </x:c>
      <x:c r="T788" s="73">
        <x:f t="shared" si="224"/>
        <x:v>0</x:v>
      </x:c>
      <x:c r="U788" s="26">
        <x:f>SUMIFS('warehouse inventory check'!$N:$N,'warehouse inventory check'!$C:$C,$C788,'warehouse inventory check'!$D:$D,$D788)</x:f>
        <x:v>0</x:v>
      </x:c>
      <x:c r="V788" s="26">
        <x:f t="shared" si="225"/>
        <x:v>0</x:v>
      </x:c>
      <x:c r="W788" s="73">
        <x:f t="shared" si="226"/>
        <x:v>0</x:v>
      </x:c>
      <x:c r="X788" s="74">
        <x:f t="shared" si="227"/>
        <x:v>0</x:v>
      </x:c>
      <x:c r="Y788" s="68">
        <x:f t="shared" si="228"/>
        <x:v>0</x:v>
      </x:c>
      <x:c r="Z788" s="68">
        <x:f t="shared" si="229"/>
        <x:v>0</x:v>
      </x:c>
    </x:row>
    <x:row r="789" spans="1:26" s="26" customFormat="1">
      <x:c r="A789" s="118">
        <x:v>79</x:v>
      </x:c>
      <x:c r="B789" s="118"/>
      <x:c r="C789" s="113">
        <x:v>8</x:v>
      </x:c>
      <x:c r="D789" s="210" t="str">
        <x:f>IF(VLOOKUP($A789,'★Master Code List'!$B$4:$K$167,8,)=0,"",(VLOOKUP($A789,'★Master Code List'!$B$4:$K$167,8,)))</x:f>
        <x:v>UKLA0-05011</x:v>
      </x:c>
      <x:c r="E789" s="210" t="str">
        <x:f>IF(VLOOKUP($A789,'★Master Code List'!$B$4:$K$167,9,)=0,"",(VLOOKUP($A789,'★Master Code List'!$B$4:$K$167,9,)))</x:f>
        <x:v>EV-V4 Test Parts</x:v>
      </x:c>
      <x:c r="F789" s="20" t="str">
        <x:f>IF(VLOOKUP($A789,'★Master Code List'!$B$4:$K$167,10,)=0,"",(VLOOKUP($A789,'★Master Code List'!$B$4:$K$167,10,)))</x:f>
        <x:v>CG19-38 (08) (7M)</x:v>
      </x:c>
      <x:c r="G789" s="158">
        <x:f t="shared" si="219"/>
        <x:v>0</x:v>
      </x:c>
      <x:c r="H789" s="197">
        <x:f t="shared" si="220"/>
        <x:v>0</x:v>
      </x:c>
      <x:c r="I789" s="285">
        <x:f t="shared" si="221"/>
        <x:v>0</x:v>
      </x:c>
      <x:c r="J789" s="106">
        <x:f>SUMIFS('purchase data'!K:K,'purchase data'!$B:$B,$C789,'purchase data'!$F:$F,$D789)</x:f>
        <x:v>0</x:v>
      </x:c>
      <x:c r="K789" s="73">
        <x:f>SUMIFS('purchase data'!M:M,'purchase data'!$B:$B,$C789,'purchase data'!$F:$F,$D789)</x:f>
        <x:v>0</x:v>
      </x:c>
      <x:c r="L789" s="68">
        <x:f>SUMIFS(ETC!$G:$G,ETC!$B:$B,$C789,ETC!$E:$E,$D789)</x:f>
        <x:v>0</x:v>
      </x:c>
      <x:c r="M789" s="73">
        <x:f>SUMIFS(ETC!$J:$J,ETC!$E:$E,$D789,ETC!$B:$B,$C789)</x:f>
        <x:v>0</x:v>
      </x:c>
      <x:c r="N789" s="159">
        <x:f>IF(IFERROR((I789+K789+M789)/(G789+J789+SUMIFS(ETC!$G:$G,ETC!$C:$C,1,ETC!$B:$B,$C789,ETC!$E:$E,$D789)),)=0,H789,IFERROR((I789+K789+M789)/(G789+J789+SUMIFS(ETC!$G:$G,ETC!$C:$C,1,ETC!$B:$B,$C789,ETC!$E:$E,$D789)),))</x:f>
        <x:v>0</x:v>
      </x:c>
      <x:c r="O789" s="106">
        <x:f>++SUMIFS('sales data'!L:L,'sales data'!$B:$B,$C789,'sales data'!$F:$F,$D789,'sales data'!$O:$O,"")</x:f>
        <x:v>0</x:v>
      </x:c>
      <x:c r="P789" s="73">
        <x:f t="shared" si="222"/>
        <x:v>0</x:v>
      </x:c>
      <x:c r="Q789" s="68">
        <x:f>+SUMIFS('sales data'!$L:$L,'sales data'!$B:$B,$C789,'sales data'!$F:$F,$D789,'sales data'!$O:$O,"R")</x:f>
        <x:v>0</x:v>
      </x:c>
      <x:c r="R789" s="73">
        <x:f t="shared" si="223"/>
        <x:v>0</x:v>
      </x:c>
      <x:c r="S789" s="68">
        <x:f>SUMIFS('sales data'!$L:$L,'sales data'!$B:$B,$C789,'sales data'!$F:$F,$D789,'sales data'!$O:$O,"N")</x:f>
        <x:v>0</x:v>
      </x:c>
      <x:c r="T789" s="73">
        <x:f t="shared" si="224"/>
        <x:v>0</x:v>
      </x:c>
      <x:c r="U789" s="26">
        <x:f>SUMIFS('warehouse inventory check'!$N:$N,'warehouse inventory check'!$C:$C,$C789,'warehouse inventory check'!$D:$D,$D789)</x:f>
        <x:v>0</x:v>
      </x:c>
      <x:c r="V789" s="26">
        <x:f t="shared" si="225"/>
        <x:v>0</x:v>
      </x:c>
      <x:c r="W789" s="73">
        <x:f t="shared" si="226"/>
        <x:v>0</x:v>
      </x:c>
      <x:c r="X789" s="74">
        <x:f t="shared" si="227"/>
        <x:v>0</x:v>
      </x:c>
      <x:c r="Y789" s="68">
        <x:f t="shared" si="228"/>
        <x:v>0</x:v>
      </x:c>
      <x:c r="Z789" s="68">
        <x:f t="shared" si="229"/>
        <x:v>0</x:v>
      </x:c>
    </x:row>
    <x:row r="790" spans="1:26" s="26" customFormat="1">
      <x:c r="A790" s="118">
        <x:v>80</x:v>
      </x:c>
      <x:c r="B790" s="118"/>
      <x:c r="C790" s="113">
        <x:v>8</x:v>
      </x:c>
      <x:c r="D790" s="210" t="str">
        <x:f>IF(VLOOKUP($A790,'★Master Code List'!$B$4:$K$167,8,)=0,"",(VLOOKUP($A790,'★Master Code List'!$B$4:$K$167,8,)))</x:f>
        <x:v>PZ38-14A033-MD</x:v>
      </x:c>
      <x:c r="E790" s="210" t="str">
        <x:f>IF(VLOOKUP($A790,'★Master Code List'!$B$4:$K$167,9,)=0,"",(VLOOKUP($A790,'★Master Code List'!$B$4:$K$167,9,)))</x:f>
        <x:v>BEV-E (AWD/RWD, V710)</x:v>
      </x:c>
      <x:c r="F790" s="20" t="str">
        <x:f>IF(VLOOKUP($A790,'★Master Code List'!$B$4:$K$167,10,)=0,"",(VLOOKUP($A790,'★Master Code List'!$B$4:$K$167,10,)))</x:f>
        <x:v>MCA CONNECTOR CLIP</x:v>
      </x:c>
      <x:c r="G790" s="158">
        <x:f t="shared" si="219"/>
        <x:v>0</x:v>
      </x:c>
      <x:c r="H790" s="197">
        <x:f t="shared" si="220"/>
        <x:v>699.69799999999998</x:v>
      </x:c>
      <x:c r="I790" s="285">
        <x:f t="shared" si="221"/>
        <x:v>0</x:v>
      </x:c>
      <x:c r="J790" s="106">
        <x:f>SUMIFS('purchase data'!K:K,'purchase data'!$B:$B,$C790,'purchase data'!$F:$F,$D790)</x:f>
        <x:v>0</x:v>
      </x:c>
      <x:c r="K790" s="73">
        <x:f>SUMIFS('purchase data'!M:M,'purchase data'!$B:$B,$C790,'purchase data'!$F:$F,$D790)</x:f>
        <x:v>0</x:v>
      </x:c>
      <x:c r="L790" s="68">
        <x:f>SUMIFS(ETC!$G:$G,ETC!$B:$B,$C790,ETC!$E:$E,$D790)</x:f>
        <x:v>0</x:v>
      </x:c>
      <x:c r="M790" s="73">
        <x:f>SUMIFS(ETC!$J:$J,ETC!$E:$E,$D790,ETC!$B:$B,$C790)</x:f>
        <x:v>0</x:v>
      </x:c>
      <x:c r="N790" s="159">
        <x:f>IF(IFERROR((I790+K790+M790)/(G790+J790+SUMIFS(ETC!$G:$G,ETC!$C:$C,1,ETC!$B:$B,$C790,ETC!$E:$E,$D790)),)=0,H790,IFERROR((I790+K790+M790)/(G790+J790+SUMIFS(ETC!$G:$G,ETC!$C:$C,1,ETC!$B:$B,$C790,ETC!$E:$E,$D790)),))</x:f>
        <x:v>699.69799999999998</x:v>
      </x:c>
      <x:c r="O790" s="106">
        <x:f>++SUMIFS('sales data'!L:L,'sales data'!$B:$B,$C790,'sales data'!$F:$F,$D790,'sales data'!$O:$O,"")</x:f>
        <x:v>0</x:v>
      </x:c>
      <x:c r="P790" s="73">
        <x:f t="shared" si="222"/>
        <x:v>0</x:v>
      </x:c>
      <x:c r="Q790" s="68">
        <x:f>+SUMIFS('sales data'!$L:$L,'sales data'!$B:$B,$C790,'sales data'!$F:$F,$D790,'sales data'!$O:$O,"R")</x:f>
        <x:v>0</x:v>
      </x:c>
      <x:c r="R790" s="73">
        <x:f t="shared" si="223"/>
        <x:v>0</x:v>
      </x:c>
      <x:c r="S790" s="68">
        <x:f>SUMIFS('sales data'!$L:$L,'sales data'!$B:$B,$C790,'sales data'!$F:$F,$D790,'sales data'!$O:$O,"N")</x:f>
        <x:v>0</x:v>
      </x:c>
      <x:c r="T790" s="73">
        <x:f t="shared" si="224"/>
        <x:v>0</x:v>
      </x:c>
      <x:c r="U790" s="26">
        <x:f>SUMIFS('warehouse inventory check'!$N:$N,'warehouse inventory check'!$C:$C,$C790,'warehouse inventory check'!$D:$D,$D790)</x:f>
        <x:v>0</x:v>
      </x:c>
      <x:c r="V790" s="26">
        <x:f t="shared" si="225"/>
        <x:v>699.69799999999998</x:v>
      </x:c>
      <x:c r="W790" s="73">
        <x:f t="shared" si="226"/>
        <x:v>0</x:v>
      </x:c>
      <x:c r="X790" s="74">
        <x:f t="shared" si="227"/>
        <x:v>0</x:v>
      </x:c>
      <x:c r="Y790" s="68">
        <x:f t="shared" si="228"/>
        <x:v>0</x:v>
      </x:c>
      <x:c r="Z790" s="68">
        <x:f t="shared" si="229"/>
        <x:v>0</x:v>
      </x:c>
    </x:row>
    <x:row r="791" spans="1:26" s="26" customFormat="1">
      <x:c r="A791" s="118">
        <x:v>81</x:v>
      </x:c>
      <x:c r="B791" s="118"/>
      <x:c r="C791" s="113">
        <x:v>8</x:v>
      </x:c>
      <x:c r="D791" s="210" t="str">
        <x:f>IF(VLOOKUP($A791,'★Master Code List'!$B$4:$K$167,8,)=0,"",(VLOOKUP($A791,'★Master Code List'!$B$4:$K$167,8,)))</x:f>
        <x:v>SZ38-10B694-AD</x:v>
      </x:c>
      <x:c r="E791" s="210" t="str">
        <x:f>IF(VLOOKUP($A791,'★Master Code List'!$B$4:$K$167,9,)=0,"",(VLOOKUP($A791,'★Master Code List'!$B$4:$K$167,9,)))</x:f>
        <x:v>BEV-E2 (V710)</x:v>
      </x:c>
      <x:c r="F791" s="20" t="str">
        <x:f>IF(VLOOKUP($A791,'★Master Code List'!$B$4:$K$167,10,)=0,"",(VLOOKUP($A791,'★Master Code List'!$B$4:$K$167,10,)))</x:f>
        <x:v>BEV-E2 MAIN W/H ASSY</x:v>
      </x:c>
      <x:c r="G791" s="158">
        <x:f t="shared" si="219"/>
        <x:v>0</x:v>
      </x:c>
      <x:c r="H791" s="197">
        <x:f t="shared" si="220"/>
        <x:v>5239.0126766399999</x:v>
      </x:c>
      <x:c r="I791" s="285">
        <x:f t="shared" si="221"/>
        <x:v>0</x:v>
      </x:c>
      <x:c r="J791" s="106">
        <x:f>SUMIFS('purchase data'!K:K,'purchase data'!$B:$B,$C791,'purchase data'!$F:$F,$D791)</x:f>
        <x:v>0</x:v>
      </x:c>
      <x:c r="K791" s="73">
        <x:f>SUMIFS('purchase data'!M:M,'purchase data'!$B:$B,$C791,'purchase data'!$F:$F,$D791)</x:f>
        <x:v>0</x:v>
      </x:c>
      <x:c r="L791" s="68">
        <x:f>SUMIFS(ETC!$G:$G,ETC!$B:$B,$C791,ETC!$E:$E,$D791)</x:f>
        <x:v>0</x:v>
      </x:c>
      <x:c r="M791" s="73">
        <x:f>SUMIFS(ETC!$J:$J,ETC!$E:$E,$D791,ETC!$B:$B,$C791)</x:f>
        <x:v>0</x:v>
      </x:c>
      <x:c r="N791" s="159">
        <x:f>IF(IFERROR((I791+K791+M791)/(G791+J791+SUMIFS(ETC!$G:$G,ETC!$C:$C,1,ETC!$B:$B,$C791,ETC!$E:$E,$D791)),)=0,H791,IFERROR((I791+K791+M791)/(G791+J791+SUMIFS(ETC!$G:$G,ETC!$C:$C,1,ETC!$B:$B,$C791,ETC!$E:$E,$D791)),))</x:f>
        <x:v>5239.0126766399999</x:v>
      </x:c>
      <x:c r="O791" s="106">
        <x:f>++SUMIFS('sales data'!L:L,'sales data'!$B:$B,$C791,'sales data'!$F:$F,$D791,'sales data'!$O:$O,"")</x:f>
        <x:v>0</x:v>
      </x:c>
      <x:c r="P791" s="73">
        <x:f t="shared" si="222"/>
        <x:v>0</x:v>
      </x:c>
      <x:c r="Q791" s="68">
        <x:f>+SUMIFS('sales data'!$L:$L,'sales data'!$B:$B,$C791,'sales data'!$F:$F,$D791,'sales data'!$O:$O,"R")</x:f>
        <x:v>0</x:v>
      </x:c>
      <x:c r="R791" s="73">
        <x:f t="shared" si="223"/>
        <x:v>0</x:v>
      </x:c>
      <x:c r="S791" s="68">
        <x:f>SUMIFS('sales data'!$L:$L,'sales data'!$B:$B,$C791,'sales data'!$F:$F,$D791,'sales data'!$O:$O,"N")</x:f>
        <x:v>0</x:v>
      </x:c>
      <x:c r="T791" s="73">
        <x:f t="shared" si="224"/>
        <x:v>0</x:v>
      </x:c>
      <x:c r="U791" s="26">
        <x:f>SUMIFS('warehouse inventory check'!$N:$N,'warehouse inventory check'!$C:$C,$C791,'warehouse inventory check'!$D:$D,$D791)</x:f>
        <x:v>0</x:v>
      </x:c>
      <x:c r="V791" s="26">
        <x:f t="shared" si="225"/>
        <x:v>5239.0126766399999</x:v>
      </x:c>
      <x:c r="W791" s="73">
        <x:f t="shared" si="226"/>
        <x:v>0</x:v>
      </x:c>
      <x:c r="X791" s="74">
        <x:f t="shared" si="227"/>
        <x:v>0</x:v>
      </x:c>
      <x:c r="Y791" s="68">
        <x:f t="shared" si="228"/>
        <x:v>0</x:v>
      </x:c>
      <x:c r="Z791" s="68">
        <x:f t="shared" si="229"/>
        <x:v>0</x:v>
      </x:c>
    </x:row>
    <x:row r="792" spans="1:26" s="26" customFormat="1">
      <x:c r="A792" s="118">
        <x:v>82</x:v>
      </x:c>
      <x:c r="B792" s="118"/>
      <x:c r="C792" s="113">
        <x:v>8</x:v>
      </x:c>
      <x:c r="D792" s="210" t="str">
        <x:f>IF(VLOOKUP($A792,'★Master Code List'!$B$4:$K$167,8,)=0,"",(VLOOKUP($A792,'★Master Code List'!$B$4:$K$167,8,)))</x:f>
        <x:v>SZ38-10B694-AE</x:v>
      </x:c>
      <x:c r="E792" s="210" t="str">
        <x:f>IF(VLOOKUP($A792,'★Master Code List'!$B$4:$K$167,9,)=0,"",(VLOOKUP($A792,'★Master Code List'!$B$4:$K$167,9,)))</x:f>
        <x:v>BEV-E2 (V710)</x:v>
      </x:c>
      <x:c r="F792" s="20" t="str">
        <x:f>IF(VLOOKUP($A792,'★Master Code List'!$B$4:$K$167,10,)=0,"",(VLOOKUP($A792,'★Master Code List'!$B$4:$K$167,10,)))</x:f>
        <x:v>BEV-E2 MAIN W/H ASSY</x:v>
      </x:c>
      <x:c r="G792" s="158">
        <x:f t="shared" si="219"/>
        <x:v>0</x:v>
      </x:c>
      <x:c r="H792" s="197">
        <x:f t="shared" si="220"/>
        <x:v>5239.87608</x:v>
      </x:c>
      <x:c r="I792" s="285">
        <x:f t="shared" si="221"/>
        <x:v>0</x:v>
      </x:c>
      <x:c r="J792" s="106">
        <x:f>SUMIFS('purchase data'!K:K,'purchase data'!$B:$B,$C792,'purchase data'!$F:$F,$D792)</x:f>
        <x:v>0</x:v>
      </x:c>
      <x:c r="K792" s="73">
        <x:f>SUMIFS('purchase data'!M:M,'purchase data'!$B:$B,$C792,'purchase data'!$F:$F,$D792)</x:f>
        <x:v>0</x:v>
      </x:c>
      <x:c r="L792" s="68">
        <x:f>SUMIFS(ETC!$G:$G,ETC!$B:$B,$C792,ETC!$E:$E,$D792)</x:f>
        <x:v>0</x:v>
      </x:c>
      <x:c r="M792" s="73">
        <x:f>SUMIFS(ETC!$J:$J,ETC!$E:$E,$D792,ETC!$B:$B,$C792)</x:f>
        <x:v>0</x:v>
      </x:c>
      <x:c r="N792" s="159">
        <x:f>IF(IFERROR((I792+K792+M792)/(G792+J792+SUMIFS(ETC!$G:$G,ETC!$C:$C,1,ETC!$B:$B,$C792,ETC!$E:$E,$D792)),)=0,H792,IFERROR((I792+K792+M792)/(G792+J792+SUMIFS(ETC!$G:$G,ETC!$C:$C,1,ETC!$B:$B,$C792,ETC!$E:$E,$D792)),))</x:f>
        <x:v>5239.87608</x:v>
      </x:c>
      <x:c r="O792" s="106">
        <x:f>++SUMIFS('sales data'!L:L,'sales data'!$B:$B,$C792,'sales data'!$F:$F,$D792,'sales data'!$O:$O,"")</x:f>
        <x:v>0</x:v>
      </x:c>
      <x:c r="P792" s="73">
        <x:f t="shared" si="222"/>
        <x:v>0</x:v>
      </x:c>
      <x:c r="Q792" s="68">
        <x:f>+SUMIFS('sales data'!$L:$L,'sales data'!$B:$B,$C792,'sales data'!$F:$F,$D792,'sales data'!$O:$O,"R")</x:f>
        <x:v>0</x:v>
      </x:c>
      <x:c r="R792" s="73">
        <x:f t="shared" si="223"/>
        <x:v>0</x:v>
      </x:c>
      <x:c r="S792" s="68">
        <x:f>SUMIFS('sales data'!$L:$L,'sales data'!$B:$B,$C792,'sales data'!$F:$F,$D792,'sales data'!$O:$O,"N")</x:f>
        <x:v>0</x:v>
      </x:c>
      <x:c r="T792" s="73">
        <x:f t="shared" si="224"/>
        <x:v>0</x:v>
      </x:c>
      <x:c r="U792" s="26">
        <x:f>SUMIFS('warehouse inventory check'!$N:$N,'warehouse inventory check'!$C:$C,$C792,'warehouse inventory check'!$D:$D,$D792)</x:f>
        <x:v>0</x:v>
      </x:c>
      <x:c r="V792" s="26">
        <x:f t="shared" si="225"/>
        <x:v>5239.87608</x:v>
      </x:c>
      <x:c r="W792" s="73">
        <x:f t="shared" si="226"/>
        <x:v>0</x:v>
      </x:c>
      <x:c r="X792" s="74">
        <x:f t="shared" si="227"/>
        <x:v>0</x:v>
      </x:c>
      <x:c r="Y792" s="68">
        <x:f t="shared" si="228"/>
        <x:v>0</x:v>
      </x:c>
      <x:c r="Z792" s="68">
        <x:f t="shared" si="229"/>
        <x:v>0</x:v>
      </x:c>
    </x:row>
    <x:row r="793" spans="1:26" s="26" customFormat="1">
      <x:c r="A793" s="118">
        <x:v>83</x:v>
      </x:c>
      <x:c r="B793" s="118"/>
      <x:c r="C793" s="113">
        <x:v>8</x:v>
      </x:c>
      <x:c r="D793" s="210" t="str">
        <x:f>IF(VLOOKUP($A793,'★Master Code List'!$B$4:$K$167,8,)=0,"",(VLOOKUP($A793,'★Master Code List'!$B$4:$K$167,8,)))</x:f>
        <x:v>TZ38-10B694-CB</x:v>
      </x:c>
      <x:c r="E793" s="210" t="str">
        <x:f>IF(VLOOKUP($A793,'★Master Code List'!$B$4:$K$167,9,)=0,"",(VLOOKUP($A793,'★Master Code List'!$B$4:$K$167,9,)))</x:f>
        <x:v>BEV-E (AWD/RWD, V710)</x:v>
      </x:c>
      <x:c r="F793" s="20" t="str">
        <x:f>IF(VLOOKUP($A793,'★Master Code List'!$B$4:$K$167,10,)=0,"",(VLOOKUP($A793,'★Master Code List'!$B$4:$K$167,10,)))</x:f>
        <x:v>AWD Main length extended</x:v>
      </x:c>
      <x:c r="G793" s="158">
        <x:f t="shared" si="219"/>
        <x:v>0</x:v>
      </x:c>
      <x:c r="H793" s="197">
        <x:f t="shared" si="220"/>
        <x:v>7040.4650600000004</x:v>
      </x:c>
      <x:c r="I793" s="285">
        <x:f t="shared" si="221"/>
        <x:v>0</x:v>
      </x:c>
      <x:c r="J793" s="106">
        <x:f>SUMIFS('purchase data'!K:K,'purchase data'!$B:$B,$C793,'purchase data'!$F:$F,$D793)</x:f>
        <x:v>0</x:v>
      </x:c>
      <x:c r="K793" s="73">
        <x:f>SUMIFS('purchase data'!M:M,'purchase data'!$B:$B,$C793,'purchase data'!$F:$F,$D793)</x:f>
        <x:v>0</x:v>
      </x:c>
      <x:c r="L793" s="68">
        <x:f>SUMIFS(ETC!$G:$G,ETC!$B:$B,$C793,ETC!$E:$E,$D793)</x:f>
        <x:v>0</x:v>
      </x:c>
      <x:c r="M793" s="73">
        <x:f>SUMIFS(ETC!$J:$J,ETC!$E:$E,$D793,ETC!$B:$B,$C793)</x:f>
        <x:v>0</x:v>
      </x:c>
      <x:c r="N793" s="159">
        <x:f>IF(IFERROR((I793+K793+M793)/(G793+J793+SUMIFS(ETC!$G:$G,ETC!$C:$C,1,ETC!$B:$B,$C793,ETC!$E:$E,$D793)),)=0,H793,IFERROR((I793+K793+M793)/(G793+J793+SUMIFS(ETC!$G:$G,ETC!$C:$C,1,ETC!$B:$B,$C793,ETC!$E:$E,$D793)),))</x:f>
        <x:v>7040.4650600000004</x:v>
      </x:c>
      <x:c r="O793" s="106">
        <x:f>++SUMIFS('sales data'!L:L,'sales data'!$B:$B,$C793,'sales data'!$F:$F,$D793,'sales data'!$O:$O,"")</x:f>
        <x:v>0</x:v>
      </x:c>
      <x:c r="P793" s="73">
        <x:f t="shared" si="222"/>
        <x:v>0</x:v>
      </x:c>
      <x:c r="Q793" s="68">
        <x:f>+SUMIFS('sales data'!$L:$L,'sales data'!$B:$B,$C793,'sales data'!$F:$F,$D793,'sales data'!$O:$O,"R")</x:f>
        <x:v>0</x:v>
      </x:c>
      <x:c r="R793" s="73">
        <x:f t="shared" si="223"/>
        <x:v>0</x:v>
      </x:c>
      <x:c r="S793" s="68">
        <x:f>SUMIFS('sales data'!$L:$L,'sales data'!$B:$B,$C793,'sales data'!$F:$F,$D793,'sales data'!$O:$O,"N")</x:f>
        <x:v>0</x:v>
      </x:c>
      <x:c r="T793" s="73">
        <x:f t="shared" si="224"/>
        <x:v>0</x:v>
      </x:c>
      <x:c r="U793" s="26">
        <x:f>SUMIFS('warehouse inventory check'!$N:$N,'warehouse inventory check'!$C:$C,$C793,'warehouse inventory check'!$D:$D,$D793)</x:f>
        <x:v>0</x:v>
      </x:c>
      <x:c r="V793" s="26">
        <x:f t="shared" si="225"/>
        <x:v>7040.4650600000004</x:v>
      </x:c>
      <x:c r="W793" s="73">
        <x:f t="shared" si="226"/>
        <x:v>0</x:v>
      </x:c>
      <x:c r="X793" s="74">
        <x:f t="shared" si="227"/>
        <x:v>0</x:v>
      </x:c>
      <x:c r="Y793" s="68">
        <x:f t="shared" si="228"/>
        <x:v>0</x:v>
      </x:c>
      <x:c r="Z793" s="68">
        <x:f t="shared" si="229"/>
        <x:v>0</x:v>
      </x:c>
    </x:row>
    <x:row r="794" spans="1:26" s="26" customFormat="1">
      <x:c r="A794" s="118">
        <x:v>84</x:v>
      </x:c>
      <x:c r="B794" s="118"/>
      <x:c r="C794" s="113">
        <x:v>8</x:v>
      </x:c>
      <x:c r="D794" s="210" t="str">
        <x:f>IF(VLOOKUP($A794,'★Master Code List'!$B$4:$K$167,8,)=0,"",(VLOOKUP($A794,'★Master Code List'!$B$4:$K$167,8,)))</x:f>
        <x:v>TZ38-14A033-AB</x:v>
      </x:c>
      <x:c r="E794" s="210" t="str">
        <x:f>IF(VLOOKUP($A794,'★Master Code List'!$B$4:$K$167,9,)=0,"",(VLOOKUP($A794,'★Master Code List'!$B$4:$K$167,9,)))</x:f>
        <x:v>BEV-E (AWD/RWD, V710)</x:v>
      </x:c>
      <x:c r="F794" s="20" t="str">
        <x:f>IF(VLOOKUP($A794,'★Master Code List'!$B$4:$K$167,10,)=0,"",(VLOOKUP($A794,'★Master Code List'!$B$4:$K$167,10,)))</x:f>
        <x:v>BUSBAR</x:v>
      </x:c>
      <x:c r="G794" s="158">
        <x:f t="shared" si="219"/>
        <x:v>0</x:v>
      </x:c>
      <x:c r="H794" s="197">
        <x:f t="shared" si="220"/>
        <x:v>833.678</x:v>
      </x:c>
      <x:c r="I794" s="285">
        <x:f t="shared" si="221"/>
        <x:v>0</x:v>
      </x:c>
      <x:c r="J794" s="106">
        <x:f>SUMIFS('purchase data'!K:K,'purchase data'!$B:$B,$C794,'purchase data'!$F:$F,$D794)</x:f>
        <x:v>0</x:v>
      </x:c>
      <x:c r="K794" s="73">
        <x:f>SUMIFS('purchase data'!M:M,'purchase data'!$B:$B,$C794,'purchase data'!$F:$F,$D794)</x:f>
        <x:v>0</x:v>
      </x:c>
      <x:c r="L794" s="68">
        <x:f>SUMIFS(ETC!$G:$G,ETC!$B:$B,$C794,ETC!$E:$E,$D794)</x:f>
        <x:v>0</x:v>
      </x:c>
      <x:c r="M794" s="73">
        <x:f>SUMIFS(ETC!$J:$J,ETC!$E:$E,$D794,ETC!$B:$B,$C794)</x:f>
        <x:v>0</x:v>
      </x:c>
      <x:c r="N794" s="159">
        <x:f>IF(IFERROR((I794+K794+M794)/(G794+J794+SUMIFS(ETC!$G:$G,ETC!$C:$C,1,ETC!$B:$B,$C794,ETC!$E:$E,$D794)),)=0,H794,IFERROR((I794+K794+M794)/(G794+J794+SUMIFS(ETC!$G:$G,ETC!$C:$C,1,ETC!$B:$B,$C794,ETC!$E:$E,$D794)),))</x:f>
        <x:v>833.678</x:v>
      </x:c>
      <x:c r="O794" s="106">
        <x:f>++SUMIFS('sales data'!L:L,'sales data'!$B:$B,$C794,'sales data'!$F:$F,$D794,'sales data'!$O:$O,"")</x:f>
        <x:v>0</x:v>
      </x:c>
      <x:c r="P794" s="73">
        <x:f t="shared" si="222"/>
        <x:v>0</x:v>
      </x:c>
      <x:c r="Q794" s="68">
        <x:f>+SUMIFS('sales data'!$L:$L,'sales data'!$B:$B,$C794,'sales data'!$F:$F,$D794,'sales data'!$O:$O,"R")</x:f>
        <x:v>0</x:v>
      </x:c>
      <x:c r="R794" s="73">
        <x:f t="shared" si="223"/>
        <x:v>0</x:v>
      </x:c>
      <x:c r="S794" s="68">
        <x:f>SUMIFS('sales data'!$L:$L,'sales data'!$B:$B,$C794,'sales data'!$F:$F,$D794,'sales data'!$O:$O,"N")</x:f>
        <x:v>0</x:v>
      </x:c>
      <x:c r="T794" s="73">
        <x:f t="shared" si="224"/>
        <x:v>0</x:v>
      </x:c>
      <x:c r="U794" s="26">
        <x:f>SUMIFS('warehouse inventory check'!$N:$N,'warehouse inventory check'!$C:$C,$C794,'warehouse inventory check'!$D:$D,$D794)</x:f>
        <x:v>0</x:v>
      </x:c>
      <x:c r="V794" s="26">
        <x:f t="shared" si="225"/>
        <x:v>833.678</x:v>
      </x:c>
      <x:c r="W794" s="73">
        <x:f t="shared" si="226"/>
        <x:v>0</x:v>
      </x:c>
      <x:c r="X794" s="74">
        <x:f t="shared" si="227"/>
        <x:v>0</x:v>
      </x:c>
      <x:c r="Y794" s="68">
        <x:f t="shared" si="228"/>
        <x:v>0</x:v>
      </x:c>
      <x:c r="Z794" s="68">
        <x:f t="shared" si="229"/>
        <x:v>0</x:v>
      </x:c>
    </x:row>
    <x:row r="795" spans="1:26" s="26" customFormat="1">
      <x:c r="A795" s="118">
        <x:v>85</x:v>
      </x:c>
      <x:c r="B795" s="118"/>
      <x:c r="C795" s="113">
        <x:v>8</x:v>
      </x:c>
      <x:c r="D795" s="210" t="str">
        <x:f>IF(VLOOKUP($A795,'★Master Code List'!$B$4:$K$167,8,)=0,"",(VLOOKUP($A795,'★Master Code List'!$B$4:$K$167,8,)))</x:f>
        <x:v>TZ38-14A033-BB</x:v>
      </x:c>
      <x:c r="E795" s="210" t="str">
        <x:f>IF(VLOOKUP($A795,'★Master Code List'!$B$4:$K$167,9,)=0,"",(VLOOKUP($A795,'★Master Code List'!$B$4:$K$167,9,)))</x:f>
        <x:v>BEV-E (AWD/RWD, V710)</x:v>
      </x:c>
      <x:c r="F795" s="20" t="str">
        <x:f>IF(VLOOKUP($A795,'★Master Code List'!$B$4:$K$167,10,)=0,"",(VLOOKUP($A795,'★Master Code List'!$B$4:$K$167,10,)))</x:f>
        <x:v>BUSBAR</x:v>
      </x:c>
      <x:c r="G795" s="158">
        <x:f t="shared" si="219"/>
        <x:v>0</x:v>
      </x:c>
      <x:c r="H795" s="197">
        <x:f t="shared" si="220"/>
        <x:v>496.79136</x:v>
      </x:c>
      <x:c r="I795" s="285">
        <x:f t="shared" si="221"/>
        <x:v>0</x:v>
      </x:c>
      <x:c r="J795" s="106">
        <x:f>SUMIFS('purchase data'!K:K,'purchase data'!$B:$B,$C795,'purchase data'!$F:$F,$D795)</x:f>
        <x:v>0</x:v>
      </x:c>
      <x:c r="K795" s="73">
        <x:f>SUMIFS('purchase data'!M:M,'purchase data'!$B:$B,$C795,'purchase data'!$F:$F,$D795)</x:f>
        <x:v>0</x:v>
      </x:c>
      <x:c r="L795" s="68">
        <x:f>SUMIFS(ETC!$G:$G,ETC!$B:$B,$C795,ETC!$E:$E,$D795)</x:f>
        <x:v>0</x:v>
      </x:c>
      <x:c r="M795" s="73">
        <x:f>SUMIFS(ETC!$J:$J,ETC!$E:$E,$D795,ETC!$B:$B,$C795)</x:f>
        <x:v>0</x:v>
      </x:c>
      <x:c r="N795" s="159">
        <x:f>IF(IFERROR((I795+K795+M795)/(G795+J795+SUMIFS(ETC!$G:$G,ETC!$C:$C,1,ETC!$B:$B,$C795,ETC!$E:$E,$D795)),)=0,H795,IFERROR((I795+K795+M795)/(G795+J795+SUMIFS(ETC!$G:$G,ETC!$C:$C,1,ETC!$B:$B,$C795,ETC!$E:$E,$D795)),))</x:f>
        <x:v>496.79136</x:v>
      </x:c>
      <x:c r="O795" s="106">
        <x:f>++SUMIFS('sales data'!L:L,'sales data'!$B:$B,$C795,'sales data'!$F:$F,$D795,'sales data'!$O:$O,"")</x:f>
        <x:v>0</x:v>
      </x:c>
      <x:c r="P795" s="73">
        <x:f t="shared" si="222"/>
        <x:v>0</x:v>
      </x:c>
      <x:c r="Q795" s="68">
        <x:f>+SUMIFS('sales data'!$L:$L,'sales data'!$B:$B,$C795,'sales data'!$F:$F,$D795,'sales data'!$O:$O,"R")</x:f>
        <x:v>0</x:v>
      </x:c>
      <x:c r="R795" s="73">
        <x:f t="shared" si="223"/>
        <x:v>0</x:v>
      </x:c>
      <x:c r="S795" s="68">
        <x:f>SUMIFS('sales data'!$L:$L,'sales data'!$B:$B,$C795,'sales data'!$F:$F,$D795,'sales data'!$O:$O,"N")</x:f>
        <x:v>0</x:v>
      </x:c>
      <x:c r="T795" s="73">
        <x:f t="shared" si="224"/>
        <x:v>0</x:v>
      </x:c>
      <x:c r="U795" s="26">
        <x:f>SUMIFS('warehouse inventory check'!$N:$N,'warehouse inventory check'!$C:$C,$C795,'warehouse inventory check'!$D:$D,$D795)</x:f>
        <x:v>0</x:v>
      </x:c>
      <x:c r="V795" s="26">
        <x:f t="shared" si="225"/>
        <x:v>496.79136</x:v>
      </x:c>
      <x:c r="W795" s="73">
        <x:f t="shared" si="226"/>
        <x:v>0</x:v>
      </x:c>
      <x:c r="X795" s="74">
        <x:f t="shared" si="227"/>
        <x:v>0</x:v>
      </x:c>
      <x:c r="Y795" s="68">
        <x:f t="shared" si="228"/>
        <x:v>0</x:v>
      </x:c>
      <x:c r="Z795" s="68">
        <x:f t="shared" si="229"/>
        <x:v>0</x:v>
      </x:c>
    </x:row>
    <x:row r="796" spans="1:26" s="26" customFormat="1">
      <x:c r="A796" s="118">
        <x:v>86</x:v>
      </x:c>
      <x:c r="B796" s="118"/>
      <x:c r="C796" s="113">
        <x:v>8</x:v>
      </x:c>
      <x:c r="D796" s="210" t="str">
        <x:f>IF(VLOOKUP($A796,'★Master Code List'!$B$4:$K$167,8,)=0,"",(VLOOKUP($A796,'★Master Code List'!$B$4:$K$167,8,)))</x:f>
        <x:v>TZ38-14A033-CB</x:v>
      </x:c>
      <x:c r="E796" s="210" t="str">
        <x:f>IF(VLOOKUP($A796,'★Master Code List'!$B$4:$K$167,9,)=0,"",(VLOOKUP($A796,'★Master Code List'!$B$4:$K$167,9,)))</x:f>
        <x:v>BEV-E (AWD/RWD, V710)</x:v>
      </x:c>
      <x:c r="F796" s="20" t="str">
        <x:f>IF(VLOOKUP($A796,'★Master Code List'!$B$4:$K$167,10,)=0,"",(VLOOKUP($A796,'★Master Code List'!$B$4:$K$167,10,)))</x:f>
        <x:v>BUSBAR</x:v>
      </x:c>
      <x:c r="G796" s="158">
        <x:f t="shared" si="219"/>
        <x:v>0</x:v>
      </x:c>
      <x:c r="H796" s="197">
        <x:f t="shared" si="220"/>
        <x:v>1534.8783100000001</x:v>
      </x:c>
      <x:c r="I796" s="285">
        <x:f t="shared" si="221"/>
        <x:v>0</x:v>
      </x:c>
      <x:c r="J796" s="106">
        <x:f>SUMIFS('purchase data'!K:K,'purchase data'!$B:$B,$C796,'purchase data'!$F:$F,$D796)</x:f>
        <x:v>0</x:v>
      </x:c>
      <x:c r="K796" s="73">
        <x:f>SUMIFS('purchase data'!M:M,'purchase data'!$B:$B,$C796,'purchase data'!$F:$F,$D796)</x:f>
        <x:v>0</x:v>
      </x:c>
      <x:c r="L796" s="68">
        <x:f>SUMIFS(ETC!$G:$G,ETC!$B:$B,$C796,ETC!$E:$E,$D796)</x:f>
        <x:v>0</x:v>
      </x:c>
      <x:c r="M796" s="73">
        <x:f>SUMIFS(ETC!$J:$J,ETC!$E:$E,$D796,ETC!$B:$B,$C796)</x:f>
        <x:v>0</x:v>
      </x:c>
      <x:c r="N796" s="159">
        <x:f>IF(IFERROR((I796+K796+M796)/(G796+J796+SUMIFS(ETC!$G:$G,ETC!$C:$C,1,ETC!$B:$B,$C796,ETC!$E:$E,$D796)),)=0,H796,IFERROR((I796+K796+M796)/(G796+J796+SUMIFS(ETC!$G:$G,ETC!$C:$C,1,ETC!$B:$B,$C796,ETC!$E:$E,$D796)),))</x:f>
        <x:v>1534.8783100000001</x:v>
      </x:c>
      <x:c r="O796" s="106">
        <x:f>++SUMIFS('sales data'!L:L,'sales data'!$B:$B,$C796,'sales data'!$F:$F,$D796,'sales data'!$O:$O,"")</x:f>
        <x:v>0</x:v>
      </x:c>
      <x:c r="P796" s="73">
        <x:f t="shared" si="222"/>
        <x:v>0</x:v>
      </x:c>
      <x:c r="Q796" s="68">
        <x:f>+SUMIFS('sales data'!$L:$L,'sales data'!$B:$B,$C796,'sales data'!$F:$F,$D796,'sales data'!$O:$O,"R")</x:f>
        <x:v>0</x:v>
      </x:c>
      <x:c r="R796" s="73">
        <x:f t="shared" si="223"/>
        <x:v>0</x:v>
      </x:c>
      <x:c r="S796" s="68">
        <x:f>SUMIFS('sales data'!$L:$L,'sales data'!$B:$B,$C796,'sales data'!$F:$F,$D796,'sales data'!$O:$O,"N")</x:f>
        <x:v>0</x:v>
      </x:c>
      <x:c r="T796" s="73">
        <x:f t="shared" si="224"/>
        <x:v>0</x:v>
      </x:c>
      <x:c r="U796" s="26">
        <x:f>SUMIFS('warehouse inventory check'!$N:$N,'warehouse inventory check'!$C:$C,$C796,'warehouse inventory check'!$D:$D,$D796)</x:f>
        <x:v>0</x:v>
      </x:c>
      <x:c r="V796" s="26">
        <x:f t="shared" si="225"/>
        <x:v>1534.8783100000001</x:v>
      </x:c>
      <x:c r="W796" s="73">
        <x:f t="shared" si="226"/>
        <x:v>0</x:v>
      </x:c>
      <x:c r="X796" s="74">
        <x:f t="shared" si="227"/>
        <x:v>0</x:v>
      </x:c>
      <x:c r="Y796" s="68">
        <x:f t="shared" si="228"/>
        <x:v>0</x:v>
      </x:c>
      <x:c r="Z796" s="68">
        <x:f t="shared" si="229"/>
        <x:v>0</x:v>
      </x:c>
    </x:row>
    <x:row r="797" spans="1:26" s="26" customFormat="1">
      <x:c r="A797" s="118">
        <x:v>87</x:v>
      </x:c>
      <x:c r="B797" s="118"/>
      <x:c r="C797" s="113">
        <x:v>8</x:v>
      </x:c>
      <x:c r="D797" s="210" t="str">
        <x:f>IF(VLOOKUP($A797,'★Master Code List'!$B$4:$K$167,8,)=0,"",(VLOOKUP($A797,'★Master Code List'!$B$4:$K$167,8,)))</x:f>
        <x:v>TZ38-14A033-DB</x:v>
      </x:c>
      <x:c r="E797" s="210" t="str">
        <x:f>IF(VLOOKUP($A797,'★Master Code List'!$B$4:$K$167,9,)=0,"",(VLOOKUP($A797,'★Master Code List'!$B$4:$K$167,9,)))</x:f>
        <x:v>BEV-E (AWD/RWD, V710)</x:v>
      </x:c>
      <x:c r="F797" s="20" t="str">
        <x:f>IF(VLOOKUP($A797,'★Master Code List'!$B$4:$K$167,10,)=0,"",(VLOOKUP($A797,'★Master Code List'!$B$4:$K$167,10,)))</x:f>
        <x:v>BUSBAR</x:v>
      </x:c>
      <x:c r="G797" s="158">
        <x:f t="shared" si="219"/>
        <x:v>0</x:v>
      </x:c>
      <x:c r="H797" s="197">
        <x:f t="shared" si="220"/>
        <x:v>622.54166999999995</x:v>
      </x:c>
      <x:c r="I797" s="285">
        <x:f t="shared" si="221"/>
        <x:v>0</x:v>
      </x:c>
      <x:c r="J797" s="106">
        <x:f>SUMIFS('purchase data'!K:K,'purchase data'!$B:$B,$C797,'purchase data'!$F:$F,$D797)</x:f>
        <x:v>0</x:v>
      </x:c>
      <x:c r="K797" s="73">
        <x:f>SUMIFS('purchase data'!M:M,'purchase data'!$B:$B,$C797,'purchase data'!$F:$F,$D797)</x:f>
        <x:v>0</x:v>
      </x:c>
      <x:c r="L797" s="68">
        <x:f>SUMIFS(ETC!$G:$G,ETC!$B:$B,$C797,ETC!$E:$E,$D797)</x:f>
        <x:v>0</x:v>
      </x:c>
      <x:c r="M797" s="73">
        <x:f>SUMIFS(ETC!$J:$J,ETC!$E:$E,$D797,ETC!$B:$B,$C797)</x:f>
        <x:v>0</x:v>
      </x:c>
      <x:c r="N797" s="159">
        <x:f>IF(IFERROR((I797+K797+M797)/(G797+J797+SUMIFS(ETC!$G:$G,ETC!$C:$C,1,ETC!$B:$B,$C797,ETC!$E:$E,$D797)),)=0,H797,IFERROR((I797+K797+M797)/(G797+J797+SUMIFS(ETC!$G:$G,ETC!$C:$C,1,ETC!$B:$B,$C797,ETC!$E:$E,$D797)),))</x:f>
        <x:v>622.54166999999995</x:v>
      </x:c>
      <x:c r="O797" s="106">
        <x:f>++SUMIFS('sales data'!L:L,'sales data'!$B:$B,$C797,'sales data'!$F:$F,$D797,'sales data'!$O:$O,"")</x:f>
        <x:v>0</x:v>
      </x:c>
      <x:c r="P797" s="73">
        <x:f t="shared" si="222"/>
        <x:v>0</x:v>
      </x:c>
      <x:c r="Q797" s="68">
        <x:f>+SUMIFS('sales data'!$L:$L,'sales data'!$B:$B,$C797,'sales data'!$F:$F,$D797,'sales data'!$O:$O,"R")</x:f>
        <x:v>0</x:v>
      </x:c>
      <x:c r="R797" s="73">
        <x:f t="shared" si="223"/>
        <x:v>0</x:v>
      </x:c>
      <x:c r="S797" s="68">
        <x:f>SUMIFS('sales data'!$L:$L,'sales data'!$B:$B,$C797,'sales data'!$F:$F,$D797,'sales data'!$O:$O,"N")</x:f>
        <x:v>0</x:v>
      </x:c>
      <x:c r="T797" s="73">
        <x:f t="shared" si="224"/>
        <x:v>0</x:v>
      </x:c>
      <x:c r="U797" s="26">
        <x:f>SUMIFS('warehouse inventory check'!$N:$N,'warehouse inventory check'!$C:$C,$C797,'warehouse inventory check'!$D:$D,$D797)</x:f>
        <x:v>0</x:v>
      </x:c>
      <x:c r="V797" s="26">
        <x:f t="shared" si="225"/>
        <x:v>622.54166999999995</x:v>
      </x:c>
      <x:c r="W797" s="73">
        <x:f t="shared" si="226"/>
        <x:v>0</x:v>
      </x:c>
      <x:c r="X797" s="74">
        <x:f t="shared" si="227"/>
        <x:v>0</x:v>
      </x:c>
      <x:c r="Y797" s="68">
        <x:f t="shared" si="228"/>
        <x:v>0</x:v>
      </x:c>
      <x:c r="Z797" s="68">
        <x:f t="shared" si="229"/>
        <x:v>0</x:v>
      </x:c>
    </x:row>
    <x:row r="798" spans="1:26" s="26" customFormat="1">
      <x:c r="A798" s="118">
        <x:v>88</x:v>
      </x:c>
      <x:c r="B798" s="118"/>
      <x:c r="C798" s="113">
        <x:v>8</x:v>
      </x:c>
      <x:c r="D798" s="210" t="str">
        <x:f>IF(VLOOKUP($A798,'★Master Code List'!$B$4:$K$167,8,)=0,"",(VLOOKUP($A798,'★Master Code List'!$B$4:$K$167,8,)))</x:f>
        <x:v>TZ38-14A033-EB</x:v>
      </x:c>
      <x:c r="E798" s="210" t="str">
        <x:f>IF(VLOOKUP($A798,'★Master Code List'!$B$4:$K$167,9,)=0,"",(VLOOKUP($A798,'★Master Code List'!$B$4:$K$167,9,)))</x:f>
        <x:v>BEV-E (AWD/RWD, V710)</x:v>
      </x:c>
      <x:c r="F798" s="20" t="str">
        <x:f>IF(VLOOKUP($A798,'★Master Code List'!$B$4:$K$167,10,)=0,"",(VLOOKUP($A798,'★Master Code List'!$B$4:$K$167,10,)))</x:f>
        <x:v>BUSBAR</x:v>
      </x:c>
      <x:c r="G798" s="158">
        <x:f t="shared" si="219"/>
        <x:v>0</x:v>
      </x:c>
      <x:c r="H798" s="197">
        <x:f t="shared" si="220"/>
        <x:v>1275.6153099999999</x:v>
      </x:c>
      <x:c r="I798" s="285">
        <x:f t="shared" si="221"/>
        <x:v>0</x:v>
      </x:c>
      <x:c r="J798" s="106">
        <x:f>SUMIFS('purchase data'!K:K,'purchase data'!$B:$B,$C798,'purchase data'!$F:$F,$D798)</x:f>
        <x:v>0</x:v>
      </x:c>
      <x:c r="K798" s="73">
        <x:f>SUMIFS('purchase data'!M:M,'purchase data'!$B:$B,$C798,'purchase data'!$F:$F,$D798)</x:f>
        <x:v>0</x:v>
      </x:c>
      <x:c r="L798" s="68">
        <x:f>SUMIFS(ETC!$G:$G,ETC!$B:$B,$C798,ETC!$E:$E,$D798)</x:f>
        <x:v>0</x:v>
      </x:c>
      <x:c r="M798" s="73">
        <x:f>SUMIFS(ETC!$J:$J,ETC!$E:$E,$D798,ETC!$B:$B,$C798)</x:f>
        <x:v>0</x:v>
      </x:c>
      <x:c r="N798" s="159">
        <x:f>IF(IFERROR((I798+K798+M798)/(G798+J798+SUMIFS(ETC!$G:$G,ETC!$C:$C,1,ETC!$B:$B,$C798,ETC!$E:$E,$D798)),)=0,H798,IFERROR((I798+K798+M798)/(G798+J798+SUMIFS(ETC!$G:$G,ETC!$C:$C,1,ETC!$B:$B,$C798,ETC!$E:$E,$D798)),))</x:f>
        <x:v>1275.6153099999999</x:v>
      </x:c>
      <x:c r="O798" s="106">
        <x:f>++SUMIFS('sales data'!L:L,'sales data'!$B:$B,$C798,'sales data'!$F:$F,$D798,'sales data'!$O:$O,"")</x:f>
        <x:v>0</x:v>
      </x:c>
      <x:c r="P798" s="73">
        <x:f t="shared" si="222"/>
        <x:v>0</x:v>
      </x:c>
      <x:c r="Q798" s="68">
        <x:f>+SUMIFS('sales data'!$L:$L,'sales data'!$B:$B,$C798,'sales data'!$F:$F,$D798,'sales data'!$O:$O,"R")</x:f>
        <x:v>0</x:v>
      </x:c>
      <x:c r="R798" s="73">
        <x:f t="shared" si="223"/>
        <x:v>0</x:v>
      </x:c>
      <x:c r="S798" s="68">
        <x:f>SUMIFS('sales data'!$L:$L,'sales data'!$B:$B,$C798,'sales data'!$F:$F,$D798,'sales data'!$O:$O,"N")</x:f>
        <x:v>0</x:v>
      </x:c>
      <x:c r="T798" s="73">
        <x:f t="shared" si="224"/>
        <x:v>0</x:v>
      </x:c>
      <x:c r="U798" s="26">
        <x:f>SUMIFS('warehouse inventory check'!$N:$N,'warehouse inventory check'!$C:$C,$C798,'warehouse inventory check'!$D:$D,$D798)</x:f>
        <x:v>0</x:v>
      </x:c>
      <x:c r="V798" s="26">
        <x:f t="shared" si="225"/>
        <x:v>1275.6153099999999</x:v>
      </x:c>
      <x:c r="W798" s="73">
        <x:f t="shared" si="226"/>
        <x:v>0</x:v>
      </x:c>
      <x:c r="X798" s="74">
        <x:f t="shared" si="227"/>
        <x:v>0</x:v>
      </x:c>
      <x:c r="Y798" s="68">
        <x:f t="shared" si="228"/>
        <x:v>0</x:v>
      </x:c>
      <x:c r="Z798" s="68">
        <x:f t="shared" si="229"/>
        <x:v>0</x:v>
      </x:c>
    </x:row>
    <x:row r="799" spans="1:26" s="26" customFormat="1">
      <x:c r="A799" s="118">
        <x:v>89</x:v>
      </x:c>
      <x:c r="B799" s="118"/>
      <x:c r="C799" s="113">
        <x:v>8</x:v>
      </x:c>
      <x:c r="D799" s="210" t="str">
        <x:f>IF(VLOOKUP($A799,'★Master Code List'!$B$4:$K$167,8,)=0,"",(VLOOKUP($A799,'★Master Code List'!$B$4:$K$167,8,)))</x:f>
        <x:v>TZ38-14A033-GB</x:v>
      </x:c>
      <x:c r="E799" s="210" t="str">
        <x:f>IF(VLOOKUP($A799,'★Master Code List'!$B$4:$K$167,9,)=0,"",(VLOOKUP($A799,'★Master Code List'!$B$4:$K$167,9,)))</x:f>
        <x:v>BEV-E (AWD/RWD, V710)</x:v>
      </x:c>
      <x:c r="F799" s="20" t="str">
        <x:f>IF(VLOOKUP($A799,'★Master Code List'!$B$4:$K$167,10,)=0,"",(VLOOKUP($A799,'★Master Code List'!$B$4:$K$167,10,)))</x:f>
        <x:v>BUSBAR</x:v>
      </x:c>
      <x:c r="G799" s="158">
        <x:f t="shared" si="219"/>
        <x:v>0</x:v>
      </x:c>
      <x:c r="H799" s="197">
        <x:f t="shared" si="220"/>
        <x:v>958.91081999999994</x:v>
      </x:c>
      <x:c r="I799" s="285">
        <x:f t="shared" si="221"/>
        <x:v>0</x:v>
      </x:c>
      <x:c r="J799" s="106">
        <x:f>SUMIFS('purchase data'!K:K,'purchase data'!$B:$B,$C799,'purchase data'!$F:$F,$D799)</x:f>
        <x:v>0</x:v>
      </x:c>
      <x:c r="K799" s="73">
        <x:f>SUMIFS('purchase data'!M:M,'purchase data'!$B:$B,$C799,'purchase data'!$F:$F,$D799)</x:f>
        <x:v>0</x:v>
      </x:c>
      <x:c r="L799" s="68">
        <x:f>SUMIFS(ETC!$G:$G,ETC!$B:$B,$C799,ETC!$E:$E,$D799)</x:f>
        <x:v>0</x:v>
      </x:c>
      <x:c r="M799" s="73">
        <x:f>SUMIFS(ETC!$J:$J,ETC!$E:$E,$D799,ETC!$B:$B,$C799)</x:f>
        <x:v>0</x:v>
      </x:c>
      <x:c r="N799" s="159">
        <x:f>IF(IFERROR((I799+K799+M799)/(G799+J799+SUMIFS(ETC!$G:$G,ETC!$C:$C,1,ETC!$B:$B,$C799,ETC!$E:$E,$D799)),)=0,H799,IFERROR((I799+K799+M799)/(G799+J799+SUMIFS(ETC!$G:$G,ETC!$C:$C,1,ETC!$B:$B,$C799,ETC!$E:$E,$D799)),))</x:f>
        <x:v>958.91081999999994</x:v>
      </x:c>
      <x:c r="O799" s="106">
        <x:f>++SUMIFS('sales data'!L:L,'sales data'!$B:$B,$C799,'sales data'!$F:$F,$D799,'sales data'!$O:$O,"")</x:f>
        <x:v>0</x:v>
      </x:c>
      <x:c r="P799" s="73">
        <x:f t="shared" si="222"/>
        <x:v>0</x:v>
      </x:c>
      <x:c r="Q799" s="68">
        <x:f>+SUMIFS('sales data'!$L:$L,'sales data'!$B:$B,$C799,'sales data'!$F:$F,$D799,'sales data'!$O:$O,"R")</x:f>
        <x:v>0</x:v>
      </x:c>
      <x:c r="R799" s="73">
        <x:f t="shared" si="223"/>
        <x:v>0</x:v>
      </x:c>
      <x:c r="S799" s="68">
        <x:f>SUMIFS('sales data'!$L:$L,'sales data'!$B:$B,$C799,'sales data'!$F:$F,$D799,'sales data'!$O:$O,"N")</x:f>
        <x:v>0</x:v>
      </x:c>
      <x:c r="T799" s="73">
        <x:f t="shared" si="224"/>
        <x:v>0</x:v>
      </x:c>
      <x:c r="U799" s="26">
        <x:f>SUMIFS('warehouse inventory check'!$N:$N,'warehouse inventory check'!$C:$C,$C799,'warehouse inventory check'!$D:$D,$D799)</x:f>
        <x:v>0</x:v>
      </x:c>
      <x:c r="V799" s="26">
        <x:f t="shared" si="225"/>
        <x:v>958.91081999999994</x:v>
      </x:c>
      <x:c r="W799" s="73">
        <x:f t="shared" si="226"/>
        <x:v>0</x:v>
      </x:c>
      <x:c r="X799" s="74">
        <x:f t="shared" si="227"/>
        <x:v>0</x:v>
      </x:c>
      <x:c r="Y799" s="68">
        <x:f t="shared" si="228"/>
        <x:v>0</x:v>
      </x:c>
      <x:c r="Z799" s="68">
        <x:f t="shared" si="229"/>
        <x:v>0</x:v>
      </x:c>
    </x:row>
    <x:row r="800" spans="1:26" s="26" customFormat="1">
      <x:c r="A800" s="118">
        <x:v>90</x:v>
      </x:c>
      <x:c r="B800" s="118"/>
      <x:c r="C800" s="113">
        <x:v>8</x:v>
      </x:c>
      <x:c r="D800" s="210" t="str">
        <x:f>IF(VLOOKUP($A800,'★Master Code List'!$B$4:$K$167,8,)=0,"",(VLOOKUP($A800,'★Master Code List'!$B$4:$K$167,8,)))</x:f>
        <x:v>TZ38-14A033-KB</x:v>
      </x:c>
      <x:c r="E800" s="210" t="str">
        <x:f>IF(VLOOKUP($A800,'★Master Code List'!$B$4:$K$167,9,)=0,"",(VLOOKUP($A800,'★Master Code List'!$B$4:$K$167,9,)))</x:f>
        <x:v>BEV-E (AWD/RWD, V710)</x:v>
      </x:c>
      <x:c r="F800" s="20" t="str">
        <x:f>IF(VLOOKUP($A800,'★Master Code List'!$B$4:$K$167,10,)=0,"",(VLOOKUP($A800,'★Master Code List'!$B$4:$K$167,10,)))</x:f>
        <x:v>BUSBAR</x:v>
      </x:c>
      <x:c r="G800" s="158">
        <x:f t="shared" si="219"/>
        <x:v>0</x:v>
      </x:c>
      <x:c r="H800" s="197">
        <x:f t="shared" si="220"/>
        <x:v>670.26720768115945</x:v>
      </x:c>
      <x:c r="I800" s="285">
        <x:f t="shared" si="221"/>
        <x:v>0</x:v>
      </x:c>
      <x:c r="J800" s="106">
        <x:f>SUMIFS('purchase data'!K:K,'purchase data'!$B:$B,$C800,'purchase data'!$F:$F,$D800)</x:f>
        <x:v>0</x:v>
      </x:c>
      <x:c r="K800" s="73">
        <x:f>SUMIFS('purchase data'!M:M,'purchase data'!$B:$B,$C800,'purchase data'!$F:$F,$D800)</x:f>
        <x:v>0</x:v>
      </x:c>
      <x:c r="L800" s="68">
        <x:f>SUMIFS(ETC!$G:$G,ETC!$B:$B,$C800,ETC!$E:$E,$D800)</x:f>
        <x:v>0</x:v>
      </x:c>
      <x:c r="M800" s="73">
        <x:f>SUMIFS(ETC!$J:$J,ETC!$E:$E,$D800,ETC!$B:$B,$C800)</x:f>
        <x:v>0</x:v>
      </x:c>
      <x:c r="N800" s="159">
        <x:f>IF(IFERROR((I800+K800+M800)/(G800+J800+SUMIFS(ETC!$G:$G,ETC!$C:$C,1,ETC!$B:$B,$C800,ETC!$E:$E,$D800)),)=0,H800,IFERROR((I800+K800+M800)/(G800+J800+SUMIFS(ETC!$G:$G,ETC!$C:$C,1,ETC!$B:$B,$C800,ETC!$E:$E,$D800)),))</x:f>
        <x:v>670.26720768115945</x:v>
      </x:c>
      <x:c r="O800" s="106">
        <x:f>++SUMIFS('sales data'!L:L,'sales data'!$B:$B,$C800,'sales data'!$F:$F,$D800,'sales data'!$O:$O,"")</x:f>
        <x:v>0</x:v>
      </x:c>
      <x:c r="P800" s="73">
        <x:f t="shared" si="222"/>
        <x:v>0</x:v>
      </x:c>
      <x:c r="Q800" s="68">
        <x:f>+SUMIFS('sales data'!$L:$L,'sales data'!$B:$B,$C800,'sales data'!$F:$F,$D800,'sales data'!$O:$O,"R")</x:f>
        <x:v>0</x:v>
      </x:c>
      <x:c r="R800" s="73">
        <x:f t="shared" si="223"/>
        <x:v>0</x:v>
      </x:c>
      <x:c r="S800" s="68">
        <x:f>SUMIFS('sales data'!$L:$L,'sales data'!$B:$B,$C800,'sales data'!$F:$F,$D800,'sales data'!$O:$O,"N")</x:f>
        <x:v>0</x:v>
      </x:c>
      <x:c r="T800" s="73">
        <x:f t="shared" si="224"/>
        <x:v>0</x:v>
      </x:c>
      <x:c r="U800" s="26">
        <x:f>SUMIFS('warehouse inventory check'!$N:$N,'warehouse inventory check'!$C:$C,$C800,'warehouse inventory check'!$D:$D,$D800)</x:f>
        <x:v>0</x:v>
      </x:c>
      <x:c r="V800" s="26">
        <x:f t="shared" si="225"/>
        <x:v>670.26720768115945</x:v>
      </x:c>
      <x:c r="W800" s="73">
        <x:f t="shared" si="226"/>
        <x:v>0</x:v>
      </x:c>
      <x:c r="X800" s="74">
        <x:f t="shared" si="227"/>
        <x:v>0</x:v>
      </x:c>
      <x:c r="Y800" s="68">
        <x:f t="shared" si="228"/>
        <x:v>0</x:v>
      </x:c>
      <x:c r="Z800" s="68">
        <x:f t="shared" si="229"/>
        <x:v>0</x:v>
      </x:c>
    </x:row>
    <x:row r="801" spans="1:26" s="26" customFormat="1">
      <x:c r="A801" s="118">
        <x:v>91</x:v>
      </x:c>
      <x:c r="B801" s="118"/>
      <x:c r="C801" s="113">
        <x:v>8</x:v>
      </x:c>
      <x:c r="D801" s="210" t="str">
        <x:f>IF(VLOOKUP($A801,'★Master Code List'!$B$4:$K$167,8,)=0,"",(VLOOKUP($A801,'★Master Code List'!$B$4:$K$167,8,)))</x:f>
        <x:v>TZ38-14A033-LB</x:v>
      </x:c>
      <x:c r="E801" s="210" t="str">
        <x:f>IF(VLOOKUP($A801,'★Master Code List'!$B$4:$K$167,9,)=0,"",(VLOOKUP($A801,'★Master Code List'!$B$4:$K$167,9,)))</x:f>
        <x:v>BEV-E (AWD/RWD, V710)</x:v>
      </x:c>
      <x:c r="F801" s="20" t="str">
        <x:f>IF(VLOOKUP($A801,'★Master Code List'!$B$4:$K$167,10,)=0,"",(VLOOKUP($A801,'★Master Code List'!$B$4:$K$167,10,)))</x:f>
        <x:v>BUSBAR</x:v>
      </x:c>
      <x:c r="G801" s="158">
        <x:f t="shared" si="219"/>
        <x:v>0</x:v>
      </x:c>
      <x:c r="H801" s="197">
        <x:f t="shared" si="220"/>
        <x:v>688.846</x:v>
      </x:c>
      <x:c r="I801" s="285">
        <x:f t="shared" si="221"/>
        <x:v>0</x:v>
      </x:c>
      <x:c r="J801" s="106">
        <x:f>SUMIFS('purchase data'!K:K,'purchase data'!$B:$B,$C801,'purchase data'!$F:$F,$D801)</x:f>
        <x:v>0</x:v>
      </x:c>
      <x:c r="K801" s="73">
        <x:f>SUMIFS('purchase data'!M:M,'purchase data'!$B:$B,$C801,'purchase data'!$F:$F,$D801)</x:f>
        <x:v>0</x:v>
      </x:c>
      <x:c r="L801" s="68">
        <x:f>SUMIFS(ETC!$G:$G,ETC!$B:$B,$C801,ETC!$E:$E,$D801)</x:f>
        <x:v>0</x:v>
      </x:c>
      <x:c r="M801" s="73">
        <x:f>SUMIFS(ETC!$J:$J,ETC!$E:$E,$D801,ETC!$B:$B,$C801)</x:f>
        <x:v>0</x:v>
      </x:c>
      <x:c r="N801" s="159">
        <x:f>IF(IFERROR((I801+K801+M801)/(G801+J801+SUMIFS(ETC!$G:$G,ETC!$C:$C,1,ETC!$B:$B,$C801,ETC!$E:$E,$D801)),)=0,H801,IFERROR((I801+K801+M801)/(G801+J801+SUMIFS(ETC!$G:$G,ETC!$C:$C,1,ETC!$B:$B,$C801,ETC!$E:$E,$D801)),))</x:f>
        <x:v>688.846</x:v>
      </x:c>
      <x:c r="O801" s="106">
        <x:f>++SUMIFS('sales data'!L:L,'sales data'!$B:$B,$C801,'sales data'!$F:$F,$D801,'sales data'!$O:$O,"")</x:f>
        <x:v>0</x:v>
      </x:c>
      <x:c r="P801" s="73">
        <x:f t="shared" si="222"/>
        <x:v>0</x:v>
      </x:c>
      <x:c r="Q801" s="68">
        <x:f>+SUMIFS('sales data'!$L:$L,'sales data'!$B:$B,$C801,'sales data'!$F:$F,$D801,'sales data'!$O:$O,"R")</x:f>
        <x:v>0</x:v>
      </x:c>
      <x:c r="R801" s="73">
        <x:f t="shared" si="223"/>
        <x:v>0</x:v>
      </x:c>
      <x:c r="S801" s="68">
        <x:f>SUMIFS('sales data'!$L:$L,'sales data'!$B:$B,$C801,'sales data'!$F:$F,$D801,'sales data'!$O:$O,"N")</x:f>
        <x:v>0</x:v>
      </x:c>
      <x:c r="T801" s="73">
        <x:f t="shared" si="224"/>
        <x:v>0</x:v>
      </x:c>
      <x:c r="U801" s="26">
        <x:f>SUMIFS('warehouse inventory check'!$N:$N,'warehouse inventory check'!$C:$C,$C801,'warehouse inventory check'!$D:$D,$D801)</x:f>
        <x:v>0</x:v>
      </x:c>
      <x:c r="V801" s="26">
        <x:f t="shared" si="225"/>
        <x:v>688.846</x:v>
      </x:c>
      <x:c r="W801" s="73">
        <x:f t="shared" si="226"/>
        <x:v>0</x:v>
      </x:c>
      <x:c r="X801" s="74">
        <x:f t="shared" si="227"/>
        <x:v>0</x:v>
      </x:c>
      <x:c r="Y801" s="68">
        <x:f t="shared" si="228"/>
        <x:v>0</x:v>
      </x:c>
      <x:c r="Z801" s="68">
        <x:f t="shared" si="229"/>
        <x:v>0</x:v>
      </x:c>
    </x:row>
    <x:row r="802" spans="1:26" s="26" customFormat="1">
      <x:c r="A802" s="118">
        <x:v>92</x:v>
      </x:c>
      <x:c r="B802" s="118"/>
      <x:c r="C802" s="113">
        <x:v>8</x:v>
      </x:c>
      <x:c r="D802" s="210" t="str">
        <x:f>IF(VLOOKUP($A802,'★Master Code List'!$B$4:$K$167,8,)=0,"",(VLOOKUP($A802,'★Master Code List'!$B$4:$K$167,8,)))</x:f>
        <x:v>TZ38-14B680-AB</x:v>
      </x:c>
      <x:c r="E802" s="210" t="str">
        <x:f>IF(VLOOKUP($A802,'★Master Code List'!$B$4:$K$167,9,)=0,"",(VLOOKUP($A802,'★Master Code List'!$B$4:$K$167,9,)))</x:f>
        <x:v>BEV-E (AWD/RWD, V710)</x:v>
      </x:c>
      <x:c r="F802" s="20" t="str">
        <x:f>IF(VLOOKUP($A802,'★Master Code List'!$B$4:$K$167,10,)=0,"",(VLOOKUP($A802,'★Master Code List'!$B$4:$K$167,10,)))</x:f>
        <x:v>PDU</x:v>
      </x:c>
      <x:c r="G802" s="158">
        <x:f t="shared" si="219"/>
        <x:v>0</x:v>
      </x:c>
      <x:c r="H802" s="197">
        <x:f t="shared" si="220"/>
        <x:v>1265.26549</x:v>
      </x:c>
      <x:c r="I802" s="285">
        <x:f t="shared" si="221"/>
        <x:v>0</x:v>
      </x:c>
      <x:c r="J802" s="106">
        <x:f>SUMIFS('purchase data'!K:K,'purchase data'!$B:$B,$C802,'purchase data'!$F:$F,$D802)</x:f>
        <x:v>0</x:v>
      </x:c>
      <x:c r="K802" s="73">
        <x:f>SUMIFS('purchase data'!M:M,'purchase data'!$B:$B,$C802,'purchase data'!$F:$F,$D802)</x:f>
        <x:v>0</x:v>
      </x:c>
      <x:c r="L802" s="68">
        <x:f>SUMIFS(ETC!$G:$G,ETC!$B:$B,$C802,ETC!$E:$E,$D802)</x:f>
        <x:v>0</x:v>
      </x:c>
      <x:c r="M802" s="73">
        <x:f>SUMIFS(ETC!$J:$J,ETC!$E:$E,$D802,ETC!$B:$B,$C802)</x:f>
        <x:v>0</x:v>
      </x:c>
      <x:c r="N802" s="159">
        <x:f>IF(IFERROR((I802+K802+M802)/(G802+J802+SUMIFS(ETC!$G:$G,ETC!$C:$C,1,ETC!$B:$B,$C802,ETC!$E:$E,$D802)),)=0,H802,IFERROR((I802+K802+M802)/(G802+J802+SUMIFS(ETC!$G:$G,ETC!$C:$C,1,ETC!$B:$B,$C802,ETC!$E:$E,$D802)),))</x:f>
        <x:v>1265.26549</x:v>
      </x:c>
      <x:c r="O802" s="106">
        <x:f>++SUMIFS('sales data'!L:L,'sales data'!$B:$B,$C802,'sales data'!$F:$F,$D802,'sales data'!$O:$O,"")</x:f>
        <x:v>0</x:v>
      </x:c>
      <x:c r="P802" s="73">
        <x:f t="shared" si="222"/>
        <x:v>0</x:v>
      </x:c>
      <x:c r="Q802" s="68">
        <x:f>+SUMIFS('sales data'!$L:$L,'sales data'!$B:$B,$C802,'sales data'!$F:$F,$D802,'sales data'!$O:$O,"R")</x:f>
        <x:v>0</x:v>
      </x:c>
      <x:c r="R802" s="73">
        <x:f t="shared" si="223"/>
        <x:v>0</x:v>
      </x:c>
      <x:c r="S802" s="68">
        <x:f>SUMIFS('sales data'!$L:$L,'sales data'!$B:$B,$C802,'sales data'!$F:$F,$D802,'sales data'!$O:$O,"N")</x:f>
        <x:v>0</x:v>
      </x:c>
      <x:c r="T802" s="73">
        <x:f t="shared" si="224"/>
        <x:v>0</x:v>
      </x:c>
      <x:c r="U802" s="26">
        <x:f>SUMIFS('warehouse inventory check'!$N:$N,'warehouse inventory check'!$C:$C,$C802,'warehouse inventory check'!$D:$D,$D802)</x:f>
        <x:v>0</x:v>
      </x:c>
      <x:c r="V802" s="26">
        <x:f t="shared" si="225"/>
        <x:v>1265.26549</x:v>
      </x:c>
      <x:c r="W802" s="73">
        <x:f t="shared" si="226"/>
        <x:v>0</x:v>
      </x:c>
      <x:c r="X802" s="74">
        <x:f t="shared" si="227"/>
        <x:v>0</x:v>
      </x:c>
      <x:c r="Y802" s="68">
        <x:f t="shared" si="228"/>
        <x:v>0</x:v>
      </x:c>
      <x:c r="Z802" s="68">
        <x:f t="shared" si="229"/>
        <x:v>0</x:v>
      </x:c>
    </x:row>
    <x:row r="803" spans="1:26" s="26" customFormat="1">
      <x:c r="A803" s="118">
        <x:v>93</x:v>
      </x:c>
      <x:c r="B803" s="118"/>
      <x:c r="C803" s="113">
        <x:v>8</x:v>
      </x:c>
      <x:c r="D803" s="210" t="str">
        <x:f>IF(VLOOKUP($A803,'★Master Code List'!$B$4:$K$167,8,)=0,"",(VLOOKUP($A803,'★Master Code List'!$B$4:$K$167,8,)))</x:f>
        <x:v/>
      </x:c>
      <x:c r="E803" s="210" t="str">
        <x:f>IF(VLOOKUP($A803,'★Master Code List'!$B$4:$K$167,9,)=0,"",(VLOOKUP($A803,'★Master Code List'!$B$4:$K$167,9,)))</x:f>
        <x:v/>
      </x:c>
      <x:c r="F803" s="20" t="str">
        <x:f>IF(VLOOKUP($A803,'★Master Code List'!$B$4:$K$167,10,)=0,"",(VLOOKUP($A803,'★Master Code List'!$B$4:$K$167,10,)))</x:f>
        <x:v/>
      </x:c>
      <x:c r="G803" s="158">
        <x:f t="shared" si="219"/>
        <x:v>0</x:v>
      </x:c>
      <x:c r="H803" s="197">
        <x:f t="shared" si="220"/>
        <x:v>6803523.2905075317</x:v>
      </x:c>
      <x:c r="I803" s="285">
        <x:f t="shared" si="221"/>
        <x:v>0</x:v>
      </x:c>
      <x:c r="J803" s="106">
        <x:f>SUMIFS('purchase data'!K:K,'purchase data'!$B:$B,$C803,'purchase data'!$F:$F,$D803)</x:f>
        <x:v>0</x:v>
      </x:c>
      <x:c r="K803" s="73">
        <x:f>SUMIFS('purchase data'!M:M,'purchase data'!$B:$B,$C803,'purchase data'!$F:$F,$D803)</x:f>
        <x:v>0</x:v>
      </x:c>
      <x:c r="L803" s="68">
        <x:f>SUMIFS(ETC!$G:$G,ETC!$B:$B,$C803,ETC!$E:$E,$D803)</x:f>
        <x:v>0</x:v>
      </x:c>
      <x:c r="M803" s="73">
        <x:f>SUMIFS(ETC!$J:$J,ETC!$E:$E,$D803,ETC!$B:$B,$C803)</x:f>
        <x:v>0</x:v>
      </x:c>
      <x:c r="N803" s="159">
        <x:f>IF(IFERROR((I803+K803+M803)/(G803+J803+SUMIFS(ETC!$G:$G,ETC!$C:$C,1,ETC!$B:$B,$C803,ETC!$E:$E,$D803)),)=0,H803,IFERROR((I803+K803+M803)/(G803+J803+SUMIFS(ETC!$G:$G,ETC!$C:$C,1,ETC!$B:$B,$C803,ETC!$E:$E,$D803)),))</x:f>
        <x:v>6803523.2905075317</x:v>
      </x:c>
      <x:c r="O803" s="106">
        <x:f>++SUMIFS('sales data'!L:L,'sales data'!$B:$B,$C803,'sales data'!$F:$F,$D803,'sales data'!$O:$O,"")</x:f>
        <x:v>0</x:v>
      </x:c>
      <x:c r="P803" s="73">
        <x:f t="shared" si="222"/>
        <x:v>0</x:v>
      </x:c>
      <x:c r="Q803" s="68">
        <x:f>+SUMIFS('sales data'!$L:$L,'sales data'!$B:$B,$C803,'sales data'!$F:$F,$D803,'sales data'!$O:$O,"R")</x:f>
        <x:v>0</x:v>
      </x:c>
      <x:c r="R803" s="73">
        <x:f t="shared" si="223"/>
        <x:v>0</x:v>
      </x:c>
      <x:c r="S803" s="68">
        <x:f>SUMIFS('sales data'!$L:$L,'sales data'!$B:$B,$C803,'sales data'!$F:$F,$D803,'sales data'!$O:$O,"N")</x:f>
        <x:v>0</x:v>
      </x:c>
      <x:c r="T803" s="73">
        <x:f t="shared" si="224"/>
        <x:v>0</x:v>
      </x:c>
      <x:c r="U803" s="26">
        <x:f>SUMIFS('warehouse inventory check'!$N:$N,'warehouse inventory check'!$C:$C,$C803,'warehouse inventory check'!$D:$D,$D803)</x:f>
        <x:v>0</x:v>
      </x:c>
      <x:c r="V803" s="26">
        <x:f t="shared" si="225"/>
        <x:v>6803523.2905075317</x:v>
      </x:c>
      <x:c r="W803" s="73">
        <x:f t="shared" si="226"/>
        <x:v>0</x:v>
      </x:c>
      <x:c r="X803" s="74">
        <x:f t="shared" si="227"/>
        <x:v>0</x:v>
      </x:c>
      <x:c r="Y803" s="68">
        <x:f t="shared" si="228"/>
        <x:v>0</x:v>
      </x:c>
      <x:c r="Z803" s="68">
        <x:f t="shared" si="229"/>
        <x:v>0</x:v>
      </x:c>
    </x:row>
    <x:row r="804" spans="1:26" s="26" customFormat="1">
      <x:c r="A804" s="118">
        <x:v>94</x:v>
      </x:c>
      <x:c r="B804" s="118"/>
      <x:c r="C804" s="113">
        <x:v>8</x:v>
      </x:c>
      <x:c r="D804" s="210" t="str">
        <x:f>IF(VLOOKUP($A804,'★Master Code List'!$B$4:$K$167,8,)=0,"",(VLOOKUP($A804,'★Master Code List'!$B$4:$K$167,8,)))</x:f>
        <x:v/>
      </x:c>
      <x:c r="E804" s="210" t="str">
        <x:f>IF(VLOOKUP($A804,'★Master Code List'!$B$4:$K$167,9,)=0,"",(VLOOKUP($A804,'★Master Code List'!$B$4:$K$167,9,)))</x:f>
        <x:v/>
      </x:c>
      <x:c r="F804" s="20" t="str">
        <x:f>IF(VLOOKUP($A804,'★Master Code List'!$B$4:$K$167,10,)=0,"",(VLOOKUP($A804,'★Master Code List'!$B$4:$K$167,10,)))</x:f>
        <x:v/>
      </x:c>
      <x:c r="G804" s="158">
        <x:f t="shared" si="219"/>
        <x:v>0</x:v>
      </x:c>
      <x:c r="H804" s="197">
        <x:f t="shared" si="220"/>
        <x:v>6803523.2905075317</x:v>
      </x:c>
      <x:c r="I804" s="285">
        <x:f t="shared" si="221"/>
        <x:v>0</x:v>
      </x:c>
      <x:c r="J804" s="106">
        <x:f>SUMIFS('purchase data'!K:K,'purchase data'!$B:$B,$C804,'purchase data'!$F:$F,$D804)</x:f>
        <x:v>0</x:v>
      </x:c>
      <x:c r="K804" s="73">
        <x:f>SUMIFS('purchase data'!M:M,'purchase data'!$B:$B,$C804,'purchase data'!$F:$F,$D804)</x:f>
        <x:v>0</x:v>
      </x:c>
      <x:c r="L804" s="68">
        <x:f>SUMIFS(ETC!$G:$G,ETC!$B:$B,$C804,ETC!$E:$E,$D804)</x:f>
        <x:v>0</x:v>
      </x:c>
      <x:c r="M804" s="73">
        <x:f>SUMIFS(ETC!$J:$J,ETC!$E:$E,$D804,ETC!$B:$B,$C804)</x:f>
        <x:v>0</x:v>
      </x:c>
      <x:c r="N804" s="159">
        <x:f>IF(IFERROR((I804+K804+M804)/(G804+J804+SUMIFS(ETC!$G:$G,ETC!$C:$C,1,ETC!$B:$B,$C804,ETC!$E:$E,$D804)),)=0,H804,IFERROR((I804+K804+M804)/(G804+J804+SUMIFS(ETC!$G:$G,ETC!$C:$C,1,ETC!$B:$B,$C804,ETC!$E:$E,$D804)),))</x:f>
        <x:v>6803523.2905075317</x:v>
      </x:c>
      <x:c r="O804" s="106">
        <x:f>++SUMIFS('sales data'!L:L,'sales data'!$B:$B,$C804,'sales data'!$F:$F,$D804,'sales data'!$O:$O,"")</x:f>
        <x:v>0</x:v>
      </x:c>
      <x:c r="P804" s="73">
        <x:f t="shared" si="222"/>
        <x:v>0</x:v>
      </x:c>
      <x:c r="Q804" s="68">
        <x:f>+SUMIFS('sales data'!$L:$L,'sales data'!$B:$B,$C804,'sales data'!$F:$F,$D804,'sales data'!$O:$O,"R")</x:f>
        <x:v>0</x:v>
      </x:c>
      <x:c r="R804" s="73">
        <x:f t="shared" si="223"/>
        <x:v>0</x:v>
      </x:c>
      <x:c r="S804" s="68">
        <x:f>SUMIFS('sales data'!$L:$L,'sales data'!$B:$B,$C804,'sales data'!$F:$F,$D804,'sales data'!$O:$O,"N")</x:f>
        <x:v>0</x:v>
      </x:c>
      <x:c r="T804" s="73">
        <x:f t="shared" si="224"/>
        <x:v>0</x:v>
      </x:c>
      <x:c r="U804" s="26">
        <x:f>SUMIFS('warehouse inventory check'!$N:$N,'warehouse inventory check'!$C:$C,$C804,'warehouse inventory check'!$D:$D,$D804)</x:f>
        <x:v>0</x:v>
      </x:c>
      <x:c r="V804" s="26">
        <x:f t="shared" si="225"/>
        <x:v>6803523.2905075317</x:v>
      </x:c>
      <x:c r="W804" s="73">
        <x:f t="shared" si="226"/>
        <x:v>0</x:v>
      </x:c>
      <x:c r="X804" s="74">
        <x:f t="shared" si="227"/>
        <x:v>0</x:v>
      </x:c>
      <x:c r="Y804" s="68">
        <x:f t="shared" si="228"/>
        <x:v>0</x:v>
      </x:c>
      <x:c r="Z804" s="68">
        <x:f t="shared" si="229"/>
        <x:v>0</x:v>
      </x:c>
    </x:row>
    <x:row r="805" spans="1:26" s="26" customFormat="1">
      <x:c r="A805" s="118">
        <x:v>95</x:v>
      </x:c>
      <x:c r="B805" s="118"/>
      <x:c r="C805" s="113">
        <x:v>8</x:v>
      </x:c>
      <x:c r="D805" s="210" t="str">
        <x:f>IF(VLOOKUP($A805,'★Master Code List'!$B$4:$K$167,8,)=0,"",(VLOOKUP($A805,'★Master Code List'!$B$4:$K$167,8,)))</x:f>
        <x:v/>
      </x:c>
      <x:c r="E805" s="210" t="str">
        <x:f>IF(VLOOKUP($A805,'★Master Code List'!$B$4:$K$167,9,)=0,"",(VLOOKUP($A805,'★Master Code List'!$B$4:$K$167,9,)))</x:f>
        <x:v/>
      </x:c>
      <x:c r="F805" s="20" t="str">
        <x:f>IF(VLOOKUP($A805,'★Master Code List'!$B$4:$K$167,10,)=0,"",(VLOOKUP($A805,'★Master Code List'!$B$4:$K$167,10,)))</x:f>
        <x:v/>
      </x:c>
      <x:c r="G805" s="158">
        <x:f t="shared" si="219"/>
        <x:v>0</x:v>
      </x:c>
      <x:c r="H805" s="197">
        <x:f t="shared" si="220"/>
        <x:v>6803523.2905075317</x:v>
      </x:c>
      <x:c r="I805" s="285">
        <x:f t="shared" si="221"/>
        <x:v>0</x:v>
      </x:c>
      <x:c r="J805" s="106">
        <x:f>SUMIFS('purchase data'!K:K,'purchase data'!$B:$B,$C805,'purchase data'!$F:$F,$D805)</x:f>
        <x:v>0</x:v>
      </x:c>
      <x:c r="K805" s="73">
        <x:f>SUMIFS('purchase data'!M:M,'purchase data'!$B:$B,$C805,'purchase data'!$F:$F,$D805)</x:f>
        <x:v>0</x:v>
      </x:c>
      <x:c r="L805" s="68">
        <x:f>SUMIFS(ETC!$G:$G,ETC!$B:$B,$C805,ETC!$E:$E,$D805)</x:f>
        <x:v>0</x:v>
      </x:c>
      <x:c r="M805" s="73">
        <x:f>SUMIFS(ETC!$J:$J,ETC!$E:$E,$D805,ETC!$B:$B,$C805)</x:f>
        <x:v>0</x:v>
      </x:c>
      <x:c r="N805" s="159">
        <x:f>IF(IFERROR((I805+K805+M805)/(G805+J805+SUMIFS(ETC!$G:$G,ETC!$C:$C,1,ETC!$B:$B,$C805,ETC!$E:$E,$D805)),)=0,H805,IFERROR((I805+K805+M805)/(G805+J805+SUMIFS(ETC!$G:$G,ETC!$C:$C,1,ETC!$B:$B,$C805,ETC!$E:$E,$D805)),))</x:f>
        <x:v>6803523.2905075317</x:v>
      </x:c>
      <x:c r="O805" s="106">
        <x:f>++SUMIFS('sales data'!L:L,'sales data'!$B:$B,$C805,'sales data'!$F:$F,$D805,'sales data'!$O:$O,"")</x:f>
        <x:v>0</x:v>
      </x:c>
      <x:c r="P805" s="73">
        <x:f t="shared" si="222"/>
        <x:v>0</x:v>
      </x:c>
      <x:c r="Q805" s="68">
        <x:f>+SUMIFS('sales data'!$L:$L,'sales data'!$B:$B,$C805,'sales data'!$F:$F,$D805,'sales data'!$O:$O,"R")</x:f>
        <x:v>0</x:v>
      </x:c>
      <x:c r="R805" s="73">
        <x:f t="shared" si="223"/>
        <x:v>0</x:v>
      </x:c>
      <x:c r="S805" s="68">
        <x:f>SUMIFS('sales data'!$L:$L,'sales data'!$B:$B,$C805,'sales data'!$F:$F,$D805,'sales data'!$O:$O,"N")</x:f>
        <x:v>0</x:v>
      </x:c>
      <x:c r="T805" s="73">
        <x:f t="shared" si="224"/>
        <x:v>0</x:v>
      </x:c>
      <x:c r="U805" s="26">
        <x:f>SUMIFS('warehouse inventory check'!$N:$N,'warehouse inventory check'!$C:$C,$C805,'warehouse inventory check'!$D:$D,$D805)</x:f>
        <x:v>0</x:v>
      </x:c>
      <x:c r="V805" s="26">
        <x:f t="shared" si="225"/>
        <x:v>6803523.2905075317</x:v>
      </x:c>
      <x:c r="W805" s="73">
        <x:f t="shared" si="226"/>
        <x:v>0</x:v>
      </x:c>
      <x:c r="X805" s="74">
        <x:f t="shared" si="227"/>
        <x:v>0</x:v>
      </x:c>
      <x:c r="Y805" s="68">
        <x:f t="shared" si="228"/>
        <x:v>0</x:v>
      </x:c>
      <x:c r="Z805" s="68">
        <x:f t="shared" si="229"/>
        <x:v>0</x:v>
      </x:c>
    </x:row>
    <x:row r="806" spans="1:26" s="26" customFormat="1">
      <x:c r="A806" s="118">
        <x:v>96</x:v>
      </x:c>
      <x:c r="B806" s="118"/>
      <x:c r="C806" s="113">
        <x:v>8</x:v>
      </x:c>
      <x:c r="D806" s="210" t="str">
        <x:f>IF(VLOOKUP($A806,'★Master Code List'!$B$4:$K$167,8,)=0,"",(VLOOKUP($A806,'★Master Code List'!$B$4:$K$167,8,)))</x:f>
        <x:v/>
      </x:c>
      <x:c r="E806" s="210" t="str">
        <x:f>IF(VLOOKUP($A806,'★Master Code List'!$B$4:$K$167,9,)=0,"",(VLOOKUP($A806,'★Master Code List'!$B$4:$K$167,9,)))</x:f>
        <x:v/>
      </x:c>
      <x:c r="F806" s="20" t="str">
        <x:f>IF(VLOOKUP($A806,'★Master Code List'!$B$4:$K$167,10,)=0,"",(VLOOKUP($A806,'★Master Code List'!$B$4:$K$167,10,)))</x:f>
        <x:v/>
      </x:c>
      <x:c r="G806" s="158">
        <x:f t="shared" si="219"/>
        <x:v>0</x:v>
      </x:c>
      <x:c r="H806" s="197">
        <x:f t="shared" si="220"/>
        <x:v>6803523.2905075317</x:v>
      </x:c>
      <x:c r="I806" s="285">
        <x:f t="shared" si="221"/>
        <x:v>0</x:v>
      </x:c>
      <x:c r="J806" s="106">
        <x:f>SUMIFS('purchase data'!K:K,'purchase data'!$B:$B,$C806,'purchase data'!$F:$F,$D806)</x:f>
        <x:v>0</x:v>
      </x:c>
      <x:c r="K806" s="73">
        <x:f>SUMIFS('purchase data'!M:M,'purchase data'!$B:$B,$C806,'purchase data'!$F:$F,$D806)</x:f>
        <x:v>0</x:v>
      </x:c>
      <x:c r="L806" s="68">
        <x:f>SUMIFS(ETC!$G:$G,ETC!$B:$B,$C806,ETC!$E:$E,$D806)</x:f>
        <x:v>0</x:v>
      </x:c>
      <x:c r="M806" s="73">
        <x:f>SUMIFS(ETC!$J:$J,ETC!$E:$E,$D806,ETC!$B:$B,$C806)</x:f>
        <x:v>0</x:v>
      </x:c>
      <x:c r="N806" s="159">
        <x:f>IF(IFERROR((I806+K806+M806)/(G806+J806+SUMIFS(ETC!$G:$G,ETC!$C:$C,1,ETC!$B:$B,$C806,ETC!$E:$E,$D806)),)=0,H806,IFERROR((I806+K806+M806)/(G806+J806+SUMIFS(ETC!$G:$G,ETC!$C:$C,1,ETC!$B:$B,$C806,ETC!$E:$E,$D806)),))</x:f>
        <x:v>6803523.2905075317</x:v>
      </x:c>
      <x:c r="O806" s="106">
        <x:f>++SUMIFS('sales data'!L:L,'sales data'!$B:$B,$C806,'sales data'!$F:$F,$D806,'sales data'!$O:$O,"")</x:f>
        <x:v>0</x:v>
      </x:c>
      <x:c r="P806" s="73">
        <x:f t="shared" si="222"/>
        <x:v>0</x:v>
      </x:c>
      <x:c r="Q806" s="68">
        <x:f>+SUMIFS('sales data'!$L:$L,'sales data'!$B:$B,$C806,'sales data'!$F:$F,$D806,'sales data'!$O:$O,"R")</x:f>
        <x:v>0</x:v>
      </x:c>
      <x:c r="R806" s="73">
        <x:f t="shared" si="223"/>
        <x:v>0</x:v>
      </x:c>
      <x:c r="S806" s="68">
        <x:f>SUMIFS('sales data'!$L:$L,'sales data'!$B:$B,$C806,'sales data'!$F:$F,$D806,'sales data'!$O:$O,"N")</x:f>
        <x:v>0</x:v>
      </x:c>
      <x:c r="T806" s="73">
        <x:f t="shared" si="224"/>
        <x:v>0</x:v>
      </x:c>
      <x:c r="U806" s="26">
        <x:f>SUMIFS('warehouse inventory check'!$N:$N,'warehouse inventory check'!$C:$C,$C806,'warehouse inventory check'!$D:$D,$D806)</x:f>
        <x:v>0</x:v>
      </x:c>
      <x:c r="V806" s="26">
        <x:f t="shared" si="225"/>
        <x:v>6803523.2905075317</x:v>
      </x:c>
      <x:c r="W806" s="73">
        <x:f t="shared" si="226"/>
        <x:v>0</x:v>
      </x:c>
      <x:c r="X806" s="74">
        <x:f t="shared" si="227"/>
        <x:v>0</x:v>
      </x:c>
      <x:c r="Y806" s="68">
        <x:f t="shared" si="228"/>
        <x:v>0</x:v>
      </x:c>
      <x:c r="Z806" s="68">
        <x:f t="shared" si="229"/>
        <x:v>0</x:v>
      </x:c>
    </x:row>
    <x:row r="807" spans="1:26" s="26" customFormat="1">
      <x:c r="A807" s="118">
        <x:v>97</x:v>
      </x:c>
      <x:c r="B807" s="118"/>
      <x:c r="C807" s="113">
        <x:v>8</x:v>
      </x:c>
      <x:c r="D807" s="210" t="str">
        <x:f>IF(VLOOKUP($A807,'★Master Code List'!$B$4:$K$167,8,)=0,"",(VLOOKUP($A807,'★Master Code List'!$B$4:$K$167,8,)))</x:f>
        <x:v/>
      </x:c>
      <x:c r="E807" s="210" t="str">
        <x:f>IF(VLOOKUP($A807,'★Master Code List'!$B$4:$K$167,9,)=0,"",(VLOOKUP($A807,'★Master Code List'!$B$4:$K$167,9,)))</x:f>
        <x:v/>
      </x:c>
      <x:c r="F807" s="20" t="str">
        <x:f>IF(VLOOKUP($A807,'★Master Code List'!$B$4:$K$167,10,)=0,"",(VLOOKUP($A807,'★Master Code List'!$B$4:$K$167,10,)))</x:f>
        <x:v/>
      </x:c>
      <x:c r="G807" s="158">
        <x:f t="shared" si="219"/>
        <x:v>0</x:v>
      </x:c>
      <x:c r="H807" s="197">
        <x:f t="shared" si="220"/>
        <x:v>6803523.2905075317</x:v>
      </x:c>
      <x:c r="I807" s="285">
        <x:f t="shared" si="221"/>
        <x:v>0</x:v>
      </x:c>
      <x:c r="J807" s="106">
        <x:f>SUMIFS('purchase data'!K:K,'purchase data'!$B:$B,$C807,'purchase data'!$F:$F,$D807)</x:f>
        <x:v>0</x:v>
      </x:c>
      <x:c r="K807" s="73">
        <x:f>SUMIFS('purchase data'!M:M,'purchase data'!$B:$B,$C807,'purchase data'!$F:$F,$D807)</x:f>
        <x:v>0</x:v>
      </x:c>
      <x:c r="L807" s="68">
        <x:f>SUMIFS(ETC!$G:$G,ETC!$B:$B,$C807,ETC!$E:$E,$D807)</x:f>
        <x:v>0</x:v>
      </x:c>
      <x:c r="M807" s="73">
        <x:f>SUMIFS(ETC!$J:$J,ETC!$E:$E,$D807,ETC!$B:$B,$C807)</x:f>
        <x:v>0</x:v>
      </x:c>
      <x:c r="N807" s="159">
        <x:f>IF(IFERROR((I807+K807+M807)/(G807+J807+SUMIFS(ETC!$G:$G,ETC!$C:$C,1,ETC!$B:$B,$C807,ETC!$E:$E,$D807)),)=0,H807,IFERROR((I807+K807+M807)/(G807+J807+SUMIFS(ETC!$G:$G,ETC!$C:$C,1,ETC!$B:$B,$C807,ETC!$E:$E,$D807)),))</x:f>
        <x:v>6803523.2905075317</x:v>
      </x:c>
      <x:c r="O807" s="106">
        <x:f>++SUMIFS('sales data'!L:L,'sales data'!$B:$B,$C807,'sales data'!$F:$F,$D807,'sales data'!$O:$O,"")</x:f>
        <x:v>0</x:v>
      </x:c>
      <x:c r="P807" s="73">
        <x:f t="shared" si="222"/>
        <x:v>0</x:v>
      </x:c>
      <x:c r="Q807" s="68">
        <x:f>+SUMIFS('sales data'!$L:$L,'sales data'!$B:$B,$C807,'sales data'!$F:$F,$D807,'sales data'!$O:$O,"R")</x:f>
        <x:v>0</x:v>
      </x:c>
      <x:c r="R807" s="73">
        <x:f t="shared" si="223"/>
        <x:v>0</x:v>
      </x:c>
      <x:c r="S807" s="68">
        <x:f>SUMIFS('sales data'!$L:$L,'sales data'!$B:$B,$C807,'sales data'!$F:$F,$D807,'sales data'!$O:$O,"N")</x:f>
        <x:v>0</x:v>
      </x:c>
      <x:c r="T807" s="73">
        <x:f t="shared" si="224"/>
        <x:v>0</x:v>
      </x:c>
      <x:c r="U807" s="26">
        <x:f>SUMIFS('warehouse inventory check'!$N:$N,'warehouse inventory check'!$C:$C,$C807,'warehouse inventory check'!$D:$D,$D807)</x:f>
        <x:v>0</x:v>
      </x:c>
      <x:c r="V807" s="26">
        <x:f t="shared" si="225"/>
        <x:v>6803523.2905075317</x:v>
      </x:c>
      <x:c r="W807" s="73">
        <x:f t="shared" si="226"/>
        <x:v>0</x:v>
      </x:c>
      <x:c r="X807" s="74">
        <x:f t="shared" si="227"/>
        <x:v>0</x:v>
      </x:c>
      <x:c r="Y807" s="68">
        <x:f t="shared" si="228"/>
        <x:v>0</x:v>
      </x:c>
      <x:c r="Z807" s="68">
        <x:f t="shared" si="229"/>
        <x:v>0</x:v>
      </x:c>
    </x:row>
    <x:row r="808" spans="1:26" s="26" customFormat="1">
      <x:c r="A808" s="118">
        <x:v>98</x:v>
      </x:c>
      <x:c r="B808" s="118"/>
      <x:c r="C808" s="113">
        <x:v>8</x:v>
      </x:c>
      <x:c r="D808" s="210" t="str">
        <x:f>IF(VLOOKUP($A808,'★Master Code List'!$B$4:$K$167,8,)=0,"",(VLOOKUP($A808,'★Master Code List'!$B$4:$K$167,8,)))</x:f>
        <x:v/>
      </x:c>
      <x:c r="E808" s="210" t="str">
        <x:f>IF(VLOOKUP($A808,'★Master Code List'!$B$4:$K$167,9,)=0,"",(VLOOKUP($A808,'★Master Code List'!$B$4:$K$167,9,)))</x:f>
        <x:v/>
      </x:c>
      <x:c r="F808" s="20" t="str">
        <x:f>IF(VLOOKUP($A808,'★Master Code List'!$B$4:$K$167,10,)=0,"",(VLOOKUP($A808,'★Master Code List'!$B$4:$K$167,10,)))</x:f>
        <x:v/>
      </x:c>
      <x:c r="G808" s="158">
        <x:f t="shared" si="219"/>
        <x:v>0</x:v>
      </x:c>
      <x:c r="H808" s="197">
        <x:f t="shared" si="220"/>
        <x:v>6803523.2905075317</x:v>
      </x:c>
      <x:c r="I808" s="285">
        <x:f t="shared" si="221"/>
        <x:v>0</x:v>
      </x:c>
      <x:c r="J808" s="106">
        <x:f>SUMIFS('purchase data'!K:K,'purchase data'!$B:$B,$C808,'purchase data'!$F:$F,$D808)</x:f>
        <x:v>0</x:v>
      </x:c>
      <x:c r="K808" s="73">
        <x:f>SUMIFS('purchase data'!M:M,'purchase data'!$B:$B,$C808,'purchase data'!$F:$F,$D808)</x:f>
        <x:v>0</x:v>
      </x:c>
      <x:c r="L808" s="68">
        <x:f>SUMIFS(ETC!$G:$G,ETC!$B:$B,$C808,ETC!$E:$E,$D808)</x:f>
        <x:v>0</x:v>
      </x:c>
      <x:c r="M808" s="73">
        <x:f>SUMIFS(ETC!$J:$J,ETC!$E:$E,$D808,ETC!$B:$B,$C808)</x:f>
        <x:v>0</x:v>
      </x:c>
      <x:c r="N808" s="159">
        <x:f>IF(IFERROR((I808+K808+M808)/(G808+J808+SUMIFS(ETC!$G:$G,ETC!$C:$C,1,ETC!$B:$B,$C808,ETC!$E:$E,$D808)),)=0,H808,IFERROR((I808+K808+M808)/(G808+J808+SUMIFS(ETC!$G:$G,ETC!$C:$C,1,ETC!$B:$B,$C808,ETC!$E:$E,$D808)),))</x:f>
        <x:v>6803523.2905075317</x:v>
      </x:c>
      <x:c r="O808" s="106">
        <x:f>++SUMIFS('sales data'!L:L,'sales data'!$B:$B,$C808,'sales data'!$F:$F,$D808,'sales data'!$O:$O,"")</x:f>
        <x:v>0</x:v>
      </x:c>
      <x:c r="P808" s="73">
        <x:f t="shared" si="222"/>
        <x:v>0</x:v>
      </x:c>
      <x:c r="Q808" s="68">
        <x:f>+SUMIFS('sales data'!$L:$L,'sales data'!$B:$B,$C808,'sales data'!$F:$F,$D808,'sales data'!$O:$O,"R")</x:f>
        <x:v>0</x:v>
      </x:c>
      <x:c r="R808" s="73">
        <x:f t="shared" si="223"/>
        <x:v>0</x:v>
      </x:c>
      <x:c r="S808" s="68">
        <x:f>SUMIFS('sales data'!$L:$L,'sales data'!$B:$B,$C808,'sales data'!$F:$F,$D808,'sales data'!$O:$O,"N")</x:f>
        <x:v>0</x:v>
      </x:c>
      <x:c r="T808" s="73">
        <x:f t="shared" si="224"/>
        <x:v>0</x:v>
      </x:c>
      <x:c r="U808" s="26">
        <x:f>SUMIFS('warehouse inventory check'!$N:$N,'warehouse inventory check'!$C:$C,$C808,'warehouse inventory check'!$D:$D,$D808)</x:f>
        <x:v>0</x:v>
      </x:c>
      <x:c r="V808" s="26">
        <x:f t="shared" si="225"/>
        <x:v>6803523.2905075317</x:v>
      </x:c>
      <x:c r="W808" s="73">
        <x:f t="shared" si="226"/>
        <x:v>0</x:v>
      </x:c>
      <x:c r="X808" s="74">
        <x:f t="shared" si="227"/>
        <x:v>0</x:v>
      </x:c>
      <x:c r="Y808" s="68">
        <x:f t="shared" si="228"/>
        <x:v>0</x:v>
      </x:c>
      <x:c r="Z808" s="68">
        <x:f t="shared" si="229"/>
        <x:v>0</x:v>
      </x:c>
    </x:row>
    <x:row r="809" spans="1:26" s="26" customFormat="1">
      <x:c r="A809" s="118">
        <x:v>99</x:v>
      </x:c>
      <x:c r="B809" s="118"/>
      <x:c r="C809" s="113">
        <x:v>8</x:v>
      </x:c>
      <x:c r="D809" s="210" t="str">
        <x:f>IF(VLOOKUP($A809,'★Master Code List'!$B$4:$K$167,8,)=0,"",(VLOOKUP($A809,'★Master Code List'!$B$4:$K$167,8,)))</x:f>
        <x:v/>
      </x:c>
      <x:c r="E809" s="210" t="str">
        <x:f>IF(VLOOKUP($A809,'★Master Code List'!$B$4:$K$167,9,)=0,"",(VLOOKUP($A809,'★Master Code List'!$B$4:$K$167,9,)))</x:f>
        <x:v/>
      </x:c>
      <x:c r="F809" s="20" t="str">
        <x:f>IF(VLOOKUP($A809,'★Master Code List'!$B$4:$K$167,10,)=0,"",(VLOOKUP($A809,'★Master Code List'!$B$4:$K$167,10,)))</x:f>
        <x:v/>
      </x:c>
      <x:c r="G809" s="158">
        <x:f t="shared" si="219"/>
        <x:v>0</x:v>
      </x:c>
      <x:c r="H809" s="197">
        <x:f t="shared" si="220"/>
        <x:v>6803523.2905075317</x:v>
      </x:c>
      <x:c r="I809" s="285">
        <x:f t="shared" si="221"/>
        <x:v>0</x:v>
      </x:c>
      <x:c r="J809" s="106">
        <x:f>SUMIFS('purchase data'!K:K,'purchase data'!$B:$B,$C809,'purchase data'!$F:$F,$D809)</x:f>
        <x:v>0</x:v>
      </x:c>
      <x:c r="K809" s="73">
        <x:f>SUMIFS('purchase data'!M:M,'purchase data'!$B:$B,$C809,'purchase data'!$F:$F,$D809)</x:f>
        <x:v>0</x:v>
      </x:c>
      <x:c r="L809" s="68">
        <x:f>SUMIFS(ETC!$G:$G,ETC!$B:$B,$C809,ETC!$E:$E,$D809)</x:f>
        <x:v>0</x:v>
      </x:c>
      <x:c r="M809" s="73">
        <x:f>SUMIFS(ETC!$J:$J,ETC!$E:$E,$D809,ETC!$B:$B,$C809)</x:f>
        <x:v>0</x:v>
      </x:c>
      <x:c r="N809" s="159">
        <x:f>IF(IFERROR((I809+K809+M809)/(G809+J809+SUMIFS(ETC!$G:$G,ETC!$C:$C,1,ETC!$B:$B,$C809,ETC!$E:$E,$D809)),)=0,H809,IFERROR((I809+K809+M809)/(G809+J809+SUMIFS(ETC!$G:$G,ETC!$C:$C,1,ETC!$B:$B,$C809,ETC!$E:$E,$D809)),))</x:f>
        <x:v>6803523.2905075317</x:v>
      </x:c>
      <x:c r="O809" s="106">
        <x:f>++SUMIFS('sales data'!L:L,'sales data'!$B:$B,$C809,'sales data'!$F:$F,$D809,'sales data'!$O:$O,"")</x:f>
        <x:v>0</x:v>
      </x:c>
      <x:c r="P809" s="73">
        <x:f t="shared" si="222"/>
        <x:v>0</x:v>
      </x:c>
      <x:c r="Q809" s="68">
        <x:f>+SUMIFS('sales data'!$L:$L,'sales data'!$B:$B,$C809,'sales data'!$F:$F,$D809,'sales data'!$O:$O,"R")</x:f>
        <x:v>0</x:v>
      </x:c>
      <x:c r="R809" s="73">
        <x:f t="shared" si="223"/>
        <x:v>0</x:v>
      </x:c>
      <x:c r="S809" s="68">
        <x:f>SUMIFS('sales data'!$L:$L,'sales data'!$B:$B,$C809,'sales data'!$F:$F,$D809,'sales data'!$O:$O,"N")</x:f>
        <x:v>0</x:v>
      </x:c>
      <x:c r="T809" s="73">
        <x:f t="shared" si="224"/>
        <x:v>0</x:v>
      </x:c>
      <x:c r="U809" s="26">
        <x:f>SUMIFS('warehouse inventory check'!$N:$N,'warehouse inventory check'!$C:$C,$C809,'warehouse inventory check'!$D:$D,$D809)</x:f>
        <x:v>0</x:v>
      </x:c>
      <x:c r="V809" s="26">
        <x:f t="shared" si="225"/>
        <x:v>6803523.2905075317</x:v>
      </x:c>
      <x:c r="W809" s="73">
        <x:f t="shared" si="226"/>
        <x:v>0</x:v>
      </x:c>
      <x:c r="X809" s="74">
        <x:f t="shared" si="227"/>
        <x:v>0</x:v>
      </x:c>
      <x:c r="Y809" s="68">
        <x:f t="shared" si="228"/>
        <x:v>0</x:v>
      </x:c>
      <x:c r="Z809" s="68">
        <x:f t="shared" si="229"/>
        <x:v>0</x:v>
      </x:c>
    </x:row>
    <x:row r="810" spans="1:26" s="26" customFormat="1" ht="14.25" thickBot="1">
      <x:c r="A810" s="118">
        <x:v>100</x:v>
      </x:c>
      <x:c r="B810" s="118"/>
      <x:c r="C810" s="113">
        <x:v>8</x:v>
      </x:c>
      <x:c r="D810" s="210" t="str">
        <x:f>IF(VLOOKUP($A810,'★Master Code List'!$B$4:$K$167,8,)=0,"",(VLOOKUP($A810,'★Master Code List'!$B$4:$K$167,8,)))</x:f>
        <x:v/>
      </x:c>
      <x:c r="E810" s="210" t="str">
        <x:f>IF(VLOOKUP($A810,'★Master Code List'!$B$4:$K$167,9,)=0,"",(VLOOKUP($A810,'★Master Code List'!$B$4:$K$167,9,)))</x:f>
        <x:v/>
      </x:c>
      <x:c r="F810" s="20" t="str">
        <x:f>IF(VLOOKUP($A810,'★Master Code List'!$B$4:$K$167,10,)=0,"",(VLOOKUP($A810,'★Master Code List'!$B$4:$K$167,10,)))</x:f>
        <x:v/>
      </x:c>
      <x:c r="G810" s="158">
        <x:f t="shared" si="219"/>
        <x:v>0</x:v>
      </x:c>
      <x:c r="H810" s="197">
        <x:f t="shared" si="220"/>
        <x:v>6803523.2905075317</x:v>
      </x:c>
      <x:c r="I810" s="285">
        <x:f t="shared" si="221"/>
        <x:v>0</x:v>
      </x:c>
      <x:c r="J810" s="106">
        <x:f>SUMIFS('purchase data'!K:K,'purchase data'!$B:$B,$C810,'purchase data'!$F:$F,$D810)</x:f>
        <x:v>0</x:v>
      </x:c>
      <x:c r="K810" s="73">
        <x:f>SUMIFS('purchase data'!M:M,'purchase data'!$B:$B,$C810,'purchase data'!$F:$F,$D810)</x:f>
        <x:v>0</x:v>
      </x:c>
      <x:c r="L810" s="68">
        <x:f>SUMIFS(ETC!$G:$G,ETC!$B:$B,$C810,ETC!$E:$E,$D810)</x:f>
        <x:v>0</x:v>
      </x:c>
      <x:c r="M810" s="73">
        <x:f>SUMIFS(ETC!$J:$J,ETC!$E:$E,$D810,ETC!$B:$B,$C810)</x:f>
        <x:v>0</x:v>
      </x:c>
      <x:c r="N810" s="159">
        <x:f>IF(IFERROR((I810+K810+M810)/(G810+J810+SUMIFS(ETC!$G:$G,ETC!$C:$C,1,ETC!$B:$B,$C810,ETC!$E:$E,$D810)),)=0,H810,IFERROR((I810+K810+M810)/(G810+J810+SUMIFS(ETC!$G:$G,ETC!$C:$C,1,ETC!$B:$B,$C810,ETC!$E:$E,$D810)),))</x:f>
        <x:v>6803523.2905075317</x:v>
      </x:c>
      <x:c r="O810" s="106">
        <x:f>++SUMIFS('sales data'!L:L,'sales data'!$B:$B,$C810,'sales data'!$F:$F,$D810,'sales data'!$O:$O,"")</x:f>
        <x:v>0</x:v>
      </x:c>
      <x:c r="P810" s="73">
        <x:f t="shared" si="222"/>
        <x:v>0</x:v>
      </x:c>
      <x:c r="Q810" s="68">
        <x:f>+SUMIFS('sales data'!$L:$L,'sales data'!$B:$B,$C810,'sales data'!$F:$F,$D810,'sales data'!$O:$O,"R")</x:f>
        <x:v>0</x:v>
      </x:c>
      <x:c r="R810" s="73">
        <x:f t="shared" si="223"/>
        <x:v>0</x:v>
      </x:c>
      <x:c r="S810" s="68">
        <x:f>SUMIFS('sales data'!$L:$L,'sales data'!$B:$B,$C810,'sales data'!$F:$F,$D810,'sales data'!$O:$O,"N")</x:f>
        <x:v>0</x:v>
      </x:c>
      <x:c r="T810" s="73">
        <x:f t="shared" si="224"/>
        <x:v>0</x:v>
      </x:c>
      <x:c r="U810" s="26">
        <x:f>SUMIFS('warehouse inventory check'!$N:$N,'warehouse inventory check'!$C:$C,$C810,'warehouse inventory check'!$D:$D,$D810)</x:f>
        <x:v>0</x:v>
      </x:c>
      <x:c r="V810" s="26">
        <x:f t="shared" si="225"/>
        <x:v>6803523.2905075317</x:v>
      </x:c>
      <x:c r="W810" s="73">
        <x:f t="shared" si="226"/>
        <x:v>0</x:v>
      </x:c>
      <x:c r="X810" s="74">
        <x:f t="shared" si="227"/>
        <x:v>0</x:v>
      </x:c>
      <x:c r="Y810" s="68">
        <x:f t="shared" si="228"/>
        <x:v>0</x:v>
      </x:c>
      <x:c r="Z810" s="68">
        <x:f t="shared" si="229"/>
        <x:v>0</x:v>
      </x:c>
    </x:row>
    <x:row r="811" spans="1:26" ht="15" collapsed="1" thickTop="1" thickBot="1">
      <x:c r="C811" s="117">
        <x:v>8</x:v>
      </x:c>
      <x:c r="D811" s="75"/>
      <x:c r="E811" s="75"/>
      <x:c r="F811" s="76" t="s">
        <x:v>117</x:v>
      </x:c>
      <x:c r="G811" s="286">
        <x:f>SUM(G711:G810)</x:f>
        <x:v>0</x:v>
      </x:c>
      <x:c r="H811" s="286"/>
      <x:c r="I811" s="287">
        <x:f>SUM(I711:I810)</x:f>
        <x:v>0</x:v>
      </x:c>
      <x:c r="J811" s="77">
        <x:f>SUM(J711:J810)</x:f>
        <x:v>0</x:v>
      </x:c>
      <x:c r="K811" s="78">
        <x:f>SUM(K711:K810)</x:f>
        <x:v>0</x:v>
      </x:c>
      <x:c r="L811" s="77">
        <x:f t="shared" ref="L811:M811" si="230">SUM(L711:L810)</x:f>
        <x:v>0</x:v>
      </x:c>
      <x:c r="M811" s="78">
        <x:f t="shared" si="230"/>
        <x:v>0</x:v>
      </x:c>
      <x:c r="N811" s="160"/>
      <x:c r="O811" s="77">
        <x:f t="shared" ref="O811:U811" si="231">SUM(O711:O810)</x:f>
        <x:v>0</x:v>
      </x:c>
      <x:c r="P811" s="78">
        <x:f t="shared" si="231"/>
        <x:v>0</x:v>
      </x:c>
      <x:c r="Q811" s="77">
        <x:f t="shared" si="231"/>
        <x:v>0</x:v>
      </x:c>
      <x:c r="R811" s="78">
        <x:f t="shared" si="231"/>
        <x:v>0</x:v>
      </x:c>
      <x:c r="S811" s="77">
        <x:f t="shared" si="231"/>
        <x:v>0</x:v>
      </x:c>
      <x:c r="T811" s="78">
        <x:f t="shared" si="231"/>
        <x:v>0</x:v>
      </x:c>
      <x:c r="U811" s="77">
        <x:f t="shared" si="231"/>
        <x:v>0</x:v>
      </x:c>
      <x:c r="V811" s="75"/>
      <x:c r="W811" s="682">
        <x:f>SUM(W711:W810)</x:f>
        <x:v>0</x:v>
      </x:c>
      <x:c r="X811" s="79">
        <x:f>SUM(X711:X810)</x:f>
        <x:v>0</x:v>
      </x:c>
      <x:c r="Y811" s="77">
        <x:f>SUM(Y711:Y810)</x:f>
        <x:v>0</x:v>
      </x:c>
      <x:c r="Z811" s="77">
        <x:f>SUM(Z711:Z810)</x:f>
        <x:v>0</x:v>
      </x:c>
    </x:row>
    <x:row r="812" spans="1:26">
      <x:c r="J812" s="496"/>
      <x:c r="K812" s="20">
        <x:f>SUMIFS('purchase data'!M:M,'purchase data'!$B:$B,C811)-SUMIFS('purchase data'!M:M,'purchase data'!H:H,"Other",'purchase data'!B:B,C811)-K811</x:f>
        <x:v>0</x:v>
      </x:c>
      <x:c r="S812" s="68"/>
    </x:row>
    <x:row r="813" spans="1:26">
      <x:c r="M813" s="496"/>
    </x:row>
    <x:row r="814" spans="1:26" ht="14.25" thickBot="1">
      <x:c r="C814" s="119" t="s">
        <x:v>99</x:v>
      </x:c>
      <x:c r="D814" s="26"/>
      <x:c r="E814" s="26"/>
      <x:c r="F814" s="26"/>
      <x:c r="G814" s="281" t="s">
        <x:v>100</x:v>
      </x:c>
      <x:c r="J814" s="275" t="s">
        <x:v>101</x:v>
      </x:c>
      <x:c r="K814" s="26"/>
      <x:c r="L814" s="275" t="s">
        <x:v>103</x:v>
      </x:c>
      <x:c r="M814" s="26"/>
      <x:c r="N814" s="26"/>
      <x:c r="O814" s="275" t="s">
        <x:v>102</x:v>
      </x:c>
      <x:c r="P814" s="26"/>
      <x:c r="Q814" s="275" t="s">
        <x:v>103</x:v>
      </x:c>
      <x:c r="R814" s="26"/>
      <x:c r="S814" s="275" t="s">
        <x:v>104</x:v>
      </x:c>
      <x:c r="T814" s="26"/>
      <x:c r="U814" s="275" t="s">
        <x:v>105</x:v>
      </x:c>
      <x:c r="V814" s="26"/>
      <x:c r="W814" s="67" t="s">
        <x:v>106</x:v>
      </x:c>
      <x:c r="X814" s="67"/>
      <x:c r="Y814" s="81"/>
      <x:c r="Z814" s="68"/>
    </x:row>
    <x:row r="815" spans="1:26">
      <x:c r="C815" s="69" t="s">
        <x:v>120</x:v>
      </x:c>
      <x:c r="D815" s="364" t="s">
        <x:v>5</x:v>
      </x:c>
      <x:c r="E815" s="69" t="s">
        <x:v>6</x:v>
      </x:c>
      <x:c r="F815" s="70" t="s">
        <x:v>7</x:v>
      </x:c>
      <x:c r="G815" s="282" t="s">
        <x:v>108</x:v>
      </x:c>
      <x:c r="H815" s="282" t="s">
        <x:v>109</x:v>
      </x:c>
      <x:c r="I815" s="283" t="s">
        <x:v>110</x:v>
      </x:c>
      <x:c r="J815" s="69" t="s">
        <x:v>108</x:v>
      </x:c>
      <x:c r="K815" s="70" t="s">
        <x:v>110</x:v>
      </x:c>
      <x:c r="L815" s="65" t="s">
        <x:v>113</x:v>
      </x:c>
      <x:c r="M815" s="66" t="s">
        <x:v>110</x:v>
      </x:c>
      <x:c r="N815" s="71" t="s">
        <x:v>111</x:v>
      </x:c>
      <x:c r="O815" s="69" t="s">
        <x:v>108</x:v>
      </x:c>
      <x:c r="P815" s="70" t="s">
        <x:v>112</x:v>
      </x:c>
      <x:c r="Q815" s="65" t="s">
        <x:v>113</x:v>
      </x:c>
      <x:c r="R815" s="66" t="s">
        <x:v>110</x:v>
      </x:c>
      <x:c r="S815" s="65" t="s">
        <x:v>113</x:v>
      </x:c>
      <x:c r="T815" s="66" t="s">
        <x:v>110</x:v>
      </x:c>
      <x:c r="U815" s="69" t="s">
        <x:v>116</x:v>
      </x:c>
      <x:c r="V815" s="65" t="s">
        <x:v>114</x:v>
      </x:c>
      <x:c r="W815" s="66" t="s">
        <x:v>110</x:v>
      </x:c>
      <x:c r="X815" s="71" t="s">
        <x:v>115</x:v>
      </x:c>
      <x:c r="Y815" s="69" t="s">
        <x:v>121</x:v>
      </x:c>
      <x:c r="Z815" s="69" t="s">
        <x:v>115</x:v>
      </x:c>
    </x:row>
    <x:row r="816" spans="1:26">
      <x:c r="A816" s="118">
        <x:v>1</x:v>
      </x:c>
      <x:c r="B816" s="118"/>
      <x:c r="C816" s="113">
        <x:v>9</x:v>
      </x:c>
      <x:c r="D816" s="210" t="str">
        <x:f>IF(VLOOKUP($A816,'★Master Code List'!$B$4:$K$167,8,)=0,"",(VLOOKUP($A816,'★Master Code List'!$B$4:$K$167,8,)))</x:f>
        <x:v>PZ38-10B694-AD</x:v>
      </x:c>
      <x:c r="E816" s="210" t="str">
        <x:f>IF(VLOOKUP($A816,'★Master Code List'!$B$4:$K$167,9,)=0,"",(VLOOKUP($A816,'★Master Code List'!$B$4:$K$167,9,)))</x:f>
        <x:v>PHEV-E (V710) / (P703)</x:v>
      </x:c>
      <x:c r="F816" s="20" t="str">
        <x:f>IF(VLOOKUP($A816,'★Master Code List'!$B$4:$K$167,10,)=0,"",(VLOOKUP($A816,'★Master Code List'!$B$4:$K$167,10,)))</x:f>
        <x:v>Main Harness</x:v>
      </x:c>
      <x:c r="G816" s="158">
        <x:f t="shared" ref="G816:G847" si="232">SUMIFS(U:U,$D:$D,$D816,$C:$C,$C816-1)</x:f>
        <x:v>0</x:v>
      </x:c>
      <x:c r="H816" s="158">
        <x:f t="shared" ref="H816:H847" si="233">SUMIFS(V:V,$D:$D,$D816,$C:$C,$C816-1)</x:f>
        <x:v>4050.0202393462691</x:v>
      </x:c>
      <x:c r="I816" s="285">
        <x:f t="shared" ref="I816:I847" si="234">SUMIFS(W:W,$D:$D,$D816,$C:$C,$C816-1)</x:f>
        <x:v>0</x:v>
      </x:c>
      <x:c r="J816" s="106">
        <x:f>SUMIFS('purchase data'!K:K,'purchase data'!$B:$B,$C816,'purchase data'!$F:$F,$D816)</x:f>
        <x:v>0</x:v>
      </x:c>
      <x:c r="K816" s="73">
        <x:f>SUMIFS('purchase data'!M:M,'purchase data'!$B:$B,$C816,'purchase data'!$F:$F,$D816)</x:f>
        <x:v>0</x:v>
      </x:c>
      <x:c r="L816" s="68">
        <x:f>SUMIFS(ETC!$G:$G,ETC!$B:$B,$C816,ETC!$E:$E,$D816)</x:f>
        <x:v>0</x:v>
      </x:c>
      <x:c r="M816" s="73">
        <x:f>SUMIFS(ETC!$J:$J,ETC!$E:$E,$D816,ETC!$B:$B,$C816)</x:f>
        <x:v>0</x:v>
      </x:c>
      <x:c r="N816" s="159">
        <x:f>IF(IFERROR((I816+K816+M816)/(G816+J816+SUMIFS(ETC!$G:$G,ETC!$C:$C,1,ETC!$B:$B,$C816,ETC!$E:$E,$D816)),)=0,H816,IFERROR((I816+K816+M816)/(G816+J816+SUMIFS(ETC!$G:$G,ETC!$C:$C,1,ETC!$B:$B,$C816,ETC!$E:$E,$D816)),))</x:f>
        <x:v>4050.0202393462691</x:v>
      </x:c>
      <x:c r="O816" s="106">
        <x:f>++SUMIFS('sales data'!L:L,'sales data'!$B:$B,$C816,'sales data'!$F:$F,$D816,'sales data'!$O:$O,"")</x:f>
        <x:v>0</x:v>
      </x:c>
      <x:c r="P816" s="73">
        <x:f t="shared" ref="P816:P879" si="235">+IF(O816&lt;&gt;0,O816*N816,)</x:f>
        <x:v>0</x:v>
      </x:c>
      <x:c r="Q816" s="68">
        <x:f>+SUMIFS('sales data'!$L:$L,'sales data'!$B:$B,$C816,'sales data'!$F:$F,$D816,'sales data'!$O:$O,"R")</x:f>
        <x:v>0</x:v>
      </x:c>
      <x:c r="R816" s="73">
        <x:f t="shared" ref="R816:R879" si="236">+IF(Q816&lt;&gt;0,Q816*N816,)</x:f>
        <x:v>0</x:v>
      </x:c>
      <x:c r="S816" s="68">
        <x:f>SUMIFS('sales data'!$L:$L,'sales data'!$B:$B,$C816,'sales data'!$F:$F,$D816,'sales data'!$O:$O,"N")</x:f>
        <x:v>0</x:v>
      </x:c>
      <x:c r="T816" s="73">
        <x:f t="shared" ref="T816:T879" si="237">+IF(S816&lt;&gt;0,S816*N816,)</x:f>
        <x:v>0</x:v>
      </x:c>
      <x:c r="U816" s="26">
        <x:f>SUMIFS('warehouse inventory check'!$N:$N,'warehouse inventory check'!$C:$C,$C816,'warehouse inventory check'!$D:$D,$D816)</x:f>
        <x:v>0</x:v>
      </x:c>
      <x:c r="V816" s="26">
        <x:f t="shared" ref="V816:V879" si="238">+N816</x:f>
        <x:v>4050.0202393462691</x:v>
      </x:c>
      <x:c r="W816" s="73">
        <x:f t="shared" ref="W816:W879" si="239">+IF(U816&lt;&gt;0,U816*N816,)</x:f>
        <x:v>0</x:v>
      </x:c>
      <x:c r="X816" s="74">
        <x:f t="shared" ref="X816:X879" si="240">+I816+K816-P816-R816-W816-T816+M816</x:f>
        <x:v>0</x:v>
      </x:c>
      <x:c r="Y816" s="68">
        <x:f t="shared" ref="Y816:Y879" si="241">+G816+J816+L816-O816-Q816-S816</x:f>
        <x:v>0</x:v>
      </x:c>
      <x:c r="Z816" s="68">
        <x:f t="shared" ref="Z816:Z879" si="242">+U816-Y816</x:f>
        <x:v>0</x:v>
      </x:c>
    </x:row>
    <x:row r="817" spans="1:26">
      <x:c r="A817" s="118">
        <x:v>2</x:v>
      </x:c>
      <x:c r="B817" s="118"/>
      <x:c r="C817" s="113">
        <x:v>9</x:v>
      </x:c>
      <x:c r="D817" s="210" t="str">
        <x:f>IF(VLOOKUP($A817,'★Master Code List'!$B$4:$K$167,8,)=0,"",(VLOOKUP($A817,'★Master Code List'!$B$4:$K$167,8,)))</x:f>
        <x:v>PZ38-10B694-BD</x:v>
      </x:c>
      <x:c r="E817" s="210" t="str">
        <x:f>IF(VLOOKUP($A817,'★Master Code List'!$B$4:$K$167,9,)=0,"",(VLOOKUP($A817,'★Master Code List'!$B$4:$K$167,9,)))</x:f>
        <x:v>BEV-E1(V710)</x:v>
      </x:c>
      <x:c r="F817" s="20" t="str">
        <x:f>IF(VLOOKUP($A817,'★Master Code List'!$B$4:$K$167,10,)=0,"",(VLOOKUP($A817,'★Master Code List'!$B$4:$K$167,10,)))</x:f>
        <x:v>Main Harness</x:v>
      </x:c>
      <x:c r="G817" s="158">
        <x:f t="shared" si="232"/>
        <x:v>0</x:v>
      </x:c>
      <x:c r="H817" s="158">
        <x:f t="shared" si="233"/>
        <x:v>4816.0565301775432</x:v>
      </x:c>
      <x:c r="I817" s="285">
        <x:f t="shared" si="234"/>
        <x:v>0</x:v>
      </x:c>
      <x:c r="J817" s="106">
        <x:f>SUMIFS('purchase data'!K:K,'purchase data'!$B:$B,$C817,'purchase data'!$F:$F,$D817)</x:f>
        <x:v>0</x:v>
      </x:c>
      <x:c r="K817" s="73">
        <x:f>SUMIFS('purchase data'!M:M,'purchase data'!$B:$B,$C817,'purchase data'!$F:$F,$D817)</x:f>
        <x:v>0</x:v>
      </x:c>
      <x:c r="L817" s="68">
        <x:f>SUMIFS(ETC!$G:$G,ETC!$B:$B,$C817,ETC!$E:$E,$D817)</x:f>
        <x:v>0</x:v>
      </x:c>
      <x:c r="M817" s="73">
        <x:f>SUMIFS(ETC!$J:$J,ETC!$E:$E,$D817,ETC!$B:$B,$C817)</x:f>
        <x:v>0</x:v>
      </x:c>
      <x:c r="N817" s="159">
        <x:f>IF(IFERROR((I817+K817+M817)/(G817+J817+SUMIFS(ETC!$G:$G,ETC!$C:$C,1,ETC!$B:$B,$C817,ETC!$E:$E,$D817)),)=0,H817,IFERROR((I817+K817+M817)/(G817+J817+SUMIFS(ETC!$G:$G,ETC!$C:$C,1,ETC!$B:$B,$C817,ETC!$E:$E,$D817)),))</x:f>
        <x:v>4816.0565301775432</x:v>
      </x:c>
      <x:c r="O817" s="106">
        <x:f>++SUMIFS('sales data'!L:L,'sales data'!$B:$B,$C817,'sales data'!$F:$F,$D817,'sales data'!$O:$O,"")</x:f>
        <x:v>0</x:v>
      </x:c>
      <x:c r="P817" s="73">
        <x:f t="shared" si="235"/>
        <x:v>0</x:v>
      </x:c>
      <x:c r="Q817" s="68">
        <x:f>+SUMIFS('sales data'!$L:$L,'sales data'!$B:$B,$C817,'sales data'!$F:$F,$D817,'sales data'!$O:$O,"R")</x:f>
        <x:v>0</x:v>
      </x:c>
      <x:c r="R817" s="73">
        <x:f t="shared" si="236"/>
        <x:v>0</x:v>
      </x:c>
      <x:c r="S817" s="68">
        <x:f>SUMIFS('sales data'!$L:$L,'sales data'!$B:$B,$C817,'sales data'!$F:$F,$D817,'sales data'!$O:$O,"N")</x:f>
        <x:v>0</x:v>
      </x:c>
      <x:c r="T817" s="73">
        <x:f t="shared" si="237"/>
        <x:v>0</x:v>
      </x:c>
      <x:c r="U817" s="26">
        <x:f>SUMIFS('warehouse inventory check'!$N:$N,'warehouse inventory check'!$C:$C,$C817,'warehouse inventory check'!$D:$D,$D817)</x:f>
        <x:v>0</x:v>
      </x:c>
      <x:c r="V817" s="26">
        <x:f t="shared" si="238"/>
        <x:v>4816.0565301775432</x:v>
      </x:c>
      <x:c r="W817" s="73">
        <x:f t="shared" si="239"/>
        <x:v>0</x:v>
      </x:c>
      <x:c r="X817" s="74">
        <x:f t="shared" si="240"/>
        <x:v>0</x:v>
      </x:c>
      <x:c r="Y817" s="68">
        <x:f t="shared" si="241"/>
        <x:v>0</x:v>
      </x:c>
      <x:c r="Z817" s="68">
        <x:f t="shared" si="242"/>
        <x:v>0</x:v>
      </x:c>
    </x:row>
    <x:row r="818" spans="1:26">
      <x:c r="A818" s="118">
        <x:v>3</x:v>
      </x:c>
      <x:c r="B818" s="118"/>
      <x:c r="C818" s="113">
        <x:v>9</x:v>
      </x:c>
      <x:c r="D818" s="210" t="str">
        <x:f>IF(VLOOKUP($A818,'★Master Code List'!$B$4:$K$167,8,)=0,"",(VLOOKUP($A818,'★Master Code List'!$B$4:$K$167,8,)))</x:f>
        <x:v>PZ38-14A033-AB</x:v>
      </x:c>
      <x:c r="E818" s="210" t="str">
        <x:f>IF(VLOOKUP($A818,'★Master Code List'!$B$4:$K$167,9,)=0,"",(VLOOKUP($A818,'★Master Code List'!$B$4:$K$167,9,)))</x:f>
        <x:v>PHEV-E (V710) / (P703)</x:v>
      </x:c>
      <x:c r="F818" s="20" t="str">
        <x:f>IF(VLOOKUP($A818,'★Master Code List'!$B$4:$K$167,10,)=0,"",(VLOOKUP($A818,'★Master Code List'!$B$4:$K$167,10,)))</x:f>
        <x:v>BUSBAR - Array to Array (short)</x:v>
      </x:c>
      <x:c r="G818" s="158">
        <x:f t="shared" si="232"/>
        <x:v>0</x:v>
      </x:c>
      <x:c r="H818" s="158">
        <x:f t="shared" si="233"/>
        <x:v>140.07220734470826</x:v>
      </x:c>
      <x:c r="I818" s="285">
        <x:f t="shared" si="234"/>
        <x:v>0</x:v>
      </x:c>
      <x:c r="J818" s="106">
        <x:f>SUMIFS('purchase data'!K:K,'purchase data'!$B:$B,$C818,'purchase data'!$F:$F,$D818)</x:f>
        <x:v>0</x:v>
      </x:c>
      <x:c r="K818" s="73">
        <x:f>SUMIFS('purchase data'!M:M,'purchase data'!$B:$B,$C818,'purchase data'!$F:$F,$D818)</x:f>
        <x:v>0</x:v>
      </x:c>
      <x:c r="L818" s="68">
        <x:f>SUMIFS(ETC!$G:$G,ETC!$B:$B,$C818,ETC!$E:$E,$D818)</x:f>
        <x:v>0</x:v>
      </x:c>
      <x:c r="M818" s="73">
        <x:f>SUMIFS(ETC!$J:$J,ETC!$E:$E,$D818,ETC!$B:$B,$C818)</x:f>
        <x:v>0</x:v>
      </x:c>
      <x:c r="N818" s="159">
        <x:f>IF(IFERROR((I818+K818+M818)/(G818+J818+SUMIFS(ETC!$G:$G,ETC!$C:$C,1,ETC!$B:$B,$C818,ETC!$E:$E,$D818)),)=0,H818,IFERROR((I818+K818+M818)/(G818+J818+SUMIFS(ETC!$G:$G,ETC!$C:$C,1,ETC!$B:$B,$C818,ETC!$E:$E,$D818)),))</x:f>
        <x:v>140.07220734470826</x:v>
      </x:c>
      <x:c r="O818" s="106">
        <x:f>++SUMIFS('sales data'!L:L,'sales data'!$B:$B,$C818,'sales data'!$F:$F,$D818,'sales data'!$O:$O,"")</x:f>
        <x:v>0</x:v>
      </x:c>
      <x:c r="P818" s="73">
        <x:f t="shared" si="235"/>
        <x:v>0</x:v>
      </x:c>
      <x:c r="Q818" s="68">
        <x:f>+SUMIFS('sales data'!$L:$L,'sales data'!$B:$B,$C818,'sales data'!$F:$F,$D818,'sales data'!$O:$O,"R")</x:f>
        <x:v>0</x:v>
      </x:c>
      <x:c r="R818" s="73">
        <x:f t="shared" si="236"/>
        <x:v>0</x:v>
      </x:c>
      <x:c r="S818" s="68">
        <x:f>SUMIFS('sales data'!$L:$L,'sales data'!$B:$B,$C818,'sales data'!$F:$F,$D818,'sales data'!$O:$O,"N")</x:f>
        <x:v>0</x:v>
      </x:c>
      <x:c r="T818" s="73">
        <x:f t="shared" si="237"/>
        <x:v>0</x:v>
      </x:c>
      <x:c r="U818" s="26">
        <x:f>SUMIFS('warehouse inventory check'!$N:$N,'warehouse inventory check'!$C:$C,$C818,'warehouse inventory check'!$D:$D,$D818)</x:f>
        <x:v>0</x:v>
      </x:c>
      <x:c r="V818" s="26">
        <x:f t="shared" si="238"/>
        <x:v>140.07220734470826</x:v>
      </x:c>
      <x:c r="W818" s="73">
        <x:f t="shared" si="239"/>
        <x:v>0</x:v>
      </x:c>
      <x:c r="X818" s="74">
        <x:f t="shared" si="240"/>
        <x:v>0</x:v>
      </x:c>
      <x:c r="Y818" s="68">
        <x:f t="shared" si="241"/>
        <x:v>0</x:v>
      </x:c>
      <x:c r="Z818" s="68">
        <x:f t="shared" si="242"/>
        <x:v>0</x:v>
      </x:c>
    </x:row>
    <x:row r="819" spans="1:26">
      <x:c r="A819" s="118">
        <x:v>4</x:v>
      </x:c>
      <x:c r="B819" s="118"/>
      <x:c r="C819" s="113">
        <x:v>9</x:v>
      </x:c>
      <x:c r="D819" s="210" t="str">
        <x:f>IF(VLOOKUP($A819,'★Master Code List'!$B$4:$K$167,8,)=0,"",(VLOOKUP($A819,'★Master Code List'!$B$4:$K$167,8,)))</x:f>
        <x:v>PZ38-14A033-BB</x:v>
      </x:c>
      <x:c r="E819" s="210" t="str">
        <x:f>IF(VLOOKUP($A819,'★Master Code List'!$B$4:$K$167,9,)=0,"",(VLOOKUP($A819,'★Master Code List'!$B$4:$K$167,9,)))</x:f>
        <x:v>PHEV-E (V710) / (P703)</x:v>
      </x:c>
      <x:c r="F819" s="20" t="str">
        <x:f>IF(VLOOKUP($A819,'★Master Code List'!$B$4:$K$167,10,)=0,"",(VLOOKUP($A819,'★Master Code List'!$B$4:$K$167,10,)))</x:f>
        <x:v>BUSBAR - Array to Array (long)</x:v>
      </x:c>
      <x:c r="G819" s="158">
        <x:f t="shared" si="232"/>
        <x:v>0</x:v>
      </x:c>
      <x:c r="H819" s="158">
        <x:f t="shared" si="233"/>
        <x:v>177.12356011005113</x:v>
      </x:c>
      <x:c r="I819" s="285">
        <x:f t="shared" si="234"/>
        <x:v>0</x:v>
      </x:c>
      <x:c r="J819" s="106">
        <x:f>SUMIFS('purchase data'!K:K,'purchase data'!$B:$B,$C819,'purchase data'!$F:$F,$D819)</x:f>
        <x:v>0</x:v>
      </x:c>
      <x:c r="K819" s="73">
        <x:f>SUMIFS('purchase data'!M:M,'purchase data'!$B:$B,$C819,'purchase data'!$F:$F,$D819)</x:f>
        <x:v>0</x:v>
      </x:c>
      <x:c r="L819" s="68">
        <x:f>SUMIFS(ETC!$G:$G,ETC!$B:$B,$C819,ETC!$E:$E,$D819)</x:f>
        <x:v>0</x:v>
      </x:c>
      <x:c r="M819" s="73">
        <x:f>SUMIFS(ETC!$J:$J,ETC!$E:$E,$D819,ETC!$B:$B,$C819)</x:f>
        <x:v>0</x:v>
      </x:c>
      <x:c r="N819" s="159">
        <x:f>IF(IFERROR((I819+K819+M819)/(G819+J819+SUMIFS(ETC!$G:$G,ETC!$C:$C,1,ETC!$B:$B,$C819,ETC!$E:$E,$D819)),)=0,H819,IFERROR((I819+K819+M819)/(G819+J819+SUMIFS(ETC!$G:$G,ETC!$C:$C,1,ETC!$B:$B,$C819,ETC!$E:$E,$D819)),))</x:f>
        <x:v>177.12356011005113</x:v>
      </x:c>
      <x:c r="O819" s="106">
        <x:f>++SUMIFS('sales data'!L:L,'sales data'!$B:$B,$C819,'sales data'!$F:$F,$D819,'sales data'!$O:$O,"")</x:f>
        <x:v>0</x:v>
      </x:c>
      <x:c r="P819" s="73">
        <x:f t="shared" si="235"/>
        <x:v>0</x:v>
      </x:c>
      <x:c r="Q819" s="68">
        <x:f>+SUMIFS('sales data'!$L:$L,'sales data'!$B:$B,$C819,'sales data'!$F:$F,$D819,'sales data'!$O:$O,"R")</x:f>
        <x:v>0</x:v>
      </x:c>
      <x:c r="R819" s="73">
        <x:f t="shared" si="236"/>
        <x:v>0</x:v>
      </x:c>
      <x:c r="S819" s="68">
        <x:f>SUMIFS('sales data'!$L:$L,'sales data'!$B:$B,$C819,'sales data'!$F:$F,$D819,'sales data'!$O:$O,"N")</x:f>
        <x:v>0</x:v>
      </x:c>
      <x:c r="T819" s="73">
        <x:f t="shared" si="237"/>
        <x:v>0</x:v>
      </x:c>
      <x:c r="U819" s="26">
        <x:f>SUMIFS('warehouse inventory check'!$N:$N,'warehouse inventory check'!$C:$C,$C819,'warehouse inventory check'!$D:$D,$D819)</x:f>
        <x:v>0</x:v>
      </x:c>
      <x:c r="V819" s="26">
        <x:f t="shared" si="238"/>
        <x:v>177.12356011005113</x:v>
      </x:c>
      <x:c r="W819" s="73">
        <x:f t="shared" si="239"/>
        <x:v>0</x:v>
      </x:c>
      <x:c r="X819" s="74">
        <x:f t="shared" si="240"/>
        <x:v>0</x:v>
      </x:c>
      <x:c r="Y819" s="68">
        <x:f t="shared" si="241"/>
        <x:v>0</x:v>
      </x:c>
      <x:c r="Z819" s="68">
        <x:f t="shared" si="242"/>
        <x:v>0</x:v>
      </x:c>
    </x:row>
    <x:row r="820" spans="1:26">
      <x:c r="A820" s="118">
        <x:v>5</x:v>
      </x:c>
      <x:c r="B820" s="118"/>
      <x:c r="C820" s="113">
        <x:v>9</x:v>
      </x:c>
      <x:c r="D820" s="210" t="str">
        <x:f>IF(VLOOKUP($A820,'★Master Code List'!$B$4:$K$167,8,)=0,"",(VLOOKUP($A820,'★Master Code List'!$B$4:$K$167,8,)))</x:f>
        <x:v>PZ38-14A033-CB</x:v>
      </x:c>
      <x:c r="E820" s="210" t="str">
        <x:f>IF(VLOOKUP($A820,'★Master Code List'!$B$4:$K$167,9,)=0,"",(VLOOKUP($A820,'★Master Code List'!$B$4:$K$167,9,)))</x:f>
        <x:v>PHEV-E (V710) / (P703)</x:v>
      </x:c>
      <x:c r="F820" s="20" t="str">
        <x:f>IF(VLOOKUP($A820,'★Master Code List'!$B$4:$K$167,10,)=0,"",(VLOOKUP($A820,'★Master Code List'!$B$4:$K$167,10,)))</x:f>
        <x:v>BUSBAR - Array 3 to 4</x:v>
      </x:c>
      <x:c r="G820" s="158">
        <x:f t="shared" si="232"/>
        <x:v>0</x:v>
      </x:c>
      <x:c r="H820" s="158">
        <x:f t="shared" si="233"/>
        <x:v>89.091211925052107</x:v>
      </x:c>
      <x:c r="I820" s="285">
        <x:f t="shared" si="234"/>
        <x:v>0</x:v>
      </x:c>
      <x:c r="J820" s="106">
        <x:f>SUMIFS('purchase data'!K:K,'purchase data'!$B:$B,$C820,'purchase data'!$F:$F,$D820)</x:f>
        <x:v>0</x:v>
      </x:c>
      <x:c r="K820" s="73">
        <x:f>SUMIFS('purchase data'!M:M,'purchase data'!$B:$B,$C820,'purchase data'!$F:$F,$D820)</x:f>
        <x:v>0</x:v>
      </x:c>
      <x:c r="L820" s="68">
        <x:f>SUMIFS(ETC!$G:$G,ETC!$B:$B,$C820,ETC!$E:$E,$D820)</x:f>
        <x:v>0</x:v>
      </x:c>
      <x:c r="M820" s="73">
        <x:f>SUMIFS(ETC!$J:$J,ETC!$E:$E,$D820,ETC!$B:$B,$C820)</x:f>
        <x:v>0</x:v>
      </x:c>
      <x:c r="N820" s="159">
        <x:f>IF(IFERROR((I820+K820+M820)/(G820+J820+SUMIFS(ETC!$G:$G,ETC!$C:$C,1,ETC!$B:$B,$C820,ETC!$E:$E,$D820)),)=0,H820,IFERROR((I820+K820+M820)/(G820+J820+SUMIFS(ETC!$G:$G,ETC!$C:$C,1,ETC!$B:$B,$C820,ETC!$E:$E,$D820)),))</x:f>
        <x:v>89.091211925052107</x:v>
      </x:c>
      <x:c r="O820" s="106">
        <x:f>++SUMIFS('sales data'!L:L,'sales data'!$B:$B,$C820,'sales data'!$F:$F,$D820,'sales data'!$O:$O,"")</x:f>
        <x:v>0</x:v>
      </x:c>
      <x:c r="P820" s="73">
        <x:f t="shared" si="235"/>
        <x:v>0</x:v>
      </x:c>
      <x:c r="Q820" s="68">
        <x:f>+SUMIFS('sales data'!$L:$L,'sales data'!$B:$B,$C820,'sales data'!$F:$F,$D820,'sales data'!$O:$O,"R")</x:f>
        <x:v>0</x:v>
      </x:c>
      <x:c r="R820" s="73">
        <x:f t="shared" si="236"/>
        <x:v>0</x:v>
      </x:c>
      <x:c r="S820" s="68">
        <x:f>SUMIFS('sales data'!$L:$L,'sales data'!$B:$B,$C820,'sales data'!$F:$F,$D820,'sales data'!$O:$O,"N")</x:f>
        <x:v>0</x:v>
      </x:c>
      <x:c r="T820" s="73">
        <x:f t="shared" si="237"/>
        <x:v>0</x:v>
      </x:c>
      <x:c r="U820" s="26">
        <x:f>SUMIFS('warehouse inventory check'!$N:$N,'warehouse inventory check'!$C:$C,$C820,'warehouse inventory check'!$D:$D,$D820)</x:f>
        <x:v>0</x:v>
      </x:c>
      <x:c r="V820" s="26">
        <x:f t="shared" si="238"/>
        <x:v>89.091211925052107</x:v>
      </x:c>
      <x:c r="W820" s="73">
        <x:f t="shared" si="239"/>
        <x:v>0</x:v>
      </x:c>
      <x:c r="X820" s="74">
        <x:f t="shared" si="240"/>
        <x:v>0</x:v>
      </x:c>
      <x:c r="Y820" s="68">
        <x:f t="shared" si="241"/>
        <x:v>0</x:v>
      </x:c>
      <x:c r="Z820" s="68">
        <x:f t="shared" si="242"/>
        <x:v>0</x:v>
      </x:c>
    </x:row>
    <x:row r="821" spans="1:26">
      <x:c r="A821" s="118">
        <x:v>6</x:v>
      </x:c>
      <x:c r="B821" s="118"/>
      <x:c r="C821" s="113">
        <x:v>9</x:v>
      </x:c>
      <x:c r="D821" s="210" t="str">
        <x:f>IF(VLOOKUP($A821,'★Master Code List'!$B$4:$K$167,8,)=0,"",(VLOOKUP($A821,'★Master Code List'!$B$4:$K$167,8,)))</x:f>
        <x:v>PZ38-14A033-FE</x:v>
      </x:c>
      <x:c r="E821" s="210" t="str">
        <x:f>IF(VLOOKUP($A821,'★Master Code List'!$B$4:$K$167,9,)=0,"",(VLOOKUP($A821,'★Master Code List'!$B$4:$K$167,9,)))</x:f>
        <x:v>EV-V4 Test Parts</x:v>
      </x:c>
      <x:c r="F821" s="20" t="str">
        <x:f>IF(VLOOKUP($A821,'★Master Code List'!$B$4:$K$167,10,)=0,"",(VLOOKUP($A821,'★Master Code List'!$B$4:$K$167,10,)))</x:f>
        <x:v>BUSBAR - Array to Array (Straight)_Insert</x:v>
      </x:c>
      <x:c r="G821" s="158">
        <x:f t="shared" si="232"/>
        <x:v>0</x:v>
      </x:c>
      <x:c r="H821" s="158">
        <x:f t="shared" si="233"/>
        <x:v>444.18496711111101</x:v>
      </x:c>
      <x:c r="I821" s="285">
        <x:f t="shared" si="234"/>
        <x:v>0</x:v>
      </x:c>
      <x:c r="J821" s="106">
        <x:f>SUMIFS('purchase data'!K:K,'purchase data'!$B:$B,$C821,'purchase data'!$F:$F,$D821)</x:f>
        <x:v>0</x:v>
      </x:c>
      <x:c r="K821" s="73">
        <x:f>SUMIFS('purchase data'!M:M,'purchase data'!$B:$B,$C821,'purchase data'!$F:$F,$D821)</x:f>
        <x:v>0</x:v>
      </x:c>
      <x:c r="L821" s="68">
        <x:f>SUMIFS(ETC!$G:$G,ETC!$B:$B,$C821,ETC!$E:$E,$D821)</x:f>
        <x:v>0</x:v>
      </x:c>
      <x:c r="M821" s="73">
        <x:f>SUMIFS(ETC!$J:$J,ETC!$E:$E,$D821,ETC!$B:$B,$C821)</x:f>
        <x:v>0</x:v>
      </x:c>
      <x:c r="N821" s="159">
        <x:f>IF(IFERROR((I821+K821+M821)/(G821+J821+SUMIFS(ETC!$G:$G,ETC!$C:$C,1,ETC!$B:$B,$C821,ETC!$E:$E,$D821)),)=0,H821,IFERROR((I821+K821+M821)/(G821+J821+SUMIFS(ETC!$G:$G,ETC!$C:$C,1,ETC!$B:$B,$C821,ETC!$E:$E,$D821)),))</x:f>
        <x:v>444.18496711111101</x:v>
      </x:c>
      <x:c r="O821" s="106">
        <x:f>++SUMIFS('sales data'!L:L,'sales data'!$B:$B,$C821,'sales data'!$F:$F,$D821,'sales data'!$O:$O,"")</x:f>
        <x:v>0</x:v>
      </x:c>
      <x:c r="P821" s="73">
        <x:f t="shared" si="235"/>
        <x:v>0</x:v>
      </x:c>
      <x:c r="Q821" s="68">
        <x:f>+SUMIFS('sales data'!$L:$L,'sales data'!$B:$B,$C821,'sales data'!$F:$F,$D821,'sales data'!$O:$O,"R")</x:f>
        <x:v>0</x:v>
      </x:c>
      <x:c r="R821" s="73">
        <x:f t="shared" si="236"/>
        <x:v>0</x:v>
      </x:c>
      <x:c r="S821" s="68">
        <x:f>SUMIFS('sales data'!$L:$L,'sales data'!$B:$B,$C821,'sales data'!$F:$F,$D821,'sales data'!$O:$O,"N")</x:f>
        <x:v>0</x:v>
      </x:c>
      <x:c r="T821" s="73">
        <x:f t="shared" si="237"/>
        <x:v>0</x:v>
      </x:c>
      <x:c r="U821" s="26">
        <x:f>SUMIFS('warehouse inventory check'!$N:$N,'warehouse inventory check'!$C:$C,$C821,'warehouse inventory check'!$D:$D,$D821)</x:f>
        <x:v>0</x:v>
      </x:c>
      <x:c r="V821" s="26">
        <x:f t="shared" si="238"/>
        <x:v>444.18496711111101</x:v>
      </x:c>
      <x:c r="W821" s="73">
        <x:f t="shared" si="239"/>
        <x:v>0</x:v>
      </x:c>
      <x:c r="X821" s="74">
        <x:f t="shared" si="240"/>
        <x:v>0</x:v>
      </x:c>
      <x:c r="Y821" s="68">
        <x:f t="shared" si="241"/>
        <x:v>0</x:v>
      </x:c>
      <x:c r="Z821" s="68">
        <x:f t="shared" si="242"/>
        <x:v>0</x:v>
      </x:c>
    </x:row>
    <x:row r="822" spans="1:26">
      <x:c r="A822" s="118">
        <x:v>7</x:v>
      </x:c>
      <x:c r="B822" s="118"/>
      <x:c r="C822" s="113">
        <x:v>9</x:v>
      </x:c>
      <x:c r="D822" s="210" t="str">
        <x:f>IF(VLOOKUP($A822,'★Master Code List'!$B$4:$K$167,8,)=0,"",(VLOOKUP($A822,'★Master Code List'!$B$4:$K$167,8,)))</x:f>
        <x:v>PZ38-14A033-GD</x:v>
      </x:c>
      <x:c r="E822" s="210" t="str">
        <x:f>IF(VLOOKUP($A822,'★Master Code List'!$B$4:$K$167,9,)=0,"",(VLOOKUP($A822,'★Master Code List'!$B$4:$K$167,9,)))</x:f>
        <x:v>BEV-E (V710)</x:v>
      </x:c>
      <x:c r="F822" s="20" t="str">
        <x:f>IF(VLOOKUP($A822,'★Master Code List'!$B$4:$K$167,10,)=0,"",(VLOOKUP($A822,'★Master Code List'!$B$4:$K$167,10,)))</x:f>
        <x:v>BUSBAR - Array to Array (Angled)_Insert</x:v>
      </x:c>
      <x:c r="G822" s="158">
        <x:f t="shared" si="232"/>
        <x:v>0</x:v>
      </x:c>
      <x:c r="H822" s="158">
        <x:f t="shared" si="233"/>
        <x:v>415.72873713804711</x:v>
      </x:c>
      <x:c r="I822" s="285">
        <x:f t="shared" si="234"/>
        <x:v>0</x:v>
      </x:c>
      <x:c r="J822" s="106">
        <x:f>SUMIFS('purchase data'!K:K,'purchase data'!$B:$B,$C822,'purchase data'!$F:$F,$D822)</x:f>
        <x:v>0</x:v>
      </x:c>
      <x:c r="K822" s="73">
        <x:f>SUMIFS('purchase data'!M:M,'purchase data'!$B:$B,$C822,'purchase data'!$F:$F,$D822)</x:f>
        <x:v>0</x:v>
      </x:c>
      <x:c r="L822" s="68">
        <x:f>SUMIFS(ETC!$G:$G,ETC!$B:$B,$C822,ETC!$E:$E,$D822)</x:f>
        <x:v>0</x:v>
      </x:c>
      <x:c r="M822" s="73">
        <x:f>SUMIFS(ETC!$J:$J,ETC!$E:$E,$D822,ETC!$B:$B,$C822)</x:f>
        <x:v>0</x:v>
      </x:c>
      <x:c r="N822" s="159">
        <x:f>IF(IFERROR((I822+K822+M822)/(G822+J822+SUMIFS(ETC!$G:$G,ETC!$C:$C,1,ETC!$B:$B,$C822,ETC!$E:$E,$D822)),)=0,H822,IFERROR((I822+K822+M822)/(G822+J822+SUMIFS(ETC!$G:$G,ETC!$C:$C,1,ETC!$B:$B,$C822,ETC!$E:$E,$D822)),))</x:f>
        <x:v>415.72873713804711</x:v>
      </x:c>
      <x:c r="O822" s="106">
        <x:f>++SUMIFS('sales data'!L:L,'sales data'!$B:$B,$C822,'sales data'!$F:$F,$D822,'sales data'!$O:$O,"")</x:f>
        <x:v>0</x:v>
      </x:c>
      <x:c r="P822" s="73">
        <x:f t="shared" si="235"/>
        <x:v>0</x:v>
      </x:c>
      <x:c r="Q822" s="68">
        <x:f>+SUMIFS('sales data'!$L:$L,'sales data'!$B:$B,$C822,'sales data'!$F:$F,$D822,'sales data'!$O:$O,"R")</x:f>
        <x:v>0</x:v>
      </x:c>
      <x:c r="R822" s="73">
        <x:f t="shared" si="236"/>
        <x:v>0</x:v>
      </x:c>
      <x:c r="S822" s="68">
        <x:f>SUMIFS('sales data'!$L:$L,'sales data'!$B:$B,$C822,'sales data'!$F:$F,$D822,'sales data'!$O:$O,"N")</x:f>
        <x:v>0</x:v>
      </x:c>
      <x:c r="T822" s="73">
        <x:f t="shared" si="237"/>
        <x:v>0</x:v>
      </x:c>
      <x:c r="U822" s="26">
        <x:f>SUMIFS('warehouse inventory check'!$N:$N,'warehouse inventory check'!$C:$C,$C822,'warehouse inventory check'!$D:$D,$D822)</x:f>
        <x:v>0</x:v>
      </x:c>
      <x:c r="V822" s="26">
        <x:f t="shared" si="238"/>
        <x:v>415.72873713804711</x:v>
      </x:c>
      <x:c r="W822" s="73">
        <x:f t="shared" si="239"/>
        <x:v>0</x:v>
      </x:c>
      <x:c r="X822" s="74">
        <x:f t="shared" si="240"/>
        <x:v>0</x:v>
      </x:c>
      <x:c r="Y822" s="68">
        <x:f t="shared" si="241"/>
        <x:v>0</x:v>
      </x:c>
      <x:c r="Z822" s="68">
        <x:f t="shared" si="242"/>
        <x:v>0</x:v>
      </x:c>
    </x:row>
    <x:row r="823" spans="1:26">
      <x:c r="A823" s="118">
        <x:v>8</x:v>
      </x:c>
      <x:c r="B823" s="118"/>
      <x:c r="C823" s="113">
        <x:v>9</x:v>
      </x:c>
      <x:c r="D823" s="210" t="str">
        <x:f>IF(VLOOKUP($A823,'★Master Code List'!$B$4:$K$167,8,)=0,"",(VLOOKUP($A823,'★Master Code List'!$B$4:$K$167,8,)))</x:f>
        <x:v>PZ38-14A033-HF</x:v>
      </x:c>
      <x:c r="E823" s="210" t="str">
        <x:f>IF(VLOOKUP($A823,'★Master Code List'!$B$4:$K$167,9,)=0,"",(VLOOKUP($A823,'★Master Code List'!$B$4:$K$167,9,)))</x:f>
        <x:v>BEV-E (V710)</x:v>
      </x:c>
      <x:c r="F823" s="20" t="str">
        <x:f>IF(VLOOKUP($A823,'★Master Code List'!$B$4:$K$167,10,)=0,"",(VLOOKUP($A823,'★Master Code List'!$B$4:$K$167,10,)))</x:f>
        <x:v>BUSBAR - Array4 to Array 5_Insert</x:v>
      </x:c>
      <x:c r="G823" s="158">
        <x:f t="shared" si="232"/>
        <x:v>0</x:v>
      </x:c>
      <x:c r="H823" s="158">
        <x:f t="shared" si="233"/>
        <x:v>517.50554691099467</x:v>
      </x:c>
      <x:c r="I823" s="285">
        <x:f t="shared" si="234"/>
        <x:v>0</x:v>
      </x:c>
      <x:c r="J823" s="106">
        <x:f>SUMIFS('purchase data'!K:K,'purchase data'!$B:$B,$C823,'purchase data'!$F:$F,$D823)</x:f>
        <x:v>0</x:v>
      </x:c>
      <x:c r="K823" s="73">
        <x:f>SUMIFS('purchase data'!M:M,'purchase data'!$B:$B,$C823,'purchase data'!$F:$F,$D823)</x:f>
        <x:v>0</x:v>
      </x:c>
      <x:c r="L823" s="68">
        <x:f>SUMIFS(ETC!$G:$G,ETC!$B:$B,$C823,ETC!$E:$E,$D823)</x:f>
        <x:v>0</x:v>
      </x:c>
      <x:c r="M823" s="73">
        <x:f>SUMIFS(ETC!$J:$J,ETC!$E:$E,$D823,ETC!$B:$B,$C823)</x:f>
        <x:v>0</x:v>
      </x:c>
      <x:c r="N823" s="159">
        <x:f>IF(IFERROR((I823+K823+M823)/(G823+J823+SUMIFS(ETC!$G:$G,ETC!$C:$C,1,ETC!$B:$B,$C823,ETC!$E:$E,$D823)),)=0,H823,IFERROR((I823+K823+M823)/(G823+J823+SUMIFS(ETC!$G:$G,ETC!$C:$C,1,ETC!$B:$B,$C823,ETC!$E:$E,$D823)),))</x:f>
        <x:v>517.50554691099467</x:v>
      </x:c>
      <x:c r="O823" s="106">
        <x:f>++SUMIFS('sales data'!L:L,'sales data'!$B:$B,$C823,'sales data'!$F:$F,$D823,'sales data'!$O:$O,"")</x:f>
        <x:v>0</x:v>
      </x:c>
      <x:c r="P823" s="73">
        <x:f t="shared" si="235"/>
        <x:v>0</x:v>
      </x:c>
      <x:c r="Q823" s="68">
        <x:f>+SUMIFS('sales data'!$L:$L,'sales data'!$B:$B,$C823,'sales data'!$F:$F,$D823,'sales data'!$O:$O,"R")</x:f>
        <x:v>0</x:v>
      </x:c>
      <x:c r="R823" s="73">
        <x:f t="shared" si="236"/>
        <x:v>0</x:v>
      </x:c>
      <x:c r="S823" s="68">
        <x:f>SUMIFS('sales data'!$L:$L,'sales data'!$B:$B,$C823,'sales data'!$F:$F,$D823,'sales data'!$O:$O,"N")</x:f>
        <x:v>0</x:v>
      </x:c>
      <x:c r="T823" s="73">
        <x:f t="shared" si="237"/>
        <x:v>0</x:v>
      </x:c>
      <x:c r="U823" s="26">
        <x:f>SUMIFS('warehouse inventory check'!$N:$N,'warehouse inventory check'!$C:$C,$C823,'warehouse inventory check'!$D:$D,$D823)</x:f>
        <x:v>0</x:v>
      </x:c>
      <x:c r="V823" s="26">
        <x:f t="shared" si="238"/>
        <x:v>517.50554691099467</x:v>
      </x:c>
      <x:c r="W823" s="73">
        <x:f t="shared" si="239"/>
        <x:v>0</x:v>
      </x:c>
      <x:c r="X823" s="74">
        <x:f t="shared" si="240"/>
        <x:v>0</x:v>
      </x:c>
      <x:c r="Y823" s="68">
        <x:f t="shared" si="241"/>
        <x:v>0</x:v>
      </x:c>
      <x:c r="Z823" s="68">
        <x:f t="shared" si="242"/>
        <x:v>0</x:v>
      </x:c>
    </x:row>
    <x:row r="824" spans="1:26">
      <x:c r="A824" s="118">
        <x:v>9</x:v>
      </x:c>
      <x:c r="B824" s="118"/>
      <x:c r="C824" s="113">
        <x:v>9</x:v>
      </x:c>
      <x:c r="D824" s="210" t="str">
        <x:f>IF(VLOOKUP($A824,'★Master Code List'!$B$4:$K$167,8,)=0,"",(VLOOKUP($A824,'★Master Code List'!$B$4:$K$167,8,)))</x:f>
        <x:v>PZ38-14A033-JD</x:v>
      </x:c>
      <x:c r="E824" s="210" t="str">
        <x:f>IF(VLOOKUP($A824,'★Master Code List'!$B$4:$K$167,9,)=0,"",(VLOOKUP($A824,'★Master Code List'!$B$4:$K$167,9,)))</x:f>
        <x:v>BEV-E1</x:v>
      </x:c>
      <x:c r="F824" s="20" t="str">
        <x:f>IF(VLOOKUP($A824,'★Master Code List'!$B$4:$K$167,10,)=0,"",(VLOOKUP($A824,'★Master Code List'!$B$4:$K$167,10,)))</x:f>
        <x:v>BEV-E1 BUSBAR Array 8 to Array 9</x:v>
      </x:c>
      <x:c r="G824" s="158">
        <x:f t="shared" si="232"/>
        <x:v>0</x:v>
      </x:c>
      <x:c r="H824" s="158">
        <x:f t="shared" si="233"/>
        <x:v>446.53285714285715</x:v>
      </x:c>
      <x:c r="I824" s="285">
        <x:f t="shared" si="234"/>
        <x:v>0</x:v>
      </x:c>
      <x:c r="J824" s="106">
        <x:f>SUMIFS('purchase data'!K:K,'purchase data'!$B:$B,$C824,'purchase data'!$F:$F,$D824)</x:f>
        <x:v>0</x:v>
      </x:c>
      <x:c r="K824" s="73">
        <x:f>SUMIFS('purchase data'!M:M,'purchase data'!$B:$B,$C824,'purchase data'!$F:$F,$D824)</x:f>
        <x:v>0</x:v>
      </x:c>
      <x:c r="L824" s="68">
        <x:f>SUMIFS(ETC!$G:$G,ETC!$B:$B,$C824,ETC!$E:$E,$D824)</x:f>
        <x:v>0</x:v>
      </x:c>
      <x:c r="M824" s="73">
        <x:f>SUMIFS(ETC!$J:$J,ETC!$E:$E,$D824,ETC!$B:$B,$C824)</x:f>
        <x:v>0</x:v>
      </x:c>
      <x:c r="N824" s="159">
        <x:f>IF(IFERROR((I824+K824+M824)/(G824+J824+SUMIFS(ETC!$G:$G,ETC!$C:$C,1,ETC!$B:$B,$C824,ETC!$E:$E,$D824)),)=0,H824,IFERROR((I824+K824+M824)/(G824+J824+SUMIFS(ETC!$G:$G,ETC!$C:$C,1,ETC!$B:$B,$C824,ETC!$E:$E,$D824)),))</x:f>
        <x:v>446.53285714285715</x:v>
      </x:c>
      <x:c r="O824" s="106">
        <x:f>++SUMIFS('sales data'!L:L,'sales data'!$B:$B,$C824,'sales data'!$F:$F,$D824,'sales data'!$O:$O,"")</x:f>
        <x:v>0</x:v>
      </x:c>
      <x:c r="P824" s="73">
        <x:f t="shared" si="235"/>
        <x:v>0</x:v>
      </x:c>
      <x:c r="Q824" s="68">
        <x:f>+SUMIFS('sales data'!$L:$L,'sales data'!$B:$B,$C824,'sales data'!$F:$F,$D824,'sales data'!$O:$O,"R")</x:f>
        <x:v>0</x:v>
      </x:c>
      <x:c r="R824" s="73">
        <x:f t="shared" si="236"/>
        <x:v>0</x:v>
      </x:c>
      <x:c r="S824" s="68">
        <x:f>SUMIFS('sales data'!$L:$L,'sales data'!$B:$B,$C824,'sales data'!$F:$F,$D824,'sales data'!$O:$O,"N")</x:f>
        <x:v>0</x:v>
      </x:c>
      <x:c r="T824" s="73">
        <x:f t="shared" si="237"/>
        <x:v>0</x:v>
      </x:c>
      <x:c r="U824" s="26">
        <x:f>SUMIFS('warehouse inventory check'!$N:$N,'warehouse inventory check'!$C:$C,$C824,'warehouse inventory check'!$D:$D,$D824)</x:f>
        <x:v>0</x:v>
      </x:c>
      <x:c r="V824" s="26">
        <x:f t="shared" si="238"/>
        <x:v>446.53285714285715</x:v>
      </x:c>
      <x:c r="W824" s="73">
        <x:f t="shared" si="239"/>
        <x:v>0</x:v>
      </x:c>
      <x:c r="X824" s="74">
        <x:f t="shared" si="240"/>
        <x:v>0</x:v>
      </x:c>
      <x:c r="Y824" s="68">
        <x:f t="shared" si="241"/>
        <x:v>0</x:v>
      </x:c>
      <x:c r="Z824" s="68">
        <x:f t="shared" si="242"/>
        <x:v>0</x:v>
      </x:c>
    </x:row>
    <x:row r="825" spans="1:26">
      <x:c r="A825" s="118">
        <x:v>10</x:v>
      </x:c>
      <x:c r="B825" s="118"/>
      <x:c r="C825" s="113">
        <x:v>9</x:v>
      </x:c>
      <x:c r="D825" s="210" t="str">
        <x:f>IF(VLOOKUP($A825,'★Master Code List'!$B$4:$K$167,8,)=0,"",(VLOOKUP($A825,'★Master Code List'!$B$4:$K$167,8,)))</x:f>
        <x:v>PZ38-14A033-KD</x:v>
      </x:c>
      <x:c r="E825" s="210" t="str">
        <x:f>IF(VLOOKUP($A825,'★Master Code List'!$B$4:$K$167,9,)=0,"",(VLOOKUP($A825,'★Master Code List'!$B$4:$K$167,9,)))</x:f>
        <x:v>BEV-E (V710)</x:v>
      </x:c>
      <x:c r="F825" s="20" t="str">
        <x:f>IF(VLOOKUP($A825,'★Master Code List'!$B$4:$K$167,10,)=0,"",(VLOOKUP($A825,'★Master Code List'!$B$4:$K$167,10,)))</x:f>
        <x:v>BUSBAR - Array 1 to Neg BEC_Insert</x:v>
      </x:c>
      <x:c r="G825" s="158">
        <x:f t="shared" si="232"/>
        <x:v>0</x:v>
      </x:c>
      <x:c r="H825" s="158">
        <x:f t="shared" si="233"/>
        <x:v>521.15796204395599</x:v>
      </x:c>
      <x:c r="I825" s="285">
        <x:f t="shared" si="234"/>
        <x:v>0</x:v>
      </x:c>
      <x:c r="J825" s="106">
        <x:f>SUMIFS('purchase data'!K:K,'purchase data'!$B:$B,$C825,'purchase data'!$F:$F,$D825)</x:f>
        <x:v>0</x:v>
      </x:c>
      <x:c r="K825" s="73">
        <x:f>SUMIFS('purchase data'!M:M,'purchase data'!$B:$B,$C825,'purchase data'!$F:$F,$D825)</x:f>
        <x:v>0</x:v>
      </x:c>
      <x:c r="L825" s="68">
        <x:f>SUMIFS(ETC!$G:$G,ETC!$B:$B,$C825,ETC!$E:$E,$D825)</x:f>
        <x:v>0</x:v>
      </x:c>
      <x:c r="M825" s="73">
        <x:f>SUMIFS(ETC!$J:$J,ETC!$E:$E,$D825,ETC!$B:$B,$C825)</x:f>
        <x:v>0</x:v>
      </x:c>
      <x:c r="N825" s="159">
        <x:f>IF(IFERROR((I825+K825+M825)/(G825+J825+SUMIFS(ETC!$G:$G,ETC!$C:$C,1,ETC!$B:$B,$C825,ETC!$E:$E,$D825)),)=0,H825,IFERROR((I825+K825+M825)/(G825+J825+SUMIFS(ETC!$G:$G,ETC!$C:$C,1,ETC!$B:$B,$C825,ETC!$E:$E,$D825)),))</x:f>
        <x:v>521.15796204395599</x:v>
      </x:c>
      <x:c r="O825" s="106">
        <x:f>++SUMIFS('sales data'!L:L,'sales data'!$B:$B,$C825,'sales data'!$F:$F,$D825,'sales data'!$O:$O,"")</x:f>
        <x:v>0</x:v>
      </x:c>
      <x:c r="P825" s="73">
        <x:f t="shared" si="235"/>
        <x:v>0</x:v>
      </x:c>
      <x:c r="Q825" s="68">
        <x:f>+SUMIFS('sales data'!$L:$L,'sales data'!$B:$B,$C825,'sales data'!$F:$F,$D825,'sales data'!$O:$O,"R")</x:f>
        <x:v>0</x:v>
      </x:c>
      <x:c r="R825" s="73">
        <x:f t="shared" si="236"/>
        <x:v>0</x:v>
      </x:c>
      <x:c r="S825" s="68">
        <x:f>SUMIFS('sales data'!$L:$L,'sales data'!$B:$B,$C825,'sales data'!$F:$F,$D825,'sales data'!$O:$O,"N")</x:f>
        <x:v>0</x:v>
      </x:c>
      <x:c r="T825" s="73">
        <x:f t="shared" si="237"/>
        <x:v>0</x:v>
      </x:c>
      <x:c r="U825" s="26">
        <x:f>SUMIFS('warehouse inventory check'!$N:$N,'warehouse inventory check'!$C:$C,$C825,'warehouse inventory check'!$D:$D,$D825)</x:f>
        <x:v>0</x:v>
      </x:c>
      <x:c r="V825" s="26">
        <x:f t="shared" si="238"/>
        <x:v>521.15796204395599</x:v>
      </x:c>
      <x:c r="W825" s="73">
        <x:f t="shared" si="239"/>
        <x:v>0</x:v>
      </x:c>
      <x:c r="X825" s="74">
        <x:f t="shared" si="240"/>
        <x:v>0</x:v>
      </x:c>
      <x:c r="Y825" s="68">
        <x:f t="shared" si="241"/>
        <x:v>0</x:v>
      </x:c>
      <x:c r="Z825" s="68">
        <x:f t="shared" si="242"/>
        <x:v>0</x:v>
      </x:c>
    </x:row>
    <x:row r="826" spans="1:26">
      <x:c r="A826" s="118">
        <x:v>11</x:v>
      </x:c>
      <x:c r="B826" s="118"/>
      <x:c r="C826" s="196">
        <x:v>9</x:v>
      </x:c>
      <x:c r="D826" s="210" t="str">
        <x:f>IF(VLOOKUP($A826,'★Master Code List'!$B$4:$K$167,8,)=0,"",(VLOOKUP($A826,'★Master Code List'!$B$4:$K$167,8,)))</x:f>
        <x:v>PZ38-14A033-LF</x:v>
      </x:c>
      <x:c r="E826" s="210" t="str">
        <x:f>IF(VLOOKUP($A826,'★Master Code List'!$B$4:$K$167,9,)=0,"",(VLOOKUP($A826,'★Master Code List'!$B$4:$K$167,9,)))</x:f>
        <x:v>BEV-E (V710)</x:v>
      </x:c>
      <x:c r="F826" s="20" t="str">
        <x:f>IF(VLOOKUP($A826,'★Master Code List'!$B$4:$K$167,10,)=0,"",(VLOOKUP($A826,'★Master Code List'!$B$4:$K$167,10,)))</x:f>
        <x:v>BUSBAR - Array 9 to Pos BEC_Insert</x:v>
      </x:c>
      <x:c r="G826" s="158">
        <x:f t="shared" si="232"/>
        <x:v>0</x:v>
      </x:c>
      <x:c r="H826" s="158">
        <x:f t="shared" si="233"/>
        <x:v>371.65501294848485</x:v>
      </x:c>
      <x:c r="I826" s="285">
        <x:f t="shared" si="234"/>
        <x:v>0</x:v>
      </x:c>
      <x:c r="J826" s="106">
        <x:f>SUMIFS('purchase data'!K:K,'purchase data'!$B:$B,$C826,'purchase data'!$F:$F,$D826)</x:f>
        <x:v>0</x:v>
      </x:c>
      <x:c r="K826" s="73">
        <x:f>SUMIFS('purchase data'!M:M,'purchase data'!$B:$B,$C826,'purchase data'!$F:$F,$D826)</x:f>
        <x:v>0</x:v>
      </x:c>
      <x:c r="L826" s="68">
        <x:f>SUMIFS(ETC!$G:$G,ETC!$B:$B,$C826,ETC!$E:$E,$D826)</x:f>
        <x:v>0</x:v>
      </x:c>
      <x:c r="M826" s="73">
        <x:f>SUMIFS(ETC!$J:$J,ETC!$E:$E,$D826,ETC!$B:$B,$C826)</x:f>
        <x:v>0</x:v>
      </x:c>
      <x:c r="N826" s="159">
        <x:f>IF(IFERROR((I826+K826+M826)/(G826+J826+SUMIFS(ETC!$G:$G,ETC!$C:$C,1,ETC!$B:$B,$C826,ETC!$E:$E,$D826)),)=0,H826,IFERROR((I826+K826+M826)/(G826+J826+SUMIFS(ETC!$G:$G,ETC!$C:$C,1,ETC!$B:$B,$C826,ETC!$E:$E,$D826)),))</x:f>
        <x:v>371.65501294848485</x:v>
      </x:c>
      <x:c r="O826" s="106">
        <x:f>++SUMIFS('sales data'!L:L,'sales data'!$B:$B,$C826,'sales data'!$F:$F,$D826,'sales data'!$O:$O,"")</x:f>
        <x:v>0</x:v>
      </x:c>
      <x:c r="P826" s="73">
        <x:f t="shared" si="235"/>
        <x:v>0</x:v>
      </x:c>
      <x:c r="Q826" s="68">
        <x:f>+SUMIFS('sales data'!$L:$L,'sales data'!$B:$B,$C826,'sales data'!$F:$F,$D826,'sales data'!$O:$O,"R")</x:f>
        <x:v>0</x:v>
      </x:c>
      <x:c r="R826" s="73">
        <x:f t="shared" si="236"/>
        <x:v>0</x:v>
      </x:c>
      <x:c r="S826" s="68">
        <x:f>SUMIFS('sales data'!$L:$L,'sales data'!$B:$B,$C826,'sales data'!$F:$F,$D826,'sales data'!$O:$O,"N")</x:f>
        <x:v>0</x:v>
      </x:c>
      <x:c r="T826" s="73">
        <x:f t="shared" si="237"/>
        <x:v>0</x:v>
      </x:c>
      <x:c r="U826" s="26">
        <x:f>SUMIFS('warehouse inventory check'!$N:$N,'warehouse inventory check'!$C:$C,$C826,'warehouse inventory check'!$D:$D,$D826)</x:f>
        <x:v>0</x:v>
      </x:c>
      <x:c r="V826" s="26">
        <x:f t="shared" si="238"/>
        <x:v>371.65501294848485</x:v>
      </x:c>
      <x:c r="W826" s="73">
        <x:f t="shared" si="239"/>
        <x:v>0</x:v>
      </x:c>
      <x:c r="X826" s="74">
        <x:f t="shared" si="240"/>
        <x:v>0</x:v>
      </x:c>
      <x:c r="Y826" s="68">
        <x:f t="shared" si="241"/>
        <x:v>0</x:v>
      </x:c>
      <x:c r="Z826" s="68">
        <x:f t="shared" si="242"/>
        <x:v>0</x:v>
      </x:c>
    </x:row>
    <x:row r="827" spans="1:26">
      <x:c r="A827" s="118">
        <x:v>12</x:v>
      </x:c>
      <x:c r="B827" s="118"/>
      <x:c r="C827" s="113">
        <x:v>9</x:v>
      </x:c>
      <x:c r="D827" s="210" t="str">
        <x:f>IF(VLOOKUP($A827,'★Master Code List'!$B$4:$K$167,8,)=0,"",(VLOOKUP($A827,'★Master Code List'!$B$4:$K$167,8,)))</x:f>
        <x:v>PZ38-14A033-MC</x:v>
      </x:c>
      <x:c r="E827" s="210" t="str">
        <x:f>IF(VLOOKUP($A827,'★Master Code List'!$B$4:$K$167,9,)=0,"",(VLOOKUP($A827,'★Master Code List'!$B$4:$K$167,9,)))</x:f>
        <x:v>BEV-E (V710)</x:v>
      </x:c>
      <x:c r="F827" s="20" t="str">
        <x:f>IF(VLOOKUP($A827,'★Master Code List'!$B$4:$K$167,10,)=0,"",(VLOOKUP($A827,'★Master Code List'!$B$4:$K$167,10,)))</x:f>
        <x:v>BUSBAR - Pos BEC to DCFC_Protector</x:v>
      </x:c>
      <x:c r="G827" s="158">
        <x:f t="shared" si="232"/>
        <x:v>0</x:v>
      </x:c>
      <x:c r="H827" s="158">
        <x:f t="shared" si="233"/>
        <x:v>701.96989836660634</x:v>
      </x:c>
      <x:c r="I827" s="285">
        <x:f t="shared" si="234"/>
        <x:v>0</x:v>
      </x:c>
      <x:c r="J827" s="106">
        <x:f>SUMIFS('purchase data'!K:K,'purchase data'!$B:$B,$C827,'purchase data'!$F:$F,$D827)</x:f>
        <x:v>0</x:v>
      </x:c>
      <x:c r="K827" s="73">
        <x:f>SUMIFS('purchase data'!M:M,'purchase data'!$B:$B,$C827,'purchase data'!$F:$F,$D827)</x:f>
        <x:v>0</x:v>
      </x:c>
      <x:c r="L827" s="68">
        <x:f>SUMIFS(ETC!$G:$G,ETC!$B:$B,$C827,ETC!$E:$E,$D827)</x:f>
        <x:v>0</x:v>
      </x:c>
      <x:c r="M827" s="73">
        <x:f>SUMIFS(ETC!$J:$J,ETC!$E:$E,$D827,ETC!$B:$B,$C827)</x:f>
        <x:v>0</x:v>
      </x:c>
      <x:c r="N827" s="159">
        <x:f>IF(IFERROR((I827+K827+M827)/(G827+J827+SUMIFS(ETC!$G:$G,ETC!$C:$C,1,ETC!$B:$B,$C827,ETC!$E:$E,$D827)),)=0,H827,IFERROR((I827+K827+M827)/(G827+J827+SUMIFS(ETC!$G:$G,ETC!$C:$C,1,ETC!$B:$B,$C827,ETC!$E:$E,$D827)),))</x:f>
        <x:v>701.96989836660634</x:v>
      </x:c>
      <x:c r="O827" s="106">
        <x:f>++SUMIFS('sales data'!L:L,'sales data'!$B:$B,$C827,'sales data'!$F:$F,$D827,'sales data'!$O:$O,"")</x:f>
        <x:v>0</x:v>
      </x:c>
      <x:c r="P827" s="73">
        <x:f t="shared" si="235"/>
        <x:v>0</x:v>
      </x:c>
      <x:c r="Q827" s="68">
        <x:f>+SUMIFS('sales data'!$L:$L,'sales data'!$B:$B,$C827,'sales data'!$F:$F,$D827,'sales data'!$O:$O,"R")</x:f>
        <x:v>0</x:v>
      </x:c>
      <x:c r="R827" s="73">
        <x:f t="shared" si="236"/>
        <x:v>0</x:v>
      </x:c>
      <x:c r="S827" s="68">
        <x:f>SUMIFS('sales data'!$L:$L,'sales data'!$B:$B,$C827,'sales data'!$F:$F,$D827,'sales data'!$O:$O,"N")</x:f>
        <x:v>0</x:v>
      </x:c>
      <x:c r="T827" s="73">
        <x:f t="shared" si="237"/>
        <x:v>0</x:v>
      </x:c>
      <x:c r="U827" s="26">
        <x:f>SUMIFS('warehouse inventory check'!$N:$N,'warehouse inventory check'!$C:$C,$C827,'warehouse inventory check'!$D:$D,$D827)</x:f>
        <x:v>0</x:v>
      </x:c>
      <x:c r="V827" s="26">
        <x:f t="shared" si="238"/>
        <x:v>701.96989836660634</x:v>
      </x:c>
      <x:c r="W827" s="73">
        <x:f t="shared" si="239"/>
        <x:v>0</x:v>
      </x:c>
      <x:c r="X827" s="74">
        <x:f t="shared" si="240"/>
        <x:v>0</x:v>
      </x:c>
      <x:c r="Y827" s="68">
        <x:f t="shared" si="241"/>
        <x:v>0</x:v>
      </x:c>
      <x:c r="Z827" s="68">
        <x:f t="shared" si="242"/>
        <x:v>0</x:v>
      </x:c>
    </x:row>
    <x:row r="828" spans="1:26">
      <x:c r="A828" s="118">
        <x:v>13</x:v>
      </x:c>
      <x:c r="B828" s="118"/>
      <x:c r="C828" s="113">
        <x:v>9</x:v>
      </x:c>
      <x:c r="D828" s="210" t="str">
        <x:f>IF(VLOOKUP($A828,'★Master Code List'!$B$4:$K$167,8,)=0,"",(VLOOKUP($A828,'★Master Code List'!$B$4:$K$167,8,)))</x:f>
        <x:v>PZ38-14A033-NB</x:v>
      </x:c>
      <x:c r="E828" s="210" t="str">
        <x:f>IF(VLOOKUP($A828,'★Master Code List'!$B$4:$K$167,9,)=0,"",(VLOOKUP($A828,'★Master Code List'!$B$4:$K$167,9,)))</x:f>
        <x:v>BEV-E (V710)</x:v>
      </x:c>
      <x:c r="F828" s="20" t="str">
        <x:f>IF(VLOOKUP($A828,'★Master Code List'!$B$4:$K$167,10,)=0,"",(VLOOKUP($A828,'★Master Code List'!$B$4:$K$167,10,)))</x:f>
        <x:v>BUSBAR - Neg BEC to DCFC_Protector</x:v>
      </x:c>
      <x:c r="G828" s="158">
        <x:f t="shared" si="232"/>
        <x:v>0</x:v>
      </x:c>
      <x:c r="H828" s="158">
        <x:f t="shared" si="233"/>
        <x:v>444.82682407407407</x:v>
      </x:c>
      <x:c r="I828" s="285">
        <x:f t="shared" si="234"/>
        <x:v>0</x:v>
      </x:c>
      <x:c r="J828" s="106">
        <x:f>SUMIFS('purchase data'!K:K,'purchase data'!$B:$B,$C828,'purchase data'!$F:$F,$D828)</x:f>
        <x:v>0</x:v>
      </x:c>
      <x:c r="K828" s="73">
        <x:f>SUMIFS('purchase data'!M:M,'purchase data'!$B:$B,$C828,'purchase data'!$F:$F,$D828)</x:f>
        <x:v>0</x:v>
      </x:c>
      <x:c r="L828" s="68">
        <x:f>SUMIFS(ETC!$G:$G,ETC!$B:$B,$C828,ETC!$E:$E,$D828)</x:f>
        <x:v>0</x:v>
      </x:c>
      <x:c r="M828" s="73">
        <x:f>SUMIFS(ETC!$J:$J,ETC!$E:$E,$D828,ETC!$B:$B,$C828)</x:f>
        <x:v>0</x:v>
      </x:c>
      <x:c r="N828" s="159">
        <x:f>IF(IFERROR((I828+K828+M828)/(G828+J828+SUMIFS(ETC!$G:$G,ETC!$C:$C,1,ETC!$B:$B,$C828,ETC!$E:$E,$D828)),)=0,H828,IFERROR((I828+K828+M828)/(G828+J828+SUMIFS(ETC!$G:$G,ETC!$C:$C,1,ETC!$B:$B,$C828,ETC!$E:$E,$D828)),))</x:f>
        <x:v>444.82682407407407</x:v>
      </x:c>
      <x:c r="O828" s="106">
        <x:f>++SUMIFS('sales data'!L:L,'sales data'!$B:$B,$C828,'sales data'!$F:$F,$D828,'sales data'!$O:$O,"")</x:f>
        <x:v>0</x:v>
      </x:c>
      <x:c r="P828" s="73">
        <x:f t="shared" si="235"/>
        <x:v>0</x:v>
      </x:c>
      <x:c r="Q828" s="68">
        <x:f>+SUMIFS('sales data'!$L:$L,'sales data'!$B:$B,$C828,'sales data'!$F:$F,$D828,'sales data'!$O:$O,"R")</x:f>
        <x:v>0</x:v>
      </x:c>
      <x:c r="R828" s="73">
        <x:f t="shared" si="236"/>
        <x:v>0</x:v>
      </x:c>
      <x:c r="S828" s="68">
        <x:f>SUMIFS('sales data'!$L:$L,'sales data'!$B:$B,$C828,'sales data'!$F:$F,$D828,'sales data'!$O:$O,"N")</x:f>
        <x:v>0</x:v>
      </x:c>
      <x:c r="T828" s="73">
        <x:f t="shared" si="237"/>
        <x:v>0</x:v>
      </x:c>
      <x:c r="U828" s="26">
        <x:f>SUMIFS('warehouse inventory check'!$N:$N,'warehouse inventory check'!$C:$C,$C828,'warehouse inventory check'!$D:$D,$D828)</x:f>
        <x:v>0</x:v>
      </x:c>
      <x:c r="V828" s="26">
        <x:f t="shared" si="238"/>
        <x:v>444.82682407407407</x:v>
      </x:c>
      <x:c r="W828" s="73">
        <x:f t="shared" si="239"/>
        <x:v>0</x:v>
      </x:c>
      <x:c r="X828" s="74">
        <x:f t="shared" si="240"/>
        <x:v>0</x:v>
      </x:c>
      <x:c r="Y828" s="68">
        <x:f t="shared" si="241"/>
        <x:v>0</x:v>
      </x:c>
      <x:c r="Z828" s="68">
        <x:f t="shared" si="242"/>
        <x:v>0</x:v>
      </x:c>
    </x:row>
    <x:row r="829" spans="1:26">
      <x:c r="A829" s="118">
        <x:v>14</x:v>
      </x:c>
      <x:c r="B829" s="118"/>
      <x:c r="C829" s="113">
        <x:v>9</x:v>
      </x:c>
      <x:c r="D829" s="210" t="str">
        <x:f>IF(VLOOKUP($A829,'★Master Code List'!$B$4:$K$167,8,)=0,"",(VLOOKUP($A829,'★Master Code List'!$B$4:$K$167,8,)))</x:f>
        <x:v>PZ38-14A033-PC</x:v>
      </x:c>
      <x:c r="E829" s="210" t="str">
        <x:f>IF(VLOOKUP($A829,'★Master Code List'!$B$4:$K$167,9,)=0,"",(VLOOKUP($A829,'★Master Code List'!$B$4:$K$167,9,)))</x:f>
        <x:v>BEV-E (V710)</x:v>
      </x:c>
      <x:c r="F829" s="20" t="str">
        <x:f>IF(VLOOKUP($A829,'★Master Code List'!$B$4:$K$167,10,)=0,"",(VLOOKUP($A829,'★Master Code List'!$B$4:$K$167,10,)))</x:f>
        <x:v>BUSBAR - CIRCUIT BREAKER_A_Insert</x:v>
      </x:c>
      <x:c r="G829" s="158">
        <x:f t="shared" si="232"/>
        <x:v>0</x:v>
      </x:c>
      <x:c r="H829" s="158">
        <x:f t="shared" si="233"/>
        <x:v>388.67380300623699</x:v>
      </x:c>
      <x:c r="I829" s="285">
        <x:f t="shared" si="234"/>
        <x:v>0</x:v>
      </x:c>
      <x:c r="J829" s="106">
        <x:f>SUMIFS('purchase data'!K:K,'purchase data'!$B:$B,$C829,'purchase data'!$F:$F,$D829)</x:f>
        <x:v>0</x:v>
      </x:c>
      <x:c r="K829" s="73">
        <x:f>SUMIFS('purchase data'!M:M,'purchase data'!$B:$B,$C829,'purchase data'!$F:$F,$D829)</x:f>
        <x:v>0</x:v>
      </x:c>
      <x:c r="L829" s="68">
        <x:f>SUMIFS(ETC!$G:$G,ETC!$B:$B,$C829,ETC!$E:$E,$D829)</x:f>
        <x:v>0</x:v>
      </x:c>
      <x:c r="M829" s="73">
        <x:f>SUMIFS(ETC!$J:$J,ETC!$E:$E,$D829,ETC!$B:$B,$C829)</x:f>
        <x:v>0</x:v>
      </x:c>
      <x:c r="N829" s="159">
        <x:f>IF(IFERROR((I829+K829+M829)/(G829+J829+SUMIFS(ETC!$G:$G,ETC!$C:$C,1,ETC!$B:$B,$C829,ETC!$E:$E,$D829)),)=0,H829,IFERROR((I829+K829+M829)/(G829+J829+SUMIFS(ETC!$G:$G,ETC!$C:$C,1,ETC!$B:$B,$C829,ETC!$E:$E,$D829)),))</x:f>
        <x:v>388.67380300623699</x:v>
      </x:c>
      <x:c r="O829" s="106">
        <x:f>++SUMIFS('sales data'!L:L,'sales data'!$B:$B,$C829,'sales data'!$F:$F,$D829,'sales data'!$O:$O,"")</x:f>
        <x:v>0</x:v>
      </x:c>
      <x:c r="P829" s="73">
        <x:f t="shared" si="235"/>
        <x:v>0</x:v>
      </x:c>
      <x:c r="Q829" s="68">
        <x:f>+SUMIFS('sales data'!$L:$L,'sales data'!$B:$B,$C829,'sales data'!$F:$F,$D829,'sales data'!$O:$O,"R")</x:f>
        <x:v>0</x:v>
      </x:c>
      <x:c r="R829" s="73">
        <x:f t="shared" si="236"/>
        <x:v>0</x:v>
      </x:c>
      <x:c r="S829" s="68">
        <x:f>SUMIFS('sales data'!$L:$L,'sales data'!$B:$B,$C829,'sales data'!$F:$F,$D829,'sales data'!$O:$O,"N")</x:f>
        <x:v>0</x:v>
      </x:c>
      <x:c r="T829" s="73">
        <x:f t="shared" si="237"/>
        <x:v>0</x:v>
      </x:c>
      <x:c r="U829" s="26">
        <x:f>SUMIFS('warehouse inventory check'!$N:$N,'warehouse inventory check'!$C:$C,$C829,'warehouse inventory check'!$D:$D,$D829)</x:f>
        <x:v>0</x:v>
      </x:c>
      <x:c r="V829" s="26">
        <x:f t="shared" si="238"/>
        <x:v>388.67380300623699</x:v>
      </x:c>
      <x:c r="W829" s="73">
        <x:f t="shared" si="239"/>
        <x:v>0</x:v>
      </x:c>
      <x:c r="X829" s="74">
        <x:f t="shared" si="240"/>
        <x:v>0</x:v>
      </x:c>
      <x:c r="Y829" s="68">
        <x:f t="shared" si="241"/>
        <x:v>0</x:v>
      </x:c>
      <x:c r="Z829" s="68">
        <x:f t="shared" si="242"/>
        <x:v>0</x:v>
      </x:c>
    </x:row>
    <x:row r="830" spans="1:26">
      <x:c r="A830" s="118">
        <x:v>15</x:v>
      </x:c>
      <x:c r="B830" s="118"/>
      <x:c r="C830" s="113">
        <x:v>9</x:v>
      </x:c>
      <x:c r="D830" s="210" t="str">
        <x:f>IF(VLOOKUP($A830,'★Master Code List'!$B$4:$K$167,8,)=0,"",(VLOOKUP($A830,'★Master Code List'!$B$4:$K$167,8,)))</x:f>
        <x:v>PZ38-14A033-RC</x:v>
      </x:c>
      <x:c r="E830" s="210" t="str">
        <x:f>IF(VLOOKUP($A830,'★Master Code List'!$B$4:$K$167,9,)=0,"",(VLOOKUP($A830,'★Master Code List'!$B$4:$K$167,9,)))</x:f>
        <x:v>BEV-E (V710)</x:v>
      </x:c>
      <x:c r="F830" s="20" t="str">
        <x:f>IF(VLOOKUP($A830,'★Master Code List'!$B$4:$K$167,10,)=0,"",(VLOOKUP($A830,'★Master Code List'!$B$4:$K$167,10,)))</x:f>
        <x:v>BUSBAR - CIRCUIT BREAKER_B_Insert</x:v>
      </x:c>
      <x:c r="G830" s="158">
        <x:f t="shared" si="232"/>
        <x:v>0</x:v>
      </x:c>
      <x:c r="H830" s="158">
        <x:f t="shared" si="233"/>
        <x:v>412.22265972912805</x:v>
      </x:c>
      <x:c r="I830" s="285">
        <x:f t="shared" si="234"/>
        <x:v>0</x:v>
      </x:c>
      <x:c r="J830" s="106">
        <x:f>SUMIFS('purchase data'!K:K,'purchase data'!$B:$B,$C830,'purchase data'!$F:$F,$D830)</x:f>
        <x:v>0</x:v>
      </x:c>
      <x:c r="K830" s="73">
        <x:f>SUMIFS('purchase data'!M:M,'purchase data'!$B:$B,$C830,'purchase data'!$F:$F,$D830)</x:f>
        <x:v>0</x:v>
      </x:c>
      <x:c r="L830" s="68">
        <x:f>SUMIFS(ETC!$G:$G,ETC!$B:$B,$C830,ETC!$E:$E,$D830)</x:f>
        <x:v>0</x:v>
      </x:c>
      <x:c r="M830" s="73">
        <x:f>SUMIFS(ETC!$J:$J,ETC!$E:$E,$D830,ETC!$B:$B,$C830)</x:f>
        <x:v>0</x:v>
      </x:c>
      <x:c r="N830" s="159">
        <x:f>IF(IFERROR((I830+K830+M830)/(G830+J830+SUMIFS(ETC!$G:$G,ETC!$C:$C,1,ETC!$B:$B,$C830,ETC!$E:$E,$D830)),)=0,H830,IFERROR((I830+K830+M830)/(G830+J830+SUMIFS(ETC!$G:$G,ETC!$C:$C,1,ETC!$B:$B,$C830,ETC!$E:$E,$D830)),))</x:f>
        <x:v>412.22265972912805</x:v>
      </x:c>
      <x:c r="O830" s="106">
        <x:f>++SUMIFS('sales data'!L:L,'sales data'!$B:$B,$C830,'sales data'!$F:$F,$D830,'sales data'!$O:$O,"")</x:f>
        <x:v>0</x:v>
      </x:c>
      <x:c r="P830" s="73">
        <x:f t="shared" si="235"/>
        <x:v>0</x:v>
      </x:c>
      <x:c r="Q830" s="68">
        <x:f>+SUMIFS('sales data'!$L:$L,'sales data'!$B:$B,$C830,'sales data'!$F:$F,$D830,'sales data'!$O:$O,"R")</x:f>
        <x:v>0</x:v>
      </x:c>
      <x:c r="R830" s="73">
        <x:f t="shared" si="236"/>
        <x:v>0</x:v>
      </x:c>
      <x:c r="S830" s="68">
        <x:f>SUMIFS('sales data'!$L:$L,'sales data'!$B:$B,$C830,'sales data'!$F:$F,$D830,'sales data'!$O:$O,"N")</x:f>
        <x:v>0</x:v>
      </x:c>
      <x:c r="T830" s="73">
        <x:f t="shared" si="237"/>
        <x:v>0</x:v>
      </x:c>
      <x:c r="U830" s="26">
        <x:f>SUMIFS('warehouse inventory check'!$N:$N,'warehouse inventory check'!$C:$C,$C830,'warehouse inventory check'!$D:$D,$D830)</x:f>
        <x:v>0</x:v>
      </x:c>
      <x:c r="V830" s="26">
        <x:f t="shared" si="238"/>
        <x:v>412.22265972912805</x:v>
      </x:c>
      <x:c r="W830" s="73">
        <x:f t="shared" si="239"/>
        <x:v>0</x:v>
      </x:c>
      <x:c r="X830" s="74">
        <x:f t="shared" si="240"/>
        <x:v>0</x:v>
      </x:c>
      <x:c r="Y830" s="68">
        <x:f t="shared" si="241"/>
        <x:v>0</x:v>
      </x:c>
      <x:c r="Z830" s="68">
        <x:f t="shared" si="242"/>
        <x:v>0</x:v>
      </x:c>
    </x:row>
    <x:row r="831" spans="1:26">
      <x:c r="A831" s="118">
        <x:v>16</x:v>
      </x:c>
      <x:c r="B831" s="118"/>
      <x:c r="C831" s="113">
        <x:v>9</x:v>
      </x:c>
      <x:c r="D831" s="210" t="str">
        <x:f>IF(VLOOKUP($A831,'★Master Code List'!$B$4:$K$167,8,)=0,"",(VLOOKUP($A831,'★Master Code List'!$B$4:$K$167,8,)))</x:f>
        <x:v>PZ38-14B252-AB</x:v>
      </x:c>
      <x:c r="E831" s="210" t="str">
        <x:f>IF(VLOOKUP($A831,'★Master Code List'!$B$4:$K$167,9,)=0,"",(VLOOKUP($A831,'★Master Code List'!$B$4:$K$167,9,)))</x:f>
        <x:v>PHEV-E (V710) / (P703)</x:v>
      </x:c>
      <x:c r="F831" s="20" t="str">
        <x:f>IF(VLOOKUP($A831,'★Master Code List'!$B$4:$K$167,10,)=0,"",(VLOOKUP($A831,'★Master Code List'!$B$4:$K$167,10,)))</x:f>
        <x:v>Jumper</x:v>
      </x:c>
      <x:c r="G831" s="158">
        <x:f t="shared" si="232"/>
        <x:v>0</x:v>
      </x:c>
      <x:c r="H831" s="158">
        <x:f t="shared" si="233"/>
        <x:v>805.85333559142236</x:v>
      </x:c>
      <x:c r="I831" s="285">
        <x:f t="shared" si="234"/>
        <x:v>0</x:v>
      </x:c>
      <x:c r="J831" s="106">
        <x:f>SUMIFS('purchase data'!K:K,'purchase data'!$B:$B,$C831,'purchase data'!$F:$F,$D831)</x:f>
        <x:v>0</x:v>
      </x:c>
      <x:c r="K831" s="73">
        <x:f>SUMIFS('purchase data'!M:M,'purchase data'!$B:$B,$C831,'purchase data'!$F:$F,$D831)</x:f>
        <x:v>0</x:v>
      </x:c>
      <x:c r="L831" s="68">
        <x:f>SUMIFS(ETC!$G:$G,ETC!$B:$B,$C831,ETC!$E:$E,$D831)</x:f>
        <x:v>0</x:v>
      </x:c>
      <x:c r="M831" s="73">
        <x:f>SUMIFS(ETC!$J:$J,ETC!$E:$E,$D831,ETC!$B:$B,$C831)</x:f>
        <x:v>0</x:v>
      </x:c>
      <x:c r="N831" s="159">
        <x:f>IF(IFERROR((I831+K831+M831)/(G831+J831+SUMIFS(ETC!$G:$G,ETC!$C:$C,1,ETC!$B:$B,$C831,ETC!$E:$E,$D831)),)=0,H831,IFERROR((I831+K831+M831)/(G831+J831+SUMIFS(ETC!$G:$G,ETC!$C:$C,1,ETC!$B:$B,$C831,ETC!$E:$E,$D831)),))</x:f>
        <x:v>805.85333559142236</x:v>
      </x:c>
      <x:c r="O831" s="106">
        <x:f>++SUMIFS('sales data'!L:L,'sales data'!$B:$B,$C831,'sales data'!$F:$F,$D831,'sales data'!$O:$O,"")</x:f>
        <x:v>0</x:v>
      </x:c>
      <x:c r="P831" s="73">
        <x:f t="shared" si="235"/>
        <x:v>0</x:v>
      </x:c>
      <x:c r="Q831" s="68">
        <x:f>+SUMIFS('sales data'!$L:$L,'sales data'!$B:$B,$C831,'sales data'!$F:$F,$D831,'sales data'!$O:$O,"R")</x:f>
        <x:v>0</x:v>
      </x:c>
      <x:c r="R831" s="73">
        <x:f t="shared" si="236"/>
        <x:v>0</x:v>
      </x:c>
      <x:c r="S831" s="68">
        <x:f>SUMIFS('sales data'!$L:$L,'sales data'!$B:$B,$C831,'sales data'!$F:$F,$D831,'sales data'!$O:$O,"N")</x:f>
        <x:v>0</x:v>
      </x:c>
      <x:c r="T831" s="73">
        <x:f t="shared" si="237"/>
        <x:v>0</x:v>
      </x:c>
      <x:c r="U831" s="26">
        <x:f>SUMIFS('warehouse inventory check'!$N:$N,'warehouse inventory check'!$C:$C,$C831,'warehouse inventory check'!$D:$D,$D831)</x:f>
        <x:v>0</x:v>
      </x:c>
      <x:c r="V831" s="26">
        <x:f t="shared" si="238"/>
        <x:v>805.85333559142236</x:v>
      </x:c>
      <x:c r="W831" s="73">
        <x:f t="shared" si="239"/>
        <x:v>0</x:v>
      </x:c>
      <x:c r="X831" s="74">
        <x:f t="shared" si="240"/>
        <x:v>0</x:v>
      </x:c>
      <x:c r="Y831" s="68">
        <x:f t="shared" si="241"/>
        <x:v>0</x:v>
      </x:c>
      <x:c r="Z831" s="68">
        <x:f t="shared" si="242"/>
        <x:v>0</x:v>
      </x:c>
    </x:row>
    <x:row r="832" spans="1:26">
      <x:c r="A832" s="118">
        <x:v>17</x:v>
      </x:c>
      <x:c r="B832" s="118"/>
      <x:c r="C832" s="113">
        <x:v>9</x:v>
      </x:c>
      <x:c r="D832" s="210" t="str">
        <x:f>IF(VLOOKUP($A832,'★Master Code List'!$B$4:$K$167,8,)=0,"",(VLOOKUP($A832,'★Master Code List'!$B$4:$K$167,8,)))</x:f>
        <x:v>PZ38-14B680-AD</x:v>
      </x:c>
      <x:c r="E832" s="210" t="str">
        <x:f>IF(VLOOKUP($A832,'★Master Code List'!$B$4:$K$167,9,)=0,"",(VLOOKUP($A832,'★Master Code List'!$B$4:$K$167,9,)))</x:f>
        <x:v>BEV-E (V710)</x:v>
      </x:c>
      <x:c r="F832" s="20" t="str">
        <x:f>IF(VLOOKUP($A832,'★Master Code List'!$B$4:$K$167,10,)=0,"",(VLOOKUP($A832,'★Master Code List'!$B$4:$K$167,10,)))</x:f>
        <x:v>PDU</x:v>
      </x:c>
      <x:c r="G832" s="158">
        <x:f t="shared" si="232"/>
        <x:v>0</x:v>
      </x:c>
      <x:c r="H832" s="158">
        <x:f t="shared" si="233"/>
        <x:v>1071.8515777922066</x:v>
      </x:c>
      <x:c r="I832" s="285">
        <x:f t="shared" si="234"/>
        <x:v>0</x:v>
      </x:c>
      <x:c r="J832" s="106">
        <x:f>SUMIFS('purchase data'!K:K,'purchase data'!$B:$B,$C832,'purchase data'!$F:$F,$D832)</x:f>
        <x:v>0</x:v>
      </x:c>
      <x:c r="K832" s="73">
        <x:f>SUMIFS('purchase data'!M:M,'purchase data'!$B:$B,$C832,'purchase data'!$F:$F,$D832)</x:f>
        <x:v>0</x:v>
      </x:c>
      <x:c r="L832" s="68">
        <x:f>SUMIFS(ETC!$G:$G,ETC!$B:$B,$C832,ETC!$E:$E,$D832)</x:f>
        <x:v>0</x:v>
      </x:c>
      <x:c r="M832" s="73">
        <x:f>SUMIFS(ETC!$J:$J,ETC!$E:$E,$D832,ETC!$B:$B,$C832)</x:f>
        <x:v>0</x:v>
      </x:c>
      <x:c r="N832" s="159">
        <x:f>IF(IFERROR((I832+K832+M832)/(G832+J832+SUMIFS(ETC!$G:$G,ETC!$C:$C,1,ETC!$B:$B,$C832,ETC!$E:$E,$D832)),)=0,H832,IFERROR((I832+K832+M832)/(G832+J832+SUMIFS(ETC!$G:$G,ETC!$C:$C,1,ETC!$B:$B,$C832,ETC!$E:$E,$D832)),))</x:f>
        <x:v>1071.8515777922066</x:v>
      </x:c>
      <x:c r="O832" s="106">
        <x:f>++SUMIFS('sales data'!L:L,'sales data'!$B:$B,$C832,'sales data'!$F:$F,$D832,'sales data'!$O:$O,"")</x:f>
        <x:v>0</x:v>
      </x:c>
      <x:c r="P832" s="73">
        <x:f t="shared" si="235"/>
        <x:v>0</x:v>
      </x:c>
      <x:c r="Q832" s="68">
        <x:f>+SUMIFS('sales data'!$L:$L,'sales data'!$B:$B,$C832,'sales data'!$F:$F,$D832,'sales data'!$O:$O,"R")</x:f>
        <x:v>0</x:v>
      </x:c>
      <x:c r="R832" s="73">
        <x:f t="shared" si="236"/>
        <x:v>0</x:v>
      </x:c>
      <x:c r="S832" s="68">
        <x:f>SUMIFS('sales data'!$L:$L,'sales data'!$B:$B,$C832,'sales data'!$F:$F,$D832,'sales data'!$O:$O,"N")</x:f>
        <x:v>0</x:v>
      </x:c>
      <x:c r="T832" s="73">
        <x:f t="shared" si="237"/>
        <x:v>0</x:v>
      </x:c>
      <x:c r="U832" s="26">
        <x:f>SUMIFS('warehouse inventory check'!$N:$N,'warehouse inventory check'!$C:$C,$C832,'warehouse inventory check'!$D:$D,$D832)</x:f>
        <x:v>0</x:v>
      </x:c>
      <x:c r="V832" s="26">
        <x:f t="shared" si="238"/>
        <x:v>1071.8515777922066</x:v>
      </x:c>
      <x:c r="W832" s="73">
        <x:f t="shared" si="239"/>
        <x:v>0</x:v>
      </x:c>
      <x:c r="X832" s="74">
        <x:f t="shared" si="240"/>
        <x:v>0</x:v>
      </x:c>
      <x:c r="Y832" s="68">
        <x:f t="shared" si="241"/>
        <x:v>0</x:v>
      </x:c>
      <x:c r="Z832" s="68">
        <x:f t="shared" si="242"/>
        <x:v>0</x:v>
      </x:c>
    </x:row>
    <x:row r="833" spans="1:26">
      <x:c r="A833" s="118">
        <x:v>18</x:v>
      </x:c>
      <x:c r="B833" s="118"/>
      <x:c r="C833" s="113">
        <x:v>9</x:v>
      </x:c>
      <x:c r="D833" s="210" t="str">
        <x:f>IF(VLOOKUP($A833,'★Master Code List'!$B$4:$K$167,8,)=0,"",(VLOOKUP($A833,'★Master Code List'!$B$4:$K$167,8,)))</x:f>
        <x:v>S2X8-14A033-AC</x:v>
      </x:c>
      <x:c r="E833" s="210" t="str">
        <x:f>IF(VLOOKUP($A833,'★Master Code List'!$B$4:$K$167,9,)=0,"",(VLOOKUP($A833,'★Master Code List'!$B$4:$K$167,9,)))</x:f>
        <x:v>BEV-M</x:v>
      </x:c>
      <x:c r="F833" s="20" t="str">
        <x:f>IF(VLOOKUP($A833,'★Master Code List'!$B$4:$K$167,10,)=0,"",(VLOOKUP($A833,'★Master Code List'!$B$4:$K$167,10,)))</x:f>
        <x:v>BUS BAR ASY – POS BEC TO ARRAY 6 POS</x:v>
      </x:c>
      <x:c r="G833" s="158">
        <x:f t="shared" si="232"/>
        <x:v>0</x:v>
      </x:c>
      <x:c r="H833" s="158">
        <x:f t="shared" si="233"/>
        <x:v>417.51225729062975</x:v>
      </x:c>
      <x:c r="I833" s="285">
        <x:f t="shared" si="234"/>
        <x:v>0</x:v>
      </x:c>
      <x:c r="J833" s="106">
        <x:f>SUMIFS('purchase data'!K:K,'purchase data'!$B:$B,$C833,'purchase data'!$F:$F,$D833)</x:f>
        <x:v>0</x:v>
      </x:c>
      <x:c r="K833" s="73">
        <x:f>SUMIFS('purchase data'!M:M,'purchase data'!$B:$B,$C833,'purchase data'!$F:$F,$D833)</x:f>
        <x:v>0</x:v>
      </x:c>
      <x:c r="L833" s="68">
        <x:f>SUMIFS(ETC!$G:$G,ETC!$B:$B,$C833,ETC!$E:$E,$D833)</x:f>
        <x:v>0</x:v>
      </x:c>
      <x:c r="M833" s="73">
        <x:f>SUMIFS(ETC!$J:$J,ETC!$E:$E,$D833,ETC!$B:$B,$C833)</x:f>
        <x:v>0</x:v>
      </x:c>
      <x:c r="N833" s="159">
        <x:f>IF(IFERROR((I833+K833+M833)/(G833+J833+SUMIFS(ETC!$G:$G,ETC!$C:$C,1,ETC!$B:$B,$C833,ETC!$E:$E,$D833)),)=0,H833,IFERROR((I833+K833+M833)/(G833+J833+SUMIFS(ETC!$G:$G,ETC!$C:$C,1,ETC!$B:$B,$C833,ETC!$E:$E,$D833)),))</x:f>
        <x:v>417.51225729062975</x:v>
      </x:c>
      <x:c r="O833" s="106">
        <x:f>++SUMIFS('sales data'!L:L,'sales data'!$B:$B,$C833,'sales data'!$F:$F,$D833,'sales data'!$O:$O,"")</x:f>
        <x:v>0</x:v>
      </x:c>
      <x:c r="P833" s="73">
        <x:f t="shared" si="235"/>
        <x:v>0</x:v>
      </x:c>
      <x:c r="Q833" s="68">
        <x:f>+SUMIFS('sales data'!$L:$L,'sales data'!$B:$B,$C833,'sales data'!$F:$F,$D833,'sales data'!$O:$O,"R")</x:f>
        <x:v>0</x:v>
      </x:c>
      <x:c r="R833" s="73">
        <x:f t="shared" si="236"/>
        <x:v>0</x:v>
      </x:c>
      <x:c r="S833" s="68">
        <x:f>SUMIFS('sales data'!$L:$L,'sales data'!$B:$B,$C833,'sales data'!$F:$F,$D833,'sales data'!$O:$O,"N")</x:f>
        <x:v>0</x:v>
      </x:c>
      <x:c r="T833" s="73">
        <x:f t="shared" si="237"/>
        <x:v>0</x:v>
      </x:c>
      <x:c r="U833" s="26">
        <x:f>SUMIFS('warehouse inventory check'!$N:$N,'warehouse inventory check'!$C:$C,$C833,'warehouse inventory check'!$D:$D,$D833)</x:f>
        <x:v>0</x:v>
      </x:c>
      <x:c r="V833" s="26">
        <x:f t="shared" si="238"/>
        <x:v>417.51225729062975</x:v>
      </x:c>
      <x:c r="W833" s="73">
        <x:f t="shared" si="239"/>
        <x:v>0</x:v>
      </x:c>
      <x:c r="X833" s="74">
        <x:f t="shared" si="240"/>
        <x:v>0</x:v>
      </x:c>
      <x:c r="Y833" s="68">
        <x:f t="shared" si="241"/>
        <x:v>0</x:v>
      </x:c>
      <x:c r="Z833" s="68">
        <x:f t="shared" si="242"/>
        <x:v>0</x:v>
      </x:c>
    </x:row>
    <x:row r="834" spans="1:26">
      <x:c r="A834" s="118">
        <x:v>19</x:v>
      </x:c>
      <x:c r="B834" s="118"/>
      <x:c r="C834" s="113">
        <x:v>9</x:v>
      </x:c>
      <x:c r="D834" s="210" t="str">
        <x:f>IF(VLOOKUP($A834,'★Master Code List'!$B$4:$K$167,8,)=0,"",(VLOOKUP($A834,'★Master Code List'!$B$4:$K$167,8,)))</x:f>
        <x:v>S2X8-14A033-BC</x:v>
      </x:c>
      <x:c r="E834" s="210" t="str">
        <x:f>IF(VLOOKUP($A834,'★Master Code List'!$B$4:$K$167,9,)=0,"",(VLOOKUP($A834,'★Master Code List'!$B$4:$K$167,9,)))</x:f>
        <x:v>BEV-M</x:v>
      </x:c>
      <x:c r="F834" s="20" t="str">
        <x:f>IF(VLOOKUP($A834,'★Master Code List'!$B$4:$K$167,10,)=0,"",(VLOOKUP($A834,'★Master Code List'!$B$4:$K$167,10,)))</x:f>
        <x:v>BUS BAR ASY - COMMON BUSBAR ARRAY 6 TO 4</x:v>
      </x:c>
      <x:c r="G834" s="158">
        <x:f t="shared" si="232"/>
        <x:v>0</x:v>
      </x:c>
      <x:c r="H834" s="158">
        <x:f t="shared" si="233"/>
        <x:v>420.73121031195285</x:v>
      </x:c>
      <x:c r="I834" s="285">
        <x:f t="shared" si="234"/>
        <x:v>0</x:v>
      </x:c>
      <x:c r="J834" s="106">
        <x:f>SUMIFS('purchase data'!K:K,'purchase data'!$B:$B,$C834,'purchase data'!$F:$F,$D834)</x:f>
        <x:v>0</x:v>
      </x:c>
      <x:c r="K834" s="73">
        <x:f>SUMIFS('purchase data'!M:M,'purchase data'!$B:$B,$C834,'purchase data'!$F:$F,$D834)</x:f>
        <x:v>0</x:v>
      </x:c>
      <x:c r="L834" s="68">
        <x:f>SUMIFS(ETC!$G:$G,ETC!$B:$B,$C834,ETC!$E:$E,$D834)</x:f>
        <x:v>0</x:v>
      </x:c>
      <x:c r="M834" s="73">
        <x:f>SUMIFS(ETC!$J:$J,ETC!$E:$E,$D834,ETC!$B:$B,$C834)</x:f>
        <x:v>0</x:v>
      </x:c>
      <x:c r="N834" s="159">
        <x:f>IF(IFERROR((I834+K834+M834)/(G834+J834+SUMIFS(ETC!$G:$G,ETC!$C:$C,1,ETC!$B:$B,$C834,ETC!$E:$E,$D834)),)=0,H834,IFERROR((I834+K834+M834)/(G834+J834+SUMIFS(ETC!$G:$G,ETC!$C:$C,1,ETC!$B:$B,$C834,ETC!$E:$E,$D834)),))</x:f>
        <x:v>420.73121031195285</x:v>
      </x:c>
      <x:c r="O834" s="106">
        <x:f>++SUMIFS('sales data'!L:L,'sales data'!$B:$B,$C834,'sales data'!$F:$F,$D834,'sales data'!$O:$O,"")</x:f>
        <x:v>0</x:v>
      </x:c>
      <x:c r="P834" s="73">
        <x:f t="shared" si="235"/>
        <x:v>0</x:v>
      </x:c>
      <x:c r="Q834" s="68">
        <x:f>+SUMIFS('sales data'!$L:$L,'sales data'!$B:$B,$C834,'sales data'!$F:$F,$D834,'sales data'!$O:$O,"R")</x:f>
        <x:v>0</x:v>
      </x:c>
      <x:c r="R834" s="73">
        <x:f t="shared" si="236"/>
        <x:v>0</x:v>
      </x:c>
      <x:c r="S834" s="68">
        <x:f>SUMIFS('sales data'!$L:$L,'sales data'!$B:$B,$C834,'sales data'!$F:$F,$D834,'sales data'!$O:$O,"N")</x:f>
        <x:v>0</x:v>
      </x:c>
      <x:c r="T834" s="73">
        <x:f t="shared" si="237"/>
        <x:v>0</x:v>
      </x:c>
      <x:c r="U834" s="26">
        <x:f>SUMIFS('warehouse inventory check'!$N:$N,'warehouse inventory check'!$C:$C,$C834,'warehouse inventory check'!$D:$D,$D834)</x:f>
        <x:v>0</x:v>
      </x:c>
      <x:c r="V834" s="26">
        <x:f t="shared" si="238"/>
        <x:v>420.73121031195285</x:v>
      </x:c>
      <x:c r="W834" s="73">
        <x:f t="shared" si="239"/>
        <x:v>0</x:v>
      </x:c>
      <x:c r="X834" s="74">
        <x:f t="shared" si="240"/>
        <x:v>0</x:v>
      </x:c>
      <x:c r="Y834" s="68">
        <x:f t="shared" si="241"/>
        <x:v>0</x:v>
      </x:c>
      <x:c r="Z834" s="68">
        <x:f t="shared" si="242"/>
        <x:v>0</x:v>
      </x:c>
    </x:row>
    <x:row r="835" spans="1:26">
      <x:c r="A835" s="118">
        <x:v>20</x:v>
      </x:c>
      <x:c r="B835" s="118"/>
      <x:c r="C835" s="196">
        <x:v>9</x:v>
      </x:c>
      <x:c r="D835" s="210" t="str">
        <x:f>IF(VLOOKUP($A835,'★Master Code List'!$B$4:$K$167,8,)=0,"",(VLOOKUP($A835,'★Master Code List'!$B$4:$K$167,8,)))</x:f>
        <x:v>S2X8-14A033-CC</x:v>
      </x:c>
      <x:c r="E835" s="210" t="str">
        <x:f>IF(VLOOKUP($A835,'★Master Code List'!$B$4:$K$167,9,)=0,"",(VLOOKUP($A835,'★Master Code List'!$B$4:$K$167,9,)))</x:f>
        <x:v>BEV-M</x:v>
      </x:c>
      <x:c r="F835" s="20" t="str">
        <x:f>IF(VLOOKUP($A835,'★Master Code List'!$B$4:$K$167,10,)=0,"",(VLOOKUP($A835,'★Master Code List'!$B$4:$K$167,10,)))</x:f>
        <x:v>BUS BAR ASY – ARRAY 4 NEG TO CIRCUIT BREAKER</x:v>
      </x:c>
      <x:c r="G835" s="158">
        <x:f t="shared" si="232"/>
        <x:v>0</x:v>
      </x:c>
      <x:c r="H835" s="158">
        <x:f t="shared" si="233"/>
        <x:v>277.82820996690185</x:v>
      </x:c>
      <x:c r="I835" s="285">
        <x:f t="shared" si="234"/>
        <x:v>0</x:v>
      </x:c>
      <x:c r="J835" s="106">
        <x:f>SUMIFS('purchase data'!K:K,'purchase data'!$B:$B,$C835,'purchase data'!$F:$F,$D835)</x:f>
        <x:v>0</x:v>
      </x:c>
      <x:c r="K835" s="73">
        <x:f>SUMIFS('purchase data'!M:M,'purchase data'!$B:$B,$C835,'purchase data'!$F:$F,$D835)</x:f>
        <x:v>0</x:v>
      </x:c>
      <x:c r="L835" s="68">
        <x:f>SUMIFS(ETC!$G:$G,ETC!$B:$B,$C835,ETC!$E:$E,$D835)</x:f>
        <x:v>0</x:v>
      </x:c>
      <x:c r="M835" s="73">
        <x:f>SUMIFS(ETC!$J:$J,ETC!$E:$E,$D835,ETC!$B:$B,$C835)</x:f>
        <x:v>0</x:v>
      </x:c>
      <x:c r="N835" s="159">
        <x:f>IF(IFERROR((I835+K835+M835)/(G835+J835+SUMIFS(ETC!$G:$G,ETC!$C:$C,1,ETC!$B:$B,$C835,ETC!$E:$E,$D835)),)=0,H835,IFERROR((I835+K835+M835)/(G835+J835+SUMIFS(ETC!$G:$G,ETC!$C:$C,1,ETC!$B:$B,$C835,ETC!$E:$E,$D835)),))</x:f>
        <x:v>277.82820996690185</x:v>
      </x:c>
      <x:c r="O835" s="106">
        <x:f>++SUMIFS('sales data'!L:L,'sales data'!$B:$B,$C835,'sales data'!$F:$F,$D835,'sales data'!$O:$O,"")</x:f>
        <x:v>0</x:v>
      </x:c>
      <x:c r="P835" s="73">
        <x:f t="shared" si="235"/>
        <x:v>0</x:v>
      </x:c>
      <x:c r="Q835" s="68">
        <x:f>+SUMIFS('sales data'!$L:$L,'sales data'!$B:$B,$C835,'sales data'!$F:$F,$D835,'sales data'!$O:$O,"R")</x:f>
        <x:v>0</x:v>
      </x:c>
      <x:c r="R835" s="73">
        <x:f t="shared" si="236"/>
        <x:v>0</x:v>
      </x:c>
      <x:c r="S835" s="68">
        <x:f>SUMIFS('sales data'!$L:$L,'sales data'!$B:$B,$C835,'sales data'!$F:$F,$D835,'sales data'!$O:$O,"N")</x:f>
        <x:v>0</x:v>
      </x:c>
      <x:c r="T835" s="73">
        <x:f t="shared" si="237"/>
        <x:v>0</x:v>
      </x:c>
      <x:c r="U835" s="26">
        <x:f>SUMIFS('warehouse inventory check'!$N:$N,'warehouse inventory check'!$C:$C,$C835,'warehouse inventory check'!$D:$D,$D835)</x:f>
        <x:v>0</x:v>
      </x:c>
      <x:c r="V835" s="26">
        <x:f t="shared" si="238"/>
        <x:v>277.82820996690185</x:v>
      </x:c>
      <x:c r="W835" s="73">
        <x:f t="shared" si="239"/>
        <x:v>0</x:v>
      </x:c>
      <x:c r="X835" s="74">
        <x:f t="shared" si="240"/>
        <x:v>0</x:v>
      </x:c>
      <x:c r="Y835" s="68">
        <x:f t="shared" si="241"/>
        <x:v>0</x:v>
      </x:c>
      <x:c r="Z835" s="68">
        <x:f t="shared" si="242"/>
        <x:v>0</x:v>
      </x:c>
    </x:row>
    <x:row r="836" spans="1:26">
      <x:c r="A836" s="118">
        <x:v>21</x:v>
      </x:c>
      <x:c r="B836" s="118"/>
      <x:c r="C836" s="113">
        <x:v>9</x:v>
      </x:c>
      <x:c r="D836" s="210" t="str">
        <x:f>IF(VLOOKUP($A836,'★Master Code List'!$B$4:$K$167,8,)=0,"",(VLOOKUP($A836,'★Master Code List'!$B$4:$K$167,8,)))</x:f>
        <x:v>S2X8-14A033-DC</x:v>
      </x:c>
      <x:c r="E836" s="210" t="str">
        <x:f>IF(VLOOKUP($A836,'★Master Code List'!$B$4:$K$167,9,)=0,"",(VLOOKUP($A836,'★Master Code List'!$B$4:$K$167,9,)))</x:f>
        <x:v>BEV-M</x:v>
      </x:c>
      <x:c r="F836" s="20" t="str">
        <x:f>IF(VLOOKUP($A836,'★Master Code List'!$B$4:$K$167,10,)=0,"",(VLOOKUP($A836,'★Master Code List'!$B$4:$K$167,10,)))</x:f>
        <x:v>BUS BAR ASY – CIRCUIT BREAKER TO ARRAY 3 POS</x:v>
      </x:c>
      <x:c r="G836" s="158">
        <x:f t="shared" si="232"/>
        <x:v>0</x:v>
      </x:c>
      <x:c r="H836" s="158">
        <x:f t="shared" si="233"/>
        <x:v>466.48324689198245</x:v>
      </x:c>
      <x:c r="I836" s="285">
        <x:f t="shared" si="234"/>
        <x:v>0</x:v>
      </x:c>
      <x:c r="J836" s="106">
        <x:f>SUMIFS('purchase data'!K:K,'purchase data'!$B:$B,$C836,'purchase data'!$F:$F,$D836)</x:f>
        <x:v>0</x:v>
      </x:c>
      <x:c r="K836" s="73">
        <x:f>SUMIFS('purchase data'!M:M,'purchase data'!$B:$B,$C836,'purchase data'!$F:$F,$D836)</x:f>
        <x:v>0</x:v>
      </x:c>
      <x:c r="L836" s="68">
        <x:f>SUMIFS(ETC!$G:$G,ETC!$B:$B,$C836,ETC!$E:$E,$D836)</x:f>
        <x:v>0</x:v>
      </x:c>
      <x:c r="M836" s="73">
        <x:f>SUMIFS(ETC!$J:$J,ETC!$E:$E,$D836,ETC!$B:$B,$C836)</x:f>
        <x:v>0</x:v>
      </x:c>
      <x:c r="N836" s="159">
        <x:f>IF(IFERROR((I836+K836+M836)/(G836+J836+SUMIFS(ETC!$G:$G,ETC!$C:$C,1,ETC!$B:$B,$C836,ETC!$E:$E,$D836)),)=0,H836,IFERROR((I836+K836+M836)/(G836+J836+SUMIFS(ETC!$G:$G,ETC!$C:$C,1,ETC!$B:$B,$C836,ETC!$E:$E,$D836)),))</x:f>
        <x:v>466.48324689198245</x:v>
      </x:c>
      <x:c r="O836" s="106">
        <x:f>++SUMIFS('sales data'!L:L,'sales data'!$B:$B,$C836,'sales data'!$F:$F,$D836,'sales data'!$O:$O,"")</x:f>
        <x:v>0</x:v>
      </x:c>
      <x:c r="P836" s="73">
        <x:f t="shared" si="235"/>
        <x:v>0</x:v>
      </x:c>
      <x:c r="Q836" s="68">
        <x:f>+SUMIFS('sales data'!$L:$L,'sales data'!$B:$B,$C836,'sales data'!$F:$F,$D836,'sales data'!$O:$O,"R")</x:f>
        <x:v>0</x:v>
      </x:c>
      <x:c r="R836" s="73">
        <x:f t="shared" si="236"/>
        <x:v>0</x:v>
      </x:c>
      <x:c r="S836" s="68">
        <x:f>SUMIFS('sales data'!$L:$L,'sales data'!$B:$B,$C836,'sales data'!$F:$F,$D836,'sales data'!$O:$O,"N")</x:f>
        <x:v>0</x:v>
      </x:c>
      <x:c r="T836" s="73">
        <x:f t="shared" si="237"/>
        <x:v>0</x:v>
      </x:c>
      <x:c r="U836" s="26">
        <x:f>SUMIFS('warehouse inventory check'!$N:$N,'warehouse inventory check'!$C:$C,$C836,'warehouse inventory check'!$D:$D,$D836)</x:f>
        <x:v>0</x:v>
      </x:c>
      <x:c r="V836" s="26">
        <x:f t="shared" si="238"/>
        <x:v>466.48324689198245</x:v>
      </x:c>
      <x:c r="W836" s="73">
        <x:f t="shared" si="239"/>
        <x:v>0</x:v>
      </x:c>
      <x:c r="X836" s="74">
        <x:f t="shared" si="240"/>
        <x:v>0</x:v>
      </x:c>
      <x:c r="Y836" s="68">
        <x:f t="shared" si="241"/>
        <x:v>0</x:v>
      </x:c>
      <x:c r="Z836" s="68">
        <x:f t="shared" si="242"/>
        <x:v>0</x:v>
      </x:c>
    </x:row>
    <x:row r="837" spans="1:26">
      <x:c r="A837" s="118">
        <x:v>22</x:v>
      </x:c>
      <x:c r="B837" s="118"/>
      <x:c r="C837" s="113">
        <x:v>9</x:v>
      </x:c>
      <x:c r="D837" s="210" t="str">
        <x:f>IF(VLOOKUP($A837,'★Master Code List'!$B$4:$K$167,8,)=0,"",(VLOOKUP($A837,'★Master Code List'!$B$4:$K$167,8,)))</x:f>
        <x:v>S2X8-14A033-EC</x:v>
      </x:c>
      <x:c r="E837" s="210" t="str">
        <x:f>IF(VLOOKUP($A837,'★Master Code List'!$B$4:$K$167,9,)=0,"",(VLOOKUP($A837,'★Master Code List'!$B$4:$K$167,9,)))</x:f>
        <x:v>BEV-M</x:v>
      </x:c>
      <x:c r="F837" s="20" t="str">
        <x:f>IF(VLOOKUP($A837,'★Master Code List'!$B$4:$K$167,10,)=0,"",(VLOOKUP($A837,'★Master Code List'!$B$4:$K$167,10,)))</x:f>
        <x:v>BUS BAR ASY – COMMON BUSBAR ARRAY 3 TO 1</x:v>
      </x:c>
      <x:c r="G837" s="158">
        <x:f t="shared" si="232"/>
        <x:v>0</x:v>
      </x:c>
      <x:c r="H837" s="158">
        <x:f t="shared" si="233"/>
        <x:v>458.78549155851152</x:v>
      </x:c>
      <x:c r="I837" s="285">
        <x:f t="shared" si="234"/>
        <x:v>0</x:v>
      </x:c>
      <x:c r="J837" s="106">
        <x:f>SUMIFS('purchase data'!K:K,'purchase data'!$B:$B,$C837,'purchase data'!$F:$F,$D837)</x:f>
        <x:v>0</x:v>
      </x:c>
      <x:c r="K837" s="73">
        <x:f>SUMIFS('purchase data'!M:M,'purchase data'!$B:$B,$C837,'purchase data'!$F:$F,$D837)</x:f>
        <x:v>0</x:v>
      </x:c>
      <x:c r="L837" s="68">
        <x:f>SUMIFS(ETC!$G:$G,ETC!$B:$B,$C837,ETC!$E:$E,$D837)</x:f>
        <x:v>0</x:v>
      </x:c>
      <x:c r="M837" s="73">
        <x:f>SUMIFS(ETC!$J:$J,ETC!$E:$E,$D837,ETC!$B:$B,$C837)</x:f>
        <x:v>0</x:v>
      </x:c>
      <x:c r="N837" s="159">
        <x:f>IF(IFERROR((I837+K837+M837)/(G837+J837+SUMIFS(ETC!$G:$G,ETC!$C:$C,1,ETC!$B:$B,$C837,ETC!$E:$E,$D837)),)=0,H837,IFERROR((I837+K837+M837)/(G837+J837+SUMIFS(ETC!$G:$G,ETC!$C:$C,1,ETC!$B:$B,$C837,ETC!$E:$E,$D837)),))</x:f>
        <x:v>458.78549155851152</x:v>
      </x:c>
      <x:c r="O837" s="106">
        <x:f>++SUMIFS('sales data'!L:L,'sales data'!$B:$B,$C837,'sales data'!$F:$F,$D837,'sales data'!$O:$O,"")</x:f>
        <x:v>0</x:v>
      </x:c>
      <x:c r="P837" s="73">
        <x:f t="shared" si="235"/>
        <x:v>0</x:v>
      </x:c>
      <x:c r="Q837" s="68">
        <x:f>+SUMIFS('sales data'!$L:$L,'sales data'!$B:$B,$C837,'sales data'!$F:$F,$D837,'sales data'!$O:$O,"R")</x:f>
        <x:v>0</x:v>
      </x:c>
      <x:c r="R837" s="73">
        <x:f t="shared" si="236"/>
        <x:v>0</x:v>
      </x:c>
      <x:c r="S837" s="68">
        <x:f>SUMIFS('sales data'!$L:$L,'sales data'!$B:$B,$C837,'sales data'!$F:$F,$D837,'sales data'!$O:$O,"N")</x:f>
        <x:v>0</x:v>
      </x:c>
      <x:c r="T837" s="73">
        <x:f t="shared" si="237"/>
        <x:v>0</x:v>
      </x:c>
      <x:c r="U837" s="26">
        <x:f>SUMIFS('warehouse inventory check'!$N:$N,'warehouse inventory check'!$C:$C,$C837,'warehouse inventory check'!$D:$D,$D837)</x:f>
        <x:v>0</x:v>
      </x:c>
      <x:c r="V837" s="26">
        <x:f t="shared" si="238"/>
        <x:v>458.78549155851152</x:v>
      </x:c>
      <x:c r="W837" s="73">
        <x:f t="shared" si="239"/>
        <x:v>0</x:v>
      </x:c>
      <x:c r="X837" s="74">
        <x:f t="shared" si="240"/>
        <x:v>0</x:v>
      </x:c>
      <x:c r="Y837" s="68">
        <x:f t="shared" si="241"/>
        <x:v>0</x:v>
      </x:c>
      <x:c r="Z837" s="68">
        <x:f t="shared" si="242"/>
        <x:v>0</x:v>
      </x:c>
    </x:row>
    <x:row r="838" spans="1:26">
      <x:c r="A838" s="118">
        <x:v>23</x:v>
      </x:c>
      <x:c r="B838" s="118"/>
      <x:c r="C838" s="113">
        <x:v>9</x:v>
      </x:c>
      <x:c r="D838" s="210" t="str">
        <x:f>IF(VLOOKUP($A838,'★Master Code List'!$B$4:$K$167,8,)=0,"",(VLOOKUP($A838,'★Master Code List'!$B$4:$K$167,8,)))</x:f>
        <x:v>S2X8-14A033-GC</x:v>
      </x:c>
      <x:c r="E838" s="210" t="str">
        <x:f>IF(VLOOKUP($A838,'★Master Code List'!$B$4:$K$167,9,)=0,"",(VLOOKUP($A838,'★Master Code List'!$B$4:$K$167,9,)))</x:f>
        <x:v>BEV-M</x:v>
      </x:c>
      <x:c r="F838" s="20" t="str">
        <x:f>IF(VLOOKUP($A838,'★Master Code List'!$B$4:$K$167,10,)=0,"",(VLOOKUP($A838,'★Master Code List'!$B$4:$K$167,10,)))</x:f>
        <x:v>BUS BAR ASY – ARRAY 1 NEG TO NEG BEC</x:v>
      </x:c>
      <x:c r="G838" s="158">
        <x:f t="shared" si="232"/>
        <x:v>0</x:v>
      </x:c>
      <x:c r="H838" s="158">
        <x:f t="shared" si="233"/>
        <x:v>312.87632225884892</x:v>
      </x:c>
      <x:c r="I838" s="285">
        <x:f t="shared" si="234"/>
        <x:v>0</x:v>
      </x:c>
      <x:c r="J838" s="106">
        <x:f>SUMIFS('purchase data'!K:K,'purchase data'!$B:$B,$C838,'purchase data'!$F:$F,$D838)</x:f>
        <x:v>0</x:v>
      </x:c>
      <x:c r="K838" s="73">
        <x:f>SUMIFS('purchase data'!M:M,'purchase data'!$B:$B,$C838,'purchase data'!$F:$F,$D838)</x:f>
        <x:v>0</x:v>
      </x:c>
      <x:c r="L838" s="68">
        <x:f>SUMIFS(ETC!$G:$G,ETC!$B:$B,$C838,ETC!$E:$E,$D838)</x:f>
        <x:v>0</x:v>
      </x:c>
      <x:c r="M838" s="73">
        <x:f>SUMIFS(ETC!$J:$J,ETC!$E:$E,$D838,ETC!$B:$B,$C838)</x:f>
        <x:v>0</x:v>
      </x:c>
      <x:c r="N838" s="159">
        <x:f>IF(IFERROR((I838+K838+M838)/(G838+J838+SUMIFS(ETC!$G:$G,ETC!$C:$C,1,ETC!$B:$B,$C838,ETC!$E:$E,$D838)),)=0,H838,IFERROR((I838+K838+M838)/(G838+J838+SUMIFS(ETC!$G:$G,ETC!$C:$C,1,ETC!$B:$B,$C838,ETC!$E:$E,$D838)),))</x:f>
        <x:v>312.87632225884892</x:v>
      </x:c>
      <x:c r="O838" s="106">
        <x:f>++SUMIFS('sales data'!L:L,'sales data'!$B:$B,$C838,'sales data'!$F:$F,$D838,'sales data'!$O:$O,"")</x:f>
        <x:v>0</x:v>
      </x:c>
      <x:c r="P838" s="73">
        <x:f t="shared" si="235"/>
        <x:v>0</x:v>
      </x:c>
      <x:c r="Q838" s="68">
        <x:f>+SUMIFS('sales data'!$L:$L,'sales data'!$B:$B,$C838,'sales data'!$F:$F,$D838,'sales data'!$O:$O,"R")</x:f>
        <x:v>0</x:v>
      </x:c>
      <x:c r="R838" s="73">
        <x:f t="shared" si="236"/>
        <x:v>0</x:v>
      </x:c>
      <x:c r="S838" s="68">
        <x:f>SUMIFS('sales data'!$L:$L,'sales data'!$B:$B,$C838,'sales data'!$F:$F,$D838,'sales data'!$O:$O,"N")</x:f>
        <x:v>0</x:v>
      </x:c>
      <x:c r="T838" s="73">
        <x:f t="shared" si="237"/>
        <x:v>0</x:v>
      </x:c>
      <x:c r="U838" s="26">
        <x:f>SUMIFS('warehouse inventory check'!$N:$N,'warehouse inventory check'!$C:$C,$C838,'warehouse inventory check'!$D:$D,$D838)</x:f>
        <x:v>0</x:v>
      </x:c>
      <x:c r="V838" s="26">
        <x:f t="shared" si="238"/>
        <x:v>312.87632225884892</x:v>
      </x:c>
      <x:c r="W838" s="73">
        <x:f t="shared" si="239"/>
        <x:v>0</x:v>
      </x:c>
      <x:c r="X838" s="74">
        <x:f t="shared" si="240"/>
        <x:v>0</x:v>
      </x:c>
      <x:c r="Y838" s="68">
        <x:f t="shared" si="241"/>
        <x:v>0</x:v>
      </x:c>
      <x:c r="Z838" s="68">
        <x:f t="shared" si="242"/>
        <x:v>0</x:v>
      </x:c>
    </x:row>
    <x:row r="839" spans="1:26">
      <x:c r="A839" s="118">
        <x:v>24</x:v>
      </x:c>
      <x:c r="B839" s="118"/>
      <x:c r="C839" s="113">
        <x:v>9</x:v>
      </x:c>
      <x:c r="D839" s="210" t="str">
        <x:f>IF(VLOOKUP($A839,'★Master Code List'!$B$4:$K$167,8,)=0,"",(VLOOKUP($A839,'★Master Code List'!$B$4:$K$167,8,)))</x:f>
        <x:v>S2X8-14A033-HD</x:v>
      </x:c>
      <x:c r="E839" s="210" t="str">
        <x:f>IF(VLOOKUP($A839,'★Master Code List'!$B$4:$K$167,9,)=0,"",(VLOOKUP($A839,'★Master Code List'!$B$4:$K$167,9,)))</x:f>
        <x:v>BEV-M</x:v>
      </x:c>
      <x:c r="F839" s="20" t="str">
        <x:f>IF(VLOOKUP($A839,'★Master Code List'!$B$4:$K$167,10,)=0,"",(VLOOKUP($A839,'★Master Code List'!$B$4:$K$167,10,)))</x:f>
        <x:v>BUS BAR ASY – POS BEC TO DCFC POS</x:v>
      </x:c>
      <x:c r="G839" s="158">
        <x:f t="shared" si="232"/>
        <x:v>0</x:v>
      </x:c>
      <x:c r="H839" s="158">
        <x:f t="shared" si="233"/>
        <x:v>471.64661892857146</x:v>
      </x:c>
      <x:c r="I839" s="285">
        <x:f t="shared" si="234"/>
        <x:v>0</x:v>
      </x:c>
      <x:c r="J839" s="106">
        <x:f>SUMIFS('purchase data'!K:K,'purchase data'!$B:$B,$C839,'purchase data'!$F:$F,$D839)</x:f>
        <x:v>0</x:v>
      </x:c>
      <x:c r="K839" s="73">
        <x:f>SUMIFS('purchase data'!M:M,'purchase data'!$B:$B,$C839,'purchase data'!$F:$F,$D839)</x:f>
        <x:v>0</x:v>
      </x:c>
      <x:c r="L839" s="68">
        <x:f>SUMIFS(ETC!$G:$G,ETC!$B:$B,$C839,ETC!$E:$E,$D839)</x:f>
        <x:v>0</x:v>
      </x:c>
      <x:c r="M839" s="73">
        <x:f>SUMIFS(ETC!$J:$J,ETC!$E:$E,$D839,ETC!$B:$B,$C839)</x:f>
        <x:v>0</x:v>
      </x:c>
      <x:c r="N839" s="159">
        <x:f>IF(IFERROR((I839+K839+M839)/(G839+J839+SUMIFS(ETC!$G:$G,ETC!$C:$C,1,ETC!$B:$B,$C839,ETC!$E:$E,$D839)),)=0,H839,IFERROR((I839+K839+M839)/(G839+J839+SUMIFS(ETC!$G:$G,ETC!$C:$C,1,ETC!$B:$B,$C839,ETC!$E:$E,$D839)),))</x:f>
        <x:v>471.64661892857146</x:v>
      </x:c>
      <x:c r="O839" s="106">
        <x:f>++SUMIFS('sales data'!L:L,'sales data'!$B:$B,$C839,'sales data'!$F:$F,$D839,'sales data'!$O:$O,"")</x:f>
        <x:v>0</x:v>
      </x:c>
      <x:c r="P839" s="73">
        <x:f t="shared" si="235"/>
        <x:v>0</x:v>
      </x:c>
      <x:c r="Q839" s="68">
        <x:f>+SUMIFS('sales data'!$L:$L,'sales data'!$B:$B,$C839,'sales data'!$F:$F,$D839,'sales data'!$O:$O,"R")</x:f>
        <x:v>0</x:v>
      </x:c>
      <x:c r="R839" s="73">
        <x:f t="shared" si="236"/>
        <x:v>0</x:v>
      </x:c>
      <x:c r="S839" s="68">
        <x:f>SUMIFS('sales data'!$L:$L,'sales data'!$B:$B,$C839,'sales data'!$F:$F,$D839,'sales data'!$O:$O,"N")</x:f>
        <x:v>0</x:v>
      </x:c>
      <x:c r="T839" s="73">
        <x:f t="shared" si="237"/>
        <x:v>0</x:v>
      </x:c>
      <x:c r="U839" s="26">
        <x:f>SUMIFS('warehouse inventory check'!$N:$N,'warehouse inventory check'!$C:$C,$C839,'warehouse inventory check'!$D:$D,$D839)</x:f>
        <x:v>0</x:v>
      </x:c>
      <x:c r="V839" s="26">
        <x:f t="shared" si="238"/>
        <x:v>471.64661892857146</x:v>
      </x:c>
      <x:c r="W839" s="73">
        <x:f t="shared" si="239"/>
        <x:v>0</x:v>
      </x:c>
      <x:c r="X839" s="74">
        <x:f t="shared" si="240"/>
        <x:v>0</x:v>
      </x:c>
      <x:c r="Y839" s="68">
        <x:f t="shared" si="241"/>
        <x:v>0</x:v>
      </x:c>
      <x:c r="Z839" s="68">
        <x:f t="shared" si="242"/>
        <x:v>0</x:v>
      </x:c>
    </x:row>
    <x:row r="840" spans="1:26">
      <x:c r="A840" s="118">
        <x:v>25</x:v>
      </x:c>
      <x:c r="B840" s="118"/>
      <x:c r="C840" s="113">
        <x:v>9</x:v>
      </x:c>
      <x:c r="D840" s="210" t="str">
        <x:f>IF(VLOOKUP($A840,'★Master Code List'!$B$4:$K$167,8,)=0,"",(VLOOKUP($A840,'★Master Code List'!$B$4:$K$167,8,)))</x:f>
        <x:v>S2X8-14A033-JD</x:v>
      </x:c>
      <x:c r="E840" s="210" t="str">
        <x:f>IF(VLOOKUP($A840,'★Master Code List'!$B$4:$K$167,9,)=0,"",(VLOOKUP($A840,'★Master Code List'!$B$4:$K$167,9,)))</x:f>
        <x:v>BEV-M</x:v>
      </x:c>
      <x:c r="F840" s="20" t="str">
        <x:f>IF(VLOOKUP($A840,'★Master Code List'!$B$4:$K$167,10,)=0,"",(VLOOKUP($A840,'★Master Code List'!$B$4:$K$167,10,)))</x:f>
        <x:v>BUS BAR ASY – NEG BEC TO DCFC NEG</x:v>
      </x:c>
      <x:c r="G840" s="158">
        <x:f t="shared" si="232"/>
        <x:v>0</x:v>
      </x:c>
      <x:c r="H840" s="158">
        <x:f t="shared" si="233"/>
        <x:v>399.99784685714292</x:v>
      </x:c>
      <x:c r="I840" s="285">
        <x:f t="shared" si="234"/>
        <x:v>0</x:v>
      </x:c>
      <x:c r="J840" s="106">
        <x:f>SUMIFS('purchase data'!K:K,'purchase data'!$B:$B,$C840,'purchase data'!$F:$F,$D840)</x:f>
        <x:v>0</x:v>
      </x:c>
      <x:c r="K840" s="73">
        <x:f>SUMIFS('purchase data'!M:M,'purchase data'!$B:$B,$C840,'purchase data'!$F:$F,$D840)</x:f>
        <x:v>0</x:v>
      </x:c>
      <x:c r="L840" s="68">
        <x:f>SUMIFS(ETC!$G:$G,ETC!$B:$B,$C840,ETC!$E:$E,$D840)</x:f>
        <x:v>0</x:v>
      </x:c>
      <x:c r="M840" s="73">
        <x:f>SUMIFS(ETC!$J:$J,ETC!$E:$E,$D840,ETC!$B:$B,$C840)</x:f>
        <x:v>0</x:v>
      </x:c>
      <x:c r="N840" s="159">
        <x:f>IF(IFERROR((I840+K840+M840)/(G840+J840+SUMIFS(ETC!$G:$G,ETC!$C:$C,1,ETC!$B:$B,$C840,ETC!$E:$E,$D840)),)=0,H840,IFERROR((I840+K840+M840)/(G840+J840+SUMIFS(ETC!$G:$G,ETC!$C:$C,1,ETC!$B:$B,$C840,ETC!$E:$E,$D840)),))</x:f>
        <x:v>399.99784685714292</x:v>
      </x:c>
      <x:c r="O840" s="106">
        <x:f>++SUMIFS('sales data'!L:L,'sales data'!$B:$B,$C840,'sales data'!$F:$F,$D840,'sales data'!$O:$O,"")</x:f>
        <x:v>0</x:v>
      </x:c>
      <x:c r="P840" s="73">
        <x:f t="shared" si="235"/>
        <x:v>0</x:v>
      </x:c>
      <x:c r="Q840" s="68">
        <x:f>+SUMIFS('sales data'!$L:$L,'sales data'!$B:$B,$C840,'sales data'!$F:$F,$D840,'sales data'!$O:$O,"R")</x:f>
        <x:v>0</x:v>
      </x:c>
      <x:c r="R840" s="73">
        <x:f t="shared" si="236"/>
        <x:v>0</x:v>
      </x:c>
      <x:c r="S840" s="68">
        <x:f>SUMIFS('sales data'!$L:$L,'sales data'!$B:$B,$C840,'sales data'!$F:$F,$D840,'sales data'!$O:$O,"N")</x:f>
        <x:v>0</x:v>
      </x:c>
      <x:c r="T840" s="73">
        <x:f t="shared" si="237"/>
        <x:v>0</x:v>
      </x:c>
      <x:c r="U840" s="26">
        <x:f>SUMIFS('warehouse inventory check'!$N:$N,'warehouse inventory check'!$C:$C,$C840,'warehouse inventory check'!$D:$D,$D840)</x:f>
        <x:v>0</x:v>
      </x:c>
      <x:c r="V840" s="26">
        <x:f t="shared" si="238"/>
        <x:v>399.99784685714292</x:v>
      </x:c>
      <x:c r="W840" s="73">
        <x:f t="shared" si="239"/>
        <x:v>0</x:v>
      </x:c>
      <x:c r="X840" s="74">
        <x:f t="shared" si="240"/>
        <x:v>0</x:v>
      </x:c>
      <x:c r="Y840" s="68">
        <x:f t="shared" si="241"/>
        <x:v>0</x:v>
      </x:c>
      <x:c r="Z840" s="68">
        <x:f t="shared" si="242"/>
        <x:v>0</x:v>
      </x:c>
    </x:row>
    <x:row r="841" spans="1:26">
      <x:c r="A841" s="118">
        <x:v>26</x:v>
      </x:c>
      <x:c r="B841" s="118"/>
      <x:c r="C841" s="113">
        <x:v>9</x:v>
      </x:c>
      <x:c r="D841" s="210" t="str">
        <x:f>IF(VLOOKUP($A841,'★Master Code List'!$B$4:$K$167,8,)=0,"",(VLOOKUP($A841,'★Master Code List'!$B$4:$K$167,8,)))</x:f>
        <x:v>SZ38-10B694-AC</x:v>
      </x:c>
      <x:c r="E841" s="210" t="str">
        <x:f>IF(VLOOKUP($A841,'★Master Code List'!$B$4:$K$167,9,)=0,"",(VLOOKUP($A841,'★Master Code List'!$B$4:$K$167,9,)))</x:f>
        <x:v>BEV-E2 (V710)</x:v>
      </x:c>
      <x:c r="F841" s="20" t="str">
        <x:f>IF(VLOOKUP($A841,'★Master Code List'!$B$4:$K$167,10,)=0,"",(VLOOKUP($A841,'★Master Code List'!$B$4:$K$167,10,)))</x:f>
        <x:v>Main Harness</x:v>
      </x:c>
      <x:c r="G841" s="158">
        <x:f t="shared" si="232"/>
        <x:v>0</x:v>
      </x:c>
      <x:c r="H841" s="158">
        <x:f t="shared" si="233"/>
        <x:v>3999.1422376362398</x:v>
      </x:c>
      <x:c r="I841" s="285">
        <x:f t="shared" si="234"/>
        <x:v>0</x:v>
      </x:c>
      <x:c r="J841" s="106">
        <x:f>SUMIFS('purchase data'!K:K,'purchase data'!$B:$B,$C841,'purchase data'!$F:$F,$D841)</x:f>
        <x:v>0</x:v>
      </x:c>
      <x:c r="K841" s="73">
        <x:f>SUMIFS('purchase data'!M:M,'purchase data'!$B:$B,$C841,'purchase data'!$F:$F,$D841)</x:f>
        <x:v>0</x:v>
      </x:c>
      <x:c r="L841" s="68">
        <x:f>SUMIFS(ETC!$G:$G,ETC!$B:$B,$C841,ETC!$E:$E,$D841)</x:f>
        <x:v>0</x:v>
      </x:c>
      <x:c r="M841" s="73">
        <x:f>SUMIFS(ETC!$J:$J,ETC!$E:$E,$D841,ETC!$B:$B,$C841)</x:f>
        <x:v>0</x:v>
      </x:c>
      <x:c r="N841" s="159">
        <x:f>IF(IFERROR((I841+K841+M841)/(G841+J841+SUMIFS(ETC!$G:$G,ETC!$C:$C,1,ETC!$B:$B,$C841,ETC!$E:$E,$D841)),)=0,H841,IFERROR((I841+K841+M841)/(G841+J841+SUMIFS(ETC!$G:$G,ETC!$C:$C,1,ETC!$B:$B,$C841,ETC!$E:$E,$D841)),))</x:f>
        <x:v>3999.1422376362398</x:v>
      </x:c>
      <x:c r="O841" s="106">
        <x:f>++SUMIFS('sales data'!L:L,'sales data'!$B:$B,$C841,'sales data'!$F:$F,$D841,'sales data'!$O:$O,"")</x:f>
        <x:v>0</x:v>
      </x:c>
      <x:c r="P841" s="73">
        <x:f t="shared" si="235"/>
        <x:v>0</x:v>
      </x:c>
      <x:c r="Q841" s="68">
        <x:f>+SUMIFS('sales data'!$L:$L,'sales data'!$B:$B,$C841,'sales data'!$F:$F,$D841,'sales data'!$O:$O,"R")</x:f>
        <x:v>0</x:v>
      </x:c>
      <x:c r="R841" s="73">
        <x:f t="shared" si="236"/>
        <x:v>0</x:v>
      </x:c>
      <x:c r="S841" s="68">
        <x:f>SUMIFS('sales data'!$L:$L,'sales data'!$B:$B,$C841,'sales data'!$F:$F,$D841,'sales data'!$O:$O,"N")</x:f>
        <x:v>0</x:v>
      </x:c>
      <x:c r="T841" s="73">
        <x:f t="shared" si="237"/>
        <x:v>0</x:v>
      </x:c>
      <x:c r="U841" s="26">
        <x:f>SUMIFS('warehouse inventory check'!$N:$N,'warehouse inventory check'!$C:$C,$C841,'warehouse inventory check'!$D:$D,$D841)</x:f>
        <x:v>0</x:v>
      </x:c>
      <x:c r="V841" s="26">
        <x:f t="shared" si="238"/>
        <x:v>3999.1422376362398</x:v>
      </x:c>
      <x:c r="W841" s="73">
        <x:f t="shared" si="239"/>
        <x:v>0</x:v>
      </x:c>
      <x:c r="X841" s="74">
        <x:f t="shared" si="240"/>
        <x:v>0</x:v>
      </x:c>
      <x:c r="Y841" s="68">
        <x:f t="shared" si="241"/>
        <x:v>0</x:v>
      </x:c>
      <x:c r="Z841" s="68">
        <x:f t="shared" si="242"/>
        <x:v>0</x:v>
      </x:c>
    </x:row>
    <x:row r="842" spans="1:26">
      <x:c r="A842" s="118">
        <x:v>27</x:v>
      </x:c>
      <x:c r="B842" s="118"/>
      <x:c r="C842" s="113">
        <x:v>9</x:v>
      </x:c>
      <x:c r="D842" s="210" t="str">
        <x:f>IF(VLOOKUP($A842,'★Master Code List'!$B$4:$K$167,8,)=0,"",(VLOOKUP($A842,'★Master Code List'!$B$4:$K$167,8,)))</x:f>
        <x:v>SZ38-14A033-AB</x:v>
      </x:c>
      <x:c r="E842" s="210" t="str">
        <x:f>IF(VLOOKUP($A842,'★Master Code List'!$B$4:$K$167,9,)=0,"",(VLOOKUP($A842,'★Master Code List'!$B$4:$K$167,9,)))</x:f>
        <x:v>BEV-E2 (V710)</x:v>
      </x:c>
      <x:c r="F842" s="20" t="str">
        <x:f>IF(VLOOKUP($A842,'★Master Code List'!$B$4:$K$167,10,)=0,"",(VLOOKUP($A842,'★Master Code List'!$B$4:$K$167,10,)))</x:f>
        <x:v>BUSBAR - Array 2 to Array3_Insert</x:v>
      </x:c>
      <x:c r="G842" s="158">
        <x:f t="shared" si="232"/>
        <x:v>0</x:v>
      </x:c>
      <x:c r="H842" s="158">
        <x:f t="shared" si="233"/>
        <x:v>609.68253421340626</x:v>
      </x:c>
      <x:c r="I842" s="285">
        <x:f t="shared" si="234"/>
        <x:v>0</x:v>
      </x:c>
      <x:c r="J842" s="106">
        <x:f>SUMIFS('purchase data'!K:K,'purchase data'!$B:$B,$C842,'purchase data'!$F:$F,$D842)</x:f>
        <x:v>0</x:v>
      </x:c>
      <x:c r="K842" s="73">
        <x:f>SUMIFS('purchase data'!M:M,'purchase data'!$B:$B,$C842,'purchase data'!$F:$F,$D842)</x:f>
        <x:v>0</x:v>
      </x:c>
      <x:c r="L842" s="68">
        <x:f>SUMIFS(ETC!$G:$G,ETC!$B:$B,$C842,ETC!$E:$E,$D842)</x:f>
        <x:v>0</x:v>
      </x:c>
      <x:c r="M842" s="73">
        <x:f>SUMIFS(ETC!$J:$J,ETC!$E:$E,$D842,ETC!$B:$B,$C842)</x:f>
        <x:v>0</x:v>
      </x:c>
      <x:c r="N842" s="159">
        <x:f>IF(IFERROR((I842+K842+M842)/(G842+J842+SUMIFS(ETC!$G:$G,ETC!$C:$C,1,ETC!$B:$B,$C842,ETC!$E:$E,$D842)),)=0,H842,IFERROR((I842+K842+M842)/(G842+J842+SUMIFS(ETC!$G:$G,ETC!$C:$C,1,ETC!$B:$B,$C842,ETC!$E:$E,$D842)),))</x:f>
        <x:v>609.68253421340626</x:v>
      </x:c>
      <x:c r="O842" s="106">
        <x:f>++SUMIFS('sales data'!L:L,'sales data'!$B:$B,$C842,'sales data'!$F:$F,$D842,'sales data'!$O:$O,"")</x:f>
        <x:v>0</x:v>
      </x:c>
      <x:c r="P842" s="73">
        <x:f t="shared" si="235"/>
        <x:v>0</x:v>
      </x:c>
      <x:c r="Q842" s="68">
        <x:f>+SUMIFS('sales data'!$L:$L,'sales data'!$B:$B,$C842,'sales data'!$F:$F,$D842,'sales data'!$O:$O,"R")</x:f>
        <x:v>0</x:v>
      </x:c>
      <x:c r="R842" s="73">
        <x:f t="shared" si="236"/>
        <x:v>0</x:v>
      </x:c>
      <x:c r="S842" s="68">
        <x:f>SUMIFS('sales data'!$L:$L,'sales data'!$B:$B,$C842,'sales data'!$F:$F,$D842,'sales data'!$O:$O,"N")</x:f>
        <x:v>0</x:v>
      </x:c>
      <x:c r="T842" s="73">
        <x:f t="shared" si="237"/>
        <x:v>0</x:v>
      </x:c>
      <x:c r="U842" s="26">
        <x:f>SUMIFS('warehouse inventory check'!$N:$N,'warehouse inventory check'!$C:$C,$C842,'warehouse inventory check'!$D:$D,$D842)</x:f>
        <x:v>0</x:v>
      </x:c>
      <x:c r="V842" s="26">
        <x:f t="shared" si="238"/>
        <x:v>609.68253421340626</x:v>
      </x:c>
      <x:c r="W842" s="73">
        <x:f t="shared" si="239"/>
        <x:v>0</x:v>
      </x:c>
      <x:c r="X842" s="74">
        <x:f t="shared" si="240"/>
        <x:v>0</x:v>
      </x:c>
      <x:c r="Y842" s="68">
        <x:f t="shared" si="241"/>
        <x:v>0</x:v>
      </x:c>
      <x:c r="Z842" s="68">
        <x:f t="shared" si="242"/>
        <x:v>0</x:v>
      </x:c>
    </x:row>
    <x:row r="843" spans="1:26">
      <x:c r="A843" s="118">
        <x:v>28</x:v>
      </x:c>
      <x:c r="B843" s="118"/>
      <x:c r="C843" s="113">
        <x:v>9</x:v>
      </x:c>
      <x:c r="D843" s="210" t="str">
        <x:f>IF(VLOOKUP($A843,'★Master Code List'!$B$4:$K$167,8,)=0,"",(VLOOKUP($A843,'★Master Code List'!$B$4:$K$167,8,)))</x:f>
        <x:v>SZ38-14A033-BB</x:v>
      </x:c>
      <x:c r="E843" s="210" t="str">
        <x:f>IF(VLOOKUP($A843,'★Master Code List'!$B$4:$K$167,9,)=0,"",(VLOOKUP($A843,'★Master Code List'!$B$4:$K$167,9,)))</x:f>
        <x:v>BEV-E2 (V710)</x:v>
      </x:c>
      <x:c r="F843" s="20" t="str">
        <x:f>IF(VLOOKUP($A843,'★Master Code List'!$B$4:$K$167,10,)=0,"",(VLOOKUP($A843,'★Master Code List'!$B$4:$K$167,10,)))</x:f>
        <x:v>BUSBAR - Array 6 to Pos BEC_Insert</x:v>
      </x:c>
      <x:c r="G843" s="158">
        <x:f t="shared" si="232"/>
        <x:v>0</x:v>
      </x:c>
      <x:c r="H843" s="158">
        <x:f t="shared" si="233"/>
        <x:v>413.7588293707251</x:v>
      </x:c>
      <x:c r="I843" s="285">
        <x:f t="shared" si="234"/>
        <x:v>0</x:v>
      </x:c>
      <x:c r="J843" s="106">
        <x:f>SUMIFS('purchase data'!K:K,'purchase data'!$B:$B,$C843,'purchase data'!$F:$F,$D843)</x:f>
        <x:v>0</x:v>
      </x:c>
      <x:c r="K843" s="73">
        <x:f>SUMIFS('purchase data'!M:M,'purchase data'!$B:$B,$C843,'purchase data'!$F:$F,$D843)</x:f>
        <x:v>0</x:v>
      </x:c>
      <x:c r="L843" s="68">
        <x:f>SUMIFS(ETC!$G:$G,ETC!$B:$B,$C843,ETC!$E:$E,$D843)</x:f>
        <x:v>0</x:v>
      </x:c>
      <x:c r="M843" s="73">
        <x:f>SUMIFS(ETC!$J:$J,ETC!$E:$E,$D843,ETC!$B:$B,$C843)</x:f>
        <x:v>0</x:v>
      </x:c>
      <x:c r="N843" s="159">
        <x:f>IF(IFERROR((I843+K843+M843)/(G843+J843+SUMIFS(ETC!$G:$G,ETC!$C:$C,1,ETC!$B:$B,$C843,ETC!$E:$E,$D843)),)=0,H843,IFERROR((I843+K843+M843)/(G843+J843+SUMIFS(ETC!$G:$G,ETC!$C:$C,1,ETC!$B:$B,$C843,ETC!$E:$E,$D843)),))</x:f>
        <x:v>413.7588293707251</x:v>
      </x:c>
      <x:c r="O843" s="106">
        <x:f>++SUMIFS('sales data'!L:L,'sales data'!$B:$B,$C843,'sales data'!$F:$F,$D843,'sales data'!$O:$O,"")</x:f>
        <x:v>0</x:v>
      </x:c>
      <x:c r="P843" s="73">
        <x:f t="shared" si="235"/>
        <x:v>0</x:v>
      </x:c>
      <x:c r="Q843" s="68">
        <x:f>+SUMIFS('sales data'!$L:$L,'sales data'!$B:$B,$C843,'sales data'!$F:$F,$D843,'sales data'!$O:$O,"R")</x:f>
        <x:v>0</x:v>
      </x:c>
      <x:c r="R843" s="73">
        <x:f t="shared" si="236"/>
        <x:v>0</x:v>
      </x:c>
      <x:c r="S843" s="68">
        <x:f>SUMIFS('sales data'!$L:$L,'sales data'!$B:$B,$C843,'sales data'!$F:$F,$D843,'sales data'!$O:$O,"N")</x:f>
        <x:v>0</x:v>
      </x:c>
      <x:c r="T843" s="73">
        <x:f t="shared" si="237"/>
        <x:v>0</x:v>
      </x:c>
      <x:c r="U843" s="26">
        <x:f>SUMIFS('warehouse inventory check'!$N:$N,'warehouse inventory check'!$C:$C,$C843,'warehouse inventory check'!$D:$D,$D843)</x:f>
        <x:v>0</x:v>
      </x:c>
      <x:c r="V843" s="26">
        <x:f t="shared" si="238"/>
        <x:v>413.7588293707251</x:v>
      </x:c>
      <x:c r="W843" s="73">
        <x:f t="shared" si="239"/>
        <x:v>0</x:v>
      </x:c>
      <x:c r="X843" s="74">
        <x:f t="shared" si="240"/>
        <x:v>0</x:v>
      </x:c>
      <x:c r="Y843" s="68">
        <x:f t="shared" si="241"/>
        <x:v>0</x:v>
      </x:c>
      <x:c r="Z843" s="68">
        <x:f t="shared" si="242"/>
        <x:v>0</x:v>
      </x:c>
    </x:row>
    <x:row r="844" spans="1:26">
      <x:c r="A844" s="118">
        <x:v>29</x:v>
      </x:c>
      <x:c r="B844" s="118"/>
      <x:c r="C844" s="113">
        <x:v>9</x:v>
      </x:c>
      <x:c r="D844" s="210" t="str">
        <x:f>IF(VLOOKUP($A844,'★Master Code List'!$B$4:$K$167,8,)=0,"",(VLOOKUP($A844,'★Master Code List'!$B$4:$K$167,8,)))</x:f>
        <x:v>T2X8-14A033-AA</x:v>
      </x:c>
      <x:c r="E844" s="210" t="str">
        <x:f>IF(VLOOKUP($A844,'★Master Code List'!$B$4:$K$167,9,)=0,"",(VLOOKUP($A844,'★Master Code List'!$B$4:$K$167,9,)))</x:f>
        <x:v>BEV-M</x:v>
      </x:c>
      <x:c r="F844" s="20" t="str">
        <x:f>IF(VLOOKUP($A844,'★Master Code List'!$B$4:$K$167,10,)=0,"",(VLOOKUP($A844,'★Master Code List'!$B$4:$K$167,10,)))</x:f>
        <x:v>BUSBAR ASY</x:v>
      </x:c>
      <x:c r="G844" s="158">
        <x:f t="shared" si="232"/>
        <x:v>0</x:v>
      </x:c>
      <x:c r="H844" s="158">
        <x:f t="shared" si="233"/>
        <x:v>580.66571699999997</x:v>
      </x:c>
      <x:c r="I844" s="285">
        <x:f t="shared" si="234"/>
        <x:v>0</x:v>
      </x:c>
      <x:c r="J844" s="106">
        <x:f>SUMIFS('purchase data'!K:K,'purchase data'!$B:$B,$C844,'purchase data'!$F:$F,$D844)</x:f>
        <x:v>0</x:v>
      </x:c>
      <x:c r="K844" s="73">
        <x:f>SUMIFS('purchase data'!M:M,'purchase data'!$B:$B,$C844,'purchase data'!$F:$F,$D844)</x:f>
        <x:v>0</x:v>
      </x:c>
      <x:c r="L844" s="68">
        <x:f>SUMIFS(ETC!$G:$G,ETC!$B:$B,$C844,ETC!$E:$E,$D844)</x:f>
        <x:v>0</x:v>
      </x:c>
      <x:c r="M844" s="73">
        <x:f>SUMIFS(ETC!$J:$J,ETC!$E:$E,$D844,ETC!$B:$B,$C844)</x:f>
        <x:v>0</x:v>
      </x:c>
      <x:c r="N844" s="159">
        <x:f>IF(IFERROR((I844+K844+M844)/(G844+J844+SUMIFS(ETC!$G:$G,ETC!$C:$C,1,ETC!$B:$B,$C844,ETC!$E:$E,$D844)),)=0,H844,IFERROR((I844+K844+M844)/(G844+J844+SUMIFS(ETC!$G:$G,ETC!$C:$C,1,ETC!$B:$B,$C844,ETC!$E:$E,$D844)),))</x:f>
        <x:v>580.66571699999997</x:v>
      </x:c>
      <x:c r="O844" s="106">
        <x:f>++SUMIFS('sales data'!L:L,'sales data'!$B:$B,$C844,'sales data'!$F:$F,$D844,'sales data'!$O:$O,"")</x:f>
        <x:v>0</x:v>
      </x:c>
      <x:c r="P844" s="73">
        <x:f t="shared" si="235"/>
        <x:v>0</x:v>
      </x:c>
      <x:c r="Q844" s="68">
        <x:f>+SUMIFS('sales data'!$L:$L,'sales data'!$B:$B,$C844,'sales data'!$F:$F,$D844,'sales data'!$O:$O,"R")</x:f>
        <x:v>0</x:v>
      </x:c>
      <x:c r="R844" s="73">
        <x:f t="shared" si="236"/>
        <x:v>0</x:v>
      </x:c>
      <x:c r="S844" s="68">
        <x:f>SUMIFS('sales data'!$L:$L,'sales data'!$B:$B,$C844,'sales data'!$F:$F,$D844,'sales data'!$O:$O,"N")</x:f>
        <x:v>0</x:v>
      </x:c>
      <x:c r="T844" s="73">
        <x:f t="shared" si="237"/>
        <x:v>0</x:v>
      </x:c>
      <x:c r="U844" s="26">
        <x:f>SUMIFS('warehouse inventory check'!$N:$N,'warehouse inventory check'!$C:$C,$C844,'warehouse inventory check'!$D:$D,$D844)</x:f>
        <x:v>0</x:v>
      </x:c>
      <x:c r="V844" s="26">
        <x:f t="shared" si="238"/>
        <x:v>580.66571699999997</x:v>
      </x:c>
      <x:c r="W844" s="73">
        <x:f t="shared" si="239"/>
        <x:v>0</x:v>
      </x:c>
      <x:c r="X844" s="74">
        <x:f t="shared" si="240"/>
        <x:v>0</x:v>
      </x:c>
      <x:c r="Y844" s="68">
        <x:f t="shared" si="241"/>
        <x:v>0</x:v>
      </x:c>
      <x:c r="Z844" s="68">
        <x:f t="shared" si="242"/>
        <x:v>0</x:v>
      </x:c>
    </x:row>
    <x:row r="845" spans="1:26">
      <x:c r="A845" s="118">
        <x:v>30</x:v>
      </x:c>
      <x:c r="B845" s="118"/>
      <x:c r="C845" s="113">
        <x:v>9</x:v>
      </x:c>
      <x:c r="D845" s="210" t="str">
        <x:f>IF(VLOOKUP($A845,'★Master Code List'!$B$4:$K$167,8,)=0,"",(VLOOKUP($A845,'★Master Code List'!$B$4:$K$167,8,)))</x:f>
        <x:v>T2X8-14A033-BA</x:v>
      </x:c>
      <x:c r="E845" s="210" t="str">
        <x:f>IF(VLOOKUP($A845,'★Master Code List'!$B$4:$K$167,9,)=0,"",(VLOOKUP($A845,'★Master Code List'!$B$4:$K$167,9,)))</x:f>
        <x:v>BEV-M</x:v>
      </x:c>
      <x:c r="F845" s="20" t="str">
        <x:f>IF(VLOOKUP($A845,'★Master Code List'!$B$4:$K$167,10,)=0,"",(VLOOKUP($A845,'★Master Code List'!$B$4:$K$167,10,)))</x:f>
        <x:v>BUSBAR ASY</x:v>
      </x:c>
      <x:c r="G845" s="158">
        <x:f t="shared" si="232"/>
        <x:v>0</x:v>
      </x:c>
      <x:c r="H845" s="158">
        <x:f t="shared" si="233"/>
        <x:v>562.3770330000001</x:v>
      </x:c>
      <x:c r="I845" s="285">
        <x:f t="shared" si="234"/>
        <x:v>0</x:v>
      </x:c>
      <x:c r="J845" s="106">
        <x:f>SUMIFS('purchase data'!K:K,'purchase data'!$B:$B,$C845,'purchase data'!$F:$F,$D845)</x:f>
        <x:v>0</x:v>
      </x:c>
      <x:c r="K845" s="73">
        <x:f>SUMIFS('purchase data'!M:M,'purchase data'!$B:$B,$C845,'purchase data'!$F:$F,$D845)</x:f>
        <x:v>0</x:v>
      </x:c>
      <x:c r="L845" s="68">
        <x:f>SUMIFS(ETC!$G:$G,ETC!$B:$B,$C845,ETC!$E:$E,$D845)</x:f>
        <x:v>0</x:v>
      </x:c>
      <x:c r="M845" s="73">
        <x:f>SUMIFS(ETC!$J:$J,ETC!$E:$E,$D845,ETC!$B:$B,$C845)</x:f>
        <x:v>0</x:v>
      </x:c>
      <x:c r="N845" s="159">
        <x:f>IF(IFERROR((I845+K845+M845)/(G845+J845+SUMIFS(ETC!$G:$G,ETC!$C:$C,1,ETC!$B:$B,$C845,ETC!$E:$E,$D845)),)=0,H845,IFERROR((I845+K845+M845)/(G845+J845+SUMIFS(ETC!$G:$G,ETC!$C:$C,1,ETC!$B:$B,$C845,ETC!$E:$E,$D845)),))</x:f>
        <x:v>562.3770330000001</x:v>
      </x:c>
      <x:c r="O845" s="106">
        <x:f>++SUMIFS('sales data'!L:L,'sales data'!$B:$B,$C845,'sales data'!$F:$F,$D845,'sales data'!$O:$O,"")</x:f>
        <x:v>0</x:v>
      </x:c>
      <x:c r="P845" s="73">
        <x:f t="shared" si="235"/>
        <x:v>0</x:v>
      </x:c>
      <x:c r="Q845" s="68">
        <x:f>+SUMIFS('sales data'!$L:$L,'sales data'!$B:$B,$C845,'sales data'!$F:$F,$D845,'sales data'!$O:$O,"R")</x:f>
        <x:v>0</x:v>
      </x:c>
      <x:c r="R845" s="73">
        <x:f t="shared" si="236"/>
        <x:v>0</x:v>
      </x:c>
      <x:c r="S845" s="68">
        <x:f>SUMIFS('sales data'!$L:$L,'sales data'!$B:$B,$C845,'sales data'!$F:$F,$D845,'sales data'!$O:$O,"N")</x:f>
        <x:v>0</x:v>
      </x:c>
      <x:c r="T845" s="73">
        <x:f t="shared" si="237"/>
        <x:v>0</x:v>
      </x:c>
      <x:c r="U845" s="26">
        <x:f>SUMIFS('warehouse inventory check'!$N:$N,'warehouse inventory check'!$C:$C,$C845,'warehouse inventory check'!$D:$D,$D845)</x:f>
        <x:v>0</x:v>
      </x:c>
      <x:c r="V845" s="26">
        <x:f t="shared" si="238"/>
        <x:v>562.3770330000001</x:v>
      </x:c>
      <x:c r="W845" s="73">
        <x:f t="shared" si="239"/>
        <x:v>0</x:v>
      </x:c>
      <x:c r="X845" s="74">
        <x:f t="shared" si="240"/>
        <x:v>0</x:v>
      </x:c>
      <x:c r="Y845" s="68">
        <x:f t="shared" si="241"/>
        <x:v>0</x:v>
      </x:c>
      <x:c r="Z845" s="68">
        <x:f t="shared" si="242"/>
        <x:v>0</x:v>
      </x:c>
    </x:row>
    <x:row r="846" spans="1:26">
      <x:c r="A846" s="118">
        <x:v>31</x:v>
      </x:c>
      <x:c r="B846" s="118"/>
      <x:c r="C846" s="113">
        <x:v>9</x:v>
      </x:c>
      <x:c r="D846" s="210" t="str">
        <x:f>IF(VLOOKUP($A846,'★Master Code List'!$B$4:$K$167,8,)=0,"",(VLOOKUP($A846,'★Master Code List'!$B$4:$K$167,8,)))</x:f>
        <x:v>T2X8-14A033-EA</x:v>
      </x:c>
      <x:c r="E846" s="210" t="str">
        <x:f>IF(VLOOKUP($A846,'★Master Code List'!$B$4:$K$167,9,)=0,"",(VLOOKUP($A846,'★Master Code List'!$B$4:$K$167,9,)))</x:f>
        <x:v>BEV-M</x:v>
      </x:c>
      <x:c r="F846" s="20" t="str">
        <x:f>IF(VLOOKUP($A846,'★Master Code List'!$B$4:$K$167,10,)=0,"",(VLOOKUP($A846,'★Master Code List'!$B$4:$K$167,10,)))</x:f>
        <x:v>BUSBAR ASY</x:v>
      </x:c>
      <x:c r="G846" s="158">
        <x:f t="shared" si="232"/>
        <x:v>0</x:v>
      </x:c>
      <x:c r="H846" s="158">
        <x:f t="shared" si="233"/>
        <x:v>653.31243400000005</x:v>
      </x:c>
      <x:c r="I846" s="285">
        <x:f t="shared" si="234"/>
        <x:v>0</x:v>
      </x:c>
      <x:c r="J846" s="106">
        <x:f>SUMIFS('purchase data'!K:K,'purchase data'!$B:$B,$C846,'purchase data'!$F:$F,$D846)</x:f>
        <x:v>0</x:v>
      </x:c>
      <x:c r="K846" s="73">
        <x:f>SUMIFS('purchase data'!M:M,'purchase data'!$B:$B,$C846,'purchase data'!$F:$F,$D846)</x:f>
        <x:v>0</x:v>
      </x:c>
      <x:c r="L846" s="68">
        <x:f>SUMIFS(ETC!$G:$G,ETC!$B:$B,$C846,ETC!$E:$E,$D846)</x:f>
        <x:v>0</x:v>
      </x:c>
      <x:c r="M846" s="73">
        <x:f>SUMIFS(ETC!$J:$J,ETC!$E:$E,$D846,ETC!$B:$B,$C846)</x:f>
        <x:v>0</x:v>
      </x:c>
      <x:c r="N846" s="159">
        <x:f>IF(IFERROR((I846+K846+M846)/(G846+J846+SUMIFS(ETC!$G:$G,ETC!$C:$C,1,ETC!$B:$B,$C846,ETC!$E:$E,$D846)),)=0,H846,IFERROR((I846+K846+M846)/(G846+J846+SUMIFS(ETC!$G:$G,ETC!$C:$C,1,ETC!$B:$B,$C846,ETC!$E:$E,$D846)),))</x:f>
        <x:v>653.31243400000005</x:v>
      </x:c>
      <x:c r="O846" s="106">
        <x:f>++SUMIFS('sales data'!L:L,'sales data'!$B:$B,$C846,'sales data'!$F:$F,$D846,'sales data'!$O:$O,"")</x:f>
        <x:v>0</x:v>
      </x:c>
      <x:c r="P846" s="73">
        <x:f t="shared" si="235"/>
        <x:v>0</x:v>
      </x:c>
      <x:c r="Q846" s="68">
        <x:f>+SUMIFS('sales data'!$L:$L,'sales data'!$B:$B,$C846,'sales data'!$F:$F,$D846,'sales data'!$O:$O,"R")</x:f>
        <x:v>0</x:v>
      </x:c>
      <x:c r="R846" s="73">
        <x:f t="shared" si="236"/>
        <x:v>0</x:v>
      </x:c>
      <x:c r="S846" s="68">
        <x:f>SUMIFS('sales data'!$L:$L,'sales data'!$B:$B,$C846,'sales data'!$F:$F,$D846,'sales data'!$O:$O,"N")</x:f>
        <x:v>0</x:v>
      </x:c>
      <x:c r="T846" s="73">
        <x:f t="shared" si="237"/>
        <x:v>0</x:v>
      </x:c>
      <x:c r="U846" s="26">
        <x:f>SUMIFS('warehouse inventory check'!$N:$N,'warehouse inventory check'!$C:$C,$C846,'warehouse inventory check'!$D:$D,$D846)</x:f>
        <x:v>0</x:v>
      </x:c>
      <x:c r="V846" s="26">
        <x:f t="shared" si="238"/>
        <x:v>653.31243400000005</x:v>
      </x:c>
      <x:c r="W846" s="73">
        <x:f t="shared" si="239"/>
        <x:v>0</x:v>
      </x:c>
      <x:c r="X846" s="74">
        <x:f t="shared" si="240"/>
        <x:v>0</x:v>
      </x:c>
      <x:c r="Y846" s="68">
        <x:f t="shared" si="241"/>
        <x:v>0</x:v>
      </x:c>
      <x:c r="Z846" s="68">
        <x:f t="shared" si="242"/>
        <x:v>0</x:v>
      </x:c>
    </x:row>
    <x:row r="847" spans="1:26">
      <x:c r="A847" s="118">
        <x:v>32</x:v>
      </x:c>
      <x:c r="B847" s="118"/>
      <x:c r="C847" s="113">
        <x:v>9</x:v>
      </x:c>
      <x:c r="D847" s="210" t="str">
        <x:f>IF(VLOOKUP($A847,'★Master Code List'!$B$4:$K$167,8,)=0,"",(VLOOKUP($A847,'★Master Code List'!$B$4:$K$167,8,)))</x:f>
        <x:v>T2X8-14A033-GA</x:v>
      </x:c>
      <x:c r="E847" s="210" t="str">
        <x:f>IF(VLOOKUP($A847,'★Master Code List'!$B$4:$K$167,9,)=0,"",(VLOOKUP($A847,'★Master Code List'!$B$4:$K$167,9,)))</x:f>
        <x:v>BEV-M</x:v>
      </x:c>
      <x:c r="F847" s="20" t="str">
        <x:f>IF(VLOOKUP($A847,'★Master Code List'!$B$4:$K$167,10,)=0,"",(VLOOKUP($A847,'★Master Code List'!$B$4:$K$167,10,)))</x:f>
        <x:v>BUSBAR ASY</x:v>
      </x:c>
      <x:c r="G847" s="158">
        <x:f t="shared" si="232"/>
        <x:v>0</x:v>
      </x:c>
      <x:c r="H847" s="158">
        <x:f t="shared" si="233"/>
        <x:v>438.42039700000009</x:v>
      </x:c>
      <x:c r="I847" s="285">
        <x:f t="shared" si="234"/>
        <x:v>0</x:v>
      </x:c>
      <x:c r="J847" s="106">
        <x:f>SUMIFS('purchase data'!K:K,'purchase data'!$B:$B,$C847,'purchase data'!$F:$F,$D847)</x:f>
        <x:v>0</x:v>
      </x:c>
      <x:c r="K847" s="73">
        <x:f>SUMIFS('purchase data'!M:M,'purchase data'!$B:$B,$C847,'purchase data'!$F:$F,$D847)</x:f>
        <x:v>0</x:v>
      </x:c>
      <x:c r="L847" s="68">
        <x:f>SUMIFS(ETC!$G:$G,ETC!$B:$B,$C847,ETC!$E:$E,$D847)</x:f>
        <x:v>0</x:v>
      </x:c>
      <x:c r="M847" s="73">
        <x:f>SUMIFS(ETC!$J:$J,ETC!$E:$E,$D847,ETC!$B:$B,$C847)</x:f>
        <x:v>0</x:v>
      </x:c>
      <x:c r="N847" s="159">
        <x:f>IF(IFERROR((I847+K847+M847)/(G847+J847+SUMIFS(ETC!$G:$G,ETC!$C:$C,1,ETC!$B:$B,$C847,ETC!$E:$E,$D847)),)=0,H847,IFERROR((I847+K847+M847)/(G847+J847+SUMIFS(ETC!$G:$G,ETC!$C:$C,1,ETC!$B:$B,$C847,ETC!$E:$E,$D847)),))</x:f>
        <x:v>438.42039700000009</x:v>
      </x:c>
      <x:c r="O847" s="106">
        <x:f>++SUMIFS('sales data'!L:L,'sales data'!$B:$B,$C847,'sales data'!$F:$F,$D847,'sales data'!$O:$O,"")</x:f>
        <x:v>0</x:v>
      </x:c>
      <x:c r="P847" s="73">
        <x:f t="shared" si="235"/>
        <x:v>0</x:v>
      </x:c>
      <x:c r="Q847" s="68">
        <x:f>+SUMIFS('sales data'!$L:$L,'sales data'!$B:$B,$C847,'sales data'!$F:$F,$D847,'sales data'!$O:$O,"R")</x:f>
        <x:v>0</x:v>
      </x:c>
      <x:c r="R847" s="73">
        <x:f t="shared" si="236"/>
        <x:v>0</x:v>
      </x:c>
      <x:c r="S847" s="68">
        <x:f>SUMIFS('sales data'!$L:$L,'sales data'!$B:$B,$C847,'sales data'!$F:$F,$D847,'sales data'!$O:$O,"N")</x:f>
        <x:v>0</x:v>
      </x:c>
      <x:c r="T847" s="73">
        <x:f t="shared" si="237"/>
        <x:v>0</x:v>
      </x:c>
      <x:c r="U847" s="26">
        <x:f>SUMIFS('warehouse inventory check'!$N:$N,'warehouse inventory check'!$C:$C,$C847,'warehouse inventory check'!$D:$D,$D847)</x:f>
        <x:v>0</x:v>
      </x:c>
      <x:c r="V847" s="26">
        <x:f t="shared" si="238"/>
        <x:v>438.42039700000009</x:v>
      </x:c>
      <x:c r="W847" s="73">
        <x:f t="shared" si="239"/>
        <x:v>0</x:v>
      </x:c>
      <x:c r="X847" s="74">
        <x:f t="shared" si="240"/>
        <x:v>0</x:v>
      </x:c>
      <x:c r="Y847" s="68">
        <x:f t="shared" si="241"/>
        <x:v>0</x:v>
      </x:c>
      <x:c r="Z847" s="68">
        <x:f t="shared" si="242"/>
        <x:v>0</x:v>
      </x:c>
    </x:row>
    <x:row r="848" spans="1:26">
      <x:c r="A848" s="118">
        <x:v>33</x:v>
      </x:c>
      <x:c r="B848" s="118"/>
      <x:c r="C848" s="113">
        <x:v>9</x:v>
      </x:c>
      <x:c r="D848" s="210" t="str">
        <x:f>IF(VLOOKUP($A848,'★Master Code List'!$B$4:$K$167,8,)=0,"",(VLOOKUP($A848,'★Master Code List'!$B$4:$K$167,8,)))</x:f>
        <x:v>TZ38-10B694-AA</x:v>
      </x:c>
      <x:c r="E848" s="210" t="str">
        <x:f>IF(VLOOKUP($A848,'★Master Code List'!$B$4:$K$167,9,)=0,"",(VLOOKUP($A848,'★Master Code List'!$B$4:$K$167,9,)))</x:f>
        <x:v>BEV-E1</x:v>
      </x:c>
      <x:c r="F848" s="20" t="str">
        <x:f>IF(VLOOKUP($A848,'★Master Code List'!$B$4:$K$167,10,)=0,"",(VLOOKUP($A848,'★Master Code List'!$B$4:$K$167,10,)))</x:f>
        <x:v>V710 AWD MAIN W/H
ASSY</x:v>
      </x:c>
      <x:c r="G848" s="158">
        <x:f t="shared" ref="G848:G879" si="243">SUMIFS(U:U,$D:$D,$D848,$C:$C,$C848-1)</x:f>
        <x:v>0</x:v>
      </x:c>
      <x:c r="H848" s="158">
        <x:f t="shared" ref="H848:H879" si="244">SUMIFS(V:V,$D:$D,$D848,$C:$C,$C848-1)</x:f>
        <x:v>5137.5179276033059</x:v>
      </x:c>
      <x:c r="I848" s="285">
        <x:f t="shared" ref="I848:I879" si="245">SUMIFS(W:W,$D:$D,$D848,$C:$C,$C848-1)</x:f>
        <x:v>0</x:v>
      </x:c>
      <x:c r="J848" s="106">
        <x:f>SUMIFS('purchase data'!K:K,'purchase data'!$B:$B,$C848,'purchase data'!$F:$F,$D848)</x:f>
        <x:v>0</x:v>
      </x:c>
      <x:c r="K848" s="73">
        <x:f>SUMIFS('purchase data'!M:M,'purchase data'!$B:$B,$C848,'purchase data'!$F:$F,$D848)</x:f>
        <x:v>0</x:v>
      </x:c>
      <x:c r="L848" s="68">
        <x:f>SUMIFS(ETC!$G:$G,ETC!$B:$B,$C848,ETC!$E:$E,$D848)</x:f>
        <x:v>0</x:v>
      </x:c>
      <x:c r="M848" s="73">
        <x:f>SUMIFS(ETC!$J:$J,ETC!$E:$E,$D848,ETC!$B:$B,$C848)</x:f>
        <x:v>0</x:v>
      </x:c>
      <x:c r="N848" s="159">
        <x:f>IF(IFERROR((I848+K848+M848)/(G848+J848+SUMIFS(ETC!$G:$G,ETC!$C:$C,1,ETC!$B:$B,$C848,ETC!$E:$E,$D848)),)=0,H848,IFERROR((I848+K848+M848)/(G848+J848+SUMIFS(ETC!$G:$G,ETC!$C:$C,1,ETC!$B:$B,$C848,ETC!$E:$E,$D848)),))</x:f>
        <x:v>5137.5179276033059</x:v>
      </x:c>
      <x:c r="O848" s="106">
        <x:f>++SUMIFS('sales data'!L:L,'sales data'!$B:$B,$C848,'sales data'!$F:$F,$D848,'sales data'!$O:$O,"")</x:f>
        <x:v>0</x:v>
      </x:c>
      <x:c r="P848" s="73">
        <x:f t="shared" si="235"/>
        <x:v>0</x:v>
      </x:c>
      <x:c r="Q848" s="68">
        <x:f>+SUMIFS('sales data'!$L:$L,'sales data'!$B:$B,$C848,'sales data'!$F:$F,$D848,'sales data'!$O:$O,"R")</x:f>
        <x:v>0</x:v>
      </x:c>
      <x:c r="R848" s="73">
        <x:f t="shared" si="236"/>
        <x:v>0</x:v>
      </x:c>
      <x:c r="S848" s="68">
        <x:f>SUMIFS('sales data'!$L:$L,'sales data'!$B:$B,$C848,'sales data'!$F:$F,$D848,'sales data'!$O:$O,"N")</x:f>
        <x:v>0</x:v>
      </x:c>
      <x:c r="T848" s="73">
        <x:f t="shared" si="237"/>
        <x:v>0</x:v>
      </x:c>
      <x:c r="U848" s="26">
        <x:f>SUMIFS('warehouse inventory check'!$N:$N,'warehouse inventory check'!$C:$C,$C848,'warehouse inventory check'!$D:$D,$D848)</x:f>
        <x:v>0</x:v>
      </x:c>
      <x:c r="V848" s="26">
        <x:f t="shared" si="238"/>
        <x:v>5137.5179276033059</x:v>
      </x:c>
      <x:c r="W848" s="73">
        <x:f t="shared" si="239"/>
        <x:v>0</x:v>
      </x:c>
      <x:c r="X848" s="74">
        <x:f t="shared" si="240"/>
        <x:v>0</x:v>
      </x:c>
      <x:c r="Y848" s="68">
        <x:f t="shared" si="241"/>
        <x:v>0</x:v>
      </x:c>
      <x:c r="Z848" s="68">
        <x:f t="shared" si="242"/>
        <x:v>0</x:v>
      </x:c>
    </x:row>
    <x:row r="849" spans="1:26">
      <x:c r="A849" s="118">
        <x:v>34</x:v>
      </x:c>
      <x:c r="B849" s="118"/>
      <x:c r="C849" s="196">
        <x:v>9</x:v>
      </x:c>
      <x:c r="D849" s="210" t="str">
        <x:f>IF(VLOOKUP($A849,'★Master Code List'!$B$4:$K$167,8,)=0,"",(VLOOKUP($A849,'★Master Code List'!$B$4:$K$167,8,)))</x:f>
        <x:v>TZ38-10B694-AD</x:v>
      </x:c>
      <x:c r="E849" s="210" t="str">
        <x:f>IF(VLOOKUP($A849,'★Master Code List'!$B$4:$K$167,9,)=0,"",(VLOOKUP($A849,'★Master Code List'!$B$4:$K$167,9,)))</x:f>
        <x:v>BEV-E (AWD, V710)</x:v>
      </x:c>
      <x:c r="F849" s="20" t="str">
        <x:f>IF(VLOOKUP($A849,'★Master Code List'!$B$4:$K$167,10,)=0,"",(VLOOKUP($A849,'★Master Code List'!$B$4:$K$167,10,)))</x:f>
        <x:v>Main Harness</x:v>
      </x:c>
      <x:c r="G849" s="158">
        <x:f t="shared" si="243"/>
        <x:v>0</x:v>
      </x:c>
      <x:c r="H849" s="158">
        <x:f t="shared" si="244"/>
        <x:v>6009.0409720671259</x:v>
      </x:c>
      <x:c r="I849" s="285">
        <x:f t="shared" si="245"/>
        <x:v>0</x:v>
      </x:c>
      <x:c r="J849" s="106">
        <x:f>SUMIFS('purchase data'!K:K,'purchase data'!$B:$B,$C849,'purchase data'!$F:$F,$D849)</x:f>
        <x:v>0</x:v>
      </x:c>
      <x:c r="K849" s="73">
        <x:f>SUMIFS('purchase data'!M:M,'purchase data'!$B:$B,$C849,'purchase data'!$F:$F,$D849)</x:f>
        <x:v>0</x:v>
      </x:c>
      <x:c r="L849" s="68">
        <x:f>SUMIFS(ETC!$G:$G,ETC!$B:$B,$C849,ETC!$E:$E,$D849)</x:f>
        <x:v>0</x:v>
      </x:c>
      <x:c r="M849" s="73">
        <x:f>SUMIFS(ETC!$J:$J,ETC!$E:$E,$D849,ETC!$B:$B,$C849)</x:f>
        <x:v>0</x:v>
      </x:c>
      <x:c r="N849" s="159">
        <x:f>IF(IFERROR((I849+K849+M849)/(G849+J849+SUMIFS(ETC!$G:$G,ETC!$C:$C,1,ETC!$B:$B,$C849,ETC!$E:$E,$D849)),)=0,H849,IFERROR((I849+K849+M849)/(G849+J849+SUMIFS(ETC!$G:$G,ETC!$C:$C,1,ETC!$B:$B,$C849,ETC!$E:$E,$D849)),))</x:f>
        <x:v>6009.0409720671259</x:v>
      </x:c>
      <x:c r="O849" s="106">
        <x:f>++SUMIFS('sales data'!L:L,'sales data'!$B:$B,$C849,'sales data'!$F:$F,$D849,'sales data'!$O:$O,"")</x:f>
        <x:v>0</x:v>
      </x:c>
      <x:c r="P849" s="73">
        <x:f t="shared" si="235"/>
        <x:v>0</x:v>
      </x:c>
      <x:c r="Q849" s="68">
        <x:f>+SUMIFS('sales data'!$L:$L,'sales data'!$B:$B,$C849,'sales data'!$F:$F,$D849,'sales data'!$O:$O,"R")</x:f>
        <x:v>0</x:v>
      </x:c>
      <x:c r="R849" s="73">
        <x:f t="shared" si="236"/>
        <x:v>0</x:v>
      </x:c>
      <x:c r="S849" s="68">
        <x:f>SUMIFS('sales data'!$L:$L,'sales data'!$B:$B,$C849,'sales data'!$F:$F,$D849,'sales data'!$O:$O,"N")</x:f>
        <x:v>0</x:v>
      </x:c>
      <x:c r="T849" s="73">
        <x:f t="shared" si="237"/>
        <x:v>0</x:v>
      </x:c>
      <x:c r="U849" s="26">
        <x:f>SUMIFS('warehouse inventory check'!$N:$N,'warehouse inventory check'!$C:$C,$C849,'warehouse inventory check'!$D:$D,$D849)</x:f>
        <x:v>0</x:v>
      </x:c>
      <x:c r="V849" s="26">
        <x:f t="shared" si="238"/>
        <x:v>6009.0409720671259</x:v>
      </x:c>
      <x:c r="W849" s="73">
        <x:f t="shared" si="239"/>
        <x:v>0</x:v>
      </x:c>
      <x:c r="X849" s="74">
        <x:f t="shared" si="240"/>
        <x:v>0</x:v>
      </x:c>
      <x:c r="Y849" s="68">
        <x:f t="shared" si="241"/>
        <x:v>0</x:v>
      </x:c>
      <x:c r="Z849" s="68">
        <x:f t="shared" si="242"/>
        <x:v>0</x:v>
      </x:c>
    </x:row>
    <x:row r="850" spans="1:26">
      <x:c r="A850" s="118">
        <x:v>35</x:v>
      </x:c>
      <x:c r="B850" s="118"/>
      <x:c r="C850" s="113">
        <x:v>9</x:v>
      </x:c>
      <x:c r="D850" s="210" t="str">
        <x:f>IF(VLOOKUP($A850,'★Master Code List'!$B$4:$K$167,8,)=0,"",(VLOOKUP($A850,'★Master Code List'!$B$4:$K$167,8,)))</x:f>
        <x:v>TZ38-10B694-AF</x:v>
      </x:c>
      <x:c r="E850" s="210" t="str">
        <x:f>IF(VLOOKUP($A850,'★Master Code List'!$B$4:$K$167,9,)=0,"",(VLOOKUP($A850,'★Master Code List'!$B$4:$K$167,9,)))</x:f>
        <x:v>BEV-E (AWD/RWD, V710)</x:v>
      </x:c>
      <x:c r="F850" s="20" t="str">
        <x:f>IF(VLOOKUP($A850,'★Master Code List'!$B$4:$K$167,10,)=0,"",(VLOOKUP($A850,'★Master Code List'!$B$4:$K$167,10,)))</x:f>
        <x:v>Main Harness-AWD-RWD</x:v>
      </x:c>
      <x:c r="G850" s="158">
        <x:f t="shared" si="243"/>
        <x:v>0</x:v>
      </x:c>
      <x:c r="H850" s="158">
        <x:f t="shared" si="244"/>
        <x:v>6620.4407203557321</x:v>
      </x:c>
      <x:c r="I850" s="285">
        <x:f t="shared" si="245"/>
        <x:v>0</x:v>
      </x:c>
      <x:c r="J850" s="106">
        <x:f>SUMIFS('purchase data'!K:K,'purchase data'!$B:$B,$C850,'purchase data'!$F:$F,$D850)</x:f>
        <x:v>0</x:v>
      </x:c>
      <x:c r="K850" s="73">
        <x:f>SUMIFS('purchase data'!M:M,'purchase data'!$B:$B,$C850,'purchase data'!$F:$F,$D850)</x:f>
        <x:v>0</x:v>
      </x:c>
      <x:c r="L850" s="68">
        <x:f>SUMIFS(ETC!$G:$G,ETC!$B:$B,$C850,ETC!$E:$E,$D850)</x:f>
        <x:v>0</x:v>
      </x:c>
      <x:c r="M850" s="73">
        <x:f>SUMIFS(ETC!$J:$J,ETC!$E:$E,$D850,ETC!$B:$B,$C850)</x:f>
        <x:v>0</x:v>
      </x:c>
      <x:c r="N850" s="159">
        <x:f>IF(IFERROR((I850+K850+M850)/(G850+J850+SUMIFS(ETC!$G:$G,ETC!$C:$C,1,ETC!$B:$B,$C850,ETC!$E:$E,$D850)),)=0,H850,IFERROR((I850+K850+M850)/(G850+J850+SUMIFS(ETC!$G:$G,ETC!$C:$C,1,ETC!$B:$B,$C850,ETC!$E:$E,$D850)),))</x:f>
        <x:v>6620.4407203557321</x:v>
      </x:c>
      <x:c r="O850" s="106">
        <x:f>++SUMIFS('sales data'!L:L,'sales data'!$B:$B,$C850,'sales data'!$F:$F,$D850,'sales data'!$O:$O,"")</x:f>
        <x:v>0</x:v>
      </x:c>
      <x:c r="P850" s="73">
        <x:f t="shared" si="235"/>
        <x:v>0</x:v>
      </x:c>
      <x:c r="Q850" s="68">
        <x:f>+SUMIFS('sales data'!$L:$L,'sales data'!$B:$B,$C850,'sales data'!$F:$F,$D850,'sales data'!$O:$O,"R")</x:f>
        <x:v>0</x:v>
      </x:c>
      <x:c r="R850" s="73">
        <x:f t="shared" si="236"/>
        <x:v>0</x:v>
      </x:c>
      <x:c r="S850" s="68">
        <x:f>SUMIFS('sales data'!$L:$L,'sales data'!$B:$B,$C850,'sales data'!$F:$F,$D850,'sales data'!$O:$O,"N")</x:f>
        <x:v>0</x:v>
      </x:c>
      <x:c r="T850" s="73">
        <x:f t="shared" si="237"/>
        <x:v>0</x:v>
      </x:c>
      <x:c r="U850" s="26">
        <x:f>SUMIFS('warehouse inventory check'!$N:$N,'warehouse inventory check'!$C:$C,$C850,'warehouse inventory check'!$D:$D,$D850)</x:f>
        <x:v>0</x:v>
      </x:c>
      <x:c r="V850" s="26">
        <x:f t="shared" si="238"/>
        <x:v>6620.4407203557321</x:v>
      </x:c>
      <x:c r="W850" s="73">
        <x:f t="shared" si="239"/>
        <x:v>0</x:v>
      </x:c>
      <x:c r="X850" s="74">
        <x:f t="shared" si="240"/>
        <x:v>0</x:v>
      </x:c>
      <x:c r="Y850" s="68">
        <x:f t="shared" si="241"/>
        <x:v>0</x:v>
      </x:c>
      <x:c r="Z850" s="68">
        <x:f t="shared" si="242"/>
        <x:v>0</x:v>
      </x:c>
    </x:row>
    <x:row r="851" spans="1:26">
      <x:c r="A851" s="118">
        <x:v>36</x:v>
      </x:c>
      <x:c r="B851" s="118"/>
      <x:c r="C851" s="113">
        <x:v>9</x:v>
      </x:c>
      <x:c r="D851" s="210" t="str">
        <x:f>IF(VLOOKUP($A851,'★Master Code List'!$B$4:$K$167,8,)=0,"",(VLOOKUP($A851,'★Master Code List'!$B$4:$K$167,8,)))</x:f>
        <x:v>TZ38-10B694-BA</x:v>
      </x:c>
      <x:c r="E851" s="210" t="str">
        <x:f>IF(VLOOKUP($A851,'★Master Code List'!$B$4:$K$167,9,)=0,"",(VLOOKUP($A851,'★Master Code List'!$B$4:$K$167,9,)))</x:f>
        <x:v>BEV-E (AWD/RWD, V710)</x:v>
      </x:c>
      <x:c r="F851" s="20" t="str">
        <x:f>IF(VLOOKUP($A851,'★Master Code List'!$B$4:$K$167,10,)=0,"",(VLOOKUP($A851,'★Master Code List'!$B$4:$K$167,10,)))</x:f>
        <x:v>Main_Harness-RWD</x:v>
      </x:c>
      <x:c r="G851" s="158">
        <x:f t="shared" si="243"/>
        <x:v>0</x:v>
      </x:c>
      <x:c r="H851" s="158">
        <x:f t="shared" si="244"/>
        <x:v>18009.589469999999</x:v>
      </x:c>
      <x:c r="I851" s="285">
        <x:f t="shared" si="245"/>
        <x:v>0</x:v>
      </x:c>
      <x:c r="J851" s="106">
        <x:f>SUMIFS('purchase data'!K:K,'purchase data'!$B:$B,$C851,'purchase data'!$F:$F,$D851)</x:f>
        <x:v>0</x:v>
      </x:c>
      <x:c r="K851" s="73">
        <x:f>SUMIFS('purchase data'!M:M,'purchase data'!$B:$B,$C851,'purchase data'!$F:$F,$D851)</x:f>
        <x:v>0</x:v>
      </x:c>
      <x:c r="L851" s="68">
        <x:f>SUMIFS(ETC!$G:$G,ETC!$B:$B,$C851,ETC!$E:$E,$D851)</x:f>
        <x:v>0</x:v>
      </x:c>
      <x:c r="M851" s="73">
        <x:f>SUMIFS(ETC!$J:$J,ETC!$E:$E,$D851,ETC!$B:$B,$C851)</x:f>
        <x:v>0</x:v>
      </x:c>
      <x:c r="N851" s="159">
        <x:f>IF(IFERROR((I851+K851+M851)/(G851+J851+SUMIFS(ETC!$G:$G,ETC!$C:$C,1,ETC!$B:$B,$C851,ETC!$E:$E,$D851)),)=0,H851,IFERROR((I851+K851+M851)/(G851+J851+SUMIFS(ETC!$G:$G,ETC!$C:$C,1,ETC!$B:$B,$C851,ETC!$E:$E,$D851)),))</x:f>
        <x:v>18009.589469999999</x:v>
      </x:c>
      <x:c r="O851" s="106">
        <x:f>++SUMIFS('sales data'!L:L,'sales data'!$B:$B,$C851,'sales data'!$F:$F,$D851,'sales data'!$O:$O,"")</x:f>
        <x:v>0</x:v>
      </x:c>
      <x:c r="P851" s="73">
        <x:f t="shared" si="235"/>
        <x:v>0</x:v>
      </x:c>
      <x:c r="Q851" s="68">
        <x:f>+SUMIFS('sales data'!$L:$L,'sales data'!$B:$B,$C851,'sales data'!$F:$F,$D851,'sales data'!$O:$O,"R")</x:f>
        <x:v>0</x:v>
      </x:c>
      <x:c r="R851" s="73">
        <x:f t="shared" si="236"/>
        <x:v>0</x:v>
      </x:c>
      <x:c r="S851" s="68">
        <x:f>SUMIFS('sales data'!$L:$L,'sales data'!$B:$B,$C851,'sales data'!$F:$F,$D851,'sales data'!$O:$O,"N")</x:f>
        <x:v>0</x:v>
      </x:c>
      <x:c r="T851" s="73">
        <x:f t="shared" si="237"/>
        <x:v>0</x:v>
      </x:c>
      <x:c r="U851" s="26">
        <x:f>SUMIFS('warehouse inventory check'!$N:$N,'warehouse inventory check'!$C:$C,$C851,'warehouse inventory check'!$D:$D,$D851)</x:f>
        <x:v>0</x:v>
      </x:c>
      <x:c r="V851" s="26">
        <x:f t="shared" si="238"/>
        <x:v>18009.589469999999</x:v>
      </x:c>
      <x:c r="W851" s="73">
        <x:f t="shared" si="239"/>
        <x:v>0</x:v>
      </x:c>
      <x:c r="X851" s="74">
        <x:f t="shared" si="240"/>
        <x:v>0</x:v>
      </x:c>
      <x:c r="Y851" s="68">
        <x:f t="shared" si="241"/>
        <x:v>0</x:v>
      </x:c>
      <x:c r="Z851" s="68">
        <x:f t="shared" si="242"/>
        <x:v>0</x:v>
      </x:c>
    </x:row>
    <x:row r="852" spans="1:26">
      <x:c r="A852" s="118">
        <x:v>37</x:v>
      </x:c>
      <x:c r="B852" s="118"/>
      <x:c r="C852" s="113">
        <x:v>9</x:v>
      </x:c>
      <x:c r="D852" s="210" t="str">
        <x:f>IF(VLOOKUP($A852,'★Master Code List'!$B$4:$K$167,8,)=0,"",(VLOOKUP($A852,'★Master Code List'!$B$4:$K$167,8,)))</x:f>
        <x:v>TZ38-10B694-BB</x:v>
      </x:c>
      <x:c r="E852" s="210" t="str">
        <x:f>IF(VLOOKUP($A852,'★Master Code List'!$B$4:$K$167,9,)=0,"",(VLOOKUP($A852,'★Master Code List'!$B$4:$K$167,9,)))</x:f>
        <x:v>BEV-E (AWD/RWD, V710)</x:v>
      </x:c>
      <x:c r="F852" s="20" t="str">
        <x:f>IF(VLOOKUP($A852,'★Master Code List'!$B$4:$K$167,10,)=0,"",(VLOOKUP($A852,'★Master Code List'!$B$4:$K$167,10,)))</x:f>
        <x:v>MAIN WIRING HARNESS</x:v>
      </x:c>
      <x:c r="G852" s="158">
        <x:f t="shared" si="243"/>
        <x:v>0</x:v>
      </x:c>
      <x:c r="H852" s="158">
        <x:f t="shared" si="244"/>
        <x:v>6052.0572499999998</x:v>
      </x:c>
      <x:c r="I852" s="285">
        <x:f t="shared" si="245"/>
        <x:v>0</x:v>
      </x:c>
      <x:c r="J852" s="106">
        <x:f>SUMIFS('purchase data'!K:K,'purchase data'!$B:$B,$C852,'purchase data'!$F:$F,$D852)</x:f>
        <x:v>0</x:v>
      </x:c>
      <x:c r="K852" s="73">
        <x:f>SUMIFS('purchase data'!M:M,'purchase data'!$B:$B,$C852,'purchase data'!$F:$F,$D852)</x:f>
        <x:v>0</x:v>
      </x:c>
      <x:c r="L852" s="68">
        <x:f>SUMIFS(ETC!$G:$G,ETC!$B:$B,$C852,ETC!$E:$E,$D852)</x:f>
        <x:v>0</x:v>
      </x:c>
      <x:c r="M852" s="73">
        <x:f>SUMIFS(ETC!$J:$J,ETC!$E:$E,$D852,ETC!$B:$B,$C852)</x:f>
        <x:v>0</x:v>
      </x:c>
      <x:c r="N852" s="159">
        <x:f>IF(IFERROR((I852+K852+M852)/(G852+J852+SUMIFS(ETC!$G:$G,ETC!$C:$C,1,ETC!$B:$B,$C852,ETC!$E:$E,$D852)),)=0,H852,IFERROR((I852+K852+M852)/(G852+J852+SUMIFS(ETC!$G:$G,ETC!$C:$C,1,ETC!$B:$B,$C852,ETC!$E:$E,$D852)),))</x:f>
        <x:v>6052.0572499999998</x:v>
      </x:c>
      <x:c r="O852" s="106">
        <x:f>++SUMIFS('sales data'!L:L,'sales data'!$B:$B,$C852,'sales data'!$F:$F,$D852,'sales data'!$O:$O,"")</x:f>
        <x:v>0</x:v>
      </x:c>
      <x:c r="P852" s="73">
        <x:f t="shared" si="235"/>
        <x:v>0</x:v>
      </x:c>
      <x:c r="Q852" s="68">
        <x:f>+SUMIFS('sales data'!$L:$L,'sales data'!$B:$B,$C852,'sales data'!$F:$F,$D852,'sales data'!$O:$O,"R")</x:f>
        <x:v>0</x:v>
      </x:c>
      <x:c r="R852" s="73">
        <x:f t="shared" si="236"/>
        <x:v>0</x:v>
      </x:c>
      <x:c r="S852" s="68">
        <x:f>SUMIFS('sales data'!$L:$L,'sales data'!$B:$B,$C852,'sales data'!$F:$F,$D852,'sales data'!$O:$O,"N")</x:f>
        <x:v>0</x:v>
      </x:c>
      <x:c r="T852" s="73">
        <x:f t="shared" si="237"/>
        <x:v>0</x:v>
      </x:c>
      <x:c r="U852" s="26">
        <x:f>SUMIFS('warehouse inventory check'!$N:$N,'warehouse inventory check'!$C:$C,$C852,'warehouse inventory check'!$D:$D,$D852)</x:f>
        <x:v>0</x:v>
      </x:c>
      <x:c r="V852" s="26">
        <x:f t="shared" si="238"/>
        <x:v>6052.0572499999998</x:v>
      </x:c>
      <x:c r="W852" s="73">
        <x:f t="shared" si="239"/>
        <x:v>0</x:v>
      </x:c>
      <x:c r="X852" s="74">
        <x:f t="shared" si="240"/>
        <x:v>0</x:v>
      </x:c>
      <x:c r="Y852" s="68">
        <x:f t="shared" si="241"/>
        <x:v>0</x:v>
      </x:c>
      <x:c r="Z852" s="68">
        <x:f t="shared" si="242"/>
        <x:v>0</x:v>
      </x:c>
    </x:row>
    <x:row r="853" spans="1:26">
      <x:c r="A853" s="118">
        <x:v>38</x:v>
      </x:c>
      <x:c r="B853" s="118"/>
      <x:c r="C853" s="113">
        <x:v>9</x:v>
      </x:c>
      <x:c r="D853" s="210" t="str">
        <x:f>IF(VLOOKUP($A853,'★Master Code List'!$B$4:$K$167,8,)=0,"",(VLOOKUP($A853,'★Master Code List'!$B$4:$K$167,8,)))</x:f>
        <x:v>TZ38-10B694-CA</x:v>
      </x:c>
      <x:c r="E853" s="210" t="str">
        <x:f>IF(VLOOKUP($A853,'★Master Code List'!$B$4:$K$167,9,)=0,"",(VLOOKUP($A853,'★Master Code List'!$B$4:$K$167,9,)))</x:f>
        <x:v>BEV-E (AWD/RWD, V710)</x:v>
      </x:c>
      <x:c r="F853" s="20" t="str">
        <x:f>IF(VLOOKUP($A853,'★Master Code List'!$B$4:$K$167,10,)=0,"",(VLOOKUP($A853,'★Master Code List'!$B$4:$K$167,10,)))</x:f>
        <x:v>Main_Harness-AWD</x:v>
      </x:c>
      <x:c r="G853" s="158">
        <x:f t="shared" si="243"/>
        <x:v>0</x:v>
      </x:c>
      <x:c r="H853" s="158">
        <x:f t="shared" si="244"/>
        <x:v>26020.641199999998</x:v>
      </x:c>
      <x:c r="I853" s="285">
        <x:f t="shared" si="245"/>
        <x:v>0</x:v>
      </x:c>
      <x:c r="J853" s="106">
        <x:f>SUMIFS('purchase data'!K:K,'purchase data'!$B:$B,$C853,'purchase data'!$F:$F,$D853)</x:f>
        <x:v>0</x:v>
      </x:c>
      <x:c r="K853" s="73">
        <x:f>SUMIFS('purchase data'!M:M,'purchase data'!$B:$B,$C853,'purchase data'!$F:$F,$D853)</x:f>
        <x:v>0</x:v>
      </x:c>
      <x:c r="L853" s="68">
        <x:f>SUMIFS(ETC!$G:$G,ETC!$B:$B,$C853,ETC!$E:$E,$D853)</x:f>
        <x:v>0</x:v>
      </x:c>
      <x:c r="M853" s="73">
        <x:f>SUMIFS(ETC!$J:$J,ETC!$E:$E,$D853,ETC!$B:$B,$C853)</x:f>
        <x:v>0</x:v>
      </x:c>
      <x:c r="N853" s="159">
        <x:f>IF(IFERROR((I853+K853+M853)/(G853+J853+SUMIFS(ETC!$G:$G,ETC!$C:$C,1,ETC!$B:$B,$C853,ETC!$E:$E,$D853)),)=0,H853,IFERROR((I853+K853+M853)/(G853+J853+SUMIFS(ETC!$G:$G,ETC!$C:$C,1,ETC!$B:$B,$C853,ETC!$E:$E,$D853)),))</x:f>
        <x:v>26020.641199999998</x:v>
      </x:c>
      <x:c r="O853" s="106">
        <x:f>++SUMIFS('sales data'!L:L,'sales data'!$B:$B,$C853,'sales data'!$F:$F,$D853,'sales data'!$O:$O,"")</x:f>
        <x:v>0</x:v>
      </x:c>
      <x:c r="P853" s="73">
        <x:f t="shared" si="235"/>
        <x:v>0</x:v>
      </x:c>
      <x:c r="Q853" s="68">
        <x:f>+SUMIFS('sales data'!$L:$L,'sales data'!$B:$B,$C853,'sales data'!$F:$F,$D853,'sales data'!$O:$O,"R")</x:f>
        <x:v>0</x:v>
      </x:c>
      <x:c r="R853" s="73">
        <x:f t="shared" si="236"/>
        <x:v>0</x:v>
      </x:c>
      <x:c r="S853" s="68">
        <x:f>SUMIFS('sales data'!$L:$L,'sales data'!$B:$B,$C853,'sales data'!$F:$F,$D853,'sales data'!$O:$O,"N")</x:f>
        <x:v>0</x:v>
      </x:c>
      <x:c r="T853" s="73">
        <x:f t="shared" si="237"/>
        <x:v>0</x:v>
      </x:c>
      <x:c r="U853" s="26">
        <x:f>SUMIFS('warehouse inventory check'!$N:$N,'warehouse inventory check'!$C:$C,$C853,'warehouse inventory check'!$D:$D,$D853)</x:f>
        <x:v>0</x:v>
      </x:c>
      <x:c r="V853" s="26">
        <x:f t="shared" si="238"/>
        <x:v>26020.641199999998</x:v>
      </x:c>
      <x:c r="W853" s="73">
        <x:f t="shared" si="239"/>
        <x:v>0</x:v>
      </x:c>
      <x:c r="X853" s="74">
        <x:f t="shared" si="240"/>
        <x:v>0</x:v>
      </x:c>
      <x:c r="Y853" s="68">
        <x:f t="shared" si="241"/>
        <x:v>0</x:v>
      </x:c>
      <x:c r="Z853" s="68">
        <x:f t="shared" si="242"/>
        <x:v>0</x:v>
      </x:c>
    </x:row>
    <x:row r="854" spans="1:26">
      <x:c r="A854" s="118">
        <x:v>39</x:v>
      </x:c>
      <x:c r="B854" s="118"/>
      <x:c r="C854" s="113">
        <x:v>9</x:v>
      </x:c>
      <x:c r="D854" s="210" t="str">
        <x:f>IF(VLOOKUP($A854,'★Master Code List'!$B$4:$K$167,8,)=0,"",(VLOOKUP($A854,'★Master Code List'!$B$4:$K$167,8,)))</x:f>
        <x:v>TZ38-10B694-DB</x:v>
      </x:c>
      <x:c r="E854" s="210" t="str">
        <x:f>IF(VLOOKUP($A854,'★Master Code List'!$B$4:$K$167,9,)=0,"",(VLOOKUP($A854,'★Master Code List'!$B$4:$K$167,9,)))</x:f>
        <x:v>BEV-E (RWD, V710)</x:v>
      </x:c>
      <x:c r="F854" s="20" t="str">
        <x:f>IF(VLOOKUP($A854,'★Master Code List'!$B$4:$K$167,10,)=0,"",(VLOOKUP($A854,'★Master Code List'!$B$4:$K$167,10,)))</x:f>
        <x:v>Main Harness</x:v>
      </x:c>
      <x:c r="G854" s="158">
        <x:f t="shared" si="243"/>
        <x:v>0</x:v>
      </x:c>
      <x:c r="H854" s="158">
        <x:f t="shared" si="244"/>
        <x:v>5580.92</x:v>
      </x:c>
      <x:c r="I854" s="285">
        <x:f t="shared" si="245"/>
        <x:v>0</x:v>
      </x:c>
      <x:c r="J854" s="106">
        <x:f>SUMIFS('purchase data'!K:K,'purchase data'!$B:$B,$C854,'purchase data'!$F:$F,$D854)</x:f>
        <x:v>0</x:v>
      </x:c>
      <x:c r="K854" s="73">
        <x:f>SUMIFS('purchase data'!M:M,'purchase data'!$B:$B,$C854,'purchase data'!$F:$F,$D854)</x:f>
        <x:v>0</x:v>
      </x:c>
      <x:c r="L854" s="68">
        <x:f>SUMIFS(ETC!$G:$G,ETC!$B:$B,$C854,ETC!$E:$E,$D854)</x:f>
        <x:v>0</x:v>
      </x:c>
      <x:c r="M854" s="73">
        <x:f>SUMIFS(ETC!$J:$J,ETC!$E:$E,$D854,ETC!$B:$B,$C854)</x:f>
        <x:v>0</x:v>
      </x:c>
      <x:c r="N854" s="159">
        <x:f>IF(IFERROR((I854+K854+M854)/(G854+J854+SUMIFS(ETC!$G:$G,ETC!$C:$C,1,ETC!$B:$B,$C854,ETC!$E:$E,$D854)),)=0,H854,IFERROR((I854+K854+M854)/(G854+J854+SUMIFS(ETC!$G:$G,ETC!$C:$C,1,ETC!$B:$B,$C854,ETC!$E:$E,$D854)),))</x:f>
        <x:v>5580.92</x:v>
      </x:c>
      <x:c r="O854" s="106">
        <x:f>++SUMIFS('sales data'!L:L,'sales data'!$B:$B,$C854,'sales data'!$F:$F,$D854,'sales data'!$O:$O,"")</x:f>
        <x:v>0</x:v>
      </x:c>
      <x:c r="P854" s="73">
        <x:f t="shared" si="235"/>
        <x:v>0</x:v>
      </x:c>
      <x:c r="Q854" s="68">
        <x:f>+SUMIFS('sales data'!$L:$L,'sales data'!$B:$B,$C854,'sales data'!$F:$F,$D854,'sales data'!$O:$O,"R")</x:f>
        <x:v>0</x:v>
      </x:c>
      <x:c r="R854" s="73">
        <x:f t="shared" si="236"/>
        <x:v>0</x:v>
      </x:c>
      <x:c r="S854" s="68">
        <x:f>SUMIFS('sales data'!$L:$L,'sales data'!$B:$B,$C854,'sales data'!$F:$F,$D854,'sales data'!$O:$O,"N")</x:f>
        <x:v>0</x:v>
      </x:c>
      <x:c r="T854" s="73">
        <x:f t="shared" si="237"/>
        <x:v>0</x:v>
      </x:c>
      <x:c r="U854" s="26">
        <x:f>SUMIFS('warehouse inventory check'!$N:$N,'warehouse inventory check'!$C:$C,$C854,'warehouse inventory check'!$D:$D,$D854)</x:f>
        <x:v>0</x:v>
      </x:c>
      <x:c r="V854" s="26">
        <x:f t="shared" si="238"/>
        <x:v>5580.92</x:v>
      </x:c>
      <x:c r="W854" s="73">
        <x:f t="shared" si="239"/>
        <x:v>0</x:v>
      </x:c>
      <x:c r="X854" s="74">
        <x:f t="shared" si="240"/>
        <x:v>0</x:v>
      </x:c>
      <x:c r="Y854" s="68">
        <x:f t="shared" si="241"/>
        <x:v>0</x:v>
      </x:c>
      <x:c r="Z854" s="68">
        <x:f t="shared" si="242"/>
        <x:v>0</x:v>
      </x:c>
    </x:row>
    <x:row r="855" spans="1:26">
      <x:c r="A855" s="118">
        <x:v>40</x:v>
      </x:c>
      <x:c r="B855" s="118"/>
      <x:c r="C855" s="113">
        <x:v>9</x:v>
      </x:c>
      <x:c r="D855" s="210" t="str">
        <x:f>IF(VLOOKUP($A855,'★Master Code List'!$B$4:$K$167,8,)=0,"",(VLOOKUP($A855,'★Master Code List'!$B$4:$K$167,8,)))</x:f>
        <x:v>TZ38-10B694-DC</x:v>
      </x:c>
      <x:c r="E855" s="210" t="str">
        <x:f>IF(VLOOKUP($A855,'★Master Code List'!$B$4:$K$167,9,)=0,"",(VLOOKUP($A855,'★Master Code List'!$B$4:$K$167,9,)))</x:f>
        <x:v>BEV-E (AWD/RWD, V710)</x:v>
      </x:c>
      <x:c r="F855" s="20" t="str">
        <x:f>IF(VLOOKUP($A855,'★Master Code List'!$B$4:$K$167,10,)=0,"",(VLOOKUP($A855,'★Master Code List'!$B$4:$K$167,10,)))</x:f>
        <x:v>Main Harness-AWD-RWD</x:v>
      </x:c>
      <x:c r="G855" s="158">
        <x:f t="shared" si="243"/>
        <x:v>0</x:v>
      </x:c>
      <x:c r="H855" s="158">
        <x:f t="shared" si="244"/>
        <x:v>5863.0849057768191</x:v>
      </x:c>
      <x:c r="I855" s="285">
        <x:f t="shared" si="245"/>
        <x:v>0</x:v>
      </x:c>
      <x:c r="J855" s="106">
        <x:f>SUMIFS('purchase data'!K:K,'purchase data'!$B:$B,$C855,'purchase data'!$F:$F,$D855)</x:f>
        <x:v>0</x:v>
      </x:c>
      <x:c r="K855" s="73">
        <x:f>SUMIFS('purchase data'!M:M,'purchase data'!$B:$B,$C855,'purchase data'!$F:$F,$D855)</x:f>
        <x:v>0</x:v>
      </x:c>
      <x:c r="L855" s="68">
        <x:f>SUMIFS(ETC!$G:$G,ETC!$B:$B,$C855,ETC!$E:$E,$D855)</x:f>
        <x:v>0</x:v>
      </x:c>
      <x:c r="M855" s="73">
        <x:f>SUMIFS(ETC!$J:$J,ETC!$E:$E,$D855,ETC!$B:$B,$C855)</x:f>
        <x:v>0</x:v>
      </x:c>
      <x:c r="N855" s="159">
        <x:f>IF(IFERROR((I855+K855+M855)/(G855+J855+SUMIFS(ETC!$G:$G,ETC!$C:$C,1,ETC!$B:$B,$C855,ETC!$E:$E,$D855)),)=0,H855,IFERROR((I855+K855+M855)/(G855+J855+SUMIFS(ETC!$G:$G,ETC!$C:$C,1,ETC!$B:$B,$C855,ETC!$E:$E,$D855)),))</x:f>
        <x:v>5863.0849057768191</x:v>
      </x:c>
      <x:c r="O855" s="106">
        <x:f>++SUMIFS('sales data'!L:L,'sales data'!$B:$B,$C855,'sales data'!$F:$F,$D855,'sales data'!$O:$O,"")</x:f>
        <x:v>0</x:v>
      </x:c>
      <x:c r="P855" s="73">
        <x:f t="shared" si="235"/>
        <x:v>0</x:v>
      </x:c>
      <x:c r="Q855" s="68">
        <x:f>+SUMIFS('sales data'!$L:$L,'sales data'!$B:$B,$C855,'sales data'!$F:$F,$D855,'sales data'!$O:$O,"R")</x:f>
        <x:v>0</x:v>
      </x:c>
      <x:c r="R855" s="73">
        <x:f t="shared" si="236"/>
        <x:v>0</x:v>
      </x:c>
      <x:c r="S855" s="68">
        <x:f>SUMIFS('sales data'!$L:$L,'sales data'!$B:$B,$C855,'sales data'!$F:$F,$D855,'sales data'!$O:$O,"N")</x:f>
        <x:v>0</x:v>
      </x:c>
      <x:c r="T855" s="73">
        <x:f t="shared" si="237"/>
        <x:v>0</x:v>
      </x:c>
      <x:c r="U855" s="26">
        <x:f>SUMIFS('warehouse inventory check'!$N:$N,'warehouse inventory check'!$C:$C,$C855,'warehouse inventory check'!$D:$D,$D855)</x:f>
        <x:v>0</x:v>
      </x:c>
      <x:c r="V855" s="26">
        <x:f t="shared" si="238"/>
        <x:v>5863.0849057768191</x:v>
      </x:c>
      <x:c r="W855" s="73">
        <x:f t="shared" si="239"/>
        <x:v>0</x:v>
      </x:c>
      <x:c r="X855" s="74">
        <x:f t="shared" si="240"/>
        <x:v>0</x:v>
      </x:c>
      <x:c r="Y855" s="68">
        <x:f t="shared" si="241"/>
        <x:v>0</x:v>
      </x:c>
      <x:c r="Z855" s="68">
        <x:f t="shared" si="242"/>
        <x:v>0</x:v>
      </x:c>
    </x:row>
    <x:row r="856" spans="1:26">
      <x:c r="A856" s="118">
        <x:v>41</x:v>
      </x:c>
      <x:c r="B856" s="118"/>
      <x:c r="C856" s="113">
        <x:v>9</x:v>
      </x:c>
      <x:c r="D856" s="210" t="str">
        <x:f>IF(VLOOKUP($A856,'★Master Code List'!$B$4:$K$167,8,)=0,"",(VLOOKUP($A856,'★Master Code List'!$B$4:$K$167,8,)))</x:f>
        <x:v>TZ38-14A033-AA</x:v>
      </x:c>
      <x:c r="E856" s="210" t="str">
        <x:f>IF(VLOOKUP($A856,'★Master Code List'!$B$4:$K$167,9,)=0,"",(VLOOKUP($A856,'★Master Code List'!$B$4:$K$167,9,)))</x:f>
        <x:v>EV-V4</x:v>
      </x:c>
      <x:c r="F856" s="20" t="str">
        <x:f>IF(VLOOKUP($A856,'★Master Code List'!$B$4:$K$167,10,)=0,"",(VLOOKUP($A856,'★Master Code List'!$B$4:$K$167,10,)))</x:f>
        <x:v>BUSBAR ASY</x:v>
      </x:c>
      <x:c r="G856" s="158">
        <x:f t="shared" si="243"/>
        <x:v>0</x:v>
      </x:c>
      <x:c r="H856" s="158">
        <x:f t="shared" si="244"/>
        <x:v>2743.9172199999998</x:v>
      </x:c>
      <x:c r="I856" s="285">
        <x:f t="shared" si="245"/>
        <x:v>0</x:v>
      </x:c>
      <x:c r="J856" s="106">
        <x:f>SUMIFS('purchase data'!K:K,'purchase data'!$B:$B,$C856,'purchase data'!$F:$F,$D856)</x:f>
        <x:v>0</x:v>
      </x:c>
      <x:c r="K856" s="73">
        <x:f>SUMIFS('purchase data'!M:M,'purchase data'!$B:$B,$C856,'purchase data'!$F:$F,$D856)</x:f>
        <x:v>0</x:v>
      </x:c>
      <x:c r="L856" s="68">
        <x:f>SUMIFS(ETC!$G:$G,ETC!$B:$B,$C856,ETC!$E:$E,$D856)</x:f>
        <x:v>0</x:v>
      </x:c>
      <x:c r="M856" s="73">
        <x:f>SUMIFS(ETC!$J:$J,ETC!$E:$E,$D856,ETC!$B:$B,$C856)</x:f>
        <x:v>0</x:v>
      </x:c>
      <x:c r="N856" s="159">
        <x:f>IF(IFERROR((I856+K856+M856)/(G856+J856+SUMIFS(ETC!$G:$G,ETC!$C:$C,1,ETC!$B:$B,$C856,ETC!$E:$E,$D856)),)=0,H856,IFERROR((I856+K856+M856)/(G856+J856+SUMIFS(ETC!$G:$G,ETC!$C:$C,1,ETC!$B:$B,$C856,ETC!$E:$E,$D856)),))</x:f>
        <x:v>2743.9172199999998</x:v>
      </x:c>
      <x:c r="O856" s="106">
        <x:f>++SUMIFS('sales data'!L:L,'sales data'!$B:$B,$C856,'sales data'!$F:$F,$D856,'sales data'!$O:$O,"")</x:f>
        <x:v>0</x:v>
      </x:c>
      <x:c r="P856" s="73">
        <x:f t="shared" si="235"/>
        <x:v>0</x:v>
      </x:c>
      <x:c r="Q856" s="68">
        <x:f>+SUMIFS('sales data'!$L:$L,'sales data'!$B:$B,$C856,'sales data'!$F:$F,$D856,'sales data'!$O:$O,"R")</x:f>
        <x:v>0</x:v>
      </x:c>
      <x:c r="R856" s="73">
        <x:f t="shared" si="236"/>
        <x:v>0</x:v>
      </x:c>
      <x:c r="S856" s="68">
        <x:f>SUMIFS('sales data'!$L:$L,'sales data'!$B:$B,$C856,'sales data'!$F:$F,$D856,'sales data'!$O:$O,"N")</x:f>
        <x:v>0</x:v>
      </x:c>
      <x:c r="T856" s="73">
        <x:f t="shared" si="237"/>
        <x:v>0</x:v>
      </x:c>
      <x:c r="U856" s="26">
        <x:f>SUMIFS('warehouse inventory check'!$N:$N,'warehouse inventory check'!$C:$C,$C856,'warehouse inventory check'!$D:$D,$D856)</x:f>
        <x:v>0</x:v>
      </x:c>
      <x:c r="V856" s="26">
        <x:f t="shared" si="238"/>
        <x:v>2743.9172199999998</x:v>
      </x:c>
      <x:c r="W856" s="73">
        <x:f t="shared" si="239"/>
        <x:v>0</x:v>
      </x:c>
      <x:c r="X856" s="74">
        <x:f t="shared" si="240"/>
        <x:v>0</x:v>
      </x:c>
      <x:c r="Y856" s="68">
        <x:f t="shared" si="241"/>
        <x:v>0</x:v>
      </x:c>
      <x:c r="Z856" s="68">
        <x:f t="shared" si="242"/>
        <x:v>0</x:v>
      </x:c>
    </x:row>
    <x:row r="857" spans="1:26">
      <x:c r="A857" s="118">
        <x:v>42</x:v>
      </x:c>
      <x:c r="B857" s="118"/>
      <x:c r="C857" s="113">
        <x:v>9</x:v>
      </x:c>
      <x:c r="D857" s="210" t="str">
        <x:f>IF(VLOOKUP($A857,'★Master Code List'!$B$4:$K$167,8,)=0,"",(VLOOKUP($A857,'★Master Code List'!$B$4:$K$167,8,)))</x:f>
        <x:v>TZ38-14A033-AA04</x:v>
      </x:c>
      <x:c r="E857" s="210" t="str">
        <x:f>IF(VLOOKUP($A857,'★Master Code List'!$B$4:$K$167,9,)=0,"",(VLOOKUP($A857,'★Master Code List'!$B$4:$K$167,9,)))</x:f>
        <x:v>EV-V4</x:v>
      </x:c>
      <x:c r="F857" s="20" t="str">
        <x:f>IF(VLOOKUP($A857,'★Master Code List'!$B$4:$K$167,10,)=0,"",(VLOOKUP($A857,'★Master Code List'!$B$4:$K$167,10,)))</x:f>
        <x:v>BUSBAR</x:v>
      </x:c>
      <x:c r="G857" s="158">
        <x:f t="shared" si="243"/>
        <x:v>0</x:v>
      </x:c>
      <x:c r="H857" s="158">
        <x:f t="shared" si="244"/>
        <x:v>2798.799325</x:v>
      </x:c>
      <x:c r="I857" s="285">
        <x:f t="shared" si="245"/>
        <x:v>0</x:v>
      </x:c>
      <x:c r="J857" s="106">
        <x:f>SUMIFS('purchase data'!K:K,'purchase data'!$B:$B,$C857,'purchase data'!$F:$F,$D857)</x:f>
        <x:v>0</x:v>
      </x:c>
      <x:c r="K857" s="73">
        <x:f>SUMIFS('purchase data'!M:M,'purchase data'!$B:$B,$C857,'purchase data'!$F:$F,$D857)</x:f>
        <x:v>0</x:v>
      </x:c>
      <x:c r="L857" s="68">
        <x:f>SUMIFS(ETC!$G:$G,ETC!$B:$B,$C857,ETC!$E:$E,$D857)</x:f>
        <x:v>0</x:v>
      </x:c>
      <x:c r="M857" s="73">
        <x:f>SUMIFS(ETC!$J:$J,ETC!$E:$E,$D857,ETC!$B:$B,$C857)</x:f>
        <x:v>0</x:v>
      </x:c>
      <x:c r="N857" s="159">
        <x:f>IF(IFERROR((I857+K857+M857)/(G857+J857+SUMIFS(ETC!$G:$G,ETC!$C:$C,1,ETC!$B:$B,$C857,ETC!$E:$E,$D857)),)=0,H857,IFERROR((I857+K857+M857)/(G857+J857+SUMIFS(ETC!$G:$G,ETC!$C:$C,1,ETC!$B:$B,$C857,ETC!$E:$E,$D857)),))</x:f>
        <x:v>2798.799325</x:v>
      </x:c>
      <x:c r="O857" s="106">
        <x:f>++SUMIFS('sales data'!L:L,'sales data'!$B:$B,$C857,'sales data'!$F:$F,$D857,'sales data'!$O:$O,"")</x:f>
        <x:v>0</x:v>
      </x:c>
      <x:c r="P857" s="73">
        <x:f t="shared" si="235"/>
        <x:v>0</x:v>
      </x:c>
      <x:c r="Q857" s="68">
        <x:f>+SUMIFS('sales data'!$L:$L,'sales data'!$B:$B,$C857,'sales data'!$F:$F,$D857,'sales data'!$O:$O,"R")</x:f>
        <x:v>0</x:v>
      </x:c>
      <x:c r="R857" s="73">
        <x:f t="shared" si="236"/>
        <x:v>0</x:v>
      </x:c>
      <x:c r="S857" s="68">
        <x:f>SUMIFS('sales data'!$L:$L,'sales data'!$B:$B,$C857,'sales data'!$F:$F,$D857,'sales data'!$O:$O,"N")</x:f>
        <x:v>0</x:v>
      </x:c>
      <x:c r="T857" s="73">
        <x:f t="shared" si="237"/>
        <x:v>0</x:v>
      </x:c>
      <x:c r="U857" s="26">
        <x:f>SUMIFS('warehouse inventory check'!$N:$N,'warehouse inventory check'!$C:$C,$C857,'warehouse inventory check'!$D:$D,$D857)</x:f>
        <x:v>0</x:v>
      </x:c>
      <x:c r="V857" s="26">
        <x:f t="shared" si="238"/>
        <x:v>2798.799325</x:v>
      </x:c>
      <x:c r="W857" s="73">
        <x:f t="shared" si="239"/>
        <x:v>0</x:v>
      </x:c>
      <x:c r="X857" s="74">
        <x:f t="shared" si="240"/>
        <x:v>0</x:v>
      </x:c>
      <x:c r="Y857" s="68">
        <x:f t="shared" si="241"/>
        <x:v>0</x:v>
      </x:c>
      <x:c r="Z857" s="68">
        <x:f t="shared" si="242"/>
        <x:v>0</x:v>
      </x:c>
    </x:row>
    <x:row r="858" spans="1:26">
      <x:c r="A858" s="118">
        <x:v>43</x:v>
      </x:c>
      <x:c r="B858" s="118"/>
      <x:c r="C858" s="113">
        <x:v>9</x:v>
      </x:c>
      <x:c r="D858" s="210" t="str">
        <x:f>IF(VLOOKUP($A858,'★Master Code List'!$B$4:$K$167,8,)=0,"",(VLOOKUP($A858,'★Master Code List'!$B$4:$K$167,8,)))</x:f>
        <x:v>TZ38-14A033-BA</x:v>
      </x:c>
      <x:c r="E858" s="210" t="str">
        <x:f>IF(VLOOKUP($A858,'★Master Code List'!$B$4:$K$167,9,)=0,"",(VLOOKUP($A858,'★Master Code List'!$B$4:$K$167,9,)))</x:f>
        <x:v>EV-V4</x:v>
      </x:c>
      <x:c r="F858" s="20" t="str">
        <x:f>IF(VLOOKUP($A858,'★Master Code List'!$B$4:$K$167,10,)=0,"",(VLOOKUP($A858,'★Master Code List'!$B$4:$K$167,10,)))</x:f>
        <x:v>BUSBAR ASY</x:v>
      </x:c>
      <x:c r="G858" s="158">
        <x:f t="shared" si="243"/>
        <x:v>0</x:v>
      </x:c>
      <x:c r="H858" s="158">
        <x:f t="shared" si="244"/>
        <x:v>1609.27037</x:v>
      </x:c>
      <x:c r="I858" s="285">
        <x:f t="shared" si="245"/>
        <x:v>0</x:v>
      </x:c>
      <x:c r="J858" s="106">
        <x:f>SUMIFS('purchase data'!K:K,'purchase data'!$B:$B,$C858,'purchase data'!$F:$F,$D858)</x:f>
        <x:v>0</x:v>
      </x:c>
      <x:c r="K858" s="73">
        <x:f>SUMIFS('purchase data'!M:M,'purchase data'!$B:$B,$C858,'purchase data'!$F:$F,$D858)</x:f>
        <x:v>0</x:v>
      </x:c>
      <x:c r="L858" s="68">
        <x:f>SUMIFS(ETC!$G:$G,ETC!$B:$B,$C858,ETC!$E:$E,$D858)</x:f>
        <x:v>0</x:v>
      </x:c>
      <x:c r="M858" s="73">
        <x:f>SUMIFS(ETC!$J:$J,ETC!$E:$E,$D858,ETC!$B:$B,$C858)</x:f>
        <x:v>0</x:v>
      </x:c>
      <x:c r="N858" s="159">
        <x:f>IF(IFERROR((I858+K858+M858)/(G858+J858+SUMIFS(ETC!$G:$G,ETC!$C:$C,1,ETC!$B:$B,$C858,ETC!$E:$E,$D858)),)=0,H858,IFERROR((I858+K858+M858)/(G858+J858+SUMIFS(ETC!$G:$G,ETC!$C:$C,1,ETC!$B:$B,$C858,ETC!$E:$E,$D858)),))</x:f>
        <x:v>1609.27037</x:v>
      </x:c>
      <x:c r="O858" s="106">
        <x:f>++SUMIFS('sales data'!L:L,'sales data'!$B:$B,$C858,'sales data'!$F:$F,$D858,'sales data'!$O:$O,"")</x:f>
        <x:v>0</x:v>
      </x:c>
      <x:c r="P858" s="73">
        <x:f t="shared" si="235"/>
        <x:v>0</x:v>
      </x:c>
      <x:c r="Q858" s="68">
        <x:f>+SUMIFS('sales data'!$L:$L,'sales data'!$B:$B,$C858,'sales data'!$F:$F,$D858,'sales data'!$O:$O,"R")</x:f>
        <x:v>0</x:v>
      </x:c>
      <x:c r="R858" s="73">
        <x:f t="shared" si="236"/>
        <x:v>0</x:v>
      </x:c>
      <x:c r="S858" s="68">
        <x:f>SUMIFS('sales data'!$L:$L,'sales data'!$B:$B,$C858,'sales data'!$F:$F,$D858,'sales data'!$O:$O,"N")</x:f>
        <x:v>0</x:v>
      </x:c>
      <x:c r="T858" s="73">
        <x:f t="shared" si="237"/>
        <x:v>0</x:v>
      </x:c>
      <x:c r="U858" s="26">
        <x:f>SUMIFS('warehouse inventory check'!$N:$N,'warehouse inventory check'!$C:$C,$C858,'warehouse inventory check'!$D:$D,$D858)</x:f>
        <x:v>0</x:v>
      </x:c>
      <x:c r="V858" s="26">
        <x:f t="shared" si="238"/>
        <x:v>1609.27037</x:v>
      </x:c>
      <x:c r="W858" s="73">
        <x:f t="shared" si="239"/>
        <x:v>0</x:v>
      </x:c>
      <x:c r="X858" s="74">
        <x:f t="shared" si="240"/>
        <x:v>0</x:v>
      </x:c>
      <x:c r="Y858" s="68">
        <x:f t="shared" si="241"/>
        <x:v>0</x:v>
      </x:c>
      <x:c r="Z858" s="68">
        <x:f t="shared" si="242"/>
        <x:v>0</x:v>
      </x:c>
    </x:row>
    <x:row r="859" spans="1:26">
      <x:c r="A859" s="118">
        <x:v>44</x:v>
      </x:c>
      <x:c r="B859" s="118"/>
      <x:c r="C859" s="113">
        <x:v>9</x:v>
      </x:c>
      <x:c r="D859" s="210" t="str">
        <x:f>IF(VLOOKUP($A859,'★Master Code List'!$B$4:$K$167,8,)=0,"",(VLOOKUP($A859,'★Master Code List'!$B$4:$K$167,8,)))</x:f>
        <x:v>TZ38-14A033-BA04</x:v>
      </x:c>
      <x:c r="E859" s="210" t="str">
        <x:f>IF(VLOOKUP($A859,'★Master Code List'!$B$4:$K$167,9,)=0,"",(VLOOKUP($A859,'★Master Code List'!$B$4:$K$167,9,)))</x:f>
        <x:v>EV-V4</x:v>
      </x:c>
      <x:c r="F859" s="20" t="str">
        <x:f>IF(VLOOKUP($A859,'★Master Code List'!$B$4:$K$167,10,)=0,"",(VLOOKUP($A859,'★Master Code List'!$B$4:$K$167,10,)))</x:f>
        <x:v>BUSBAR</x:v>
      </x:c>
      <x:c r="G859" s="158">
        <x:f t="shared" si="243"/>
        <x:v>0</x:v>
      </x:c>
      <x:c r="H859" s="158">
        <x:f t="shared" si="244"/>
        <x:v>1641.4579825000001</x:v>
      </x:c>
      <x:c r="I859" s="285">
        <x:f t="shared" si="245"/>
        <x:v>0</x:v>
      </x:c>
      <x:c r="J859" s="106">
        <x:f>SUMIFS('purchase data'!K:K,'purchase data'!$B:$B,$C859,'purchase data'!$F:$F,$D859)</x:f>
        <x:v>0</x:v>
      </x:c>
      <x:c r="K859" s="73">
        <x:f>SUMIFS('purchase data'!M:M,'purchase data'!$B:$B,$C859,'purchase data'!$F:$F,$D859)</x:f>
        <x:v>0</x:v>
      </x:c>
      <x:c r="L859" s="68">
        <x:f>SUMIFS(ETC!$G:$G,ETC!$B:$B,$C859,ETC!$E:$E,$D859)</x:f>
        <x:v>0</x:v>
      </x:c>
      <x:c r="M859" s="73">
        <x:f>SUMIFS(ETC!$J:$J,ETC!$E:$E,$D859,ETC!$B:$B,$C859)</x:f>
        <x:v>0</x:v>
      </x:c>
      <x:c r="N859" s="159">
        <x:f>IF(IFERROR((I859+K859+M859)/(G859+J859+SUMIFS(ETC!$G:$G,ETC!$C:$C,1,ETC!$B:$B,$C859,ETC!$E:$E,$D859)),)=0,H859,IFERROR((I859+K859+M859)/(G859+J859+SUMIFS(ETC!$G:$G,ETC!$C:$C,1,ETC!$B:$B,$C859,ETC!$E:$E,$D859)),))</x:f>
        <x:v>1641.4579825000001</x:v>
      </x:c>
      <x:c r="O859" s="106">
        <x:f>++SUMIFS('sales data'!L:L,'sales data'!$B:$B,$C859,'sales data'!$F:$F,$D859,'sales data'!$O:$O,"")</x:f>
        <x:v>0</x:v>
      </x:c>
      <x:c r="P859" s="73">
        <x:f t="shared" si="235"/>
        <x:v>0</x:v>
      </x:c>
      <x:c r="Q859" s="68">
        <x:f>+SUMIFS('sales data'!$L:$L,'sales data'!$B:$B,$C859,'sales data'!$F:$F,$D859,'sales data'!$O:$O,"R")</x:f>
        <x:v>0</x:v>
      </x:c>
      <x:c r="R859" s="73">
        <x:f t="shared" si="236"/>
        <x:v>0</x:v>
      </x:c>
      <x:c r="S859" s="68">
        <x:f>SUMIFS('sales data'!$L:$L,'sales data'!$B:$B,$C859,'sales data'!$F:$F,$D859,'sales data'!$O:$O,"N")</x:f>
        <x:v>0</x:v>
      </x:c>
      <x:c r="T859" s="73">
        <x:f t="shared" si="237"/>
        <x:v>0</x:v>
      </x:c>
      <x:c r="U859" s="26">
        <x:f>SUMIFS('warehouse inventory check'!$N:$N,'warehouse inventory check'!$C:$C,$C859,'warehouse inventory check'!$D:$D,$D859)</x:f>
        <x:v>0</x:v>
      </x:c>
      <x:c r="V859" s="26">
        <x:f t="shared" si="238"/>
        <x:v>1641.4579825000001</x:v>
      </x:c>
      <x:c r="W859" s="73">
        <x:f t="shared" si="239"/>
        <x:v>0</x:v>
      </x:c>
      <x:c r="X859" s="74">
        <x:f t="shared" si="240"/>
        <x:v>0</x:v>
      </x:c>
      <x:c r="Y859" s="68">
        <x:f t="shared" si="241"/>
        <x:v>0</x:v>
      </x:c>
      <x:c r="Z859" s="68">
        <x:f t="shared" si="242"/>
        <x:v>0</x:v>
      </x:c>
    </x:row>
    <x:row r="860" spans="1:26">
      <x:c r="A860" s="118">
        <x:v>45</x:v>
      </x:c>
      <x:c r="B860" s="118"/>
      <x:c r="C860" s="113">
        <x:v>9</x:v>
      </x:c>
      <x:c r="D860" s="210" t="str">
        <x:f>IF(VLOOKUP($A860,'★Master Code List'!$B$4:$K$167,8,)=0,"",(VLOOKUP($A860,'★Master Code List'!$B$4:$K$167,8,)))</x:f>
        <x:v>TZ38-14A033-CA</x:v>
      </x:c>
      <x:c r="E860" s="210" t="str">
        <x:f>IF(VLOOKUP($A860,'★Master Code List'!$B$4:$K$167,9,)=0,"",(VLOOKUP($A860,'★Master Code List'!$B$4:$K$167,9,)))</x:f>
        <x:v>EV-V4</x:v>
      </x:c>
      <x:c r="F860" s="20" t="str">
        <x:f>IF(VLOOKUP($A860,'★Master Code List'!$B$4:$K$167,10,)=0,"",(VLOOKUP($A860,'★Master Code List'!$B$4:$K$167,10,)))</x:f>
        <x:v>BUSBAR ASY</x:v>
      </x:c>
      <x:c r="G860" s="158">
        <x:f t="shared" si="243"/>
        <x:v>0</x:v>
      </x:c>
      <x:c r="H860" s="158">
        <x:f t="shared" si="244"/>
        <x:v>4968.71497</x:v>
      </x:c>
      <x:c r="I860" s="285">
        <x:f t="shared" si="245"/>
        <x:v>0</x:v>
      </x:c>
      <x:c r="J860" s="106">
        <x:f>SUMIFS('purchase data'!K:K,'purchase data'!$B:$B,$C860,'purchase data'!$F:$F,$D860)</x:f>
        <x:v>0</x:v>
      </x:c>
      <x:c r="K860" s="73">
        <x:f>SUMIFS('purchase data'!M:M,'purchase data'!$B:$B,$C860,'purchase data'!$F:$F,$D860)</x:f>
        <x:v>0</x:v>
      </x:c>
      <x:c r="L860" s="68">
        <x:f>SUMIFS(ETC!$G:$G,ETC!$B:$B,$C860,ETC!$E:$E,$D860)</x:f>
        <x:v>0</x:v>
      </x:c>
      <x:c r="M860" s="73">
        <x:f>SUMIFS(ETC!$J:$J,ETC!$E:$E,$D860,ETC!$B:$B,$C860)</x:f>
        <x:v>0</x:v>
      </x:c>
      <x:c r="N860" s="159">
        <x:f>IF(IFERROR((I860+K860+M860)/(G860+J860+SUMIFS(ETC!$G:$G,ETC!$C:$C,1,ETC!$B:$B,$C860,ETC!$E:$E,$D860)),)=0,H860,IFERROR((I860+K860+M860)/(G860+J860+SUMIFS(ETC!$G:$G,ETC!$C:$C,1,ETC!$B:$B,$C860,ETC!$E:$E,$D860)),))</x:f>
        <x:v>4968.71497</x:v>
      </x:c>
      <x:c r="O860" s="106">
        <x:f>++SUMIFS('sales data'!L:L,'sales data'!$B:$B,$C860,'sales data'!$F:$F,$D860,'sales data'!$O:$O,"")</x:f>
        <x:v>0</x:v>
      </x:c>
      <x:c r="P860" s="73">
        <x:f t="shared" si="235"/>
        <x:v>0</x:v>
      </x:c>
      <x:c r="Q860" s="68">
        <x:f>+SUMIFS('sales data'!$L:$L,'sales data'!$B:$B,$C860,'sales data'!$F:$F,$D860,'sales data'!$O:$O,"R")</x:f>
        <x:v>0</x:v>
      </x:c>
      <x:c r="R860" s="73">
        <x:f t="shared" si="236"/>
        <x:v>0</x:v>
      </x:c>
      <x:c r="S860" s="68">
        <x:f>SUMIFS('sales data'!$L:$L,'sales data'!$B:$B,$C860,'sales data'!$F:$F,$D860,'sales data'!$O:$O,"N")</x:f>
        <x:v>0</x:v>
      </x:c>
      <x:c r="T860" s="73">
        <x:f t="shared" si="237"/>
        <x:v>0</x:v>
      </x:c>
      <x:c r="U860" s="26">
        <x:f>SUMIFS('warehouse inventory check'!$N:$N,'warehouse inventory check'!$C:$C,$C860,'warehouse inventory check'!$D:$D,$D860)</x:f>
        <x:v>0</x:v>
      </x:c>
      <x:c r="V860" s="26">
        <x:f t="shared" si="238"/>
        <x:v>4968.71497</x:v>
      </x:c>
      <x:c r="W860" s="73">
        <x:f t="shared" si="239"/>
        <x:v>0</x:v>
      </x:c>
      <x:c r="X860" s="74">
        <x:f t="shared" si="240"/>
        <x:v>0</x:v>
      </x:c>
      <x:c r="Y860" s="68">
        <x:f t="shared" si="241"/>
        <x:v>0</x:v>
      </x:c>
      <x:c r="Z860" s="68">
        <x:f t="shared" si="242"/>
        <x:v>0</x:v>
      </x:c>
    </x:row>
    <x:row r="861" spans="1:26" s="26" customFormat="1">
      <x:c r="A861" s="118">
        <x:v>46</x:v>
      </x:c>
      <x:c r="B861" s="118"/>
      <x:c r="C861" s="113">
        <x:v>9</x:v>
      </x:c>
      <x:c r="D861" s="210" t="str">
        <x:f>IF(VLOOKUP($A861,'★Master Code List'!$B$4:$K$167,8,)=0,"",(VLOOKUP($A861,'★Master Code List'!$B$4:$K$167,8,)))</x:f>
        <x:v>TZ38-14A033-CA04</x:v>
      </x:c>
      <x:c r="E861" s="210" t="str">
        <x:f>IF(VLOOKUP($A861,'★Master Code List'!$B$4:$K$167,9,)=0,"",(VLOOKUP($A861,'★Master Code List'!$B$4:$K$167,9,)))</x:f>
        <x:v>EV-V4</x:v>
      </x:c>
      <x:c r="F861" s="20" t="str">
        <x:f>IF(VLOOKUP($A861,'★Master Code List'!$B$4:$K$167,10,)=0,"",(VLOOKUP($A861,'★Master Code List'!$B$4:$K$167,10,)))</x:f>
        <x:v>BUSBAR</x:v>
      </x:c>
      <x:c r="G861" s="158">
        <x:f t="shared" si="243"/>
        <x:v>0</x:v>
      </x:c>
      <x:c r="H861" s="158">
        <x:f t="shared" si="244"/>
        <x:v>5068.0960749999995</x:v>
      </x:c>
      <x:c r="I861" s="285">
        <x:f t="shared" si="245"/>
        <x:v>0</x:v>
      </x:c>
      <x:c r="J861" s="106">
        <x:f>SUMIFS('purchase data'!K:K,'purchase data'!$B:$B,$C861,'purchase data'!$F:$F,$D861)</x:f>
        <x:v>0</x:v>
      </x:c>
      <x:c r="K861" s="73">
        <x:f>SUMIFS('purchase data'!M:M,'purchase data'!$B:$B,$C861,'purchase data'!$F:$F,$D861)</x:f>
        <x:v>0</x:v>
      </x:c>
      <x:c r="L861" s="68">
        <x:f>SUMIFS(ETC!$G:$G,ETC!$B:$B,$C861,ETC!$E:$E,$D861)</x:f>
        <x:v>0</x:v>
      </x:c>
      <x:c r="M861" s="73">
        <x:f>SUMIFS(ETC!$J:$J,ETC!$E:$E,$D861,ETC!$B:$B,$C861)</x:f>
        <x:v>0</x:v>
      </x:c>
      <x:c r="N861" s="159">
        <x:f>IF(IFERROR((I861+K861+M861)/(G861+J861+SUMIFS(ETC!$G:$G,ETC!$C:$C,1,ETC!$B:$B,$C861,ETC!$E:$E,$D861)),)=0,H861,IFERROR((I861+K861+M861)/(G861+J861+SUMIFS(ETC!$G:$G,ETC!$C:$C,1,ETC!$B:$B,$C861,ETC!$E:$E,$D861)),))</x:f>
        <x:v>5068.0960749999995</x:v>
      </x:c>
      <x:c r="O861" s="106">
        <x:f>++SUMIFS('sales data'!L:L,'sales data'!$B:$B,$C861,'sales data'!$F:$F,$D861,'sales data'!$O:$O,"")</x:f>
        <x:v>0</x:v>
      </x:c>
      <x:c r="P861" s="73">
        <x:f t="shared" si="235"/>
        <x:v>0</x:v>
      </x:c>
      <x:c r="Q861" s="68">
        <x:f>+SUMIFS('sales data'!$L:$L,'sales data'!$B:$B,$C861,'sales data'!$F:$F,$D861,'sales data'!$O:$O,"R")</x:f>
        <x:v>0</x:v>
      </x:c>
      <x:c r="R861" s="73">
        <x:f t="shared" si="236"/>
        <x:v>0</x:v>
      </x:c>
      <x:c r="S861" s="68">
        <x:f>SUMIFS('sales data'!$L:$L,'sales data'!$B:$B,$C861,'sales data'!$F:$F,$D861,'sales data'!$O:$O,"N")</x:f>
        <x:v>0</x:v>
      </x:c>
      <x:c r="T861" s="73">
        <x:f t="shared" si="237"/>
        <x:v>0</x:v>
      </x:c>
      <x:c r="U861" s="26">
        <x:f>SUMIFS('warehouse inventory check'!$N:$N,'warehouse inventory check'!$C:$C,$C861,'warehouse inventory check'!$D:$D,$D861)</x:f>
        <x:v>0</x:v>
      </x:c>
      <x:c r="V861" s="26">
        <x:f t="shared" si="238"/>
        <x:v>5068.0960749999995</x:v>
      </x:c>
      <x:c r="W861" s="73">
        <x:f t="shared" si="239"/>
        <x:v>0</x:v>
      </x:c>
      <x:c r="X861" s="74">
        <x:f t="shared" si="240"/>
        <x:v>0</x:v>
      </x:c>
      <x:c r="Y861" s="68">
        <x:f t="shared" si="241"/>
        <x:v>0</x:v>
      </x:c>
      <x:c r="Z861" s="68">
        <x:f t="shared" si="242"/>
        <x:v>0</x:v>
      </x:c>
    </x:row>
    <x:row r="862" spans="1:26" s="26" customFormat="1">
      <x:c r="A862" s="118">
        <x:v>47</x:v>
      </x:c>
      <x:c r="B862" s="118"/>
      <x:c r="C862" s="113">
        <x:v>9</x:v>
      </x:c>
      <x:c r="D862" s="210" t="str">
        <x:f>IF(VLOOKUP($A862,'★Master Code List'!$B$4:$K$167,8,)=0,"",(VLOOKUP($A862,'★Master Code List'!$B$4:$K$167,8,)))</x:f>
        <x:v>TZ38-14A033-DA</x:v>
      </x:c>
      <x:c r="E862" s="210" t="str">
        <x:f>IF(VLOOKUP($A862,'★Master Code List'!$B$4:$K$167,9,)=0,"",(VLOOKUP($A862,'★Master Code List'!$B$4:$K$167,9,)))</x:f>
        <x:v>EV-V4</x:v>
      </x:c>
      <x:c r="F862" s="20" t="str">
        <x:f>IF(VLOOKUP($A862,'★Master Code List'!$B$4:$K$167,10,)=0,"",(VLOOKUP($A862,'★Master Code List'!$B$4:$K$167,10,)))</x:f>
        <x:v>BUSBAR ASY</x:v>
      </x:c>
      <x:c r="G862" s="158">
        <x:f t="shared" si="243"/>
        <x:v>0</x:v>
      </x:c>
      <x:c r="H862" s="158">
        <x:f t="shared" si="244"/>
        <x:v>1999.35158</x:v>
      </x:c>
      <x:c r="I862" s="285">
        <x:f t="shared" si="245"/>
        <x:v>0</x:v>
      </x:c>
      <x:c r="J862" s="106">
        <x:f>SUMIFS('purchase data'!K:K,'purchase data'!$B:$B,$C862,'purchase data'!$F:$F,$D862)</x:f>
        <x:v>0</x:v>
      </x:c>
      <x:c r="K862" s="73">
        <x:f>SUMIFS('purchase data'!M:M,'purchase data'!$B:$B,$C862,'purchase data'!$F:$F,$D862)</x:f>
        <x:v>0</x:v>
      </x:c>
      <x:c r="L862" s="68">
        <x:f>SUMIFS(ETC!$G:$G,ETC!$B:$B,$C862,ETC!$E:$E,$D862)</x:f>
        <x:v>0</x:v>
      </x:c>
      <x:c r="M862" s="73">
        <x:f>SUMIFS(ETC!$J:$J,ETC!$E:$E,$D862,ETC!$B:$B,$C862)</x:f>
        <x:v>0</x:v>
      </x:c>
      <x:c r="N862" s="159">
        <x:f>IF(IFERROR((I862+K862+M862)/(G862+J862+SUMIFS(ETC!$G:$G,ETC!$C:$C,1,ETC!$B:$B,$C862,ETC!$E:$E,$D862)),)=0,H862,IFERROR((I862+K862+M862)/(G862+J862+SUMIFS(ETC!$G:$G,ETC!$C:$C,1,ETC!$B:$B,$C862,ETC!$E:$E,$D862)),))</x:f>
        <x:v>1999.35158</x:v>
      </x:c>
      <x:c r="O862" s="106">
        <x:f>++SUMIFS('sales data'!L:L,'sales data'!$B:$B,$C862,'sales data'!$F:$F,$D862,'sales data'!$O:$O,"")</x:f>
        <x:v>0</x:v>
      </x:c>
      <x:c r="P862" s="73">
        <x:f t="shared" si="235"/>
        <x:v>0</x:v>
      </x:c>
      <x:c r="Q862" s="68">
        <x:f>+SUMIFS('sales data'!$L:$L,'sales data'!$B:$B,$C862,'sales data'!$F:$F,$D862,'sales data'!$O:$O,"R")</x:f>
        <x:v>0</x:v>
      </x:c>
      <x:c r="R862" s="73">
        <x:f t="shared" si="236"/>
        <x:v>0</x:v>
      </x:c>
      <x:c r="S862" s="68">
        <x:f>SUMIFS('sales data'!$L:$L,'sales data'!$B:$B,$C862,'sales data'!$F:$F,$D862,'sales data'!$O:$O,"N")</x:f>
        <x:v>0</x:v>
      </x:c>
      <x:c r="T862" s="73">
        <x:f t="shared" si="237"/>
        <x:v>0</x:v>
      </x:c>
      <x:c r="U862" s="26">
        <x:f>SUMIFS('warehouse inventory check'!$N:$N,'warehouse inventory check'!$C:$C,$C862,'warehouse inventory check'!$D:$D,$D862)</x:f>
        <x:v>0</x:v>
      </x:c>
      <x:c r="V862" s="26">
        <x:f t="shared" si="238"/>
        <x:v>1999.35158</x:v>
      </x:c>
      <x:c r="W862" s="73">
        <x:f t="shared" si="239"/>
        <x:v>0</x:v>
      </x:c>
      <x:c r="X862" s="74">
        <x:f t="shared" si="240"/>
        <x:v>0</x:v>
      </x:c>
      <x:c r="Y862" s="68">
        <x:f t="shared" si="241"/>
        <x:v>0</x:v>
      </x:c>
      <x:c r="Z862" s="68">
        <x:f t="shared" si="242"/>
        <x:v>0</x:v>
      </x:c>
    </x:row>
    <x:row r="863" spans="1:26" s="26" customFormat="1">
      <x:c r="A863" s="118">
        <x:v>48</x:v>
      </x:c>
      <x:c r="B863" s="118"/>
      <x:c r="C863" s="113">
        <x:v>9</x:v>
      </x:c>
      <x:c r="D863" s="210" t="str">
        <x:f>IF(VLOOKUP($A863,'★Master Code List'!$B$4:$K$167,8,)=0,"",(VLOOKUP($A863,'★Master Code List'!$B$4:$K$167,8,)))</x:f>
        <x:v>TZ38-14A033-DA04</x:v>
      </x:c>
      <x:c r="E863" s="210" t="str">
        <x:f>IF(VLOOKUP($A863,'★Master Code List'!$B$4:$K$167,9,)=0,"",(VLOOKUP($A863,'★Master Code List'!$B$4:$K$167,9,)))</x:f>
        <x:v>EV-V4</x:v>
      </x:c>
      <x:c r="F863" s="20" t="str">
        <x:f>IF(VLOOKUP($A863,'★Master Code List'!$B$4:$K$167,10,)=0,"",(VLOOKUP($A863,'★Master Code List'!$B$4:$K$167,10,)))</x:f>
        <x:v>BUSBAR</x:v>
      </x:c>
      <x:c r="G863" s="158">
        <x:f t="shared" si="243"/>
        <x:v>0</x:v>
      </x:c>
      <x:c r="H863" s="158">
        <x:f t="shared" si="244"/>
        <x:v>2039.3413459999999</x:v>
      </x:c>
      <x:c r="I863" s="285">
        <x:f t="shared" si="245"/>
        <x:v>0</x:v>
      </x:c>
      <x:c r="J863" s="106">
        <x:f>SUMIFS('purchase data'!K:K,'purchase data'!$B:$B,$C863,'purchase data'!$F:$F,$D863)</x:f>
        <x:v>0</x:v>
      </x:c>
      <x:c r="K863" s="73">
        <x:f>SUMIFS('purchase data'!M:M,'purchase data'!$B:$B,$C863,'purchase data'!$F:$F,$D863)</x:f>
        <x:v>0</x:v>
      </x:c>
      <x:c r="L863" s="68">
        <x:f>SUMIFS(ETC!$G:$G,ETC!$B:$B,$C863,ETC!$E:$E,$D863)</x:f>
        <x:v>0</x:v>
      </x:c>
      <x:c r="M863" s="73">
        <x:f>SUMIFS(ETC!$J:$J,ETC!$E:$E,$D863,ETC!$B:$B,$C863)</x:f>
        <x:v>0</x:v>
      </x:c>
      <x:c r="N863" s="159">
        <x:f>IF(IFERROR((I863+K863+M863)/(G863+J863+SUMIFS(ETC!$G:$G,ETC!$C:$C,1,ETC!$B:$B,$C863,ETC!$E:$E,$D863)),)=0,H863,IFERROR((I863+K863+M863)/(G863+J863+SUMIFS(ETC!$G:$G,ETC!$C:$C,1,ETC!$B:$B,$C863,ETC!$E:$E,$D863)),))</x:f>
        <x:v>2039.3413459999999</x:v>
      </x:c>
      <x:c r="O863" s="106">
        <x:f>++SUMIFS('sales data'!L:L,'sales data'!$B:$B,$C863,'sales data'!$F:$F,$D863,'sales data'!$O:$O,"")</x:f>
        <x:v>0</x:v>
      </x:c>
      <x:c r="P863" s="73">
        <x:f t="shared" si="235"/>
        <x:v>0</x:v>
      </x:c>
      <x:c r="Q863" s="68">
        <x:f>+SUMIFS('sales data'!$L:$L,'sales data'!$B:$B,$C863,'sales data'!$F:$F,$D863,'sales data'!$O:$O,"R")</x:f>
        <x:v>0</x:v>
      </x:c>
      <x:c r="R863" s="73">
        <x:f t="shared" si="236"/>
        <x:v>0</x:v>
      </x:c>
      <x:c r="S863" s="68">
        <x:f>SUMIFS('sales data'!$L:$L,'sales data'!$B:$B,$C863,'sales data'!$F:$F,$D863,'sales data'!$O:$O,"N")</x:f>
        <x:v>0</x:v>
      </x:c>
      <x:c r="T863" s="73">
        <x:f t="shared" si="237"/>
        <x:v>0</x:v>
      </x:c>
      <x:c r="U863" s="26">
        <x:f>SUMIFS('warehouse inventory check'!$N:$N,'warehouse inventory check'!$C:$C,$C863,'warehouse inventory check'!$D:$D,$D863)</x:f>
        <x:v>0</x:v>
      </x:c>
      <x:c r="V863" s="26">
        <x:f t="shared" si="238"/>
        <x:v>2039.3413459999999</x:v>
      </x:c>
      <x:c r="W863" s="73">
        <x:f t="shared" si="239"/>
        <x:v>0</x:v>
      </x:c>
      <x:c r="X863" s="74">
        <x:f t="shared" si="240"/>
        <x:v>0</x:v>
      </x:c>
      <x:c r="Y863" s="68">
        <x:f t="shared" si="241"/>
        <x:v>0</x:v>
      </x:c>
      <x:c r="Z863" s="68">
        <x:f t="shared" si="242"/>
        <x:v>0</x:v>
      </x:c>
    </x:row>
    <x:row r="864" spans="1:26" s="26" customFormat="1">
      <x:c r="A864" s="118">
        <x:v>49</x:v>
      </x:c>
      <x:c r="B864" s="118"/>
      <x:c r="C864" s="113">
        <x:v>9</x:v>
      </x:c>
      <x:c r="D864" s="210" t="str">
        <x:f>IF(VLOOKUP($A864,'★Master Code List'!$B$4:$K$167,8,)=0,"",(VLOOKUP($A864,'★Master Code List'!$B$4:$K$167,8,)))</x:f>
        <x:v>TZ38-14A033-EA</x:v>
      </x:c>
      <x:c r="E864" s="210" t="str">
        <x:f>IF(VLOOKUP($A864,'★Master Code List'!$B$4:$K$167,9,)=0,"",(VLOOKUP($A864,'★Master Code List'!$B$4:$K$167,9,)))</x:f>
        <x:v>EV-V4</x:v>
      </x:c>
      <x:c r="F864" s="20" t="str">
        <x:f>IF(VLOOKUP($A864,'★Master Code List'!$B$4:$K$167,10,)=0,"",(VLOOKUP($A864,'★Master Code List'!$B$4:$K$167,10,)))</x:f>
        <x:v>BUSBAR ASY</x:v>
      </x:c>
      <x:c r="G864" s="158">
        <x:f t="shared" si="243"/>
        <x:v>0</x:v>
      </x:c>
      <x:c r="H864" s="158">
        <x:f t="shared" si="244"/>
        <x:v>4130.7078199999996</x:v>
      </x:c>
      <x:c r="I864" s="285">
        <x:f t="shared" si="245"/>
        <x:v>0</x:v>
      </x:c>
      <x:c r="J864" s="106">
        <x:f>SUMIFS('purchase data'!K:K,'purchase data'!$B:$B,$C864,'purchase data'!$F:$F,$D864)</x:f>
        <x:v>0</x:v>
      </x:c>
      <x:c r="K864" s="73">
        <x:f>SUMIFS('purchase data'!M:M,'purchase data'!$B:$B,$C864,'purchase data'!$F:$F,$D864)</x:f>
        <x:v>0</x:v>
      </x:c>
      <x:c r="L864" s="68">
        <x:f>SUMIFS(ETC!$G:$G,ETC!$B:$B,$C864,ETC!$E:$E,$D864)</x:f>
        <x:v>0</x:v>
      </x:c>
      <x:c r="M864" s="73">
        <x:f>SUMIFS(ETC!$J:$J,ETC!$E:$E,$D864,ETC!$B:$B,$C864)</x:f>
        <x:v>0</x:v>
      </x:c>
      <x:c r="N864" s="159">
        <x:f>IF(IFERROR((I864+K864+M864)/(G864+J864+SUMIFS(ETC!$G:$G,ETC!$C:$C,1,ETC!$B:$B,$C864,ETC!$E:$E,$D864)),)=0,H864,IFERROR((I864+K864+M864)/(G864+J864+SUMIFS(ETC!$G:$G,ETC!$C:$C,1,ETC!$B:$B,$C864,ETC!$E:$E,$D864)),))</x:f>
        <x:v>4130.7078199999996</x:v>
      </x:c>
      <x:c r="O864" s="106">
        <x:f>++SUMIFS('sales data'!L:L,'sales data'!$B:$B,$C864,'sales data'!$F:$F,$D864,'sales data'!$O:$O,"")</x:f>
        <x:v>0</x:v>
      </x:c>
      <x:c r="P864" s="73">
        <x:f t="shared" si="235"/>
        <x:v>0</x:v>
      </x:c>
      <x:c r="Q864" s="68">
        <x:f>+SUMIFS('sales data'!$L:$L,'sales data'!$B:$B,$C864,'sales data'!$F:$F,$D864,'sales data'!$O:$O,"R")</x:f>
        <x:v>0</x:v>
      </x:c>
      <x:c r="R864" s="73">
        <x:f t="shared" si="236"/>
        <x:v>0</x:v>
      </x:c>
      <x:c r="S864" s="68">
        <x:f>SUMIFS('sales data'!$L:$L,'sales data'!$B:$B,$C864,'sales data'!$F:$F,$D864,'sales data'!$O:$O,"N")</x:f>
        <x:v>0</x:v>
      </x:c>
      <x:c r="T864" s="73">
        <x:f t="shared" si="237"/>
        <x:v>0</x:v>
      </x:c>
      <x:c r="U864" s="26">
        <x:f>SUMIFS('warehouse inventory check'!$N:$N,'warehouse inventory check'!$C:$C,$C864,'warehouse inventory check'!$D:$D,$D864)</x:f>
        <x:v>0</x:v>
      </x:c>
      <x:c r="V864" s="26">
        <x:f t="shared" si="238"/>
        <x:v>4130.7078199999996</x:v>
      </x:c>
      <x:c r="W864" s="73">
        <x:f t="shared" si="239"/>
        <x:v>0</x:v>
      </x:c>
      <x:c r="X864" s="74">
        <x:f t="shared" si="240"/>
        <x:v>0</x:v>
      </x:c>
      <x:c r="Y864" s="68">
        <x:f t="shared" si="241"/>
        <x:v>0</x:v>
      </x:c>
      <x:c r="Z864" s="68">
        <x:f t="shared" si="242"/>
        <x:v>0</x:v>
      </x:c>
    </x:row>
    <x:row r="865" spans="1:26" s="26" customFormat="1">
      <x:c r="A865" s="118">
        <x:v>50</x:v>
      </x:c>
      <x:c r="B865" s="118"/>
      <x:c r="C865" s="113">
        <x:v>9</x:v>
      </x:c>
      <x:c r="D865" s="210" t="str">
        <x:f>IF(VLOOKUP($A865,'★Master Code List'!$B$4:$K$167,8,)=0,"",(VLOOKUP($A865,'★Master Code List'!$B$4:$K$167,8,)))</x:f>
        <x:v>TZ38-14A033-EA04</x:v>
      </x:c>
      <x:c r="E865" s="210" t="str">
        <x:f>IF(VLOOKUP($A865,'★Master Code List'!$B$4:$K$167,9,)=0,"",(VLOOKUP($A865,'★Master Code List'!$B$4:$K$167,9,)))</x:f>
        <x:v>EV-V4</x:v>
      </x:c>
      <x:c r="F865" s="20" t="str">
        <x:f>IF(VLOOKUP($A865,'★Master Code List'!$B$4:$K$167,10,)=0,"",(VLOOKUP($A865,'★Master Code List'!$B$4:$K$167,10,)))</x:f>
        <x:v>BUSBAR</x:v>
      </x:c>
      <x:c r="G865" s="158">
        <x:f t="shared" si="243"/>
        <x:v>0</x:v>
      </x:c>
      <x:c r="H865" s="158">
        <x:f t="shared" si="244"/>
        <x:v>4213.3276324999997</x:v>
      </x:c>
      <x:c r="I865" s="285">
        <x:f t="shared" si="245"/>
        <x:v>0</x:v>
      </x:c>
      <x:c r="J865" s="106">
        <x:f>SUMIFS('purchase data'!K:K,'purchase data'!$B:$B,$C865,'purchase data'!$F:$F,$D865)</x:f>
        <x:v>0</x:v>
      </x:c>
      <x:c r="K865" s="73">
        <x:f>SUMIFS('purchase data'!M:M,'purchase data'!$B:$B,$C865,'purchase data'!$F:$F,$D865)</x:f>
        <x:v>0</x:v>
      </x:c>
      <x:c r="L865" s="68">
        <x:f>SUMIFS(ETC!$G:$G,ETC!$B:$B,$C865,ETC!$E:$E,$D865)</x:f>
        <x:v>0</x:v>
      </x:c>
      <x:c r="M865" s="73">
        <x:f>SUMIFS(ETC!$J:$J,ETC!$E:$E,$D865,ETC!$B:$B,$C865)</x:f>
        <x:v>0</x:v>
      </x:c>
      <x:c r="N865" s="159">
        <x:f>IF(IFERROR((I865+K865+M865)/(G865+J865+SUMIFS(ETC!$G:$G,ETC!$C:$C,1,ETC!$B:$B,$C865,ETC!$E:$E,$D865)),)=0,H865,IFERROR((I865+K865+M865)/(G865+J865+SUMIFS(ETC!$G:$G,ETC!$C:$C,1,ETC!$B:$B,$C865,ETC!$E:$E,$D865)),))</x:f>
        <x:v>4213.3276324999997</x:v>
      </x:c>
      <x:c r="O865" s="106">
        <x:f>++SUMIFS('sales data'!L:L,'sales data'!$B:$B,$C865,'sales data'!$F:$F,$D865,'sales data'!$O:$O,"")</x:f>
        <x:v>0</x:v>
      </x:c>
      <x:c r="P865" s="73">
        <x:f t="shared" si="235"/>
        <x:v>0</x:v>
      </x:c>
      <x:c r="Q865" s="68">
        <x:f>+SUMIFS('sales data'!$L:$L,'sales data'!$B:$B,$C865,'sales data'!$F:$F,$D865,'sales data'!$O:$O,"R")</x:f>
        <x:v>0</x:v>
      </x:c>
      <x:c r="R865" s="73">
        <x:f t="shared" si="236"/>
        <x:v>0</x:v>
      </x:c>
      <x:c r="S865" s="68">
        <x:f>SUMIFS('sales data'!$L:$L,'sales data'!$B:$B,$C865,'sales data'!$F:$F,$D865,'sales data'!$O:$O,"N")</x:f>
        <x:v>0</x:v>
      </x:c>
      <x:c r="T865" s="73">
        <x:f t="shared" si="237"/>
        <x:v>0</x:v>
      </x:c>
      <x:c r="U865" s="26">
        <x:f>SUMIFS('warehouse inventory check'!$N:$N,'warehouse inventory check'!$C:$C,$C865,'warehouse inventory check'!$D:$D,$D865)</x:f>
        <x:v>0</x:v>
      </x:c>
      <x:c r="V865" s="26">
        <x:f t="shared" si="238"/>
        <x:v>4213.3276324999997</x:v>
      </x:c>
      <x:c r="W865" s="73">
        <x:f t="shared" si="239"/>
        <x:v>0</x:v>
      </x:c>
      <x:c r="X865" s="74">
        <x:f t="shared" si="240"/>
        <x:v>0</x:v>
      </x:c>
      <x:c r="Y865" s="68">
        <x:f t="shared" si="241"/>
        <x:v>0</x:v>
      </x:c>
      <x:c r="Z865" s="68">
        <x:f t="shared" si="242"/>
        <x:v>0</x:v>
      </x:c>
    </x:row>
    <x:row r="866" spans="1:26" s="26" customFormat="1">
      <x:c r="A866" s="118">
        <x:v>51</x:v>
      </x:c>
      <x:c r="B866" s="118"/>
      <x:c r="C866" s="113">
        <x:v>9</x:v>
      </x:c>
      <x:c r="D866" s="210" t="str">
        <x:f>IF(VLOOKUP($A866,'★Master Code List'!$B$4:$K$167,8,)=0,"",(VLOOKUP($A866,'★Master Code List'!$B$4:$K$167,8,)))</x:f>
        <x:v>TZ38-14A033-FA</x:v>
      </x:c>
      <x:c r="E866" s="210" t="str">
        <x:f>IF(VLOOKUP($A866,'★Master Code List'!$B$4:$K$167,9,)=0,"",(VLOOKUP($A866,'★Master Code List'!$B$4:$K$167,9,)))</x:f>
        <x:v>BEV-E (AWD/RWD, V710)</x:v>
      </x:c>
      <x:c r="F866" s="20" t="str">
        <x:f>IF(VLOOKUP($A866,'★Master Code List'!$B$4:$K$167,10,)=0,"",(VLOOKUP($A866,'★Master Code List'!$B$4:$K$167,10,)))</x:f>
        <x:v xml:space="preserve">BUS BAR ASY </x:v>
      </x:c>
      <x:c r="G866" s="158">
        <x:f t="shared" si="243"/>
        <x:v>0</x:v>
      </x:c>
      <x:c r="H866" s="158">
        <x:f t="shared" si="244"/>
        <x:v>701.7048513985817</x:v>
      </x:c>
      <x:c r="I866" s="285">
        <x:f t="shared" si="245"/>
        <x:v>0</x:v>
      </x:c>
      <x:c r="J866" s="106">
        <x:f>SUMIFS('purchase data'!K:K,'purchase data'!$B:$B,$C866,'purchase data'!$F:$F,$D866)</x:f>
        <x:v>0</x:v>
      </x:c>
      <x:c r="K866" s="73">
        <x:f>SUMIFS('purchase data'!M:M,'purchase data'!$B:$B,$C866,'purchase data'!$F:$F,$D866)</x:f>
        <x:v>0</x:v>
      </x:c>
      <x:c r="L866" s="68">
        <x:f>SUMIFS(ETC!$G:$G,ETC!$B:$B,$C866,ETC!$E:$E,$D866)</x:f>
        <x:v>0</x:v>
      </x:c>
      <x:c r="M866" s="73">
        <x:f>SUMIFS(ETC!$J:$J,ETC!$E:$E,$D866,ETC!$B:$B,$C866)</x:f>
        <x:v>0</x:v>
      </x:c>
      <x:c r="N866" s="159">
        <x:f>IF(IFERROR((I866+K866+M866)/(G866+J866+SUMIFS(ETC!$G:$G,ETC!$C:$C,1,ETC!$B:$B,$C866,ETC!$E:$E,$D866)),)=0,H866,IFERROR((I866+K866+M866)/(G866+J866+SUMIFS(ETC!$G:$G,ETC!$C:$C,1,ETC!$B:$B,$C866,ETC!$E:$E,$D866)),))</x:f>
        <x:v>701.7048513985817</x:v>
      </x:c>
      <x:c r="O866" s="106">
        <x:f>++SUMIFS('sales data'!L:L,'sales data'!$B:$B,$C866,'sales data'!$F:$F,$D866,'sales data'!$O:$O,"")</x:f>
        <x:v>0</x:v>
      </x:c>
      <x:c r="P866" s="73">
        <x:f t="shared" si="235"/>
        <x:v>0</x:v>
      </x:c>
      <x:c r="Q866" s="68">
        <x:f>+SUMIFS('sales data'!$L:$L,'sales data'!$B:$B,$C866,'sales data'!$F:$F,$D866,'sales data'!$O:$O,"R")</x:f>
        <x:v>0</x:v>
      </x:c>
      <x:c r="R866" s="73">
        <x:f t="shared" si="236"/>
        <x:v>0</x:v>
      </x:c>
      <x:c r="S866" s="68">
        <x:f>SUMIFS('sales data'!$L:$L,'sales data'!$B:$B,$C866,'sales data'!$F:$F,$D866,'sales data'!$O:$O,"N")</x:f>
        <x:v>0</x:v>
      </x:c>
      <x:c r="T866" s="73">
        <x:f t="shared" si="237"/>
        <x:v>0</x:v>
      </x:c>
      <x:c r="U866" s="26">
        <x:f>SUMIFS('warehouse inventory check'!$N:$N,'warehouse inventory check'!$C:$C,$C866,'warehouse inventory check'!$D:$D,$D866)</x:f>
        <x:v>0</x:v>
      </x:c>
      <x:c r="V866" s="26">
        <x:f t="shared" si="238"/>
        <x:v>701.7048513985817</x:v>
      </x:c>
      <x:c r="W866" s="73">
        <x:f t="shared" si="239"/>
        <x:v>0</x:v>
      </x:c>
      <x:c r="X866" s="74">
        <x:f t="shared" si="240"/>
        <x:v>0</x:v>
      </x:c>
      <x:c r="Y866" s="68">
        <x:f t="shared" si="241"/>
        <x:v>0</x:v>
      </x:c>
      <x:c r="Z866" s="68">
        <x:f t="shared" si="242"/>
        <x:v>0</x:v>
      </x:c>
    </x:row>
    <x:row r="867" spans="1:26" s="26" customFormat="1">
      <x:c r="A867" s="118">
        <x:v>52</x:v>
      </x:c>
      <x:c r="B867" s="118"/>
      <x:c r="C867" s="113">
        <x:v>9</x:v>
      </x:c>
      <x:c r="D867" s="210" t="str">
        <x:f>IF(VLOOKUP($A867,'★Master Code List'!$B$4:$K$167,8,)=0,"",(VLOOKUP($A867,'★Master Code List'!$B$4:$K$167,8,)))</x:f>
        <x:v>TZ38-14A033-GA</x:v>
      </x:c>
      <x:c r="E867" s="210" t="str">
        <x:f>IF(VLOOKUP($A867,'★Master Code List'!$B$4:$K$167,9,)=0,"",(VLOOKUP($A867,'★Master Code List'!$B$4:$K$167,9,)))</x:f>
        <x:v>EV-V4</x:v>
      </x:c>
      <x:c r="F867" s="20" t="str">
        <x:f>IF(VLOOKUP($A867,'★Master Code List'!$B$4:$K$167,10,)=0,"",(VLOOKUP($A867,'★Master Code List'!$B$4:$K$167,10,)))</x:f>
        <x:v>BUSBAR ASY</x:v>
      </x:c>
      <x:c r="G867" s="158">
        <x:f t="shared" si="243"/>
        <x:v>0</x:v>
      </x:c>
      <x:c r="H867" s="158">
        <x:f t="shared" si="244"/>
        <x:v>2319.7224500000002</x:v>
      </x:c>
      <x:c r="I867" s="285">
        <x:f t="shared" si="245"/>
        <x:v>0</x:v>
      </x:c>
      <x:c r="J867" s="106">
        <x:f>SUMIFS('purchase data'!K:K,'purchase data'!$B:$B,$C867,'purchase data'!$F:$F,$D867)</x:f>
        <x:v>0</x:v>
      </x:c>
      <x:c r="K867" s="73">
        <x:f>SUMIFS('purchase data'!M:M,'purchase data'!$B:$B,$C867,'purchase data'!$F:$F,$D867)</x:f>
        <x:v>0</x:v>
      </x:c>
      <x:c r="L867" s="68">
        <x:f>SUMIFS(ETC!$G:$G,ETC!$B:$B,$C867,ETC!$E:$E,$D867)</x:f>
        <x:v>0</x:v>
      </x:c>
      <x:c r="M867" s="73">
        <x:f>SUMIFS(ETC!$J:$J,ETC!$E:$E,$D867,ETC!$B:$B,$C867)</x:f>
        <x:v>0</x:v>
      </x:c>
      <x:c r="N867" s="159">
        <x:f>IF(IFERROR((I867+K867+M867)/(G867+J867+SUMIFS(ETC!$G:$G,ETC!$C:$C,1,ETC!$B:$B,$C867,ETC!$E:$E,$D867)),)=0,H867,IFERROR((I867+K867+M867)/(G867+J867+SUMIFS(ETC!$G:$G,ETC!$C:$C,1,ETC!$B:$B,$C867,ETC!$E:$E,$D867)),))</x:f>
        <x:v>2319.7224500000002</x:v>
      </x:c>
      <x:c r="O867" s="106">
        <x:f>++SUMIFS('sales data'!L:L,'sales data'!$B:$B,$C867,'sales data'!$F:$F,$D867,'sales data'!$O:$O,"")</x:f>
        <x:v>0</x:v>
      </x:c>
      <x:c r="P867" s="73">
        <x:f t="shared" si="235"/>
        <x:v>0</x:v>
      </x:c>
      <x:c r="Q867" s="68">
        <x:f>+SUMIFS('sales data'!$L:$L,'sales data'!$B:$B,$C867,'sales data'!$F:$F,$D867,'sales data'!$O:$O,"R")</x:f>
        <x:v>0</x:v>
      </x:c>
      <x:c r="R867" s="73">
        <x:f t="shared" si="236"/>
        <x:v>0</x:v>
      </x:c>
      <x:c r="S867" s="68">
        <x:f>SUMIFS('sales data'!$L:$L,'sales data'!$B:$B,$C867,'sales data'!$F:$F,$D867,'sales data'!$O:$O,"N")</x:f>
        <x:v>0</x:v>
      </x:c>
      <x:c r="T867" s="73">
        <x:f t="shared" si="237"/>
        <x:v>0</x:v>
      </x:c>
      <x:c r="U867" s="26">
        <x:f>SUMIFS('warehouse inventory check'!$N:$N,'warehouse inventory check'!$C:$C,$C867,'warehouse inventory check'!$D:$D,$D867)</x:f>
        <x:v>0</x:v>
      </x:c>
      <x:c r="V867" s="26">
        <x:f t="shared" si="238"/>
        <x:v>2319.7224500000002</x:v>
      </x:c>
      <x:c r="W867" s="73">
        <x:f t="shared" si="239"/>
        <x:v>0</x:v>
      </x:c>
      <x:c r="X867" s="74">
        <x:f t="shared" si="240"/>
        <x:v>0</x:v>
      </x:c>
      <x:c r="Y867" s="68">
        <x:f t="shared" si="241"/>
        <x:v>0</x:v>
      </x:c>
      <x:c r="Z867" s="68">
        <x:f t="shared" si="242"/>
        <x:v>0</x:v>
      </x:c>
    </x:row>
    <x:row r="868" spans="1:26" s="26" customFormat="1">
      <x:c r="A868" s="118">
        <x:v>53</x:v>
      </x:c>
      <x:c r="B868" s="118"/>
      <x:c r="C868" s="113">
        <x:v>9</x:v>
      </x:c>
      <x:c r="D868" s="210" t="str">
        <x:f>IF(VLOOKUP($A868,'★Master Code List'!$B$4:$K$167,8,)=0,"",(VLOOKUP($A868,'★Master Code List'!$B$4:$K$167,8,)))</x:f>
        <x:v>TZ38-14A033-GA04</x:v>
      </x:c>
      <x:c r="E868" s="210" t="str">
        <x:f>IF(VLOOKUP($A868,'★Master Code List'!$B$4:$K$167,9,)=0,"",(VLOOKUP($A868,'★Master Code List'!$B$4:$K$167,9,)))</x:f>
        <x:v>EV-V4</x:v>
      </x:c>
      <x:c r="F868" s="20" t="str">
        <x:f>IF(VLOOKUP($A868,'★Master Code List'!$B$4:$K$167,10,)=0,"",(VLOOKUP($A868,'★Master Code List'!$B$4:$K$167,10,)))</x:f>
        <x:v>BUSBAR</x:v>
      </x:c>
      <x:c r="G868" s="158">
        <x:f t="shared" si="243"/>
        <x:v>0</x:v>
      </x:c>
      <x:c r="H868" s="158">
        <x:f t="shared" si="244"/>
        <x:v>2366.1200779999999</x:v>
      </x:c>
      <x:c r="I868" s="285">
        <x:f t="shared" si="245"/>
        <x:v>0</x:v>
      </x:c>
      <x:c r="J868" s="106">
        <x:f>SUMIFS('purchase data'!K:K,'purchase data'!$B:$B,$C868,'purchase data'!$F:$F,$D868)</x:f>
        <x:v>0</x:v>
      </x:c>
      <x:c r="K868" s="73">
        <x:f>SUMIFS('purchase data'!M:M,'purchase data'!$B:$B,$C868,'purchase data'!$F:$F,$D868)</x:f>
        <x:v>0</x:v>
      </x:c>
      <x:c r="L868" s="68">
        <x:f>SUMIFS(ETC!$G:$G,ETC!$B:$B,$C868,ETC!$E:$E,$D868)</x:f>
        <x:v>0</x:v>
      </x:c>
      <x:c r="M868" s="73">
        <x:f>SUMIFS(ETC!$J:$J,ETC!$E:$E,$D868,ETC!$B:$B,$C868)</x:f>
        <x:v>0</x:v>
      </x:c>
      <x:c r="N868" s="159">
        <x:f>IF(IFERROR((I868+K868+M868)/(G868+J868+SUMIFS(ETC!$G:$G,ETC!$C:$C,1,ETC!$B:$B,$C868,ETC!$E:$E,$D868)),)=0,H868,IFERROR((I868+K868+M868)/(G868+J868+SUMIFS(ETC!$G:$G,ETC!$C:$C,1,ETC!$B:$B,$C868,ETC!$E:$E,$D868)),))</x:f>
        <x:v>2366.1200779999999</x:v>
      </x:c>
      <x:c r="O868" s="106">
        <x:f>++SUMIFS('sales data'!L:L,'sales data'!$B:$B,$C868,'sales data'!$F:$F,$D868,'sales data'!$O:$O,"")</x:f>
        <x:v>0</x:v>
      </x:c>
      <x:c r="P868" s="73">
        <x:f t="shared" si="235"/>
        <x:v>0</x:v>
      </x:c>
      <x:c r="Q868" s="68">
        <x:f>+SUMIFS('sales data'!$L:$L,'sales data'!$B:$B,$C868,'sales data'!$F:$F,$D868,'sales data'!$O:$O,"R")</x:f>
        <x:v>0</x:v>
      </x:c>
      <x:c r="R868" s="73">
        <x:f t="shared" si="236"/>
        <x:v>0</x:v>
      </x:c>
      <x:c r="S868" s="68">
        <x:f>SUMIFS('sales data'!$L:$L,'sales data'!$B:$B,$C868,'sales data'!$F:$F,$D868,'sales data'!$O:$O,"N")</x:f>
        <x:v>0</x:v>
      </x:c>
      <x:c r="T868" s="73">
        <x:f t="shared" si="237"/>
        <x:v>0</x:v>
      </x:c>
      <x:c r="U868" s="26">
        <x:f>SUMIFS('warehouse inventory check'!$N:$N,'warehouse inventory check'!$C:$C,$C868,'warehouse inventory check'!$D:$D,$D868)</x:f>
        <x:v>0</x:v>
      </x:c>
      <x:c r="V868" s="26">
        <x:f t="shared" si="238"/>
        <x:v>2366.1200779999999</x:v>
      </x:c>
      <x:c r="W868" s="73">
        <x:f t="shared" si="239"/>
        <x:v>0</x:v>
      </x:c>
      <x:c r="X868" s="74">
        <x:f t="shared" si="240"/>
        <x:v>0</x:v>
      </x:c>
      <x:c r="Y868" s="68">
        <x:f t="shared" si="241"/>
        <x:v>0</x:v>
      </x:c>
      <x:c r="Z868" s="68">
        <x:f t="shared" si="242"/>
        <x:v>0</x:v>
      </x:c>
    </x:row>
    <x:row r="869" spans="1:26" s="26" customFormat="1">
      <x:c r="A869" s="118">
        <x:v>54</x:v>
      </x:c>
      <x:c r="B869" s="118"/>
      <x:c r="C869" s="113">
        <x:v>9</x:v>
      </x:c>
      <x:c r="D869" s="210" t="str">
        <x:f>IF(VLOOKUP($A869,'★Master Code List'!$B$4:$K$167,8,)=0,"",(VLOOKUP($A869,'★Master Code List'!$B$4:$K$167,8,)))</x:f>
        <x:v>TZ38-14A033-HB</x:v>
      </x:c>
      <x:c r="E869" s="210" t="str">
        <x:f>IF(VLOOKUP($A869,'★Master Code List'!$B$4:$K$167,9,)=0,"",(VLOOKUP($A869,'★Master Code List'!$B$4:$K$167,9,)))</x:f>
        <x:v>BEV-E (AWD/RWD, V710)</x:v>
      </x:c>
      <x:c r="F869" s="20" t="str">
        <x:f>IF(VLOOKUP($A869,'★Master Code List'!$B$4:$K$167,10,)=0,"",(VLOOKUP($A869,'★Master Code List'!$B$4:$K$167,10,)))</x:f>
        <x:v>MCA CONNECTOR CLIP</x:v>
      </x:c>
      <x:c r="G869" s="158">
        <x:f t="shared" si="243"/>
        <x:v>0</x:v>
      </x:c>
      <x:c r="H869" s="158">
        <x:f t="shared" si="244"/>
        <x:v>647.77442386881887</x:v>
      </x:c>
      <x:c r="I869" s="285">
        <x:f t="shared" si="245"/>
        <x:v>0</x:v>
      </x:c>
      <x:c r="J869" s="106">
        <x:f>SUMIFS('purchase data'!K:K,'purchase data'!$B:$B,$C869,'purchase data'!$F:$F,$D869)</x:f>
        <x:v>0</x:v>
      </x:c>
      <x:c r="K869" s="73">
        <x:f>SUMIFS('purchase data'!M:M,'purchase data'!$B:$B,$C869,'purchase data'!$F:$F,$D869)</x:f>
        <x:v>0</x:v>
      </x:c>
      <x:c r="L869" s="68">
        <x:f>SUMIFS(ETC!$G:$G,ETC!$B:$B,$C869,ETC!$E:$E,$D869)</x:f>
        <x:v>0</x:v>
      </x:c>
      <x:c r="M869" s="73">
        <x:f>SUMIFS(ETC!$J:$J,ETC!$E:$E,$D869,ETC!$B:$B,$C869)</x:f>
        <x:v>0</x:v>
      </x:c>
      <x:c r="N869" s="159">
        <x:f>IF(IFERROR((I869+K869+M869)/(G869+J869+SUMIFS(ETC!$G:$G,ETC!$C:$C,1,ETC!$B:$B,$C869,ETC!$E:$E,$D869)),)=0,H869,IFERROR((I869+K869+M869)/(G869+J869+SUMIFS(ETC!$G:$G,ETC!$C:$C,1,ETC!$B:$B,$C869,ETC!$E:$E,$D869)),))</x:f>
        <x:v>647.77442386881887</x:v>
      </x:c>
      <x:c r="O869" s="106">
        <x:f>++SUMIFS('sales data'!L:L,'sales data'!$B:$B,$C869,'sales data'!$F:$F,$D869,'sales data'!$O:$O,"")</x:f>
        <x:v>0</x:v>
      </x:c>
      <x:c r="P869" s="73">
        <x:f t="shared" si="235"/>
        <x:v>0</x:v>
      </x:c>
      <x:c r="Q869" s="68">
        <x:f>+SUMIFS('sales data'!$L:$L,'sales data'!$B:$B,$C869,'sales data'!$F:$F,$D869,'sales data'!$O:$O,"R")</x:f>
        <x:v>0</x:v>
      </x:c>
      <x:c r="R869" s="73">
        <x:f t="shared" si="236"/>
        <x:v>0</x:v>
      </x:c>
      <x:c r="S869" s="68">
        <x:f>SUMIFS('sales data'!$L:$L,'sales data'!$B:$B,$C869,'sales data'!$F:$F,$D869,'sales data'!$O:$O,"N")</x:f>
        <x:v>0</x:v>
      </x:c>
      <x:c r="T869" s="73">
        <x:f t="shared" si="237"/>
        <x:v>0</x:v>
      </x:c>
      <x:c r="U869" s="26">
        <x:f>SUMIFS('warehouse inventory check'!$N:$N,'warehouse inventory check'!$C:$C,$C869,'warehouse inventory check'!$D:$D,$D869)</x:f>
        <x:v>0</x:v>
      </x:c>
      <x:c r="V869" s="26">
        <x:f t="shared" si="238"/>
        <x:v>647.77442386881887</x:v>
      </x:c>
      <x:c r="W869" s="73">
        <x:f t="shared" si="239"/>
        <x:v>0</x:v>
      </x:c>
      <x:c r="X869" s="74">
        <x:f t="shared" si="240"/>
        <x:v>0</x:v>
      </x:c>
      <x:c r="Y869" s="68">
        <x:f t="shared" si="241"/>
        <x:v>0</x:v>
      </x:c>
      <x:c r="Z869" s="68">
        <x:f t="shared" si="242"/>
        <x:v>0</x:v>
      </x:c>
    </x:row>
    <x:row r="870" spans="1:26" s="26" customFormat="1">
      <x:c r="A870" s="118">
        <x:v>55</x:v>
      </x:c>
      <x:c r="B870" s="118"/>
      <x:c r="C870" s="113">
        <x:v>9</x:v>
      </x:c>
      <x:c r="D870" s="210" t="str">
        <x:f>IF(VLOOKUP($A870,'★Master Code List'!$B$4:$K$167,8,)=0,"",(VLOOKUP($A870,'★Master Code List'!$B$4:$K$167,8,)))</x:f>
        <x:v>TZ38-14A033-JA</x:v>
      </x:c>
      <x:c r="E870" s="210" t="str">
        <x:f>IF(VLOOKUP($A870,'★Master Code List'!$B$4:$K$167,9,)=0,"",(VLOOKUP($A870,'★Master Code List'!$B$4:$K$167,9,)))</x:f>
        <x:v>BEV-E (AWD, V710)</x:v>
      </x:c>
      <x:c r="F870" s="20" t="str">
        <x:f>IF(VLOOKUP($A870,'★Master Code List'!$B$4:$K$167,10,)=0,"",(VLOOKUP($A870,'★Master Code List'!$B$4:$K$167,10,)))</x:f>
        <x:v xml:space="preserve">BUS BAR ASY </x:v>
      </x:c>
      <x:c r="G870" s="158">
        <x:f t="shared" si="243"/>
        <x:v>0</x:v>
      </x:c>
      <x:c r="H870" s="158">
        <x:f t="shared" si="244"/>
        <x:v>657.79499999999996</x:v>
      </x:c>
      <x:c r="I870" s="285">
        <x:f t="shared" si="245"/>
        <x:v>0</x:v>
      </x:c>
      <x:c r="J870" s="106">
        <x:f>SUMIFS('purchase data'!K:K,'purchase data'!$B:$B,$C870,'purchase data'!$F:$F,$D870)</x:f>
        <x:v>0</x:v>
      </x:c>
      <x:c r="K870" s="73">
        <x:f>SUMIFS('purchase data'!M:M,'purchase data'!$B:$B,$C870,'purchase data'!$F:$F,$D870)</x:f>
        <x:v>0</x:v>
      </x:c>
      <x:c r="L870" s="68">
        <x:f>SUMIFS(ETC!$G:$G,ETC!$B:$B,$C870,ETC!$E:$E,$D870)</x:f>
        <x:v>0</x:v>
      </x:c>
      <x:c r="M870" s="73">
        <x:f>SUMIFS(ETC!$J:$J,ETC!$E:$E,$D870,ETC!$B:$B,$C870)</x:f>
        <x:v>0</x:v>
      </x:c>
      <x:c r="N870" s="159">
        <x:f>IF(IFERROR((I870+K870+M870)/(G870+J870+SUMIFS(ETC!$G:$G,ETC!$C:$C,1,ETC!$B:$B,$C870,ETC!$E:$E,$D870)),)=0,H870,IFERROR((I870+K870+M870)/(G870+J870+SUMIFS(ETC!$G:$G,ETC!$C:$C,1,ETC!$B:$B,$C870,ETC!$E:$E,$D870)),))</x:f>
        <x:v>657.79499999999996</x:v>
      </x:c>
      <x:c r="O870" s="106">
        <x:f>++SUMIFS('sales data'!L:L,'sales data'!$B:$B,$C870,'sales data'!$F:$F,$D870,'sales data'!$O:$O,"")</x:f>
        <x:v>0</x:v>
      </x:c>
      <x:c r="P870" s="73">
        <x:f t="shared" si="235"/>
        <x:v>0</x:v>
      </x:c>
      <x:c r="Q870" s="68">
        <x:f>+SUMIFS('sales data'!$L:$L,'sales data'!$B:$B,$C870,'sales data'!$F:$F,$D870,'sales data'!$O:$O,"R")</x:f>
        <x:v>0</x:v>
      </x:c>
      <x:c r="R870" s="73">
        <x:f t="shared" si="236"/>
        <x:v>0</x:v>
      </x:c>
      <x:c r="S870" s="68">
        <x:f>SUMIFS('sales data'!$L:$L,'sales data'!$B:$B,$C870,'sales data'!$F:$F,$D870,'sales data'!$O:$O,"N")</x:f>
        <x:v>0</x:v>
      </x:c>
      <x:c r="T870" s="73">
        <x:f t="shared" si="237"/>
        <x:v>0</x:v>
      </x:c>
      <x:c r="U870" s="26">
        <x:f>SUMIFS('warehouse inventory check'!$N:$N,'warehouse inventory check'!$C:$C,$C870,'warehouse inventory check'!$D:$D,$D870)</x:f>
        <x:v>0</x:v>
      </x:c>
      <x:c r="V870" s="26">
        <x:f t="shared" si="238"/>
        <x:v>657.79499999999996</x:v>
      </x:c>
      <x:c r="W870" s="73">
        <x:f t="shared" si="239"/>
        <x:v>0</x:v>
      </x:c>
      <x:c r="X870" s="74">
        <x:f t="shared" si="240"/>
        <x:v>0</x:v>
      </x:c>
      <x:c r="Y870" s="68">
        <x:f t="shared" si="241"/>
        <x:v>0</x:v>
      </x:c>
      <x:c r="Z870" s="68">
        <x:f t="shared" si="242"/>
        <x:v>0</x:v>
      </x:c>
    </x:row>
    <x:row r="871" spans="1:26" s="26" customFormat="1">
      <x:c r="A871" s="118">
        <x:v>56</x:v>
      </x:c>
      <x:c r="B871" s="118"/>
      <x:c r="C871" s="113">
        <x:v>9</x:v>
      </x:c>
      <x:c r="D871" s="210" t="str">
        <x:f>IF(VLOOKUP($A871,'★Master Code List'!$B$4:$K$167,8,)=0,"",(VLOOKUP($A871,'★Master Code List'!$B$4:$K$167,8,)))</x:f>
        <x:v>TZ38-14A033-JB</x:v>
      </x:c>
      <x:c r="E871" s="210" t="str">
        <x:f>IF(VLOOKUP($A871,'★Master Code List'!$B$4:$K$167,9,)=0,"",(VLOOKUP($A871,'★Master Code List'!$B$4:$K$167,9,)))</x:f>
        <x:v>BEV-E (AWD/RWD, V710)</x:v>
      </x:c>
      <x:c r="F871" s="20" t="str">
        <x:f>IF(VLOOKUP($A871,'★Master Code List'!$B$4:$K$167,10,)=0,"",(VLOOKUP($A871,'★Master Code List'!$B$4:$K$167,10,)))</x:f>
        <x:v>MCA CONNECTOR CLIP</x:v>
      </x:c>
      <x:c r="G871" s="158">
        <x:f t="shared" si="243"/>
        <x:v>0</x:v>
      </x:c>
      <x:c r="H871" s="158">
        <x:f t="shared" si="244"/>
        <x:v>725.44886363636363</x:v>
      </x:c>
      <x:c r="I871" s="285">
        <x:f t="shared" si="245"/>
        <x:v>0</x:v>
      </x:c>
      <x:c r="J871" s="106">
        <x:f>SUMIFS('purchase data'!K:K,'purchase data'!$B:$B,$C871,'purchase data'!$F:$F,$D871)</x:f>
        <x:v>0</x:v>
      </x:c>
      <x:c r="K871" s="73">
        <x:f>SUMIFS('purchase data'!M:M,'purchase data'!$B:$B,$C871,'purchase data'!$F:$F,$D871)</x:f>
        <x:v>0</x:v>
      </x:c>
      <x:c r="L871" s="68">
        <x:f>SUMIFS(ETC!$G:$G,ETC!$B:$B,$C871,ETC!$E:$E,$D871)</x:f>
        <x:v>0</x:v>
      </x:c>
      <x:c r="M871" s="73">
        <x:f>SUMIFS(ETC!$J:$J,ETC!$E:$E,$D871,ETC!$B:$B,$C871)</x:f>
        <x:v>0</x:v>
      </x:c>
      <x:c r="N871" s="159">
        <x:f>IF(IFERROR((I871+K871+M871)/(G871+J871+SUMIFS(ETC!$G:$G,ETC!$C:$C,1,ETC!$B:$B,$C871,ETC!$E:$E,$D871)),)=0,H871,IFERROR((I871+K871+M871)/(G871+J871+SUMIFS(ETC!$G:$G,ETC!$C:$C,1,ETC!$B:$B,$C871,ETC!$E:$E,$D871)),))</x:f>
        <x:v>725.44886363636363</x:v>
      </x:c>
      <x:c r="O871" s="106">
        <x:f>++SUMIFS('sales data'!L:L,'sales data'!$B:$B,$C871,'sales data'!$F:$F,$D871,'sales data'!$O:$O,"")</x:f>
        <x:v>0</x:v>
      </x:c>
      <x:c r="P871" s="73">
        <x:f t="shared" si="235"/>
        <x:v>0</x:v>
      </x:c>
      <x:c r="Q871" s="68">
        <x:f>+SUMIFS('sales data'!$L:$L,'sales data'!$B:$B,$C871,'sales data'!$F:$F,$D871,'sales data'!$O:$O,"R")</x:f>
        <x:v>0</x:v>
      </x:c>
      <x:c r="R871" s="73">
        <x:f t="shared" si="236"/>
        <x:v>0</x:v>
      </x:c>
      <x:c r="S871" s="68">
        <x:f>SUMIFS('sales data'!$L:$L,'sales data'!$B:$B,$C871,'sales data'!$F:$F,$D871,'sales data'!$O:$O,"N")</x:f>
        <x:v>0</x:v>
      </x:c>
      <x:c r="T871" s="73">
        <x:f t="shared" si="237"/>
        <x:v>0</x:v>
      </x:c>
      <x:c r="U871" s="26">
        <x:f>SUMIFS('warehouse inventory check'!$N:$N,'warehouse inventory check'!$C:$C,$C871,'warehouse inventory check'!$D:$D,$D871)</x:f>
        <x:v>0</x:v>
      </x:c>
      <x:c r="V871" s="26">
        <x:f t="shared" si="238"/>
        <x:v>725.44886363636363</x:v>
      </x:c>
      <x:c r="W871" s="73">
        <x:f t="shared" si="239"/>
        <x:v>0</x:v>
      </x:c>
      <x:c r="X871" s="74">
        <x:f t="shared" si="240"/>
        <x:v>0</x:v>
      </x:c>
      <x:c r="Y871" s="68">
        <x:f t="shared" si="241"/>
        <x:v>0</x:v>
      </x:c>
      <x:c r="Z871" s="68">
        <x:f t="shared" si="242"/>
        <x:v>0</x:v>
      </x:c>
    </x:row>
    <x:row r="872" spans="1:26" s="26" customFormat="1">
      <x:c r="A872" s="118">
        <x:v>57</x:v>
      </x:c>
      <x:c r="B872" s="118"/>
      <x:c r="C872" s="113">
        <x:v>9</x:v>
      </x:c>
      <x:c r="D872" s="210" t="str">
        <x:f>IF(VLOOKUP($A872,'★Master Code List'!$B$4:$K$167,8,)=0,"",(VLOOKUP($A872,'★Master Code List'!$B$4:$K$167,8,)))</x:f>
        <x:v>TZ38-14A033-KA</x:v>
      </x:c>
      <x:c r="E872" s="210" t="str">
        <x:f>IF(VLOOKUP($A872,'★Master Code List'!$B$4:$K$167,9,)=0,"",(VLOOKUP($A872,'★Master Code List'!$B$4:$K$167,9,)))</x:f>
        <x:v>EV-V4</x:v>
      </x:c>
      <x:c r="F872" s="20" t="str">
        <x:f>IF(VLOOKUP($A872,'★Master Code List'!$B$4:$K$167,10,)=0,"",(VLOOKUP($A872,'★Master Code List'!$B$4:$K$167,10,)))</x:f>
        <x:v>MCA CONNECTOR CLIP</x:v>
      </x:c>
      <x:c r="G872" s="158">
        <x:f t="shared" si="243"/>
        <x:v>0</x:v>
      </x:c>
      <x:c r="H872" s="158">
        <x:f t="shared" si="244"/>
        <x:v>1402.1366700000001</x:v>
      </x:c>
      <x:c r="I872" s="285">
        <x:f t="shared" si="245"/>
        <x:v>0</x:v>
      </x:c>
      <x:c r="J872" s="106">
        <x:f>SUMIFS('purchase data'!K:K,'purchase data'!$B:$B,$C872,'purchase data'!$F:$F,$D872)</x:f>
        <x:v>0</x:v>
      </x:c>
      <x:c r="K872" s="73">
        <x:f>SUMIFS('purchase data'!M:M,'purchase data'!$B:$B,$C872,'purchase data'!$F:$F,$D872)</x:f>
        <x:v>0</x:v>
      </x:c>
      <x:c r="L872" s="68">
        <x:f>SUMIFS(ETC!$G:$G,ETC!$B:$B,$C872,ETC!$E:$E,$D872)</x:f>
        <x:v>0</x:v>
      </x:c>
      <x:c r="M872" s="73">
        <x:f>SUMIFS(ETC!$J:$J,ETC!$E:$E,$D872,ETC!$B:$B,$C872)</x:f>
        <x:v>0</x:v>
      </x:c>
      <x:c r="N872" s="159">
        <x:f>IF(IFERROR((I872+K872+M872)/(G872+J872+SUMIFS(ETC!$G:$G,ETC!$C:$C,1,ETC!$B:$B,$C872,ETC!$E:$E,$D872)),)=0,H872,IFERROR((I872+K872+M872)/(G872+J872+SUMIFS(ETC!$G:$G,ETC!$C:$C,1,ETC!$B:$B,$C872,ETC!$E:$E,$D872)),))</x:f>
        <x:v>1402.1366700000001</x:v>
      </x:c>
      <x:c r="O872" s="106">
        <x:f>++SUMIFS('sales data'!L:L,'sales data'!$B:$B,$C872,'sales data'!$F:$F,$D872,'sales data'!$O:$O,"")</x:f>
        <x:v>0</x:v>
      </x:c>
      <x:c r="P872" s="73">
        <x:f t="shared" si="235"/>
        <x:v>0</x:v>
      </x:c>
      <x:c r="Q872" s="68">
        <x:f>+SUMIFS('sales data'!$L:$L,'sales data'!$B:$B,$C872,'sales data'!$F:$F,$D872,'sales data'!$O:$O,"R")</x:f>
        <x:v>0</x:v>
      </x:c>
      <x:c r="R872" s="73">
        <x:f t="shared" si="236"/>
        <x:v>0</x:v>
      </x:c>
      <x:c r="S872" s="68">
        <x:f>SUMIFS('sales data'!$L:$L,'sales data'!$B:$B,$C872,'sales data'!$F:$F,$D872,'sales data'!$O:$O,"N")</x:f>
        <x:v>0</x:v>
      </x:c>
      <x:c r="T872" s="73">
        <x:f t="shared" si="237"/>
        <x:v>0</x:v>
      </x:c>
      <x:c r="U872" s="26">
        <x:f>SUMIFS('warehouse inventory check'!$N:$N,'warehouse inventory check'!$C:$C,$C872,'warehouse inventory check'!$D:$D,$D872)</x:f>
        <x:v>0</x:v>
      </x:c>
      <x:c r="V872" s="26">
        <x:f t="shared" si="238"/>
        <x:v>1402.1366700000001</x:v>
      </x:c>
      <x:c r="W872" s="73">
        <x:f t="shared" si="239"/>
        <x:v>0</x:v>
      </x:c>
      <x:c r="X872" s="74">
        <x:f t="shared" si="240"/>
        <x:v>0</x:v>
      </x:c>
      <x:c r="Y872" s="68">
        <x:f t="shared" si="241"/>
        <x:v>0</x:v>
      </x:c>
      <x:c r="Z872" s="68">
        <x:f t="shared" si="242"/>
        <x:v>0</x:v>
      </x:c>
    </x:row>
    <x:row r="873" spans="1:26" s="26" customFormat="1">
      <x:c r="A873" s="118">
        <x:v>58</x:v>
      </x:c>
      <x:c r="B873" s="118"/>
      <x:c r="C873" s="113">
        <x:v>9</x:v>
      </x:c>
      <x:c r="D873" s="210" t="str">
        <x:f>IF(VLOOKUP($A873,'★Master Code List'!$B$4:$K$167,8,)=0,"",(VLOOKUP($A873,'★Master Code List'!$B$4:$K$167,8,)))</x:f>
        <x:v>TZ38-14A033-LA</x:v>
      </x:c>
      <x:c r="E873" s="210" t="str">
        <x:f>IF(VLOOKUP($A873,'★Master Code List'!$B$4:$K$167,9,)=0,"",(VLOOKUP($A873,'★Master Code List'!$B$4:$K$167,9,)))</x:f>
        <x:v>EV-V4</x:v>
      </x:c>
      <x:c r="F873" s="20" t="str">
        <x:f>IF(VLOOKUP($A873,'★Master Code List'!$B$4:$K$167,10,)=0,"",(VLOOKUP($A873,'★Master Code List'!$B$4:$K$167,10,)))</x:f>
        <x:v>MCA CONNECTOR CLIP</x:v>
      </x:c>
      <x:c r="G873" s="158">
        <x:f t="shared" si="243"/>
        <x:v>0</x:v>
      </x:c>
      <x:c r="H873" s="158">
        <x:f t="shared" si="244"/>
        <x:v>1273.55</x:v>
      </x:c>
      <x:c r="I873" s="285">
        <x:f t="shared" si="245"/>
        <x:v>0</x:v>
      </x:c>
      <x:c r="J873" s="106">
        <x:f>SUMIFS('purchase data'!K:K,'purchase data'!$B:$B,$C873,'purchase data'!$F:$F,$D873)</x:f>
        <x:v>0</x:v>
      </x:c>
      <x:c r="K873" s="73">
        <x:f>SUMIFS('purchase data'!M:M,'purchase data'!$B:$B,$C873,'purchase data'!$F:$F,$D873)</x:f>
        <x:v>0</x:v>
      </x:c>
      <x:c r="L873" s="68">
        <x:f>SUMIFS(ETC!$G:$G,ETC!$B:$B,$C873,ETC!$E:$E,$D873)</x:f>
        <x:v>0</x:v>
      </x:c>
      <x:c r="M873" s="73">
        <x:f>SUMIFS(ETC!$J:$J,ETC!$E:$E,$D873,ETC!$B:$B,$C873)</x:f>
        <x:v>0</x:v>
      </x:c>
      <x:c r="N873" s="159">
        <x:f>IF(IFERROR((I873+K873+M873)/(G873+J873+SUMIFS(ETC!$G:$G,ETC!$C:$C,1,ETC!$B:$B,$C873,ETC!$E:$E,$D873)),)=0,H873,IFERROR((I873+K873+M873)/(G873+J873+SUMIFS(ETC!$G:$G,ETC!$C:$C,1,ETC!$B:$B,$C873,ETC!$E:$E,$D873)),))</x:f>
        <x:v>1273.55</x:v>
      </x:c>
      <x:c r="O873" s="106">
        <x:f>++SUMIFS('sales data'!L:L,'sales data'!$B:$B,$C873,'sales data'!$F:$F,$D873,'sales data'!$O:$O,"")</x:f>
        <x:v>0</x:v>
      </x:c>
      <x:c r="P873" s="73">
        <x:f t="shared" si="235"/>
        <x:v>0</x:v>
      </x:c>
      <x:c r="Q873" s="68">
        <x:f>+SUMIFS('sales data'!$L:$L,'sales data'!$B:$B,$C873,'sales data'!$F:$F,$D873,'sales data'!$O:$O,"R")</x:f>
        <x:v>0</x:v>
      </x:c>
      <x:c r="R873" s="73">
        <x:f t="shared" si="236"/>
        <x:v>0</x:v>
      </x:c>
      <x:c r="S873" s="68">
        <x:f>SUMIFS('sales data'!$L:$L,'sales data'!$B:$B,$C873,'sales data'!$F:$F,$D873,'sales data'!$O:$O,"N")</x:f>
        <x:v>0</x:v>
      </x:c>
      <x:c r="T873" s="73">
        <x:f t="shared" si="237"/>
        <x:v>0</x:v>
      </x:c>
      <x:c r="U873" s="26">
        <x:f>SUMIFS('warehouse inventory check'!$N:$N,'warehouse inventory check'!$C:$C,$C873,'warehouse inventory check'!$D:$D,$D873)</x:f>
        <x:v>0</x:v>
      </x:c>
      <x:c r="V873" s="26">
        <x:f t="shared" si="238"/>
        <x:v>1273.55</x:v>
      </x:c>
      <x:c r="W873" s="73">
        <x:f t="shared" si="239"/>
        <x:v>0</x:v>
      </x:c>
      <x:c r="X873" s="74">
        <x:f t="shared" si="240"/>
        <x:v>0</x:v>
      </x:c>
      <x:c r="Y873" s="68">
        <x:f t="shared" si="241"/>
        <x:v>0</x:v>
      </x:c>
      <x:c r="Z873" s="68">
        <x:f t="shared" si="242"/>
        <x:v>0</x:v>
      </x:c>
    </x:row>
    <x:row r="874" spans="1:26" s="26" customFormat="1">
      <x:c r="A874" s="118">
        <x:v>59</x:v>
      </x:c>
      <x:c r="B874" s="118"/>
      <x:c r="C874" s="113">
        <x:v>9</x:v>
      </x:c>
      <x:c r="D874" s="210" t="str">
        <x:f>IF(VLOOKUP($A874,'★Master Code List'!$B$4:$K$167,8,)=0,"",(VLOOKUP($A874,'★Master Code List'!$B$4:$K$167,8,)))</x:f>
        <x:v>TZ38-14A033-MA</x:v>
      </x:c>
      <x:c r="E874" s="210" t="str">
        <x:f>IF(VLOOKUP($A874,'★Master Code List'!$B$4:$K$167,9,)=0,"",(VLOOKUP($A874,'★Master Code List'!$B$4:$K$167,9,)))</x:f>
        <x:v>EV-V4</x:v>
      </x:c>
      <x:c r="F874" s="20" t="str">
        <x:f>IF(VLOOKUP($A874,'★Master Code List'!$B$4:$K$167,10,)=0,"",(VLOOKUP($A874,'★Master Code List'!$B$4:$K$167,10,)))</x:f>
        <x:v>MCA CONNECTOR CLIP</x:v>
      </x:c>
      <x:c r="G874" s="158">
        <x:f t="shared" si="243"/>
        <x:v>0</x:v>
      </x:c>
      <x:c r="H874" s="158">
        <x:f t="shared" si="244"/>
        <x:v>759.70121617647067</x:v>
      </x:c>
      <x:c r="I874" s="285">
        <x:f t="shared" si="245"/>
        <x:v>0</x:v>
      </x:c>
      <x:c r="J874" s="106">
        <x:f>SUMIFS('purchase data'!K:K,'purchase data'!$B:$B,$C874,'purchase data'!$F:$F,$D874)</x:f>
        <x:v>0</x:v>
      </x:c>
      <x:c r="K874" s="73">
        <x:f>SUMIFS('purchase data'!M:M,'purchase data'!$B:$B,$C874,'purchase data'!$F:$F,$D874)</x:f>
        <x:v>0</x:v>
      </x:c>
      <x:c r="L874" s="68">
        <x:f>SUMIFS(ETC!$G:$G,ETC!$B:$B,$C874,ETC!$E:$E,$D874)</x:f>
        <x:v>0</x:v>
      </x:c>
      <x:c r="M874" s="73">
        <x:f>SUMIFS(ETC!$J:$J,ETC!$E:$E,$D874,ETC!$B:$B,$C874)</x:f>
        <x:v>0</x:v>
      </x:c>
      <x:c r="N874" s="159">
        <x:f>IF(IFERROR((I874+K874+M874)/(G874+J874+SUMIFS(ETC!$G:$G,ETC!$C:$C,1,ETC!$B:$B,$C874,ETC!$E:$E,$D874)),)=0,H874,IFERROR((I874+K874+M874)/(G874+J874+SUMIFS(ETC!$G:$G,ETC!$C:$C,1,ETC!$B:$B,$C874,ETC!$E:$E,$D874)),))</x:f>
        <x:v>759.70121617647067</x:v>
      </x:c>
      <x:c r="O874" s="106">
        <x:f>++SUMIFS('sales data'!L:L,'sales data'!$B:$B,$C874,'sales data'!$F:$F,$D874,'sales data'!$O:$O,"")</x:f>
        <x:v>0</x:v>
      </x:c>
      <x:c r="P874" s="73">
        <x:f t="shared" si="235"/>
        <x:v>0</x:v>
      </x:c>
      <x:c r="Q874" s="68">
        <x:f>+SUMIFS('sales data'!$L:$L,'sales data'!$B:$B,$C874,'sales data'!$F:$F,$D874,'sales data'!$O:$O,"R")</x:f>
        <x:v>0</x:v>
      </x:c>
      <x:c r="R874" s="73">
        <x:f t="shared" si="236"/>
        <x:v>0</x:v>
      </x:c>
      <x:c r="S874" s="68">
        <x:f>SUMIFS('sales data'!$L:$L,'sales data'!$B:$B,$C874,'sales data'!$F:$F,$D874,'sales data'!$O:$O,"N")</x:f>
        <x:v>0</x:v>
      </x:c>
      <x:c r="T874" s="73">
        <x:f t="shared" si="237"/>
        <x:v>0</x:v>
      </x:c>
      <x:c r="U874" s="26">
        <x:f>SUMIFS('warehouse inventory check'!$N:$N,'warehouse inventory check'!$C:$C,$C874,'warehouse inventory check'!$D:$D,$D874)</x:f>
        <x:v>0</x:v>
      </x:c>
      <x:c r="V874" s="26">
        <x:f t="shared" si="238"/>
        <x:v>759.70121617647067</x:v>
      </x:c>
      <x:c r="W874" s="73">
        <x:f t="shared" si="239"/>
        <x:v>0</x:v>
      </x:c>
      <x:c r="X874" s="74">
        <x:f t="shared" si="240"/>
        <x:v>0</x:v>
      </x:c>
      <x:c r="Y874" s="68">
        <x:f t="shared" si="241"/>
        <x:v>0</x:v>
      </x:c>
      <x:c r="Z874" s="68">
        <x:f t="shared" si="242"/>
        <x:v>0</x:v>
      </x:c>
    </x:row>
    <x:row r="875" spans="1:26" s="26" customFormat="1">
      <x:c r="A875" s="118">
        <x:v>60</x:v>
      </x:c>
      <x:c r="B875" s="118"/>
      <x:c r="C875" s="113">
        <x:v>9</x:v>
      </x:c>
      <x:c r="D875" s="210" t="str">
        <x:f>IF(VLOOKUP($A875,'★Master Code List'!$B$4:$K$167,8,)=0,"",(VLOOKUP($A875,'★Master Code List'!$B$4:$K$167,8,)))</x:f>
        <x:v>TZ38-14A033-NA</x:v>
      </x:c>
      <x:c r="E875" s="210" t="str">
        <x:f>IF(VLOOKUP($A875,'★Master Code List'!$B$4:$K$167,9,)=0,"",(VLOOKUP($A875,'★Master Code List'!$B$4:$K$167,9,)))</x:f>
        <x:v>BEV-E (AWD/RWD, V710)</x:v>
      </x:c>
      <x:c r="F875" s="20" t="str">
        <x:f>IF(VLOOKUP($A875,'★Master Code List'!$B$4:$K$167,10,)=0,"",(VLOOKUP($A875,'★Master Code List'!$B$4:$K$167,10,)))</x:f>
        <x:v>BUSBAR ASY</x:v>
      </x:c>
      <x:c r="G875" s="158">
        <x:f t="shared" si="243"/>
        <x:v>0</x:v>
      </x:c>
      <x:c r="H875" s="158">
        <x:f t="shared" si="244"/>
        <x:v>726.82382223880586</x:v>
      </x:c>
      <x:c r="I875" s="285">
        <x:f t="shared" si="245"/>
        <x:v>0</x:v>
      </x:c>
      <x:c r="J875" s="106">
        <x:f>SUMIFS('purchase data'!K:K,'purchase data'!$B:$B,$C875,'purchase data'!$F:$F,$D875)</x:f>
        <x:v>0</x:v>
      </x:c>
      <x:c r="K875" s="73">
        <x:f>SUMIFS('purchase data'!M:M,'purchase data'!$B:$B,$C875,'purchase data'!$F:$F,$D875)</x:f>
        <x:v>0</x:v>
      </x:c>
      <x:c r="L875" s="68">
        <x:f>SUMIFS(ETC!$G:$G,ETC!$B:$B,$C875,ETC!$E:$E,$D875)</x:f>
        <x:v>0</x:v>
      </x:c>
      <x:c r="M875" s="73">
        <x:f>SUMIFS(ETC!$J:$J,ETC!$E:$E,$D875,ETC!$B:$B,$C875)</x:f>
        <x:v>0</x:v>
      </x:c>
      <x:c r="N875" s="159">
        <x:f>IF(IFERROR((I875+K875+M875)/(G875+J875+SUMIFS(ETC!$G:$G,ETC!$C:$C,1,ETC!$B:$B,$C875,ETC!$E:$E,$D875)),)=0,H875,IFERROR((I875+K875+M875)/(G875+J875+SUMIFS(ETC!$G:$G,ETC!$C:$C,1,ETC!$B:$B,$C875,ETC!$E:$E,$D875)),))</x:f>
        <x:v>726.82382223880586</x:v>
      </x:c>
      <x:c r="O875" s="106">
        <x:f>++SUMIFS('sales data'!L:L,'sales data'!$B:$B,$C875,'sales data'!$F:$F,$D875,'sales data'!$O:$O,"")</x:f>
        <x:v>0</x:v>
      </x:c>
      <x:c r="P875" s="73">
        <x:f t="shared" si="235"/>
        <x:v>0</x:v>
      </x:c>
      <x:c r="Q875" s="68">
        <x:f>+SUMIFS('sales data'!$L:$L,'sales data'!$B:$B,$C875,'sales data'!$F:$F,$D875,'sales data'!$O:$O,"R")</x:f>
        <x:v>0</x:v>
      </x:c>
      <x:c r="R875" s="73">
        <x:f t="shared" si="236"/>
        <x:v>0</x:v>
      </x:c>
      <x:c r="S875" s="68">
        <x:f>SUMIFS('sales data'!$L:$L,'sales data'!$B:$B,$C875,'sales data'!$F:$F,$D875,'sales data'!$O:$O,"N")</x:f>
        <x:v>0</x:v>
      </x:c>
      <x:c r="T875" s="73">
        <x:f t="shared" si="237"/>
        <x:v>0</x:v>
      </x:c>
      <x:c r="U875" s="26">
        <x:f>SUMIFS('warehouse inventory check'!$N:$N,'warehouse inventory check'!$C:$C,$C875,'warehouse inventory check'!$D:$D,$D875)</x:f>
        <x:v>0</x:v>
      </x:c>
      <x:c r="V875" s="26">
        <x:f t="shared" si="238"/>
        <x:v>726.82382223880586</x:v>
      </x:c>
      <x:c r="W875" s="73">
        <x:f t="shared" si="239"/>
        <x:v>0</x:v>
      </x:c>
      <x:c r="X875" s="74">
        <x:f t="shared" si="240"/>
        <x:v>0</x:v>
      </x:c>
      <x:c r="Y875" s="68">
        <x:f t="shared" si="241"/>
        <x:v>0</x:v>
      </x:c>
      <x:c r="Z875" s="68">
        <x:f t="shared" si="242"/>
        <x:v>0</x:v>
      </x:c>
    </x:row>
    <x:row r="876" spans="1:26" s="26" customFormat="1">
      <x:c r="A876" s="118">
        <x:v>61</x:v>
      </x:c>
      <x:c r="B876" s="118"/>
      <x:c r="C876" s="113">
        <x:v>9</x:v>
      </x:c>
      <x:c r="D876" s="210" t="str">
        <x:f>IF(VLOOKUP($A876,'★Master Code List'!$B$4:$K$167,8,)=0,"",(VLOOKUP($A876,'★Master Code List'!$B$4:$K$167,8,)))</x:f>
        <x:v>TZ38-14A033-PB</x:v>
      </x:c>
      <x:c r="E876" s="210" t="str">
        <x:f>IF(VLOOKUP($A876,'★Master Code List'!$B$4:$K$167,9,)=0,"",(VLOOKUP($A876,'★Master Code List'!$B$4:$K$167,9,)))</x:f>
        <x:v>BEV-E (AWD/RWD, V710)</x:v>
      </x:c>
      <x:c r="F876" s="20" t="str">
        <x:f>IF(VLOOKUP($A876,'★Master Code List'!$B$4:$K$167,10,)=0,"",(VLOOKUP($A876,'★Master Code List'!$B$4:$K$167,10,)))</x:f>
        <x:v>BUSBAR ASY</x:v>
      </x:c>
      <x:c r="G876" s="158">
        <x:f t="shared" si="243"/>
        <x:v>0</x:v>
      </x:c>
      <x:c r="H876" s="158">
        <x:f t="shared" si="244"/>
        <x:v>660.62307414999987</x:v>
      </x:c>
      <x:c r="I876" s="285">
        <x:f t="shared" si="245"/>
        <x:v>0</x:v>
      </x:c>
      <x:c r="J876" s="106">
        <x:f>SUMIFS('purchase data'!K:K,'purchase data'!$B:$B,$C876,'purchase data'!$F:$F,$D876)</x:f>
        <x:v>0</x:v>
      </x:c>
      <x:c r="K876" s="73">
        <x:f>SUMIFS('purchase data'!M:M,'purchase data'!$B:$B,$C876,'purchase data'!$F:$F,$D876)</x:f>
        <x:v>0</x:v>
      </x:c>
      <x:c r="L876" s="68">
        <x:f>SUMIFS(ETC!$G:$G,ETC!$B:$B,$C876,ETC!$E:$E,$D876)</x:f>
        <x:v>0</x:v>
      </x:c>
      <x:c r="M876" s="73">
        <x:f>SUMIFS(ETC!$J:$J,ETC!$E:$E,$D876,ETC!$B:$B,$C876)</x:f>
        <x:v>0</x:v>
      </x:c>
      <x:c r="N876" s="159">
        <x:f>IF(IFERROR((I876+K876+M876)/(G876+J876+SUMIFS(ETC!$G:$G,ETC!$C:$C,1,ETC!$B:$B,$C876,ETC!$E:$E,$D876)),)=0,H876,IFERROR((I876+K876+M876)/(G876+J876+SUMIFS(ETC!$G:$G,ETC!$C:$C,1,ETC!$B:$B,$C876,ETC!$E:$E,$D876)),))</x:f>
        <x:v>660.62307414999987</x:v>
      </x:c>
      <x:c r="O876" s="106">
        <x:f>++SUMIFS('sales data'!L:L,'sales data'!$B:$B,$C876,'sales data'!$F:$F,$D876,'sales data'!$O:$O,"")</x:f>
        <x:v>0</x:v>
      </x:c>
      <x:c r="P876" s="73">
        <x:f t="shared" si="235"/>
        <x:v>0</x:v>
      </x:c>
      <x:c r="Q876" s="68">
        <x:f>+SUMIFS('sales data'!$L:$L,'sales data'!$B:$B,$C876,'sales data'!$F:$F,$D876,'sales data'!$O:$O,"R")</x:f>
        <x:v>0</x:v>
      </x:c>
      <x:c r="R876" s="73">
        <x:f t="shared" si="236"/>
        <x:v>0</x:v>
      </x:c>
      <x:c r="S876" s="68">
        <x:f>SUMIFS('sales data'!$L:$L,'sales data'!$B:$B,$C876,'sales data'!$F:$F,$D876,'sales data'!$O:$O,"N")</x:f>
        <x:v>0</x:v>
      </x:c>
      <x:c r="T876" s="73">
        <x:f t="shared" si="237"/>
        <x:v>0</x:v>
      </x:c>
      <x:c r="U876" s="26">
        <x:f>SUMIFS('warehouse inventory check'!$N:$N,'warehouse inventory check'!$C:$C,$C876,'warehouse inventory check'!$D:$D,$D876)</x:f>
        <x:v>0</x:v>
      </x:c>
      <x:c r="V876" s="26">
        <x:f t="shared" si="238"/>
        <x:v>660.62307414999987</x:v>
      </x:c>
      <x:c r="W876" s="73">
        <x:f t="shared" si="239"/>
        <x:v>0</x:v>
      </x:c>
      <x:c r="X876" s="74">
        <x:f t="shared" si="240"/>
        <x:v>0</x:v>
      </x:c>
      <x:c r="Y876" s="68">
        <x:f t="shared" si="241"/>
        <x:v>0</x:v>
      </x:c>
      <x:c r="Z876" s="68">
        <x:f t="shared" si="242"/>
        <x:v>0</x:v>
      </x:c>
    </x:row>
    <x:row r="877" spans="1:26" s="26" customFormat="1">
      <x:c r="A877" s="118">
        <x:v>62</x:v>
      </x:c>
      <x:c r="B877" s="118"/>
      <x:c r="C877" s="113">
        <x:v>9</x:v>
      </x:c>
      <x:c r="D877" s="210" t="str">
        <x:f>IF(VLOOKUP($A877,'★Master Code List'!$B$4:$K$167,8,)=0,"",(VLOOKUP($A877,'★Master Code List'!$B$4:$K$167,8,)))</x:f>
        <x:v>TZ38-14A033-RB</x:v>
      </x:c>
      <x:c r="E877" s="210" t="str">
        <x:f>IF(VLOOKUP($A877,'★Master Code List'!$B$4:$K$167,9,)=0,"",(VLOOKUP($A877,'★Master Code List'!$B$4:$K$167,9,)))</x:f>
        <x:v>BEV-E (AWD/RWD, V710)</x:v>
      </x:c>
      <x:c r="F877" s="20" t="str">
        <x:f>IF(VLOOKUP($A877,'★Master Code List'!$B$4:$K$167,10,)=0,"",(VLOOKUP($A877,'★Master Code List'!$B$4:$K$167,10,)))</x:f>
        <x:v>BUSBAR ASY</x:v>
      </x:c>
      <x:c r="G877" s="158">
        <x:f t="shared" si="243"/>
        <x:v>0</x:v>
      </x:c>
      <x:c r="H877" s="158">
        <x:f t="shared" si="244"/>
        <x:v>701.01162884816767</x:v>
      </x:c>
      <x:c r="I877" s="285">
        <x:f t="shared" si="245"/>
        <x:v>0</x:v>
      </x:c>
      <x:c r="J877" s="106">
        <x:f>SUMIFS('purchase data'!K:K,'purchase data'!$B:$B,$C877,'purchase data'!$F:$F,$D877)</x:f>
        <x:v>0</x:v>
      </x:c>
      <x:c r="K877" s="73">
        <x:f>SUMIFS('purchase data'!M:M,'purchase data'!$B:$B,$C877,'purchase data'!$F:$F,$D877)</x:f>
        <x:v>0</x:v>
      </x:c>
      <x:c r="L877" s="68">
        <x:f>SUMIFS(ETC!$G:$G,ETC!$B:$B,$C877,ETC!$E:$E,$D877)</x:f>
        <x:v>0</x:v>
      </x:c>
      <x:c r="M877" s="73">
        <x:f>SUMIFS(ETC!$J:$J,ETC!$E:$E,$D877,ETC!$B:$B,$C877)</x:f>
        <x:v>0</x:v>
      </x:c>
      <x:c r="N877" s="159">
        <x:f>IF(IFERROR((I877+K877+M877)/(G877+J877+SUMIFS(ETC!$G:$G,ETC!$C:$C,1,ETC!$B:$B,$C877,ETC!$E:$E,$D877)),)=0,H877,IFERROR((I877+K877+M877)/(G877+J877+SUMIFS(ETC!$G:$G,ETC!$C:$C,1,ETC!$B:$B,$C877,ETC!$E:$E,$D877)),))</x:f>
        <x:v>701.01162884816767</x:v>
      </x:c>
      <x:c r="O877" s="106">
        <x:f>++SUMIFS('sales data'!L:L,'sales data'!$B:$B,$C877,'sales data'!$F:$F,$D877,'sales data'!$O:$O,"")</x:f>
        <x:v>0</x:v>
      </x:c>
      <x:c r="P877" s="73">
        <x:f t="shared" si="235"/>
        <x:v>0</x:v>
      </x:c>
      <x:c r="Q877" s="68">
        <x:f>+SUMIFS('sales data'!$L:$L,'sales data'!$B:$B,$C877,'sales data'!$F:$F,$D877,'sales data'!$O:$O,"R")</x:f>
        <x:v>0</x:v>
      </x:c>
      <x:c r="R877" s="73">
        <x:f t="shared" si="236"/>
        <x:v>0</x:v>
      </x:c>
      <x:c r="S877" s="68">
        <x:f>SUMIFS('sales data'!$L:$L,'sales data'!$B:$B,$C877,'sales data'!$F:$F,$D877,'sales data'!$O:$O,"N")</x:f>
        <x:v>0</x:v>
      </x:c>
      <x:c r="T877" s="73">
        <x:f t="shared" si="237"/>
        <x:v>0</x:v>
      </x:c>
      <x:c r="U877" s="26">
        <x:f>SUMIFS('warehouse inventory check'!$N:$N,'warehouse inventory check'!$C:$C,$C877,'warehouse inventory check'!$D:$D,$D877)</x:f>
        <x:v>0</x:v>
      </x:c>
      <x:c r="V877" s="26">
        <x:f t="shared" si="238"/>
        <x:v>701.01162884816767</x:v>
      </x:c>
      <x:c r="W877" s="73">
        <x:f t="shared" si="239"/>
        <x:v>0</x:v>
      </x:c>
      <x:c r="X877" s="74">
        <x:f t="shared" si="240"/>
        <x:v>0</x:v>
      </x:c>
      <x:c r="Y877" s="68">
        <x:f t="shared" si="241"/>
        <x:v>0</x:v>
      </x:c>
      <x:c r="Z877" s="68">
        <x:f t="shared" si="242"/>
        <x:v>0</x:v>
      </x:c>
    </x:row>
    <x:row r="878" spans="1:26" s="26" customFormat="1">
      <x:c r="A878" s="118">
        <x:v>63</x:v>
      </x:c>
      <x:c r="B878" s="118"/>
      <x:c r="C878" s="113">
        <x:v>9</x:v>
      </x:c>
      <x:c r="D878" s="210" t="str">
        <x:f>IF(VLOOKUP($A878,'★Master Code List'!$B$4:$K$167,8,)=0,"",(VLOOKUP($A878,'★Master Code List'!$B$4:$K$167,8,)))</x:f>
        <x:v>TZ38-14A033-SA</x:v>
      </x:c>
      <x:c r="E878" s="210" t="str">
        <x:f>IF(VLOOKUP($A878,'★Master Code List'!$B$4:$K$167,9,)=0,"",(VLOOKUP($A878,'★Master Code List'!$B$4:$K$167,9,)))</x:f>
        <x:v>BEV-E (AWD/RWD, V710)</x:v>
      </x:c>
      <x:c r="F878" s="20" t="str">
        <x:f>IF(VLOOKUP($A878,'★Master Code List'!$B$4:$K$167,10,)=0,"",(VLOOKUP($A878,'★Master Code List'!$B$4:$K$167,10,)))</x:f>
        <x:v>BUSBAR ASY</x:v>
      </x:c>
      <x:c r="G878" s="158">
        <x:f t="shared" si="243"/>
        <x:v>0</x:v>
      </x:c>
      <x:c r="H878" s="158">
        <x:f t="shared" si="244"/>
        <x:v>796.01111068894591</x:v>
      </x:c>
      <x:c r="I878" s="285">
        <x:f t="shared" si="245"/>
        <x:v>0</x:v>
      </x:c>
      <x:c r="J878" s="106">
        <x:f>SUMIFS('purchase data'!K:K,'purchase data'!$B:$B,$C878,'purchase data'!$F:$F,$D878)</x:f>
        <x:v>0</x:v>
      </x:c>
      <x:c r="K878" s="73">
        <x:f>SUMIFS('purchase data'!M:M,'purchase data'!$B:$B,$C878,'purchase data'!$F:$F,$D878)</x:f>
        <x:v>0</x:v>
      </x:c>
      <x:c r="L878" s="68">
        <x:f>SUMIFS(ETC!$G:$G,ETC!$B:$B,$C878,ETC!$E:$E,$D878)</x:f>
        <x:v>0</x:v>
      </x:c>
      <x:c r="M878" s="73">
        <x:f>SUMIFS(ETC!$J:$J,ETC!$E:$E,$D878,ETC!$B:$B,$C878)</x:f>
        <x:v>0</x:v>
      </x:c>
      <x:c r="N878" s="159">
        <x:f>IF(IFERROR((I878+K878+M878)/(G878+J878+SUMIFS(ETC!$G:$G,ETC!$C:$C,1,ETC!$B:$B,$C878,ETC!$E:$E,$D878)),)=0,H878,IFERROR((I878+K878+M878)/(G878+J878+SUMIFS(ETC!$G:$G,ETC!$C:$C,1,ETC!$B:$B,$C878,ETC!$E:$E,$D878)),))</x:f>
        <x:v>796.01111068894591</x:v>
      </x:c>
      <x:c r="O878" s="106">
        <x:f>++SUMIFS('sales data'!L:L,'sales data'!$B:$B,$C878,'sales data'!$F:$F,$D878,'sales data'!$O:$O,"")</x:f>
        <x:v>0</x:v>
      </x:c>
      <x:c r="P878" s="73">
        <x:f t="shared" si="235"/>
        <x:v>0</x:v>
      </x:c>
      <x:c r="Q878" s="68">
        <x:f>+SUMIFS('sales data'!$L:$L,'sales data'!$B:$B,$C878,'sales data'!$F:$F,$D878,'sales data'!$O:$O,"R")</x:f>
        <x:v>0</x:v>
      </x:c>
      <x:c r="R878" s="73">
        <x:f t="shared" si="236"/>
        <x:v>0</x:v>
      </x:c>
      <x:c r="S878" s="68">
        <x:f>SUMIFS('sales data'!$L:$L,'sales data'!$B:$B,$C878,'sales data'!$F:$F,$D878,'sales data'!$O:$O,"N")</x:f>
        <x:v>0</x:v>
      </x:c>
      <x:c r="T878" s="73">
        <x:f t="shared" si="237"/>
        <x:v>0</x:v>
      </x:c>
      <x:c r="U878" s="26">
        <x:f>SUMIFS('warehouse inventory check'!$N:$N,'warehouse inventory check'!$C:$C,$C878,'warehouse inventory check'!$D:$D,$D878)</x:f>
        <x:v>0</x:v>
      </x:c>
      <x:c r="V878" s="26">
        <x:f t="shared" si="238"/>
        <x:v>796.01111068894591</x:v>
      </x:c>
      <x:c r="W878" s="73">
        <x:f t="shared" si="239"/>
        <x:v>0</x:v>
      </x:c>
      <x:c r="X878" s="74">
        <x:f t="shared" si="240"/>
        <x:v>0</x:v>
      </x:c>
      <x:c r="Y878" s="68">
        <x:f t="shared" si="241"/>
        <x:v>0</x:v>
      </x:c>
      <x:c r="Z878" s="68">
        <x:f t="shared" si="242"/>
        <x:v>0</x:v>
      </x:c>
    </x:row>
    <x:row r="879" spans="1:26" s="26" customFormat="1">
      <x:c r="A879" s="118">
        <x:v>64</x:v>
      </x:c>
      <x:c r="B879" s="118"/>
      <x:c r="C879" s="113">
        <x:v>9</x:v>
      </x:c>
      <x:c r="D879" s="210" t="str">
        <x:f>IF(VLOOKUP($A879,'★Master Code List'!$B$4:$K$167,8,)=0,"",(VLOOKUP($A879,'★Master Code List'!$B$4:$K$167,8,)))</x:f>
        <x:v>TZ38-14A033-TA</x:v>
      </x:c>
      <x:c r="E879" s="210" t="str">
        <x:f>IF(VLOOKUP($A879,'★Master Code List'!$B$4:$K$167,9,)=0,"",(VLOOKUP($A879,'★Master Code List'!$B$4:$K$167,9,)))</x:f>
        <x:v>EV-V4</x:v>
      </x:c>
      <x:c r="F879" s="20" t="str">
        <x:f>IF(VLOOKUP($A879,'★Master Code List'!$B$4:$K$167,10,)=0,"",(VLOOKUP($A879,'★Master Code List'!$B$4:$K$167,10,)))</x:f>
        <x:v>BUSBAR ASY</x:v>
      </x:c>
      <x:c r="G879" s="158">
        <x:f t="shared" si="243"/>
        <x:v>0</x:v>
      </x:c>
      <x:c r="H879" s="158">
        <x:f t="shared" si="244"/>
        <x:v>700.73209999999995</x:v>
      </x:c>
      <x:c r="I879" s="285">
        <x:f t="shared" si="245"/>
        <x:v>0</x:v>
      </x:c>
      <x:c r="J879" s="106">
        <x:f>SUMIFS('purchase data'!K:K,'purchase data'!$B:$B,$C879,'purchase data'!$F:$F,$D879)</x:f>
        <x:v>0</x:v>
      </x:c>
      <x:c r="K879" s="73">
        <x:f>SUMIFS('purchase data'!M:M,'purchase data'!$B:$B,$C879,'purchase data'!$F:$F,$D879)</x:f>
        <x:v>0</x:v>
      </x:c>
      <x:c r="L879" s="68">
        <x:f>SUMIFS(ETC!$G:$G,ETC!$B:$B,$C879,ETC!$E:$E,$D879)</x:f>
        <x:v>0</x:v>
      </x:c>
      <x:c r="M879" s="73">
        <x:f>SUMIFS(ETC!$J:$J,ETC!$E:$E,$D879,ETC!$B:$B,$C879)</x:f>
        <x:v>0</x:v>
      </x:c>
      <x:c r="N879" s="159">
        <x:f>IF(IFERROR((I879+K879+M879)/(G879+J879+SUMIFS(ETC!$G:$G,ETC!$C:$C,1,ETC!$B:$B,$C879,ETC!$E:$E,$D879)),)=0,H879,IFERROR((I879+K879+M879)/(G879+J879+SUMIFS(ETC!$G:$G,ETC!$C:$C,1,ETC!$B:$B,$C879,ETC!$E:$E,$D879)),))</x:f>
        <x:v>700.73209999999995</x:v>
      </x:c>
      <x:c r="O879" s="106">
        <x:f>++SUMIFS('sales data'!L:L,'sales data'!$B:$B,$C879,'sales data'!$F:$F,$D879,'sales data'!$O:$O,"")</x:f>
        <x:v>0</x:v>
      </x:c>
      <x:c r="P879" s="73">
        <x:f t="shared" si="235"/>
        <x:v>0</x:v>
      </x:c>
      <x:c r="Q879" s="68">
        <x:f>+SUMIFS('sales data'!$L:$L,'sales data'!$B:$B,$C879,'sales data'!$F:$F,$D879,'sales data'!$O:$O,"R")</x:f>
        <x:v>0</x:v>
      </x:c>
      <x:c r="R879" s="73">
        <x:f t="shared" si="236"/>
        <x:v>0</x:v>
      </x:c>
      <x:c r="S879" s="68">
        <x:f>SUMIFS('sales data'!$L:$L,'sales data'!$B:$B,$C879,'sales data'!$F:$F,$D879,'sales data'!$O:$O,"N")</x:f>
        <x:v>0</x:v>
      </x:c>
      <x:c r="T879" s="73">
        <x:f t="shared" si="237"/>
        <x:v>0</x:v>
      </x:c>
      <x:c r="U879" s="26">
        <x:f>SUMIFS('warehouse inventory check'!$N:$N,'warehouse inventory check'!$C:$C,$C879,'warehouse inventory check'!$D:$D,$D879)</x:f>
        <x:v>0</x:v>
      </x:c>
      <x:c r="V879" s="26">
        <x:f t="shared" si="238"/>
        <x:v>700.73209999999995</x:v>
      </x:c>
      <x:c r="W879" s="73">
        <x:f t="shared" si="239"/>
        <x:v>0</x:v>
      </x:c>
      <x:c r="X879" s="74">
        <x:f t="shared" si="240"/>
        <x:v>0</x:v>
      </x:c>
      <x:c r="Y879" s="68">
        <x:f t="shared" si="241"/>
        <x:v>0</x:v>
      </x:c>
      <x:c r="Z879" s="68">
        <x:f t="shared" si="242"/>
        <x:v>0</x:v>
      </x:c>
    </x:row>
    <x:row r="880" spans="1:26" s="26" customFormat="1">
      <x:c r="A880" s="118">
        <x:v>65</x:v>
      </x:c>
      <x:c r="B880" s="118"/>
      <x:c r="C880" s="113">
        <x:v>9</x:v>
      </x:c>
      <x:c r="D880" s="210" t="str">
        <x:f>IF(VLOOKUP($A880,'★Master Code List'!$B$4:$K$167,8,)=0,"",(VLOOKUP($A880,'★Master Code List'!$B$4:$K$167,8,)))</x:f>
        <x:v>TZ38-14A033-TA04</x:v>
      </x:c>
      <x:c r="E880" s="210" t="str">
        <x:f>IF(VLOOKUP($A880,'★Master Code List'!$B$4:$K$167,9,)=0,"",(VLOOKUP($A880,'★Master Code List'!$B$4:$K$167,9,)))</x:f>
        <x:v>EV-V4</x:v>
      </x:c>
      <x:c r="F880" s="20" t="str">
        <x:f>IF(VLOOKUP($A880,'★Master Code List'!$B$4:$K$167,10,)=0,"",(VLOOKUP($A880,'★Master Code List'!$B$4:$K$167,10,)))</x:f>
        <x:v>BUSBAR</x:v>
      </x:c>
      <x:c r="G880" s="158">
        <x:f t="shared" ref="G880:G915" si="246">SUMIFS(U:U,$D:$D,$D880,$C:$C,$C880-1)</x:f>
        <x:v>0</x:v>
      </x:c>
      <x:c r="H880" s="158">
        <x:f t="shared" ref="H880:H915" si="247">SUMIFS(V:V,$D:$D,$D880,$C:$C,$C880-1)</x:f>
        <x:v>697.33709999999996</x:v>
      </x:c>
      <x:c r="I880" s="285">
        <x:f t="shared" ref="I880:I915" si="248">SUMIFS(W:W,$D:$D,$D880,$C:$C,$C880-1)</x:f>
        <x:v>0</x:v>
      </x:c>
      <x:c r="J880" s="106">
        <x:f>SUMIFS('purchase data'!K:K,'purchase data'!$B:$B,$C880,'purchase data'!$F:$F,$D880)</x:f>
        <x:v>0</x:v>
      </x:c>
      <x:c r="K880" s="73">
        <x:f>SUMIFS('purchase data'!M:M,'purchase data'!$B:$B,$C880,'purchase data'!$F:$F,$D880)</x:f>
        <x:v>0</x:v>
      </x:c>
      <x:c r="L880" s="68">
        <x:f>SUMIFS(ETC!$G:$G,ETC!$B:$B,$C880,ETC!$E:$E,$D880)</x:f>
        <x:v>0</x:v>
      </x:c>
      <x:c r="M880" s="73">
        <x:f>SUMIFS(ETC!$J:$J,ETC!$E:$E,$D880,ETC!$B:$B,$C880)</x:f>
        <x:v>0</x:v>
      </x:c>
      <x:c r="N880" s="159">
        <x:f>IF(IFERROR((I880+K880+M880)/(G880+J880+SUMIFS(ETC!$G:$G,ETC!$C:$C,1,ETC!$B:$B,$C880,ETC!$E:$E,$D880)),)=0,H880,IFERROR((I880+K880+M880)/(G880+J880+SUMIFS(ETC!$G:$G,ETC!$C:$C,1,ETC!$B:$B,$C880,ETC!$E:$E,$D880)),))</x:f>
        <x:v>697.33709999999996</x:v>
      </x:c>
      <x:c r="O880" s="106">
        <x:f>++SUMIFS('sales data'!L:L,'sales data'!$B:$B,$C880,'sales data'!$F:$F,$D880,'sales data'!$O:$O,"")</x:f>
        <x:v>0</x:v>
      </x:c>
      <x:c r="P880" s="73">
        <x:f t="shared" ref="P880:P915" si="249">+IF(O880&lt;&gt;0,O880*N880,)</x:f>
        <x:v>0</x:v>
      </x:c>
      <x:c r="Q880" s="68">
        <x:f>+SUMIFS('sales data'!$L:$L,'sales data'!$B:$B,$C880,'sales data'!$F:$F,$D880,'sales data'!$O:$O,"R")</x:f>
        <x:v>0</x:v>
      </x:c>
      <x:c r="R880" s="73">
        <x:f t="shared" ref="R880:R915" si="250">+IF(Q880&lt;&gt;0,Q880*N880,)</x:f>
        <x:v>0</x:v>
      </x:c>
      <x:c r="S880" s="68">
        <x:f>SUMIFS('sales data'!$L:$L,'sales data'!$B:$B,$C880,'sales data'!$F:$F,$D880,'sales data'!$O:$O,"N")</x:f>
        <x:v>0</x:v>
      </x:c>
      <x:c r="T880" s="73">
        <x:f t="shared" ref="T880:T915" si="251">+IF(S880&lt;&gt;0,S880*N880,)</x:f>
        <x:v>0</x:v>
      </x:c>
      <x:c r="U880" s="26">
        <x:f>SUMIFS('warehouse inventory check'!$N:$N,'warehouse inventory check'!$C:$C,$C880,'warehouse inventory check'!$D:$D,$D880)</x:f>
        <x:v>0</x:v>
      </x:c>
      <x:c r="V880" s="26">
        <x:f t="shared" ref="V880:V915" si="252">+N880</x:f>
        <x:v>697.33709999999996</x:v>
      </x:c>
      <x:c r="W880" s="73">
        <x:f t="shared" ref="W880:W915" si="253">+IF(U880&lt;&gt;0,U880*N880,)</x:f>
        <x:v>0</x:v>
      </x:c>
      <x:c r="X880" s="74">
        <x:f t="shared" ref="X880:X915" si="254">+I880+K880-P880-R880-W880-T880+M880</x:f>
        <x:v>0</x:v>
      </x:c>
      <x:c r="Y880" s="68">
        <x:f t="shared" ref="Y880:Y915" si="255">+G880+J880+L880-O880-Q880-S880</x:f>
        <x:v>0</x:v>
      </x:c>
      <x:c r="Z880" s="68">
        <x:f t="shared" ref="Z880:Z915" si="256">+U880-Y880</x:f>
        <x:v>0</x:v>
      </x:c>
    </x:row>
    <x:row r="881" spans="1:26" s="26" customFormat="1">
      <x:c r="A881" s="118">
        <x:v>66</x:v>
      </x:c>
      <x:c r="B881" s="118"/>
      <x:c r="C881" s="113">
        <x:v>9</x:v>
      </x:c>
      <x:c r="D881" s="210" t="str">
        <x:f>IF(VLOOKUP($A881,'★Master Code List'!$B$4:$K$167,8,)=0,"",(VLOOKUP($A881,'★Master Code List'!$B$4:$K$167,8,)))</x:f>
        <x:v>TZ38-14B680-AA</x:v>
      </x:c>
      <x:c r="E881" s="210" t="str">
        <x:f>IF(VLOOKUP($A881,'★Master Code List'!$B$4:$K$167,9,)=0,"",(VLOOKUP($A881,'★Master Code List'!$B$4:$K$167,9,)))</x:f>
        <x:v>EV-V4</x:v>
      </x:c>
      <x:c r="F881" s="20" t="str">
        <x:f>IF(VLOOKUP($A881,'★Master Code List'!$B$4:$K$167,10,)=0,"",(VLOOKUP($A881,'★Master Code List'!$B$4:$K$167,10,)))</x:f>
        <x:v>PDU_CONN_ASSY</x:v>
      </x:c>
      <x:c r="G881" s="158">
        <x:f t="shared" si="246"/>
        <x:v>0</x:v>
      </x:c>
      <x:c r="H881" s="158">
        <x:f t="shared" si="247"/>
        <x:v>4235.71828</x:v>
      </x:c>
      <x:c r="I881" s="285">
        <x:f t="shared" si="248"/>
        <x:v>0</x:v>
      </x:c>
      <x:c r="J881" s="106">
        <x:f>SUMIFS('purchase data'!K:K,'purchase data'!$B:$B,$C881,'purchase data'!$F:$F,$D881)</x:f>
        <x:v>0</x:v>
      </x:c>
      <x:c r="K881" s="73">
        <x:f>SUMIFS('purchase data'!M:M,'purchase data'!$B:$B,$C881,'purchase data'!$F:$F,$D881)</x:f>
        <x:v>0</x:v>
      </x:c>
      <x:c r="L881" s="68">
        <x:f>SUMIFS(ETC!$G:$G,ETC!$B:$B,$C881,ETC!$E:$E,$D881)</x:f>
        <x:v>0</x:v>
      </x:c>
      <x:c r="M881" s="73">
        <x:f>SUMIFS(ETC!$J:$J,ETC!$E:$E,$D881,ETC!$B:$B,$C881)</x:f>
        <x:v>0</x:v>
      </x:c>
      <x:c r="N881" s="159">
        <x:f>IF(IFERROR((I881+K881+M881)/(G881+J881+SUMIFS(ETC!$G:$G,ETC!$C:$C,1,ETC!$B:$B,$C881,ETC!$E:$E,$D881)),)=0,H881,IFERROR((I881+K881+M881)/(G881+J881+SUMIFS(ETC!$G:$G,ETC!$C:$C,1,ETC!$B:$B,$C881,ETC!$E:$E,$D881)),))</x:f>
        <x:v>4235.71828</x:v>
      </x:c>
      <x:c r="O881" s="106">
        <x:f>++SUMIFS('sales data'!L:L,'sales data'!$B:$B,$C881,'sales data'!$F:$F,$D881,'sales data'!$O:$O,"")</x:f>
        <x:v>0</x:v>
      </x:c>
      <x:c r="P881" s="73">
        <x:f t="shared" si="249"/>
        <x:v>0</x:v>
      </x:c>
      <x:c r="Q881" s="68">
        <x:f>+SUMIFS('sales data'!$L:$L,'sales data'!$B:$B,$C881,'sales data'!$F:$F,$D881,'sales data'!$O:$O,"R")</x:f>
        <x:v>0</x:v>
      </x:c>
      <x:c r="R881" s="73">
        <x:f t="shared" si="250"/>
        <x:v>0</x:v>
      </x:c>
      <x:c r="S881" s="68">
        <x:f>SUMIFS('sales data'!$L:$L,'sales data'!$B:$B,$C881,'sales data'!$F:$F,$D881,'sales data'!$O:$O,"N")</x:f>
        <x:v>0</x:v>
      </x:c>
      <x:c r="T881" s="73">
        <x:f t="shared" si="251"/>
        <x:v>0</x:v>
      </x:c>
      <x:c r="U881" s="26">
        <x:f>SUMIFS('warehouse inventory check'!$N:$N,'warehouse inventory check'!$C:$C,$C881,'warehouse inventory check'!$D:$D,$D881)</x:f>
        <x:v>0</x:v>
      </x:c>
      <x:c r="V881" s="26">
        <x:f t="shared" si="252"/>
        <x:v>4235.71828</x:v>
      </x:c>
      <x:c r="W881" s="73">
        <x:f t="shared" si="253"/>
        <x:v>0</x:v>
      </x:c>
      <x:c r="X881" s="74">
        <x:f t="shared" si="254"/>
        <x:v>0</x:v>
      </x:c>
      <x:c r="Y881" s="68">
        <x:f t="shared" si="255"/>
        <x:v>0</x:v>
      </x:c>
      <x:c r="Z881" s="68">
        <x:f t="shared" si="256"/>
        <x:v>0</x:v>
      </x:c>
    </x:row>
    <x:row r="882" spans="1:26" s="26" customFormat="1">
      <x:c r="A882" s="118">
        <x:v>67</x:v>
      </x:c>
      <x:c r="B882" s="118"/>
      <x:c r="C882" s="113">
        <x:v>9</x:v>
      </x:c>
      <x:c r="D882" s="210" t="str">
        <x:f>IF(VLOOKUP($A882,'★Master Code List'!$B$4:$K$167,8,)=0,"",(VLOOKUP($A882,'★Master Code List'!$B$4:$K$167,8,)))</x:f>
        <x:v>TZ38-14B680-BA</x:v>
      </x:c>
      <x:c r="E882" s="210" t="str">
        <x:f>IF(VLOOKUP($A882,'★Master Code List'!$B$4:$K$167,9,)=0,"",(VLOOKUP($A882,'★Master Code List'!$B$4:$K$167,9,)))</x:f>
        <x:v>BEV-E (AWD, V710)</x:v>
      </x:c>
      <x:c r="F882" s="20" t="str">
        <x:f>IF(VLOOKUP($A882,'★Master Code List'!$B$4:$K$167,10,)=0,"",(VLOOKUP($A882,'★Master Code List'!$B$4:$K$167,10,)))</x:f>
        <x:v>PDU</x:v>
      </x:c>
      <x:c r="G882" s="158">
        <x:f t="shared" si="246"/>
        <x:v>0</x:v>
      </x:c>
      <x:c r="H882" s="197">
        <x:f t="shared" si="247"/>
        <x:v>966.47935172413804</x:v>
      </x:c>
      <x:c r="I882" s="285">
        <x:f t="shared" si="248"/>
        <x:v>0</x:v>
      </x:c>
      <x:c r="J882" s="106">
        <x:f>SUMIFS('purchase data'!K:K,'purchase data'!$B:$B,$C882,'purchase data'!$F:$F,$D882)</x:f>
        <x:v>0</x:v>
      </x:c>
      <x:c r="K882" s="73">
        <x:f>SUMIFS('purchase data'!M:M,'purchase data'!$B:$B,$C882,'purchase data'!$F:$F,$D882)</x:f>
        <x:v>0</x:v>
      </x:c>
      <x:c r="L882" s="68">
        <x:f>SUMIFS(ETC!$G:$G,ETC!$B:$B,$C882,ETC!$E:$E,$D882)</x:f>
        <x:v>0</x:v>
      </x:c>
      <x:c r="M882" s="73">
        <x:f>SUMIFS(ETC!$J:$J,ETC!$E:$E,$D882,ETC!$B:$B,$C882)</x:f>
        <x:v>0</x:v>
      </x:c>
      <x:c r="N882" s="159">
        <x:f>IF(IFERROR((I882+K882+M882)/(G882+J882+SUMIFS(ETC!$G:$G,ETC!$C:$C,1,ETC!$B:$B,$C882,ETC!$E:$E,$D882)),)=0,H882,IFERROR((I882+K882+M882)/(G882+J882+SUMIFS(ETC!$G:$G,ETC!$C:$C,1,ETC!$B:$B,$C882,ETC!$E:$E,$D882)),))</x:f>
        <x:v>966.47935172413804</x:v>
      </x:c>
      <x:c r="O882" s="106">
        <x:f>++SUMIFS('sales data'!L:L,'sales data'!$B:$B,$C882,'sales data'!$F:$F,$D882,'sales data'!$O:$O,"")</x:f>
        <x:v>0</x:v>
      </x:c>
      <x:c r="P882" s="73">
        <x:f t="shared" si="249"/>
        <x:v>0</x:v>
      </x:c>
      <x:c r="Q882" s="68">
        <x:f>+SUMIFS('sales data'!$L:$L,'sales data'!$B:$B,$C882,'sales data'!$F:$F,$D882,'sales data'!$O:$O,"R")</x:f>
        <x:v>0</x:v>
      </x:c>
      <x:c r="R882" s="73">
        <x:f t="shared" si="250"/>
        <x:v>0</x:v>
      </x:c>
      <x:c r="S882" s="68">
        <x:f>SUMIFS('sales data'!$L:$L,'sales data'!$B:$B,$C882,'sales data'!$F:$F,$D882,'sales data'!$O:$O,"N")</x:f>
        <x:v>0</x:v>
      </x:c>
      <x:c r="T882" s="73">
        <x:f t="shared" si="251"/>
        <x:v>0</x:v>
      </x:c>
      <x:c r="U882" s="26">
        <x:f>SUMIFS('warehouse inventory check'!$N:$N,'warehouse inventory check'!$C:$C,$C882,'warehouse inventory check'!$D:$D,$D882)</x:f>
        <x:v>0</x:v>
      </x:c>
      <x:c r="V882" s="26">
        <x:f t="shared" si="252"/>
        <x:v>966.47935172413804</x:v>
      </x:c>
      <x:c r="W882" s="73">
        <x:f t="shared" si="253"/>
        <x:v>0</x:v>
      </x:c>
      <x:c r="X882" s="74">
        <x:f t="shared" si="254"/>
        <x:v>0</x:v>
      </x:c>
      <x:c r="Y882" s="68">
        <x:f t="shared" si="255"/>
        <x:v>0</x:v>
      </x:c>
      <x:c r="Z882" s="68">
        <x:f t="shared" si="256"/>
        <x:v>0</x:v>
      </x:c>
    </x:row>
    <x:row r="883" spans="1:26" s="26" customFormat="1">
      <x:c r="A883" s="118">
        <x:v>68</x:v>
      </x:c>
      <x:c r="B883" s="118"/>
      <x:c r="C883" s="113">
        <x:v>9</x:v>
      </x:c>
      <x:c r="D883" s="210" t="str">
        <x:f>IF(VLOOKUP($A883,'★Master Code List'!$B$4:$K$167,8,)=0,"",(VLOOKUP($A883,'★Master Code List'!$B$4:$K$167,8,)))</x:f>
        <x:v>TZ38-14B680-BB</x:v>
      </x:c>
      <x:c r="E883" s="210" t="str">
        <x:f>IF(VLOOKUP($A883,'★Master Code List'!$B$4:$K$167,9,)=0,"",(VLOOKUP($A883,'★Master Code List'!$B$4:$K$167,9,)))</x:f>
        <x:v>BEV-E (AWD/RWD, V710)</x:v>
      </x:c>
      <x:c r="F883" s="20" t="str">
        <x:f>IF(VLOOKUP($A883,'★Master Code List'!$B$4:$K$167,10,)=0,"",(VLOOKUP($A883,'★Master Code List'!$B$4:$K$167,10,)))</x:f>
        <x:v>AWD/RWD PDU CONN ASSY</x:v>
      </x:c>
      <x:c r="G883" s="158">
        <x:f t="shared" si="246"/>
        <x:v>0</x:v>
      </x:c>
      <x:c r="H883" s="197">
        <x:f t="shared" si="247"/>
        <x:v>1120.8416428571429</x:v>
      </x:c>
      <x:c r="I883" s="285">
        <x:f t="shared" si="248"/>
        <x:v>0</x:v>
      </x:c>
      <x:c r="J883" s="106">
        <x:f>SUMIFS('purchase data'!K:K,'purchase data'!$B:$B,$C883,'purchase data'!$F:$F,$D883)</x:f>
        <x:v>0</x:v>
      </x:c>
      <x:c r="K883" s="73">
        <x:f>SUMIFS('purchase data'!M:M,'purchase data'!$B:$B,$C883,'purchase data'!$F:$F,$D883)</x:f>
        <x:v>0</x:v>
      </x:c>
      <x:c r="L883" s="68">
        <x:f>SUMIFS(ETC!$G:$G,ETC!$B:$B,$C883,ETC!$E:$E,$D883)</x:f>
        <x:v>0</x:v>
      </x:c>
      <x:c r="M883" s="73">
        <x:f>SUMIFS(ETC!$J:$J,ETC!$E:$E,$D883,ETC!$B:$B,$C883)</x:f>
        <x:v>0</x:v>
      </x:c>
      <x:c r="N883" s="159">
        <x:f>IF(IFERROR((I883+K883+M883)/(G883+J883+SUMIFS(ETC!$G:$G,ETC!$C:$C,1,ETC!$B:$B,$C883,ETC!$E:$E,$D883)),)=0,H883,IFERROR((I883+K883+M883)/(G883+J883+SUMIFS(ETC!$G:$G,ETC!$C:$C,1,ETC!$B:$B,$C883,ETC!$E:$E,$D883)),))</x:f>
        <x:v>1120.8416428571429</x:v>
      </x:c>
      <x:c r="O883" s="106">
        <x:f>++SUMIFS('sales data'!L:L,'sales data'!$B:$B,$C883,'sales data'!$F:$F,$D883,'sales data'!$O:$O,"")</x:f>
        <x:v>0</x:v>
      </x:c>
      <x:c r="P883" s="73">
        <x:f t="shared" si="249"/>
        <x:v>0</x:v>
      </x:c>
      <x:c r="Q883" s="68">
        <x:f>+SUMIFS('sales data'!$L:$L,'sales data'!$B:$B,$C883,'sales data'!$F:$F,$D883,'sales data'!$O:$O,"R")</x:f>
        <x:v>0</x:v>
      </x:c>
      <x:c r="R883" s="73">
        <x:f t="shared" si="250"/>
        <x:v>0</x:v>
      </x:c>
      <x:c r="S883" s="68">
        <x:f>SUMIFS('sales data'!$L:$L,'sales data'!$B:$B,$C883,'sales data'!$F:$F,$D883,'sales data'!$O:$O,"N")</x:f>
        <x:v>0</x:v>
      </x:c>
      <x:c r="T883" s="73">
        <x:f t="shared" si="251"/>
        <x:v>0</x:v>
      </x:c>
      <x:c r="U883" s="26">
        <x:f>SUMIFS('warehouse inventory check'!$N:$N,'warehouse inventory check'!$C:$C,$C883,'warehouse inventory check'!$D:$D,$D883)</x:f>
        <x:v>0</x:v>
      </x:c>
      <x:c r="V883" s="26">
        <x:f t="shared" si="252"/>
        <x:v>1120.8416428571429</x:v>
      </x:c>
      <x:c r="W883" s="73">
        <x:f t="shared" si="253"/>
        <x:v>0</x:v>
      </x:c>
      <x:c r="X883" s="74">
        <x:f t="shared" si="254"/>
        <x:v>0</x:v>
      </x:c>
      <x:c r="Y883" s="68">
        <x:f t="shared" si="255"/>
        <x:v>0</x:v>
      </x:c>
      <x:c r="Z883" s="68">
        <x:f t="shared" si="256"/>
        <x:v>0</x:v>
      </x:c>
    </x:row>
    <x:row r="884" spans="1:26" s="26" customFormat="1">
      <x:c r="A884" s="118">
        <x:v>69</x:v>
      </x:c>
      <x:c r="B884" s="118"/>
      <x:c r="C884" s="113">
        <x:v>9</x:v>
      </x:c>
      <x:c r="D884" s="210" t="str">
        <x:f>IF(VLOOKUP($A884,'★Master Code List'!$B$4:$K$167,8,)=0,"",(VLOOKUP($A884,'★Master Code List'!$B$4:$K$167,8,)))</x:f>
        <x:v>BEE22-CP007</x:v>
      </x:c>
      <x:c r="E884" s="210" t="str">
        <x:f>IF(VLOOKUP($A884,'★Master Code List'!$B$4:$K$167,9,)=0,"",(VLOOKUP($A884,'★Master Code List'!$B$4:$K$167,9,)))</x:f>
        <x:v>Components</x:v>
      </x:c>
      <x:c r="F884" s="20" t="str">
        <x:f>IF(VLOOKUP($A884,'★Master Code List'!$B$4:$K$167,10,)=0,"",(VLOOKUP($A884,'★Master Code List'!$B$4:$K$167,10,)))</x:f>
        <x:v>CHANNEL</x:v>
      </x:c>
      <x:c r="G884" s="158">
        <x:f t="shared" si="246"/>
        <x:v>0</x:v>
      </x:c>
      <x:c r="H884" s="197">
        <x:f t="shared" si="247"/>
        <x:v>31.520383649999996</x:v>
      </x:c>
      <x:c r="I884" s="285">
        <x:f t="shared" si="248"/>
        <x:v>0</x:v>
      </x:c>
      <x:c r="J884" s="106">
        <x:f>SUMIFS('purchase data'!K:K,'purchase data'!$B:$B,$C884,'purchase data'!$F:$F,$D884)</x:f>
        <x:v>0</x:v>
      </x:c>
      <x:c r="K884" s="73">
        <x:f>SUMIFS('purchase data'!M:M,'purchase data'!$B:$B,$C884,'purchase data'!$F:$F,$D884)</x:f>
        <x:v>0</x:v>
      </x:c>
      <x:c r="L884" s="68">
        <x:f>SUMIFS(ETC!$G:$G,ETC!$B:$B,$C884,ETC!$E:$E,$D884)</x:f>
        <x:v>0</x:v>
      </x:c>
      <x:c r="M884" s="73">
        <x:f>SUMIFS(ETC!$J:$J,ETC!$E:$E,$D884,ETC!$B:$B,$C884)</x:f>
        <x:v>0</x:v>
      </x:c>
      <x:c r="N884" s="159">
        <x:f>IF(IFERROR((I884+K884+M884)/(G884+J884+SUMIFS(ETC!$G:$G,ETC!$C:$C,1,ETC!$B:$B,$C884,ETC!$E:$E,$D884)),)=0,H884,IFERROR((I884+K884+M884)/(G884+J884+SUMIFS(ETC!$G:$G,ETC!$C:$C,1,ETC!$B:$B,$C884,ETC!$E:$E,$D884)),))</x:f>
        <x:v>31.520383649999996</x:v>
      </x:c>
      <x:c r="O884" s="106">
        <x:f>++SUMIFS('sales data'!L:L,'sales data'!$B:$B,$C884,'sales data'!$F:$F,$D884,'sales data'!$O:$O,"")</x:f>
        <x:v>0</x:v>
      </x:c>
      <x:c r="P884" s="73">
        <x:f t="shared" si="249"/>
        <x:v>0</x:v>
      </x:c>
      <x:c r="Q884" s="68">
        <x:f>+SUMIFS('sales data'!$L:$L,'sales data'!$B:$B,$C884,'sales data'!$F:$F,$D884,'sales data'!$O:$O,"R")</x:f>
        <x:v>0</x:v>
      </x:c>
      <x:c r="R884" s="73">
        <x:f t="shared" si="250"/>
        <x:v>0</x:v>
      </x:c>
      <x:c r="S884" s="68">
        <x:f>SUMIFS('sales data'!$L:$L,'sales data'!$B:$B,$C884,'sales data'!$F:$F,$D884,'sales data'!$O:$O,"N")</x:f>
        <x:v>0</x:v>
      </x:c>
      <x:c r="T884" s="73">
        <x:f t="shared" si="251"/>
        <x:v>0</x:v>
      </x:c>
      <x:c r="U884" s="26">
        <x:f>SUMIFS('warehouse inventory check'!$N:$N,'warehouse inventory check'!$C:$C,$C884,'warehouse inventory check'!$D:$D,$D884)</x:f>
        <x:v>0</x:v>
      </x:c>
      <x:c r="V884" s="26">
        <x:f t="shared" si="252"/>
        <x:v>31.520383649999996</x:v>
      </x:c>
      <x:c r="W884" s="73">
        <x:f t="shared" si="253"/>
        <x:v>0</x:v>
      </x:c>
      <x:c r="X884" s="74">
        <x:f t="shared" si="254"/>
        <x:v>0</x:v>
      </x:c>
      <x:c r="Y884" s="68">
        <x:f t="shared" si="255"/>
        <x:v>0</x:v>
      </x:c>
      <x:c r="Z884" s="68">
        <x:f t="shared" si="256"/>
        <x:v>0</x:v>
      </x:c>
    </x:row>
    <x:row r="885" spans="1:26" s="26" customFormat="1">
      <x:c r="A885" s="118">
        <x:v>70</x:v>
      </x:c>
      <x:c r="B885" s="118"/>
      <x:c r="C885" s="113">
        <x:v>9</x:v>
      </x:c>
      <x:c r="D885" s="210" t="str">
        <x:f>IF(VLOOKUP($A885,'★Master Code List'!$B$4:$K$167,8,)=0,"",(VLOOKUP($A885,'★Master Code List'!$B$4:$K$167,8,)))</x:f>
        <x:v>BEE22-CT009</x:v>
      </x:c>
      <x:c r="E885" s="210" t="str">
        <x:f>IF(VLOOKUP($A885,'★Master Code List'!$B$4:$K$167,9,)=0,"",(VLOOKUP($A885,'★Master Code List'!$B$4:$K$167,9,)))</x:f>
        <x:v>Components</x:v>
      </x:c>
      <x:c r="F885" s="20" t="str">
        <x:f>IF(VLOOKUP($A885,'★Master Code List'!$B$4:$K$167,10,)=0,"",(VLOOKUP($A885,'★Master Code List'!$B$4:$K$167,10,)))</x:f>
        <x:v>BEV_E_TML_1</x:v>
      </x:c>
      <x:c r="G885" s="158">
        <x:f t="shared" si="246"/>
        <x:v>0</x:v>
      </x:c>
      <x:c r="H885" s="197">
        <x:f t="shared" si="247"/>
        <x:v>52.679278778274778</x:v>
      </x:c>
      <x:c r="I885" s="285">
        <x:f t="shared" si="248"/>
        <x:v>0</x:v>
      </x:c>
      <x:c r="J885" s="106">
        <x:f>SUMIFS('purchase data'!K:K,'purchase data'!$B:$B,$C885,'purchase data'!$F:$F,$D885)</x:f>
        <x:v>0</x:v>
      </x:c>
      <x:c r="K885" s="73">
        <x:f>SUMIFS('purchase data'!M:M,'purchase data'!$B:$B,$C885,'purchase data'!$F:$F,$D885)</x:f>
        <x:v>0</x:v>
      </x:c>
      <x:c r="L885" s="68">
        <x:f>SUMIFS(ETC!$G:$G,ETC!$B:$B,$C885,ETC!$E:$E,$D885)</x:f>
        <x:v>0</x:v>
      </x:c>
      <x:c r="M885" s="73">
        <x:f>SUMIFS(ETC!$J:$J,ETC!$E:$E,$D885,ETC!$B:$B,$C885)</x:f>
        <x:v>0</x:v>
      </x:c>
      <x:c r="N885" s="159">
        <x:f>IF(IFERROR((I885+K885+M885)/(G885+J885+SUMIFS(ETC!$G:$G,ETC!$C:$C,1,ETC!$B:$B,$C885,ETC!$E:$E,$D885)),)=0,H885,IFERROR((I885+K885+M885)/(G885+J885+SUMIFS(ETC!$G:$G,ETC!$C:$C,1,ETC!$B:$B,$C885,ETC!$E:$E,$D885)),))</x:f>
        <x:v>52.679278778274778</x:v>
      </x:c>
      <x:c r="O885" s="106">
        <x:f>++SUMIFS('sales data'!L:L,'sales data'!$B:$B,$C885,'sales data'!$F:$F,$D885,'sales data'!$O:$O,"")</x:f>
        <x:v>0</x:v>
      </x:c>
      <x:c r="P885" s="73">
        <x:f t="shared" si="249"/>
        <x:v>0</x:v>
      </x:c>
      <x:c r="Q885" s="68">
        <x:f>+SUMIFS('sales data'!$L:$L,'sales data'!$B:$B,$C885,'sales data'!$F:$F,$D885,'sales data'!$O:$O,"R")</x:f>
        <x:v>0</x:v>
      </x:c>
      <x:c r="R885" s="73">
        <x:f t="shared" si="250"/>
        <x:v>0</x:v>
      </x:c>
      <x:c r="S885" s="68">
        <x:f>SUMIFS('sales data'!$L:$L,'sales data'!$B:$B,$C885,'sales data'!$F:$F,$D885,'sales data'!$O:$O,"N")</x:f>
        <x:v>0</x:v>
      </x:c>
      <x:c r="T885" s="73">
        <x:f t="shared" si="251"/>
        <x:v>0</x:v>
      </x:c>
      <x:c r="U885" s="26">
        <x:f>SUMIFS('warehouse inventory check'!$N:$N,'warehouse inventory check'!$C:$C,$C885,'warehouse inventory check'!$D:$D,$D885)</x:f>
        <x:v>0</x:v>
      </x:c>
      <x:c r="V885" s="26">
        <x:f t="shared" si="252"/>
        <x:v>52.679278778274778</x:v>
      </x:c>
      <x:c r="W885" s="73">
        <x:f t="shared" si="253"/>
        <x:v>0</x:v>
      </x:c>
      <x:c r="X885" s="74">
        <x:f t="shared" si="254"/>
        <x:v>0</x:v>
      </x:c>
      <x:c r="Y885" s="68">
        <x:f t="shared" si="255"/>
        <x:v>0</x:v>
      </x:c>
      <x:c r="Z885" s="68">
        <x:f t="shared" si="256"/>
        <x:v>0</x:v>
      </x:c>
    </x:row>
    <x:row r="886" spans="1:26" s="26" customFormat="1">
      <x:c r="A886" s="118">
        <x:v>71</x:v>
      </x:c>
      <x:c r="B886" s="118"/>
      <x:c r="C886" s="113">
        <x:v>9</x:v>
      </x:c>
      <x:c r="D886" s="210" t="str">
        <x:f>IF(VLOOKUP($A886,'★Master Code List'!$B$4:$K$167,8,)=0,"",(VLOOKUP($A886,'★Master Code List'!$B$4:$K$167,8,)))</x:f>
        <x:v>BEE22-CT010</x:v>
      </x:c>
      <x:c r="E886" s="210" t="str">
        <x:f>IF(VLOOKUP($A886,'★Master Code List'!$B$4:$K$167,9,)=0,"",(VLOOKUP($A886,'★Master Code List'!$B$4:$K$167,9,)))</x:f>
        <x:v>Components</x:v>
      </x:c>
      <x:c r="F886" s="20" t="str">
        <x:f>IF(VLOOKUP($A886,'★Master Code List'!$B$4:$K$167,10,)=0,"",(VLOOKUP($A886,'★Master Code List'!$B$4:$K$167,10,)))</x:f>
        <x:v>BEV_E_TML_2</x:v>
      </x:c>
      <x:c r="G886" s="158">
        <x:f t="shared" si="246"/>
        <x:v>0</x:v>
      </x:c>
      <x:c r="H886" s="197">
        <x:f t="shared" si="247"/>
        <x:v>61.512894637990293</x:v>
      </x:c>
      <x:c r="I886" s="285">
        <x:f t="shared" si="248"/>
        <x:v>0</x:v>
      </x:c>
      <x:c r="J886" s="106">
        <x:f>SUMIFS('purchase data'!K:K,'purchase data'!$B:$B,$C886,'purchase data'!$F:$F,$D886)</x:f>
        <x:v>0</x:v>
      </x:c>
      <x:c r="K886" s="73">
        <x:f>SUMIFS('purchase data'!M:M,'purchase data'!$B:$B,$C886,'purchase data'!$F:$F,$D886)</x:f>
        <x:v>0</x:v>
      </x:c>
      <x:c r="L886" s="68">
        <x:f>SUMIFS(ETC!$G:$G,ETC!$B:$B,$C886,ETC!$E:$E,$D886)</x:f>
        <x:v>0</x:v>
      </x:c>
      <x:c r="M886" s="73">
        <x:f>SUMIFS(ETC!$J:$J,ETC!$E:$E,$D886,ETC!$B:$B,$C886)</x:f>
        <x:v>0</x:v>
      </x:c>
      <x:c r="N886" s="159">
        <x:f>IF(IFERROR((I886+K886+M886)/(G886+J886+SUMIFS(ETC!$G:$G,ETC!$C:$C,1,ETC!$B:$B,$C886,ETC!$E:$E,$D886)),)=0,H886,IFERROR((I886+K886+M886)/(G886+J886+SUMIFS(ETC!$G:$G,ETC!$C:$C,1,ETC!$B:$B,$C886,ETC!$E:$E,$D886)),))</x:f>
        <x:v>61.512894637990293</x:v>
      </x:c>
      <x:c r="O886" s="106">
        <x:f>++SUMIFS('sales data'!L:L,'sales data'!$B:$B,$C886,'sales data'!$F:$F,$D886,'sales data'!$O:$O,"")</x:f>
        <x:v>0</x:v>
      </x:c>
      <x:c r="P886" s="73">
        <x:f t="shared" si="249"/>
        <x:v>0</x:v>
      </x:c>
      <x:c r="Q886" s="68">
        <x:f>+SUMIFS('sales data'!$L:$L,'sales data'!$B:$B,$C886,'sales data'!$F:$F,$D886,'sales data'!$O:$O,"R")</x:f>
        <x:v>0</x:v>
      </x:c>
      <x:c r="R886" s="73">
        <x:f t="shared" si="250"/>
        <x:v>0</x:v>
      </x:c>
      <x:c r="S886" s="68">
        <x:f>SUMIFS('sales data'!$L:$L,'sales data'!$B:$B,$C886,'sales data'!$F:$F,$D886,'sales data'!$O:$O,"N")</x:f>
        <x:v>0</x:v>
      </x:c>
      <x:c r="T886" s="73">
        <x:f t="shared" si="251"/>
        <x:v>0</x:v>
      </x:c>
      <x:c r="U886" s="26">
        <x:f>SUMIFS('warehouse inventory check'!$N:$N,'warehouse inventory check'!$C:$C,$C886,'warehouse inventory check'!$D:$D,$D886)</x:f>
        <x:v>0</x:v>
      </x:c>
      <x:c r="V886" s="26">
        <x:f t="shared" si="252"/>
        <x:v>61.512894637990293</x:v>
      </x:c>
      <x:c r="W886" s="73">
        <x:f t="shared" si="253"/>
        <x:v>0</x:v>
      </x:c>
      <x:c r="X886" s="74">
        <x:f t="shared" si="254"/>
        <x:v>0</x:v>
      </x:c>
      <x:c r="Y886" s="68">
        <x:f t="shared" si="255"/>
        <x:v>0</x:v>
      </x:c>
      <x:c r="Z886" s="68">
        <x:f t="shared" si="256"/>
        <x:v>0</x:v>
      </x:c>
    </x:row>
    <x:row r="887" spans="1:26" s="26" customFormat="1">
      <x:c r="A887" s="118">
        <x:v>72</x:v>
      </x:c>
      <x:c r="B887" s="118"/>
      <x:c r="C887" s="113">
        <x:v>9</x:v>
      </x:c>
      <x:c r="D887" s="210" t="str">
        <x:f>IF(VLOOKUP($A887,'★Master Code List'!$B$4:$K$167,8,)=0,"",(VLOOKUP($A887,'★Master Code List'!$B$4:$K$167,8,)))</x:f>
        <x:v>BEE22-CT011</x:v>
      </x:c>
      <x:c r="E887" s="210" t="str">
        <x:f>IF(VLOOKUP($A887,'★Master Code List'!$B$4:$K$167,9,)=0,"",(VLOOKUP($A887,'★Master Code List'!$B$4:$K$167,9,)))</x:f>
        <x:v>Components</x:v>
      </x:c>
      <x:c r="F887" s="20" t="str">
        <x:f>IF(VLOOKUP($A887,'★Master Code List'!$B$4:$K$167,10,)=0,"",(VLOOKUP($A887,'★Master Code List'!$B$4:$K$167,10,)))</x:f>
        <x:v>BEV_E_TML_3</x:v>
      </x:c>
      <x:c r="G887" s="158">
        <x:f t="shared" si="246"/>
        <x:v>0</x:v>
      </x:c>
      <x:c r="H887" s="197">
        <x:f t="shared" si="247"/>
        <x:v>47.329897196788771</x:v>
      </x:c>
      <x:c r="I887" s="285">
        <x:f t="shared" si="248"/>
        <x:v>0</x:v>
      </x:c>
      <x:c r="J887" s="106">
        <x:f>SUMIFS('purchase data'!K:K,'purchase data'!$B:$B,$C887,'purchase data'!$F:$F,$D887)</x:f>
        <x:v>0</x:v>
      </x:c>
      <x:c r="K887" s="73">
        <x:f>SUMIFS('purchase data'!M:M,'purchase data'!$B:$B,$C887,'purchase data'!$F:$F,$D887)</x:f>
        <x:v>0</x:v>
      </x:c>
      <x:c r="L887" s="68">
        <x:f>SUMIFS(ETC!$G:$G,ETC!$B:$B,$C887,ETC!$E:$E,$D887)</x:f>
        <x:v>0</x:v>
      </x:c>
      <x:c r="M887" s="73">
        <x:f>SUMIFS(ETC!$J:$J,ETC!$E:$E,$D887,ETC!$B:$B,$C887)</x:f>
        <x:v>0</x:v>
      </x:c>
      <x:c r="N887" s="159">
        <x:f>IF(IFERROR((I887+K887+M887)/(G887+J887+SUMIFS(ETC!$G:$G,ETC!$C:$C,1,ETC!$B:$B,$C887,ETC!$E:$E,$D887)),)=0,H887,IFERROR((I887+K887+M887)/(G887+J887+SUMIFS(ETC!$G:$G,ETC!$C:$C,1,ETC!$B:$B,$C887,ETC!$E:$E,$D887)),))</x:f>
        <x:v>47.329897196788771</x:v>
      </x:c>
      <x:c r="O887" s="106">
        <x:f>++SUMIFS('sales data'!L:L,'sales data'!$B:$B,$C887,'sales data'!$F:$F,$D887,'sales data'!$O:$O,"")</x:f>
        <x:v>0</x:v>
      </x:c>
      <x:c r="P887" s="73">
        <x:f t="shared" si="249"/>
        <x:v>0</x:v>
      </x:c>
      <x:c r="Q887" s="68">
        <x:f>+SUMIFS('sales data'!$L:$L,'sales data'!$B:$B,$C887,'sales data'!$F:$F,$D887,'sales data'!$O:$O,"R")</x:f>
        <x:v>0</x:v>
      </x:c>
      <x:c r="R887" s="73">
        <x:f t="shared" si="250"/>
        <x:v>0</x:v>
      </x:c>
      <x:c r="S887" s="68">
        <x:f>SUMIFS('sales data'!$L:$L,'sales data'!$B:$B,$C887,'sales data'!$F:$F,$D887,'sales data'!$O:$O,"N")</x:f>
        <x:v>0</x:v>
      </x:c>
      <x:c r="T887" s="73">
        <x:f t="shared" si="251"/>
        <x:v>0</x:v>
      </x:c>
      <x:c r="U887" s="26">
        <x:f>SUMIFS('warehouse inventory check'!$N:$N,'warehouse inventory check'!$C:$C,$C887,'warehouse inventory check'!$D:$D,$D887)</x:f>
        <x:v>0</x:v>
      </x:c>
      <x:c r="V887" s="26">
        <x:f t="shared" si="252"/>
        <x:v>47.329897196788771</x:v>
      </x:c>
      <x:c r="W887" s="73">
        <x:f t="shared" si="253"/>
        <x:v>0</x:v>
      </x:c>
      <x:c r="X887" s="74">
        <x:f t="shared" si="254"/>
        <x:v>0</x:v>
      </x:c>
      <x:c r="Y887" s="68">
        <x:f t="shared" si="255"/>
        <x:v>0</x:v>
      </x:c>
      <x:c r="Z887" s="68">
        <x:f t="shared" si="256"/>
        <x:v>0</x:v>
      </x:c>
    </x:row>
    <x:row r="888" spans="1:26" s="26" customFormat="1">
      <x:c r="A888" s="118">
        <x:v>73</x:v>
      </x:c>
      <x:c r="B888" s="118"/>
      <x:c r="C888" s="113">
        <x:v>9</x:v>
      </x:c>
      <x:c r="D888" s="210" t="str">
        <x:f>IF(VLOOKUP($A888,'★Master Code List'!$B$4:$K$167,8,)=0,"",(VLOOKUP($A888,'★Master Code List'!$B$4:$K$167,8,)))</x:f>
        <x:v>BEE24-CP001</x:v>
      </x:c>
      <x:c r="E888" s="210" t="str">
        <x:f>IF(VLOOKUP($A888,'★Master Code List'!$B$4:$K$167,9,)=0,"",(VLOOKUP($A888,'★Master Code List'!$B$4:$K$167,9,)))</x:f>
        <x:v>Components</x:v>
      </x:c>
      <x:c r="F888" s="20" t="str">
        <x:f>IF(VLOOKUP($A888,'★Master Code List'!$B$4:$K$167,10,)=0,"",(VLOOKUP($A888,'★Master Code List'!$B$4:$K$167,10,)))</x:f>
        <x:v>CHANNEL</x:v>
      </x:c>
      <x:c r="G888" s="158">
        <x:f t="shared" si="246"/>
        <x:v>0</x:v>
      </x:c>
      <x:c r="H888" s="197">
        <x:f t="shared" si="247"/>
        <x:v>56.439375999999996</x:v>
      </x:c>
      <x:c r="I888" s="285">
        <x:f t="shared" si="248"/>
        <x:v>0</x:v>
      </x:c>
      <x:c r="J888" s="106">
        <x:f>SUMIFS('purchase data'!K:K,'purchase data'!$B:$B,$C888,'purchase data'!$F:$F,$D888)</x:f>
        <x:v>0</x:v>
      </x:c>
      <x:c r="K888" s="73">
        <x:f>SUMIFS('purchase data'!M:M,'purchase data'!$B:$B,$C888,'purchase data'!$F:$F,$D888)</x:f>
        <x:v>0</x:v>
      </x:c>
      <x:c r="L888" s="68">
        <x:f>SUMIFS(ETC!$G:$G,ETC!$B:$B,$C888,ETC!$E:$E,$D888)</x:f>
        <x:v>0</x:v>
      </x:c>
      <x:c r="M888" s="73">
        <x:f>SUMIFS(ETC!$J:$J,ETC!$E:$E,$D888,ETC!$B:$B,$C888)</x:f>
        <x:v>0</x:v>
      </x:c>
      <x:c r="N888" s="159">
        <x:f>IF(IFERROR((I888+K888+M888)/(G888+J888+SUMIFS(ETC!$G:$G,ETC!$C:$C,1,ETC!$B:$B,$C888,ETC!$E:$E,$D888)),)=0,H888,IFERROR((I888+K888+M888)/(G888+J888+SUMIFS(ETC!$G:$G,ETC!$C:$C,1,ETC!$B:$B,$C888,ETC!$E:$E,$D888)),))</x:f>
        <x:v>56.439375999999996</x:v>
      </x:c>
      <x:c r="O888" s="106">
        <x:f>++SUMIFS('sales data'!L:L,'sales data'!$B:$B,$C888,'sales data'!$F:$F,$D888,'sales data'!$O:$O,"")</x:f>
        <x:v>0</x:v>
      </x:c>
      <x:c r="P888" s="73">
        <x:f t="shared" si="249"/>
        <x:v>0</x:v>
      </x:c>
      <x:c r="Q888" s="68">
        <x:f>+SUMIFS('sales data'!$L:$L,'sales data'!$B:$B,$C888,'sales data'!$F:$F,$D888,'sales data'!$O:$O,"R")</x:f>
        <x:v>0</x:v>
      </x:c>
      <x:c r="R888" s="73">
        <x:f t="shared" si="250"/>
        <x:v>0</x:v>
      </x:c>
      <x:c r="S888" s="68">
        <x:f>SUMIFS('sales data'!$L:$L,'sales data'!$B:$B,$C888,'sales data'!$F:$F,$D888,'sales data'!$O:$O,"N")</x:f>
        <x:v>0</x:v>
      </x:c>
      <x:c r="T888" s="73">
        <x:f t="shared" si="251"/>
        <x:v>0</x:v>
      </x:c>
      <x:c r="U888" s="26">
        <x:f>SUMIFS('warehouse inventory check'!$N:$N,'warehouse inventory check'!$C:$C,$C888,'warehouse inventory check'!$D:$D,$D888)</x:f>
        <x:v>0</x:v>
      </x:c>
      <x:c r="V888" s="26">
        <x:f t="shared" si="252"/>
        <x:v>56.439375999999996</x:v>
      </x:c>
      <x:c r="W888" s="73">
        <x:f t="shared" si="253"/>
        <x:v>0</x:v>
      </x:c>
      <x:c r="X888" s="74">
        <x:f t="shared" si="254"/>
        <x:v>0</x:v>
      </x:c>
      <x:c r="Y888" s="68">
        <x:f t="shared" si="255"/>
        <x:v>0</x:v>
      </x:c>
      <x:c r="Z888" s="68">
        <x:f t="shared" si="256"/>
        <x:v>0</x:v>
      </x:c>
    </x:row>
    <x:row r="889" spans="1:26" s="26" customFormat="1">
      <x:c r="A889" s="118">
        <x:v>74</x:v>
      </x:c>
      <x:c r="B889" s="118"/>
      <x:c r="C889" s="113">
        <x:v>9</x:v>
      </x:c>
      <x:c r="D889" s="210" t="str">
        <x:f>IF(VLOOKUP($A889,'★Master Code List'!$B$4:$K$167,8,)=0,"",(VLOOKUP($A889,'★Master Code List'!$B$4:$K$167,8,)))</x:f>
        <x:v>BEE24-CP002</x:v>
      </x:c>
      <x:c r="E889" s="210" t="str">
        <x:f>IF(VLOOKUP($A889,'★Master Code List'!$B$4:$K$167,9,)=0,"",(VLOOKUP($A889,'★Master Code List'!$B$4:$K$167,9,)))</x:f>
        <x:v>Components</x:v>
      </x:c>
      <x:c r="F889" s="20" t="str">
        <x:f>IF(VLOOKUP($A889,'★Master Code List'!$B$4:$K$167,10,)=0,"",(VLOOKUP($A889,'★Master Code List'!$B$4:$K$167,10,)))</x:f>
        <x:v>CHANNEL</x:v>
      </x:c>
      <x:c r="G889" s="158">
        <x:f t="shared" si="246"/>
        <x:v>0</x:v>
      </x:c>
      <x:c r="H889" s="197">
        <x:f t="shared" si="247"/>
        <x:v>46.360916000000003</x:v>
      </x:c>
      <x:c r="I889" s="285">
        <x:f t="shared" si="248"/>
        <x:v>0</x:v>
      </x:c>
      <x:c r="J889" s="106">
        <x:f>SUMIFS('purchase data'!K:K,'purchase data'!$B:$B,$C889,'purchase data'!$F:$F,$D889)</x:f>
        <x:v>0</x:v>
      </x:c>
      <x:c r="K889" s="73">
        <x:f>SUMIFS('purchase data'!M:M,'purchase data'!$B:$B,$C889,'purchase data'!$F:$F,$D889)</x:f>
        <x:v>0</x:v>
      </x:c>
      <x:c r="L889" s="68">
        <x:f>SUMIFS(ETC!$G:$G,ETC!$B:$B,$C889,ETC!$E:$E,$D889)</x:f>
        <x:v>0</x:v>
      </x:c>
      <x:c r="M889" s="73">
        <x:f>SUMIFS(ETC!$J:$J,ETC!$E:$E,$D889,ETC!$B:$B,$C889)</x:f>
        <x:v>0</x:v>
      </x:c>
      <x:c r="N889" s="159">
        <x:f>IF(IFERROR((I889+K889+M889)/(G889+J889+SUMIFS(ETC!$G:$G,ETC!$C:$C,1,ETC!$B:$B,$C889,ETC!$E:$E,$D889)),)=0,H889,IFERROR((I889+K889+M889)/(G889+J889+SUMIFS(ETC!$G:$G,ETC!$C:$C,1,ETC!$B:$B,$C889,ETC!$E:$E,$D889)),))</x:f>
        <x:v>46.360916000000003</x:v>
      </x:c>
      <x:c r="O889" s="106">
        <x:f>++SUMIFS('sales data'!L:L,'sales data'!$B:$B,$C889,'sales data'!$F:$F,$D889,'sales data'!$O:$O,"")</x:f>
        <x:v>0</x:v>
      </x:c>
      <x:c r="P889" s="73">
        <x:f t="shared" si="249"/>
        <x:v>0</x:v>
      </x:c>
      <x:c r="Q889" s="68">
        <x:f>+SUMIFS('sales data'!$L:$L,'sales data'!$B:$B,$C889,'sales data'!$F:$F,$D889,'sales data'!$O:$O,"R")</x:f>
        <x:v>0</x:v>
      </x:c>
      <x:c r="R889" s="73">
        <x:f t="shared" si="250"/>
        <x:v>0</x:v>
      </x:c>
      <x:c r="S889" s="68">
        <x:f>SUMIFS('sales data'!$L:$L,'sales data'!$B:$B,$C889,'sales data'!$F:$F,$D889,'sales data'!$O:$O,"N")</x:f>
        <x:v>0</x:v>
      </x:c>
      <x:c r="T889" s="73">
        <x:f t="shared" si="251"/>
        <x:v>0</x:v>
      </x:c>
      <x:c r="U889" s="26">
        <x:f>SUMIFS('warehouse inventory check'!$N:$N,'warehouse inventory check'!$C:$C,$C889,'warehouse inventory check'!$D:$D,$D889)</x:f>
        <x:v>0</x:v>
      </x:c>
      <x:c r="V889" s="26">
        <x:f t="shared" si="252"/>
        <x:v>46.360916000000003</x:v>
      </x:c>
      <x:c r="W889" s="73">
        <x:f t="shared" si="253"/>
        <x:v>0</x:v>
      </x:c>
      <x:c r="X889" s="74">
        <x:f t="shared" si="254"/>
        <x:v>0</x:v>
      </x:c>
      <x:c r="Y889" s="68">
        <x:f t="shared" si="255"/>
        <x:v>0</x:v>
      </x:c>
      <x:c r="Z889" s="68">
        <x:f t="shared" si="256"/>
        <x:v>0</x:v>
      </x:c>
    </x:row>
    <x:row r="890" spans="1:26" s="26" customFormat="1">
      <x:c r="A890" s="118">
        <x:v>75</x:v>
      </x:c>
      <x:c r="B890" s="118"/>
      <x:c r="C890" s="113">
        <x:v>9</x:v>
      </x:c>
      <x:c r="D890" s="210" t="str">
        <x:f>IF(VLOOKUP($A890,'★Master Code List'!$B$4:$K$167,8,)=0,"",(VLOOKUP($A890,'★Master Code List'!$B$4:$K$167,8,)))</x:f>
        <x:v>BEE24-CP003</x:v>
      </x:c>
      <x:c r="E890" s="210" t="str">
        <x:f>IF(VLOOKUP($A890,'★Master Code List'!$B$4:$K$167,9,)=0,"",(VLOOKUP($A890,'★Master Code List'!$B$4:$K$167,9,)))</x:f>
        <x:v>Components</x:v>
      </x:c>
      <x:c r="F890" s="20" t="str">
        <x:f>IF(VLOOKUP($A890,'★Master Code List'!$B$4:$K$167,10,)=0,"",(VLOOKUP($A890,'★Master Code List'!$B$4:$K$167,10,)))</x:f>
        <x:v>CHANNEL</x:v>
      </x:c>
      <x:c r="G890" s="158">
        <x:f t="shared" si="246"/>
        <x:v>0</x:v>
      </x:c>
      <x:c r="H890" s="197">
        <x:f t="shared" si="247"/>
        <x:v>20.15692</x:v>
      </x:c>
      <x:c r="I890" s="285">
        <x:f t="shared" si="248"/>
        <x:v>0</x:v>
      </x:c>
      <x:c r="J890" s="106">
        <x:f>SUMIFS('purchase data'!K:K,'purchase data'!$B:$B,$C890,'purchase data'!$F:$F,$D890)</x:f>
        <x:v>0</x:v>
      </x:c>
      <x:c r="K890" s="73">
        <x:f>SUMIFS('purchase data'!M:M,'purchase data'!$B:$B,$C890,'purchase data'!$F:$F,$D890)</x:f>
        <x:v>0</x:v>
      </x:c>
      <x:c r="L890" s="68">
        <x:f>SUMIFS(ETC!$G:$G,ETC!$B:$B,$C890,ETC!$E:$E,$D890)</x:f>
        <x:v>0</x:v>
      </x:c>
      <x:c r="M890" s="73">
        <x:f>SUMIFS(ETC!$J:$J,ETC!$E:$E,$D890,ETC!$B:$B,$C890)</x:f>
        <x:v>0</x:v>
      </x:c>
      <x:c r="N890" s="159">
        <x:f>IF(IFERROR((I890+K890+M890)/(G890+J890+SUMIFS(ETC!$G:$G,ETC!$C:$C,1,ETC!$B:$B,$C890,ETC!$E:$E,$D890)),)=0,H890,IFERROR((I890+K890+M890)/(G890+J890+SUMIFS(ETC!$G:$G,ETC!$C:$C,1,ETC!$B:$B,$C890,ETC!$E:$E,$D890)),))</x:f>
        <x:v>20.15692</x:v>
      </x:c>
      <x:c r="O890" s="106">
        <x:f>++SUMIFS('sales data'!L:L,'sales data'!$B:$B,$C890,'sales data'!$F:$F,$D890,'sales data'!$O:$O,"")</x:f>
        <x:v>0</x:v>
      </x:c>
      <x:c r="P890" s="73">
        <x:f t="shared" si="249"/>
        <x:v>0</x:v>
      </x:c>
      <x:c r="Q890" s="68">
        <x:f>+SUMIFS('sales data'!$L:$L,'sales data'!$B:$B,$C890,'sales data'!$F:$F,$D890,'sales data'!$O:$O,"R")</x:f>
        <x:v>0</x:v>
      </x:c>
      <x:c r="R890" s="73">
        <x:f t="shared" si="250"/>
        <x:v>0</x:v>
      </x:c>
      <x:c r="S890" s="68">
        <x:f>SUMIFS('sales data'!$L:$L,'sales data'!$B:$B,$C890,'sales data'!$F:$F,$D890,'sales data'!$O:$O,"N")</x:f>
        <x:v>0</x:v>
      </x:c>
      <x:c r="T890" s="73">
        <x:f t="shared" si="251"/>
        <x:v>0</x:v>
      </x:c>
      <x:c r="U890" s="26">
        <x:f>SUMIFS('warehouse inventory check'!$N:$N,'warehouse inventory check'!$C:$C,$C890,'warehouse inventory check'!$D:$D,$D890)</x:f>
        <x:v>0</x:v>
      </x:c>
      <x:c r="V890" s="26">
        <x:f t="shared" si="252"/>
        <x:v>20.15692</x:v>
      </x:c>
      <x:c r="W890" s="73">
        <x:f t="shared" si="253"/>
        <x:v>0</x:v>
      </x:c>
      <x:c r="X890" s="74">
        <x:f t="shared" si="254"/>
        <x:v>0</x:v>
      </x:c>
      <x:c r="Y890" s="68">
        <x:f t="shared" si="255"/>
        <x:v>0</x:v>
      </x:c>
      <x:c r="Z890" s="68">
        <x:f t="shared" si="256"/>
        <x:v>0</x:v>
      </x:c>
    </x:row>
    <x:row r="891" spans="1:26" s="26" customFormat="1">
      <x:c r="A891" s="118">
        <x:v>76</x:v>
      </x:c>
      <x:c r="B891" s="118"/>
      <x:c r="C891" s="113">
        <x:v>9</x:v>
      </x:c>
      <x:c r="D891" s="210" t="str">
        <x:f>IF(VLOOKUP($A891,'★Master Code List'!$B$4:$K$167,8,)=0,"",(VLOOKUP($A891,'★Master Code List'!$B$4:$K$167,8,)))</x:f>
        <x:v>BEE25-CT001</x:v>
      </x:c>
      <x:c r="E891" s="210" t="str">
        <x:f>IF(VLOOKUP($A891,'★Master Code List'!$B$4:$K$167,9,)=0,"",(VLOOKUP($A891,'★Master Code List'!$B$4:$K$167,9,)))</x:f>
        <x:v>Components</x:v>
      </x:c>
      <x:c r="F891" s="20" t="str">
        <x:f>IF(VLOOKUP($A891,'★Master Code List'!$B$4:$K$167,10,)=0,"",(VLOOKUP($A891,'★Master Code List'!$B$4:$K$167,10,)))</x:f>
        <x:v>Terminal</x:v>
      </x:c>
      <x:c r="G891" s="158">
        <x:f t="shared" si="246"/>
        <x:v>0</x:v>
      </x:c>
      <x:c r="H891" s="197">
        <x:f t="shared" si="247"/>
        <x:v>53.900194080000006</x:v>
      </x:c>
      <x:c r="I891" s="285">
        <x:f t="shared" si="248"/>
        <x:v>0</x:v>
      </x:c>
      <x:c r="J891" s="106">
        <x:f>SUMIFS('purchase data'!K:K,'purchase data'!$B:$B,$C891,'purchase data'!$F:$F,$D891)</x:f>
        <x:v>0</x:v>
      </x:c>
      <x:c r="K891" s="73">
        <x:f>SUMIFS('purchase data'!M:M,'purchase data'!$B:$B,$C891,'purchase data'!$F:$F,$D891)</x:f>
        <x:v>0</x:v>
      </x:c>
      <x:c r="L891" s="68">
        <x:f>SUMIFS(ETC!$G:$G,ETC!$B:$B,$C891,ETC!$E:$E,$D891)</x:f>
        <x:v>0</x:v>
      </x:c>
      <x:c r="M891" s="73">
        <x:f>SUMIFS(ETC!$J:$J,ETC!$E:$E,$D891,ETC!$B:$B,$C891)</x:f>
        <x:v>0</x:v>
      </x:c>
      <x:c r="N891" s="159">
        <x:f>IF(IFERROR((I891+K891+M891)/(G891+J891+SUMIFS(ETC!$G:$G,ETC!$C:$C,1,ETC!$B:$B,$C891,ETC!$E:$E,$D891)),)=0,H891,IFERROR((I891+K891+M891)/(G891+J891+SUMIFS(ETC!$G:$G,ETC!$C:$C,1,ETC!$B:$B,$C891,ETC!$E:$E,$D891)),))</x:f>
        <x:v>53.900194080000006</x:v>
      </x:c>
      <x:c r="O891" s="106">
        <x:f>++SUMIFS('sales data'!L:L,'sales data'!$B:$B,$C891,'sales data'!$F:$F,$D891,'sales data'!$O:$O,"")</x:f>
        <x:v>0</x:v>
      </x:c>
      <x:c r="P891" s="73">
        <x:f t="shared" si="249"/>
        <x:v>0</x:v>
      </x:c>
      <x:c r="Q891" s="68">
        <x:f>+SUMIFS('sales data'!$L:$L,'sales data'!$B:$B,$C891,'sales data'!$F:$F,$D891,'sales data'!$O:$O,"R")</x:f>
        <x:v>0</x:v>
      </x:c>
      <x:c r="R891" s="73">
        <x:f t="shared" si="250"/>
        <x:v>0</x:v>
      </x:c>
      <x:c r="S891" s="68">
        <x:f>SUMIFS('sales data'!$L:$L,'sales data'!$B:$B,$C891,'sales data'!$F:$F,$D891,'sales data'!$O:$O,"N")</x:f>
        <x:v>0</x:v>
      </x:c>
      <x:c r="T891" s="73">
        <x:f t="shared" si="251"/>
        <x:v>0</x:v>
      </x:c>
      <x:c r="U891" s="26">
        <x:f>SUMIFS('warehouse inventory check'!$N:$N,'warehouse inventory check'!$C:$C,$C891,'warehouse inventory check'!$D:$D,$D891)</x:f>
        <x:v>0</x:v>
      </x:c>
      <x:c r="V891" s="26">
        <x:f t="shared" si="252"/>
        <x:v>53.900194080000006</x:v>
      </x:c>
      <x:c r="W891" s="73">
        <x:f t="shared" si="253"/>
        <x:v>0</x:v>
      </x:c>
      <x:c r="X891" s="74">
        <x:f t="shared" si="254"/>
        <x:v>0</x:v>
      </x:c>
      <x:c r="Y891" s="68">
        <x:f t="shared" si="255"/>
        <x:v>0</x:v>
      </x:c>
      <x:c r="Z891" s="68">
        <x:f t="shared" si="256"/>
        <x:v>0</x:v>
      </x:c>
    </x:row>
    <x:row r="892" spans="1:26" s="26" customFormat="1">
      <x:c r="A892" s="118">
        <x:v>77</x:v>
      </x:c>
      <x:c r="B892" s="118"/>
      <x:c r="C892" s="113">
        <x:v>9</x:v>
      </x:c>
      <x:c r="D892" s="210" t="str">
        <x:f>IF(VLOOKUP($A892,'★Master Code List'!$B$4:$K$167,8,)=0,"",(VLOOKUP($A892,'★Master Code List'!$B$4:$K$167,8,)))</x:f>
        <x:v>TUBE0000101</x:v>
      </x:c>
      <x:c r="E892" s="210" t="str">
        <x:f>IF(VLOOKUP($A892,'★Master Code List'!$B$4:$K$167,9,)=0,"",(VLOOKUP($A892,'★Master Code List'!$B$4:$K$167,9,)))</x:f>
        <x:v>EV-V4 Test Parts</x:v>
      </x:c>
      <x:c r="F892" s="20" t="str">
        <x:f>IF(VLOOKUP($A892,'★Master Code List'!$B$4:$K$167,10,)=0,"",(VLOOKUP($A892,'★Master Code List'!$B$4:$K$167,10,)))</x:f>
        <x:v>DBJ033</x:v>
      </x:c>
      <x:c r="G892" s="158">
        <x:f t="shared" si="246"/>
        <x:v>0</x:v>
      </x:c>
      <x:c r="H892" s="197">
        <x:f t="shared" si="247"/>
        <x:v>0</x:v>
      </x:c>
      <x:c r="I892" s="285">
        <x:f t="shared" si="248"/>
        <x:v>0</x:v>
      </x:c>
      <x:c r="J892" s="106">
        <x:f>SUMIFS('purchase data'!K:K,'purchase data'!$B:$B,$C892,'purchase data'!$F:$F,$D892)</x:f>
        <x:v>0</x:v>
      </x:c>
      <x:c r="K892" s="73">
        <x:f>SUMIFS('purchase data'!M:M,'purchase data'!$B:$B,$C892,'purchase data'!$F:$F,$D892)</x:f>
        <x:v>0</x:v>
      </x:c>
      <x:c r="L892" s="68">
        <x:f>SUMIFS(ETC!$G:$G,ETC!$B:$B,$C892,ETC!$E:$E,$D892)</x:f>
        <x:v>0</x:v>
      </x:c>
      <x:c r="M892" s="73">
        <x:f>SUMIFS(ETC!$J:$J,ETC!$E:$E,$D892,ETC!$B:$B,$C892)</x:f>
        <x:v>0</x:v>
      </x:c>
      <x:c r="N892" s="159">
        <x:f>IF(IFERROR((I892+K892+M892)/(G892+J892+SUMIFS(ETC!$G:$G,ETC!$C:$C,1,ETC!$B:$B,$C892,ETC!$E:$E,$D892)),)=0,H892,IFERROR((I892+K892+M892)/(G892+J892+SUMIFS(ETC!$G:$G,ETC!$C:$C,1,ETC!$B:$B,$C892,ETC!$E:$E,$D892)),))</x:f>
        <x:v>0</x:v>
      </x:c>
      <x:c r="O892" s="106">
        <x:f>++SUMIFS('sales data'!L:L,'sales data'!$B:$B,$C892,'sales data'!$F:$F,$D892,'sales data'!$O:$O,"")</x:f>
        <x:v>0</x:v>
      </x:c>
      <x:c r="P892" s="73">
        <x:f t="shared" si="249"/>
        <x:v>0</x:v>
      </x:c>
      <x:c r="Q892" s="68">
        <x:f>+SUMIFS('sales data'!$L:$L,'sales data'!$B:$B,$C892,'sales data'!$F:$F,$D892,'sales data'!$O:$O,"R")</x:f>
        <x:v>0</x:v>
      </x:c>
      <x:c r="R892" s="73">
        <x:f t="shared" si="250"/>
        <x:v>0</x:v>
      </x:c>
      <x:c r="S892" s="68">
        <x:f>SUMIFS('sales data'!$L:$L,'sales data'!$B:$B,$C892,'sales data'!$F:$F,$D892,'sales data'!$O:$O,"N")</x:f>
        <x:v>0</x:v>
      </x:c>
      <x:c r="T892" s="73">
        <x:f t="shared" si="251"/>
        <x:v>0</x:v>
      </x:c>
      <x:c r="U892" s="26">
        <x:f>SUMIFS('warehouse inventory check'!$N:$N,'warehouse inventory check'!$C:$C,$C892,'warehouse inventory check'!$D:$D,$D892)</x:f>
        <x:v>0</x:v>
      </x:c>
      <x:c r="V892" s="26">
        <x:f t="shared" si="252"/>
        <x:v>0</x:v>
      </x:c>
      <x:c r="W892" s="73">
        <x:f t="shared" si="253"/>
        <x:v>0</x:v>
      </x:c>
      <x:c r="X892" s="74">
        <x:f t="shared" si="254"/>
        <x:v>0</x:v>
      </x:c>
      <x:c r="Y892" s="68">
        <x:f t="shared" si="255"/>
        <x:v>0</x:v>
      </x:c>
      <x:c r="Z892" s="68">
        <x:f t="shared" si="256"/>
        <x:v>0</x:v>
      </x:c>
    </x:row>
    <x:row r="893" spans="1:26" s="26" customFormat="1">
      <x:c r="A893" s="118">
        <x:v>78</x:v>
      </x:c>
      <x:c r="B893" s="118"/>
      <x:c r="C893" s="113">
        <x:v>9</x:v>
      </x:c>
      <x:c r="D893" s="210" t="str">
        <x:f>IF(VLOOKUP($A893,'★Master Code List'!$B$4:$K$167,8,)=0,"",(VLOOKUP($A893,'★Master Code List'!$B$4:$K$167,8,)))</x:f>
        <x:v>TUBE0000104</x:v>
      </x:c>
      <x:c r="E893" s="210" t="str">
        <x:f>IF(VLOOKUP($A893,'★Master Code List'!$B$4:$K$167,9,)=0,"",(VLOOKUP($A893,'★Master Code List'!$B$4:$K$167,9,)))</x:f>
        <x:v>EV-V4 Test Parts</x:v>
      </x:c>
      <x:c r="F893" s="20" t="str">
        <x:f>IF(VLOOKUP($A893,'★Master Code List'!$B$4:$K$167,10,)=0,"",(VLOOKUP($A893,'★Master Code List'!$B$4:$K$167,10,)))</x:f>
        <x:v>CG13-38 (5M)</x:v>
      </x:c>
      <x:c r="G893" s="158">
        <x:f t="shared" si="246"/>
        <x:v>0</x:v>
      </x:c>
      <x:c r="H893" s="197">
        <x:f t="shared" si="247"/>
        <x:v>0</x:v>
      </x:c>
      <x:c r="I893" s="285">
        <x:f t="shared" si="248"/>
        <x:v>0</x:v>
      </x:c>
      <x:c r="J893" s="106">
        <x:f>SUMIFS('purchase data'!K:K,'purchase data'!$B:$B,$C893,'purchase data'!$F:$F,$D893)</x:f>
        <x:v>0</x:v>
      </x:c>
      <x:c r="K893" s="73">
        <x:f>SUMIFS('purchase data'!M:M,'purchase data'!$B:$B,$C893,'purchase data'!$F:$F,$D893)</x:f>
        <x:v>0</x:v>
      </x:c>
      <x:c r="L893" s="68">
        <x:f>SUMIFS(ETC!$G:$G,ETC!$B:$B,$C893,ETC!$E:$E,$D893)</x:f>
        <x:v>0</x:v>
      </x:c>
      <x:c r="M893" s="73">
        <x:f>SUMIFS(ETC!$J:$J,ETC!$E:$E,$D893,ETC!$B:$B,$C893)</x:f>
        <x:v>0</x:v>
      </x:c>
      <x:c r="N893" s="159">
        <x:f>IF(IFERROR((I893+K893+M893)/(G893+J893+SUMIFS(ETC!$G:$G,ETC!$C:$C,1,ETC!$B:$B,$C893,ETC!$E:$E,$D893)),)=0,H893,IFERROR((I893+K893+M893)/(G893+J893+SUMIFS(ETC!$G:$G,ETC!$C:$C,1,ETC!$B:$B,$C893,ETC!$E:$E,$D893)),))</x:f>
        <x:v>0</x:v>
      </x:c>
      <x:c r="O893" s="106">
        <x:f>++SUMIFS('sales data'!L:L,'sales data'!$B:$B,$C893,'sales data'!$F:$F,$D893,'sales data'!$O:$O,"")</x:f>
        <x:v>0</x:v>
      </x:c>
      <x:c r="P893" s="73">
        <x:f t="shared" si="249"/>
        <x:v>0</x:v>
      </x:c>
      <x:c r="Q893" s="68">
        <x:f>+SUMIFS('sales data'!$L:$L,'sales data'!$B:$B,$C893,'sales data'!$F:$F,$D893,'sales data'!$O:$O,"R")</x:f>
        <x:v>0</x:v>
      </x:c>
      <x:c r="R893" s="73">
        <x:f t="shared" si="250"/>
        <x:v>0</x:v>
      </x:c>
      <x:c r="S893" s="68">
        <x:f>SUMIFS('sales data'!$L:$L,'sales data'!$B:$B,$C893,'sales data'!$F:$F,$D893,'sales data'!$O:$O,"N")</x:f>
        <x:v>0</x:v>
      </x:c>
      <x:c r="T893" s="73">
        <x:f t="shared" si="251"/>
        <x:v>0</x:v>
      </x:c>
      <x:c r="U893" s="26">
        <x:f>SUMIFS('warehouse inventory check'!$N:$N,'warehouse inventory check'!$C:$C,$C893,'warehouse inventory check'!$D:$D,$D893)</x:f>
        <x:v>0</x:v>
      </x:c>
      <x:c r="V893" s="26">
        <x:f t="shared" si="252"/>
        <x:v>0</x:v>
      </x:c>
      <x:c r="W893" s="73">
        <x:f t="shared" si="253"/>
        <x:v>0</x:v>
      </x:c>
      <x:c r="X893" s="74">
        <x:f t="shared" si="254"/>
        <x:v>0</x:v>
      </x:c>
      <x:c r="Y893" s="68">
        <x:f t="shared" si="255"/>
        <x:v>0</x:v>
      </x:c>
      <x:c r="Z893" s="68">
        <x:f t="shared" si="256"/>
        <x:v>0</x:v>
      </x:c>
    </x:row>
    <x:row r="894" spans="1:26" s="26" customFormat="1">
      <x:c r="A894" s="118">
        <x:v>79</x:v>
      </x:c>
      <x:c r="B894" s="118"/>
      <x:c r="C894" s="113">
        <x:v>9</x:v>
      </x:c>
      <x:c r="D894" s="210" t="str">
        <x:f>IF(VLOOKUP($A894,'★Master Code List'!$B$4:$K$167,8,)=0,"",(VLOOKUP($A894,'★Master Code List'!$B$4:$K$167,8,)))</x:f>
        <x:v>UKLA0-05011</x:v>
      </x:c>
      <x:c r="E894" s="210" t="str">
        <x:f>IF(VLOOKUP($A894,'★Master Code List'!$B$4:$K$167,9,)=0,"",(VLOOKUP($A894,'★Master Code List'!$B$4:$K$167,9,)))</x:f>
        <x:v>EV-V4 Test Parts</x:v>
      </x:c>
      <x:c r="F894" s="20" t="str">
        <x:f>IF(VLOOKUP($A894,'★Master Code List'!$B$4:$K$167,10,)=0,"",(VLOOKUP($A894,'★Master Code List'!$B$4:$K$167,10,)))</x:f>
        <x:v>CG19-38 (08) (7M)</x:v>
      </x:c>
      <x:c r="G894" s="158">
        <x:f t="shared" si="246"/>
        <x:v>0</x:v>
      </x:c>
      <x:c r="H894" s="197">
        <x:f t="shared" si="247"/>
        <x:v>0</x:v>
      </x:c>
      <x:c r="I894" s="285">
        <x:f t="shared" si="248"/>
        <x:v>0</x:v>
      </x:c>
      <x:c r="J894" s="106">
        <x:f>SUMIFS('purchase data'!K:K,'purchase data'!$B:$B,$C894,'purchase data'!$F:$F,$D894)</x:f>
        <x:v>0</x:v>
      </x:c>
      <x:c r="K894" s="73">
        <x:f>SUMIFS('purchase data'!M:M,'purchase data'!$B:$B,$C894,'purchase data'!$F:$F,$D894)</x:f>
        <x:v>0</x:v>
      </x:c>
      <x:c r="L894" s="68">
        <x:f>SUMIFS(ETC!$G:$G,ETC!$B:$B,$C894,ETC!$E:$E,$D894)</x:f>
        <x:v>0</x:v>
      </x:c>
      <x:c r="M894" s="73">
        <x:f>SUMIFS(ETC!$J:$J,ETC!$E:$E,$D894,ETC!$B:$B,$C894)</x:f>
        <x:v>0</x:v>
      </x:c>
      <x:c r="N894" s="159">
        <x:f>IF(IFERROR((I894+K894+M894)/(G894+J894+SUMIFS(ETC!$G:$G,ETC!$C:$C,1,ETC!$B:$B,$C894,ETC!$E:$E,$D894)),)=0,H894,IFERROR((I894+K894+M894)/(G894+J894+SUMIFS(ETC!$G:$G,ETC!$C:$C,1,ETC!$B:$B,$C894,ETC!$E:$E,$D894)),))</x:f>
        <x:v>0</x:v>
      </x:c>
      <x:c r="O894" s="106">
        <x:f>++SUMIFS('sales data'!L:L,'sales data'!$B:$B,$C894,'sales data'!$F:$F,$D894,'sales data'!$O:$O,"")</x:f>
        <x:v>0</x:v>
      </x:c>
      <x:c r="P894" s="73">
        <x:f t="shared" si="249"/>
        <x:v>0</x:v>
      </x:c>
      <x:c r="Q894" s="68">
        <x:f>+SUMIFS('sales data'!$L:$L,'sales data'!$B:$B,$C894,'sales data'!$F:$F,$D894,'sales data'!$O:$O,"R")</x:f>
        <x:v>0</x:v>
      </x:c>
      <x:c r="R894" s="73">
        <x:f t="shared" si="250"/>
        <x:v>0</x:v>
      </x:c>
      <x:c r="S894" s="68">
        <x:f>SUMIFS('sales data'!$L:$L,'sales data'!$B:$B,$C894,'sales data'!$F:$F,$D894,'sales data'!$O:$O,"N")</x:f>
        <x:v>0</x:v>
      </x:c>
      <x:c r="T894" s="73">
        <x:f t="shared" si="251"/>
        <x:v>0</x:v>
      </x:c>
      <x:c r="U894" s="26">
        <x:f>SUMIFS('warehouse inventory check'!$N:$N,'warehouse inventory check'!$C:$C,$C894,'warehouse inventory check'!$D:$D,$D894)</x:f>
        <x:v>0</x:v>
      </x:c>
      <x:c r="V894" s="26">
        <x:f t="shared" si="252"/>
        <x:v>0</x:v>
      </x:c>
      <x:c r="W894" s="73">
        <x:f t="shared" si="253"/>
        <x:v>0</x:v>
      </x:c>
      <x:c r="X894" s="74">
        <x:f t="shared" si="254"/>
        <x:v>0</x:v>
      </x:c>
      <x:c r="Y894" s="68">
        <x:f t="shared" si="255"/>
        <x:v>0</x:v>
      </x:c>
      <x:c r="Z894" s="68">
        <x:f t="shared" si="256"/>
        <x:v>0</x:v>
      </x:c>
    </x:row>
    <x:row r="895" spans="1:26" s="26" customFormat="1">
      <x:c r="A895" s="118">
        <x:v>80</x:v>
      </x:c>
      <x:c r="B895" s="118"/>
      <x:c r="C895" s="113">
        <x:v>9</x:v>
      </x:c>
      <x:c r="D895" s="210" t="str">
        <x:f>IF(VLOOKUP($A895,'★Master Code List'!$B$4:$K$167,8,)=0,"",(VLOOKUP($A895,'★Master Code List'!$B$4:$K$167,8,)))</x:f>
        <x:v>PZ38-14A033-MD</x:v>
      </x:c>
      <x:c r="E895" s="210" t="str">
        <x:f>IF(VLOOKUP($A895,'★Master Code List'!$B$4:$K$167,9,)=0,"",(VLOOKUP($A895,'★Master Code List'!$B$4:$K$167,9,)))</x:f>
        <x:v>BEV-E (AWD/RWD, V710)</x:v>
      </x:c>
      <x:c r="F895" s="20" t="str">
        <x:f>IF(VLOOKUP($A895,'★Master Code List'!$B$4:$K$167,10,)=0,"",(VLOOKUP($A895,'★Master Code List'!$B$4:$K$167,10,)))</x:f>
        <x:v>MCA CONNECTOR CLIP</x:v>
      </x:c>
      <x:c r="G895" s="158">
        <x:f t="shared" si="246"/>
        <x:v>0</x:v>
      </x:c>
      <x:c r="H895" s="197">
        <x:f t="shared" si="247"/>
        <x:v>699.69799999999998</x:v>
      </x:c>
      <x:c r="I895" s="285">
        <x:f t="shared" si="248"/>
        <x:v>0</x:v>
      </x:c>
      <x:c r="J895" s="106">
        <x:f>SUMIFS('purchase data'!K:K,'purchase data'!$B:$B,$C895,'purchase data'!$F:$F,$D895)</x:f>
        <x:v>0</x:v>
      </x:c>
      <x:c r="K895" s="73">
        <x:f>SUMIFS('purchase data'!M:M,'purchase data'!$B:$B,$C895,'purchase data'!$F:$F,$D895)</x:f>
        <x:v>0</x:v>
      </x:c>
      <x:c r="L895" s="68">
        <x:f>SUMIFS(ETC!$G:$G,ETC!$B:$B,$C895,ETC!$E:$E,$D895)</x:f>
        <x:v>0</x:v>
      </x:c>
      <x:c r="M895" s="73">
        <x:f>SUMIFS(ETC!$J:$J,ETC!$E:$E,$D895,ETC!$B:$B,$C895)</x:f>
        <x:v>0</x:v>
      </x:c>
      <x:c r="N895" s="159">
        <x:f>IF(IFERROR((I895+K895+M895)/(G895+J895+SUMIFS(ETC!$G:$G,ETC!$C:$C,1,ETC!$B:$B,$C895,ETC!$E:$E,$D895)),)=0,H895,IFERROR((I895+K895+M895)/(G895+J895+SUMIFS(ETC!$G:$G,ETC!$C:$C,1,ETC!$B:$B,$C895,ETC!$E:$E,$D895)),))</x:f>
        <x:v>699.69799999999998</x:v>
      </x:c>
      <x:c r="O895" s="106">
        <x:f>++SUMIFS('sales data'!L:L,'sales data'!$B:$B,$C895,'sales data'!$F:$F,$D895,'sales data'!$O:$O,"")</x:f>
        <x:v>0</x:v>
      </x:c>
      <x:c r="P895" s="73">
        <x:f t="shared" si="249"/>
        <x:v>0</x:v>
      </x:c>
      <x:c r="Q895" s="68">
        <x:f>+SUMIFS('sales data'!$L:$L,'sales data'!$B:$B,$C895,'sales data'!$F:$F,$D895,'sales data'!$O:$O,"R")</x:f>
        <x:v>0</x:v>
      </x:c>
      <x:c r="R895" s="73">
        <x:f t="shared" si="250"/>
        <x:v>0</x:v>
      </x:c>
      <x:c r="S895" s="68">
        <x:f>SUMIFS('sales data'!$L:$L,'sales data'!$B:$B,$C895,'sales data'!$F:$F,$D895,'sales data'!$O:$O,"N")</x:f>
        <x:v>0</x:v>
      </x:c>
      <x:c r="T895" s="73">
        <x:f t="shared" si="251"/>
        <x:v>0</x:v>
      </x:c>
      <x:c r="U895" s="26">
        <x:f>SUMIFS('warehouse inventory check'!$N:$N,'warehouse inventory check'!$C:$C,$C895,'warehouse inventory check'!$D:$D,$D895)</x:f>
        <x:v>0</x:v>
      </x:c>
      <x:c r="V895" s="26">
        <x:f t="shared" si="252"/>
        <x:v>699.69799999999998</x:v>
      </x:c>
      <x:c r="W895" s="73">
        <x:f t="shared" si="253"/>
        <x:v>0</x:v>
      </x:c>
      <x:c r="X895" s="74">
        <x:f t="shared" si="254"/>
        <x:v>0</x:v>
      </x:c>
      <x:c r="Y895" s="68">
        <x:f t="shared" si="255"/>
        <x:v>0</x:v>
      </x:c>
      <x:c r="Z895" s="68">
        <x:f t="shared" si="256"/>
        <x:v>0</x:v>
      </x:c>
    </x:row>
    <x:row r="896" spans="1:26" s="26" customFormat="1">
      <x:c r="A896" s="118">
        <x:v>81</x:v>
      </x:c>
      <x:c r="B896" s="118"/>
      <x:c r="C896" s="113">
        <x:v>9</x:v>
      </x:c>
      <x:c r="D896" s="210" t="str">
        <x:f>IF(VLOOKUP($A896,'★Master Code List'!$B$4:$K$167,8,)=0,"",(VLOOKUP($A896,'★Master Code List'!$B$4:$K$167,8,)))</x:f>
        <x:v>SZ38-10B694-AD</x:v>
      </x:c>
      <x:c r="E896" s="210" t="str">
        <x:f>IF(VLOOKUP($A896,'★Master Code List'!$B$4:$K$167,9,)=0,"",(VLOOKUP($A896,'★Master Code List'!$B$4:$K$167,9,)))</x:f>
        <x:v>BEV-E2 (V710)</x:v>
      </x:c>
      <x:c r="F896" s="20" t="str">
        <x:f>IF(VLOOKUP($A896,'★Master Code List'!$B$4:$K$167,10,)=0,"",(VLOOKUP($A896,'★Master Code List'!$B$4:$K$167,10,)))</x:f>
        <x:v>BEV-E2 MAIN W/H ASSY</x:v>
      </x:c>
      <x:c r="G896" s="158">
        <x:f t="shared" si="246"/>
        <x:v>0</x:v>
      </x:c>
      <x:c r="H896" s="197">
        <x:f t="shared" si="247"/>
        <x:v>5239.0126766399999</x:v>
      </x:c>
      <x:c r="I896" s="285">
        <x:f t="shared" si="248"/>
        <x:v>0</x:v>
      </x:c>
      <x:c r="J896" s="106">
        <x:f>SUMIFS('purchase data'!K:K,'purchase data'!$B:$B,$C896,'purchase data'!$F:$F,$D896)</x:f>
        <x:v>0</x:v>
      </x:c>
      <x:c r="K896" s="73">
        <x:f>SUMIFS('purchase data'!M:M,'purchase data'!$B:$B,$C896,'purchase data'!$F:$F,$D896)</x:f>
        <x:v>0</x:v>
      </x:c>
      <x:c r="L896" s="68">
        <x:f>SUMIFS(ETC!$G:$G,ETC!$B:$B,$C896,ETC!$E:$E,$D896)</x:f>
        <x:v>0</x:v>
      </x:c>
      <x:c r="M896" s="73">
        <x:f>SUMIFS(ETC!$J:$J,ETC!$E:$E,$D896,ETC!$B:$B,$C896)</x:f>
        <x:v>0</x:v>
      </x:c>
      <x:c r="N896" s="159">
        <x:f>IF(IFERROR((I896+K896+M896)/(G896+J896+SUMIFS(ETC!$G:$G,ETC!$C:$C,1,ETC!$B:$B,$C896,ETC!$E:$E,$D896)),)=0,H896,IFERROR((I896+K896+M896)/(G896+J896+SUMIFS(ETC!$G:$G,ETC!$C:$C,1,ETC!$B:$B,$C896,ETC!$E:$E,$D896)),))</x:f>
        <x:v>5239.0126766399999</x:v>
      </x:c>
      <x:c r="O896" s="106">
        <x:f>++SUMIFS('sales data'!L:L,'sales data'!$B:$B,$C896,'sales data'!$F:$F,$D896,'sales data'!$O:$O,"")</x:f>
        <x:v>0</x:v>
      </x:c>
      <x:c r="P896" s="73">
        <x:f t="shared" si="249"/>
        <x:v>0</x:v>
      </x:c>
      <x:c r="Q896" s="68">
        <x:f>+SUMIFS('sales data'!$L:$L,'sales data'!$B:$B,$C896,'sales data'!$F:$F,$D896,'sales data'!$O:$O,"R")</x:f>
        <x:v>0</x:v>
      </x:c>
      <x:c r="R896" s="73">
        <x:f t="shared" si="250"/>
        <x:v>0</x:v>
      </x:c>
      <x:c r="S896" s="68">
        <x:f>SUMIFS('sales data'!$L:$L,'sales data'!$B:$B,$C896,'sales data'!$F:$F,$D896,'sales data'!$O:$O,"N")</x:f>
        <x:v>0</x:v>
      </x:c>
      <x:c r="T896" s="73">
        <x:f t="shared" si="251"/>
        <x:v>0</x:v>
      </x:c>
      <x:c r="U896" s="26">
        <x:f>SUMIFS('warehouse inventory check'!$N:$N,'warehouse inventory check'!$C:$C,$C896,'warehouse inventory check'!$D:$D,$D896)</x:f>
        <x:v>0</x:v>
      </x:c>
      <x:c r="V896" s="26">
        <x:f t="shared" si="252"/>
        <x:v>5239.0126766399999</x:v>
      </x:c>
      <x:c r="W896" s="73">
        <x:f t="shared" si="253"/>
        <x:v>0</x:v>
      </x:c>
      <x:c r="X896" s="74">
        <x:f t="shared" si="254"/>
        <x:v>0</x:v>
      </x:c>
      <x:c r="Y896" s="68">
        <x:f t="shared" si="255"/>
        <x:v>0</x:v>
      </x:c>
      <x:c r="Z896" s="68">
        <x:f t="shared" si="256"/>
        <x:v>0</x:v>
      </x:c>
    </x:row>
    <x:row r="897" spans="1:26" s="26" customFormat="1">
      <x:c r="A897" s="118">
        <x:v>82</x:v>
      </x:c>
      <x:c r="B897" s="118"/>
      <x:c r="C897" s="113">
        <x:v>9</x:v>
      </x:c>
      <x:c r="D897" s="210" t="str">
        <x:f>IF(VLOOKUP($A897,'★Master Code List'!$B$4:$K$167,8,)=0,"",(VLOOKUP($A897,'★Master Code List'!$B$4:$K$167,8,)))</x:f>
        <x:v>SZ38-10B694-AE</x:v>
      </x:c>
      <x:c r="E897" s="210" t="str">
        <x:f>IF(VLOOKUP($A897,'★Master Code List'!$B$4:$K$167,9,)=0,"",(VLOOKUP($A897,'★Master Code List'!$B$4:$K$167,9,)))</x:f>
        <x:v>BEV-E2 (V710)</x:v>
      </x:c>
      <x:c r="F897" s="20" t="str">
        <x:f>IF(VLOOKUP($A897,'★Master Code List'!$B$4:$K$167,10,)=0,"",(VLOOKUP($A897,'★Master Code List'!$B$4:$K$167,10,)))</x:f>
        <x:v>BEV-E2 MAIN W/H ASSY</x:v>
      </x:c>
      <x:c r="G897" s="158">
        <x:f t="shared" si="246"/>
        <x:v>0</x:v>
      </x:c>
      <x:c r="H897" s="197">
        <x:f t="shared" si="247"/>
        <x:v>5239.87608</x:v>
      </x:c>
      <x:c r="I897" s="285">
        <x:f t="shared" si="248"/>
        <x:v>0</x:v>
      </x:c>
      <x:c r="J897" s="106">
        <x:f>SUMIFS('purchase data'!K:K,'purchase data'!$B:$B,$C897,'purchase data'!$F:$F,$D897)</x:f>
        <x:v>0</x:v>
      </x:c>
      <x:c r="K897" s="73">
        <x:f>SUMIFS('purchase data'!M:M,'purchase data'!$B:$B,$C897,'purchase data'!$F:$F,$D897)</x:f>
        <x:v>0</x:v>
      </x:c>
      <x:c r="L897" s="68">
        <x:f>SUMIFS(ETC!$G:$G,ETC!$B:$B,$C897,ETC!$E:$E,$D897)</x:f>
        <x:v>0</x:v>
      </x:c>
      <x:c r="M897" s="73">
        <x:f>SUMIFS(ETC!$J:$J,ETC!$E:$E,$D897,ETC!$B:$B,$C897)</x:f>
        <x:v>0</x:v>
      </x:c>
      <x:c r="N897" s="159">
        <x:f>IF(IFERROR((I897+K897+M897)/(G897+J897+SUMIFS(ETC!$G:$G,ETC!$C:$C,1,ETC!$B:$B,$C897,ETC!$E:$E,$D897)),)=0,H897,IFERROR((I897+K897+M897)/(G897+J897+SUMIFS(ETC!$G:$G,ETC!$C:$C,1,ETC!$B:$B,$C897,ETC!$E:$E,$D897)),))</x:f>
        <x:v>5239.87608</x:v>
      </x:c>
      <x:c r="O897" s="106">
        <x:f>++SUMIFS('sales data'!L:L,'sales data'!$B:$B,$C897,'sales data'!$F:$F,$D897,'sales data'!$O:$O,"")</x:f>
        <x:v>0</x:v>
      </x:c>
      <x:c r="P897" s="73">
        <x:f t="shared" si="249"/>
        <x:v>0</x:v>
      </x:c>
      <x:c r="Q897" s="68">
        <x:f>+SUMIFS('sales data'!$L:$L,'sales data'!$B:$B,$C897,'sales data'!$F:$F,$D897,'sales data'!$O:$O,"R")</x:f>
        <x:v>0</x:v>
      </x:c>
      <x:c r="R897" s="73">
        <x:f t="shared" si="250"/>
        <x:v>0</x:v>
      </x:c>
      <x:c r="S897" s="68">
        <x:f>SUMIFS('sales data'!$L:$L,'sales data'!$B:$B,$C897,'sales data'!$F:$F,$D897,'sales data'!$O:$O,"N")</x:f>
        <x:v>0</x:v>
      </x:c>
      <x:c r="T897" s="73">
        <x:f t="shared" si="251"/>
        <x:v>0</x:v>
      </x:c>
      <x:c r="U897" s="26">
        <x:f>SUMIFS('warehouse inventory check'!$N:$N,'warehouse inventory check'!$C:$C,$C897,'warehouse inventory check'!$D:$D,$D897)</x:f>
        <x:v>0</x:v>
      </x:c>
      <x:c r="V897" s="26">
        <x:f t="shared" si="252"/>
        <x:v>5239.87608</x:v>
      </x:c>
      <x:c r="W897" s="73">
        <x:f t="shared" si="253"/>
        <x:v>0</x:v>
      </x:c>
      <x:c r="X897" s="74">
        <x:f t="shared" si="254"/>
        <x:v>0</x:v>
      </x:c>
      <x:c r="Y897" s="68">
        <x:f t="shared" si="255"/>
        <x:v>0</x:v>
      </x:c>
      <x:c r="Z897" s="68">
        <x:f t="shared" si="256"/>
        <x:v>0</x:v>
      </x:c>
    </x:row>
    <x:row r="898" spans="1:26" s="26" customFormat="1">
      <x:c r="A898" s="118">
        <x:v>83</x:v>
      </x:c>
      <x:c r="B898" s="118"/>
      <x:c r="C898" s="113">
        <x:v>9</x:v>
      </x:c>
      <x:c r="D898" s="210" t="str">
        <x:f>IF(VLOOKUP($A898,'★Master Code List'!$B$4:$K$167,8,)=0,"",(VLOOKUP($A898,'★Master Code List'!$B$4:$K$167,8,)))</x:f>
        <x:v>TZ38-10B694-CB</x:v>
      </x:c>
      <x:c r="E898" s="210" t="str">
        <x:f>IF(VLOOKUP($A898,'★Master Code List'!$B$4:$K$167,9,)=0,"",(VLOOKUP($A898,'★Master Code List'!$B$4:$K$167,9,)))</x:f>
        <x:v>BEV-E (AWD/RWD, V710)</x:v>
      </x:c>
      <x:c r="F898" s="20" t="str">
        <x:f>IF(VLOOKUP($A898,'★Master Code List'!$B$4:$K$167,10,)=0,"",(VLOOKUP($A898,'★Master Code List'!$B$4:$K$167,10,)))</x:f>
        <x:v>AWD Main length extended</x:v>
      </x:c>
      <x:c r="G898" s="158">
        <x:f t="shared" si="246"/>
        <x:v>0</x:v>
      </x:c>
      <x:c r="H898" s="197">
        <x:f t="shared" si="247"/>
        <x:v>7040.4650600000004</x:v>
      </x:c>
      <x:c r="I898" s="285">
        <x:f t="shared" si="248"/>
        <x:v>0</x:v>
      </x:c>
      <x:c r="J898" s="106">
        <x:f>SUMIFS('purchase data'!K:K,'purchase data'!$B:$B,$C898,'purchase data'!$F:$F,$D898)</x:f>
        <x:v>0</x:v>
      </x:c>
      <x:c r="K898" s="73">
        <x:f>SUMIFS('purchase data'!M:M,'purchase data'!$B:$B,$C898,'purchase data'!$F:$F,$D898)</x:f>
        <x:v>0</x:v>
      </x:c>
      <x:c r="L898" s="68">
        <x:f>SUMIFS(ETC!$G:$G,ETC!$B:$B,$C898,ETC!$E:$E,$D898)</x:f>
        <x:v>0</x:v>
      </x:c>
      <x:c r="M898" s="73">
        <x:f>SUMIFS(ETC!$J:$J,ETC!$E:$E,$D898,ETC!$B:$B,$C898)</x:f>
        <x:v>0</x:v>
      </x:c>
      <x:c r="N898" s="159">
        <x:f>IF(IFERROR((I898+K898+M898)/(G898+J898+SUMIFS(ETC!$G:$G,ETC!$C:$C,1,ETC!$B:$B,$C898,ETC!$E:$E,$D898)),)=0,H898,IFERROR((I898+K898+M898)/(G898+J898+SUMIFS(ETC!$G:$G,ETC!$C:$C,1,ETC!$B:$B,$C898,ETC!$E:$E,$D898)),))</x:f>
        <x:v>7040.4650600000004</x:v>
      </x:c>
      <x:c r="O898" s="106">
        <x:f>++SUMIFS('sales data'!L:L,'sales data'!$B:$B,$C898,'sales data'!$F:$F,$D898,'sales data'!$O:$O,"")</x:f>
        <x:v>0</x:v>
      </x:c>
      <x:c r="P898" s="73">
        <x:f t="shared" si="249"/>
        <x:v>0</x:v>
      </x:c>
      <x:c r="Q898" s="68">
        <x:f>+SUMIFS('sales data'!$L:$L,'sales data'!$B:$B,$C898,'sales data'!$F:$F,$D898,'sales data'!$O:$O,"R")</x:f>
        <x:v>0</x:v>
      </x:c>
      <x:c r="R898" s="73">
        <x:f t="shared" si="250"/>
        <x:v>0</x:v>
      </x:c>
      <x:c r="S898" s="68">
        <x:f>SUMIFS('sales data'!$L:$L,'sales data'!$B:$B,$C898,'sales data'!$F:$F,$D898,'sales data'!$O:$O,"N")</x:f>
        <x:v>0</x:v>
      </x:c>
      <x:c r="T898" s="73">
        <x:f t="shared" si="251"/>
        <x:v>0</x:v>
      </x:c>
      <x:c r="U898" s="26">
        <x:f>SUMIFS('warehouse inventory check'!$N:$N,'warehouse inventory check'!$C:$C,$C898,'warehouse inventory check'!$D:$D,$D898)</x:f>
        <x:v>0</x:v>
      </x:c>
      <x:c r="V898" s="26">
        <x:f t="shared" si="252"/>
        <x:v>7040.4650600000004</x:v>
      </x:c>
      <x:c r="W898" s="73">
        <x:f t="shared" si="253"/>
        <x:v>0</x:v>
      </x:c>
      <x:c r="X898" s="74">
        <x:f t="shared" si="254"/>
        <x:v>0</x:v>
      </x:c>
      <x:c r="Y898" s="68">
        <x:f t="shared" si="255"/>
        <x:v>0</x:v>
      </x:c>
      <x:c r="Z898" s="68">
        <x:f t="shared" si="256"/>
        <x:v>0</x:v>
      </x:c>
    </x:row>
    <x:row r="899" spans="1:26" s="26" customFormat="1">
      <x:c r="A899" s="118">
        <x:v>84</x:v>
      </x:c>
      <x:c r="B899" s="118"/>
      <x:c r="C899" s="113">
        <x:v>9</x:v>
      </x:c>
      <x:c r="D899" s="210" t="str">
        <x:f>IF(VLOOKUP($A899,'★Master Code List'!$B$4:$K$167,8,)=0,"",(VLOOKUP($A899,'★Master Code List'!$B$4:$K$167,8,)))</x:f>
        <x:v>TZ38-14A033-AB</x:v>
      </x:c>
      <x:c r="E899" s="210" t="str">
        <x:f>IF(VLOOKUP($A899,'★Master Code List'!$B$4:$K$167,9,)=0,"",(VLOOKUP($A899,'★Master Code List'!$B$4:$K$167,9,)))</x:f>
        <x:v>BEV-E (AWD/RWD, V710)</x:v>
      </x:c>
      <x:c r="F899" s="20" t="str">
        <x:f>IF(VLOOKUP($A899,'★Master Code List'!$B$4:$K$167,10,)=0,"",(VLOOKUP($A899,'★Master Code List'!$B$4:$K$167,10,)))</x:f>
        <x:v>BUSBAR</x:v>
      </x:c>
      <x:c r="G899" s="158">
        <x:f t="shared" si="246"/>
        <x:v>0</x:v>
      </x:c>
      <x:c r="H899" s="197">
        <x:f t="shared" si="247"/>
        <x:v>833.678</x:v>
      </x:c>
      <x:c r="I899" s="285">
        <x:f t="shared" si="248"/>
        <x:v>0</x:v>
      </x:c>
      <x:c r="J899" s="106">
        <x:f>SUMIFS('purchase data'!K:K,'purchase data'!$B:$B,$C899,'purchase data'!$F:$F,$D899)</x:f>
        <x:v>0</x:v>
      </x:c>
      <x:c r="K899" s="73">
        <x:f>SUMIFS('purchase data'!M:M,'purchase data'!$B:$B,$C899,'purchase data'!$F:$F,$D899)</x:f>
        <x:v>0</x:v>
      </x:c>
      <x:c r="L899" s="68">
        <x:f>SUMIFS(ETC!$G:$G,ETC!$B:$B,$C899,ETC!$E:$E,$D899)</x:f>
        <x:v>0</x:v>
      </x:c>
      <x:c r="M899" s="73">
        <x:f>SUMIFS(ETC!$J:$J,ETC!$E:$E,$D899,ETC!$B:$B,$C899)</x:f>
        <x:v>0</x:v>
      </x:c>
      <x:c r="N899" s="159">
        <x:f>IF(IFERROR((I899+K899+M899)/(G899+J899+SUMIFS(ETC!$G:$G,ETC!$C:$C,1,ETC!$B:$B,$C899,ETC!$E:$E,$D899)),)=0,H899,IFERROR((I899+K899+M899)/(G899+J899+SUMIFS(ETC!$G:$G,ETC!$C:$C,1,ETC!$B:$B,$C899,ETC!$E:$E,$D899)),))</x:f>
        <x:v>833.678</x:v>
      </x:c>
      <x:c r="O899" s="106">
        <x:f>++SUMIFS('sales data'!L:L,'sales data'!$B:$B,$C899,'sales data'!$F:$F,$D899,'sales data'!$O:$O,"")</x:f>
        <x:v>0</x:v>
      </x:c>
      <x:c r="P899" s="73">
        <x:f t="shared" si="249"/>
        <x:v>0</x:v>
      </x:c>
      <x:c r="Q899" s="68">
        <x:f>+SUMIFS('sales data'!$L:$L,'sales data'!$B:$B,$C899,'sales data'!$F:$F,$D899,'sales data'!$O:$O,"R")</x:f>
        <x:v>0</x:v>
      </x:c>
      <x:c r="R899" s="73">
        <x:f t="shared" si="250"/>
        <x:v>0</x:v>
      </x:c>
      <x:c r="S899" s="68">
        <x:f>SUMIFS('sales data'!$L:$L,'sales data'!$B:$B,$C899,'sales data'!$F:$F,$D899,'sales data'!$O:$O,"N")</x:f>
        <x:v>0</x:v>
      </x:c>
      <x:c r="T899" s="73">
        <x:f t="shared" si="251"/>
        <x:v>0</x:v>
      </x:c>
      <x:c r="U899" s="26">
        <x:f>SUMIFS('warehouse inventory check'!$N:$N,'warehouse inventory check'!$C:$C,$C899,'warehouse inventory check'!$D:$D,$D899)</x:f>
        <x:v>0</x:v>
      </x:c>
      <x:c r="V899" s="26">
        <x:f t="shared" si="252"/>
        <x:v>833.678</x:v>
      </x:c>
      <x:c r="W899" s="73">
        <x:f t="shared" si="253"/>
        <x:v>0</x:v>
      </x:c>
      <x:c r="X899" s="74">
        <x:f t="shared" si="254"/>
        <x:v>0</x:v>
      </x:c>
      <x:c r="Y899" s="68">
        <x:f t="shared" si="255"/>
        <x:v>0</x:v>
      </x:c>
      <x:c r="Z899" s="68">
        <x:f t="shared" si="256"/>
        <x:v>0</x:v>
      </x:c>
    </x:row>
    <x:row r="900" spans="1:26" s="26" customFormat="1">
      <x:c r="A900" s="118">
        <x:v>85</x:v>
      </x:c>
      <x:c r="B900" s="118"/>
      <x:c r="C900" s="113">
        <x:v>9</x:v>
      </x:c>
      <x:c r="D900" s="210" t="str">
        <x:f>IF(VLOOKUP($A900,'★Master Code List'!$B$4:$K$167,8,)=0,"",(VLOOKUP($A900,'★Master Code List'!$B$4:$K$167,8,)))</x:f>
        <x:v>TZ38-14A033-BB</x:v>
      </x:c>
      <x:c r="E900" s="210" t="str">
        <x:f>IF(VLOOKUP($A900,'★Master Code List'!$B$4:$K$167,9,)=0,"",(VLOOKUP($A900,'★Master Code List'!$B$4:$K$167,9,)))</x:f>
        <x:v>BEV-E (AWD/RWD, V710)</x:v>
      </x:c>
      <x:c r="F900" s="20" t="str">
        <x:f>IF(VLOOKUP($A900,'★Master Code List'!$B$4:$K$167,10,)=0,"",(VLOOKUP($A900,'★Master Code List'!$B$4:$K$167,10,)))</x:f>
        <x:v>BUSBAR</x:v>
      </x:c>
      <x:c r="G900" s="158">
        <x:f t="shared" si="246"/>
        <x:v>0</x:v>
      </x:c>
      <x:c r="H900" s="197">
        <x:f t="shared" si="247"/>
        <x:v>496.79136</x:v>
      </x:c>
      <x:c r="I900" s="285">
        <x:f t="shared" si="248"/>
        <x:v>0</x:v>
      </x:c>
      <x:c r="J900" s="106">
        <x:f>SUMIFS('purchase data'!K:K,'purchase data'!$B:$B,$C900,'purchase data'!$F:$F,$D900)</x:f>
        <x:v>0</x:v>
      </x:c>
      <x:c r="K900" s="73">
        <x:f>SUMIFS('purchase data'!M:M,'purchase data'!$B:$B,$C900,'purchase data'!$F:$F,$D900)</x:f>
        <x:v>0</x:v>
      </x:c>
      <x:c r="L900" s="68">
        <x:f>SUMIFS(ETC!$G:$G,ETC!$B:$B,$C900,ETC!$E:$E,$D900)</x:f>
        <x:v>0</x:v>
      </x:c>
      <x:c r="M900" s="73">
        <x:f>SUMIFS(ETC!$J:$J,ETC!$E:$E,$D900,ETC!$B:$B,$C900)</x:f>
        <x:v>0</x:v>
      </x:c>
      <x:c r="N900" s="159">
        <x:f>IF(IFERROR((I900+K900+M900)/(G900+J900+SUMIFS(ETC!$G:$G,ETC!$C:$C,1,ETC!$B:$B,$C900,ETC!$E:$E,$D900)),)=0,H900,IFERROR((I900+K900+M900)/(G900+J900+SUMIFS(ETC!$G:$G,ETC!$C:$C,1,ETC!$B:$B,$C900,ETC!$E:$E,$D900)),))</x:f>
        <x:v>496.79136</x:v>
      </x:c>
      <x:c r="O900" s="106">
        <x:f>++SUMIFS('sales data'!L:L,'sales data'!$B:$B,$C900,'sales data'!$F:$F,$D900,'sales data'!$O:$O,"")</x:f>
        <x:v>0</x:v>
      </x:c>
      <x:c r="P900" s="73">
        <x:f t="shared" si="249"/>
        <x:v>0</x:v>
      </x:c>
      <x:c r="Q900" s="68">
        <x:f>+SUMIFS('sales data'!$L:$L,'sales data'!$B:$B,$C900,'sales data'!$F:$F,$D900,'sales data'!$O:$O,"R")</x:f>
        <x:v>0</x:v>
      </x:c>
      <x:c r="R900" s="73">
        <x:f t="shared" si="250"/>
        <x:v>0</x:v>
      </x:c>
      <x:c r="S900" s="68">
        <x:f>SUMIFS('sales data'!$L:$L,'sales data'!$B:$B,$C900,'sales data'!$F:$F,$D900,'sales data'!$O:$O,"N")</x:f>
        <x:v>0</x:v>
      </x:c>
      <x:c r="T900" s="73">
        <x:f t="shared" si="251"/>
        <x:v>0</x:v>
      </x:c>
      <x:c r="U900" s="26">
        <x:f>SUMIFS('warehouse inventory check'!$N:$N,'warehouse inventory check'!$C:$C,$C900,'warehouse inventory check'!$D:$D,$D900)</x:f>
        <x:v>0</x:v>
      </x:c>
      <x:c r="V900" s="26">
        <x:f t="shared" si="252"/>
        <x:v>496.79136</x:v>
      </x:c>
      <x:c r="W900" s="73">
        <x:f t="shared" si="253"/>
        <x:v>0</x:v>
      </x:c>
      <x:c r="X900" s="74">
        <x:f t="shared" si="254"/>
        <x:v>0</x:v>
      </x:c>
      <x:c r="Y900" s="68">
        <x:f t="shared" si="255"/>
        <x:v>0</x:v>
      </x:c>
      <x:c r="Z900" s="68">
        <x:f t="shared" si="256"/>
        <x:v>0</x:v>
      </x:c>
    </x:row>
    <x:row r="901" spans="1:26" s="26" customFormat="1">
      <x:c r="A901" s="118">
        <x:v>86</x:v>
      </x:c>
      <x:c r="B901" s="118"/>
      <x:c r="C901" s="113">
        <x:v>9</x:v>
      </x:c>
      <x:c r="D901" s="210" t="str">
        <x:f>IF(VLOOKUP($A901,'★Master Code List'!$B$4:$K$167,8,)=0,"",(VLOOKUP($A901,'★Master Code List'!$B$4:$K$167,8,)))</x:f>
        <x:v>TZ38-14A033-CB</x:v>
      </x:c>
      <x:c r="E901" s="210" t="str">
        <x:f>IF(VLOOKUP($A901,'★Master Code List'!$B$4:$K$167,9,)=0,"",(VLOOKUP($A901,'★Master Code List'!$B$4:$K$167,9,)))</x:f>
        <x:v>BEV-E (AWD/RWD, V710)</x:v>
      </x:c>
      <x:c r="F901" s="20" t="str">
        <x:f>IF(VLOOKUP($A901,'★Master Code List'!$B$4:$K$167,10,)=0,"",(VLOOKUP($A901,'★Master Code List'!$B$4:$K$167,10,)))</x:f>
        <x:v>BUSBAR</x:v>
      </x:c>
      <x:c r="G901" s="158">
        <x:f t="shared" si="246"/>
        <x:v>0</x:v>
      </x:c>
      <x:c r="H901" s="197">
        <x:f t="shared" si="247"/>
        <x:v>1534.8783100000001</x:v>
      </x:c>
      <x:c r="I901" s="285">
        <x:f t="shared" si="248"/>
        <x:v>0</x:v>
      </x:c>
      <x:c r="J901" s="106">
        <x:f>SUMIFS('purchase data'!K:K,'purchase data'!$B:$B,$C901,'purchase data'!$F:$F,$D901)</x:f>
        <x:v>0</x:v>
      </x:c>
      <x:c r="K901" s="73">
        <x:f>SUMIFS('purchase data'!M:M,'purchase data'!$B:$B,$C901,'purchase data'!$F:$F,$D901)</x:f>
        <x:v>0</x:v>
      </x:c>
      <x:c r="L901" s="68">
        <x:f>SUMIFS(ETC!$G:$G,ETC!$B:$B,$C901,ETC!$E:$E,$D901)</x:f>
        <x:v>0</x:v>
      </x:c>
      <x:c r="M901" s="73">
        <x:f>SUMIFS(ETC!$J:$J,ETC!$E:$E,$D901,ETC!$B:$B,$C901)</x:f>
        <x:v>0</x:v>
      </x:c>
      <x:c r="N901" s="159">
        <x:f>IF(IFERROR((I901+K901+M901)/(G901+J901+SUMIFS(ETC!$G:$G,ETC!$C:$C,1,ETC!$B:$B,$C901,ETC!$E:$E,$D901)),)=0,H901,IFERROR((I901+K901+M901)/(G901+J901+SUMIFS(ETC!$G:$G,ETC!$C:$C,1,ETC!$B:$B,$C901,ETC!$E:$E,$D901)),))</x:f>
        <x:v>1534.8783100000001</x:v>
      </x:c>
      <x:c r="O901" s="106">
        <x:f>++SUMIFS('sales data'!L:L,'sales data'!$B:$B,$C901,'sales data'!$F:$F,$D901,'sales data'!$O:$O,"")</x:f>
        <x:v>0</x:v>
      </x:c>
      <x:c r="P901" s="73">
        <x:f t="shared" si="249"/>
        <x:v>0</x:v>
      </x:c>
      <x:c r="Q901" s="68">
        <x:f>+SUMIFS('sales data'!$L:$L,'sales data'!$B:$B,$C901,'sales data'!$F:$F,$D901,'sales data'!$O:$O,"R")</x:f>
        <x:v>0</x:v>
      </x:c>
      <x:c r="R901" s="73">
        <x:f t="shared" si="250"/>
        <x:v>0</x:v>
      </x:c>
      <x:c r="S901" s="68">
        <x:f>SUMIFS('sales data'!$L:$L,'sales data'!$B:$B,$C901,'sales data'!$F:$F,$D901,'sales data'!$O:$O,"N")</x:f>
        <x:v>0</x:v>
      </x:c>
      <x:c r="T901" s="73">
        <x:f t="shared" si="251"/>
        <x:v>0</x:v>
      </x:c>
      <x:c r="U901" s="26">
        <x:f>SUMIFS('warehouse inventory check'!$N:$N,'warehouse inventory check'!$C:$C,$C901,'warehouse inventory check'!$D:$D,$D901)</x:f>
        <x:v>0</x:v>
      </x:c>
      <x:c r="V901" s="26">
        <x:f t="shared" si="252"/>
        <x:v>1534.8783100000001</x:v>
      </x:c>
      <x:c r="W901" s="73">
        <x:f t="shared" si="253"/>
        <x:v>0</x:v>
      </x:c>
      <x:c r="X901" s="74">
        <x:f t="shared" si="254"/>
        <x:v>0</x:v>
      </x:c>
      <x:c r="Y901" s="68">
        <x:f t="shared" si="255"/>
        <x:v>0</x:v>
      </x:c>
      <x:c r="Z901" s="68">
        <x:f t="shared" si="256"/>
        <x:v>0</x:v>
      </x:c>
    </x:row>
    <x:row r="902" spans="1:26" s="26" customFormat="1">
      <x:c r="A902" s="118">
        <x:v>87</x:v>
      </x:c>
      <x:c r="B902" s="118"/>
      <x:c r="C902" s="113">
        <x:v>9</x:v>
      </x:c>
      <x:c r="D902" s="210" t="str">
        <x:f>IF(VLOOKUP($A902,'★Master Code List'!$B$4:$K$167,8,)=0,"",(VLOOKUP($A902,'★Master Code List'!$B$4:$K$167,8,)))</x:f>
        <x:v>TZ38-14A033-DB</x:v>
      </x:c>
      <x:c r="E902" s="210" t="str">
        <x:f>IF(VLOOKUP($A902,'★Master Code List'!$B$4:$K$167,9,)=0,"",(VLOOKUP($A902,'★Master Code List'!$B$4:$K$167,9,)))</x:f>
        <x:v>BEV-E (AWD/RWD, V710)</x:v>
      </x:c>
      <x:c r="F902" s="20" t="str">
        <x:f>IF(VLOOKUP($A902,'★Master Code List'!$B$4:$K$167,10,)=0,"",(VLOOKUP($A902,'★Master Code List'!$B$4:$K$167,10,)))</x:f>
        <x:v>BUSBAR</x:v>
      </x:c>
      <x:c r="G902" s="158">
        <x:f t="shared" si="246"/>
        <x:v>0</x:v>
      </x:c>
      <x:c r="H902" s="197">
        <x:f t="shared" si="247"/>
        <x:v>622.54166999999995</x:v>
      </x:c>
      <x:c r="I902" s="285">
        <x:f t="shared" si="248"/>
        <x:v>0</x:v>
      </x:c>
      <x:c r="J902" s="106">
        <x:f>SUMIFS('purchase data'!K:K,'purchase data'!$B:$B,$C902,'purchase data'!$F:$F,$D902)</x:f>
        <x:v>0</x:v>
      </x:c>
      <x:c r="K902" s="73">
        <x:f>SUMIFS('purchase data'!M:M,'purchase data'!$B:$B,$C902,'purchase data'!$F:$F,$D902)</x:f>
        <x:v>0</x:v>
      </x:c>
      <x:c r="L902" s="68">
        <x:f>SUMIFS(ETC!$G:$G,ETC!$B:$B,$C902,ETC!$E:$E,$D902)</x:f>
        <x:v>0</x:v>
      </x:c>
      <x:c r="M902" s="73">
        <x:f>SUMIFS(ETC!$J:$J,ETC!$E:$E,$D902,ETC!$B:$B,$C902)</x:f>
        <x:v>0</x:v>
      </x:c>
      <x:c r="N902" s="159">
        <x:f>IF(IFERROR((I902+K902+M902)/(G902+J902+SUMIFS(ETC!$G:$G,ETC!$C:$C,1,ETC!$B:$B,$C902,ETC!$E:$E,$D902)),)=0,H902,IFERROR((I902+K902+M902)/(G902+J902+SUMIFS(ETC!$G:$G,ETC!$C:$C,1,ETC!$B:$B,$C902,ETC!$E:$E,$D902)),))</x:f>
        <x:v>622.54166999999995</x:v>
      </x:c>
      <x:c r="O902" s="106">
        <x:f>++SUMIFS('sales data'!L:L,'sales data'!$B:$B,$C902,'sales data'!$F:$F,$D902,'sales data'!$O:$O,"")</x:f>
        <x:v>0</x:v>
      </x:c>
      <x:c r="P902" s="73">
        <x:f t="shared" si="249"/>
        <x:v>0</x:v>
      </x:c>
      <x:c r="Q902" s="68">
        <x:f>+SUMIFS('sales data'!$L:$L,'sales data'!$B:$B,$C902,'sales data'!$F:$F,$D902,'sales data'!$O:$O,"R")</x:f>
        <x:v>0</x:v>
      </x:c>
      <x:c r="R902" s="73">
        <x:f t="shared" si="250"/>
        <x:v>0</x:v>
      </x:c>
      <x:c r="S902" s="68">
        <x:f>SUMIFS('sales data'!$L:$L,'sales data'!$B:$B,$C902,'sales data'!$F:$F,$D902,'sales data'!$O:$O,"N")</x:f>
        <x:v>0</x:v>
      </x:c>
      <x:c r="T902" s="73">
        <x:f t="shared" si="251"/>
        <x:v>0</x:v>
      </x:c>
      <x:c r="U902" s="26">
        <x:f>SUMIFS('warehouse inventory check'!$N:$N,'warehouse inventory check'!$C:$C,$C902,'warehouse inventory check'!$D:$D,$D902)</x:f>
        <x:v>0</x:v>
      </x:c>
      <x:c r="V902" s="26">
        <x:f t="shared" si="252"/>
        <x:v>622.54166999999995</x:v>
      </x:c>
      <x:c r="W902" s="73">
        <x:f t="shared" si="253"/>
        <x:v>0</x:v>
      </x:c>
      <x:c r="X902" s="74">
        <x:f t="shared" si="254"/>
        <x:v>0</x:v>
      </x:c>
      <x:c r="Y902" s="68">
        <x:f t="shared" si="255"/>
        <x:v>0</x:v>
      </x:c>
      <x:c r="Z902" s="68">
        <x:f t="shared" si="256"/>
        <x:v>0</x:v>
      </x:c>
    </x:row>
    <x:row r="903" spans="1:26" s="26" customFormat="1">
      <x:c r="A903" s="118">
        <x:v>88</x:v>
      </x:c>
      <x:c r="B903" s="118"/>
      <x:c r="C903" s="113">
        <x:v>9</x:v>
      </x:c>
      <x:c r="D903" s="210" t="str">
        <x:f>IF(VLOOKUP($A903,'★Master Code List'!$B$4:$K$167,8,)=0,"",(VLOOKUP($A903,'★Master Code List'!$B$4:$K$167,8,)))</x:f>
        <x:v>TZ38-14A033-EB</x:v>
      </x:c>
      <x:c r="E903" s="210" t="str">
        <x:f>IF(VLOOKUP($A903,'★Master Code List'!$B$4:$K$167,9,)=0,"",(VLOOKUP($A903,'★Master Code List'!$B$4:$K$167,9,)))</x:f>
        <x:v>BEV-E (AWD/RWD, V710)</x:v>
      </x:c>
      <x:c r="F903" s="20" t="str">
        <x:f>IF(VLOOKUP($A903,'★Master Code List'!$B$4:$K$167,10,)=0,"",(VLOOKUP($A903,'★Master Code List'!$B$4:$K$167,10,)))</x:f>
        <x:v>BUSBAR</x:v>
      </x:c>
      <x:c r="G903" s="158">
        <x:f t="shared" si="246"/>
        <x:v>0</x:v>
      </x:c>
      <x:c r="H903" s="197">
        <x:f t="shared" si="247"/>
        <x:v>1275.6153099999999</x:v>
      </x:c>
      <x:c r="I903" s="285">
        <x:f t="shared" si="248"/>
        <x:v>0</x:v>
      </x:c>
      <x:c r="J903" s="106">
        <x:f>SUMIFS('purchase data'!K:K,'purchase data'!$B:$B,$C903,'purchase data'!$F:$F,$D903)</x:f>
        <x:v>0</x:v>
      </x:c>
      <x:c r="K903" s="73">
        <x:f>SUMIFS('purchase data'!M:M,'purchase data'!$B:$B,$C903,'purchase data'!$F:$F,$D903)</x:f>
        <x:v>0</x:v>
      </x:c>
      <x:c r="L903" s="68">
        <x:f>SUMIFS(ETC!$G:$G,ETC!$B:$B,$C903,ETC!$E:$E,$D903)</x:f>
        <x:v>0</x:v>
      </x:c>
      <x:c r="M903" s="73">
        <x:f>SUMIFS(ETC!$J:$J,ETC!$E:$E,$D903,ETC!$B:$B,$C903)</x:f>
        <x:v>0</x:v>
      </x:c>
      <x:c r="N903" s="159">
        <x:f>IF(IFERROR((I903+K903+M903)/(G903+J903+SUMIFS(ETC!$G:$G,ETC!$C:$C,1,ETC!$B:$B,$C903,ETC!$E:$E,$D903)),)=0,H903,IFERROR((I903+K903+M903)/(G903+J903+SUMIFS(ETC!$G:$G,ETC!$C:$C,1,ETC!$B:$B,$C903,ETC!$E:$E,$D903)),))</x:f>
        <x:v>1275.6153099999999</x:v>
      </x:c>
      <x:c r="O903" s="106">
        <x:f>++SUMIFS('sales data'!L:L,'sales data'!$B:$B,$C903,'sales data'!$F:$F,$D903,'sales data'!$O:$O,"")</x:f>
        <x:v>0</x:v>
      </x:c>
      <x:c r="P903" s="73">
        <x:f t="shared" si="249"/>
        <x:v>0</x:v>
      </x:c>
      <x:c r="Q903" s="68">
        <x:f>+SUMIFS('sales data'!$L:$L,'sales data'!$B:$B,$C903,'sales data'!$F:$F,$D903,'sales data'!$O:$O,"R")</x:f>
        <x:v>0</x:v>
      </x:c>
      <x:c r="R903" s="73">
        <x:f t="shared" si="250"/>
        <x:v>0</x:v>
      </x:c>
      <x:c r="S903" s="68">
        <x:f>SUMIFS('sales data'!$L:$L,'sales data'!$B:$B,$C903,'sales data'!$F:$F,$D903,'sales data'!$O:$O,"N")</x:f>
        <x:v>0</x:v>
      </x:c>
      <x:c r="T903" s="73">
        <x:f t="shared" si="251"/>
        <x:v>0</x:v>
      </x:c>
      <x:c r="U903" s="26">
        <x:f>SUMIFS('warehouse inventory check'!$N:$N,'warehouse inventory check'!$C:$C,$C903,'warehouse inventory check'!$D:$D,$D903)</x:f>
        <x:v>0</x:v>
      </x:c>
      <x:c r="V903" s="26">
        <x:f t="shared" si="252"/>
        <x:v>1275.6153099999999</x:v>
      </x:c>
      <x:c r="W903" s="73">
        <x:f t="shared" si="253"/>
        <x:v>0</x:v>
      </x:c>
      <x:c r="X903" s="74">
        <x:f t="shared" si="254"/>
        <x:v>0</x:v>
      </x:c>
      <x:c r="Y903" s="68">
        <x:f t="shared" si="255"/>
        <x:v>0</x:v>
      </x:c>
      <x:c r="Z903" s="68">
        <x:f t="shared" si="256"/>
        <x:v>0</x:v>
      </x:c>
    </x:row>
    <x:row r="904" spans="1:26" s="26" customFormat="1">
      <x:c r="A904" s="118">
        <x:v>89</x:v>
      </x:c>
      <x:c r="B904" s="118"/>
      <x:c r="C904" s="113">
        <x:v>9</x:v>
      </x:c>
      <x:c r="D904" s="210" t="str">
        <x:f>IF(VLOOKUP($A904,'★Master Code List'!$B$4:$K$167,8,)=0,"",(VLOOKUP($A904,'★Master Code List'!$B$4:$K$167,8,)))</x:f>
        <x:v>TZ38-14A033-GB</x:v>
      </x:c>
      <x:c r="E904" s="210" t="str">
        <x:f>IF(VLOOKUP($A904,'★Master Code List'!$B$4:$K$167,9,)=0,"",(VLOOKUP($A904,'★Master Code List'!$B$4:$K$167,9,)))</x:f>
        <x:v>BEV-E (AWD/RWD, V710)</x:v>
      </x:c>
      <x:c r="F904" s="20" t="str">
        <x:f>IF(VLOOKUP($A904,'★Master Code List'!$B$4:$K$167,10,)=0,"",(VLOOKUP($A904,'★Master Code List'!$B$4:$K$167,10,)))</x:f>
        <x:v>BUSBAR</x:v>
      </x:c>
      <x:c r="G904" s="158">
        <x:f t="shared" si="246"/>
        <x:v>0</x:v>
      </x:c>
      <x:c r="H904" s="197">
        <x:f t="shared" si="247"/>
        <x:v>958.91081999999994</x:v>
      </x:c>
      <x:c r="I904" s="285">
        <x:f t="shared" si="248"/>
        <x:v>0</x:v>
      </x:c>
      <x:c r="J904" s="106">
        <x:f>SUMIFS('purchase data'!K:K,'purchase data'!$B:$B,$C904,'purchase data'!$F:$F,$D904)</x:f>
        <x:v>0</x:v>
      </x:c>
      <x:c r="K904" s="73">
        <x:f>SUMIFS('purchase data'!M:M,'purchase data'!$B:$B,$C904,'purchase data'!$F:$F,$D904)</x:f>
        <x:v>0</x:v>
      </x:c>
      <x:c r="L904" s="68">
        <x:f>SUMIFS(ETC!$G:$G,ETC!$B:$B,$C904,ETC!$E:$E,$D904)</x:f>
        <x:v>0</x:v>
      </x:c>
      <x:c r="M904" s="73">
        <x:f>SUMIFS(ETC!$J:$J,ETC!$E:$E,$D904,ETC!$B:$B,$C904)</x:f>
        <x:v>0</x:v>
      </x:c>
      <x:c r="N904" s="159">
        <x:f>IF(IFERROR((I904+K904+M904)/(G904+J904+SUMIFS(ETC!$G:$G,ETC!$C:$C,1,ETC!$B:$B,$C904,ETC!$E:$E,$D904)),)=0,H904,IFERROR((I904+K904+M904)/(G904+J904+SUMIFS(ETC!$G:$G,ETC!$C:$C,1,ETC!$B:$B,$C904,ETC!$E:$E,$D904)),))</x:f>
        <x:v>958.91081999999994</x:v>
      </x:c>
      <x:c r="O904" s="106">
        <x:f>++SUMIFS('sales data'!L:L,'sales data'!$B:$B,$C904,'sales data'!$F:$F,$D904,'sales data'!$O:$O,"")</x:f>
        <x:v>0</x:v>
      </x:c>
      <x:c r="P904" s="73">
        <x:f t="shared" si="249"/>
        <x:v>0</x:v>
      </x:c>
      <x:c r="Q904" s="68">
        <x:f>+SUMIFS('sales data'!$L:$L,'sales data'!$B:$B,$C904,'sales data'!$F:$F,$D904,'sales data'!$O:$O,"R")</x:f>
        <x:v>0</x:v>
      </x:c>
      <x:c r="R904" s="73">
        <x:f t="shared" si="250"/>
        <x:v>0</x:v>
      </x:c>
      <x:c r="S904" s="68">
        <x:f>SUMIFS('sales data'!$L:$L,'sales data'!$B:$B,$C904,'sales data'!$F:$F,$D904,'sales data'!$O:$O,"N")</x:f>
        <x:v>0</x:v>
      </x:c>
      <x:c r="T904" s="73">
        <x:f t="shared" si="251"/>
        <x:v>0</x:v>
      </x:c>
      <x:c r="U904" s="26">
        <x:f>SUMIFS('warehouse inventory check'!$N:$N,'warehouse inventory check'!$C:$C,$C904,'warehouse inventory check'!$D:$D,$D904)</x:f>
        <x:v>0</x:v>
      </x:c>
      <x:c r="V904" s="26">
        <x:f t="shared" si="252"/>
        <x:v>958.91081999999994</x:v>
      </x:c>
      <x:c r="W904" s="73">
        <x:f t="shared" si="253"/>
        <x:v>0</x:v>
      </x:c>
      <x:c r="X904" s="74">
        <x:f t="shared" si="254"/>
        <x:v>0</x:v>
      </x:c>
      <x:c r="Y904" s="68">
        <x:f t="shared" si="255"/>
        <x:v>0</x:v>
      </x:c>
      <x:c r="Z904" s="68">
        <x:f t="shared" si="256"/>
        <x:v>0</x:v>
      </x:c>
    </x:row>
    <x:row r="905" spans="1:26" s="26" customFormat="1">
      <x:c r="A905" s="118">
        <x:v>90</x:v>
      </x:c>
      <x:c r="B905" s="118"/>
      <x:c r="C905" s="113">
        <x:v>9</x:v>
      </x:c>
      <x:c r="D905" s="210" t="str">
        <x:f>IF(VLOOKUP($A905,'★Master Code List'!$B$4:$K$167,8,)=0,"",(VLOOKUP($A905,'★Master Code List'!$B$4:$K$167,8,)))</x:f>
        <x:v>TZ38-14A033-KB</x:v>
      </x:c>
      <x:c r="E905" s="210" t="str">
        <x:f>IF(VLOOKUP($A905,'★Master Code List'!$B$4:$K$167,9,)=0,"",(VLOOKUP($A905,'★Master Code List'!$B$4:$K$167,9,)))</x:f>
        <x:v>BEV-E (AWD/RWD, V710)</x:v>
      </x:c>
      <x:c r="F905" s="20" t="str">
        <x:f>IF(VLOOKUP($A905,'★Master Code List'!$B$4:$K$167,10,)=0,"",(VLOOKUP($A905,'★Master Code List'!$B$4:$K$167,10,)))</x:f>
        <x:v>BUSBAR</x:v>
      </x:c>
      <x:c r="G905" s="158">
        <x:f t="shared" si="246"/>
        <x:v>0</x:v>
      </x:c>
      <x:c r="H905" s="197">
        <x:f t="shared" si="247"/>
        <x:v>670.26720768115945</x:v>
      </x:c>
      <x:c r="I905" s="285">
        <x:f t="shared" si="248"/>
        <x:v>0</x:v>
      </x:c>
      <x:c r="J905" s="106">
        <x:f>SUMIFS('purchase data'!K:K,'purchase data'!$B:$B,$C905,'purchase data'!$F:$F,$D905)</x:f>
        <x:v>0</x:v>
      </x:c>
      <x:c r="K905" s="73">
        <x:f>SUMIFS('purchase data'!M:M,'purchase data'!$B:$B,$C905,'purchase data'!$F:$F,$D905)</x:f>
        <x:v>0</x:v>
      </x:c>
      <x:c r="L905" s="68">
        <x:f>SUMIFS(ETC!$G:$G,ETC!$B:$B,$C905,ETC!$E:$E,$D905)</x:f>
        <x:v>0</x:v>
      </x:c>
      <x:c r="M905" s="73">
        <x:f>SUMIFS(ETC!$J:$J,ETC!$E:$E,$D905,ETC!$B:$B,$C905)</x:f>
        <x:v>0</x:v>
      </x:c>
      <x:c r="N905" s="159">
        <x:f>IF(IFERROR((I905+K905+M905)/(G905+J905+SUMIFS(ETC!$G:$G,ETC!$C:$C,1,ETC!$B:$B,$C905,ETC!$E:$E,$D905)),)=0,H905,IFERROR((I905+K905+M905)/(G905+J905+SUMIFS(ETC!$G:$G,ETC!$C:$C,1,ETC!$B:$B,$C905,ETC!$E:$E,$D905)),))</x:f>
        <x:v>670.26720768115945</x:v>
      </x:c>
      <x:c r="O905" s="106">
        <x:f>++SUMIFS('sales data'!L:L,'sales data'!$B:$B,$C905,'sales data'!$F:$F,$D905,'sales data'!$O:$O,"")</x:f>
        <x:v>0</x:v>
      </x:c>
      <x:c r="P905" s="73">
        <x:f t="shared" si="249"/>
        <x:v>0</x:v>
      </x:c>
      <x:c r="Q905" s="68">
        <x:f>+SUMIFS('sales data'!$L:$L,'sales data'!$B:$B,$C905,'sales data'!$F:$F,$D905,'sales data'!$O:$O,"R")</x:f>
        <x:v>0</x:v>
      </x:c>
      <x:c r="R905" s="73">
        <x:f t="shared" si="250"/>
        <x:v>0</x:v>
      </x:c>
      <x:c r="S905" s="68">
        <x:f>SUMIFS('sales data'!$L:$L,'sales data'!$B:$B,$C905,'sales data'!$F:$F,$D905,'sales data'!$O:$O,"N")</x:f>
        <x:v>0</x:v>
      </x:c>
      <x:c r="T905" s="73">
        <x:f t="shared" si="251"/>
        <x:v>0</x:v>
      </x:c>
      <x:c r="U905" s="26">
        <x:f>SUMIFS('warehouse inventory check'!$N:$N,'warehouse inventory check'!$C:$C,$C905,'warehouse inventory check'!$D:$D,$D905)</x:f>
        <x:v>0</x:v>
      </x:c>
      <x:c r="V905" s="26">
        <x:f t="shared" si="252"/>
        <x:v>670.26720768115945</x:v>
      </x:c>
      <x:c r="W905" s="73">
        <x:f t="shared" si="253"/>
        <x:v>0</x:v>
      </x:c>
      <x:c r="X905" s="74">
        <x:f t="shared" si="254"/>
        <x:v>0</x:v>
      </x:c>
      <x:c r="Y905" s="68">
        <x:f t="shared" si="255"/>
        <x:v>0</x:v>
      </x:c>
      <x:c r="Z905" s="68">
        <x:f t="shared" si="256"/>
        <x:v>0</x:v>
      </x:c>
    </x:row>
    <x:row r="906" spans="1:26" s="26" customFormat="1">
      <x:c r="A906" s="118">
        <x:v>91</x:v>
      </x:c>
      <x:c r="B906" s="118"/>
      <x:c r="C906" s="113">
        <x:v>9</x:v>
      </x:c>
      <x:c r="D906" s="210" t="str">
        <x:f>IF(VLOOKUP($A906,'★Master Code List'!$B$4:$K$167,8,)=0,"",(VLOOKUP($A906,'★Master Code List'!$B$4:$K$167,8,)))</x:f>
        <x:v>TZ38-14A033-LB</x:v>
      </x:c>
      <x:c r="E906" s="210" t="str">
        <x:f>IF(VLOOKUP($A906,'★Master Code List'!$B$4:$K$167,9,)=0,"",(VLOOKUP($A906,'★Master Code List'!$B$4:$K$167,9,)))</x:f>
        <x:v>BEV-E (AWD/RWD, V710)</x:v>
      </x:c>
      <x:c r="F906" s="20" t="str">
        <x:f>IF(VLOOKUP($A906,'★Master Code List'!$B$4:$K$167,10,)=0,"",(VLOOKUP($A906,'★Master Code List'!$B$4:$K$167,10,)))</x:f>
        <x:v>BUSBAR</x:v>
      </x:c>
      <x:c r="G906" s="158">
        <x:f t="shared" si="246"/>
        <x:v>0</x:v>
      </x:c>
      <x:c r="H906" s="197">
        <x:f t="shared" si="247"/>
        <x:v>688.846</x:v>
      </x:c>
      <x:c r="I906" s="285">
        <x:f t="shared" si="248"/>
        <x:v>0</x:v>
      </x:c>
      <x:c r="J906" s="106">
        <x:f>SUMIFS('purchase data'!K:K,'purchase data'!$B:$B,$C906,'purchase data'!$F:$F,$D906)</x:f>
        <x:v>0</x:v>
      </x:c>
      <x:c r="K906" s="73">
        <x:f>SUMIFS('purchase data'!M:M,'purchase data'!$B:$B,$C906,'purchase data'!$F:$F,$D906)</x:f>
        <x:v>0</x:v>
      </x:c>
      <x:c r="L906" s="68">
        <x:f>SUMIFS(ETC!$G:$G,ETC!$B:$B,$C906,ETC!$E:$E,$D906)</x:f>
        <x:v>0</x:v>
      </x:c>
      <x:c r="M906" s="73">
        <x:f>SUMIFS(ETC!$J:$J,ETC!$E:$E,$D906,ETC!$B:$B,$C906)</x:f>
        <x:v>0</x:v>
      </x:c>
      <x:c r="N906" s="159">
        <x:f>IF(IFERROR((I906+K906+M906)/(G906+J906+SUMIFS(ETC!$G:$G,ETC!$C:$C,1,ETC!$B:$B,$C906,ETC!$E:$E,$D906)),)=0,H906,IFERROR((I906+K906+M906)/(G906+J906+SUMIFS(ETC!$G:$G,ETC!$C:$C,1,ETC!$B:$B,$C906,ETC!$E:$E,$D906)),))</x:f>
        <x:v>688.846</x:v>
      </x:c>
      <x:c r="O906" s="106">
        <x:f>++SUMIFS('sales data'!L:L,'sales data'!$B:$B,$C906,'sales data'!$F:$F,$D906,'sales data'!$O:$O,"")</x:f>
        <x:v>0</x:v>
      </x:c>
      <x:c r="P906" s="73">
        <x:f t="shared" si="249"/>
        <x:v>0</x:v>
      </x:c>
      <x:c r="Q906" s="68">
        <x:f>+SUMIFS('sales data'!$L:$L,'sales data'!$B:$B,$C906,'sales data'!$F:$F,$D906,'sales data'!$O:$O,"R")</x:f>
        <x:v>0</x:v>
      </x:c>
      <x:c r="R906" s="73">
        <x:f t="shared" si="250"/>
        <x:v>0</x:v>
      </x:c>
      <x:c r="S906" s="68">
        <x:f>SUMIFS('sales data'!$L:$L,'sales data'!$B:$B,$C906,'sales data'!$F:$F,$D906,'sales data'!$O:$O,"N")</x:f>
        <x:v>0</x:v>
      </x:c>
      <x:c r="T906" s="73">
        <x:f t="shared" si="251"/>
        <x:v>0</x:v>
      </x:c>
      <x:c r="U906" s="26">
        <x:f>SUMIFS('warehouse inventory check'!$N:$N,'warehouse inventory check'!$C:$C,$C906,'warehouse inventory check'!$D:$D,$D906)</x:f>
        <x:v>0</x:v>
      </x:c>
      <x:c r="V906" s="26">
        <x:f t="shared" si="252"/>
        <x:v>688.846</x:v>
      </x:c>
      <x:c r="W906" s="73">
        <x:f t="shared" si="253"/>
        <x:v>0</x:v>
      </x:c>
      <x:c r="X906" s="74">
        <x:f t="shared" si="254"/>
        <x:v>0</x:v>
      </x:c>
      <x:c r="Y906" s="68">
        <x:f t="shared" si="255"/>
        <x:v>0</x:v>
      </x:c>
      <x:c r="Z906" s="68">
        <x:f t="shared" si="256"/>
        <x:v>0</x:v>
      </x:c>
    </x:row>
    <x:row r="907" spans="1:26" s="26" customFormat="1">
      <x:c r="A907" s="118">
        <x:v>92</x:v>
      </x:c>
      <x:c r="B907" s="118"/>
      <x:c r="C907" s="113">
        <x:v>9</x:v>
      </x:c>
      <x:c r="D907" s="210" t="str">
        <x:f>IF(VLOOKUP($A907,'★Master Code List'!$B$4:$K$167,8,)=0,"",(VLOOKUP($A907,'★Master Code List'!$B$4:$K$167,8,)))</x:f>
        <x:v>TZ38-14B680-AB</x:v>
      </x:c>
      <x:c r="E907" s="210" t="str">
        <x:f>IF(VLOOKUP($A907,'★Master Code List'!$B$4:$K$167,9,)=0,"",(VLOOKUP($A907,'★Master Code List'!$B$4:$K$167,9,)))</x:f>
        <x:v>BEV-E (AWD/RWD, V710)</x:v>
      </x:c>
      <x:c r="F907" s="20" t="str">
        <x:f>IF(VLOOKUP($A907,'★Master Code List'!$B$4:$K$167,10,)=0,"",(VLOOKUP($A907,'★Master Code List'!$B$4:$K$167,10,)))</x:f>
        <x:v>PDU</x:v>
      </x:c>
      <x:c r="G907" s="158">
        <x:f t="shared" si="246"/>
        <x:v>0</x:v>
      </x:c>
      <x:c r="H907" s="197">
        <x:f t="shared" si="247"/>
        <x:v>1265.26549</x:v>
      </x:c>
      <x:c r="I907" s="285">
        <x:f t="shared" si="248"/>
        <x:v>0</x:v>
      </x:c>
      <x:c r="J907" s="106">
        <x:f>SUMIFS('purchase data'!K:K,'purchase data'!$B:$B,$C907,'purchase data'!$F:$F,$D907)</x:f>
        <x:v>0</x:v>
      </x:c>
      <x:c r="K907" s="73">
        <x:f>SUMIFS('purchase data'!M:M,'purchase data'!$B:$B,$C907,'purchase data'!$F:$F,$D907)</x:f>
        <x:v>0</x:v>
      </x:c>
      <x:c r="L907" s="68">
        <x:f>SUMIFS(ETC!$G:$G,ETC!$B:$B,$C907,ETC!$E:$E,$D907)</x:f>
        <x:v>0</x:v>
      </x:c>
      <x:c r="M907" s="73">
        <x:f>SUMIFS(ETC!$J:$J,ETC!$E:$E,$D907,ETC!$B:$B,$C907)</x:f>
        <x:v>0</x:v>
      </x:c>
      <x:c r="N907" s="159">
        <x:f>IF(IFERROR((I907+K907+M907)/(G907+J907+SUMIFS(ETC!$G:$G,ETC!$C:$C,1,ETC!$B:$B,$C907,ETC!$E:$E,$D907)),)=0,H907,IFERROR((I907+K907+M907)/(G907+J907+SUMIFS(ETC!$G:$G,ETC!$C:$C,1,ETC!$B:$B,$C907,ETC!$E:$E,$D907)),))</x:f>
        <x:v>1265.26549</x:v>
      </x:c>
      <x:c r="O907" s="106">
        <x:f>++SUMIFS('sales data'!L:L,'sales data'!$B:$B,$C907,'sales data'!$F:$F,$D907,'sales data'!$O:$O,"")</x:f>
        <x:v>0</x:v>
      </x:c>
      <x:c r="P907" s="73">
        <x:f t="shared" si="249"/>
        <x:v>0</x:v>
      </x:c>
      <x:c r="Q907" s="68">
        <x:f>+SUMIFS('sales data'!$L:$L,'sales data'!$B:$B,$C907,'sales data'!$F:$F,$D907,'sales data'!$O:$O,"R")</x:f>
        <x:v>0</x:v>
      </x:c>
      <x:c r="R907" s="73">
        <x:f t="shared" si="250"/>
        <x:v>0</x:v>
      </x:c>
      <x:c r="S907" s="68">
        <x:f>SUMIFS('sales data'!$L:$L,'sales data'!$B:$B,$C907,'sales data'!$F:$F,$D907,'sales data'!$O:$O,"N")</x:f>
        <x:v>0</x:v>
      </x:c>
      <x:c r="T907" s="73">
        <x:f t="shared" si="251"/>
        <x:v>0</x:v>
      </x:c>
      <x:c r="U907" s="26">
        <x:f>SUMIFS('warehouse inventory check'!$N:$N,'warehouse inventory check'!$C:$C,$C907,'warehouse inventory check'!$D:$D,$D907)</x:f>
        <x:v>0</x:v>
      </x:c>
      <x:c r="V907" s="26">
        <x:f t="shared" si="252"/>
        <x:v>1265.26549</x:v>
      </x:c>
      <x:c r="W907" s="73">
        <x:f t="shared" si="253"/>
        <x:v>0</x:v>
      </x:c>
      <x:c r="X907" s="74">
        <x:f t="shared" si="254"/>
        <x:v>0</x:v>
      </x:c>
      <x:c r="Y907" s="68">
        <x:f t="shared" si="255"/>
        <x:v>0</x:v>
      </x:c>
      <x:c r="Z907" s="68">
        <x:f t="shared" si="256"/>
        <x:v>0</x:v>
      </x:c>
    </x:row>
    <x:row r="908" spans="1:26" s="26" customFormat="1">
      <x:c r="A908" s="118">
        <x:v>93</x:v>
      </x:c>
      <x:c r="B908" s="118"/>
      <x:c r="C908" s="113">
        <x:v>9</x:v>
      </x:c>
      <x:c r="D908" s="210" t="str">
        <x:f>IF(VLOOKUP($A908,'★Master Code List'!$B$4:$K$167,8,)=0,"",(VLOOKUP($A908,'★Master Code List'!$B$4:$K$167,8,)))</x:f>
        <x:v/>
      </x:c>
      <x:c r="E908" s="210" t="str">
        <x:f>IF(VLOOKUP($A908,'★Master Code List'!$B$4:$K$167,9,)=0,"",(VLOOKUP($A908,'★Master Code List'!$B$4:$K$167,9,)))</x:f>
        <x:v/>
      </x:c>
      <x:c r="F908" s="20" t="str">
        <x:f>IF(VLOOKUP($A908,'★Master Code List'!$B$4:$K$167,10,)=0,"",(VLOOKUP($A908,'★Master Code List'!$B$4:$K$167,10,)))</x:f>
        <x:v/>
      </x:c>
      <x:c r="G908" s="158">
        <x:f t="shared" si="246"/>
        <x:v>0</x:v>
      </x:c>
      <x:c r="H908" s="197">
        <x:f t="shared" si="247"/>
        <x:v>54428186.324060254</x:v>
      </x:c>
      <x:c r="I908" s="285">
        <x:f t="shared" si="248"/>
        <x:v>0</x:v>
      </x:c>
      <x:c r="J908" s="106">
        <x:f>SUMIFS('purchase data'!K:K,'purchase data'!$B:$B,$C908,'purchase data'!$F:$F,$D908)</x:f>
        <x:v>0</x:v>
      </x:c>
      <x:c r="K908" s="73">
        <x:f>SUMIFS('purchase data'!M:M,'purchase data'!$B:$B,$C908,'purchase data'!$F:$F,$D908)</x:f>
        <x:v>0</x:v>
      </x:c>
      <x:c r="L908" s="68">
        <x:f>SUMIFS(ETC!$G:$G,ETC!$B:$B,$C908,ETC!$E:$E,$D908)</x:f>
        <x:v>0</x:v>
      </x:c>
      <x:c r="M908" s="73">
        <x:f>SUMIFS(ETC!$J:$J,ETC!$E:$E,$D908,ETC!$B:$B,$C908)</x:f>
        <x:v>0</x:v>
      </x:c>
      <x:c r="N908" s="159">
        <x:f>IF(IFERROR((I908+K908+M908)/(G908+J908+SUMIFS(ETC!$G:$G,ETC!$C:$C,1,ETC!$B:$B,$C908,ETC!$E:$E,$D908)),)=0,H908,IFERROR((I908+K908+M908)/(G908+J908+SUMIFS(ETC!$G:$G,ETC!$C:$C,1,ETC!$B:$B,$C908,ETC!$E:$E,$D908)),))</x:f>
        <x:v>54428186.324060254</x:v>
      </x:c>
      <x:c r="O908" s="106">
        <x:f>++SUMIFS('sales data'!L:L,'sales data'!$B:$B,$C908,'sales data'!$F:$F,$D908,'sales data'!$O:$O,"")</x:f>
        <x:v>0</x:v>
      </x:c>
      <x:c r="P908" s="73">
        <x:f t="shared" si="249"/>
        <x:v>0</x:v>
      </x:c>
      <x:c r="Q908" s="68">
        <x:f>+SUMIFS('sales data'!$L:$L,'sales data'!$B:$B,$C908,'sales data'!$F:$F,$D908,'sales data'!$O:$O,"R")</x:f>
        <x:v>0</x:v>
      </x:c>
      <x:c r="R908" s="73">
        <x:f t="shared" si="250"/>
        <x:v>0</x:v>
      </x:c>
      <x:c r="S908" s="68">
        <x:f>SUMIFS('sales data'!$L:$L,'sales data'!$B:$B,$C908,'sales data'!$F:$F,$D908,'sales data'!$O:$O,"N")</x:f>
        <x:v>0</x:v>
      </x:c>
      <x:c r="T908" s="73">
        <x:f t="shared" si="251"/>
        <x:v>0</x:v>
      </x:c>
      <x:c r="U908" s="26">
        <x:f>SUMIFS('warehouse inventory check'!$N:$N,'warehouse inventory check'!$C:$C,$C908,'warehouse inventory check'!$D:$D,$D908)</x:f>
        <x:v>0</x:v>
      </x:c>
      <x:c r="V908" s="26">
        <x:f t="shared" si="252"/>
        <x:v>54428186.324060254</x:v>
      </x:c>
      <x:c r="W908" s="73">
        <x:f t="shared" si="253"/>
        <x:v>0</x:v>
      </x:c>
      <x:c r="X908" s="74">
        <x:f t="shared" si="254"/>
        <x:v>0</x:v>
      </x:c>
      <x:c r="Y908" s="68">
        <x:f t="shared" si="255"/>
        <x:v>0</x:v>
      </x:c>
      <x:c r="Z908" s="68">
        <x:f t="shared" si="256"/>
        <x:v>0</x:v>
      </x:c>
    </x:row>
    <x:row r="909" spans="1:26" s="26" customFormat="1">
      <x:c r="A909" s="118">
        <x:v>94</x:v>
      </x:c>
      <x:c r="B909" s="118"/>
      <x:c r="C909" s="113">
        <x:v>9</x:v>
      </x:c>
      <x:c r="D909" s="210" t="str">
        <x:f>IF(VLOOKUP($A909,'★Master Code List'!$B$4:$K$167,8,)=0,"",(VLOOKUP($A909,'★Master Code List'!$B$4:$K$167,8,)))</x:f>
        <x:v/>
      </x:c>
      <x:c r="E909" s="210" t="str">
        <x:f>IF(VLOOKUP($A909,'★Master Code List'!$B$4:$K$167,9,)=0,"",(VLOOKUP($A909,'★Master Code List'!$B$4:$K$167,9,)))</x:f>
        <x:v/>
      </x:c>
      <x:c r="F909" s="20" t="str">
        <x:f>IF(VLOOKUP($A909,'★Master Code List'!$B$4:$K$167,10,)=0,"",(VLOOKUP($A909,'★Master Code List'!$B$4:$K$167,10,)))</x:f>
        <x:v/>
      </x:c>
      <x:c r="G909" s="158">
        <x:f t="shared" si="246"/>
        <x:v>0</x:v>
      </x:c>
      <x:c r="H909" s="197">
        <x:f t="shared" si="247"/>
        <x:v>54428186.324060254</x:v>
      </x:c>
      <x:c r="I909" s="285">
        <x:f t="shared" si="248"/>
        <x:v>0</x:v>
      </x:c>
      <x:c r="J909" s="106">
        <x:f>SUMIFS('purchase data'!K:K,'purchase data'!$B:$B,$C909,'purchase data'!$F:$F,$D909)</x:f>
        <x:v>0</x:v>
      </x:c>
      <x:c r="K909" s="73">
        <x:f>SUMIFS('purchase data'!M:M,'purchase data'!$B:$B,$C909,'purchase data'!$F:$F,$D909)</x:f>
        <x:v>0</x:v>
      </x:c>
      <x:c r="L909" s="68">
        <x:f>SUMIFS(ETC!$G:$G,ETC!$B:$B,$C909,ETC!$E:$E,$D909)</x:f>
        <x:v>0</x:v>
      </x:c>
      <x:c r="M909" s="73">
        <x:f>SUMIFS(ETC!$J:$J,ETC!$E:$E,$D909,ETC!$B:$B,$C909)</x:f>
        <x:v>0</x:v>
      </x:c>
      <x:c r="N909" s="159">
        <x:f>IF(IFERROR((I909+K909+M909)/(G909+J909+SUMIFS(ETC!$G:$G,ETC!$C:$C,1,ETC!$B:$B,$C909,ETC!$E:$E,$D909)),)=0,H909,IFERROR((I909+K909+M909)/(G909+J909+SUMIFS(ETC!$G:$G,ETC!$C:$C,1,ETC!$B:$B,$C909,ETC!$E:$E,$D909)),))</x:f>
        <x:v>54428186.324060254</x:v>
      </x:c>
      <x:c r="O909" s="106">
        <x:f>++SUMIFS('sales data'!L:L,'sales data'!$B:$B,$C909,'sales data'!$F:$F,$D909,'sales data'!$O:$O,"")</x:f>
        <x:v>0</x:v>
      </x:c>
      <x:c r="P909" s="73">
        <x:f t="shared" si="249"/>
        <x:v>0</x:v>
      </x:c>
      <x:c r="Q909" s="68">
        <x:f>+SUMIFS('sales data'!$L:$L,'sales data'!$B:$B,$C909,'sales data'!$F:$F,$D909,'sales data'!$O:$O,"R")</x:f>
        <x:v>0</x:v>
      </x:c>
      <x:c r="R909" s="73">
        <x:f t="shared" si="250"/>
        <x:v>0</x:v>
      </x:c>
      <x:c r="S909" s="68">
        <x:f>SUMIFS('sales data'!$L:$L,'sales data'!$B:$B,$C909,'sales data'!$F:$F,$D909,'sales data'!$O:$O,"N")</x:f>
        <x:v>0</x:v>
      </x:c>
      <x:c r="T909" s="73">
        <x:f t="shared" si="251"/>
        <x:v>0</x:v>
      </x:c>
      <x:c r="U909" s="26">
        <x:f>SUMIFS('warehouse inventory check'!$N:$N,'warehouse inventory check'!$C:$C,$C909,'warehouse inventory check'!$D:$D,$D909)</x:f>
        <x:v>0</x:v>
      </x:c>
      <x:c r="V909" s="26">
        <x:f t="shared" si="252"/>
        <x:v>54428186.324060254</x:v>
      </x:c>
      <x:c r="W909" s="73">
        <x:f t="shared" si="253"/>
        <x:v>0</x:v>
      </x:c>
      <x:c r="X909" s="74">
        <x:f t="shared" si="254"/>
        <x:v>0</x:v>
      </x:c>
      <x:c r="Y909" s="68">
        <x:f t="shared" si="255"/>
        <x:v>0</x:v>
      </x:c>
      <x:c r="Z909" s="68">
        <x:f t="shared" si="256"/>
        <x:v>0</x:v>
      </x:c>
    </x:row>
    <x:row r="910" spans="1:26" s="26" customFormat="1">
      <x:c r="A910" s="118">
        <x:v>95</x:v>
      </x:c>
      <x:c r="B910" s="118"/>
      <x:c r="C910" s="113">
        <x:v>9</x:v>
      </x:c>
      <x:c r="D910" s="210" t="str">
        <x:f>IF(VLOOKUP($A910,'★Master Code List'!$B$4:$K$167,8,)=0,"",(VLOOKUP($A910,'★Master Code List'!$B$4:$K$167,8,)))</x:f>
        <x:v/>
      </x:c>
      <x:c r="E910" s="210" t="str">
        <x:f>IF(VLOOKUP($A910,'★Master Code List'!$B$4:$K$167,9,)=0,"",(VLOOKUP($A910,'★Master Code List'!$B$4:$K$167,9,)))</x:f>
        <x:v/>
      </x:c>
      <x:c r="F910" s="20" t="str">
        <x:f>IF(VLOOKUP($A910,'★Master Code List'!$B$4:$K$167,10,)=0,"",(VLOOKUP($A910,'★Master Code List'!$B$4:$K$167,10,)))</x:f>
        <x:v/>
      </x:c>
      <x:c r="G910" s="158">
        <x:f t="shared" si="246"/>
        <x:v>0</x:v>
      </x:c>
      <x:c r="H910" s="197">
        <x:f t="shared" si="247"/>
        <x:v>54428186.324060254</x:v>
      </x:c>
      <x:c r="I910" s="285">
        <x:f t="shared" si="248"/>
        <x:v>0</x:v>
      </x:c>
      <x:c r="J910" s="106">
        <x:f>SUMIFS('purchase data'!K:K,'purchase data'!$B:$B,$C910,'purchase data'!$F:$F,$D910)</x:f>
        <x:v>0</x:v>
      </x:c>
      <x:c r="K910" s="73">
        <x:f>SUMIFS('purchase data'!M:M,'purchase data'!$B:$B,$C910,'purchase data'!$F:$F,$D910)</x:f>
        <x:v>0</x:v>
      </x:c>
      <x:c r="L910" s="68">
        <x:f>SUMIFS(ETC!$G:$G,ETC!$B:$B,$C910,ETC!$E:$E,$D910)</x:f>
        <x:v>0</x:v>
      </x:c>
      <x:c r="M910" s="73">
        <x:f>SUMIFS(ETC!$J:$J,ETC!$E:$E,$D910,ETC!$B:$B,$C910)</x:f>
        <x:v>0</x:v>
      </x:c>
      <x:c r="N910" s="159">
        <x:f>IF(IFERROR((I910+K910+M910)/(G910+J910+SUMIFS(ETC!$G:$G,ETC!$C:$C,1,ETC!$B:$B,$C910,ETC!$E:$E,$D910)),)=0,H910,IFERROR((I910+K910+M910)/(G910+J910+SUMIFS(ETC!$G:$G,ETC!$C:$C,1,ETC!$B:$B,$C910,ETC!$E:$E,$D910)),))</x:f>
        <x:v>54428186.324060254</x:v>
      </x:c>
      <x:c r="O910" s="106">
        <x:f>++SUMIFS('sales data'!L:L,'sales data'!$B:$B,$C910,'sales data'!$F:$F,$D910,'sales data'!$O:$O,"")</x:f>
        <x:v>0</x:v>
      </x:c>
      <x:c r="P910" s="73">
        <x:f t="shared" si="249"/>
        <x:v>0</x:v>
      </x:c>
      <x:c r="Q910" s="68">
        <x:f>+SUMIFS('sales data'!$L:$L,'sales data'!$B:$B,$C910,'sales data'!$F:$F,$D910,'sales data'!$O:$O,"R")</x:f>
        <x:v>0</x:v>
      </x:c>
      <x:c r="R910" s="73">
        <x:f t="shared" si="250"/>
        <x:v>0</x:v>
      </x:c>
      <x:c r="S910" s="68">
        <x:f>SUMIFS('sales data'!$L:$L,'sales data'!$B:$B,$C910,'sales data'!$F:$F,$D910,'sales data'!$O:$O,"N")</x:f>
        <x:v>0</x:v>
      </x:c>
      <x:c r="T910" s="73">
        <x:f t="shared" si="251"/>
        <x:v>0</x:v>
      </x:c>
      <x:c r="U910" s="26">
        <x:f>SUMIFS('warehouse inventory check'!$N:$N,'warehouse inventory check'!$C:$C,$C910,'warehouse inventory check'!$D:$D,$D910)</x:f>
        <x:v>0</x:v>
      </x:c>
      <x:c r="V910" s="26">
        <x:f t="shared" si="252"/>
        <x:v>54428186.324060254</x:v>
      </x:c>
      <x:c r="W910" s="73">
        <x:f t="shared" si="253"/>
        <x:v>0</x:v>
      </x:c>
      <x:c r="X910" s="74">
        <x:f t="shared" si="254"/>
        <x:v>0</x:v>
      </x:c>
      <x:c r="Y910" s="68">
        <x:f t="shared" si="255"/>
        <x:v>0</x:v>
      </x:c>
      <x:c r="Z910" s="68">
        <x:f t="shared" si="256"/>
        <x:v>0</x:v>
      </x:c>
    </x:row>
    <x:row r="911" spans="1:26" s="26" customFormat="1">
      <x:c r="A911" s="118">
        <x:v>96</x:v>
      </x:c>
      <x:c r="B911" s="118"/>
      <x:c r="C911" s="113">
        <x:v>9</x:v>
      </x:c>
      <x:c r="D911" s="210" t="str">
        <x:f>IF(VLOOKUP($A911,'★Master Code List'!$B$4:$K$167,8,)=0,"",(VLOOKUP($A911,'★Master Code List'!$B$4:$K$167,8,)))</x:f>
        <x:v/>
      </x:c>
      <x:c r="E911" s="210" t="str">
        <x:f>IF(VLOOKUP($A911,'★Master Code List'!$B$4:$K$167,9,)=0,"",(VLOOKUP($A911,'★Master Code List'!$B$4:$K$167,9,)))</x:f>
        <x:v/>
      </x:c>
      <x:c r="F911" s="20" t="str">
        <x:f>IF(VLOOKUP($A911,'★Master Code List'!$B$4:$K$167,10,)=0,"",(VLOOKUP($A911,'★Master Code List'!$B$4:$K$167,10,)))</x:f>
        <x:v/>
      </x:c>
      <x:c r="G911" s="158">
        <x:f t="shared" si="246"/>
        <x:v>0</x:v>
      </x:c>
      <x:c r="H911" s="197">
        <x:f t="shared" si="247"/>
        <x:v>54428186.324060254</x:v>
      </x:c>
      <x:c r="I911" s="285">
        <x:f t="shared" si="248"/>
        <x:v>0</x:v>
      </x:c>
      <x:c r="J911" s="106">
        <x:f>SUMIFS('purchase data'!K:K,'purchase data'!$B:$B,$C911,'purchase data'!$F:$F,$D911)</x:f>
        <x:v>0</x:v>
      </x:c>
      <x:c r="K911" s="73">
        <x:f>SUMIFS('purchase data'!M:M,'purchase data'!$B:$B,$C911,'purchase data'!$F:$F,$D911)</x:f>
        <x:v>0</x:v>
      </x:c>
      <x:c r="L911" s="68">
        <x:f>SUMIFS(ETC!$G:$G,ETC!$B:$B,$C911,ETC!$E:$E,$D911)</x:f>
        <x:v>0</x:v>
      </x:c>
      <x:c r="M911" s="73">
        <x:f>SUMIFS(ETC!$J:$J,ETC!$E:$E,$D911,ETC!$B:$B,$C911)</x:f>
        <x:v>0</x:v>
      </x:c>
      <x:c r="N911" s="159">
        <x:f>IF(IFERROR((I911+K911+M911)/(G911+J911+SUMIFS(ETC!$G:$G,ETC!$C:$C,1,ETC!$B:$B,$C911,ETC!$E:$E,$D911)),)=0,H911,IFERROR((I911+K911+M911)/(G911+J911+SUMIFS(ETC!$G:$G,ETC!$C:$C,1,ETC!$B:$B,$C911,ETC!$E:$E,$D911)),))</x:f>
        <x:v>54428186.324060254</x:v>
      </x:c>
      <x:c r="O911" s="106">
        <x:f>++SUMIFS('sales data'!L:L,'sales data'!$B:$B,$C911,'sales data'!$F:$F,$D911,'sales data'!$O:$O,"")</x:f>
        <x:v>0</x:v>
      </x:c>
      <x:c r="P911" s="73">
        <x:f t="shared" si="249"/>
        <x:v>0</x:v>
      </x:c>
      <x:c r="Q911" s="68">
        <x:f>+SUMIFS('sales data'!$L:$L,'sales data'!$B:$B,$C911,'sales data'!$F:$F,$D911,'sales data'!$O:$O,"R")</x:f>
        <x:v>0</x:v>
      </x:c>
      <x:c r="R911" s="73">
        <x:f t="shared" si="250"/>
        <x:v>0</x:v>
      </x:c>
      <x:c r="S911" s="68">
        <x:f>SUMIFS('sales data'!$L:$L,'sales data'!$B:$B,$C911,'sales data'!$F:$F,$D911,'sales data'!$O:$O,"N")</x:f>
        <x:v>0</x:v>
      </x:c>
      <x:c r="T911" s="73">
        <x:f t="shared" si="251"/>
        <x:v>0</x:v>
      </x:c>
      <x:c r="U911" s="26">
        <x:f>SUMIFS('warehouse inventory check'!$N:$N,'warehouse inventory check'!$C:$C,$C911,'warehouse inventory check'!$D:$D,$D911)</x:f>
        <x:v>0</x:v>
      </x:c>
      <x:c r="V911" s="26">
        <x:f t="shared" si="252"/>
        <x:v>54428186.324060254</x:v>
      </x:c>
      <x:c r="W911" s="73">
        <x:f t="shared" si="253"/>
        <x:v>0</x:v>
      </x:c>
      <x:c r="X911" s="74">
        <x:f t="shared" si="254"/>
        <x:v>0</x:v>
      </x:c>
      <x:c r="Y911" s="68">
        <x:f t="shared" si="255"/>
        <x:v>0</x:v>
      </x:c>
      <x:c r="Z911" s="68">
        <x:f t="shared" si="256"/>
        <x:v>0</x:v>
      </x:c>
    </x:row>
    <x:row r="912" spans="1:26" s="26" customFormat="1">
      <x:c r="A912" s="118">
        <x:v>97</x:v>
      </x:c>
      <x:c r="B912" s="118"/>
      <x:c r="C912" s="113">
        <x:v>9</x:v>
      </x:c>
      <x:c r="D912" s="210" t="str">
        <x:f>IF(VLOOKUP($A912,'★Master Code List'!$B$4:$K$167,8,)=0,"",(VLOOKUP($A912,'★Master Code List'!$B$4:$K$167,8,)))</x:f>
        <x:v/>
      </x:c>
      <x:c r="E912" s="210" t="str">
        <x:f>IF(VLOOKUP($A912,'★Master Code List'!$B$4:$K$167,9,)=0,"",(VLOOKUP($A912,'★Master Code List'!$B$4:$K$167,9,)))</x:f>
        <x:v/>
      </x:c>
      <x:c r="F912" s="20" t="str">
        <x:f>IF(VLOOKUP($A912,'★Master Code List'!$B$4:$K$167,10,)=0,"",(VLOOKUP($A912,'★Master Code List'!$B$4:$K$167,10,)))</x:f>
        <x:v/>
      </x:c>
      <x:c r="G912" s="158">
        <x:f t="shared" si="246"/>
        <x:v>0</x:v>
      </x:c>
      <x:c r="H912" s="197">
        <x:f t="shared" si="247"/>
        <x:v>54428186.324060254</x:v>
      </x:c>
      <x:c r="I912" s="285">
        <x:f t="shared" si="248"/>
        <x:v>0</x:v>
      </x:c>
      <x:c r="J912" s="106">
        <x:f>SUMIFS('purchase data'!K:K,'purchase data'!$B:$B,$C912,'purchase data'!$F:$F,$D912)</x:f>
        <x:v>0</x:v>
      </x:c>
      <x:c r="K912" s="73">
        <x:f>SUMIFS('purchase data'!M:M,'purchase data'!$B:$B,$C912,'purchase data'!$F:$F,$D912)</x:f>
        <x:v>0</x:v>
      </x:c>
      <x:c r="L912" s="68">
        <x:f>SUMIFS(ETC!$G:$G,ETC!$B:$B,$C912,ETC!$E:$E,$D912)</x:f>
        <x:v>0</x:v>
      </x:c>
      <x:c r="M912" s="73">
        <x:f>SUMIFS(ETC!$J:$J,ETC!$E:$E,$D912,ETC!$B:$B,$C912)</x:f>
        <x:v>0</x:v>
      </x:c>
      <x:c r="N912" s="159">
        <x:f>IF(IFERROR((I912+K912+M912)/(G912+J912+SUMIFS(ETC!$G:$G,ETC!$C:$C,1,ETC!$B:$B,$C912,ETC!$E:$E,$D912)),)=0,H912,IFERROR((I912+K912+M912)/(G912+J912+SUMIFS(ETC!$G:$G,ETC!$C:$C,1,ETC!$B:$B,$C912,ETC!$E:$E,$D912)),))</x:f>
        <x:v>54428186.324060254</x:v>
      </x:c>
      <x:c r="O912" s="106">
        <x:f>++SUMIFS('sales data'!L:L,'sales data'!$B:$B,$C912,'sales data'!$F:$F,$D912,'sales data'!$O:$O,"")</x:f>
        <x:v>0</x:v>
      </x:c>
      <x:c r="P912" s="73">
        <x:f t="shared" si="249"/>
        <x:v>0</x:v>
      </x:c>
      <x:c r="Q912" s="68">
        <x:f>+SUMIFS('sales data'!$L:$L,'sales data'!$B:$B,$C912,'sales data'!$F:$F,$D912,'sales data'!$O:$O,"R")</x:f>
        <x:v>0</x:v>
      </x:c>
      <x:c r="R912" s="73">
        <x:f t="shared" si="250"/>
        <x:v>0</x:v>
      </x:c>
      <x:c r="S912" s="68">
        <x:f>SUMIFS('sales data'!$L:$L,'sales data'!$B:$B,$C912,'sales data'!$F:$F,$D912,'sales data'!$O:$O,"N")</x:f>
        <x:v>0</x:v>
      </x:c>
      <x:c r="T912" s="73">
        <x:f t="shared" si="251"/>
        <x:v>0</x:v>
      </x:c>
      <x:c r="U912" s="26">
        <x:f>SUMIFS('warehouse inventory check'!$N:$N,'warehouse inventory check'!$C:$C,$C912,'warehouse inventory check'!$D:$D,$D912)</x:f>
        <x:v>0</x:v>
      </x:c>
      <x:c r="V912" s="26">
        <x:f t="shared" si="252"/>
        <x:v>54428186.324060254</x:v>
      </x:c>
      <x:c r="W912" s="73">
        <x:f t="shared" si="253"/>
        <x:v>0</x:v>
      </x:c>
      <x:c r="X912" s="74">
        <x:f t="shared" si="254"/>
        <x:v>0</x:v>
      </x:c>
      <x:c r="Y912" s="68">
        <x:f t="shared" si="255"/>
        <x:v>0</x:v>
      </x:c>
      <x:c r="Z912" s="68">
        <x:f t="shared" si="256"/>
        <x:v>0</x:v>
      </x:c>
    </x:row>
    <x:row r="913" spans="1:26" s="26" customFormat="1">
      <x:c r="A913" s="118">
        <x:v>98</x:v>
      </x:c>
      <x:c r="B913" s="118"/>
      <x:c r="C913" s="113">
        <x:v>9</x:v>
      </x:c>
      <x:c r="D913" s="210" t="str">
        <x:f>IF(VLOOKUP($A913,'★Master Code List'!$B$4:$K$167,8,)=0,"",(VLOOKUP($A913,'★Master Code List'!$B$4:$K$167,8,)))</x:f>
        <x:v/>
      </x:c>
      <x:c r="E913" s="210" t="str">
        <x:f>IF(VLOOKUP($A913,'★Master Code List'!$B$4:$K$167,9,)=0,"",(VLOOKUP($A913,'★Master Code List'!$B$4:$K$167,9,)))</x:f>
        <x:v/>
      </x:c>
      <x:c r="F913" s="20" t="str">
        <x:f>IF(VLOOKUP($A913,'★Master Code List'!$B$4:$K$167,10,)=0,"",(VLOOKUP($A913,'★Master Code List'!$B$4:$K$167,10,)))</x:f>
        <x:v/>
      </x:c>
      <x:c r="G913" s="158">
        <x:f t="shared" si="246"/>
        <x:v>0</x:v>
      </x:c>
      <x:c r="H913" s="197">
        <x:f t="shared" si="247"/>
        <x:v>54428186.324060254</x:v>
      </x:c>
      <x:c r="I913" s="285">
        <x:f t="shared" si="248"/>
        <x:v>0</x:v>
      </x:c>
      <x:c r="J913" s="106">
        <x:f>SUMIFS('purchase data'!K:K,'purchase data'!$B:$B,$C913,'purchase data'!$F:$F,$D913)</x:f>
        <x:v>0</x:v>
      </x:c>
      <x:c r="K913" s="73">
        <x:f>SUMIFS('purchase data'!M:M,'purchase data'!$B:$B,$C913,'purchase data'!$F:$F,$D913)</x:f>
        <x:v>0</x:v>
      </x:c>
      <x:c r="L913" s="68">
        <x:f>SUMIFS(ETC!$G:$G,ETC!$B:$B,$C913,ETC!$E:$E,$D913)</x:f>
        <x:v>0</x:v>
      </x:c>
      <x:c r="M913" s="73">
        <x:f>SUMIFS(ETC!$J:$J,ETC!$E:$E,$D913,ETC!$B:$B,$C913)</x:f>
        <x:v>0</x:v>
      </x:c>
      <x:c r="N913" s="159">
        <x:f>IF(IFERROR((I913+K913+M913)/(G913+J913+SUMIFS(ETC!$G:$G,ETC!$C:$C,1,ETC!$B:$B,$C913,ETC!$E:$E,$D913)),)=0,H913,IFERROR((I913+K913+M913)/(G913+J913+SUMIFS(ETC!$G:$G,ETC!$C:$C,1,ETC!$B:$B,$C913,ETC!$E:$E,$D913)),))</x:f>
        <x:v>54428186.324060254</x:v>
      </x:c>
      <x:c r="O913" s="106">
        <x:f>++SUMIFS('sales data'!L:L,'sales data'!$B:$B,$C913,'sales data'!$F:$F,$D913,'sales data'!$O:$O,"")</x:f>
        <x:v>0</x:v>
      </x:c>
      <x:c r="P913" s="73">
        <x:f t="shared" si="249"/>
        <x:v>0</x:v>
      </x:c>
      <x:c r="Q913" s="68">
        <x:f>+SUMIFS('sales data'!$L:$L,'sales data'!$B:$B,$C913,'sales data'!$F:$F,$D913,'sales data'!$O:$O,"R")</x:f>
        <x:v>0</x:v>
      </x:c>
      <x:c r="R913" s="73">
        <x:f t="shared" si="250"/>
        <x:v>0</x:v>
      </x:c>
      <x:c r="S913" s="68">
        <x:f>SUMIFS('sales data'!$L:$L,'sales data'!$B:$B,$C913,'sales data'!$F:$F,$D913,'sales data'!$O:$O,"N")</x:f>
        <x:v>0</x:v>
      </x:c>
      <x:c r="T913" s="73">
        <x:f t="shared" si="251"/>
        <x:v>0</x:v>
      </x:c>
      <x:c r="U913" s="26">
        <x:f>SUMIFS('warehouse inventory check'!$N:$N,'warehouse inventory check'!$C:$C,$C913,'warehouse inventory check'!$D:$D,$D913)</x:f>
        <x:v>0</x:v>
      </x:c>
      <x:c r="V913" s="26">
        <x:f t="shared" si="252"/>
        <x:v>54428186.324060254</x:v>
      </x:c>
      <x:c r="W913" s="73">
        <x:f t="shared" si="253"/>
        <x:v>0</x:v>
      </x:c>
      <x:c r="X913" s="74">
        <x:f t="shared" si="254"/>
        <x:v>0</x:v>
      </x:c>
      <x:c r="Y913" s="68">
        <x:f t="shared" si="255"/>
        <x:v>0</x:v>
      </x:c>
      <x:c r="Z913" s="68">
        <x:f t="shared" si="256"/>
        <x:v>0</x:v>
      </x:c>
    </x:row>
    <x:row r="914" spans="1:26" s="26" customFormat="1">
      <x:c r="A914" s="118">
        <x:v>99</x:v>
      </x:c>
      <x:c r="B914" s="118"/>
      <x:c r="C914" s="113">
        <x:v>9</x:v>
      </x:c>
      <x:c r="D914" s="210" t="str">
        <x:f>IF(VLOOKUP($A914,'★Master Code List'!$B$4:$K$167,8,)=0,"",(VLOOKUP($A914,'★Master Code List'!$B$4:$K$167,8,)))</x:f>
        <x:v/>
      </x:c>
      <x:c r="E914" s="210" t="str">
        <x:f>IF(VLOOKUP($A914,'★Master Code List'!$B$4:$K$167,9,)=0,"",(VLOOKUP($A914,'★Master Code List'!$B$4:$K$167,9,)))</x:f>
        <x:v/>
      </x:c>
      <x:c r="F914" s="20" t="str">
        <x:f>IF(VLOOKUP($A914,'★Master Code List'!$B$4:$K$167,10,)=0,"",(VLOOKUP($A914,'★Master Code List'!$B$4:$K$167,10,)))</x:f>
        <x:v/>
      </x:c>
      <x:c r="G914" s="158">
        <x:f t="shared" si="246"/>
        <x:v>0</x:v>
      </x:c>
      <x:c r="H914" s="197">
        <x:f t="shared" si="247"/>
        <x:v>54428186.324060254</x:v>
      </x:c>
      <x:c r="I914" s="285">
        <x:f t="shared" si="248"/>
        <x:v>0</x:v>
      </x:c>
      <x:c r="J914" s="106">
        <x:f>SUMIFS('purchase data'!K:K,'purchase data'!$B:$B,$C914,'purchase data'!$F:$F,$D914)</x:f>
        <x:v>0</x:v>
      </x:c>
      <x:c r="K914" s="73">
        <x:f>SUMIFS('purchase data'!M:M,'purchase data'!$B:$B,$C914,'purchase data'!$F:$F,$D914)</x:f>
        <x:v>0</x:v>
      </x:c>
      <x:c r="L914" s="68">
        <x:f>SUMIFS(ETC!$G:$G,ETC!$B:$B,$C914,ETC!$E:$E,$D914)</x:f>
        <x:v>0</x:v>
      </x:c>
      <x:c r="M914" s="73">
        <x:f>SUMIFS(ETC!$J:$J,ETC!$E:$E,$D914,ETC!$B:$B,$C914)</x:f>
        <x:v>0</x:v>
      </x:c>
      <x:c r="N914" s="159">
        <x:f>IF(IFERROR((I914+K914+M914)/(G914+J914+SUMIFS(ETC!$G:$G,ETC!$C:$C,1,ETC!$B:$B,$C914,ETC!$E:$E,$D914)),)=0,H914,IFERROR((I914+K914+M914)/(G914+J914+SUMIFS(ETC!$G:$G,ETC!$C:$C,1,ETC!$B:$B,$C914,ETC!$E:$E,$D914)),))</x:f>
        <x:v>54428186.324060254</x:v>
      </x:c>
      <x:c r="O914" s="106">
        <x:f>++SUMIFS('sales data'!L:L,'sales data'!$B:$B,$C914,'sales data'!$F:$F,$D914,'sales data'!$O:$O,"")</x:f>
        <x:v>0</x:v>
      </x:c>
      <x:c r="P914" s="73">
        <x:f t="shared" si="249"/>
        <x:v>0</x:v>
      </x:c>
      <x:c r="Q914" s="68">
        <x:f>+SUMIFS('sales data'!$L:$L,'sales data'!$B:$B,$C914,'sales data'!$F:$F,$D914,'sales data'!$O:$O,"R")</x:f>
        <x:v>0</x:v>
      </x:c>
      <x:c r="R914" s="73">
        <x:f t="shared" si="250"/>
        <x:v>0</x:v>
      </x:c>
      <x:c r="S914" s="68">
        <x:f>SUMIFS('sales data'!$L:$L,'sales data'!$B:$B,$C914,'sales data'!$F:$F,$D914,'sales data'!$O:$O,"N")</x:f>
        <x:v>0</x:v>
      </x:c>
      <x:c r="T914" s="73">
        <x:f t="shared" si="251"/>
        <x:v>0</x:v>
      </x:c>
      <x:c r="U914" s="26">
        <x:f>SUMIFS('warehouse inventory check'!$N:$N,'warehouse inventory check'!$C:$C,$C914,'warehouse inventory check'!$D:$D,$D914)</x:f>
        <x:v>0</x:v>
      </x:c>
      <x:c r="V914" s="26">
        <x:f t="shared" si="252"/>
        <x:v>54428186.324060254</x:v>
      </x:c>
      <x:c r="W914" s="73">
        <x:f t="shared" si="253"/>
        <x:v>0</x:v>
      </x:c>
      <x:c r="X914" s="74">
        <x:f t="shared" si="254"/>
        <x:v>0</x:v>
      </x:c>
      <x:c r="Y914" s="68">
        <x:f t="shared" si="255"/>
        <x:v>0</x:v>
      </x:c>
      <x:c r="Z914" s="68">
        <x:f t="shared" si="256"/>
        <x:v>0</x:v>
      </x:c>
    </x:row>
    <x:row r="915" spans="1:26" s="26" customFormat="1" ht="14.25" thickBot="1">
      <x:c r="A915" s="118">
        <x:v>100</x:v>
      </x:c>
      <x:c r="B915" s="118"/>
      <x:c r="C915" s="113">
        <x:v>9</x:v>
      </x:c>
      <x:c r="D915" s="210" t="str">
        <x:f>IF(VLOOKUP($A915,'★Master Code List'!$B$4:$K$167,8,)=0,"",(VLOOKUP($A915,'★Master Code List'!$B$4:$K$167,8,)))</x:f>
        <x:v/>
      </x:c>
      <x:c r="E915" s="210" t="str">
        <x:f>IF(VLOOKUP($A915,'★Master Code List'!$B$4:$K$167,9,)=0,"",(VLOOKUP($A915,'★Master Code List'!$B$4:$K$167,9,)))</x:f>
        <x:v/>
      </x:c>
      <x:c r="F915" s="20" t="str">
        <x:f>IF(VLOOKUP($A915,'★Master Code List'!$B$4:$K$167,10,)=0,"",(VLOOKUP($A915,'★Master Code List'!$B$4:$K$167,10,)))</x:f>
        <x:v/>
      </x:c>
      <x:c r="G915" s="158">
        <x:f t="shared" si="246"/>
        <x:v>0</x:v>
      </x:c>
      <x:c r="H915" s="197">
        <x:f t="shared" si="247"/>
        <x:v>54428186.324060254</x:v>
      </x:c>
      <x:c r="I915" s="285">
        <x:f t="shared" si="248"/>
        <x:v>0</x:v>
      </x:c>
      <x:c r="J915" s="106">
        <x:f>SUMIFS('purchase data'!K:K,'purchase data'!$B:$B,$C915,'purchase data'!$F:$F,$D915)</x:f>
        <x:v>0</x:v>
      </x:c>
      <x:c r="K915" s="73">
        <x:f>SUMIFS('purchase data'!M:M,'purchase data'!$B:$B,$C915,'purchase data'!$F:$F,$D915)</x:f>
        <x:v>0</x:v>
      </x:c>
      <x:c r="L915" s="68">
        <x:f>SUMIFS(ETC!$G:$G,ETC!$B:$B,$C915,ETC!$E:$E,$D915)</x:f>
        <x:v>0</x:v>
      </x:c>
      <x:c r="M915" s="73">
        <x:f>SUMIFS(ETC!$J:$J,ETC!$E:$E,$D915,ETC!$B:$B,$C915)</x:f>
        <x:v>0</x:v>
      </x:c>
      <x:c r="N915" s="159">
        <x:f>IF(IFERROR((I915+K915+M915)/(G915+J915+SUMIFS(ETC!$G:$G,ETC!$C:$C,1,ETC!$B:$B,$C915,ETC!$E:$E,$D915)),)=0,H915,IFERROR((I915+K915+M915)/(G915+J915+SUMIFS(ETC!$G:$G,ETC!$C:$C,1,ETC!$B:$B,$C915,ETC!$E:$E,$D915)),))</x:f>
        <x:v>54428186.324060254</x:v>
      </x:c>
      <x:c r="O915" s="106">
        <x:f>++SUMIFS('sales data'!L:L,'sales data'!$B:$B,$C915,'sales data'!$F:$F,$D915,'sales data'!$O:$O,"")</x:f>
        <x:v>0</x:v>
      </x:c>
      <x:c r="P915" s="73">
        <x:f t="shared" si="249"/>
        <x:v>0</x:v>
      </x:c>
      <x:c r="Q915" s="68">
        <x:f>+SUMIFS('sales data'!$L:$L,'sales data'!$B:$B,$C915,'sales data'!$F:$F,$D915,'sales data'!$O:$O,"R")</x:f>
        <x:v>0</x:v>
      </x:c>
      <x:c r="R915" s="73">
        <x:f t="shared" si="250"/>
        <x:v>0</x:v>
      </x:c>
      <x:c r="S915" s="68">
        <x:f>SUMIFS('sales data'!$L:$L,'sales data'!$B:$B,$C915,'sales data'!$F:$F,$D915,'sales data'!$O:$O,"N")</x:f>
        <x:v>0</x:v>
      </x:c>
      <x:c r="T915" s="73">
        <x:f t="shared" si="251"/>
        <x:v>0</x:v>
      </x:c>
      <x:c r="U915" s="26">
        <x:f>SUMIFS('warehouse inventory check'!$N:$N,'warehouse inventory check'!$C:$C,$C915,'warehouse inventory check'!$D:$D,$D915)</x:f>
        <x:v>0</x:v>
      </x:c>
      <x:c r="V915" s="26">
        <x:f t="shared" si="252"/>
        <x:v>54428186.324060254</x:v>
      </x:c>
      <x:c r="W915" s="73">
        <x:f t="shared" si="253"/>
        <x:v>0</x:v>
      </x:c>
      <x:c r="X915" s="74">
        <x:f t="shared" si="254"/>
        <x:v>0</x:v>
      </x:c>
      <x:c r="Y915" s="68">
        <x:f t="shared" si="255"/>
        <x:v>0</x:v>
      </x:c>
      <x:c r="Z915" s="68">
        <x:f t="shared" si="256"/>
        <x:v>0</x:v>
      </x:c>
    </x:row>
    <x:row r="916" spans="1:26" ht="15" collapsed="1" thickTop="1" thickBot="1">
      <x:c r="C916" s="117">
        <x:v>9</x:v>
      </x:c>
      <x:c r="D916" s="75"/>
      <x:c r="E916" s="75"/>
      <x:c r="F916" s="76" t="s">
        <x:v>117</x:v>
      </x:c>
      <x:c r="G916" s="286">
        <x:f>SUM(G816:G915)</x:f>
        <x:v>0</x:v>
      </x:c>
      <x:c r="H916" s="286"/>
      <x:c r="I916" s="287">
        <x:f>SUM(I816:I915)</x:f>
        <x:v>0</x:v>
      </x:c>
      <x:c r="J916" s="77">
        <x:f>SUM(J816:J915)</x:f>
        <x:v>0</x:v>
      </x:c>
      <x:c r="K916" s="78">
        <x:f>SUM(K816:K915)</x:f>
        <x:v>0</x:v>
      </x:c>
      <x:c r="L916" s="77">
        <x:f t="shared" ref="L916:M916" si="257">SUM(L816:L915)</x:f>
        <x:v>0</x:v>
      </x:c>
      <x:c r="M916" s="78">
        <x:f t="shared" si="257"/>
        <x:v>0</x:v>
      </x:c>
      <x:c r="N916" s="160"/>
      <x:c r="O916" s="77">
        <x:f t="shared" ref="O916:U916" si="258">SUM(O816:O915)</x:f>
        <x:v>0</x:v>
      </x:c>
      <x:c r="P916" s="78">
        <x:f t="shared" si="258"/>
        <x:v>0</x:v>
      </x:c>
      <x:c r="Q916" s="77">
        <x:f t="shared" si="258"/>
        <x:v>0</x:v>
      </x:c>
      <x:c r="R916" s="78">
        <x:f t="shared" si="258"/>
        <x:v>0</x:v>
      </x:c>
      <x:c r="S916" s="77">
        <x:f t="shared" si="258"/>
        <x:v>0</x:v>
      </x:c>
      <x:c r="T916" s="78">
        <x:f t="shared" si="258"/>
        <x:v>0</x:v>
      </x:c>
      <x:c r="U916" s="77">
        <x:f t="shared" si="258"/>
        <x:v>0</x:v>
      </x:c>
      <x:c r="V916" s="75"/>
      <x:c r="W916" s="682">
        <x:f>SUM(W816:W915)</x:f>
        <x:v>0</x:v>
      </x:c>
      <x:c r="X916" s="79">
        <x:f>SUM(X816:X915)</x:f>
        <x:v>0</x:v>
      </x:c>
      <x:c r="Y916" s="77">
        <x:f>SUM(Y816:Y915)</x:f>
        <x:v>0</x:v>
      </x:c>
      <x:c r="Z916" s="77">
        <x:f>SUM(Z816:Z915)</x:f>
        <x:v>0</x:v>
      </x:c>
    </x:row>
    <x:row r="917" spans="1:26">
      <x:c r="C917" s="118"/>
      <x:c r="D917" s="26"/>
      <x:c r="E917" s="26"/>
      <x:c r="F917" s="26"/>
      <x:c r="G917" s="289"/>
      <x:c r="H917" s="289"/>
      <x:c r="I917" s="289"/>
      <x:c r="J917" s="526"/>
      <x:c r="K917" s="20">
        <x:f>SUMIFS('purchase data'!M:M,'purchase data'!$B:$B,C916)-SUMIFS('purchase data'!M:M,'purchase data'!H:H,"Other",'purchase data'!B:B,C916)-K916</x:f>
        <x:v>0</x:v>
      </x:c>
      <x:c r="L917" s="289"/>
      <x:c r="M917" s="289"/>
      <x:c r="N917" s="72"/>
      <x:c r="O917" s="289"/>
      <x:c r="P917" s="289"/>
      <x:c r="Q917" s="289"/>
      <x:c r="R917" s="289"/>
      <x:c r="S917" s="289"/>
      <x:c r="T917" s="289"/>
      <x:c r="U917" s="289"/>
      <x:c r="V917" s="26"/>
      <x:c r="W917" s="289"/>
      <x:c r="X917" s="289"/>
      <x:c r="Z917" s="289">
        <x:v>66089824.84451621</x:v>
      </x:c>
    </x:row>
    <x:row r="918" spans="1:26">
      <x:c r="C918" s="118"/>
      <x:c r="D918" s="26"/>
      <x:c r="E918" s="26"/>
      <x:c r="F918" s="26"/>
      <x:c r="G918" s="289"/>
      <x:c r="H918" s="289"/>
      <x:c r="I918" s="289"/>
      <x:c r="J918" s="289"/>
      <x:c r="L918" s="289"/>
      <x:c r="M918" s="289"/>
      <x:c r="N918" s="72"/>
      <x:c r="O918" s="289"/>
      <x:c r="P918" s="289"/>
      <x:c r="Q918" s="289"/>
      <x:c r="R918" s="289"/>
      <x:c r="S918" s="289"/>
      <x:c r="T918" s="289"/>
      <x:c r="U918" s="289"/>
      <x:c r="V918" s="26"/>
      <x:c r="W918" s="289"/>
      <x:c r="X918" s="289"/>
      <x:c r="Y918" s="289"/>
      <x:c r="Z918" s="289"/>
    </x:row>
    <x:row r="919" spans="1:26">
      <x:c r="C919" s="118"/>
      <x:c r="D919" s="26"/>
      <x:c r="E919" s="26"/>
      <x:c r="F919" s="26"/>
      <x:c r="G919" s="289"/>
      <x:c r="H919" s="289"/>
      <x:c r="I919" s="289"/>
      <x:c r="J919" s="289"/>
      <x:c r="K919" s="289"/>
      <x:c r="L919" s="289"/>
      <x:c r="M919" s="526"/>
      <x:c r="N919" s="72"/>
      <x:c r="O919" s="289"/>
      <x:c r="P919" s="289"/>
      <x:c r="Q919" s="289"/>
      <x:c r="R919" s="289"/>
      <x:c r="S919" s="289"/>
      <x:c r="T919" s="289"/>
      <x:c r="U919" s="289"/>
      <x:c r="V919" s="26"/>
      <x:c r="W919" s="289"/>
      <x:c r="X919" s="289"/>
      <x:c r="Y919" s="289"/>
      <x:c r="Z919" s="289"/>
    </x:row>
    <x:row r="920" spans="1:26">
      <x:c r="C920" s="118"/>
      <x:c r="D920" s="26"/>
      <x:c r="E920" s="26"/>
      <x:c r="F920" s="26"/>
      <x:c r="G920" s="289"/>
      <x:c r="H920" s="289"/>
      <x:c r="I920" s="289"/>
      <x:c r="J920" s="72"/>
      <x:c r="L920" s="72"/>
      <x:c r="M920" s="72"/>
      <x:c r="N920" s="72"/>
      <x:c r="O920" s="72"/>
      <x:c r="P920" s="72"/>
      <x:c r="Q920" s="72"/>
      <x:c r="R920" s="72"/>
      <x:c r="S920" s="72"/>
      <x:c r="T920" s="72"/>
      <x:c r="U920" s="72"/>
      <x:c r="V920" s="26"/>
      <x:c r="W920" s="72"/>
      <x:c r="X920" s="26"/>
      <x:c r="Y920" s="72"/>
    </x:row>
    <x:row r="922" spans="1:26" ht="14.25" thickBot="1">
      <x:c r="C922" s="119" t="s">
        <x:v>99</x:v>
      </x:c>
      <x:c r="D922" s="26"/>
      <x:c r="E922" s="26"/>
      <x:c r="F922" s="26"/>
      <x:c r="G922" s="281" t="s">
        <x:v>100</x:v>
      </x:c>
      <x:c r="J922" s="275" t="s">
        <x:v>101</x:v>
      </x:c>
      <x:c r="K922" s="26"/>
      <x:c r="L922" s="275" t="s">
        <x:v>1599</x:v>
      </x:c>
      <x:c r="M922" s="26"/>
      <x:c r="N922" s="26"/>
      <x:c r="O922" s="275" t="s">
        <x:v>102</x:v>
      </x:c>
      <x:c r="P922" s="26"/>
      <x:c r="Q922" s="275" t="s">
        <x:v>103</x:v>
      </x:c>
      <x:c r="R922" s="26"/>
      <x:c r="S922" s="275" t="s">
        <x:v>104</x:v>
      </x:c>
      <x:c r="T922" s="26"/>
      <x:c r="U922" s="275" t="s">
        <x:v>105</x:v>
      </x:c>
      <x:c r="V922" s="26"/>
      <x:c r="W922" s="67" t="s">
        <x:v>106</x:v>
      </x:c>
      <x:c r="X922" s="67"/>
      <x:c r="Y922" s="81"/>
      <x:c r="Z922" s="68"/>
    </x:row>
    <x:row r="923" spans="1:26">
      <x:c r="C923" s="69" t="s">
        <x:v>120</x:v>
      </x:c>
      <x:c r="D923" s="364" t="s">
        <x:v>5</x:v>
      </x:c>
      <x:c r="E923" s="69" t="s">
        <x:v>6</x:v>
      </x:c>
      <x:c r="F923" s="70" t="s">
        <x:v>7</x:v>
      </x:c>
      <x:c r="G923" s="282" t="s">
        <x:v>108</x:v>
      </x:c>
      <x:c r="H923" s="282" t="s">
        <x:v>109</x:v>
      </x:c>
      <x:c r="I923" s="283" t="s">
        <x:v>110</x:v>
      </x:c>
      <x:c r="J923" s="69" t="s">
        <x:v>108</x:v>
      </x:c>
      <x:c r="K923" s="70" t="s">
        <x:v>110</x:v>
      </x:c>
      <x:c r="L923" s="65" t="s">
        <x:v>113</x:v>
      </x:c>
      <x:c r="M923" s="66" t="s">
        <x:v>110</x:v>
      </x:c>
      <x:c r="N923" s="71" t="s">
        <x:v>111</x:v>
      </x:c>
      <x:c r="O923" s="69" t="s">
        <x:v>108</x:v>
      </x:c>
      <x:c r="P923" s="70" t="s">
        <x:v>112</x:v>
      </x:c>
      <x:c r="Q923" s="65" t="s">
        <x:v>113</x:v>
      </x:c>
      <x:c r="R923" s="66" t="s">
        <x:v>110</x:v>
      </x:c>
      <x:c r="S923" s="65" t="s">
        <x:v>113</x:v>
      </x:c>
      <x:c r="T923" s="66" t="s">
        <x:v>110</x:v>
      </x:c>
      <x:c r="U923" s="69" t="s">
        <x:v>116</x:v>
      </x:c>
      <x:c r="V923" s="65" t="s">
        <x:v>114</x:v>
      </x:c>
      <x:c r="W923" s="66" t="s">
        <x:v>110</x:v>
      </x:c>
      <x:c r="X923" s="71" t="s">
        <x:v>115</x:v>
      </x:c>
      <x:c r="Y923" s="69" t="s">
        <x:v>121</x:v>
      </x:c>
      <x:c r="Z923" s="69" t="s">
        <x:v>115</x:v>
      </x:c>
    </x:row>
    <x:row r="924" spans="1:26">
      <x:c r="A924" s="118">
        <x:v>1</x:v>
      </x:c>
      <x:c r="B924" s="118"/>
      <x:c r="C924" s="113">
        <x:v>10</x:v>
      </x:c>
      <x:c r="D924" s="210" t="str">
        <x:f>IF(VLOOKUP($A924,'★Master Code List'!$B$4:$K$167,8,)=0,"",(VLOOKUP($A924,'★Master Code List'!$B$4:$K$167,8,)))</x:f>
        <x:v>PZ38-10B694-AD</x:v>
      </x:c>
      <x:c r="E924" s="210" t="str">
        <x:f>IF(VLOOKUP($A924,'★Master Code List'!$B$4:$K$167,9,)=0,"",(VLOOKUP($A924,'★Master Code List'!$B$4:$K$167,9,)))</x:f>
        <x:v>PHEV-E (V710) / (P703)</x:v>
      </x:c>
      <x:c r="F924" s="20" t="str">
        <x:f>IF(VLOOKUP($A924,'★Master Code List'!$B$4:$K$167,10,)=0,"",(VLOOKUP($A924,'★Master Code List'!$B$4:$K$167,10,)))</x:f>
        <x:v>Main Harness</x:v>
      </x:c>
      <x:c r="G924" s="158">
        <x:f t="shared" ref="G924:G955" si="259">SUMIFS(U:U,$D:$D,$D924,$C:$C,$C924-1)</x:f>
        <x:v>0</x:v>
      </x:c>
      <x:c r="H924" s="158">
        <x:f t="shared" ref="H924:H955" si="260">SUMIFS(V:V,$D:$D,$D924,$C:$C,$C924-1)</x:f>
        <x:v>4050.0202393462691</x:v>
      </x:c>
      <x:c r="I924" s="285">
        <x:f t="shared" ref="I924:I955" si="261">SUMIFS(W:W,$D:$D,$D924,$C:$C,$C924-1)</x:f>
        <x:v>0</x:v>
      </x:c>
      <x:c r="J924" s="106">
        <x:f>SUMIFS('purchase data'!K:K,'purchase data'!$B:$B,$C924,'purchase data'!$F:$F,$D924)</x:f>
        <x:v>0</x:v>
      </x:c>
      <x:c r="K924" s="73">
        <x:f>SUMIFS('purchase data'!M:M,'purchase data'!$B:$B,$C924,'purchase data'!$F:$F,$D924)</x:f>
        <x:v>0</x:v>
      </x:c>
      <x:c r="L924" s="68">
        <x:f>SUMIFS(ETC!$G:$G,ETC!$B:$B,$C924,ETC!$E:$E,$D924)</x:f>
        <x:v>0</x:v>
      </x:c>
      <x:c r="M924" s="73">
        <x:f>SUMIFS(ETC!$J:$J,ETC!$E:$E,$D924,ETC!$B:$B,$C924)</x:f>
        <x:v>0</x:v>
      </x:c>
      <x:c r="N924" s="159">
        <x:f>IF(IFERROR((I924+K924+M924)/(G924+J924+SUMIFS(ETC!$G:$G,ETC!$C:$C,1,ETC!$B:$B,$C924,ETC!$E:$E,$D924)),)=0,H924,IFERROR((I924+K924+M924)/(G924+J924+SUMIFS(ETC!$G:$G,ETC!$C:$C,1,ETC!$B:$B,$C924,ETC!$E:$E,$D924)),))</x:f>
        <x:v>4050.0202393462691</x:v>
      </x:c>
      <x:c r="O924" s="106">
        <x:f>++SUMIFS('sales data'!L:L,'sales data'!$B:$B,$C924,'sales data'!$F:$F,$D924,'sales data'!$O:$O,"")</x:f>
        <x:v>0</x:v>
      </x:c>
      <x:c r="P924" s="73">
        <x:f t="shared" ref="P924:P987" si="262">+IF(O924&lt;&gt;0,O924*N924,)</x:f>
        <x:v>0</x:v>
      </x:c>
      <x:c r="Q924" s="68">
        <x:f>+SUMIFS('sales data'!$L:$L,'sales data'!$B:$B,$C924,'sales data'!$F:$F,$D924,'sales data'!$O:$O,"R")</x:f>
        <x:v>0</x:v>
      </x:c>
      <x:c r="R924" s="73">
        <x:f t="shared" ref="R924:R987" si="263">+IF(Q924&lt;&gt;0,Q924*N924,)</x:f>
        <x:v>0</x:v>
      </x:c>
      <x:c r="S924" s="68">
        <x:f>SUMIFS('sales data'!$L:$L,'sales data'!$B:$B,$C924,'sales data'!$F:$F,$D924,'sales data'!$O:$O,"N")</x:f>
        <x:v>0</x:v>
      </x:c>
      <x:c r="T924" s="73">
        <x:f t="shared" ref="T924:T987" si="264">+IF(S924&lt;&gt;0,S924*N924,)</x:f>
        <x:v>0</x:v>
      </x:c>
      <x:c r="U924" s="26">
        <x:f>SUMIFS('warehouse inventory check'!$N:$N,'warehouse inventory check'!$C:$C,$C924,'warehouse inventory check'!$D:$D,$D924)</x:f>
        <x:v>0</x:v>
      </x:c>
      <x:c r="V924" s="26">
        <x:f t="shared" ref="V924:V987" si="265">+N924</x:f>
        <x:v>4050.0202393462691</x:v>
      </x:c>
      <x:c r="W924" s="73">
        <x:f t="shared" ref="W924:W987" si="266">+IF(U924&lt;&gt;0,U924*N924,)</x:f>
        <x:v>0</x:v>
      </x:c>
      <x:c r="X924" s="74">
        <x:f t="shared" ref="X924:X987" si="267">+I924+K924-P924-R924-W924-T924+M924</x:f>
        <x:v>0</x:v>
      </x:c>
      <x:c r="Y924" s="68">
        <x:f t="shared" ref="Y924:Y987" si="268">+G924+J924+L924-O924-Q924-S924</x:f>
        <x:v>0</x:v>
      </x:c>
      <x:c r="Z924" s="68">
        <x:f t="shared" ref="Z924:Z987" si="269">+U924-Y924</x:f>
        <x:v>0</x:v>
      </x:c>
    </x:row>
    <x:row r="925" spans="1:26">
      <x:c r="A925" s="118">
        <x:v>2</x:v>
      </x:c>
      <x:c r="B925" s="118"/>
      <x:c r="C925" s="113">
        <x:v>10</x:v>
      </x:c>
      <x:c r="D925" s="210" t="str">
        <x:f>IF(VLOOKUP($A925,'★Master Code List'!$B$4:$K$167,8,)=0,"",(VLOOKUP($A925,'★Master Code List'!$B$4:$K$167,8,)))</x:f>
        <x:v>PZ38-10B694-BD</x:v>
      </x:c>
      <x:c r="E925" s="210" t="str">
        <x:f>IF(VLOOKUP($A925,'★Master Code List'!$B$4:$K$167,9,)=0,"",(VLOOKUP($A925,'★Master Code List'!$B$4:$K$167,9,)))</x:f>
        <x:v>BEV-E1(V710)</x:v>
      </x:c>
      <x:c r="F925" s="20" t="str">
        <x:f>IF(VLOOKUP($A925,'★Master Code List'!$B$4:$K$167,10,)=0,"",(VLOOKUP($A925,'★Master Code List'!$B$4:$K$167,10,)))</x:f>
        <x:v>Main Harness</x:v>
      </x:c>
      <x:c r="G925" s="158">
        <x:f t="shared" si="259"/>
        <x:v>0</x:v>
      </x:c>
      <x:c r="H925" s="158">
        <x:f t="shared" si="260"/>
        <x:v>4816.0565301775432</x:v>
      </x:c>
      <x:c r="I925" s="285">
        <x:f t="shared" si="261"/>
        <x:v>0</x:v>
      </x:c>
      <x:c r="J925" s="106">
        <x:f>SUMIFS('purchase data'!K:K,'purchase data'!$B:$B,$C925,'purchase data'!$F:$F,$D925)</x:f>
        <x:v>0</x:v>
      </x:c>
      <x:c r="K925" s="73">
        <x:f>SUMIFS('purchase data'!M:M,'purchase data'!$B:$B,$C925,'purchase data'!$F:$F,$D925)</x:f>
        <x:v>0</x:v>
      </x:c>
      <x:c r="L925" s="68">
        <x:f>SUMIFS(ETC!$G:$G,ETC!$B:$B,$C925,ETC!$E:$E,$D925)</x:f>
        <x:v>0</x:v>
      </x:c>
      <x:c r="M925" s="73">
        <x:f>SUMIFS(ETC!$J:$J,ETC!$E:$E,$D925,ETC!$B:$B,$C925)</x:f>
        <x:v>0</x:v>
      </x:c>
      <x:c r="N925" s="159">
        <x:f>IF(IFERROR((I925+K925+M925)/(G925+J925+SUMIFS(ETC!$G:$G,ETC!$C:$C,1,ETC!$B:$B,$C925,ETC!$E:$E,$D925)),)=0,H925,IFERROR((I925+K925+M925)/(G925+J925+SUMIFS(ETC!$G:$G,ETC!$C:$C,1,ETC!$B:$B,$C925,ETC!$E:$E,$D925)),))</x:f>
        <x:v>4816.0565301775432</x:v>
      </x:c>
      <x:c r="O925" s="106">
        <x:f>++SUMIFS('sales data'!L:L,'sales data'!$B:$B,$C925,'sales data'!$F:$F,$D925,'sales data'!$O:$O,"")</x:f>
        <x:v>0</x:v>
      </x:c>
      <x:c r="P925" s="73">
        <x:f t="shared" si="262"/>
        <x:v>0</x:v>
      </x:c>
      <x:c r="Q925" s="68">
        <x:f>+SUMIFS('sales data'!$L:$L,'sales data'!$B:$B,$C925,'sales data'!$F:$F,$D925,'sales data'!$O:$O,"R")</x:f>
        <x:v>0</x:v>
      </x:c>
      <x:c r="R925" s="73">
        <x:f t="shared" si="263"/>
        <x:v>0</x:v>
      </x:c>
      <x:c r="S925" s="68">
        <x:f>SUMIFS('sales data'!$L:$L,'sales data'!$B:$B,$C925,'sales data'!$F:$F,$D925,'sales data'!$O:$O,"N")</x:f>
        <x:v>0</x:v>
      </x:c>
      <x:c r="T925" s="73">
        <x:f t="shared" si="264"/>
        <x:v>0</x:v>
      </x:c>
      <x:c r="U925" s="26">
        <x:f>SUMIFS('warehouse inventory check'!$N:$N,'warehouse inventory check'!$C:$C,$C925,'warehouse inventory check'!$D:$D,$D925)</x:f>
        <x:v>0</x:v>
      </x:c>
      <x:c r="V925" s="26">
        <x:f t="shared" si="265"/>
        <x:v>4816.0565301775432</x:v>
      </x:c>
      <x:c r="W925" s="73">
        <x:f t="shared" si="266"/>
        <x:v>0</x:v>
      </x:c>
      <x:c r="X925" s="74">
        <x:f t="shared" si="267"/>
        <x:v>0</x:v>
      </x:c>
      <x:c r="Y925" s="68">
        <x:f t="shared" si="268"/>
        <x:v>0</x:v>
      </x:c>
      <x:c r="Z925" s="68">
        <x:f t="shared" si="269"/>
        <x:v>0</x:v>
      </x:c>
    </x:row>
    <x:row r="926" spans="1:26">
      <x:c r="A926" s="118">
        <x:v>3</x:v>
      </x:c>
      <x:c r="B926" s="118"/>
      <x:c r="C926" s="113">
        <x:v>10</x:v>
      </x:c>
      <x:c r="D926" s="210" t="str">
        <x:f>IF(VLOOKUP($A926,'★Master Code List'!$B$4:$K$167,8,)=0,"",(VLOOKUP($A926,'★Master Code List'!$B$4:$K$167,8,)))</x:f>
        <x:v>PZ38-14A033-AB</x:v>
      </x:c>
      <x:c r="E926" s="210" t="str">
        <x:f>IF(VLOOKUP($A926,'★Master Code List'!$B$4:$K$167,9,)=0,"",(VLOOKUP($A926,'★Master Code List'!$B$4:$K$167,9,)))</x:f>
        <x:v>PHEV-E (V710) / (P703)</x:v>
      </x:c>
      <x:c r="F926" s="20" t="str">
        <x:f>IF(VLOOKUP($A926,'★Master Code List'!$B$4:$K$167,10,)=0,"",(VLOOKUP($A926,'★Master Code List'!$B$4:$K$167,10,)))</x:f>
        <x:v>BUSBAR - Array to Array (short)</x:v>
      </x:c>
      <x:c r="G926" s="158">
        <x:f t="shared" si="259"/>
        <x:v>0</x:v>
      </x:c>
      <x:c r="H926" s="158">
        <x:f t="shared" si="260"/>
        <x:v>140.07220734470826</x:v>
      </x:c>
      <x:c r="I926" s="285">
        <x:f t="shared" si="261"/>
        <x:v>0</x:v>
      </x:c>
      <x:c r="J926" s="106">
        <x:f>SUMIFS('purchase data'!K:K,'purchase data'!$B:$B,$C926,'purchase data'!$F:$F,$D926)</x:f>
        <x:v>0</x:v>
      </x:c>
      <x:c r="K926" s="73">
        <x:f>SUMIFS('purchase data'!M:M,'purchase data'!$B:$B,$C926,'purchase data'!$F:$F,$D926)</x:f>
        <x:v>0</x:v>
      </x:c>
      <x:c r="L926" s="68">
        <x:f>SUMIFS(ETC!$G:$G,ETC!$B:$B,$C926,ETC!$E:$E,$D926)</x:f>
        <x:v>0</x:v>
      </x:c>
      <x:c r="M926" s="73">
        <x:f>SUMIFS(ETC!$J:$J,ETC!$E:$E,$D926,ETC!$B:$B,$C926)</x:f>
        <x:v>0</x:v>
      </x:c>
      <x:c r="N926" s="159">
        <x:f>IF(IFERROR((I926+K926+M926)/(G926+J926+SUMIFS(ETC!$G:$G,ETC!$C:$C,1,ETC!$B:$B,$C926,ETC!$E:$E,$D926)),)=0,H926,IFERROR((I926+K926+M926)/(G926+J926+SUMIFS(ETC!$G:$G,ETC!$C:$C,1,ETC!$B:$B,$C926,ETC!$E:$E,$D926)),))</x:f>
        <x:v>140.07220734470826</x:v>
      </x:c>
      <x:c r="O926" s="106">
        <x:f>++SUMIFS('sales data'!L:L,'sales data'!$B:$B,$C926,'sales data'!$F:$F,$D926,'sales data'!$O:$O,"")</x:f>
        <x:v>0</x:v>
      </x:c>
      <x:c r="P926" s="73">
        <x:f t="shared" si="262"/>
        <x:v>0</x:v>
      </x:c>
      <x:c r="Q926" s="68">
        <x:f>+SUMIFS('sales data'!$L:$L,'sales data'!$B:$B,$C926,'sales data'!$F:$F,$D926,'sales data'!$O:$O,"R")</x:f>
        <x:v>0</x:v>
      </x:c>
      <x:c r="R926" s="73">
        <x:f t="shared" si="263"/>
        <x:v>0</x:v>
      </x:c>
      <x:c r="S926" s="68">
        <x:f>SUMIFS('sales data'!$L:$L,'sales data'!$B:$B,$C926,'sales data'!$F:$F,$D926,'sales data'!$O:$O,"N")</x:f>
        <x:v>0</x:v>
      </x:c>
      <x:c r="T926" s="73">
        <x:f t="shared" si="264"/>
        <x:v>0</x:v>
      </x:c>
      <x:c r="U926" s="26">
        <x:f>SUMIFS('warehouse inventory check'!$N:$N,'warehouse inventory check'!$C:$C,$C926,'warehouse inventory check'!$D:$D,$D926)</x:f>
        <x:v>0</x:v>
      </x:c>
      <x:c r="V926" s="26">
        <x:f t="shared" si="265"/>
        <x:v>140.07220734470826</x:v>
      </x:c>
      <x:c r="W926" s="73">
        <x:f t="shared" si="266"/>
        <x:v>0</x:v>
      </x:c>
      <x:c r="X926" s="74">
        <x:f t="shared" si="267"/>
        <x:v>0</x:v>
      </x:c>
      <x:c r="Y926" s="68">
        <x:f t="shared" si="268"/>
        <x:v>0</x:v>
      </x:c>
      <x:c r="Z926" s="68">
        <x:f t="shared" si="269"/>
        <x:v>0</x:v>
      </x:c>
    </x:row>
    <x:row r="927" spans="1:26">
      <x:c r="A927" s="118">
        <x:v>4</x:v>
      </x:c>
      <x:c r="B927" s="118"/>
      <x:c r="C927" s="113">
        <x:v>10</x:v>
      </x:c>
      <x:c r="D927" s="210" t="str">
        <x:f>IF(VLOOKUP($A927,'★Master Code List'!$B$4:$K$167,8,)=0,"",(VLOOKUP($A927,'★Master Code List'!$B$4:$K$167,8,)))</x:f>
        <x:v>PZ38-14A033-BB</x:v>
      </x:c>
      <x:c r="E927" s="210" t="str">
        <x:f>IF(VLOOKUP($A927,'★Master Code List'!$B$4:$K$167,9,)=0,"",(VLOOKUP($A927,'★Master Code List'!$B$4:$K$167,9,)))</x:f>
        <x:v>PHEV-E (V710) / (P703)</x:v>
      </x:c>
      <x:c r="F927" s="20" t="str">
        <x:f>IF(VLOOKUP($A927,'★Master Code List'!$B$4:$K$167,10,)=0,"",(VLOOKUP($A927,'★Master Code List'!$B$4:$K$167,10,)))</x:f>
        <x:v>BUSBAR - Array to Array (long)</x:v>
      </x:c>
      <x:c r="G927" s="158">
        <x:f t="shared" si="259"/>
        <x:v>0</x:v>
      </x:c>
      <x:c r="H927" s="158">
        <x:f t="shared" si="260"/>
        <x:v>177.12356011005113</x:v>
      </x:c>
      <x:c r="I927" s="285">
        <x:f t="shared" si="261"/>
        <x:v>0</x:v>
      </x:c>
      <x:c r="J927" s="106">
        <x:f>SUMIFS('purchase data'!K:K,'purchase data'!$B:$B,$C927,'purchase data'!$F:$F,$D927)</x:f>
        <x:v>0</x:v>
      </x:c>
      <x:c r="K927" s="73">
        <x:f>SUMIFS('purchase data'!M:M,'purchase data'!$B:$B,$C927,'purchase data'!$F:$F,$D927)</x:f>
        <x:v>0</x:v>
      </x:c>
      <x:c r="L927" s="68">
        <x:f>SUMIFS(ETC!$G:$G,ETC!$B:$B,$C927,ETC!$E:$E,$D927)</x:f>
        <x:v>0</x:v>
      </x:c>
      <x:c r="M927" s="73">
        <x:f>SUMIFS(ETC!$J:$J,ETC!$E:$E,$D927,ETC!$B:$B,$C927)</x:f>
        <x:v>0</x:v>
      </x:c>
      <x:c r="N927" s="159">
        <x:f>IF(IFERROR((I927+K927+M927)/(G927+J927+SUMIFS(ETC!$G:$G,ETC!$C:$C,1,ETC!$B:$B,$C927,ETC!$E:$E,$D927)),)=0,H927,IFERROR((I927+K927+M927)/(G927+J927+SUMIFS(ETC!$G:$G,ETC!$C:$C,1,ETC!$B:$B,$C927,ETC!$E:$E,$D927)),))</x:f>
        <x:v>177.12356011005113</x:v>
      </x:c>
      <x:c r="O927" s="106">
        <x:f>++SUMIFS('sales data'!L:L,'sales data'!$B:$B,$C927,'sales data'!$F:$F,$D927,'sales data'!$O:$O,"")</x:f>
        <x:v>0</x:v>
      </x:c>
      <x:c r="P927" s="73">
        <x:f t="shared" si="262"/>
        <x:v>0</x:v>
      </x:c>
      <x:c r="Q927" s="68">
        <x:f>+SUMIFS('sales data'!$L:$L,'sales data'!$B:$B,$C927,'sales data'!$F:$F,$D927,'sales data'!$O:$O,"R")</x:f>
        <x:v>0</x:v>
      </x:c>
      <x:c r="R927" s="73">
        <x:f t="shared" si="263"/>
        <x:v>0</x:v>
      </x:c>
      <x:c r="S927" s="68">
        <x:f>SUMIFS('sales data'!$L:$L,'sales data'!$B:$B,$C927,'sales data'!$F:$F,$D927,'sales data'!$O:$O,"N")</x:f>
        <x:v>0</x:v>
      </x:c>
      <x:c r="T927" s="73">
        <x:f t="shared" si="264"/>
        <x:v>0</x:v>
      </x:c>
      <x:c r="U927" s="26">
        <x:f>SUMIFS('warehouse inventory check'!$N:$N,'warehouse inventory check'!$C:$C,$C927,'warehouse inventory check'!$D:$D,$D927)</x:f>
        <x:v>0</x:v>
      </x:c>
      <x:c r="V927" s="26">
        <x:f t="shared" si="265"/>
        <x:v>177.12356011005113</x:v>
      </x:c>
      <x:c r="W927" s="73">
        <x:f t="shared" si="266"/>
        <x:v>0</x:v>
      </x:c>
      <x:c r="X927" s="74">
        <x:f t="shared" si="267"/>
        <x:v>0</x:v>
      </x:c>
      <x:c r="Y927" s="68">
        <x:f t="shared" si="268"/>
        <x:v>0</x:v>
      </x:c>
      <x:c r="Z927" s="68">
        <x:f t="shared" si="269"/>
        <x:v>0</x:v>
      </x:c>
    </x:row>
    <x:row r="928" spans="1:26">
      <x:c r="A928" s="118">
        <x:v>5</x:v>
      </x:c>
      <x:c r="B928" s="118"/>
      <x:c r="C928" s="113">
        <x:v>10</x:v>
      </x:c>
      <x:c r="D928" s="210" t="str">
        <x:f>IF(VLOOKUP($A928,'★Master Code List'!$B$4:$K$167,8,)=0,"",(VLOOKUP($A928,'★Master Code List'!$B$4:$K$167,8,)))</x:f>
        <x:v>PZ38-14A033-CB</x:v>
      </x:c>
      <x:c r="E928" s="210" t="str">
        <x:f>IF(VLOOKUP($A928,'★Master Code List'!$B$4:$K$167,9,)=0,"",(VLOOKUP($A928,'★Master Code List'!$B$4:$K$167,9,)))</x:f>
        <x:v>PHEV-E (V710) / (P703)</x:v>
      </x:c>
      <x:c r="F928" s="20" t="str">
        <x:f>IF(VLOOKUP($A928,'★Master Code List'!$B$4:$K$167,10,)=0,"",(VLOOKUP($A928,'★Master Code List'!$B$4:$K$167,10,)))</x:f>
        <x:v>BUSBAR - Array 3 to 4</x:v>
      </x:c>
      <x:c r="G928" s="158">
        <x:f t="shared" si="259"/>
        <x:v>0</x:v>
      </x:c>
      <x:c r="H928" s="158">
        <x:f t="shared" si="260"/>
        <x:v>89.091211925052107</x:v>
      </x:c>
      <x:c r="I928" s="285">
        <x:f t="shared" si="261"/>
        <x:v>0</x:v>
      </x:c>
      <x:c r="J928" s="106">
        <x:f>SUMIFS('purchase data'!K:K,'purchase data'!$B:$B,$C928,'purchase data'!$F:$F,$D928)</x:f>
        <x:v>0</x:v>
      </x:c>
      <x:c r="K928" s="73">
        <x:f>SUMIFS('purchase data'!M:M,'purchase data'!$B:$B,$C928,'purchase data'!$F:$F,$D928)</x:f>
        <x:v>0</x:v>
      </x:c>
      <x:c r="L928" s="68">
        <x:f>SUMIFS(ETC!$G:$G,ETC!$B:$B,$C928,ETC!$E:$E,$D928)</x:f>
        <x:v>0</x:v>
      </x:c>
      <x:c r="M928" s="73">
        <x:f>SUMIFS(ETC!$J:$J,ETC!$E:$E,$D928,ETC!$B:$B,$C928)</x:f>
        <x:v>0</x:v>
      </x:c>
      <x:c r="N928" s="159">
        <x:f>IF(IFERROR((I928+K928+M928)/(G928+J928+SUMIFS(ETC!$G:$G,ETC!$C:$C,1,ETC!$B:$B,$C928,ETC!$E:$E,$D928)),)=0,H928,IFERROR((I928+K928+M928)/(G928+J928+SUMIFS(ETC!$G:$G,ETC!$C:$C,1,ETC!$B:$B,$C928,ETC!$E:$E,$D928)),))</x:f>
        <x:v>89.091211925052107</x:v>
      </x:c>
      <x:c r="O928" s="106">
        <x:f>++SUMIFS('sales data'!L:L,'sales data'!$B:$B,$C928,'sales data'!$F:$F,$D928,'sales data'!$O:$O,"")</x:f>
        <x:v>0</x:v>
      </x:c>
      <x:c r="P928" s="73">
        <x:f t="shared" si="262"/>
        <x:v>0</x:v>
      </x:c>
      <x:c r="Q928" s="68">
        <x:f>+SUMIFS('sales data'!$L:$L,'sales data'!$B:$B,$C928,'sales data'!$F:$F,$D928,'sales data'!$O:$O,"R")</x:f>
        <x:v>0</x:v>
      </x:c>
      <x:c r="R928" s="73">
        <x:f t="shared" si="263"/>
        <x:v>0</x:v>
      </x:c>
      <x:c r="S928" s="68">
        <x:f>SUMIFS('sales data'!$L:$L,'sales data'!$B:$B,$C928,'sales data'!$F:$F,$D928,'sales data'!$O:$O,"N")</x:f>
        <x:v>0</x:v>
      </x:c>
      <x:c r="T928" s="73">
        <x:f t="shared" si="264"/>
        <x:v>0</x:v>
      </x:c>
      <x:c r="U928" s="26">
        <x:f>SUMIFS('warehouse inventory check'!$N:$N,'warehouse inventory check'!$C:$C,$C928,'warehouse inventory check'!$D:$D,$D928)</x:f>
        <x:v>0</x:v>
      </x:c>
      <x:c r="V928" s="26">
        <x:f t="shared" si="265"/>
        <x:v>89.091211925052107</x:v>
      </x:c>
      <x:c r="W928" s="73">
        <x:f t="shared" si="266"/>
        <x:v>0</x:v>
      </x:c>
      <x:c r="X928" s="74">
        <x:f t="shared" si="267"/>
        <x:v>0</x:v>
      </x:c>
      <x:c r="Y928" s="68">
        <x:f t="shared" si="268"/>
        <x:v>0</x:v>
      </x:c>
      <x:c r="Z928" s="68">
        <x:f t="shared" si="269"/>
        <x:v>0</x:v>
      </x:c>
    </x:row>
    <x:row r="929" spans="1:26" ht="14.25" customHeight="1">
      <x:c r="A929" s="118">
        <x:v>6</x:v>
      </x:c>
      <x:c r="B929" s="118"/>
      <x:c r="C929" s="113">
        <x:v>10</x:v>
      </x:c>
      <x:c r="D929" s="210" t="str">
        <x:f>IF(VLOOKUP($A929,'★Master Code List'!$B$4:$K$167,8,)=0,"",(VLOOKUP($A929,'★Master Code List'!$B$4:$K$167,8,)))</x:f>
        <x:v>PZ38-14A033-FE</x:v>
      </x:c>
      <x:c r="E929" s="210" t="str">
        <x:f>IF(VLOOKUP($A929,'★Master Code List'!$B$4:$K$167,9,)=0,"",(VLOOKUP($A929,'★Master Code List'!$B$4:$K$167,9,)))</x:f>
        <x:v>EV-V4 Test Parts</x:v>
      </x:c>
      <x:c r="F929" s="20" t="str">
        <x:f>IF(VLOOKUP($A929,'★Master Code List'!$B$4:$K$167,10,)=0,"",(VLOOKUP($A929,'★Master Code List'!$B$4:$K$167,10,)))</x:f>
        <x:v>BUSBAR - Array to Array (Straight)_Insert</x:v>
      </x:c>
      <x:c r="G929" s="158">
        <x:f t="shared" si="259"/>
        <x:v>0</x:v>
      </x:c>
      <x:c r="H929" s="158">
        <x:f t="shared" si="260"/>
        <x:v>444.18496711111101</x:v>
      </x:c>
      <x:c r="I929" s="285">
        <x:f t="shared" si="261"/>
        <x:v>0</x:v>
      </x:c>
      <x:c r="J929" s="106">
        <x:f>SUMIFS('purchase data'!K:K,'purchase data'!$B:$B,$C929,'purchase data'!$F:$F,$D929)</x:f>
        <x:v>0</x:v>
      </x:c>
      <x:c r="K929" s="73">
        <x:f>SUMIFS('purchase data'!M:M,'purchase data'!$B:$B,$C929,'purchase data'!$F:$F,$D929)</x:f>
        <x:v>0</x:v>
      </x:c>
      <x:c r="L929" s="68">
        <x:f>SUMIFS(ETC!$G:$G,ETC!$B:$B,$C929,ETC!$E:$E,$D929)</x:f>
        <x:v>0</x:v>
      </x:c>
      <x:c r="M929" s="73">
        <x:f>SUMIFS(ETC!$J:$J,ETC!$E:$E,$D929,ETC!$B:$B,$C929)</x:f>
        <x:v>0</x:v>
      </x:c>
      <x:c r="N929" s="159">
        <x:f>IF(IFERROR((I929+K929+M929)/(G929+J929+SUMIFS(ETC!$G:$G,ETC!$C:$C,1,ETC!$B:$B,$C929,ETC!$E:$E,$D929)),)=0,H929,IFERROR((I929+K929+M929)/(G929+J929+SUMIFS(ETC!$G:$G,ETC!$C:$C,1,ETC!$B:$B,$C929,ETC!$E:$E,$D929)),))</x:f>
        <x:v>444.18496711111101</x:v>
      </x:c>
      <x:c r="O929" s="106">
        <x:f>++SUMIFS('sales data'!L:L,'sales data'!$B:$B,$C929,'sales data'!$F:$F,$D929,'sales data'!$O:$O,"")</x:f>
        <x:v>0</x:v>
      </x:c>
      <x:c r="P929" s="73">
        <x:f t="shared" si="262"/>
        <x:v>0</x:v>
      </x:c>
      <x:c r="Q929" s="68">
        <x:f>+SUMIFS('sales data'!$L:$L,'sales data'!$B:$B,$C929,'sales data'!$F:$F,$D929,'sales data'!$O:$O,"R")</x:f>
        <x:v>0</x:v>
      </x:c>
      <x:c r="R929" s="73">
        <x:f t="shared" si="263"/>
        <x:v>0</x:v>
      </x:c>
      <x:c r="S929" s="68">
        <x:f>SUMIFS('sales data'!$L:$L,'sales data'!$B:$B,$C929,'sales data'!$F:$F,$D929,'sales data'!$O:$O,"N")</x:f>
        <x:v>0</x:v>
      </x:c>
      <x:c r="T929" s="73">
        <x:f t="shared" si="264"/>
        <x:v>0</x:v>
      </x:c>
      <x:c r="U929" s="26">
        <x:f>SUMIFS('warehouse inventory check'!$N:$N,'warehouse inventory check'!$C:$C,$C929,'warehouse inventory check'!$D:$D,$D929)</x:f>
        <x:v>0</x:v>
      </x:c>
      <x:c r="V929" s="26">
        <x:f t="shared" si="265"/>
        <x:v>444.18496711111101</x:v>
      </x:c>
      <x:c r="W929" s="73">
        <x:f t="shared" si="266"/>
        <x:v>0</x:v>
      </x:c>
      <x:c r="X929" s="74">
        <x:f t="shared" si="267"/>
        <x:v>0</x:v>
      </x:c>
      <x:c r="Y929" s="68">
        <x:f t="shared" si="268"/>
        <x:v>0</x:v>
      </x:c>
      <x:c r="Z929" s="68">
        <x:f t="shared" si="269"/>
        <x:v>0</x:v>
      </x:c>
    </x:row>
    <x:row r="930" spans="1:26">
      <x:c r="A930" s="118">
        <x:v>7</x:v>
      </x:c>
      <x:c r="B930" s="118"/>
      <x:c r="C930" s="113">
        <x:v>10</x:v>
      </x:c>
      <x:c r="D930" s="210" t="str">
        <x:f>IF(VLOOKUP($A930,'★Master Code List'!$B$4:$K$167,8,)=0,"",(VLOOKUP($A930,'★Master Code List'!$B$4:$K$167,8,)))</x:f>
        <x:v>PZ38-14A033-GD</x:v>
      </x:c>
      <x:c r="E930" s="210" t="str">
        <x:f>IF(VLOOKUP($A930,'★Master Code List'!$B$4:$K$167,9,)=0,"",(VLOOKUP($A930,'★Master Code List'!$B$4:$K$167,9,)))</x:f>
        <x:v>BEV-E (V710)</x:v>
      </x:c>
      <x:c r="F930" s="20" t="str">
        <x:f>IF(VLOOKUP($A930,'★Master Code List'!$B$4:$K$167,10,)=0,"",(VLOOKUP($A930,'★Master Code List'!$B$4:$K$167,10,)))</x:f>
        <x:v>BUSBAR - Array to Array (Angled)_Insert</x:v>
      </x:c>
      <x:c r="G930" s="158">
        <x:f t="shared" si="259"/>
        <x:v>0</x:v>
      </x:c>
      <x:c r="H930" s="158">
        <x:f t="shared" si="260"/>
        <x:v>415.72873713804711</x:v>
      </x:c>
      <x:c r="I930" s="285">
        <x:f t="shared" si="261"/>
        <x:v>0</x:v>
      </x:c>
      <x:c r="J930" s="106">
        <x:f>SUMIFS('purchase data'!K:K,'purchase data'!$B:$B,$C930,'purchase data'!$F:$F,$D930)</x:f>
        <x:v>0</x:v>
      </x:c>
      <x:c r="K930" s="73">
        <x:f>SUMIFS('purchase data'!M:M,'purchase data'!$B:$B,$C930,'purchase data'!$F:$F,$D930)</x:f>
        <x:v>0</x:v>
      </x:c>
      <x:c r="L930" s="68">
        <x:f>SUMIFS(ETC!$G:$G,ETC!$B:$B,$C930,ETC!$E:$E,$D930)</x:f>
        <x:v>0</x:v>
      </x:c>
      <x:c r="M930" s="73">
        <x:f>SUMIFS(ETC!$J:$J,ETC!$E:$E,$D930,ETC!$B:$B,$C930)</x:f>
        <x:v>0</x:v>
      </x:c>
      <x:c r="N930" s="159">
        <x:f>IF(IFERROR((I930+K930+M930)/(G930+J930+SUMIFS(ETC!$G:$G,ETC!$C:$C,1,ETC!$B:$B,$C930,ETC!$E:$E,$D930)),)=0,H930,IFERROR((I930+K930+M930)/(G930+J930+SUMIFS(ETC!$G:$G,ETC!$C:$C,1,ETC!$B:$B,$C930,ETC!$E:$E,$D930)),))</x:f>
        <x:v>415.72873713804711</x:v>
      </x:c>
      <x:c r="O930" s="106">
        <x:f>++SUMIFS('sales data'!L:L,'sales data'!$B:$B,$C930,'sales data'!$F:$F,$D930,'sales data'!$O:$O,"")</x:f>
        <x:v>0</x:v>
      </x:c>
      <x:c r="P930" s="73">
        <x:f t="shared" si="262"/>
        <x:v>0</x:v>
      </x:c>
      <x:c r="Q930" s="68">
        <x:f>+SUMIFS('sales data'!$L:$L,'sales data'!$B:$B,$C930,'sales data'!$F:$F,$D930,'sales data'!$O:$O,"R")</x:f>
        <x:v>0</x:v>
      </x:c>
      <x:c r="R930" s="73">
        <x:f t="shared" si="263"/>
        <x:v>0</x:v>
      </x:c>
      <x:c r="S930" s="68">
        <x:f>SUMIFS('sales data'!$L:$L,'sales data'!$B:$B,$C930,'sales data'!$F:$F,$D930,'sales data'!$O:$O,"N")</x:f>
        <x:v>0</x:v>
      </x:c>
      <x:c r="T930" s="73">
        <x:f t="shared" si="264"/>
        <x:v>0</x:v>
      </x:c>
      <x:c r="U930" s="26">
        <x:f>SUMIFS('warehouse inventory check'!$N:$N,'warehouse inventory check'!$C:$C,$C930,'warehouse inventory check'!$D:$D,$D930)</x:f>
        <x:v>0</x:v>
      </x:c>
      <x:c r="V930" s="26">
        <x:f t="shared" si="265"/>
        <x:v>415.72873713804711</x:v>
      </x:c>
      <x:c r="W930" s="73">
        <x:f t="shared" si="266"/>
        <x:v>0</x:v>
      </x:c>
      <x:c r="X930" s="74">
        <x:f t="shared" si="267"/>
        <x:v>0</x:v>
      </x:c>
      <x:c r="Y930" s="68">
        <x:f t="shared" si="268"/>
        <x:v>0</x:v>
      </x:c>
      <x:c r="Z930" s="68">
        <x:f t="shared" si="269"/>
        <x:v>0</x:v>
      </x:c>
    </x:row>
    <x:row r="931" spans="1:26">
      <x:c r="A931" s="118">
        <x:v>8</x:v>
      </x:c>
      <x:c r="B931" s="118"/>
      <x:c r="C931" s="113">
        <x:v>10</x:v>
      </x:c>
      <x:c r="D931" s="210" t="str">
        <x:f>IF(VLOOKUP($A931,'★Master Code List'!$B$4:$K$167,8,)=0,"",(VLOOKUP($A931,'★Master Code List'!$B$4:$K$167,8,)))</x:f>
        <x:v>PZ38-14A033-HF</x:v>
      </x:c>
      <x:c r="E931" s="210" t="str">
        <x:f>IF(VLOOKUP($A931,'★Master Code List'!$B$4:$K$167,9,)=0,"",(VLOOKUP($A931,'★Master Code List'!$B$4:$K$167,9,)))</x:f>
        <x:v>BEV-E (V710)</x:v>
      </x:c>
      <x:c r="F931" s="20" t="str">
        <x:f>IF(VLOOKUP($A931,'★Master Code List'!$B$4:$K$167,10,)=0,"",(VLOOKUP($A931,'★Master Code List'!$B$4:$K$167,10,)))</x:f>
        <x:v>BUSBAR - Array4 to Array 5_Insert</x:v>
      </x:c>
      <x:c r="G931" s="158">
        <x:f t="shared" si="259"/>
        <x:v>0</x:v>
      </x:c>
      <x:c r="H931" s="158">
        <x:f t="shared" si="260"/>
        <x:v>517.50554691099467</x:v>
      </x:c>
      <x:c r="I931" s="285">
        <x:f t="shared" si="261"/>
        <x:v>0</x:v>
      </x:c>
      <x:c r="J931" s="106">
        <x:f>SUMIFS('purchase data'!K:K,'purchase data'!$B:$B,$C931,'purchase data'!$F:$F,$D931)</x:f>
        <x:v>0</x:v>
      </x:c>
      <x:c r="K931" s="73">
        <x:f>SUMIFS('purchase data'!M:M,'purchase data'!$B:$B,$C931,'purchase data'!$F:$F,$D931)</x:f>
        <x:v>0</x:v>
      </x:c>
      <x:c r="L931" s="68">
        <x:f>SUMIFS(ETC!$G:$G,ETC!$B:$B,$C931,ETC!$E:$E,$D931)</x:f>
        <x:v>0</x:v>
      </x:c>
      <x:c r="M931" s="73">
        <x:f>SUMIFS(ETC!$J:$J,ETC!$E:$E,$D931,ETC!$B:$B,$C931)</x:f>
        <x:v>0</x:v>
      </x:c>
      <x:c r="N931" s="159">
        <x:f>IF(IFERROR((I931+K931+M931)/(G931+J931+SUMIFS(ETC!$G:$G,ETC!$C:$C,1,ETC!$B:$B,$C931,ETC!$E:$E,$D931)),)=0,H931,IFERROR((I931+K931+M931)/(G931+J931+SUMIFS(ETC!$G:$G,ETC!$C:$C,1,ETC!$B:$B,$C931,ETC!$E:$E,$D931)),))</x:f>
        <x:v>517.50554691099467</x:v>
      </x:c>
      <x:c r="O931" s="106">
        <x:f>++SUMIFS('sales data'!L:L,'sales data'!$B:$B,$C931,'sales data'!$F:$F,$D931,'sales data'!$O:$O,"")</x:f>
        <x:v>0</x:v>
      </x:c>
      <x:c r="P931" s="73">
        <x:f t="shared" si="262"/>
        <x:v>0</x:v>
      </x:c>
      <x:c r="Q931" s="68">
        <x:f>+SUMIFS('sales data'!$L:$L,'sales data'!$B:$B,$C931,'sales data'!$F:$F,$D931,'sales data'!$O:$O,"R")</x:f>
        <x:v>0</x:v>
      </x:c>
      <x:c r="R931" s="73">
        <x:f t="shared" si="263"/>
        <x:v>0</x:v>
      </x:c>
      <x:c r="S931" s="68">
        <x:f>SUMIFS('sales data'!$L:$L,'sales data'!$B:$B,$C931,'sales data'!$F:$F,$D931,'sales data'!$O:$O,"N")</x:f>
        <x:v>0</x:v>
      </x:c>
      <x:c r="T931" s="73">
        <x:f t="shared" si="264"/>
        <x:v>0</x:v>
      </x:c>
      <x:c r="U931" s="26">
        <x:f>SUMIFS('warehouse inventory check'!$N:$N,'warehouse inventory check'!$C:$C,$C931,'warehouse inventory check'!$D:$D,$D931)</x:f>
        <x:v>0</x:v>
      </x:c>
      <x:c r="V931" s="26">
        <x:f t="shared" si="265"/>
        <x:v>517.50554691099467</x:v>
      </x:c>
      <x:c r="W931" s="73">
        <x:f t="shared" si="266"/>
        <x:v>0</x:v>
      </x:c>
      <x:c r="X931" s="74">
        <x:f t="shared" si="267"/>
        <x:v>0</x:v>
      </x:c>
      <x:c r="Y931" s="68">
        <x:f t="shared" si="268"/>
        <x:v>0</x:v>
      </x:c>
      <x:c r="Z931" s="68">
        <x:f t="shared" si="269"/>
        <x:v>0</x:v>
      </x:c>
    </x:row>
    <x:row r="932" spans="1:26">
      <x:c r="A932" s="118">
        <x:v>9</x:v>
      </x:c>
      <x:c r="B932" s="118"/>
      <x:c r="C932" s="113">
        <x:v>10</x:v>
      </x:c>
      <x:c r="D932" s="210" t="str">
        <x:f>IF(VLOOKUP($A932,'★Master Code List'!$B$4:$K$167,8,)=0,"",(VLOOKUP($A932,'★Master Code List'!$B$4:$K$167,8,)))</x:f>
        <x:v>PZ38-14A033-JD</x:v>
      </x:c>
      <x:c r="E932" s="210" t="str">
        <x:f>IF(VLOOKUP($A932,'★Master Code List'!$B$4:$K$167,9,)=0,"",(VLOOKUP($A932,'★Master Code List'!$B$4:$K$167,9,)))</x:f>
        <x:v>BEV-E1</x:v>
      </x:c>
      <x:c r="F932" s="20" t="str">
        <x:f>IF(VLOOKUP($A932,'★Master Code List'!$B$4:$K$167,10,)=0,"",(VLOOKUP($A932,'★Master Code List'!$B$4:$K$167,10,)))</x:f>
        <x:v>BEV-E1 BUSBAR Array 8 to Array 9</x:v>
      </x:c>
      <x:c r="G932" s="158">
        <x:f t="shared" si="259"/>
        <x:v>0</x:v>
      </x:c>
      <x:c r="H932" s="158">
        <x:f t="shared" si="260"/>
        <x:v>446.53285714285715</x:v>
      </x:c>
      <x:c r="I932" s="285">
        <x:f t="shared" si="261"/>
        <x:v>0</x:v>
      </x:c>
      <x:c r="J932" s="106">
        <x:f>SUMIFS('purchase data'!K:K,'purchase data'!$B:$B,$C932,'purchase data'!$F:$F,$D932)</x:f>
        <x:v>0</x:v>
      </x:c>
      <x:c r="K932" s="73">
        <x:f>SUMIFS('purchase data'!M:M,'purchase data'!$B:$B,$C932,'purchase data'!$F:$F,$D932)</x:f>
        <x:v>0</x:v>
      </x:c>
      <x:c r="L932" s="68">
        <x:f>SUMIFS(ETC!$G:$G,ETC!$B:$B,$C932,ETC!$E:$E,$D932)</x:f>
        <x:v>0</x:v>
      </x:c>
      <x:c r="M932" s="73">
        <x:f>SUMIFS(ETC!$J:$J,ETC!$E:$E,$D932,ETC!$B:$B,$C932)</x:f>
        <x:v>0</x:v>
      </x:c>
      <x:c r="N932" s="159">
        <x:f>IF(IFERROR((I932+K932+M932)/(G932+J932+SUMIFS(ETC!$G:$G,ETC!$C:$C,1,ETC!$B:$B,$C932,ETC!$E:$E,$D932)),)=0,H932,IFERROR((I932+K932+M932)/(G932+J932+SUMIFS(ETC!$G:$G,ETC!$C:$C,1,ETC!$B:$B,$C932,ETC!$E:$E,$D932)),))</x:f>
        <x:v>446.53285714285715</x:v>
      </x:c>
      <x:c r="O932" s="106">
        <x:f>++SUMIFS('sales data'!L:L,'sales data'!$B:$B,$C932,'sales data'!$F:$F,$D932,'sales data'!$O:$O,"")</x:f>
        <x:v>0</x:v>
      </x:c>
      <x:c r="P932" s="73">
        <x:f t="shared" si="262"/>
        <x:v>0</x:v>
      </x:c>
      <x:c r="Q932" s="68">
        <x:f>+SUMIFS('sales data'!$L:$L,'sales data'!$B:$B,$C932,'sales data'!$F:$F,$D932,'sales data'!$O:$O,"R")</x:f>
        <x:v>0</x:v>
      </x:c>
      <x:c r="R932" s="73">
        <x:f t="shared" si="263"/>
        <x:v>0</x:v>
      </x:c>
      <x:c r="S932" s="68">
        <x:f>SUMIFS('sales data'!$L:$L,'sales data'!$B:$B,$C932,'sales data'!$F:$F,$D932,'sales data'!$O:$O,"N")</x:f>
        <x:v>0</x:v>
      </x:c>
      <x:c r="T932" s="73">
        <x:f t="shared" si="264"/>
        <x:v>0</x:v>
      </x:c>
      <x:c r="U932" s="26">
        <x:f>SUMIFS('warehouse inventory check'!$N:$N,'warehouse inventory check'!$C:$C,$C932,'warehouse inventory check'!$D:$D,$D932)</x:f>
        <x:v>0</x:v>
      </x:c>
      <x:c r="V932" s="26">
        <x:f t="shared" si="265"/>
        <x:v>446.53285714285715</x:v>
      </x:c>
      <x:c r="W932" s="73">
        <x:f t="shared" si="266"/>
        <x:v>0</x:v>
      </x:c>
      <x:c r="X932" s="74">
        <x:f t="shared" si="267"/>
        <x:v>0</x:v>
      </x:c>
      <x:c r="Y932" s="68">
        <x:f t="shared" si="268"/>
        <x:v>0</x:v>
      </x:c>
      <x:c r="Z932" s="68">
        <x:f t="shared" si="269"/>
        <x:v>0</x:v>
      </x:c>
    </x:row>
    <x:row r="933" spans="1:26">
      <x:c r="A933" s="118">
        <x:v>10</x:v>
      </x:c>
      <x:c r="B933" s="118"/>
      <x:c r="C933" s="113">
        <x:v>10</x:v>
      </x:c>
      <x:c r="D933" s="210" t="str">
        <x:f>IF(VLOOKUP($A933,'★Master Code List'!$B$4:$K$167,8,)=0,"",(VLOOKUP($A933,'★Master Code List'!$B$4:$K$167,8,)))</x:f>
        <x:v>PZ38-14A033-KD</x:v>
      </x:c>
      <x:c r="E933" s="210" t="str">
        <x:f>IF(VLOOKUP($A933,'★Master Code List'!$B$4:$K$167,9,)=0,"",(VLOOKUP($A933,'★Master Code List'!$B$4:$K$167,9,)))</x:f>
        <x:v>BEV-E (V710)</x:v>
      </x:c>
      <x:c r="F933" s="20" t="str">
        <x:f>IF(VLOOKUP($A933,'★Master Code List'!$B$4:$K$167,10,)=0,"",(VLOOKUP($A933,'★Master Code List'!$B$4:$K$167,10,)))</x:f>
        <x:v>BUSBAR - Array 1 to Neg BEC_Insert</x:v>
      </x:c>
      <x:c r="G933" s="158">
        <x:f t="shared" si="259"/>
        <x:v>0</x:v>
      </x:c>
      <x:c r="H933" s="158">
        <x:f t="shared" si="260"/>
        <x:v>521.15796204395599</x:v>
      </x:c>
      <x:c r="I933" s="285">
        <x:f t="shared" si="261"/>
        <x:v>0</x:v>
      </x:c>
      <x:c r="J933" s="106">
        <x:f>SUMIFS('purchase data'!K:K,'purchase data'!$B:$B,$C933,'purchase data'!$F:$F,$D933)</x:f>
        <x:v>0</x:v>
      </x:c>
      <x:c r="K933" s="73">
        <x:f>SUMIFS('purchase data'!M:M,'purchase data'!$B:$B,$C933,'purchase data'!$F:$F,$D933)</x:f>
        <x:v>0</x:v>
      </x:c>
      <x:c r="L933" s="68">
        <x:f>SUMIFS(ETC!$G:$G,ETC!$B:$B,$C933,ETC!$E:$E,$D933)</x:f>
        <x:v>0</x:v>
      </x:c>
      <x:c r="M933" s="73">
        <x:f>SUMIFS(ETC!$J:$J,ETC!$E:$E,$D933,ETC!$B:$B,$C933)</x:f>
        <x:v>0</x:v>
      </x:c>
      <x:c r="N933" s="159">
        <x:f>IF(IFERROR((I933+K933+M933)/(G933+J933+SUMIFS(ETC!$G:$G,ETC!$C:$C,1,ETC!$B:$B,$C933,ETC!$E:$E,$D933)),)=0,H933,IFERROR((I933+K933+M933)/(G933+J933+SUMIFS(ETC!$G:$G,ETC!$C:$C,1,ETC!$B:$B,$C933,ETC!$E:$E,$D933)),))</x:f>
        <x:v>521.15796204395599</x:v>
      </x:c>
      <x:c r="O933" s="106">
        <x:f>++SUMIFS('sales data'!L:L,'sales data'!$B:$B,$C933,'sales data'!$F:$F,$D933,'sales data'!$O:$O,"")</x:f>
        <x:v>0</x:v>
      </x:c>
      <x:c r="P933" s="73">
        <x:f t="shared" si="262"/>
        <x:v>0</x:v>
      </x:c>
      <x:c r="Q933" s="68">
        <x:f>+SUMIFS('sales data'!$L:$L,'sales data'!$B:$B,$C933,'sales data'!$F:$F,$D933,'sales data'!$O:$O,"R")</x:f>
        <x:v>0</x:v>
      </x:c>
      <x:c r="R933" s="73">
        <x:f t="shared" si="263"/>
        <x:v>0</x:v>
      </x:c>
      <x:c r="S933" s="68">
        <x:f>SUMIFS('sales data'!$L:$L,'sales data'!$B:$B,$C933,'sales data'!$F:$F,$D933,'sales data'!$O:$O,"N")</x:f>
        <x:v>0</x:v>
      </x:c>
      <x:c r="T933" s="73">
        <x:f t="shared" si="264"/>
        <x:v>0</x:v>
      </x:c>
      <x:c r="U933" s="26">
        <x:f>SUMIFS('warehouse inventory check'!$N:$N,'warehouse inventory check'!$C:$C,$C933,'warehouse inventory check'!$D:$D,$D933)</x:f>
        <x:v>0</x:v>
      </x:c>
      <x:c r="V933" s="26">
        <x:f t="shared" si="265"/>
        <x:v>521.15796204395599</x:v>
      </x:c>
      <x:c r="W933" s="73">
        <x:f t="shared" si="266"/>
        <x:v>0</x:v>
      </x:c>
      <x:c r="X933" s="74">
        <x:f t="shared" si="267"/>
        <x:v>0</x:v>
      </x:c>
      <x:c r="Y933" s="68">
        <x:f t="shared" si="268"/>
        <x:v>0</x:v>
      </x:c>
      <x:c r="Z933" s="68">
        <x:f t="shared" si="269"/>
        <x:v>0</x:v>
      </x:c>
    </x:row>
    <x:row r="934" spans="1:26">
      <x:c r="A934" s="118">
        <x:v>11</x:v>
      </x:c>
      <x:c r="B934" s="118"/>
      <x:c r="C934" s="113">
        <x:v>10</x:v>
      </x:c>
      <x:c r="D934" s="210" t="str">
        <x:f>IF(VLOOKUP($A934,'★Master Code List'!$B$4:$K$167,8,)=0,"",(VLOOKUP($A934,'★Master Code List'!$B$4:$K$167,8,)))</x:f>
        <x:v>PZ38-14A033-LF</x:v>
      </x:c>
      <x:c r="E934" s="210" t="str">
        <x:f>IF(VLOOKUP($A934,'★Master Code List'!$B$4:$K$167,9,)=0,"",(VLOOKUP($A934,'★Master Code List'!$B$4:$K$167,9,)))</x:f>
        <x:v>BEV-E (V710)</x:v>
      </x:c>
      <x:c r="F934" s="20" t="str">
        <x:f>IF(VLOOKUP($A934,'★Master Code List'!$B$4:$K$167,10,)=0,"",(VLOOKUP($A934,'★Master Code List'!$B$4:$K$167,10,)))</x:f>
        <x:v>BUSBAR - Array 9 to Pos BEC_Insert</x:v>
      </x:c>
      <x:c r="G934" s="158">
        <x:f t="shared" si="259"/>
        <x:v>0</x:v>
      </x:c>
      <x:c r="H934" s="158">
        <x:f t="shared" si="260"/>
        <x:v>371.65501294848485</x:v>
      </x:c>
      <x:c r="I934" s="285">
        <x:f t="shared" si="261"/>
        <x:v>0</x:v>
      </x:c>
      <x:c r="J934" s="106">
        <x:f>SUMIFS('purchase data'!K:K,'purchase data'!$B:$B,$C934,'purchase data'!$F:$F,$D934)</x:f>
        <x:v>0</x:v>
      </x:c>
      <x:c r="K934" s="73">
        <x:f>SUMIFS('purchase data'!M:M,'purchase data'!$B:$B,$C934,'purchase data'!$F:$F,$D934)</x:f>
        <x:v>0</x:v>
      </x:c>
      <x:c r="L934" s="68">
        <x:f>SUMIFS(ETC!$G:$G,ETC!$B:$B,$C934,ETC!$E:$E,$D934)</x:f>
        <x:v>0</x:v>
      </x:c>
      <x:c r="M934" s="73">
        <x:f>SUMIFS(ETC!$J:$J,ETC!$E:$E,$D934,ETC!$B:$B,$C934)</x:f>
        <x:v>0</x:v>
      </x:c>
      <x:c r="N934" s="159">
        <x:f>IF(IFERROR((I934+K934+M934)/(G934+J934+SUMIFS(ETC!$G:$G,ETC!$C:$C,1,ETC!$B:$B,$C934,ETC!$E:$E,$D934)),)=0,H934,IFERROR((I934+K934+M934)/(G934+J934+SUMIFS(ETC!$G:$G,ETC!$C:$C,1,ETC!$B:$B,$C934,ETC!$E:$E,$D934)),))</x:f>
        <x:v>371.65501294848485</x:v>
      </x:c>
      <x:c r="O934" s="106">
        <x:f>++SUMIFS('sales data'!L:L,'sales data'!$B:$B,$C934,'sales data'!$F:$F,$D934,'sales data'!$O:$O,"")</x:f>
        <x:v>0</x:v>
      </x:c>
      <x:c r="P934" s="73">
        <x:f t="shared" si="262"/>
        <x:v>0</x:v>
      </x:c>
      <x:c r="Q934" s="68">
        <x:f>+SUMIFS('sales data'!$L:$L,'sales data'!$B:$B,$C934,'sales data'!$F:$F,$D934,'sales data'!$O:$O,"R")</x:f>
        <x:v>0</x:v>
      </x:c>
      <x:c r="R934" s="73">
        <x:f t="shared" si="263"/>
        <x:v>0</x:v>
      </x:c>
      <x:c r="S934" s="68">
        <x:f>SUMIFS('sales data'!$L:$L,'sales data'!$B:$B,$C934,'sales data'!$F:$F,$D934,'sales data'!$O:$O,"N")</x:f>
        <x:v>0</x:v>
      </x:c>
      <x:c r="T934" s="73">
        <x:f t="shared" si="264"/>
        <x:v>0</x:v>
      </x:c>
      <x:c r="U934" s="26">
        <x:f>SUMIFS('warehouse inventory check'!$N:$N,'warehouse inventory check'!$C:$C,$C934,'warehouse inventory check'!$D:$D,$D934)</x:f>
        <x:v>0</x:v>
      </x:c>
      <x:c r="V934" s="26">
        <x:f t="shared" si="265"/>
        <x:v>371.65501294848485</x:v>
      </x:c>
      <x:c r="W934" s="73">
        <x:f t="shared" si="266"/>
        <x:v>0</x:v>
      </x:c>
      <x:c r="X934" s="74">
        <x:f t="shared" si="267"/>
        <x:v>0</x:v>
      </x:c>
      <x:c r="Y934" s="68">
        <x:f t="shared" si="268"/>
        <x:v>0</x:v>
      </x:c>
      <x:c r="Z934" s="68">
        <x:f t="shared" si="269"/>
        <x:v>0</x:v>
      </x:c>
    </x:row>
    <x:row r="935" spans="1:26">
      <x:c r="A935" s="118">
        <x:v>12</x:v>
      </x:c>
      <x:c r="B935" s="118"/>
      <x:c r="C935" s="113">
        <x:v>10</x:v>
      </x:c>
      <x:c r="D935" s="210" t="str">
        <x:f>IF(VLOOKUP($A935,'★Master Code List'!$B$4:$K$167,8,)=0,"",(VLOOKUP($A935,'★Master Code List'!$B$4:$K$167,8,)))</x:f>
        <x:v>PZ38-14A033-MC</x:v>
      </x:c>
      <x:c r="E935" s="210" t="str">
        <x:f>IF(VLOOKUP($A935,'★Master Code List'!$B$4:$K$167,9,)=0,"",(VLOOKUP($A935,'★Master Code List'!$B$4:$K$167,9,)))</x:f>
        <x:v>BEV-E (V710)</x:v>
      </x:c>
      <x:c r="F935" s="20" t="str">
        <x:f>IF(VLOOKUP($A935,'★Master Code List'!$B$4:$K$167,10,)=0,"",(VLOOKUP($A935,'★Master Code List'!$B$4:$K$167,10,)))</x:f>
        <x:v>BUSBAR - Pos BEC to DCFC_Protector</x:v>
      </x:c>
      <x:c r="G935" s="158">
        <x:f t="shared" si="259"/>
        <x:v>0</x:v>
      </x:c>
      <x:c r="H935" s="158">
        <x:f t="shared" si="260"/>
        <x:v>701.96989836660634</x:v>
      </x:c>
      <x:c r="I935" s="285">
        <x:f t="shared" si="261"/>
        <x:v>0</x:v>
      </x:c>
      <x:c r="J935" s="106">
        <x:f>SUMIFS('purchase data'!K:K,'purchase data'!$B:$B,$C935,'purchase data'!$F:$F,$D935)</x:f>
        <x:v>0</x:v>
      </x:c>
      <x:c r="K935" s="73">
        <x:f>SUMIFS('purchase data'!M:M,'purchase data'!$B:$B,$C935,'purchase data'!$F:$F,$D935)</x:f>
        <x:v>0</x:v>
      </x:c>
      <x:c r="L935" s="68">
        <x:f>SUMIFS(ETC!$G:$G,ETC!$B:$B,$C935,ETC!$E:$E,$D935)</x:f>
        <x:v>0</x:v>
      </x:c>
      <x:c r="M935" s="73">
        <x:f>SUMIFS(ETC!$J:$J,ETC!$E:$E,$D935,ETC!$B:$B,$C935)</x:f>
        <x:v>0</x:v>
      </x:c>
      <x:c r="N935" s="159">
        <x:f>IF(IFERROR((I935+K935+M935)/(G935+J935+SUMIFS(ETC!$G:$G,ETC!$C:$C,1,ETC!$B:$B,$C935,ETC!$E:$E,$D935)),)=0,H935,IFERROR((I935+K935+M935)/(G935+J935+SUMIFS(ETC!$G:$G,ETC!$C:$C,1,ETC!$B:$B,$C935,ETC!$E:$E,$D935)),))</x:f>
        <x:v>701.96989836660634</x:v>
      </x:c>
      <x:c r="O935" s="106">
        <x:f>++SUMIFS('sales data'!L:L,'sales data'!$B:$B,$C935,'sales data'!$F:$F,$D935,'sales data'!$O:$O,"")</x:f>
        <x:v>0</x:v>
      </x:c>
      <x:c r="P935" s="73">
        <x:f t="shared" si="262"/>
        <x:v>0</x:v>
      </x:c>
      <x:c r="Q935" s="68">
        <x:f>+SUMIFS('sales data'!$L:$L,'sales data'!$B:$B,$C935,'sales data'!$F:$F,$D935,'sales data'!$O:$O,"R")</x:f>
        <x:v>0</x:v>
      </x:c>
      <x:c r="R935" s="73">
        <x:f t="shared" si="263"/>
        <x:v>0</x:v>
      </x:c>
      <x:c r="S935" s="68">
        <x:f>SUMIFS('sales data'!$L:$L,'sales data'!$B:$B,$C935,'sales data'!$F:$F,$D935,'sales data'!$O:$O,"N")</x:f>
        <x:v>0</x:v>
      </x:c>
      <x:c r="T935" s="73">
        <x:f t="shared" si="264"/>
        <x:v>0</x:v>
      </x:c>
      <x:c r="U935" s="26">
        <x:f>SUMIFS('warehouse inventory check'!$N:$N,'warehouse inventory check'!$C:$C,$C935,'warehouse inventory check'!$D:$D,$D935)</x:f>
        <x:v>0</x:v>
      </x:c>
      <x:c r="V935" s="26">
        <x:f t="shared" si="265"/>
        <x:v>701.96989836660634</x:v>
      </x:c>
      <x:c r="W935" s="73">
        <x:f t="shared" si="266"/>
        <x:v>0</x:v>
      </x:c>
      <x:c r="X935" s="74">
        <x:f t="shared" si="267"/>
        <x:v>0</x:v>
      </x:c>
      <x:c r="Y935" s="68">
        <x:f t="shared" si="268"/>
        <x:v>0</x:v>
      </x:c>
      <x:c r="Z935" s="68">
        <x:f t="shared" si="269"/>
        <x:v>0</x:v>
      </x:c>
    </x:row>
    <x:row r="936" spans="1:26">
      <x:c r="A936" s="118">
        <x:v>13</x:v>
      </x:c>
      <x:c r="B936" s="118"/>
      <x:c r="C936" s="113">
        <x:v>10</x:v>
      </x:c>
      <x:c r="D936" s="210" t="str">
        <x:f>IF(VLOOKUP($A936,'★Master Code List'!$B$4:$K$167,8,)=0,"",(VLOOKUP($A936,'★Master Code List'!$B$4:$K$167,8,)))</x:f>
        <x:v>PZ38-14A033-NB</x:v>
      </x:c>
      <x:c r="E936" s="210" t="str">
        <x:f>IF(VLOOKUP($A936,'★Master Code List'!$B$4:$K$167,9,)=0,"",(VLOOKUP($A936,'★Master Code List'!$B$4:$K$167,9,)))</x:f>
        <x:v>BEV-E (V710)</x:v>
      </x:c>
      <x:c r="F936" s="20" t="str">
        <x:f>IF(VLOOKUP($A936,'★Master Code List'!$B$4:$K$167,10,)=0,"",(VLOOKUP($A936,'★Master Code List'!$B$4:$K$167,10,)))</x:f>
        <x:v>BUSBAR - Neg BEC to DCFC_Protector</x:v>
      </x:c>
      <x:c r="G936" s="158">
        <x:f t="shared" si="259"/>
        <x:v>0</x:v>
      </x:c>
      <x:c r="H936" s="158">
        <x:f t="shared" si="260"/>
        <x:v>444.82682407407407</x:v>
      </x:c>
      <x:c r="I936" s="285">
        <x:f t="shared" si="261"/>
        <x:v>0</x:v>
      </x:c>
      <x:c r="J936" s="106">
        <x:f>SUMIFS('purchase data'!K:K,'purchase data'!$B:$B,$C936,'purchase data'!$F:$F,$D936)</x:f>
        <x:v>0</x:v>
      </x:c>
      <x:c r="K936" s="73">
        <x:f>SUMIFS('purchase data'!M:M,'purchase data'!$B:$B,$C936,'purchase data'!$F:$F,$D936)</x:f>
        <x:v>0</x:v>
      </x:c>
      <x:c r="L936" s="68">
        <x:f>SUMIFS(ETC!$G:$G,ETC!$B:$B,$C936,ETC!$E:$E,$D936)</x:f>
        <x:v>0</x:v>
      </x:c>
      <x:c r="M936" s="73">
        <x:f>SUMIFS(ETC!$J:$J,ETC!$E:$E,$D936,ETC!$B:$B,$C936)</x:f>
        <x:v>0</x:v>
      </x:c>
      <x:c r="N936" s="159">
        <x:f>IF(IFERROR((I936+K936+M936)/(G936+J936+SUMIFS(ETC!$G:$G,ETC!$C:$C,1,ETC!$B:$B,$C936,ETC!$E:$E,$D936)),)=0,H936,IFERROR((I936+K936+M936)/(G936+J936+SUMIFS(ETC!$G:$G,ETC!$C:$C,1,ETC!$B:$B,$C936,ETC!$E:$E,$D936)),))</x:f>
        <x:v>444.82682407407407</x:v>
      </x:c>
      <x:c r="O936" s="106">
        <x:f>++SUMIFS('sales data'!L:L,'sales data'!$B:$B,$C936,'sales data'!$F:$F,$D936,'sales data'!$O:$O,"")</x:f>
        <x:v>0</x:v>
      </x:c>
      <x:c r="P936" s="73">
        <x:f t="shared" si="262"/>
        <x:v>0</x:v>
      </x:c>
      <x:c r="Q936" s="68">
        <x:f>+SUMIFS('sales data'!$L:$L,'sales data'!$B:$B,$C936,'sales data'!$F:$F,$D936,'sales data'!$O:$O,"R")</x:f>
        <x:v>0</x:v>
      </x:c>
      <x:c r="R936" s="73">
        <x:f t="shared" si="263"/>
        <x:v>0</x:v>
      </x:c>
      <x:c r="S936" s="68">
        <x:f>SUMIFS('sales data'!$L:$L,'sales data'!$B:$B,$C936,'sales data'!$F:$F,$D936,'sales data'!$O:$O,"N")</x:f>
        <x:v>0</x:v>
      </x:c>
      <x:c r="T936" s="73">
        <x:f t="shared" si="264"/>
        <x:v>0</x:v>
      </x:c>
      <x:c r="U936" s="26">
        <x:f>SUMIFS('warehouse inventory check'!$N:$N,'warehouse inventory check'!$C:$C,$C936,'warehouse inventory check'!$D:$D,$D936)</x:f>
        <x:v>0</x:v>
      </x:c>
      <x:c r="V936" s="26">
        <x:f t="shared" si="265"/>
        <x:v>444.82682407407407</x:v>
      </x:c>
      <x:c r="W936" s="73">
        <x:f t="shared" si="266"/>
        <x:v>0</x:v>
      </x:c>
      <x:c r="X936" s="74">
        <x:f t="shared" si="267"/>
        <x:v>0</x:v>
      </x:c>
      <x:c r="Y936" s="68">
        <x:f t="shared" si="268"/>
        <x:v>0</x:v>
      </x:c>
      <x:c r="Z936" s="68">
        <x:f t="shared" si="269"/>
        <x:v>0</x:v>
      </x:c>
    </x:row>
    <x:row r="937" spans="1:26">
      <x:c r="A937" s="118">
        <x:v>14</x:v>
      </x:c>
      <x:c r="B937" s="683"/>
      <x:c r="C937" s="113">
        <x:v>10</x:v>
      </x:c>
      <x:c r="D937" s="210" t="str">
        <x:f>IF(VLOOKUP($A937,'★Master Code List'!$B$4:$K$167,8,)=0,"",(VLOOKUP($A937,'★Master Code List'!$B$4:$K$167,8,)))</x:f>
        <x:v>PZ38-14A033-PC</x:v>
      </x:c>
      <x:c r="E937" s="210" t="str">
        <x:f>IF(VLOOKUP($A937,'★Master Code List'!$B$4:$K$167,9,)=0,"",(VLOOKUP($A937,'★Master Code List'!$B$4:$K$167,9,)))</x:f>
        <x:v>BEV-E (V710)</x:v>
      </x:c>
      <x:c r="F937" s="20" t="str">
        <x:f>IF(VLOOKUP($A937,'★Master Code List'!$B$4:$K$167,10,)=0,"",(VLOOKUP($A937,'★Master Code List'!$B$4:$K$167,10,)))</x:f>
        <x:v>BUSBAR - CIRCUIT BREAKER_A_Insert</x:v>
      </x:c>
      <x:c r="G937" s="158">
        <x:f t="shared" si="259"/>
        <x:v>0</x:v>
      </x:c>
      <x:c r="H937" s="158">
        <x:f t="shared" si="260"/>
        <x:v>388.67380300623699</x:v>
      </x:c>
      <x:c r="I937" s="285">
        <x:f t="shared" si="261"/>
        <x:v>0</x:v>
      </x:c>
      <x:c r="J937" s="106">
        <x:f>SUMIFS('purchase data'!K:K,'purchase data'!$B:$B,$C937,'purchase data'!$F:$F,$D937)</x:f>
        <x:v>0</x:v>
      </x:c>
      <x:c r="K937" s="73">
        <x:f>SUMIFS('purchase data'!M:M,'purchase data'!$B:$B,$C937,'purchase data'!$F:$F,$D937)</x:f>
        <x:v>0</x:v>
      </x:c>
      <x:c r="L937" s="68">
        <x:f>SUMIFS(ETC!$G:$G,ETC!$B:$B,$C937,ETC!$E:$E,$D937)</x:f>
        <x:v>0</x:v>
      </x:c>
      <x:c r="M937" s="73">
        <x:f>SUMIFS(ETC!$J:$J,ETC!$E:$E,$D937,ETC!$B:$B,$C937)</x:f>
        <x:v>0</x:v>
      </x:c>
      <x:c r="N937" s="159">
        <x:f>IF(IFERROR((I937+K937+M937)/(G937+J937+SUMIFS(ETC!$G:$G,ETC!$C:$C,1,ETC!$B:$B,$C937,ETC!$E:$E,$D937)),)=0,H937,IFERROR((I937+K937+M937)/(G937+J937+SUMIFS(ETC!$G:$G,ETC!$C:$C,1,ETC!$B:$B,$C937,ETC!$E:$E,$D937)),))</x:f>
        <x:v>388.67380300623699</x:v>
      </x:c>
      <x:c r="O937" s="106">
        <x:f>++SUMIFS('sales data'!L:L,'sales data'!$B:$B,$C937,'sales data'!$F:$F,$D937,'sales data'!$O:$O,"")</x:f>
        <x:v>0</x:v>
      </x:c>
      <x:c r="P937" s="73">
        <x:f t="shared" si="262"/>
        <x:v>0</x:v>
      </x:c>
      <x:c r="Q937" s="68">
        <x:f>+SUMIFS('sales data'!$L:$L,'sales data'!$B:$B,$C937,'sales data'!$F:$F,$D937,'sales data'!$O:$O,"R")</x:f>
        <x:v>0</x:v>
      </x:c>
      <x:c r="R937" s="73">
        <x:f t="shared" si="263"/>
        <x:v>0</x:v>
      </x:c>
      <x:c r="S937" s="68">
        <x:f>SUMIFS('sales data'!$L:$L,'sales data'!$B:$B,$C937,'sales data'!$F:$F,$D937,'sales data'!$O:$O,"N")</x:f>
        <x:v>0</x:v>
      </x:c>
      <x:c r="T937" s="73">
        <x:f t="shared" si="264"/>
        <x:v>0</x:v>
      </x:c>
      <x:c r="U937" s="26">
        <x:f>SUMIFS('warehouse inventory check'!$N:$N,'warehouse inventory check'!$C:$C,$C937,'warehouse inventory check'!$D:$D,$D937)</x:f>
        <x:v>0</x:v>
      </x:c>
      <x:c r="V937" s="26">
        <x:f t="shared" si="265"/>
        <x:v>388.67380300623699</x:v>
      </x:c>
      <x:c r="W937" s="73">
        <x:f t="shared" si="266"/>
        <x:v>0</x:v>
      </x:c>
      <x:c r="X937" s="74">
        <x:f t="shared" si="267"/>
        <x:v>0</x:v>
      </x:c>
      <x:c r="Y937" s="68">
        <x:f t="shared" si="268"/>
        <x:v>0</x:v>
      </x:c>
      <x:c r="Z937" s="68">
        <x:f t="shared" si="269"/>
        <x:v>0</x:v>
      </x:c>
    </x:row>
    <x:row r="938" spans="1:26">
      <x:c r="A938" s="118">
        <x:v>15</x:v>
      </x:c>
      <x:c r="B938" s="683"/>
      <x:c r="C938" s="113">
        <x:v>10</x:v>
      </x:c>
      <x:c r="D938" s="210" t="str">
        <x:f>IF(VLOOKUP($A938,'★Master Code List'!$B$4:$K$167,8,)=0,"",(VLOOKUP($A938,'★Master Code List'!$B$4:$K$167,8,)))</x:f>
        <x:v>PZ38-14A033-RC</x:v>
      </x:c>
      <x:c r="E938" s="210" t="str">
        <x:f>IF(VLOOKUP($A938,'★Master Code List'!$B$4:$K$167,9,)=0,"",(VLOOKUP($A938,'★Master Code List'!$B$4:$K$167,9,)))</x:f>
        <x:v>BEV-E (V710)</x:v>
      </x:c>
      <x:c r="F938" s="20" t="str">
        <x:f>IF(VLOOKUP($A938,'★Master Code List'!$B$4:$K$167,10,)=0,"",(VLOOKUP($A938,'★Master Code List'!$B$4:$K$167,10,)))</x:f>
        <x:v>BUSBAR - CIRCUIT BREAKER_B_Insert</x:v>
      </x:c>
      <x:c r="G938" s="158">
        <x:f t="shared" si="259"/>
        <x:v>0</x:v>
      </x:c>
      <x:c r="H938" s="158">
        <x:f t="shared" si="260"/>
        <x:v>412.22265972912805</x:v>
      </x:c>
      <x:c r="I938" s="285">
        <x:f t="shared" si="261"/>
        <x:v>0</x:v>
      </x:c>
      <x:c r="J938" s="106">
        <x:f>SUMIFS('purchase data'!K:K,'purchase data'!$B:$B,$C938,'purchase data'!$F:$F,$D938)</x:f>
        <x:v>0</x:v>
      </x:c>
      <x:c r="K938" s="73">
        <x:f>SUMIFS('purchase data'!M:M,'purchase data'!$B:$B,$C938,'purchase data'!$F:$F,$D938)</x:f>
        <x:v>0</x:v>
      </x:c>
      <x:c r="L938" s="68">
        <x:f>SUMIFS(ETC!$G:$G,ETC!$B:$B,$C938,ETC!$E:$E,$D938)</x:f>
        <x:v>0</x:v>
      </x:c>
      <x:c r="M938" s="73">
        <x:f>SUMIFS(ETC!$J:$J,ETC!$E:$E,$D938,ETC!$B:$B,$C938)</x:f>
        <x:v>0</x:v>
      </x:c>
      <x:c r="N938" s="159">
        <x:f>IF(IFERROR((I938+K938+M938)/(G938+J938+SUMIFS(ETC!$G:$G,ETC!$C:$C,1,ETC!$B:$B,$C938,ETC!$E:$E,$D938)),)=0,H938,IFERROR((I938+K938+M938)/(G938+J938+SUMIFS(ETC!$G:$G,ETC!$C:$C,1,ETC!$B:$B,$C938,ETC!$E:$E,$D938)),))</x:f>
        <x:v>412.22265972912805</x:v>
      </x:c>
      <x:c r="O938" s="106">
        <x:f>++SUMIFS('sales data'!L:L,'sales data'!$B:$B,$C938,'sales data'!$F:$F,$D938,'sales data'!$O:$O,"")</x:f>
        <x:v>0</x:v>
      </x:c>
      <x:c r="P938" s="73">
        <x:f t="shared" si="262"/>
        <x:v>0</x:v>
      </x:c>
      <x:c r="Q938" s="68">
        <x:f>+SUMIFS('sales data'!$L:$L,'sales data'!$B:$B,$C938,'sales data'!$F:$F,$D938,'sales data'!$O:$O,"R")</x:f>
        <x:v>0</x:v>
      </x:c>
      <x:c r="R938" s="73">
        <x:f t="shared" si="263"/>
        <x:v>0</x:v>
      </x:c>
      <x:c r="S938" s="68">
        <x:f>SUMIFS('sales data'!$L:$L,'sales data'!$B:$B,$C938,'sales data'!$F:$F,$D938,'sales data'!$O:$O,"N")</x:f>
        <x:v>0</x:v>
      </x:c>
      <x:c r="T938" s="73">
        <x:f t="shared" si="264"/>
        <x:v>0</x:v>
      </x:c>
      <x:c r="U938" s="26">
        <x:f>SUMIFS('warehouse inventory check'!$N:$N,'warehouse inventory check'!$C:$C,$C938,'warehouse inventory check'!$D:$D,$D938)</x:f>
        <x:v>0</x:v>
      </x:c>
      <x:c r="V938" s="26">
        <x:f t="shared" si="265"/>
        <x:v>412.22265972912805</x:v>
      </x:c>
      <x:c r="W938" s="73">
        <x:f t="shared" si="266"/>
        <x:v>0</x:v>
      </x:c>
      <x:c r="X938" s="74">
        <x:f t="shared" si="267"/>
        <x:v>0</x:v>
      </x:c>
      <x:c r="Y938" s="68">
        <x:f t="shared" si="268"/>
        <x:v>0</x:v>
      </x:c>
      <x:c r="Z938" s="68">
        <x:f t="shared" si="269"/>
        <x:v>0</x:v>
      </x:c>
    </x:row>
    <x:row r="939" spans="1:26" s="360" customFormat="1">
      <x:c r="A939" s="118">
        <x:v>16</x:v>
      </x:c>
      <x:c r="B939" s="683"/>
      <x:c r="C939" s="113">
        <x:v>10</x:v>
      </x:c>
      <x:c r="D939" s="210" t="str">
        <x:f>IF(VLOOKUP($A939,'★Master Code List'!$B$4:$K$167,8,)=0,"",(VLOOKUP($A939,'★Master Code List'!$B$4:$K$167,8,)))</x:f>
        <x:v>PZ38-14B252-AB</x:v>
      </x:c>
      <x:c r="E939" s="210" t="str">
        <x:f>IF(VLOOKUP($A939,'★Master Code List'!$B$4:$K$167,9,)=0,"",(VLOOKUP($A939,'★Master Code List'!$B$4:$K$167,9,)))</x:f>
        <x:v>PHEV-E (V710) / (P703)</x:v>
      </x:c>
      <x:c r="F939" s="20" t="str">
        <x:f>IF(VLOOKUP($A939,'★Master Code List'!$B$4:$K$167,10,)=0,"",(VLOOKUP($A939,'★Master Code List'!$B$4:$K$167,10,)))</x:f>
        <x:v>Jumper</x:v>
      </x:c>
      <x:c r="G939" s="158">
        <x:f t="shared" si="259"/>
        <x:v>0</x:v>
      </x:c>
      <x:c r="H939" s="158">
        <x:f t="shared" si="260"/>
        <x:v>805.85333559142236</x:v>
      </x:c>
      <x:c r="I939" s="285">
        <x:f t="shared" si="261"/>
        <x:v>0</x:v>
      </x:c>
      <x:c r="J939" s="106">
        <x:f>SUMIFS('purchase data'!K:K,'purchase data'!$B:$B,$C939,'purchase data'!$F:$F,$D939)</x:f>
        <x:v>0</x:v>
      </x:c>
      <x:c r="K939" s="73">
        <x:f>SUMIFS('purchase data'!M:M,'purchase data'!$B:$B,$C939,'purchase data'!$F:$F,$D939)</x:f>
        <x:v>0</x:v>
      </x:c>
      <x:c r="L939" s="68">
        <x:f>SUMIFS(ETC!$G:$G,ETC!$B:$B,$C939,ETC!$E:$E,$D939)</x:f>
        <x:v>0</x:v>
      </x:c>
      <x:c r="M939" s="73">
        <x:f>SUMIFS(ETC!$J:$J,ETC!$E:$E,$D939,ETC!$B:$B,$C939)</x:f>
        <x:v>0</x:v>
      </x:c>
      <x:c r="N939" s="159">
        <x:f>IF(IFERROR((I939+K939+M939)/(G939+J939+SUMIFS(ETC!$G:$G,ETC!$C:$C,1,ETC!$B:$B,$C939,ETC!$E:$E,$D939)),)=0,H939,IFERROR((I939+K939+M939)/(G939+J939+SUMIFS(ETC!$G:$G,ETC!$C:$C,1,ETC!$B:$B,$C939,ETC!$E:$E,$D939)),))</x:f>
        <x:v>805.85333559142236</x:v>
      </x:c>
      <x:c r="O939" s="106">
        <x:f>++SUMIFS('sales data'!L:L,'sales data'!$B:$B,$C939,'sales data'!$F:$F,$D939,'sales data'!$O:$O,"")</x:f>
        <x:v>0</x:v>
      </x:c>
      <x:c r="P939" s="73">
        <x:f t="shared" si="262"/>
        <x:v>0</x:v>
      </x:c>
      <x:c r="Q939" s="68">
        <x:f>+SUMIFS('sales data'!$L:$L,'sales data'!$B:$B,$C939,'sales data'!$F:$F,$D939,'sales data'!$O:$O,"R")</x:f>
        <x:v>0</x:v>
      </x:c>
      <x:c r="R939" s="73">
        <x:f t="shared" si="263"/>
        <x:v>0</x:v>
      </x:c>
      <x:c r="S939" s="68">
        <x:f>SUMIFS('sales data'!$L:$L,'sales data'!$B:$B,$C939,'sales data'!$F:$F,$D939,'sales data'!$O:$O,"N")</x:f>
        <x:v>0</x:v>
      </x:c>
      <x:c r="T939" s="73">
        <x:f t="shared" si="264"/>
        <x:v>0</x:v>
      </x:c>
      <x:c r="U939" s="26">
        <x:f>SUMIFS('warehouse inventory check'!$N:$N,'warehouse inventory check'!$C:$C,$C939,'warehouse inventory check'!$D:$D,$D939)</x:f>
        <x:v>0</x:v>
      </x:c>
      <x:c r="V939" s="26">
        <x:f t="shared" si="265"/>
        <x:v>805.85333559142236</x:v>
      </x:c>
      <x:c r="W939" s="73">
        <x:f t="shared" si="266"/>
        <x:v>0</x:v>
      </x:c>
      <x:c r="X939" s="74">
        <x:f t="shared" si="267"/>
        <x:v>0</x:v>
      </x:c>
      <x:c r="Y939" s="68">
        <x:f t="shared" si="268"/>
        <x:v>0</x:v>
      </x:c>
      <x:c r="Z939" s="68">
        <x:f t="shared" si="269"/>
        <x:v>0</x:v>
      </x:c>
    </x:row>
    <x:row r="940" spans="1:26" s="360" customFormat="1">
      <x:c r="A940" s="118">
        <x:v>17</x:v>
      </x:c>
      <x:c r="B940" s="683"/>
      <x:c r="C940" s="113">
        <x:v>10</x:v>
      </x:c>
      <x:c r="D940" s="210" t="str">
        <x:f>IF(VLOOKUP($A940,'★Master Code List'!$B$4:$K$167,8,)=0,"",(VLOOKUP($A940,'★Master Code List'!$B$4:$K$167,8,)))</x:f>
        <x:v>PZ38-14B680-AD</x:v>
      </x:c>
      <x:c r="E940" s="210" t="str">
        <x:f>IF(VLOOKUP($A940,'★Master Code List'!$B$4:$K$167,9,)=0,"",(VLOOKUP($A940,'★Master Code List'!$B$4:$K$167,9,)))</x:f>
        <x:v>BEV-E (V710)</x:v>
      </x:c>
      <x:c r="F940" s="20" t="str">
        <x:f>IF(VLOOKUP($A940,'★Master Code List'!$B$4:$K$167,10,)=0,"",(VLOOKUP($A940,'★Master Code List'!$B$4:$K$167,10,)))</x:f>
        <x:v>PDU</x:v>
      </x:c>
      <x:c r="G940" s="158">
        <x:f t="shared" si="259"/>
        <x:v>0</x:v>
      </x:c>
      <x:c r="H940" s="158">
        <x:f t="shared" si="260"/>
        <x:v>1071.8515777922066</x:v>
      </x:c>
      <x:c r="I940" s="285">
        <x:f t="shared" si="261"/>
        <x:v>0</x:v>
      </x:c>
      <x:c r="J940" s="106">
        <x:f>SUMIFS('purchase data'!K:K,'purchase data'!$B:$B,$C940,'purchase data'!$F:$F,$D940)</x:f>
        <x:v>0</x:v>
      </x:c>
      <x:c r="K940" s="73">
        <x:f>SUMIFS('purchase data'!M:M,'purchase data'!$B:$B,$C940,'purchase data'!$F:$F,$D940)</x:f>
        <x:v>0</x:v>
      </x:c>
      <x:c r="L940" s="68">
        <x:f>SUMIFS(ETC!$G:$G,ETC!$B:$B,$C940,ETC!$E:$E,$D940)</x:f>
        <x:v>0</x:v>
      </x:c>
      <x:c r="M940" s="73">
        <x:f>SUMIFS(ETC!$J:$J,ETC!$E:$E,$D940,ETC!$B:$B,$C940)</x:f>
        <x:v>0</x:v>
      </x:c>
      <x:c r="N940" s="159">
        <x:f>IF(IFERROR((I940+K940+M940)/(G940+J940+SUMIFS(ETC!$G:$G,ETC!$C:$C,1,ETC!$B:$B,$C940,ETC!$E:$E,$D940)),)=0,H940,IFERROR((I940+K940+M940)/(G940+J940+SUMIFS(ETC!$G:$G,ETC!$C:$C,1,ETC!$B:$B,$C940,ETC!$E:$E,$D940)),))</x:f>
        <x:v>1071.8515777922066</x:v>
      </x:c>
      <x:c r="O940" s="106">
        <x:f>++SUMIFS('sales data'!L:L,'sales data'!$B:$B,$C940,'sales data'!$F:$F,$D940,'sales data'!$O:$O,"")</x:f>
        <x:v>0</x:v>
      </x:c>
      <x:c r="P940" s="73">
        <x:f t="shared" si="262"/>
        <x:v>0</x:v>
      </x:c>
      <x:c r="Q940" s="68">
        <x:f>+SUMIFS('sales data'!$L:$L,'sales data'!$B:$B,$C940,'sales data'!$F:$F,$D940,'sales data'!$O:$O,"R")</x:f>
        <x:v>0</x:v>
      </x:c>
      <x:c r="R940" s="73">
        <x:f t="shared" si="263"/>
        <x:v>0</x:v>
      </x:c>
      <x:c r="S940" s="68">
        <x:f>SUMIFS('sales data'!$L:$L,'sales data'!$B:$B,$C940,'sales data'!$F:$F,$D940,'sales data'!$O:$O,"N")</x:f>
        <x:v>0</x:v>
      </x:c>
      <x:c r="T940" s="73">
        <x:f t="shared" si="264"/>
        <x:v>0</x:v>
      </x:c>
      <x:c r="U940" s="26">
        <x:f>SUMIFS('warehouse inventory check'!$N:$N,'warehouse inventory check'!$C:$C,$C940,'warehouse inventory check'!$D:$D,$D940)</x:f>
        <x:v>0</x:v>
      </x:c>
      <x:c r="V940" s="26">
        <x:f t="shared" si="265"/>
        <x:v>1071.8515777922066</x:v>
      </x:c>
      <x:c r="W940" s="73">
        <x:f t="shared" si="266"/>
        <x:v>0</x:v>
      </x:c>
      <x:c r="X940" s="74">
        <x:f t="shared" si="267"/>
        <x:v>0</x:v>
      </x:c>
      <x:c r="Y940" s="68">
        <x:f t="shared" si="268"/>
        <x:v>0</x:v>
      </x:c>
      <x:c r="Z940" s="68">
        <x:f t="shared" si="269"/>
        <x:v>0</x:v>
      </x:c>
    </x:row>
    <x:row r="941" spans="1:26">
      <x:c r="A941" s="118">
        <x:v>18</x:v>
      </x:c>
      <x:c r="B941" s="683"/>
      <x:c r="C941" s="113">
        <x:v>10</x:v>
      </x:c>
      <x:c r="D941" s="210" t="str">
        <x:f>IF(VLOOKUP($A941,'★Master Code List'!$B$4:$K$167,8,)=0,"",(VLOOKUP($A941,'★Master Code List'!$B$4:$K$167,8,)))</x:f>
        <x:v>S2X8-14A033-AC</x:v>
      </x:c>
      <x:c r="E941" s="210" t="str">
        <x:f>IF(VLOOKUP($A941,'★Master Code List'!$B$4:$K$167,9,)=0,"",(VLOOKUP($A941,'★Master Code List'!$B$4:$K$167,9,)))</x:f>
        <x:v>BEV-M</x:v>
      </x:c>
      <x:c r="F941" s="20" t="str">
        <x:f>IF(VLOOKUP($A941,'★Master Code List'!$B$4:$K$167,10,)=0,"",(VLOOKUP($A941,'★Master Code List'!$B$4:$K$167,10,)))</x:f>
        <x:v>BUS BAR ASY – POS BEC TO ARRAY 6 POS</x:v>
      </x:c>
      <x:c r="G941" s="158">
        <x:f t="shared" si="259"/>
        <x:v>0</x:v>
      </x:c>
      <x:c r="H941" s="158">
        <x:f t="shared" si="260"/>
        <x:v>417.51225729062975</x:v>
      </x:c>
      <x:c r="I941" s="285">
        <x:f t="shared" si="261"/>
        <x:v>0</x:v>
      </x:c>
      <x:c r="J941" s="106">
        <x:f>SUMIFS('purchase data'!K:K,'purchase data'!$B:$B,$C941,'purchase data'!$F:$F,$D941)</x:f>
        <x:v>0</x:v>
      </x:c>
      <x:c r="K941" s="73">
        <x:f>SUMIFS('purchase data'!M:M,'purchase data'!$B:$B,$C941,'purchase data'!$F:$F,$D941)</x:f>
        <x:v>0</x:v>
      </x:c>
      <x:c r="L941" s="68">
        <x:f>SUMIFS(ETC!$G:$G,ETC!$B:$B,$C941,ETC!$E:$E,$D941)</x:f>
        <x:v>0</x:v>
      </x:c>
      <x:c r="M941" s="73">
        <x:f>SUMIFS(ETC!$J:$J,ETC!$E:$E,$D941,ETC!$B:$B,$C941)</x:f>
        <x:v>0</x:v>
      </x:c>
      <x:c r="N941" s="159">
        <x:f>IF(IFERROR((I941+K941+M941)/(G941+J941+SUMIFS(ETC!$G:$G,ETC!$C:$C,1,ETC!$B:$B,$C941,ETC!$E:$E,$D941)),)=0,H941,IFERROR((I941+K941+M941)/(G941+J941+SUMIFS(ETC!$G:$G,ETC!$C:$C,1,ETC!$B:$B,$C941,ETC!$E:$E,$D941)),))</x:f>
        <x:v>417.51225729062975</x:v>
      </x:c>
      <x:c r="O941" s="106">
        <x:f>++SUMIFS('sales data'!L:L,'sales data'!$B:$B,$C941,'sales data'!$F:$F,$D941,'sales data'!$O:$O,"")</x:f>
        <x:v>0</x:v>
      </x:c>
      <x:c r="P941" s="73">
        <x:f t="shared" si="262"/>
        <x:v>0</x:v>
      </x:c>
      <x:c r="Q941" s="68">
        <x:f>+SUMIFS('sales data'!$L:$L,'sales data'!$B:$B,$C941,'sales data'!$F:$F,$D941,'sales data'!$O:$O,"R")</x:f>
        <x:v>0</x:v>
      </x:c>
      <x:c r="R941" s="73">
        <x:f t="shared" si="263"/>
        <x:v>0</x:v>
      </x:c>
      <x:c r="S941" s="68">
        <x:f>SUMIFS('sales data'!$L:$L,'sales data'!$B:$B,$C941,'sales data'!$F:$F,$D941,'sales data'!$O:$O,"N")</x:f>
        <x:v>0</x:v>
      </x:c>
      <x:c r="T941" s="73">
        <x:f t="shared" si="264"/>
        <x:v>0</x:v>
      </x:c>
      <x:c r="U941" s="26">
        <x:f>SUMIFS('warehouse inventory check'!$N:$N,'warehouse inventory check'!$C:$C,$C941,'warehouse inventory check'!$D:$D,$D941)</x:f>
        <x:v>0</x:v>
      </x:c>
      <x:c r="V941" s="26">
        <x:f t="shared" si="265"/>
        <x:v>417.51225729062975</x:v>
      </x:c>
      <x:c r="W941" s="73">
        <x:f t="shared" si="266"/>
        <x:v>0</x:v>
      </x:c>
      <x:c r="X941" s="74">
        <x:f t="shared" si="267"/>
        <x:v>0</x:v>
      </x:c>
      <x:c r="Y941" s="68">
        <x:f t="shared" si="268"/>
        <x:v>0</x:v>
      </x:c>
      <x:c r="Z941" s="68">
        <x:f t="shared" si="269"/>
        <x:v>0</x:v>
      </x:c>
    </x:row>
    <x:row r="942" spans="1:26">
      <x:c r="A942" s="118">
        <x:v>19</x:v>
      </x:c>
      <x:c r="B942" s="683"/>
      <x:c r="C942" s="113">
        <x:v>10</x:v>
      </x:c>
      <x:c r="D942" s="210" t="str">
        <x:f>IF(VLOOKUP($A942,'★Master Code List'!$B$4:$K$167,8,)=0,"",(VLOOKUP($A942,'★Master Code List'!$B$4:$K$167,8,)))</x:f>
        <x:v>S2X8-14A033-BC</x:v>
      </x:c>
      <x:c r="E942" s="210" t="str">
        <x:f>IF(VLOOKUP($A942,'★Master Code List'!$B$4:$K$167,9,)=0,"",(VLOOKUP($A942,'★Master Code List'!$B$4:$K$167,9,)))</x:f>
        <x:v>BEV-M</x:v>
      </x:c>
      <x:c r="F942" s="20" t="str">
        <x:f>IF(VLOOKUP($A942,'★Master Code List'!$B$4:$K$167,10,)=0,"",(VLOOKUP($A942,'★Master Code List'!$B$4:$K$167,10,)))</x:f>
        <x:v>BUS BAR ASY - COMMON BUSBAR ARRAY 6 TO 4</x:v>
      </x:c>
      <x:c r="G942" s="158">
        <x:f t="shared" si="259"/>
        <x:v>0</x:v>
      </x:c>
      <x:c r="H942" s="158">
        <x:f t="shared" si="260"/>
        <x:v>420.73121031195285</x:v>
      </x:c>
      <x:c r="I942" s="285">
        <x:f t="shared" si="261"/>
        <x:v>0</x:v>
      </x:c>
      <x:c r="J942" s="106">
        <x:f>SUMIFS('purchase data'!K:K,'purchase data'!$B:$B,$C942,'purchase data'!$F:$F,$D942)</x:f>
        <x:v>0</x:v>
      </x:c>
      <x:c r="K942" s="73">
        <x:f>SUMIFS('purchase data'!M:M,'purchase data'!$B:$B,$C942,'purchase data'!$F:$F,$D942)</x:f>
        <x:v>0</x:v>
      </x:c>
      <x:c r="L942" s="68">
        <x:f>SUMIFS(ETC!$G:$G,ETC!$B:$B,$C942,ETC!$E:$E,$D942)</x:f>
        <x:v>0</x:v>
      </x:c>
      <x:c r="M942" s="73">
        <x:f>SUMIFS(ETC!$J:$J,ETC!$E:$E,$D942,ETC!$B:$B,$C942)</x:f>
        <x:v>0</x:v>
      </x:c>
      <x:c r="N942" s="159">
        <x:f>IF(IFERROR((I942+K942+M942)/(G942+J942+SUMIFS(ETC!$G:$G,ETC!$C:$C,1,ETC!$B:$B,$C942,ETC!$E:$E,$D942)),)=0,H942,IFERROR((I942+K942+M942)/(G942+J942+SUMIFS(ETC!$G:$G,ETC!$C:$C,1,ETC!$B:$B,$C942,ETC!$E:$E,$D942)),))</x:f>
        <x:v>420.73121031195285</x:v>
      </x:c>
      <x:c r="O942" s="106">
        <x:f>++SUMIFS('sales data'!L:L,'sales data'!$B:$B,$C942,'sales data'!$F:$F,$D942,'sales data'!$O:$O,"")</x:f>
        <x:v>0</x:v>
      </x:c>
      <x:c r="P942" s="73">
        <x:f t="shared" si="262"/>
        <x:v>0</x:v>
      </x:c>
      <x:c r="Q942" s="68">
        <x:f>+SUMIFS('sales data'!$L:$L,'sales data'!$B:$B,$C942,'sales data'!$F:$F,$D942,'sales data'!$O:$O,"R")</x:f>
        <x:v>0</x:v>
      </x:c>
      <x:c r="R942" s="73">
        <x:f t="shared" si="263"/>
        <x:v>0</x:v>
      </x:c>
      <x:c r="S942" s="68">
        <x:f>SUMIFS('sales data'!$L:$L,'sales data'!$B:$B,$C942,'sales data'!$F:$F,$D942,'sales data'!$O:$O,"N")</x:f>
        <x:v>0</x:v>
      </x:c>
      <x:c r="T942" s="73">
        <x:f t="shared" si="264"/>
        <x:v>0</x:v>
      </x:c>
      <x:c r="U942" s="26">
        <x:f>SUMIFS('warehouse inventory check'!$N:$N,'warehouse inventory check'!$C:$C,$C942,'warehouse inventory check'!$D:$D,$D942)</x:f>
        <x:v>0</x:v>
      </x:c>
      <x:c r="V942" s="26">
        <x:f t="shared" si="265"/>
        <x:v>420.73121031195285</x:v>
      </x:c>
      <x:c r="W942" s="73">
        <x:f t="shared" si="266"/>
        <x:v>0</x:v>
      </x:c>
      <x:c r="X942" s="74">
        <x:f t="shared" si="267"/>
        <x:v>0</x:v>
      </x:c>
      <x:c r="Y942" s="68">
        <x:f t="shared" si="268"/>
        <x:v>0</x:v>
      </x:c>
      <x:c r="Z942" s="68">
        <x:f t="shared" si="269"/>
        <x:v>0</x:v>
      </x:c>
    </x:row>
    <x:row r="943" spans="1:26">
      <x:c r="A943" s="118">
        <x:v>20</x:v>
      </x:c>
      <x:c r="B943" s="118"/>
      <x:c r="C943" s="113">
        <x:v>10</x:v>
      </x:c>
      <x:c r="D943" s="210" t="str">
        <x:f>IF(VLOOKUP($A943,'★Master Code List'!$B$4:$K$167,8,)=0,"",(VLOOKUP($A943,'★Master Code List'!$B$4:$K$167,8,)))</x:f>
        <x:v>S2X8-14A033-CC</x:v>
      </x:c>
      <x:c r="E943" s="210" t="str">
        <x:f>IF(VLOOKUP($A943,'★Master Code List'!$B$4:$K$167,9,)=0,"",(VLOOKUP($A943,'★Master Code List'!$B$4:$K$167,9,)))</x:f>
        <x:v>BEV-M</x:v>
      </x:c>
      <x:c r="F943" s="20" t="str">
        <x:f>IF(VLOOKUP($A943,'★Master Code List'!$B$4:$K$167,10,)=0,"",(VLOOKUP($A943,'★Master Code List'!$B$4:$K$167,10,)))</x:f>
        <x:v>BUS BAR ASY – ARRAY 4 NEG TO CIRCUIT BREAKER</x:v>
      </x:c>
      <x:c r="G943" s="158">
        <x:f t="shared" si="259"/>
        <x:v>0</x:v>
      </x:c>
      <x:c r="H943" s="158">
        <x:f t="shared" si="260"/>
        <x:v>277.82820996690185</x:v>
      </x:c>
      <x:c r="I943" s="285">
        <x:f t="shared" si="261"/>
        <x:v>0</x:v>
      </x:c>
      <x:c r="J943" s="106">
        <x:f>SUMIFS('purchase data'!K:K,'purchase data'!$B:$B,$C943,'purchase data'!$F:$F,$D943)</x:f>
        <x:v>0</x:v>
      </x:c>
      <x:c r="K943" s="73">
        <x:f>SUMIFS('purchase data'!M:M,'purchase data'!$B:$B,$C943,'purchase data'!$F:$F,$D943)</x:f>
        <x:v>0</x:v>
      </x:c>
      <x:c r="L943" s="68">
        <x:f>SUMIFS(ETC!$G:$G,ETC!$B:$B,$C943,ETC!$E:$E,$D943)</x:f>
        <x:v>0</x:v>
      </x:c>
      <x:c r="M943" s="73">
        <x:f>SUMIFS(ETC!$J:$J,ETC!$E:$E,$D943,ETC!$B:$B,$C943)</x:f>
        <x:v>0</x:v>
      </x:c>
      <x:c r="N943" s="159">
        <x:f>IF(IFERROR((I943+K943+M943)/(G943+J943+SUMIFS(ETC!$G:$G,ETC!$C:$C,1,ETC!$B:$B,$C943,ETC!$E:$E,$D943)),)=0,H943,IFERROR((I943+K943+M943)/(G943+J943+SUMIFS(ETC!$G:$G,ETC!$C:$C,1,ETC!$B:$B,$C943,ETC!$E:$E,$D943)),))</x:f>
        <x:v>277.82820996690185</x:v>
      </x:c>
      <x:c r="O943" s="106">
        <x:f>++SUMIFS('sales data'!L:L,'sales data'!$B:$B,$C943,'sales data'!$F:$F,$D943,'sales data'!$O:$O,"")</x:f>
        <x:v>0</x:v>
      </x:c>
      <x:c r="P943" s="73">
        <x:f t="shared" si="262"/>
        <x:v>0</x:v>
      </x:c>
      <x:c r="Q943" s="68">
        <x:f>+SUMIFS('sales data'!$L:$L,'sales data'!$B:$B,$C943,'sales data'!$F:$F,$D943,'sales data'!$O:$O,"R")</x:f>
        <x:v>0</x:v>
      </x:c>
      <x:c r="R943" s="73">
        <x:f t="shared" si="263"/>
        <x:v>0</x:v>
      </x:c>
      <x:c r="S943" s="68">
        <x:f>SUMIFS('sales data'!$L:$L,'sales data'!$B:$B,$C943,'sales data'!$F:$F,$D943,'sales data'!$O:$O,"N")</x:f>
        <x:v>0</x:v>
      </x:c>
      <x:c r="T943" s="73">
        <x:f t="shared" si="264"/>
        <x:v>0</x:v>
      </x:c>
      <x:c r="U943" s="26">
        <x:f>SUMIFS('warehouse inventory check'!$N:$N,'warehouse inventory check'!$C:$C,$C943,'warehouse inventory check'!$D:$D,$D943)</x:f>
        <x:v>0</x:v>
      </x:c>
      <x:c r="V943" s="26">
        <x:f t="shared" si="265"/>
        <x:v>277.82820996690185</x:v>
      </x:c>
      <x:c r="W943" s="73">
        <x:f t="shared" si="266"/>
        <x:v>0</x:v>
      </x:c>
      <x:c r="X943" s="74">
        <x:f t="shared" si="267"/>
        <x:v>0</x:v>
      </x:c>
      <x:c r="Y943" s="68">
        <x:f t="shared" si="268"/>
        <x:v>0</x:v>
      </x:c>
      <x:c r="Z943" s="68">
        <x:f t="shared" si="269"/>
        <x:v>0</x:v>
      </x:c>
    </x:row>
    <x:row r="944" spans="1:26">
      <x:c r="A944" s="118">
        <x:v>21</x:v>
      </x:c>
      <x:c r="B944" s="118"/>
      <x:c r="C944" s="113">
        <x:v>10</x:v>
      </x:c>
      <x:c r="D944" s="210" t="str">
        <x:f>IF(VLOOKUP($A944,'★Master Code List'!$B$4:$K$167,8,)=0,"",(VLOOKUP($A944,'★Master Code List'!$B$4:$K$167,8,)))</x:f>
        <x:v>S2X8-14A033-DC</x:v>
      </x:c>
      <x:c r="E944" s="210" t="str">
        <x:f>IF(VLOOKUP($A944,'★Master Code List'!$B$4:$K$167,9,)=0,"",(VLOOKUP($A944,'★Master Code List'!$B$4:$K$167,9,)))</x:f>
        <x:v>BEV-M</x:v>
      </x:c>
      <x:c r="F944" s="20" t="str">
        <x:f>IF(VLOOKUP($A944,'★Master Code List'!$B$4:$K$167,10,)=0,"",(VLOOKUP($A944,'★Master Code List'!$B$4:$K$167,10,)))</x:f>
        <x:v>BUS BAR ASY – CIRCUIT BREAKER TO ARRAY 3 POS</x:v>
      </x:c>
      <x:c r="G944" s="158">
        <x:f t="shared" si="259"/>
        <x:v>0</x:v>
      </x:c>
      <x:c r="H944" s="158">
        <x:f t="shared" si="260"/>
        <x:v>466.48324689198245</x:v>
      </x:c>
      <x:c r="I944" s="285">
        <x:f t="shared" si="261"/>
        <x:v>0</x:v>
      </x:c>
      <x:c r="J944" s="106">
        <x:f>SUMIFS('purchase data'!K:K,'purchase data'!$B:$B,$C944,'purchase data'!$F:$F,$D944)</x:f>
        <x:v>0</x:v>
      </x:c>
      <x:c r="K944" s="73">
        <x:f>SUMIFS('purchase data'!M:M,'purchase data'!$B:$B,$C944,'purchase data'!$F:$F,$D944)</x:f>
        <x:v>0</x:v>
      </x:c>
      <x:c r="L944" s="68">
        <x:f>SUMIFS(ETC!$G:$G,ETC!$B:$B,$C944,ETC!$E:$E,$D944)</x:f>
        <x:v>0</x:v>
      </x:c>
      <x:c r="M944" s="73">
        <x:f>SUMIFS(ETC!$J:$J,ETC!$E:$E,$D944,ETC!$B:$B,$C944)</x:f>
        <x:v>0</x:v>
      </x:c>
      <x:c r="N944" s="159">
        <x:f>IF(IFERROR((I944+K944+M944)/(G944+J944+SUMIFS(ETC!$G:$G,ETC!$C:$C,1,ETC!$B:$B,$C944,ETC!$E:$E,$D944)),)=0,H944,IFERROR((I944+K944+M944)/(G944+J944+SUMIFS(ETC!$G:$G,ETC!$C:$C,1,ETC!$B:$B,$C944,ETC!$E:$E,$D944)),))</x:f>
        <x:v>466.48324689198245</x:v>
      </x:c>
      <x:c r="O944" s="106">
        <x:f>++SUMIFS('sales data'!L:L,'sales data'!$B:$B,$C944,'sales data'!$F:$F,$D944,'sales data'!$O:$O,"")</x:f>
        <x:v>0</x:v>
      </x:c>
      <x:c r="P944" s="73">
        <x:f t="shared" si="262"/>
        <x:v>0</x:v>
      </x:c>
      <x:c r="Q944" s="68">
        <x:f>+SUMIFS('sales data'!$L:$L,'sales data'!$B:$B,$C944,'sales data'!$F:$F,$D944,'sales data'!$O:$O,"R")</x:f>
        <x:v>0</x:v>
      </x:c>
      <x:c r="R944" s="73">
        <x:f t="shared" si="263"/>
        <x:v>0</x:v>
      </x:c>
      <x:c r="S944" s="68">
        <x:f>SUMIFS('sales data'!$L:$L,'sales data'!$B:$B,$C944,'sales data'!$F:$F,$D944,'sales data'!$O:$O,"N")</x:f>
        <x:v>0</x:v>
      </x:c>
      <x:c r="T944" s="73">
        <x:f t="shared" si="264"/>
        <x:v>0</x:v>
      </x:c>
      <x:c r="U944" s="26">
        <x:f>SUMIFS('warehouse inventory check'!$N:$N,'warehouse inventory check'!$C:$C,$C944,'warehouse inventory check'!$D:$D,$D944)</x:f>
        <x:v>0</x:v>
      </x:c>
      <x:c r="V944" s="26">
        <x:f t="shared" si="265"/>
        <x:v>466.48324689198245</x:v>
      </x:c>
      <x:c r="W944" s="73">
        <x:f t="shared" si="266"/>
        <x:v>0</x:v>
      </x:c>
      <x:c r="X944" s="74">
        <x:f t="shared" si="267"/>
        <x:v>0</x:v>
      </x:c>
      <x:c r="Y944" s="68">
        <x:f t="shared" si="268"/>
        <x:v>0</x:v>
      </x:c>
      <x:c r="Z944" s="68">
        <x:f t="shared" si="269"/>
        <x:v>0</x:v>
      </x:c>
    </x:row>
    <x:row r="945" spans="1:26">
      <x:c r="A945" s="118">
        <x:v>22</x:v>
      </x:c>
      <x:c r="B945" s="118"/>
      <x:c r="C945" s="113">
        <x:v>10</x:v>
      </x:c>
      <x:c r="D945" s="210" t="str">
        <x:f>IF(VLOOKUP($A945,'★Master Code List'!$B$4:$K$167,8,)=0,"",(VLOOKUP($A945,'★Master Code List'!$B$4:$K$167,8,)))</x:f>
        <x:v>S2X8-14A033-EC</x:v>
      </x:c>
      <x:c r="E945" s="210" t="str">
        <x:f>IF(VLOOKUP($A945,'★Master Code List'!$B$4:$K$167,9,)=0,"",(VLOOKUP($A945,'★Master Code List'!$B$4:$K$167,9,)))</x:f>
        <x:v>BEV-M</x:v>
      </x:c>
      <x:c r="F945" s="20" t="str">
        <x:f>IF(VLOOKUP($A945,'★Master Code List'!$B$4:$K$167,10,)=0,"",(VLOOKUP($A945,'★Master Code List'!$B$4:$K$167,10,)))</x:f>
        <x:v>BUS BAR ASY – COMMON BUSBAR ARRAY 3 TO 1</x:v>
      </x:c>
      <x:c r="G945" s="158">
        <x:f t="shared" si="259"/>
        <x:v>0</x:v>
      </x:c>
      <x:c r="H945" s="158">
        <x:f t="shared" si="260"/>
        <x:v>458.78549155851152</x:v>
      </x:c>
      <x:c r="I945" s="285">
        <x:f t="shared" si="261"/>
        <x:v>0</x:v>
      </x:c>
      <x:c r="J945" s="106">
        <x:f>SUMIFS('purchase data'!K:K,'purchase data'!$B:$B,$C945,'purchase data'!$F:$F,$D945)</x:f>
        <x:v>0</x:v>
      </x:c>
      <x:c r="K945" s="73">
        <x:f>SUMIFS('purchase data'!M:M,'purchase data'!$B:$B,$C945,'purchase data'!$F:$F,$D945)</x:f>
        <x:v>0</x:v>
      </x:c>
      <x:c r="L945" s="68">
        <x:f>SUMIFS(ETC!$G:$G,ETC!$B:$B,$C945,ETC!$E:$E,$D945)</x:f>
        <x:v>0</x:v>
      </x:c>
      <x:c r="M945" s="73">
        <x:f>SUMIFS(ETC!$J:$J,ETC!$E:$E,$D945,ETC!$B:$B,$C945)</x:f>
        <x:v>0</x:v>
      </x:c>
      <x:c r="N945" s="159">
        <x:f>IF(IFERROR((I945+K945+M945)/(G945+J945+SUMIFS(ETC!$G:$G,ETC!$C:$C,1,ETC!$B:$B,$C945,ETC!$E:$E,$D945)),)=0,H945,IFERROR((I945+K945+M945)/(G945+J945+SUMIFS(ETC!$G:$G,ETC!$C:$C,1,ETC!$B:$B,$C945,ETC!$E:$E,$D945)),))</x:f>
        <x:v>458.78549155851152</x:v>
      </x:c>
      <x:c r="O945" s="106">
        <x:f>++SUMIFS('sales data'!L:L,'sales data'!$B:$B,$C945,'sales data'!$F:$F,$D945,'sales data'!$O:$O,"")</x:f>
        <x:v>0</x:v>
      </x:c>
      <x:c r="P945" s="73">
        <x:f t="shared" si="262"/>
        <x:v>0</x:v>
      </x:c>
      <x:c r="Q945" s="68">
        <x:f>+SUMIFS('sales data'!$L:$L,'sales data'!$B:$B,$C945,'sales data'!$F:$F,$D945,'sales data'!$O:$O,"R")</x:f>
        <x:v>0</x:v>
      </x:c>
      <x:c r="R945" s="73">
        <x:f t="shared" si="263"/>
        <x:v>0</x:v>
      </x:c>
      <x:c r="S945" s="68">
        <x:f>SUMIFS('sales data'!$L:$L,'sales data'!$B:$B,$C945,'sales data'!$F:$F,$D945,'sales data'!$O:$O,"N")</x:f>
        <x:v>0</x:v>
      </x:c>
      <x:c r="T945" s="73">
        <x:f t="shared" si="264"/>
        <x:v>0</x:v>
      </x:c>
      <x:c r="U945" s="26">
        <x:f>SUMIFS('warehouse inventory check'!$N:$N,'warehouse inventory check'!$C:$C,$C945,'warehouse inventory check'!$D:$D,$D945)</x:f>
        <x:v>0</x:v>
      </x:c>
      <x:c r="V945" s="26">
        <x:f t="shared" si="265"/>
        <x:v>458.78549155851152</x:v>
      </x:c>
      <x:c r="W945" s="73">
        <x:f t="shared" si="266"/>
        <x:v>0</x:v>
      </x:c>
      <x:c r="X945" s="74">
        <x:f t="shared" si="267"/>
        <x:v>0</x:v>
      </x:c>
      <x:c r="Y945" s="68">
        <x:f t="shared" si="268"/>
        <x:v>0</x:v>
      </x:c>
      <x:c r="Z945" s="68">
        <x:f t="shared" si="269"/>
        <x:v>0</x:v>
      </x:c>
    </x:row>
    <x:row r="946" spans="1:26">
      <x:c r="A946" s="118">
        <x:v>23</x:v>
      </x:c>
      <x:c r="B946" s="118"/>
      <x:c r="C946" s="113">
        <x:v>10</x:v>
      </x:c>
      <x:c r="D946" s="210" t="str">
        <x:f>IF(VLOOKUP($A946,'★Master Code List'!$B$4:$K$167,8,)=0,"",(VLOOKUP($A946,'★Master Code List'!$B$4:$K$167,8,)))</x:f>
        <x:v>S2X8-14A033-GC</x:v>
      </x:c>
      <x:c r="E946" s="210" t="str">
        <x:f>IF(VLOOKUP($A946,'★Master Code List'!$B$4:$K$167,9,)=0,"",(VLOOKUP($A946,'★Master Code List'!$B$4:$K$167,9,)))</x:f>
        <x:v>BEV-M</x:v>
      </x:c>
      <x:c r="F946" s="20" t="str">
        <x:f>IF(VLOOKUP($A946,'★Master Code List'!$B$4:$K$167,10,)=0,"",(VLOOKUP($A946,'★Master Code List'!$B$4:$K$167,10,)))</x:f>
        <x:v>BUS BAR ASY – ARRAY 1 NEG TO NEG BEC</x:v>
      </x:c>
      <x:c r="G946" s="158">
        <x:f t="shared" si="259"/>
        <x:v>0</x:v>
      </x:c>
      <x:c r="H946" s="158">
        <x:f t="shared" si="260"/>
        <x:v>312.87632225884892</x:v>
      </x:c>
      <x:c r="I946" s="285">
        <x:f t="shared" si="261"/>
        <x:v>0</x:v>
      </x:c>
      <x:c r="J946" s="106">
        <x:f>SUMIFS('purchase data'!K:K,'purchase data'!$B:$B,$C946,'purchase data'!$F:$F,$D946)</x:f>
        <x:v>0</x:v>
      </x:c>
      <x:c r="K946" s="73">
        <x:f>SUMIFS('purchase data'!M:M,'purchase data'!$B:$B,$C946,'purchase data'!$F:$F,$D946)</x:f>
        <x:v>0</x:v>
      </x:c>
      <x:c r="L946" s="68">
        <x:f>SUMIFS(ETC!$G:$G,ETC!$B:$B,$C946,ETC!$E:$E,$D946)</x:f>
        <x:v>0</x:v>
      </x:c>
      <x:c r="M946" s="73">
        <x:f>SUMIFS(ETC!$J:$J,ETC!$E:$E,$D946,ETC!$B:$B,$C946)</x:f>
        <x:v>0</x:v>
      </x:c>
      <x:c r="N946" s="159">
        <x:f>IF(IFERROR((I946+K946+M946)/(G946+J946+SUMIFS(ETC!$G:$G,ETC!$C:$C,1,ETC!$B:$B,$C946,ETC!$E:$E,$D946)),)=0,H946,IFERROR((I946+K946+M946)/(G946+J946+SUMIFS(ETC!$G:$G,ETC!$C:$C,1,ETC!$B:$B,$C946,ETC!$E:$E,$D946)),))</x:f>
        <x:v>312.87632225884892</x:v>
      </x:c>
      <x:c r="O946" s="106">
        <x:f>++SUMIFS('sales data'!L:L,'sales data'!$B:$B,$C946,'sales data'!$F:$F,$D946,'sales data'!$O:$O,"")</x:f>
        <x:v>0</x:v>
      </x:c>
      <x:c r="P946" s="73">
        <x:f t="shared" si="262"/>
        <x:v>0</x:v>
      </x:c>
      <x:c r="Q946" s="68">
        <x:f>+SUMIFS('sales data'!$L:$L,'sales data'!$B:$B,$C946,'sales data'!$F:$F,$D946,'sales data'!$O:$O,"R")</x:f>
        <x:v>0</x:v>
      </x:c>
      <x:c r="R946" s="73">
        <x:f t="shared" si="263"/>
        <x:v>0</x:v>
      </x:c>
      <x:c r="S946" s="68">
        <x:f>SUMIFS('sales data'!$L:$L,'sales data'!$B:$B,$C946,'sales data'!$F:$F,$D946,'sales data'!$O:$O,"N")</x:f>
        <x:v>0</x:v>
      </x:c>
      <x:c r="T946" s="73">
        <x:f t="shared" si="264"/>
        <x:v>0</x:v>
      </x:c>
      <x:c r="U946" s="26">
        <x:f>SUMIFS('warehouse inventory check'!$N:$N,'warehouse inventory check'!$C:$C,$C946,'warehouse inventory check'!$D:$D,$D946)</x:f>
        <x:v>0</x:v>
      </x:c>
      <x:c r="V946" s="26">
        <x:f t="shared" si="265"/>
        <x:v>312.87632225884892</x:v>
      </x:c>
      <x:c r="W946" s="73">
        <x:f t="shared" si="266"/>
        <x:v>0</x:v>
      </x:c>
      <x:c r="X946" s="74">
        <x:f t="shared" si="267"/>
        <x:v>0</x:v>
      </x:c>
      <x:c r="Y946" s="68">
        <x:f t="shared" si="268"/>
        <x:v>0</x:v>
      </x:c>
      <x:c r="Z946" s="68">
        <x:f t="shared" si="269"/>
        <x:v>0</x:v>
      </x:c>
    </x:row>
    <x:row r="947" spans="1:26">
      <x:c r="A947" s="118">
        <x:v>24</x:v>
      </x:c>
      <x:c r="B947" s="118"/>
      <x:c r="C947" s="113">
        <x:v>10</x:v>
      </x:c>
      <x:c r="D947" s="210" t="str">
        <x:f>IF(VLOOKUP($A947,'★Master Code List'!$B$4:$K$167,8,)=0,"",(VLOOKUP($A947,'★Master Code List'!$B$4:$K$167,8,)))</x:f>
        <x:v>S2X8-14A033-HD</x:v>
      </x:c>
      <x:c r="E947" s="210" t="str">
        <x:f>IF(VLOOKUP($A947,'★Master Code List'!$B$4:$K$167,9,)=0,"",(VLOOKUP($A947,'★Master Code List'!$B$4:$K$167,9,)))</x:f>
        <x:v>BEV-M</x:v>
      </x:c>
      <x:c r="F947" s="20" t="str">
        <x:f>IF(VLOOKUP($A947,'★Master Code List'!$B$4:$K$167,10,)=0,"",(VLOOKUP($A947,'★Master Code List'!$B$4:$K$167,10,)))</x:f>
        <x:v>BUS BAR ASY – POS BEC TO DCFC POS</x:v>
      </x:c>
      <x:c r="G947" s="158">
        <x:f t="shared" si="259"/>
        <x:v>0</x:v>
      </x:c>
      <x:c r="H947" s="158">
        <x:f t="shared" si="260"/>
        <x:v>471.64661892857146</x:v>
      </x:c>
      <x:c r="I947" s="285">
        <x:f t="shared" si="261"/>
        <x:v>0</x:v>
      </x:c>
      <x:c r="J947" s="106">
        <x:f>SUMIFS('purchase data'!K:K,'purchase data'!$B:$B,$C947,'purchase data'!$F:$F,$D947)</x:f>
        <x:v>0</x:v>
      </x:c>
      <x:c r="K947" s="73">
        <x:f>SUMIFS('purchase data'!M:M,'purchase data'!$B:$B,$C947,'purchase data'!$F:$F,$D947)</x:f>
        <x:v>0</x:v>
      </x:c>
      <x:c r="L947" s="68">
        <x:f>SUMIFS(ETC!$G:$G,ETC!$B:$B,$C947,ETC!$E:$E,$D947)</x:f>
        <x:v>0</x:v>
      </x:c>
      <x:c r="M947" s="73">
        <x:f>SUMIFS(ETC!$J:$J,ETC!$E:$E,$D947,ETC!$B:$B,$C947)</x:f>
        <x:v>0</x:v>
      </x:c>
      <x:c r="N947" s="159">
        <x:f>IF(IFERROR((I947+K947+M947)/(G947+J947+SUMIFS(ETC!$G:$G,ETC!$C:$C,1,ETC!$B:$B,$C947,ETC!$E:$E,$D947)),)=0,H947,IFERROR((I947+K947+M947)/(G947+J947+SUMIFS(ETC!$G:$G,ETC!$C:$C,1,ETC!$B:$B,$C947,ETC!$E:$E,$D947)),))</x:f>
        <x:v>471.64661892857146</x:v>
      </x:c>
      <x:c r="O947" s="106">
        <x:f>++SUMIFS('sales data'!L:L,'sales data'!$B:$B,$C947,'sales data'!$F:$F,$D947,'sales data'!$O:$O,"")</x:f>
        <x:v>0</x:v>
      </x:c>
      <x:c r="P947" s="73">
        <x:f t="shared" si="262"/>
        <x:v>0</x:v>
      </x:c>
      <x:c r="Q947" s="68">
        <x:f>+SUMIFS('sales data'!$L:$L,'sales data'!$B:$B,$C947,'sales data'!$F:$F,$D947,'sales data'!$O:$O,"R")</x:f>
        <x:v>0</x:v>
      </x:c>
      <x:c r="R947" s="73">
        <x:f t="shared" si="263"/>
        <x:v>0</x:v>
      </x:c>
      <x:c r="S947" s="68">
        <x:f>SUMIFS('sales data'!$L:$L,'sales data'!$B:$B,$C947,'sales data'!$F:$F,$D947,'sales data'!$O:$O,"N")</x:f>
        <x:v>0</x:v>
      </x:c>
      <x:c r="T947" s="73">
        <x:f t="shared" si="264"/>
        <x:v>0</x:v>
      </x:c>
      <x:c r="U947" s="26">
        <x:f>SUMIFS('warehouse inventory check'!$N:$N,'warehouse inventory check'!$C:$C,$C947,'warehouse inventory check'!$D:$D,$D947)</x:f>
        <x:v>0</x:v>
      </x:c>
      <x:c r="V947" s="26">
        <x:f t="shared" si="265"/>
        <x:v>471.64661892857146</x:v>
      </x:c>
      <x:c r="W947" s="73">
        <x:f t="shared" si="266"/>
        <x:v>0</x:v>
      </x:c>
      <x:c r="X947" s="74">
        <x:f t="shared" si="267"/>
        <x:v>0</x:v>
      </x:c>
      <x:c r="Y947" s="68">
        <x:f t="shared" si="268"/>
        <x:v>0</x:v>
      </x:c>
      <x:c r="Z947" s="68">
        <x:f t="shared" si="269"/>
        <x:v>0</x:v>
      </x:c>
    </x:row>
    <x:row r="948" spans="1:26">
      <x:c r="A948" s="118">
        <x:v>25</x:v>
      </x:c>
      <x:c r="B948" s="118"/>
      <x:c r="C948" s="113">
        <x:v>10</x:v>
      </x:c>
      <x:c r="D948" s="210" t="str">
        <x:f>IF(VLOOKUP($A948,'★Master Code List'!$B$4:$K$167,8,)=0,"",(VLOOKUP($A948,'★Master Code List'!$B$4:$K$167,8,)))</x:f>
        <x:v>S2X8-14A033-JD</x:v>
      </x:c>
      <x:c r="E948" s="210" t="str">
        <x:f>IF(VLOOKUP($A948,'★Master Code List'!$B$4:$K$167,9,)=0,"",(VLOOKUP($A948,'★Master Code List'!$B$4:$K$167,9,)))</x:f>
        <x:v>BEV-M</x:v>
      </x:c>
      <x:c r="F948" s="20" t="str">
        <x:f>IF(VLOOKUP($A948,'★Master Code List'!$B$4:$K$167,10,)=0,"",(VLOOKUP($A948,'★Master Code List'!$B$4:$K$167,10,)))</x:f>
        <x:v>BUS BAR ASY – NEG BEC TO DCFC NEG</x:v>
      </x:c>
      <x:c r="G948" s="158">
        <x:f t="shared" si="259"/>
        <x:v>0</x:v>
      </x:c>
      <x:c r="H948" s="158">
        <x:f t="shared" si="260"/>
        <x:v>399.99784685714292</x:v>
      </x:c>
      <x:c r="I948" s="285">
        <x:f t="shared" si="261"/>
        <x:v>0</x:v>
      </x:c>
      <x:c r="J948" s="106">
        <x:f>SUMIFS('purchase data'!K:K,'purchase data'!$B:$B,$C948,'purchase data'!$F:$F,$D948)</x:f>
        <x:v>0</x:v>
      </x:c>
      <x:c r="K948" s="73">
        <x:f>SUMIFS('purchase data'!M:M,'purchase data'!$B:$B,$C948,'purchase data'!$F:$F,$D948)</x:f>
        <x:v>0</x:v>
      </x:c>
      <x:c r="L948" s="68">
        <x:f>SUMIFS(ETC!$G:$G,ETC!$B:$B,$C948,ETC!$E:$E,$D948)</x:f>
        <x:v>0</x:v>
      </x:c>
      <x:c r="M948" s="73">
        <x:f>SUMIFS(ETC!$J:$J,ETC!$E:$E,$D948,ETC!$B:$B,$C948)</x:f>
        <x:v>0</x:v>
      </x:c>
      <x:c r="N948" s="159">
        <x:f>IF(IFERROR((I948+K948+M948)/(G948+J948+SUMIFS(ETC!$G:$G,ETC!$C:$C,1,ETC!$B:$B,$C948,ETC!$E:$E,$D948)),)=0,H948,IFERROR((I948+K948+M948)/(G948+J948+SUMIFS(ETC!$G:$G,ETC!$C:$C,1,ETC!$B:$B,$C948,ETC!$E:$E,$D948)),))</x:f>
        <x:v>399.99784685714292</x:v>
      </x:c>
      <x:c r="O948" s="106">
        <x:f>++SUMIFS('sales data'!L:L,'sales data'!$B:$B,$C948,'sales data'!$F:$F,$D948,'sales data'!$O:$O,"")</x:f>
        <x:v>0</x:v>
      </x:c>
      <x:c r="P948" s="73">
        <x:f t="shared" si="262"/>
        <x:v>0</x:v>
      </x:c>
      <x:c r="Q948" s="68">
        <x:f>+SUMIFS('sales data'!$L:$L,'sales data'!$B:$B,$C948,'sales data'!$F:$F,$D948,'sales data'!$O:$O,"R")</x:f>
        <x:v>0</x:v>
      </x:c>
      <x:c r="R948" s="73">
        <x:f t="shared" si="263"/>
        <x:v>0</x:v>
      </x:c>
      <x:c r="S948" s="68">
        <x:f>SUMIFS('sales data'!$L:$L,'sales data'!$B:$B,$C948,'sales data'!$F:$F,$D948,'sales data'!$O:$O,"N")</x:f>
        <x:v>0</x:v>
      </x:c>
      <x:c r="T948" s="73">
        <x:f t="shared" si="264"/>
        <x:v>0</x:v>
      </x:c>
      <x:c r="U948" s="26">
        <x:f>SUMIFS('warehouse inventory check'!$N:$N,'warehouse inventory check'!$C:$C,$C948,'warehouse inventory check'!$D:$D,$D948)</x:f>
        <x:v>0</x:v>
      </x:c>
      <x:c r="V948" s="26">
        <x:f t="shared" si="265"/>
        <x:v>399.99784685714292</x:v>
      </x:c>
      <x:c r="W948" s="73">
        <x:f t="shared" si="266"/>
        <x:v>0</x:v>
      </x:c>
      <x:c r="X948" s="74">
        <x:f t="shared" si="267"/>
        <x:v>0</x:v>
      </x:c>
      <x:c r="Y948" s="68">
        <x:f t="shared" si="268"/>
        <x:v>0</x:v>
      </x:c>
      <x:c r="Z948" s="68">
        <x:f t="shared" si="269"/>
        <x:v>0</x:v>
      </x:c>
    </x:row>
    <x:row r="949" spans="1:26">
      <x:c r="A949" s="118">
        <x:v>26</x:v>
      </x:c>
      <x:c r="B949" s="118"/>
      <x:c r="C949" s="113">
        <x:v>10</x:v>
      </x:c>
      <x:c r="D949" s="210" t="str">
        <x:f>IF(VLOOKUP($A949,'★Master Code List'!$B$4:$K$167,8,)=0,"",(VLOOKUP($A949,'★Master Code List'!$B$4:$K$167,8,)))</x:f>
        <x:v>SZ38-10B694-AC</x:v>
      </x:c>
      <x:c r="E949" s="210" t="str">
        <x:f>IF(VLOOKUP($A949,'★Master Code List'!$B$4:$K$167,9,)=0,"",(VLOOKUP($A949,'★Master Code List'!$B$4:$K$167,9,)))</x:f>
        <x:v>BEV-E2 (V710)</x:v>
      </x:c>
      <x:c r="F949" s="20" t="str">
        <x:f>IF(VLOOKUP($A949,'★Master Code List'!$B$4:$K$167,10,)=0,"",(VLOOKUP($A949,'★Master Code List'!$B$4:$K$167,10,)))</x:f>
        <x:v>Main Harness</x:v>
      </x:c>
      <x:c r="G949" s="158">
        <x:f t="shared" si="259"/>
        <x:v>0</x:v>
      </x:c>
      <x:c r="H949" s="158">
        <x:f t="shared" si="260"/>
        <x:v>3999.1422376362398</x:v>
      </x:c>
      <x:c r="I949" s="285">
        <x:f t="shared" si="261"/>
        <x:v>0</x:v>
      </x:c>
      <x:c r="J949" s="106">
        <x:f>SUMIFS('purchase data'!K:K,'purchase data'!$B:$B,$C949,'purchase data'!$F:$F,$D949)</x:f>
        <x:v>0</x:v>
      </x:c>
      <x:c r="K949" s="73">
        <x:f>SUMIFS('purchase data'!M:M,'purchase data'!$B:$B,$C949,'purchase data'!$F:$F,$D949)</x:f>
        <x:v>0</x:v>
      </x:c>
      <x:c r="L949" s="68">
        <x:f>SUMIFS(ETC!$G:$G,ETC!$B:$B,$C949,ETC!$E:$E,$D949)</x:f>
        <x:v>0</x:v>
      </x:c>
      <x:c r="M949" s="73">
        <x:f>SUMIFS(ETC!$J:$J,ETC!$E:$E,$D949,ETC!$B:$B,$C949)</x:f>
        <x:v>0</x:v>
      </x:c>
      <x:c r="N949" s="159">
        <x:f>IF(IFERROR((I949+K949+M949)/(G949+J949+SUMIFS(ETC!$G:$G,ETC!$C:$C,1,ETC!$B:$B,$C949,ETC!$E:$E,$D949)),)=0,H949,IFERROR((I949+K949+M949)/(G949+J949+SUMIFS(ETC!$G:$G,ETC!$C:$C,1,ETC!$B:$B,$C949,ETC!$E:$E,$D949)),))</x:f>
        <x:v>3999.1422376362398</x:v>
      </x:c>
      <x:c r="O949" s="106">
        <x:f>++SUMIFS('sales data'!L:L,'sales data'!$B:$B,$C949,'sales data'!$F:$F,$D949,'sales data'!$O:$O,"")</x:f>
        <x:v>0</x:v>
      </x:c>
      <x:c r="P949" s="73">
        <x:f t="shared" si="262"/>
        <x:v>0</x:v>
      </x:c>
      <x:c r="Q949" s="68">
        <x:f>+SUMIFS('sales data'!$L:$L,'sales data'!$B:$B,$C949,'sales data'!$F:$F,$D949,'sales data'!$O:$O,"R")</x:f>
        <x:v>0</x:v>
      </x:c>
      <x:c r="R949" s="73">
        <x:f t="shared" si="263"/>
        <x:v>0</x:v>
      </x:c>
      <x:c r="S949" s="68">
        <x:f>SUMIFS('sales data'!$L:$L,'sales data'!$B:$B,$C949,'sales data'!$F:$F,$D949,'sales data'!$O:$O,"N")</x:f>
        <x:v>0</x:v>
      </x:c>
      <x:c r="T949" s="73">
        <x:f t="shared" si="264"/>
        <x:v>0</x:v>
      </x:c>
      <x:c r="U949" s="26">
        <x:f>SUMIFS('warehouse inventory check'!$N:$N,'warehouse inventory check'!$C:$C,$C949,'warehouse inventory check'!$D:$D,$D949)</x:f>
        <x:v>0</x:v>
      </x:c>
      <x:c r="V949" s="26">
        <x:f t="shared" si="265"/>
        <x:v>3999.1422376362398</x:v>
      </x:c>
      <x:c r="W949" s="73">
        <x:f t="shared" si="266"/>
        <x:v>0</x:v>
      </x:c>
      <x:c r="X949" s="74">
        <x:f t="shared" si="267"/>
        <x:v>0</x:v>
      </x:c>
      <x:c r="Y949" s="68">
        <x:f t="shared" si="268"/>
        <x:v>0</x:v>
      </x:c>
      <x:c r="Z949" s="68">
        <x:f t="shared" si="269"/>
        <x:v>0</x:v>
      </x:c>
    </x:row>
    <x:row r="950" spans="1:26">
      <x:c r="A950" s="118">
        <x:v>27</x:v>
      </x:c>
      <x:c r="B950" s="118"/>
      <x:c r="C950" s="113">
        <x:v>10</x:v>
      </x:c>
      <x:c r="D950" s="210" t="str">
        <x:f>IF(VLOOKUP($A950,'★Master Code List'!$B$4:$K$167,8,)=0,"",(VLOOKUP($A950,'★Master Code List'!$B$4:$K$167,8,)))</x:f>
        <x:v>SZ38-14A033-AB</x:v>
      </x:c>
      <x:c r="E950" s="210" t="str">
        <x:f>IF(VLOOKUP($A950,'★Master Code List'!$B$4:$K$167,9,)=0,"",(VLOOKUP($A950,'★Master Code List'!$B$4:$K$167,9,)))</x:f>
        <x:v>BEV-E2 (V710)</x:v>
      </x:c>
      <x:c r="F950" s="20" t="str">
        <x:f>IF(VLOOKUP($A950,'★Master Code List'!$B$4:$K$167,10,)=0,"",(VLOOKUP($A950,'★Master Code List'!$B$4:$K$167,10,)))</x:f>
        <x:v>BUSBAR - Array 2 to Array3_Insert</x:v>
      </x:c>
      <x:c r="G950" s="158">
        <x:f t="shared" si="259"/>
        <x:v>0</x:v>
      </x:c>
      <x:c r="H950" s="158">
        <x:f t="shared" si="260"/>
        <x:v>609.68253421340626</x:v>
      </x:c>
      <x:c r="I950" s="285">
        <x:f t="shared" si="261"/>
        <x:v>0</x:v>
      </x:c>
      <x:c r="J950" s="106">
        <x:f>SUMIFS('purchase data'!K:K,'purchase data'!$B:$B,$C950,'purchase data'!$F:$F,$D950)</x:f>
        <x:v>0</x:v>
      </x:c>
      <x:c r="K950" s="73">
        <x:f>SUMIFS('purchase data'!M:M,'purchase data'!$B:$B,$C950,'purchase data'!$F:$F,$D950)</x:f>
        <x:v>0</x:v>
      </x:c>
      <x:c r="L950" s="68">
        <x:f>SUMIFS(ETC!$G:$G,ETC!$B:$B,$C950,ETC!$E:$E,$D950)</x:f>
        <x:v>0</x:v>
      </x:c>
      <x:c r="M950" s="73">
        <x:f>SUMIFS(ETC!$J:$J,ETC!$E:$E,$D950,ETC!$B:$B,$C950)</x:f>
        <x:v>0</x:v>
      </x:c>
      <x:c r="N950" s="159">
        <x:f>IF(IFERROR((I950+K950+M950)/(G950+J950+SUMIFS(ETC!$G:$G,ETC!$C:$C,1,ETC!$B:$B,$C950,ETC!$E:$E,$D950)),)=0,H950,IFERROR((I950+K950+M950)/(G950+J950+SUMIFS(ETC!$G:$G,ETC!$C:$C,1,ETC!$B:$B,$C950,ETC!$E:$E,$D950)),))</x:f>
        <x:v>609.68253421340626</x:v>
      </x:c>
      <x:c r="O950" s="106">
        <x:f>++SUMIFS('sales data'!L:L,'sales data'!$B:$B,$C950,'sales data'!$F:$F,$D950,'sales data'!$O:$O,"")</x:f>
        <x:v>0</x:v>
      </x:c>
      <x:c r="P950" s="73">
        <x:f t="shared" si="262"/>
        <x:v>0</x:v>
      </x:c>
      <x:c r="Q950" s="68">
        <x:f>+SUMIFS('sales data'!$L:$L,'sales data'!$B:$B,$C950,'sales data'!$F:$F,$D950,'sales data'!$O:$O,"R")</x:f>
        <x:v>0</x:v>
      </x:c>
      <x:c r="R950" s="73">
        <x:f t="shared" si="263"/>
        <x:v>0</x:v>
      </x:c>
      <x:c r="S950" s="68">
        <x:f>SUMIFS('sales data'!$L:$L,'sales data'!$B:$B,$C950,'sales data'!$F:$F,$D950,'sales data'!$O:$O,"N")</x:f>
        <x:v>0</x:v>
      </x:c>
      <x:c r="T950" s="73">
        <x:f t="shared" si="264"/>
        <x:v>0</x:v>
      </x:c>
      <x:c r="U950" s="26">
        <x:f>SUMIFS('warehouse inventory check'!$N:$N,'warehouse inventory check'!$C:$C,$C950,'warehouse inventory check'!$D:$D,$D950)</x:f>
        <x:v>0</x:v>
      </x:c>
      <x:c r="V950" s="26">
        <x:f t="shared" si="265"/>
        <x:v>609.68253421340626</x:v>
      </x:c>
      <x:c r="W950" s="73">
        <x:f t="shared" si="266"/>
        <x:v>0</x:v>
      </x:c>
      <x:c r="X950" s="74">
        <x:f t="shared" si="267"/>
        <x:v>0</x:v>
      </x:c>
      <x:c r="Y950" s="68">
        <x:f t="shared" si="268"/>
        <x:v>0</x:v>
      </x:c>
      <x:c r="Z950" s="68">
        <x:f t="shared" si="269"/>
        <x:v>0</x:v>
      </x:c>
    </x:row>
    <x:row r="951" spans="1:26" ht="14.25" customHeight="1">
      <x:c r="A951" s="118">
        <x:v>28</x:v>
      </x:c>
      <x:c r="B951" s="118"/>
      <x:c r="C951" s="113">
        <x:v>10</x:v>
      </x:c>
      <x:c r="D951" s="210" t="str">
        <x:f>IF(VLOOKUP($A951,'★Master Code List'!$B$4:$K$167,8,)=0,"",(VLOOKUP($A951,'★Master Code List'!$B$4:$K$167,8,)))</x:f>
        <x:v>SZ38-14A033-BB</x:v>
      </x:c>
      <x:c r="E951" s="210" t="str">
        <x:f>IF(VLOOKUP($A951,'★Master Code List'!$B$4:$K$167,9,)=0,"",(VLOOKUP($A951,'★Master Code List'!$B$4:$K$167,9,)))</x:f>
        <x:v>BEV-E2 (V710)</x:v>
      </x:c>
      <x:c r="F951" s="20" t="str">
        <x:f>IF(VLOOKUP($A951,'★Master Code List'!$B$4:$K$167,10,)=0,"",(VLOOKUP($A951,'★Master Code List'!$B$4:$K$167,10,)))</x:f>
        <x:v>BUSBAR - Array 6 to Pos BEC_Insert</x:v>
      </x:c>
      <x:c r="G951" s="158">
        <x:f t="shared" si="259"/>
        <x:v>0</x:v>
      </x:c>
      <x:c r="H951" s="158">
        <x:f t="shared" si="260"/>
        <x:v>413.7588293707251</x:v>
      </x:c>
      <x:c r="I951" s="285">
        <x:f t="shared" si="261"/>
        <x:v>0</x:v>
      </x:c>
      <x:c r="J951" s="106">
        <x:f>SUMIFS('purchase data'!K:K,'purchase data'!$B:$B,$C951,'purchase data'!$F:$F,$D951)</x:f>
        <x:v>0</x:v>
      </x:c>
      <x:c r="K951" s="73">
        <x:f>SUMIFS('purchase data'!M:M,'purchase data'!$B:$B,$C951,'purchase data'!$F:$F,$D951)</x:f>
        <x:v>0</x:v>
      </x:c>
      <x:c r="L951" s="68">
        <x:f>SUMIFS(ETC!$G:$G,ETC!$B:$B,$C951,ETC!$E:$E,$D951)</x:f>
        <x:v>0</x:v>
      </x:c>
      <x:c r="M951" s="73">
        <x:f>SUMIFS(ETC!$J:$J,ETC!$E:$E,$D951,ETC!$B:$B,$C951)</x:f>
        <x:v>0</x:v>
      </x:c>
      <x:c r="N951" s="159">
        <x:f>IF(IFERROR((I951+K951+M951)/(G951+J951+SUMIFS(ETC!$G:$G,ETC!$C:$C,1,ETC!$B:$B,$C951,ETC!$E:$E,$D951)),)=0,H951,IFERROR((I951+K951+M951)/(G951+J951+SUMIFS(ETC!$G:$G,ETC!$C:$C,1,ETC!$B:$B,$C951,ETC!$E:$E,$D951)),))</x:f>
        <x:v>413.7588293707251</x:v>
      </x:c>
      <x:c r="O951" s="106">
        <x:f>++SUMIFS('sales data'!L:L,'sales data'!$B:$B,$C951,'sales data'!$F:$F,$D951,'sales data'!$O:$O,"")</x:f>
        <x:v>0</x:v>
      </x:c>
      <x:c r="P951" s="73">
        <x:f t="shared" si="262"/>
        <x:v>0</x:v>
      </x:c>
      <x:c r="Q951" s="68">
        <x:f>+SUMIFS('sales data'!$L:$L,'sales data'!$B:$B,$C951,'sales data'!$F:$F,$D951,'sales data'!$O:$O,"R")</x:f>
        <x:v>0</x:v>
      </x:c>
      <x:c r="R951" s="73">
        <x:f t="shared" si="263"/>
        <x:v>0</x:v>
      </x:c>
      <x:c r="S951" s="68">
        <x:f>SUMIFS('sales data'!$L:$L,'sales data'!$B:$B,$C951,'sales data'!$F:$F,$D951,'sales data'!$O:$O,"N")</x:f>
        <x:v>0</x:v>
      </x:c>
      <x:c r="T951" s="73">
        <x:f t="shared" si="264"/>
        <x:v>0</x:v>
      </x:c>
      <x:c r="U951" s="26">
        <x:f>SUMIFS('warehouse inventory check'!$N:$N,'warehouse inventory check'!$C:$C,$C951,'warehouse inventory check'!$D:$D,$D951)</x:f>
        <x:v>0</x:v>
      </x:c>
      <x:c r="V951" s="26">
        <x:f t="shared" si="265"/>
        <x:v>413.7588293707251</x:v>
      </x:c>
      <x:c r="W951" s="73">
        <x:f t="shared" si="266"/>
        <x:v>0</x:v>
      </x:c>
      <x:c r="X951" s="74">
        <x:f t="shared" si="267"/>
        <x:v>0</x:v>
      </x:c>
      <x:c r="Y951" s="68">
        <x:f t="shared" si="268"/>
        <x:v>0</x:v>
      </x:c>
      <x:c r="Z951" s="68">
        <x:f t="shared" si="269"/>
        <x:v>0</x:v>
      </x:c>
    </x:row>
    <x:row r="952" spans="1:26" ht="14.25" customHeight="1">
      <x:c r="A952" s="118">
        <x:v>29</x:v>
      </x:c>
      <x:c r="B952" s="118"/>
      <x:c r="C952" s="113">
        <x:v>10</x:v>
      </x:c>
      <x:c r="D952" s="210" t="str">
        <x:f>IF(VLOOKUP($A952,'★Master Code List'!$B$4:$K$167,8,)=0,"",(VLOOKUP($A952,'★Master Code List'!$B$4:$K$167,8,)))</x:f>
        <x:v>T2X8-14A033-AA</x:v>
      </x:c>
      <x:c r="E952" s="210" t="str">
        <x:f>IF(VLOOKUP($A952,'★Master Code List'!$B$4:$K$167,9,)=0,"",(VLOOKUP($A952,'★Master Code List'!$B$4:$K$167,9,)))</x:f>
        <x:v>BEV-M</x:v>
      </x:c>
      <x:c r="F952" s="20" t="str">
        <x:f>IF(VLOOKUP($A952,'★Master Code List'!$B$4:$K$167,10,)=0,"",(VLOOKUP($A952,'★Master Code List'!$B$4:$K$167,10,)))</x:f>
        <x:v>BUSBAR ASY</x:v>
      </x:c>
      <x:c r="G952" s="158">
        <x:f t="shared" si="259"/>
        <x:v>0</x:v>
      </x:c>
      <x:c r="H952" s="158">
        <x:f t="shared" si="260"/>
        <x:v>580.66571699999997</x:v>
      </x:c>
      <x:c r="I952" s="285">
        <x:f t="shared" si="261"/>
        <x:v>0</x:v>
      </x:c>
      <x:c r="J952" s="106">
        <x:f>SUMIFS('purchase data'!K:K,'purchase data'!$B:$B,$C952,'purchase data'!$F:$F,$D952)</x:f>
        <x:v>0</x:v>
      </x:c>
      <x:c r="K952" s="73">
        <x:f>SUMIFS('purchase data'!M:M,'purchase data'!$B:$B,$C952,'purchase data'!$F:$F,$D952)</x:f>
        <x:v>0</x:v>
      </x:c>
      <x:c r="L952" s="68">
        <x:f>SUMIFS(ETC!$G:$G,ETC!$B:$B,$C952,ETC!$E:$E,$D952)</x:f>
        <x:v>0</x:v>
      </x:c>
      <x:c r="M952" s="73">
        <x:f>SUMIFS(ETC!$J:$J,ETC!$E:$E,$D952,ETC!$B:$B,$C952)</x:f>
        <x:v>0</x:v>
      </x:c>
      <x:c r="N952" s="159">
        <x:f>IF(IFERROR((I952+K952+M952)/(G952+J952+SUMIFS(ETC!$G:$G,ETC!$C:$C,1,ETC!$B:$B,$C952,ETC!$E:$E,$D952)),)=0,H952,IFERROR((I952+K952+M952)/(G952+J952+SUMIFS(ETC!$G:$G,ETC!$C:$C,1,ETC!$B:$B,$C952,ETC!$E:$E,$D952)),))</x:f>
        <x:v>580.66571699999997</x:v>
      </x:c>
      <x:c r="O952" s="106">
        <x:f>++SUMIFS('sales data'!L:L,'sales data'!$B:$B,$C952,'sales data'!$F:$F,$D952,'sales data'!$O:$O,"")</x:f>
        <x:v>0</x:v>
      </x:c>
      <x:c r="P952" s="73">
        <x:f t="shared" si="262"/>
        <x:v>0</x:v>
      </x:c>
      <x:c r="Q952" s="68">
        <x:f>+SUMIFS('sales data'!$L:$L,'sales data'!$B:$B,$C952,'sales data'!$F:$F,$D952,'sales data'!$O:$O,"R")</x:f>
        <x:v>0</x:v>
      </x:c>
      <x:c r="R952" s="73">
        <x:f t="shared" si="263"/>
        <x:v>0</x:v>
      </x:c>
      <x:c r="S952" s="68">
        <x:f>SUMIFS('sales data'!$L:$L,'sales data'!$B:$B,$C952,'sales data'!$F:$F,$D952,'sales data'!$O:$O,"N")</x:f>
        <x:v>0</x:v>
      </x:c>
      <x:c r="T952" s="73">
        <x:f t="shared" si="264"/>
        <x:v>0</x:v>
      </x:c>
      <x:c r="U952" s="26">
        <x:f>SUMIFS('warehouse inventory check'!$N:$N,'warehouse inventory check'!$C:$C,$C952,'warehouse inventory check'!$D:$D,$D952)</x:f>
        <x:v>0</x:v>
      </x:c>
      <x:c r="V952" s="26">
        <x:f t="shared" si="265"/>
        <x:v>580.66571699999997</x:v>
      </x:c>
      <x:c r="W952" s="73">
        <x:f t="shared" si="266"/>
        <x:v>0</x:v>
      </x:c>
      <x:c r="X952" s="74">
        <x:f t="shared" si="267"/>
        <x:v>0</x:v>
      </x:c>
      <x:c r="Y952" s="68">
        <x:f t="shared" si="268"/>
        <x:v>0</x:v>
      </x:c>
      <x:c r="Z952" s="68">
        <x:f t="shared" si="269"/>
        <x:v>0</x:v>
      </x:c>
    </x:row>
    <x:row r="953" spans="1:26" ht="14.25" customHeight="1">
      <x:c r="A953" s="118">
        <x:v>30</x:v>
      </x:c>
      <x:c r="B953" s="118"/>
      <x:c r="C953" s="113">
        <x:v>10</x:v>
      </x:c>
      <x:c r="D953" s="210" t="str">
        <x:f>IF(VLOOKUP($A953,'★Master Code List'!$B$4:$K$167,8,)=0,"",(VLOOKUP($A953,'★Master Code List'!$B$4:$K$167,8,)))</x:f>
        <x:v>T2X8-14A033-BA</x:v>
      </x:c>
      <x:c r="E953" s="210" t="str">
        <x:f>IF(VLOOKUP($A953,'★Master Code List'!$B$4:$K$167,9,)=0,"",(VLOOKUP($A953,'★Master Code List'!$B$4:$K$167,9,)))</x:f>
        <x:v>BEV-M</x:v>
      </x:c>
      <x:c r="F953" s="20" t="str">
        <x:f>IF(VLOOKUP($A953,'★Master Code List'!$B$4:$K$167,10,)=0,"",(VLOOKUP($A953,'★Master Code List'!$B$4:$K$167,10,)))</x:f>
        <x:v>BUSBAR ASY</x:v>
      </x:c>
      <x:c r="G953" s="158">
        <x:f t="shared" si="259"/>
        <x:v>0</x:v>
      </x:c>
      <x:c r="H953" s="158">
        <x:f t="shared" si="260"/>
        <x:v>562.3770330000001</x:v>
      </x:c>
      <x:c r="I953" s="285">
        <x:f t="shared" si="261"/>
        <x:v>0</x:v>
      </x:c>
      <x:c r="J953" s="106">
        <x:f>SUMIFS('purchase data'!K:K,'purchase data'!$B:$B,$C953,'purchase data'!$F:$F,$D953)</x:f>
        <x:v>0</x:v>
      </x:c>
      <x:c r="K953" s="73">
        <x:f>SUMIFS('purchase data'!M:M,'purchase data'!$B:$B,$C953,'purchase data'!$F:$F,$D953)</x:f>
        <x:v>0</x:v>
      </x:c>
      <x:c r="L953" s="68">
        <x:f>SUMIFS(ETC!$G:$G,ETC!$B:$B,$C953,ETC!$E:$E,$D953)</x:f>
        <x:v>0</x:v>
      </x:c>
      <x:c r="M953" s="73">
        <x:f>SUMIFS(ETC!$J:$J,ETC!$E:$E,$D953,ETC!$B:$B,$C953)</x:f>
        <x:v>0</x:v>
      </x:c>
      <x:c r="N953" s="159">
        <x:f>IF(IFERROR((I953+K953+M953)/(G953+J953+SUMIFS(ETC!$G:$G,ETC!$C:$C,1,ETC!$B:$B,$C953,ETC!$E:$E,$D953)),)=0,H953,IFERROR((I953+K953+M953)/(G953+J953+SUMIFS(ETC!$G:$G,ETC!$C:$C,1,ETC!$B:$B,$C953,ETC!$E:$E,$D953)),))</x:f>
        <x:v>562.3770330000001</x:v>
      </x:c>
      <x:c r="O953" s="106">
        <x:f>++SUMIFS('sales data'!L:L,'sales data'!$B:$B,$C953,'sales data'!$F:$F,$D953,'sales data'!$O:$O,"")</x:f>
        <x:v>0</x:v>
      </x:c>
      <x:c r="P953" s="73">
        <x:f t="shared" si="262"/>
        <x:v>0</x:v>
      </x:c>
      <x:c r="Q953" s="68">
        <x:f>+SUMIFS('sales data'!$L:$L,'sales data'!$B:$B,$C953,'sales data'!$F:$F,$D953,'sales data'!$O:$O,"R")</x:f>
        <x:v>0</x:v>
      </x:c>
      <x:c r="R953" s="73">
        <x:f t="shared" si="263"/>
        <x:v>0</x:v>
      </x:c>
      <x:c r="S953" s="68">
        <x:f>SUMIFS('sales data'!$L:$L,'sales data'!$B:$B,$C953,'sales data'!$F:$F,$D953,'sales data'!$O:$O,"N")</x:f>
        <x:v>0</x:v>
      </x:c>
      <x:c r="T953" s="73">
        <x:f t="shared" si="264"/>
        <x:v>0</x:v>
      </x:c>
      <x:c r="U953" s="26">
        <x:f>SUMIFS('warehouse inventory check'!$N:$N,'warehouse inventory check'!$C:$C,$C953,'warehouse inventory check'!$D:$D,$D953)</x:f>
        <x:v>0</x:v>
      </x:c>
      <x:c r="V953" s="26">
        <x:f t="shared" si="265"/>
        <x:v>562.3770330000001</x:v>
      </x:c>
      <x:c r="W953" s="73">
        <x:f t="shared" si="266"/>
        <x:v>0</x:v>
      </x:c>
      <x:c r="X953" s="74">
        <x:f t="shared" si="267"/>
        <x:v>0</x:v>
      </x:c>
      <x:c r="Y953" s="68">
        <x:f t="shared" si="268"/>
        <x:v>0</x:v>
      </x:c>
      <x:c r="Z953" s="68">
        <x:f t="shared" si="269"/>
        <x:v>0</x:v>
      </x:c>
    </x:row>
    <x:row r="954" spans="1:26" ht="14.25" customHeight="1">
      <x:c r="A954" s="118">
        <x:v>31</x:v>
      </x:c>
      <x:c r="B954" s="118"/>
      <x:c r="C954" s="113">
        <x:v>10</x:v>
      </x:c>
      <x:c r="D954" s="210" t="str">
        <x:f>IF(VLOOKUP($A954,'★Master Code List'!$B$4:$K$167,8,)=0,"",(VLOOKUP($A954,'★Master Code List'!$B$4:$K$167,8,)))</x:f>
        <x:v>T2X8-14A033-EA</x:v>
      </x:c>
      <x:c r="E954" s="210" t="str">
        <x:f>IF(VLOOKUP($A954,'★Master Code List'!$B$4:$K$167,9,)=0,"",(VLOOKUP($A954,'★Master Code List'!$B$4:$K$167,9,)))</x:f>
        <x:v>BEV-M</x:v>
      </x:c>
      <x:c r="F954" s="20" t="str">
        <x:f>IF(VLOOKUP($A954,'★Master Code List'!$B$4:$K$167,10,)=0,"",(VLOOKUP($A954,'★Master Code List'!$B$4:$K$167,10,)))</x:f>
        <x:v>BUSBAR ASY</x:v>
      </x:c>
      <x:c r="G954" s="158">
        <x:f t="shared" si="259"/>
        <x:v>0</x:v>
      </x:c>
      <x:c r="H954" s="158">
        <x:f t="shared" si="260"/>
        <x:v>653.31243400000005</x:v>
      </x:c>
      <x:c r="I954" s="285">
        <x:f t="shared" si="261"/>
        <x:v>0</x:v>
      </x:c>
      <x:c r="J954" s="106">
        <x:f>SUMIFS('purchase data'!K:K,'purchase data'!$B:$B,$C954,'purchase data'!$F:$F,$D954)</x:f>
        <x:v>0</x:v>
      </x:c>
      <x:c r="K954" s="73">
        <x:f>SUMIFS('purchase data'!M:M,'purchase data'!$B:$B,$C954,'purchase data'!$F:$F,$D954)</x:f>
        <x:v>0</x:v>
      </x:c>
      <x:c r="L954" s="68">
        <x:f>SUMIFS(ETC!$G:$G,ETC!$B:$B,$C954,ETC!$E:$E,$D954)</x:f>
        <x:v>0</x:v>
      </x:c>
      <x:c r="M954" s="73">
        <x:f>SUMIFS(ETC!$J:$J,ETC!$E:$E,$D954,ETC!$B:$B,$C954)</x:f>
        <x:v>0</x:v>
      </x:c>
      <x:c r="N954" s="159">
        <x:f>IF(IFERROR((I954+K954+M954)/(G954+J954+SUMIFS(ETC!$G:$G,ETC!$C:$C,1,ETC!$B:$B,$C954,ETC!$E:$E,$D954)),)=0,H954,IFERROR((I954+K954+M954)/(G954+J954+SUMIFS(ETC!$G:$G,ETC!$C:$C,1,ETC!$B:$B,$C954,ETC!$E:$E,$D954)),))</x:f>
        <x:v>653.31243400000005</x:v>
      </x:c>
      <x:c r="O954" s="106">
        <x:f>++SUMIFS('sales data'!L:L,'sales data'!$B:$B,$C954,'sales data'!$F:$F,$D954,'sales data'!$O:$O,"")</x:f>
        <x:v>0</x:v>
      </x:c>
      <x:c r="P954" s="73">
        <x:f t="shared" si="262"/>
        <x:v>0</x:v>
      </x:c>
      <x:c r="Q954" s="68">
        <x:f>+SUMIFS('sales data'!$L:$L,'sales data'!$B:$B,$C954,'sales data'!$F:$F,$D954,'sales data'!$O:$O,"R")</x:f>
        <x:v>0</x:v>
      </x:c>
      <x:c r="R954" s="73">
        <x:f t="shared" si="263"/>
        <x:v>0</x:v>
      </x:c>
      <x:c r="S954" s="68">
        <x:f>SUMIFS('sales data'!$L:$L,'sales data'!$B:$B,$C954,'sales data'!$F:$F,$D954,'sales data'!$O:$O,"N")</x:f>
        <x:v>0</x:v>
      </x:c>
      <x:c r="T954" s="73">
        <x:f t="shared" si="264"/>
        <x:v>0</x:v>
      </x:c>
      <x:c r="U954" s="26">
        <x:f>SUMIFS('warehouse inventory check'!$N:$N,'warehouse inventory check'!$C:$C,$C954,'warehouse inventory check'!$D:$D,$D954)</x:f>
        <x:v>0</x:v>
      </x:c>
      <x:c r="V954" s="26">
        <x:f t="shared" si="265"/>
        <x:v>653.31243400000005</x:v>
      </x:c>
      <x:c r="W954" s="73">
        <x:f t="shared" si="266"/>
        <x:v>0</x:v>
      </x:c>
      <x:c r="X954" s="74">
        <x:f t="shared" si="267"/>
        <x:v>0</x:v>
      </x:c>
      <x:c r="Y954" s="68">
        <x:f t="shared" si="268"/>
        <x:v>0</x:v>
      </x:c>
      <x:c r="Z954" s="68">
        <x:f t="shared" si="269"/>
        <x:v>0</x:v>
      </x:c>
    </x:row>
    <x:row r="955" spans="1:26" ht="14.25" customHeight="1">
      <x:c r="A955" s="118">
        <x:v>32</x:v>
      </x:c>
      <x:c r="B955" s="118"/>
      <x:c r="C955" s="113">
        <x:v>10</x:v>
      </x:c>
      <x:c r="D955" s="210" t="str">
        <x:f>IF(VLOOKUP($A955,'★Master Code List'!$B$4:$K$167,8,)=0,"",(VLOOKUP($A955,'★Master Code List'!$B$4:$K$167,8,)))</x:f>
        <x:v>T2X8-14A033-GA</x:v>
      </x:c>
      <x:c r="E955" s="210" t="str">
        <x:f>IF(VLOOKUP($A955,'★Master Code List'!$B$4:$K$167,9,)=0,"",(VLOOKUP($A955,'★Master Code List'!$B$4:$K$167,9,)))</x:f>
        <x:v>BEV-M</x:v>
      </x:c>
      <x:c r="F955" s="20" t="str">
        <x:f>IF(VLOOKUP($A955,'★Master Code List'!$B$4:$K$167,10,)=0,"",(VLOOKUP($A955,'★Master Code List'!$B$4:$K$167,10,)))</x:f>
        <x:v>BUSBAR ASY</x:v>
      </x:c>
      <x:c r="G955" s="158">
        <x:f t="shared" si="259"/>
        <x:v>0</x:v>
      </x:c>
      <x:c r="H955" s="158">
        <x:f t="shared" si="260"/>
        <x:v>438.42039700000009</x:v>
      </x:c>
      <x:c r="I955" s="285">
        <x:f t="shared" si="261"/>
        <x:v>0</x:v>
      </x:c>
      <x:c r="J955" s="106">
        <x:f>SUMIFS('purchase data'!K:K,'purchase data'!$B:$B,$C955,'purchase data'!$F:$F,$D955)</x:f>
        <x:v>0</x:v>
      </x:c>
      <x:c r="K955" s="73">
        <x:f>SUMIFS('purchase data'!M:M,'purchase data'!$B:$B,$C955,'purchase data'!$F:$F,$D955)</x:f>
        <x:v>0</x:v>
      </x:c>
      <x:c r="L955" s="68">
        <x:f>SUMIFS(ETC!$G:$G,ETC!$B:$B,$C955,ETC!$E:$E,$D955)</x:f>
        <x:v>0</x:v>
      </x:c>
      <x:c r="M955" s="73">
        <x:f>SUMIFS(ETC!$J:$J,ETC!$E:$E,$D955,ETC!$B:$B,$C955)</x:f>
        <x:v>0</x:v>
      </x:c>
      <x:c r="N955" s="159">
        <x:f>IF(IFERROR((I955+K955+M955)/(G955+J955+SUMIFS(ETC!$G:$G,ETC!$C:$C,1,ETC!$B:$B,$C955,ETC!$E:$E,$D955)),)=0,H955,IFERROR((I955+K955+M955)/(G955+J955+SUMIFS(ETC!$G:$G,ETC!$C:$C,1,ETC!$B:$B,$C955,ETC!$E:$E,$D955)),))</x:f>
        <x:v>438.42039700000009</x:v>
      </x:c>
      <x:c r="O955" s="106">
        <x:f>++SUMIFS('sales data'!L:L,'sales data'!$B:$B,$C955,'sales data'!$F:$F,$D955,'sales data'!$O:$O,"")</x:f>
        <x:v>0</x:v>
      </x:c>
      <x:c r="P955" s="73">
        <x:f t="shared" si="262"/>
        <x:v>0</x:v>
      </x:c>
      <x:c r="Q955" s="68">
        <x:f>+SUMIFS('sales data'!$L:$L,'sales data'!$B:$B,$C955,'sales data'!$F:$F,$D955,'sales data'!$O:$O,"R")</x:f>
        <x:v>0</x:v>
      </x:c>
      <x:c r="R955" s="73">
        <x:f t="shared" si="263"/>
        <x:v>0</x:v>
      </x:c>
      <x:c r="S955" s="68">
        <x:f>SUMIFS('sales data'!$L:$L,'sales data'!$B:$B,$C955,'sales data'!$F:$F,$D955,'sales data'!$O:$O,"N")</x:f>
        <x:v>0</x:v>
      </x:c>
      <x:c r="T955" s="73">
        <x:f t="shared" si="264"/>
        <x:v>0</x:v>
      </x:c>
      <x:c r="U955" s="26">
        <x:f>SUMIFS('warehouse inventory check'!$N:$N,'warehouse inventory check'!$C:$C,$C955,'warehouse inventory check'!$D:$D,$D955)</x:f>
        <x:v>0</x:v>
      </x:c>
      <x:c r="V955" s="26">
        <x:f t="shared" si="265"/>
        <x:v>438.42039700000009</x:v>
      </x:c>
      <x:c r="W955" s="73">
        <x:f t="shared" si="266"/>
        <x:v>0</x:v>
      </x:c>
      <x:c r="X955" s="74">
        <x:f t="shared" si="267"/>
        <x:v>0</x:v>
      </x:c>
      <x:c r="Y955" s="68">
        <x:f t="shared" si="268"/>
        <x:v>0</x:v>
      </x:c>
      <x:c r="Z955" s="68">
        <x:f t="shared" si="269"/>
        <x:v>0</x:v>
      </x:c>
    </x:row>
    <x:row r="956" spans="1:26" ht="14.25" customHeight="1">
      <x:c r="A956" s="118">
        <x:v>33</x:v>
      </x:c>
      <x:c r="B956" s="118"/>
      <x:c r="C956" s="113">
        <x:v>10</x:v>
      </x:c>
      <x:c r="D956" s="210" t="str">
        <x:f>IF(VLOOKUP($A956,'★Master Code List'!$B$4:$K$167,8,)=0,"",(VLOOKUP($A956,'★Master Code List'!$B$4:$K$167,8,)))</x:f>
        <x:v>TZ38-10B694-AA</x:v>
      </x:c>
      <x:c r="E956" s="210" t="str">
        <x:f>IF(VLOOKUP($A956,'★Master Code List'!$B$4:$K$167,9,)=0,"",(VLOOKUP($A956,'★Master Code List'!$B$4:$K$167,9,)))</x:f>
        <x:v>BEV-E1</x:v>
      </x:c>
      <x:c r="F956" s="20" t="str">
        <x:f>IF(VLOOKUP($A956,'★Master Code List'!$B$4:$K$167,10,)=0,"",(VLOOKUP($A956,'★Master Code List'!$B$4:$K$167,10,)))</x:f>
        <x:v>V710 AWD MAIN W/H
ASSY</x:v>
      </x:c>
      <x:c r="G956" s="158">
        <x:f t="shared" ref="G956:G987" si="270">SUMIFS(U:U,$D:$D,$D956,$C:$C,$C956-1)</x:f>
        <x:v>0</x:v>
      </x:c>
      <x:c r="H956" s="158">
        <x:f t="shared" ref="H956:H987" si="271">SUMIFS(V:V,$D:$D,$D956,$C:$C,$C956-1)</x:f>
        <x:v>5137.5179276033059</x:v>
      </x:c>
      <x:c r="I956" s="285">
        <x:f t="shared" ref="I956:I987" si="272">SUMIFS(W:W,$D:$D,$D956,$C:$C,$C956-1)</x:f>
        <x:v>0</x:v>
      </x:c>
      <x:c r="J956" s="106">
        <x:f>SUMIFS('purchase data'!K:K,'purchase data'!$B:$B,$C956,'purchase data'!$F:$F,$D956)</x:f>
        <x:v>0</x:v>
      </x:c>
      <x:c r="K956" s="73">
        <x:f>SUMIFS('purchase data'!M:M,'purchase data'!$B:$B,$C956,'purchase data'!$F:$F,$D956)</x:f>
        <x:v>0</x:v>
      </x:c>
      <x:c r="L956" s="68">
        <x:f>SUMIFS(ETC!$G:$G,ETC!$B:$B,$C956,ETC!$E:$E,$D956)</x:f>
        <x:v>0</x:v>
      </x:c>
      <x:c r="M956" s="73">
        <x:f>SUMIFS(ETC!$J:$J,ETC!$E:$E,$D956,ETC!$B:$B,$C956)</x:f>
        <x:v>0</x:v>
      </x:c>
      <x:c r="N956" s="159">
        <x:f>IF(IFERROR((I956+K956+M956)/(G956+J956+SUMIFS(ETC!$G:$G,ETC!$C:$C,1,ETC!$B:$B,$C956,ETC!$E:$E,$D956)),)=0,H956,IFERROR((I956+K956+M956)/(G956+J956+SUMIFS(ETC!$G:$G,ETC!$C:$C,1,ETC!$B:$B,$C956,ETC!$E:$E,$D956)),))</x:f>
        <x:v>5137.5179276033059</x:v>
      </x:c>
      <x:c r="O956" s="106">
        <x:f>++SUMIFS('sales data'!L:L,'sales data'!$B:$B,$C956,'sales data'!$F:$F,$D956,'sales data'!$O:$O,"")</x:f>
        <x:v>0</x:v>
      </x:c>
      <x:c r="P956" s="73">
        <x:f t="shared" si="262"/>
        <x:v>0</x:v>
      </x:c>
      <x:c r="Q956" s="68">
        <x:f>+SUMIFS('sales data'!$L:$L,'sales data'!$B:$B,$C956,'sales data'!$F:$F,$D956,'sales data'!$O:$O,"R")</x:f>
        <x:v>0</x:v>
      </x:c>
      <x:c r="R956" s="73">
        <x:f t="shared" si="263"/>
        <x:v>0</x:v>
      </x:c>
      <x:c r="S956" s="68">
        <x:f>SUMIFS('sales data'!$L:$L,'sales data'!$B:$B,$C956,'sales data'!$F:$F,$D956,'sales data'!$O:$O,"N")</x:f>
        <x:v>0</x:v>
      </x:c>
      <x:c r="T956" s="73">
        <x:f t="shared" si="264"/>
        <x:v>0</x:v>
      </x:c>
      <x:c r="U956" s="26">
        <x:f>SUMIFS('warehouse inventory check'!$N:$N,'warehouse inventory check'!$C:$C,$C956,'warehouse inventory check'!$D:$D,$D956)</x:f>
        <x:v>0</x:v>
      </x:c>
      <x:c r="V956" s="26">
        <x:f t="shared" si="265"/>
        <x:v>5137.5179276033059</x:v>
      </x:c>
      <x:c r="W956" s="73">
        <x:f t="shared" si="266"/>
        <x:v>0</x:v>
      </x:c>
      <x:c r="X956" s="74">
        <x:f t="shared" si="267"/>
        <x:v>0</x:v>
      </x:c>
      <x:c r="Y956" s="68">
        <x:f t="shared" si="268"/>
        <x:v>0</x:v>
      </x:c>
      <x:c r="Z956" s="68">
        <x:f t="shared" si="269"/>
        <x:v>0</x:v>
      </x:c>
    </x:row>
    <x:row r="957" spans="1:26" ht="14.25" customHeight="1">
      <x:c r="A957" s="118">
        <x:v>34</x:v>
      </x:c>
      <x:c r="B957" s="118"/>
      <x:c r="C957" s="113">
        <x:v>10</x:v>
      </x:c>
      <x:c r="D957" s="210" t="str">
        <x:f>IF(VLOOKUP($A957,'★Master Code List'!$B$4:$K$167,8,)=0,"",(VLOOKUP($A957,'★Master Code List'!$B$4:$K$167,8,)))</x:f>
        <x:v>TZ38-10B694-AD</x:v>
      </x:c>
      <x:c r="E957" s="210" t="str">
        <x:f>IF(VLOOKUP($A957,'★Master Code List'!$B$4:$K$167,9,)=0,"",(VLOOKUP($A957,'★Master Code List'!$B$4:$K$167,9,)))</x:f>
        <x:v>BEV-E (AWD, V710)</x:v>
      </x:c>
      <x:c r="F957" s="20" t="str">
        <x:f>IF(VLOOKUP($A957,'★Master Code List'!$B$4:$K$167,10,)=0,"",(VLOOKUP($A957,'★Master Code List'!$B$4:$K$167,10,)))</x:f>
        <x:v>Main Harness</x:v>
      </x:c>
      <x:c r="G957" s="158">
        <x:f t="shared" si="270"/>
        <x:v>0</x:v>
      </x:c>
      <x:c r="H957" s="158">
        <x:f t="shared" si="271"/>
        <x:v>6009.0409720671259</x:v>
      </x:c>
      <x:c r="I957" s="285">
        <x:f t="shared" si="272"/>
        <x:v>0</x:v>
      </x:c>
      <x:c r="J957" s="106">
        <x:f>SUMIFS('purchase data'!K:K,'purchase data'!$B:$B,$C957,'purchase data'!$F:$F,$D957)</x:f>
        <x:v>0</x:v>
      </x:c>
      <x:c r="K957" s="73">
        <x:f>SUMIFS('purchase data'!M:M,'purchase data'!$B:$B,$C957,'purchase data'!$F:$F,$D957)</x:f>
        <x:v>0</x:v>
      </x:c>
      <x:c r="L957" s="68">
        <x:f>SUMIFS(ETC!$G:$G,ETC!$B:$B,$C957,ETC!$E:$E,$D957)</x:f>
        <x:v>0</x:v>
      </x:c>
      <x:c r="M957" s="73">
        <x:f>SUMIFS(ETC!$J:$J,ETC!$E:$E,$D957,ETC!$B:$B,$C957)</x:f>
        <x:v>0</x:v>
      </x:c>
      <x:c r="N957" s="159">
        <x:f>IF(IFERROR((I957+K957+M957)/(G957+J957+SUMIFS(ETC!$G:$G,ETC!$C:$C,1,ETC!$B:$B,$C957,ETC!$E:$E,$D957)),)=0,H957,IFERROR((I957+K957+M957)/(G957+J957+SUMIFS(ETC!$G:$G,ETC!$C:$C,1,ETC!$B:$B,$C957,ETC!$E:$E,$D957)),))</x:f>
        <x:v>6009.0409720671259</x:v>
      </x:c>
      <x:c r="O957" s="106">
        <x:f>++SUMIFS('sales data'!L:L,'sales data'!$B:$B,$C957,'sales data'!$F:$F,$D957,'sales data'!$O:$O,"")</x:f>
        <x:v>0</x:v>
      </x:c>
      <x:c r="P957" s="73">
        <x:f t="shared" si="262"/>
        <x:v>0</x:v>
      </x:c>
      <x:c r="Q957" s="68">
        <x:f>+SUMIFS('sales data'!$L:$L,'sales data'!$B:$B,$C957,'sales data'!$F:$F,$D957,'sales data'!$O:$O,"R")</x:f>
        <x:v>0</x:v>
      </x:c>
      <x:c r="R957" s="73">
        <x:f t="shared" si="263"/>
        <x:v>0</x:v>
      </x:c>
      <x:c r="S957" s="68">
        <x:f>SUMIFS('sales data'!$L:$L,'sales data'!$B:$B,$C957,'sales data'!$F:$F,$D957,'sales data'!$O:$O,"N")</x:f>
        <x:v>0</x:v>
      </x:c>
      <x:c r="T957" s="73">
        <x:f t="shared" si="264"/>
        <x:v>0</x:v>
      </x:c>
      <x:c r="U957" s="26">
        <x:f>SUMIFS('warehouse inventory check'!$N:$N,'warehouse inventory check'!$C:$C,$C957,'warehouse inventory check'!$D:$D,$D957)</x:f>
        <x:v>0</x:v>
      </x:c>
      <x:c r="V957" s="26">
        <x:f t="shared" si="265"/>
        <x:v>6009.0409720671259</x:v>
      </x:c>
      <x:c r="W957" s="73">
        <x:f t="shared" si="266"/>
        <x:v>0</x:v>
      </x:c>
      <x:c r="X957" s="74">
        <x:f t="shared" si="267"/>
        <x:v>0</x:v>
      </x:c>
      <x:c r="Y957" s="68">
        <x:f t="shared" si="268"/>
        <x:v>0</x:v>
      </x:c>
      <x:c r="Z957" s="68">
        <x:f t="shared" si="269"/>
        <x:v>0</x:v>
      </x:c>
    </x:row>
    <x:row r="958" spans="1:26" ht="14.25" customHeight="1">
      <x:c r="A958" s="118">
        <x:v>35</x:v>
      </x:c>
      <x:c r="B958" s="118"/>
      <x:c r="C958" s="113">
        <x:v>10</x:v>
      </x:c>
      <x:c r="D958" s="210" t="str">
        <x:f>IF(VLOOKUP($A958,'★Master Code List'!$B$4:$K$167,8,)=0,"",(VLOOKUP($A958,'★Master Code List'!$B$4:$K$167,8,)))</x:f>
        <x:v>TZ38-10B694-AF</x:v>
      </x:c>
      <x:c r="E958" s="210" t="str">
        <x:f>IF(VLOOKUP($A958,'★Master Code List'!$B$4:$K$167,9,)=0,"",(VLOOKUP($A958,'★Master Code List'!$B$4:$K$167,9,)))</x:f>
        <x:v>BEV-E (AWD/RWD, V710)</x:v>
      </x:c>
      <x:c r="F958" s="20" t="str">
        <x:f>IF(VLOOKUP($A958,'★Master Code List'!$B$4:$K$167,10,)=0,"",(VLOOKUP($A958,'★Master Code List'!$B$4:$K$167,10,)))</x:f>
        <x:v>Main Harness-AWD-RWD</x:v>
      </x:c>
      <x:c r="G958" s="158">
        <x:f t="shared" si="270"/>
        <x:v>0</x:v>
      </x:c>
      <x:c r="H958" s="158">
        <x:f t="shared" si="271"/>
        <x:v>6620.4407203557321</x:v>
      </x:c>
      <x:c r="I958" s="285">
        <x:f t="shared" si="272"/>
        <x:v>0</x:v>
      </x:c>
      <x:c r="J958" s="106">
        <x:f>SUMIFS('purchase data'!K:K,'purchase data'!$B:$B,$C958,'purchase data'!$F:$F,$D958)</x:f>
        <x:v>0</x:v>
      </x:c>
      <x:c r="K958" s="73">
        <x:f>SUMIFS('purchase data'!M:M,'purchase data'!$B:$B,$C958,'purchase data'!$F:$F,$D958)</x:f>
        <x:v>0</x:v>
      </x:c>
      <x:c r="L958" s="68">
        <x:f>SUMIFS(ETC!$G:$G,ETC!$B:$B,$C958,ETC!$E:$E,$D958)</x:f>
        <x:v>0</x:v>
      </x:c>
      <x:c r="M958" s="73">
        <x:f>SUMIFS(ETC!$J:$J,ETC!$E:$E,$D958,ETC!$B:$B,$C958)</x:f>
        <x:v>0</x:v>
      </x:c>
      <x:c r="N958" s="159">
        <x:f>IF(IFERROR((I958+K958+M958)/(G958+J958+SUMIFS(ETC!$G:$G,ETC!$C:$C,1,ETC!$B:$B,$C958,ETC!$E:$E,$D958)),)=0,H958,IFERROR((I958+K958+M958)/(G958+J958+SUMIFS(ETC!$G:$G,ETC!$C:$C,1,ETC!$B:$B,$C958,ETC!$E:$E,$D958)),))</x:f>
        <x:v>6620.4407203557321</x:v>
      </x:c>
      <x:c r="O958" s="106">
        <x:f>++SUMIFS('sales data'!L:L,'sales data'!$B:$B,$C958,'sales data'!$F:$F,$D958,'sales data'!$O:$O,"")</x:f>
        <x:v>0</x:v>
      </x:c>
      <x:c r="P958" s="73">
        <x:f t="shared" si="262"/>
        <x:v>0</x:v>
      </x:c>
      <x:c r="Q958" s="68">
        <x:f>+SUMIFS('sales data'!$L:$L,'sales data'!$B:$B,$C958,'sales data'!$F:$F,$D958,'sales data'!$O:$O,"R")</x:f>
        <x:v>0</x:v>
      </x:c>
      <x:c r="R958" s="73">
        <x:f t="shared" si="263"/>
        <x:v>0</x:v>
      </x:c>
      <x:c r="S958" s="68">
        <x:f>SUMIFS('sales data'!$L:$L,'sales data'!$B:$B,$C958,'sales data'!$F:$F,$D958,'sales data'!$O:$O,"N")</x:f>
        <x:v>0</x:v>
      </x:c>
      <x:c r="T958" s="73">
        <x:f t="shared" si="264"/>
        <x:v>0</x:v>
      </x:c>
      <x:c r="U958" s="26">
        <x:f>SUMIFS('warehouse inventory check'!$N:$N,'warehouse inventory check'!$C:$C,$C958,'warehouse inventory check'!$D:$D,$D958)</x:f>
        <x:v>0</x:v>
      </x:c>
      <x:c r="V958" s="26">
        <x:f t="shared" si="265"/>
        <x:v>6620.4407203557321</x:v>
      </x:c>
      <x:c r="W958" s="73">
        <x:f t="shared" si="266"/>
        <x:v>0</x:v>
      </x:c>
      <x:c r="X958" s="74">
        <x:f t="shared" si="267"/>
        <x:v>0</x:v>
      </x:c>
      <x:c r="Y958" s="68">
        <x:f t="shared" si="268"/>
        <x:v>0</x:v>
      </x:c>
      <x:c r="Z958" s="68">
        <x:f t="shared" si="269"/>
        <x:v>0</x:v>
      </x:c>
    </x:row>
    <x:row r="959" spans="1:26" ht="14.25" customHeight="1">
      <x:c r="A959" s="118">
        <x:v>36</x:v>
      </x:c>
      <x:c r="B959" s="118"/>
      <x:c r="C959" s="113">
        <x:v>10</x:v>
      </x:c>
      <x:c r="D959" s="210" t="str">
        <x:f>IF(VLOOKUP($A959,'★Master Code List'!$B$4:$K$167,8,)=0,"",(VLOOKUP($A959,'★Master Code List'!$B$4:$K$167,8,)))</x:f>
        <x:v>TZ38-10B694-BA</x:v>
      </x:c>
      <x:c r="E959" s="210" t="str">
        <x:f>IF(VLOOKUP($A959,'★Master Code List'!$B$4:$K$167,9,)=0,"",(VLOOKUP($A959,'★Master Code List'!$B$4:$K$167,9,)))</x:f>
        <x:v>BEV-E (AWD/RWD, V710)</x:v>
      </x:c>
      <x:c r="F959" s="20" t="str">
        <x:f>IF(VLOOKUP($A959,'★Master Code List'!$B$4:$K$167,10,)=0,"",(VLOOKUP($A959,'★Master Code List'!$B$4:$K$167,10,)))</x:f>
        <x:v>Main_Harness-RWD</x:v>
      </x:c>
      <x:c r="G959" s="158">
        <x:f t="shared" si="270"/>
        <x:v>0</x:v>
      </x:c>
      <x:c r="H959" s="158">
        <x:f t="shared" si="271"/>
        <x:v>18009.589469999999</x:v>
      </x:c>
      <x:c r="I959" s="285">
        <x:f t="shared" si="272"/>
        <x:v>0</x:v>
      </x:c>
      <x:c r="J959" s="106">
        <x:f>SUMIFS('purchase data'!K:K,'purchase data'!$B:$B,$C959,'purchase data'!$F:$F,$D959)</x:f>
        <x:v>0</x:v>
      </x:c>
      <x:c r="K959" s="73">
        <x:f>SUMIFS('purchase data'!M:M,'purchase data'!$B:$B,$C959,'purchase data'!$F:$F,$D959)</x:f>
        <x:v>0</x:v>
      </x:c>
      <x:c r="L959" s="68">
        <x:f>SUMIFS(ETC!$G:$G,ETC!$B:$B,$C959,ETC!$E:$E,$D959)</x:f>
        <x:v>0</x:v>
      </x:c>
      <x:c r="M959" s="73">
        <x:f>SUMIFS(ETC!$J:$J,ETC!$E:$E,$D959,ETC!$B:$B,$C959)</x:f>
        <x:v>0</x:v>
      </x:c>
      <x:c r="N959" s="159">
        <x:f>IF(IFERROR((I959+K959+M959)/(G959+J959+SUMIFS(ETC!$G:$G,ETC!$C:$C,1,ETC!$B:$B,$C959,ETC!$E:$E,$D959)),)=0,H959,IFERROR((I959+K959+M959)/(G959+J959+SUMIFS(ETC!$G:$G,ETC!$C:$C,1,ETC!$B:$B,$C959,ETC!$E:$E,$D959)),))</x:f>
        <x:v>18009.589469999999</x:v>
      </x:c>
      <x:c r="O959" s="106">
        <x:f>++SUMIFS('sales data'!L:L,'sales data'!$B:$B,$C959,'sales data'!$F:$F,$D959,'sales data'!$O:$O,"")</x:f>
        <x:v>0</x:v>
      </x:c>
      <x:c r="P959" s="73">
        <x:f t="shared" si="262"/>
        <x:v>0</x:v>
      </x:c>
      <x:c r="Q959" s="68">
        <x:f>+SUMIFS('sales data'!$L:$L,'sales data'!$B:$B,$C959,'sales data'!$F:$F,$D959,'sales data'!$O:$O,"R")</x:f>
        <x:v>0</x:v>
      </x:c>
      <x:c r="R959" s="73">
        <x:f t="shared" si="263"/>
        <x:v>0</x:v>
      </x:c>
      <x:c r="S959" s="68">
        <x:f>SUMIFS('sales data'!$L:$L,'sales data'!$B:$B,$C959,'sales data'!$F:$F,$D959,'sales data'!$O:$O,"N")</x:f>
        <x:v>0</x:v>
      </x:c>
      <x:c r="T959" s="73">
        <x:f t="shared" si="264"/>
        <x:v>0</x:v>
      </x:c>
      <x:c r="U959" s="26">
        <x:f>SUMIFS('warehouse inventory check'!$N:$N,'warehouse inventory check'!$C:$C,$C959,'warehouse inventory check'!$D:$D,$D959)</x:f>
        <x:v>0</x:v>
      </x:c>
      <x:c r="V959" s="26">
        <x:f t="shared" si="265"/>
        <x:v>18009.589469999999</x:v>
      </x:c>
      <x:c r="W959" s="73">
        <x:f t="shared" si="266"/>
        <x:v>0</x:v>
      </x:c>
      <x:c r="X959" s="74">
        <x:f t="shared" si="267"/>
        <x:v>0</x:v>
      </x:c>
      <x:c r="Y959" s="68">
        <x:f t="shared" si="268"/>
        <x:v>0</x:v>
      </x:c>
      <x:c r="Z959" s="68">
        <x:f t="shared" si="269"/>
        <x:v>0</x:v>
      </x:c>
    </x:row>
    <x:row r="960" spans="1:26" ht="14.25" customHeight="1">
      <x:c r="A960" s="118">
        <x:v>37</x:v>
      </x:c>
      <x:c r="B960" s="118"/>
      <x:c r="C960" s="113">
        <x:v>10</x:v>
      </x:c>
      <x:c r="D960" s="210" t="str">
        <x:f>IF(VLOOKUP($A960,'★Master Code List'!$B$4:$K$167,8,)=0,"",(VLOOKUP($A960,'★Master Code List'!$B$4:$K$167,8,)))</x:f>
        <x:v>TZ38-10B694-BB</x:v>
      </x:c>
      <x:c r="E960" s="210" t="str">
        <x:f>IF(VLOOKUP($A960,'★Master Code List'!$B$4:$K$167,9,)=0,"",(VLOOKUP($A960,'★Master Code List'!$B$4:$K$167,9,)))</x:f>
        <x:v>BEV-E (AWD/RWD, V710)</x:v>
      </x:c>
      <x:c r="F960" s="20" t="str">
        <x:f>IF(VLOOKUP($A960,'★Master Code List'!$B$4:$K$167,10,)=0,"",(VLOOKUP($A960,'★Master Code List'!$B$4:$K$167,10,)))</x:f>
        <x:v>MAIN WIRING HARNESS</x:v>
      </x:c>
      <x:c r="G960" s="158">
        <x:f t="shared" si="270"/>
        <x:v>0</x:v>
      </x:c>
      <x:c r="H960" s="158">
        <x:f t="shared" si="271"/>
        <x:v>6052.0572499999998</x:v>
      </x:c>
      <x:c r="I960" s="285">
        <x:f t="shared" si="272"/>
        <x:v>0</x:v>
      </x:c>
      <x:c r="J960" s="106">
        <x:f>SUMIFS('purchase data'!K:K,'purchase data'!$B:$B,$C960,'purchase data'!$F:$F,$D960)</x:f>
        <x:v>0</x:v>
      </x:c>
      <x:c r="K960" s="73">
        <x:f>SUMIFS('purchase data'!M:M,'purchase data'!$B:$B,$C960,'purchase data'!$F:$F,$D960)</x:f>
        <x:v>0</x:v>
      </x:c>
      <x:c r="L960" s="68">
        <x:f>SUMIFS(ETC!$G:$G,ETC!$B:$B,$C960,ETC!$E:$E,$D960)</x:f>
        <x:v>0</x:v>
      </x:c>
      <x:c r="M960" s="73">
        <x:f>SUMIFS(ETC!$J:$J,ETC!$E:$E,$D960,ETC!$B:$B,$C960)</x:f>
        <x:v>0</x:v>
      </x:c>
      <x:c r="N960" s="159">
        <x:f>IF(IFERROR((I960+K960+M960)/(G960+J960+SUMIFS(ETC!$G:$G,ETC!$C:$C,1,ETC!$B:$B,$C960,ETC!$E:$E,$D960)),)=0,H960,IFERROR((I960+K960+M960)/(G960+J960+SUMIFS(ETC!$G:$G,ETC!$C:$C,1,ETC!$B:$B,$C960,ETC!$E:$E,$D960)),))</x:f>
        <x:v>6052.0572499999998</x:v>
      </x:c>
      <x:c r="O960" s="106">
        <x:f>++SUMIFS('sales data'!L:L,'sales data'!$B:$B,$C960,'sales data'!$F:$F,$D960,'sales data'!$O:$O,"")</x:f>
        <x:v>0</x:v>
      </x:c>
      <x:c r="P960" s="73">
        <x:f t="shared" si="262"/>
        <x:v>0</x:v>
      </x:c>
      <x:c r="Q960" s="68">
        <x:f>+SUMIFS('sales data'!$L:$L,'sales data'!$B:$B,$C960,'sales data'!$F:$F,$D960,'sales data'!$O:$O,"R")</x:f>
        <x:v>0</x:v>
      </x:c>
      <x:c r="R960" s="73">
        <x:f t="shared" si="263"/>
        <x:v>0</x:v>
      </x:c>
      <x:c r="S960" s="68">
        <x:f>SUMIFS('sales data'!$L:$L,'sales data'!$B:$B,$C960,'sales data'!$F:$F,$D960,'sales data'!$O:$O,"N")</x:f>
        <x:v>0</x:v>
      </x:c>
      <x:c r="T960" s="73">
        <x:f t="shared" si="264"/>
        <x:v>0</x:v>
      </x:c>
      <x:c r="U960" s="26">
        <x:f>SUMIFS('warehouse inventory check'!$N:$N,'warehouse inventory check'!$C:$C,$C960,'warehouse inventory check'!$D:$D,$D960)</x:f>
        <x:v>0</x:v>
      </x:c>
      <x:c r="V960" s="26">
        <x:f t="shared" si="265"/>
        <x:v>6052.0572499999998</x:v>
      </x:c>
      <x:c r="W960" s="73">
        <x:f t="shared" si="266"/>
        <x:v>0</x:v>
      </x:c>
      <x:c r="X960" s="74">
        <x:f t="shared" si="267"/>
        <x:v>0</x:v>
      </x:c>
      <x:c r="Y960" s="68">
        <x:f t="shared" si="268"/>
        <x:v>0</x:v>
      </x:c>
      <x:c r="Z960" s="68">
        <x:f t="shared" si="269"/>
        <x:v>0</x:v>
      </x:c>
    </x:row>
    <x:row r="961" spans="1:26" ht="14.25" customHeight="1">
      <x:c r="A961" s="118">
        <x:v>38</x:v>
      </x:c>
      <x:c r="B961" s="118"/>
      <x:c r="C961" s="113">
        <x:v>10</x:v>
      </x:c>
      <x:c r="D961" s="210" t="str">
        <x:f>IF(VLOOKUP($A961,'★Master Code List'!$B$4:$K$167,8,)=0,"",(VLOOKUP($A961,'★Master Code List'!$B$4:$K$167,8,)))</x:f>
        <x:v>TZ38-10B694-CA</x:v>
      </x:c>
      <x:c r="E961" s="210" t="str">
        <x:f>IF(VLOOKUP($A961,'★Master Code List'!$B$4:$K$167,9,)=0,"",(VLOOKUP($A961,'★Master Code List'!$B$4:$K$167,9,)))</x:f>
        <x:v>BEV-E (AWD/RWD, V710)</x:v>
      </x:c>
      <x:c r="F961" s="20" t="str">
        <x:f>IF(VLOOKUP($A961,'★Master Code List'!$B$4:$K$167,10,)=0,"",(VLOOKUP($A961,'★Master Code List'!$B$4:$K$167,10,)))</x:f>
        <x:v>Main_Harness-AWD</x:v>
      </x:c>
      <x:c r="G961" s="158">
        <x:f t="shared" si="270"/>
        <x:v>0</x:v>
      </x:c>
      <x:c r="H961" s="158">
        <x:f t="shared" si="271"/>
        <x:v>26020.641199999998</x:v>
      </x:c>
      <x:c r="I961" s="285">
        <x:f t="shared" si="272"/>
        <x:v>0</x:v>
      </x:c>
      <x:c r="J961" s="106">
        <x:f>SUMIFS('purchase data'!K:K,'purchase data'!$B:$B,$C961,'purchase data'!$F:$F,$D961)</x:f>
        <x:v>0</x:v>
      </x:c>
      <x:c r="K961" s="73">
        <x:f>SUMIFS('purchase data'!M:M,'purchase data'!$B:$B,$C961,'purchase data'!$F:$F,$D961)</x:f>
        <x:v>0</x:v>
      </x:c>
      <x:c r="L961" s="68">
        <x:f>SUMIFS(ETC!$G:$G,ETC!$B:$B,$C961,ETC!$E:$E,$D961)</x:f>
        <x:v>0</x:v>
      </x:c>
      <x:c r="M961" s="73">
        <x:f>SUMIFS(ETC!$J:$J,ETC!$E:$E,$D961,ETC!$B:$B,$C961)</x:f>
        <x:v>0</x:v>
      </x:c>
      <x:c r="N961" s="159">
        <x:f>IF(IFERROR((I961+K961+M961)/(G961+J961+SUMIFS(ETC!$G:$G,ETC!$C:$C,1,ETC!$B:$B,$C961,ETC!$E:$E,$D961)),)=0,H961,IFERROR((I961+K961+M961)/(G961+J961+SUMIFS(ETC!$G:$G,ETC!$C:$C,1,ETC!$B:$B,$C961,ETC!$E:$E,$D961)),))</x:f>
        <x:v>26020.641199999998</x:v>
      </x:c>
      <x:c r="O961" s="106">
        <x:f>++SUMIFS('sales data'!L:L,'sales data'!$B:$B,$C961,'sales data'!$F:$F,$D961,'sales data'!$O:$O,"")</x:f>
        <x:v>0</x:v>
      </x:c>
      <x:c r="P961" s="73">
        <x:f t="shared" si="262"/>
        <x:v>0</x:v>
      </x:c>
      <x:c r="Q961" s="68">
        <x:f>+SUMIFS('sales data'!$L:$L,'sales data'!$B:$B,$C961,'sales data'!$F:$F,$D961,'sales data'!$O:$O,"R")</x:f>
        <x:v>0</x:v>
      </x:c>
      <x:c r="R961" s="73">
        <x:f t="shared" si="263"/>
        <x:v>0</x:v>
      </x:c>
      <x:c r="S961" s="68">
        <x:f>SUMIFS('sales data'!$L:$L,'sales data'!$B:$B,$C961,'sales data'!$F:$F,$D961,'sales data'!$O:$O,"N")</x:f>
        <x:v>0</x:v>
      </x:c>
      <x:c r="T961" s="73">
        <x:f t="shared" si="264"/>
        <x:v>0</x:v>
      </x:c>
      <x:c r="U961" s="26">
        <x:f>SUMIFS('warehouse inventory check'!$N:$N,'warehouse inventory check'!$C:$C,$C961,'warehouse inventory check'!$D:$D,$D961)</x:f>
        <x:v>0</x:v>
      </x:c>
      <x:c r="V961" s="26">
        <x:f t="shared" si="265"/>
        <x:v>26020.641199999998</x:v>
      </x:c>
      <x:c r="W961" s="73">
        <x:f t="shared" si="266"/>
        <x:v>0</x:v>
      </x:c>
      <x:c r="X961" s="74">
        <x:f t="shared" si="267"/>
        <x:v>0</x:v>
      </x:c>
      <x:c r="Y961" s="68">
        <x:f t="shared" si="268"/>
        <x:v>0</x:v>
      </x:c>
      <x:c r="Z961" s="68">
        <x:f t="shared" si="269"/>
        <x:v>0</x:v>
      </x:c>
    </x:row>
    <x:row r="962" spans="1:26" ht="14.25" customHeight="1">
      <x:c r="A962" s="118">
        <x:v>39</x:v>
      </x:c>
      <x:c r="B962" s="118"/>
      <x:c r="C962" s="113">
        <x:v>10</x:v>
      </x:c>
      <x:c r="D962" s="210" t="str">
        <x:f>IF(VLOOKUP($A962,'★Master Code List'!$B$4:$K$167,8,)=0,"",(VLOOKUP($A962,'★Master Code List'!$B$4:$K$167,8,)))</x:f>
        <x:v>TZ38-10B694-DB</x:v>
      </x:c>
      <x:c r="E962" s="210" t="str">
        <x:f>IF(VLOOKUP($A962,'★Master Code List'!$B$4:$K$167,9,)=0,"",(VLOOKUP($A962,'★Master Code List'!$B$4:$K$167,9,)))</x:f>
        <x:v>BEV-E (RWD, V710)</x:v>
      </x:c>
      <x:c r="F962" s="20" t="str">
        <x:f>IF(VLOOKUP($A962,'★Master Code List'!$B$4:$K$167,10,)=0,"",(VLOOKUP($A962,'★Master Code List'!$B$4:$K$167,10,)))</x:f>
        <x:v>Main Harness</x:v>
      </x:c>
      <x:c r="G962" s="158">
        <x:f t="shared" si="270"/>
        <x:v>0</x:v>
      </x:c>
      <x:c r="H962" s="158">
        <x:f t="shared" si="271"/>
        <x:v>5580.92</x:v>
      </x:c>
      <x:c r="I962" s="285">
        <x:f t="shared" si="272"/>
        <x:v>0</x:v>
      </x:c>
      <x:c r="J962" s="106">
        <x:f>SUMIFS('purchase data'!K:K,'purchase data'!$B:$B,$C962,'purchase data'!$F:$F,$D962)</x:f>
        <x:v>0</x:v>
      </x:c>
      <x:c r="K962" s="73">
        <x:f>SUMIFS('purchase data'!M:M,'purchase data'!$B:$B,$C962,'purchase data'!$F:$F,$D962)</x:f>
        <x:v>0</x:v>
      </x:c>
      <x:c r="L962" s="68">
        <x:f>SUMIFS(ETC!$G:$G,ETC!$B:$B,$C962,ETC!$E:$E,$D962)</x:f>
        <x:v>0</x:v>
      </x:c>
      <x:c r="M962" s="73">
        <x:f>SUMIFS(ETC!$J:$J,ETC!$E:$E,$D962,ETC!$B:$B,$C962)</x:f>
        <x:v>0</x:v>
      </x:c>
      <x:c r="N962" s="159">
        <x:f>IF(IFERROR((I962+K962+M962)/(G962+J962+SUMIFS(ETC!$G:$G,ETC!$C:$C,1,ETC!$B:$B,$C962,ETC!$E:$E,$D962)),)=0,H962,IFERROR((I962+K962+M962)/(G962+J962+SUMIFS(ETC!$G:$G,ETC!$C:$C,1,ETC!$B:$B,$C962,ETC!$E:$E,$D962)),))</x:f>
        <x:v>5580.92</x:v>
      </x:c>
      <x:c r="O962" s="106">
        <x:f>++SUMIFS('sales data'!L:L,'sales data'!$B:$B,$C962,'sales data'!$F:$F,$D962,'sales data'!$O:$O,"")</x:f>
        <x:v>0</x:v>
      </x:c>
      <x:c r="P962" s="73">
        <x:f t="shared" si="262"/>
        <x:v>0</x:v>
      </x:c>
      <x:c r="Q962" s="68">
        <x:f>+SUMIFS('sales data'!$L:$L,'sales data'!$B:$B,$C962,'sales data'!$F:$F,$D962,'sales data'!$O:$O,"R")</x:f>
        <x:v>0</x:v>
      </x:c>
      <x:c r="R962" s="73">
        <x:f t="shared" si="263"/>
        <x:v>0</x:v>
      </x:c>
      <x:c r="S962" s="68">
        <x:f>SUMIFS('sales data'!$L:$L,'sales data'!$B:$B,$C962,'sales data'!$F:$F,$D962,'sales data'!$O:$O,"N")</x:f>
        <x:v>0</x:v>
      </x:c>
      <x:c r="T962" s="73">
        <x:f t="shared" si="264"/>
        <x:v>0</x:v>
      </x:c>
      <x:c r="U962" s="26">
        <x:f>SUMIFS('warehouse inventory check'!$N:$N,'warehouse inventory check'!$C:$C,$C962,'warehouse inventory check'!$D:$D,$D962)</x:f>
        <x:v>0</x:v>
      </x:c>
      <x:c r="V962" s="26">
        <x:f t="shared" si="265"/>
        <x:v>5580.92</x:v>
      </x:c>
      <x:c r="W962" s="73">
        <x:f t="shared" si="266"/>
        <x:v>0</x:v>
      </x:c>
      <x:c r="X962" s="74">
        <x:f t="shared" si="267"/>
        <x:v>0</x:v>
      </x:c>
      <x:c r="Y962" s="68">
        <x:f t="shared" si="268"/>
        <x:v>0</x:v>
      </x:c>
      <x:c r="Z962" s="68">
        <x:f t="shared" si="269"/>
        <x:v>0</x:v>
      </x:c>
    </x:row>
    <x:row r="963" spans="1:26" ht="14.25" customHeight="1">
      <x:c r="A963" s="118">
        <x:v>40</x:v>
      </x:c>
      <x:c r="B963" s="118"/>
      <x:c r="C963" s="196">
        <x:v>10</x:v>
      </x:c>
      <x:c r="D963" s="210" t="str">
        <x:f>IF(VLOOKUP($A963,'★Master Code List'!$B$4:$K$167,8,)=0,"",(VLOOKUP($A963,'★Master Code List'!$B$4:$K$167,8,)))</x:f>
        <x:v>TZ38-10B694-DC</x:v>
      </x:c>
      <x:c r="E963" s="210" t="str">
        <x:f>IF(VLOOKUP($A963,'★Master Code List'!$B$4:$K$167,9,)=0,"",(VLOOKUP($A963,'★Master Code List'!$B$4:$K$167,9,)))</x:f>
        <x:v>BEV-E (AWD/RWD, V710)</x:v>
      </x:c>
      <x:c r="F963" s="20" t="str">
        <x:f>IF(VLOOKUP($A963,'★Master Code List'!$B$4:$K$167,10,)=0,"",(VLOOKUP($A963,'★Master Code List'!$B$4:$K$167,10,)))</x:f>
        <x:v>Main Harness-AWD-RWD</x:v>
      </x:c>
      <x:c r="G963" s="158">
        <x:f t="shared" si="270"/>
        <x:v>0</x:v>
      </x:c>
      <x:c r="H963" s="158">
        <x:f t="shared" si="271"/>
        <x:v>5863.0849057768191</x:v>
      </x:c>
      <x:c r="I963" s="285">
        <x:f t="shared" si="272"/>
        <x:v>0</x:v>
      </x:c>
      <x:c r="J963" s="106">
        <x:f>SUMIFS('purchase data'!K:K,'purchase data'!$B:$B,$C963,'purchase data'!$F:$F,$D963)</x:f>
        <x:v>0</x:v>
      </x:c>
      <x:c r="K963" s="73">
        <x:f>SUMIFS('purchase data'!M:M,'purchase data'!$B:$B,$C963,'purchase data'!$F:$F,$D963)</x:f>
        <x:v>0</x:v>
      </x:c>
      <x:c r="L963" s="68">
        <x:f>SUMIFS(ETC!$G:$G,ETC!$B:$B,$C963,ETC!$E:$E,$D963)</x:f>
        <x:v>0</x:v>
      </x:c>
      <x:c r="M963" s="73">
        <x:f>SUMIFS(ETC!$J:$J,ETC!$E:$E,$D963,ETC!$B:$B,$C963)</x:f>
        <x:v>0</x:v>
      </x:c>
      <x:c r="N963" s="159">
        <x:f>IF(IFERROR((I963+K963+M963)/(G963+J963+SUMIFS(ETC!$G:$G,ETC!$C:$C,1,ETC!$B:$B,$C963,ETC!$E:$E,$D963)),)=0,H963,IFERROR((I963+K963+M963)/(G963+J963+SUMIFS(ETC!$G:$G,ETC!$C:$C,1,ETC!$B:$B,$C963,ETC!$E:$E,$D963)),))</x:f>
        <x:v>5863.0849057768191</x:v>
      </x:c>
      <x:c r="O963" s="106">
        <x:f>++SUMIFS('sales data'!L:L,'sales data'!$B:$B,$C963,'sales data'!$F:$F,$D963,'sales data'!$O:$O,"")</x:f>
        <x:v>0</x:v>
      </x:c>
      <x:c r="P963" s="73">
        <x:f t="shared" si="262"/>
        <x:v>0</x:v>
      </x:c>
      <x:c r="Q963" s="68">
        <x:f>+SUMIFS('sales data'!$L:$L,'sales data'!$B:$B,$C963,'sales data'!$F:$F,$D963,'sales data'!$O:$O,"R")</x:f>
        <x:v>0</x:v>
      </x:c>
      <x:c r="R963" s="73">
        <x:f t="shared" si="263"/>
        <x:v>0</x:v>
      </x:c>
      <x:c r="S963" s="68">
        <x:f>SUMIFS('sales data'!$L:$L,'sales data'!$B:$B,$C963,'sales data'!$F:$F,$D963,'sales data'!$O:$O,"N")</x:f>
        <x:v>0</x:v>
      </x:c>
      <x:c r="T963" s="73">
        <x:f t="shared" si="264"/>
        <x:v>0</x:v>
      </x:c>
      <x:c r="U963" s="26">
        <x:f>SUMIFS('warehouse inventory check'!$N:$N,'warehouse inventory check'!$C:$C,$C963,'warehouse inventory check'!$D:$D,$D963)</x:f>
        <x:v>0</x:v>
      </x:c>
      <x:c r="V963" s="26">
        <x:f t="shared" si="265"/>
        <x:v>5863.0849057768191</x:v>
      </x:c>
      <x:c r="W963" s="73">
        <x:f t="shared" si="266"/>
        <x:v>0</x:v>
      </x:c>
      <x:c r="X963" s="74">
        <x:f t="shared" si="267"/>
        <x:v>0</x:v>
      </x:c>
      <x:c r="Y963" s="68">
        <x:f t="shared" si="268"/>
        <x:v>0</x:v>
      </x:c>
      <x:c r="Z963" s="68">
        <x:f t="shared" si="269"/>
        <x:v>0</x:v>
      </x:c>
    </x:row>
    <x:row r="964" spans="1:26" ht="14.25" customHeight="1">
      <x:c r="A964" s="118">
        <x:v>41</x:v>
      </x:c>
      <x:c r="B964" s="118"/>
      <x:c r="C964" s="113">
        <x:v>10</x:v>
      </x:c>
      <x:c r="D964" s="210" t="str">
        <x:f>IF(VLOOKUP($A964,'★Master Code List'!$B$4:$K$167,8,)=0,"",(VLOOKUP($A964,'★Master Code List'!$B$4:$K$167,8,)))</x:f>
        <x:v>TZ38-14A033-AA</x:v>
      </x:c>
      <x:c r="E964" s="210" t="str">
        <x:f>IF(VLOOKUP($A964,'★Master Code List'!$B$4:$K$167,9,)=0,"",(VLOOKUP($A964,'★Master Code List'!$B$4:$K$167,9,)))</x:f>
        <x:v>EV-V4</x:v>
      </x:c>
      <x:c r="F964" s="20" t="str">
        <x:f>IF(VLOOKUP($A964,'★Master Code List'!$B$4:$K$167,10,)=0,"",(VLOOKUP($A964,'★Master Code List'!$B$4:$K$167,10,)))</x:f>
        <x:v>BUSBAR ASY</x:v>
      </x:c>
      <x:c r="G964" s="158">
        <x:f t="shared" si="270"/>
        <x:v>0</x:v>
      </x:c>
      <x:c r="H964" s="158">
        <x:f t="shared" si="271"/>
        <x:v>2743.9172199999998</x:v>
      </x:c>
      <x:c r="I964" s="285">
        <x:f t="shared" si="272"/>
        <x:v>0</x:v>
      </x:c>
      <x:c r="J964" s="106">
        <x:f>SUMIFS('purchase data'!K:K,'purchase data'!$B:$B,$C964,'purchase data'!$F:$F,$D964)</x:f>
        <x:v>0</x:v>
      </x:c>
      <x:c r="K964" s="73">
        <x:f>SUMIFS('purchase data'!M:M,'purchase data'!$B:$B,$C964,'purchase data'!$F:$F,$D964)</x:f>
        <x:v>0</x:v>
      </x:c>
      <x:c r="L964" s="68">
        <x:f>SUMIFS(ETC!$G:$G,ETC!$B:$B,$C964,ETC!$E:$E,$D964)</x:f>
        <x:v>0</x:v>
      </x:c>
      <x:c r="M964" s="73">
        <x:f>SUMIFS(ETC!$J:$J,ETC!$E:$E,$D964,ETC!$B:$B,$C964)</x:f>
        <x:v>0</x:v>
      </x:c>
      <x:c r="N964" s="159">
        <x:f>IF(IFERROR((I964+K964+M964)/(G964+J964+SUMIFS(ETC!$G:$G,ETC!$C:$C,1,ETC!$B:$B,$C964,ETC!$E:$E,$D964)),)=0,H964,IFERROR((I964+K964+M964)/(G964+J964+SUMIFS(ETC!$G:$G,ETC!$C:$C,1,ETC!$B:$B,$C964,ETC!$E:$E,$D964)),))</x:f>
        <x:v>2743.9172199999998</x:v>
      </x:c>
      <x:c r="O964" s="106">
        <x:f>++SUMIFS('sales data'!L:L,'sales data'!$B:$B,$C964,'sales data'!$F:$F,$D964,'sales data'!$O:$O,"")</x:f>
        <x:v>0</x:v>
      </x:c>
      <x:c r="P964" s="73">
        <x:f t="shared" si="262"/>
        <x:v>0</x:v>
      </x:c>
      <x:c r="Q964" s="68">
        <x:f>+SUMIFS('sales data'!$L:$L,'sales data'!$B:$B,$C964,'sales data'!$F:$F,$D964,'sales data'!$O:$O,"R")</x:f>
        <x:v>0</x:v>
      </x:c>
      <x:c r="R964" s="73">
        <x:f t="shared" si="263"/>
        <x:v>0</x:v>
      </x:c>
      <x:c r="S964" s="68">
        <x:f>SUMIFS('sales data'!$L:$L,'sales data'!$B:$B,$C964,'sales data'!$F:$F,$D964,'sales data'!$O:$O,"N")</x:f>
        <x:v>0</x:v>
      </x:c>
      <x:c r="T964" s="73">
        <x:f t="shared" si="264"/>
        <x:v>0</x:v>
      </x:c>
      <x:c r="U964" s="26">
        <x:f>SUMIFS('warehouse inventory check'!$N:$N,'warehouse inventory check'!$C:$C,$C964,'warehouse inventory check'!$D:$D,$D964)</x:f>
        <x:v>0</x:v>
      </x:c>
      <x:c r="V964" s="26">
        <x:f t="shared" si="265"/>
        <x:v>2743.9172199999998</x:v>
      </x:c>
      <x:c r="W964" s="73">
        <x:f t="shared" si="266"/>
        <x:v>0</x:v>
      </x:c>
      <x:c r="X964" s="74">
        <x:f t="shared" si="267"/>
        <x:v>0</x:v>
      </x:c>
      <x:c r="Y964" s="68">
        <x:f t="shared" si="268"/>
        <x:v>0</x:v>
      </x:c>
      <x:c r="Z964" s="68">
        <x:f t="shared" si="269"/>
        <x:v>0</x:v>
      </x:c>
    </x:row>
    <x:row r="965" spans="1:26" ht="14.25" customHeight="1">
      <x:c r="A965" s="118">
        <x:v>42</x:v>
      </x:c>
      <x:c r="B965" s="118"/>
      <x:c r="C965" s="113">
        <x:v>10</x:v>
      </x:c>
      <x:c r="D965" s="210" t="str">
        <x:f>IF(VLOOKUP($A965,'★Master Code List'!$B$4:$K$167,8,)=0,"",(VLOOKUP($A965,'★Master Code List'!$B$4:$K$167,8,)))</x:f>
        <x:v>TZ38-14A033-AA04</x:v>
      </x:c>
      <x:c r="E965" s="210" t="str">
        <x:f>IF(VLOOKUP($A965,'★Master Code List'!$B$4:$K$167,9,)=0,"",(VLOOKUP($A965,'★Master Code List'!$B$4:$K$167,9,)))</x:f>
        <x:v>EV-V4</x:v>
      </x:c>
      <x:c r="F965" s="20" t="str">
        <x:f>IF(VLOOKUP($A965,'★Master Code List'!$B$4:$K$167,10,)=0,"",(VLOOKUP($A965,'★Master Code List'!$B$4:$K$167,10,)))</x:f>
        <x:v>BUSBAR</x:v>
      </x:c>
      <x:c r="G965" s="158">
        <x:f t="shared" si="270"/>
        <x:v>0</x:v>
      </x:c>
      <x:c r="H965" s="158">
        <x:f t="shared" si="271"/>
        <x:v>2798.799325</x:v>
      </x:c>
      <x:c r="I965" s="285">
        <x:f t="shared" si="272"/>
        <x:v>0</x:v>
      </x:c>
      <x:c r="J965" s="106">
        <x:f>SUMIFS('purchase data'!K:K,'purchase data'!$B:$B,$C965,'purchase data'!$F:$F,$D965)</x:f>
        <x:v>0</x:v>
      </x:c>
      <x:c r="K965" s="73">
        <x:f>SUMIFS('purchase data'!M:M,'purchase data'!$B:$B,$C965,'purchase data'!$F:$F,$D965)</x:f>
        <x:v>0</x:v>
      </x:c>
      <x:c r="L965" s="68">
        <x:f>SUMIFS(ETC!$G:$G,ETC!$B:$B,$C965,ETC!$E:$E,$D965)</x:f>
        <x:v>0</x:v>
      </x:c>
      <x:c r="M965" s="73">
        <x:f>SUMIFS(ETC!$J:$J,ETC!$E:$E,$D965,ETC!$B:$B,$C965)</x:f>
        <x:v>0</x:v>
      </x:c>
      <x:c r="N965" s="159">
        <x:f>IF(IFERROR((I965+K965+M965)/(G965+J965+SUMIFS(ETC!$G:$G,ETC!$C:$C,1,ETC!$B:$B,$C965,ETC!$E:$E,$D965)),)=0,H965,IFERROR((I965+K965+M965)/(G965+J965+SUMIFS(ETC!$G:$G,ETC!$C:$C,1,ETC!$B:$B,$C965,ETC!$E:$E,$D965)),))</x:f>
        <x:v>2798.799325</x:v>
      </x:c>
      <x:c r="O965" s="106">
        <x:f>++SUMIFS('sales data'!L:L,'sales data'!$B:$B,$C965,'sales data'!$F:$F,$D965,'sales data'!$O:$O,"")</x:f>
        <x:v>0</x:v>
      </x:c>
      <x:c r="P965" s="73">
        <x:f t="shared" si="262"/>
        <x:v>0</x:v>
      </x:c>
      <x:c r="Q965" s="68">
        <x:f>+SUMIFS('sales data'!$L:$L,'sales data'!$B:$B,$C965,'sales data'!$F:$F,$D965,'sales data'!$O:$O,"R")</x:f>
        <x:v>0</x:v>
      </x:c>
      <x:c r="R965" s="73">
        <x:f t="shared" si="263"/>
        <x:v>0</x:v>
      </x:c>
      <x:c r="S965" s="68">
        <x:f>SUMIFS('sales data'!$L:$L,'sales data'!$B:$B,$C965,'sales data'!$F:$F,$D965,'sales data'!$O:$O,"N")</x:f>
        <x:v>0</x:v>
      </x:c>
      <x:c r="T965" s="73">
        <x:f t="shared" si="264"/>
        <x:v>0</x:v>
      </x:c>
      <x:c r="U965" s="26">
        <x:f>SUMIFS('warehouse inventory check'!$N:$N,'warehouse inventory check'!$C:$C,$C965,'warehouse inventory check'!$D:$D,$D965)</x:f>
        <x:v>0</x:v>
      </x:c>
      <x:c r="V965" s="26">
        <x:f t="shared" si="265"/>
        <x:v>2798.799325</x:v>
      </x:c>
      <x:c r="W965" s="73">
        <x:f t="shared" si="266"/>
        <x:v>0</x:v>
      </x:c>
      <x:c r="X965" s="74">
        <x:f t="shared" si="267"/>
        <x:v>0</x:v>
      </x:c>
      <x:c r="Y965" s="68">
        <x:f t="shared" si="268"/>
        <x:v>0</x:v>
      </x:c>
      <x:c r="Z965" s="68">
        <x:f t="shared" si="269"/>
        <x:v>0</x:v>
      </x:c>
    </x:row>
    <x:row r="966" spans="1:26" ht="14.25" customHeight="1">
      <x:c r="A966" s="118">
        <x:v>43</x:v>
      </x:c>
      <x:c r="B966" s="118"/>
      <x:c r="C966" s="113">
        <x:v>10</x:v>
      </x:c>
      <x:c r="D966" s="210" t="str">
        <x:f>IF(VLOOKUP($A966,'★Master Code List'!$B$4:$K$167,8,)=0,"",(VLOOKUP($A966,'★Master Code List'!$B$4:$K$167,8,)))</x:f>
        <x:v>TZ38-14A033-BA</x:v>
      </x:c>
      <x:c r="E966" s="210" t="str">
        <x:f>IF(VLOOKUP($A966,'★Master Code List'!$B$4:$K$167,9,)=0,"",(VLOOKUP($A966,'★Master Code List'!$B$4:$K$167,9,)))</x:f>
        <x:v>EV-V4</x:v>
      </x:c>
      <x:c r="F966" s="20" t="str">
        <x:f>IF(VLOOKUP($A966,'★Master Code List'!$B$4:$K$167,10,)=0,"",(VLOOKUP($A966,'★Master Code List'!$B$4:$K$167,10,)))</x:f>
        <x:v>BUSBAR ASY</x:v>
      </x:c>
      <x:c r="G966" s="158">
        <x:f t="shared" si="270"/>
        <x:v>0</x:v>
      </x:c>
      <x:c r="H966" s="158">
        <x:f t="shared" si="271"/>
        <x:v>1609.27037</x:v>
      </x:c>
      <x:c r="I966" s="285">
        <x:f t="shared" si="272"/>
        <x:v>0</x:v>
      </x:c>
      <x:c r="J966" s="106">
        <x:f>SUMIFS('purchase data'!K:K,'purchase data'!$B:$B,$C966,'purchase data'!$F:$F,$D966)</x:f>
        <x:v>0</x:v>
      </x:c>
      <x:c r="K966" s="73">
        <x:f>SUMIFS('purchase data'!M:M,'purchase data'!$B:$B,$C966,'purchase data'!$F:$F,$D966)</x:f>
        <x:v>0</x:v>
      </x:c>
      <x:c r="L966" s="68">
        <x:f>SUMIFS(ETC!$G:$G,ETC!$B:$B,$C966,ETC!$E:$E,$D966)</x:f>
        <x:v>0</x:v>
      </x:c>
      <x:c r="M966" s="73">
        <x:f>SUMIFS(ETC!$J:$J,ETC!$E:$E,$D966,ETC!$B:$B,$C966)</x:f>
        <x:v>0</x:v>
      </x:c>
      <x:c r="N966" s="159">
        <x:f>IF(IFERROR((I966+K966+M966)/(G966+J966+SUMIFS(ETC!$G:$G,ETC!$C:$C,1,ETC!$B:$B,$C966,ETC!$E:$E,$D966)),)=0,H966,IFERROR((I966+K966+M966)/(G966+J966+SUMIFS(ETC!$G:$G,ETC!$C:$C,1,ETC!$B:$B,$C966,ETC!$E:$E,$D966)),))</x:f>
        <x:v>1609.27037</x:v>
      </x:c>
      <x:c r="O966" s="106">
        <x:f>++SUMIFS('sales data'!L:L,'sales data'!$B:$B,$C966,'sales data'!$F:$F,$D966,'sales data'!$O:$O,"")</x:f>
        <x:v>0</x:v>
      </x:c>
      <x:c r="P966" s="73">
        <x:f t="shared" si="262"/>
        <x:v>0</x:v>
      </x:c>
      <x:c r="Q966" s="68">
        <x:f>+SUMIFS('sales data'!$L:$L,'sales data'!$B:$B,$C966,'sales data'!$F:$F,$D966,'sales data'!$O:$O,"R")</x:f>
        <x:v>0</x:v>
      </x:c>
      <x:c r="R966" s="73">
        <x:f t="shared" si="263"/>
        <x:v>0</x:v>
      </x:c>
      <x:c r="S966" s="68">
        <x:f>SUMIFS('sales data'!$L:$L,'sales data'!$B:$B,$C966,'sales data'!$F:$F,$D966,'sales data'!$O:$O,"N")</x:f>
        <x:v>0</x:v>
      </x:c>
      <x:c r="T966" s="73">
        <x:f t="shared" si="264"/>
        <x:v>0</x:v>
      </x:c>
      <x:c r="U966" s="26">
        <x:f>SUMIFS('warehouse inventory check'!$N:$N,'warehouse inventory check'!$C:$C,$C966,'warehouse inventory check'!$D:$D,$D966)</x:f>
        <x:v>0</x:v>
      </x:c>
      <x:c r="V966" s="26">
        <x:f t="shared" si="265"/>
        <x:v>1609.27037</x:v>
      </x:c>
      <x:c r="W966" s="73">
        <x:f t="shared" si="266"/>
        <x:v>0</x:v>
      </x:c>
      <x:c r="X966" s="74">
        <x:f t="shared" si="267"/>
        <x:v>0</x:v>
      </x:c>
      <x:c r="Y966" s="68">
        <x:f t="shared" si="268"/>
        <x:v>0</x:v>
      </x:c>
      <x:c r="Z966" s="68">
        <x:f t="shared" si="269"/>
        <x:v>0</x:v>
      </x:c>
    </x:row>
    <x:row r="967" spans="1:26" ht="14.25" customHeight="1">
      <x:c r="A967" s="118">
        <x:v>44</x:v>
      </x:c>
      <x:c r="B967" s="118"/>
      <x:c r="C967" s="196">
        <x:v>10</x:v>
      </x:c>
      <x:c r="D967" s="210" t="str">
        <x:f>IF(VLOOKUP($A967,'★Master Code List'!$B$4:$K$167,8,)=0,"",(VLOOKUP($A967,'★Master Code List'!$B$4:$K$167,8,)))</x:f>
        <x:v>TZ38-14A033-BA04</x:v>
      </x:c>
      <x:c r="E967" s="210" t="str">
        <x:f>IF(VLOOKUP($A967,'★Master Code List'!$B$4:$K$167,9,)=0,"",(VLOOKUP($A967,'★Master Code List'!$B$4:$K$167,9,)))</x:f>
        <x:v>EV-V4</x:v>
      </x:c>
      <x:c r="F967" s="20" t="str">
        <x:f>IF(VLOOKUP($A967,'★Master Code List'!$B$4:$K$167,10,)=0,"",(VLOOKUP($A967,'★Master Code List'!$B$4:$K$167,10,)))</x:f>
        <x:v>BUSBAR</x:v>
      </x:c>
      <x:c r="G967" s="158">
        <x:f t="shared" si="270"/>
        <x:v>0</x:v>
      </x:c>
      <x:c r="H967" s="158">
        <x:f t="shared" si="271"/>
        <x:v>1641.4579825000001</x:v>
      </x:c>
      <x:c r="I967" s="285">
        <x:f t="shared" si="272"/>
        <x:v>0</x:v>
      </x:c>
      <x:c r="J967" s="106">
        <x:f>SUMIFS('purchase data'!K:K,'purchase data'!$B:$B,$C967,'purchase data'!$F:$F,$D967)</x:f>
        <x:v>0</x:v>
      </x:c>
      <x:c r="K967" s="73">
        <x:f>SUMIFS('purchase data'!M:M,'purchase data'!$B:$B,$C967,'purchase data'!$F:$F,$D967)</x:f>
        <x:v>0</x:v>
      </x:c>
      <x:c r="L967" s="68">
        <x:f>SUMIFS(ETC!$G:$G,ETC!$B:$B,$C967,ETC!$E:$E,$D967)</x:f>
        <x:v>0</x:v>
      </x:c>
      <x:c r="M967" s="73">
        <x:f>SUMIFS(ETC!$J:$J,ETC!$E:$E,$D967,ETC!$B:$B,$C967)</x:f>
        <x:v>0</x:v>
      </x:c>
      <x:c r="N967" s="159">
        <x:f>IF(IFERROR((I967+K967+M967)/(G967+J967+SUMIFS(ETC!$G:$G,ETC!$C:$C,1,ETC!$B:$B,$C967,ETC!$E:$E,$D967)),)=0,H967,IFERROR((I967+K967+M967)/(G967+J967+SUMIFS(ETC!$G:$G,ETC!$C:$C,1,ETC!$B:$B,$C967,ETC!$E:$E,$D967)),))</x:f>
        <x:v>1641.4579825000001</x:v>
      </x:c>
      <x:c r="O967" s="106">
        <x:f>++SUMIFS('sales data'!L:L,'sales data'!$B:$B,$C967,'sales data'!$F:$F,$D967,'sales data'!$O:$O,"")</x:f>
        <x:v>0</x:v>
      </x:c>
      <x:c r="P967" s="73">
        <x:f t="shared" si="262"/>
        <x:v>0</x:v>
      </x:c>
      <x:c r="Q967" s="68">
        <x:f>+SUMIFS('sales data'!$L:$L,'sales data'!$B:$B,$C967,'sales data'!$F:$F,$D967,'sales data'!$O:$O,"R")</x:f>
        <x:v>0</x:v>
      </x:c>
      <x:c r="R967" s="73">
        <x:f t="shared" si="263"/>
        <x:v>0</x:v>
      </x:c>
      <x:c r="S967" s="68">
        <x:f>SUMIFS('sales data'!$L:$L,'sales data'!$B:$B,$C967,'sales data'!$F:$F,$D967,'sales data'!$O:$O,"N")</x:f>
        <x:v>0</x:v>
      </x:c>
      <x:c r="T967" s="73">
        <x:f t="shared" si="264"/>
        <x:v>0</x:v>
      </x:c>
      <x:c r="U967" s="26">
        <x:f>SUMIFS('warehouse inventory check'!$N:$N,'warehouse inventory check'!$C:$C,$C967,'warehouse inventory check'!$D:$D,$D967)</x:f>
        <x:v>0</x:v>
      </x:c>
      <x:c r="V967" s="26">
        <x:f t="shared" si="265"/>
        <x:v>1641.4579825000001</x:v>
      </x:c>
      <x:c r="W967" s="73">
        <x:f t="shared" si="266"/>
        <x:v>0</x:v>
      </x:c>
      <x:c r="X967" s="74">
        <x:f t="shared" si="267"/>
        <x:v>0</x:v>
      </x:c>
      <x:c r="Y967" s="68">
        <x:f t="shared" si="268"/>
        <x:v>0</x:v>
      </x:c>
      <x:c r="Z967" s="68">
        <x:f t="shared" si="269"/>
        <x:v>0</x:v>
      </x:c>
    </x:row>
    <x:row r="968" spans="1:26" ht="14.25" customHeight="1">
      <x:c r="A968" s="118">
        <x:v>45</x:v>
      </x:c>
      <x:c r="B968" s="118"/>
      <x:c r="C968" s="113">
        <x:v>10</x:v>
      </x:c>
      <x:c r="D968" s="210" t="str">
        <x:f>IF(VLOOKUP($A968,'★Master Code List'!$B$4:$K$167,8,)=0,"",(VLOOKUP($A968,'★Master Code List'!$B$4:$K$167,8,)))</x:f>
        <x:v>TZ38-14A033-CA</x:v>
      </x:c>
      <x:c r="E968" s="210" t="str">
        <x:f>IF(VLOOKUP($A968,'★Master Code List'!$B$4:$K$167,9,)=0,"",(VLOOKUP($A968,'★Master Code List'!$B$4:$K$167,9,)))</x:f>
        <x:v>EV-V4</x:v>
      </x:c>
      <x:c r="F968" s="20" t="str">
        <x:f>IF(VLOOKUP($A968,'★Master Code List'!$B$4:$K$167,10,)=0,"",(VLOOKUP($A968,'★Master Code List'!$B$4:$K$167,10,)))</x:f>
        <x:v>BUSBAR ASY</x:v>
      </x:c>
      <x:c r="G968" s="158">
        <x:f t="shared" si="270"/>
        <x:v>0</x:v>
      </x:c>
      <x:c r="H968" s="158">
        <x:f t="shared" si="271"/>
        <x:v>4968.71497</x:v>
      </x:c>
      <x:c r="I968" s="285">
        <x:f t="shared" si="272"/>
        <x:v>0</x:v>
      </x:c>
      <x:c r="J968" s="106">
        <x:f>SUMIFS('purchase data'!K:K,'purchase data'!$B:$B,$C968,'purchase data'!$F:$F,$D968)</x:f>
        <x:v>0</x:v>
      </x:c>
      <x:c r="K968" s="73">
        <x:f>SUMIFS('purchase data'!M:M,'purchase data'!$B:$B,$C968,'purchase data'!$F:$F,$D968)</x:f>
        <x:v>0</x:v>
      </x:c>
      <x:c r="L968" s="68">
        <x:f>SUMIFS(ETC!$G:$G,ETC!$B:$B,$C968,ETC!$E:$E,$D968)</x:f>
        <x:v>0</x:v>
      </x:c>
      <x:c r="M968" s="73">
        <x:f>SUMIFS(ETC!$J:$J,ETC!$E:$E,$D968,ETC!$B:$B,$C968)</x:f>
        <x:v>0</x:v>
      </x:c>
      <x:c r="N968" s="159">
        <x:f>IF(IFERROR((I968+K968+M968)/(G968+J968+SUMIFS(ETC!$G:$G,ETC!$C:$C,1,ETC!$B:$B,$C968,ETC!$E:$E,$D968)),)=0,H968,IFERROR((I968+K968+M968)/(G968+J968+SUMIFS(ETC!$G:$G,ETC!$C:$C,1,ETC!$B:$B,$C968,ETC!$E:$E,$D968)),))</x:f>
        <x:v>4968.71497</x:v>
      </x:c>
      <x:c r="O968" s="106">
        <x:f>++SUMIFS('sales data'!L:L,'sales data'!$B:$B,$C968,'sales data'!$F:$F,$D968,'sales data'!$O:$O,"")</x:f>
        <x:v>0</x:v>
      </x:c>
      <x:c r="P968" s="73">
        <x:f t="shared" si="262"/>
        <x:v>0</x:v>
      </x:c>
      <x:c r="Q968" s="68">
        <x:f>+SUMIFS('sales data'!$L:$L,'sales data'!$B:$B,$C968,'sales data'!$F:$F,$D968,'sales data'!$O:$O,"R")</x:f>
        <x:v>0</x:v>
      </x:c>
      <x:c r="R968" s="73">
        <x:f t="shared" si="263"/>
        <x:v>0</x:v>
      </x:c>
      <x:c r="S968" s="68">
        <x:f>SUMIFS('sales data'!$L:$L,'sales data'!$B:$B,$C968,'sales data'!$F:$F,$D968,'sales data'!$O:$O,"N")</x:f>
        <x:v>0</x:v>
      </x:c>
      <x:c r="T968" s="73">
        <x:f t="shared" si="264"/>
        <x:v>0</x:v>
      </x:c>
      <x:c r="U968" s="26">
        <x:f>SUMIFS('warehouse inventory check'!$N:$N,'warehouse inventory check'!$C:$C,$C968,'warehouse inventory check'!$D:$D,$D968)</x:f>
        <x:v>0</x:v>
      </x:c>
      <x:c r="V968" s="26">
        <x:f t="shared" si="265"/>
        <x:v>4968.71497</x:v>
      </x:c>
      <x:c r="W968" s="73">
        <x:f t="shared" si="266"/>
        <x:v>0</x:v>
      </x:c>
      <x:c r="X968" s="74">
        <x:f t="shared" si="267"/>
        <x:v>0</x:v>
      </x:c>
      <x:c r="Y968" s="68">
        <x:f t="shared" si="268"/>
        <x:v>0</x:v>
      </x:c>
      <x:c r="Z968" s="68">
        <x:f t="shared" si="269"/>
        <x:v>0</x:v>
      </x:c>
    </x:row>
    <x:row r="969" spans="1:26" ht="14.25" customHeight="1">
      <x:c r="A969" s="118">
        <x:v>46</x:v>
      </x:c>
      <x:c r="B969" s="118"/>
      <x:c r="C969" s="113">
        <x:v>10</x:v>
      </x:c>
      <x:c r="D969" s="210" t="str">
        <x:f>IF(VLOOKUP($A969,'★Master Code List'!$B$4:$K$167,8,)=0,"",(VLOOKUP($A969,'★Master Code List'!$B$4:$K$167,8,)))</x:f>
        <x:v>TZ38-14A033-CA04</x:v>
      </x:c>
      <x:c r="E969" s="210" t="str">
        <x:f>IF(VLOOKUP($A969,'★Master Code List'!$B$4:$K$167,9,)=0,"",(VLOOKUP($A969,'★Master Code List'!$B$4:$K$167,9,)))</x:f>
        <x:v>EV-V4</x:v>
      </x:c>
      <x:c r="F969" s="20" t="str">
        <x:f>IF(VLOOKUP($A969,'★Master Code List'!$B$4:$K$167,10,)=0,"",(VLOOKUP($A969,'★Master Code List'!$B$4:$K$167,10,)))</x:f>
        <x:v>BUSBAR</x:v>
      </x:c>
      <x:c r="G969" s="158">
        <x:f t="shared" si="270"/>
        <x:v>0</x:v>
      </x:c>
      <x:c r="H969" s="158">
        <x:f t="shared" si="271"/>
        <x:v>5068.0960749999995</x:v>
      </x:c>
      <x:c r="I969" s="285">
        <x:f t="shared" si="272"/>
        <x:v>0</x:v>
      </x:c>
      <x:c r="J969" s="106">
        <x:f>SUMIFS('purchase data'!K:K,'purchase data'!$B:$B,$C969,'purchase data'!$F:$F,$D969)</x:f>
        <x:v>0</x:v>
      </x:c>
      <x:c r="K969" s="73">
        <x:f>SUMIFS('purchase data'!M:M,'purchase data'!$B:$B,$C969,'purchase data'!$F:$F,$D969)</x:f>
        <x:v>0</x:v>
      </x:c>
      <x:c r="L969" s="68">
        <x:f>SUMIFS(ETC!$G:$G,ETC!$B:$B,$C969,ETC!$E:$E,$D969)</x:f>
        <x:v>0</x:v>
      </x:c>
      <x:c r="M969" s="73">
        <x:f>SUMIFS(ETC!$J:$J,ETC!$E:$E,$D969,ETC!$B:$B,$C969)</x:f>
        <x:v>0</x:v>
      </x:c>
      <x:c r="N969" s="159">
        <x:f>IF(IFERROR((I969+K969+M969)/(G969+J969+SUMIFS(ETC!$G:$G,ETC!$C:$C,1,ETC!$B:$B,$C969,ETC!$E:$E,$D969)),)=0,H969,IFERROR((I969+K969+M969)/(G969+J969+SUMIFS(ETC!$G:$G,ETC!$C:$C,1,ETC!$B:$B,$C969,ETC!$E:$E,$D969)),))</x:f>
        <x:v>5068.0960749999995</x:v>
      </x:c>
      <x:c r="O969" s="106">
        <x:f>++SUMIFS('sales data'!L:L,'sales data'!$B:$B,$C969,'sales data'!$F:$F,$D969,'sales data'!$O:$O,"")</x:f>
        <x:v>0</x:v>
      </x:c>
      <x:c r="P969" s="73">
        <x:f t="shared" si="262"/>
        <x:v>0</x:v>
      </x:c>
      <x:c r="Q969" s="68">
        <x:f>+SUMIFS('sales data'!$L:$L,'sales data'!$B:$B,$C969,'sales data'!$F:$F,$D969,'sales data'!$O:$O,"R")</x:f>
        <x:v>0</x:v>
      </x:c>
      <x:c r="R969" s="73">
        <x:f t="shared" si="263"/>
        <x:v>0</x:v>
      </x:c>
      <x:c r="S969" s="68">
        <x:f>SUMIFS('sales data'!$L:$L,'sales data'!$B:$B,$C969,'sales data'!$F:$F,$D969,'sales data'!$O:$O,"N")</x:f>
        <x:v>0</x:v>
      </x:c>
      <x:c r="T969" s="73">
        <x:f t="shared" si="264"/>
        <x:v>0</x:v>
      </x:c>
      <x:c r="U969" s="26">
        <x:f>SUMIFS('warehouse inventory check'!$N:$N,'warehouse inventory check'!$C:$C,$C969,'warehouse inventory check'!$D:$D,$D969)</x:f>
        <x:v>0</x:v>
      </x:c>
      <x:c r="V969" s="26">
        <x:f t="shared" si="265"/>
        <x:v>5068.0960749999995</x:v>
      </x:c>
      <x:c r="W969" s="73">
        <x:f t="shared" si="266"/>
        <x:v>0</x:v>
      </x:c>
      <x:c r="X969" s="74">
        <x:f t="shared" si="267"/>
        <x:v>0</x:v>
      </x:c>
      <x:c r="Y969" s="68">
        <x:f t="shared" si="268"/>
        <x:v>0</x:v>
      </x:c>
      <x:c r="Z969" s="68">
        <x:f t="shared" si="269"/>
        <x:v>0</x:v>
      </x:c>
    </x:row>
    <x:row r="970" spans="1:26" ht="14.25" customHeight="1">
      <x:c r="A970" s="118">
        <x:v>47</x:v>
      </x:c>
      <x:c r="B970" s="118"/>
      <x:c r="C970" s="113">
        <x:v>10</x:v>
      </x:c>
      <x:c r="D970" s="210" t="str">
        <x:f>IF(VLOOKUP($A970,'★Master Code List'!$B$4:$K$167,8,)=0,"",(VLOOKUP($A970,'★Master Code List'!$B$4:$K$167,8,)))</x:f>
        <x:v>TZ38-14A033-DA</x:v>
      </x:c>
      <x:c r="E970" s="210" t="str">
        <x:f>IF(VLOOKUP($A970,'★Master Code List'!$B$4:$K$167,9,)=0,"",(VLOOKUP($A970,'★Master Code List'!$B$4:$K$167,9,)))</x:f>
        <x:v>EV-V4</x:v>
      </x:c>
      <x:c r="F970" s="20" t="str">
        <x:f>IF(VLOOKUP($A970,'★Master Code List'!$B$4:$K$167,10,)=0,"",(VLOOKUP($A970,'★Master Code List'!$B$4:$K$167,10,)))</x:f>
        <x:v>BUSBAR ASY</x:v>
      </x:c>
      <x:c r="G970" s="158">
        <x:f t="shared" si="270"/>
        <x:v>0</x:v>
      </x:c>
      <x:c r="H970" s="158">
        <x:f t="shared" si="271"/>
        <x:v>1999.35158</x:v>
      </x:c>
      <x:c r="I970" s="285">
        <x:f t="shared" si="272"/>
        <x:v>0</x:v>
      </x:c>
      <x:c r="J970" s="106">
        <x:f>SUMIFS('purchase data'!K:K,'purchase data'!$B:$B,$C970,'purchase data'!$F:$F,$D970)</x:f>
        <x:v>0</x:v>
      </x:c>
      <x:c r="K970" s="73">
        <x:f>SUMIFS('purchase data'!M:M,'purchase data'!$B:$B,$C970,'purchase data'!$F:$F,$D970)</x:f>
        <x:v>0</x:v>
      </x:c>
      <x:c r="L970" s="68">
        <x:f>SUMIFS(ETC!$G:$G,ETC!$B:$B,$C970,ETC!$E:$E,$D970)</x:f>
        <x:v>0</x:v>
      </x:c>
      <x:c r="M970" s="73">
        <x:f>SUMIFS(ETC!$J:$J,ETC!$E:$E,$D970,ETC!$B:$B,$C970)</x:f>
        <x:v>0</x:v>
      </x:c>
      <x:c r="N970" s="159">
        <x:f>IF(IFERROR((I970+K970+M970)/(G970+J970+SUMIFS(ETC!$G:$G,ETC!$C:$C,1,ETC!$B:$B,$C970,ETC!$E:$E,$D970)),)=0,H970,IFERROR((I970+K970+M970)/(G970+J970+SUMIFS(ETC!$G:$G,ETC!$C:$C,1,ETC!$B:$B,$C970,ETC!$E:$E,$D970)),))</x:f>
        <x:v>1999.35158</x:v>
      </x:c>
      <x:c r="O970" s="106">
        <x:f>++SUMIFS('sales data'!L:L,'sales data'!$B:$B,$C970,'sales data'!$F:$F,$D970,'sales data'!$O:$O,"")</x:f>
        <x:v>0</x:v>
      </x:c>
      <x:c r="P970" s="73">
        <x:f t="shared" si="262"/>
        <x:v>0</x:v>
      </x:c>
      <x:c r="Q970" s="68">
        <x:f>+SUMIFS('sales data'!$L:$L,'sales data'!$B:$B,$C970,'sales data'!$F:$F,$D970,'sales data'!$O:$O,"R")</x:f>
        <x:v>0</x:v>
      </x:c>
      <x:c r="R970" s="73">
        <x:f t="shared" si="263"/>
        <x:v>0</x:v>
      </x:c>
      <x:c r="S970" s="68">
        <x:f>SUMIFS('sales data'!$L:$L,'sales data'!$B:$B,$C970,'sales data'!$F:$F,$D970,'sales data'!$O:$O,"N")</x:f>
        <x:v>0</x:v>
      </x:c>
      <x:c r="T970" s="73">
        <x:f t="shared" si="264"/>
        <x:v>0</x:v>
      </x:c>
      <x:c r="U970" s="26">
        <x:f>SUMIFS('warehouse inventory check'!$N:$N,'warehouse inventory check'!$C:$C,$C970,'warehouse inventory check'!$D:$D,$D970)</x:f>
        <x:v>0</x:v>
      </x:c>
      <x:c r="V970" s="26">
        <x:f t="shared" si="265"/>
        <x:v>1999.35158</x:v>
      </x:c>
      <x:c r="W970" s="73">
        <x:f t="shared" si="266"/>
        <x:v>0</x:v>
      </x:c>
      <x:c r="X970" s="74">
        <x:f t="shared" si="267"/>
        <x:v>0</x:v>
      </x:c>
      <x:c r="Y970" s="68">
        <x:f t="shared" si="268"/>
        <x:v>0</x:v>
      </x:c>
      <x:c r="Z970" s="68">
        <x:f t="shared" si="269"/>
        <x:v>0</x:v>
      </x:c>
    </x:row>
    <x:row r="971" spans="1:26" ht="14.25" customHeight="1">
      <x:c r="A971" s="118">
        <x:v>48</x:v>
      </x:c>
      <x:c r="B971" s="118"/>
      <x:c r="C971" s="113">
        <x:v>10</x:v>
      </x:c>
      <x:c r="D971" s="210" t="str">
        <x:f>IF(VLOOKUP($A971,'★Master Code List'!$B$4:$K$167,8,)=0,"",(VLOOKUP($A971,'★Master Code List'!$B$4:$K$167,8,)))</x:f>
        <x:v>TZ38-14A033-DA04</x:v>
      </x:c>
      <x:c r="E971" s="210" t="str">
        <x:f>IF(VLOOKUP($A971,'★Master Code List'!$B$4:$K$167,9,)=0,"",(VLOOKUP($A971,'★Master Code List'!$B$4:$K$167,9,)))</x:f>
        <x:v>EV-V4</x:v>
      </x:c>
      <x:c r="F971" s="20" t="str">
        <x:f>IF(VLOOKUP($A971,'★Master Code List'!$B$4:$K$167,10,)=0,"",(VLOOKUP($A971,'★Master Code List'!$B$4:$K$167,10,)))</x:f>
        <x:v>BUSBAR</x:v>
      </x:c>
      <x:c r="G971" s="158">
        <x:f t="shared" si="270"/>
        <x:v>0</x:v>
      </x:c>
      <x:c r="H971" s="158">
        <x:f t="shared" si="271"/>
        <x:v>2039.3413459999999</x:v>
      </x:c>
      <x:c r="I971" s="285">
        <x:f t="shared" si="272"/>
        <x:v>0</x:v>
      </x:c>
      <x:c r="J971" s="106">
        <x:f>SUMIFS('purchase data'!K:K,'purchase data'!$B:$B,$C971,'purchase data'!$F:$F,$D971)</x:f>
        <x:v>0</x:v>
      </x:c>
      <x:c r="K971" s="73">
        <x:f>SUMIFS('purchase data'!M:M,'purchase data'!$B:$B,$C971,'purchase data'!$F:$F,$D971)</x:f>
        <x:v>0</x:v>
      </x:c>
      <x:c r="L971" s="68">
        <x:f>SUMIFS(ETC!$G:$G,ETC!$B:$B,$C971,ETC!$E:$E,$D971)</x:f>
        <x:v>0</x:v>
      </x:c>
      <x:c r="M971" s="73">
        <x:f>SUMIFS(ETC!$J:$J,ETC!$E:$E,$D971,ETC!$B:$B,$C971)</x:f>
        <x:v>0</x:v>
      </x:c>
      <x:c r="N971" s="159">
        <x:f>IF(IFERROR((I971+K971+M971)/(G971+J971+SUMIFS(ETC!$G:$G,ETC!$C:$C,1,ETC!$B:$B,$C971,ETC!$E:$E,$D971)),)=0,H971,IFERROR((I971+K971+M971)/(G971+J971+SUMIFS(ETC!$G:$G,ETC!$C:$C,1,ETC!$B:$B,$C971,ETC!$E:$E,$D971)),))</x:f>
        <x:v>2039.3413459999999</x:v>
      </x:c>
      <x:c r="O971" s="106">
        <x:f>++SUMIFS('sales data'!L:L,'sales data'!$B:$B,$C971,'sales data'!$F:$F,$D971,'sales data'!$O:$O,"")</x:f>
        <x:v>0</x:v>
      </x:c>
      <x:c r="P971" s="73">
        <x:f t="shared" si="262"/>
        <x:v>0</x:v>
      </x:c>
      <x:c r="Q971" s="68">
        <x:f>+SUMIFS('sales data'!$L:$L,'sales data'!$B:$B,$C971,'sales data'!$F:$F,$D971,'sales data'!$O:$O,"R")</x:f>
        <x:v>0</x:v>
      </x:c>
      <x:c r="R971" s="73">
        <x:f t="shared" si="263"/>
        <x:v>0</x:v>
      </x:c>
      <x:c r="S971" s="68">
        <x:f>SUMIFS('sales data'!$L:$L,'sales data'!$B:$B,$C971,'sales data'!$F:$F,$D971,'sales data'!$O:$O,"N")</x:f>
        <x:v>0</x:v>
      </x:c>
      <x:c r="T971" s="73">
        <x:f t="shared" si="264"/>
        <x:v>0</x:v>
      </x:c>
      <x:c r="U971" s="26">
        <x:f>SUMIFS('warehouse inventory check'!$N:$N,'warehouse inventory check'!$C:$C,$C971,'warehouse inventory check'!$D:$D,$D971)</x:f>
        <x:v>0</x:v>
      </x:c>
      <x:c r="V971" s="26">
        <x:f t="shared" si="265"/>
        <x:v>2039.3413459999999</x:v>
      </x:c>
      <x:c r="W971" s="73">
        <x:f t="shared" si="266"/>
        <x:v>0</x:v>
      </x:c>
      <x:c r="X971" s="74">
        <x:f t="shared" si="267"/>
        <x:v>0</x:v>
      </x:c>
      <x:c r="Y971" s="68">
        <x:f t="shared" si="268"/>
        <x:v>0</x:v>
      </x:c>
      <x:c r="Z971" s="68">
        <x:f t="shared" si="269"/>
        <x:v>0</x:v>
      </x:c>
    </x:row>
    <x:row r="972" spans="1:26" s="26" customFormat="1">
      <x:c r="A972" s="118">
        <x:v>49</x:v>
      </x:c>
      <x:c r="B972" s="118"/>
      <x:c r="C972" s="113">
        <x:v>10</x:v>
      </x:c>
      <x:c r="D972" s="210" t="str">
        <x:f>IF(VLOOKUP($A972,'★Master Code List'!$B$4:$K$167,8,)=0,"",(VLOOKUP($A972,'★Master Code List'!$B$4:$K$167,8,)))</x:f>
        <x:v>TZ38-14A033-EA</x:v>
      </x:c>
      <x:c r="E972" s="210" t="str">
        <x:f>IF(VLOOKUP($A972,'★Master Code List'!$B$4:$K$167,9,)=0,"",(VLOOKUP($A972,'★Master Code List'!$B$4:$K$167,9,)))</x:f>
        <x:v>EV-V4</x:v>
      </x:c>
      <x:c r="F972" s="20" t="str">
        <x:f>IF(VLOOKUP($A972,'★Master Code List'!$B$4:$K$167,10,)=0,"",(VLOOKUP($A972,'★Master Code List'!$B$4:$K$167,10,)))</x:f>
        <x:v>BUSBAR ASY</x:v>
      </x:c>
      <x:c r="G972" s="158">
        <x:f t="shared" si="270"/>
        <x:v>0</x:v>
      </x:c>
      <x:c r="H972" s="158">
        <x:f t="shared" si="271"/>
        <x:v>4130.7078199999996</x:v>
      </x:c>
      <x:c r="I972" s="285">
        <x:f t="shared" si="272"/>
        <x:v>0</x:v>
      </x:c>
      <x:c r="J972" s="106">
        <x:f>SUMIFS('purchase data'!K:K,'purchase data'!$B:$B,$C972,'purchase data'!$F:$F,$D972)</x:f>
        <x:v>0</x:v>
      </x:c>
      <x:c r="K972" s="73">
        <x:f>SUMIFS('purchase data'!M:M,'purchase data'!$B:$B,$C972,'purchase data'!$F:$F,$D972)</x:f>
        <x:v>0</x:v>
      </x:c>
      <x:c r="L972" s="68">
        <x:f>SUMIFS(ETC!$G:$G,ETC!$B:$B,$C972,ETC!$E:$E,$D972)</x:f>
        <x:v>0</x:v>
      </x:c>
      <x:c r="M972" s="73">
        <x:f>SUMIFS(ETC!$J:$J,ETC!$E:$E,$D972,ETC!$B:$B,$C972)</x:f>
        <x:v>0</x:v>
      </x:c>
      <x:c r="N972" s="159">
        <x:f>IF(IFERROR((I972+K972+M972)/(G972+J972+SUMIFS(ETC!$G:$G,ETC!$C:$C,1,ETC!$B:$B,$C972,ETC!$E:$E,$D972)),)=0,H972,IFERROR((I972+K972+M972)/(G972+J972+SUMIFS(ETC!$G:$G,ETC!$C:$C,1,ETC!$B:$B,$C972,ETC!$E:$E,$D972)),))</x:f>
        <x:v>4130.7078199999996</x:v>
      </x:c>
      <x:c r="O972" s="106">
        <x:f>++SUMIFS('sales data'!L:L,'sales data'!$B:$B,$C972,'sales data'!$F:$F,$D972,'sales data'!$O:$O,"")</x:f>
        <x:v>0</x:v>
      </x:c>
      <x:c r="P972" s="73">
        <x:f t="shared" si="262"/>
        <x:v>0</x:v>
      </x:c>
      <x:c r="Q972" s="68">
        <x:f>+SUMIFS('sales data'!$L:$L,'sales data'!$B:$B,$C972,'sales data'!$F:$F,$D972,'sales data'!$O:$O,"R")</x:f>
        <x:v>0</x:v>
      </x:c>
      <x:c r="R972" s="73">
        <x:f t="shared" si="263"/>
        <x:v>0</x:v>
      </x:c>
      <x:c r="S972" s="68">
        <x:f>SUMIFS('sales data'!$L:$L,'sales data'!$B:$B,$C972,'sales data'!$F:$F,$D972,'sales data'!$O:$O,"N")</x:f>
        <x:v>0</x:v>
      </x:c>
      <x:c r="T972" s="73">
        <x:f t="shared" si="264"/>
        <x:v>0</x:v>
      </x:c>
      <x:c r="U972" s="26">
        <x:f>SUMIFS('warehouse inventory check'!$N:$N,'warehouse inventory check'!$C:$C,$C972,'warehouse inventory check'!$D:$D,$D972)</x:f>
        <x:v>0</x:v>
      </x:c>
      <x:c r="V972" s="26">
        <x:f t="shared" si="265"/>
        <x:v>4130.7078199999996</x:v>
      </x:c>
      <x:c r="W972" s="73">
        <x:f t="shared" si="266"/>
        <x:v>0</x:v>
      </x:c>
      <x:c r="X972" s="74">
        <x:f t="shared" si="267"/>
        <x:v>0</x:v>
      </x:c>
      <x:c r="Y972" s="68">
        <x:f t="shared" si="268"/>
        <x:v>0</x:v>
      </x:c>
      <x:c r="Z972" s="68">
        <x:f t="shared" si="269"/>
        <x:v>0</x:v>
      </x:c>
    </x:row>
    <x:row r="973" spans="1:26" s="26" customFormat="1">
      <x:c r="A973" s="118">
        <x:v>50</x:v>
      </x:c>
      <x:c r="B973" s="118"/>
      <x:c r="C973" s="113">
        <x:v>10</x:v>
      </x:c>
      <x:c r="D973" s="210" t="str">
        <x:f>IF(VLOOKUP($A973,'★Master Code List'!$B$4:$K$167,8,)=0,"",(VLOOKUP($A973,'★Master Code List'!$B$4:$K$167,8,)))</x:f>
        <x:v>TZ38-14A033-EA04</x:v>
      </x:c>
      <x:c r="E973" s="210" t="str">
        <x:f>IF(VLOOKUP($A973,'★Master Code List'!$B$4:$K$167,9,)=0,"",(VLOOKUP($A973,'★Master Code List'!$B$4:$K$167,9,)))</x:f>
        <x:v>EV-V4</x:v>
      </x:c>
      <x:c r="F973" s="20" t="str">
        <x:f>IF(VLOOKUP($A973,'★Master Code List'!$B$4:$K$167,10,)=0,"",(VLOOKUP($A973,'★Master Code List'!$B$4:$K$167,10,)))</x:f>
        <x:v>BUSBAR</x:v>
      </x:c>
      <x:c r="G973" s="158">
        <x:f t="shared" si="270"/>
        <x:v>0</x:v>
      </x:c>
      <x:c r="H973" s="158">
        <x:f t="shared" si="271"/>
        <x:v>4213.3276324999997</x:v>
      </x:c>
      <x:c r="I973" s="285">
        <x:f t="shared" si="272"/>
        <x:v>0</x:v>
      </x:c>
      <x:c r="J973" s="106">
        <x:f>SUMIFS('purchase data'!K:K,'purchase data'!$B:$B,$C973,'purchase data'!$F:$F,$D973)</x:f>
        <x:v>0</x:v>
      </x:c>
      <x:c r="K973" s="73">
        <x:f>SUMIFS('purchase data'!M:M,'purchase data'!$B:$B,$C973,'purchase data'!$F:$F,$D973)</x:f>
        <x:v>0</x:v>
      </x:c>
      <x:c r="L973" s="68">
        <x:f>SUMIFS(ETC!$G:$G,ETC!$B:$B,$C973,ETC!$E:$E,$D973)</x:f>
        <x:v>0</x:v>
      </x:c>
      <x:c r="M973" s="73">
        <x:f>SUMIFS(ETC!$J:$J,ETC!$E:$E,$D973,ETC!$B:$B,$C973)</x:f>
        <x:v>0</x:v>
      </x:c>
      <x:c r="N973" s="159">
        <x:f>IF(IFERROR((I973+K973+M973)/(G973+J973+SUMIFS(ETC!$G:$G,ETC!$C:$C,1,ETC!$B:$B,$C973,ETC!$E:$E,$D973)),)=0,H973,IFERROR((I973+K973+M973)/(G973+J973+SUMIFS(ETC!$G:$G,ETC!$C:$C,1,ETC!$B:$B,$C973,ETC!$E:$E,$D973)),))</x:f>
        <x:v>4213.3276324999997</x:v>
      </x:c>
      <x:c r="O973" s="106">
        <x:f>++SUMIFS('sales data'!L:L,'sales data'!$B:$B,$C973,'sales data'!$F:$F,$D973,'sales data'!$O:$O,"")</x:f>
        <x:v>0</x:v>
      </x:c>
      <x:c r="P973" s="73">
        <x:f t="shared" si="262"/>
        <x:v>0</x:v>
      </x:c>
      <x:c r="Q973" s="68">
        <x:f>+SUMIFS('sales data'!$L:$L,'sales data'!$B:$B,$C973,'sales data'!$F:$F,$D973,'sales data'!$O:$O,"R")</x:f>
        <x:v>0</x:v>
      </x:c>
      <x:c r="R973" s="73">
        <x:f t="shared" si="263"/>
        <x:v>0</x:v>
      </x:c>
      <x:c r="S973" s="68">
        <x:f>SUMIFS('sales data'!$L:$L,'sales data'!$B:$B,$C973,'sales data'!$F:$F,$D973,'sales data'!$O:$O,"N")</x:f>
        <x:v>0</x:v>
      </x:c>
      <x:c r="T973" s="73">
        <x:f t="shared" si="264"/>
        <x:v>0</x:v>
      </x:c>
      <x:c r="U973" s="26">
        <x:f>SUMIFS('warehouse inventory check'!$N:$N,'warehouse inventory check'!$C:$C,$C973,'warehouse inventory check'!$D:$D,$D973)</x:f>
        <x:v>0</x:v>
      </x:c>
      <x:c r="V973" s="26">
        <x:f t="shared" si="265"/>
        <x:v>4213.3276324999997</x:v>
      </x:c>
      <x:c r="W973" s="73">
        <x:f t="shared" si="266"/>
        <x:v>0</x:v>
      </x:c>
      <x:c r="X973" s="74">
        <x:f t="shared" si="267"/>
        <x:v>0</x:v>
      </x:c>
      <x:c r="Y973" s="68">
        <x:f t="shared" si="268"/>
        <x:v>0</x:v>
      </x:c>
      <x:c r="Z973" s="68">
        <x:f t="shared" si="269"/>
        <x:v>0</x:v>
      </x:c>
    </x:row>
    <x:row r="974" spans="1:26" s="26" customFormat="1">
      <x:c r="A974" s="118">
        <x:v>51</x:v>
      </x:c>
      <x:c r="B974" s="118"/>
      <x:c r="C974" s="113">
        <x:v>10</x:v>
      </x:c>
      <x:c r="D974" s="210" t="str">
        <x:f>IF(VLOOKUP($A974,'★Master Code List'!$B$4:$K$167,8,)=0,"",(VLOOKUP($A974,'★Master Code List'!$B$4:$K$167,8,)))</x:f>
        <x:v>TZ38-14A033-FA</x:v>
      </x:c>
      <x:c r="E974" s="210" t="str">
        <x:f>IF(VLOOKUP($A974,'★Master Code List'!$B$4:$K$167,9,)=0,"",(VLOOKUP($A974,'★Master Code List'!$B$4:$K$167,9,)))</x:f>
        <x:v>BEV-E (AWD/RWD, V710)</x:v>
      </x:c>
      <x:c r="F974" s="20" t="str">
        <x:f>IF(VLOOKUP($A974,'★Master Code List'!$B$4:$K$167,10,)=0,"",(VLOOKUP($A974,'★Master Code List'!$B$4:$K$167,10,)))</x:f>
        <x:v xml:space="preserve">BUS BAR ASY </x:v>
      </x:c>
      <x:c r="G974" s="158">
        <x:f t="shared" si="270"/>
        <x:v>0</x:v>
      </x:c>
      <x:c r="H974" s="158">
        <x:f t="shared" si="271"/>
        <x:v>701.7048513985817</x:v>
      </x:c>
      <x:c r="I974" s="285">
        <x:f t="shared" si="272"/>
        <x:v>0</x:v>
      </x:c>
      <x:c r="J974" s="106">
        <x:f>SUMIFS('purchase data'!K:K,'purchase data'!$B:$B,$C974,'purchase data'!$F:$F,$D974)</x:f>
        <x:v>0</x:v>
      </x:c>
      <x:c r="K974" s="73">
        <x:f>SUMIFS('purchase data'!M:M,'purchase data'!$B:$B,$C974,'purchase data'!$F:$F,$D974)</x:f>
        <x:v>0</x:v>
      </x:c>
      <x:c r="L974" s="68">
        <x:f>SUMIFS(ETC!$G:$G,ETC!$B:$B,$C974,ETC!$E:$E,$D974)</x:f>
        <x:v>0</x:v>
      </x:c>
      <x:c r="M974" s="73">
        <x:f>SUMIFS(ETC!$J:$J,ETC!$E:$E,$D974,ETC!$B:$B,$C974)</x:f>
        <x:v>0</x:v>
      </x:c>
      <x:c r="N974" s="159">
        <x:f>IF(IFERROR((I974+K974+M974)/(G974+J974+SUMIFS(ETC!$G:$G,ETC!$C:$C,1,ETC!$B:$B,$C974,ETC!$E:$E,$D974)),)=0,H974,IFERROR((I974+K974+M974)/(G974+J974+SUMIFS(ETC!$G:$G,ETC!$C:$C,1,ETC!$B:$B,$C974,ETC!$E:$E,$D974)),))</x:f>
        <x:v>701.7048513985817</x:v>
      </x:c>
      <x:c r="O974" s="106">
        <x:f>++SUMIFS('sales data'!L:L,'sales data'!$B:$B,$C974,'sales data'!$F:$F,$D974,'sales data'!$O:$O,"")</x:f>
        <x:v>0</x:v>
      </x:c>
      <x:c r="P974" s="73">
        <x:f t="shared" si="262"/>
        <x:v>0</x:v>
      </x:c>
      <x:c r="Q974" s="68">
        <x:f>+SUMIFS('sales data'!$L:$L,'sales data'!$B:$B,$C974,'sales data'!$F:$F,$D974,'sales data'!$O:$O,"R")</x:f>
        <x:v>0</x:v>
      </x:c>
      <x:c r="R974" s="73">
        <x:f t="shared" si="263"/>
        <x:v>0</x:v>
      </x:c>
      <x:c r="S974" s="68">
        <x:f>SUMIFS('sales data'!$L:$L,'sales data'!$B:$B,$C974,'sales data'!$F:$F,$D974,'sales data'!$O:$O,"N")</x:f>
        <x:v>0</x:v>
      </x:c>
      <x:c r="T974" s="73">
        <x:f t="shared" si="264"/>
        <x:v>0</x:v>
      </x:c>
      <x:c r="U974" s="26">
        <x:f>SUMIFS('warehouse inventory check'!$N:$N,'warehouse inventory check'!$C:$C,$C974,'warehouse inventory check'!$D:$D,$D974)</x:f>
        <x:v>0</x:v>
      </x:c>
      <x:c r="V974" s="26">
        <x:f t="shared" si="265"/>
        <x:v>701.7048513985817</x:v>
      </x:c>
      <x:c r="W974" s="73">
        <x:f t="shared" si="266"/>
        <x:v>0</x:v>
      </x:c>
      <x:c r="X974" s="74">
        <x:f t="shared" si="267"/>
        <x:v>0</x:v>
      </x:c>
      <x:c r="Y974" s="68">
        <x:f t="shared" si="268"/>
        <x:v>0</x:v>
      </x:c>
      <x:c r="Z974" s="68">
        <x:f t="shared" si="269"/>
        <x:v>0</x:v>
      </x:c>
    </x:row>
    <x:row r="975" spans="1:26" s="26" customFormat="1">
      <x:c r="A975" s="118">
        <x:v>52</x:v>
      </x:c>
      <x:c r="B975" s="118"/>
      <x:c r="C975" s="113">
        <x:v>10</x:v>
      </x:c>
      <x:c r="D975" s="210" t="str">
        <x:f>IF(VLOOKUP($A975,'★Master Code List'!$B$4:$K$167,8,)=0,"",(VLOOKUP($A975,'★Master Code List'!$B$4:$K$167,8,)))</x:f>
        <x:v>TZ38-14A033-GA</x:v>
      </x:c>
      <x:c r="E975" s="210" t="str">
        <x:f>IF(VLOOKUP($A975,'★Master Code List'!$B$4:$K$167,9,)=0,"",(VLOOKUP($A975,'★Master Code List'!$B$4:$K$167,9,)))</x:f>
        <x:v>EV-V4</x:v>
      </x:c>
      <x:c r="F975" s="20" t="str">
        <x:f>IF(VLOOKUP($A975,'★Master Code List'!$B$4:$K$167,10,)=0,"",(VLOOKUP($A975,'★Master Code List'!$B$4:$K$167,10,)))</x:f>
        <x:v>BUSBAR ASY</x:v>
      </x:c>
      <x:c r="G975" s="158">
        <x:f t="shared" si="270"/>
        <x:v>0</x:v>
      </x:c>
      <x:c r="H975" s="158">
        <x:f t="shared" si="271"/>
        <x:v>2319.7224500000002</x:v>
      </x:c>
      <x:c r="I975" s="285">
        <x:f t="shared" si="272"/>
        <x:v>0</x:v>
      </x:c>
      <x:c r="J975" s="106">
        <x:f>SUMIFS('purchase data'!K:K,'purchase data'!$B:$B,$C975,'purchase data'!$F:$F,$D975)</x:f>
        <x:v>0</x:v>
      </x:c>
      <x:c r="K975" s="73">
        <x:f>SUMIFS('purchase data'!M:M,'purchase data'!$B:$B,$C975,'purchase data'!$F:$F,$D975)</x:f>
        <x:v>0</x:v>
      </x:c>
      <x:c r="L975" s="68">
        <x:f>SUMIFS(ETC!$G:$G,ETC!$B:$B,$C975,ETC!$E:$E,$D975)</x:f>
        <x:v>0</x:v>
      </x:c>
      <x:c r="M975" s="73">
        <x:f>SUMIFS(ETC!$J:$J,ETC!$E:$E,$D975,ETC!$B:$B,$C975)</x:f>
        <x:v>0</x:v>
      </x:c>
      <x:c r="N975" s="159">
        <x:f>IF(IFERROR((I975+K975+M975)/(G975+J975+SUMIFS(ETC!$G:$G,ETC!$C:$C,1,ETC!$B:$B,$C975,ETC!$E:$E,$D975)),)=0,H975,IFERROR((I975+K975+M975)/(G975+J975+SUMIFS(ETC!$G:$G,ETC!$C:$C,1,ETC!$B:$B,$C975,ETC!$E:$E,$D975)),))</x:f>
        <x:v>2319.7224500000002</x:v>
      </x:c>
      <x:c r="O975" s="106">
        <x:f>++SUMIFS('sales data'!L:L,'sales data'!$B:$B,$C975,'sales data'!$F:$F,$D975,'sales data'!$O:$O,"")</x:f>
        <x:v>0</x:v>
      </x:c>
      <x:c r="P975" s="73">
        <x:f t="shared" si="262"/>
        <x:v>0</x:v>
      </x:c>
      <x:c r="Q975" s="68">
        <x:f>+SUMIFS('sales data'!$L:$L,'sales data'!$B:$B,$C975,'sales data'!$F:$F,$D975,'sales data'!$O:$O,"R")</x:f>
        <x:v>0</x:v>
      </x:c>
      <x:c r="R975" s="73">
        <x:f t="shared" si="263"/>
        <x:v>0</x:v>
      </x:c>
      <x:c r="S975" s="68">
        <x:f>SUMIFS('sales data'!$L:$L,'sales data'!$B:$B,$C975,'sales data'!$F:$F,$D975,'sales data'!$O:$O,"N")</x:f>
        <x:v>0</x:v>
      </x:c>
      <x:c r="T975" s="73">
        <x:f t="shared" si="264"/>
        <x:v>0</x:v>
      </x:c>
      <x:c r="U975" s="26">
        <x:f>SUMIFS('warehouse inventory check'!$N:$N,'warehouse inventory check'!$C:$C,$C975,'warehouse inventory check'!$D:$D,$D975)</x:f>
        <x:v>0</x:v>
      </x:c>
      <x:c r="V975" s="26">
        <x:f t="shared" si="265"/>
        <x:v>2319.7224500000002</x:v>
      </x:c>
      <x:c r="W975" s="73">
        <x:f t="shared" si="266"/>
        <x:v>0</x:v>
      </x:c>
      <x:c r="X975" s="74">
        <x:f t="shared" si="267"/>
        <x:v>0</x:v>
      </x:c>
      <x:c r="Y975" s="68">
        <x:f t="shared" si="268"/>
        <x:v>0</x:v>
      </x:c>
      <x:c r="Z975" s="68">
        <x:f t="shared" si="269"/>
        <x:v>0</x:v>
      </x:c>
    </x:row>
    <x:row r="976" spans="1:26" s="26" customFormat="1">
      <x:c r="A976" s="118">
        <x:v>53</x:v>
      </x:c>
      <x:c r="B976" s="118"/>
      <x:c r="C976" s="113">
        <x:v>10</x:v>
      </x:c>
      <x:c r="D976" s="210" t="str">
        <x:f>IF(VLOOKUP($A976,'★Master Code List'!$B$4:$K$167,8,)=0,"",(VLOOKUP($A976,'★Master Code List'!$B$4:$K$167,8,)))</x:f>
        <x:v>TZ38-14A033-GA04</x:v>
      </x:c>
      <x:c r="E976" s="210" t="str">
        <x:f>IF(VLOOKUP($A976,'★Master Code List'!$B$4:$K$167,9,)=0,"",(VLOOKUP($A976,'★Master Code List'!$B$4:$K$167,9,)))</x:f>
        <x:v>EV-V4</x:v>
      </x:c>
      <x:c r="F976" s="20" t="str">
        <x:f>IF(VLOOKUP($A976,'★Master Code List'!$B$4:$K$167,10,)=0,"",(VLOOKUP($A976,'★Master Code List'!$B$4:$K$167,10,)))</x:f>
        <x:v>BUSBAR</x:v>
      </x:c>
      <x:c r="G976" s="158">
        <x:f t="shared" si="270"/>
        <x:v>0</x:v>
      </x:c>
      <x:c r="H976" s="158">
        <x:f t="shared" si="271"/>
        <x:v>2366.1200779999999</x:v>
      </x:c>
      <x:c r="I976" s="285">
        <x:f t="shared" si="272"/>
        <x:v>0</x:v>
      </x:c>
      <x:c r="J976" s="106">
        <x:f>SUMIFS('purchase data'!K:K,'purchase data'!$B:$B,$C976,'purchase data'!$F:$F,$D976)</x:f>
        <x:v>0</x:v>
      </x:c>
      <x:c r="K976" s="73">
        <x:f>SUMIFS('purchase data'!M:M,'purchase data'!$B:$B,$C976,'purchase data'!$F:$F,$D976)</x:f>
        <x:v>0</x:v>
      </x:c>
      <x:c r="L976" s="68">
        <x:f>SUMIFS(ETC!$G:$G,ETC!$B:$B,$C976,ETC!$E:$E,$D976)</x:f>
        <x:v>0</x:v>
      </x:c>
      <x:c r="M976" s="73">
        <x:f>SUMIFS(ETC!$J:$J,ETC!$E:$E,$D976,ETC!$B:$B,$C976)</x:f>
        <x:v>0</x:v>
      </x:c>
      <x:c r="N976" s="159">
        <x:f>IF(IFERROR((I976+K976+M976)/(G976+J976+SUMIFS(ETC!$G:$G,ETC!$C:$C,1,ETC!$B:$B,$C976,ETC!$E:$E,$D976)),)=0,H976,IFERROR((I976+K976+M976)/(G976+J976+SUMIFS(ETC!$G:$G,ETC!$C:$C,1,ETC!$B:$B,$C976,ETC!$E:$E,$D976)),))</x:f>
        <x:v>2366.1200779999999</x:v>
      </x:c>
      <x:c r="O976" s="106">
        <x:f>++SUMIFS('sales data'!L:L,'sales data'!$B:$B,$C976,'sales data'!$F:$F,$D976,'sales data'!$O:$O,"")</x:f>
        <x:v>0</x:v>
      </x:c>
      <x:c r="P976" s="73">
        <x:f t="shared" si="262"/>
        <x:v>0</x:v>
      </x:c>
      <x:c r="Q976" s="68">
        <x:f>+SUMIFS('sales data'!$L:$L,'sales data'!$B:$B,$C976,'sales data'!$F:$F,$D976,'sales data'!$O:$O,"R")</x:f>
        <x:v>0</x:v>
      </x:c>
      <x:c r="R976" s="73">
        <x:f t="shared" si="263"/>
        <x:v>0</x:v>
      </x:c>
      <x:c r="S976" s="68">
        <x:f>SUMIFS('sales data'!$L:$L,'sales data'!$B:$B,$C976,'sales data'!$F:$F,$D976,'sales data'!$O:$O,"N")</x:f>
        <x:v>0</x:v>
      </x:c>
      <x:c r="T976" s="73">
        <x:f t="shared" si="264"/>
        <x:v>0</x:v>
      </x:c>
      <x:c r="U976" s="26">
        <x:f>SUMIFS('warehouse inventory check'!$N:$N,'warehouse inventory check'!$C:$C,$C976,'warehouse inventory check'!$D:$D,$D976)</x:f>
        <x:v>0</x:v>
      </x:c>
      <x:c r="V976" s="26">
        <x:f t="shared" si="265"/>
        <x:v>2366.1200779999999</x:v>
      </x:c>
      <x:c r="W976" s="73">
        <x:f t="shared" si="266"/>
        <x:v>0</x:v>
      </x:c>
      <x:c r="X976" s="74">
        <x:f t="shared" si="267"/>
        <x:v>0</x:v>
      </x:c>
      <x:c r="Y976" s="68">
        <x:f t="shared" si="268"/>
        <x:v>0</x:v>
      </x:c>
      <x:c r="Z976" s="68">
        <x:f t="shared" si="269"/>
        <x:v>0</x:v>
      </x:c>
    </x:row>
    <x:row r="977" spans="1:26" s="26" customFormat="1">
      <x:c r="A977" s="118">
        <x:v>54</x:v>
      </x:c>
      <x:c r="B977" s="118"/>
      <x:c r="C977" s="113">
        <x:v>10</x:v>
      </x:c>
      <x:c r="D977" s="210" t="str">
        <x:f>IF(VLOOKUP($A977,'★Master Code List'!$B$4:$K$167,8,)=0,"",(VLOOKUP($A977,'★Master Code List'!$B$4:$K$167,8,)))</x:f>
        <x:v>TZ38-14A033-HB</x:v>
      </x:c>
      <x:c r="E977" s="210" t="str">
        <x:f>IF(VLOOKUP($A977,'★Master Code List'!$B$4:$K$167,9,)=0,"",(VLOOKUP($A977,'★Master Code List'!$B$4:$K$167,9,)))</x:f>
        <x:v>BEV-E (AWD/RWD, V710)</x:v>
      </x:c>
      <x:c r="F977" s="20" t="str">
        <x:f>IF(VLOOKUP($A977,'★Master Code List'!$B$4:$K$167,10,)=0,"",(VLOOKUP($A977,'★Master Code List'!$B$4:$K$167,10,)))</x:f>
        <x:v>MCA CONNECTOR CLIP</x:v>
      </x:c>
      <x:c r="G977" s="158">
        <x:f t="shared" si="270"/>
        <x:v>0</x:v>
      </x:c>
      <x:c r="H977" s="158">
        <x:f t="shared" si="271"/>
        <x:v>647.77442386881887</x:v>
      </x:c>
      <x:c r="I977" s="285">
        <x:f t="shared" si="272"/>
        <x:v>0</x:v>
      </x:c>
      <x:c r="J977" s="106">
        <x:f>SUMIFS('purchase data'!K:K,'purchase data'!$B:$B,$C977,'purchase data'!$F:$F,$D977)</x:f>
        <x:v>0</x:v>
      </x:c>
      <x:c r="K977" s="73">
        <x:f>SUMIFS('purchase data'!M:M,'purchase data'!$B:$B,$C977,'purchase data'!$F:$F,$D977)</x:f>
        <x:v>0</x:v>
      </x:c>
      <x:c r="L977" s="68">
        <x:f>SUMIFS(ETC!$G:$G,ETC!$B:$B,$C977,ETC!$E:$E,$D977)</x:f>
        <x:v>0</x:v>
      </x:c>
      <x:c r="M977" s="73">
        <x:f>SUMIFS(ETC!$J:$J,ETC!$E:$E,$D977,ETC!$B:$B,$C977)</x:f>
        <x:v>0</x:v>
      </x:c>
      <x:c r="N977" s="159">
        <x:f>IF(IFERROR((I977+K977+M977)/(G977+J977+SUMIFS(ETC!$G:$G,ETC!$C:$C,1,ETC!$B:$B,$C977,ETC!$E:$E,$D977)),)=0,H977,IFERROR((I977+K977+M977)/(G977+J977+SUMIFS(ETC!$G:$G,ETC!$C:$C,1,ETC!$B:$B,$C977,ETC!$E:$E,$D977)),))</x:f>
        <x:v>647.77442386881887</x:v>
      </x:c>
      <x:c r="O977" s="106">
        <x:f>++SUMIFS('sales data'!L:L,'sales data'!$B:$B,$C977,'sales data'!$F:$F,$D977,'sales data'!$O:$O,"")</x:f>
        <x:v>0</x:v>
      </x:c>
      <x:c r="P977" s="73">
        <x:f t="shared" si="262"/>
        <x:v>0</x:v>
      </x:c>
      <x:c r="Q977" s="68">
        <x:f>+SUMIFS('sales data'!$L:$L,'sales data'!$B:$B,$C977,'sales data'!$F:$F,$D977,'sales data'!$O:$O,"R")</x:f>
        <x:v>0</x:v>
      </x:c>
      <x:c r="R977" s="73">
        <x:f t="shared" si="263"/>
        <x:v>0</x:v>
      </x:c>
      <x:c r="S977" s="68">
        <x:f>SUMIFS('sales data'!$L:$L,'sales data'!$B:$B,$C977,'sales data'!$F:$F,$D977,'sales data'!$O:$O,"N")</x:f>
        <x:v>0</x:v>
      </x:c>
      <x:c r="T977" s="73">
        <x:f t="shared" si="264"/>
        <x:v>0</x:v>
      </x:c>
      <x:c r="U977" s="26">
        <x:f>SUMIFS('warehouse inventory check'!$N:$N,'warehouse inventory check'!$C:$C,$C977,'warehouse inventory check'!$D:$D,$D977)</x:f>
        <x:v>0</x:v>
      </x:c>
      <x:c r="V977" s="26">
        <x:f t="shared" si="265"/>
        <x:v>647.77442386881887</x:v>
      </x:c>
      <x:c r="W977" s="73">
        <x:f t="shared" si="266"/>
        <x:v>0</x:v>
      </x:c>
      <x:c r="X977" s="74">
        <x:f t="shared" si="267"/>
        <x:v>0</x:v>
      </x:c>
      <x:c r="Y977" s="68">
        <x:f t="shared" si="268"/>
        <x:v>0</x:v>
      </x:c>
      <x:c r="Z977" s="68">
        <x:f t="shared" si="269"/>
        <x:v>0</x:v>
      </x:c>
    </x:row>
    <x:row r="978" spans="1:26" s="26" customFormat="1">
      <x:c r="A978" s="118">
        <x:v>55</x:v>
      </x:c>
      <x:c r="B978" s="118"/>
      <x:c r="C978" s="113">
        <x:v>10</x:v>
      </x:c>
      <x:c r="D978" s="210" t="str">
        <x:f>IF(VLOOKUP($A978,'★Master Code List'!$B$4:$K$167,8,)=0,"",(VLOOKUP($A978,'★Master Code List'!$B$4:$K$167,8,)))</x:f>
        <x:v>TZ38-14A033-JA</x:v>
      </x:c>
      <x:c r="E978" s="210" t="str">
        <x:f>IF(VLOOKUP($A978,'★Master Code List'!$B$4:$K$167,9,)=0,"",(VLOOKUP($A978,'★Master Code List'!$B$4:$K$167,9,)))</x:f>
        <x:v>BEV-E (AWD, V710)</x:v>
      </x:c>
      <x:c r="F978" s="20" t="str">
        <x:f>IF(VLOOKUP($A978,'★Master Code List'!$B$4:$K$167,10,)=0,"",(VLOOKUP($A978,'★Master Code List'!$B$4:$K$167,10,)))</x:f>
        <x:v xml:space="preserve">BUS BAR ASY </x:v>
      </x:c>
      <x:c r="G978" s="158">
        <x:f t="shared" si="270"/>
        <x:v>0</x:v>
      </x:c>
      <x:c r="H978" s="158">
        <x:f t="shared" si="271"/>
        <x:v>657.79499999999996</x:v>
      </x:c>
      <x:c r="I978" s="285">
        <x:f t="shared" si="272"/>
        <x:v>0</x:v>
      </x:c>
      <x:c r="J978" s="106">
        <x:f>SUMIFS('purchase data'!K:K,'purchase data'!$B:$B,$C978,'purchase data'!$F:$F,$D978)</x:f>
        <x:v>0</x:v>
      </x:c>
      <x:c r="K978" s="73">
        <x:f>SUMIFS('purchase data'!M:M,'purchase data'!$B:$B,$C978,'purchase data'!$F:$F,$D978)</x:f>
        <x:v>0</x:v>
      </x:c>
      <x:c r="L978" s="68">
        <x:f>SUMIFS(ETC!$G:$G,ETC!$B:$B,$C978,ETC!$E:$E,$D978)</x:f>
        <x:v>0</x:v>
      </x:c>
      <x:c r="M978" s="73">
        <x:f>SUMIFS(ETC!$J:$J,ETC!$E:$E,$D978,ETC!$B:$B,$C978)</x:f>
        <x:v>0</x:v>
      </x:c>
      <x:c r="N978" s="159">
        <x:f>IF(IFERROR((I978+K978+M978)/(G978+J978+SUMIFS(ETC!$G:$G,ETC!$C:$C,1,ETC!$B:$B,$C978,ETC!$E:$E,$D978)),)=0,H978,IFERROR((I978+K978+M978)/(G978+J978+SUMIFS(ETC!$G:$G,ETC!$C:$C,1,ETC!$B:$B,$C978,ETC!$E:$E,$D978)),))</x:f>
        <x:v>657.79499999999996</x:v>
      </x:c>
      <x:c r="O978" s="106">
        <x:f>++SUMIFS('sales data'!L:L,'sales data'!$B:$B,$C978,'sales data'!$F:$F,$D978,'sales data'!$O:$O,"")</x:f>
        <x:v>0</x:v>
      </x:c>
      <x:c r="P978" s="73">
        <x:f t="shared" si="262"/>
        <x:v>0</x:v>
      </x:c>
      <x:c r="Q978" s="68">
        <x:f>+SUMIFS('sales data'!$L:$L,'sales data'!$B:$B,$C978,'sales data'!$F:$F,$D978,'sales data'!$O:$O,"R")</x:f>
        <x:v>0</x:v>
      </x:c>
      <x:c r="R978" s="73">
        <x:f t="shared" si="263"/>
        <x:v>0</x:v>
      </x:c>
      <x:c r="S978" s="68">
        <x:f>SUMIFS('sales data'!$L:$L,'sales data'!$B:$B,$C978,'sales data'!$F:$F,$D978,'sales data'!$O:$O,"N")</x:f>
        <x:v>0</x:v>
      </x:c>
      <x:c r="T978" s="73">
        <x:f t="shared" si="264"/>
        <x:v>0</x:v>
      </x:c>
      <x:c r="U978" s="26">
        <x:f>SUMIFS('warehouse inventory check'!$N:$N,'warehouse inventory check'!$C:$C,$C978,'warehouse inventory check'!$D:$D,$D978)</x:f>
        <x:v>0</x:v>
      </x:c>
      <x:c r="V978" s="26">
        <x:f t="shared" si="265"/>
        <x:v>657.79499999999996</x:v>
      </x:c>
      <x:c r="W978" s="73">
        <x:f t="shared" si="266"/>
        <x:v>0</x:v>
      </x:c>
      <x:c r="X978" s="74">
        <x:f t="shared" si="267"/>
        <x:v>0</x:v>
      </x:c>
      <x:c r="Y978" s="68">
        <x:f t="shared" si="268"/>
        <x:v>0</x:v>
      </x:c>
      <x:c r="Z978" s="68">
        <x:f t="shared" si="269"/>
        <x:v>0</x:v>
      </x:c>
    </x:row>
    <x:row r="979" spans="1:26" s="26" customFormat="1">
      <x:c r="A979" s="118">
        <x:v>56</x:v>
      </x:c>
      <x:c r="B979" s="118"/>
      <x:c r="C979" s="113">
        <x:v>10</x:v>
      </x:c>
      <x:c r="D979" s="210" t="str">
        <x:f>IF(VLOOKUP($A979,'★Master Code List'!$B$4:$K$167,8,)=0,"",(VLOOKUP($A979,'★Master Code List'!$B$4:$K$167,8,)))</x:f>
        <x:v>TZ38-14A033-JB</x:v>
      </x:c>
      <x:c r="E979" s="210" t="str">
        <x:f>IF(VLOOKUP($A979,'★Master Code List'!$B$4:$K$167,9,)=0,"",(VLOOKUP($A979,'★Master Code List'!$B$4:$K$167,9,)))</x:f>
        <x:v>BEV-E (AWD/RWD, V710)</x:v>
      </x:c>
      <x:c r="F979" s="20" t="str">
        <x:f>IF(VLOOKUP($A979,'★Master Code List'!$B$4:$K$167,10,)=0,"",(VLOOKUP($A979,'★Master Code List'!$B$4:$K$167,10,)))</x:f>
        <x:v>MCA CONNECTOR CLIP</x:v>
      </x:c>
      <x:c r="G979" s="158">
        <x:f t="shared" si="270"/>
        <x:v>0</x:v>
      </x:c>
      <x:c r="H979" s="158">
        <x:f t="shared" si="271"/>
        <x:v>725.44886363636363</x:v>
      </x:c>
      <x:c r="I979" s="285">
        <x:f t="shared" si="272"/>
        <x:v>0</x:v>
      </x:c>
      <x:c r="J979" s="106">
        <x:f>SUMIFS('purchase data'!K:K,'purchase data'!$B:$B,$C979,'purchase data'!$F:$F,$D979)</x:f>
        <x:v>0</x:v>
      </x:c>
      <x:c r="K979" s="73">
        <x:f>SUMIFS('purchase data'!M:M,'purchase data'!$B:$B,$C979,'purchase data'!$F:$F,$D979)</x:f>
        <x:v>0</x:v>
      </x:c>
      <x:c r="L979" s="68">
        <x:f>SUMIFS(ETC!$G:$G,ETC!$B:$B,$C979,ETC!$E:$E,$D979)</x:f>
        <x:v>0</x:v>
      </x:c>
      <x:c r="M979" s="73">
        <x:f>SUMIFS(ETC!$J:$J,ETC!$E:$E,$D979,ETC!$B:$B,$C979)</x:f>
        <x:v>0</x:v>
      </x:c>
      <x:c r="N979" s="159">
        <x:f>IF(IFERROR((I979+K979+M979)/(G979+J979+SUMIFS(ETC!$G:$G,ETC!$C:$C,1,ETC!$B:$B,$C979,ETC!$E:$E,$D979)),)=0,H979,IFERROR((I979+K979+M979)/(G979+J979+SUMIFS(ETC!$G:$G,ETC!$C:$C,1,ETC!$B:$B,$C979,ETC!$E:$E,$D979)),))</x:f>
        <x:v>725.44886363636363</x:v>
      </x:c>
      <x:c r="O979" s="106">
        <x:f>++SUMIFS('sales data'!L:L,'sales data'!$B:$B,$C979,'sales data'!$F:$F,$D979,'sales data'!$O:$O,"")</x:f>
        <x:v>0</x:v>
      </x:c>
      <x:c r="P979" s="73">
        <x:f t="shared" si="262"/>
        <x:v>0</x:v>
      </x:c>
      <x:c r="Q979" s="68">
        <x:f>+SUMIFS('sales data'!$L:$L,'sales data'!$B:$B,$C979,'sales data'!$F:$F,$D979,'sales data'!$O:$O,"R")</x:f>
        <x:v>0</x:v>
      </x:c>
      <x:c r="R979" s="73">
        <x:f t="shared" si="263"/>
        <x:v>0</x:v>
      </x:c>
      <x:c r="S979" s="68">
        <x:f>SUMIFS('sales data'!$L:$L,'sales data'!$B:$B,$C979,'sales data'!$F:$F,$D979,'sales data'!$O:$O,"N")</x:f>
        <x:v>0</x:v>
      </x:c>
      <x:c r="T979" s="73">
        <x:f t="shared" si="264"/>
        <x:v>0</x:v>
      </x:c>
      <x:c r="U979" s="26">
        <x:f>SUMIFS('warehouse inventory check'!$N:$N,'warehouse inventory check'!$C:$C,$C979,'warehouse inventory check'!$D:$D,$D979)</x:f>
        <x:v>0</x:v>
      </x:c>
      <x:c r="V979" s="26">
        <x:f t="shared" si="265"/>
        <x:v>725.44886363636363</x:v>
      </x:c>
      <x:c r="W979" s="73">
        <x:f t="shared" si="266"/>
        <x:v>0</x:v>
      </x:c>
      <x:c r="X979" s="74">
        <x:f t="shared" si="267"/>
        <x:v>0</x:v>
      </x:c>
      <x:c r="Y979" s="68">
        <x:f t="shared" si="268"/>
        <x:v>0</x:v>
      </x:c>
      <x:c r="Z979" s="68">
        <x:f t="shared" si="269"/>
        <x:v>0</x:v>
      </x:c>
    </x:row>
    <x:row r="980" spans="1:26" s="26" customFormat="1">
      <x:c r="A980" s="118">
        <x:v>57</x:v>
      </x:c>
      <x:c r="B980" s="118"/>
      <x:c r="C980" s="113">
        <x:v>10</x:v>
      </x:c>
      <x:c r="D980" s="210" t="str">
        <x:f>IF(VLOOKUP($A980,'★Master Code List'!$B$4:$K$167,8,)=0,"",(VLOOKUP($A980,'★Master Code List'!$B$4:$K$167,8,)))</x:f>
        <x:v>TZ38-14A033-KA</x:v>
      </x:c>
      <x:c r="E980" s="210" t="str">
        <x:f>IF(VLOOKUP($A980,'★Master Code List'!$B$4:$K$167,9,)=0,"",(VLOOKUP($A980,'★Master Code List'!$B$4:$K$167,9,)))</x:f>
        <x:v>EV-V4</x:v>
      </x:c>
      <x:c r="F980" s="20" t="str">
        <x:f>IF(VLOOKUP($A980,'★Master Code List'!$B$4:$K$167,10,)=0,"",(VLOOKUP($A980,'★Master Code List'!$B$4:$K$167,10,)))</x:f>
        <x:v>MCA CONNECTOR CLIP</x:v>
      </x:c>
      <x:c r="G980" s="158">
        <x:f t="shared" si="270"/>
        <x:v>0</x:v>
      </x:c>
      <x:c r="H980" s="158">
        <x:f t="shared" si="271"/>
        <x:v>1402.1366700000001</x:v>
      </x:c>
      <x:c r="I980" s="285">
        <x:f t="shared" si="272"/>
        <x:v>0</x:v>
      </x:c>
      <x:c r="J980" s="106">
        <x:f>SUMIFS('purchase data'!K:K,'purchase data'!$B:$B,$C980,'purchase data'!$F:$F,$D980)</x:f>
        <x:v>0</x:v>
      </x:c>
      <x:c r="K980" s="73">
        <x:f>SUMIFS('purchase data'!M:M,'purchase data'!$B:$B,$C980,'purchase data'!$F:$F,$D980)</x:f>
        <x:v>0</x:v>
      </x:c>
      <x:c r="L980" s="68">
        <x:f>SUMIFS(ETC!$G:$G,ETC!$B:$B,$C980,ETC!$E:$E,$D980)</x:f>
        <x:v>0</x:v>
      </x:c>
      <x:c r="M980" s="73">
        <x:f>SUMIFS(ETC!$J:$J,ETC!$E:$E,$D980,ETC!$B:$B,$C980)</x:f>
        <x:v>0</x:v>
      </x:c>
      <x:c r="N980" s="159">
        <x:f>IF(IFERROR((I980+K980+M980)/(G980+J980+SUMIFS(ETC!$G:$G,ETC!$C:$C,1,ETC!$B:$B,$C980,ETC!$E:$E,$D980)),)=0,H980,IFERROR((I980+K980+M980)/(G980+J980+SUMIFS(ETC!$G:$G,ETC!$C:$C,1,ETC!$B:$B,$C980,ETC!$E:$E,$D980)),))</x:f>
        <x:v>1402.1366700000001</x:v>
      </x:c>
      <x:c r="O980" s="106">
        <x:f>++SUMIFS('sales data'!L:L,'sales data'!$B:$B,$C980,'sales data'!$F:$F,$D980,'sales data'!$O:$O,"")</x:f>
        <x:v>0</x:v>
      </x:c>
      <x:c r="P980" s="73">
        <x:f t="shared" si="262"/>
        <x:v>0</x:v>
      </x:c>
      <x:c r="Q980" s="68">
        <x:f>+SUMIFS('sales data'!$L:$L,'sales data'!$B:$B,$C980,'sales data'!$F:$F,$D980,'sales data'!$O:$O,"R")</x:f>
        <x:v>0</x:v>
      </x:c>
      <x:c r="R980" s="73">
        <x:f t="shared" si="263"/>
        <x:v>0</x:v>
      </x:c>
      <x:c r="S980" s="68">
        <x:f>SUMIFS('sales data'!$L:$L,'sales data'!$B:$B,$C980,'sales data'!$F:$F,$D980,'sales data'!$O:$O,"N")</x:f>
        <x:v>0</x:v>
      </x:c>
      <x:c r="T980" s="73">
        <x:f t="shared" si="264"/>
        <x:v>0</x:v>
      </x:c>
      <x:c r="U980" s="26">
        <x:f>SUMIFS('warehouse inventory check'!$N:$N,'warehouse inventory check'!$C:$C,$C980,'warehouse inventory check'!$D:$D,$D980)</x:f>
        <x:v>0</x:v>
      </x:c>
      <x:c r="V980" s="26">
        <x:f t="shared" si="265"/>
        <x:v>1402.1366700000001</x:v>
      </x:c>
      <x:c r="W980" s="73">
        <x:f t="shared" si="266"/>
        <x:v>0</x:v>
      </x:c>
      <x:c r="X980" s="74">
        <x:f t="shared" si="267"/>
        <x:v>0</x:v>
      </x:c>
      <x:c r="Y980" s="68">
        <x:f t="shared" si="268"/>
        <x:v>0</x:v>
      </x:c>
      <x:c r="Z980" s="68">
        <x:f t="shared" si="269"/>
        <x:v>0</x:v>
      </x:c>
    </x:row>
    <x:row r="981" spans="1:26" s="26" customFormat="1">
      <x:c r="A981" s="118">
        <x:v>58</x:v>
      </x:c>
      <x:c r="B981" s="118"/>
      <x:c r="C981" s="113">
        <x:v>10</x:v>
      </x:c>
      <x:c r="D981" s="210" t="str">
        <x:f>IF(VLOOKUP($A981,'★Master Code List'!$B$4:$K$167,8,)=0,"",(VLOOKUP($A981,'★Master Code List'!$B$4:$K$167,8,)))</x:f>
        <x:v>TZ38-14A033-LA</x:v>
      </x:c>
      <x:c r="E981" s="210" t="str">
        <x:f>IF(VLOOKUP($A981,'★Master Code List'!$B$4:$K$167,9,)=0,"",(VLOOKUP($A981,'★Master Code List'!$B$4:$K$167,9,)))</x:f>
        <x:v>EV-V4</x:v>
      </x:c>
      <x:c r="F981" s="20" t="str">
        <x:f>IF(VLOOKUP($A981,'★Master Code List'!$B$4:$K$167,10,)=0,"",(VLOOKUP($A981,'★Master Code List'!$B$4:$K$167,10,)))</x:f>
        <x:v>MCA CONNECTOR CLIP</x:v>
      </x:c>
      <x:c r="G981" s="158">
        <x:f t="shared" si="270"/>
        <x:v>0</x:v>
      </x:c>
      <x:c r="H981" s="158">
        <x:f t="shared" si="271"/>
        <x:v>1273.55</x:v>
      </x:c>
      <x:c r="I981" s="285">
        <x:f t="shared" si="272"/>
        <x:v>0</x:v>
      </x:c>
      <x:c r="J981" s="106">
        <x:f>SUMIFS('purchase data'!K:K,'purchase data'!$B:$B,$C981,'purchase data'!$F:$F,$D981)</x:f>
        <x:v>0</x:v>
      </x:c>
      <x:c r="K981" s="73">
        <x:f>SUMIFS('purchase data'!M:M,'purchase data'!$B:$B,$C981,'purchase data'!$F:$F,$D981)</x:f>
        <x:v>0</x:v>
      </x:c>
      <x:c r="L981" s="68">
        <x:f>SUMIFS(ETC!$G:$G,ETC!$B:$B,$C981,ETC!$E:$E,$D981)</x:f>
        <x:v>0</x:v>
      </x:c>
      <x:c r="M981" s="73">
        <x:f>SUMIFS(ETC!$J:$J,ETC!$E:$E,$D981,ETC!$B:$B,$C981)</x:f>
        <x:v>0</x:v>
      </x:c>
      <x:c r="N981" s="159">
        <x:f>IF(IFERROR((I981+K981+M981)/(G981+J981+SUMIFS(ETC!$G:$G,ETC!$C:$C,1,ETC!$B:$B,$C981,ETC!$E:$E,$D981)),)=0,H981,IFERROR((I981+K981+M981)/(G981+J981+SUMIFS(ETC!$G:$G,ETC!$C:$C,1,ETC!$B:$B,$C981,ETC!$E:$E,$D981)),))</x:f>
        <x:v>1273.55</x:v>
      </x:c>
      <x:c r="O981" s="106">
        <x:f>++SUMIFS('sales data'!L:L,'sales data'!$B:$B,$C981,'sales data'!$F:$F,$D981,'sales data'!$O:$O,"")</x:f>
        <x:v>0</x:v>
      </x:c>
      <x:c r="P981" s="73">
        <x:f t="shared" si="262"/>
        <x:v>0</x:v>
      </x:c>
      <x:c r="Q981" s="68">
        <x:f>+SUMIFS('sales data'!$L:$L,'sales data'!$B:$B,$C981,'sales data'!$F:$F,$D981,'sales data'!$O:$O,"R")</x:f>
        <x:v>0</x:v>
      </x:c>
      <x:c r="R981" s="73">
        <x:f t="shared" si="263"/>
        <x:v>0</x:v>
      </x:c>
      <x:c r="S981" s="68">
        <x:f>SUMIFS('sales data'!$L:$L,'sales data'!$B:$B,$C981,'sales data'!$F:$F,$D981,'sales data'!$O:$O,"N")</x:f>
        <x:v>0</x:v>
      </x:c>
      <x:c r="T981" s="73">
        <x:f t="shared" si="264"/>
        <x:v>0</x:v>
      </x:c>
      <x:c r="U981" s="26">
        <x:f>SUMIFS('warehouse inventory check'!$N:$N,'warehouse inventory check'!$C:$C,$C981,'warehouse inventory check'!$D:$D,$D981)</x:f>
        <x:v>0</x:v>
      </x:c>
      <x:c r="V981" s="26">
        <x:f t="shared" si="265"/>
        <x:v>1273.55</x:v>
      </x:c>
      <x:c r="W981" s="73">
        <x:f t="shared" si="266"/>
        <x:v>0</x:v>
      </x:c>
      <x:c r="X981" s="74">
        <x:f t="shared" si="267"/>
        <x:v>0</x:v>
      </x:c>
      <x:c r="Y981" s="68">
        <x:f t="shared" si="268"/>
        <x:v>0</x:v>
      </x:c>
      <x:c r="Z981" s="68">
        <x:f t="shared" si="269"/>
        <x:v>0</x:v>
      </x:c>
    </x:row>
    <x:row r="982" spans="1:26" s="26" customFormat="1">
      <x:c r="A982" s="118">
        <x:v>59</x:v>
      </x:c>
      <x:c r="B982" s="118"/>
      <x:c r="C982" s="113">
        <x:v>10</x:v>
      </x:c>
      <x:c r="D982" s="210" t="str">
        <x:f>IF(VLOOKUP($A982,'★Master Code List'!$B$4:$K$167,8,)=0,"",(VLOOKUP($A982,'★Master Code List'!$B$4:$K$167,8,)))</x:f>
        <x:v>TZ38-14A033-MA</x:v>
      </x:c>
      <x:c r="E982" s="210" t="str">
        <x:f>IF(VLOOKUP($A982,'★Master Code List'!$B$4:$K$167,9,)=0,"",(VLOOKUP($A982,'★Master Code List'!$B$4:$K$167,9,)))</x:f>
        <x:v>EV-V4</x:v>
      </x:c>
      <x:c r="F982" s="20" t="str">
        <x:f>IF(VLOOKUP($A982,'★Master Code List'!$B$4:$K$167,10,)=0,"",(VLOOKUP($A982,'★Master Code List'!$B$4:$K$167,10,)))</x:f>
        <x:v>MCA CONNECTOR CLIP</x:v>
      </x:c>
      <x:c r="G982" s="158">
        <x:f t="shared" si="270"/>
        <x:v>0</x:v>
      </x:c>
      <x:c r="H982" s="158">
        <x:f t="shared" si="271"/>
        <x:v>759.70121617647067</x:v>
      </x:c>
      <x:c r="I982" s="285">
        <x:f t="shared" si="272"/>
        <x:v>0</x:v>
      </x:c>
      <x:c r="J982" s="106">
        <x:f>SUMIFS('purchase data'!K:K,'purchase data'!$B:$B,$C982,'purchase data'!$F:$F,$D982)</x:f>
        <x:v>0</x:v>
      </x:c>
      <x:c r="K982" s="73">
        <x:f>SUMIFS('purchase data'!M:M,'purchase data'!$B:$B,$C982,'purchase data'!$F:$F,$D982)</x:f>
        <x:v>0</x:v>
      </x:c>
      <x:c r="L982" s="68">
        <x:f>SUMIFS(ETC!$G:$G,ETC!$B:$B,$C982,ETC!$E:$E,$D982)</x:f>
        <x:v>0</x:v>
      </x:c>
      <x:c r="M982" s="73">
        <x:f>SUMIFS(ETC!$J:$J,ETC!$E:$E,$D982,ETC!$B:$B,$C982)</x:f>
        <x:v>0</x:v>
      </x:c>
      <x:c r="N982" s="159">
        <x:f>IF(IFERROR((I982+K982+M982)/(G982+J982+SUMIFS(ETC!$G:$G,ETC!$C:$C,1,ETC!$B:$B,$C982,ETC!$E:$E,$D982)),)=0,H982,IFERROR((I982+K982+M982)/(G982+J982+SUMIFS(ETC!$G:$G,ETC!$C:$C,1,ETC!$B:$B,$C982,ETC!$E:$E,$D982)),))</x:f>
        <x:v>759.70121617647067</x:v>
      </x:c>
      <x:c r="O982" s="106">
        <x:f>++SUMIFS('sales data'!L:L,'sales data'!$B:$B,$C982,'sales data'!$F:$F,$D982,'sales data'!$O:$O,"")</x:f>
        <x:v>0</x:v>
      </x:c>
      <x:c r="P982" s="73">
        <x:f t="shared" si="262"/>
        <x:v>0</x:v>
      </x:c>
      <x:c r="Q982" s="68">
        <x:f>+SUMIFS('sales data'!$L:$L,'sales data'!$B:$B,$C982,'sales data'!$F:$F,$D982,'sales data'!$O:$O,"R")</x:f>
        <x:v>0</x:v>
      </x:c>
      <x:c r="R982" s="73">
        <x:f t="shared" si="263"/>
        <x:v>0</x:v>
      </x:c>
      <x:c r="S982" s="68">
        <x:f>SUMIFS('sales data'!$L:$L,'sales data'!$B:$B,$C982,'sales data'!$F:$F,$D982,'sales data'!$O:$O,"N")</x:f>
        <x:v>0</x:v>
      </x:c>
      <x:c r="T982" s="73">
        <x:f t="shared" si="264"/>
        <x:v>0</x:v>
      </x:c>
      <x:c r="U982" s="26">
        <x:f>SUMIFS('warehouse inventory check'!$N:$N,'warehouse inventory check'!$C:$C,$C982,'warehouse inventory check'!$D:$D,$D982)</x:f>
        <x:v>0</x:v>
      </x:c>
      <x:c r="V982" s="26">
        <x:f t="shared" si="265"/>
        <x:v>759.70121617647067</x:v>
      </x:c>
      <x:c r="W982" s="73">
        <x:f t="shared" si="266"/>
        <x:v>0</x:v>
      </x:c>
      <x:c r="X982" s="74">
        <x:f t="shared" si="267"/>
        <x:v>0</x:v>
      </x:c>
      <x:c r="Y982" s="68">
        <x:f t="shared" si="268"/>
        <x:v>0</x:v>
      </x:c>
      <x:c r="Z982" s="68">
        <x:f t="shared" si="269"/>
        <x:v>0</x:v>
      </x:c>
    </x:row>
    <x:row r="983" spans="1:26" s="26" customFormat="1">
      <x:c r="A983" s="118">
        <x:v>60</x:v>
      </x:c>
      <x:c r="B983" s="118"/>
      <x:c r="C983" s="113">
        <x:v>10</x:v>
      </x:c>
      <x:c r="D983" s="210" t="str">
        <x:f>IF(VLOOKUP($A983,'★Master Code List'!$B$4:$K$167,8,)=0,"",(VLOOKUP($A983,'★Master Code List'!$B$4:$K$167,8,)))</x:f>
        <x:v>TZ38-14A033-NA</x:v>
      </x:c>
      <x:c r="E983" s="210" t="str">
        <x:f>IF(VLOOKUP($A983,'★Master Code List'!$B$4:$K$167,9,)=0,"",(VLOOKUP($A983,'★Master Code List'!$B$4:$K$167,9,)))</x:f>
        <x:v>BEV-E (AWD/RWD, V710)</x:v>
      </x:c>
      <x:c r="F983" s="20" t="str">
        <x:f>IF(VLOOKUP($A983,'★Master Code List'!$B$4:$K$167,10,)=0,"",(VLOOKUP($A983,'★Master Code List'!$B$4:$K$167,10,)))</x:f>
        <x:v>BUSBAR ASY</x:v>
      </x:c>
      <x:c r="G983" s="158">
        <x:f t="shared" si="270"/>
        <x:v>0</x:v>
      </x:c>
      <x:c r="H983" s="158">
        <x:f t="shared" si="271"/>
        <x:v>726.82382223880586</x:v>
      </x:c>
      <x:c r="I983" s="285">
        <x:f t="shared" si="272"/>
        <x:v>0</x:v>
      </x:c>
      <x:c r="J983" s="106">
        <x:f>SUMIFS('purchase data'!K:K,'purchase data'!$B:$B,$C983,'purchase data'!$F:$F,$D983)</x:f>
        <x:v>0</x:v>
      </x:c>
      <x:c r="K983" s="73">
        <x:f>SUMIFS('purchase data'!M:M,'purchase data'!$B:$B,$C983,'purchase data'!$F:$F,$D983)</x:f>
        <x:v>0</x:v>
      </x:c>
      <x:c r="L983" s="68">
        <x:f>SUMIFS(ETC!$G:$G,ETC!$B:$B,$C983,ETC!$E:$E,$D983)</x:f>
        <x:v>0</x:v>
      </x:c>
      <x:c r="M983" s="73">
        <x:f>SUMIFS(ETC!$J:$J,ETC!$E:$E,$D983,ETC!$B:$B,$C983)</x:f>
        <x:v>0</x:v>
      </x:c>
      <x:c r="N983" s="159">
        <x:f>IF(IFERROR((I983+K983+M983)/(G983+J983+SUMIFS(ETC!$G:$G,ETC!$C:$C,1,ETC!$B:$B,$C983,ETC!$E:$E,$D983)),)=0,H983,IFERROR((I983+K983+M983)/(G983+J983+SUMIFS(ETC!$G:$G,ETC!$C:$C,1,ETC!$B:$B,$C983,ETC!$E:$E,$D983)),))</x:f>
        <x:v>726.82382223880586</x:v>
      </x:c>
      <x:c r="O983" s="106">
        <x:f>++SUMIFS('sales data'!L:L,'sales data'!$B:$B,$C983,'sales data'!$F:$F,$D983,'sales data'!$O:$O,"")</x:f>
        <x:v>0</x:v>
      </x:c>
      <x:c r="P983" s="73">
        <x:f t="shared" si="262"/>
        <x:v>0</x:v>
      </x:c>
      <x:c r="Q983" s="68">
        <x:f>+SUMIFS('sales data'!$L:$L,'sales data'!$B:$B,$C983,'sales data'!$F:$F,$D983,'sales data'!$O:$O,"R")</x:f>
        <x:v>0</x:v>
      </x:c>
      <x:c r="R983" s="73">
        <x:f t="shared" si="263"/>
        <x:v>0</x:v>
      </x:c>
      <x:c r="S983" s="68">
        <x:f>SUMIFS('sales data'!$L:$L,'sales data'!$B:$B,$C983,'sales data'!$F:$F,$D983,'sales data'!$O:$O,"N")</x:f>
        <x:v>0</x:v>
      </x:c>
      <x:c r="T983" s="73">
        <x:f t="shared" si="264"/>
        <x:v>0</x:v>
      </x:c>
      <x:c r="U983" s="26">
        <x:f>SUMIFS('warehouse inventory check'!$N:$N,'warehouse inventory check'!$C:$C,$C983,'warehouse inventory check'!$D:$D,$D983)</x:f>
        <x:v>0</x:v>
      </x:c>
      <x:c r="V983" s="26">
        <x:f t="shared" si="265"/>
        <x:v>726.82382223880586</x:v>
      </x:c>
      <x:c r="W983" s="73">
        <x:f t="shared" si="266"/>
        <x:v>0</x:v>
      </x:c>
      <x:c r="X983" s="74">
        <x:f t="shared" si="267"/>
        <x:v>0</x:v>
      </x:c>
      <x:c r="Y983" s="68">
        <x:f t="shared" si="268"/>
        <x:v>0</x:v>
      </x:c>
      <x:c r="Z983" s="68">
        <x:f t="shared" si="269"/>
        <x:v>0</x:v>
      </x:c>
    </x:row>
    <x:row r="984" spans="1:26" s="26" customFormat="1">
      <x:c r="A984" s="118">
        <x:v>61</x:v>
      </x:c>
      <x:c r="B984" s="118"/>
      <x:c r="C984" s="113">
        <x:v>10</x:v>
      </x:c>
      <x:c r="D984" s="210" t="str">
        <x:f>IF(VLOOKUP($A984,'★Master Code List'!$B$4:$K$167,8,)=0,"",(VLOOKUP($A984,'★Master Code List'!$B$4:$K$167,8,)))</x:f>
        <x:v>TZ38-14A033-PB</x:v>
      </x:c>
      <x:c r="E984" s="210" t="str">
        <x:f>IF(VLOOKUP($A984,'★Master Code List'!$B$4:$K$167,9,)=0,"",(VLOOKUP($A984,'★Master Code List'!$B$4:$K$167,9,)))</x:f>
        <x:v>BEV-E (AWD/RWD, V710)</x:v>
      </x:c>
      <x:c r="F984" s="20" t="str">
        <x:f>IF(VLOOKUP($A984,'★Master Code List'!$B$4:$K$167,10,)=0,"",(VLOOKUP($A984,'★Master Code List'!$B$4:$K$167,10,)))</x:f>
        <x:v>BUSBAR ASY</x:v>
      </x:c>
      <x:c r="G984" s="158">
        <x:f t="shared" si="270"/>
        <x:v>0</x:v>
      </x:c>
      <x:c r="H984" s="158">
        <x:f t="shared" si="271"/>
        <x:v>660.62307414999987</x:v>
      </x:c>
      <x:c r="I984" s="285">
        <x:f t="shared" si="272"/>
        <x:v>0</x:v>
      </x:c>
      <x:c r="J984" s="106">
        <x:f>SUMIFS('purchase data'!K:K,'purchase data'!$B:$B,$C984,'purchase data'!$F:$F,$D984)</x:f>
        <x:v>0</x:v>
      </x:c>
      <x:c r="K984" s="73">
        <x:f>SUMIFS('purchase data'!M:M,'purchase data'!$B:$B,$C984,'purchase data'!$F:$F,$D984)</x:f>
        <x:v>0</x:v>
      </x:c>
      <x:c r="L984" s="68">
        <x:f>SUMIFS(ETC!$G:$G,ETC!$B:$B,$C984,ETC!$E:$E,$D984)</x:f>
        <x:v>0</x:v>
      </x:c>
      <x:c r="M984" s="73">
        <x:f>SUMIFS(ETC!$J:$J,ETC!$E:$E,$D984,ETC!$B:$B,$C984)</x:f>
        <x:v>0</x:v>
      </x:c>
      <x:c r="N984" s="159">
        <x:f>IF(IFERROR((I984+K984+M984)/(G984+J984+SUMIFS(ETC!$G:$G,ETC!$C:$C,1,ETC!$B:$B,$C984,ETC!$E:$E,$D984)),)=0,H984,IFERROR((I984+K984+M984)/(G984+J984+SUMIFS(ETC!$G:$G,ETC!$C:$C,1,ETC!$B:$B,$C984,ETC!$E:$E,$D984)),))</x:f>
        <x:v>660.62307414999987</x:v>
      </x:c>
      <x:c r="O984" s="106">
        <x:f>++SUMIFS('sales data'!L:L,'sales data'!$B:$B,$C984,'sales data'!$F:$F,$D984,'sales data'!$O:$O,"")</x:f>
        <x:v>0</x:v>
      </x:c>
      <x:c r="P984" s="73">
        <x:f t="shared" si="262"/>
        <x:v>0</x:v>
      </x:c>
      <x:c r="Q984" s="68">
        <x:f>+SUMIFS('sales data'!$L:$L,'sales data'!$B:$B,$C984,'sales data'!$F:$F,$D984,'sales data'!$O:$O,"R")</x:f>
        <x:v>0</x:v>
      </x:c>
      <x:c r="R984" s="73">
        <x:f t="shared" si="263"/>
        <x:v>0</x:v>
      </x:c>
      <x:c r="S984" s="68">
        <x:f>SUMIFS('sales data'!$L:$L,'sales data'!$B:$B,$C984,'sales data'!$F:$F,$D984,'sales data'!$O:$O,"N")</x:f>
        <x:v>0</x:v>
      </x:c>
      <x:c r="T984" s="73">
        <x:f t="shared" si="264"/>
        <x:v>0</x:v>
      </x:c>
      <x:c r="U984" s="26">
        <x:f>SUMIFS('warehouse inventory check'!$N:$N,'warehouse inventory check'!$C:$C,$C984,'warehouse inventory check'!$D:$D,$D984)</x:f>
        <x:v>0</x:v>
      </x:c>
      <x:c r="V984" s="26">
        <x:f t="shared" si="265"/>
        <x:v>660.62307414999987</x:v>
      </x:c>
      <x:c r="W984" s="73">
        <x:f t="shared" si="266"/>
        <x:v>0</x:v>
      </x:c>
      <x:c r="X984" s="74">
        <x:f t="shared" si="267"/>
        <x:v>0</x:v>
      </x:c>
      <x:c r="Y984" s="68">
        <x:f t="shared" si="268"/>
        <x:v>0</x:v>
      </x:c>
      <x:c r="Z984" s="68">
        <x:f t="shared" si="269"/>
        <x:v>0</x:v>
      </x:c>
    </x:row>
    <x:row r="985" spans="1:26" s="26" customFormat="1">
      <x:c r="A985" s="118">
        <x:v>62</x:v>
      </x:c>
      <x:c r="B985" s="118"/>
      <x:c r="C985" s="113">
        <x:v>10</x:v>
      </x:c>
      <x:c r="D985" s="210" t="str">
        <x:f>IF(VLOOKUP($A985,'★Master Code List'!$B$4:$K$167,8,)=0,"",(VLOOKUP($A985,'★Master Code List'!$B$4:$K$167,8,)))</x:f>
        <x:v>TZ38-14A033-RB</x:v>
      </x:c>
      <x:c r="E985" s="210" t="str">
        <x:f>IF(VLOOKUP($A985,'★Master Code List'!$B$4:$K$167,9,)=0,"",(VLOOKUP($A985,'★Master Code List'!$B$4:$K$167,9,)))</x:f>
        <x:v>BEV-E (AWD/RWD, V710)</x:v>
      </x:c>
      <x:c r="F985" s="20" t="str">
        <x:f>IF(VLOOKUP($A985,'★Master Code List'!$B$4:$K$167,10,)=0,"",(VLOOKUP($A985,'★Master Code List'!$B$4:$K$167,10,)))</x:f>
        <x:v>BUSBAR ASY</x:v>
      </x:c>
      <x:c r="G985" s="158">
        <x:f t="shared" si="270"/>
        <x:v>0</x:v>
      </x:c>
      <x:c r="H985" s="158">
        <x:f t="shared" si="271"/>
        <x:v>701.01162884816767</x:v>
      </x:c>
      <x:c r="I985" s="285">
        <x:f t="shared" si="272"/>
        <x:v>0</x:v>
      </x:c>
      <x:c r="J985" s="106">
        <x:f>SUMIFS('purchase data'!K:K,'purchase data'!$B:$B,$C985,'purchase data'!$F:$F,$D985)</x:f>
        <x:v>0</x:v>
      </x:c>
      <x:c r="K985" s="73">
        <x:f>SUMIFS('purchase data'!M:M,'purchase data'!$B:$B,$C985,'purchase data'!$F:$F,$D985)</x:f>
        <x:v>0</x:v>
      </x:c>
      <x:c r="L985" s="68">
        <x:f>SUMIFS(ETC!$G:$G,ETC!$B:$B,$C985,ETC!$E:$E,$D985)</x:f>
        <x:v>0</x:v>
      </x:c>
      <x:c r="M985" s="73">
        <x:f>SUMIFS(ETC!$J:$J,ETC!$E:$E,$D985,ETC!$B:$B,$C985)</x:f>
        <x:v>0</x:v>
      </x:c>
      <x:c r="N985" s="159">
        <x:f>IF(IFERROR((I985+K985+M985)/(G985+J985+SUMIFS(ETC!$G:$G,ETC!$C:$C,1,ETC!$B:$B,$C985,ETC!$E:$E,$D985)),)=0,H985,IFERROR((I985+K985+M985)/(G985+J985+SUMIFS(ETC!$G:$G,ETC!$C:$C,1,ETC!$B:$B,$C985,ETC!$E:$E,$D985)),))</x:f>
        <x:v>701.01162884816767</x:v>
      </x:c>
      <x:c r="O985" s="106">
        <x:f>++SUMIFS('sales data'!L:L,'sales data'!$B:$B,$C985,'sales data'!$F:$F,$D985,'sales data'!$O:$O,"")</x:f>
        <x:v>0</x:v>
      </x:c>
      <x:c r="P985" s="73">
        <x:f t="shared" si="262"/>
        <x:v>0</x:v>
      </x:c>
      <x:c r="Q985" s="68">
        <x:f>+SUMIFS('sales data'!$L:$L,'sales data'!$B:$B,$C985,'sales data'!$F:$F,$D985,'sales data'!$O:$O,"R")</x:f>
        <x:v>0</x:v>
      </x:c>
      <x:c r="R985" s="73">
        <x:f t="shared" si="263"/>
        <x:v>0</x:v>
      </x:c>
      <x:c r="S985" s="68">
        <x:f>SUMIFS('sales data'!$L:$L,'sales data'!$B:$B,$C985,'sales data'!$F:$F,$D985,'sales data'!$O:$O,"N")</x:f>
        <x:v>0</x:v>
      </x:c>
      <x:c r="T985" s="73">
        <x:f t="shared" si="264"/>
        <x:v>0</x:v>
      </x:c>
      <x:c r="U985" s="26">
        <x:f>SUMIFS('warehouse inventory check'!$N:$N,'warehouse inventory check'!$C:$C,$C985,'warehouse inventory check'!$D:$D,$D985)</x:f>
        <x:v>0</x:v>
      </x:c>
      <x:c r="V985" s="26">
        <x:f t="shared" si="265"/>
        <x:v>701.01162884816767</x:v>
      </x:c>
      <x:c r="W985" s="73">
        <x:f t="shared" si="266"/>
        <x:v>0</x:v>
      </x:c>
      <x:c r="X985" s="74">
        <x:f t="shared" si="267"/>
        <x:v>0</x:v>
      </x:c>
      <x:c r="Y985" s="68">
        <x:f t="shared" si="268"/>
        <x:v>0</x:v>
      </x:c>
      <x:c r="Z985" s="68">
        <x:f t="shared" si="269"/>
        <x:v>0</x:v>
      </x:c>
    </x:row>
    <x:row r="986" spans="1:26" s="26" customFormat="1">
      <x:c r="A986" s="118">
        <x:v>63</x:v>
      </x:c>
      <x:c r="B986" s="118"/>
      <x:c r="C986" s="113">
        <x:v>10</x:v>
      </x:c>
      <x:c r="D986" s="210" t="str">
        <x:f>IF(VLOOKUP($A986,'★Master Code List'!$B$4:$K$167,8,)=0,"",(VLOOKUP($A986,'★Master Code List'!$B$4:$K$167,8,)))</x:f>
        <x:v>TZ38-14A033-SA</x:v>
      </x:c>
      <x:c r="E986" s="210" t="str">
        <x:f>IF(VLOOKUP($A986,'★Master Code List'!$B$4:$K$167,9,)=0,"",(VLOOKUP($A986,'★Master Code List'!$B$4:$K$167,9,)))</x:f>
        <x:v>BEV-E (AWD/RWD, V710)</x:v>
      </x:c>
      <x:c r="F986" s="20" t="str">
        <x:f>IF(VLOOKUP($A986,'★Master Code List'!$B$4:$K$167,10,)=0,"",(VLOOKUP($A986,'★Master Code List'!$B$4:$K$167,10,)))</x:f>
        <x:v>BUSBAR ASY</x:v>
      </x:c>
      <x:c r="G986" s="158">
        <x:f t="shared" si="270"/>
        <x:v>0</x:v>
      </x:c>
      <x:c r="H986" s="158">
        <x:f t="shared" si="271"/>
        <x:v>796.01111068894591</x:v>
      </x:c>
      <x:c r="I986" s="285">
        <x:f t="shared" si="272"/>
        <x:v>0</x:v>
      </x:c>
      <x:c r="J986" s="106">
        <x:f>SUMIFS('purchase data'!K:K,'purchase data'!$B:$B,$C986,'purchase data'!$F:$F,$D986)</x:f>
        <x:v>0</x:v>
      </x:c>
      <x:c r="K986" s="73">
        <x:f>SUMIFS('purchase data'!M:M,'purchase data'!$B:$B,$C986,'purchase data'!$F:$F,$D986)</x:f>
        <x:v>0</x:v>
      </x:c>
      <x:c r="L986" s="68">
        <x:f>SUMIFS(ETC!$G:$G,ETC!$B:$B,$C986,ETC!$E:$E,$D986)</x:f>
        <x:v>0</x:v>
      </x:c>
      <x:c r="M986" s="73">
        <x:f>SUMIFS(ETC!$J:$J,ETC!$E:$E,$D986,ETC!$B:$B,$C986)</x:f>
        <x:v>0</x:v>
      </x:c>
      <x:c r="N986" s="159">
        <x:f>IF(IFERROR((I986+K986+M986)/(G986+J986+SUMIFS(ETC!$G:$G,ETC!$C:$C,1,ETC!$B:$B,$C986,ETC!$E:$E,$D986)),)=0,H986,IFERROR((I986+K986+M986)/(G986+J986+SUMIFS(ETC!$G:$G,ETC!$C:$C,1,ETC!$B:$B,$C986,ETC!$E:$E,$D986)),))</x:f>
        <x:v>796.01111068894591</x:v>
      </x:c>
      <x:c r="O986" s="106">
        <x:f>++SUMIFS('sales data'!L:L,'sales data'!$B:$B,$C986,'sales data'!$F:$F,$D986,'sales data'!$O:$O,"")</x:f>
        <x:v>0</x:v>
      </x:c>
      <x:c r="P986" s="73">
        <x:f t="shared" si="262"/>
        <x:v>0</x:v>
      </x:c>
      <x:c r="Q986" s="68">
        <x:f>+SUMIFS('sales data'!$L:$L,'sales data'!$B:$B,$C986,'sales data'!$F:$F,$D986,'sales data'!$O:$O,"R")</x:f>
        <x:v>0</x:v>
      </x:c>
      <x:c r="R986" s="73">
        <x:f t="shared" si="263"/>
        <x:v>0</x:v>
      </x:c>
      <x:c r="S986" s="68">
        <x:f>SUMIFS('sales data'!$L:$L,'sales data'!$B:$B,$C986,'sales data'!$F:$F,$D986,'sales data'!$O:$O,"N")</x:f>
        <x:v>0</x:v>
      </x:c>
      <x:c r="T986" s="73">
        <x:f t="shared" si="264"/>
        <x:v>0</x:v>
      </x:c>
      <x:c r="U986" s="26">
        <x:f>SUMIFS('warehouse inventory check'!$N:$N,'warehouse inventory check'!$C:$C,$C986,'warehouse inventory check'!$D:$D,$D986)</x:f>
        <x:v>0</x:v>
      </x:c>
      <x:c r="V986" s="26">
        <x:f t="shared" si="265"/>
        <x:v>796.01111068894591</x:v>
      </x:c>
      <x:c r="W986" s="73">
        <x:f t="shared" si="266"/>
        <x:v>0</x:v>
      </x:c>
      <x:c r="X986" s="74">
        <x:f t="shared" si="267"/>
        <x:v>0</x:v>
      </x:c>
      <x:c r="Y986" s="68">
        <x:f t="shared" si="268"/>
        <x:v>0</x:v>
      </x:c>
      <x:c r="Z986" s="68">
        <x:f t="shared" si="269"/>
        <x:v>0</x:v>
      </x:c>
    </x:row>
    <x:row r="987" spans="1:26" s="26" customFormat="1">
      <x:c r="A987" s="118">
        <x:v>64</x:v>
      </x:c>
      <x:c r="B987" s="118"/>
      <x:c r="C987" s="113">
        <x:v>10</x:v>
      </x:c>
      <x:c r="D987" s="210" t="str">
        <x:f>IF(VLOOKUP($A987,'★Master Code List'!$B$4:$K$167,8,)=0,"",(VLOOKUP($A987,'★Master Code List'!$B$4:$K$167,8,)))</x:f>
        <x:v>TZ38-14A033-TA</x:v>
      </x:c>
      <x:c r="E987" s="210" t="str">
        <x:f>IF(VLOOKUP($A987,'★Master Code List'!$B$4:$K$167,9,)=0,"",(VLOOKUP($A987,'★Master Code List'!$B$4:$K$167,9,)))</x:f>
        <x:v>EV-V4</x:v>
      </x:c>
      <x:c r="F987" s="20" t="str">
        <x:f>IF(VLOOKUP($A987,'★Master Code List'!$B$4:$K$167,10,)=0,"",(VLOOKUP($A987,'★Master Code List'!$B$4:$K$167,10,)))</x:f>
        <x:v>BUSBAR ASY</x:v>
      </x:c>
      <x:c r="G987" s="158">
        <x:f t="shared" si="270"/>
        <x:v>0</x:v>
      </x:c>
      <x:c r="H987" s="158">
        <x:f t="shared" si="271"/>
        <x:v>700.73209999999995</x:v>
      </x:c>
      <x:c r="I987" s="285">
        <x:f t="shared" si="272"/>
        <x:v>0</x:v>
      </x:c>
      <x:c r="J987" s="106">
        <x:f>SUMIFS('purchase data'!K:K,'purchase data'!$B:$B,$C987,'purchase data'!$F:$F,$D987)</x:f>
        <x:v>0</x:v>
      </x:c>
      <x:c r="K987" s="73">
        <x:f>SUMIFS('purchase data'!M:M,'purchase data'!$B:$B,$C987,'purchase data'!$F:$F,$D987)</x:f>
        <x:v>0</x:v>
      </x:c>
      <x:c r="L987" s="68">
        <x:f>SUMIFS(ETC!$G:$G,ETC!$B:$B,$C987,ETC!$E:$E,$D987)</x:f>
        <x:v>0</x:v>
      </x:c>
      <x:c r="M987" s="73">
        <x:f>SUMIFS(ETC!$J:$J,ETC!$E:$E,$D987,ETC!$B:$B,$C987)</x:f>
        <x:v>0</x:v>
      </x:c>
      <x:c r="N987" s="159">
        <x:f>IF(IFERROR((I987+K987+M987)/(G987+J987+SUMIFS(ETC!$G:$G,ETC!$C:$C,1,ETC!$B:$B,$C987,ETC!$E:$E,$D987)),)=0,H987,IFERROR((I987+K987+M987)/(G987+J987+SUMIFS(ETC!$G:$G,ETC!$C:$C,1,ETC!$B:$B,$C987,ETC!$E:$E,$D987)),))</x:f>
        <x:v>700.73209999999995</x:v>
      </x:c>
      <x:c r="O987" s="106">
        <x:f>++SUMIFS('sales data'!L:L,'sales data'!$B:$B,$C987,'sales data'!$F:$F,$D987,'sales data'!$O:$O,"")</x:f>
        <x:v>0</x:v>
      </x:c>
      <x:c r="P987" s="73">
        <x:f t="shared" si="262"/>
        <x:v>0</x:v>
      </x:c>
      <x:c r="Q987" s="68">
        <x:f>+SUMIFS('sales data'!$L:$L,'sales data'!$B:$B,$C987,'sales data'!$F:$F,$D987,'sales data'!$O:$O,"R")</x:f>
        <x:v>0</x:v>
      </x:c>
      <x:c r="R987" s="73">
        <x:f t="shared" si="263"/>
        <x:v>0</x:v>
      </x:c>
      <x:c r="S987" s="68">
        <x:f>SUMIFS('sales data'!$L:$L,'sales data'!$B:$B,$C987,'sales data'!$F:$F,$D987,'sales data'!$O:$O,"N")</x:f>
        <x:v>0</x:v>
      </x:c>
      <x:c r="T987" s="73">
        <x:f t="shared" si="264"/>
        <x:v>0</x:v>
      </x:c>
      <x:c r="U987" s="26">
        <x:f>SUMIFS('warehouse inventory check'!$N:$N,'warehouse inventory check'!$C:$C,$C987,'warehouse inventory check'!$D:$D,$D987)</x:f>
        <x:v>0</x:v>
      </x:c>
      <x:c r="V987" s="26">
        <x:f t="shared" si="265"/>
        <x:v>700.73209999999995</x:v>
      </x:c>
      <x:c r="W987" s="73">
        <x:f t="shared" si="266"/>
        <x:v>0</x:v>
      </x:c>
      <x:c r="X987" s="74">
        <x:f t="shared" si="267"/>
        <x:v>0</x:v>
      </x:c>
      <x:c r="Y987" s="68">
        <x:f t="shared" si="268"/>
        <x:v>0</x:v>
      </x:c>
      <x:c r="Z987" s="68">
        <x:f t="shared" si="269"/>
        <x:v>0</x:v>
      </x:c>
    </x:row>
    <x:row r="988" spans="1:26" s="26" customFormat="1">
      <x:c r="A988" s="118">
        <x:v>65</x:v>
      </x:c>
      <x:c r="B988" s="118"/>
      <x:c r="C988" s="113">
        <x:v>10</x:v>
      </x:c>
      <x:c r="D988" s="210" t="str">
        <x:f>IF(VLOOKUP($A988,'★Master Code List'!$B$4:$K$167,8,)=0,"",(VLOOKUP($A988,'★Master Code List'!$B$4:$K$167,8,)))</x:f>
        <x:v>TZ38-14A033-TA04</x:v>
      </x:c>
      <x:c r="E988" s="210" t="str">
        <x:f>IF(VLOOKUP($A988,'★Master Code List'!$B$4:$K$167,9,)=0,"",(VLOOKUP($A988,'★Master Code List'!$B$4:$K$167,9,)))</x:f>
        <x:v>EV-V4</x:v>
      </x:c>
      <x:c r="F988" s="20" t="str">
        <x:f>IF(VLOOKUP($A988,'★Master Code List'!$B$4:$K$167,10,)=0,"",(VLOOKUP($A988,'★Master Code List'!$B$4:$K$167,10,)))</x:f>
        <x:v>BUSBAR</x:v>
      </x:c>
      <x:c r="G988" s="158">
        <x:f t="shared" ref="G988:G1023" si="273">SUMIFS(U:U,$D:$D,$D988,$C:$C,$C988-1)</x:f>
        <x:v>0</x:v>
      </x:c>
      <x:c r="H988" s="158">
        <x:f t="shared" ref="H988:H1023" si="274">SUMIFS(V:V,$D:$D,$D988,$C:$C,$C988-1)</x:f>
        <x:v>697.33709999999996</x:v>
      </x:c>
      <x:c r="I988" s="285">
        <x:f t="shared" ref="I988:I1023" si="275">SUMIFS(W:W,$D:$D,$D988,$C:$C,$C988-1)</x:f>
        <x:v>0</x:v>
      </x:c>
      <x:c r="J988" s="106">
        <x:f>SUMIFS('purchase data'!K:K,'purchase data'!$B:$B,$C988,'purchase data'!$F:$F,$D988)</x:f>
        <x:v>0</x:v>
      </x:c>
      <x:c r="K988" s="73">
        <x:f>SUMIFS('purchase data'!M:M,'purchase data'!$B:$B,$C988,'purchase data'!$F:$F,$D988)</x:f>
        <x:v>0</x:v>
      </x:c>
      <x:c r="L988" s="68">
        <x:f>SUMIFS(ETC!$G:$G,ETC!$B:$B,$C988,ETC!$E:$E,$D988)</x:f>
        <x:v>0</x:v>
      </x:c>
      <x:c r="M988" s="73">
        <x:f>SUMIFS(ETC!$J:$J,ETC!$E:$E,$D988,ETC!$B:$B,$C988)</x:f>
        <x:v>0</x:v>
      </x:c>
      <x:c r="N988" s="159">
        <x:f>IF(IFERROR((I988+K988+M988)/(G988+J988+SUMIFS(ETC!$G:$G,ETC!$C:$C,1,ETC!$B:$B,$C988,ETC!$E:$E,$D988)),)=0,H988,IFERROR((I988+K988+M988)/(G988+J988+SUMIFS(ETC!$G:$G,ETC!$C:$C,1,ETC!$B:$B,$C988,ETC!$E:$E,$D988)),))</x:f>
        <x:v>697.33709999999996</x:v>
      </x:c>
      <x:c r="O988" s="106">
        <x:f>++SUMIFS('sales data'!L:L,'sales data'!$B:$B,$C988,'sales data'!$F:$F,$D988,'sales data'!$O:$O,"")</x:f>
        <x:v>0</x:v>
      </x:c>
      <x:c r="P988" s="73">
        <x:f t="shared" ref="P988:P1023" si="276">+IF(O988&lt;&gt;0,O988*N988,)</x:f>
        <x:v>0</x:v>
      </x:c>
      <x:c r="Q988" s="68">
        <x:f>+SUMIFS('sales data'!$L:$L,'sales data'!$B:$B,$C988,'sales data'!$F:$F,$D988,'sales data'!$O:$O,"R")</x:f>
        <x:v>0</x:v>
      </x:c>
      <x:c r="R988" s="73">
        <x:f t="shared" ref="R988:R1023" si="277">+IF(Q988&lt;&gt;0,Q988*N988,)</x:f>
        <x:v>0</x:v>
      </x:c>
      <x:c r="S988" s="68">
        <x:f>SUMIFS('sales data'!$L:$L,'sales data'!$B:$B,$C988,'sales data'!$F:$F,$D988,'sales data'!$O:$O,"N")</x:f>
        <x:v>0</x:v>
      </x:c>
      <x:c r="T988" s="73">
        <x:f t="shared" ref="T988:T1023" si="278">+IF(S988&lt;&gt;0,S988*N988,)</x:f>
        <x:v>0</x:v>
      </x:c>
      <x:c r="U988" s="26">
        <x:f>SUMIFS('warehouse inventory check'!$N:$N,'warehouse inventory check'!$C:$C,$C988,'warehouse inventory check'!$D:$D,$D988)</x:f>
        <x:v>0</x:v>
      </x:c>
      <x:c r="V988" s="26">
        <x:f t="shared" ref="V988:V1023" si="279">+N988</x:f>
        <x:v>697.33709999999996</x:v>
      </x:c>
      <x:c r="W988" s="73">
        <x:f t="shared" ref="W988:W1023" si="280">+IF(U988&lt;&gt;0,U988*N988,)</x:f>
        <x:v>0</x:v>
      </x:c>
      <x:c r="X988" s="74">
        <x:f t="shared" ref="X988:X1023" si="281">+I988+K988-P988-R988-W988-T988+M988</x:f>
        <x:v>0</x:v>
      </x:c>
      <x:c r="Y988" s="68">
        <x:f t="shared" ref="Y988:Y1023" si="282">+G988+J988+L988-O988-Q988-S988</x:f>
        <x:v>0</x:v>
      </x:c>
      <x:c r="Z988" s="68">
        <x:f t="shared" ref="Z988:Z1023" si="283">+U988-Y988</x:f>
        <x:v>0</x:v>
      </x:c>
    </x:row>
    <x:row r="989" spans="1:26" s="26" customFormat="1">
      <x:c r="A989" s="118">
        <x:v>66</x:v>
      </x:c>
      <x:c r="B989" s="118"/>
      <x:c r="C989" s="113">
        <x:v>10</x:v>
      </x:c>
      <x:c r="D989" s="210" t="str">
        <x:f>IF(VLOOKUP($A989,'★Master Code List'!$B$4:$K$167,8,)=0,"",(VLOOKUP($A989,'★Master Code List'!$B$4:$K$167,8,)))</x:f>
        <x:v>TZ38-14B680-AA</x:v>
      </x:c>
      <x:c r="E989" s="210" t="str">
        <x:f>IF(VLOOKUP($A989,'★Master Code List'!$B$4:$K$167,9,)=0,"",(VLOOKUP($A989,'★Master Code List'!$B$4:$K$167,9,)))</x:f>
        <x:v>EV-V4</x:v>
      </x:c>
      <x:c r="F989" s="20" t="str">
        <x:f>IF(VLOOKUP($A989,'★Master Code List'!$B$4:$K$167,10,)=0,"",(VLOOKUP($A989,'★Master Code List'!$B$4:$K$167,10,)))</x:f>
        <x:v>PDU_CONN_ASSY</x:v>
      </x:c>
      <x:c r="G989" s="158">
        <x:f t="shared" si="273"/>
        <x:v>0</x:v>
      </x:c>
      <x:c r="H989" s="158">
        <x:f t="shared" si="274"/>
        <x:v>4235.71828</x:v>
      </x:c>
      <x:c r="I989" s="285">
        <x:f t="shared" si="275"/>
        <x:v>0</x:v>
      </x:c>
      <x:c r="J989" s="106">
        <x:f>SUMIFS('purchase data'!K:K,'purchase data'!$B:$B,$C989,'purchase data'!$F:$F,$D989)</x:f>
        <x:v>0</x:v>
      </x:c>
      <x:c r="K989" s="73">
        <x:f>SUMIFS('purchase data'!M:M,'purchase data'!$B:$B,$C989,'purchase data'!$F:$F,$D989)</x:f>
        <x:v>0</x:v>
      </x:c>
      <x:c r="L989" s="68">
        <x:f>SUMIFS(ETC!$G:$G,ETC!$B:$B,$C989,ETC!$E:$E,$D989)</x:f>
        <x:v>0</x:v>
      </x:c>
      <x:c r="M989" s="73">
        <x:f>SUMIFS(ETC!$J:$J,ETC!$E:$E,$D989,ETC!$B:$B,$C989)</x:f>
        <x:v>0</x:v>
      </x:c>
      <x:c r="N989" s="159">
        <x:f>IF(IFERROR((I989+K989+M989)/(G989+J989+SUMIFS(ETC!$G:$G,ETC!$C:$C,1,ETC!$B:$B,$C989,ETC!$E:$E,$D989)),)=0,H989,IFERROR((I989+K989+M989)/(G989+J989+SUMIFS(ETC!$G:$G,ETC!$C:$C,1,ETC!$B:$B,$C989,ETC!$E:$E,$D989)),))</x:f>
        <x:v>4235.71828</x:v>
      </x:c>
      <x:c r="O989" s="106">
        <x:f>++SUMIFS('sales data'!L:L,'sales data'!$B:$B,$C989,'sales data'!$F:$F,$D989,'sales data'!$O:$O,"")</x:f>
        <x:v>0</x:v>
      </x:c>
      <x:c r="P989" s="73">
        <x:f t="shared" si="276"/>
        <x:v>0</x:v>
      </x:c>
      <x:c r="Q989" s="68">
        <x:f>+SUMIFS('sales data'!$L:$L,'sales data'!$B:$B,$C989,'sales data'!$F:$F,$D989,'sales data'!$O:$O,"R")</x:f>
        <x:v>0</x:v>
      </x:c>
      <x:c r="R989" s="73">
        <x:f t="shared" si="277"/>
        <x:v>0</x:v>
      </x:c>
      <x:c r="S989" s="68">
        <x:f>SUMIFS('sales data'!$L:$L,'sales data'!$B:$B,$C989,'sales data'!$F:$F,$D989,'sales data'!$O:$O,"N")</x:f>
        <x:v>0</x:v>
      </x:c>
      <x:c r="T989" s="73">
        <x:f t="shared" si="278"/>
        <x:v>0</x:v>
      </x:c>
      <x:c r="U989" s="26">
        <x:f>SUMIFS('warehouse inventory check'!$N:$N,'warehouse inventory check'!$C:$C,$C989,'warehouse inventory check'!$D:$D,$D989)</x:f>
        <x:v>0</x:v>
      </x:c>
      <x:c r="V989" s="26">
        <x:f t="shared" si="279"/>
        <x:v>4235.71828</x:v>
      </x:c>
      <x:c r="W989" s="73">
        <x:f t="shared" si="280"/>
        <x:v>0</x:v>
      </x:c>
      <x:c r="X989" s="74">
        <x:f t="shared" si="281"/>
        <x:v>0</x:v>
      </x:c>
      <x:c r="Y989" s="68">
        <x:f t="shared" si="282"/>
        <x:v>0</x:v>
      </x:c>
      <x:c r="Z989" s="68">
        <x:f t="shared" si="283"/>
        <x:v>0</x:v>
      </x:c>
    </x:row>
    <x:row r="990" spans="1:26" s="26" customFormat="1">
      <x:c r="A990" s="118">
        <x:v>67</x:v>
      </x:c>
      <x:c r="B990" s="118"/>
      <x:c r="C990" s="113">
        <x:v>10</x:v>
      </x:c>
      <x:c r="D990" s="210" t="str">
        <x:f>IF(VLOOKUP($A990,'★Master Code List'!$B$4:$K$167,8,)=0,"",(VLOOKUP($A990,'★Master Code List'!$B$4:$K$167,8,)))</x:f>
        <x:v>TZ38-14B680-BA</x:v>
      </x:c>
      <x:c r="E990" s="210" t="str">
        <x:f>IF(VLOOKUP($A990,'★Master Code List'!$B$4:$K$167,9,)=0,"",(VLOOKUP($A990,'★Master Code List'!$B$4:$K$167,9,)))</x:f>
        <x:v>BEV-E (AWD, V710)</x:v>
      </x:c>
      <x:c r="F990" s="20" t="str">
        <x:f>IF(VLOOKUP($A990,'★Master Code List'!$B$4:$K$167,10,)=0,"",(VLOOKUP($A990,'★Master Code List'!$B$4:$K$167,10,)))</x:f>
        <x:v>PDU</x:v>
      </x:c>
      <x:c r="G990" s="158">
        <x:f t="shared" si="273"/>
        <x:v>0</x:v>
      </x:c>
      <x:c r="H990" s="197">
        <x:f t="shared" si="274"/>
        <x:v>966.47935172413804</x:v>
      </x:c>
      <x:c r="I990" s="285">
        <x:f t="shared" si="275"/>
        <x:v>0</x:v>
      </x:c>
      <x:c r="J990" s="106">
        <x:f>SUMIFS('purchase data'!K:K,'purchase data'!$B:$B,$C990,'purchase data'!$F:$F,$D990)</x:f>
        <x:v>0</x:v>
      </x:c>
      <x:c r="K990" s="73">
        <x:f>SUMIFS('purchase data'!M:M,'purchase data'!$B:$B,$C990,'purchase data'!$F:$F,$D990)</x:f>
        <x:v>0</x:v>
      </x:c>
      <x:c r="L990" s="68">
        <x:f>SUMIFS(ETC!$G:$G,ETC!$B:$B,$C990,ETC!$E:$E,$D990)</x:f>
        <x:v>0</x:v>
      </x:c>
      <x:c r="M990" s="73">
        <x:f>SUMIFS(ETC!$J:$J,ETC!$E:$E,$D990,ETC!$B:$B,$C990)</x:f>
        <x:v>0</x:v>
      </x:c>
      <x:c r="N990" s="159">
        <x:f>IF(IFERROR((I990+K990+M990)/(G990+J990+SUMIFS(ETC!$G:$G,ETC!$C:$C,1,ETC!$B:$B,$C990,ETC!$E:$E,$D990)),)=0,H990,IFERROR((I990+K990+M990)/(G990+J990+SUMIFS(ETC!$G:$G,ETC!$C:$C,1,ETC!$B:$B,$C990,ETC!$E:$E,$D990)),))</x:f>
        <x:v>966.47935172413804</x:v>
      </x:c>
      <x:c r="O990" s="106">
        <x:f>++SUMIFS('sales data'!L:L,'sales data'!$B:$B,$C990,'sales data'!$F:$F,$D990,'sales data'!$O:$O,"")</x:f>
        <x:v>0</x:v>
      </x:c>
      <x:c r="P990" s="73">
        <x:f t="shared" si="276"/>
        <x:v>0</x:v>
      </x:c>
      <x:c r="Q990" s="68">
        <x:f>+SUMIFS('sales data'!$L:$L,'sales data'!$B:$B,$C990,'sales data'!$F:$F,$D990,'sales data'!$O:$O,"R")</x:f>
        <x:v>0</x:v>
      </x:c>
      <x:c r="R990" s="73">
        <x:f t="shared" si="277"/>
        <x:v>0</x:v>
      </x:c>
      <x:c r="S990" s="68">
        <x:f>SUMIFS('sales data'!$L:$L,'sales data'!$B:$B,$C990,'sales data'!$F:$F,$D990,'sales data'!$O:$O,"N")</x:f>
        <x:v>0</x:v>
      </x:c>
      <x:c r="T990" s="73">
        <x:f t="shared" si="278"/>
        <x:v>0</x:v>
      </x:c>
      <x:c r="U990" s="26">
        <x:f>SUMIFS('warehouse inventory check'!$N:$N,'warehouse inventory check'!$C:$C,$C990,'warehouse inventory check'!$D:$D,$D990)</x:f>
        <x:v>0</x:v>
      </x:c>
      <x:c r="V990" s="26">
        <x:f t="shared" si="279"/>
        <x:v>966.47935172413804</x:v>
      </x:c>
      <x:c r="W990" s="73">
        <x:f t="shared" si="280"/>
        <x:v>0</x:v>
      </x:c>
      <x:c r="X990" s="74">
        <x:f t="shared" si="281"/>
        <x:v>0</x:v>
      </x:c>
      <x:c r="Y990" s="68">
        <x:f t="shared" si="282"/>
        <x:v>0</x:v>
      </x:c>
      <x:c r="Z990" s="68">
        <x:f t="shared" si="283"/>
        <x:v>0</x:v>
      </x:c>
    </x:row>
    <x:row r="991" spans="1:26" s="26" customFormat="1">
      <x:c r="A991" s="118">
        <x:v>68</x:v>
      </x:c>
      <x:c r="B991" s="118"/>
      <x:c r="C991" s="113">
        <x:v>10</x:v>
      </x:c>
      <x:c r="D991" s="210" t="str">
        <x:f>IF(VLOOKUP($A991,'★Master Code List'!$B$4:$K$167,8,)=0,"",(VLOOKUP($A991,'★Master Code List'!$B$4:$K$167,8,)))</x:f>
        <x:v>TZ38-14B680-BB</x:v>
      </x:c>
      <x:c r="E991" s="210" t="str">
        <x:f>IF(VLOOKUP($A991,'★Master Code List'!$B$4:$K$167,9,)=0,"",(VLOOKUP($A991,'★Master Code List'!$B$4:$K$167,9,)))</x:f>
        <x:v>BEV-E (AWD/RWD, V710)</x:v>
      </x:c>
      <x:c r="F991" s="20" t="str">
        <x:f>IF(VLOOKUP($A991,'★Master Code List'!$B$4:$K$167,10,)=0,"",(VLOOKUP($A991,'★Master Code List'!$B$4:$K$167,10,)))</x:f>
        <x:v>AWD/RWD PDU CONN ASSY</x:v>
      </x:c>
      <x:c r="G991" s="158">
        <x:f t="shared" si="273"/>
        <x:v>0</x:v>
      </x:c>
      <x:c r="H991" s="197">
        <x:f t="shared" si="274"/>
        <x:v>1120.8416428571429</x:v>
      </x:c>
      <x:c r="I991" s="285">
        <x:f t="shared" si="275"/>
        <x:v>0</x:v>
      </x:c>
      <x:c r="J991" s="106">
        <x:f>SUMIFS('purchase data'!K:K,'purchase data'!$B:$B,$C991,'purchase data'!$F:$F,$D991)</x:f>
        <x:v>0</x:v>
      </x:c>
      <x:c r="K991" s="73">
        <x:f>SUMIFS('purchase data'!M:M,'purchase data'!$B:$B,$C991,'purchase data'!$F:$F,$D991)</x:f>
        <x:v>0</x:v>
      </x:c>
      <x:c r="L991" s="68">
        <x:f>SUMIFS(ETC!$G:$G,ETC!$B:$B,$C991,ETC!$E:$E,$D991)</x:f>
        <x:v>0</x:v>
      </x:c>
      <x:c r="M991" s="73">
        <x:f>SUMIFS(ETC!$J:$J,ETC!$E:$E,$D991,ETC!$B:$B,$C991)</x:f>
        <x:v>0</x:v>
      </x:c>
      <x:c r="N991" s="159">
        <x:f>IF(IFERROR((I991+K991+M991)/(G991+J991+SUMIFS(ETC!$G:$G,ETC!$C:$C,1,ETC!$B:$B,$C991,ETC!$E:$E,$D991)),)=0,H991,IFERROR((I991+K991+M991)/(G991+J991+SUMIFS(ETC!$G:$G,ETC!$C:$C,1,ETC!$B:$B,$C991,ETC!$E:$E,$D991)),))</x:f>
        <x:v>1120.8416428571429</x:v>
      </x:c>
      <x:c r="O991" s="106">
        <x:f>++SUMIFS('sales data'!L:L,'sales data'!$B:$B,$C991,'sales data'!$F:$F,$D991,'sales data'!$O:$O,"")</x:f>
        <x:v>0</x:v>
      </x:c>
      <x:c r="P991" s="73">
        <x:f t="shared" si="276"/>
        <x:v>0</x:v>
      </x:c>
      <x:c r="Q991" s="68">
        <x:f>+SUMIFS('sales data'!$L:$L,'sales data'!$B:$B,$C991,'sales data'!$F:$F,$D991,'sales data'!$O:$O,"R")</x:f>
        <x:v>0</x:v>
      </x:c>
      <x:c r="R991" s="73">
        <x:f t="shared" si="277"/>
        <x:v>0</x:v>
      </x:c>
      <x:c r="S991" s="68">
        <x:f>SUMIFS('sales data'!$L:$L,'sales data'!$B:$B,$C991,'sales data'!$F:$F,$D991,'sales data'!$O:$O,"N")</x:f>
        <x:v>0</x:v>
      </x:c>
      <x:c r="T991" s="73">
        <x:f t="shared" si="278"/>
        <x:v>0</x:v>
      </x:c>
      <x:c r="U991" s="26">
        <x:f>SUMIFS('warehouse inventory check'!$N:$N,'warehouse inventory check'!$C:$C,$C991,'warehouse inventory check'!$D:$D,$D991)</x:f>
        <x:v>0</x:v>
      </x:c>
      <x:c r="V991" s="26">
        <x:f t="shared" si="279"/>
        <x:v>1120.8416428571429</x:v>
      </x:c>
      <x:c r="W991" s="73">
        <x:f t="shared" si="280"/>
        <x:v>0</x:v>
      </x:c>
      <x:c r="X991" s="74">
        <x:f t="shared" si="281"/>
        <x:v>0</x:v>
      </x:c>
      <x:c r="Y991" s="68">
        <x:f t="shared" si="282"/>
        <x:v>0</x:v>
      </x:c>
      <x:c r="Z991" s="68">
        <x:f t="shared" si="283"/>
        <x:v>0</x:v>
      </x:c>
    </x:row>
    <x:row r="992" spans="1:26" s="26" customFormat="1">
      <x:c r="A992" s="118">
        <x:v>69</x:v>
      </x:c>
      <x:c r="B992" s="118"/>
      <x:c r="C992" s="113">
        <x:v>10</x:v>
      </x:c>
      <x:c r="D992" s="210" t="str">
        <x:f>IF(VLOOKUP($A992,'★Master Code List'!$B$4:$K$167,8,)=0,"",(VLOOKUP($A992,'★Master Code List'!$B$4:$K$167,8,)))</x:f>
        <x:v>BEE22-CP007</x:v>
      </x:c>
      <x:c r="E992" s="210" t="str">
        <x:f>IF(VLOOKUP($A992,'★Master Code List'!$B$4:$K$167,9,)=0,"",(VLOOKUP($A992,'★Master Code List'!$B$4:$K$167,9,)))</x:f>
        <x:v>Components</x:v>
      </x:c>
      <x:c r="F992" s="20" t="str">
        <x:f>IF(VLOOKUP($A992,'★Master Code List'!$B$4:$K$167,10,)=0,"",(VLOOKUP($A992,'★Master Code List'!$B$4:$K$167,10,)))</x:f>
        <x:v>CHANNEL</x:v>
      </x:c>
      <x:c r="G992" s="158">
        <x:f t="shared" si="273"/>
        <x:v>0</x:v>
      </x:c>
      <x:c r="H992" s="197">
        <x:f t="shared" si="274"/>
        <x:v>31.520383649999996</x:v>
      </x:c>
      <x:c r="I992" s="285">
        <x:f t="shared" si="275"/>
        <x:v>0</x:v>
      </x:c>
      <x:c r="J992" s="106">
        <x:f>SUMIFS('purchase data'!K:K,'purchase data'!$B:$B,$C992,'purchase data'!$F:$F,$D992)</x:f>
        <x:v>0</x:v>
      </x:c>
      <x:c r="K992" s="73">
        <x:f>SUMIFS('purchase data'!M:M,'purchase data'!$B:$B,$C992,'purchase data'!$F:$F,$D992)</x:f>
        <x:v>0</x:v>
      </x:c>
      <x:c r="L992" s="68">
        <x:f>SUMIFS(ETC!$G:$G,ETC!$B:$B,$C992,ETC!$E:$E,$D992)</x:f>
        <x:v>0</x:v>
      </x:c>
      <x:c r="M992" s="73">
        <x:f>SUMIFS(ETC!$J:$J,ETC!$E:$E,$D992,ETC!$B:$B,$C992)</x:f>
        <x:v>0</x:v>
      </x:c>
      <x:c r="N992" s="159">
        <x:f>IF(IFERROR((I992+K992+M992)/(G992+J992+SUMIFS(ETC!$G:$G,ETC!$C:$C,1,ETC!$B:$B,$C992,ETC!$E:$E,$D992)),)=0,H992,IFERROR((I992+K992+M992)/(G992+J992+SUMIFS(ETC!$G:$G,ETC!$C:$C,1,ETC!$B:$B,$C992,ETC!$E:$E,$D992)),))</x:f>
        <x:v>31.520383649999996</x:v>
      </x:c>
      <x:c r="O992" s="106">
        <x:f>++SUMIFS('sales data'!L:L,'sales data'!$B:$B,$C992,'sales data'!$F:$F,$D992,'sales data'!$O:$O,"")</x:f>
        <x:v>0</x:v>
      </x:c>
      <x:c r="P992" s="73">
        <x:f t="shared" si="276"/>
        <x:v>0</x:v>
      </x:c>
      <x:c r="Q992" s="68">
        <x:f>+SUMIFS('sales data'!$L:$L,'sales data'!$B:$B,$C992,'sales data'!$F:$F,$D992,'sales data'!$O:$O,"R")</x:f>
        <x:v>0</x:v>
      </x:c>
      <x:c r="R992" s="73">
        <x:f t="shared" si="277"/>
        <x:v>0</x:v>
      </x:c>
      <x:c r="S992" s="68">
        <x:f>SUMIFS('sales data'!$L:$L,'sales data'!$B:$B,$C992,'sales data'!$F:$F,$D992,'sales data'!$O:$O,"N")</x:f>
        <x:v>0</x:v>
      </x:c>
      <x:c r="T992" s="73">
        <x:f t="shared" si="278"/>
        <x:v>0</x:v>
      </x:c>
      <x:c r="U992" s="26">
        <x:f>SUMIFS('warehouse inventory check'!$N:$N,'warehouse inventory check'!$C:$C,$C992,'warehouse inventory check'!$D:$D,$D992)</x:f>
        <x:v>0</x:v>
      </x:c>
      <x:c r="V992" s="26">
        <x:f t="shared" si="279"/>
        <x:v>31.520383649999996</x:v>
      </x:c>
      <x:c r="W992" s="73">
        <x:f t="shared" si="280"/>
        <x:v>0</x:v>
      </x:c>
      <x:c r="X992" s="74">
        <x:f t="shared" si="281"/>
        <x:v>0</x:v>
      </x:c>
      <x:c r="Y992" s="68">
        <x:f t="shared" si="282"/>
        <x:v>0</x:v>
      </x:c>
      <x:c r="Z992" s="68">
        <x:f t="shared" si="283"/>
        <x:v>0</x:v>
      </x:c>
    </x:row>
    <x:row r="993" spans="1:26" s="26" customFormat="1">
      <x:c r="A993" s="118">
        <x:v>70</x:v>
      </x:c>
      <x:c r="B993" s="118"/>
      <x:c r="C993" s="113">
        <x:v>10</x:v>
      </x:c>
      <x:c r="D993" s="210" t="str">
        <x:f>IF(VLOOKUP($A993,'★Master Code List'!$B$4:$K$167,8,)=0,"",(VLOOKUP($A993,'★Master Code List'!$B$4:$K$167,8,)))</x:f>
        <x:v>BEE22-CT009</x:v>
      </x:c>
      <x:c r="E993" s="210" t="str">
        <x:f>IF(VLOOKUP($A993,'★Master Code List'!$B$4:$K$167,9,)=0,"",(VLOOKUP($A993,'★Master Code List'!$B$4:$K$167,9,)))</x:f>
        <x:v>Components</x:v>
      </x:c>
      <x:c r="F993" s="20" t="str">
        <x:f>IF(VLOOKUP($A993,'★Master Code List'!$B$4:$K$167,10,)=0,"",(VLOOKUP($A993,'★Master Code List'!$B$4:$K$167,10,)))</x:f>
        <x:v>BEV_E_TML_1</x:v>
      </x:c>
      <x:c r="G993" s="158">
        <x:f t="shared" si="273"/>
        <x:v>0</x:v>
      </x:c>
      <x:c r="H993" s="197">
        <x:f t="shared" si="274"/>
        <x:v>52.679278778274778</x:v>
      </x:c>
      <x:c r="I993" s="285">
        <x:f t="shared" si="275"/>
        <x:v>0</x:v>
      </x:c>
      <x:c r="J993" s="106">
        <x:f>SUMIFS('purchase data'!K:K,'purchase data'!$B:$B,$C993,'purchase data'!$F:$F,$D993)</x:f>
        <x:v>0</x:v>
      </x:c>
      <x:c r="K993" s="73">
        <x:f>SUMIFS('purchase data'!M:M,'purchase data'!$B:$B,$C993,'purchase data'!$F:$F,$D993)</x:f>
        <x:v>0</x:v>
      </x:c>
      <x:c r="L993" s="68">
        <x:f>SUMIFS(ETC!$G:$G,ETC!$B:$B,$C993,ETC!$E:$E,$D993)</x:f>
        <x:v>0</x:v>
      </x:c>
      <x:c r="M993" s="73">
        <x:f>SUMIFS(ETC!$J:$J,ETC!$E:$E,$D993,ETC!$B:$B,$C993)</x:f>
        <x:v>0</x:v>
      </x:c>
      <x:c r="N993" s="159">
        <x:f>IF(IFERROR((I993+K993+M993)/(G993+J993+SUMIFS(ETC!$G:$G,ETC!$C:$C,1,ETC!$B:$B,$C993,ETC!$E:$E,$D993)),)=0,H993,IFERROR((I993+K993+M993)/(G993+J993+SUMIFS(ETC!$G:$G,ETC!$C:$C,1,ETC!$B:$B,$C993,ETC!$E:$E,$D993)),))</x:f>
        <x:v>52.679278778274778</x:v>
      </x:c>
      <x:c r="O993" s="106">
        <x:f>++SUMIFS('sales data'!L:L,'sales data'!$B:$B,$C993,'sales data'!$F:$F,$D993,'sales data'!$O:$O,"")</x:f>
        <x:v>0</x:v>
      </x:c>
      <x:c r="P993" s="73">
        <x:f t="shared" si="276"/>
        <x:v>0</x:v>
      </x:c>
      <x:c r="Q993" s="68">
        <x:f>+SUMIFS('sales data'!$L:$L,'sales data'!$B:$B,$C993,'sales data'!$F:$F,$D993,'sales data'!$O:$O,"R")</x:f>
        <x:v>0</x:v>
      </x:c>
      <x:c r="R993" s="73">
        <x:f t="shared" si="277"/>
        <x:v>0</x:v>
      </x:c>
      <x:c r="S993" s="68">
        <x:f>SUMIFS('sales data'!$L:$L,'sales data'!$B:$B,$C993,'sales data'!$F:$F,$D993,'sales data'!$O:$O,"N")</x:f>
        <x:v>0</x:v>
      </x:c>
      <x:c r="T993" s="73">
        <x:f t="shared" si="278"/>
        <x:v>0</x:v>
      </x:c>
      <x:c r="U993" s="26">
        <x:f>SUMIFS('warehouse inventory check'!$N:$N,'warehouse inventory check'!$C:$C,$C993,'warehouse inventory check'!$D:$D,$D993)</x:f>
        <x:v>0</x:v>
      </x:c>
      <x:c r="V993" s="26">
        <x:f t="shared" si="279"/>
        <x:v>52.679278778274778</x:v>
      </x:c>
      <x:c r="W993" s="73">
        <x:f t="shared" si="280"/>
        <x:v>0</x:v>
      </x:c>
      <x:c r="X993" s="74">
        <x:f t="shared" si="281"/>
        <x:v>0</x:v>
      </x:c>
      <x:c r="Y993" s="68">
        <x:f t="shared" si="282"/>
        <x:v>0</x:v>
      </x:c>
      <x:c r="Z993" s="68">
        <x:f t="shared" si="283"/>
        <x:v>0</x:v>
      </x:c>
    </x:row>
    <x:row r="994" spans="1:26" s="26" customFormat="1">
      <x:c r="A994" s="118">
        <x:v>71</x:v>
      </x:c>
      <x:c r="B994" s="118"/>
      <x:c r="C994" s="113">
        <x:v>10</x:v>
      </x:c>
      <x:c r="D994" s="210" t="str">
        <x:f>IF(VLOOKUP($A994,'★Master Code List'!$B$4:$K$167,8,)=0,"",(VLOOKUP($A994,'★Master Code List'!$B$4:$K$167,8,)))</x:f>
        <x:v>BEE22-CT010</x:v>
      </x:c>
      <x:c r="E994" s="210" t="str">
        <x:f>IF(VLOOKUP($A994,'★Master Code List'!$B$4:$K$167,9,)=0,"",(VLOOKUP($A994,'★Master Code List'!$B$4:$K$167,9,)))</x:f>
        <x:v>Components</x:v>
      </x:c>
      <x:c r="F994" s="20" t="str">
        <x:f>IF(VLOOKUP($A994,'★Master Code List'!$B$4:$K$167,10,)=0,"",(VLOOKUP($A994,'★Master Code List'!$B$4:$K$167,10,)))</x:f>
        <x:v>BEV_E_TML_2</x:v>
      </x:c>
      <x:c r="G994" s="158">
        <x:f t="shared" si="273"/>
        <x:v>0</x:v>
      </x:c>
      <x:c r="H994" s="197">
        <x:f t="shared" si="274"/>
        <x:v>61.512894637990293</x:v>
      </x:c>
      <x:c r="I994" s="285">
        <x:f t="shared" si="275"/>
        <x:v>0</x:v>
      </x:c>
      <x:c r="J994" s="106">
        <x:f>SUMIFS('purchase data'!K:K,'purchase data'!$B:$B,$C994,'purchase data'!$F:$F,$D994)</x:f>
        <x:v>0</x:v>
      </x:c>
      <x:c r="K994" s="73">
        <x:f>SUMIFS('purchase data'!M:M,'purchase data'!$B:$B,$C994,'purchase data'!$F:$F,$D994)</x:f>
        <x:v>0</x:v>
      </x:c>
      <x:c r="L994" s="68">
        <x:f>SUMIFS(ETC!$G:$G,ETC!$B:$B,$C994,ETC!$E:$E,$D994)</x:f>
        <x:v>0</x:v>
      </x:c>
      <x:c r="M994" s="73">
        <x:f>SUMIFS(ETC!$J:$J,ETC!$E:$E,$D994,ETC!$B:$B,$C994)</x:f>
        <x:v>0</x:v>
      </x:c>
      <x:c r="N994" s="159">
        <x:f>IF(IFERROR((I994+K994+M994)/(G994+J994+SUMIFS(ETC!$G:$G,ETC!$C:$C,1,ETC!$B:$B,$C994,ETC!$E:$E,$D994)),)=0,H994,IFERROR((I994+K994+M994)/(G994+J994+SUMIFS(ETC!$G:$G,ETC!$C:$C,1,ETC!$B:$B,$C994,ETC!$E:$E,$D994)),))</x:f>
        <x:v>61.512894637990293</x:v>
      </x:c>
      <x:c r="O994" s="106">
        <x:f>++SUMIFS('sales data'!L:L,'sales data'!$B:$B,$C994,'sales data'!$F:$F,$D994,'sales data'!$O:$O,"")</x:f>
        <x:v>0</x:v>
      </x:c>
      <x:c r="P994" s="73">
        <x:f t="shared" si="276"/>
        <x:v>0</x:v>
      </x:c>
      <x:c r="Q994" s="68">
        <x:f>+SUMIFS('sales data'!$L:$L,'sales data'!$B:$B,$C994,'sales data'!$F:$F,$D994,'sales data'!$O:$O,"R")</x:f>
        <x:v>0</x:v>
      </x:c>
      <x:c r="R994" s="73">
        <x:f t="shared" si="277"/>
        <x:v>0</x:v>
      </x:c>
      <x:c r="S994" s="68">
        <x:f>SUMIFS('sales data'!$L:$L,'sales data'!$B:$B,$C994,'sales data'!$F:$F,$D994,'sales data'!$O:$O,"N")</x:f>
        <x:v>0</x:v>
      </x:c>
      <x:c r="T994" s="73">
        <x:f t="shared" si="278"/>
        <x:v>0</x:v>
      </x:c>
      <x:c r="U994" s="26">
        <x:f>SUMIFS('warehouse inventory check'!$N:$N,'warehouse inventory check'!$C:$C,$C994,'warehouse inventory check'!$D:$D,$D994)</x:f>
        <x:v>0</x:v>
      </x:c>
      <x:c r="V994" s="26">
        <x:f t="shared" si="279"/>
        <x:v>61.512894637990293</x:v>
      </x:c>
      <x:c r="W994" s="73">
        <x:f t="shared" si="280"/>
        <x:v>0</x:v>
      </x:c>
      <x:c r="X994" s="74">
        <x:f t="shared" si="281"/>
        <x:v>0</x:v>
      </x:c>
      <x:c r="Y994" s="68">
        <x:f t="shared" si="282"/>
        <x:v>0</x:v>
      </x:c>
      <x:c r="Z994" s="68">
        <x:f t="shared" si="283"/>
        <x:v>0</x:v>
      </x:c>
    </x:row>
    <x:row r="995" spans="1:26" s="26" customFormat="1">
      <x:c r="A995" s="118">
        <x:v>72</x:v>
      </x:c>
      <x:c r="B995" s="118"/>
      <x:c r="C995" s="113">
        <x:v>10</x:v>
      </x:c>
      <x:c r="D995" s="210" t="str">
        <x:f>IF(VLOOKUP($A995,'★Master Code List'!$B$4:$K$167,8,)=0,"",(VLOOKUP($A995,'★Master Code List'!$B$4:$K$167,8,)))</x:f>
        <x:v>BEE22-CT011</x:v>
      </x:c>
      <x:c r="E995" s="210" t="str">
        <x:f>IF(VLOOKUP($A995,'★Master Code List'!$B$4:$K$167,9,)=0,"",(VLOOKUP($A995,'★Master Code List'!$B$4:$K$167,9,)))</x:f>
        <x:v>Components</x:v>
      </x:c>
      <x:c r="F995" s="20" t="str">
        <x:f>IF(VLOOKUP($A995,'★Master Code List'!$B$4:$K$167,10,)=0,"",(VLOOKUP($A995,'★Master Code List'!$B$4:$K$167,10,)))</x:f>
        <x:v>BEV_E_TML_3</x:v>
      </x:c>
      <x:c r="G995" s="158">
        <x:f t="shared" si="273"/>
        <x:v>0</x:v>
      </x:c>
      <x:c r="H995" s="197">
        <x:f t="shared" si="274"/>
        <x:v>47.329897196788771</x:v>
      </x:c>
      <x:c r="I995" s="285">
        <x:f t="shared" si="275"/>
        <x:v>0</x:v>
      </x:c>
      <x:c r="J995" s="106">
        <x:f>SUMIFS('purchase data'!K:K,'purchase data'!$B:$B,$C995,'purchase data'!$F:$F,$D995)</x:f>
        <x:v>0</x:v>
      </x:c>
      <x:c r="K995" s="73">
        <x:f>SUMIFS('purchase data'!M:M,'purchase data'!$B:$B,$C995,'purchase data'!$F:$F,$D995)</x:f>
        <x:v>0</x:v>
      </x:c>
      <x:c r="L995" s="68">
        <x:f>SUMIFS(ETC!$G:$G,ETC!$B:$B,$C995,ETC!$E:$E,$D995)</x:f>
        <x:v>0</x:v>
      </x:c>
      <x:c r="M995" s="73">
        <x:f>SUMIFS(ETC!$J:$J,ETC!$E:$E,$D995,ETC!$B:$B,$C995)</x:f>
        <x:v>0</x:v>
      </x:c>
      <x:c r="N995" s="159">
        <x:f>IF(IFERROR((I995+K995+M995)/(G995+J995+SUMIFS(ETC!$G:$G,ETC!$C:$C,1,ETC!$B:$B,$C995,ETC!$E:$E,$D995)),)=0,H995,IFERROR((I995+K995+M995)/(G995+J995+SUMIFS(ETC!$G:$G,ETC!$C:$C,1,ETC!$B:$B,$C995,ETC!$E:$E,$D995)),))</x:f>
        <x:v>47.329897196788771</x:v>
      </x:c>
      <x:c r="O995" s="106">
        <x:f>++SUMIFS('sales data'!L:L,'sales data'!$B:$B,$C995,'sales data'!$F:$F,$D995,'sales data'!$O:$O,"")</x:f>
        <x:v>0</x:v>
      </x:c>
      <x:c r="P995" s="73">
        <x:f t="shared" si="276"/>
        <x:v>0</x:v>
      </x:c>
      <x:c r="Q995" s="68">
        <x:f>+SUMIFS('sales data'!$L:$L,'sales data'!$B:$B,$C995,'sales data'!$F:$F,$D995,'sales data'!$O:$O,"R")</x:f>
        <x:v>0</x:v>
      </x:c>
      <x:c r="R995" s="73">
        <x:f t="shared" si="277"/>
        <x:v>0</x:v>
      </x:c>
      <x:c r="S995" s="68">
        <x:f>SUMIFS('sales data'!$L:$L,'sales data'!$B:$B,$C995,'sales data'!$F:$F,$D995,'sales data'!$O:$O,"N")</x:f>
        <x:v>0</x:v>
      </x:c>
      <x:c r="T995" s="73">
        <x:f t="shared" si="278"/>
        <x:v>0</x:v>
      </x:c>
      <x:c r="U995" s="26">
        <x:f>SUMIFS('warehouse inventory check'!$N:$N,'warehouse inventory check'!$C:$C,$C995,'warehouse inventory check'!$D:$D,$D995)</x:f>
        <x:v>0</x:v>
      </x:c>
      <x:c r="V995" s="26">
        <x:f t="shared" si="279"/>
        <x:v>47.329897196788771</x:v>
      </x:c>
      <x:c r="W995" s="73">
        <x:f t="shared" si="280"/>
        <x:v>0</x:v>
      </x:c>
      <x:c r="X995" s="74">
        <x:f t="shared" si="281"/>
        <x:v>0</x:v>
      </x:c>
      <x:c r="Y995" s="68">
        <x:f t="shared" si="282"/>
        <x:v>0</x:v>
      </x:c>
      <x:c r="Z995" s="68">
        <x:f t="shared" si="283"/>
        <x:v>0</x:v>
      </x:c>
    </x:row>
    <x:row r="996" spans="1:26" s="26" customFormat="1">
      <x:c r="A996" s="118">
        <x:v>73</x:v>
      </x:c>
      <x:c r="B996" s="118"/>
      <x:c r="C996" s="113">
        <x:v>10</x:v>
      </x:c>
      <x:c r="D996" s="210" t="str">
        <x:f>IF(VLOOKUP($A996,'★Master Code List'!$B$4:$K$167,8,)=0,"",(VLOOKUP($A996,'★Master Code List'!$B$4:$K$167,8,)))</x:f>
        <x:v>BEE24-CP001</x:v>
      </x:c>
      <x:c r="E996" s="210" t="str">
        <x:f>IF(VLOOKUP($A996,'★Master Code List'!$B$4:$K$167,9,)=0,"",(VLOOKUP($A996,'★Master Code List'!$B$4:$K$167,9,)))</x:f>
        <x:v>Components</x:v>
      </x:c>
      <x:c r="F996" s="20" t="str">
        <x:f>IF(VLOOKUP($A996,'★Master Code List'!$B$4:$K$167,10,)=0,"",(VLOOKUP($A996,'★Master Code List'!$B$4:$K$167,10,)))</x:f>
        <x:v>CHANNEL</x:v>
      </x:c>
      <x:c r="G996" s="158">
        <x:f t="shared" si="273"/>
        <x:v>0</x:v>
      </x:c>
      <x:c r="H996" s="197">
        <x:f t="shared" si="274"/>
        <x:v>56.439375999999996</x:v>
      </x:c>
      <x:c r="I996" s="285">
        <x:f t="shared" si="275"/>
        <x:v>0</x:v>
      </x:c>
      <x:c r="J996" s="106">
        <x:f>SUMIFS('purchase data'!K:K,'purchase data'!$B:$B,$C996,'purchase data'!$F:$F,$D996)</x:f>
        <x:v>0</x:v>
      </x:c>
      <x:c r="K996" s="73">
        <x:f>SUMIFS('purchase data'!M:M,'purchase data'!$B:$B,$C996,'purchase data'!$F:$F,$D996)</x:f>
        <x:v>0</x:v>
      </x:c>
      <x:c r="L996" s="68">
        <x:f>SUMIFS(ETC!$G:$G,ETC!$B:$B,$C996,ETC!$E:$E,$D996)</x:f>
        <x:v>0</x:v>
      </x:c>
      <x:c r="M996" s="73">
        <x:f>SUMIFS(ETC!$J:$J,ETC!$E:$E,$D996,ETC!$B:$B,$C996)</x:f>
        <x:v>0</x:v>
      </x:c>
      <x:c r="N996" s="159">
        <x:f>IF(IFERROR((I996+K996+M996)/(G996+J996+SUMIFS(ETC!$G:$G,ETC!$C:$C,1,ETC!$B:$B,$C996,ETC!$E:$E,$D996)),)=0,H996,IFERROR((I996+K996+M996)/(G996+J996+SUMIFS(ETC!$G:$G,ETC!$C:$C,1,ETC!$B:$B,$C996,ETC!$E:$E,$D996)),))</x:f>
        <x:v>56.439375999999996</x:v>
      </x:c>
      <x:c r="O996" s="106">
        <x:f>++SUMIFS('sales data'!L:L,'sales data'!$B:$B,$C996,'sales data'!$F:$F,$D996,'sales data'!$O:$O,"")</x:f>
        <x:v>0</x:v>
      </x:c>
      <x:c r="P996" s="73">
        <x:f t="shared" si="276"/>
        <x:v>0</x:v>
      </x:c>
      <x:c r="Q996" s="68">
        <x:f>+SUMIFS('sales data'!$L:$L,'sales data'!$B:$B,$C996,'sales data'!$F:$F,$D996,'sales data'!$O:$O,"R")</x:f>
        <x:v>0</x:v>
      </x:c>
      <x:c r="R996" s="73">
        <x:f t="shared" si="277"/>
        <x:v>0</x:v>
      </x:c>
      <x:c r="S996" s="68">
        <x:f>SUMIFS('sales data'!$L:$L,'sales data'!$B:$B,$C996,'sales data'!$F:$F,$D996,'sales data'!$O:$O,"N")</x:f>
        <x:v>0</x:v>
      </x:c>
      <x:c r="T996" s="73">
        <x:f t="shared" si="278"/>
        <x:v>0</x:v>
      </x:c>
      <x:c r="U996" s="26">
        <x:f>SUMIFS('warehouse inventory check'!$N:$N,'warehouse inventory check'!$C:$C,$C996,'warehouse inventory check'!$D:$D,$D996)</x:f>
        <x:v>0</x:v>
      </x:c>
      <x:c r="V996" s="26">
        <x:f t="shared" si="279"/>
        <x:v>56.439375999999996</x:v>
      </x:c>
      <x:c r="W996" s="73">
        <x:f t="shared" si="280"/>
        <x:v>0</x:v>
      </x:c>
      <x:c r="X996" s="74">
        <x:f t="shared" si="281"/>
        <x:v>0</x:v>
      </x:c>
      <x:c r="Y996" s="68">
        <x:f t="shared" si="282"/>
        <x:v>0</x:v>
      </x:c>
      <x:c r="Z996" s="68">
        <x:f t="shared" si="283"/>
        <x:v>0</x:v>
      </x:c>
    </x:row>
    <x:row r="997" spans="1:26" s="26" customFormat="1">
      <x:c r="A997" s="118">
        <x:v>74</x:v>
      </x:c>
      <x:c r="B997" s="118"/>
      <x:c r="C997" s="113">
        <x:v>10</x:v>
      </x:c>
      <x:c r="D997" s="210" t="str">
        <x:f>IF(VLOOKUP($A997,'★Master Code List'!$B$4:$K$167,8,)=0,"",(VLOOKUP($A997,'★Master Code List'!$B$4:$K$167,8,)))</x:f>
        <x:v>BEE24-CP002</x:v>
      </x:c>
      <x:c r="E997" s="210" t="str">
        <x:f>IF(VLOOKUP($A997,'★Master Code List'!$B$4:$K$167,9,)=0,"",(VLOOKUP($A997,'★Master Code List'!$B$4:$K$167,9,)))</x:f>
        <x:v>Components</x:v>
      </x:c>
      <x:c r="F997" s="20" t="str">
        <x:f>IF(VLOOKUP($A997,'★Master Code List'!$B$4:$K$167,10,)=0,"",(VLOOKUP($A997,'★Master Code List'!$B$4:$K$167,10,)))</x:f>
        <x:v>CHANNEL</x:v>
      </x:c>
      <x:c r="G997" s="158">
        <x:f t="shared" si="273"/>
        <x:v>0</x:v>
      </x:c>
      <x:c r="H997" s="197">
        <x:f t="shared" si="274"/>
        <x:v>46.360916000000003</x:v>
      </x:c>
      <x:c r="I997" s="285">
        <x:f t="shared" si="275"/>
        <x:v>0</x:v>
      </x:c>
      <x:c r="J997" s="106">
        <x:f>SUMIFS('purchase data'!K:K,'purchase data'!$B:$B,$C997,'purchase data'!$F:$F,$D997)</x:f>
        <x:v>0</x:v>
      </x:c>
      <x:c r="K997" s="73">
        <x:f>SUMIFS('purchase data'!M:M,'purchase data'!$B:$B,$C997,'purchase data'!$F:$F,$D997)</x:f>
        <x:v>0</x:v>
      </x:c>
      <x:c r="L997" s="68">
        <x:f>SUMIFS(ETC!$G:$G,ETC!$B:$B,$C997,ETC!$E:$E,$D997)</x:f>
        <x:v>0</x:v>
      </x:c>
      <x:c r="M997" s="73">
        <x:f>SUMIFS(ETC!$J:$J,ETC!$E:$E,$D997,ETC!$B:$B,$C997)</x:f>
        <x:v>0</x:v>
      </x:c>
      <x:c r="N997" s="159">
        <x:f>IF(IFERROR((I997+K997+M997)/(G997+J997+SUMIFS(ETC!$G:$G,ETC!$C:$C,1,ETC!$B:$B,$C997,ETC!$E:$E,$D997)),)=0,H997,IFERROR((I997+K997+M997)/(G997+J997+SUMIFS(ETC!$G:$G,ETC!$C:$C,1,ETC!$B:$B,$C997,ETC!$E:$E,$D997)),))</x:f>
        <x:v>46.360916000000003</x:v>
      </x:c>
      <x:c r="O997" s="106">
        <x:f>++SUMIFS('sales data'!L:L,'sales data'!$B:$B,$C997,'sales data'!$F:$F,$D997,'sales data'!$O:$O,"")</x:f>
        <x:v>0</x:v>
      </x:c>
      <x:c r="P997" s="73">
        <x:f t="shared" si="276"/>
        <x:v>0</x:v>
      </x:c>
      <x:c r="Q997" s="68">
        <x:f>+SUMIFS('sales data'!$L:$L,'sales data'!$B:$B,$C997,'sales data'!$F:$F,$D997,'sales data'!$O:$O,"R")</x:f>
        <x:v>0</x:v>
      </x:c>
      <x:c r="R997" s="73">
        <x:f t="shared" si="277"/>
        <x:v>0</x:v>
      </x:c>
      <x:c r="S997" s="68">
        <x:f>SUMIFS('sales data'!$L:$L,'sales data'!$B:$B,$C997,'sales data'!$F:$F,$D997,'sales data'!$O:$O,"N")</x:f>
        <x:v>0</x:v>
      </x:c>
      <x:c r="T997" s="73">
        <x:f t="shared" si="278"/>
        <x:v>0</x:v>
      </x:c>
      <x:c r="U997" s="26">
        <x:f>SUMIFS('warehouse inventory check'!$N:$N,'warehouse inventory check'!$C:$C,$C997,'warehouse inventory check'!$D:$D,$D997)</x:f>
        <x:v>0</x:v>
      </x:c>
      <x:c r="V997" s="26">
        <x:f t="shared" si="279"/>
        <x:v>46.360916000000003</x:v>
      </x:c>
      <x:c r="W997" s="73">
        <x:f t="shared" si="280"/>
        <x:v>0</x:v>
      </x:c>
      <x:c r="X997" s="74">
        <x:f t="shared" si="281"/>
        <x:v>0</x:v>
      </x:c>
      <x:c r="Y997" s="68">
        <x:f t="shared" si="282"/>
        <x:v>0</x:v>
      </x:c>
      <x:c r="Z997" s="68">
        <x:f t="shared" si="283"/>
        <x:v>0</x:v>
      </x:c>
    </x:row>
    <x:row r="998" spans="1:26" s="26" customFormat="1">
      <x:c r="A998" s="118">
        <x:v>75</x:v>
      </x:c>
      <x:c r="B998" s="118"/>
      <x:c r="C998" s="113">
        <x:v>10</x:v>
      </x:c>
      <x:c r="D998" s="210" t="str">
        <x:f>IF(VLOOKUP($A998,'★Master Code List'!$B$4:$K$167,8,)=0,"",(VLOOKUP($A998,'★Master Code List'!$B$4:$K$167,8,)))</x:f>
        <x:v>BEE24-CP003</x:v>
      </x:c>
      <x:c r="E998" s="210" t="str">
        <x:f>IF(VLOOKUP($A998,'★Master Code List'!$B$4:$K$167,9,)=0,"",(VLOOKUP($A998,'★Master Code List'!$B$4:$K$167,9,)))</x:f>
        <x:v>Components</x:v>
      </x:c>
      <x:c r="F998" s="20" t="str">
        <x:f>IF(VLOOKUP($A998,'★Master Code List'!$B$4:$K$167,10,)=0,"",(VLOOKUP($A998,'★Master Code List'!$B$4:$K$167,10,)))</x:f>
        <x:v>CHANNEL</x:v>
      </x:c>
      <x:c r="G998" s="158">
        <x:f t="shared" si="273"/>
        <x:v>0</x:v>
      </x:c>
      <x:c r="H998" s="197">
        <x:f t="shared" si="274"/>
        <x:v>20.15692</x:v>
      </x:c>
      <x:c r="I998" s="285">
        <x:f t="shared" si="275"/>
        <x:v>0</x:v>
      </x:c>
      <x:c r="J998" s="106">
        <x:f>SUMIFS('purchase data'!K:K,'purchase data'!$B:$B,$C998,'purchase data'!$F:$F,$D998)</x:f>
        <x:v>0</x:v>
      </x:c>
      <x:c r="K998" s="73">
        <x:f>SUMIFS('purchase data'!M:M,'purchase data'!$B:$B,$C998,'purchase data'!$F:$F,$D998)</x:f>
        <x:v>0</x:v>
      </x:c>
      <x:c r="L998" s="68">
        <x:f>SUMIFS(ETC!$G:$G,ETC!$B:$B,$C998,ETC!$E:$E,$D998)</x:f>
        <x:v>0</x:v>
      </x:c>
      <x:c r="M998" s="73">
        <x:f>SUMIFS(ETC!$J:$J,ETC!$E:$E,$D998,ETC!$B:$B,$C998)</x:f>
        <x:v>0</x:v>
      </x:c>
      <x:c r="N998" s="159">
        <x:f>IF(IFERROR((I998+K998+M998)/(G998+J998+SUMIFS(ETC!$G:$G,ETC!$C:$C,1,ETC!$B:$B,$C998,ETC!$E:$E,$D998)),)=0,H998,IFERROR((I998+K998+M998)/(G998+J998+SUMIFS(ETC!$G:$G,ETC!$C:$C,1,ETC!$B:$B,$C998,ETC!$E:$E,$D998)),))</x:f>
        <x:v>20.15692</x:v>
      </x:c>
      <x:c r="O998" s="106">
        <x:f>++SUMIFS('sales data'!L:L,'sales data'!$B:$B,$C998,'sales data'!$F:$F,$D998,'sales data'!$O:$O,"")</x:f>
        <x:v>0</x:v>
      </x:c>
      <x:c r="P998" s="73">
        <x:f t="shared" si="276"/>
        <x:v>0</x:v>
      </x:c>
      <x:c r="Q998" s="68">
        <x:f>+SUMIFS('sales data'!$L:$L,'sales data'!$B:$B,$C998,'sales data'!$F:$F,$D998,'sales data'!$O:$O,"R")</x:f>
        <x:v>0</x:v>
      </x:c>
      <x:c r="R998" s="73">
        <x:f t="shared" si="277"/>
        <x:v>0</x:v>
      </x:c>
      <x:c r="S998" s="68">
        <x:f>SUMIFS('sales data'!$L:$L,'sales data'!$B:$B,$C998,'sales data'!$F:$F,$D998,'sales data'!$O:$O,"N")</x:f>
        <x:v>0</x:v>
      </x:c>
      <x:c r="T998" s="73">
        <x:f t="shared" si="278"/>
        <x:v>0</x:v>
      </x:c>
      <x:c r="U998" s="26">
        <x:f>SUMIFS('warehouse inventory check'!$N:$N,'warehouse inventory check'!$C:$C,$C998,'warehouse inventory check'!$D:$D,$D998)</x:f>
        <x:v>0</x:v>
      </x:c>
      <x:c r="V998" s="26">
        <x:f t="shared" si="279"/>
        <x:v>20.15692</x:v>
      </x:c>
      <x:c r="W998" s="73">
        <x:f t="shared" si="280"/>
        <x:v>0</x:v>
      </x:c>
      <x:c r="X998" s="74">
        <x:f t="shared" si="281"/>
        <x:v>0</x:v>
      </x:c>
      <x:c r="Y998" s="68">
        <x:f t="shared" si="282"/>
        <x:v>0</x:v>
      </x:c>
      <x:c r="Z998" s="68">
        <x:f t="shared" si="283"/>
        <x:v>0</x:v>
      </x:c>
    </x:row>
    <x:row r="999" spans="1:26" s="26" customFormat="1">
      <x:c r="A999" s="118">
        <x:v>76</x:v>
      </x:c>
      <x:c r="B999" s="118"/>
      <x:c r="C999" s="113">
        <x:v>10</x:v>
      </x:c>
      <x:c r="D999" s="210" t="str">
        <x:f>IF(VLOOKUP($A999,'★Master Code List'!$B$4:$K$167,8,)=0,"",(VLOOKUP($A999,'★Master Code List'!$B$4:$K$167,8,)))</x:f>
        <x:v>BEE25-CT001</x:v>
      </x:c>
      <x:c r="E999" s="210" t="str">
        <x:f>IF(VLOOKUP($A999,'★Master Code List'!$B$4:$K$167,9,)=0,"",(VLOOKUP($A999,'★Master Code List'!$B$4:$K$167,9,)))</x:f>
        <x:v>Components</x:v>
      </x:c>
      <x:c r="F999" s="20" t="str">
        <x:f>IF(VLOOKUP($A999,'★Master Code List'!$B$4:$K$167,10,)=0,"",(VLOOKUP($A999,'★Master Code List'!$B$4:$K$167,10,)))</x:f>
        <x:v>Terminal</x:v>
      </x:c>
      <x:c r="G999" s="158">
        <x:f t="shared" si="273"/>
        <x:v>0</x:v>
      </x:c>
      <x:c r="H999" s="197">
        <x:f t="shared" si="274"/>
        <x:v>53.900194080000006</x:v>
      </x:c>
      <x:c r="I999" s="285">
        <x:f t="shared" si="275"/>
        <x:v>0</x:v>
      </x:c>
      <x:c r="J999" s="106">
        <x:f>SUMIFS('purchase data'!K:K,'purchase data'!$B:$B,$C999,'purchase data'!$F:$F,$D999)</x:f>
        <x:v>0</x:v>
      </x:c>
      <x:c r="K999" s="73">
        <x:f>SUMIFS('purchase data'!M:M,'purchase data'!$B:$B,$C999,'purchase data'!$F:$F,$D999)</x:f>
        <x:v>0</x:v>
      </x:c>
      <x:c r="L999" s="68">
        <x:f>SUMIFS(ETC!$G:$G,ETC!$B:$B,$C999,ETC!$E:$E,$D999)</x:f>
        <x:v>0</x:v>
      </x:c>
      <x:c r="M999" s="73">
        <x:f>SUMIFS(ETC!$J:$J,ETC!$E:$E,$D999,ETC!$B:$B,$C999)</x:f>
        <x:v>0</x:v>
      </x:c>
      <x:c r="N999" s="159">
        <x:f>IF(IFERROR((I999+K999+M999)/(G999+J999+SUMIFS(ETC!$G:$G,ETC!$C:$C,1,ETC!$B:$B,$C999,ETC!$E:$E,$D999)),)=0,H999,IFERROR((I999+K999+M999)/(G999+J999+SUMIFS(ETC!$G:$G,ETC!$C:$C,1,ETC!$B:$B,$C999,ETC!$E:$E,$D999)),))</x:f>
        <x:v>53.900194080000006</x:v>
      </x:c>
      <x:c r="O999" s="106">
        <x:f>++SUMIFS('sales data'!L:L,'sales data'!$B:$B,$C999,'sales data'!$F:$F,$D999,'sales data'!$O:$O,"")</x:f>
        <x:v>0</x:v>
      </x:c>
      <x:c r="P999" s="73">
        <x:f t="shared" si="276"/>
        <x:v>0</x:v>
      </x:c>
      <x:c r="Q999" s="68">
        <x:f>+SUMIFS('sales data'!$L:$L,'sales data'!$B:$B,$C999,'sales data'!$F:$F,$D999,'sales data'!$O:$O,"R")</x:f>
        <x:v>0</x:v>
      </x:c>
      <x:c r="R999" s="73">
        <x:f t="shared" si="277"/>
        <x:v>0</x:v>
      </x:c>
      <x:c r="S999" s="68">
        <x:f>SUMIFS('sales data'!$L:$L,'sales data'!$B:$B,$C999,'sales data'!$F:$F,$D999,'sales data'!$O:$O,"N")</x:f>
        <x:v>0</x:v>
      </x:c>
      <x:c r="T999" s="73">
        <x:f t="shared" si="278"/>
        <x:v>0</x:v>
      </x:c>
      <x:c r="U999" s="26">
        <x:f>SUMIFS('warehouse inventory check'!$N:$N,'warehouse inventory check'!$C:$C,$C999,'warehouse inventory check'!$D:$D,$D999)</x:f>
        <x:v>0</x:v>
      </x:c>
      <x:c r="V999" s="26">
        <x:f t="shared" si="279"/>
        <x:v>53.900194080000006</x:v>
      </x:c>
      <x:c r="W999" s="73">
        <x:f t="shared" si="280"/>
        <x:v>0</x:v>
      </x:c>
      <x:c r="X999" s="74">
        <x:f t="shared" si="281"/>
        <x:v>0</x:v>
      </x:c>
      <x:c r="Y999" s="68">
        <x:f t="shared" si="282"/>
        <x:v>0</x:v>
      </x:c>
      <x:c r="Z999" s="68">
        <x:f t="shared" si="283"/>
        <x:v>0</x:v>
      </x:c>
    </x:row>
    <x:row r="1000" spans="1:26" s="26" customFormat="1">
      <x:c r="A1000" s="118">
        <x:v>77</x:v>
      </x:c>
      <x:c r="B1000" s="118"/>
      <x:c r="C1000" s="113">
        <x:v>10</x:v>
      </x:c>
      <x:c r="D1000" s="210" t="str">
        <x:f>IF(VLOOKUP($A1000,'★Master Code List'!$B$4:$K$167,8,)=0,"",(VLOOKUP($A1000,'★Master Code List'!$B$4:$K$167,8,)))</x:f>
        <x:v>TUBE0000101</x:v>
      </x:c>
      <x:c r="E1000" s="210" t="str">
        <x:f>IF(VLOOKUP($A1000,'★Master Code List'!$B$4:$K$167,9,)=0,"",(VLOOKUP($A1000,'★Master Code List'!$B$4:$K$167,9,)))</x:f>
        <x:v>EV-V4 Test Parts</x:v>
      </x:c>
      <x:c r="F1000" s="20" t="str">
        <x:f>IF(VLOOKUP($A1000,'★Master Code List'!$B$4:$K$167,10,)=0,"",(VLOOKUP($A1000,'★Master Code List'!$B$4:$K$167,10,)))</x:f>
        <x:v>DBJ033</x:v>
      </x:c>
      <x:c r="G1000" s="158">
        <x:f t="shared" si="273"/>
        <x:v>0</x:v>
      </x:c>
      <x:c r="H1000" s="197">
        <x:f t="shared" si="274"/>
        <x:v>0</x:v>
      </x:c>
      <x:c r="I1000" s="285">
        <x:f t="shared" si="275"/>
        <x:v>0</x:v>
      </x:c>
      <x:c r="J1000" s="106">
        <x:f>SUMIFS('purchase data'!K:K,'purchase data'!$B:$B,$C1000,'purchase data'!$F:$F,$D1000)</x:f>
        <x:v>0</x:v>
      </x:c>
      <x:c r="K1000" s="73">
        <x:f>SUMIFS('purchase data'!M:M,'purchase data'!$B:$B,$C1000,'purchase data'!$F:$F,$D1000)</x:f>
        <x:v>0</x:v>
      </x:c>
      <x:c r="L1000" s="68">
        <x:f>SUMIFS(ETC!$G:$G,ETC!$B:$B,$C1000,ETC!$E:$E,$D1000)</x:f>
        <x:v>0</x:v>
      </x:c>
      <x:c r="M1000" s="73">
        <x:f>SUMIFS(ETC!$J:$J,ETC!$E:$E,$D1000,ETC!$B:$B,$C1000)</x:f>
        <x:v>0</x:v>
      </x:c>
      <x:c r="N1000" s="159">
        <x:f>IF(IFERROR((I1000+K1000+M1000)/(G1000+J1000+SUMIFS(ETC!$G:$G,ETC!$C:$C,1,ETC!$B:$B,$C1000,ETC!$E:$E,$D1000)),)=0,H1000,IFERROR((I1000+K1000+M1000)/(G1000+J1000+SUMIFS(ETC!$G:$G,ETC!$C:$C,1,ETC!$B:$B,$C1000,ETC!$E:$E,$D1000)),))</x:f>
        <x:v>0</x:v>
      </x:c>
      <x:c r="O1000" s="106">
        <x:f>++SUMIFS('sales data'!L:L,'sales data'!$B:$B,$C1000,'sales data'!$F:$F,$D1000,'sales data'!$O:$O,"")</x:f>
        <x:v>0</x:v>
      </x:c>
      <x:c r="P1000" s="73">
        <x:f t="shared" si="276"/>
        <x:v>0</x:v>
      </x:c>
      <x:c r="Q1000" s="68">
        <x:f>+SUMIFS('sales data'!$L:$L,'sales data'!$B:$B,$C1000,'sales data'!$F:$F,$D1000,'sales data'!$O:$O,"R")</x:f>
        <x:v>0</x:v>
      </x:c>
      <x:c r="R1000" s="73">
        <x:f t="shared" si="277"/>
        <x:v>0</x:v>
      </x:c>
      <x:c r="S1000" s="68">
        <x:f>SUMIFS('sales data'!$L:$L,'sales data'!$B:$B,$C1000,'sales data'!$F:$F,$D1000,'sales data'!$O:$O,"N")</x:f>
        <x:v>0</x:v>
      </x:c>
      <x:c r="T1000" s="73">
        <x:f t="shared" si="278"/>
        <x:v>0</x:v>
      </x:c>
      <x:c r="U1000" s="26">
        <x:f>SUMIFS('warehouse inventory check'!$N:$N,'warehouse inventory check'!$C:$C,$C1000,'warehouse inventory check'!$D:$D,$D1000)</x:f>
        <x:v>0</x:v>
      </x:c>
      <x:c r="V1000" s="26">
        <x:f t="shared" si="279"/>
        <x:v>0</x:v>
      </x:c>
      <x:c r="W1000" s="73">
        <x:f t="shared" si="280"/>
        <x:v>0</x:v>
      </x:c>
      <x:c r="X1000" s="74">
        <x:f t="shared" si="281"/>
        <x:v>0</x:v>
      </x:c>
      <x:c r="Y1000" s="68">
        <x:f t="shared" si="282"/>
        <x:v>0</x:v>
      </x:c>
      <x:c r="Z1000" s="68">
        <x:f t="shared" si="283"/>
        <x:v>0</x:v>
      </x:c>
    </x:row>
    <x:row r="1001" spans="1:26" s="26" customFormat="1">
      <x:c r="A1001" s="118">
        <x:v>78</x:v>
      </x:c>
      <x:c r="B1001" s="118"/>
      <x:c r="C1001" s="113">
        <x:v>10</x:v>
      </x:c>
      <x:c r="D1001" s="210" t="str">
        <x:f>IF(VLOOKUP($A1001,'★Master Code List'!$B$4:$K$167,8,)=0,"",(VLOOKUP($A1001,'★Master Code List'!$B$4:$K$167,8,)))</x:f>
        <x:v>TUBE0000104</x:v>
      </x:c>
      <x:c r="E1001" s="210" t="str">
        <x:f>IF(VLOOKUP($A1001,'★Master Code List'!$B$4:$K$167,9,)=0,"",(VLOOKUP($A1001,'★Master Code List'!$B$4:$K$167,9,)))</x:f>
        <x:v>EV-V4 Test Parts</x:v>
      </x:c>
      <x:c r="F1001" s="20" t="str">
        <x:f>IF(VLOOKUP($A1001,'★Master Code List'!$B$4:$K$167,10,)=0,"",(VLOOKUP($A1001,'★Master Code List'!$B$4:$K$167,10,)))</x:f>
        <x:v>CG13-38 (5M)</x:v>
      </x:c>
      <x:c r="G1001" s="158">
        <x:f t="shared" si="273"/>
        <x:v>0</x:v>
      </x:c>
      <x:c r="H1001" s="197">
        <x:f t="shared" si="274"/>
        <x:v>0</x:v>
      </x:c>
      <x:c r="I1001" s="285">
        <x:f t="shared" si="275"/>
        <x:v>0</x:v>
      </x:c>
      <x:c r="J1001" s="106">
        <x:f>SUMIFS('purchase data'!K:K,'purchase data'!$B:$B,$C1001,'purchase data'!$F:$F,$D1001)</x:f>
        <x:v>0</x:v>
      </x:c>
      <x:c r="K1001" s="73">
        <x:f>SUMIFS('purchase data'!M:M,'purchase data'!$B:$B,$C1001,'purchase data'!$F:$F,$D1001)</x:f>
        <x:v>0</x:v>
      </x:c>
      <x:c r="L1001" s="68">
        <x:f>SUMIFS(ETC!$G:$G,ETC!$B:$B,$C1001,ETC!$E:$E,$D1001)</x:f>
        <x:v>0</x:v>
      </x:c>
      <x:c r="M1001" s="73">
        <x:f>SUMIFS(ETC!$J:$J,ETC!$E:$E,$D1001,ETC!$B:$B,$C1001)</x:f>
        <x:v>0</x:v>
      </x:c>
      <x:c r="N1001" s="159">
        <x:f>IF(IFERROR((I1001+K1001+M1001)/(G1001+J1001+SUMIFS(ETC!$G:$G,ETC!$C:$C,1,ETC!$B:$B,$C1001,ETC!$E:$E,$D1001)),)=0,H1001,IFERROR((I1001+K1001+M1001)/(G1001+J1001+SUMIFS(ETC!$G:$G,ETC!$C:$C,1,ETC!$B:$B,$C1001,ETC!$E:$E,$D1001)),))</x:f>
        <x:v>0</x:v>
      </x:c>
      <x:c r="O1001" s="106">
        <x:f>++SUMIFS('sales data'!L:L,'sales data'!$B:$B,$C1001,'sales data'!$F:$F,$D1001,'sales data'!$O:$O,"")</x:f>
        <x:v>0</x:v>
      </x:c>
      <x:c r="P1001" s="73">
        <x:f t="shared" si="276"/>
        <x:v>0</x:v>
      </x:c>
      <x:c r="Q1001" s="68">
        <x:f>+SUMIFS('sales data'!$L:$L,'sales data'!$B:$B,$C1001,'sales data'!$F:$F,$D1001,'sales data'!$O:$O,"R")</x:f>
        <x:v>0</x:v>
      </x:c>
      <x:c r="R1001" s="73">
        <x:f t="shared" si="277"/>
        <x:v>0</x:v>
      </x:c>
      <x:c r="S1001" s="68">
        <x:f>SUMIFS('sales data'!$L:$L,'sales data'!$B:$B,$C1001,'sales data'!$F:$F,$D1001,'sales data'!$O:$O,"N")</x:f>
        <x:v>0</x:v>
      </x:c>
      <x:c r="T1001" s="73">
        <x:f t="shared" si="278"/>
        <x:v>0</x:v>
      </x:c>
      <x:c r="U1001" s="26">
        <x:f>SUMIFS('warehouse inventory check'!$N:$N,'warehouse inventory check'!$C:$C,$C1001,'warehouse inventory check'!$D:$D,$D1001)</x:f>
        <x:v>0</x:v>
      </x:c>
      <x:c r="V1001" s="26">
        <x:f t="shared" si="279"/>
        <x:v>0</x:v>
      </x:c>
      <x:c r="W1001" s="73">
        <x:f t="shared" si="280"/>
        <x:v>0</x:v>
      </x:c>
      <x:c r="X1001" s="74">
        <x:f t="shared" si="281"/>
        <x:v>0</x:v>
      </x:c>
      <x:c r="Y1001" s="68">
        <x:f t="shared" si="282"/>
        <x:v>0</x:v>
      </x:c>
      <x:c r="Z1001" s="68">
        <x:f t="shared" si="283"/>
        <x:v>0</x:v>
      </x:c>
    </x:row>
    <x:row r="1002" spans="1:26" s="26" customFormat="1">
      <x:c r="A1002" s="118">
        <x:v>79</x:v>
      </x:c>
      <x:c r="B1002" s="118"/>
      <x:c r="C1002" s="113">
        <x:v>10</x:v>
      </x:c>
      <x:c r="D1002" s="210" t="str">
        <x:f>IF(VLOOKUP($A1002,'★Master Code List'!$B$4:$K$167,8,)=0,"",(VLOOKUP($A1002,'★Master Code List'!$B$4:$K$167,8,)))</x:f>
        <x:v>UKLA0-05011</x:v>
      </x:c>
      <x:c r="E1002" s="210" t="str">
        <x:f>IF(VLOOKUP($A1002,'★Master Code List'!$B$4:$K$167,9,)=0,"",(VLOOKUP($A1002,'★Master Code List'!$B$4:$K$167,9,)))</x:f>
        <x:v>EV-V4 Test Parts</x:v>
      </x:c>
      <x:c r="F1002" s="20" t="str">
        <x:f>IF(VLOOKUP($A1002,'★Master Code List'!$B$4:$K$167,10,)=0,"",(VLOOKUP($A1002,'★Master Code List'!$B$4:$K$167,10,)))</x:f>
        <x:v>CG19-38 (08) (7M)</x:v>
      </x:c>
      <x:c r="G1002" s="158">
        <x:f t="shared" si="273"/>
        <x:v>0</x:v>
      </x:c>
      <x:c r="H1002" s="197">
        <x:f t="shared" si="274"/>
        <x:v>0</x:v>
      </x:c>
      <x:c r="I1002" s="285">
        <x:f t="shared" si="275"/>
        <x:v>0</x:v>
      </x:c>
      <x:c r="J1002" s="106">
        <x:f>SUMIFS('purchase data'!K:K,'purchase data'!$B:$B,$C1002,'purchase data'!$F:$F,$D1002)</x:f>
        <x:v>0</x:v>
      </x:c>
      <x:c r="K1002" s="73">
        <x:f>SUMIFS('purchase data'!M:M,'purchase data'!$B:$B,$C1002,'purchase data'!$F:$F,$D1002)</x:f>
        <x:v>0</x:v>
      </x:c>
      <x:c r="L1002" s="68">
        <x:f>SUMIFS(ETC!$G:$G,ETC!$B:$B,$C1002,ETC!$E:$E,$D1002)</x:f>
        <x:v>0</x:v>
      </x:c>
      <x:c r="M1002" s="73">
        <x:f>SUMIFS(ETC!$J:$J,ETC!$E:$E,$D1002,ETC!$B:$B,$C1002)</x:f>
        <x:v>0</x:v>
      </x:c>
      <x:c r="N1002" s="159">
        <x:f>IF(IFERROR((I1002+K1002+M1002)/(G1002+J1002+SUMIFS(ETC!$G:$G,ETC!$C:$C,1,ETC!$B:$B,$C1002,ETC!$E:$E,$D1002)),)=0,H1002,IFERROR((I1002+K1002+M1002)/(G1002+J1002+SUMIFS(ETC!$G:$G,ETC!$C:$C,1,ETC!$B:$B,$C1002,ETC!$E:$E,$D1002)),))</x:f>
        <x:v>0</x:v>
      </x:c>
      <x:c r="O1002" s="106">
        <x:f>++SUMIFS('sales data'!L:L,'sales data'!$B:$B,$C1002,'sales data'!$F:$F,$D1002,'sales data'!$O:$O,"")</x:f>
        <x:v>0</x:v>
      </x:c>
      <x:c r="P1002" s="73">
        <x:f t="shared" si="276"/>
        <x:v>0</x:v>
      </x:c>
      <x:c r="Q1002" s="68">
        <x:f>+SUMIFS('sales data'!$L:$L,'sales data'!$B:$B,$C1002,'sales data'!$F:$F,$D1002,'sales data'!$O:$O,"R")</x:f>
        <x:v>0</x:v>
      </x:c>
      <x:c r="R1002" s="73">
        <x:f t="shared" si="277"/>
        <x:v>0</x:v>
      </x:c>
      <x:c r="S1002" s="68">
        <x:f>SUMIFS('sales data'!$L:$L,'sales data'!$B:$B,$C1002,'sales data'!$F:$F,$D1002,'sales data'!$O:$O,"N")</x:f>
        <x:v>0</x:v>
      </x:c>
      <x:c r="T1002" s="73">
        <x:f t="shared" si="278"/>
        <x:v>0</x:v>
      </x:c>
      <x:c r="U1002" s="26">
        <x:f>SUMIFS('warehouse inventory check'!$N:$N,'warehouse inventory check'!$C:$C,$C1002,'warehouse inventory check'!$D:$D,$D1002)</x:f>
        <x:v>0</x:v>
      </x:c>
      <x:c r="V1002" s="26">
        <x:f t="shared" si="279"/>
        <x:v>0</x:v>
      </x:c>
      <x:c r="W1002" s="73">
        <x:f t="shared" si="280"/>
        <x:v>0</x:v>
      </x:c>
      <x:c r="X1002" s="74">
        <x:f t="shared" si="281"/>
        <x:v>0</x:v>
      </x:c>
      <x:c r="Y1002" s="68">
        <x:f t="shared" si="282"/>
        <x:v>0</x:v>
      </x:c>
      <x:c r="Z1002" s="68">
        <x:f t="shared" si="283"/>
        <x:v>0</x:v>
      </x:c>
    </x:row>
    <x:row r="1003" spans="1:26" s="26" customFormat="1">
      <x:c r="A1003" s="118">
        <x:v>80</x:v>
      </x:c>
      <x:c r="B1003" s="118"/>
      <x:c r="C1003" s="113">
        <x:v>10</x:v>
      </x:c>
      <x:c r="D1003" s="210" t="str">
        <x:f>IF(VLOOKUP($A1003,'★Master Code List'!$B$4:$K$167,8,)=0,"",(VLOOKUP($A1003,'★Master Code List'!$B$4:$K$167,8,)))</x:f>
        <x:v>PZ38-14A033-MD</x:v>
      </x:c>
      <x:c r="E1003" s="210" t="str">
        <x:f>IF(VLOOKUP($A1003,'★Master Code List'!$B$4:$K$167,9,)=0,"",(VLOOKUP($A1003,'★Master Code List'!$B$4:$K$167,9,)))</x:f>
        <x:v>BEV-E (AWD/RWD, V710)</x:v>
      </x:c>
      <x:c r="F1003" s="20" t="str">
        <x:f>IF(VLOOKUP($A1003,'★Master Code List'!$B$4:$K$167,10,)=0,"",(VLOOKUP($A1003,'★Master Code List'!$B$4:$K$167,10,)))</x:f>
        <x:v>MCA CONNECTOR CLIP</x:v>
      </x:c>
      <x:c r="G1003" s="158">
        <x:f t="shared" si="273"/>
        <x:v>0</x:v>
      </x:c>
      <x:c r="H1003" s="197">
        <x:f t="shared" si="274"/>
        <x:v>699.69799999999998</x:v>
      </x:c>
      <x:c r="I1003" s="285">
        <x:f t="shared" si="275"/>
        <x:v>0</x:v>
      </x:c>
      <x:c r="J1003" s="106">
        <x:f>SUMIFS('purchase data'!K:K,'purchase data'!$B:$B,$C1003,'purchase data'!$F:$F,$D1003)</x:f>
        <x:v>0</x:v>
      </x:c>
      <x:c r="K1003" s="73">
        <x:f>SUMIFS('purchase data'!M:M,'purchase data'!$B:$B,$C1003,'purchase data'!$F:$F,$D1003)</x:f>
        <x:v>0</x:v>
      </x:c>
      <x:c r="L1003" s="68">
        <x:f>SUMIFS(ETC!$G:$G,ETC!$B:$B,$C1003,ETC!$E:$E,$D1003)</x:f>
        <x:v>0</x:v>
      </x:c>
      <x:c r="M1003" s="73">
        <x:f>SUMIFS(ETC!$J:$J,ETC!$E:$E,$D1003,ETC!$B:$B,$C1003)</x:f>
        <x:v>0</x:v>
      </x:c>
      <x:c r="N1003" s="159">
        <x:f>IF(IFERROR((I1003+K1003+M1003)/(G1003+J1003+SUMIFS(ETC!$G:$G,ETC!$C:$C,1,ETC!$B:$B,$C1003,ETC!$E:$E,$D1003)),)=0,H1003,IFERROR((I1003+K1003+M1003)/(G1003+J1003+SUMIFS(ETC!$G:$G,ETC!$C:$C,1,ETC!$B:$B,$C1003,ETC!$E:$E,$D1003)),))</x:f>
        <x:v>699.69799999999998</x:v>
      </x:c>
      <x:c r="O1003" s="106">
        <x:f>++SUMIFS('sales data'!L:L,'sales data'!$B:$B,$C1003,'sales data'!$F:$F,$D1003,'sales data'!$O:$O,"")</x:f>
        <x:v>0</x:v>
      </x:c>
      <x:c r="P1003" s="73">
        <x:f t="shared" si="276"/>
        <x:v>0</x:v>
      </x:c>
      <x:c r="Q1003" s="68">
        <x:f>+SUMIFS('sales data'!$L:$L,'sales data'!$B:$B,$C1003,'sales data'!$F:$F,$D1003,'sales data'!$O:$O,"R")</x:f>
        <x:v>0</x:v>
      </x:c>
      <x:c r="R1003" s="73">
        <x:f t="shared" si="277"/>
        <x:v>0</x:v>
      </x:c>
      <x:c r="S1003" s="68">
        <x:f>SUMIFS('sales data'!$L:$L,'sales data'!$B:$B,$C1003,'sales data'!$F:$F,$D1003,'sales data'!$O:$O,"N")</x:f>
        <x:v>0</x:v>
      </x:c>
      <x:c r="T1003" s="73">
        <x:f t="shared" si="278"/>
        <x:v>0</x:v>
      </x:c>
      <x:c r="U1003" s="26">
        <x:f>SUMIFS('warehouse inventory check'!$N:$N,'warehouse inventory check'!$C:$C,$C1003,'warehouse inventory check'!$D:$D,$D1003)</x:f>
        <x:v>0</x:v>
      </x:c>
      <x:c r="V1003" s="26">
        <x:f t="shared" si="279"/>
        <x:v>699.69799999999998</x:v>
      </x:c>
      <x:c r="W1003" s="73">
        <x:f t="shared" si="280"/>
        <x:v>0</x:v>
      </x:c>
      <x:c r="X1003" s="74">
        <x:f t="shared" si="281"/>
        <x:v>0</x:v>
      </x:c>
      <x:c r="Y1003" s="68">
        <x:f t="shared" si="282"/>
        <x:v>0</x:v>
      </x:c>
      <x:c r="Z1003" s="68">
        <x:f t="shared" si="283"/>
        <x:v>0</x:v>
      </x:c>
    </x:row>
    <x:row r="1004" spans="1:26" s="26" customFormat="1">
      <x:c r="A1004" s="118">
        <x:v>81</x:v>
      </x:c>
      <x:c r="B1004" s="118"/>
      <x:c r="C1004" s="113">
        <x:v>10</x:v>
      </x:c>
      <x:c r="D1004" s="210" t="str">
        <x:f>IF(VLOOKUP($A1004,'★Master Code List'!$B$4:$K$167,8,)=0,"",(VLOOKUP($A1004,'★Master Code List'!$B$4:$K$167,8,)))</x:f>
        <x:v>SZ38-10B694-AD</x:v>
      </x:c>
      <x:c r="E1004" s="210" t="str">
        <x:f>IF(VLOOKUP($A1004,'★Master Code List'!$B$4:$K$167,9,)=0,"",(VLOOKUP($A1004,'★Master Code List'!$B$4:$K$167,9,)))</x:f>
        <x:v>BEV-E2 (V710)</x:v>
      </x:c>
      <x:c r="F1004" s="20" t="str">
        <x:f>IF(VLOOKUP($A1004,'★Master Code List'!$B$4:$K$167,10,)=0,"",(VLOOKUP($A1004,'★Master Code List'!$B$4:$K$167,10,)))</x:f>
        <x:v>BEV-E2 MAIN W/H ASSY</x:v>
      </x:c>
      <x:c r="G1004" s="158">
        <x:f t="shared" si="273"/>
        <x:v>0</x:v>
      </x:c>
      <x:c r="H1004" s="197">
        <x:f t="shared" si="274"/>
        <x:v>5239.0126766399999</x:v>
      </x:c>
      <x:c r="I1004" s="285">
        <x:f t="shared" si="275"/>
        <x:v>0</x:v>
      </x:c>
      <x:c r="J1004" s="106">
        <x:f>SUMIFS('purchase data'!K:K,'purchase data'!$B:$B,$C1004,'purchase data'!$F:$F,$D1004)</x:f>
        <x:v>0</x:v>
      </x:c>
      <x:c r="K1004" s="73">
        <x:f>SUMIFS('purchase data'!M:M,'purchase data'!$B:$B,$C1004,'purchase data'!$F:$F,$D1004)</x:f>
        <x:v>0</x:v>
      </x:c>
      <x:c r="L1004" s="68">
        <x:f>SUMIFS(ETC!$G:$G,ETC!$B:$B,$C1004,ETC!$E:$E,$D1004)</x:f>
        <x:v>0</x:v>
      </x:c>
      <x:c r="M1004" s="73">
        <x:f>SUMIFS(ETC!$J:$J,ETC!$E:$E,$D1004,ETC!$B:$B,$C1004)</x:f>
        <x:v>0</x:v>
      </x:c>
      <x:c r="N1004" s="159">
        <x:f>IF(IFERROR((I1004+K1004+M1004)/(G1004+J1004+SUMIFS(ETC!$G:$G,ETC!$C:$C,1,ETC!$B:$B,$C1004,ETC!$E:$E,$D1004)),)=0,H1004,IFERROR((I1004+K1004+M1004)/(G1004+J1004+SUMIFS(ETC!$G:$G,ETC!$C:$C,1,ETC!$B:$B,$C1004,ETC!$E:$E,$D1004)),))</x:f>
        <x:v>5239.0126766399999</x:v>
      </x:c>
      <x:c r="O1004" s="106">
        <x:f>++SUMIFS('sales data'!L:L,'sales data'!$B:$B,$C1004,'sales data'!$F:$F,$D1004,'sales data'!$O:$O,"")</x:f>
        <x:v>0</x:v>
      </x:c>
      <x:c r="P1004" s="73">
        <x:f t="shared" si="276"/>
        <x:v>0</x:v>
      </x:c>
      <x:c r="Q1004" s="68">
        <x:f>+SUMIFS('sales data'!$L:$L,'sales data'!$B:$B,$C1004,'sales data'!$F:$F,$D1004,'sales data'!$O:$O,"R")</x:f>
        <x:v>0</x:v>
      </x:c>
      <x:c r="R1004" s="73">
        <x:f t="shared" si="277"/>
        <x:v>0</x:v>
      </x:c>
      <x:c r="S1004" s="68">
        <x:f>SUMIFS('sales data'!$L:$L,'sales data'!$B:$B,$C1004,'sales data'!$F:$F,$D1004,'sales data'!$O:$O,"N")</x:f>
        <x:v>0</x:v>
      </x:c>
      <x:c r="T1004" s="73">
        <x:f t="shared" si="278"/>
        <x:v>0</x:v>
      </x:c>
      <x:c r="U1004" s="26">
        <x:f>SUMIFS('warehouse inventory check'!$N:$N,'warehouse inventory check'!$C:$C,$C1004,'warehouse inventory check'!$D:$D,$D1004)</x:f>
        <x:v>0</x:v>
      </x:c>
      <x:c r="V1004" s="26">
        <x:f t="shared" si="279"/>
        <x:v>5239.0126766399999</x:v>
      </x:c>
      <x:c r="W1004" s="73">
        <x:f t="shared" si="280"/>
        <x:v>0</x:v>
      </x:c>
      <x:c r="X1004" s="74">
        <x:f t="shared" si="281"/>
        <x:v>0</x:v>
      </x:c>
      <x:c r="Y1004" s="68">
        <x:f t="shared" si="282"/>
        <x:v>0</x:v>
      </x:c>
      <x:c r="Z1004" s="68">
        <x:f t="shared" si="283"/>
        <x:v>0</x:v>
      </x:c>
    </x:row>
    <x:row r="1005" spans="1:26" s="26" customFormat="1">
      <x:c r="A1005" s="118">
        <x:v>82</x:v>
      </x:c>
      <x:c r="B1005" s="118"/>
      <x:c r="C1005" s="113">
        <x:v>10</x:v>
      </x:c>
      <x:c r="D1005" s="210" t="str">
        <x:f>IF(VLOOKUP($A1005,'★Master Code List'!$B$4:$K$167,8,)=0,"",(VLOOKUP($A1005,'★Master Code List'!$B$4:$K$167,8,)))</x:f>
        <x:v>SZ38-10B694-AE</x:v>
      </x:c>
      <x:c r="E1005" s="210" t="str">
        <x:f>IF(VLOOKUP($A1005,'★Master Code List'!$B$4:$K$167,9,)=0,"",(VLOOKUP($A1005,'★Master Code List'!$B$4:$K$167,9,)))</x:f>
        <x:v>BEV-E2 (V710)</x:v>
      </x:c>
      <x:c r="F1005" s="20" t="str">
        <x:f>IF(VLOOKUP($A1005,'★Master Code List'!$B$4:$K$167,10,)=0,"",(VLOOKUP($A1005,'★Master Code List'!$B$4:$K$167,10,)))</x:f>
        <x:v>BEV-E2 MAIN W/H ASSY</x:v>
      </x:c>
      <x:c r="G1005" s="158">
        <x:f t="shared" si="273"/>
        <x:v>0</x:v>
      </x:c>
      <x:c r="H1005" s="197">
        <x:f t="shared" si="274"/>
        <x:v>5239.87608</x:v>
      </x:c>
      <x:c r="I1005" s="285">
        <x:f t="shared" si="275"/>
        <x:v>0</x:v>
      </x:c>
      <x:c r="J1005" s="106">
        <x:f>SUMIFS('purchase data'!K:K,'purchase data'!$B:$B,$C1005,'purchase data'!$F:$F,$D1005)</x:f>
        <x:v>0</x:v>
      </x:c>
      <x:c r="K1005" s="73">
        <x:f>SUMIFS('purchase data'!M:M,'purchase data'!$B:$B,$C1005,'purchase data'!$F:$F,$D1005)</x:f>
        <x:v>0</x:v>
      </x:c>
      <x:c r="L1005" s="68">
        <x:f>SUMIFS(ETC!$G:$G,ETC!$B:$B,$C1005,ETC!$E:$E,$D1005)</x:f>
        <x:v>0</x:v>
      </x:c>
      <x:c r="M1005" s="73">
        <x:f>SUMIFS(ETC!$J:$J,ETC!$E:$E,$D1005,ETC!$B:$B,$C1005)</x:f>
        <x:v>0</x:v>
      </x:c>
      <x:c r="N1005" s="159">
        <x:f>IF(IFERROR((I1005+K1005+M1005)/(G1005+J1005+SUMIFS(ETC!$G:$G,ETC!$C:$C,1,ETC!$B:$B,$C1005,ETC!$E:$E,$D1005)),)=0,H1005,IFERROR((I1005+K1005+M1005)/(G1005+J1005+SUMIFS(ETC!$G:$G,ETC!$C:$C,1,ETC!$B:$B,$C1005,ETC!$E:$E,$D1005)),))</x:f>
        <x:v>5239.87608</x:v>
      </x:c>
      <x:c r="O1005" s="106">
        <x:f>++SUMIFS('sales data'!L:L,'sales data'!$B:$B,$C1005,'sales data'!$F:$F,$D1005,'sales data'!$O:$O,"")</x:f>
        <x:v>0</x:v>
      </x:c>
      <x:c r="P1005" s="73">
        <x:f t="shared" si="276"/>
        <x:v>0</x:v>
      </x:c>
      <x:c r="Q1005" s="68">
        <x:f>+SUMIFS('sales data'!$L:$L,'sales data'!$B:$B,$C1005,'sales data'!$F:$F,$D1005,'sales data'!$O:$O,"R")</x:f>
        <x:v>0</x:v>
      </x:c>
      <x:c r="R1005" s="73">
        <x:f t="shared" si="277"/>
        <x:v>0</x:v>
      </x:c>
      <x:c r="S1005" s="68">
        <x:f>SUMIFS('sales data'!$L:$L,'sales data'!$B:$B,$C1005,'sales data'!$F:$F,$D1005,'sales data'!$O:$O,"N")</x:f>
        <x:v>0</x:v>
      </x:c>
      <x:c r="T1005" s="73">
        <x:f t="shared" si="278"/>
        <x:v>0</x:v>
      </x:c>
      <x:c r="U1005" s="26">
        <x:f>SUMIFS('warehouse inventory check'!$N:$N,'warehouse inventory check'!$C:$C,$C1005,'warehouse inventory check'!$D:$D,$D1005)</x:f>
        <x:v>0</x:v>
      </x:c>
      <x:c r="V1005" s="26">
        <x:f t="shared" si="279"/>
        <x:v>5239.87608</x:v>
      </x:c>
      <x:c r="W1005" s="73">
        <x:f t="shared" si="280"/>
        <x:v>0</x:v>
      </x:c>
      <x:c r="X1005" s="74">
        <x:f t="shared" si="281"/>
        <x:v>0</x:v>
      </x:c>
      <x:c r="Y1005" s="68">
        <x:f t="shared" si="282"/>
        <x:v>0</x:v>
      </x:c>
      <x:c r="Z1005" s="68">
        <x:f t="shared" si="283"/>
        <x:v>0</x:v>
      </x:c>
    </x:row>
    <x:row r="1006" spans="1:26" s="26" customFormat="1">
      <x:c r="A1006" s="118">
        <x:v>83</x:v>
      </x:c>
      <x:c r="B1006" s="118"/>
      <x:c r="C1006" s="113">
        <x:v>10</x:v>
      </x:c>
      <x:c r="D1006" s="210" t="str">
        <x:f>IF(VLOOKUP($A1006,'★Master Code List'!$B$4:$K$167,8,)=0,"",(VLOOKUP($A1006,'★Master Code List'!$B$4:$K$167,8,)))</x:f>
        <x:v>TZ38-10B694-CB</x:v>
      </x:c>
      <x:c r="E1006" s="210" t="str">
        <x:f>IF(VLOOKUP($A1006,'★Master Code List'!$B$4:$K$167,9,)=0,"",(VLOOKUP($A1006,'★Master Code List'!$B$4:$K$167,9,)))</x:f>
        <x:v>BEV-E (AWD/RWD, V710)</x:v>
      </x:c>
      <x:c r="F1006" s="20" t="str">
        <x:f>IF(VLOOKUP($A1006,'★Master Code List'!$B$4:$K$167,10,)=0,"",(VLOOKUP($A1006,'★Master Code List'!$B$4:$K$167,10,)))</x:f>
        <x:v>AWD Main length extended</x:v>
      </x:c>
      <x:c r="G1006" s="158">
        <x:f t="shared" si="273"/>
        <x:v>0</x:v>
      </x:c>
      <x:c r="H1006" s="197">
        <x:f t="shared" si="274"/>
        <x:v>7040.4650600000004</x:v>
      </x:c>
      <x:c r="I1006" s="285">
        <x:f t="shared" si="275"/>
        <x:v>0</x:v>
      </x:c>
      <x:c r="J1006" s="106">
        <x:f>SUMIFS('purchase data'!K:K,'purchase data'!$B:$B,$C1006,'purchase data'!$F:$F,$D1006)</x:f>
        <x:v>0</x:v>
      </x:c>
      <x:c r="K1006" s="73">
        <x:f>SUMIFS('purchase data'!M:M,'purchase data'!$B:$B,$C1006,'purchase data'!$F:$F,$D1006)</x:f>
        <x:v>0</x:v>
      </x:c>
      <x:c r="L1006" s="68">
        <x:f>SUMIFS(ETC!$G:$G,ETC!$B:$B,$C1006,ETC!$E:$E,$D1006)</x:f>
        <x:v>0</x:v>
      </x:c>
      <x:c r="M1006" s="73">
        <x:f>SUMIFS(ETC!$J:$J,ETC!$E:$E,$D1006,ETC!$B:$B,$C1006)</x:f>
        <x:v>0</x:v>
      </x:c>
      <x:c r="N1006" s="159">
        <x:f>IF(IFERROR((I1006+K1006+M1006)/(G1006+J1006+SUMIFS(ETC!$G:$G,ETC!$C:$C,1,ETC!$B:$B,$C1006,ETC!$E:$E,$D1006)),)=0,H1006,IFERROR((I1006+K1006+M1006)/(G1006+J1006+SUMIFS(ETC!$G:$G,ETC!$C:$C,1,ETC!$B:$B,$C1006,ETC!$E:$E,$D1006)),))</x:f>
        <x:v>7040.4650600000004</x:v>
      </x:c>
      <x:c r="O1006" s="106">
        <x:f>++SUMIFS('sales data'!L:L,'sales data'!$B:$B,$C1006,'sales data'!$F:$F,$D1006,'sales data'!$O:$O,"")</x:f>
        <x:v>0</x:v>
      </x:c>
      <x:c r="P1006" s="73">
        <x:f t="shared" si="276"/>
        <x:v>0</x:v>
      </x:c>
      <x:c r="Q1006" s="68">
        <x:f>+SUMIFS('sales data'!$L:$L,'sales data'!$B:$B,$C1006,'sales data'!$F:$F,$D1006,'sales data'!$O:$O,"R")</x:f>
        <x:v>0</x:v>
      </x:c>
      <x:c r="R1006" s="73">
        <x:f t="shared" si="277"/>
        <x:v>0</x:v>
      </x:c>
      <x:c r="S1006" s="68">
        <x:f>SUMIFS('sales data'!$L:$L,'sales data'!$B:$B,$C1006,'sales data'!$F:$F,$D1006,'sales data'!$O:$O,"N")</x:f>
        <x:v>0</x:v>
      </x:c>
      <x:c r="T1006" s="73">
        <x:f t="shared" si="278"/>
        <x:v>0</x:v>
      </x:c>
      <x:c r="U1006" s="26">
        <x:f>SUMIFS('warehouse inventory check'!$N:$N,'warehouse inventory check'!$C:$C,$C1006,'warehouse inventory check'!$D:$D,$D1006)</x:f>
        <x:v>0</x:v>
      </x:c>
      <x:c r="V1006" s="26">
        <x:f t="shared" si="279"/>
        <x:v>7040.4650600000004</x:v>
      </x:c>
      <x:c r="W1006" s="73">
        <x:f t="shared" si="280"/>
        <x:v>0</x:v>
      </x:c>
      <x:c r="X1006" s="74">
        <x:f t="shared" si="281"/>
        <x:v>0</x:v>
      </x:c>
      <x:c r="Y1006" s="68">
        <x:f t="shared" si="282"/>
        <x:v>0</x:v>
      </x:c>
      <x:c r="Z1006" s="68">
        <x:f t="shared" si="283"/>
        <x:v>0</x:v>
      </x:c>
    </x:row>
    <x:row r="1007" spans="1:26" s="26" customFormat="1">
      <x:c r="A1007" s="118">
        <x:v>84</x:v>
      </x:c>
      <x:c r="B1007" s="118"/>
      <x:c r="C1007" s="113">
        <x:v>10</x:v>
      </x:c>
      <x:c r="D1007" s="210" t="str">
        <x:f>IF(VLOOKUP($A1007,'★Master Code List'!$B$4:$K$167,8,)=0,"",(VLOOKUP($A1007,'★Master Code List'!$B$4:$K$167,8,)))</x:f>
        <x:v>TZ38-14A033-AB</x:v>
      </x:c>
      <x:c r="E1007" s="210" t="str">
        <x:f>IF(VLOOKUP($A1007,'★Master Code List'!$B$4:$K$167,9,)=0,"",(VLOOKUP($A1007,'★Master Code List'!$B$4:$K$167,9,)))</x:f>
        <x:v>BEV-E (AWD/RWD, V710)</x:v>
      </x:c>
      <x:c r="F1007" s="20" t="str">
        <x:f>IF(VLOOKUP($A1007,'★Master Code List'!$B$4:$K$167,10,)=0,"",(VLOOKUP($A1007,'★Master Code List'!$B$4:$K$167,10,)))</x:f>
        <x:v>BUSBAR</x:v>
      </x:c>
      <x:c r="G1007" s="158">
        <x:f t="shared" si="273"/>
        <x:v>0</x:v>
      </x:c>
      <x:c r="H1007" s="197">
        <x:f t="shared" si="274"/>
        <x:v>833.678</x:v>
      </x:c>
      <x:c r="I1007" s="285">
        <x:f t="shared" si="275"/>
        <x:v>0</x:v>
      </x:c>
      <x:c r="J1007" s="106">
        <x:f>SUMIFS('purchase data'!K:K,'purchase data'!$B:$B,$C1007,'purchase data'!$F:$F,$D1007)</x:f>
        <x:v>0</x:v>
      </x:c>
      <x:c r="K1007" s="73">
        <x:f>SUMIFS('purchase data'!M:M,'purchase data'!$B:$B,$C1007,'purchase data'!$F:$F,$D1007)</x:f>
        <x:v>0</x:v>
      </x:c>
      <x:c r="L1007" s="68">
        <x:f>SUMIFS(ETC!$G:$G,ETC!$B:$B,$C1007,ETC!$E:$E,$D1007)</x:f>
        <x:v>0</x:v>
      </x:c>
      <x:c r="M1007" s="73">
        <x:f>SUMIFS(ETC!$J:$J,ETC!$E:$E,$D1007,ETC!$B:$B,$C1007)</x:f>
        <x:v>0</x:v>
      </x:c>
      <x:c r="N1007" s="159">
        <x:f>IF(IFERROR((I1007+K1007+M1007)/(G1007+J1007+SUMIFS(ETC!$G:$G,ETC!$C:$C,1,ETC!$B:$B,$C1007,ETC!$E:$E,$D1007)),)=0,H1007,IFERROR((I1007+K1007+M1007)/(G1007+J1007+SUMIFS(ETC!$G:$G,ETC!$C:$C,1,ETC!$B:$B,$C1007,ETC!$E:$E,$D1007)),))</x:f>
        <x:v>833.678</x:v>
      </x:c>
      <x:c r="O1007" s="106">
        <x:f>++SUMIFS('sales data'!L:L,'sales data'!$B:$B,$C1007,'sales data'!$F:$F,$D1007,'sales data'!$O:$O,"")</x:f>
        <x:v>0</x:v>
      </x:c>
      <x:c r="P1007" s="73">
        <x:f t="shared" si="276"/>
        <x:v>0</x:v>
      </x:c>
      <x:c r="Q1007" s="68">
        <x:f>+SUMIFS('sales data'!$L:$L,'sales data'!$B:$B,$C1007,'sales data'!$F:$F,$D1007,'sales data'!$O:$O,"R")</x:f>
        <x:v>0</x:v>
      </x:c>
      <x:c r="R1007" s="73">
        <x:f t="shared" si="277"/>
        <x:v>0</x:v>
      </x:c>
      <x:c r="S1007" s="68">
        <x:f>SUMIFS('sales data'!$L:$L,'sales data'!$B:$B,$C1007,'sales data'!$F:$F,$D1007,'sales data'!$O:$O,"N")</x:f>
        <x:v>0</x:v>
      </x:c>
      <x:c r="T1007" s="73">
        <x:f t="shared" si="278"/>
        <x:v>0</x:v>
      </x:c>
      <x:c r="U1007" s="26">
        <x:f>SUMIFS('warehouse inventory check'!$N:$N,'warehouse inventory check'!$C:$C,$C1007,'warehouse inventory check'!$D:$D,$D1007)</x:f>
        <x:v>0</x:v>
      </x:c>
      <x:c r="V1007" s="26">
        <x:f t="shared" si="279"/>
        <x:v>833.678</x:v>
      </x:c>
      <x:c r="W1007" s="73">
        <x:f t="shared" si="280"/>
        <x:v>0</x:v>
      </x:c>
      <x:c r="X1007" s="74">
        <x:f t="shared" si="281"/>
        <x:v>0</x:v>
      </x:c>
      <x:c r="Y1007" s="68">
        <x:f t="shared" si="282"/>
        <x:v>0</x:v>
      </x:c>
      <x:c r="Z1007" s="68">
        <x:f t="shared" si="283"/>
        <x:v>0</x:v>
      </x:c>
    </x:row>
    <x:row r="1008" spans="1:26" s="26" customFormat="1">
      <x:c r="A1008" s="118">
        <x:v>85</x:v>
      </x:c>
      <x:c r="B1008" s="118"/>
      <x:c r="C1008" s="113">
        <x:v>10</x:v>
      </x:c>
      <x:c r="D1008" s="210" t="str">
        <x:f>IF(VLOOKUP($A1008,'★Master Code List'!$B$4:$K$167,8,)=0,"",(VLOOKUP($A1008,'★Master Code List'!$B$4:$K$167,8,)))</x:f>
        <x:v>TZ38-14A033-BB</x:v>
      </x:c>
      <x:c r="E1008" s="210" t="str">
        <x:f>IF(VLOOKUP($A1008,'★Master Code List'!$B$4:$K$167,9,)=0,"",(VLOOKUP($A1008,'★Master Code List'!$B$4:$K$167,9,)))</x:f>
        <x:v>BEV-E (AWD/RWD, V710)</x:v>
      </x:c>
      <x:c r="F1008" s="20" t="str">
        <x:f>IF(VLOOKUP($A1008,'★Master Code List'!$B$4:$K$167,10,)=0,"",(VLOOKUP($A1008,'★Master Code List'!$B$4:$K$167,10,)))</x:f>
        <x:v>BUSBAR</x:v>
      </x:c>
      <x:c r="G1008" s="158">
        <x:f t="shared" si="273"/>
        <x:v>0</x:v>
      </x:c>
      <x:c r="H1008" s="197">
        <x:f t="shared" si="274"/>
        <x:v>496.79136</x:v>
      </x:c>
      <x:c r="I1008" s="285">
        <x:f t="shared" si="275"/>
        <x:v>0</x:v>
      </x:c>
      <x:c r="J1008" s="106">
        <x:f>SUMIFS('purchase data'!K:K,'purchase data'!$B:$B,$C1008,'purchase data'!$F:$F,$D1008)</x:f>
        <x:v>0</x:v>
      </x:c>
      <x:c r="K1008" s="73">
        <x:f>SUMIFS('purchase data'!M:M,'purchase data'!$B:$B,$C1008,'purchase data'!$F:$F,$D1008)</x:f>
        <x:v>0</x:v>
      </x:c>
      <x:c r="L1008" s="68">
        <x:f>SUMIFS(ETC!$G:$G,ETC!$B:$B,$C1008,ETC!$E:$E,$D1008)</x:f>
        <x:v>0</x:v>
      </x:c>
      <x:c r="M1008" s="73">
        <x:f>SUMIFS(ETC!$J:$J,ETC!$E:$E,$D1008,ETC!$B:$B,$C1008)</x:f>
        <x:v>0</x:v>
      </x:c>
      <x:c r="N1008" s="159">
        <x:f>IF(IFERROR((I1008+K1008+M1008)/(G1008+J1008+SUMIFS(ETC!$G:$G,ETC!$C:$C,1,ETC!$B:$B,$C1008,ETC!$E:$E,$D1008)),)=0,H1008,IFERROR((I1008+K1008+M1008)/(G1008+J1008+SUMIFS(ETC!$G:$G,ETC!$C:$C,1,ETC!$B:$B,$C1008,ETC!$E:$E,$D1008)),))</x:f>
        <x:v>496.79136</x:v>
      </x:c>
      <x:c r="O1008" s="106">
        <x:f>++SUMIFS('sales data'!L:L,'sales data'!$B:$B,$C1008,'sales data'!$F:$F,$D1008,'sales data'!$O:$O,"")</x:f>
        <x:v>0</x:v>
      </x:c>
      <x:c r="P1008" s="73">
        <x:f t="shared" si="276"/>
        <x:v>0</x:v>
      </x:c>
      <x:c r="Q1008" s="68">
        <x:f>+SUMIFS('sales data'!$L:$L,'sales data'!$B:$B,$C1008,'sales data'!$F:$F,$D1008,'sales data'!$O:$O,"R")</x:f>
        <x:v>0</x:v>
      </x:c>
      <x:c r="R1008" s="73">
        <x:f t="shared" si="277"/>
        <x:v>0</x:v>
      </x:c>
      <x:c r="S1008" s="68">
        <x:f>SUMIFS('sales data'!$L:$L,'sales data'!$B:$B,$C1008,'sales data'!$F:$F,$D1008,'sales data'!$O:$O,"N")</x:f>
        <x:v>0</x:v>
      </x:c>
      <x:c r="T1008" s="73">
        <x:f t="shared" si="278"/>
        <x:v>0</x:v>
      </x:c>
      <x:c r="U1008" s="26">
        <x:f>SUMIFS('warehouse inventory check'!$N:$N,'warehouse inventory check'!$C:$C,$C1008,'warehouse inventory check'!$D:$D,$D1008)</x:f>
        <x:v>0</x:v>
      </x:c>
      <x:c r="V1008" s="26">
        <x:f t="shared" si="279"/>
        <x:v>496.79136</x:v>
      </x:c>
      <x:c r="W1008" s="73">
        <x:f t="shared" si="280"/>
        <x:v>0</x:v>
      </x:c>
      <x:c r="X1008" s="74">
        <x:f t="shared" si="281"/>
        <x:v>0</x:v>
      </x:c>
      <x:c r="Y1008" s="68">
        <x:f t="shared" si="282"/>
        <x:v>0</x:v>
      </x:c>
      <x:c r="Z1008" s="68">
        <x:f t="shared" si="283"/>
        <x:v>0</x:v>
      </x:c>
    </x:row>
    <x:row r="1009" spans="1:26" s="26" customFormat="1">
      <x:c r="A1009" s="118">
        <x:v>86</x:v>
      </x:c>
      <x:c r="B1009" s="118"/>
      <x:c r="C1009" s="113">
        <x:v>10</x:v>
      </x:c>
      <x:c r="D1009" s="210" t="str">
        <x:f>IF(VLOOKUP($A1009,'★Master Code List'!$B$4:$K$167,8,)=0,"",(VLOOKUP($A1009,'★Master Code List'!$B$4:$K$167,8,)))</x:f>
        <x:v>TZ38-14A033-CB</x:v>
      </x:c>
      <x:c r="E1009" s="210" t="str">
        <x:f>IF(VLOOKUP($A1009,'★Master Code List'!$B$4:$K$167,9,)=0,"",(VLOOKUP($A1009,'★Master Code List'!$B$4:$K$167,9,)))</x:f>
        <x:v>BEV-E (AWD/RWD, V710)</x:v>
      </x:c>
      <x:c r="F1009" s="20" t="str">
        <x:f>IF(VLOOKUP($A1009,'★Master Code List'!$B$4:$K$167,10,)=0,"",(VLOOKUP($A1009,'★Master Code List'!$B$4:$K$167,10,)))</x:f>
        <x:v>BUSBAR</x:v>
      </x:c>
      <x:c r="G1009" s="158">
        <x:f t="shared" si="273"/>
        <x:v>0</x:v>
      </x:c>
      <x:c r="H1009" s="197">
        <x:f t="shared" si="274"/>
        <x:v>1534.8783100000001</x:v>
      </x:c>
      <x:c r="I1009" s="285">
        <x:f t="shared" si="275"/>
        <x:v>0</x:v>
      </x:c>
      <x:c r="J1009" s="106">
        <x:f>SUMIFS('purchase data'!K:K,'purchase data'!$B:$B,$C1009,'purchase data'!$F:$F,$D1009)</x:f>
        <x:v>0</x:v>
      </x:c>
      <x:c r="K1009" s="73">
        <x:f>SUMIFS('purchase data'!M:M,'purchase data'!$B:$B,$C1009,'purchase data'!$F:$F,$D1009)</x:f>
        <x:v>0</x:v>
      </x:c>
      <x:c r="L1009" s="68">
        <x:f>SUMIFS(ETC!$G:$G,ETC!$B:$B,$C1009,ETC!$E:$E,$D1009)</x:f>
        <x:v>0</x:v>
      </x:c>
      <x:c r="M1009" s="73">
        <x:f>SUMIFS(ETC!$J:$J,ETC!$E:$E,$D1009,ETC!$B:$B,$C1009)</x:f>
        <x:v>0</x:v>
      </x:c>
      <x:c r="N1009" s="159">
        <x:f>IF(IFERROR((I1009+K1009+M1009)/(G1009+J1009+SUMIFS(ETC!$G:$G,ETC!$C:$C,1,ETC!$B:$B,$C1009,ETC!$E:$E,$D1009)),)=0,H1009,IFERROR((I1009+K1009+M1009)/(G1009+J1009+SUMIFS(ETC!$G:$G,ETC!$C:$C,1,ETC!$B:$B,$C1009,ETC!$E:$E,$D1009)),))</x:f>
        <x:v>1534.8783100000001</x:v>
      </x:c>
      <x:c r="O1009" s="106">
        <x:f>++SUMIFS('sales data'!L:L,'sales data'!$B:$B,$C1009,'sales data'!$F:$F,$D1009,'sales data'!$O:$O,"")</x:f>
        <x:v>0</x:v>
      </x:c>
      <x:c r="P1009" s="73">
        <x:f t="shared" si="276"/>
        <x:v>0</x:v>
      </x:c>
      <x:c r="Q1009" s="68">
        <x:f>+SUMIFS('sales data'!$L:$L,'sales data'!$B:$B,$C1009,'sales data'!$F:$F,$D1009,'sales data'!$O:$O,"R")</x:f>
        <x:v>0</x:v>
      </x:c>
      <x:c r="R1009" s="73">
        <x:f t="shared" si="277"/>
        <x:v>0</x:v>
      </x:c>
      <x:c r="S1009" s="68">
        <x:f>SUMIFS('sales data'!$L:$L,'sales data'!$B:$B,$C1009,'sales data'!$F:$F,$D1009,'sales data'!$O:$O,"N")</x:f>
        <x:v>0</x:v>
      </x:c>
      <x:c r="T1009" s="73">
        <x:f t="shared" si="278"/>
        <x:v>0</x:v>
      </x:c>
      <x:c r="U1009" s="26">
        <x:f>SUMIFS('warehouse inventory check'!$N:$N,'warehouse inventory check'!$C:$C,$C1009,'warehouse inventory check'!$D:$D,$D1009)</x:f>
        <x:v>0</x:v>
      </x:c>
      <x:c r="V1009" s="26">
        <x:f t="shared" si="279"/>
        <x:v>1534.8783100000001</x:v>
      </x:c>
      <x:c r="W1009" s="73">
        <x:f t="shared" si="280"/>
        <x:v>0</x:v>
      </x:c>
      <x:c r="X1009" s="74">
        <x:f t="shared" si="281"/>
        <x:v>0</x:v>
      </x:c>
      <x:c r="Y1009" s="68">
        <x:f t="shared" si="282"/>
        <x:v>0</x:v>
      </x:c>
      <x:c r="Z1009" s="68">
        <x:f t="shared" si="283"/>
        <x:v>0</x:v>
      </x:c>
    </x:row>
    <x:row r="1010" spans="1:26" s="26" customFormat="1">
      <x:c r="A1010" s="118">
        <x:v>87</x:v>
      </x:c>
      <x:c r="B1010" s="118"/>
      <x:c r="C1010" s="113">
        <x:v>10</x:v>
      </x:c>
      <x:c r="D1010" s="210" t="str">
        <x:f>IF(VLOOKUP($A1010,'★Master Code List'!$B$4:$K$167,8,)=0,"",(VLOOKUP($A1010,'★Master Code List'!$B$4:$K$167,8,)))</x:f>
        <x:v>TZ38-14A033-DB</x:v>
      </x:c>
      <x:c r="E1010" s="210" t="str">
        <x:f>IF(VLOOKUP($A1010,'★Master Code List'!$B$4:$K$167,9,)=0,"",(VLOOKUP($A1010,'★Master Code List'!$B$4:$K$167,9,)))</x:f>
        <x:v>BEV-E (AWD/RWD, V710)</x:v>
      </x:c>
      <x:c r="F1010" s="20" t="str">
        <x:f>IF(VLOOKUP($A1010,'★Master Code List'!$B$4:$K$167,10,)=0,"",(VLOOKUP($A1010,'★Master Code List'!$B$4:$K$167,10,)))</x:f>
        <x:v>BUSBAR</x:v>
      </x:c>
      <x:c r="G1010" s="158">
        <x:f t="shared" si="273"/>
        <x:v>0</x:v>
      </x:c>
      <x:c r="H1010" s="197">
        <x:f t="shared" si="274"/>
        <x:v>622.54166999999995</x:v>
      </x:c>
      <x:c r="I1010" s="285">
        <x:f t="shared" si="275"/>
        <x:v>0</x:v>
      </x:c>
      <x:c r="J1010" s="106">
        <x:f>SUMIFS('purchase data'!K:K,'purchase data'!$B:$B,$C1010,'purchase data'!$F:$F,$D1010)</x:f>
        <x:v>0</x:v>
      </x:c>
      <x:c r="K1010" s="73">
        <x:f>SUMIFS('purchase data'!M:M,'purchase data'!$B:$B,$C1010,'purchase data'!$F:$F,$D1010)</x:f>
        <x:v>0</x:v>
      </x:c>
      <x:c r="L1010" s="68">
        <x:f>SUMIFS(ETC!$G:$G,ETC!$B:$B,$C1010,ETC!$E:$E,$D1010)</x:f>
        <x:v>0</x:v>
      </x:c>
      <x:c r="M1010" s="73">
        <x:f>SUMIFS(ETC!$J:$J,ETC!$E:$E,$D1010,ETC!$B:$B,$C1010)</x:f>
        <x:v>0</x:v>
      </x:c>
      <x:c r="N1010" s="159">
        <x:f>IF(IFERROR((I1010+K1010+M1010)/(G1010+J1010+SUMIFS(ETC!$G:$G,ETC!$C:$C,1,ETC!$B:$B,$C1010,ETC!$E:$E,$D1010)),)=0,H1010,IFERROR((I1010+K1010+M1010)/(G1010+J1010+SUMIFS(ETC!$G:$G,ETC!$C:$C,1,ETC!$B:$B,$C1010,ETC!$E:$E,$D1010)),))</x:f>
        <x:v>622.54166999999995</x:v>
      </x:c>
      <x:c r="O1010" s="106">
        <x:f>++SUMIFS('sales data'!L:L,'sales data'!$B:$B,$C1010,'sales data'!$F:$F,$D1010,'sales data'!$O:$O,"")</x:f>
        <x:v>0</x:v>
      </x:c>
      <x:c r="P1010" s="73">
        <x:f t="shared" si="276"/>
        <x:v>0</x:v>
      </x:c>
      <x:c r="Q1010" s="68">
        <x:f>+SUMIFS('sales data'!$L:$L,'sales data'!$B:$B,$C1010,'sales data'!$F:$F,$D1010,'sales data'!$O:$O,"R")</x:f>
        <x:v>0</x:v>
      </x:c>
      <x:c r="R1010" s="73">
        <x:f t="shared" si="277"/>
        <x:v>0</x:v>
      </x:c>
      <x:c r="S1010" s="68">
        <x:f>SUMIFS('sales data'!$L:$L,'sales data'!$B:$B,$C1010,'sales data'!$F:$F,$D1010,'sales data'!$O:$O,"N")</x:f>
        <x:v>0</x:v>
      </x:c>
      <x:c r="T1010" s="73">
        <x:f t="shared" si="278"/>
        <x:v>0</x:v>
      </x:c>
      <x:c r="U1010" s="26">
        <x:f>SUMIFS('warehouse inventory check'!$N:$N,'warehouse inventory check'!$C:$C,$C1010,'warehouse inventory check'!$D:$D,$D1010)</x:f>
        <x:v>0</x:v>
      </x:c>
      <x:c r="V1010" s="26">
        <x:f t="shared" si="279"/>
        <x:v>622.54166999999995</x:v>
      </x:c>
      <x:c r="W1010" s="73">
        <x:f t="shared" si="280"/>
        <x:v>0</x:v>
      </x:c>
      <x:c r="X1010" s="74">
        <x:f t="shared" si="281"/>
        <x:v>0</x:v>
      </x:c>
      <x:c r="Y1010" s="68">
        <x:f t="shared" si="282"/>
        <x:v>0</x:v>
      </x:c>
      <x:c r="Z1010" s="68">
        <x:f t="shared" si="283"/>
        <x:v>0</x:v>
      </x:c>
    </x:row>
    <x:row r="1011" spans="1:26" s="26" customFormat="1">
      <x:c r="A1011" s="118">
        <x:v>88</x:v>
      </x:c>
      <x:c r="B1011" s="118"/>
      <x:c r="C1011" s="113">
        <x:v>10</x:v>
      </x:c>
      <x:c r="D1011" s="210" t="str">
        <x:f>IF(VLOOKUP($A1011,'★Master Code List'!$B$4:$K$167,8,)=0,"",(VLOOKUP($A1011,'★Master Code List'!$B$4:$K$167,8,)))</x:f>
        <x:v>TZ38-14A033-EB</x:v>
      </x:c>
      <x:c r="E1011" s="210" t="str">
        <x:f>IF(VLOOKUP($A1011,'★Master Code List'!$B$4:$K$167,9,)=0,"",(VLOOKUP($A1011,'★Master Code List'!$B$4:$K$167,9,)))</x:f>
        <x:v>BEV-E (AWD/RWD, V710)</x:v>
      </x:c>
      <x:c r="F1011" s="20" t="str">
        <x:f>IF(VLOOKUP($A1011,'★Master Code List'!$B$4:$K$167,10,)=0,"",(VLOOKUP($A1011,'★Master Code List'!$B$4:$K$167,10,)))</x:f>
        <x:v>BUSBAR</x:v>
      </x:c>
      <x:c r="G1011" s="158">
        <x:f t="shared" si="273"/>
        <x:v>0</x:v>
      </x:c>
      <x:c r="H1011" s="197">
        <x:f t="shared" si="274"/>
        <x:v>1275.6153099999999</x:v>
      </x:c>
      <x:c r="I1011" s="285">
        <x:f t="shared" si="275"/>
        <x:v>0</x:v>
      </x:c>
      <x:c r="J1011" s="106">
        <x:f>SUMIFS('purchase data'!K:K,'purchase data'!$B:$B,$C1011,'purchase data'!$F:$F,$D1011)</x:f>
        <x:v>0</x:v>
      </x:c>
      <x:c r="K1011" s="73">
        <x:f>SUMIFS('purchase data'!M:M,'purchase data'!$B:$B,$C1011,'purchase data'!$F:$F,$D1011)</x:f>
        <x:v>0</x:v>
      </x:c>
      <x:c r="L1011" s="68">
        <x:f>SUMIFS(ETC!$G:$G,ETC!$B:$B,$C1011,ETC!$E:$E,$D1011)</x:f>
        <x:v>0</x:v>
      </x:c>
      <x:c r="M1011" s="73">
        <x:f>SUMIFS(ETC!$J:$J,ETC!$E:$E,$D1011,ETC!$B:$B,$C1011)</x:f>
        <x:v>0</x:v>
      </x:c>
      <x:c r="N1011" s="159">
        <x:f>IF(IFERROR((I1011+K1011+M1011)/(G1011+J1011+SUMIFS(ETC!$G:$G,ETC!$C:$C,1,ETC!$B:$B,$C1011,ETC!$E:$E,$D1011)),)=0,H1011,IFERROR((I1011+K1011+M1011)/(G1011+J1011+SUMIFS(ETC!$G:$G,ETC!$C:$C,1,ETC!$B:$B,$C1011,ETC!$E:$E,$D1011)),))</x:f>
        <x:v>1275.6153099999999</x:v>
      </x:c>
      <x:c r="O1011" s="106">
        <x:f>++SUMIFS('sales data'!L:L,'sales data'!$B:$B,$C1011,'sales data'!$F:$F,$D1011,'sales data'!$O:$O,"")</x:f>
        <x:v>0</x:v>
      </x:c>
      <x:c r="P1011" s="73">
        <x:f t="shared" si="276"/>
        <x:v>0</x:v>
      </x:c>
      <x:c r="Q1011" s="68">
        <x:f>+SUMIFS('sales data'!$L:$L,'sales data'!$B:$B,$C1011,'sales data'!$F:$F,$D1011,'sales data'!$O:$O,"R")</x:f>
        <x:v>0</x:v>
      </x:c>
      <x:c r="R1011" s="73">
        <x:f t="shared" si="277"/>
        <x:v>0</x:v>
      </x:c>
      <x:c r="S1011" s="68">
        <x:f>SUMIFS('sales data'!$L:$L,'sales data'!$B:$B,$C1011,'sales data'!$F:$F,$D1011,'sales data'!$O:$O,"N")</x:f>
        <x:v>0</x:v>
      </x:c>
      <x:c r="T1011" s="73">
        <x:f t="shared" si="278"/>
        <x:v>0</x:v>
      </x:c>
      <x:c r="U1011" s="26">
        <x:f>SUMIFS('warehouse inventory check'!$N:$N,'warehouse inventory check'!$C:$C,$C1011,'warehouse inventory check'!$D:$D,$D1011)</x:f>
        <x:v>0</x:v>
      </x:c>
      <x:c r="V1011" s="26">
        <x:f t="shared" si="279"/>
        <x:v>1275.6153099999999</x:v>
      </x:c>
      <x:c r="W1011" s="73">
        <x:f t="shared" si="280"/>
        <x:v>0</x:v>
      </x:c>
      <x:c r="X1011" s="74">
        <x:f t="shared" si="281"/>
        <x:v>0</x:v>
      </x:c>
      <x:c r="Y1011" s="68">
        <x:f t="shared" si="282"/>
        <x:v>0</x:v>
      </x:c>
      <x:c r="Z1011" s="68">
        <x:f t="shared" si="283"/>
        <x:v>0</x:v>
      </x:c>
    </x:row>
    <x:row r="1012" spans="1:26" s="26" customFormat="1">
      <x:c r="A1012" s="118">
        <x:v>89</x:v>
      </x:c>
      <x:c r="B1012" s="118"/>
      <x:c r="C1012" s="113">
        <x:v>10</x:v>
      </x:c>
      <x:c r="D1012" s="210" t="str">
        <x:f>IF(VLOOKUP($A1012,'★Master Code List'!$B$4:$K$167,8,)=0,"",(VLOOKUP($A1012,'★Master Code List'!$B$4:$K$167,8,)))</x:f>
        <x:v>TZ38-14A033-GB</x:v>
      </x:c>
      <x:c r="E1012" s="210" t="str">
        <x:f>IF(VLOOKUP($A1012,'★Master Code List'!$B$4:$K$167,9,)=0,"",(VLOOKUP($A1012,'★Master Code List'!$B$4:$K$167,9,)))</x:f>
        <x:v>BEV-E (AWD/RWD, V710)</x:v>
      </x:c>
      <x:c r="F1012" s="20" t="str">
        <x:f>IF(VLOOKUP($A1012,'★Master Code List'!$B$4:$K$167,10,)=0,"",(VLOOKUP($A1012,'★Master Code List'!$B$4:$K$167,10,)))</x:f>
        <x:v>BUSBAR</x:v>
      </x:c>
      <x:c r="G1012" s="158">
        <x:f t="shared" si="273"/>
        <x:v>0</x:v>
      </x:c>
      <x:c r="H1012" s="197">
        <x:f t="shared" si="274"/>
        <x:v>958.91081999999994</x:v>
      </x:c>
      <x:c r="I1012" s="285">
        <x:f t="shared" si="275"/>
        <x:v>0</x:v>
      </x:c>
      <x:c r="J1012" s="106">
        <x:f>SUMIFS('purchase data'!K:K,'purchase data'!$B:$B,$C1012,'purchase data'!$F:$F,$D1012)</x:f>
        <x:v>0</x:v>
      </x:c>
      <x:c r="K1012" s="73">
        <x:f>SUMIFS('purchase data'!M:M,'purchase data'!$B:$B,$C1012,'purchase data'!$F:$F,$D1012)</x:f>
        <x:v>0</x:v>
      </x:c>
      <x:c r="L1012" s="68">
        <x:f>SUMIFS(ETC!$G:$G,ETC!$B:$B,$C1012,ETC!$E:$E,$D1012)</x:f>
        <x:v>0</x:v>
      </x:c>
      <x:c r="M1012" s="73">
        <x:f>SUMIFS(ETC!$J:$J,ETC!$E:$E,$D1012,ETC!$B:$B,$C1012)</x:f>
        <x:v>0</x:v>
      </x:c>
      <x:c r="N1012" s="159">
        <x:f>IF(IFERROR((I1012+K1012+M1012)/(G1012+J1012+SUMIFS(ETC!$G:$G,ETC!$C:$C,1,ETC!$B:$B,$C1012,ETC!$E:$E,$D1012)),)=0,H1012,IFERROR((I1012+K1012+M1012)/(G1012+J1012+SUMIFS(ETC!$G:$G,ETC!$C:$C,1,ETC!$B:$B,$C1012,ETC!$E:$E,$D1012)),))</x:f>
        <x:v>958.91081999999994</x:v>
      </x:c>
      <x:c r="O1012" s="106">
        <x:f>++SUMIFS('sales data'!L:L,'sales data'!$B:$B,$C1012,'sales data'!$F:$F,$D1012,'sales data'!$O:$O,"")</x:f>
        <x:v>0</x:v>
      </x:c>
      <x:c r="P1012" s="73">
        <x:f t="shared" si="276"/>
        <x:v>0</x:v>
      </x:c>
      <x:c r="Q1012" s="68">
        <x:f>+SUMIFS('sales data'!$L:$L,'sales data'!$B:$B,$C1012,'sales data'!$F:$F,$D1012,'sales data'!$O:$O,"R")</x:f>
        <x:v>0</x:v>
      </x:c>
      <x:c r="R1012" s="73">
        <x:f t="shared" si="277"/>
        <x:v>0</x:v>
      </x:c>
      <x:c r="S1012" s="68">
        <x:f>SUMIFS('sales data'!$L:$L,'sales data'!$B:$B,$C1012,'sales data'!$F:$F,$D1012,'sales data'!$O:$O,"N")</x:f>
        <x:v>0</x:v>
      </x:c>
      <x:c r="T1012" s="73">
        <x:f t="shared" si="278"/>
        <x:v>0</x:v>
      </x:c>
      <x:c r="U1012" s="26">
        <x:f>SUMIFS('warehouse inventory check'!$N:$N,'warehouse inventory check'!$C:$C,$C1012,'warehouse inventory check'!$D:$D,$D1012)</x:f>
        <x:v>0</x:v>
      </x:c>
      <x:c r="V1012" s="26">
        <x:f t="shared" si="279"/>
        <x:v>958.91081999999994</x:v>
      </x:c>
      <x:c r="W1012" s="73">
        <x:f t="shared" si="280"/>
        <x:v>0</x:v>
      </x:c>
      <x:c r="X1012" s="74">
        <x:f t="shared" si="281"/>
        <x:v>0</x:v>
      </x:c>
      <x:c r="Y1012" s="68">
        <x:f t="shared" si="282"/>
        <x:v>0</x:v>
      </x:c>
      <x:c r="Z1012" s="68">
        <x:f t="shared" si="283"/>
        <x:v>0</x:v>
      </x:c>
    </x:row>
    <x:row r="1013" spans="1:26" s="26" customFormat="1">
      <x:c r="A1013" s="118">
        <x:v>90</x:v>
      </x:c>
      <x:c r="B1013" s="118"/>
      <x:c r="C1013" s="113">
        <x:v>10</x:v>
      </x:c>
      <x:c r="D1013" s="210" t="str">
        <x:f>IF(VLOOKUP($A1013,'★Master Code List'!$B$4:$K$167,8,)=0,"",(VLOOKUP($A1013,'★Master Code List'!$B$4:$K$167,8,)))</x:f>
        <x:v>TZ38-14A033-KB</x:v>
      </x:c>
      <x:c r="E1013" s="210" t="str">
        <x:f>IF(VLOOKUP($A1013,'★Master Code List'!$B$4:$K$167,9,)=0,"",(VLOOKUP($A1013,'★Master Code List'!$B$4:$K$167,9,)))</x:f>
        <x:v>BEV-E (AWD/RWD, V710)</x:v>
      </x:c>
      <x:c r="F1013" s="20" t="str">
        <x:f>IF(VLOOKUP($A1013,'★Master Code List'!$B$4:$K$167,10,)=0,"",(VLOOKUP($A1013,'★Master Code List'!$B$4:$K$167,10,)))</x:f>
        <x:v>BUSBAR</x:v>
      </x:c>
      <x:c r="G1013" s="158">
        <x:f t="shared" si="273"/>
        <x:v>0</x:v>
      </x:c>
      <x:c r="H1013" s="197">
        <x:f t="shared" si="274"/>
        <x:v>670.26720768115945</x:v>
      </x:c>
      <x:c r="I1013" s="285">
        <x:f t="shared" si="275"/>
        <x:v>0</x:v>
      </x:c>
      <x:c r="J1013" s="106">
        <x:f>SUMIFS('purchase data'!K:K,'purchase data'!$B:$B,$C1013,'purchase data'!$F:$F,$D1013)</x:f>
        <x:v>0</x:v>
      </x:c>
      <x:c r="K1013" s="73">
        <x:f>SUMIFS('purchase data'!M:M,'purchase data'!$B:$B,$C1013,'purchase data'!$F:$F,$D1013)</x:f>
        <x:v>0</x:v>
      </x:c>
      <x:c r="L1013" s="68">
        <x:f>SUMIFS(ETC!$G:$G,ETC!$B:$B,$C1013,ETC!$E:$E,$D1013)</x:f>
        <x:v>0</x:v>
      </x:c>
      <x:c r="M1013" s="73">
        <x:f>SUMIFS(ETC!$J:$J,ETC!$E:$E,$D1013,ETC!$B:$B,$C1013)</x:f>
        <x:v>0</x:v>
      </x:c>
      <x:c r="N1013" s="159">
        <x:f>IF(IFERROR((I1013+K1013+M1013)/(G1013+J1013+SUMIFS(ETC!$G:$G,ETC!$C:$C,1,ETC!$B:$B,$C1013,ETC!$E:$E,$D1013)),)=0,H1013,IFERROR((I1013+K1013+M1013)/(G1013+J1013+SUMIFS(ETC!$G:$G,ETC!$C:$C,1,ETC!$B:$B,$C1013,ETC!$E:$E,$D1013)),))</x:f>
        <x:v>670.26720768115945</x:v>
      </x:c>
      <x:c r="O1013" s="106">
        <x:f>++SUMIFS('sales data'!L:L,'sales data'!$B:$B,$C1013,'sales data'!$F:$F,$D1013,'sales data'!$O:$O,"")</x:f>
        <x:v>0</x:v>
      </x:c>
      <x:c r="P1013" s="73">
        <x:f t="shared" si="276"/>
        <x:v>0</x:v>
      </x:c>
      <x:c r="Q1013" s="68">
        <x:f>+SUMIFS('sales data'!$L:$L,'sales data'!$B:$B,$C1013,'sales data'!$F:$F,$D1013,'sales data'!$O:$O,"R")</x:f>
        <x:v>0</x:v>
      </x:c>
      <x:c r="R1013" s="73">
        <x:f t="shared" si="277"/>
        <x:v>0</x:v>
      </x:c>
      <x:c r="S1013" s="68">
        <x:f>SUMIFS('sales data'!$L:$L,'sales data'!$B:$B,$C1013,'sales data'!$F:$F,$D1013,'sales data'!$O:$O,"N")</x:f>
        <x:v>0</x:v>
      </x:c>
      <x:c r="T1013" s="73">
        <x:f t="shared" si="278"/>
        <x:v>0</x:v>
      </x:c>
      <x:c r="U1013" s="26">
        <x:f>SUMIFS('warehouse inventory check'!$N:$N,'warehouse inventory check'!$C:$C,$C1013,'warehouse inventory check'!$D:$D,$D1013)</x:f>
        <x:v>0</x:v>
      </x:c>
      <x:c r="V1013" s="26">
        <x:f t="shared" si="279"/>
        <x:v>670.26720768115945</x:v>
      </x:c>
      <x:c r="W1013" s="73">
        <x:f t="shared" si="280"/>
        <x:v>0</x:v>
      </x:c>
      <x:c r="X1013" s="74">
        <x:f t="shared" si="281"/>
        <x:v>0</x:v>
      </x:c>
      <x:c r="Y1013" s="68">
        <x:f t="shared" si="282"/>
        <x:v>0</x:v>
      </x:c>
      <x:c r="Z1013" s="68">
        <x:f t="shared" si="283"/>
        <x:v>0</x:v>
      </x:c>
    </x:row>
    <x:row r="1014" spans="1:26" s="26" customFormat="1">
      <x:c r="A1014" s="118">
        <x:v>91</x:v>
      </x:c>
      <x:c r="B1014" s="118"/>
      <x:c r="C1014" s="113">
        <x:v>10</x:v>
      </x:c>
      <x:c r="D1014" s="210" t="str">
        <x:f>IF(VLOOKUP($A1014,'★Master Code List'!$B$4:$K$167,8,)=0,"",(VLOOKUP($A1014,'★Master Code List'!$B$4:$K$167,8,)))</x:f>
        <x:v>TZ38-14A033-LB</x:v>
      </x:c>
      <x:c r="E1014" s="210" t="str">
        <x:f>IF(VLOOKUP($A1014,'★Master Code List'!$B$4:$K$167,9,)=0,"",(VLOOKUP($A1014,'★Master Code List'!$B$4:$K$167,9,)))</x:f>
        <x:v>BEV-E (AWD/RWD, V710)</x:v>
      </x:c>
      <x:c r="F1014" s="20" t="str">
        <x:f>IF(VLOOKUP($A1014,'★Master Code List'!$B$4:$K$167,10,)=0,"",(VLOOKUP($A1014,'★Master Code List'!$B$4:$K$167,10,)))</x:f>
        <x:v>BUSBAR</x:v>
      </x:c>
      <x:c r="G1014" s="158">
        <x:f t="shared" si="273"/>
        <x:v>0</x:v>
      </x:c>
      <x:c r="H1014" s="197">
        <x:f t="shared" si="274"/>
        <x:v>688.846</x:v>
      </x:c>
      <x:c r="I1014" s="285">
        <x:f t="shared" si="275"/>
        <x:v>0</x:v>
      </x:c>
      <x:c r="J1014" s="106">
        <x:f>SUMIFS('purchase data'!K:K,'purchase data'!$B:$B,$C1014,'purchase data'!$F:$F,$D1014)</x:f>
        <x:v>0</x:v>
      </x:c>
      <x:c r="K1014" s="73">
        <x:f>SUMIFS('purchase data'!M:M,'purchase data'!$B:$B,$C1014,'purchase data'!$F:$F,$D1014)</x:f>
        <x:v>0</x:v>
      </x:c>
      <x:c r="L1014" s="68">
        <x:f>SUMIFS(ETC!$G:$G,ETC!$B:$B,$C1014,ETC!$E:$E,$D1014)</x:f>
        <x:v>0</x:v>
      </x:c>
      <x:c r="M1014" s="73">
        <x:f>SUMIFS(ETC!$J:$J,ETC!$E:$E,$D1014,ETC!$B:$B,$C1014)</x:f>
        <x:v>0</x:v>
      </x:c>
      <x:c r="N1014" s="159">
        <x:f>IF(IFERROR((I1014+K1014+M1014)/(G1014+J1014+SUMIFS(ETC!$G:$G,ETC!$C:$C,1,ETC!$B:$B,$C1014,ETC!$E:$E,$D1014)),)=0,H1014,IFERROR((I1014+K1014+M1014)/(G1014+J1014+SUMIFS(ETC!$G:$G,ETC!$C:$C,1,ETC!$B:$B,$C1014,ETC!$E:$E,$D1014)),))</x:f>
        <x:v>688.846</x:v>
      </x:c>
      <x:c r="O1014" s="106">
        <x:f>++SUMIFS('sales data'!L:L,'sales data'!$B:$B,$C1014,'sales data'!$F:$F,$D1014,'sales data'!$O:$O,"")</x:f>
        <x:v>0</x:v>
      </x:c>
      <x:c r="P1014" s="73">
        <x:f t="shared" si="276"/>
        <x:v>0</x:v>
      </x:c>
      <x:c r="Q1014" s="68">
        <x:f>+SUMIFS('sales data'!$L:$L,'sales data'!$B:$B,$C1014,'sales data'!$F:$F,$D1014,'sales data'!$O:$O,"R")</x:f>
        <x:v>0</x:v>
      </x:c>
      <x:c r="R1014" s="73">
        <x:f t="shared" si="277"/>
        <x:v>0</x:v>
      </x:c>
      <x:c r="S1014" s="68">
        <x:f>SUMIFS('sales data'!$L:$L,'sales data'!$B:$B,$C1014,'sales data'!$F:$F,$D1014,'sales data'!$O:$O,"N")</x:f>
        <x:v>0</x:v>
      </x:c>
      <x:c r="T1014" s="73">
        <x:f t="shared" si="278"/>
        <x:v>0</x:v>
      </x:c>
      <x:c r="U1014" s="26">
        <x:f>SUMIFS('warehouse inventory check'!$N:$N,'warehouse inventory check'!$C:$C,$C1014,'warehouse inventory check'!$D:$D,$D1014)</x:f>
        <x:v>0</x:v>
      </x:c>
      <x:c r="V1014" s="26">
        <x:f t="shared" si="279"/>
        <x:v>688.846</x:v>
      </x:c>
      <x:c r="W1014" s="73">
        <x:f t="shared" si="280"/>
        <x:v>0</x:v>
      </x:c>
      <x:c r="X1014" s="74">
        <x:f t="shared" si="281"/>
        <x:v>0</x:v>
      </x:c>
      <x:c r="Y1014" s="68">
        <x:f t="shared" si="282"/>
        <x:v>0</x:v>
      </x:c>
      <x:c r="Z1014" s="68">
        <x:f t="shared" si="283"/>
        <x:v>0</x:v>
      </x:c>
    </x:row>
    <x:row r="1015" spans="1:26" s="26" customFormat="1">
      <x:c r="A1015" s="118">
        <x:v>92</x:v>
      </x:c>
      <x:c r="B1015" s="118"/>
      <x:c r="C1015" s="113">
        <x:v>10</x:v>
      </x:c>
      <x:c r="D1015" s="210" t="str">
        <x:f>IF(VLOOKUP($A1015,'★Master Code List'!$B$4:$K$167,8,)=0,"",(VLOOKUP($A1015,'★Master Code List'!$B$4:$K$167,8,)))</x:f>
        <x:v>TZ38-14B680-AB</x:v>
      </x:c>
      <x:c r="E1015" s="210" t="str">
        <x:f>IF(VLOOKUP($A1015,'★Master Code List'!$B$4:$K$167,9,)=0,"",(VLOOKUP($A1015,'★Master Code List'!$B$4:$K$167,9,)))</x:f>
        <x:v>BEV-E (AWD/RWD, V710)</x:v>
      </x:c>
      <x:c r="F1015" s="20" t="str">
        <x:f>IF(VLOOKUP($A1015,'★Master Code List'!$B$4:$K$167,10,)=0,"",(VLOOKUP($A1015,'★Master Code List'!$B$4:$K$167,10,)))</x:f>
        <x:v>PDU</x:v>
      </x:c>
      <x:c r="G1015" s="158">
        <x:f t="shared" si="273"/>
        <x:v>0</x:v>
      </x:c>
      <x:c r="H1015" s="197">
        <x:f t="shared" si="274"/>
        <x:v>1265.26549</x:v>
      </x:c>
      <x:c r="I1015" s="285">
        <x:f t="shared" si="275"/>
        <x:v>0</x:v>
      </x:c>
      <x:c r="J1015" s="106">
        <x:f>SUMIFS('purchase data'!K:K,'purchase data'!$B:$B,$C1015,'purchase data'!$F:$F,$D1015)</x:f>
        <x:v>0</x:v>
      </x:c>
      <x:c r="K1015" s="73">
        <x:f>SUMIFS('purchase data'!M:M,'purchase data'!$B:$B,$C1015,'purchase data'!$F:$F,$D1015)</x:f>
        <x:v>0</x:v>
      </x:c>
      <x:c r="L1015" s="68">
        <x:f>SUMIFS(ETC!$G:$G,ETC!$B:$B,$C1015,ETC!$E:$E,$D1015)</x:f>
        <x:v>0</x:v>
      </x:c>
      <x:c r="M1015" s="73">
        <x:f>SUMIFS(ETC!$J:$J,ETC!$E:$E,$D1015,ETC!$B:$B,$C1015)</x:f>
        <x:v>0</x:v>
      </x:c>
      <x:c r="N1015" s="159">
        <x:f>IF(IFERROR((I1015+K1015+M1015)/(G1015+J1015+SUMIFS(ETC!$G:$G,ETC!$C:$C,1,ETC!$B:$B,$C1015,ETC!$E:$E,$D1015)),)=0,H1015,IFERROR((I1015+K1015+M1015)/(G1015+J1015+SUMIFS(ETC!$G:$G,ETC!$C:$C,1,ETC!$B:$B,$C1015,ETC!$E:$E,$D1015)),))</x:f>
        <x:v>1265.26549</x:v>
      </x:c>
      <x:c r="O1015" s="106">
        <x:f>++SUMIFS('sales data'!L:L,'sales data'!$B:$B,$C1015,'sales data'!$F:$F,$D1015,'sales data'!$O:$O,"")</x:f>
        <x:v>0</x:v>
      </x:c>
      <x:c r="P1015" s="73">
        <x:f t="shared" si="276"/>
        <x:v>0</x:v>
      </x:c>
      <x:c r="Q1015" s="68">
        <x:f>+SUMIFS('sales data'!$L:$L,'sales data'!$B:$B,$C1015,'sales data'!$F:$F,$D1015,'sales data'!$O:$O,"R")</x:f>
        <x:v>0</x:v>
      </x:c>
      <x:c r="R1015" s="73">
        <x:f t="shared" si="277"/>
        <x:v>0</x:v>
      </x:c>
      <x:c r="S1015" s="68">
        <x:f>SUMIFS('sales data'!$L:$L,'sales data'!$B:$B,$C1015,'sales data'!$F:$F,$D1015,'sales data'!$O:$O,"N")</x:f>
        <x:v>0</x:v>
      </x:c>
      <x:c r="T1015" s="73">
        <x:f t="shared" si="278"/>
        <x:v>0</x:v>
      </x:c>
      <x:c r="U1015" s="26">
        <x:f>SUMIFS('warehouse inventory check'!$N:$N,'warehouse inventory check'!$C:$C,$C1015,'warehouse inventory check'!$D:$D,$D1015)</x:f>
        <x:v>0</x:v>
      </x:c>
      <x:c r="V1015" s="26">
        <x:f t="shared" si="279"/>
        <x:v>1265.26549</x:v>
      </x:c>
      <x:c r="W1015" s="73">
        <x:f t="shared" si="280"/>
        <x:v>0</x:v>
      </x:c>
      <x:c r="X1015" s="74">
        <x:f t="shared" si="281"/>
        <x:v>0</x:v>
      </x:c>
      <x:c r="Y1015" s="68">
        <x:f t="shared" si="282"/>
        <x:v>0</x:v>
      </x:c>
      <x:c r="Z1015" s="68">
        <x:f t="shared" si="283"/>
        <x:v>0</x:v>
      </x:c>
    </x:row>
    <x:row r="1016" spans="1:26" s="26" customFormat="1">
      <x:c r="A1016" s="118">
        <x:v>93</x:v>
      </x:c>
      <x:c r="B1016" s="118"/>
      <x:c r="C1016" s="113">
        <x:v>10</x:v>
      </x:c>
      <x:c r="D1016" s="210" t="str">
        <x:f>IF(VLOOKUP($A1016,'★Master Code List'!$B$4:$K$167,8,)=0,"",(VLOOKUP($A1016,'★Master Code List'!$B$4:$K$167,8,)))</x:f>
        <x:v/>
      </x:c>
      <x:c r="E1016" s="210" t="str">
        <x:f>IF(VLOOKUP($A1016,'★Master Code List'!$B$4:$K$167,9,)=0,"",(VLOOKUP($A1016,'★Master Code List'!$B$4:$K$167,9,)))</x:f>
        <x:v/>
      </x:c>
      <x:c r="F1016" s="20" t="str">
        <x:f>IF(VLOOKUP($A1016,'★Master Code List'!$B$4:$K$167,10,)=0,"",(VLOOKUP($A1016,'★Master Code List'!$B$4:$K$167,10,)))</x:f>
        <x:v/>
      </x:c>
      <x:c r="G1016" s="158">
        <x:f t="shared" si="273"/>
        <x:v>0</x:v>
      </x:c>
      <x:c r="H1016" s="197">
        <x:f t="shared" si="274"/>
        <x:v>435425490.59248203</x:v>
      </x:c>
      <x:c r="I1016" s="285">
        <x:f t="shared" si="275"/>
        <x:v>0</x:v>
      </x:c>
      <x:c r="J1016" s="106">
        <x:f>SUMIFS('purchase data'!K:K,'purchase data'!$B:$B,$C1016,'purchase data'!$F:$F,$D1016)</x:f>
        <x:v>0</x:v>
      </x:c>
      <x:c r="K1016" s="73">
        <x:f>SUMIFS('purchase data'!M:M,'purchase data'!$B:$B,$C1016,'purchase data'!$F:$F,$D1016)</x:f>
        <x:v>0</x:v>
      </x:c>
      <x:c r="L1016" s="68">
        <x:f>SUMIFS(ETC!$G:$G,ETC!$B:$B,$C1016,ETC!$E:$E,$D1016)</x:f>
        <x:v>0</x:v>
      </x:c>
      <x:c r="M1016" s="73">
        <x:f>SUMIFS(ETC!$J:$J,ETC!$E:$E,$D1016,ETC!$B:$B,$C1016)</x:f>
        <x:v>0</x:v>
      </x:c>
      <x:c r="N1016" s="159">
        <x:f>IF(IFERROR((I1016+K1016+M1016)/(G1016+J1016+SUMIFS(ETC!$G:$G,ETC!$C:$C,1,ETC!$B:$B,$C1016,ETC!$E:$E,$D1016)),)=0,H1016,IFERROR((I1016+K1016+M1016)/(G1016+J1016+SUMIFS(ETC!$G:$G,ETC!$C:$C,1,ETC!$B:$B,$C1016,ETC!$E:$E,$D1016)),))</x:f>
        <x:v>435425490.59248203</x:v>
      </x:c>
      <x:c r="O1016" s="106">
        <x:f>++SUMIFS('sales data'!L:L,'sales data'!$B:$B,$C1016,'sales data'!$F:$F,$D1016,'sales data'!$O:$O,"")</x:f>
        <x:v>0</x:v>
      </x:c>
      <x:c r="P1016" s="73">
        <x:f t="shared" si="276"/>
        <x:v>0</x:v>
      </x:c>
      <x:c r="Q1016" s="68">
        <x:f>+SUMIFS('sales data'!$L:$L,'sales data'!$B:$B,$C1016,'sales data'!$F:$F,$D1016,'sales data'!$O:$O,"R")</x:f>
        <x:v>0</x:v>
      </x:c>
      <x:c r="R1016" s="73">
        <x:f t="shared" si="277"/>
        <x:v>0</x:v>
      </x:c>
      <x:c r="S1016" s="68">
        <x:f>SUMIFS('sales data'!$L:$L,'sales data'!$B:$B,$C1016,'sales data'!$F:$F,$D1016,'sales data'!$O:$O,"N")</x:f>
        <x:v>0</x:v>
      </x:c>
      <x:c r="T1016" s="73">
        <x:f t="shared" si="278"/>
        <x:v>0</x:v>
      </x:c>
      <x:c r="U1016" s="26">
        <x:f>SUMIFS('warehouse inventory check'!$N:$N,'warehouse inventory check'!$C:$C,$C1016,'warehouse inventory check'!$D:$D,$D1016)</x:f>
        <x:v>0</x:v>
      </x:c>
      <x:c r="V1016" s="26">
        <x:f t="shared" si="279"/>
        <x:v>435425490.59248203</x:v>
      </x:c>
      <x:c r="W1016" s="73">
        <x:f t="shared" si="280"/>
        <x:v>0</x:v>
      </x:c>
      <x:c r="X1016" s="74">
        <x:f t="shared" si="281"/>
        <x:v>0</x:v>
      </x:c>
      <x:c r="Y1016" s="68">
        <x:f t="shared" si="282"/>
        <x:v>0</x:v>
      </x:c>
      <x:c r="Z1016" s="68">
        <x:f t="shared" si="283"/>
        <x:v>0</x:v>
      </x:c>
    </x:row>
    <x:row r="1017" spans="1:26" s="26" customFormat="1">
      <x:c r="A1017" s="118">
        <x:v>94</x:v>
      </x:c>
      <x:c r="B1017" s="118"/>
      <x:c r="C1017" s="113">
        <x:v>10</x:v>
      </x:c>
      <x:c r="D1017" s="210" t="str">
        <x:f>IF(VLOOKUP($A1017,'★Master Code List'!$B$4:$K$167,8,)=0,"",(VLOOKUP($A1017,'★Master Code List'!$B$4:$K$167,8,)))</x:f>
        <x:v/>
      </x:c>
      <x:c r="E1017" s="210" t="str">
        <x:f>IF(VLOOKUP($A1017,'★Master Code List'!$B$4:$K$167,9,)=0,"",(VLOOKUP($A1017,'★Master Code List'!$B$4:$K$167,9,)))</x:f>
        <x:v/>
      </x:c>
      <x:c r="F1017" s="20" t="str">
        <x:f>IF(VLOOKUP($A1017,'★Master Code List'!$B$4:$K$167,10,)=0,"",(VLOOKUP($A1017,'★Master Code List'!$B$4:$K$167,10,)))</x:f>
        <x:v/>
      </x:c>
      <x:c r="G1017" s="158">
        <x:f t="shared" si="273"/>
        <x:v>0</x:v>
      </x:c>
      <x:c r="H1017" s="197">
        <x:f t="shared" si="274"/>
        <x:v>435425490.59248203</x:v>
      </x:c>
      <x:c r="I1017" s="285">
        <x:f t="shared" si="275"/>
        <x:v>0</x:v>
      </x:c>
      <x:c r="J1017" s="106">
        <x:f>SUMIFS('purchase data'!K:K,'purchase data'!$B:$B,$C1017,'purchase data'!$F:$F,$D1017)</x:f>
        <x:v>0</x:v>
      </x:c>
      <x:c r="K1017" s="73">
        <x:f>SUMIFS('purchase data'!M:M,'purchase data'!$B:$B,$C1017,'purchase data'!$F:$F,$D1017)</x:f>
        <x:v>0</x:v>
      </x:c>
      <x:c r="L1017" s="68">
        <x:f>SUMIFS(ETC!$G:$G,ETC!$B:$B,$C1017,ETC!$E:$E,$D1017)</x:f>
        <x:v>0</x:v>
      </x:c>
      <x:c r="M1017" s="73">
        <x:f>SUMIFS(ETC!$J:$J,ETC!$E:$E,$D1017,ETC!$B:$B,$C1017)</x:f>
        <x:v>0</x:v>
      </x:c>
      <x:c r="N1017" s="159">
        <x:f>IF(IFERROR((I1017+K1017+M1017)/(G1017+J1017+SUMIFS(ETC!$G:$G,ETC!$C:$C,1,ETC!$B:$B,$C1017,ETC!$E:$E,$D1017)),)=0,H1017,IFERROR((I1017+K1017+M1017)/(G1017+J1017+SUMIFS(ETC!$G:$G,ETC!$C:$C,1,ETC!$B:$B,$C1017,ETC!$E:$E,$D1017)),))</x:f>
        <x:v>435425490.59248203</x:v>
      </x:c>
      <x:c r="O1017" s="106">
        <x:f>++SUMIFS('sales data'!L:L,'sales data'!$B:$B,$C1017,'sales data'!$F:$F,$D1017,'sales data'!$O:$O,"")</x:f>
        <x:v>0</x:v>
      </x:c>
      <x:c r="P1017" s="73">
        <x:f t="shared" si="276"/>
        <x:v>0</x:v>
      </x:c>
      <x:c r="Q1017" s="68">
        <x:f>+SUMIFS('sales data'!$L:$L,'sales data'!$B:$B,$C1017,'sales data'!$F:$F,$D1017,'sales data'!$O:$O,"R")</x:f>
        <x:v>0</x:v>
      </x:c>
      <x:c r="R1017" s="73">
        <x:f t="shared" si="277"/>
        <x:v>0</x:v>
      </x:c>
      <x:c r="S1017" s="68">
        <x:f>SUMIFS('sales data'!$L:$L,'sales data'!$B:$B,$C1017,'sales data'!$F:$F,$D1017,'sales data'!$O:$O,"N")</x:f>
        <x:v>0</x:v>
      </x:c>
      <x:c r="T1017" s="73">
        <x:f t="shared" si="278"/>
        <x:v>0</x:v>
      </x:c>
      <x:c r="U1017" s="26">
        <x:f>SUMIFS('warehouse inventory check'!$N:$N,'warehouse inventory check'!$C:$C,$C1017,'warehouse inventory check'!$D:$D,$D1017)</x:f>
        <x:v>0</x:v>
      </x:c>
      <x:c r="V1017" s="26">
        <x:f t="shared" si="279"/>
        <x:v>435425490.59248203</x:v>
      </x:c>
      <x:c r="W1017" s="73">
        <x:f t="shared" si="280"/>
        <x:v>0</x:v>
      </x:c>
      <x:c r="X1017" s="74">
        <x:f t="shared" si="281"/>
        <x:v>0</x:v>
      </x:c>
      <x:c r="Y1017" s="68">
        <x:f t="shared" si="282"/>
        <x:v>0</x:v>
      </x:c>
      <x:c r="Z1017" s="68">
        <x:f t="shared" si="283"/>
        <x:v>0</x:v>
      </x:c>
    </x:row>
    <x:row r="1018" spans="1:26" s="26" customFormat="1">
      <x:c r="A1018" s="118">
        <x:v>95</x:v>
      </x:c>
      <x:c r="B1018" s="118"/>
      <x:c r="C1018" s="113">
        <x:v>10</x:v>
      </x:c>
      <x:c r="D1018" s="210" t="str">
        <x:f>IF(VLOOKUP($A1018,'★Master Code List'!$B$4:$K$167,8,)=0,"",(VLOOKUP($A1018,'★Master Code List'!$B$4:$K$167,8,)))</x:f>
        <x:v/>
      </x:c>
      <x:c r="E1018" s="210" t="str">
        <x:f>IF(VLOOKUP($A1018,'★Master Code List'!$B$4:$K$167,9,)=0,"",(VLOOKUP($A1018,'★Master Code List'!$B$4:$K$167,9,)))</x:f>
        <x:v/>
      </x:c>
      <x:c r="F1018" s="20" t="str">
        <x:f>IF(VLOOKUP($A1018,'★Master Code List'!$B$4:$K$167,10,)=0,"",(VLOOKUP($A1018,'★Master Code List'!$B$4:$K$167,10,)))</x:f>
        <x:v/>
      </x:c>
      <x:c r="G1018" s="158">
        <x:f t="shared" si="273"/>
        <x:v>0</x:v>
      </x:c>
      <x:c r="H1018" s="197">
        <x:f t="shared" si="274"/>
        <x:v>435425490.59248203</x:v>
      </x:c>
      <x:c r="I1018" s="285">
        <x:f t="shared" si="275"/>
        <x:v>0</x:v>
      </x:c>
      <x:c r="J1018" s="106">
        <x:f>SUMIFS('purchase data'!K:K,'purchase data'!$B:$B,$C1018,'purchase data'!$F:$F,$D1018)</x:f>
        <x:v>0</x:v>
      </x:c>
      <x:c r="K1018" s="73">
        <x:f>SUMIFS('purchase data'!M:M,'purchase data'!$B:$B,$C1018,'purchase data'!$F:$F,$D1018)</x:f>
        <x:v>0</x:v>
      </x:c>
      <x:c r="L1018" s="68">
        <x:f>SUMIFS(ETC!$G:$G,ETC!$B:$B,$C1018,ETC!$E:$E,$D1018)</x:f>
        <x:v>0</x:v>
      </x:c>
      <x:c r="M1018" s="73">
        <x:f>SUMIFS(ETC!$J:$J,ETC!$E:$E,$D1018,ETC!$B:$B,$C1018)</x:f>
        <x:v>0</x:v>
      </x:c>
      <x:c r="N1018" s="159">
        <x:f>IF(IFERROR((I1018+K1018+M1018)/(G1018+J1018+SUMIFS(ETC!$G:$G,ETC!$C:$C,1,ETC!$B:$B,$C1018,ETC!$E:$E,$D1018)),)=0,H1018,IFERROR((I1018+K1018+M1018)/(G1018+J1018+SUMIFS(ETC!$G:$G,ETC!$C:$C,1,ETC!$B:$B,$C1018,ETC!$E:$E,$D1018)),))</x:f>
        <x:v>435425490.59248203</x:v>
      </x:c>
      <x:c r="O1018" s="106">
        <x:f>++SUMIFS('sales data'!L:L,'sales data'!$B:$B,$C1018,'sales data'!$F:$F,$D1018,'sales data'!$O:$O,"")</x:f>
        <x:v>0</x:v>
      </x:c>
      <x:c r="P1018" s="73">
        <x:f t="shared" si="276"/>
        <x:v>0</x:v>
      </x:c>
      <x:c r="Q1018" s="68">
        <x:f>+SUMIFS('sales data'!$L:$L,'sales data'!$B:$B,$C1018,'sales data'!$F:$F,$D1018,'sales data'!$O:$O,"R")</x:f>
        <x:v>0</x:v>
      </x:c>
      <x:c r="R1018" s="73">
        <x:f t="shared" si="277"/>
        <x:v>0</x:v>
      </x:c>
      <x:c r="S1018" s="68">
        <x:f>SUMIFS('sales data'!$L:$L,'sales data'!$B:$B,$C1018,'sales data'!$F:$F,$D1018,'sales data'!$O:$O,"N")</x:f>
        <x:v>0</x:v>
      </x:c>
      <x:c r="T1018" s="73">
        <x:f t="shared" si="278"/>
        <x:v>0</x:v>
      </x:c>
      <x:c r="U1018" s="26">
        <x:f>SUMIFS('warehouse inventory check'!$N:$N,'warehouse inventory check'!$C:$C,$C1018,'warehouse inventory check'!$D:$D,$D1018)</x:f>
        <x:v>0</x:v>
      </x:c>
      <x:c r="V1018" s="26">
        <x:f t="shared" si="279"/>
        <x:v>435425490.59248203</x:v>
      </x:c>
      <x:c r="W1018" s="73">
        <x:f t="shared" si="280"/>
        <x:v>0</x:v>
      </x:c>
      <x:c r="X1018" s="74">
        <x:f t="shared" si="281"/>
        <x:v>0</x:v>
      </x:c>
      <x:c r="Y1018" s="68">
        <x:f t="shared" si="282"/>
        <x:v>0</x:v>
      </x:c>
      <x:c r="Z1018" s="68">
        <x:f t="shared" si="283"/>
        <x:v>0</x:v>
      </x:c>
    </x:row>
    <x:row r="1019" spans="1:26" s="26" customFormat="1">
      <x:c r="A1019" s="118">
        <x:v>96</x:v>
      </x:c>
      <x:c r="B1019" s="118"/>
      <x:c r="C1019" s="113">
        <x:v>10</x:v>
      </x:c>
      <x:c r="D1019" s="210" t="str">
        <x:f>IF(VLOOKUP($A1019,'★Master Code List'!$B$4:$K$167,8,)=0,"",(VLOOKUP($A1019,'★Master Code List'!$B$4:$K$167,8,)))</x:f>
        <x:v/>
      </x:c>
      <x:c r="E1019" s="210" t="str">
        <x:f>IF(VLOOKUP($A1019,'★Master Code List'!$B$4:$K$167,9,)=0,"",(VLOOKUP($A1019,'★Master Code List'!$B$4:$K$167,9,)))</x:f>
        <x:v/>
      </x:c>
      <x:c r="F1019" s="20" t="str">
        <x:f>IF(VLOOKUP($A1019,'★Master Code List'!$B$4:$K$167,10,)=0,"",(VLOOKUP($A1019,'★Master Code List'!$B$4:$K$167,10,)))</x:f>
        <x:v/>
      </x:c>
      <x:c r="G1019" s="158">
        <x:f t="shared" si="273"/>
        <x:v>0</x:v>
      </x:c>
      <x:c r="H1019" s="197">
        <x:f t="shared" si="274"/>
        <x:v>435425490.59248203</x:v>
      </x:c>
      <x:c r="I1019" s="285">
        <x:f t="shared" si="275"/>
        <x:v>0</x:v>
      </x:c>
      <x:c r="J1019" s="106">
        <x:f>SUMIFS('purchase data'!K:K,'purchase data'!$B:$B,$C1019,'purchase data'!$F:$F,$D1019)</x:f>
        <x:v>0</x:v>
      </x:c>
      <x:c r="K1019" s="73">
        <x:f>SUMIFS('purchase data'!M:M,'purchase data'!$B:$B,$C1019,'purchase data'!$F:$F,$D1019)</x:f>
        <x:v>0</x:v>
      </x:c>
      <x:c r="L1019" s="68">
        <x:f>SUMIFS(ETC!$G:$G,ETC!$B:$B,$C1019,ETC!$E:$E,$D1019)</x:f>
        <x:v>0</x:v>
      </x:c>
      <x:c r="M1019" s="73">
        <x:f>SUMIFS(ETC!$J:$J,ETC!$E:$E,$D1019,ETC!$B:$B,$C1019)</x:f>
        <x:v>0</x:v>
      </x:c>
      <x:c r="N1019" s="159">
        <x:f>IF(IFERROR((I1019+K1019+M1019)/(G1019+J1019+SUMIFS(ETC!$G:$G,ETC!$C:$C,1,ETC!$B:$B,$C1019,ETC!$E:$E,$D1019)),)=0,H1019,IFERROR((I1019+K1019+M1019)/(G1019+J1019+SUMIFS(ETC!$G:$G,ETC!$C:$C,1,ETC!$B:$B,$C1019,ETC!$E:$E,$D1019)),))</x:f>
        <x:v>435425490.59248203</x:v>
      </x:c>
      <x:c r="O1019" s="106">
        <x:f>++SUMIFS('sales data'!L:L,'sales data'!$B:$B,$C1019,'sales data'!$F:$F,$D1019,'sales data'!$O:$O,"")</x:f>
        <x:v>0</x:v>
      </x:c>
      <x:c r="P1019" s="73">
        <x:f t="shared" si="276"/>
        <x:v>0</x:v>
      </x:c>
      <x:c r="Q1019" s="68">
        <x:f>+SUMIFS('sales data'!$L:$L,'sales data'!$B:$B,$C1019,'sales data'!$F:$F,$D1019,'sales data'!$O:$O,"R")</x:f>
        <x:v>0</x:v>
      </x:c>
      <x:c r="R1019" s="73">
        <x:f t="shared" si="277"/>
        <x:v>0</x:v>
      </x:c>
      <x:c r="S1019" s="68">
        <x:f>SUMIFS('sales data'!$L:$L,'sales data'!$B:$B,$C1019,'sales data'!$F:$F,$D1019,'sales data'!$O:$O,"N")</x:f>
        <x:v>0</x:v>
      </x:c>
      <x:c r="T1019" s="73">
        <x:f t="shared" si="278"/>
        <x:v>0</x:v>
      </x:c>
      <x:c r="U1019" s="26">
        <x:f>SUMIFS('warehouse inventory check'!$N:$N,'warehouse inventory check'!$C:$C,$C1019,'warehouse inventory check'!$D:$D,$D1019)</x:f>
        <x:v>0</x:v>
      </x:c>
      <x:c r="V1019" s="26">
        <x:f t="shared" si="279"/>
        <x:v>435425490.59248203</x:v>
      </x:c>
      <x:c r="W1019" s="73">
        <x:f t="shared" si="280"/>
        <x:v>0</x:v>
      </x:c>
      <x:c r="X1019" s="74">
        <x:f t="shared" si="281"/>
        <x:v>0</x:v>
      </x:c>
      <x:c r="Y1019" s="68">
        <x:f t="shared" si="282"/>
        <x:v>0</x:v>
      </x:c>
      <x:c r="Z1019" s="68">
        <x:f t="shared" si="283"/>
        <x:v>0</x:v>
      </x:c>
    </x:row>
    <x:row r="1020" spans="1:26" s="26" customFormat="1">
      <x:c r="A1020" s="118">
        <x:v>97</x:v>
      </x:c>
      <x:c r="B1020" s="118"/>
      <x:c r="C1020" s="113">
        <x:v>10</x:v>
      </x:c>
      <x:c r="D1020" s="210" t="str">
        <x:f>IF(VLOOKUP($A1020,'★Master Code List'!$B$4:$K$167,8,)=0,"",(VLOOKUP($A1020,'★Master Code List'!$B$4:$K$167,8,)))</x:f>
        <x:v/>
      </x:c>
      <x:c r="E1020" s="210" t="str">
        <x:f>IF(VLOOKUP($A1020,'★Master Code List'!$B$4:$K$167,9,)=0,"",(VLOOKUP($A1020,'★Master Code List'!$B$4:$K$167,9,)))</x:f>
        <x:v/>
      </x:c>
      <x:c r="F1020" s="20" t="str">
        <x:f>IF(VLOOKUP($A1020,'★Master Code List'!$B$4:$K$167,10,)=0,"",(VLOOKUP($A1020,'★Master Code List'!$B$4:$K$167,10,)))</x:f>
        <x:v/>
      </x:c>
      <x:c r="G1020" s="158">
        <x:f t="shared" si="273"/>
        <x:v>0</x:v>
      </x:c>
      <x:c r="H1020" s="197">
        <x:f t="shared" si="274"/>
        <x:v>435425490.59248203</x:v>
      </x:c>
      <x:c r="I1020" s="285">
        <x:f t="shared" si="275"/>
        <x:v>0</x:v>
      </x:c>
      <x:c r="J1020" s="106">
        <x:f>SUMIFS('purchase data'!K:K,'purchase data'!$B:$B,$C1020,'purchase data'!$F:$F,$D1020)</x:f>
        <x:v>0</x:v>
      </x:c>
      <x:c r="K1020" s="73">
        <x:f>SUMIFS('purchase data'!M:M,'purchase data'!$B:$B,$C1020,'purchase data'!$F:$F,$D1020)</x:f>
        <x:v>0</x:v>
      </x:c>
      <x:c r="L1020" s="68">
        <x:f>SUMIFS(ETC!$G:$G,ETC!$B:$B,$C1020,ETC!$E:$E,$D1020)</x:f>
        <x:v>0</x:v>
      </x:c>
      <x:c r="M1020" s="73">
        <x:f>SUMIFS(ETC!$J:$J,ETC!$E:$E,$D1020,ETC!$B:$B,$C1020)</x:f>
        <x:v>0</x:v>
      </x:c>
      <x:c r="N1020" s="159">
        <x:f>IF(IFERROR((I1020+K1020+M1020)/(G1020+J1020+SUMIFS(ETC!$G:$G,ETC!$C:$C,1,ETC!$B:$B,$C1020,ETC!$E:$E,$D1020)),)=0,H1020,IFERROR((I1020+K1020+M1020)/(G1020+J1020+SUMIFS(ETC!$G:$G,ETC!$C:$C,1,ETC!$B:$B,$C1020,ETC!$E:$E,$D1020)),))</x:f>
        <x:v>435425490.59248203</x:v>
      </x:c>
      <x:c r="O1020" s="106">
        <x:f>++SUMIFS('sales data'!L:L,'sales data'!$B:$B,$C1020,'sales data'!$F:$F,$D1020,'sales data'!$O:$O,"")</x:f>
        <x:v>0</x:v>
      </x:c>
      <x:c r="P1020" s="73">
        <x:f t="shared" si="276"/>
        <x:v>0</x:v>
      </x:c>
      <x:c r="Q1020" s="68">
        <x:f>+SUMIFS('sales data'!$L:$L,'sales data'!$B:$B,$C1020,'sales data'!$F:$F,$D1020,'sales data'!$O:$O,"R")</x:f>
        <x:v>0</x:v>
      </x:c>
      <x:c r="R1020" s="73">
        <x:f t="shared" si="277"/>
        <x:v>0</x:v>
      </x:c>
      <x:c r="S1020" s="68">
        <x:f>SUMIFS('sales data'!$L:$L,'sales data'!$B:$B,$C1020,'sales data'!$F:$F,$D1020,'sales data'!$O:$O,"N")</x:f>
        <x:v>0</x:v>
      </x:c>
      <x:c r="T1020" s="73">
        <x:f t="shared" si="278"/>
        <x:v>0</x:v>
      </x:c>
      <x:c r="U1020" s="26">
        <x:f>SUMIFS('warehouse inventory check'!$N:$N,'warehouse inventory check'!$C:$C,$C1020,'warehouse inventory check'!$D:$D,$D1020)</x:f>
        <x:v>0</x:v>
      </x:c>
      <x:c r="V1020" s="26">
        <x:f t="shared" si="279"/>
        <x:v>435425490.59248203</x:v>
      </x:c>
      <x:c r="W1020" s="73">
        <x:f t="shared" si="280"/>
        <x:v>0</x:v>
      </x:c>
      <x:c r="X1020" s="74">
        <x:f t="shared" si="281"/>
        <x:v>0</x:v>
      </x:c>
      <x:c r="Y1020" s="68">
        <x:f t="shared" si="282"/>
        <x:v>0</x:v>
      </x:c>
      <x:c r="Z1020" s="68">
        <x:f t="shared" si="283"/>
        <x:v>0</x:v>
      </x:c>
    </x:row>
    <x:row r="1021" spans="1:26" s="26" customFormat="1">
      <x:c r="A1021" s="118">
        <x:v>98</x:v>
      </x:c>
      <x:c r="B1021" s="118"/>
      <x:c r="C1021" s="113">
        <x:v>10</x:v>
      </x:c>
      <x:c r="D1021" s="210" t="str">
        <x:f>IF(VLOOKUP($A1021,'★Master Code List'!$B$4:$K$167,8,)=0,"",(VLOOKUP($A1021,'★Master Code List'!$B$4:$K$167,8,)))</x:f>
        <x:v/>
      </x:c>
      <x:c r="E1021" s="210" t="str">
        <x:f>IF(VLOOKUP($A1021,'★Master Code List'!$B$4:$K$167,9,)=0,"",(VLOOKUP($A1021,'★Master Code List'!$B$4:$K$167,9,)))</x:f>
        <x:v/>
      </x:c>
      <x:c r="F1021" s="20" t="str">
        <x:f>IF(VLOOKUP($A1021,'★Master Code List'!$B$4:$K$167,10,)=0,"",(VLOOKUP($A1021,'★Master Code List'!$B$4:$K$167,10,)))</x:f>
        <x:v/>
      </x:c>
      <x:c r="G1021" s="158">
        <x:f t="shared" si="273"/>
        <x:v>0</x:v>
      </x:c>
      <x:c r="H1021" s="197">
        <x:f t="shared" si="274"/>
        <x:v>435425490.59248203</x:v>
      </x:c>
      <x:c r="I1021" s="285">
        <x:f t="shared" si="275"/>
        <x:v>0</x:v>
      </x:c>
      <x:c r="J1021" s="106">
        <x:f>SUMIFS('purchase data'!K:K,'purchase data'!$B:$B,$C1021,'purchase data'!$F:$F,$D1021)</x:f>
        <x:v>0</x:v>
      </x:c>
      <x:c r="K1021" s="73">
        <x:f>SUMIFS('purchase data'!M:M,'purchase data'!$B:$B,$C1021,'purchase data'!$F:$F,$D1021)</x:f>
        <x:v>0</x:v>
      </x:c>
      <x:c r="L1021" s="68">
        <x:f>SUMIFS(ETC!$G:$G,ETC!$B:$B,$C1021,ETC!$E:$E,$D1021)</x:f>
        <x:v>0</x:v>
      </x:c>
      <x:c r="M1021" s="73">
        <x:f>SUMIFS(ETC!$J:$J,ETC!$E:$E,$D1021,ETC!$B:$B,$C1021)</x:f>
        <x:v>0</x:v>
      </x:c>
      <x:c r="N1021" s="159">
        <x:f>IF(IFERROR((I1021+K1021+M1021)/(G1021+J1021+SUMIFS(ETC!$G:$G,ETC!$C:$C,1,ETC!$B:$B,$C1021,ETC!$E:$E,$D1021)),)=0,H1021,IFERROR((I1021+K1021+M1021)/(G1021+J1021+SUMIFS(ETC!$G:$G,ETC!$C:$C,1,ETC!$B:$B,$C1021,ETC!$E:$E,$D1021)),))</x:f>
        <x:v>435425490.59248203</x:v>
      </x:c>
      <x:c r="O1021" s="106">
        <x:f>++SUMIFS('sales data'!L:L,'sales data'!$B:$B,$C1021,'sales data'!$F:$F,$D1021,'sales data'!$O:$O,"")</x:f>
        <x:v>0</x:v>
      </x:c>
      <x:c r="P1021" s="73">
        <x:f t="shared" si="276"/>
        <x:v>0</x:v>
      </x:c>
      <x:c r="Q1021" s="68">
        <x:f>+SUMIFS('sales data'!$L:$L,'sales data'!$B:$B,$C1021,'sales data'!$F:$F,$D1021,'sales data'!$O:$O,"R")</x:f>
        <x:v>0</x:v>
      </x:c>
      <x:c r="R1021" s="73">
        <x:f t="shared" si="277"/>
        <x:v>0</x:v>
      </x:c>
      <x:c r="S1021" s="68">
        <x:f>SUMIFS('sales data'!$L:$L,'sales data'!$B:$B,$C1021,'sales data'!$F:$F,$D1021,'sales data'!$O:$O,"N")</x:f>
        <x:v>0</x:v>
      </x:c>
      <x:c r="T1021" s="73">
        <x:f t="shared" si="278"/>
        <x:v>0</x:v>
      </x:c>
      <x:c r="U1021" s="26">
        <x:f>SUMIFS('warehouse inventory check'!$N:$N,'warehouse inventory check'!$C:$C,$C1021,'warehouse inventory check'!$D:$D,$D1021)</x:f>
        <x:v>0</x:v>
      </x:c>
      <x:c r="V1021" s="26">
        <x:f t="shared" si="279"/>
        <x:v>435425490.59248203</x:v>
      </x:c>
      <x:c r="W1021" s="73">
        <x:f t="shared" si="280"/>
        <x:v>0</x:v>
      </x:c>
      <x:c r="X1021" s="74">
        <x:f t="shared" si="281"/>
        <x:v>0</x:v>
      </x:c>
      <x:c r="Y1021" s="68">
        <x:f t="shared" si="282"/>
        <x:v>0</x:v>
      </x:c>
      <x:c r="Z1021" s="68">
        <x:f t="shared" si="283"/>
        <x:v>0</x:v>
      </x:c>
    </x:row>
    <x:row r="1022" spans="1:26" s="26" customFormat="1">
      <x:c r="A1022" s="118">
        <x:v>99</x:v>
      </x:c>
      <x:c r="B1022" s="118"/>
      <x:c r="C1022" s="113">
        <x:v>10</x:v>
      </x:c>
      <x:c r="D1022" s="210" t="str">
        <x:f>IF(VLOOKUP($A1022,'★Master Code List'!$B$4:$K$167,8,)=0,"",(VLOOKUP($A1022,'★Master Code List'!$B$4:$K$167,8,)))</x:f>
        <x:v/>
      </x:c>
      <x:c r="E1022" s="210" t="str">
        <x:f>IF(VLOOKUP($A1022,'★Master Code List'!$B$4:$K$167,9,)=0,"",(VLOOKUP($A1022,'★Master Code List'!$B$4:$K$167,9,)))</x:f>
        <x:v/>
      </x:c>
      <x:c r="F1022" s="20" t="str">
        <x:f>IF(VLOOKUP($A1022,'★Master Code List'!$B$4:$K$167,10,)=0,"",(VLOOKUP($A1022,'★Master Code List'!$B$4:$K$167,10,)))</x:f>
        <x:v/>
      </x:c>
      <x:c r="G1022" s="158">
        <x:f t="shared" si="273"/>
        <x:v>0</x:v>
      </x:c>
      <x:c r="H1022" s="197">
        <x:f t="shared" si="274"/>
        <x:v>435425490.59248203</x:v>
      </x:c>
      <x:c r="I1022" s="285">
        <x:f t="shared" si="275"/>
        <x:v>0</x:v>
      </x:c>
      <x:c r="J1022" s="106">
        <x:f>SUMIFS('purchase data'!K:K,'purchase data'!$B:$B,$C1022,'purchase data'!$F:$F,$D1022)</x:f>
        <x:v>0</x:v>
      </x:c>
      <x:c r="K1022" s="73">
        <x:f>SUMIFS('purchase data'!M:M,'purchase data'!$B:$B,$C1022,'purchase data'!$F:$F,$D1022)</x:f>
        <x:v>0</x:v>
      </x:c>
      <x:c r="L1022" s="68">
        <x:f>SUMIFS(ETC!$G:$G,ETC!$B:$B,$C1022,ETC!$E:$E,$D1022)</x:f>
        <x:v>0</x:v>
      </x:c>
      <x:c r="M1022" s="73">
        <x:f>SUMIFS(ETC!$J:$J,ETC!$E:$E,$D1022,ETC!$B:$B,$C1022)</x:f>
        <x:v>0</x:v>
      </x:c>
      <x:c r="N1022" s="159">
        <x:f>IF(IFERROR((I1022+K1022+M1022)/(G1022+J1022+SUMIFS(ETC!$G:$G,ETC!$C:$C,1,ETC!$B:$B,$C1022,ETC!$E:$E,$D1022)),)=0,H1022,IFERROR((I1022+K1022+M1022)/(G1022+J1022+SUMIFS(ETC!$G:$G,ETC!$C:$C,1,ETC!$B:$B,$C1022,ETC!$E:$E,$D1022)),))</x:f>
        <x:v>435425490.59248203</x:v>
      </x:c>
      <x:c r="O1022" s="106">
        <x:f>++SUMIFS('sales data'!L:L,'sales data'!$B:$B,$C1022,'sales data'!$F:$F,$D1022,'sales data'!$O:$O,"")</x:f>
        <x:v>0</x:v>
      </x:c>
      <x:c r="P1022" s="73">
        <x:f t="shared" si="276"/>
        <x:v>0</x:v>
      </x:c>
      <x:c r="Q1022" s="68">
        <x:f>+SUMIFS('sales data'!$L:$L,'sales data'!$B:$B,$C1022,'sales data'!$F:$F,$D1022,'sales data'!$O:$O,"R")</x:f>
        <x:v>0</x:v>
      </x:c>
      <x:c r="R1022" s="73">
        <x:f t="shared" si="277"/>
        <x:v>0</x:v>
      </x:c>
      <x:c r="S1022" s="68">
        <x:f>SUMIFS('sales data'!$L:$L,'sales data'!$B:$B,$C1022,'sales data'!$F:$F,$D1022,'sales data'!$O:$O,"N")</x:f>
        <x:v>0</x:v>
      </x:c>
      <x:c r="T1022" s="73">
        <x:f t="shared" si="278"/>
        <x:v>0</x:v>
      </x:c>
      <x:c r="U1022" s="26">
        <x:f>SUMIFS('warehouse inventory check'!$N:$N,'warehouse inventory check'!$C:$C,$C1022,'warehouse inventory check'!$D:$D,$D1022)</x:f>
        <x:v>0</x:v>
      </x:c>
      <x:c r="V1022" s="26">
        <x:f t="shared" si="279"/>
        <x:v>435425490.59248203</x:v>
      </x:c>
      <x:c r="W1022" s="73">
        <x:f t="shared" si="280"/>
        <x:v>0</x:v>
      </x:c>
      <x:c r="X1022" s="74">
        <x:f t="shared" si="281"/>
        <x:v>0</x:v>
      </x:c>
      <x:c r="Y1022" s="68">
        <x:f t="shared" si="282"/>
        <x:v>0</x:v>
      </x:c>
      <x:c r="Z1022" s="68">
        <x:f t="shared" si="283"/>
        <x:v>0</x:v>
      </x:c>
    </x:row>
    <x:row r="1023" spans="1:26" s="26" customFormat="1" ht="14.25" thickBot="1">
      <x:c r="A1023" s="118">
        <x:v>100</x:v>
      </x:c>
      <x:c r="B1023" s="118"/>
      <x:c r="C1023" s="113">
        <x:v>10</x:v>
      </x:c>
      <x:c r="D1023" s="210" t="str">
        <x:f>IF(VLOOKUP($A1023,'★Master Code List'!$B$4:$K$167,8,)=0,"",(VLOOKUP($A1023,'★Master Code List'!$B$4:$K$167,8,)))</x:f>
        <x:v/>
      </x:c>
      <x:c r="E1023" s="210" t="str">
        <x:f>IF(VLOOKUP($A1023,'★Master Code List'!$B$4:$K$167,9,)=0,"",(VLOOKUP($A1023,'★Master Code List'!$B$4:$K$167,9,)))</x:f>
        <x:v/>
      </x:c>
      <x:c r="F1023" s="20" t="str">
        <x:f>IF(VLOOKUP($A1023,'★Master Code List'!$B$4:$K$167,10,)=0,"",(VLOOKUP($A1023,'★Master Code List'!$B$4:$K$167,10,)))</x:f>
        <x:v/>
      </x:c>
      <x:c r="G1023" s="158">
        <x:f t="shared" si="273"/>
        <x:v>0</x:v>
      </x:c>
      <x:c r="H1023" s="197">
        <x:f t="shared" si="274"/>
        <x:v>435425490.59248203</x:v>
      </x:c>
      <x:c r="I1023" s="285">
        <x:f t="shared" si="275"/>
        <x:v>0</x:v>
      </x:c>
      <x:c r="J1023" s="106">
        <x:f>SUMIFS('purchase data'!K:K,'purchase data'!$B:$B,$C1023,'purchase data'!$F:$F,$D1023)</x:f>
        <x:v>0</x:v>
      </x:c>
      <x:c r="K1023" s="73">
        <x:f>SUMIFS('purchase data'!M:M,'purchase data'!$B:$B,$C1023,'purchase data'!$F:$F,$D1023)</x:f>
        <x:v>0</x:v>
      </x:c>
      <x:c r="L1023" s="68">
        <x:f>SUMIFS(ETC!$G:$G,ETC!$B:$B,$C1023,ETC!$E:$E,$D1023)</x:f>
        <x:v>0</x:v>
      </x:c>
      <x:c r="M1023" s="73">
        <x:f>SUMIFS(ETC!$J:$J,ETC!$E:$E,$D1023,ETC!$B:$B,$C1023)</x:f>
        <x:v>0</x:v>
      </x:c>
      <x:c r="N1023" s="159">
        <x:f>IF(IFERROR((I1023+K1023+M1023)/(G1023+J1023+SUMIFS(ETC!$G:$G,ETC!$C:$C,1,ETC!$B:$B,$C1023,ETC!$E:$E,$D1023)),)=0,H1023,IFERROR((I1023+K1023+M1023)/(G1023+J1023+SUMIFS(ETC!$G:$G,ETC!$C:$C,1,ETC!$B:$B,$C1023,ETC!$E:$E,$D1023)),))</x:f>
        <x:v>435425490.59248203</x:v>
      </x:c>
      <x:c r="O1023" s="106">
        <x:f>++SUMIFS('sales data'!L:L,'sales data'!$B:$B,$C1023,'sales data'!$F:$F,$D1023,'sales data'!$O:$O,"")</x:f>
        <x:v>0</x:v>
      </x:c>
      <x:c r="P1023" s="73">
        <x:f t="shared" si="276"/>
        <x:v>0</x:v>
      </x:c>
      <x:c r="Q1023" s="68">
        <x:f>+SUMIFS('sales data'!$L:$L,'sales data'!$B:$B,$C1023,'sales data'!$F:$F,$D1023,'sales data'!$O:$O,"R")</x:f>
        <x:v>0</x:v>
      </x:c>
      <x:c r="R1023" s="73">
        <x:f t="shared" si="277"/>
        <x:v>0</x:v>
      </x:c>
      <x:c r="S1023" s="68">
        <x:f>SUMIFS('sales data'!$L:$L,'sales data'!$B:$B,$C1023,'sales data'!$F:$F,$D1023,'sales data'!$O:$O,"N")</x:f>
        <x:v>0</x:v>
      </x:c>
      <x:c r="T1023" s="73">
        <x:f t="shared" si="278"/>
        <x:v>0</x:v>
      </x:c>
      <x:c r="U1023" s="26">
        <x:f>SUMIFS('warehouse inventory check'!$N:$N,'warehouse inventory check'!$C:$C,$C1023,'warehouse inventory check'!$D:$D,$D1023)</x:f>
        <x:v>0</x:v>
      </x:c>
      <x:c r="V1023" s="26">
        <x:f t="shared" si="279"/>
        <x:v>435425490.59248203</x:v>
      </x:c>
      <x:c r="W1023" s="73">
        <x:f t="shared" si="280"/>
        <x:v>0</x:v>
      </x:c>
      <x:c r="X1023" s="74">
        <x:f t="shared" si="281"/>
        <x:v>0</x:v>
      </x:c>
      <x:c r="Y1023" s="68">
        <x:f t="shared" si="282"/>
        <x:v>0</x:v>
      </x:c>
      <x:c r="Z1023" s="68">
        <x:f t="shared" si="283"/>
        <x:v>0</x:v>
      </x:c>
    </x:row>
    <x:row r="1024" spans="1:26" ht="15" collapsed="1" thickTop="1" thickBot="1">
      <x:c r="C1024" s="117">
        <x:v>10</x:v>
      </x:c>
      <x:c r="D1024" s="75"/>
      <x:c r="E1024" s="75"/>
      <x:c r="F1024" s="76" t="s">
        <x:v>117</x:v>
      </x:c>
      <x:c r="G1024" s="286">
        <x:f>SUM(G924:G1023)</x:f>
        <x:v>0</x:v>
      </x:c>
      <x:c r="H1024" s="286"/>
      <x:c r="I1024" s="287">
        <x:f>SUM(I924:I1023)</x:f>
        <x:v>0</x:v>
      </x:c>
      <x:c r="J1024" s="77">
        <x:f>SUM(J924:J1023)</x:f>
        <x:v>0</x:v>
      </x:c>
      <x:c r="K1024" s="78">
        <x:f>SUM(K924:K1023)</x:f>
        <x:v>0</x:v>
      </x:c>
      <x:c r="L1024" s="77">
        <x:f t="shared" ref="L1024:M1024" si="284">SUM(L924:L1023)</x:f>
        <x:v>0</x:v>
      </x:c>
      <x:c r="M1024" s="78">
        <x:f t="shared" si="284"/>
        <x:v>0</x:v>
      </x:c>
      <x:c r="N1024" s="160"/>
      <x:c r="O1024" s="77">
        <x:f t="shared" ref="O1024:U1024" si="285">SUM(O924:O1023)</x:f>
        <x:v>0</x:v>
      </x:c>
      <x:c r="P1024" s="78">
        <x:f t="shared" si="285"/>
        <x:v>0</x:v>
      </x:c>
      <x:c r="Q1024" s="77">
        <x:f t="shared" si="285"/>
        <x:v>0</x:v>
      </x:c>
      <x:c r="R1024" s="78">
        <x:f t="shared" si="285"/>
        <x:v>0</x:v>
      </x:c>
      <x:c r="S1024" s="77">
        <x:f t="shared" si="285"/>
        <x:v>0</x:v>
      </x:c>
      <x:c r="T1024" s="78">
        <x:f t="shared" si="285"/>
        <x:v>0</x:v>
      </x:c>
      <x:c r="U1024" s="77">
        <x:f t="shared" si="285"/>
        <x:v>0</x:v>
      </x:c>
      <x:c r="V1024" s="75"/>
      <x:c r="W1024" s="682">
        <x:f>SUM(W924:W1023)</x:f>
        <x:v>0</x:v>
      </x:c>
      <x:c r="X1024" s="79">
        <x:f>SUM(X924:X1023)</x:f>
        <x:v>0</x:v>
      </x:c>
      <x:c r="Y1024" s="77">
        <x:f>SUM(Y924:Y1023)</x:f>
        <x:v>0</x:v>
      </x:c>
      <x:c r="Z1024" s="77">
        <x:f>SUM(Z924:Z1023)</x:f>
        <x:v>0</x:v>
      </x:c>
    </x:row>
    <x:row r="1025" spans="1:26">
      <x:c r="K1025" s="20">
        <x:f>SUMIFS('purchase data'!M:M,'purchase data'!$B:$B,C1024)-SUMIFS('purchase data'!M:M,'purchase data'!H:H,"Other",'purchase data'!B:B,C1024)-K1024</x:f>
        <x:v>0</x:v>
      </x:c>
    </x:row>
    <x:row r="1027" spans="1:26" ht="14.25" thickBot="1">
      <x:c r="C1027" s="119" t="s">
        <x:v>99</x:v>
      </x:c>
      <x:c r="D1027" s="26"/>
      <x:c r="E1027" s="26"/>
      <x:c r="F1027" s="26"/>
      <x:c r="G1027" s="281" t="s">
        <x:v>100</x:v>
      </x:c>
      <x:c r="J1027" s="275" t="s">
        <x:v>101</x:v>
      </x:c>
      <x:c r="K1027" s="26"/>
      <x:c r="L1027" s="275" t="s">
        <x:v>103</x:v>
      </x:c>
      <x:c r="M1027" s="26"/>
      <x:c r="N1027" s="26"/>
      <x:c r="O1027" s="275" t="s">
        <x:v>102</x:v>
      </x:c>
      <x:c r="P1027" s="26"/>
      <x:c r="Q1027" s="275" t="s">
        <x:v>103</x:v>
      </x:c>
      <x:c r="R1027" s="26"/>
      <x:c r="S1027" s="275" t="s">
        <x:v>104</x:v>
      </x:c>
      <x:c r="T1027" s="26"/>
      <x:c r="U1027" s="275" t="s">
        <x:v>105</x:v>
      </x:c>
      <x:c r="V1027" s="26"/>
      <x:c r="W1027" s="67" t="s">
        <x:v>106</x:v>
      </x:c>
      <x:c r="X1027" s="67"/>
      <x:c r="Y1027" s="81"/>
      <x:c r="Z1027" s="68"/>
    </x:row>
    <x:row r="1028" spans="1:26">
      <x:c r="C1028" s="69" t="s">
        <x:v>120</x:v>
      </x:c>
      <x:c r="D1028" s="364" t="s">
        <x:v>5</x:v>
      </x:c>
      <x:c r="E1028" s="69" t="s">
        <x:v>6</x:v>
      </x:c>
      <x:c r="F1028" s="70" t="s">
        <x:v>7</x:v>
      </x:c>
      <x:c r="G1028" s="282" t="s">
        <x:v>108</x:v>
      </x:c>
      <x:c r="H1028" s="282" t="s">
        <x:v>109</x:v>
      </x:c>
      <x:c r="I1028" s="283" t="s">
        <x:v>110</x:v>
      </x:c>
      <x:c r="J1028" s="69" t="s">
        <x:v>108</x:v>
      </x:c>
      <x:c r="K1028" s="70" t="s">
        <x:v>110</x:v>
      </x:c>
      <x:c r="L1028" s="65" t="s">
        <x:v>113</x:v>
      </x:c>
      <x:c r="M1028" s="66" t="s">
        <x:v>110</x:v>
      </x:c>
      <x:c r="N1028" s="71" t="s">
        <x:v>111</x:v>
      </x:c>
      <x:c r="O1028" s="69" t="s">
        <x:v>108</x:v>
      </x:c>
      <x:c r="P1028" s="70" t="s">
        <x:v>112</x:v>
      </x:c>
      <x:c r="Q1028" s="65" t="s">
        <x:v>113</x:v>
      </x:c>
      <x:c r="R1028" s="66" t="s">
        <x:v>110</x:v>
      </x:c>
      <x:c r="S1028" s="65" t="s">
        <x:v>113</x:v>
      </x:c>
      <x:c r="T1028" s="66" t="s">
        <x:v>110</x:v>
      </x:c>
      <x:c r="U1028" s="69" t="s">
        <x:v>116</x:v>
      </x:c>
      <x:c r="V1028" s="65" t="s">
        <x:v>114</x:v>
      </x:c>
      <x:c r="W1028" s="66" t="s">
        <x:v>110</x:v>
      </x:c>
      <x:c r="X1028" s="71" t="s">
        <x:v>115</x:v>
      </x:c>
      <x:c r="Y1028" s="69" t="s">
        <x:v>121</x:v>
      </x:c>
      <x:c r="Z1028" s="69" t="s">
        <x:v>115</x:v>
      </x:c>
    </x:row>
    <x:row r="1029" spans="1:26">
      <x:c r="A1029" s="118">
        <x:v>1</x:v>
      </x:c>
      <x:c r="B1029" s="118"/>
      <x:c r="C1029" s="113">
        <x:v>11</x:v>
      </x:c>
      <x:c r="D1029" s="210" t="str">
        <x:f>IF(VLOOKUP($A1029,'★Master Code List'!$B$4:$K$167,8,)=0,"",(VLOOKUP($A1029,'★Master Code List'!$B$4:$K$167,8,)))</x:f>
        <x:v>PZ38-10B694-AD</x:v>
      </x:c>
      <x:c r="E1029" s="210" t="str">
        <x:f>IF(VLOOKUP($A1029,'★Master Code List'!$B$4:$K$167,9,)=0,"",(VLOOKUP($A1029,'★Master Code List'!$B$4:$K$167,9,)))</x:f>
        <x:v>PHEV-E (V710) / (P703)</x:v>
      </x:c>
      <x:c r="F1029" s="20" t="str">
        <x:f>IF(VLOOKUP($A1029,'★Master Code List'!$B$4:$K$167,10,)=0,"",(VLOOKUP($A1029,'★Master Code List'!$B$4:$K$167,10,)))</x:f>
        <x:v>Main Harness</x:v>
      </x:c>
      <x:c r="G1029" s="158">
        <x:f t="shared" ref="G1029:G1060" si="286">SUMIFS(U:U,$D:$D,$D1029,$C:$C,$C1029-1)</x:f>
        <x:v>0</x:v>
      </x:c>
      <x:c r="H1029" s="158">
        <x:f t="shared" ref="H1029:H1060" si="287">SUMIFS(V:V,$D:$D,$D1029,$C:$C,$C1029-1)</x:f>
        <x:v>4050.0202393462691</x:v>
      </x:c>
      <x:c r="I1029" s="285">
        <x:f t="shared" ref="I1029:I1060" si="288">SUMIFS(W:W,$D:$D,$D1029,$C:$C,$C1029-1)</x:f>
        <x:v>0</x:v>
      </x:c>
      <x:c r="J1029" s="106">
        <x:f>SUMIFS('purchase data'!K:K,'purchase data'!$B:$B,$C1029,'purchase data'!$F:$F,$D1029)</x:f>
        <x:v>0</x:v>
      </x:c>
      <x:c r="K1029" s="73">
        <x:f>SUMIFS('purchase data'!M:M,'purchase data'!$B:$B,$C1029,'purchase data'!$F:$F,$D1029)</x:f>
        <x:v>0</x:v>
      </x:c>
      <x:c r="L1029" s="68">
        <x:f>SUMIFS(ETC!$G:$G,ETC!$B:$B,$C1029,ETC!$E:$E,$D1029)</x:f>
        <x:v>0</x:v>
      </x:c>
      <x:c r="M1029" s="73">
        <x:f>SUMIFS(ETC!$J:$J,ETC!$E:$E,$D1029,ETC!$B:$B,$C1029)</x:f>
        <x:v>0</x:v>
      </x:c>
      <x:c r="N1029" s="159">
        <x:f>IF(IFERROR((I1029+K1029+M1029)/(G1029+J1029+SUMIFS(ETC!$G:$G,ETC!$C:$C,1,ETC!$B:$B,$C1029,ETC!$E:$E,$D1029)),)=0,H1029,IFERROR((I1029+K1029+M1029)/(G1029+J1029+SUMIFS(ETC!$G:$G,ETC!$C:$C,1,ETC!$B:$B,$C1029,ETC!$E:$E,$D1029)),))</x:f>
        <x:v>4050.0202393462691</x:v>
      </x:c>
      <x:c r="O1029" s="106">
        <x:f>++SUMIFS('sales data'!L:L,'sales data'!$B:$B,$C1029,'sales data'!$F:$F,$D1029,'sales data'!$O:$O,"")</x:f>
        <x:v>0</x:v>
      </x:c>
      <x:c r="P1029" s="73">
        <x:f t="shared" ref="P1029:P1092" si="289">+IF(O1029&lt;&gt;0,O1029*N1029,)</x:f>
        <x:v>0</x:v>
      </x:c>
      <x:c r="Q1029" s="68">
        <x:f>+SUMIFS('sales data'!$L:$L,'sales data'!$B:$B,$C1029,'sales data'!$F:$F,$D1029,'sales data'!$O:$O,"R")</x:f>
        <x:v>0</x:v>
      </x:c>
      <x:c r="R1029" s="73">
        <x:f t="shared" ref="R1029:R1092" si="290">+IF(Q1029&lt;&gt;0,Q1029*N1029,)</x:f>
        <x:v>0</x:v>
      </x:c>
      <x:c r="S1029" s="68">
        <x:f>SUMIFS('sales data'!$L:$L,'sales data'!$B:$B,$C1029,'sales data'!$F:$F,$D1029,'sales data'!$O:$O,"N")</x:f>
        <x:v>0</x:v>
      </x:c>
      <x:c r="T1029" s="73">
        <x:f t="shared" ref="T1029:T1092" si="291">+IF(S1029&lt;&gt;0,S1029*N1029,)</x:f>
        <x:v>0</x:v>
      </x:c>
      <x:c r="U1029" s="26">
        <x:f>SUMIFS('warehouse inventory check'!$N:$N,'warehouse inventory check'!$C:$C,$C1029,'warehouse inventory check'!$D:$D,$D1029)</x:f>
        <x:v>0</x:v>
      </x:c>
      <x:c r="V1029" s="26">
        <x:f t="shared" ref="V1029:V1092" si="292">+N1029</x:f>
        <x:v>4050.0202393462691</x:v>
      </x:c>
      <x:c r="W1029" s="73">
        <x:f t="shared" ref="W1029:W1092" si="293">+IF(U1029&lt;&gt;0,U1029*N1029,)</x:f>
        <x:v>0</x:v>
      </x:c>
      <x:c r="X1029" s="74">
        <x:f t="shared" ref="X1029:X1092" si="294">+I1029+K1029-P1029-R1029-W1029-T1029+M1029</x:f>
        <x:v>0</x:v>
      </x:c>
      <x:c r="Y1029" s="68">
        <x:f t="shared" ref="Y1029:Y1092" si="295">+G1029+J1029+L1029-O1029-Q1029-S1029</x:f>
        <x:v>0</x:v>
      </x:c>
      <x:c r="Z1029" s="68">
        <x:f t="shared" ref="Z1029:Z1092" si="296">+U1029-Y1029</x:f>
        <x:v>0</x:v>
      </x:c>
    </x:row>
    <x:row r="1030" spans="1:26">
      <x:c r="A1030" s="118">
        <x:v>2</x:v>
      </x:c>
      <x:c r="B1030" s="118"/>
      <x:c r="C1030" s="113">
        <x:v>11</x:v>
      </x:c>
      <x:c r="D1030" s="210" t="str">
        <x:f>IF(VLOOKUP($A1030,'★Master Code List'!$B$4:$K$167,8,)=0,"",(VLOOKUP($A1030,'★Master Code List'!$B$4:$K$167,8,)))</x:f>
        <x:v>PZ38-10B694-BD</x:v>
      </x:c>
      <x:c r="E1030" s="210" t="str">
        <x:f>IF(VLOOKUP($A1030,'★Master Code List'!$B$4:$K$167,9,)=0,"",(VLOOKUP($A1030,'★Master Code List'!$B$4:$K$167,9,)))</x:f>
        <x:v>BEV-E1(V710)</x:v>
      </x:c>
      <x:c r="F1030" s="20" t="str">
        <x:f>IF(VLOOKUP($A1030,'★Master Code List'!$B$4:$K$167,10,)=0,"",(VLOOKUP($A1030,'★Master Code List'!$B$4:$K$167,10,)))</x:f>
        <x:v>Main Harness</x:v>
      </x:c>
      <x:c r="G1030" s="158">
        <x:f t="shared" si="286"/>
        <x:v>0</x:v>
      </x:c>
      <x:c r="H1030" s="158">
        <x:f t="shared" si="287"/>
        <x:v>4816.0565301775432</x:v>
      </x:c>
      <x:c r="I1030" s="285">
        <x:f t="shared" si="288"/>
        <x:v>0</x:v>
      </x:c>
      <x:c r="J1030" s="106">
        <x:f>SUMIFS('purchase data'!K:K,'purchase data'!$B:$B,$C1030,'purchase data'!$F:$F,$D1030)</x:f>
        <x:v>0</x:v>
      </x:c>
      <x:c r="K1030" s="73">
        <x:f>SUMIFS('purchase data'!M:M,'purchase data'!$B:$B,$C1030,'purchase data'!$F:$F,$D1030)</x:f>
        <x:v>0</x:v>
      </x:c>
      <x:c r="L1030" s="68">
        <x:f>SUMIFS(ETC!$G:$G,ETC!$B:$B,$C1030,ETC!$E:$E,$D1030)</x:f>
        <x:v>0</x:v>
      </x:c>
      <x:c r="M1030" s="73">
        <x:f>SUMIFS(ETC!$J:$J,ETC!$E:$E,$D1030,ETC!$B:$B,$C1030)</x:f>
        <x:v>0</x:v>
      </x:c>
      <x:c r="N1030" s="159">
        <x:f>IF(IFERROR((I1030+K1030+M1030)/(G1030+J1030+SUMIFS(ETC!$G:$G,ETC!$C:$C,1,ETC!$B:$B,$C1030,ETC!$E:$E,$D1030)),)=0,H1030,IFERROR((I1030+K1030+M1030)/(G1030+J1030+SUMIFS(ETC!$G:$G,ETC!$C:$C,1,ETC!$B:$B,$C1030,ETC!$E:$E,$D1030)),))</x:f>
        <x:v>4816.0565301775432</x:v>
      </x:c>
      <x:c r="O1030" s="106">
        <x:f>++SUMIFS('sales data'!L:L,'sales data'!$B:$B,$C1030,'sales data'!$F:$F,$D1030,'sales data'!$O:$O,"")</x:f>
        <x:v>0</x:v>
      </x:c>
      <x:c r="P1030" s="73">
        <x:f t="shared" si="289"/>
        <x:v>0</x:v>
      </x:c>
      <x:c r="Q1030" s="68">
        <x:f>+SUMIFS('sales data'!$L:$L,'sales data'!$B:$B,$C1030,'sales data'!$F:$F,$D1030,'sales data'!$O:$O,"R")</x:f>
        <x:v>0</x:v>
      </x:c>
      <x:c r="R1030" s="73">
        <x:f t="shared" si="290"/>
        <x:v>0</x:v>
      </x:c>
      <x:c r="S1030" s="68">
        <x:f>SUMIFS('sales data'!$L:$L,'sales data'!$B:$B,$C1030,'sales data'!$F:$F,$D1030,'sales data'!$O:$O,"N")</x:f>
        <x:v>0</x:v>
      </x:c>
      <x:c r="T1030" s="73">
        <x:f t="shared" si="291"/>
        <x:v>0</x:v>
      </x:c>
      <x:c r="U1030" s="26">
        <x:f>SUMIFS('warehouse inventory check'!$N:$N,'warehouse inventory check'!$C:$C,$C1030,'warehouse inventory check'!$D:$D,$D1030)</x:f>
        <x:v>0</x:v>
      </x:c>
      <x:c r="V1030" s="26">
        <x:f t="shared" si="292"/>
        <x:v>4816.0565301775432</x:v>
      </x:c>
      <x:c r="W1030" s="73">
        <x:f t="shared" si="293"/>
        <x:v>0</x:v>
      </x:c>
      <x:c r="X1030" s="74">
        <x:f t="shared" si="294"/>
        <x:v>0</x:v>
      </x:c>
      <x:c r="Y1030" s="68">
        <x:f t="shared" si="295"/>
        <x:v>0</x:v>
      </x:c>
      <x:c r="Z1030" s="68">
        <x:f t="shared" si="296"/>
        <x:v>0</x:v>
      </x:c>
    </x:row>
    <x:row r="1031" spans="1:26">
      <x:c r="A1031" s="118">
        <x:v>3</x:v>
      </x:c>
      <x:c r="B1031" s="118"/>
      <x:c r="C1031" s="113">
        <x:v>11</x:v>
      </x:c>
      <x:c r="D1031" s="210" t="str">
        <x:f>IF(VLOOKUP($A1031,'★Master Code List'!$B$4:$K$167,8,)=0,"",(VLOOKUP($A1031,'★Master Code List'!$B$4:$K$167,8,)))</x:f>
        <x:v>PZ38-14A033-AB</x:v>
      </x:c>
      <x:c r="E1031" s="210" t="str">
        <x:f>IF(VLOOKUP($A1031,'★Master Code List'!$B$4:$K$167,9,)=0,"",(VLOOKUP($A1031,'★Master Code List'!$B$4:$K$167,9,)))</x:f>
        <x:v>PHEV-E (V710) / (P703)</x:v>
      </x:c>
      <x:c r="F1031" s="20" t="str">
        <x:f>IF(VLOOKUP($A1031,'★Master Code List'!$B$4:$K$167,10,)=0,"",(VLOOKUP($A1031,'★Master Code List'!$B$4:$K$167,10,)))</x:f>
        <x:v>BUSBAR - Array to Array (short)</x:v>
      </x:c>
      <x:c r="G1031" s="158">
        <x:f t="shared" si="286"/>
        <x:v>0</x:v>
      </x:c>
      <x:c r="H1031" s="158">
        <x:f t="shared" si="287"/>
        <x:v>140.07220734470826</x:v>
      </x:c>
      <x:c r="I1031" s="285">
        <x:f t="shared" si="288"/>
        <x:v>0</x:v>
      </x:c>
      <x:c r="J1031" s="106">
        <x:f>SUMIFS('purchase data'!K:K,'purchase data'!$B:$B,$C1031,'purchase data'!$F:$F,$D1031)</x:f>
        <x:v>0</x:v>
      </x:c>
      <x:c r="K1031" s="73">
        <x:f>SUMIFS('purchase data'!M:M,'purchase data'!$B:$B,$C1031,'purchase data'!$F:$F,$D1031)</x:f>
        <x:v>0</x:v>
      </x:c>
      <x:c r="L1031" s="68">
        <x:f>SUMIFS(ETC!$G:$G,ETC!$B:$B,$C1031,ETC!$E:$E,$D1031)</x:f>
        <x:v>0</x:v>
      </x:c>
      <x:c r="M1031" s="73">
        <x:f>SUMIFS(ETC!$J:$J,ETC!$E:$E,$D1031,ETC!$B:$B,$C1031)</x:f>
        <x:v>0</x:v>
      </x:c>
      <x:c r="N1031" s="159">
        <x:f>IF(IFERROR((I1031+K1031+M1031)/(G1031+J1031+SUMIFS(ETC!$G:$G,ETC!$C:$C,1,ETC!$B:$B,$C1031,ETC!$E:$E,$D1031)),)=0,H1031,IFERROR((I1031+K1031+M1031)/(G1031+J1031+SUMIFS(ETC!$G:$G,ETC!$C:$C,1,ETC!$B:$B,$C1031,ETC!$E:$E,$D1031)),))</x:f>
        <x:v>140.07220734470826</x:v>
      </x:c>
      <x:c r="O1031" s="106">
        <x:f>++SUMIFS('sales data'!L:L,'sales data'!$B:$B,$C1031,'sales data'!$F:$F,$D1031,'sales data'!$O:$O,"")</x:f>
        <x:v>0</x:v>
      </x:c>
      <x:c r="P1031" s="73">
        <x:f t="shared" si="289"/>
        <x:v>0</x:v>
      </x:c>
      <x:c r="Q1031" s="68">
        <x:f>+SUMIFS('sales data'!$L:$L,'sales data'!$B:$B,$C1031,'sales data'!$F:$F,$D1031,'sales data'!$O:$O,"R")</x:f>
        <x:v>0</x:v>
      </x:c>
      <x:c r="R1031" s="73">
        <x:f t="shared" si="290"/>
        <x:v>0</x:v>
      </x:c>
      <x:c r="S1031" s="68">
        <x:f>SUMIFS('sales data'!$L:$L,'sales data'!$B:$B,$C1031,'sales data'!$F:$F,$D1031,'sales data'!$O:$O,"N")</x:f>
        <x:v>0</x:v>
      </x:c>
      <x:c r="T1031" s="73">
        <x:f t="shared" si="291"/>
        <x:v>0</x:v>
      </x:c>
      <x:c r="U1031" s="26">
        <x:f>SUMIFS('warehouse inventory check'!$N:$N,'warehouse inventory check'!$C:$C,$C1031,'warehouse inventory check'!$D:$D,$D1031)</x:f>
        <x:v>0</x:v>
      </x:c>
      <x:c r="V1031" s="26">
        <x:f t="shared" si="292"/>
        <x:v>140.07220734470826</x:v>
      </x:c>
      <x:c r="W1031" s="73">
        <x:f t="shared" si="293"/>
        <x:v>0</x:v>
      </x:c>
      <x:c r="X1031" s="74">
        <x:f t="shared" si="294"/>
        <x:v>0</x:v>
      </x:c>
      <x:c r="Y1031" s="68">
        <x:f t="shared" si="295"/>
        <x:v>0</x:v>
      </x:c>
      <x:c r="Z1031" s="68">
        <x:f t="shared" si="296"/>
        <x:v>0</x:v>
      </x:c>
    </x:row>
    <x:row r="1032" spans="1:26">
      <x:c r="A1032" s="118">
        <x:v>4</x:v>
      </x:c>
      <x:c r="B1032" s="118"/>
      <x:c r="C1032" s="113">
        <x:v>11</x:v>
      </x:c>
      <x:c r="D1032" s="210" t="str">
        <x:f>IF(VLOOKUP($A1032,'★Master Code List'!$B$4:$K$167,8,)=0,"",(VLOOKUP($A1032,'★Master Code List'!$B$4:$K$167,8,)))</x:f>
        <x:v>PZ38-14A033-BB</x:v>
      </x:c>
      <x:c r="E1032" s="210" t="str">
        <x:f>IF(VLOOKUP($A1032,'★Master Code List'!$B$4:$K$167,9,)=0,"",(VLOOKUP($A1032,'★Master Code List'!$B$4:$K$167,9,)))</x:f>
        <x:v>PHEV-E (V710) / (P703)</x:v>
      </x:c>
      <x:c r="F1032" s="20" t="str">
        <x:f>IF(VLOOKUP($A1032,'★Master Code List'!$B$4:$K$167,10,)=0,"",(VLOOKUP($A1032,'★Master Code List'!$B$4:$K$167,10,)))</x:f>
        <x:v>BUSBAR - Array to Array (long)</x:v>
      </x:c>
      <x:c r="G1032" s="158">
        <x:f t="shared" si="286"/>
        <x:v>0</x:v>
      </x:c>
      <x:c r="H1032" s="158">
        <x:f t="shared" si="287"/>
        <x:v>177.12356011005113</x:v>
      </x:c>
      <x:c r="I1032" s="285">
        <x:f t="shared" si="288"/>
        <x:v>0</x:v>
      </x:c>
      <x:c r="J1032" s="106">
        <x:f>SUMIFS('purchase data'!K:K,'purchase data'!$B:$B,$C1032,'purchase data'!$F:$F,$D1032)</x:f>
        <x:v>0</x:v>
      </x:c>
      <x:c r="K1032" s="73">
        <x:f>SUMIFS('purchase data'!M:M,'purchase data'!$B:$B,$C1032,'purchase data'!$F:$F,$D1032)</x:f>
        <x:v>0</x:v>
      </x:c>
      <x:c r="L1032" s="68">
        <x:f>SUMIFS(ETC!$G:$G,ETC!$B:$B,$C1032,ETC!$E:$E,$D1032)</x:f>
        <x:v>0</x:v>
      </x:c>
      <x:c r="M1032" s="73">
        <x:f>SUMIFS(ETC!$J:$J,ETC!$E:$E,$D1032,ETC!$B:$B,$C1032)</x:f>
        <x:v>0</x:v>
      </x:c>
      <x:c r="N1032" s="159">
        <x:f>IF(IFERROR((I1032+K1032+M1032)/(G1032+J1032+SUMIFS(ETC!$G:$G,ETC!$C:$C,1,ETC!$B:$B,$C1032,ETC!$E:$E,$D1032)),)=0,H1032,IFERROR((I1032+K1032+M1032)/(G1032+J1032+SUMIFS(ETC!$G:$G,ETC!$C:$C,1,ETC!$B:$B,$C1032,ETC!$E:$E,$D1032)),))</x:f>
        <x:v>177.12356011005113</x:v>
      </x:c>
      <x:c r="O1032" s="106">
        <x:f>++SUMIFS('sales data'!L:L,'sales data'!$B:$B,$C1032,'sales data'!$F:$F,$D1032,'sales data'!$O:$O,"")</x:f>
        <x:v>0</x:v>
      </x:c>
      <x:c r="P1032" s="73">
        <x:f t="shared" si="289"/>
        <x:v>0</x:v>
      </x:c>
      <x:c r="Q1032" s="68">
        <x:f>+SUMIFS('sales data'!$L:$L,'sales data'!$B:$B,$C1032,'sales data'!$F:$F,$D1032,'sales data'!$O:$O,"R")</x:f>
        <x:v>0</x:v>
      </x:c>
      <x:c r="R1032" s="73">
        <x:f t="shared" si="290"/>
        <x:v>0</x:v>
      </x:c>
      <x:c r="S1032" s="68">
        <x:f>SUMIFS('sales data'!$L:$L,'sales data'!$B:$B,$C1032,'sales data'!$F:$F,$D1032,'sales data'!$O:$O,"N")</x:f>
        <x:v>0</x:v>
      </x:c>
      <x:c r="T1032" s="73">
        <x:f t="shared" si="291"/>
        <x:v>0</x:v>
      </x:c>
      <x:c r="U1032" s="26">
        <x:f>SUMIFS('warehouse inventory check'!$N:$N,'warehouse inventory check'!$C:$C,$C1032,'warehouse inventory check'!$D:$D,$D1032)</x:f>
        <x:v>0</x:v>
      </x:c>
      <x:c r="V1032" s="26">
        <x:f t="shared" si="292"/>
        <x:v>177.12356011005113</x:v>
      </x:c>
      <x:c r="W1032" s="73">
        <x:f t="shared" si="293"/>
        <x:v>0</x:v>
      </x:c>
      <x:c r="X1032" s="74">
        <x:f t="shared" si="294"/>
        <x:v>0</x:v>
      </x:c>
      <x:c r="Y1032" s="68">
        <x:f t="shared" si="295"/>
        <x:v>0</x:v>
      </x:c>
      <x:c r="Z1032" s="68">
        <x:f t="shared" si="296"/>
        <x:v>0</x:v>
      </x:c>
    </x:row>
    <x:row r="1033" spans="1:26">
      <x:c r="A1033" s="118">
        <x:v>5</x:v>
      </x:c>
      <x:c r="B1033" s="118"/>
      <x:c r="C1033" s="113">
        <x:v>11</x:v>
      </x:c>
      <x:c r="D1033" s="210" t="str">
        <x:f>IF(VLOOKUP($A1033,'★Master Code List'!$B$4:$K$167,8,)=0,"",(VLOOKUP($A1033,'★Master Code List'!$B$4:$K$167,8,)))</x:f>
        <x:v>PZ38-14A033-CB</x:v>
      </x:c>
      <x:c r="E1033" s="210" t="str">
        <x:f>IF(VLOOKUP($A1033,'★Master Code List'!$B$4:$K$167,9,)=0,"",(VLOOKUP($A1033,'★Master Code List'!$B$4:$K$167,9,)))</x:f>
        <x:v>PHEV-E (V710) / (P703)</x:v>
      </x:c>
      <x:c r="F1033" s="20" t="str">
        <x:f>IF(VLOOKUP($A1033,'★Master Code List'!$B$4:$K$167,10,)=0,"",(VLOOKUP($A1033,'★Master Code List'!$B$4:$K$167,10,)))</x:f>
        <x:v>BUSBAR - Array 3 to 4</x:v>
      </x:c>
      <x:c r="G1033" s="158">
        <x:f t="shared" si="286"/>
        <x:v>0</x:v>
      </x:c>
      <x:c r="H1033" s="158">
        <x:f t="shared" si="287"/>
        <x:v>89.091211925052107</x:v>
      </x:c>
      <x:c r="I1033" s="285">
        <x:f t="shared" si="288"/>
        <x:v>0</x:v>
      </x:c>
      <x:c r="J1033" s="106">
        <x:f>SUMIFS('purchase data'!K:K,'purchase data'!$B:$B,$C1033,'purchase data'!$F:$F,$D1033)</x:f>
        <x:v>0</x:v>
      </x:c>
      <x:c r="K1033" s="73">
        <x:f>SUMIFS('purchase data'!M:M,'purchase data'!$B:$B,$C1033,'purchase data'!$F:$F,$D1033)</x:f>
        <x:v>0</x:v>
      </x:c>
      <x:c r="L1033" s="68">
        <x:f>SUMIFS(ETC!$G:$G,ETC!$B:$B,$C1033,ETC!$E:$E,$D1033)</x:f>
        <x:v>0</x:v>
      </x:c>
      <x:c r="M1033" s="73">
        <x:f>SUMIFS(ETC!$J:$J,ETC!$E:$E,$D1033,ETC!$B:$B,$C1033)</x:f>
        <x:v>0</x:v>
      </x:c>
      <x:c r="N1033" s="159">
        <x:f>IF(IFERROR((I1033+K1033+M1033)/(G1033+J1033+SUMIFS(ETC!$G:$G,ETC!$C:$C,1,ETC!$B:$B,$C1033,ETC!$E:$E,$D1033)),)=0,H1033,IFERROR((I1033+K1033+M1033)/(G1033+J1033+SUMIFS(ETC!$G:$G,ETC!$C:$C,1,ETC!$B:$B,$C1033,ETC!$E:$E,$D1033)),))</x:f>
        <x:v>89.091211925052107</x:v>
      </x:c>
      <x:c r="O1033" s="106">
        <x:f>++SUMIFS('sales data'!L:L,'sales data'!$B:$B,$C1033,'sales data'!$F:$F,$D1033,'sales data'!$O:$O,"")</x:f>
        <x:v>0</x:v>
      </x:c>
      <x:c r="P1033" s="73">
        <x:f t="shared" si="289"/>
        <x:v>0</x:v>
      </x:c>
      <x:c r="Q1033" s="68">
        <x:f>+SUMIFS('sales data'!$L:$L,'sales data'!$B:$B,$C1033,'sales data'!$F:$F,$D1033,'sales data'!$O:$O,"R")</x:f>
        <x:v>0</x:v>
      </x:c>
      <x:c r="R1033" s="73">
        <x:f t="shared" si="290"/>
        <x:v>0</x:v>
      </x:c>
      <x:c r="S1033" s="68">
        <x:f>SUMIFS('sales data'!$L:$L,'sales data'!$B:$B,$C1033,'sales data'!$F:$F,$D1033,'sales data'!$O:$O,"N")</x:f>
        <x:v>0</x:v>
      </x:c>
      <x:c r="T1033" s="73">
        <x:f t="shared" si="291"/>
        <x:v>0</x:v>
      </x:c>
      <x:c r="U1033" s="26">
        <x:f>SUMIFS('warehouse inventory check'!$N:$N,'warehouse inventory check'!$C:$C,$C1033,'warehouse inventory check'!$D:$D,$D1033)</x:f>
        <x:v>0</x:v>
      </x:c>
      <x:c r="V1033" s="26">
        <x:f t="shared" si="292"/>
        <x:v>89.091211925052107</x:v>
      </x:c>
      <x:c r="W1033" s="73">
        <x:f t="shared" si="293"/>
        <x:v>0</x:v>
      </x:c>
      <x:c r="X1033" s="74">
        <x:f t="shared" si="294"/>
        <x:v>0</x:v>
      </x:c>
      <x:c r="Y1033" s="68">
        <x:f t="shared" si="295"/>
        <x:v>0</x:v>
      </x:c>
      <x:c r="Z1033" s="68">
        <x:f t="shared" si="296"/>
        <x:v>0</x:v>
      </x:c>
    </x:row>
    <x:row r="1034" spans="1:26">
      <x:c r="A1034" s="118">
        <x:v>6</x:v>
      </x:c>
      <x:c r="B1034" s="118"/>
      <x:c r="C1034" s="113">
        <x:v>11</x:v>
      </x:c>
      <x:c r="D1034" s="210" t="str">
        <x:f>IF(VLOOKUP($A1034,'★Master Code List'!$B$4:$K$167,8,)=0,"",(VLOOKUP($A1034,'★Master Code List'!$B$4:$K$167,8,)))</x:f>
        <x:v>PZ38-14A033-FE</x:v>
      </x:c>
      <x:c r="E1034" s="210" t="str">
        <x:f>IF(VLOOKUP($A1034,'★Master Code List'!$B$4:$K$167,9,)=0,"",(VLOOKUP($A1034,'★Master Code List'!$B$4:$K$167,9,)))</x:f>
        <x:v>EV-V4 Test Parts</x:v>
      </x:c>
      <x:c r="F1034" s="20" t="str">
        <x:f>IF(VLOOKUP($A1034,'★Master Code List'!$B$4:$K$167,10,)=0,"",(VLOOKUP($A1034,'★Master Code List'!$B$4:$K$167,10,)))</x:f>
        <x:v>BUSBAR - Array to Array (Straight)_Insert</x:v>
      </x:c>
      <x:c r="G1034" s="158">
        <x:f t="shared" si="286"/>
        <x:v>0</x:v>
      </x:c>
      <x:c r="H1034" s="158">
        <x:f t="shared" si="287"/>
        <x:v>444.18496711111101</x:v>
      </x:c>
      <x:c r="I1034" s="285">
        <x:f t="shared" si="288"/>
        <x:v>0</x:v>
      </x:c>
      <x:c r="J1034" s="106">
        <x:f>SUMIFS('purchase data'!K:K,'purchase data'!$B:$B,$C1034,'purchase data'!$F:$F,$D1034)</x:f>
        <x:v>0</x:v>
      </x:c>
      <x:c r="K1034" s="73">
        <x:f>SUMIFS('purchase data'!M:M,'purchase data'!$B:$B,$C1034,'purchase data'!$F:$F,$D1034)</x:f>
        <x:v>0</x:v>
      </x:c>
      <x:c r="L1034" s="68">
        <x:f>SUMIFS(ETC!$G:$G,ETC!$B:$B,$C1034,ETC!$E:$E,$D1034)</x:f>
        <x:v>0</x:v>
      </x:c>
      <x:c r="M1034" s="73">
        <x:f>SUMIFS(ETC!$J:$J,ETC!$E:$E,$D1034,ETC!$B:$B,$C1034)</x:f>
        <x:v>0</x:v>
      </x:c>
      <x:c r="N1034" s="159">
        <x:f>IF(IFERROR((I1034+K1034+M1034)/(G1034+J1034+SUMIFS(ETC!$G:$G,ETC!$C:$C,1,ETC!$B:$B,$C1034,ETC!$E:$E,$D1034)),)=0,H1034,IFERROR((I1034+K1034+M1034)/(G1034+J1034+SUMIFS(ETC!$G:$G,ETC!$C:$C,1,ETC!$B:$B,$C1034,ETC!$E:$E,$D1034)),))</x:f>
        <x:v>444.18496711111101</x:v>
      </x:c>
      <x:c r="O1034" s="106">
        <x:f>++SUMIFS('sales data'!L:L,'sales data'!$B:$B,$C1034,'sales data'!$F:$F,$D1034,'sales data'!$O:$O,"")</x:f>
        <x:v>0</x:v>
      </x:c>
      <x:c r="P1034" s="73">
        <x:f t="shared" si="289"/>
        <x:v>0</x:v>
      </x:c>
      <x:c r="Q1034" s="68">
        <x:f>+SUMIFS('sales data'!$L:$L,'sales data'!$B:$B,$C1034,'sales data'!$F:$F,$D1034,'sales data'!$O:$O,"R")</x:f>
        <x:v>0</x:v>
      </x:c>
      <x:c r="R1034" s="73">
        <x:f t="shared" si="290"/>
        <x:v>0</x:v>
      </x:c>
      <x:c r="S1034" s="68">
        <x:f>SUMIFS('sales data'!$L:$L,'sales data'!$B:$B,$C1034,'sales data'!$F:$F,$D1034,'sales data'!$O:$O,"N")</x:f>
        <x:v>0</x:v>
      </x:c>
      <x:c r="T1034" s="73">
        <x:f t="shared" si="291"/>
        <x:v>0</x:v>
      </x:c>
      <x:c r="U1034" s="26">
        <x:f>SUMIFS('warehouse inventory check'!$N:$N,'warehouse inventory check'!$C:$C,$C1034,'warehouse inventory check'!$D:$D,$D1034)</x:f>
        <x:v>0</x:v>
      </x:c>
      <x:c r="V1034" s="26">
        <x:f t="shared" si="292"/>
        <x:v>444.18496711111101</x:v>
      </x:c>
      <x:c r="W1034" s="73">
        <x:f t="shared" si="293"/>
        <x:v>0</x:v>
      </x:c>
      <x:c r="X1034" s="74">
        <x:f t="shared" si="294"/>
        <x:v>0</x:v>
      </x:c>
      <x:c r="Y1034" s="68">
        <x:f t="shared" si="295"/>
        <x:v>0</x:v>
      </x:c>
      <x:c r="Z1034" s="68">
        <x:f t="shared" si="296"/>
        <x:v>0</x:v>
      </x:c>
    </x:row>
    <x:row r="1035" spans="1:26">
      <x:c r="A1035" s="118">
        <x:v>7</x:v>
      </x:c>
      <x:c r="B1035" s="118"/>
      <x:c r="C1035" s="113">
        <x:v>11</x:v>
      </x:c>
      <x:c r="D1035" s="210" t="str">
        <x:f>IF(VLOOKUP($A1035,'★Master Code List'!$B$4:$K$167,8,)=0,"",(VLOOKUP($A1035,'★Master Code List'!$B$4:$K$167,8,)))</x:f>
        <x:v>PZ38-14A033-GD</x:v>
      </x:c>
      <x:c r="E1035" s="210" t="str">
        <x:f>IF(VLOOKUP($A1035,'★Master Code List'!$B$4:$K$167,9,)=0,"",(VLOOKUP($A1035,'★Master Code List'!$B$4:$K$167,9,)))</x:f>
        <x:v>BEV-E (V710)</x:v>
      </x:c>
      <x:c r="F1035" s="20" t="str">
        <x:f>IF(VLOOKUP($A1035,'★Master Code List'!$B$4:$K$167,10,)=0,"",(VLOOKUP($A1035,'★Master Code List'!$B$4:$K$167,10,)))</x:f>
        <x:v>BUSBAR - Array to Array (Angled)_Insert</x:v>
      </x:c>
      <x:c r="G1035" s="158">
        <x:f t="shared" si="286"/>
        <x:v>0</x:v>
      </x:c>
      <x:c r="H1035" s="158">
        <x:f t="shared" si="287"/>
        <x:v>415.72873713804711</x:v>
      </x:c>
      <x:c r="I1035" s="285">
        <x:f t="shared" si="288"/>
        <x:v>0</x:v>
      </x:c>
      <x:c r="J1035" s="106">
        <x:f>SUMIFS('purchase data'!K:K,'purchase data'!$B:$B,$C1035,'purchase data'!$F:$F,$D1035)</x:f>
        <x:v>0</x:v>
      </x:c>
      <x:c r="K1035" s="73">
        <x:f>SUMIFS('purchase data'!M:M,'purchase data'!$B:$B,$C1035,'purchase data'!$F:$F,$D1035)</x:f>
        <x:v>0</x:v>
      </x:c>
      <x:c r="L1035" s="68">
        <x:f>SUMIFS(ETC!$G:$G,ETC!$B:$B,$C1035,ETC!$E:$E,$D1035)</x:f>
        <x:v>0</x:v>
      </x:c>
      <x:c r="M1035" s="73">
        <x:f>SUMIFS(ETC!$J:$J,ETC!$E:$E,$D1035,ETC!$B:$B,$C1035)</x:f>
        <x:v>0</x:v>
      </x:c>
      <x:c r="N1035" s="159">
        <x:f>IF(IFERROR((I1035+K1035+M1035)/(G1035+J1035+SUMIFS(ETC!$G:$G,ETC!$C:$C,1,ETC!$B:$B,$C1035,ETC!$E:$E,$D1035)),)=0,H1035,IFERROR((I1035+K1035+M1035)/(G1035+J1035+SUMIFS(ETC!$G:$G,ETC!$C:$C,1,ETC!$B:$B,$C1035,ETC!$E:$E,$D1035)),))</x:f>
        <x:v>415.72873713804711</x:v>
      </x:c>
      <x:c r="O1035" s="106">
        <x:f>++SUMIFS('sales data'!L:L,'sales data'!$B:$B,$C1035,'sales data'!$F:$F,$D1035,'sales data'!$O:$O,"")</x:f>
        <x:v>0</x:v>
      </x:c>
      <x:c r="P1035" s="73">
        <x:f t="shared" si="289"/>
        <x:v>0</x:v>
      </x:c>
      <x:c r="Q1035" s="68">
        <x:f>+SUMIFS('sales data'!$L:$L,'sales data'!$B:$B,$C1035,'sales data'!$F:$F,$D1035,'sales data'!$O:$O,"R")</x:f>
        <x:v>0</x:v>
      </x:c>
      <x:c r="R1035" s="73">
        <x:f t="shared" si="290"/>
        <x:v>0</x:v>
      </x:c>
      <x:c r="S1035" s="68">
        <x:f>SUMIFS('sales data'!$L:$L,'sales data'!$B:$B,$C1035,'sales data'!$F:$F,$D1035,'sales data'!$O:$O,"N")</x:f>
        <x:v>0</x:v>
      </x:c>
      <x:c r="T1035" s="73">
        <x:f t="shared" si="291"/>
        <x:v>0</x:v>
      </x:c>
      <x:c r="U1035" s="26">
        <x:f>SUMIFS('warehouse inventory check'!$N:$N,'warehouse inventory check'!$C:$C,$C1035,'warehouse inventory check'!$D:$D,$D1035)</x:f>
        <x:v>0</x:v>
      </x:c>
      <x:c r="V1035" s="26">
        <x:f t="shared" si="292"/>
        <x:v>415.72873713804711</x:v>
      </x:c>
      <x:c r="W1035" s="73">
        <x:f t="shared" si="293"/>
        <x:v>0</x:v>
      </x:c>
      <x:c r="X1035" s="74">
        <x:f t="shared" si="294"/>
        <x:v>0</x:v>
      </x:c>
      <x:c r="Y1035" s="68">
        <x:f t="shared" si="295"/>
        <x:v>0</x:v>
      </x:c>
      <x:c r="Z1035" s="68">
        <x:f t="shared" si="296"/>
        <x:v>0</x:v>
      </x:c>
    </x:row>
    <x:row r="1036" spans="1:26">
      <x:c r="A1036" s="118">
        <x:v>8</x:v>
      </x:c>
      <x:c r="B1036" s="118"/>
      <x:c r="C1036" s="113">
        <x:v>11</x:v>
      </x:c>
      <x:c r="D1036" s="210" t="str">
        <x:f>IF(VLOOKUP($A1036,'★Master Code List'!$B$4:$K$167,8,)=0,"",(VLOOKUP($A1036,'★Master Code List'!$B$4:$K$167,8,)))</x:f>
        <x:v>PZ38-14A033-HF</x:v>
      </x:c>
      <x:c r="E1036" s="210" t="str">
        <x:f>IF(VLOOKUP($A1036,'★Master Code List'!$B$4:$K$167,9,)=0,"",(VLOOKUP($A1036,'★Master Code List'!$B$4:$K$167,9,)))</x:f>
        <x:v>BEV-E (V710)</x:v>
      </x:c>
      <x:c r="F1036" s="20" t="str">
        <x:f>IF(VLOOKUP($A1036,'★Master Code List'!$B$4:$K$167,10,)=0,"",(VLOOKUP($A1036,'★Master Code List'!$B$4:$K$167,10,)))</x:f>
        <x:v>BUSBAR - Array4 to Array 5_Insert</x:v>
      </x:c>
      <x:c r="G1036" s="158">
        <x:f t="shared" si="286"/>
        <x:v>0</x:v>
      </x:c>
      <x:c r="H1036" s="158">
        <x:f t="shared" si="287"/>
        <x:v>517.50554691099467</x:v>
      </x:c>
      <x:c r="I1036" s="285">
        <x:f t="shared" si="288"/>
        <x:v>0</x:v>
      </x:c>
      <x:c r="J1036" s="106">
        <x:f>SUMIFS('purchase data'!K:K,'purchase data'!$B:$B,$C1036,'purchase data'!$F:$F,$D1036)</x:f>
        <x:v>0</x:v>
      </x:c>
      <x:c r="K1036" s="73">
        <x:f>SUMIFS('purchase data'!M:M,'purchase data'!$B:$B,$C1036,'purchase data'!$F:$F,$D1036)</x:f>
        <x:v>0</x:v>
      </x:c>
      <x:c r="L1036" s="68">
        <x:f>SUMIFS(ETC!$G:$G,ETC!$B:$B,$C1036,ETC!$E:$E,$D1036)</x:f>
        <x:v>0</x:v>
      </x:c>
      <x:c r="M1036" s="73">
        <x:f>SUMIFS(ETC!$J:$J,ETC!$E:$E,$D1036,ETC!$B:$B,$C1036)</x:f>
        <x:v>0</x:v>
      </x:c>
      <x:c r="N1036" s="159">
        <x:f>IF(IFERROR((I1036+K1036+M1036)/(G1036+J1036+SUMIFS(ETC!$G:$G,ETC!$C:$C,1,ETC!$B:$B,$C1036,ETC!$E:$E,$D1036)),)=0,H1036,IFERROR((I1036+K1036+M1036)/(G1036+J1036+SUMIFS(ETC!$G:$G,ETC!$C:$C,1,ETC!$B:$B,$C1036,ETC!$E:$E,$D1036)),))</x:f>
        <x:v>517.50554691099467</x:v>
      </x:c>
      <x:c r="O1036" s="106">
        <x:f>++SUMIFS('sales data'!L:L,'sales data'!$B:$B,$C1036,'sales data'!$F:$F,$D1036,'sales data'!$O:$O,"")</x:f>
        <x:v>0</x:v>
      </x:c>
      <x:c r="P1036" s="73">
        <x:f t="shared" si="289"/>
        <x:v>0</x:v>
      </x:c>
      <x:c r="Q1036" s="68">
        <x:f>+SUMIFS('sales data'!$L:$L,'sales data'!$B:$B,$C1036,'sales data'!$F:$F,$D1036,'sales data'!$O:$O,"R")</x:f>
        <x:v>0</x:v>
      </x:c>
      <x:c r="R1036" s="73">
        <x:f t="shared" si="290"/>
        <x:v>0</x:v>
      </x:c>
      <x:c r="S1036" s="68">
        <x:f>SUMIFS('sales data'!$L:$L,'sales data'!$B:$B,$C1036,'sales data'!$F:$F,$D1036,'sales data'!$O:$O,"N")</x:f>
        <x:v>0</x:v>
      </x:c>
      <x:c r="T1036" s="73">
        <x:f t="shared" si="291"/>
        <x:v>0</x:v>
      </x:c>
      <x:c r="U1036" s="26">
        <x:f>SUMIFS('warehouse inventory check'!$N:$N,'warehouse inventory check'!$C:$C,$C1036,'warehouse inventory check'!$D:$D,$D1036)</x:f>
        <x:v>0</x:v>
      </x:c>
      <x:c r="V1036" s="26">
        <x:f t="shared" si="292"/>
        <x:v>517.50554691099467</x:v>
      </x:c>
      <x:c r="W1036" s="73">
        <x:f t="shared" si="293"/>
        <x:v>0</x:v>
      </x:c>
      <x:c r="X1036" s="74">
        <x:f t="shared" si="294"/>
        <x:v>0</x:v>
      </x:c>
      <x:c r="Y1036" s="68">
        <x:f t="shared" si="295"/>
        <x:v>0</x:v>
      </x:c>
      <x:c r="Z1036" s="68">
        <x:f t="shared" si="296"/>
        <x:v>0</x:v>
      </x:c>
    </x:row>
    <x:row r="1037" spans="1:26">
      <x:c r="A1037" s="118">
        <x:v>9</x:v>
      </x:c>
      <x:c r="B1037" s="118"/>
      <x:c r="C1037" s="113">
        <x:v>11</x:v>
      </x:c>
      <x:c r="D1037" s="210" t="str">
        <x:f>IF(VLOOKUP($A1037,'★Master Code List'!$B$4:$K$167,8,)=0,"",(VLOOKUP($A1037,'★Master Code List'!$B$4:$K$167,8,)))</x:f>
        <x:v>PZ38-14A033-JD</x:v>
      </x:c>
      <x:c r="E1037" s="210" t="str">
        <x:f>IF(VLOOKUP($A1037,'★Master Code List'!$B$4:$K$167,9,)=0,"",(VLOOKUP($A1037,'★Master Code List'!$B$4:$K$167,9,)))</x:f>
        <x:v>BEV-E1</x:v>
      </x:c>
      <x:c r="F1037" s="20" t="str">
        <x:f>IF(VLOOKUP($A1037,'★Master Code List'!$B$4:$K$167,10,)=0,"",(VLOOKUP($A1037,'★Master Code List'!$B$4:$K$167,10,)))</x:f>
        <x:v>BEV-E1 BUSBAR Array 8 to Array 9</x:v>
      </x:c>
      <x:c r="G1037" s="158">
        <x:f t="shared" si="286"/>
        <x:v>0</x:v>
      </x:c>
      <x:c r="H1037" s="158">
        <x:f t="shared" si="287"/>
        <x:v>446.53285714285715</x:v>
      </x:c>
      <x:c r="I1037" s="285">
        <x:f t="shared" si="288"/>
        <x:v>0</x:v>
      </x:c>
      <x:c r="J1037" s="106">
        <x:f>SUMIFS('purchase data'!K:K,'purchase data'!$B:$B,$C1037,'purchase data'!$F:$F,$D1037)</x:f>
        <x:v>0</x:v>
      </x:c>
      <x:c r="K1037" s="73">
        <x:f>SUMIFS('purchase data'!M:M,'purchase data'!$B:$B,$C1037,'purchase data'!$F:$F,$D1037)</x:f>
        <x:v>0</x:v>
      </x:c>
      <x:c r="L1037" s="68">
        <x:f>SUMIFS(ETC!$G:$G,ETC!$B:$B,$C1037,ETC!$E:$E,$D1037)</x:f>
        <x:v>0</x:v>
      </x:c>
      <x:c r="M1037" s="73">
        <x:f>SUMIFS(ETC!$J:$J,ETC!$E:$E,$D1037,ETC!$B:$B,$C1037)</x:f>
        <x:v>0</x:v>
      </x:c>
      <x:c r="N1037" s="159">
        <x:f>IF(IFERROR((I1037+K1037+M1037)/(G1037+J1037+SUMIFS(ETC!$G:$G,ETC!$C:$C,1,ETC!$B:$B,$C1037,ETC!$E:$E,$D1037)),)=0,H1037,IFERROR((I1037+K1037+M1037)/(G1037+J1037+SUMIFS(ETC!$G:$G,ETC!$C:$C,1,ETC!$B:$B,$C1037,ETC!$E:$E,$D1037)),))</x:f>
        <x:v>446.53285714285715</x:v>
      </x:c>
      <x:c r="O1037" s="106">
        <x:f>++SUMIFS('sales data'!L:L,'sales data'!$B:$B,$C1037,'sales data'!$F:$F,$D1037,'sales data'!$O:$O,"")</x:f>
        <x:v>0</x:v>
      </x:c>
      <x:c r="P1037" s="73">
        <x:f t="shared" si="289"/>
        <x:v>0</x:v>
      </x:c>
      <x:c r="Q1037" s="68">
        <x:f>+SUMIFS('sales data'!$L:$L,'sales data'!$B:$B,$C1037,'sales data'!$F:$F,$D1037,'sales data'!$O:$O,"R")</x:f>
        <x:v>0</x:v>
      </x:c>
      <x:c r="R1037" s="73">
        <x:f t="shared" si="290"/>
        <x:v>0</x:v>
      </x:c>
      <x:c r="S1037" s="68">
        <x:f>SUMIFS('sales data'!$L:$L,'sales data'!$B:$B,$C1037,'sales data'!$F:$F,$D1037,'sales data'!$O:$O,"N")</x:f>
        <x:v>0</x:v>
      </x:c>
      <x:c r="T1037" s="73">
        <x:f t="shared" si="291"/>
        <x:v>0</x:v>
      </x:c>
      <x:c r="U1037" s="26">
        <x:f>SUMIFS('warehouse inventory check'!$N:$N,'warehouse inventory check'!$C:$C,$C1037,'warehouse inventory check'!$D:$D,$D1037)</x:f>
        <x:v>0</x:v>
      </x:c>
      <x:c r="V1037" s="26">
        <x:f t="shared" si="292"/>
        <x:v>446.53285714285715</x:v>
      </x:c>
      <x:c r="W1037" s="73">
        <x:f t="shared" si="293"/>
        <x:v>0</x:v>
      </x:c>
      <x:c r="X1037" s="74">
        <x:f t="shared" si="294"/>
        <x:v>0</x:v>
      </x:c>
      <x:c r="Y1037" s="68">
        <x:f t="shared" si="295"/>
        <x:v>0</x:v>
      </x:c>
      <x:c r="Z1037" s="68">
        <x:f t="shared" si="296"/>
        <x:v>0</x:v>
      </x:c>
    </x:row>
    <x:row r="1038" spans="1:26">
      <x:c r="A1038" s="118">
        <x:v>10</x:v>
      </x:c>
      <x:c r="B1038" s="118"/>
      <x:c r="C1038" s="113">
        <x:v>11</x:v>
      </x:c>
      <x:c r="D1038" s="210" t="str">
        <x:f>IF(VLOOKUP($A1038,'★Master Code List'!$B$4:$K$167,8,)=0,"",(VLOOKUP($A1038,'★Master Code List'!$B$4:$K$167,8,)))</x:f>
        <x:v>PZ38-14A033-KD</x:v>
      </x:c>
      <x:c r="E1038" s="210" t="str">
        <x:f>IF(VLOOKUP($A1038,'★Master Code List'!$B$4:$K$167,9,)=0,"",(VLOOKUP($A1038,'★Master Code List'!$B$4:$K$167,9,)))</x:f>
        <x:v>BEV-E (V710)</x:v>
      </x:c>
      <x:c r="F1038" s="20" t="str">
        <x:f>IF(VLOOKUP($A1038,'★Master Code List'!$B$4:$K$167,10,)=0,"",(VLOOKUP($A1038,'★Master Code List'!$B$4:$K$167,10,)))</x:f>
        <x:v>BUSBAR - Array 1 to Neg BEC_Insert</x:v>
      </x:c>
      <x:c r="G1038" s="158">
        <x:f t="shared" si="286"/>
        <x:v>0</x:v>
      </x:c>
      <x:c r="H1038" s="158">
        <x:f t="shared" si="287"/>
        <x:v>521.15796204395599</x:v>
      </x:c>
      <x:c r="I1038" s="285">
        <x:f t="shared" si="288"/>
        <x:v>0</x:v>
      </x:c>
      <x:c r="J1038" s="106">
        <x:f>SUMIFS('purchase data'!K:K,'purchase data'!$B:$B,$C1038,'purchase data'!$F:$F,$D1038)</x:f>
        <x:v>0</x:v>
      </x:c>
      <x:c r="K1038" s="73">
        <x:f>SUMIFS('purchase data'!M:M,'purchase data'!$B:$B,$C1038,'purchase data'!$F:$F,$D1038)</x:f>
        <x:v>0</x:v>
      </x:c>
      <x:c r="L1038" s="68">
        <x:f>SUMIFS(ETC!$G:$G,ETC!$B:$B,$C1038,ETC!$E:$E,$D1038)</x:f>
        <x:v>0</x:v>
      </x:c>
      <x:c r="M1038" s="73">
        <x:f>SUMIFS(ETC!$J:$J,ETC!$E:$E,$D1038,ETC!$B:$B,$C1038)</x:f>
        <x:v>0</x:v>
      </x:c>
      <x:c r="N1038" s="159">
        <x:f>IF(IFERROR((I1038+K1038+M1038)/(G1038+J1038+SUMIFS(ETC!$G:$G,ETC!$C:$C,1,ETC!$B:$B,$C1038,ETC!$E:$E,$D1038)),)=0,H1038,IFERROR((I1038+K1038+M1038)/(G1038+J1038+SUMIFS(ETC!$G:$G,ETC!$C:$C,1,ETC!$B:$B,$C1038,ETC!$E:$E,$D1038)),))</x:f>
        <x:v>521.15796204395599</x:v>
      </x:c>
      <x:c r="O1038" s="106">
        <x:f>++SUMIFS('sales data'!L:L,'sales data'!$B:$B,$C1038,'sales data'!$F:$F,$D1038,'sales data'!$O:$O,"")</x:f>
        <x:v>0</x:v>
      </x:c>
      <x:c r="P1038" s="73">
        <x:f t="shared" si="289"/>
        <x:v>0</x:v>
      </x:c>
      <x:c r="Q1038" s="68">
        <x:f>+SUMIFS('sales data'!$L:$L,'sales data'!$B:$B,$C1038,'sales data'!$F:$F,$D1038,'sales data'!$O:$O,"R")</x:f>
        <x:v>0</x:v>
      </x:c>
      <x:c r="R1038" s="73">
        <x:f t="shared" si="290"/>
        <x:v>0</x:v>
      </x:c>
      <x:c r="S1038" s="68">
        <x:f>SUMIFS('sales data'!$L:$L,'sales data'!$B:$B,$C1038,'sales data'!$F:$F,$D1038,'sales data'!$O:$O,"N")</x:f>
        <x:v>0</x:v>
      </x:c>
      <x:c r="T1038" s="73">
        <x:f t="shared" si="291"/>
        <x:v>0</x:v>
      </x:c>
      <x:c r="U1038" s="26">
        <x:f>SUMIFS('warehouse inventory check'!$N:$N,'warehouse inventory check'!$C:$C,$C1038,'warehouse inventory check'!$D:$D,$D1038)</x:f>
        <x:v>0</x:v>
      </x:c>
      <x:c r="V1038" s="26">
        <x:f t="shared" si="292"/>
        <x:v>521.15796204395599</x:v>
      </x:c>
      <x:c r="W1038" s="73">
        <x:f t="shared" si="293"/>
        <x:v>0</x:v>
      </x:c>
      <x:c r="X1038" s="74">
        <x:f t="shared" si="294"/>
        <x:v>0</x:v>
      </x:c>
      <x:c r="Y1038" s="68">
        <x:f t="shared" si="295"/>
        <x:v>0</x:v>
      </x:c>
      <x:c r="Z1038" s="68">
        <x:f t="shared" si="296"/>
        <x:v>0</x:v>
      </x:c>
    </x:row>
    <x:row r="1039" spans="1:26">
      <x:c r="A1039" s="118">
        <x:v>11</x:v>
      </x:c>
      <x:c r="B1039" s="118"/>
      <x:c r="C1039" s="113">
        <x:v>11</x:v>
      </x:c>
      <x:c r="D1039" s="210" t="str">
        <x:f>IF(VLOOKUP($A1039,'★Master Code List'!$B$4:$K$167,8,)=0,"",(VLOOKUP($A1039,'★Master Code List'!$B$4:$K$167,8,)))</x:f>
        <x:v>PZ38-14A033-LF</x:v>
      </x:c>
      <x:c r="E1039" s="210" t="str">
        <x:f>IF(VLOOKUP($A1039,'★Master Code List'!$B$4:$K$167,9,)=0,"",(VLOOKUP($A1039,'★Master Code List'!$B$4:$K$167,9,)))</x:f>
        <x:v>BEV-E (V710)</x:v>
      </x:c>
      <x:c r="F1039" s="20" t="str">
        <x:f>IF(VLOOKUP($A1039,'★Master Code List'!$B$4:$K$167,10,)=0,"",(VLOOKUP($A1039,'★Master Code List'!$B$4:$K$167,10,)))</x:f>
        <x:v>BUSBAR - Array 9 to Pos BEC_Insert</x:v>
      </x:c>
      <x:c r="G1039" s="158">
        <x:f t="shared" si="286"/>
        <x:v>0</x:v>
      </x:c>
      <x:c r="H1039" s="158">
        <x:f t="shared" si="287"/>
        <x:v>371.65501294848485</x:v>
      </x:c>
      <x:c r="I1039" s="285">
        <x:f t="shared" si="288"/>
        <x:v>0</x:v>
      </x:c>
      <x:c r="J1039" s="106">
        <x:f>SUMIFS('purchase data'!K:K,'purchase data'!$B:$B,$C1039,'purchase data'!$F:$F,$D1039)</x:f>
        <x:v>0</x:v>
      </x:c>
      <x:c r="K1039" s="73">
        <x:f>SUMIFS('purchase data'!M:M,'purchase data'!$B:$B,$C1039,'purchase data'!$F:$F,$D1039)</x:f>
        <x:v>0</x:v>
      </x:c>
      <x:c r="L1039" s="68">
        <x:f>SUMIFS(ETC!$G:$G,ETC!$B:$B,$C1039,ETC!$E:$E,$D1039)</x:f>
        <x:v>0</x:v>
      </x:c>
      <x:c r="M1039" s="73">
        <x:f>SUMIFS(ETC!$J:$J,ETC!$E:$E,$D1039,ETC!$B:$B,$C1039)</x:f>
        <x:v>0</x:v>
      </x:c>
      <x:c r="N1039" s="159">
        <x:f>IF(IFERROR((I1039+K1039+M1039)/(G1039+J1039+SUMIFS(ETC!$G:$G,ETC!$C:$C,1,ETC!$B:$B,$C1039,ETC!$E:$E,$D1039)),)=0,H1039,IFERROR((I1039+K1039+M1039)/(G1039+J1039+SUMIFS(ETC!$G:$G,ETC!$C:$C,1,ETC!$B:$B,$C1039,ETC!$E:$E,$D1039)),))</x:f>
        <x:v>371.65501294848485</x:v>
      </x:c>
      <x:c r="O1039" s="106">
        <x:f>++SUMIFS('sales data'!L:L,'sales data'!$B:$B,$C1039,'sales data'!$F:$F,$D1039,'sales data'!$O:$O,"")</x:f>
        <x:v>0</x:v>
      </x:c>
      <x:c r="P1039" s="73">
        <x:f t="shared" si="289"/>
        <x:v>0</x:v>
      </x:c>
      <x:c r="Q1039" s="68">
        <x:f>+SUMIFS('sales data'!$L:$L,'sales data'!$B:$B,$C1039,'sales data'!$F:$F,$D1039,'sales data'!$O:$O,"R")</x:f>
        <x:v>0</x:v>
      </x:c>
      <x:c r="R1039" s="73">
        <x:f t="shared" si="290"/>
        <x:v>0</x:v>
      </x:c>
      <x:c r="S1039" s="68">
        <x:f>SUMIFS('sales data'!$L:$L,'sales data'!$B:$B,$C1039,'sales data'!$F:$F,$D1039,'sales data'!$O:$O,"N")</x:f>
        <x:v>0</x:v>
      </x:c>
      <x:c r="T1039" s="73">
        <x:f t="shared" si="291"/>
        <x:v>0</x:v>
      </x:c>
      <x:c r="U1039" s="26">
        <x:f>SUMIFS('warehouse inventory check'!$N:$N,'warehouse inventory check'!$C:$C,$C1039,'warehouse inventory check'!$D:$D,$D1039)</x:f>
        <x:v>0</x:v>
      </x:c>
      <x:c r="V1039" s="26">
        <x:f t="shared" si="292"/>
        <x:v>371.65501294848485</x:v>
      </x:c>
      <x:c r="W1039" s="73">
        <x:f t="shared" si="293"/>
        <x:v>0</x:v>
      </x:c>
      <x:c r="X1039" s="74">
        <x:f t="shared" si="294"/>
        <x:v>0</x:v>
      </x:c>
      <x:c r="Y1039" s="68">
        <x:f t="shared" si="295"/>
        <x:v>0</x:v>
      </x:c>
      <x:c r="Z1039" s="68">
        <x:f t="shared" si="296"/>
        <x:v>0</x:v>
      </x:c>
    </x:row>
    <x:row r="1040" spans="1:26">
      <x:c r="A1040" s="118">
        <x:v>12</x:v>
      </x:c>
      <x:c r="B1040" s="118"/>
      <x:c r="C1040" s="113">
        <x:v>11</x:v>
      </x:c>
      <x:c r="D1040" s="210" t="str">
        <x:f>IF(VLOOKUP($A1040,'★Master Code List'!$B$4:$K$167,8,)=0,"",(VLOOKUP($A1040,'★Master Code List'!$B$4:$K$167,8,)))</x:f>
        <x:v>PZ38-14A033-MC</x:v>
      </x:c>
      <x:c r="E1040" s="210" t="str">
        <x:f>IF(VLOOKUP($A1040,'★Master Code List'!$B$4:$K$167,9,)=0,"",(VLOOKUP($A1040,'★Master Code List'!$B$4:$K$167,9,)))</x:f>
        <x:v>BEV-E (V710)</x:v>
      </x:c>
      <x:c r="F1040" s="20" t="str">
        <x:f>IF(VLOOKUP($A1040,'★Master Code List'!$B$4:$K$167,10,)=0,"",(VLOOKUP($A1040,'★Master Code List'!$B$4:$K$167,10,)))</x:f>
        <x:v>BUSBAR - Pos BEC to DCFC_Protector</x:v>
      </x:c>
      <x:c r="G1040" s="158">
        <x:f t="shared" si="286"/>
        <x:v>0</x:v>
      </x:c>
      <x:c r="H1040" s="158">
        <x:f t="shared" si="287"/>
        <x:v>701.96989836660634</x:v>
      </x:c>
      <x:c r="I1040" s="285">
        <x:f t="shared" si="288"/>
        <x:v>0</x:v>
      </x:c>
      <x:c r="J1040" s="106">
        <x:f>SUMIFS('purchase data'!K:K,'purchase data'!$B:$B,$C1040,'purchase data'!$F:$F,$D1040)</x:f>
        <x:v>0</x:v>
      </x:c>
      <x:c r="K1040" s="73">
        <x:f>SUMIFS('purchase data'!M:M,'purchase data'!$B:$B,$C1040,'purchase data'!$F:$F,$D1040)</x:f>
        <x:v>0</x:v>
      </x:c>
      <x:c r="L1040" s="68">
        <x:f>SUMIFS(ETC!$G:$G,ETC!$B:$B,$C1040,ETC!$E:$E,$D1040)</x:f>
        <x:v>0</x:v>
      </x:c>
      <x:c r="M1040" s="73">
        <x:f>SUMIFS(ETC!$J:$J,ETC!$E:$E,$D1040,ETC!$B:$B,$C1040)</x:f>
        <x:v>0</x:v>
      </x:c>
      <x:c r="N1040" s="159">
        <x:f>IF(IFERROR((I1040+K1040+M1040)/(G1040+J1040+SUMIFS(ETC!$G:$G,ETC!$C:$C,1,ETC!$B:$B,$C1040,ETC!$E:$E,$D1040)),)=0,H1040,IFERROR((I1040+K1040+M1040)/(G1040+J1040+SUMIFS(ETC!$G:$G,ETC!$C:$C,1,ETC!$B:$B,$C1040,ETC!$E:$E,$D1040)),))</x:f>
        <x:v>701.96989836660634</x:v>
      </x:c>
      <x:c r="O1040" s="106">
        <x:f>++SUMIFS('sales data'!L:L,'sales data'!$B:$B,$C1040,'sales data'!$F:$F,$D1040,'sales data'!$O:$O,"")</x:f>
        <x:v>0</x:v>
      </x:c>
      <x:c r="P1040" s="73">
        <x:f t="shared" si="289"/>
        <x:v>0</x:v>
      </x:c>
      <x:c r="Q1040" s="68">
        <x:f>+SUMIFS('sales data'!$L:$L,'sales data'!$B:$B,$C1040,'sales data'!$F:$F,$D1040,'sales data'!$O:$O,"R")</x:f>
        <x:v>0</x:v>
      </x:c>
      <x:c r="R1040" s="73">
        <x:f t="shared" si="290"/>
        <x:v>0</x:v>
      </x:c>
      <x:c r="S1040" s="68">
        <x:f>SUMIFS('sales data'!$L:$L,'sales data'!$B:$B,$C1040,'sales data'!$F:$F,$D1040,'sales data'!$O:$O,"N")</x:f>
        <x:v>0</x:v>
      </x:c>
      <x:c r="T1040" s="73">
        <x:f t="shared" si="291"/>
        <x:v>0</x:v>
      </x:c>
      <x:c r="U1040" s="26">
        <x:f>SUMIFS('warehouse inventory check'!$N:$N,'warehouse inventory check'!$C:$C,$C1040,'warehouse inventory check'!$D:$D,$D1040)</x:f>
        <x:v>0</x:v>
      </x:c>
      <x:c r="V1040" s="26">
        <x:f t="shared" si="292"/>
        <x:v>701.96989836660634</x:v>
      </x:c>
      <x:c r="W1040" s="73">
        <x:f t="shared" si="293"/>
        <x:v>0</x:v>
      </x:c>
      <x:c r="X1040" s="74">
        <x:f t="shared" si="294"/>
        <x:v>0</x:v>
      </x:c>
      <x:c r="Y1040" s="68">
        <x:f t="shared" si="295"/>
        <x:v>0</x:v>
      </x:c>
      <x:c r="Z1040" s="68">
        <x:f t="shared" si="296"/>
        <x:v>0</x:v>
      </x:c>
    </x:row>
    <x:row r="1041" spans="1:26">
      <x:c r="A1041" s="118">
        <x:v>13</x:v>
      </x:c>
      <x:c r="B1041" s="118"/>
      <x:c r="C1041" s="113">
        <x:v>11</x:v>
      </x:c>
      <x:c r="D1041" s="210" t="str">
        <x:f>IF(VLOOKUP($A1041,'★Master Code List'!$B$4:$K$167,8,)=0,"",(VLOOKUP($A1041,'★Master Code List'!$B$4:$K$167,8,)))</x:f>
        <x:v>PZ38-14A033-NB</x:v>
      </x:c>
      <x:c r="E1041" s="210" t="str">
        <x:f>IF(VLOOKUP($A1041,'★Master Code List'!$B$4:$K$167,9,)=0,"",(VLOOKUP($A1041,'★Master Code List'!$B$4:$K$167,9,)))</x:f>
        <x:v>BEV-E (V710)</x:v>
      </x:c>
      <x:c r="F1041" s="20" t="str">
        <x:f>IF(VLOOKUP($A1041,'★Master Code List'!$B$4:$K$167,10,)=0,"",(VLOOKUP($A1041,'★Master Code List'!$B$4:$K$167,10,)))</x:f>
        <x:v>BUSBAR - Neg BEC to DCFC_Protector</x:v>
      </x:c>
      <x:c r="G1041" s="158">
        <x:f t="shared" si="286"/>
        <x:v>0</x:v>
      </x:c>
      <x:c r="H1041" s="158">
        <x:f t="shared" si="287"/>
        <x:v>444.82682407407407</x:v>
      </x:c>
      <x:c r="I1041" s="285">
        <x:f t="shared" si="288"/>
        <x:v>0</x:v>
      </x:c>
      <x:c r="J1041" s="106">
        <x:f>SUMIFS('purchase data'!K:K,'purchase data'!$B:$B,$C1041,'purchase data'!$F:$F,$D1041)</x:f>
        <x:v>0</x:v>
      </x:c>
      <x:c r="K1041" s="73">
        <x:f>SUMIFS('purchase data'!M:M,'purchase data'!$B:$B,$C1041,'purchase data'!$F:$F,$D1041)</x:f>
        <x:v>0</x:v>
      </x:c>
      <x:c r="L1041" s="68">
        <x:f>SUMIFS(ETC!$G:$G,ETC!$B:$B,$C1041,ETC!$E:$E,$D1041)</x:f>
        <x:v>0</x:v>
      </x:c>
      <x:c r="M1041" s="73">
        <x:f>SUMIFS(ETC!$J:$J,ETC!$E:$E,$D1041,ETC!$B:$B,$C1041)</x:f>
        <x:v>0</x:v>
      </x:c>
      <x:c r="N1041" s="159">
        <x:f>IF(IFERROR((I1041+K1041+M1041)/(G1041+J1041+SUMIFS(ETC!$G:$G,ETC!$C:$C,1,ETC!$B:$B,$C1041,ETC!$E:$E,$D1041)),)=0,H1041,IFERROR((I1041+K1041+M1041)/(G1041+J1041+SUMIFS(ETC!$G:$G,ETC!$C:$C,1,ETC!$B:$B,$C1041,ETC!$E:$E,$D1041)),))</x:f>
        <x:v>444.82682407407407</x:v>
      </x:c>
      <x:c r="O1041" s="106">
        <x:f>++SUMIFS('sales data'!L:L,'sales data'!$B:$B,$C1041,'sales data'!$F:$F,$D1041,'sales data'!$O:$O,"")</x:f>
        <x:v>0</x:v>
      </x:c>
      <x:c r="P1041" s="73">
        <x:f t="shared" si="289"/>
        <x:v>0</x:v>
      </x:c>
      <x:c r="Q1041" s="68">
        <x:f>+SUMIFS('sales data'!$L:$L,'sales data'!$B:$B,$C1041,'sales data'!$F:$F,$D1041,'sales data'!$O:$O,"R")</x:f>
        <x:v>0</x:v>
      </x:c>
      <x:c r="R1041" s="73">
        <x:f t="shared" si="290"/>
        <x:v>0</x:v>
      </x:c>
      <x:c r="S1041" s="68">
        <x:f>SUMIFS('sales data'!$L:$L,'sales data'!$B:$B,$C1041,'sales data'!$F:$F,$D1041,'sales data'!$O:$O,"N")</x:f>
        <x:v>0</x:v>
      </x:c>
      <x:c r="T1041" s="73">
        <x:f t="shared" si="291"/>
        <x:v>0</x:v>
      </x:c>
      <x:c r="U1041" s="26">
        <x:f>SUMIFS('warehouse inventory check'!$N:$N,'warehouse inventory check'!$C:$C,$C1041,'warehouse inventory check'!$D:$D,$D1041)</x:f>
        <x:v>0</x:v>
      </x:c>
      <x:c r="V1041" s="26">
        <x:f t="shared" si="292"/>
        <x:v>444.82682407407407</x:v>
      </x:c>
      <x:c r="W1041" s="73">
        <x:f t="shared" si="293"/>
        <x:v>0</x:v>
      </x:c>
      <x:c r="X1041" s="74">
        <x:f t="shared" si="294"/>
        <x:v>0</x:v>
      </x:c>
      <x:c r="Y1041" s="68">
        <x:f t="shared" si="295"/>
        <x:v>0</x:v>
      </x:c>
      <x:c r="Z1041" s="68">
        <x:f t="shared" si="296"/>
        <x:v>0</x:v>
      </x:c>
    </x:row>
    <x:row r="1042" spans="1:26">
      <x:c r="A1042" s="118">
        <x:v>14</x:v>
      </x:c>
      <x:c r="B1042" s="118"/>
      <x:c r="C1042" s="113">
        <x:v>11</x:v>
      </x:c>
      <x:c r="D1042" s="210" t="str">
        <x:f>IF(VLOOKUP($A1042,'★Master Code List'!$B$4:$K$167,8,)=0,"",(VLOOKUP($A1042,'★Master Code List'!$B$4:$K$167,8,)))</x:f>
        <x:v>PZ38-14A033-PC</x:v>
      </x:c>
      <x:c r="E1042" s="210" t="str">
        <x:f>IF(VLOOKUP($A1042,'★Master Code List'!$B$4:$K$167,9,)=0,"",(VLOOKUP($A1042,'★Master Code List'!$B$4:$K$167,9,)))</x:f>
        <x:v>BEV-E (V710)</x:v>
      </x:c>
      <x:c r="F1042" s="20" t="str">
        <x:f>IF(VLOOKUP($A1042,'★Master Code List'!$B$4:$K$167,10,)=0,"",(VLOOKUP($A1042,'★Master Code List'!$B$4:$K$167,10,)))</x:f>
        <x:v>BUSBAR - CIRCUIT BREAKER_A_Insert</x:v>
      </x:c>
      <x:c r="G1042" s="158">
        <x:f t="shared" si="286"/>
        <x:v>0</x:v>
      </x:c>
      <x:c r="H1042" s="158">
        <x:f t="shared" si="287"/>
        <x:v>388.67380300623699</x:v>
      </x:c>
      <x:c r="I1042" s="285">
        <x:f t="shared" si="288"/>
        <x:v>0</x:v>
      </x:c>
      <x:c r="J1042" s="106">
        <x:f>SUMIFS('purchase data'!K:K,'purchase data'!$B:$B,$C1042,'purchase data'!$F:$F,$D1042)</x:f>
        <x:v>0</x:v>
      </x:c>
      <x:c r="K1042" s="73">
        <x:f>SUMIFS('purchase data'!M:M,'purchase data'!$B:$B,$C1042,'purchase data'!$F:$F,$D1042)</x:f>
        <x:v>0</x:v>
      </x:c>
      <x:c r="L1042" s="68">
        <x:f>SUMIFS(ETC!$G:$G,ETC!$B:$B,$C1042,ETC!$E:$E,$D1042)</x:f>
        <x:v>0</x:v>
      </x:c>
      <x:c r="M1042" s="73">
        <x:f>SUMIFS(ETC!$J:$J,ETC!$E:$E,$D1042,ETC!$B:$B,$C1042)</x:f>
        <x:v>0</x:v>
      </x:c>
      <x:c r="N1042" s="159">
        <x:f>IF(IFERROR((I1042+K1042+M1042)/(G1042+J1042+SUMIFS(ETC!$G:$G,ETC!$C:$C,1,ETC!$B:$B,$C1042,ETC!$E:$E,$D1042)),)=0,H1042,IFERROR((I1042+K1042+M1042)/(G1042+J1042+SUMIFS(ETC!$G:$G,ETC!$C:$C,1,ETC!$B:$B,$C1042,ETC!$E:$E,$D1042)),))</x:f>
        <x:v>388.67380300623699</x:v>
      </x:c>
      <x:c r="O1042" s="106">
        <x:f>++SUMIFS('sales data'!L:L,'sales data'!$B:$B,$C1042,'sales data'!$F:$F,$D1042,'sales data'!$O:$O,"")</x:f>
        <x:v>0</x:v>
      </x:c>
      <x:c r="P1042" s="73">
        <x:f t="shared" si="289"/>
        <x:v>0</x:v>
      </x:c>
      <x:c r="Q1042" s="68">
        <x:f>+SUMIFS('sales data'!$L:$L,'sales data'!$B:$B,$C1042,'sales data'!$F:$F,$D1042,'sales data'!$O:$O,"R")</x:f>
        <x:v>0</x:v>
      </x:c>
      <x:c r="R1042" s="73">
        <x:f t="shared" si="290"/>
        <x:v>0</x:v>
      </x:c>
      <x:c r="S1042" s="68">
        <x:f>SUMIFS('sales data'!$L:$L,'sales data'!$B:$B,$C1042,'sales data'!$F:$F,$D1042,'sales data'!$O:$O,"N")</x:f>
        <x:v>0</x:v>
      </x:c>
      <x:c r="T1042" s="73">
        <x:f t="shared" si="291"/>
        <x:v>0</x:v>
      </x:c>
      <x:c r="U1042" s="26">
        <x:f>SUMIFS('warehouse inventory check'!$N:$N,'warehouse inventory check'!$C:$C,$C1042,'warehouse inventory check'!$D:$D,$D1042)</x:f>
        <x:v>0</x:v>
      </x:c>
      <x:c r="V1042" s="26">
        <x:f t="shared" si="292"/>
        <x:v>388.67380300623699</x:v>
      </x:c>
      <x:c r="W1042" s="73">
        <x:f t="shared" si="293"/>
        <x:v>0</x:v>
      </x:c>
      <x:c r="X1042" s="74">
        <x:f t="shared" si="294"/>
        <x:v>0</x:v>
      </x:c>
      <x:c r="Y1042" s="68">
        <x:f t="shared" si="295"/>
        <x:v>0</x:v>
      </x:c>
      <x:c r="Z1042" s="68">
        <x:f t="shared" si="296"/>
        <x:v>0</x:v>
      </x:c>
    </x:row>
    <x:row r="1043" spans="1:26">
      <x:c r="A1043" s="118">
        <x:v>15</x:v>
      </x:c>
      <x:c r="B1043" s="118"/>
      <x:c r="C1043" s="113">
        <x:v>11</x:v>
      </x:c>
      <x:c r="D1043" s="210" t="str">
        <x:f>IF(VLOOKUP($A1043,'★Master Code List'!$B$4:$K$167,8,)=0,"",(VLOOKUP($A1043,'★Master Code List'!$B$4:$K$167,8,)))</x:f>
        <x:v>PZ38-14A033-RC</x:v>
      </x:c>
      <x:c r="E1043" s="210" t="str">
        <x:f>IF(VLOOKUP($A1043,'★Master Code List'!$B$4:$K$167,9,)=0,"",(VLOOKUP($A1043,'★Master Code List'!$B$4:$K$167,9,)))</x:f>
        <x:v>BEV-E (V710)</x:v>
      </x:c>
      <x:c r="F1043" s="20" t="str">
        <x:f>IF(VLOOKUP($A1043,'★Master Code List'!$B$4:$K$167,10,)=0,"",(VLOOKUP($A1043,'★Master Code List'!$B$4:$K$167,10,)))</x:f>
        <x:v>BUSBAR - CIRCUIT BREAKER_B_Insert</x:v>
      </x:c>
      <x:c r="G1043" s="158">
        <x:f t="shared" si="286"/>
        <x:v>0</x:v>
      </x:c>
      <x:c r="H1043" s="158">
        <x:f t="shared" si="287"/>
        <x:v>412.22265972912805</x:v>
      </x:c>
      <x:c r="I1043" s="285">
        <x:f t="shared" si="288"/>
        <x:v>0</x:v>
      </x:c>
      <x:c r="J1043" s="106">
        <x:f>SUMIFS('purchase data'!K:K,'purchase data'!$B:$B,$C1043,'purchase data'!$F:$F,$D1043)</x:f>
        <x:v>0</x:v>
      </x:c>
      <x:c r="K1043" s="73">
        <x:f>SUMIFS('purchase data'!M:M,'purchase data'!$B:$B,$C1043,'purchase data'!$F:$F,$D1043)</x:f>
        <x:v>0</x:v>
      </x:c>
      <x:c r="L1043" s="68">
        <x:f>SUMIFS(ETC!$G:$G,ETC!$B:$B,$C1043,ETC!$E:$E,$D1043)</x:f>
        <x:v>0</x:v>
      </x:c>
      <x:c r="M1043" s="73">
        <x:f>SUMIFS(ETC!$J:$J,ETC!$E:$E,$D1043,ETC!$B:$B,$C1043)</x:f>
        <x:v>0</x:v>
      </x:c>
      <x:c r="N1043" s="159">
        <x:f>IF(IFERROR((I1043+K1043+M1043)/(G1043+J1043+SUMIFS(ETC!$G:$G,ETC!$C:$C,1,ETC!$B:$B,$C1043,ETC!$E:$E,$D1043)),)=0,H1043,IFERROR((I1043+K1043+M1043)/(G1043+J1043+SUMIFS(ETC!$G:$G,ETC!$C:$C,1,ETC!$B:$B,$C1043,ETC!$E:$E,$D1043)),))</x:f>
        <x:v>412.22265972912805</x:v>
      </x:c>
      <x:c r="O1043" s="106">
        <x:f>++SUMIFS('sales data'!L:L,'sales data'!$B:$B,$C1043,'sales data'!$F:$F,$D1043,'sales data'!$O:$O,"")</x:f>
        <x:v>0</x:v>
      </x:c>
      <x:c r="P1043" s="73">
        <x:f t="shared" si="289"/>
        <x:v>0</x:v>
      </x:c>
      <x:c r="Q1043" s="68">
        <x:f>+SUMIFS('sales data'!$L:$L,'sales data'!$B:$B,$C1043,'sales data'!$F:$F,$D1043,'sales data'!$O:$O,"R")</x:f>
        <x:v>0</x:v>
      </x:c>
      <x:c r="R1043" s="73">
        <x:f t="shared" si="290"/>
        <x:v>0</x:v>
      </x:c>
      <x:c r="S1043" s="68">
        <x:f>SUMIFS('sales data'!$L:$L,'sales data'!$B:$B,$C1043,'sales data'!$F:$F,$D1043,'sales data'!$O:$O,"N")</x:f>
        <x:v>0</x:v>
      </x:c>
      <x:c r="T1043" s="73">
        <x:f t="shared" si="291"/>
        <x:v>0</x:v>
      </x:c>
      <x:c r="U1043" s="26">
        <x:f>SUMIFS('warehouse inventory check'!$N:$N,'warehouse inventory check'!$C:$C,$C1043,'warehouse inventory check'!$D:$D,$D1043)</x:f>
        <x:v>0</x:v>
      </x:c>
      <x:c r="V1043" s="26">
        <x:f t="shared" si="292"/>
        <x:v>412.22265972912805</x:v>
      </x:c>
      <x:c r="W1043" s="73">
        <x:f t="shared" si="293"/>
        <x:v>0</x:v>
      </x:c>
      <x:c r="X1043" s="74">
        <x:f t="shared" si="294"/>
        <x:v>0</x:v>
      </x:c>
      <x:c r="Y1043" s="68">
        <x:f t="shared" si="295"/>
        <x:v>0</x:v>
      </x:c>
      <x:c r="Z1043" s="68">
        <x:f t="shared" si="296"/>
        <x:v>0</x:v>
      </x:c>
    </x:row>
    <x:row r="1044" spans="1:26">
      <x:c r="A1044" s="118">
        <x:v>16</x:v>
      </x:c>
      <x:c r="B1044" s="118"/>
      <x:c r="C1044" s="113">
        <x:v>11</x:v>
      </x:c>
      <x:c r="D1044" s="210" t="str">
        <x:f>IF(VLOOKUP($A1044,'★Master Code List'!$B$4:$K$167,8,)=0,"",(VLOOKUP($A1044,'★Master Code List'!$B$4:$K$167,8,)))</x:f>
        <x:v>PZ38-14B252-AB</x:v>
      </x:c>
      <x:c r="E1044" s="210" t="str">
        <x:f>IF(VLOOKUP($A1044,'★Master Code List'!$B$4:$K$167,9,)=0,"",(VLOOKUP($A1044,'★Master Code List'!$B$4:$K$167,9,)))</x:f>
        <x:v>PHEV-E (V710) / (P703)</x:v>
      </x:c>
      <x:c r="F1044" s="20" t="str">
        <x:f>IF(VLOOKUP($A1044,'★Master Code List'!$B$4:$K$167,10,)=0,"",(VLOOKUP($A1044,'★Master Code List'!$B$4:$K$167,10,)))</x:f>
        <x:v>Jumper</x:v>
      </x:c>
      <x:c r="G1044" s="158">
        <x:f t="shared" si="286"/>
        <x:v>0</x:v>
      </x:c>
      <x:c r="H1044" s="158">
        <x:f t="shared" si="287"/>
        <x:v>805.85333559142236</x:v>
      </x:c>
      <x:c r="I1044" s="285">
        <x:f t="shared" si="288"/>
        <x:v>0</x:v>
      </x:c>
      <x:c r="J1044" s="106">
        <x:f>SUMIFS('purchase data'!K:K,'purchase data'!$B:$B,$C1044,'purchase data'!$F:$F,$D1044)</x:f>
        <x:v>0</x:v>
      </x:c>
      <x:c r="K1044" s="73">
        <x:f>SUMIFS('purchase data'!M:M,'purchase data'!$B:$B,$C1044,'purchase data'!$F:$F,$D1044)</x:f>
        <x:v>0</x:v>
      </x:c>
      <x:c r="L1044" s="68">
        <x:f>SUMIFS(ETC!$G:$G,ETC!$B:$B,$C1044,ETC!$E:$E,$D1044)</x:f>
        <x:v>0</x:v>
      </x:c>
      <x:c r="M1044" s="73">
        <x:f>SUMIFS(ETC!$J:$J,ETC!$E:$E,$D1044,ETC!$B:$B,$C1044)</x:f>
        <x:v>0</x:v>
      </x:c>
      <x:c r="N1044" s="159">
        <x:f>IF(IFERROR((I1044+K1044+M1044)/(G1044+J1044+SUMIFS(ETC!$G:$G,ETC!$C:$C,1,ETC!$B:$B,$C1044,ETC!$E:$E,$D1044)),)=0,H1044,IFERROR((I1044+K1044+M1044)/(G1044+J1044+SUMIFS(ETC!$G:$G,ETC!$C:$C,1,ETC!$B:$B,$C1044,ETC!$E:$E,$D1044)),))</x:f>
        <x:v>805.85333559142236</x:v>
      </x:c>
      <x:c r="O1044" s="106">
        <x:f>++SUMIFS('sales data'!L:L,'sales data'!$B:$B,$C1044,'sales data'!$F:$F,$D1044,'sales data'!$O:$O,"")</x:f>
        <x:v>0</x:v>
      </x:c>
      <x:c r="P1044" s="73">
        <x:f t="shared" si="289"/>
        <x:v>0</x:v>
      </x:c>
      <x:c r="Q1044" s="68">
        <x:f>+SUMIFS('sales data'!$L:$L,'sales data'!$B:$B,$C1044,'sales data'!$F:$F,$D1044,'sales data'!$O:$O,"R")</x:f>
        <x:v>0</x:v>
      </x:c>
      <x:c r="R1044" s="73">
        <x:f t="shared" si="290"/>
        <x:v>0</x:v>
      </x:c>
      <x:c r="S1044" s="68">
        <x:f>SUMIFS('sales data'!$L:$L,'sales data'!$B:$B,$C1044,'sales data'!$F:$F,$D1044,'sales data'!$O:$O,"N")</x:f>
        <x:v>0</x:v>
      </x:c>
      <x:c r="T1044" s="73">
        <x:f t="shared" si="291"/>
        <x:v>0</x:v>
      </x:c>
      <x:c r="U1044" s="26">
        <x:f>SUMIFS('warehouse inventory check'!$N:$N,'warehouse inventory check'!$C:$C,$C1044,'warehouse inventory check'!$D:$D,$D1044)</x:f>
        <x:v>0</x:v>
      </x:c>
      <x:c r="V1044" s="26">
        <x:f t="shared" si="292"/>
        <x:v>805.85333559142236</x:v>
      </x:c>
      <x:c r="W1044" s="73">
        <x:f t="shared" si="293"/>
        <x:v>0</x:v>
      </x:c>
      <x:c r="X1044" s="74">
        <x:f t="shared" si="294"/>
        <x:v>0</x:v>
      </x:c>
      <x:c r="Y1044" s="68">
        <x:f t="shared" si="295"/>
        <x:v>0</x:v>
      </x:c>
      <x:c r="Z1044" s="68">
        <x:f t="shared" si="296"/>
        <x:v>0</x:v>
      </x:c>
    </x:row>
    <x:row r="1045" spans="1:26">
      <x:c r="A1045" s="118">
        <x:v>17</x:v>
      </x:c>
      <x:c r="B1045" s="118"/>
      <x:c r="C1045" s="113">
        <x:v>11</x:v>
      </x:c>
      <x:c r="D1045" s="210" t="str">
        <x:f>IF(VLOOKUP($A1045,'★Master Code List'!$B$4:$K$167,8,)=0,"",(VLOOKUP($A1045,'★Master Code List'!$B$4:$K$167,8,)))</x:f>
        <x:v>PZ38-14B680-AD</x:v>
      </x:c>
      <x:c r="E1045" s="210" t="str">
        <x:f>IF(VLOOKUP($A1045,'★Master Code List'!$B$4:$K$167,9,)=0,"",(VLOOKUP($A1045,'★Master Code List'!$B$4:$K$167,9,)))</x:f>
        <x:v>BEV-E (V710)</x:v>
      </x:c>
      <x:c r="F1045" s="20" t="str">
        <x:f>IF(VLOOKUP($A1045,'★Master Code List'!$B$4:$K$167,10,)=0,"",(VLOOKUP($A1045,'★Master Code List'!$B$4:$K$167,10,)))</x:f>
        <x:v>PDU</x:v>
      </x:c>
      <x:c r="G1045" s="158">
        <x:f t="shared" si="286"/>
        <x:v>0</x:v>
      </x:c>
      <x:c r="H1045" s="158">
        <x:f t="shared" si="287"/>
        <x:v>1071.8515777922066</x:v>
      </x:c>
      <x:c r="I1045" s="285">
        <x:f t="shared" si="288"/>
        <x:v>0</x:v>
      </x:c>
      <x:c r="J1045" s="106">
        <x:f>SUMIFS('purchase data'!K:K,'purchase data'!$B:$B,$C1045,'purchase data'!$F:$F,$D1045)</x:f>
        <x:v>0</x:v>
      </x:c>
      <x:c r="K1045" s="73">
        <x:f>SUMIFS('purchase data'!M:M,'purchase data'!$B:$B,$C1045,'purchase data'!$F:$F,$D1045)</x:f>
        <x:v>0</x:v>
      </x:c>
      <x:c r="L1045" s="68">
        <x:f>SUMIFS(ETC!$G:$G,ETC!$B:$B,$C1045,ETC!$E:$E,$D1045)</x:f>
        <x:v>0</x:v>
      </x:c>
      <x:c r="M1045" s="73">
        <x:f>SUMIFS(ETC!$J:$J,ETC!$E:$E,$D1045,ETC!$B:$B,$C1045)</x:f>
        <x:v>0</x:v>
      </x:c>
      <x:c r="N1045" s="159">
        <x:f>IF(IFERROR((I1045+K1045+M1045)/(G1045+J1045+SUMIFS(ETC!$G:$G,ETC!$C:$C,1,ETC!$B:$B,$C1045,ETC!$E:$E,$D1045)),)=0,H1045,IFERROR((I1045+K1045+M1045)/(G1045+J1045+SUMIFS(ETC!$G:$G,ETC!$C:$C,1,ETC!$B:$B,$C1045,ETC!$E:$E,$D1045)),))</x:f>
        <x:v>1071.8515777922066</x:v>
      </x:c>
      <x:c r="O1045" s="106">
        <x:f>++SUMIFS('sales data'!L:L,'sales data'!$B:$B,$C1045,'sales data'!$F:$F,$D1045,'sales data'!$O:$O,"")</x:f>
        <x:v>0</x:v>
      </x:c>
      <x:c r="P1045" s="73">
        <x:f t="shared" si="289"/>
        <x:v>0</x:v>
      </x:c>
      <x:c r="Q1045" s="68">
        <x:f>+SUMIFS('sales data'!$L:$L,'sales data'!$B:$B,$C1045,'sales data'!$F:$F,$D1045,'sales data'!$O:$O,"R")</x:f>
        <x:v>0</x:v>
      </x:c>
      <x:c r="R1045" s="73">
        <x:f t="shared" si="290"/>
        <x:v>0</x:v>
      </x:c>
      <x:c r="S1045" s="68">
        <x:f>SUMIFS('sales data'!$L:$L,'sales data'!$B:$B,$C1045,'sales data'!$F:$F,$D1045,'sales data'!$O:$O,"N")</x:f>
        <x:v>0</x:v>
      </x:c>
      <x:c r="T1045" s="73">
        <x:f t="shared" si="291"/>
        <x:v>0</x:v>
      </x:c>
      <x:c r="U1045" s="26">
        <x:f>SUMIFS('warehouse inventory check'!$N:$N,'warehouse inventory check'!$C:$C,$C1045,'warehouse inventory check'!$D:$D,$D1045)</x:f>
        <x:v>0</x:v>
      </x:c>
      <x:c r="V1045" s="26">
        <x:f t="shared" si="292"/>
        <x:v>1071.8515777922066</x:v>
      </x:c>
      <x:c r="W1045" s="73">
        <x:f t="shared" si="293"/>
        <x:v>0</x:v>
      </x:c>
      <x:c r="X1045" s="74">
        <x:f t="shared" si="294"/>
        <x:v>0</x:v>
      </x:c>
      <x:c r="Y1045" s="68">
        <x:f t="shared" si="295"/>
        <x:v>0</x:v>
      </x:c>
      <x:c r="Z1045" s="68">
        <x:f t="shared" si="296"/>
        <x:v>0</x:v>
      </x:c>
    </x:row>
    <x:row r="1046" spans="1:26">
      <x:c r="A1046" s="118">
        <x:v>18</x:v>
      </x:c>
      <x:c r="B1046" s="118"/>
      <x:c r="C1046" s="113">
        <x:v>11</x:v>
      </x:c>
      <x:c r="D1046" s="210" t="str">
        <x:f>IF(VLOOKUP($A1046,'★Master Code List'!$B$4:$K$167,8,)=0,"",(VLOOKUP($A1046,'★Master Code List'!$B$4:$K$167,8,)))</x:f>
        <x:v>S2X8-14A033-AC</x:v>
      </x:c>
      <x:c r="E1046" s="210" t="str">
        <x:f>IF(VLOOKUP($A1046,'★Master Code List'!$B$4:$K$167,9,)=0,"",(VLOOKUP($A1046,'★Master Code List'!$B$4:$K$167,9,)))</x:f>
        <x:v>BEV-M</x:v>
      </x:c>
      <x:c r="F1046" s="20" t="str">
        <x:f>IF(VLOOKUP($A1046,'★Master Code List'!$B$4:$K$167,10,)=0,"",(VLOOKUP($A1046,'★Master Code List'!$B$4:$K$167,10,)))</x:f>
        <x:v>BUS BAR ASY – POS BEC TO ARRAY 6 POS</x:v>
      </x:c>
      <x:c r="G1046" s="158">
        <x:f t="shared" si="286"/>
        <x:v>0</x:v>
      </x:c>
      <x:c r="H1046" s="158">
        <x:f t="shared" si="287"/>
        <x:v>417.51225729062975</x:v>
      </x:c>
      <x:c r="I1046" s="285">
        <x:f t="shared" si="288"/>
        <x:v>0</x:v>
      </x:c>
      <x:c r="J1046" s="106">
        <x:f>SUMIFS('purchase data'!K:K,'purchase data'!$B:$B,$C1046,'purchase data'!$F:$F,$D1046)</x:f>
        <x:v>0</x:v>
      </x:c>
      <x:c r="K1046" s="73">
        <x:f>SUMIFS('purchase data'!M:M,'purchase data'!$B:$B,$C1046,'purchase data'!$F:$F,$D1046)</x:f>
        <x:v>0</x:v>
      </x:c>
      <x:c r="L1046" s="68">
        <x:f>SUMIFS(ETC!$G:$G,ETC!$B:$B,$C1046,ETC!$E:$E,$D1046)</x:f>
        <x:v>0</x:v>
      </x:c>
      <x:c r="M1046" s="73">
        <x:f>SUMIFS(ETC!$J:$J,ETC!$E:$E,$D1046,ETC!$B:$B,$C1046)</x:f>
        <x:v>0</x:v>
      </x:c>
      <x:c r="N1046" s="159">
        <x:f>IF(IFERROR((I1046+K1046+M1046)/(G1046+J1046+SUMIFS(ETC!$G:$G,ETC!$C:$C,1,ETC!$B:$B,$C1046,ETC!$E:$E,$D1046)),)=0,H1046,IFERROR((I1046+K1046+M1046)/(G1046+J1046+SUMIFS(ETC!$G:$G,ETC!$C:$C,1,ETC!$B:$B,$C1046,ETC!$E:$E,$D1046)),))</x:f>
        <x:v>417.51225729062975</x:v>
      </x:c>
      <x:c r="O1046" s="106">
        <x:f>++SUMIFS('sales data'!L:L,'sales data'!$B:$B,$C1046,'sales data'!$F:$F,$D1046,'sales data'!$O:$O,"")</x:f>
        <x:v>0</x:v>
      </x:c>
      <x:c r="P1046" s="73">
        <x:f t="shared" si="289"/>
        <x:v>0</x:v>
      </x:c>
      <x:c r="Q1046" s="68">
        <x:f>+SUMIFS('sales data'!$L:$L,'sales data'!$B:$B,$C1046,'sales data'!$F:$F,$D1046,'sales data'!$O:$O,"R")</x:f>
        <x:v>0</x:v>
      </x:c>
      <x:c r="R1046" s="73">
        <x:f t="shared" si="290"/>
        <x:v>0</x:v>
      </x:c>
      <x:c r="S1046" s="68">
        <x:f>SUMIFS('sales data'!$L:$L,'sales data'!$B:$B,$C1046,'sales data'!$F:$F,$D1046,'sales data'!$O:$O,"N")</x:f>
        <x:v>0</x:v>
      </x:c>
      <x:c r="T1046" s="73">
        <x:f t="shared" si="291"/>
        <x:v>0</x:v>
      </x:c>
      <x:c r="U1046" s="26">
        <x:f>SUMIFS('warehouse inventory check'!$N:$N,'warehouse inventory check'!$C:$C,$C1046,'warehouse inventory check'!$D:$D,$D1046)</x:f>
        <x:v>0</x:v>
      </x:c>
      <x:c r="V1046" s="26">
        <x:f t="shared" si="292"/>
        <x:v>417.51225729062975</x:v>
      </x:c>
      <x:c r="W1046" s="73">
        <x:f t="shared" si="293"/>
        <x:v>0</x:v>
      </x:c>
      <x:c r="X1046" s="74">
        <x:f t="shared" si="294"/>
        <x:v>0</x:v>
      </x:c>
      <x:c r="Y1046" s="68">
        <x:f t="shared" si="295"/>
        <x:v>0</x:v>
      </x:c>
      <x:c r="Z1046" s="68">
        <x:f t="shared" si="296"/>
        <x:v>0</x:v>
      </x:c>
    </x:row>
    <x:row r="1047" spans="1:26">
      <x:c r="A1047" s="118">
        <x:v>19</x:v>
      </x:c>
      <x:c r="B1047" s="118"/>
      <x:c r="C1047" s="113">
        <x:v>11</x:v>
      </x:c>
      <x:c r="D1047" s="210" t="str">
        <x:f>IF(VLOOKUP($A1047,'★Master Code List'!$B$4:$K$167,8,)=0,"",(VLOOKUP($A1047,'★Master Code List'!$B$4:$K$167,8,)))</x:f>
        <x:v>S2X8-14A033-BC</x:v>
      </x:c>
      <x:c r="E1047" s="210" t="str">
        <x:f>IF(VLOOKUP($A1047,'★Master Code List'!$B$4:$K$167,9,)=0,"",(VLOOKUP($A1047,'★Master Code List'!$B$4:$K$167,9,)))</x:f>
        <x:v>BEV-M</x:v>
      </x:c>
      <x:c r="F1047" s="20" t="str">
        <x:f>IF(VLOOKUP($A1047,'★Master Code List'!$B$4:$K$167,10,)=0,"",(VLOOKUP($A1047,'★Master Code List'!$B$4:$K$167,10,)))</x:f>
        <x:v>BUS BAR ASY - COMMON BUSBAR ARRAY 6 TO 4</x:v>
      </x:c>
      <x:c r="G1047" s="158">
        <x:f t="shared" si="286"/>
        <x:v>0</x:v>
      </x:c>
      <x:c r="H1047" s="158">
        <x:f t="shared" si="287"/>
        <x:v>420.73121031195285</x:v>
      </x:c>
      <x:c r="I1047" s="285">
        <x:f t="shared" si="288"/>
        <x:v>0</x:v>
      </x:c>
      <x:c r="J1047" s="106">
        <x:f>SUMIFS('purchase data'!K:K,'purchase data'!$B:$B,$C1047,'purchase data'!$F:$F,$D1047)</x:f>
        <x:v>0</x:v>
      </x:c>
      <x:c r="K1047" s="73">
        <x:f>SUMIFS('purchase data'!M:M,'purchase data'!$B:$B,$C1047,'purchase data'!$F:$F,$D1047)</x:f>
        <x:v>0</x:v>
      </x:c>
      <x:c r="L1047" s="68">
        <x:f>SUMIFS(ETC!$G:$G,ETC!$B:$B,$C1047,ETC!$E:$E,$D1047)</x:f>
        <x:v>0</x:v>
      </x:c>
      <x:c r="M1047" s="73">
        <x:f>SUMIFS(ETC!$J:$J,ETC!$E:$E,$D1047,ETC!$B:$B,$C1047)</x:f>
        <x:v>0</x:v>
      </x:c>
      <x:c r="N1047" s="159">
        <x:f>IF(IFERROR((I1047+K1047+M1047)/(G1047+J1047+SUMIFS(ETC!$G:$G,ETC!$C:$C,1,ETC!$B:$B,$C1047,ETC!$E:$E,$D1047)),)=0,H1047,IFERROR((I1047+K1047+M1047)/(G1047+J1047+SUMIFS(ETC!$G:$G,ETC!$C:$C,1,ETC!$B:$B,$C1047,ETC!$E:$E,$D1047)),))</x:f>
        <x:v>420.73121031195285</x:v>
      </x:c>
      <x:c r="O1047" s="106">
        <x:f>++SUMIFS('sales data'!L:L,'sales data'!$B:$B,$C1047,'sales data'!$F:$F,$D1047,'sales data'!$O:$O,"")</x:f>
        <x:v>0</x:v>
      </x:c>
      <x:c r="P1047" s="73">
        <x:f t="shared" si="289"/>
        <x:v>0</x:v>
      </x:c>
      <x:c r="Q1047" s="68">
        <x:f>+SUMIFS('sales data'!$L:$L,'sales data'!$B:$B,$C1047,'sales data'!$F:$F,$D1047,'sales data'!$O:$O,"R")</x:f>
        <x:v>0</x:v>
      </x:c>
      <x:c r="R1047" s="73">
        <x:f t="shared" si="290"/>
        <x:v>0</x:v>
      </x:c>
      <x:c r="S1047" s="68">
        <x:f>SUMIFS('sales data'!$L:$L,'sales data'!$B:$B,$C1047,'sales data'!$F:$F,$D1047,'sales data'!$O:$O,"N")</x:f>
        <x:v>0</x:v>
      </x:c>
      <x:c r="T1047" s="73">
        <x:f t="shared" si="291"/>
        <x:v>0</x:v>
      </x:c>
      <x:c r="U1047" s="26">
        <x:f>SUMIFS('warehouse inventory check'!$N:$N,'warehouse inventory check'!$C:$C,$C1047,'warehouse inventory check'!$D:$D,$D1047)</x:f>
        <x:v>0</x:v>
      </x:c>
      <x:c r="V1047" s="26">
        <x:f t="shared" si="292"/>
        <x:v>420.73121031195285</x:v>
      </x:c>
      <x:c r="W1047" s="73">
        <x:f t="shared" si="293"/>
        <x:v>0</x:v>
      </x:c>
      <x:c r="X1047" s="74">
        <x:f t="shared" si="294"/>
        <x:v>0</x:v>
      </x:c>
      <x:c r="Y1047" s="68">
        <x:f t="shared" si="295"/>
        <x:v>0</x:v>
      </x:c>
      <x:c r="Z1047" s="68">
        <x:f t="shared" si="296"/>
        <x:v>0</x:v>
      </x:c>
    </x:row>
    <x:row r="1048" spans="1:26">
      <x:c r="A1048" s="118">
        <x:v>20</x:v>
      </x:c>
      <x:c r="B1048" s="118"/>
      <x:c r="C1048" s="113">
        <x:v>11</x:v>
      </x:c>
      <x:c r="D1048" s="210" t="str">
        <x:f>IF(VLOOKUP($A1048,'★Master Code List'!$B$4:$K$167,8,)=0,"",(VLOOKUP($A1048,'★Master Code List'!$B$4:$K$167,8,)))</x:f>
        <x:v>S2X8-14A033-CC</x:v>
      </x:c>
      <x:c r="E1048" s="210" t="str">
        <x:f>IF(VLOOKUP($A1048,'★Master Code List'!$B$4:$K$167,9,)=0,"",(VLOOKUP($A1048,'★Master Code List'!$B$4:$K$167,9,)))</x:f>
        <x:v>BEV-M</x:v>
      </x:c>
      <x:c r="F1048" s="20" t="str">
        <x:f>IF(VLOOKUP($A1048,'★Master Code List'!$B$4:$K$167,10,)=0,"",(VLOOKUP($A1048,'★Master Code List'!$B$4:$K$167,10,)))</x:f>
        <x:v>BUS BAR ASY – ARRAY 4 NEG TO CIRCUIT BREAKER</x:v>
      </x:c>
      <x:c r="G1048" s="158">
        <x:f t="shared" si="286"/>
        <x:v>0</x:v>
      </x:c>
      <x:c r="H1048" s="158">
        <x:f t="shared" si="287"/>
        <x:v>277.82820996690185</x:v>
      </x:c>
      <x:c r="I1048" s="285">
        <x:f t="shared" si="288"/>
        <x:v>0</x:v>
      </x:c>
      <x:c r="J1048" s="106">
        <x:f>SUMIFS('purchase data'!K:K,'purchase data'!$B:$B,$C1048,'purchase data'!$F:$F,$D1048)</x:f>
        <x:v>0</x:v>
      </x:c>
      <x:c r="K1048" s="73">
        <x:f>SUMIFS('purchase data'!M:M,'purchase data'!$B:$B,$C1048,'purchase data'!$F:$F,$D1048)</x:f>
        <x:v>0</x:v>
      </x:c>
      <x:c r="L1048" s="68">
        <x:f>SUMIFS(ETC!$G:$G,ETC!$B:$B,$C1048,ETC!$E:$E,$D1048)</x:f>
        <x:v>0</x:v>
      </x:c>
      <x:c r="M1048" s="73">
        <x:f>SUMIFS(ETC!$J:$J,ETC!$E:$E,$D1048,ETC!$B:$B,$C1048)</x:f>
        <x:v>0</x:v>
      </x:c>
      <x:c r="N1048" s="159">
        <x:f>IF(IFERROR((I1048+K1048+M1048)/(G1048+J1048+SUMIFS(ETC!$G:$G,ETC!$C:$C,1,ETC!$B:$B,$C1048,ETC!$E:$E,$D1048)),)=0,H1048,IFERROR((I1048+K1048+M1048)/(G1048+J1048+SUMIFS(ETC!$G:$G,ETC!$C:$C,1,ETC!$B:$B,$C1048,ETC!$E:$E,$D1048)),))</x:f>
        <x:v>277.82820996690185</x:v>
      </x:c>
      <x:c r="O1048" s="106">
        <x:f>++SUMIFS('sales data'!L:L,'sales data'!$B:$B,$C1048,'sales data'!$F:$F,$D1048,'sales data'!$O:$O,"")</x:f>
        <x:v>0</x:v>
      </x:c>
      <x:c r="P1048" s="73">
        <x:f t="shared" si="289"/>
        <x:v>0</x:v>
      </x:c>
      <x:c r="Q1048" s="68">
        <x:f>+SUMIFS('sales data'!$L:$L,'sales data'!$B:$B,$C1048,'sales data'!$F:$F,$D1048,'sales data'!$O:$O,"R")</x:f>
        <x:v>0</x:v>
      </x:c>
      <x:c r="R1048" s="73">
        <x:f t="shared" si="290"/>
        <x:v>0</x:v>
      </x:c>
      <x:c r="S1048" s="68">
        <x:f>SUMIFS('sales data'!$L:$L,'sales data'!$B:$B,$C1048,'sales data'!$F:$F,$D1048,'sales data'!$O:$O,"N")</x:f>
        <x:v>0</x:v>
      </x:c>
      <x:c r="T1048" s="73">
        <x:f t="shared" si="291"/>
        <x:v>0</x:v>
      </x:c>
      <x:c r="U1048" s="26">
        <x:f>SUMIFS('warehouse inventory check'!$N:$N,'warehouse inventory check'!$C:$C,$C1048,'warehouse inventory check'!$D:$D,$D1048)</x:f>
        <x:v>0</x:v>
      </x:c>
      <x:c r="V1048" s="26">
        <x:f t="shared" si="292"/>
        <x:v>277.82820996690185</x:v>
      </x:c>
      <x:c r="W1048" s="73">
        <x:f t="shared" si="293"/>
        <x:v>0</x:v>
      </x:c>
      <x:c r="X1048" s="74">
        <x:f t="shared" si="294"/>
        <x:v>0</x:v>
      </x:c>
      <x:c r="Y1048" s="68">
        <x:f t="shared" si="295"/>
        <x:v>0</x:v>
      </x:c>
      <x:c r="Z1048" s="68">
        <x:f t="shared" si="296"/>
        <x:v>0</x:v>
      </x:c>
    </x:row>
    <x:row r="1049" spans="1:26">
      <x:c r="A1049" s="118">
        <x:v>21</x:v>
      </x:c>
      <x:c r="B1049" s="118"/>
      <x:c r="C1049" s="113">
        <x:v>11</x:v>
      </x:c>
      <x:c r="D1049" s="210" t="str">
        <x:f>IF(VLOOKUP($A1049,'★Master Code List'!$B$4:$K$167,8,)=0,"",(VLOOKUP($A1049,'★Master Code List'!$B$4:$K$167,8,)))</x:f>
        <x:v>S2X8-14A033-DC</x:v>
      </x:c>
      <x:c r="E1049" s="210" t="str">
        <x:f>IF(VLOOKUP($A1049,'★Master Code List'!$B$4:$K$167,9,)=0,"",(VLOOKUP($A1049,'★Master Code List'!$B$4:$K$167,9,)))</x:f>
        <x:v>BEV-M</x:v>
      </x:c>
      <x:c r="F1049" s="20" t="str">
        <x:f>IF(VLOOKUP($A1049,'★Master Code List'!$B$4:$K$167,10,)=0,"",(VLOOKUP($A1049,'★Master Code List'!$B$4:$K$167,10,)))</x:f>
        <x:v>BUS BAR ASY – CIRCUIT BREAKER TO ARRAY 3 POS</x:v>
      </x:c>
      <x:c r="G1049" s="158">
        <x:f t="shared" si="286"/>
        <x:v>0</x:v>
      </x:c>
      <x:c r="H1049" s="158">
        <x:f t="shared" si="287"/>
        <x:v>466.48324689198245</x:v>
      </x:c>
      <x:c r="I1049" s="285">
        <x:f t="shared" si="288"/>
        <x:v>0</x:v>
      </x:c>
      <x:c r="J1049" s="106">
        <x:f>SUMIFS('purchase data'!K:K,'purchase data'!$B:$B,$C1049,'purchase data'!$F:$F,$D1049)</x:f>
        <x:v>0</x:v>
      </x:c>
      <x:c r="K1049" s="73">
        <x:f>SUMIFS('purchase data'!M:M,'purchase data'!$B:$B,$C1049,'purchase data'!$F:$F,$D1049)</x:f>
        <x:v>0</x:v>
      </x:c>
      <x:c r="L1049" s="68">
        <x:f>SUMIFS(ETC!$G:$G,ETC!$B:$B,$C1049,ETC!$E:$E,$D1049)</x:f>
        <x:v>0</x:v>
      </x:c>
      <x:c r="M1049" s="73">
        <x:f>SUMIFS(ETC!$J:$J,ETC!$E:$E,$D1049,ETC!$B:$B,$C1049)</x:f>
        <x:v>0</x:v>
      </x:c>
      <x:c r="N1049" s="159">
        <x:f>IF(IFERROR((I1049+K1049+M1049)/(G1049+J1049+SUMIFS(ETC!$G:$G,ETC!$C:$C,1,ETC!$B:$B,$C1049,ETC!$E:$E,$D1049)),)=0,H1049,IFERROR((I1049+K1049+M1049)/(G1049+J1049+SUMIFS(ETC!$G:$G,ETC!$C:$C,1,ETC!$B:$B,$C1049,ETC!$E:$E,$D1049)),))</x:f>
        <x:v>466.48324689198245</x:v>
      </x:c>
      <x:c r="O1049" s="106">
        <x:f>++SUMIFS('sales data'!L:L,'sales data'!$B:$B,$C1049,'sales data'!$F:$F,$D1049,'sales data'!$O:$O,"")</x:f>
        <x:v>0</x:v>
      </x:c>
      <x:c r="P1049" s="73">
        <x:f t="shared" si="289"/>
        <x:v>0</x:v>
      </x:c>
      <x:c r="Q1049" s="68">
        <x:f>+SUMIFS('sales data'!$L:$L,'sales data'!$B:$B,$C1049,'sales data'!$F:$F,$D1049,'sales data'!$O:$O,"R")</x:f>
        <x:v>0</x:v>
      </x:c>
      <x:c r="R1049" s="73">
        <x:f t="shared" si="290"/>
        <x:v>0</x:v>
      </x:c>
      <x:c r="S1049" s="68">
        <x:f>SUMIFS('sales data'!$L:$L,'sales data'!$B:$B,$C1049,'sales data'!$F:$F,$D1049,'sales data'!$O:$O,"N")</x:f>
        <x:v>0</x:v>
      </x:c>
      <x:c r="T1049" s="73">
        <x:f t="shared" si="291"/>
        <x:v>0</x:v>
      </x:c>
      <x:c r="U1049" s="26">
        <x:f>SUMIFS('warehouse inventory check'!$N:$N,'warehouse inventory check'!$C:$C,$C1049,'warehouse inventory check'!$D:$D,$D1049)</x:f>
        <x:v>0</x:v>
      </x:c>
      <x:c r="V1049" s="26">
        <x:f t="shared" si="292"/>
        <x:v>466.48324689198245</x:v>
      </x:c>
      <x:c r="W1049" s="73">
        <x:f t="shared" si="293"/>
        <x:v>0</x:v>
      </x:c>
      <x:c r="X1049" s="74">
        <x:f t="shared" si="294"/>
        <x:v>0</x:v>
      </x:c>
      <x:c r="Y1049" s="68">
        <x:f t="shared" si="295"/>
        <x:v>0</x:v>
      </x:c>
      <x:c r="Z1049" s="68">
        <x:f t="shared" si="296"/>
        <x:v>0</x:v>
      </x:c>
    </x:row>
    <x:row r="1050" spans="1:26">
      <x:c r="A1050" s="118">
        <x:v>22</x:v>
      </x:c>
      <x:c r="B1050" s="118"/>
      <x:c r="C1050" s="113">
        <x:v>11</x:v>
      </x:c>
      <x:c r="D1050" s="210" t="str">
        <x:f>IF(VLOOKUP($A1050,'★Master Code List'!$B$4:$K$167,8,)=0,"",(VLOOKUP($A1050,'★Master Code List'!$B$4:$K$167,8,)))</x:f>
        <x:v>S2X8-14A033-EC</x:v>
      </x:c>
      <x:c r="E1050" s="210" t="str">
        <x:f>IF(VLOOKUP($A1050,'★Master Code List'!$B$4:$K$167,9,)=0,"",(VLOOKUP($A1050,'★Master Code List'!$B$4:$K$167,9,)))</x:f>
        <x:v>BEV-M</x:v>
      </x:c>
      <x:c r="F1050" s="20" t="str">
        <x:f>IF(VLOOKUP($A1050,'★Master Code List'!$B$4:$K$167,10,)=0,"",(VLOOKUP($A1050,'★Master Code List'!$B$4:$K$167,10,)))</x:f>
        <x:v>BUS BAR ASY – COMMON BUSBAR ARRAY 3 TO 1</x:v>
      </x:c>
      <x:c r="G1050" s="158">
        <x:f t="shared" si="286"/>
        <x:v>0</x:v>
      </x:c>
      <x:c r="H1050" s="158">
        <x:f t="shared" si="287"/>
        <x:v>458.78549155851152</x:v>
      </x:c>
      <x:c r="I1050" s="285">
        <x:f t="shared" si="288"/>
        <x:v>0</x:v>
      </x:c>
      <x:c r="J1050" s="106">
        <x:f>SUMIFS('purchase data'!K:K,'purchase data'!$B:$B,$C1050,'purchase data'!$F:$F,$D1050)</x:f>
        <x:v>0</x:v>
      </x:c>
      <x:c r="K1050" s="73">
        <x:f>SUMIFS('purchase data'!M:M,'purchase data'!$B:$B,$C1050,'purchase data'!$F:$F,$D1050)</x:f>
        <x:v>0</x:v>
      </x:c>
      <x:c r="L1050" s="68">
        <x:f>SUMIFS(ETC!$G:$G,ETC!$B:$B,$C1050,ETC!$E:$E,$D1050)</x:f>
        <x:v>0</x:v>
      </x:c>
      <x:c r="M1050" s="73">
        <x:f>SUMIFS(ETC!$J:$J,ETC!$E:$E,$D1050,ETC!$B:$B,$C1050)</x:f>
        <x:v>0</x:v>
      </x:c>
      <x:c r="N1050" s="159">
        <x:f>IF(IFERROR((I1050+K1050+M1050)/(G1050+J1050+SUMIFS(ETC!$G:$G,ETC!$C:$C,1,ETC!$B:$B,$C1050,ETC!$E:$E,$D1050)),)=0,H1050,IFERROR((I1050+K1050+M1050)/(G1050+J1050+SUMIFS(ETC!$G:$G,ETC!$C:$C,1,ETC!$B:$B,$C1050,ETC!$E:$E,$D1050)),))</x:f>
        <x:v>458.78549155851152</x:v>
      </x:c>
      <x:c r="O1050" s="106">
        <x:f>++SUMIFS('sales data'!L:L,'sales data'!$B:$B,$C1050,'sales data'!$F:$F,$D1050,'sales data'!$O:$O,"")</x:f>
        <x:v>0</x:v>
      </x:c>
      <x:c r="P1050" s="73">
        <x:f t="shared" si="289"/>
        <x:v>0</x:v>
      </x:c>
      <x:c r="Q1050" s="68">
        <x:f>+SUMIFS('sales data'!$L:$L,'sales data'!$B:$B,$C1050,'sales data'!$F:$F,$D1050,'sales data'!$O:$O,"R")</x:f>
        <x:v>0</x:v>
      </x:c>
      <x:c r="R1050" s="73">
        <x:f t="shared" si="290"/>
        <x:v>0</x:v>
      </x:c>
      <x:c r="S1050" s="68">
        <x:f>SUMIFS('sales data'!$L:$L,'sales data'!$B:$B,$C1050,'sales data'!$F:$F,$D1050,'sales data'!$O:$O,"N")</x:f>
        <x:v>0</x:v>
      </x:c>
      <x:c r="T1050" s="73">
        <x:f t="shared" si="291"/>
        <x:v>0</x:v>
      </x:c>
      <x:c r="U1050" s="26">
        <x:f>SUMIFS('warehouse inventory check'!$N:$N,'warehouse inventory check'!$C:$C,$C1050,'warehouse inventory check'!$D:$D,$D1050)</x:f>
        <x:v>0</x:v>
      </x:c>
      <x:c r="V1050" s="26">
        <x:f t="shared" si="292"/>
        <x:v>458.78549155851152</x:v>
      </x:c>
      <x:c r="W1050" s="73">
        <x:f t="shared" si="293"/>
        <x:v>0</x:v>
      </x:c>
      <x:c r="X1050" s="74">
        <x:f t="shared" si="294"/>
        <x:v>0</x:v>
      </x:c>
      <x:c r="Y1050" s="68">
        <x:f t="shared" si="295"/>
        <x:v>0</x:v>
      </x:c>
      <x:c r="Z1050" s="68">
        <x:f t="shared" si="296"/>
        <x:v>0</x:v>
      </x:c>
    </x:row>
    <x:row r="1051" spans="1:26">
      <x:c r="A1051" s="118">
        <x:v>23</x:v>
      </x:c>
      <x:c r="B1051" s="118"/>
      <x:c r="C1051" s="113">
        <x:v>11</x:v>
      </x:c>
      <x:c r="D1051" s="210" t="str">
        <x:f>IF(VLOOKUP($A1051,'★Master Code List'!$B$4:$K$167,8,)=0,"",(VLOOKUP($A1051,'★Master Code List'!$B$4:$K$167,8,)))</x:f>
        <x:v>S2X8-14A033-GC</x:v>
      </x:c>
      <x:c r="E1051" s="210" t="str">
        <x:f>IF(VLOOKUP($A1051,'★Master Code List'!$B$4:$K$167,9,)=0,"",(VLOOKUP($A1051,'★Master Code List'!$B$4:$K$167,9,)))</x:f>
        <x:v>BEV-M</x:v>
      </x:c>
      <x:c r="F1051" s="20" t="str">
        <x:f>IF(VLOOKUP($A1051,'★Master Code List'!$B$4:$K$167,10,)=0,"",(VLOOKUP($A1051,'★Master Code List'!$B$4:$K$167,10,)))</x:f>
        <x:v>BUS BAR ASY – ARRAY 1 NEG TO NEG BEC</x:v>
      </x:c>
      <x:c r="G1051" s="158">
        <x:f t="shared" si="286"/>
        <x:v>0</x:v>
      </x:c>
      <x:c r="H1051" s="158">
        <x:f t="shared" si="287"/>
        <x:v>312.87632225884892</x:v>
      </x:c>
      <x:c r="I1051" s="285">
        <x:f t="shared" si="288"/>
        <x:v>0</x:v>
      </x:c>
      <x:c r="J1051" s="106">
        <x:f>SUMIFS('purchase data'!K:K,'purchase data'!$B:$B,$C1051,'purchase data'!$F:$F,$D1051)</x:f>
        <x:v>0</x:v>
      </x:c>
      <x:c r="K1051" s="73">
        <x:f>SUMIFS('purchase data'!M:M,'purchase data'!$B:$B,$C1051,'purchase data'!$F:$F,$D1051)</x:f>
        <x:v>0</x:v>
      </x:c>
      <x:c r="L1051" s="68">
        <x:f>SUMIFS(ETC!$G:$G,ETC!$B:$B,$C1051,ETC!$E:$E,$D1051)</x:f>
        <x:v>0</x:v>
      </x:c>
      <x:c r="M1051" s="73">
        <x:f>SUMIFS(ETC!$J:$J,ETC!$E:$E,$D1051,ETC!$B:$B,$C1051)</x:f>
        <x:v>0</x:v>
      </x:c>
      <x:c r="N1051" s="159">
        <x:f>IF(IFERROR((I1051+K1051+M1051)/(G1051+J1051+SUMIFS(ETC!$G:$G,ETC!$C:$C,1,ETC!$B:$B,$C1051,ETC!$E:$E,$D1051)),)=0,H1051,IFERROR((I1051+K1051+M1051)/(G1051+J1051+SUMIFS(ETC!$G:$G,ETC!$C:$C,1,ETC!$B:$B,$C1051,ETC!$E:$E,$D1051)),))</x:f>
        <x:v>312.87632225884892</x:v>
      </x:c>
      <x:c r="O1051" s="106">
        <x:f>++SUMIFS('sales data'!L:L,'sales data'!$B:$B,$C1051,'sales data'!$F:$F,$D1051,'sales data'!$O:$O,"")</x:f>
        <x:v>0</x:v>
      </x:c>
      <x:c r="P1051" s="73">
        <x:f t="shared" si="289"/>
        <x:v>0</x:v>
      </x:c>
      <x:c r="Q1051" s="68">
        <x:f>+SUMIFS('sales data'!$L:$L,'sales data'!$B:$B,$C1051,'sales data'!$F:$F,$D1051,'sales data'!$O:$O,"R")</x:f>
        <x:v>0</x:v>
      </x:c>
      <x:c r="R1051" s="73">
        <x:f t="shared" si="290"/>
        <x:v>0</x:v>
      </x:c>
      <x:c r="S1051" s="68">
        <x:f>SUMIFS('sales data'!$L:$L,'sales data'!$B:$B,$C1051,'sales data'!$F:$F,$D1051,'sales data'!$O:$O,"N")</x:f>
        <x:v>0</x:v>
      </x:c>
      <x:c r="T1051" s="73">
        <x:f t="shared" si="291"/>
        <x:v>0</x:v>
      </x:c>
      <x:c r="U1051" s="26">
        <x:f>SUMIFS('warehouse inventory check'!$N:$N,'warehouse inventory check'!$C:$C,$C1051,'warehouse inventory check'!$D:$D,$D1051)</x:f>
        <x:v>0</x:v>
      </x:c>
      <x:c r="V1051" s="26">
        <x:f t="shared" si="292"/>
        <x:v>312.87632225884892</x:v>
      </x:c>
      <x:c r="W1051" s="73">
        <x:f t="shared" si="293"/>
        <x:v>0</x:v>
      </x:c>
      <x:c r="X1051" s="74">
        <x:f t="shared" si="294"/>
        <x:v>0</x:v>
      </x:c>
      <x:c r="Y1051" s="68">
        <x:f t="shared" si="295"/>
        <x:v>0</x:v>
      </x:c>
      <x:c r="Z1051" s="68">
        <x:f t="shared" si="296"/>
        <x:v>0</x:v>
      </x:c>
    </x:row>
    <x:row r="1052" spans="1:26">
      <x:c r="A1052" s="118">
        <x:v>24</x:v>
      </x:c>
      <x:c r="B1052" s="118"/>
      <x:c r="C1052" s="113">
        <x:v>11</x:v>
      </x:c>
      <x:c r="D1052" s="210" t="str">
        <x:f>IF(VLOOKUP($A1052,'★Master Code List'!$B$4:$K$167,8,)=0,"",(VLOOKUP($A1052,'★Master Code List'!$B$4:$K$167,8,)))</x:f>
        <x:v>S2X8-14A033-HD</x:v>
      </x:c>
      <x:c r="E1052" s="210" t="str">
        <x:f>IF(VLOOKUP($A1052,'★Master Code List'!$B$4:$K$167,9,)=0,"",(VLOOKUP($A1052,'★Master Code List'!$B$4:$K$167,9,)))</x:f>
        <x:v>BEV-M</x:v>
      </x:c>
      <x:c r="F1052" s="20" t="str">
        <x:f>IF(VLOOKUP($A1052,'★Master Code List'!$B$4:$K$167,10,)=0,"",(VLOOKUP($A1052,'★Master Code List'!$B$4:$K$167,10,)))</x:f>
        <x:v>BUS BAR ASY – POS BEC TO DCFC POS</x:v>
      </x:c>
      <x:c r="G1052" s="158">
        <x:f t="shared" si="286"/>
        <x:v>0</x:v>
      </x:c>
      <x:c r="H1052" s="158">
        <x:f t="shared" si="287"/>
        <x:v>471.64661892857146</x:v>
      </x:c>
      <x:c r="I1052" s="285">
        <x:f t="shared" si="288"/>
        <x:v>0</x:v>
      </x:c>
      <x:c r="J1052" s="106">
        <x:f>SUMIFS('purchase data'!K:K,'purchase data'!$B:$B,$C1052,'purchase data'!$F:$F,$D1052)</x:f>
        <x:v>0</x:v>
      </x:c>
      <x:c r="K1052" s="73">
        <x:f>SUMIFS('purchase data'!M:M,'purchase data'!$B:$B,$C1052,'purchase data'!$F:$F,$D1052)</x:f>
        <x:v>0</x:v>
      </x:c>
      <x:c r="L1052" s="68">
        <x:f>SUMIFS(ETC!$G:$G,ETC!$B:$B,$C1052,ETC!$E:$E,$D1052)</x:f>
        <x:v>0</x:v>
      </x:c>
      <x:c r="M1052" s="73">
        <x:f>SUMIFS(ETC!$J:$J,ETC!$E:$E,$D1052,ETC!$B:$B,$C1052)</x:f>
        <x:v>0</x:v>
      </x:c>
      <x:c r="N1052" s="159">
        <x:f>IF(IFERROR((I1052+K1052+M1052)/(G1052+J1052+SUMIFS(ETC!$G:$G,ETC!$C:$C,1,ETC!$B:$B,$C1052,ETC!$E:$E,$D1052)),)=0,H1052,IFERROR((I1052+K1052+M1052)/(G1052+J1052+SUMIFS(ETC!$G:$G,ETC!$C:$C,1,ETC!$B:$B,$C1052,ETC!$E:$E,$D1052)),))</x:f>
        <x:v>471.64661892857146</x:v>
      </x:c>
      <x:c r="O1052" s="106">
        <x:f>++SUMIFS('sales data'!L:L,'sales data'!$B:$B,$C1052,'sales data'!$F:$F,$D1052,'sales data'!$O:$O,"")</x:f>
        <x:v>0</x:v>
      </x:c>
      <x:c r="P1052" s="73">
        <x:f t="shared" si="289"/>
        <x:v>0</x:v>
      </x:c>
      <x:c r="Q1052" s="68">
        <x:f>+SUMIFS('sales data'!$L:$L,'sales data'!$B:$B,$C1052,'sales data'!$F:$F,$D1052,'sales data'!$O:$O,"R")</x:f>
        <x:v>0</x:v>
      </x:c>
      <x:c r="R1052" s="73">
        <x:f t="shared" si="290"/>
        <x:v>0</x:v>
      </x:c>
      <x:c r="S1052" s="68">
        <x:f>SUMIFS('sales data'!$L:$L,'sales data'!$B:$B,$C1052,'sales data'!$F:$F,$D1052,'sales data'!$O:$O,"N")</x:f>
        <x:v>0</x:v>
      </x:c>
      <x:c r="T1052" s="73">
        <x:f t="shared" si="291"/>
        <x:v>0</x:v>
      </x:c>
      <x:c r="U1052" s="26">
        <x:f>SUMIFS('warehouse inventory check'!$N:$N,'warehouse inventory check'!$C:$C,$C1052,'warehouse inventory check'!$D:$D,$D1052)</x:f>
        <x:v>0</x:v>
      </x:c>
      <x:c r="V1052" s="26">
        <x:f t="shared" si="292"/>
        <x:v>471.64661892857146</x:v>
      </x:c>
      <x:c r="W1052" s="73">
        <x:f t="shared" si="293"/>
        <x:v>0</x:v>
      </x:c>
      <x:c r="X1052" s="74">
        <x:f t="shared" si="294"/>
        <x:v>0</x:v>
      </x:c>
      <x:c r="Y1052" s="68">
        <x:f t="shared" si="295"/>
        <x:v>0</x:v>
      </x:c>
      <x:c r="Z1052" s="68">
        <x:f t="shared" si="296"/>
        <x:v>0</x:v>
      </x:c>
    </x:row>
    <x:row r="1053" spans="1:26">
      <x:c r="A1053" s="118">
        <x:v>25</x:v>
      </x:c>
      <x:c r="B1053" s="118"/>
      <x:c r="C1053" s="113">
        <x:v>11</x:v>
      </x:c>
      <x:c r="D1053" s="210" t="str">
        <x:f>IF(VLOOKUP($A1053,'★Master Code List'!$B$4:$K$167,8,)=0,"",(VLOOKUP($A1053,'★Master Code List'!$B$4:$K$167,8,)))</x:f>
        <x:v>S2X8-14A033-JD</x:v>
      </x:c>
      <x:c r="E1053" s="210" t="str">
        <x:f>IF(VLOOKUP($A1053,'★Master Code List'!$B$4:$K$167,9,)=0,"",(VLOOKUP($A1053,'★Master Code List'!$B$4:$K$167,9,)))</x:f>
        <x:v>BEV-M</x:v>
      </x:c>
      <x:c r="F1053" s="20" t="str">
        <x:f>IF(VLOOKUP($A1053,'★Master Code List'!$B$4:$K$167,10,)=0,"",(VLOOKUP($A1053,'★Master Code List'!$B$4:$K$167,10,)))</x:f>
        <x:v>BUS BAR ASY – NEG BEC TO DCFC NEG</x:v>
      </x:c>
      <x:c r="G1053" s="158">
        <x:f t="shared" si="286"/>
        <x:v>0</x:v>
      </x:c>
      <x:c r="H1053" s="158">
        <x:f t="shared" si="287"/>
        <x:v>399.99784685714292</x:v>
      </x:c>
      <x:c r="I1053" s="285">
        <x:f t="shared" si="288"/>
        <x:v>0</x:v>
      </x:c>
      <x:c r="J1053" s="106">
        <x:f>SUMIFS('purchase data'!K:K,'purchase data'!$B:$B,$C1053,'purchase data'!$F:$F,$D1053)</x:f>
        <x:v>0</x:v>
      </x:c>
      <x:c r="K1053" s="73">
        <x:f>SUMIFS('purchase data'!M:M,'purchase data'!$B:$B,$C1053,'purchase data'!$F:$F,$D1053)</x:f>
        <x:v>0</x:v>
      </x:c>
      <x:c r="L1053" s="68">
        <x:f>SUMIFS(ETC!$G:$G,ETC!$B:$B,$C1053,ETC!$E:$E,$D1053)</x:f>
        <x:v>0</x:v>
      </x:c>
      <x:c r="M1053" s="73">
        <x:f>SUMIFS(ETC!$J:$J,ETC!$E:$E,$D1053,ETC!$B:$B,$C1053)</x:f>
        <x:v>0</x:v>
      </x:c>
      <x:c r="N1053" s="159">
        <x:f>IF(IFERROR((I1053+K1053+M1053)/(G1053+J1053+SUMIFS(ETC!$G:$G,ETC!$C:$C,1,ETC!$B:$B,$C1053,ETC!$E:$E,$D1053)),)=0,H1053,IFERROR((I1053+K1053+M1053)/(G1053+J1053+SUMIFS(ETC!$G:$G,ETC!$C:$C,1,ETC!$B:$B,$C1053,ETC!$E:$E,$D1053)),))</x:f>
        <x:v>399.99784685714292</x:v>
      </x:c>
      <x:c r="O1053" s="106">
        <x:f>++SUMIFS('sales data'!L:L,'sales data'!$B:$B,$C1053,'sales data'!$F:$F,$D1053,'sales data'!$O:$O,"")</x:f>
        <x:v>0</x:v>
      </x:c>
      <x:c r="P1053" s="73">
        <x:f t="shared" si="289"/>
        <x:v>0</x:v>
      </x:c>
      <x:c r="Q1053" s="68">
        <x:f>+SUMIFS('sales data'!$L:$L,'sales data'!$B:$B,$C1053,'sales data'!$F:$F,$D1053,'sales data'!$O:$O,"R")</x:f>
        <x:v>0</x:v>
      </x:c>
      <x:c r="R1053" s="73">
        <x:f t="shared" si="290"/>
        <x:v>0</x:v>
      </x:c>
      <x:c r="S1053" s="68">
        <x:f>SUMIFS('sales data'!$L:$L,'sales data'!$B:$B,$C1053,'sales data'!$F:$F,$D1053,'sales data'!$O:$O,"N")</x:f>
        <x:v>0</x:v>
      </x:c>
      <x:c r="T1053" s="73">
        <x:f t="shared" si="291"/>
        <x:v>0</x:v>
      </x:c>
      <x:c r="U1053" s="26">
        <x:f>SUMIFS('warehouse inventory check'!$N:$N,'warehouse inventory check'!$C:$C,$C1053,'warehouse inventory check'!$D:$D,$D1053)</x:f>
        <x:v>0</x:v>
      </x:c>
      <x:c r="V1053" s="26">
        <x:f t="shared" si="292"/>
        <x:v>399.99784685714292</x:v>
      </x:c>
      <x:c r="W1053" s="73">
        <x:f t="shared" si="293"/>
        <x:v>0</x:v>
      </x:c>
      <x:c r="X1053" s="74">
        <x:f t="shared" si="294"/>
        <x:v>0</x:v>
      </x:c>
      <x:c r="Y1053" s="68">
        <x:f t="shared" si="295"/>
        <x:v>0</x:v>
      </x:c>
      <x:c r="Z1053" s="68">
        <x:f t="shared" si="296"/>
        <x:v>0</x:v>
      </x:c>
    </x:row>
    <x:row r="1054" spans="1:26">
      <x:c r="A1054" s="118">
        <x:v>26</x:v>
      </x:c>
      <x:c r="B1054" s="118"/>
      <x:c r="C1054" s="113">
        <x:v>11</x:v>
      </x:c>
      <x:c r="D1054" s="210" t="str">
        <x:f>IF(VLOOKUP($A1054,'★Master Code List'!$B$4:$K$167,8,)=0,"",(VLOOKUP($A1054,'★Master Code List'!$B$4:$K$167,8,)))</x:f>
        <x:v>SZ38-10B694-AC</x:v>
      </x:c>
      <x:c r="E1054" s="210" t="str">
        <x:f>IF(VLOOKUP($A1054,'★Master Code List'!$B$4:$K$167,9,)=0,"",(VLOOKUP($A1054,'★Master Code List'!$B$4:$K$167,9,)))</x:f>
        <x:v>BEV-E2 (V710)</x:v>
      </x:c>
      <x:c r="F1054" s="20" t="str">
        <x:f>IF(VLOOKUP($A1054,'★Master Code List'!$B$4:$K$167,10,)=0,"",(VLOOKUP($A1054,'★Master Code List'!$B$4:$K$167,10,)))</x:f>
        <x:v>Main Harness</x:v>
      </x:c>
      <x:c r="G1054" s="158">
        <x:f t="shared" si="286"/>
        <x:v>0</x:v>
      </x:c>
      <x:c r="H1054" s="158">
        <x:f t="shared" si="287"/>
        <x:v>3999.1422376362398</x:v>
      </x:c>
      <x:c r="I1054" s="285">
        <x:f t="shared" si="288"/>
        <x:v>0</x:v>
      </x:c>
      <x:c r="J1054" s="106">
        <x:f>SUMIFS('purchase data'!K:K,'purchase data'!$B:$B,$C1054,'purchase data'!$F:$F,$D1054)</x:f>
        <x:v>0</x:v>
      </x:c>
      <x:c r="K1054" s="73">
        <x:f>SUMIFS('purchase data'!M:M,'purchase data'!$B:$B,$C1054,'purchase data'!$F:$F,$D1054)</x:f>
        <x:v>0</x:v>
      </x:c>
      <x:c r="L1054" s="68">
        <x:f>SUMIFS(ETC!$G:$G,ETC!$B:$B,$C1054,ETC!$E:$E,$D1054)</x:f>
        <x:v>0</x:v>
      </x:c>
      <x:c r="M1054" s="73">
        <x:f>SUMIFS(ETC!$J:$J,ETC!$E:$E,$D1054,ETC!$B:$B,$C1054)</x:f>
        <x:v>0</x:v>
      </x:c>
      <x:c r="N1054" s="159">
        <x:f>IF(IFERROR((I1054+K1054+M1054)/(G1054+J1054+SUMIFS(ETC!$G:$G,ETC!$C:$C,1,ETC!$B:$B,$C1054,ETC!$E:$E,$D1054)),)=0,H1054,IFERROR((I1054+K1054+M1054)/(G1054+J1054+SUMIFS(ETC!$G:$G,ETC!$C:$C,1,ETC!$B:$B,$C1054,ETC!$E:$E,$D1054)),))</x:f>
        <x:v>3999.1422376362398</x:v>
      </x:c>
      <x:c r="O1054" s="106">
        <x:f>++SUMIFS('sales data'!L:L,'sales data'!$B:$B,$C1054,'sales data'!$F:$F,$D1054,'sales data'!$O:$O,"")</x:f>
        <x:v>0</x:v>
      </x:c>
      <x:c r="P1054" s="73">
        <x:f t="shared" si="289"/>
        <x:v>0</x:v>
      </x:c>
      <x:c r="Q1054" s="68">
        <x:f>+SUMIFS('sales data'!$L:$L,'sales data'!$B:$B,$C1054,'sales data'!$F:$F,$D1054,'sales data'!$O:$O,"R")</x:f>
        <x:v>0</x:v>
      </x:c>
      <x:c r="R1054" s="73">
        <x:f t="shared" si="290"/>
        <x:v>0</x:v>
      </x:c>
      <x:c r="S1054" s="68">
        <x:f>SUMIFS('sales data'!$L:$L,'sales data'!$B:$B,$C1054,'sales data'!$F:$F,$D1054,'sales data'!$O:$O,"N")</x:f>
        <x:v>0</x:v>
      </x:c>
      <x:c r="T1054" s="73">
        <x:f t="shared" si="291"/>
        <x:v>0</x:v>
      </x:c>
      <x:c r="U1054" s="26">
        <x:f>SUMIFS('warehouse inventory check'!$N:$N,'warehouse inventory check'!$C:$C,$C1054,'warehouse inventory check'!$D:$D,$D1054)</x:f>
        <x:v>0</x:v>
      </x:c>
      <x:c r="V1054" s="26">
        <x:f t="shared" si="292"/>
        <x:v>3999.1422376362398</x:v>
      </x:c>
      <x:c r="W1054" s="73">
        <x:f t="shared" si="293"/>
        <x:v>0</x:v>
      </x:c>
      <x:c r="X1054" s="74">
        <x:f t="shared" si="294"/>
        <x:v>0</x:v>
      </x:c>
      <x:c r="Y1054" s="68">
        <x:f t="shared" si="295"/>
        <x:v>0</x:v>
      </x:c>
      <x:c r="Z1054" s="68">
        <x:f t="shared" si="296"/>
        <x:v>0</x:v>
      </x:c>
    </x:row>
    <x:row r="1055" spans="1:26">
      <x:c r="A1055" s="118">
        <x:v>27</x:v>
      </x:c>
      <x:c r="B1055" s="118"/>
      <x:c r="C1055" s="113">
        <x:v>11</x:v>
      </x:c>
      <x:c r="D1055" s="210" t="str">
        <x:f>IF(VLOOKUP($A1055,'★Master Code List'!$B$4:$K$167,8,)=0,"",(VLOOKUP($A1055,'★Master Code List'!$B$4:$K$167,8,)))</x:f>
        <x:v>SZ38-14A033-AB</x:v>
      </x:c>
      <x:c r="E1055" s="210" t="str">
        <x:f>IF(VLOOKUP($A1055,'★Master Code List'!$B$4:$K$167,9,)=0,"",(VLOOKUP($A1055,'★Master Code List'!$B$4:$K$167,9,)))</x:f>
        <x:v>BEV-E2 (V710)</x:v>
      </x:c>
      <x:c r="F1055" s="20" t="str">
        <x:f>IF(VLOOKUP($A1055,'★Master Code List'!$B$4:$K$167,10,)=0,"",(VLOOKUP($A1055,'★Master Code List'!$B$4:$K$167,10,)))</x:f>
        <x:v>BUSBAR - Array 2 to Array3_Insert</x:v>
      </x:c>
      <x:c r="G1055" s="158">
        <x:f t="shared" si="286"/>
        <x:v>0</x:v>
      </x:c>
      <x:c r="H1055" s="158">
        <x:f t="shared" si="287"/>
        <x:v>609.68253421340626</x:v>
      </x:c>
      <x:c r="I1055" s="285">
        <x:f t="shared" si="288"/>
        <x:v>0</x:v>
      </x:c>
      <x:c r="J1055" s="106">
        <x:f>SUMIFS('purchase data'!K:K,'purchase data'!$B:$B,$C1055,'purchase data'!$F:$F,$D1055)</x:f>
        <x:v>0</x:v>
      </x:c>
      <x:c r="K1055" s="73">
        <x:f>SUMIFS('purchase data'!M:M,'purchase data'!$B:$B,$C1055,'purchase data'!$F:$F,$D1055)</x:f>
        <x:v>0</x:v>
      </x:c>
      <x:c r="L1055" s="68">
        <x:f>SUMIFS(ETC!$G:$G,ETC!$B:$B,$C1055,ETC!$E:$E,$D1055)</x:f>
        <x:v>0</x:v>
      </x:c>
      <x:c r="M1055" s="73">
        <x:f>SUMIFS(ETC!$J:$J,ETC!$E:$E,$D1055,ETC!$B:$B,$C1055)</x:f>
        <x:v>0</x:v>
      </x:c>
      <x:c r="N1055" s="159">
        <x:f>IF(IFERROR((I1055+K1055+M1055)/(G1055+J1055+SUMIFS(ETC!$G:$G,ETC!$C:$C,1,ETC!$B:$B,$C1055,ETC!$E:$E,$D1055)),)=0,H1055,IFERROR((I1055+K1055+M1055)/(G1055+J1055+SUMIFS(ETC!$G:$G,ETC!$C:$C,1,ETC!$B:$B,$C1055,ETC!$E:$E,$D1055)),))</x:f>
        <x:v>609.68253421340626</x:v>
      </x:c>
      <x:c r="O1055" s="106">
        <x:f>++SUMIFS('sales data'!L:L,'sales data'!$B:$B,$C1055,'sales data'!$F:$F,$D1055,'sales data'!$O:$O,"")</x:f>
        <x:v>0</x:v>
      </x:c>
      <x:c r="P1055" s="73">
        <x:f t="shared" si="289"/>
        <x:v>0</x:v>
      </x:c>
      <x:c r="Q1055" s="68">
        <x:f>+SUMIFS('sales data'!$L:$L,'sales data'!$B:$B,$C1055,'sales data'!$F:$F,$D1055,'sales data'!$O:$O,"R")</x:f>
        <x:v>0</x:v>
      </x:c>
      <x:c r="R1055" s="73">
        <x:f t="shared" si="290"/>
        <x:v>0</x:v>
      </x:c>
      <x:c r="S1055" s="68">
        <x:f>SUMIFS('sales data'!$L:$L,'sales data'!$B:$B,$C1055,'sales data'!$F:$F,$D1055,'sales data'!$O:$O,"N")</x:f>
        <x:v>0</x:v>
      </x:c>
      <x:c r="T1055" s="73">
        <x:f t="shared" si="291"/>
        <x:v>0</x:v>
      </x:c>
      <x:c r="U1055" s="26">
        <x:f>SUMIFS('warehouse inventory check'!$N:$N,'warehouse inventory check'!$C:$C,$C1055,'warehouse inventory check'!$D:$D,$D1055)</x:f>
        <x:v>0</x:v>
      </x:c>
      <x:c r="V1055" s="26">
        <x:f t="shared" si="292"/>
        <x:v>609.68253421340626</x:v>
      </x:c>
      <x:c r="W1055" s="73">
        <x:f t="shared" si="293"/>
        <x:v>0</x:v>
      </x:c>
      <x:c r="X1055" s="74">
        <x:f t="shared" si="294"/>
        <x:v>0</x:v>
      </x:c>
      <x:c r="Y1055" s="68">
        <x:f t="shared" si="295"/>
        <x:v>0</x:v>
      </x:c>
      <x:c r="Z1055" s="68">
        <x:f t="shared" si="296"/>
        <x:v>0</x:v>
      </x:c>
    </x:row>
    <x:row r="1056" spans="1:26">
      <x:c r="A1056" s="118">
        <x:v>28</x:v>
      </x:c>
      <x:c r="B1056" s="118"/>
      <x:c r="C1056" s="113">
        <x:v>11</x:v>
      </x:c>
      <x:c r="D1056" s="210" t="str">
        <x:f>IF(VLOOKUP($A1056,'★Master Code List'!$B$4:$K$167,8,)=0,"",(VLOOKUP($A1056,'★Master Code List'!$B$4:$K$167,8,)))</x:f>
        <x:v>SZ38-14A033-BB</x:v>
      </x:c>
      <x:c r="E1056" s="210" t="str">
        <x:f>IF(VLOOKUP($A1056,'★Master Code List'!$B$4:$K$167,9,)=0,"",(VLOOKUP($A1056,'★Master Code List'!$B$4:$K$167,9,)))</x:f>
        <x:v>BEV-E2 (V710)</x:v>
      </x:c>
      <x:c r="F1056" s="20" t="str">
        <x:f>IF(VLOOKUP($A1056,'★Master Code List'!$B$4:$K$167,10,)=0,"",(VLOOKUP($A1056,'★Master Code List'!$B$4:$K$167,10,)))</x:f>
        <x:v>BUSBAR - Array 6 to Pos BEC_Insert</x:v>
      </x:c>
      <x:c r="G1056" s="158">
        <x:f t="shared" si="286"/>
        <x:v>0</x:v>
      </x:c>
      <x:c r="H1056" s="158">
        <x:f t="shared" si="287"/>
        <x:v>413.7588293707251</x:v>
      </x:c>
      <x:c r="I1056" s="285">
        <x:f t="shared" si="288"/>
        <x:v>0</x:v>
      </x:c>
      <x:c r="J1056" s="106">
        <x:f>SUMIFS('purchase data'!K:K,'purchase data'!$B:$B,$C1056,'purchase data'!$F:$F,$D1056)</x:f>
        <x:v>0</x:v>
      </x:c>
      <x:c r="K1056" s="73">
        <x:f>SUMIFS('purchase data'!M:M,'purchase data'!$B:$B,$C1056,'purchase data'!$F:$F,$D1056)</x:f>
        <x:v>0</x:v>
      </x:c>
      <x:c r="L1056" s="68">
        <x:f>SUMIFS(ETC!$G:$G,ETC!$B:$B,$C1056,ETC!$E:$E,$D1056)</x:f>
        <x:v>0</x:v>
      </x:c>
      <x:c r="M1056" s="73">
        <x:f>SUMIFS(ETC!$J:$J,ETC!$E:$E,$D1056,ETC!$B:$B,$C1056)</x:f>
        <x:v>0</x:v>
      </x:c>
      <x:c r="N1056" s="159">
        <x:f>IF(IFERROR((I1056+K1056+M1056)/(G1056+J1056+SUMIFS(ETC!$G:$G,ETC!$C:$C,1,ETC!$B:$B,$C1056,ETC!$E:$E,$D1056)),)=0,H1056,IFERROR((I1056+K1056+M1056)/(G1056+J1056+SUMIFS(ETC!$G:$G,ETC!$C:$C,1,ETC!$B:$B,$C1056,ETC!$E:$E,$D1056)),))</x:f>
        <x:v>413.7588293707251</x:v>
      </x:c>
      <x:c r="O1056" s="106">
        <x:f>++SUMIFS('sales data'!L:L,'sales data'!$B:$B,$C1056,'sales data'!$F:$F,$D1056,'sales data'!$O:$O,"")</x:f>
        <x:v>0</x:v>
      </x:c>
      <x:c r="P1056" s="73">
        <x:f t="shared" si="289"/>
        <x:v>0</x:v>
      </x:c>
      <x:c r="Q1056" s="68">
        <x:f>+SUMIFS('sales data'!$L:$L,'sales data'!$B:$B,$C1056,'sales data'!$F:$F,$D1056,'sales data'!$O:$O,"R")</x:f>
        <x:v>0</x:v>
      </x:c>
      <x:c r="R1056" s="73">
        <x:f t="shared" si="290"/>
        <x:v>0</x:v>
      </x:c>
      <x:c r="S1056" s="68">
        <x:f>SUMIFS('sales data'!$L:$L,'sales data'!$B:$B,$C1056,'sales data'!$F:$F,$D1056,'sales data'!$O:$O,"N")</x:f>
        <x:v>0</x:v>
      </x:c>
      <x:c r="T1056" s="73">
        <x:f t="shared" si="291"/>
        <x:v>0</x:v>
      </x:c>
      <x:c r="U1056" s="26">
        <x:f>SUMIFS('warehouse inventory check'!$N:$N,'warehouse inventory check'!$C:$C,$C1056,'warehouse inventory check'!$D:$D,$D1056)</x:f>
        <x:v>0</x:v>
      </x:c>
      <x:c r="V1056" s="26">
        <x:f t="shared" si="292"/>
        <x:v>413.7588293707251</x:v>
      </x:c>
      <x:c r="W1056" s="73">
        <x:f t="shared" si="293"/>
        <x:v>0</x:v>
      </x:c>
      <x:c r="X1056" s="74">
        <x:f t="shared" si="294"/>
        <x:v>0</x:v>
      </x:c>
      <x:c r="Y1056" s="68">
        <x:f t="shared" si="295"/>
        <x:v>0</x:v>
      </x:c>
      <x:c r="Z1056" s="68">
        <x:f t="shared" si="296"/>
        <x:v>0</x:v>
      </x:c>
    </x:row>
    <x:row r="1057" spans="1:26">
      <x:c r="A1057" s="118">
        <x:v>29</x:v>
      </x:c>
      <x:c r="B1057" s="118"/>
      <x:c r="C1057" s="113">
        <x:v>11</x:v>
      </x:c>
      <x:c r="D1057" s="210" t="str">
        <x:f>IF(VLOOKUP($A1057,'★Master Code List'!$B$4:$K$167,8,)=0,"",(VLOOKUP($A1057,'★Master Code List'!$B$4:$K$167,8,)))</x:f>
        <x:v>T2X8-14A033-AA</x:v>
      </x:c>
      <x:c r="E1057" s="210" t="str">
        <x:f>IF(VLOOKUP($A1057,'★Master Code List'!$B$4:$K$167,9,)=0,"",(VLOOKUP($A1057,'★Master Code List'!$B$4:$K$167,9,)))</x:f>
        <x:v>BEV-M</x:v>
      </x:c>
      <x:c r="F1057" s="20" t="str">
        <x:f>IF(VLOOKUP($A1057,'★Master Code List'!$B$4:$K$167,10,)=0,"",(VLOOKUP($A1057,'★Master Code List'!$B$4:$K$167,10,)))</x:f>
        <x:v>BUSBAR ASY</x:v>
      </x:c>
      <x:c r="G1057" s="158">
        <x:f t="shared" si="286"/>
        <x:v>0</x:v>
      </x:c>
      <x:c r="H1057" s="158">
        <x:f t="shared" si="287"/>
        <x:v>580.66571699999997</x:v>
      </x:c>
      <x:c r="I1057" s="285">
        <x:f t="shared" si="288"/>
        <x:v>0</x:v>
      </x:c>
      <x:c r="J1057" s="106">
        <x:f>SUMIFS('purchase data'!K:K,'purchase data'!$B:$B,$C1057,'purchase data'!$F:$F,$D1057)</x:f>
        <x:v>0</x:v>
      </x:c>
      <x:c r="K1057" s="73">
        <x:f>SUMIFS('purchase data'!M:M,'purchase data'!$B:$B,$C1057,'purchase data'!$F:$F,$D1057)</x:f>
        <x:v>0</x:v>
      </x:c>
      <x:c r="L1057" s="68">
        <x:f>SUMIFS(ETC!$G:$G,ETC!$B:$B,$C1057,ETC!$E:$E,$D1057)</x:f>
        <x:v>0</x:v>
      </x:c>
      <x:c r="M1057" s="73">
        <x:f>SUMIFS(ETC!$J:$J,ETC!$E:$E,$D1057,ETC!$B:$B,$C1057)</x:f>
        <x:v>0</x:v>
      </x:c>
      <x:c r="N1057" s="159">
        <x:f>IF(IFERROR((I1057+K1057+M1057)/(G1057+J1057+SUMIFS(ETC!$G:$G,ETC!$C:$C,1,ETC!$B:$B,$C1057,ETC!$E:$E,$D1057)),)=0,H1057,IFERROR((I1057+K1057+M1057)/(G1057+J1057+SUMIFS(ETC!$G:$G,ETC!$C:$C,1,ETC!$B:$B,$C1057,ETC!$E:$E,$D1057)),))</x:f>
        <x:v>580.66571699999997</x:v>
      </x:c>
      <x:c r="O1057" s="106">
        <x:f>++SUMIFS('sales data'!L:L,'sales data'!$B:$B,$C1057,'sales data'!$F:$F,$D1057,'sales data'!$O:$O,"")</x:f>
        <x:v>0</x:v>
      </x:c>
      <x:c r="P1057" s="73">
        <x:f t="shared" si="289"/>
        <x:v>0</x:v>
      </x:c>
      <x:c r="Q1057" s="68">
        <x:f>+SUMIFS('sales data'!$L:$L,'sales data'!$B:$B,$C1057,'sales data'!$F:$F,$D1057,'sales data'!$O:$O,"R")</x:f>
        <x:v>0</x:v>
      </x:c>
      <x:c r="R1057" s="73">
        <x:f t="shared" si="290"/>
        <x:v>0</x:v>
      </x:c>
      <x:c r="S1057" s="68">
        <x:f>SUMIFS('sales data'!$L:$L,'sales data'!$B:$B,$C1057,'sales data'!$F:$F,$D1057,'sales data'!$O:$O,"N")</x:f>
        <x:v>0</x:v>
      </x:c>
      <x:c r="T1057" s="73">
        <x:f t="shared" si="291"/>
        <x:v>0</x:v>
      </x:c>
      <x:c r="U1057" s="26">
        <x:f>SUMIFS('warehouse inventory check'!$N:$N,'warehouse inventory check'!$C:$C,$C1057,'warehouse inventory check'!$D:$D,$D1057)</x:f>
        <x:v>0</x:v>
      </x:c>
      <x:c r="V1057" s="26">
        <x:f t="shared" si="292"/>
        <x:v>580.66571699999997</x:v>
      </x:c>
      <x:c r="W1057" s="73">
        <x:f t="shared" si="293"/>
        <x:v>0</x:v>
      </x:c>
      <x:c r="X1057" s="74">
        <x:f t="shared" si="294"/>
        <x:v>0</x:v>
      </x:c>
      <x:c r="Y1057" s="68">
        <x:f t="shared" si="295"/>
        <x:v>0</x:v>
      </x:c>
      <x:c r="Z1057" s="68">
        <x:f t="shared" si="296"/>
        <x:v>0</x:v>
      </x:c>
    </x:row>
    <x:row r="1058" spans="1:26">
      <x:c r="A1058" s="118">
        <x:v>30</x:v>
      </x:c>
      <x:c r="B1058" s="118"/>
      <x:c r="C1058" s="113">
        <x:v>11</x:v>
      </x:c>
      <x:c r="D1058" s="210" t="str">
        <x:f>IF(VLOOKUP($A1058,'★Master Code List'!$B$4:$K$167,8,)=0,"",(VLOOKUP($A1058,'★Master Code List'!$B$4:$K$167,8,)))</x:f>
        <x:v>T2X8-14A033-BA</x:v>
      </x:c>
      <x:c r="E1058" s="210" t="str">
        <x:f>IF(VLOOKUP($A1058,'★Master Code List'!$B$4:$K$167,9,)=0,"",(VLOOKUP($A1058,'★Master Code List'!$B$4:$K$167,9,)))</x:f>
        <x:v>BEV-M</x:v>
      </x:c>
      <x:c r="F1058" s="20" t="str">
        <x:f>IF(VLOOKUP($A1058,'★Master Code List'!$B$4:$K$167,10,)=0,"",(VLOOKUP($A1058,'★Master Code List'!$B$4:$K$167,10,)))</x:f>
        <x:v>BUSBAR ASY</x:v>
      </x:c>
      <x:c r="G1058" s="158">
        <x:f t="shared" si="286"/>
        <x:v>0</x:v>
      </x:c>
      <x:c r="H1058" s="158">
        <x:f t="shared" si="287"/>
        <x:v>562.3770330000001</x:v>
      </x:c>
      <x:c r="I1058" s="285">
        <x:f t="shared" si="288"/>
        <x:v>0</x:v>
      </x:c>
      <x:c r="J1058" s="106">
        <x:f>SUMIFS('purchase data'!K:K,'purchase data'!$B:$B,$C1058,'purchase data'!$F:$F,$D1058)</x:f>
        <x:v>0</x:v>
      </x:c>
      <x:c r="K1058" s="73">
        <x:f>SUMIFS('purchase data'!M:M,'purchase data'!$B:$B,$C1058,'purchase data'!$F:$F,$D1058)</x:f>
        <x:v>0</x:v>
      </x:c>
      <x:c r="L1058" s="68">
        <x:f>SUMIFS(ETC!$G:$G,ETC!$B:$B,$C1058,ETC!$E:$E,$D1058)</x:f>
        <x:v>0</x:v>
      </x:c>
      <x:c r="M1058" s="73">
        <x:f>SUMIFS(ETC!$J:$J,ETC!$E:$E,$D1058,ETC!$B:$B,$C1058)</x:f>
        <x:v>0</x:v>
      </x:c>
      <x:c r="N1058" s="159">
        <x:f>IF(IFERROR((I1058+K1058+M1058)/(G1058+J1058+SUMIFS(ETC!$G:$G,ETC!$C:$C,1,ETC!$B:$B,$C1058,ETC!$E:$E,$D1058)),)=0,H1058,IFERROR((I1058+K1058+M1058)/(G1058+J1058+SUMIFS(ETC!$G:$G,ETC!$C:$C,1,ETC!$B:$B,$C1058,ETC!$E:$E,$D1058)),))</x:f>
        <x:v>562.3770330000001</x:v>
      </x:c>
      <x:c r="O1058" s="106">
        <x:f>++SUMIFS('sales data'!L:L,'sales data'!$B:$B,$C1058,'sales data'!$F:$F,$D1058,'sales data'!$O:$O,"")</x:f>
        <x:v>0</x:v>
      </x:c>
      <x:c r="P1058" s="73">
        <x:f t="shared" si="289"/>
        <x:v>0</x:v>
      </x:c>
      <x:c r="Q1058" s="68">
        <x:f>+SUMIFS('sales data'!$L:$L,'sales data'!$B:$B,$C1058,'sales data'!$F:$F,$D1058,'sales data'!$O:$O,"R")</x:f>
        <x:v>0</x:v>
      </x:c>
      <x:c r="R1058" s="73">
        <x:f t="shared" si="290"/>
        <x:v>0</x:v>
      </x:c>
      <x:c r="S1058" s="68">
        <x:f>SUMIFS('sales data'!$L:$L,'sales data'!$B:$B,$C1058,'sales data'!$F:$F,$D1058,'sales data'!$O:$O,"N")</x:f>
        <x:v>0</x:v>
      </x:c>
      <x:c r="T1058" s="73">
        <x:f t="shared" si="291"/>
        <x:v>0</x:v>
      </x:c>
      <x:c r="U1058" s="26">
        <x:f>SUMIFS('warehouse inventory check'!$N:$N,'warehouse inventory check'!$C:$C,$C1058,'warehouse inventory check'!$D:$D,$D1058)</x:f>
        <x:v>0</x:v>
      </x:c>
      <x:c r="V1058" s="26">
        <x:f t="shared" si="292"/>
        <x:v>562.3770330000001</x:v>
      </x:c>
      <x:c r="W1058" s="73">
        <x:f t="shared" si="293"/>
        <x:v>0</x:v>
      </x:c>
      <x:c r="X1058" s="74">
        <x:f t="shared" si="294"/>
        <x:v>0</x:v>
      </x:c>
      <x:c r="Y1058" s="68">
        <x:f t="shared" si="295"/>
        <x:v>0</x:v>
      </x:c>
      <x:c r="Z1058" s="68">
        <x:f t="shared" si="296"/>
        <x:v>0</x:v>
      </x:c>
    </x:row>
    <x:row r="1059" spans="1:26">
      <x:c r="A1059" s="118">
        <x:v>31</x:v>
      </x:c>
      <x:c r="B1059" s="118"/>
      <x:c r="C1059" s="113">
        <x:v>11</x:v>
      </x:c>
      <x:c r="D1059" s="210" t="str">
        <x:f>IF(VLOOKUP($A1059,'★Master Code List'!$B$4:$K$167,8,)=0,"",(VLOOKUP($A1059,'★Master Code List'!$B$4:$K$167,8,)))</x:f>
        <x:v>T2X8-14A033-EA</x:v>
      </x:c>
      <x:c r="E1059" s="210" t="str">
        <x:f>IF(VLOOKUP($A1059,'★Master Code List'!$B$4:$K$167,9,)=0,"",(VLOOKUP($A1059,'★Master Code List'!$B$4:$K$167,9,)))</x:f>
        <x:v>BEV-M</x:v>
      </x:c>
      <x:c r="F1059" s="20" t="str">
        <x:f>IF(VLOOKUP($A1059,'★Master Code List'!$B$4:$K$167,10,)=0,"",(VLOOKUP($A1059,'★Master Code List'!$B$4:$K$167,10,)))</x:f>
        <x:v>BUSBAR ASY</x:v>
      </x:c>
      <x:c r="G1059" s="158">
        <x:f t="shared" si="286"/>
        <x:v>0</x:v>
      </x:c>
      <x:c r="H1059" s="158">
        <x:f t="shared" si="287"/>
        <x:v>653.31243400000005</x:v>
      </x:c>
      <x:c r="I1059" s="285">
        <x:f t="shared" si="288"/>
        <x:v>0</x:v>
      </x:c>
      <x:c r="J1059" s="106">
        <x:f>SUMIFS('purchase data'!K:K,'purchase data'!$B:$B,$C1059,'purchase data'!$F:$F,$D1059)</x:f>
        <x:v>0</x:v>
      </x:c>
      <x:c r="K1059" s="73">
        <x:f>SUMIFS('purchase data'!M:M,'purchase data'!$B:$B,$C1059,'purchase data'!$F:$F,$D1059)</x:f>
        <x:v>0</x:v>
      </x:c>
      <x:c r="L1059" s="68">
        <x:f>SUMIFS(ETC!$G:$G,ETC!$B:$B,$C1059,ETC!$E:$E,$D1059)</x:f>
        <x:v>0</x:v>
      </x:c>
      <x:c r="M1059" s="73">
        <x:f>SUMIFS(ETC!$J:$J,ETC!$E:$E,$D1059,ETC!$B:$B,$C1059)</x:f>
        <x:v>0</x:v>
      </x:c>
      <x:c r="N1059" s="159">
        <x:f>IF(IFERROR((I1059+K1059+M1059)/(G1059+J1059+SUMIFS(ETC!$G:$G,ETC!$C:$C,1,ETC!$B:$B,$C1059,ETC!$E:$E,$D1059)),)=0,H1059,IFERROR((I1059+K1059+M1059)/(G1059+J1059+SUMIFS(ETC!$G:$G,ETC!$C:$C,1,ETC!$B:$B,$C1059,ETC!$E:$E,$D1059)),))</x:f>
        <x:v>653.31243400000005</x:v>
      </x:c>
      <x:c r="O1059" s="106">
        <x:f>++SUMIFS('sales data'!L:L,'sales data'!$B:$B,$C1059,'sales data'!$F:$F,$D1059,'sales data'!$O:$O,"")</x:f>
        <x:v>0</x:v>
      </x:c>
      <x:c r="P1059" s="73">
        <x:f t="shared" si="289"/>
        <x:v>0</x:v>
      </x:c>
      <x:c r="Q1059" s="68">
        <x:f>+SUMIFS('sales data'!$L:$L,'sales data'!$B:$B,$C1059,'sales data'!$F:$F,$D1059,'sales data'!$O:$O,"R")</x:f>
        <x:v>0</x:v>
      </x:c>
      <x:c r="R1059" s="73">
        <x:f t="shared" si="290"/>
        <x:v>0</x:v>
      </x:c>
      <x:c r="S1059" s="68">
        <x:f>SUMIFS('sales data'!$L:$L,'sales data'!$B:$B,$C1059,'sales data'!$F:$F,$D1059,'sales data'!$O:$O,"N")</x:f>
        <x:v>0</x:v>
      </x:c>
      <x:c r="T1059" s="73">
        <x:f t="shared" si="291"/>
        <x:v>0</x:v>
      </x:c>
      <x:c r="U1059" s="26">
        <x:f>SUMIFS('warehouse inventory check'!$N:$N,'warehouse inventory check'!$C:$C,$C1059,'warehouse inventory check'!$D:$D,$D1059)</x:f>
        <x:v>0</x:v>
      </x:c>
      <x:c r="V1059" s="26">
        <x:f t="shared" si="292"/>
        <x:v>653.31243400000005</x:v>
      </x:c>
      <x:c r="W1059" s="73">
        <x:f t="shared" si="293"/>
        <x:v>0</x:v>
      </x:c>
      <x:c r="X1059" s="74">
        <x:f t="shared" si="294"/>
        <x:v>0</x:v>
      </x:c>
      <x:c r="Y1059" s="68">
        <x:f t="shared" si="295"/>
        <x:v>0</x:v>
      </x:c>
      <x:c r="Z1059" s="68">
        <x:f t="shared" si="296"/>
        <x:v>0</x:v>
      </x:c>
    </x:row>
    <x:row r="1060" spans="1:26">
      <x:c r="A1060" s="118">
        <x:v>32</x:v>
      </x:c>
      <x:c r="B1060" s="118"/>
      <x:c r="C1060" s="113">
        <x:v>11</x:v>
      </x:c>
      <x:c r="D1060" s="210" t="str">
        <x:f>IF(VLOOKUP($A1060,'★Master Code List'!$B$4:$K$167,8,)=0,"",(VLOOKUP($A1060,'★Master Code List'!$B$4:$K$167,8,)))</x:f>
        <x:v>T2X8-14A033-GA</x:v>
      </x:c>
      <x:c r="E1060" s="210" t="str">
        <x:f>IF(VLOOKUP($A1060,'★Master Code List'!$B$4:$K$167,9,)=0,"",(VLOOKUP($A1060,'★Master Code List'!$B$4:$K$167,9,)))</x:f>
        <x:v>BEV-M</x:v>
      </x:c>
      <x:c r="F1060" s="20" t="str">
        <x:f>IF(VLOOKUP($A1060,'★Master Code List'!$B$4:$K$167,10,)=0,"",(VLOOKUP($A1060,'★Master Code List'!$B$4:$K$167,10,)))</x:f>
        <x:v>BUSBAR ASY</x:v>
      </x:c>
      <x:c r="G1060" s="158">
        <x:f t="shared" si="286"/>
        <x:v>0</x:v>
      </x:c>
      <x:c r="H1060" s="158">
        <x:f t="shared" si="287"/>
        <x:v>438.42039700000009</x:v>
      </x:c>
      <x:c r="I1060" s="285">
        <x:f t="shared" si="288"/>
        <x:v>0</x:v>
      </x:c>
      <x:c r="J1060" s="106">
        <x:f>SUMIFS('purchase data'!K:K,'purchase data'!$B:$B,$C1060,'purchase data'!$F:$F,$D1060)</x:f>
        <x:v>0</x:v>
      </x:c>
      <x:c r="K1060" s="73">
        <x:f>SUMIFS('purchase data'!M:M,'purchase data'!$B:$B,$C1060,'purchase data'!$F:$F,$D1060)</x:f>
        <x:v>0</x:v>
      </x:c>
      <x:c r="L1060" s="68">
        <x:f>SUMIFS(ETC!$G:$G,ETC!$B:$B,$C1060,ETC!$E:$E,$D1060)</x:f>
        <x:v>0</x:v>
      </x:c>
      <x:c r="M1060" s="73">
        <x:f>SUMIFS(ETC!$J:$J,ETC!$E:$E,$D1060,ETC!$B:$B,$C1060)</x:f>
        <x:v>0</x:v>
      </x:c>
      <x:c r="N1060" s="159">
        <x:f>IF(IFERROR((I1060+K1060+M1060)/(G1060+J1060+SUMIFS(ETC!$G:$G,ETC!$C:$C,1,ETC!$B:$B,$C1060,ETC!$E:$E,$D1060)),)=0,H1060,IFERROR((I1060+K1060+M1060)/(G1060+J1060+SUMIFS(ETC!$G:$G,ETC!$C:$C,1,ETC!$B:$B,$C1060,ETC!$E:$E,$D1060)),))</x:f>
        <x:v>438.42039700000009</x:v>
      </x:c>
      <x:c r="O1060" s="106">
        <x:f>++SUMIFS('sales data'!L:L,'sales data'!$B:$B,$C1060,'sales data'!$F:$F,$D1060,'sales data'!$O:$O,"")</x:f>
        <x:v>0</x:v>
      </x:c>
      <x:c r="P1060" s="73">
        <x:f t="shared" si="289"/>
        <x:v>0</x:v>
      </x:c>
      <x:c r="Q1060" s="68">
        <x:f>+SUMIFS('sales data'!$L:$L,'sales data'!$B:$B,$C1060,'sales data'!$F:$F,$D1060,'sales data'!$O:$O,"R")</x:f>
        <x:v>0</x:v>
      </x:c>
      <x:c r="R1060" s="73">
        <x:f t="shared" si="290"/>
        <x:v>0</x:v>
      </x:c>
      <x:c r="S1060" s="68">
        <x:f>SUMIFS('sales data'!$L:$L,'sales data'!$B:$B,$C1060,'sales data'!$F:$F,$D1060,'sales data'!$O:$O,"N")</x:f>
        <x:v>0</x:v>
      </x:c>
      <x:c r="T1060" s="73">
        <x:f t="shared" si="291"/>
        <x:v>0</x:v>
      </x:c>
      <x:c r="U1060" s="26">
        <x:f>SUMIFS('warehouse inventory check'!$N:$N,'warehouse inventory check'!$C:$C,$C1060,'warehouse inventory check'!$D:$D,$D1060)</x:f>
        <x:v>0</x:v>
      </x:c>
      <x:c r="V1060" s="26">
        <x:f t="shared" si="292"/>
        <x:v>438.42039700000009</x:v>
      </x:c>
      <x:c r="W1060" s="73">
        <x:f t="shared" si="293"/>
        <x:v>0</x:v>
      </x:c>
      <x:c r="X1060" s="74">
        <x:f t="shared" si="294"/>
        <x:v>0</x:v>
      </x:c>
      <x:c r="Y1060" s="68">
        <x:f t="shared" si="295"/>
        <x:v>0</x:v>
      </x:c>
      <x:c r="Z1060" s="68">
        <x:f t="shared" si="296"/>
        <x:v>0</x:v>
      </x:c>
    </x:row>
    <x:row r="1061" spans="1:26">
      <x:c r="A1061" s="118">
        <x:v>33</x:v>
      </x:c>
      <x:c r="B1061" s="118"/>
      <x:c r="C1061" s="113">
        <x:v>11</x:v>
      </x:c>
      <x:c r="D1061" s="210" t="str">
        <x:f>IF(VLOOKUP($A1061,'★Master Code List'!$B$4:$K$167,8,)=0,"",(VLOOKUP($A1061,'★Master Code List'!$B$4:$K$167,8,)))</x:f>
        <x:v>TZ38-10B694-AA</x:v>
      </x:c>
      <x:c r="E1061" s="210" t="str">
        <x:f>IF(VLOOKUP($A1061,'★Master Code List'!$B$4:$K$167,9,)=0,"",(VLOOKUP($A1061,'★Master Code List'!$B$4:$K$167,9,)))</x:f>
        <x:v>BEV-E1</x:v>
      </x:c>
      <x:c r="F1061" s="20" t="str">
        <x:f>IF(VLOOKUP($A1061,'★Master Code List'!$B$4:$K$167,10,)=0,"",(VLOOKUP($A1061,'★Master Code List'!$B$4:$K$167,10,)))</x:f>
        <x:v>V710 AWD MAIN W/H
ASSY</x:v>
      </x:c>
      <x:c r="G1061" s="158">
        <x:f t="shared" ref="G1061:G1092" si="297">SUMIFS(U:U,$D:$D,$D1061,$C:$C,$C1061-1)</x:f>
        <x:v>0</x:v>
      </x:c>
      <x:c r="H1061" s="158">
        <x:f t="shared" ref="H1061:H1092" si="298">SUMIFS(V:V,$D:$D,$D1061,$C:$C,$C1061-1)</x:f>
        <x:v>5137.5179276033059</x:v>
      </x:c>
      <x:c r="I1061" s="285">
        <x:f t="shared" ref="I1061:I1092" si="299">SUMIFS(W:W,$D:$D,$D1061,$C:$C,$C1061-1)</x:f>
        <x:v>0</x:v>
      </x:c>
      <x:c r="J1061" s="106">
        <x:f>SUMIFS('purchase data'!K:K,'purchase data'!$B:$B,$C1061,'purchase data'!$F:$F,$D1061)</x:f>
        <x:v>0</x:v>
      </x:c>
      <x:c r="K1061" s="73">
        <x:f>SUMIFS('purchase data'!M:M,'purchase data'!$B:$B,$C1061,'purchase data'!$F:$F,$D1061)</x:f>
        <x:v>0</x:v>
      </x:c>
      <x:c r="L1061" s="68">
        <x:f>SUMIFS(ETC!$G:$G,ETC!$B:$B,$C1061,ETC!$E:$E,$D1061)</x:f>
        <x:v>0</x:v>
      </x:c>
      <x:c r="M1061" s="73">
        <x:f>SUMIFS(ETC!$J:$J,ETC!$E:$E,$D1061,ETC!$B:$B,$C1061)</x:f>
        <x:v>0</x:v>
      </x:c>
      <x:c r="N1061" s="159">
        <x:f>IF(IFERROR((I1061+K1061+M1061)/(G1061+J1061+SUMIFS(ETC!$G:$G,ETC!$C:$C,1,ETC!$B:$B,$C1061,ETC!$E:$E,$D1061)),)=0,H1061,IFERROR((I1061+K1061+M1061)/(G1061+J1061+SUMIFS(ETC!$G:$G,ETC!$C:$C,1,ETC!$B:$B,$C1061,ETC!$E:$E,$D1061)),))</x:f>
        <x:v>5137.5179276033059</x:v>
      </x:c>
      <x:c r="O1061" s="106">
        <x:f>++SUMIFS('sales data'!L:L,'sales data'!$B:$B,$C1061,'sales data'!$F:$F,$D1061,'sales data'!$O:$O,"")</x:f>
        <x:v>0</x:v>
      </x:c>
      <x:c r="P1061" s="73">
        <x:f t="shared" si="289"/>
        <x:v>0</x:v>
      </x:c>
      <x:c r="Q1061" s="68">
        <x:f>+SUMIFS('sales data'!$L:$L,'sales data'!$B:$B,$C1061,'sales data'!$F:$F,$D1061,'sales data'!$O:$O,"R")</x:f>
        <x:v>0</x:v>
      </x:c>
      <x:c r="R1061" s="73">
        <x:f t="shared" si="290"/>
        <x:v>0</x:v>
      </x:c>
      <x:c r="S1061" s="68">
        <x:f>SUMIFS('sales data'!$L:$L,'sales data'!$B:$B,$C1061,'sales data'!$F:$F,$D1061,'sales data'!$O:$O,"N")</x:f>
        <x:v>0</x:v>
      </x:c>
      <x:c r="T1061" s="73">
        <x:f t="shared" si="291"/>
        <x:v>0</x:v>
      </x:c>
      <x:c r="U1061" s="26">
        <x:f>SUMIFS('warehouse inventory check'!$N:$N,'warehouse inventory check'!$C:$C,$C1061,'warehouse inventory check'!$D:$D,$D1061)</x:f>
        <x:v>0</x:v>
      </x:c>
      <x:c r="V1061" s="26">
        <x:f t="shared" si="292"/>
        <x:v>5137.5179276033059</x:v>
      </x:c>
      <x:c r="W1061" s="73">
        <x:f t="shared" si="293"/>
        <x:v>0</x:v>
      </x:c>
      <x:c r="X1061" s="74">
        <x:f t="shared" si="294"/>
        <x:v>0</x:v>
      </x:c>
      <x:c r="Y1061" s="68">
        <x:f t="shared" si="295"/>
        <x:v>0</x:v>
      </x:c>
      <x:c r="Z1061" s="68">
        <x:f t="shared" si="296"/>
        <x:v>0</x:v>
      </x:c>
    </x:row>
    <x:row r="1062" spans="1:26">
      <x:c r="A1062" s="118">
        <x:v>34</x:v>
      </x:c>
      <x:c r="B1062" s="118"/>
      <x:c r="C1062" s="113">
        <x:v>11</x:v>
      </x:c>
      <x:c r="D1062" s="210" t="str">
        <x:f>IF(VLOOKUP($A1062,'★Master Code List'!$B$4:$K$167,8,)=0,"",(VLOOKUP($A1062,'★Master Code List'!$B$4:$K$167,8,)))</x:f>
        <x:v>TZ38-10B694-AD</x:v>
      </x:c>
      <x:c r="E1062" s="210" t="str">
        <x:f>IF(VLOOKUP($A1062,'★Master Code List'!$B$4:$K$167,9,)=0,"",(VLOOKUP($A1062,'★Master Code List'!$B$4:$K$167,9,)))</x:f>
        <x:v>BEV-E (AWD, V710)</x:v>
      </x:c>
      <x:c r="F1062" s="20" t="str">
        <x:f>IF(VLOOKUP($A1062,'★Master Code List'!$B$4:$K$167,10,)=0,"",(VLOOKUP($A1062,'★Master Code List'!$B$4:$K$167,10,)))</x:f>
        <x:v>Main Harness</x:v>
      </x:c>
      <x:c r="G1062" s="158">
        <x:f t="shared" si="297"/>
        <x:v>0</x:v>
      </x:c>
      <x:c r="H1062" s="158">
        <x:f t="shared" si="298"/>
        <x:v>6009.0409720671259</x:v>
      </x:c>
      <x:c r="I1062" s="285">
        <x:f t="shared" si="299"/>
        <x:v>0</x:v>
      </x:c>
      <x:c r="J1062" s="106">
        <x:f>SUMIFS('purchase data'!K:K,'purchase data'!$B:$B,$C1062,'purchase data'!$F:$F,$D1062)</x:f>
        <x:v>0</x:v>
      </x:c>
      <x:c r="K1062" s="73">
        <x:f>SUMIFS('purchase data'!M:M,'purchase data'!$B:$B,$C1062,'purchase data'!$F:$F,$D1062)</x:f>
        <x:v>0</x:v>
      </x:c>
      <x:c r="L1062" s="68">
        <x:f>SUMIFS(ETC!$G:$G,ETC!$B:$B,$C1062,ETC!$E:$E,$D1062)</x:f>
        <x:v>0</x:v>
      </x:c>
      <x:c r="M1062" s="73">
        <x:f>SUMIFS(ETC!$J:$J,ETC!$E:$E,$D1062,ETC!$B:$B,$C1062)</x:f>
        <x:v>0</x:v>
      </x:c>
      <x:c r="N1062" s="159">
        <x:f>IF(IFERROR((I1062+K1062+M1062)/(G1062+J1062+SUMIFS(ETC!$G:$G,ETC!$C:$C,1,ETC!$B:$B,$C1062,ETC!$E:$E,$D1062)),)=0,H1062,IFERROR((I1062+K1062+M1062)/(G1062+J1062+SUMIFS(ETC!$G:$G,ETC!$C:$C,1,ETC!$B:$B,$C1062,ETC!$E:$E,$D1062)),))</x:f>
        <x:v>6009.0409720671259</x:v>
      </x:c>
      <x:c r="O1062" s="106">
        <x:f>++SUMIFS('sales data'!L:L,'sales data'!$B:$B,$C1062,'sales data'!$F:$F,$D1062,'sales data'!$O:$O,"")</x:f>
        <x:v>0</x:v>
      </x:c>
      <x:c r="P1062" s="73">
        <x:f t="shared" si="289"/>
        <x:v>0</x:v>
      </x:c>
      <x:c r="Q1062" s="68">
        <x:f>+SUMIFS('sales data'!$L:$L,'sales data'!$B:$B,$C1062,'sales data'!$F:$F,$D1062,'sales data'!$O:$O,"R")</x:f>
        <x:v>0</x:v>
      </x:c>
      <x:c r="R1062" s="73">
        <x:f t="shared" si="290"/>
        <x:v>0</x:v>
      </x:c>
      <x:c r="S1062" s="68">
        <x:f>SUMIFS('sales data'!$L:$L,'sales data'!$B:$B,$C1062,'sales data'!$F:$F,$D1062,'sales data'!$O:$O,"N")</x:f>
        <x:v>0</x:v>
      </x:c>
      <x:c r="T1062" s="73">
        <x:f t="shared" si="291"/>
        <x:v>0</x:v>
      </x:c>
      <x:c r="U1062" s="26">
        <x:f>SUMIFS('warehouse inventory check'!$N:$N,'warehouse inventory check'!$C:$C,$C1062,'warehouse inventory check'!$D:$D,$D1062)</x:f>
        <x:v>0</x:v>
      </x:c>
      <x:c r="V1062" s="26">
        <x:f t="shared" si="292"/>
        <x:v>6009.0409720671259</x:v>
      </x:c>
      <x:c r="W1062" s="73">
        <x:f t="shared" si="293"/>
        <x:v>0</x:v>
      </x:c>
      <x:c r="X1062" s="74">
        <x:f t="shared" si="294"/>
        <x:v>0</x:v>
      </x:c>
      <x:c r="Y1062" s="68">
        <x:f t="shared" si="295"/>
        <x:v>0</x:v>
      </x:c>
      <x:c r="Z1062" s="68">
        <x:f t="shared" si="296"/>
        <x:v>0</x:v>
      </x:c>
    </x:row>
    <x:row r="1063" spans="1:26">
      <x:c r="A1063" s="118">
        <x:v>35</x:v>
      </x:c>
      <x:c r="B1063" s="118"/>
      <x:c r="C1063" s="113">
        <x:v>11</x:v>
      </x:c>
      <x:c r="D1063" s="210" t="str">
        <x:f>IF(VLOOKUP($A1063,'★Master Code List'!$B$4:$K$167,8,)=0,"",(VLOOKUP($A1063,'★Master Code List'!$B$4:$K$167,8,)))</x:f>
        <x:v>TZ38-10B694-AF</x:v>
      </x:c>
      <x:c r="E1063" s="210" t="str">
        <x:f>IF(VLOOKUP($A1063,'★Master Code List'!$B$4:$K$167,9,)=0,"",(VLOOKUP($A1063,'★Master Code List'!$B$4:$K$167,9,)))</x:f>
        <x:v>BEV-E (AWD/RWD, V710)</x:v>
      </x:c>
      <x:c r="F1063" s="20" t="str">
        <x:f>IF(VLOOKUP($A1063,'★Master Code List'!$B$4:$K$167,10,)=0,"",(VLOOKUP($A1063,'★Master Code List'!$B$4:$K$167,10,)))</x:f>
        <x:v>Main Harness-AWD-RWD</x:v>
      </x:c>
      <x:c r="G1063" s="158">
        <x:f t="shared" si="297"/>
        <x:v>0</x:v>
      </x:c>
      <x:c r="H1063" s="158">
        <x:f t="shared" si="298"/>
        <x:v>6620.4407203557321</x:v>
      </x:c>
      <x:c r="I1063" s="285">
        <x:f t="shared" si="299"/>
        <x:v>0</x:v>
      </x:c>
      <x:c r="J1063" s="106">
        <x:f>SUMIFS('purchase data'!K:K,'purchase data'!$B:$B,$C1063,'purchase data'!$F:$F,$D1063)</x:f>
        <x:v>0</x:v>
      </x:c>
      <x:c r="K1063" s="73">
        <x:f>SUMIFS('purchase data'!M:M,'purchase data'!$B:$B,$C1063,'purchase data'!$F:$F,$D1063)</x:f>
        <x:v>0</x:v>
      </x:c>
      <x:c r="L1063" s="68">
        <x:f>SUMIFS(ETC!$G:$G,ETC!$B:$B,$C1063,ETC!$E:$E,$D1063)</x:f>
        <x:v>0</x:v>
      </x:c>
      <x:c r="M1063" s="73">
        <x:f>SUMIFS(ETC!$J:$J,ETC!$E:$E,$D1063,ETC!$B:$B,$C1063)</x:f>
        <x:v>0</x:v>
      </x:c>
      <x:c r="N1063" s="159">
        <x:f>IF(IFERROR((I1063+K1063+M1063)/(G1063+J1063+SUMIFS(ETC!$G:$G,ETC!$C:$C,1,ETC!$B:$B,$C1063,ETC!$E:$E,$D1063)),)=0,H1063,IFERROR((I1063+K1063+M1063)/(G1063+J1063+SUMIFS(ETC!$G:$G,ETC!$C:$C,1,ETC!$B:$B,$C1063,ETC!$E:$E,$D1063)),))</x:f>
        <x:v>6620.4407203557321</x:v>
      </x:c>
      <x:c r="O1063" s="106">
        <x:f>++SUMIFS('sales data'!L:L,'sales data'!$B:$B,$C1063,'sales data'!$F:$F,$D1063,'sales data'!$O:$O,"")</x:f>
        <x:v>0</x:v>
      </x:c>
      <x:c r="P1063" s="73">
        <x:f t="shared" si="289"/>
        <x:v>0</x:v>
      </x:c>
      <x:c r="Q1063" s="68">
        <x:f>+SUMIFS('sales data'!$L:$L,'sales data'!$B:$B,$C1063,'sales data'!$F:$F,$D1063,'sales data'!$O:$O,"R")</x:f>
        <x:v>0</x:v>
      </x:c>
      <x:c r="R1063" s="73">
        <x:f t="shared" si="290"/>
        <x:v>0</x:v>
      </x:c>
      <x:c r="S1063" s="68">
        <x:f>SUMIFS('sales data'!$L:$L,'sales data'!$B:$B,$C1063,'sales data'!$F:$F,$D1063,'sales data'!$O:$O,"N")</x:f>
        <x:v>0</x:v>
      </x:c>
      <x:c r="T1063" s="73">
        <x:f t="shared" si="291"/>
        <x:v>0</x:v>
      </x:c>
      <x:c r="U1063" s="26">
        <x:f>SUMIFS('warehouse inventory check'!$N:$N,'warehouse inventory check'!$C:$C,$C1063,'warehouse inventory check'!$D:$D,$D1063)</x:f>
        <x:v>0</x:v>
      </x:c>
      <x:c r="V1063" s="26">
        <x:f t="shared" si="292"/>
        <x:v>6620.4407203557321</x:v>
      </x:c>
      <x:c r="W1063" s="73">
        <x:f t="shared" si="293"/>
        <x:v>0</x:v>
      </x:c>
      <x:c r="X1063" s="74">
        <x:f t="shared" si="294"/>
        <x:v>0</x:v>
      </x:c>
      <x:c r="Y1063" s="68">
        <x:f t="shared" si="295"/>
        <x:v>0</x:v>
      </x:c>
      <x:c r="Z1063" s="68">
        <x:f t="shared" si="296"/>
        <x:v>0</x:v>
      </x:c>
    </x:row>
    <x:row r="1064" spans="1:26">
      <x:c r="A1064" s="118">
        <x:v>36</x:v>
      </x:c>
      <x:c r="B1064" s="118"/>
      <x:c r="C1064" s="113">
        <x:v>11</x:v>
      </x:c>
      <x:c r="D1064" s="210" t="str">
        <x:f>IF(VLOOKUP($A1064,'★Master Code List'!$B$4:$K$167,8,)=0,"",(VLOOKUP($A1064,'★Master Code List'!$B$4:$K$167,8,)))</x:f>
        <x:v>TZ38-10B694-BA</x:v>
      </x:c>
      <x:c r="E1064" s="210" t="str">
        <x:f>IF(VLOOKUP($A1064,'★Master Code List'!$B$4:$K$167,9,)=0,"",(VLOOKUP($A1064,'★Master Code List'!$B$4:$K$167,9,)))</x:f>
        <x:v>BEV-E (AWD/RWD, V710)</x:v>
      </x:c>
      <x:c r="F1064" s="20" t="str">
        <x:f>IF(VLOOKUP($A1064,'★Master Code List'!$B$4:$K$167,10,)=0,"",(VLOOKUP($A1064,'★Master Code List'!$B$4:$K$167,10,)))</x:f>
        <x:v>Main_Harness-RWD</x:v>
      </x:c>
      <x:c r="G1064" s="158">
        <x:f t="shared" si="297"/>
        <x:v>0</x:v>
      </x:c>
      <x:c r="H1064" s="158">
        <x:f t="shared" si="298"/>
        <x:v>18009.589469999999</x:v>
      </x:c>
      <x:c r="I1064" s="285">
        <x:f t="shared" si="299"/>
        <x:v>0</x:v>
      </x:c>
      <x:c r="J1064" s="106">
        <x:f>SUMIFS('purchase data'!K:K,'purchase data'!$B:$B,$C1064,'purchase data'!$F:$F,$D1064)</x:f>
        <x:v>0</x:v>
      </x:c>
      <x:c r="K1064" s="73">
        <x:f>SUMIFS('purchase data'!M:M,'purchase data'!$B:$B,$C1064,'purchase data'!$F:$F,$D1064)</x:f>
        <x:v>0</x:v>
      </x:c>
      <x:c r="L1064" s="68">
        <x:f>SUMIFS(ETC!$G:$G,ETC!$B:$B,$C1064,ETC!$E:$E,$D1064)</x:f>
        <x:v>0</x:v>
      </x:c>
      <x:c r="M1064" s="73">
        <x:f>SUMIFS(ETC!$J:$J,ETC!$E:$E,$D1064,ETC!$B:$B,$C1064)</x:f>
        <x:v>0</x:v>
      </x:c>
      <x:c r="N1064" s="159">
        <x:f>IF(IFERROR((I1064+K1064+M1064)/(G1064+J1064+SUMIFS(ETC!$G:$G,ETC!$C:$C,1,ETC!$B:$B,$C1064,ETC!$E:$E,$D1064)),)=0,H1064,IFERROR((I1064+K1064+M1064)/(G1064+J1064+SUMIFS(ETC!$G:$G,ETC!$C:$C,1,ETC!$B:$B,$C1064,ETC!$E:$E,$D1064)),))</x:f>
        <x:v>18009.589469999999</x:v>
      </x:c>
      <x:c r="O1064" s="106">
        <x:f>++SUMIFS('sales data'!L:L,'sales data'!$B:$B,$C1064,'sales data'!$F:$F,$D1064,'sales data'!$O:$O,"")</x:f>
        <x:v>0</x:v>
      </x:c>
      <x:c r="P1064" s="73">
        <x:f t="shared" si="289"/>
        <x:v>0</x:v>
      </x:c>
      <x:c r="Q1064" s="68">
        <x:f>+SUMIFS('sales data'!$L:$L,'sales data'!$B:$B,$C1064,'sales data'!$F:$F,$D1064,'sales data'!$O:$O,"R")</x:f>
        <x:v>0</x:v>
      </x:c>
      <x:c r="R1064" s="73">
        <x:f t="shared" si="290"/>
        <x:v>0</x:v>
      </x:c>
      <x:c r="S1064" s="68">
        <x:f>SUMIFS('sales data'!$L:$L,'sales data'!$B:$B,$C1064,'sales data'!$F:$F,$D1064,'sales data'!$O:$O,"N")</x:f>
        <x:v>0</x:v>
      </x:c>
      <x:c r="T1064" s="73">
        <x:f t="shared" si="291"/>
        <x:v>0</x:v>
      </x:c>
      <x:c r="U1064" s="26">
        <x:f>SUMIFS('warehouse inventory check'!$N:$N,'warehouse inventory check'!$C:$C,$C1064,'warehouse inventory check'!$D:$D,$D1064)</x:f>
        <x:v>0</x:v>
      </x:c>
      <x:c r="V1064" s="26">
        <x:f t="shared" si="292"/>
        <x:v>18009.589469999999</x:v>
      </x:c>
      <x:c r="W1064" s="73">
        <x:f t="shared" si="293"/>
        <x:v>0</x:v>
      </x:c>
      <x:c r="X1064" s="74">
        <x:f t="shared" si="294"/>
        <x:v>0</x:v>
      </x:c>
      <x:c r="Y1064" s="68">
        <x:f t="shared" si="295"/>
        <x:v>0</x:v>
      </x:c>
      <x:c r="Z1064" s="68">
        <x:f t="shared" si="296"/>
        <x:v>0</x:v>
      </x:c>
    </x:row>
    <x:row r="1065" spans="1:26">
      <x:c r="A1065" s="118">
        <x:v>37</x:v>
      </x:c>
      <x:c r="B1065" s="118"/>
      <x:c r="C1065" s="113">
        <x:v>11</x:v>
      </x:c>
      <x:c r="D1065" s="210" t="str">
        <x:f>IF(VLOOKUP($A1065,'★Master Code List'!$B$4:$K$167,8,)=0,"",(VLOOKUP($A1065,'★Master Code List'!$B$4:$K$167,8,)))</x:f>
        <x:v>TZ38-10B694-BB</x:v>
      </x:c>
      <x:c r="E1065" s="210" t="str">
        <x:f>IF(VLOOKUP($A1065,'★Master Code List'!$B$4:$K$167,9,)=0,"",(VLOOKUP($A1065,'★Master Code List'!$B$4:$K$167,9,)))</x:f>
        <x:v>BEV-E (AWD/RWD, V710)</x:v>
      </x:c>
      <x:c r="F1065" s="20" t="str">
        <x:f>IF(VLOOKUP($A1065,'★Master Code List'!$B$4:$K$167,10,)=0,"",(VLOOKUP($A1065,'★Master Code List'!$B$4:$K$167,10,)))</x:f>
        <x:v>MAIN WIRING HARNESS</x:v>
      </x:c>
      <x:c r="G1065" s="158">
        <x:f t="shared" si="297"/>
        <x:v>0</x:v>
      </x:c>
      <x:c r="H1065" s="158">
        <x:f t="shared" si="298"/>
        <x:v>6052.0572499999998</x:v>
      </x:c>
      <x:c r="I1065" s="285">
        <x:f t="shared" si="299"/>
        <x:v>0</x:v>
      </x:c>
      <x:c r="J1065" s="106">
        <x:f>SUMIFS('purchase data'!K:K,'purchase data'!$B:$B,$C1065,'purchase data'!$F:$F,$D1065)</x:f>
        <x:v>0</x:v>
      </x:c>
      <x:c r="K1065" s="73">
        <x:f>SUMIFS('purchase data'!M:M,'purchase data'!$B:$B,$C1065,'purchase data'!$F:$F,$D1065)</x:f>
        <x:v>0</x:v>
      </x:c>
      <x:c r="L1065" s="68">
        <x:f>SUMIFS(ETC!$G:$G,ETC!$B:$B,$C1065,ETC!$E:$E,$D1065)</x:f>
        <x:v>0</x:v>
      </x:c>
      <x:c r="M1065" s="73">
        <x:f>SUMIFS(ETC!$J:$J,ETC!$E:$E,$D1065,ETC!$B:$B,$C1065)</x:f>
        <x:v>0</x:v>
      </x:c>
      <x:c r="N1065" s="159">
        <x:f>IF(IFERROR((I1065+K1065+M1065)/(G1065+J1065+SUMIFS(ETC!$G:$G,ETC!$C:$C,1,ETC!$B:$B,$C1065,ETC!$E:$E,$D1065)),)=0,H1065,IFERROR((I1065+K1065+M1065)/(G1065+J1065+SUMIFS(ETC!$G:$G,ETC!$C:$C,1,ETC!$B:$B,$C1065,ETC!$E:$E,$D1065)),))</x:f>
        <x:v>6052.0572499999998</x:v>
      </x:c>
      <x:c r="O1065" s="106">
        <x:f>++SUMIFS('sales data'!L:L,'sales data'!$B:$B,$C1065,'sales data'!$F:$F,$D1065,'sales data'!$O:$O,"")</x:f>
        <x:v>0</x:v>
      </x:c>
      <x:c r="P1065" s="73">
        <x:f t="shared" si="289"/>
        <x:v>0</x:v>
      </x:c>
      <x:c r="Q1065" s="68">
        <x:f>+SUMIFS('sales data'!$L:$L,'sales data'!$B:$B,$C1065,'sales data'!$F:$F,$D1065,'sales data'!$O:$O,"R")</x:f>
        <x:v>0</x:v>
      </x:c>
      <x:c r="R1065" s="73">
        <x:f t="shared" si="290"/>
        <x:v>0</x:v>
      </x:c>
      <x:c r="S1065" s="68">
        <x:f>SUMIFS('sales data'!$L:$L,'sales data'!$B:$B,$C1065,'sales data'!$F:$F,$D1065,'sales data'!$O:$O,"N")</x:f>
        <x:v>0</x:v>
      </x:c>
      <x:c r="T1065" s="73">
        <x:f t="shared" si="291"/>
        <x:v>0</x:v>
      </x:c>
      <x:c r="U1065" s="26">
        <x:f>SUMIFS('warehouse inventory check'!$N:$N,'warehouse inventory check'!$C:$C,$C1065,'warehouse inventory check'!$D:$D,$D1065)</x:f>
        <x:v>0</x:v>
      </x:c>
      <x:c r="V1065" s="26">
        <x:f t="shared" si="292"/>
        <x:v>6052.0572499999998</x:v>
      </x:c>
      <x:c r="W1065" s="73">
        <x:f t="shared" si="293"/>
        <x:v>0</x:v>
      </x:c>
      <x:c r="X1065" s="74">
        <x:f t="shared" si="294"/>
        <x:v>0</x:v>
      </x:c>
      <x:c r="Y1065" s="68">
        <x:f t="shared" si="295"/>
        <x:v>0</x:v>
      </x:c>
      <x:c r="Z1065" s="68">
        <x:f t="shared" si="296"/>
        <x:v>0</x:v>
      </x:c>
    </x:row>
    <x:row r="1066" spans="1:26">
      <x:c r="A1066" s="118">
        <x:v>38</x:v>
      </x:c>
      <x:c r="B1066" s="118"/>
      <x:c r="C1066" s="113">
        <x:v>11</x:v>
      </x:c>
      <x:c r="D1066" s="210" t="str">
        <x:f>IF(VLOOKUP($A1066,'★Master Code List'!$B$4:$K$167,8,)=0,"",(VLOOKUP($A1066,'★Master Code List'!$B$4:$K$167,8,)))</x:f>
        <x:v>TZ38-10B694-CA</x:v>
      </x:c>
      <x:c r="E1066" s="210" t="str">
        <x:f>IF(VLOOKUP($A1066,'★Master Code List'!$B$4:$K$167,9,)=0,"",(VLOOKUP($A1066,'★Master Code List'!$B$4:$K$167,9,)))</x:f>
        <x:v>BEV-E (AWD/RWD, V710)</x:v>
      </x:c>
      <x:c r="F1066" s="20" t="str">
        <x:f>IF(VLOOKUP($A1066,'★Master Code List'!$B$4:$K$167,10,)=0,"",(VLOOKUP($A1066,'★Master Code List'!$B$4:$K$167,10,)))</x:f>
        <x:v>Main_Harness-AWD</x:v>
      </x:c>
      <x:c r="G1066" s="158">
        <x:f t="shared" si="297"/>
        <x:v>0</x:v>
      </x:c>
      <x:c r="H1066" s="158">
        <x:f t="shared" si="298"/>
        <x:v>26020.641199999998</x:v>
      </x:c>
      <x:c r="I1066" s="285">
        <x:f t="shared" si="299"/>
        <x:v>0</x:v>
      </x:c>
      <x:c r="J1066" s="106">
        <x:f>SUMIFS('purchase data'!K:K,'purchase data'!$B:$B,$C1066,'purchase data'!$F:$F,$D1066)</x:f>
        <x:v>0</x:v>
      </x:c>
      <x:c r="K1066" s="73">
        <x:f>SUMIFS('purchase data'!M:M,'purchase data'!$B:$B,$C1066,'purchase data'!$F:$F,$D1066)</x:f>
        <x:v>0</x:v>
      </x:c>
      <x:c r="L1066" s="68">
        <x:f>SUMIFS(ETC!$G:$G,ETC!$B:$B,$C1066,ETC!$E:$E,$D1066)</x:f>
        <x:v>0</x:v>
      </x:c>
      <x:c r="M1066" s="73">
        <x:f>SUMIFS(ETC!$J:$J,ETC!$E:$E,$D1066,ETC!$B:$B,$C1066)</x:f>
        <x:v>0</x:v>
      </x:c>
      <x:c r="N1066" s="159">
        <x:f>IF(IFERROR((I1066+K1066+M1066)/(G1066+J1066+SUMIFS(ETC!$G:$G,ETC!$C:$C,1,ETC!$B:$B,$C1066,ETC!$E:$E,$D1066)),)=0,H1066,IFERROR((I1066+K1066+M1066)/(G1066+J1066+SUMIFS(ETC!$G:$G,ETC!$C:$C,1,ETC!$B:$B,$C1066,ETC!$E:$E,$D1066)),))</x:f>
        <x:v>26020.641199999998</x:v>
      </x:c>
      <x:c r="O1066" s="106">
        <x:f>++SUMIFS('sales data'!L:L,'sales data'!$B:$B,$C1066,'sales data'!$F:$F,$D1066,'sales data'!$O:$O,"")</x:f>
        <x:v>0</x:v>
      </x:c>
      <x:c r="P1066" s="73">
        <x:f t="shared" si="289"/>
        <x:v>0</x:v>
      </x:c>
      <x:c r="Q1066" s="68">
        <x:f>+SUMIFS('sales data'!$L:$L,'sales data'!$B:$B,$C1066,'sales data'!$F:$F,$D1066,'sales data'!$O:$O,"R")</x:f>
        <x:v>0</x:v>
      </x:c>
      <x:c r="R1066" s="73">
        <x:f t="shared" si="290"/>
        <x:v>0</x:v>
      </x:c>
      <x:c r="S1066" s="68">
        <x:f>SUMIFS('sales data'!$L:$L,'sales data'!$B:$B,$C1066,'sales data'!$F:$F,$D1066,'sales data'!$O:$O,"N")</x:f>
        <x:v>0</x:v>
      </x:c>
      <x:c r="T1066" s="73">
        <x:f t="shared" si="291"/>
        <x:v>0</x:v>
      </x:c>
      <x:c r="U1066" s="26">
        <x:f>SUMIFS('warehouse inventory check'!$N:$N,'warehouse inventory check'!$C:$C,$C1066,'warehouse inventory check'!$D:$D,$D1066)</x:f>
        <x:v>0</x:v>
      </x:c>
      <x:c r="V1066" s="26">
        <x:f t="shared" si="292"/>
        <x:v>26020.641199999998</x:v>
      </x:c>
      <x:c r="W1066" s="73">
        <x:f t="shared" si="293"/>
        <x:v>0</x:v>
      </x:c>
      <x:c r="X1066" s="74">
        <x:f t="shared" si="294"/>
        <x:v>0</x:v>
      </x:c>
      <x:c r="Y1066" s="68">
        <x:f t="shared" si="295"/>
        <x:v>0</x:v>
      </x:c>
      <x:c r="Z1066" s="68">
        <x:f t="shared" si="296"/>
        <x:v>0</x:v>
      </x:c>
    </x:row>
    <x:row r="1067" spans="1:26">
      <x:c r="A1067" s="118">
        <x:v>39</x:v>
      </x:c>
      <x:c r="B1067" s="118"/>
      <x:c r="C1067" s="113">
        <x:v>11</x:v>
      </x:c>
      <x:c r="D1067" s="210" t="str">
        <x:f>IF(VLOOKUP($A1067,'★Master Code List'!$B$4:$K$167,8,)=0,"",(VLOOKUP($A1067,'★Master Code List'!$B$4:$K$167,8,)))</x:f>
        <x:v>TZ38-10B694-DB</x:v>
      </x:c>
      <x:c r="E1067" s="210" t="str">
        <x:f>IF(VLOOKUP($A1067,'★Master Code List'!$B$4:$K$167,9,)=0,"",(VLOOKUP($A1067,'★Master Code List'!$B$4:$K$167,9,)))</x:f>
        <x:v>BEV-E (RWD, V710)</x:v>
      </x:c>
      <x:c r="F1067" s="20" t="str">
        <x:f>IF(VLOOKUP($A1067,'★Master Code List'!$B$4:$K$167,10,)=0,"",(VLOOKUP($A1067,'★Master Code List'!$B$4:$K$167,10,)))</x:f>
        <x:v>Main Harness</x:v>
      </x:c>
      <x:c r="G1067" s="158">
        <x:f t="shared" si="297"/>
        <x:v>0</x:v>
      </x:c>
      <x:c r="H1067" s="158">
        <x:f t="shared" si="298"/>
        <x:v>5580.92</x:v>
      </x:c>
      <x:c r="I1067" s="285">
        <x:f t="shared" si="299"/>
        <x:v>0</x:v>
      </x:c>
      <x:c r="J1067" s="106">
        <x:f>SUMIFS('purchase data'!K:K,'purchase data'!$B:$B,$C1067,'purchase data'!$F:$F,$D1067)</x:f>
        <x:v>0</x:v>
      </x:c>
      <x:c r="K1067" s="73">
        <x:f>SUMIFS('purchase data'!M:M,'purchase data'!$B:$B,$C1067,'purchase data'!$F:$F,$D1067)</x:f>
        <x:v>0</x:v>
      </x:c>
      <x:c r="L1067" s="68">
        <x:f>SUMIFS(ETC!$G:$G,ETC!$B:$B,$C1067,ETC!$E:$E,$D1067)</x:f>
        <x:v>0</x:v>
      </x:c>
      <x:c r="M1067" s="73">
        <x:f>SUMIFS(ETC!$J:$J,ETC!$E:$E,$D1067,ETC!$B:$B,$C1067)</x:f>
        <x:v>0</x:v>
      </x:c>
      <x:c r="N1067" s="159">
        <x:f>IF(IFERROR((I1067+K1067+M1067)/(G1067+J1067+SUMIFS(ETC!$G:$G,ETC!$C:$C,1,ETC!$B:$B,$C1067,ETC!$E:$E,$D1067)),)=0,H1067,IFERROR((I1067+K1067+M1067)/(G1067+J1067+SUMIFS(ETC!$G:$G,ETC!$C:$C,1,ETC!$B:$B,$C1067,ETC!$E:$E,$D1067)),))</x:f>
        <x:v>5580.92</x:v>
      </x:c>
      <x:c r="O1067" s="106">
        <x:f>++SUMIFS('sales data'!L:L,'sales data'!$B:$B,$C1067,'sales data'!$F:$F,$D1067,'sales data'!$O:$O,"")</x:f>
        <x:v>0</x:v>
      </x:c>
      <x:c r="P1067" s="73">
        <x:f t="shared" si="289"/>
        <x:v>0</x:v>
      </x:c>
      <x:c r="Q1067" s="68">
        <x:f>+SUMIFS('sales data'!$L:$L,'sales data'!$B:$B,$C1067,'sales data'!$F:$F,$D1067,'sales data'!$O:$O,"R")</x:f>
        <x:v>0</x:v>
      </x:c>
      <x:c r="R1067" s="73">
        <x:f t="shared" si="290"/>
        <x:v>0</x:v>
      </x:c>
      <x:c r="S1067" s="68">
        <x:f>SUMIFS('sales data'!$L:$L,'sales data'!$B:$B,$C1067,'sales data'!$F:$F,$D1067,'sales data'!$O:$O,"N")</x:f>
        <x:v>0</x:v>
      </x:c>
      <x:c r="T1067" s="73">
        <x:f t="shared" si="291"/>
        <x:v>0</x:v>
      </x:c>
      <x:c r="U1067" s="26">
        <x:f>SUMIFS('warehouse inventory check'!$N:$N,'warehouse inventory check'!$C:$C,$C1067,'warehouse inventory check'!$D:$D,$D1067)</x:f>
        <x:v>0</x:v>
      </x:c>
      <x:c r="V1067" s="26">
        <x:f t="shared" si="292"/>
        <x:v>5580.92</x:v>
      </x:c>
      <x:c r="W1067" s="73">
        <x:f t="shared" si="293"/>
        <x:v>0</x:v>
      </x:c>
      <x:c r="X1067" s="74">
        <x:f t="shared" si="294"/>
        <x:v>0</x:v>
      </x:c>
      <x:c r="Y1067" s="68">
        <x:f t="shared" si="295"/>
        <x:v>0</x:v>
      </x:c>
      <x:c r="Z1067" s="68">
        <x:f t="shared" si="296"/>
        <x:v>0</x:v>
      </x:c>
    </x:row>
    <x:row r="1068" spans="1:26">
      <x:c r="A1068" s="118">
        <x:v>40</x:v>
      </x:c>
      <x:c r="B1068" s="118"/>
      <x:c r="C1068" s="113">
        <x:v>11</x:v>
      </x:c>
      <x:c r="D1068" s="210" t="str">
        <x:f>IF(VLOOKUP($A1068,'★Master Code List'!$B$4:$K$167,8,)=0,"",(VLOOKUP($A1068,'★Master Code List'!$B$4:$K$167,8,)))</x:f>
        <x:v>TZ38-10B694-DC</x:v>
      </x:c>
      <x:c r="E1068" s="210" t="str">
        <x:f>IF(VLOOKUP($A1068,'★Master Code List'!$B$4:$K$167,9,)=0,"",(VLOOKUP($A1068,'★Master Code List'!$B$4:$K$167,9,)))</x:f>
        <x:v>BEV-E (AWD/RWD, V710)</x:v>
      </x:c>
      <x:c r="F1068" s="20" t="str">
        <x:f>IF(VLOOKUP($A1068,'★Master Code List'!$B$4:$K$167,10,)=0,"",(VLOOKUP($A1068,'★Master Code List'!$B$4:$K$167,10,)))</x:f>
        <x:v>Main Harness-AWD-RWD</x:v>
      </x:c>
      <x:c r="G1068" s="158">
        <x:f t="shared" si="297"/>
        <x:v>0</x:v>
      </x:c>
      <x:c r="H1068" s="158">
        <x:f t="shared" si="298"/>
        <x:v>5863.0849057768191</x:v>
      </x:c>
      <x:c r="I1068" s="285">
        <x:f t="shared" si="299"/>
        <x:v>0</x:v>
      </x:c>
      <x:c r="J1068" s="106">
        <x:f>SUMIFS('purchase data'!K:K,'purchase data'!$B:$B,$C1068,'purchase data'!$F:$F,$D1068)</x:f>
        <x:v>0</x:v>
      </x:c>
      <x:c r="K1068" s="73">
        <x:f>SUMIFS('purchase data'!M:M,'purchase data'!$B:$B,$C1068,'purchase data'!$F:$F,$D1068)</x:f>
        <x:v>0</x:v>
      </x:c>
      <x:c r="L1068" s="68">
        <x:f>SUMIFS(ETC!$G:$G,ETC!$B:$B,$C1068,ETC!$E:$E,$D1068)</x:f>
        <x:v>0</x:v>
      </x:c>
      <x:c r="M1068" s="73">
        <x:f>SUMIFS(ETC!$J:$J,ETC!$E:$E,$D1068,ETC!$B:$B,$C1068)</x:f>
        <x:v>0</x:v>
      </x:c>
      <x:c r="N1068" s="159">
        <x:f>IF(IFERROR((I1068+K1068+M1068)/(G1068+J1068+SUMIFS(ETC!$G:$G,ETC!$C:$C,1,ETC!$B:$B,$C1068,ETC!$E:$E,$D1068)),)=0,H1068,IFERROR((I1068+K1068+M1068)/(G1068+J1068+SUMIFS(ETC!$G:$G,ETC!$C:$C,1,ETC!$B:$B,$C1068,ETC!$E:$E,$D1068)),))</x:f>
        <x:v>5863.0849057768191</x:v>
      </x:c>
      <x:c r="O1068" s="106">
        <x:f>++SUMIFS('sales data'!L:L,'sales data'!$B:$B,$C1068,'sales data'!$F:$F,$D1068,'sales data'!$O:$O,"")</x:f>
        <x:v>0</x:v>
      </x:c>
      <x:c r="P1068" s="73">
        <x:f t="shared" si="289"/>
        <x:v>0</x:v>
      </x:c>
      <x:c r="Q1068" s="68">
        <x:f>+SUMIFS('sales data'!$L:$L,'sales data'!$B:$B,$C1068,'sales data'!$F:$F,$D1068,'sales data'!$O:$O,"R")</x:f>
        <x:v>0</x:v>
      </x:c>
      <x:c r="R1068" s="73">
        <x:f t="shared" si="290"/>
        <x:v>0</x:v>
      </x:c>
      <x:c r="S1068" s="68">
        <x:f>SUMIFS('sales data'!$L:$L,'sales data'!$B:$B,$C1068,'sales data'!$F:$F,$D1068,'sales data'!$O:$O,"N")</x:f>
        <x:v>0</x:v>
      </x:c>
      <x:c r="T1068" s="73">
        <x:f t="shared" si="291"/>
        <x:v>0</x:v>
      </x:c>
      <x:c r="U1068" s="26">
        <x:f>SUMIFS('warehouse inventory check'!$N:$N,'warehouse inventory check'!$C:$C,$C1068,'warehouse inventory check'!$D:$D,$D1068)</x:f>
        <x:v>0</x:v>
      </x:c>
      <x:c r="V1068" s="26">
        <x:f t="shared" si="292"/>
        <x:v>5863.0849057768191</x:v>
      </x:c>
      <x:c r="W1068" s="73">
        <x:f t="shared" si="293"/>
        <x:v>0</x:v>
      </x:c>
      <x:c r="X1068" s="74">
        <x:f t="shared" si="294"/>
        <x:v>0</x:v>
      </x:c>
      <x:c r="Y1068" s="68">
        <x:f t="shared" si="295"/>
        <x:v>0</x:v>
      </x:c>
      <x:c r="Z1068" s="68">
        <x:f t="shared" si="296"/>
        <x:v>0</x:v>
      </x:c>
    </x:row>
    <x:row r="1069" spans="1:26">
      <x:c r="A1069" s="118">
        <x:v>41</x:v>
      </x:c>
      <x:c r="B1069" s="118"/>
      <x:c r="C1069" s="113">
        <x:v>11</x:v>
      </x:c>
      <x:c r="D1069" s="210" t="str">
        <x:f>IF(VLOOKUP($A1069,'★Master Code List'!$B$4:$K$167,8,)=0,"",(VLOOKUP($A1069,'★Master Code List'!$B$4:$K$167,8,)))</x:f>
        <x:v>TZ38-14A033-AA</x:v>
      </x:c>
      <x:c r="E1069" s="210" t="str">
        <x:f>IF(VLOOKUP($A1069,'★Master Code List'!$B$4:$K$167,9,)=0,"",(VLOOKUP($A1069,'★Master Code List'!$B$4:$K$167,9,)))</x:f>
        <x:v>EV-V4</x:v>
      </x:c>
      <x:c r="F1069" s="20" t="str">
        <x:f>IF(VLOOKUP($A1069,'★Master Code List'!$B$4:$K$167,10,)=0,"",(VLOOKUP($A1069,'★Master Code List'!$B$4:$K$167,10,)))</x:f>
        <x:v>BUSBAR ASY</x:v>
      </x:c>
      <x:c r="G1069" s="158">
        <x:f t="shared" si="297"/>
        <x:v>0</x:v>
      </x:c>
      <x:c r="H1069" s="158">
        <x:f t="shared" si="298"/>
        <x:v>2743.9172199999998</x:v>
      </x:c>
      <x:c r="I1069" s="285">
        <x:f t="shared" si="299"/>
        <x:v>0</x:v>
      </x:c>
      <x:c r="J1069" s="106">
        <x:f>SUMIFS('purchase data'!K:K,'purchase data'!$B:$B,$C1069,'purchase data'!$F:$F,$D1069)</x:f>
        <x:v>0</x:v>
      </x:c>
      <x:c r="K1069" s="73">
        <x:f>SUMIFS('purchase data'!M:M,'purchase data'!$B:$B,$C1069,'purchase data'!$F:$F,$D1069)</x:f>
        <x:v>0</x:v>
      </x:c>
      <x:c r="L1069" s="68">
        <x:f>SUMIFS(ETC!$G:$G,ETC!$B:$B,$C1069,ETC!$E:$E,$D1069)</x:f>
        <x:v>0</x:v>
      </x:c>
      <x:c r="M1069" s="73">
        <x:f>SUMIFS(ETC!$J:$J,ETC!$E:$E,$D1069,ETC!$B:$B,$C1069)</x:f>
        <x:v>0</x:v>
      </x:c>
      <x:c r="N1069" s="159">
        <x:f>IF(IFERROR((I1069+K1069+M1069)/(G1069+J1069+SUMIFS(ETC!$G:$G,ETC!$C:$C,1,ETC!$B:$B,$C1069,ETC!$E:$E,$D1069)),)=0,H1069,IFERROR((I1069+K1069+M1069)/(G1069+J1069+SUMIFS(ETC!$G:$G,ETC!$C:$C,1,ETC!$B:$B,$C1069,ETC!$E:$E,$D1069)),))</x:f>
        <x:v>2743.9172199999998</x:v>
      </x:c>
      <x:c r="O1069" s="106">
        <x:f>++SUMIFS('sales data'!L:L,'sales data'!$B:$B,$C1069,'sales data'!$F:$F,$D1069,'sales data'!$O:$O,"")</x:f>
        <x:v>0</x:v>
      </x:c>
      <x:c r="P1069" s="73">
        <x:f t="shared" si="289"/>
        <x:v>0</x:v>
      </x:c>
      <x:c r="Q1069" s="68">
        <x:f>+SUMIFS('sales data'!$L:$L,'sales data'!$B:$B,$C1069,'sales data'!$F:$F,$D1069,'sales data'!$O:$O,"R")</x:f>
        <x:v>0</x:v>
      </x:c>
      <x:c r="R1069" s="73">
        <x:f t="shared" si="290"/>
        <x:v>0</x:v>
      </x:c>
      <x:c r="S1069" s="68">
        <x:f>SUMIFS('sales data'!$L:$L,'sales data'!$B:$B,$C1069,'sales data'!$F:$F,$D1069,'sales data'!$O:$O,"N")</x:f>
        <x:v>0</x:v>
      </x:c>
      <x:c r="T1069" s="73">
        <x:f t="shared" si="291"/>
        <x:v>0</x:v>
      </x:c>
      <x:c r="U1069" s="26">
        <x:f>SUMIFS('warehouse inventory check'!$N:$N,'warehouse inventory check'!$C:$C,$C1069,'warehouse inventory check'!$D:$D,$D1069)</x:f>
        <x:v>0</x:v>
      </x:c>
      <x:c r="V1069" s="26">
        <x:f t="shared" si="292"/>
        <x:v>2743.9172199999998</x:v>
      </x:c>
      <x:c r="W1069" s="73">
        <x:f t="shared" si="293"/>
        <x:v>0</x:v>
      </x:c>
      <x:c r="X1069" s="74">
        <x:f t="shared" si="294"/>
        <x:v>0</x:v>
      </x:c>
      <x:c r="Y1069" s="68">
        <x:f t="shared" si="295"/>
        <x:v>0</x:v>
      </x:c>
      <x:c r="Z1069" s="68">
        <x:f t="shared" si="296"/>
        <x:v>0</x:v>
      </x:c>
    </x:row>
    <x:row r="1070" spans="1:26">
      <x:c r="A1070" s="118">
        <x:v>42</x:v>
      </x:c>
      <x:c r="B1070" s="118"/>
      <x:c r="C1070" s="113">
        <x:v>11</x:v>
      </x:c>
      <x:c r="D1070" s="210" t="str">
        <x:f>IF(VLOOKUP($A1070,'★Master Code List'!$B$4:$K$167,8,)=0,"",(VLOOKUP($A1070,'★Master Code List'!$B$4:$K$167,8,)))</x:f>
        <x:v>TZ38-14A033-AA04</x:v>
      </x:c>
      <x:c r="E1070" s="210" t="str">
        <x:f>IF(VLOOKUP($A1070,'★Master Code List'!$B$4:$K$167,9,)=0,"",(VLOOKUP($A1070,'★Master Code List'!$B$4:$K$167,9,)))</x:f>
        <x:v>EV-V4</x:v>
      </x:c>
      <x:c r="F1070" s="20" t="str">
        <x:f>IF(VLOOKUP($A1070,'★Master Code List'!$B$4:$K$167,10,)=0,"",(VLOOKUP($A1070,'★Master Code List'!$B$4:$K$167,10,)))</x:f>
        <x:v>BUSBAR</x:v>
      </x:c>
      <x:c r="G1070" s="158">
        <x:f t="shared" si="297"/>
        <x:v>0</x:v>
      </x:c>
      <x:c r="H1070" s="158">
        <x:f t="shared" si="298"/>
        <x:v>2798.799325</x:v>
      </x:c>
      <x:c r="I1070" s="285">
        <x:f t="shared" si="299"/>
        <x:v>0</x:v>
      </x:c>
      <x:c r="J1070" s="106">
        <x:f>SUMIFS('purchase data'!K:K,'purchase data'!$B:$B,$C1070,'purchase data'!$F:$F,$D1070)</x:f>
        <x:v>0</x:v>
      </x:c>
      <x:c r="K1070" s="73">
        <x:f>SUMIFS('purchase data'!M:M,'purchase data'!$B:$B,$C1070,'purchase data'!$F:$F,$D1070)</x:f>
        <x:v>0</x:v>
      </x:c>
      <x:c r="L1070" s="68">
        <x:f>SUMIFS(ETC!$G:$G,ETC!$B:$B,$C1070,ETC!$E:$E,$D1070)</x:f>
        <x:v>0</x:v>
      </x:c>
      <x:c r="M1070" s="73">
        <x:f>SUMIFS(ETC!$J:$J,ETC!$E:$E,$D1070,ETC!$B:$B,$C1070)</x:f>
        <x:v>0</x:v>
      </x:c>
      <x:c r="N1070" s="159">
        <x:f>IF(IFERROR((I1070+K1070+M1070)/(G1070+J1070+SUMIFS(ETC!$G:$G,ETC!$C:$C,1,ETC!$B:$B,$C1070,ETC!$E:$E,$D1070)),)=0,H1070,IFERROR((I1070+K1070+M1070)/(G1070+J1070+SUMIFS(ETC!$G:$G,ETC!$C:$C,1,ETC!$B:$B,$C1070,ETC!$E:$E,$D1070)),))</x:f>
        <x:v>2798.799325</x:v>
      </x:c>
      <x:c r="O1070" s="106">
        <x:f>++SUMIFS('sales data'!L:L,'sales data'!$B:$B,$C1070,'sales data'!$F:$F,$D1070,'sales data'!$O:$O,"")</x:f>
        <x:v>0</x:v>
      </x:c>
      <x:c r="P1070" s="73">
        <x:f t="shared" si="289"/>
        <x:v>0</x:v>
      </x:c>
      <x:c r="Q1070" s="68">
        <x:f>+SUMIFS('sales data'!$L:$L,'sales data'!$B:$B,$C1070,'sales data'!$F:$F,$D1070,'sales data'!$O:$O,"R")</x:f>
        <x:v>0</x:v>
      </x:c>
      <x:c r="R1070" s="73">
        <x:f t="shared" si="290"/>
        <x:v>0</x:v>
      </x:c>
      <x:c r="S1070" s="68">
        <x:f>SUMIFS('sales data'!$L:$L,'sales data'!$B:$B,$C1070,'sales data'!$F:$F,$D1070,'sales data'!$O:$O,"N")</x:f>
        <x:v>0</x:v>
      </x:c>
      <x:c r="T1070" s="73">
        <x:f t="shared" si="291"/>
        <x:v>0</x:v>
      </x:c>
      <x:c r="U1070" s="26">
        <x:f>SUMIFS('warehouse inventory check'!$N:$N,'warehouse inventory check'!$C:$C,$C1070,'warehouse inventory check'!$D:$D,$D1070)</x:f>
        <x:v>0</x:v>
      </x:c>
      <x:c r="V1070" s="26">
        <x:f t="shared" si="292"/>
        <x:v>2798.799325</x:v>
      </x:c>
      <x:c r="W1070" s="73">
        <x:f t="shared" si="293"/>
        <x:v>0</x:v>
      </x:c>
      <x:c r="X1070" s="74">
        <x:f t="shared" si="294"/>
        <x:v>0</x:v>
      </x:c>
      <x:c r="Y1070" s="68">
        <x:f t="shared" si="295"/>
        <x:v>0</x:v>
      </x:c>
      <x:c r="Z1070" s="68">
        <x:f t="shared" si="296"/>
        <x:v>0</x:v>
      </x:c>
    </x:row>
    <x:row r="1071" spans="1:26">
      <x:c r="A1071" s="118">
        <x:v>43</x:v>
      </x:c>
      <x:c r="B1071" s="118"/>
      <x:c r="C1071" s="113">
        <x:v>11</x:v>
      </x:c>
      <x:c r="D1071" s="210" t="str">
        <x:f>IF(VLOOKUP($A1071,'★Master Code List'!$B$4:$K$167,8,)=0,"",(VLOOKUP($A1071,'★Master Code List'!$B$4:$K$167,8,)))</x:f>
        <x:v>TZ38-14A033-BA</x:v>
      </x:c>
      <x:c r="E1071" s="210" t="str">
        <x:f>IF(VLOOKUP($A1071,'★Master Code List'!$B$4:$K$167,9,)=0,"",(VLOOKUP($A1071,'★Master Code List'!$B$4:$K$167,9,)))</x:f>
        <x:v>EV-V4</x:v>
      </x:c>
      <x:c r="F1071" s="20" t="str">
        <x:f>IF(VLOOKUP($A1071,'★Master Code List'!$B$4:$K$167,10,)=0,"",(VLOOKUP($A1071,'★Master Code List'!$B$4:$K$167,10,)))</x:f>
        <x:v>BUSBAR ASY</x:v>
      </x:c>
      <x:c r="G1071" s="158">
        <x:f t="shared" si="297"/>
        <x:v>0</x:v>
      </x:c>
      <x:c r="H1071" s="158">
        <x:f t="shared" si="298"/>
        <x:v>1609.27037</x:v>
      </x:c>
      <x:c r="I1071" s="285">
        <x:f t="shared" si="299"/>
        <x:v>0</x:v>
      </x:c>
      <x:c r="J1071" s="106">
        <x:f>SUMIFS('purchase data'!K:K,'purchase data'!$B:$B,$C1071,'purchase data'!$F:$F,$D1071)</x:f>
        <x:v>0</x:v>
      </x:c>
      <x:c r="K1071" s="73">
        <x:f>SUMIFS('purchase data'!M:M,'purchase data'!$B:$B,$C1071,'purchase data'!$F:$F,$D1071)</x:f>
        <x:v>0</x:v>
      </x:c>
      <x:c r="L1071" s="68">
        <x:f>SUMIFS(ETC!$G:$G,ETC!$B:$B,$C1071,ETC!$E:$E,$D1071)</x:f>
        <x:v>0</x:v>
      </x:c>
      <x:c r="M1071" s="73">
        <x:f>SUMIFS(ETC!$J:$J,ETC!$E:$E,$D1071,ETC!$B:$B,$C1071)</x:f>
        <x:v>0</x:v>
      </x:c>
      <x:c r="N1071" s="159">
        <x:f>IF(IFERROR((I1071+K1071+M1071)/(G1071+J1071+SUMIFS(ETC!$G:$G,ETC!$C:$C,1,ETC!$B:$B,$C1071,ETC!$E:$E,$D1071)),)=0,H1071,IFERROR((I1071+K1071+M1071)/(G1071+J1071+SUMIFS(ETC!$G:$G,ETC!$C:$C,1,ETC!$B:$B,$C1071,ETC!$E:$E,$D1071)),))</x:f>
        <x:v>1609.27037</x:v>
      </x:c>
      <x:c r="O1071" s="106">
        <x:f>++SUMIFS('sales data'!L:L,'sales data'!$B:$B,$C1071,'sales data'!$F:$F,$D1071,'sales data'!$O:$O,"")</x:f>
        <x:v>0</x:v>
      </x:c>
      <x:c r="P1071" s="73">
        <x:f t="shared" si="289"/>
        <x:v>0</x:v>
      </x:c>
      <x:c r="Q1071" s="68">
        <x:f>+SUMIFS('sales data'!$L:$L,'sales data'!$B:$B,$C1071,'sales data'!$F:$F,$D1071,'sales data'!$O:$O,"R")</x:f>
        <x:v>0</x:v>
      </x:c>
      <x:c r="R1071" s="73">
        <x:f t="shared" si="290"/>
        <x:v>0</x:v>
      </x:c>
      <x:c r="S1071" s="68">
        <x:f>SUMIFS('sales data'!$L:$L,'sales data'!$B:$B,$C1071,'sales data'!$F:$F,$D1071,'sales data'!$O:$O,"N")</x:f>
        <x:v>0</x:v>
      </x:c>
      <x:c r="T1071" s="73">
        <x:f t="shared" si="291"/>
        <x:v>0</x:v>
      </x:c>
      <x:c r="U1071" s="26">
        <x:f>SUMIFS('warehouse inventory check'!$N:$N,'warehouse inventory check'!$C:$C,$C1071,'warehouse inventory check'!$D:$D,$D1071)</x:f>
        <x:v>0</x:v>
      </x:c>
      <x:c r="V1071" s="26">
        <x:f t="shared" si="292"/>
        <x:v>1609.27037</x:v>
      </x:c>
      <x:c r="W1071" s="73">
        <x:f t="shared" si="293"/>
        <x:v>0</x:v>
      </x:c>
      <x:c r="X1071" s="74">
        <x:f t="shared" si="294"/>
        <x:v>0</x:v>
      </x:c>
      <x:c r="Y1071" s="68">
        <x:f t="shared" si="295"/>
        <x:v>0</x:v>
      </x:c>
      <x:c r="Z1071" s="68">
        <x:f t="shared" si="296"/>
        <x:v>0</x:v>
      </x:c>
    </x:row>
    <x:row r="1072" spans="1:26">
      <x:c r="A1072" s="118">
        <x:v>44</x:v>
      </x:c>
      <x:c r="B1072" s="118"/>
      <x:c r="C1072" s="113">
        <x:v>11</x:v>
      </x:c>
      <x:c r="D1072" s="210" t="str">
        <x:f>IF(VLOOKUP($A1072,'★Master Code List'!$B$4:$K$167,8,)=0,"",(VLOOKUP($A1072,'★Master Code List'!$B$4:$K$167,8,)))</x:f>
        <x:v>TZ38-14A033-BA04</x:v>
      </x:c>
      <x:c r="E1072" s="210" t="str">
        <x:f>IF(VLOOKUP($A1072,'★Master Code List'!$B$4:$K$167,9,)=0,"",(VLOOKUP($A1072,'★Master Code List'!$B$4:$K$167,9,)))</x:f>
        <x:v>EV-V4</x:v>
      </x:c>
      <x:c r="F1072" s="20" t="str">
        <x:f>IF(VLOOKUP($A1072,'★Master Code List'!$B$4:$K$167,10,)=0,"",(VLOOKUP($A1072,'★Master Code List'!$B$4:$K$167,10,)))</x:f>
        <x:v>BUSBAR</x:v>
      </x:c>
      <x:c r="G1072" s="158">
        <x:f t="shared" si="297"/>
        <x:v>0</x:v>
      </x:c>
      <x:c r="H1072" s="158">
        <x:f t="shared" si="298"/>
        <x:v>1641.4579825000001</x:v>
      </x:c>
      <x:c r="I1072" s="285">
        <x:f t="shared" si="299"/>
        <x:v>0</x:v>
      </x:c>
      <x:c r="J1072" s="106">
        <x:f>SUMIFS('purchase data'!K:K,'purchase data'!$B:$B,$C1072,'purchase data'!$F:$F,$D1072)</x:f>
        <x:v>0</x:v>
      </x:c>
      <x:c r="K1072" s="73">
        <x:f>SUMIFS('purchase data'!M:M,'purchase data'!$B:$B,$C1072,'purchase data'!$F:$F,$D1072)</x:f>
        <x:v>0</x:v>
      </x:c>
      <x:c r="L1072" s="68">
        <x:f>SUMIFS(ETC!$G:$G,ETC!$B:$B,$C1072,ETC!$E:$E,$D1072)</x:f>
        <x:v>0</x:v>
      </x:c>
      <x:c r="M1072" s="73">
        <x:f>SUMIFS(ETC!$J:$J,ETC!$E:$E,$D1072,ETC!$B:$B,$C1072)</x:f>
        <x:v>0</x:v>
      </x:c>
      <x:c r="N1072" s="159">
        <x:f>IF(IFERROR((I1072+K1072+M1072)/(G1072+J1072+SUMIFS(ETC!$G:$G,ETC!$C:$C,1,ETC!$B:$B,$C1072,ETC!$E:$E,$D1072)),)=0,H1072,IFERROR((I1072+K1072+M1072)/(G1072+J1072+SUMIFS(ETC!$G:$G,ETC!$C:$C,1,ETC!$B:$B,$C1072,ETC!$E:$E,$D1072)),))</x:f>
        <x:v>1641.4579825000001</x:v>
      </x:c>
      <x:c r="O1072" s="106">
        <x:f>++SUMIFS('sales data'!L:L,'sales data'!$B:$B,$C1072,'sales data'!$F:$F,$D1072,'sales data'!$O:$O,"")</x:f>
        <x:v>0</x:v>
      </x:c>
      <x:c r="P1072" s="73">
        <x:f t="shared" si="289"/>
        <x:v>0</x:v>
      </x:c>
      <x:c r="Q1072" s="68">
        <x:f>+SUMIFS('sales data'!$L:$L,'sales data'!$B:$B,$C1072,'sales data'!$F:$F,$D1072,'sales data'!$O:$O,"R")</x:f>
        <x:v>0</x:v>
      </x:c>
      <x:c r="R1072" s="73">
        <x:f t="shared" si="290"/>
        <x:v>0</x:v>
      </x:c>
      <x:c r="S1072" s="68">
        <x:f>SUMIFS('sales data'!$L:$L,'sales data'!$B:$B,$C1072,'sales data'!$F:$F,$D1072,'sales data'!$O:$O,"N")</x:f>
        <x:v>0</x:v>
      </x:c>
      <x:c r="T1072" s="73">
        <x:f t="shared" si="291"/>
        <x:v>0</x:v>
      </x:c>
      <x:c r="U1072" s="26">
        <x:f>SUMIFS('warehouse inventory check'!$N:$N,'warehouse inventory check'!$C:$C,$C1072,'warehouse inventory check'!$D:$D,$D1072)</x:f>
        <x:v>0</x:v>
      </x:c>
      <x:c r="V1072" s="26">
        <x:f t="shared" si="292"/>
        <x:v>1641.4579825000001</x:v>
      </x:c>
      <x:c r="W1072" s="73">
        <x:f t="shared" si="293"/>
        <x:v>0</x:v>
      </x:c>
      <x:c r="X1072" s="74">
        <x:f t="shared" si="294"/>
        <x:v>0</x:v>
      </x:c>
      <x:c r="Y1072" s="68">
        <x:f t="shared" si="295"/>
        <x:v>0</x:v>
      </x:c>
      <x:c r="Z1072" s="68">
        <x:f t="shared" si="296"/>
        <x:v>0</x:v>
      </x:c>
    </x:row>
    <x:row r="1073" spans="1:26">
      <x:c r="A1073" s="118">
        <x:v>45</x:v>
      </x:c>
      <x:c r="B1073" s="118"/>
      <x:c r="C1073" s="113">
        <x:v>11</x:v>
      </x:c>
      <x:c r="D1073" s="210" t="str">
        <x:f>IF(VLOOKUP($A1073,'★Master Code List'!$B$4:$K$167,8,)=0,"",(VLOOKUP($A1073,'★Master Code List'!$B$4:$K$167,8,)))</x:f>
        <x:v>TZ38-14A033-CA</x:v>
      </x:c>
      <x:c r="E1073" s="210" t="str">
        <x:f>IF(VLOOKUP($A1073,'★Master Code List'!$B$4:$K$167,9,)=0,"",(VLOOKUP($A1073,'★Master Code List'!$B$4:$K$167,9,)))</x:f>
        <x:v>EV-V4</x:v>
      </x:c>
      <x:c r="F1073" s="20" t="str">
        <x:f>IF(VLOOKUP($A1073,'★Master Code List'!$B$4:$K$167,10,)=0,"",(VLOOKUP($A1073,'★Master Code List'!$B$4:$K$167,10,)))</x:f>
        <x:v>BUSBAR ASY</x:v>
      </x:c>
      <x:c r="G1073" s="158">
        <x:f t="shared" si="297"/>
        <x:v>0</x:v>
      </x:c>
      <x:c r="H1073" s="158">
        <x:f t="shared" si="298"/>
        <x:v>4968.71497</x:v>
      </x:c>
      <x:c r="I1073" s="285">
        <x:f t="shared" si="299"/>
        <x:v>0</x:v>
      </x:c>
      <x:c r="J1073" s="106">
        <x:f>SUMIFS('purchase data'!K:K,'purchase data'!$B:$B,$C1073,'purchase data'!$F:$F,$D1073)</x:f>
        <x:v>0</x:v>
      </x:c>
      <x:c r="K1073" s="73">
        <x:f>SUMIFS('purchase data'!M:M,'purchase data'!$B:$B,$C1073,'purchase data'!$F:$F,$D1073)</x:f>
        <x:v>0</x:v>
      </x:c>
      <x:c r="L1073" s="68">
        <x:f>SUMIFS(ETC!$G:$G,ETC!$B:$B,$C1073,ETC!$E:$E,$D1073)</x:f>
        <x:v>0</x:v>
      </x:c>
      <x:c r="M1073" s="73">
        <x:f>SUMIFS(ETC!$J:$J,ETC!$E:$E,$D1073,ETC!$B:$B,$C1073)</x:f>
        <x:v>0</x:v>
      </x:c>
      <x:c r="N1073" s="159">
        <x:f>IF(IFERROR((I1073+K1073+M1073)/(G1073+J1073+SUMIFS(ETC!$G:$G,ETC!$C:$C,1,ETC!$B:$B,$C1073,ETC!$E:$E,$D1073)),)=0,H1073,IFERROR((I1073+K1073+M1073)/(G1073+J1073+SUMIFS(ETC!$G:$G,ETC!$C:$C,1,ETC!$B:$B,$C1073,ETC!$E:$E,$D1073)),))</x:f>
        <x:v>4968.71497</x:v>
      </x:c>
      <x:c r="O1073" s="106">
        <x:f>++SUMIFS('sales data'!L:L,'sales data'!$B:$B,$C1073,'sales data'!$F:$F,$D1073,'sales data'!$O:$O,"")</x:f>
        <x:v>0</x:v>
      </x:c>
      <x:c r="P1073" s="73">
        <x:f t="shared" si="289"/>
        <x:v>0</x:v>
      </x:c>
      <x:c r="Q1073" s="68">
        <x:f>+SUMIFS('sales data'!$L:$L,'sales data'!$B:$B,$C1073,'sales data'!$F:$F,$D1073,'sales data'!$O:$O,"R")</x:f>
        <x:v>0</x:v>
      </x:c>
      <x:c r="R1073" s="73">
        <x:f t="shared" si="290"/>
        <x:v>0</x:v>
      </x:c>
      <x:c r="S1073" s="68">
        <x:f>SUMIFS('sales data'!$L:$L,'sales data'!$B:$B,$C1073,'sales data'!$F:$F,$D1073,'sales data'!$O:$O,"N")</x:f>
        <x:v>0</x:v>
      </x:c>
      <x:c r="T1073" s="73">
        <x:f t="shared" si="291"/>
        <x:v>0</x:v>
      </x:c>
      <x:c r="U1073" s="26">
        <x:f>SUMIFS('warehouse inventory check'!$N:$N,'warehouse inventory check'!$C:$C,$C1073,'warehouse inventory check'!$D:$D,$D1073)</x:f>
        <x:v>0</x:v>
      </x:c>
      <x:c r="V1073" s="26">
        <x:f t="shared" si="292"/>
        <x:v>4968.71497</x:v>
      </x:c>
      <x:c r="W1073" s="73">
        <x:f t="shared" si="293"/>
        <x:v>0</x:v>
      </x:c>
      <x:c r="X1073" s="74">
        <x:f t="shared" si="294"/>
        <x:v>0</x:v>
      </x:c>
      <x:c r="Y1073" s="68">
        <x:f t="shared" si="295"/>
        <x:v>0</x:v>
      </x:c>
      <x:c r="Z1073" s="68">
        <x:f t="shared" si="296"/>
        <x:v>0</x:v>
      </x:c>
    </x:row>
    <x:row r="1074" spans="1:26">
      <x:c r="A1074" s="118">
        <x:v>46</x:v>
      </x:c>
      <x:c r="B1074" s="118"/>
      <x:c r="C1074" s="113">
        <x:v>11</x:v>
      </x:c>
      <x:c r="D1074" s="210" t="str">
        <x:f>IF(VLOOKUP($A1074,'★Master Code List'!$B$4:$K$167,8,)=0,"",(VLOOKUP($A1074,'★Master Code List'!$B$4:$K$167,8,)))</x:f>
        <x:v>TZ38-14A033-CA04</x:v>
      </x:c>
      <x:c r="E1074" s="210" t="str">
        <x:f>IF(VLOOKUP($A1074,'★Master Code List'!$B$4:$K$167,9,)=0,"",(VLOOKUP($A1074,'★Master Code List'!$B$4:$K$167,9,)))</x:f>
        <x:v>EV-V4</x:v>
      </x:c>
      <x:c r="F1074" s="20" t="str">
        <x:f>IF(VLOOKUP($A1074,'★Master Code List'!$B$4:$K$167,10,)=0,"",(VLOOKUP($A1074,'★Master Code List'!$B$4:$K$167,10,)))</x:f>
        <x:v>BUSBAR</x:v>
      </x:c>
      <x:c r="G1074" s="158">
        <x:f t="shared" si="297"/>
        <x:v>0</x:v>
      </x:c>
      <x:c r="H1074" s="158">
        <x:f t="shared" si="298"/>
        <x:v>5068.0960749999995</x:v>
      </x:c>
      <x:c r="I1074" s="285">
        <x:f t="shared" si="299"/>
        <x:v>0</x:v>
      </x:c>
      <x:c r="J1074" s="106">
        <x:f>SUMIFS('purchase data'!K:K,'purchase data'!$B:$B,$C1074,'purchase data'!$F:$F,$D1074)</x:f>
        <x:v>0</x:v>
      </x:c>
      <x:c r="K1074" s="73">
        <x:f>SUMIFS('purchase data'!M:M,'purchase data'!$B:$B,$C1074,'purchase data'!$F:$F,$D1074)</x:f>
        <x:v>0</x:v>
      </x:c>
      <x:c r="L1074" s="68">
        <x:f>SUMIFS(ETC!$G:$G,ETC!$B:$B,$C1074,ETC!$E:$E,$D1074)</x:f>
        <x:v>0</x:v>
      </x:c>
      <x:c r="M1074" s="73">
        <x:f>SUMIFS(ETC!$J:$J,ETC!$E:$E,$D1074,ETC!$B:$B,$C1074)</x:f>
        <x:v>0</x:v>
      </x:c>
      <x:c r="N1074" s="159">
        <x:f>IF(IFERROR((I1074+K1074+M1074)/(G1074+J1074+SUMIFS(ETC!$G:$G,ETC!$C:$C,1,ETC!$B:$B,$C1074,ETC!$E:$E,$D1074)),)=0,H1074,IFERROR((I1074+K1074+M1074)/(G1074+J1074+SUMIFS(ETC!$G:$G,ETC!$C:$C,1,ETC!$B:$B,$C1074,ETC!$E:$E,$D1074)),))</x:f>
        <x:v>5068.0960749999995</x:v>
      </x:c>
      <x:c r="O1074" s="106">
        <x:f>++SUMIFS('sales data'!L:L,'sales data'!$B:$B,$C1074,'sales data'!$F:$F,$D1074,'sales data'!$O:$O,"")</x:f>
        <x:v>0</x:v>
      </x:c>
      <x:c r="P1074" s="73">
        <x:f t="shared" si="289"/>
        <x:v>0</x:v>
      </x:c>
      <x:c r="Q1074" s="68">
        <x:f>+SUMIFS('sales data'!$L:$L,'sales data'!$B:$B,$C1074,'sales data'!$F:$F,$D1074,'sales data'!$O:$O,"R")</x:f>
        <x:v>0</x:v>
      </x:c>
      <x:c r="R1074" s="73">
        <x:f t="shared" si="290"/>
        <x:v>0</x:v>
      </x:c>
      <x:c r="S1074" s="68">
        <x:f>SUMIFS('sales data'!$L:$L,'sales data'!$B:$B,$C1074,'sales data'!$F:$F,$D1074,'sales data'!$O:$O,"N")</x:f>
        <x:v>0</x:v>
      </x:c>
      <x:c r="T1074" s="73">
        <x:f t="shared" si="291"/>
        <x:v>0</x:v>
      </x:c>
      <x:c r="U1074" s="26">
        <x:f>SUMIFS('warehouse inventory check'!$N:$N,'warehouse inventory check'!$C:$C,$C1074,'warehouse inventory check'!$D:$D,$D1074)</x:f>
        <x:v>0</x:v>
      </x:c>
      <x:c r="V1074" s="26">
        <x:f t="shared" si="292"/>
        <x:v>5068.0960749999995</x:v>
      </x:c>
      <x:c r="W1074" s="73">
        <x:f t="shared" si="293"/>
        <x:v>0</x:v>
      </x:c>
      <x:c r="X1074" s="74">
        <x:f t="shared" si="294"/>
        <x:v>0</x:v>
      </x:c>
      <x:c r="Y1074" s="68">
        <x:f t="shared" si="295"/>
        <x:v>0</x:v>
      </x:c>
      <x:c r="Z1074" s="68">
        <x:f t="shared" si="296"/>
        <x:v>0</x:v>
      </x:c>
    </x:row>
    <x:row r="1075" spans="1:26">
      <x:c r="A1075" s="118">
        <x:v>47</x:v>
      </x:c>
      <x:c r="B1075" s="118"/>
      <x:c r="C1075" s="113">
        <x:v>11</x:v>
      </x:c>
      <x:c r="D1075" s="210" t="str">
        <x:f>IF(VLOOKUP($A1075,'★Master Code List'!$B$4:$K$167,8,)=0,"",(VLOOKUP($A1075,'★Master Code List'!$B$4:$K$167,8,)))</x:f>
        <x:v>TZ38-14A033-DA</x:v>
      </x:c>
      <x:c r="E1075" s="210" t="str">
        <x:f>IF(VLOOKUP($A1075,'★Master Code List'!$B$4:$K$167,9,)=0,"",(VLOOKUP($A1075,'★Master Code List'!$B$4:$K$167,9,)))</x:f>
        <x:v>EV-V4</x:v>
      </x:c>
      <x:c r="F1075" s="20" t="str">
        <x:f>IF(VLOOKUP($A1075,'★Master Code List'!$B$4:$K$167,10,)=0,"",(VLOOKUP($A1075,'★Master Code List'!$B$4:$K$167,10,)))</x:f>
        <x:v>BUSBAR ASY</x:v>
      </x:c>
      <x:c r="G1075" s="158">
        <x:f t="shared" si="297"/>
        <x:v>0</x:v>
      </x:c>
      <x:c r="H1075" s="158">
        <x:f t="shared" si="298"/>
        <x:v>1999.35158</x:v>
      </x:c>
      <x:c r="I1075" s="285">
        <x:f t="shared" si="299"/>
        <x:v>0</x:v>
      </x:c>
      <x:c r="J1075" s="106">
        <x:f>SUMIFS('purchase data'!K:K,'purchase data'!$B:$B,$C1075,'purchase data'!$F:$F,$D1075)</x:f>
        <x:v>0</x:v>
      </x:c>
      <x:c r="K1075" s="73">
        <x:f>SUMIFS('purchase data'!M:M,'purchase data'!$B:$B,$C1075,'purchase data'!$F:$F,$D1075)</x:f>
        <x:v>0</x:v>
      </x:c>
      <x:c r="L1075" s="68">
        <x:f>SUMIFS(ETC!$G:$G,ETC!$B:$B,$C1075,ETC!$E:$E,$D1075)</x:f>
        <x:v>0</x:v>
      </x:c>
      <x:c r="M1075" s="73">
        <x:f>SUMIFS(ETC!$J:$J,ETC!$E:$E,$D1075,ETC!$B:$B,$C1075)</x:f>
        <x:v>0</x:v>
      </x:c>
      <x:c r="N1075" s="159">
        <x:f>IF(IFERROR((I1075+K1075+M1075)/(G1075+J1075+SUMIFS(ETC!$G:$G,ETC!$C:$C,1,ETC!$B:$B,$C1075,ETC!$E:$E,$D1075)),)=0,H1075,IFERROR((I1075+K1075+M1075)/(G1075+J1075+SUMIFS(ETC!$G:$G,ETC!$C:$C,1,ETC!$B:$B,$C1075,ETC!$E:$E,$D1075)),))</x:f>
        <x:v>1999.35158</x:v>
      </x:c>
      <x:c r="O1075" s="106">
        <x:f>++SUMIFS('sales data'!L:L,'sales data'!$B:$B,$C1075,'sales data'!$F:$F,$D1075,'sales data'!$O:$O,"")</x:f>
        <x:v>0</x:v>
      </x:c>
      <x:c r="P1075" s="73">
        <x:f t="shared" si="289"/>
        <x:v>0</x:v>
      </x:c>
      <x:c r="Q1075" s="68">
        <x:f>+SUMIFS('sales data'!$L:$L,'sales data'!$B:$B,$C1075,'sales data'!$F:$F,$D1075,'sales data'!$O:$O,"R")</x:f>
        <x:v>0</x:v>
      </x:c>
      <x:c r="R1075" s="73">
        <x:f t="shared" si="290"/>
        <x:v>0</x:v>
      </x:c>
      <x:c r="S1075" s="68">
        <x:f>SUMIFS('sales data'!$L:$L,'sales data'!$B:$B,$C1075,'sales data'!$F:$F,$D1075,'sales data'!$O:$O,"N")</x:f>
        <x:v>0</x:v>
      </x:c>
      <x:c r="T1075" s="73">
        <x:f t="shared" si="291"/>
        <x:v>0</x:v>
      </x:c>
      <x:c r="U1075" s="26">
        <x:f>SUMIFS('warehouse inventory check'!$N:$N,'warehouse inventory check'!$C:$C,$C1075,'warehouse inventory check'!$D:$D,$D1075)</x:f>
        <x:v>0</x:v>
      </x:c>
      <x:c r="V1075" s="26">
        <x:f t="shared" si="292"/>
        <x:v>1999.35158</x:v>
      </x:c>
      <x:c r="W1075" s="73">
        <x:f t="shared" si="293"/>
        <x:v>0</x:v>
      </x:c>
      <x:c r="X1075" s="74">
        <x:f t="shared" si="294"/>
        <x:v>0</x:v>
      </x:c>
      <x:c r="Y1075" s="68">
        <x:f t="shared" si="295"/>
        <x:v>0</x:v>
      </x:c>
      <x:c r="Z1075" s="68">
        <x:f t="shared" si="296"/>
        <x:v>0</x:v>
      </x:c>
    </x:row>
    <x:row r="1076" spans="1:26">
      <x:c r="A1076" s="118">
        <x:v>48</x:v>
      </x:c>
      <x:c r="B1076" s="118"/>
      <x:c r="C1076" s="113">
        <x:v>11</x:v>
      </x:c>
      <x:c r="D1076" s="210" t="str">
        <x:f>IF(VLOOKUP($A1076,'★Master Code List'!$B$4:$K$167,8,)=0,"",(VLOOKUP($A1076,'★Master Code List'!$B$4:$K$167,8,)))</x:f>
        <x:v>TZ38-14A033-DA04</x:v>
      </x:c>
      <x:c r="E1076" s="210" t="str">
        <x:f>IF(VLOOKUP($A1076,'★Master Code List'!$B$4:$K$167,9,)=0,"",(VLOOKUP($A1076,'★Master Code List'!$B$4:$K$167,9,)))</x:f>
        <x:v>EV-V4</x:v>
      </x:c>
      <x:c r="F1076" s="20" t="str">
        <x:f>IF(VLOOKUP($A1076,'★Master Code List'!$B$4:$K$167,10,)=0,"",(VLOOKUP($A1076,'★Master Code List'!$B$4:$K$167,10,)))</x:f>
        <x:v>BUSBAR</x:v>
      </x:c>
      <x:c r="G1076" s="158">
        <x:f t="shared" si="297"/>
        <x:v>0</x:v>
      </x:c>
      <x:c r="H1076" s="158">
        <x:f t="shared" si="298"/>
        <x:v>2039.3413459999999</x:v>
      </x:c>
      <x:c r="I1076" s="285">
        <x:f t="shared" si="299"/>
        <x:v>0</x:v>
      </x:c>
      <x:c r="J1076" s="106">
        <x:f>SUMIFS('purchase data'!K:K,'purchase data'!$B:$B,$C1076,'purchase data'!$F:$F,$D1076)</x:f>
        <x:v>0</x:v>
      </x:c>
      <x:c r="K1076" s="73">
        <x:f>SUMIFS('purchase data'!M:M,'purchase data'!$B:$B,$C1076,'purchase data'!$F:$F,$D1076)</x:f>
        <x:v>0</x:v>
      </x:c>
      <x:c r="L1076" s="68">
        <x:f>SUMIFS(ETC!$G:$G,ETC!$B:$B,$C1076,ETC!$E:$E,$D1076)</x:f>
        <x:v>0</x:v>
      </x:c>
      <x:c r="M1076" s="73">
        <x:f>SUMIFS(ETC!$J:$J,ETC!$E:$E,$D1076,ETC!$B:$B,$C1076)</x:f>
        <x:v>0</x:v>
      </x:c>
      <x:c r="N1076" s="159">
        <x:f>IF(IFERROR((I1076+K1076+M1076)/(G1076+J1076+SUMIFS(ETC!$G:$G,ETC!$C:$C,1,ETC!$B:$B,$C1076,ETC!$E:$E,$D1076)),)=0,H1076,IFERROR((I1076+K1076+M1076)/(G1076+J1076+SUMIFS(ETC!$G:$G,ETC!$C:$C,1,ETC!$B:$B,$C1076,ETC!$E:$E,$D1076)),))</x:f>
        <x:v>2039.3413459999999</x:v>
      </x:c>
      <x:c r="O1076" s="106">
        <x:f>++SUMIFS('sales data'!L:L,'sales data'!$B:$B,$C1076,'sales data'!$F:$F,$D1076,'sales data'!$O:$O,"")</x:f>
        <x:v>0</x:v>
      </x:c>
      <x:c r="P1076" s="73">
        <x:f t="shared" si="289"/>
        <x:v>0</x:v>
      </x:c>
      <x:c r="Q1076" s="68">
        <x:f>+SUMIFS('sales data'!$L:$L,'sales data'!$B:$B,$C1076,'sales data'!$F:$F,$D1076,'sales data'!$O:$O,"R")</x:f>
        <x:v>0</x:v>
      </x:c>
      <x:c r="R1076" s="73">
        <x:f t="shared" si="290"/>
        <x:v>0</x:v>
      </x:c>
      <x:c r="S1076" s="68">
        <x:f>SUMIFS('sales data'!$L:$L,'sales data'!$B:$B,$C1076,'sales data'!$F:$F,$D1076,'sales data'!$O:$O,"N")</x:f>
        <x:v>0</x:v>
      </x:c>
      <x:c r="T1076" s="73">
        <x:f t="shared" si="291"/>
        <x:v>0</x:v>
      </x:c>
      <x:c r="U1076" s="26">
        <x:f>SUMIFS('warehouse inventory check'!$N:$N,'warehouse inventory check'!$C:$C,$C1076,'warehouse inventory check'!$D:$D,$D1076)</x:f>
        <x:v>0</x:v>
      </x:c>
      <x:c r="V1076" s="26">
        <x:f t="shared" si="292"/>
        <x:v>2039.3413459999999</x:v>
      </x:c>
      <x:c r="W1076" s="73">
        <x:f t="shared" si="293"/>
        <x:v>0</x:v>
      </x:c>
      <x:c r="X1076" s="74">
        <x:f t="shared" si="294"/>
        <x:v>0</x:v>
      </x:c>
      <x:c r="Y1076" s="68">
        <x:f t="shared" si="295"/>
        <x:v>0</x:v>
      </x:c>
      <x:c r="Z1076" s="68">
        <x:f t="shared" si="296"/>
        <x:v>0</x:v>
      </x:c>
    </x:row>
    <x:row r="1077" spans="1:26" s="26" customFormat="1">
      <x:c r="A1077" s="118">
        <x:v>49</x:v>
      </x:c>
      <x:c r="B1077" s="118"/>
      <x:c r="C1077" s="113">
        <x:v>11</x:v>
      </x:c>
      <x:c r="D1077" s="210" t="str">
        <x:f>IF(VLOOKUP($A1077,'★Master Code List'!$B$4:$K$167,8,)=0,"",(VLOOKUP($A1077,'★Master Code List'!$B$4:$K$167,8,)))</x:f>
        <x:v>TZ38-14A033-EA</x:v>
      </x:c>
      <x:c r="E1077" s="210" t="str">
        <x:f>IF(VLOOKUP($A1077,'★Master Code List'!$B$4:$K$167,9,)=0,"",(VLOOKUP($A1077,'★Master Code List'!$B$4:$K$167,9,)))</x:f>
        <x:v>EV-V4</x:v>
      </x:c>
      <x:c r="F1077" s="20" t="str">
        <x:f>IF(VLOOKUP($A1077,'★Master Code List'!$B$4:$K$167,10,)=0,"",(VLOOKUP($A1077,'★Master Code List'!$B$4:$K$167,10,)))</x:f>
        <x:v>BUSBAR ASY</x:v>
      </x:c>
      <x:c r="G1077" s="158">
        <x:f t="shared" si="297"/>
        <x:v>0</x:v>
      </x:c>
      <x:c r="H1077" s="158">
        <x:f t="shared" si="298"/>
        <x:v>4130.7078199999996</x:v>
      </x:c>
      <x:c r="I1077" s="285">
        <x:f t="shared" si="299"/>
        <x:v>0</x:v>
      </x:c>
      <x:c r="J1077" s="106">
        <x:f>SUMIFS('purchase data'!K:K,'purchase data'!$B:$B,$C1077,'purchase data'!$F:$F,$D1077)</x:f>
        <x:v>0</x:v>
      </x:c>
      <x:c r="K1077" s="73">
        <x:f>SUMIFS('purchase data'!M:M,'purchase data'!$B:$B,$C1077,'purchase data'!$F:$F,$D1077)</x:f>
        <x:v>0</x:v>
      </x:c>
      <x:c r="L1077" s="68">
        <x:f>SUMIFS(ETC!$G:$G,ETC!$B:$B,$C1077,ETC!$E:$E,$D1077)</x:f>
        <x:v>0</x:v>
      </x:c>
      <x:c r="M1077" s="73">
        <x:f>SUMIFS(ETC!$J:$J,ETC!$E:$E,$D1077,ETC!$B:$B,$C1077)</x:f>
        <x:v>0</x:v>
      </x:c>
      <x:c r="N1077" s="159">
        <x:f>IF(IFERROR((I1077+K1077+M1077)/(G1077+J1077+SUMIFS(ETC!$G:$G,ETC!$C:$C,1,ETC!$B:$B,$C1077,ETC!$E:$E,$D1077)),)=0,H1077,IFERROR((I1077+K1077+M1077)/(G1077+J1077+SUMIFS(ETC!$G:$G,ETC!$C:$C,1,ETC!$B:$B,$C1077,ETC!$E:$E,$D1077)),))</x:f>
        <x:v>4130.7078199999996</x:v>
      </x:c>
      <x:c r="O1077" s="106">
        <x:f>++SUMIFS('sales data'!L:L,'sales data'!$B:$B,$C1077,'sales data'!$F:$F,$D1077,'sales data'!$O:$O,"")</x:f>
        <x:v>0</x:v>
      </x:c>
      <x:c r="P1077" s="73">
        <x:f t="shared" si="289"/>
        <x:v>0</x:v>
      </x:c>
      <x:c r="Q1077" s="68">
        <x:f>+SUMIFS('sales data'!$L:$L,'sales data'!$B:$B,$C1077,'sales data'!$F:$F,$D1077,'sales data'!$O:$O,"R")</x:f>
        <x:v>0</x:v>
      </x:c>
      <x:c r="R1077" s="73">
        <x:f t="shared" si="290"/>
        <x:v>0</x:v>
      </x:c>
      <x:c r="S1077" s="68">
        <x:f>SUMIFS('sales data'!$L:$L,'sales data'!$B:$B,$C1077,'sales data'!$F:$F,$D1077,'sales data'!$O:$O,"N")</x:f>
        <x:v>0</x:v>
      </x:c>
      <x:c r="T1077" s="73">
        <x:f t="shared" si="291"/>
        <x:v>0</x:v>
      </x:c>
      <x:c r="U1077" s="26">
        <x:f>SUMIFS('warehouse inventory check'!$N:$N,'warehouse inventory check'!$C:$C,$C1077,'warehouse inventory check'!$D:$D,$D1077)</x:f>
        <x:v>0</x:v>
      </x:c>
      <x:c r="V1077" s="26">
        <x:f t="shared" si="292"/>
        <x:v>4130.7078199999996</x:v>
      </x:c>
      <x:c r="W1077" s="73">
        <x:f t="shared" si="293"/>
        <x:v>0</x:v>
      </x:c>
      <x:c r="X1077" s="74">
        <x:f t="shared" si="294"/>
        <x:v>0</x:v>
      </x:c>
      <x:c r="Y1077" s="68">
        <x:f t="shared" si="295"/>
        <x:v>0</x:v>
      </x:c>
      <x:c r="Z1077" s="68">
        <x:f t="shared" si="296"/>
        <x:v>0</x:v>
      </x:c>
    </x:row>
    <x:row r="1078" spans="1:26" s="26" customFormat="1">
      <x:c r="A1078" s="118">
        <x:v>50</x:v>
      </x:c>
      <x:c r="B1078" s="118"/>
      <x:c r="C1078" s="113">
        <x:v>11</x:v>
      </x:c>
      <x:c r="D1078" s="210" t="str">
        <x:f>IF(VLOOKUP($A1078,'★Master Code List'!$B$4:$K$167,8,)=0,"",(VLOOKUP($A1078,'★Master Code List'!$B$4:$K$167,8,)))</x:f>
        <x:v>TZ38-14A033-EA04</x:v>
      </x:c>
      <x:c r="E1078" s="210" t="str">
        <x:f>IF(VLOOKUP($A1078,'★Master Code List'!$B$4:$K$167,9,)=0,"",(VLOOKUP($A1078,'★Master Code List'!$B$4:$K$167,9,)))</x:f>
        <x:v>EV-V4</x:v>
      </x:c>
      <x:c r="F1078" s="20" t="str">
        <x:f>IF(VLOOKUP($A1078,'★Master Code List'!$B$4:$K$167,10,)=0,"",(VLOOKUP($A1078,'★Master Code List'!$B$4:$K$167,10,)))</x:f>
        <x:v>BUSBAR</x:v>
      </x:c>
      <x:c r="G1078" s="158">
        <x:f t="shared" si="297"/>
        <x:v>0</x:v>
      </x:c>
      <x:c r="H1078" s="158">
        <x:f t="shared" si="298"/>
        <x:v>4213.3276324999997</x:v>
      </x:c>
      <x:c r="I1078" s="285">
        <x:f t="shared" si="299"/>
        <x:v>0</x:v>
      </x:c>
      <x:c r="J1078" s="106">
        <x:f>SUMIFS('purchase data'!K:K,'purchase data'!$B:$B,$C1078,'purchase data'!$F:$F,$D1078)</x:f>
        <x:v>0</x:v>
      </x:c>
      <x:c r="K1078" s="73">
        <x:f>SUMIFS('purchase data'!M:M,'purchase data'!$B:$B,$C1078,'purchase data'!$F:$F,$D1078)</x:f>
        <x:v>0</x:v>
      </x:c>
      <x:c r="L1078" s="68">
        <x:f>SUMIFS(ETC!$G:$G,ETC!$B:$B,$C1078,ETC!$E:$E,$D1078)</x:f>
        <x:v>0</x:v>
      </x:c>
      <x:c r="M1078" s="73">
        <x:f>SUMIFS(ETC!$J:$J,ETC!$E:$E,$D1078,ETC!$B:$B,$C1078)</x:f>
        <x:v>0</x:v>
      </x:c>
      <x:c r="N1078" s="159">
        <x:f>IF(IFERROR((I1078+K1078+M1078)/(G1078+J1078+SUMIFS(ETC!$G:$G,ETC!$C:$C,1,ETC!$B:$B,$C1078,ETC!$E:$E,$D1078)),)=0,H1078,IFERROR((I1078+K1078+M1078)/(G1078+J1078+SUMIFS(ETC!$G:$G,ETC!$C:$C,1,ETC!$B:$B,$C1078,ETC!$E:$E,$D1078)),))</x:f>
        <x:v>4213.3276324999997</x:v>
      </x:c>
      <x:c r="O1078" s="106">
        <x:f>++SUMIFS('sales data'!L:L,'sales data'!$B:$B,$C1078,'sales data'!$F:$F,$D1078,'sales data'!$O:$O,"")</x:f>
        <x:v>0</x:v>
      </x:c>
      <x:c r="P1078" s="73">
        <x:f t="shared" si="289"/>
        <x:v>0</x:v>
      </x:c>
      <x:c r="Q1078" s="68">
        <x:f>+SUMIFS('sales data'!$L:$L,'sales data'!$B:$B,$C1078,'sales data'!$F:$F,$D1078,'sales data'!$O:$O,"R")</x:f>
        <x:v>0</x:v>
      </x:c>
      <x:c r="R1078" s="73">
        <x:f t="shared" si="290"/>
        <x:v>0</x:v>
      </x:c>
      <x:c r="S1078" s="68">
        <x:f>SUMIFS('sales data'!$L:$L,'sales data'!$B:$B,$C1078,'sales data'!$F:$F,$D1078,'sales data'!$O:$O,"N")</x:f>
        <x:v>0</x:v>
      </x:c>
      <x:c r="T1078" s="73">
        <x:f t="shared" si="291"/>
        <x:v>0</x:v>
      </x:c>
      <x:c r="U1078" s="26">
        <x:f>SUMIFS('warehouse inventory check'!$N:$N,'warehouse inventory check'!$C:$C,$C1078,'warehouse inventory check'!$D:$D,$D1078)</x:f>
        <x:v>0</x:v>
      </x:c>
      <x:c r="V1078" s="26">
        <x:f t="shared" si="292"/>
        <x:v>4213.3276324999997</x:v>
      </x:c>
      <x:c r="W1078" s="73">
        <x:f t="shared" si="293"/>
        <x:v>0</x:v>
      </x:c>
      <x:c r="X1078" s="74">
        <x:f t="shared" si="294"/>
        <x:v>0</x:v>
      </x:c>
      <x:c r="Y1078" s="68">
        <x:f t="shared" si="295"/>
        <x:v>0</x:v>
      </x:c>
      <x:c r="Z1078" s="68">
        <x:f t="shared" si="296"/>
        <x:v>0</x:v>
      </x:c>
    </x:row>
    <x:row r="1079" spans="1:26" s="26" customFormat="1">
      <x:c r="A1079" s="118">
        <x:v>51</x:v>
      </x:c>
      <x:c r="B1079" s="118"/>
      <x:c r="C1079" s="113">
        <x:v>11</x:v>
      </x:c>
      <x:c r="D1079" s="210" t="str">
        <x:f>IF(VLOOKUP($A1079,'★Master Code List'!$B$4:$K$167,8,)=0,"",(VLOOKUP($A1079,'★Master Code List'!$B$4:$K$167,8,)))</x:f>
        <x:v>TZ38-14A033-FA</x:v>
      </x:c>
      <x:c r="E1079" s="210" t="str">
        <x:f>IF(VLOOKUP($A1079,'★Master Code List'!$B$4:$K$167,9,)=0,"",(VLOOKUP($A1079,'★Master Code List'!$B$4:$K$167,9,)))</x:f>
        <x:v>BEV-E (AWD/RWD, V710)</x:v>
      </x:c>
      <x:c r="F1079" s="20" t="str">
        <x:f>IF(VLOOKUP($A1079,'★Master Code List'!$B$4:$K$167,10,)=0,"",(VLOOKUP($A1079,'★Master Code List'!$B$4:$K$167,10,)))</x:f>
        <x:v xml:space="preserve">BUS BAR ASY </x:v>
      </x:c>
      <x:c r="G1079" s="158">
        <x:f t="shared" si="297"/>
        <x:v>0</x:v>
      </x:c>
      <x:c r="H1079" s="158">
        <x:f t="shared" si="298"/>
        <x:v>701.7048513985817</x:v>
      </x:c>
      <x:c r="I1079" s="285">
        <x:f t="shared" si="299"/>
        <x:v>0</x:v>
      </x:c>
      <x:c r="J1079" s="106">
        <x:f>SUMIFS('purchase data'!K:K,'purchase data'!$B:$B,$C1079,'purchase data'!$F:$F,$D1079)</x:f>
        <x:v>0</x:v>
      </x:c>
      <x:c r="K1079" s="73">
        <x:f>SUMIFS('purchase data'!M:M,'purchase data'!$B:$B,$C1079,'purchase data'!$F:$F,$D1079)</x:f>
        <x:v>0</x:v>
      </x:c>
      <x:c r="L1079" s="68">
        <x:f>SUMIFS(ETC!$G:$G,ETC!$B:$B,$C1079,ETC!$E:$E,$D1079)</x:f>
        <x:v>0</x:v>
      </x:c>
      <x:c r="M1079" s="73">
        <x:f>SUMIFS(ETC!$J:$J,ETC!$E:$E,$D1079,ETC!$B:$B,$C1079)</x:f>
        <x:v>0</x:v>
      </x:c>
      <x:c r="N1079" s="159">
        <x:f>IF(IFERROR((I1079+K1079+M1079)/(G1079+J1079+SUMIFS(ETC!$G:$G,ETC!$C:$C,1,ETC!$B:$B,$C1079,ETC!$E:$E,$D1079)),)=0,H1079,IFERROR((I1079+K1079+M1079)/(G1079+J1079+SUMIFS(ETC!$G:$G,ETC!$C:$C,1,ETC!$B:$B,$C1079,ETC!$E:$E,$D1079)),))</x:f>
        <x:v>701.7048513985817</x:v>
      </x:c>
      <x:c r="O1079" s="106">
        <x:f>++SUMIFS('sales data'!L:L,'sales data'!$B:$B,$C1079,'sales data'!$F:$F,$D1079,'sales data'!$O:$O,"")</x:f>
        <x:v>0</x:v>
      </x:c>
      <x:c r="P1079" s="73">
        <x:f t="shared" si="289"/>
        <x:v>0</x:v>
      </x:c>
      <x:c r="Q1079" s="68">
        <x:f>+SUMIFS('sales data'!$L:$L,'sales data'!$B:$B,$C1079,'sales data'!$F:$F,$D1079,'sales data'!$O:$O,"R")</x:f>
        <x:v>0</x:v>
      </x:c>
      <x:c r="R1079" s="73">
        <x:f t="shared" si="290"/>
        <x:v>0</x:v>
      </x:c>
      <x:c r="S1079" s="68">
        <x:f>SUMIFS('sales data'!$L:$L,'sales data'!$B:$B,$C1079,'sales data'!$F:$F,$D1079,'sales data'!$O:$O,"N")</x:f>
        <x:v>0</x:v>
      </x:c>
      <x:c r="T1079" s="73">
        <x:f t="shared" si="291"/>
        <x:v>0</x:v>
      </x:c>
      <x:c r="U1079" s="26">
        <x:f>SUMIFS('warehouse inventory check'!$N:$N,'warehouse inventory check'!$C:$C,$C1079,'warehouse inventory check'!$D:$D,$D1079)</x:f>
        <x:v>0</x:v>
      </x:c>
      <x:c r="V1079" s="26">
        <x:f t="shared" si="292"/>
        <x:v>701.7048513985817</x:v>
      </x:c>
      <x:c r="W1079" s="73">
        <x:f t="shared" si="293"/>
        <x:v>0</x:v>
      </x:c>
      <x:c r="X1079" s="74">
        <x:f t="shared" si="294"/>
        <x:v>0</x:v>
      </x:c>
      <x:c r="Y1079" s="68">
        <x:f t="shared" si="295"/>
        <x:v>0</x:v>
      </x:c>
      <x:c r="Z1079" s="68">
        <x:f t="shared" si="296"/>
        <x:v>0</x:v>
      </x:c>
    </x:row>
    <x:row r="1080" spans="1:26" s="26" customFormat="1">
      <x:c r="A1080" s="118">
        <x:v>52</x:v>
      </x:c>
      <x:c r="B1080" s="118"/>
      <x:c r="C1080" s="113">
        <x:v>11</x:v>
      </x:c>
      <x:c r="D1080" s="210" t="str">
        <x:f>IF(VLOOKUP($A1080,'★Master Code List'!$B$4:$K$167,8,)=0,"",(VLOOKUP($A1080,'★Master Code List'!$B$4:$K$167,8,)))</x:f>
        <x:v>TZ38-14A033-GA</x:v>
      </x:c>
      <x:c r="E1080" s="210" t="str">
        <x:f>IF(VLOOKUP($A1080,'★Master Code List'!$B$4:$K$167,9,)=0,"",(VLOOKUP($A1080,'★Master Code List'!$B$4:$K$167,9,)))</x:f>
        <x:v>EV-V4</x:v>
      </x:c>
      <x:c r="F1080" s="20" t="str">
        <x:f>IF(VLOOKUP($A1080,'★Master Code List'!$B$4:$K$167,10,)=0,"",(VLOOKUP($A1080,'★Master Code List'!$B$4:$K$167,10,)))</x:f>
        <x:v>BUSBAR ASY</x:v>
      </x:c>
      <x:c r="G1080" s="158">
        <x:f t="shared" si="297"/>
        <x:v>0</x:v>
      </x:c>
      <x:c r="H1080" s="158">
        <x:f t="shared" si="298"/>
        <x:v>2319.7224500000002</x:v>
      </x:c>
      <x:c r="I1080" s="285">
        <x:f t="shared" si="299"/>
        <x:v>0</x:v>
      </x:c>
      <x:c r="J1080" s="106">
        <x:f>SUMIFS('purchase data'!K:K,'purchase data'!$B:$B,$C1080,'purchase data'!$F:$F,$D1080)</x:f>
        <x:v>0</x:v>
      </x:c>
      <x:c r="K1080" s="73">
        <x:f>SUMIFS('purchase data'!M:M,'purchase data'!$B:$B,$C1080,'purchase data'!$F:$F,$D1080)</x:f>
        <x:v>0</x:v>
      </x:c>
      <x:c r="L1080" s="68">
        <x:f>SUMIFS(ETC!$G:$G,ETC!$B:$B,$C1080,ETC!$E:$E,$D1080)</x:f>
        <x:v>0</x:v>
      </x:c>
      <x:c r="M1080" s="73">
        <x:f>SUMIFS(ETC!$J:$J,ETC!$E:$E,$D1080,ETC!$B:$B,$C1080)</x:f>
        <x:v>0</x:v>
      </x:c>
      <x:c r="N1080" s="159">
        <x:f>IF(IFERROR((I1080+K1080+M1080)/(G1080+J1080+SUMIFS(ETC!$G:$G,ETC!$C:$C,1,ETC!$B:$B,$C1080,ETC!$E:$E,$D1080)),)=0,H1080,IFERROR((I1080+K1080+M1080)/(G1080+J1080+SUMIFS(ETC!$G:$G,ETC!$C:$C,1,ETC!$B:$B,$C1080,ETC!$E:$E,$D1080)),))</x:f>
        <x:v>2319.7224500000002</x:v>
      </x:c>
      <x:c r="O1080" s="106">
        <x:f>++SUMIFS('sales data'!L:L,'sales data'!$B:$B,$C1080,'sales data'!$F:$F,$D1080,'sales data'!$O:$O,"")</x:f>
        <x:v>0</x:v>
      </x:c>
      <x:c r="P1080" s="73">
        <x:f t="shared" si="289"/>
        <x:v>0</x:v>
      </x:c>
      <x:c r="Q1080" s="68">
        <x:f>+SUMIFS('sales data'!$L:$L,'sales data'!$B:$B,$C1080,'sales data'!$F:$F,$D1080,'sales data'!$O:$O,"R")</x:f>
        <x:v>0</x:v>
      </x:c>
      <x:c r="R1080" s="73">
        <x:f t="shared" si="290"/>
        <x:v>0</x:v>
      </x:c>
      <x:c r="S1080" s="68">
        <x:f>SUMIFS('sales data'!$L:$L,'sales data'!$B:$B,$C1080,'sales data'!$F:$F,$D1080,'sales data'!$O:$O,"N")</x:f>
        <x:v>0</x:v>
      </x:c>
      <x:c r="T1080" s="73">
        <x:f t="shared" si="291"/>
        <x:v>0</x:v>
      </x:c>
      <x:c r="U1080" s="26">
        <x:f>SUMIFS('warehouse inventory check'!$N:$N,'warehouse inventory check'!$C:$C,$C1080,'warehouse inventory check'!$D:$D,$D1080)</x:f>
        <x:v>0</x:v>
      </x:c>
      <x:c r="V1080" s="26">
        <x:f t="shared" si="292"/>
        <x:v>2319.7224500000002</x:v>
      </x:c>
      <x:c r="W1080" s="73">
        <x:f t="shared" si="293"/>
        <x:v>0</x:v>
      </x:c>
      <x:c r="X1080" s="74">
        <x:f t="shared" si="294"/>
        <x:v>0</x:v>
      </x:c>
      <x:c r="Y1080" s="68">
        <x:f t="shared" si="295"/>
        <x:v>0</x:v>
      </x:c>
      <x:c r="Z1080" s="68">
        <x:f t="shared" si="296"/>
        <x:v>0</x:v>
      </x:c>
    </x:row>
    <x:row r="1081" spans="1:26" s="26" customFormat="1">
      <x:c r="A1081" s="118">
        <x:v>53</x:v>
      </x:c>
      <x:c r="B1081" s="118"/>
      <x:c r="C1081" s="113">
        <x:v>11</x:v>
      </x:c>
      <x:c r="D1081" s="210" t="str">
        <x:f>IF(VLOOKUP($A1081,'★Master Code List'!$B$4:$K$167,8,)=0,"",(VLOOKUP($A1081,'★Master Code List'!$B$4:$K$167,8,)))</x:f>
        <x:v>TZ38-14A033-GA04</x:v>
      </x:c>
      <x:c r="E1081" s="210" t="str">
        <x:f>IF(VLOOKUP($A1081,'★Master Code List'!$B$4:$K$167,9,)=0,"",(VLOOKUP($A1081,'★Master Code List'!$B$4:$K$167,9,)))</x:f>
        <x:v>EV-V4</x:v>
      </x:c>
      <x:c r="F1081" s="20" t="str">
        <x:f>IF(VLOOKUP($A1081,'★Master Code List'!$B$4:$K$167,10,)=0,"",(VLOOKUP($A1081,'★Master Code List'!$B$4:$K$167,10,)))</x:f>
        <x:v>BUSBAR</x:v>
      </x:c>
      <x:c r="G1081" s="158">
        <x:f t="shared" si="297"/>
        <x:v>0</x:v>
      </x:c>
      <x:c r="H1081" s="158">
        <x:f t="shared" si="298"/>
        <x:v>2366.1200779999999</x:v>
      </x:c>
      <x:c r="I1081" s="285">
        <x:f t="shared" si="299"/>
        <x:v>0</x:v>
      </x:c>
      <x:c r="J1081" s="106">
        <x:f>SUMIFS('purchase data'!K:K,'purchase data'!$B:$B,$C1081,'purchase data'!$F:$F,$D1081)</x:f>
        <x:v>0</x:v>
      </x:c>
      <x:c r="K1081" s="73">
        <x:f>SUMIFS('purchase data'!M:M,'purchase data'!$B:$B,$C1081,'purchase data'!$F:$F,$D1081)</x:f>
        <x:v>0</x:v>
      </x:c>
      <x:c r="L1081" s="68">
        <x:f>SUMIFS(ETC!$G:$G,ETC!$B:$B,$C1081,ETC!$E:$E,$D1081)</x:f>
        <x:v>0</x:v>
      </x:c>
      <x:c r="M1081" s="73">
        <x:f>SUMIFS(ETC!$J:$J,ETC!$E:$E,$D1081,ETC!$B:$B,$C1081)</x:f>
        <x:v>0</x:v>
      </x:c>
      <x:c r="N1081" s="159">
        <x:f>IF(IFERROR((I1081+K1081+M1081)/(G1081+J1081+SUMIFS(ETC!$G:$G,ETC!$C:$C,1,ETC!$B:$B,$C1081,ETC!$E:$E,$D1081)),)=0,H1081,IFERROR((I1081+K1081+M1081)/(G1081+J1081+SUMIFS(ETC!$G:$G,ETC!$C:$C,1,ETC!$B:$B,$C1081,ETC!$E:$E,$D1081)),))</x:f>
        <x:v>2366.1200779999999</x:v>
      </x:c>
      <x:c r="O1081" s="106">
        <x:f>++SUMIFS('sales data'!L:L,'sales data'!$B:$B,$C1081,'sales data'!$F:$F,$D1081,'sales data'!$O:$O,"")</x:f>
        <x:v>0</x:v>
      </x:c>
      <x:c r="P1081" s="73">
        <x:f t="shared" si="289"/>
        <x:v>0</x:v>
      </x:c>
      <x:c r="Q1081" s="68">
        <x:f>+SUMIFS('sales data'!$L:$L,'sales data'!$B:$B,$C1081,'sales data'!$F:$F,$D1081,'sales data'!$O:$O,"R")</x:f>
        <x:v>0</x:v>
      </x:c>
      <x:c r="R1081" s="73">
        <x:f t="shared" si="290"/>
        <x:v>0</x:v>
      </x:c>
      <x:c r="S1081" s="68">
        <x:f>SUMIFS('sales data'!$L:$L,'sales data'!$B:$B,$C1081,'sales data'!$F:$F,$D1081,'sales data'!$O:$O,"N")</x:f>
        <x:v>0</x:v>
      </x:c>
      <x:c r="T1081" s="73">
        <x:f t="shared" si="291"/>
        <x:v>0</x:v>
      </x:c>
      <x:c r="U1081" s="26">
        <x:f>SUMIFS('warehouse inventory check'!$N:$N,'warehouse inventory check'!$C:$C,$C1081,'warehouse inventory check'!$D:$D,$D1081)</x:f>
        <x:v>0</x:v>
      </x:c>
      <x:c r="V1081" s="26">
        <x:f t="shared" si="292"/>
        <x:v>2366.1200779999999</x:v>
      </x:c>
      <x:c r="W1081" s="73">
        <x:f t="shared" si="293"/>
        <x:v>0</x:v>
      </x:c>
      <x:c r="X1081" s="74">
        <x:f t="shared" si="294"/>
        <x:v>0</x:v>
      </x:c>
      <x:c r="Y1081" s="68">
        <x:f t="shared" si="295"/>
        <x:v>0</x:v>
      </x:c>
      <x:c r="Z1081" s="68">
        <x:f t="shared" si="296"/>
        <x:v>0</x:v>
      </x:c>
    </x:row>
    <x:row r="1082" spans="1:26" s="26" customFormat="1">
      <x:c r="A1082" s="118">
        <x:v>54</x:v>
      </x:c>
      <x:c r="B1082" s="118"/>
      <x:c r="C1082" s="113">
        <x:v>11</x:v>
      </x:c>
      <x:c r="D1082" s="210" t="str">
        <x:f>IF(VLOOKUP($A1082,'★Master Code List'!$B$4:$K$167,8,)=0,"",(VLOOKUP($A1082,'★Master Code List'!$B$4:$K$167,8,)))</x:f>
        <x:v>TZ38-14A033-HB</x:v>
      </x:c>
      <x:c r="E1082" s="210" t="str">
        <x:f>IF(VLOOKUP($A1082,'★Master Code List'!$B$4:$K$167,9,)=0,"",(VLOOKUP($A1082,'★Master Code List'!$B$4:$K$167,9,)))</x:f>
        <x:v>BEV-E (AWD/RWD, V710)</x:v>
      </x:c>
      <x:c r="F1082" s="20" t="str">
        <x:f>IF(VLOOKUP($A1082,'★Master Code List'!$B$4:$K$167,10,)=0,"",(VLOOKUP($A1082,'★Master Code List'!$B$4:$K$167,10,)))</x:f>
        <x:v>MCA CONNECTOR CLIP</x:v>
      </x:c>
      <x:c r="G1082" s="158">
        <x:f t="shared" si="297"/>
        <x:v>0</x:v>
      </x:c>
      <x:c r="H1082" s="158">
        <x:f t="shared" si="298"/>
        <x:v>647.77442386881887</x:v>
      </x:c>
      <x:c r="I1082" s="285">
        <x:f t="shared" si="299"/>
        <x:v>0</x:v>
      </x:c>
      <x:c r="J1082" s="106">
        <x:f>SUMIFS('purchase data'!K:K,'purchase data'!$B:$B,$C1082,'purchase data'!$F:$F,$D1082)</x:f>
        <x:v>0</x:v>
      </x:c>
      <x:c r="K1082" s="73">
        <x:f>SUMIFS('purchase data'!M:M,'purchase data'!$B:$B,$C1082,'purchase data'!$F:$F,$D1082)</x:f>
        <x:v>0</x:v>
      </x:c>
      <x:c r="L1082" s="68">
        <x:f>SUMIFS(ETC!$G:$G,ETC!$B:$B,$C1082,ETC!$E:$E,$D1082)</x:f>
        <x:v>0</x:v>
      </x:c>
      <x:c r="M1082" s="73">
        <x:f>SUMIFS(ETC!$J:$J,ETC!$E:$E,$D1082,ETC!$B:$B,$C1082)</x:f>
        <x:v>0</x:v>
      </x:c>
      <x:c r="N1082" s="159">
        <x:f>IF(IFERROR((I1082+K1082+M1082)/(G1082+J1082+SUMIFS(ETC!$G:$G,ETC!$C:$C,1,ETC!$B:$B,$C1082,ETC!$E:$E,$D1082)),)=0,H1082,IFERROR((I1082+K1082+M1082)/(G1082+J1082+SUMIFS(ETC!$G:$G,ETC!$C:$C,1,ETC!$B:$B,$C1082,ETC!$E:$E,$D1082)),))</x:f>
        <x:v>647.77442386881887</x:v>
      </x:c>
      <x:c r="O1082" s="106">
        <x:f>++SUMIFS('sales data'!L:L,'sales data'!$B:$B,$C1082,'sales data'!$F:$F,$D1082,'sales data'!$O:$O,"")</x:f>
        <x:v>0</x:v>
      </x:c>
      <x:c r="P1082" s="73">
        <x:f t="shared" si="289"/>
        <x:v>0</x:v>
      </x:c>
      <x:c r="Q1082" s="68">
        <x:f>+SUMIFS('sales data'!$L:$L,'sales data'!$B:$B,$C1082,'sales data'!$F:$F,$D1082,'sales data'!$O:$O,"R")</x:f>
        <x:v>0</x:v>
      </x:c>
      <x:c r="R1082" s="73">
        <x:f t="shared" si="290"/>
        <x:v>0</x:v>
      </x:c>
      <x:c r="S1082" s="68">
        <x:f>SUMIFS('sales data'!$L:$L,'sales data'!$B:$B,$C1082,'sales data'!$F:$F,$D1082,'sales data'!$O:$O,"N")</x:f>
        <x:v>0</x:v>
      </x:c>
      <x:c r="T1082" s="73">
        <x:f t="shared" si="291"/>
        <x:v>0</x:v>
      </x:c>
      <x:c r="U1082" s="26">
        <x:f>SUMIFS('warehouse inventory check'!$N:$N,'warehouse inventory check'!$C:$C,$C1082,'warehouse inventory check'!$D:$D,$D1082)</x:f>
        <x:v>0</x:v>
      </x:c>
      <x:c r="V1082" s="26">
        <x:f t="shared" si="292"/>
        <x:v>647.77442386881887</x:v>
      </x:c>
      <x:c r="W1082" s="73">
        <x:f t="shared" si="293"/>
        <x:v>0</x:v>
      </x:c>
      <x:c r="X1082" s="74">
        <x:f t="shared" si="294"/>
        <x:v>0</x:v>
      </x:c>
      <x:c r="Y1082" s="68">
        <x:f t="shared" si="295"/>
        <x:v>0</x:v>
      </x:c>
      <x:c r="Z1082" s="68">
        <x:f t="shared" si="296"/>
        <x:v>0</x:v>
      </x:c>
    </x:row>
    <x:row r="1083" spans="1:26" s="26" customFormat="1">
      <x:c r="A1083" s="118">
        <x:v>55</x:v>
      </x:c>
      <x:c r="B1083" s="118"/>
      <x:c r="C1083" s="113">
        <x:v>11</x:v>
      </x:c>
      <x:c r="D1083" s="210" t="str">
        <x:f>IF(VLOOKUP($A1083,'★Master Code List'!$B$4:$K$167,8,)=0,"",(VLOOKUP($A1083,'★Master Code List'!$B$4:$K$167,8,)))</x:f>
        <x:v>TZ38-14A033-JA</x:v>
      </x:c>
      <x:c r="E1083" s="210" t="str">
        <x:f>IF(VLOOKUP($A1083,'★Master Code List'!$B$4:$K$167,9,)=0,"",(VLOOKUP($A1083,'★Master Code List'!$B$4:$K$167,9,)))</x:f>
        <x:v>BEV-E (AWD, V710)</x:v>
      </x:c>
      <x:c r="F1083" s="20" t="str">
        <x:f>IF(VLOOKUP($A1083,'★Master Code List'!$B$4:$K$167,10,)=0,"",(VLOOKUP($A1083,'★Master Code List'!$B$4:$K$167,10,)))</x:f>
        <x:v xml:space="preserve">BUS BAR ASY </x:v>
      </x:c>
      <x:c r="G1083" s="158">
        <x:f t="shared" si="297"/>
        <x:v>0</x:v>
      </x:c>
      <x:c r="H1083" s="158">
        <x:f t="shared" si="298"/>
        <x:v>657.79499999999996</x:v>
      </x:c>
      <x:c r="I1083" s="285">
        <x:f t="shared" si="299"/>
        <x:v>0</x:v>
      </x:c>
      <x:c r="J1083" s="106">
        <x:f>SUMIFS('purchase data'!K:K,'purchase data'!$B:$B,$C1083,'purchase data'!$F:$F,$D1083)</x:f>
        <x:v>0</x:v>
      </x:c>
      <x:c r="K1083" s="73">
        <x:f>SUMIFS('purchase data'!M:M,'purchase data'!$B:$B,$C1083,'purchase data'!$F:$F,$D1083)</x:f>
        <x:v>0</x:v>
      </x:c>
      <x:c r="L1083" s="68">
        <x:f>SUMIFS(ETC!$G:$G,ETC!$B:$B,$C1083,ETC!$E:$E,$D1083)</x:f>
        <x:v>0</x:v>
      </x:c>
      <x:c r="M1083" s="73">
        <x:f>SUMIFS(ETC!$J:$J,ETC!$E:$E,$D1083,ETC!$B:$B,$C1083)</x:f>
        <x:v>0</x:v>
      </x:c>
      <x:c r="N1083" s="159">
        <x:f>IF(IFERROR((I1083+K1083+M1083)/(G1083+J1083+SUMIFS(ETC!$G:$G,ETC!$C:$C,1,ETC!$B:$B,$C1083,ETC!$E:$E,$D1083)),)=0,H1083,IFERROR((I1083+K1083+M1083)/(G1083+J1083+SUMIFS(ETC!$G:$G,ETC!$C:$C,1,ETC!$B:$B,$C1083,ETC!$E:$E,$D1083)),))</x:f>
        <x:v>657.79499999999996</x:v>
      </x:c>
      <x:c r="O1083" s="106">
        <x:f>++SUMIFS('sales data'!L:L,'sales data'!$B:$B,$C1083,'sales data'!$F:$F,$D1083,'sales data'!$O:$O,"")</x:f>
        <x:v>0</x:v>
      </x:c>
      <x:c r="P1083" s="73">
        <x:f t="shared" si="289"/>
        <x:v>0</x:v>
      </x:c>
      <x:c r="Q1083" s="68">
        <x:f>+SUMIFS('sales data'!$L:$L,'sales data'!$B:$B,$C1083,'sales data'!$F:$F,$D1083,'sales data'!$O:$O,"R")</x:f>
        <x:v>0</x:v>
      </x:c>
      <x:c r="R1083" s="73">
        <x:f t="shared" si="290"/>
        <x:v>0</x:v>
      </x:c>
      <x:c r="S1083" s="68">
        <x:f>SUMIFS('sales data'!$L:$L,'sales data'!$B:$B,$C1083,'sales data'!$F:$F,$D1083,'sales data'!$O:$O,"N")</x:f>
        <x:v>0</x:v>
      </x:c>
      <x:c r="T1083" s="73">
        <x:f t="shared" si="291"/>
        <x:v>0</x:v>
      </x:c>
      <x:c r="U1083" s="26">
        <x:f>SUMIFS('warehouse inventory check'!$N:$N,'warehouse inventory check'!$C:$C,$C1083,'warehouse inventory check'!$D:$D,$D1083)</x:f>
        <x:v>0</x:v>
      </x:c>
      <x:c r="V1083" s="26">
        <x:f t="shared" si="292"/>
        <x:v>657.79499999999996</x:v>
      </x:c>
      <x:c r="W1083" s="73">
        <x:f t="shared" si="293"/>
        <x:v>0</x:v>
      </x:c>
      <x:c r="X1083" s="74">
        <x:f t="shared" si="294"/>
        <x:v>0</x:v>
      </x:c>
      <x:c r="Y1083" s="68">
        <x:f t="shared" si="295"/>
        <x:v>0</x:v>
      </x:c>
      <x:c r="Z1083" s="68">
        <x:f t="shared" si="296"/>
        <x:v>0</x:v>
      </x:c>
    </x:row>
    <x:row r="1084" spans="1:26" s="26" customFormat="1">
      <x:c r="A1084" s="118">
        <x:v>56</x:v>
      </x:c>
      <x:c r="B1084" s="118"/>
      <x:c r="C1084" s="113">
        <x:v>11</x:v>
      </x:c>
      <x:c r="D1084" s="210" t="str">
        <x:f>IF(VLOOKUP($A1084,'★Master Code List'!$B$4:$K$167,8,)=0,"",(VLOOKUP($A1084,'★Master Code List'!$B$4:$K$167,8,)))</x:f>
        <x:v>TZ38-14A033-JB</x:v>
      </x:c>
      <x:c r="E1084" s="210" t="str">
        <x:f>IF(VLOOKUP($A1084,'★Master Code List'!$B$4:$K$167,9,)=0,"",(VLOOKUP($A1084,'★Master Code List'!$B$4:$K$167,9,)))</x:f>
        <x:v>BEV-E (AWD/RWD, V710)</x:v>
      </x:c>
      <x:c r="F1084" s="20" t="str">
        <x:f>IF(VLOOKUP($A1084,'★Master Code List'!$B$4:$K$167,10,)=0,"",(VLOOKUP($A1084,'★Master Code List'!$B$4:$K$167,10,)))</x:f>
        <x:v>MCA CONNECTOR CLIP</x:v>
      </x:c>
      <x:c r="G1084" s="158">
        <x:f t="shared" si="297"/>
        <x:v>0</x:v>
      </x:c>
      <x:c r="H1084" s="158">
        <x:f t="shared" si="298"/>
        <x:v>725.44886363636363</x:v>
      </x:c>
      <x:c r="I1084" s="285">
        <x:f t="shared" si="299"/>
        <x:v>0</x:v>
      </x:c>
      <x:c r="J1084" s="106">
        <x:f>SUMIFS('purchase data'!K:K,'purchase data'!$B:$B,$C1084,'purchase data'!$F:$F,$D1084)</x:f>
        <x:v>0</x:v>
      </x:c>
      <x:c r="K1084" s="73">
        <x:f>SUMIFS('purchase data'!M:M,'purchase data'!$B:$B,$C1084,'purchase data'!$F:$F,$D1084)</x:f>
        <x:v>0</x:v>
      </x:c>
      <x:c r="L1084" s="68">
        <x:f>SUMIFS(ETC!$G:$G,ETC!$B:$B,$C1084,ETC!$E:$E,$D1084)</x:f>
        <x:v>0</x:v>
      </x:c>
      <x:c r="M1084" s="73">
        <x:f>SUMIFS(ETC!$J:$J,ETC!$E:$E,$D1084,ETC!$B:$B,$C1084)</x:f>
        <x:v>0</x:v>
      </x:c>
      <x:c r="N1084" s="159">
        <x:f>IF(IFERROR((I1084+K1084+M1084)/(G1084+J1084+SUMIFS(ETC!$G:$G,ETC!$C:$C,1,ETC!$B:$B,$C1084,ETC!$E:$E,$D1084)),)=0,H1084,IFERROR((I1084+K1084+M1084)/(G1084+J1084+SUMIFS(ETC!$G:$G,ETC!$C:$C,1,ETC!$B:$B,$C1084,ETC!$E:$E,$D1084)),))</x:f>
        <x:v>725.44886363636363</x:v>
      </x:c>
      <x:c r="O1084" s="106">
        <x:f>++SUMIFS('sales data'!L:L,'sales data'!$B:$B,$C1084,'sales data'!$F:$F,$D1084,'sales data'!$O:$O,"")</x:f>
        <x:v>0</x:v>
      </x:c>
      <x:c r="P1084" s="73">
        <x:f t="shared" si="289"/>
        <x:v>0</x:v>
      </x:c>
      <x:c r="Q1084" s="68">
        <x:f>+SUMIFS('sales data'!$L:$L,'sales data'!$B:$B,$C1084,'sales data'!$F:$F,$D1084,'sales data'!$O:$O,"R")</x:f>
        <x:v>0</x:v>
      </x:c>
      <x:c r="R1084" s="73">
        <x:f t="shared" si="290"/>
        <x:v>0</x:v>
      </x:c>
      <x:c r="S1084" s="68">
        <x:f>SUMIFS('sales data'!$L:$L,'sales data'!$B:$B,$C1084,'sales data'!$F:$F,$D1084,'sales data'!$O:$O,"N")</x:f>
        <x:v>0</x:v>
      </x:c>
      <x:c r="T1084" s="73">
        <x:f t="shared" si="291"/>
        <x:v>0</x:v>
      </x:c>
      <x:c r="U1084" s="26">
        <x:f>SUMIFS('warehouse inventory check'!$N:$N,'warehouse inventory check'!$C:$C,$C1084,'warehouse inventory check'!$D:$D,$D1084)</x:f>
        <x:v>0</x:v>
      </x:c>
      <x:c r="V1084" s="26">
        <x:f t="shared" si="292"/>
        <x:v>725.44886363636363</x:v>
      </x:c>
      <x:c r="W1084" s="73">
        <x:f t="shared" si="293"/>
        <x:v>0</x:v>
      </x:c>
      <x:c r="X1084" s="74">
        <x:f t="shared" si="294"/>
        <x:v>0</x:v>
      </x:c>
      <x:c r="Y1084" s="68">
        <x:f t="shared" si="295"/>
        <x:v>0</x:v>
      </x:c>
      <x:c r="Z1084" s="68">
        <x:f t="shared" si="296"/>
        <x:v>0</x:v>
      </x:c>
    </x:row>
    <x:row r="1085" spans="1:26" s="26" customFormat="1">
      <x:c r="A1085" s="118">
        <x:v>57</x:v>
      </x:c>
      <x:c r="B1085" s="118"/>
      <x:c r="C1085" s="113">
        <x:v>11</x:v>
      </x:c>
      <x:c r="D1085" s="210" t="str">
        <x:f>IF(VLOOKUP($A1085,'★Master Code List'!$B$4:$K$167,8,)=0,"",(VLOOKUP($A1085,'★Master Code List'!$B$4:$K$167,8,)))</x:f>
        <x:v>TZ38-14A033-KA</x:v>
      </x:c>
      <x:c r="E1085" s="210" t="str">
        <x:f>IF(VLOOKUP($A1085,'★Master Code List'!$B$4:$K$167,9,)=0,"",(VLOOKUP($A1085,'★Master Code List'!$B$4:$K$167,9,)))</x:f>
        <x:v>EV-V4</x:v>
      </x:c>
      <x:c r="F1085" s="20" t="str">
        <x:f>IF(VLOOKUP($A1085,'★Master Code List'!$B$4:$K$167,10,)=0,"",(VLOOKUP($A1085,'★Master Code List'!$B$4:$K$167,10,)))</x:f>
        <x:v>MCA CONNECTOR CLIP</x:v>
      </x:c>
      <x:c r="G1085" s="158">
        <x:f t="shared" si="297"/>
        <x:v>0</x:v>
      </x:c>
      <x:c r="H1085" s="158">
        <x:f t="shared" si="298"/>
        <x:v>1402.1366700000001</x:v>
      </x:c>
      <x:c r="I1085" s="285">
        <x:f t="shared" si="299"/>
        <x:v>0</x:v>
      </x:c>
      <x:c r="J1085" s="106">
        <x:f>SUMIFS('purchase data'!K:K,'purchase data'!$B:$B,$C1085,'purchase data'!$F:$F,$D1085)</x:f>
        <x:v>0</x:v>
      </x:c>
      <x:c r="K1085" s="73">
        <x:f>SUMIFS('purchase data'!M:M,'purchase data'!$B:$B,$C1085,'purchase data'!$F:$F,$D1085)</x:f>
        <x:v>0</x:v>
      </x:c>
      <x:c r="L1085" s="68">
        <x:f>SUMIFS(ETC!$G:$G,ETC!$B:$B,$C1085,ETC!$E:$E,$D1085)</x:f>
        <x:v>0</x:v>
      </x:c>
      <x:c r="M1085" s="73">
        <x:f>SUMIFS(ETC!$J:$J,ETC!$E:$E,$D1085,ETC!$B:$B,$C1085)</x:f>
        <x:v>0</x:v>
      </x:c>
      <x:c r="N1085" s="159">
        <x:f>IF(IFERROR((I1085+K1085+M1085)/(G1085+J1085+SUMIFS(ETC!$G:$G,ETC!$C:$C,1,ETC!$B:$B,$C1085,ETC!$E:$E,$D1085)),)=0,H1085,IFERROR((I1085+K1085+M1085)/(G1085+J1085+SUMIFS(ETC!$G:$G,ETC!$C:$C,1,ETC!$B:$B,$C1085,ETC!$E:$E,$D1085)),))</x:f>
        <x:v>1402.1366700000001</x:v>
      </x:c>
      <x:c r="O1085" s="106">
        <x:f>++SUMIFS('sales data'!L:L,'sales data'!$B:$B,$C1085,'sales data'!$F:$F,$D1085,'sales data'!$O:$O,"")</x:f>
        <x:v>0</x:v>
      </x:c>
      <x:c r="P1085" s="73">
        <x:f t="shared" si="289"/>
        <x:v>0</x:v>
      </x:c>
      <x:c r="Q1085" s="68">
        <x:f>+SUMIFS('sales data'!$L:$L,'sales data'!$B:$B,$C1085,'sales data'!$F:$F,$D1085,'sales data'!$O:$O,"R")</x:f>
        <x:v>0</x:v>
      </x:c>
      <x:c r="R1085" s="73">
        <x:f t="shared" si="290"/>
        <x:v>0</x:v>
      </x:c>
      <x:c r="S1085" s="68">
        <x:f>SUMIFS('sales data'!$L:$L,'sales data'!$B:$B,$C1085,'sales data'!$F:$F,$D1085,'sales data'!$O:$O,"N")</x:f>
        <x:v>0</x:v>
      </x:c>
      <x:c r="T1085" s="73">
        <x:f t="shared" si="291"/>
        <x:v>0</x:v>
      </x:c>
      <x:c r="U1085" s="26">
        <x:f>SUMIFS('warehouse inventory check'!$N:$N,'warehouse inventory check'!$C:$C,$C1085,'warehouse inventory check'!$D:$D,$D1085)</x:f>
        <x:v>0</x:v>
      </x:c>
      <x:c r="V1085" s="26">
        <x:f t="shared" si="292"/>
        <x:v>1402.1366700000001</x:v>
      </x:c>
      <x:c r="W1085" s="73">
        <x:f t="shared" si="293"/>
        <x:v>0</x:v>
      </x:c>
      <x:c r="X1085" s="74">
        <x:f t="shared" si="294"/>
        <x:v>0</x:v>
      </x:c>
      <x:c r="Y1085" s="68">
        <x:f t="shared" si="295"/>
        <x:v>0</x:v>
      </x:c>
      <x:c r="Z1085" s="68">
        <x:f t="shared" si="296"/>
        <x:v>0</x:v>
      </x:c>
    </x:row>
    <x:row r="1086" spans="1:26" s="26" customFormat="1">
      <x:c r="A1086" s="118">
        <x:v>58</x:v>
      </x:c>
      <x:c r="B1086" s="118"/>
      <x:c r="C1086" s="113">
        <x:v>11</x:v>
      </x:c>
      <x:c r="D1086" s="210" t="str">
        <x:f>IF(VLOOKUP($A1086,'★Master Code List'!$B$4:$K$167,8,)=0,"",(VLOOKUP($A1086,'★Master Code List'!$B$4:$K$167,8,)))</x:f>
        <x:v>TZ38-14A033-LA</x:v>
      </x:c>
      <x:c r="E1086" s="210" t="str">
        <x:f>IF(VLOOKUP($A1086,'★Master Code List'!$B$4:$K$167,9,)=0,"",(VLOOKUP($A1086,'★Master Code List'!$B$4:$K$167,9,)))</x:f>
        <x:v>EV-V4</x:v>
      </x:c>
      <x:c r="F1086" s="20" t="str">
        <x:f>IF(VLOOKUP($A1086,'★Master Code List'!$B$4:$K$167,10,)=0,"",(VLOOKUP($A1086,'★Master Code List'!$B$4:$K$167,10,)))</x:f>
        <x:v>MCA CONNECTOR CLIP</x:v>
      </x:c>
      <x:c r="G1086" s="158">
        <x:f t="shared" si="297"/>
        <x:v>0</x:v>
      </x:c>
      <x:c r="H1086" s="158">
        <x:f t="shared" si="298"/>
        <x:v>1273.55</x:v>
      </x:c>
      <x:c r="I1086" s="285">
        <x:f t="shared" si="299"/>
        <x:v>0</x:v>
      </x:c>
      <x:c r="J1086" s="106">
        <x:f>SUMIFS('purchase data'!K:K,'purchase data'!$B:$B,$C1086,'purchase data'!$F:$F,$D1086)</x:f>
        <x:v>0</x:v>
      </x:c>
      <x:c r="K1086" s="73">
        <x:f>SUMIFS('purchase data'!M:M,'purchase data'!$B:$B,$C1086,'purchase data'!$F:$F,$D1086)</x:f>
        <x:v>0</x:v>
      </x:c>
      <x:c r="L1086" s="68">
        <x:f>SUMIFS(ETC!$G:$G,ETC!$B:$B,$C1086,ETC!$E:$E,$D1086)</x:f>
        <x:v>0</x:v>
      </x:c>
      <x:c r="M1086" s="73">
        <x:f>SUMIFS(ETC!$J:$J,ETC!$E:$E,$D1086,ETC!$B:$B,$C1086)</x:f>
        <x:v>0</x:v>
      </x:c>
      <x:c r="N1086" s="159">
        <x:f>IF(IFERROR((I1086+K1086+M1086)/(G1086+J1086+SUMIFS(ETC!$G:$G,ETC!$C:$C,1,ETC!$B:$B,$C1086,ETC!$E:$E,$D1086)),)=0,H1086,IFERROR((I1086+K1086+M1086)/(G1086+J1086+SUMIFS(ETC!$G:$G,ETC!$C:$C,1,ETC!$B:$B,$C1086,ETC!$E:$E,$D1086)),))</x:f>
        <x:v>1273.55</x:v>
      </x:c>
      <x:c r="O1086" s="106">
        <x:f>++SUMIFS('sales data'!L:L,'sales data'!$B:$B,$C1086,'sales data'!$F:$F,$D1086,'sales data'!$O:$O,"")</x:f>
        <x:v>0</x:v>
      </x:c>
      <x:c r="P1086" s="73">
        <x:f t="shared" si="289"/>
        <x:v>0</x:v>
      </x:c>
      <x:c r="Q1086" s="68">
        <x:f>+SUMIFS('sales data'!$L:$L,'sales data'!$B:$B,$C1086,'sales data'!$F:$F,$D1086,'sales data'!$O:$O,"R")</x:f>
        <x:v>0</x:v>
      </x:c>
      <x:c r="R1086" s="73">
        <x:f t="shared" si="290"/>
        <x:v>0</x:v>
      </x:c>
      <x:c r="S1086" s="68">
        <x:f>SUMIFS('sales data'!$L:$L,'sales data'!$B:$B,$C1086,'sales data'!$F:$F,$D1086,'sales data'!$O:$O,"N")</x:f>
        <x:v>0</x:v>
      </x:c>
      <x:c r="T1086" s="73">
        <x:f t="shared" si="291"/>
        <x:v>0</x:v>
      </x:c>
      <x:c r="U1086" s="26">
        <x:f>SUMIFS('warehouse inventory check'!$N:$N,'warehouse inventory check'!$C:$C,$C1086,'warehouse inventory check'!$D:$D,$D1086)</x:f>
        <x:v>0</x:v>
      </x:c>
      <x:c r="V1086" s="26">
        <x:f t="shared" si="292"/>
        <x:v>1273.55</x:v>
      </x:c>
      <x:c r="W1086" s="73">
        <x:f t="shared" si="293"/>
        <x:v>0</x:v>
      </x:c>
      <x:c r="X1086" s="74">
        <x:f t="shared" si="294"/>
        <x:v>0</x:v>
      </x:c>
      <x:c r="Y1086" s="68">
        <x:f t="shared" si="295"/>
        <x:v>0</x:v>
      </x:c>
      <x:c r="Z1086" s="68">
        <x:f t="shared" si="296"/>
        <x:v>0</x:v>
      </x:c>
    </x:row>
    <x:row r="1087" spans="1:26" s="26" customFormat="1">
      <x:c r="A1087" s="118">
        <x:v>59</x:v>
      </x:c>
      <x:c r="B1087" s="118"/>
      <x:c r="C1087" s="113">
        <x:v>11</x:v>
      </x:c>
      <x:c r="D1087" s="210" t="str">
        <x:f>IF(VLOOKUP($A1087,'★Master Code List'!$B$4:$K$167,8,)=0,"",(VLOOKUP($A1087,'★Master Code List'!$B$4:$K$167,8,)))</x:f>
        <x:v>TZ38-14A033-MA</x:v>
      </x:c>
      <x:c r="E1087" s="210" t="str">
        <x:f>IF(VLOOKUP($A1087,'★Master Code List'!$B$4:$K$167,9,)=0,"",(VLOOKUP($A1087,'★Master Code List'!$B$4:$K$167,9,)))</x:f>
        <x:v>EV-V4</x:v>
      </x:c>
      <x:c r="F1087" s="20" t="str">
        <x:f>IF(VLOOKUP($A1087,'★Master Code List'!$B$4:$K$167,10,)=0,"",(VLOOKUP($A1087,'★Master Code List'!$B$4:$K$167,10,)))</x:f>
        <x:v>MCA CONNECTOR CLIP</x:v>
      </x:c>
      <x:c r="G1087" s="158">
        <x:f t="shared" si="297"/>
        <x:v>0</x:v>
      </x:c>
      <x:c r="H1087" s="158">
        <x:f t="shared" si="298"/>
        <x:v>759.70121617647067</x:v>
      </x:c>
      <x:c r="I1087" s="285">
        <x:f t="shared" si="299"/>
        <x:v>0</x:v>
      </x:c>
      <x:c r="J1087" s="106">
        <x:f>SUMIFS('purchase data'!K:K,'purchase data'!$B:$B,$C1087,'purchase data'!$F:$F,$D1087)</x:f>
        <x:v>0</x:v>
      </x:c>
      <x:c r="K1087" s="73">
        <x:f>SUMIFS('purchase data'!M:M,'purchase data'!$B:$B,$C1087,'purchase data'!$F:$F,$D1087)</x:f>
        <x:v>0</x:v>
      </x:c>
      <x:c r="L1087" s="68">
        <x:f>SUMIFS(ETC!$G:$G,ETC!$B:$B,$C1087,ETC!$E:$E,$D1087)</x:f>
        <x:v>0</x:v>
      </x:c>
      <x:c r="M1087" s="73">
        <x:f>SUMIFS(ETC!$J:$J,ETC!$E:$E,$D1087,ETC!$B:$B,$C1087)</x:f>
        <x:v>0</x:v>
      </x:c>
      <x:c r="N1087" s="159">
        <x:f>IF(IFERROR((I1087+K1087+M1087)/(G1087+J1087+SUMIFS(ETC!$G:$G,ETC!$C:$C,1,ETC!$B:$B,$C1087,ETC!$E:$E,$D1087)),)=0,H1087,IFERROR((I1087+K1087+M1087)/(G1087+J1087+SUMIFS(ETC!$G:$G,ETC!$C:$C,1,ETC!$B:$B,$C1087,ETC!$E:$E,$D1087)),))</x:f>
        <x:v>759.70121617647067</x:v>
      </x:c>
      <x:c r="O1087" s="106">
        <x:f>++SUMIFS('sales data'!L:L,'sales data'!$B:$B,$C1087,'sales data'!$F:$F,$D1087,'sales data'!$O:$O,"")</x:f>
        <x:v>0</x:v>
      </x:c>
      <x:c r="P1087" s="73">
        <x:f t="shared" si="289"/>
        <x:v>0</x:v>
      </x:c>
      <x:c r="Q1087" s="68">
        <x:f>+SUMIFS('sales data'!$L:$L,'sales data'!$B:$B,$C1087,'sales data'!$F:$F,$D1087,'sales data'!$O:$O,"R")</x:f>
        <x:v>0</x:v>
      </x:c>
      <x:c r="R1087" s="73">
        <x:f t="shared" si="290"/>
        <x:v>0</x:v>
      </x:c>
      <x:c r="S1087" s="68">
        <x:f>SUMIFS('sales data'!$L:$L,'sales data'!$B:$B,$C1087,'sales data'!$F:$F,$D1087,'sales data'!$O:$O,"N")</x:f>
        <x:v>0</x:v>
      </x:c>
      <x:c r="T1087" s="73">
        <x:f t="shared" si="291"/>
        <x:v>0</x:v>
      </x:c>
      <x:c r="U1087" s="26">
        <x:f>SUMIFS('warehouse inventory check'!$N:$N,'warehouse inventory check'!$C:$C,$C1087,'warehouse inventory check'!$D:$D,$D1087)</x:f>
        <x:v>0</x:v>
      </x:c>
      <x:c r="V1087" s="26">
        <x:f t="shared" si="292"/>
        <x:v>759.70121617647067</x:v>
      </x:c>
      <x:c r="W1087" s="73">
        <x:f t="shared" si="293"/>
        <x:v>0</x:v>
      </x:c>
      <x:c r="X1087" s="74">
        <x:f t="shared" si="294"/>
        <x:v>0</x:v>
      </x:c>
      <x:c r="Y1087" s="68">
        <x:f t="shared" si="295"/>
        <x:v>0</x:v>
      </x:c>
      <x:c r="Z1087" s="68">
        <x:f t="shared" si="296"/>
        <x:v>0</x:v>
      </x:c>
    </x:row>
    <x:row r="1088" spans="1:26" s="26" customFormat="1">
      <x:c r="A1088" s="118">
        <x:v>60</x:v>
      </x:c>
      <x:c r="B1088" s="118"/>
      <x:c r="C1088" s="113">
        <x:v>11</x:v>
      </x:c>
      <x:c r="D1088" s="210" t="str">
        <x:f>IF(VLOOKUP($A1088,'★Master Code List'!$B$4:$K$167,8,)=0,"",(VLOOKUP($A1088,'★Master Code List'!$B$4:$K$167,8,)))</x:f>
        <x:v>TZ38-14A033-NA</x:v>
      </x:c>
      <x:c r="E1088" s="210" t="str">
        <x:f>IF(VLOOKUP($A1088,'★Master Code List'!$B$4:$K$167,9,)=0,"",(VLOOKUP($A1088,'★Master Code List'!$B$4:$K$167,9,)))</x:f>
        <x:v>BEV-E (AWD/RWD, V710)</x:v>
      </x:c>
      <x:c r="F1088" s="20" t="str">
        <x:f>IF(VLOOKUP($A1088,'★Master Code List'!$B$4:$K$167,10,)=0,"",(VLOOKUP($A1088,'★Master Code List'!$B$4:$K$167,10,)))</x:f>
        <x:v>BUSBAR ASY</x:v>
      </x:c>
      <x:c r="G1088" s="158">
        <x:f t="shared" si="297"/>
        <x:v>0</x:v>
      </x:c>
      <x:c r="H1088" s="158">
        <x:f t="shared" si="298"/>
        <x:v>726.82382223880586</x:v>
      </x:c>
      <x:c r="I1088" s="285">
        <x:f t="shared" si="299"/>
        <x:v>0</x:v>
      </x:c>
      <x:c r="J1088" s="106">
        <x:f>SUMIFS('purchase data'!K:K,'purchase data'!$B:$B,$C1088,'purchase data'!$F:$F,$D1088)</x:f>
        <x:v>0</x:v>
      </x:c>
      <x:c r="K1088" s="73">
        <x:f>SUMIFS('purchase data'!M:M,'purchase data'!$B:$B,$C1088,'purchase data'!$F:$F,$D1088)</x:f>
        <x:v>0</x:v>
      </x:c>
      <x:c r="L1088" s="68">
        <x:f>SUMIFS(ETC!$G:$G,ETC!$B:$B,$C1088,ETC!$E:$E,$D1088)</x:f>
        <x:v>0</x:v>
      </x:c>
      <x:c r="M1088" s="73">
        <x:f>SUMIFS(ETC!$J:$J,ETC!$E:$E,$D1088,ETC!$B:$B,$C1088)</x:f>
        <x:v>0</x:v>
      </x:c>
      <x:c r="N1088" s="159">
        <x:f>IF(IFERROR((I1088+K1088+M1088)/(G1088+J1088+SUMIFS(ETC!$G:$G,ETC!$C:$C,1,ETC!$B:$B,$C1088,ETC!$E:$E,$D1088)),)=0,H1088,IFERROR((I1088+K1088+M1088)/(G1088+J1088+SUMIFS(ETC!$G:$G,ETC!$C:$C,1,ETC!$B:$B,$C1088,ETC!$E:$E,$D1088)),))</x:f>
        <x:v>726.82382223880586</x:v>
      </x:c>
      <x:c r="O1088" s="106">
        <x:f>++SUMIFS('sales data'!L:L,'sales data'!$B:$B,$C1088,'sales data'!$F:$F,$D1088,'sales data'!$O:$O,"")</x:f>
        <x:v>0</x:v>
      </x:c>
      <x:c r="P1088" s="73">
        <x:f t="shared" si="289"/>
        <x:v>0</x:v>
      </x:c>
      <x:c r="Q1088" s="68">
        <x:f>+SUMIFS('sales data'!$L:$L,'sales data'!$B:$B,$C1088,'sales data'!$F:$F,$D1088,'sales data'!$O:$O,"R")</x:f>
        <x:v>0</x:v>
      </x:c>
      <x:c r="R1088" s="73">
        <x:f t="shared" si="290"/>
        <x:v>0</x:v>
      </x:c>
      <x:c r="S1088" s="68">
        <x:f>SUMIFS('sales data'!$L:$L,'sales data'!$B:$B,$C1088,'sales data'!$F:$F,$D1088,'sales data'!$O:$O,"N")</x:f>
        <x:v>0</x:v>
      </x:c>
      <x:c r="T1088" s="73">
        <x:f t="shared" si="291"/>
        <x:v>0</x:v>
      </x:c>
      <x:c r="U1088" s="26">
        <x:f>SUMIFS('warehouse inventory check'!$N:$N,'warehouse inventory check'!$C:$C,$C1088,'warehouse inventory check'!$D:$D,$D1088)</x:f>
        <x:v>0</x:v>
      </x:c>
      <x:c r="V1088" s="26">
        <x:f t="shared" si="292"/>
        <x:v>726.82382223880586</x:v>
      </x:c>
      <x:c r="W1088" s="73">
        <x:f t="shared" si="293"/>
        <x:v>0</x:v>
      </x:c>
      <x:c r="X1088" s="74">
        <x:f t="shared" si="294"/>
        <x:v>0</x:v>
      </x:c>
      <x:c r="Y1088" s="68">
        <x:f t="shared" si="295"/>
        <x:v>0</x:v>
      </x:c>
      <x:c r="Z1088" s="68">
        <x:f t="shared" si="296"/>
        <x:v>0</x:v>
      </x:c>
    </x:row>
    <x:row r="1089" spans="1:26" s="26" customFormat="1">
      <x:c r="A1089" s="118">
        <x:v>61</x:v>
      </x:c>
      <x:c r="B1089" s="118"/>
      <x:c r="C1089" s="113">
        <x:v>11</x:v>
      </x:c>
      <x:c r="D1089" s="210" t="str">
        <x:f>IF(VLOOKUP($A1089,'★Master Code List'!$B$4:$K$167,8,)=0,"",(VLOOKUP($A1089,'★Master Code List'!$B$4:$K$167,8,)))</x:f>
        <x:v>TZ38-14A033-PB</x:v>
      </x:c>
      <x:c r="E1089" s="210" t="str">
        <x:f>IF(VLOOKUP($A1089,'★Master Code List'!$B$4:$K$167,9,)=0,"",(VLOOKUP($A1089,'★Master Code List'!$B$4:$K$167,9,)))</x:f>
        <x:v>BEV-E (AWD/RWD, V710)</x:v>
      </x:c>
      <x:c r="F1089" s="20" t="str">
        <x:f>IF(VLOOKUP($A1089,'★Master Code List'!$B$4:$K$167,10,)=0,"",(VLOOKUP($A1089,'★Master Code List'!$B$4:$K$167,10,)))</x:f>
        <x:v>BUSBAR ASY</x:v>
      </x:c>
      <x:c r="G1089" s="158">
        <x:f t="shared" si="297"/>
        <x:v>0</x:v>
      </x:c>
      <x:c r="H1089" s="158">
        <x:f t="shared" si="298"/>
        <x:v>660.62307414999987</x:v>
      </x:c>
      <x:c r="I1089" s="285">
        <x:f t="shared" si="299"/>
        <x:v>0</x:v>
      </x:c>
      <x:c r="J1089" s="106">
        <x:f>SUMIFS('purchase data'!K:K,'purchase data'!$B:$B,$C1089,'purchase data'!$F:$F,$D1089)</x:f>
        <x:v>0</x:v>
      </x:c>
      <x:c r="K1089" s="73">
        <x:f>SUMIFS('purchase data'!M:M,'purchase data'!$B:$B,$C1089,'purchase data'!$F:$F,$D1089)</x:f>
        <x:v>0</x:v>
      </x:c>
      <x:c r="L1089" s="68">
        <x:f>SUMIFS(ETC!$G:$G,ETC!$B:$B,$C1089,ETC!$E:$E,$D1089)</x:f>
        <x:v>0</x:v>
      </x:c>
      <x:c r="M1089" s="73">
        <x:f>SUMIFS(ETC!$J:$J,ETC!$E:$E,$D1089,ETC!$B:$B,$C1089)</x:f>
        <x:v>0</x:v>
      </x:c>
      <x:c r="N1089" s="159">
        <x:f>IF(IFERROR((I1089+K1089+M1089)/(G1089+J1089+SUMIFS(ETC!$G:$G,ETC!$C:$C,1,ETC!$B:$B,$C1089,ETC!$E:$E,$D1089)),)=0,H1089,IFERROR((I1089+K1089+M1089)/(G1089+J1089+SUMIFS(ETC!$G:$G,ETC!$C:$C,1,ETC!$B:$B,$C1089,ETC!$E:$E,$D1089)),))</x:f>
        <x:v>660.62307414999987</x:v>
      </x:c>
      <x:c r="O1089" s="106">
        <x:f>++SUMIFS('sales data'!L:L,'sales data'!$B:$B,$C1089,'sales data'!$F:$F,$D1089,'sales data'!$O:$O,"")</x:f>
        <x:v>0</x:v>
      </x:c>
      <x:c r="P1089" s="73">
        <x:f t="shared" si="289"/>
        <x:v>0</x:v>
      </x:c>
      <x:c r="Q1089" s="68">
        <x:f>+SUMIFS('sales data'!$L:$L,'sales data'!$B:$B,$C1089,'sales data'!$F:$F,$D1089,'sales data'!$O:$O,"R")</x:f>
        <x:v>0</x:v>
      </x:c>
      <x:c r="R1089" s="73">
        <x:f t="shared" si="290"/>
        <x:v>0</x:v>
      </x:c>
      <x:c r="S1089" s="68">
        <x:f>SUMIFS('sales data'!$L:$L,'sales data'!$B:$B,$C1089,'sales data'!$F:$F,$D1089,'sales data'!$O:$O,"N")</x:f>
        <x:v>0</x:v>
      </x:c>
      <x:c r="T1089" s="73">
        <x:f t="shared" si="291"/>
        <x:v>0</x:v>
      </x:c>
      <x:c r="U1089" s="26">
        <x:f>SUMIFS('warehouse inventory check'!$N:$N,'warehouse inventory check'!$C:$C,$C1089,'warehouse inventory check'!$D:$D,$D1089)</x:f>
        <x:v>0</x:v>
      </x:c>
      <x:c r="V1089" s="26">
        <x:f t="shared" si="292"/>
        <x:v>660.62307414999987</x:v>
      </x:c>
      <x:c r="W1089" s="73">
        <x:f t="shared" si="293"/>
        <x:v>0</x:v>
      </x:c>
      <x:c r="X1089" s="74">
        <x:f t="shared" si="294"/>
        <x:v>0</x:v>
      </x:c>
      <x:c r="Y1089" s="68">
        <x:f t="shared" si="295"/>
        <x:v>0</x:v>
      </x:c>
      <x:c r="Z1089" s="68">
        <x:f t="shared" si="296"/>
        <x:v>0</x:v>
      </x:c>
    </x:row>
    <x:row r="1090" spans="1:26" s="26" customFormat="1">
      <x:c r="A1090" s="118">
        <x:v>62</x:v>
      </x:c>
      <x:c r="B1090" s="118"/>
      <x:c r="C1090" s="113">
        <x:v>11</x:v>
      </x:c>
      <x:c r="D1090" s="210" t="str">
        <x:f>IF(VLOOKUP($A1090,'★Master Code List'!$B$4:$K$167,8,)=0,"",(VLOOKUP($A1090,'★Master Code List'!$B$4:$K$167,8,)))</x:f>
        <x:v>TZ38-14A033-RB</x:v>
      </x:c>
      <x:c r="E1090" s="210" t="str">
        <x:f>IF(VLOOKUP($A1090,'★Master Code List'!$B$4:$K$167,9,)=0,"",(VLOOKUP($A1090,'★Master Code List'!$B$4:$K$167,9,)))</x:f>
        <x:v>BEV-E (AWD/RWD, V710)</x:v>
      </x:c>
      <x:c r="F1090" s="20" t="str">
        <x:f>IF(VLOOKUP($A1090,'★Master Code List'!$B$4:$K$167,10,)=0,"",(VLOOKUP($A1090,'★Master Code List'!$B$4:$K$167,10,)))</x:f>
        <x:v>BUSBAR ASY</x:v>
      </x:c>
      <x:c r="G1090" s="158">
        <x:f t="shared" si="297"/>
        <x:v>0</x:v>
      </x:c>
      <x:c r="H1090" s="158">
        <x:f t="shared" si="298"/>
        <x:v>701.01162884816767</x:v>
      </x:c>
      <x:c r="I1090" s="285">
        <x:f t="shared" si="299"/>
        <x:v>0</x:v>
      </x:c>
      <x:c r="J1090" s="106">
        <x:f>SUMIFS('purchase data'!K:K,'purchase data'!$B:$B,$C1090,'purchase data'!$F:$F,$D1090)</x:f>
        <x:v>0</x:v>
      </x:c>
      <x:c r="K1090" s="73">
        <x:f>SUMIFS('purchase data'!M:M,'purchase data'!$B:$B,$C1090,'purchase data'!$F:$F,$D1090)</x:f>
        <x:v>0</x:v>
      </x:c>
      <x:c r="L1090" s="68">
        <x:f>SUMIFS(ETC!$G:$G,ETC!$B:$B,$C1090,ETC!$E:$E,$D1090)</x:f>
        <x:v>0</x:v>
      </x:c>
      <x:c r="M1090" s="73">
        <x:f>SUMIFS(ETC!$J:$J,ETC!$E:$E,$D1090,ETC!$B:$B,$C1090)</x:f>
        <x:v>0</x:v>
      </x:c>
      <x:c r="N1090" s="159">
        <x:f>IF(IFERROR((I1090+K1090+M1090)/(G1090+J1090+SUMIFS(ETC!$G:$G,ETC!$C:$C,1,ETC!$B:$B,$C1090,ETC!$E:$E,$D1090)),)=0,H1090,IFERROR((I1090+K1090+M1090)/(G1090+J1090+SUMIFS(ETC!$G:$G,ETC!$C:$C,1,ETC!$B:$B,$C1090,ETC!$E:$E,$D1090)),))</x:f>
        <x:v>701.01162884816767</x:v>
      </x:c>
      <x:c r="O1090" s="106">
        <x:f>++SUMIFS('sales data'!L:L,'sales data'!$B:$B,$C1090,'sales data'!$F:$F,$D1090,'sales data'!$O:$O,"")</x:f>
        <x:v>0</x:v>
      </x:c>
      <x:c r="P1090" s="73">
        <x:f t="shared" si="289"/>
        <x:v>0</x:v>
      </x:c>
      <x:c r="Q1090" s="68">
        <x:f>+SUMIFS('sales data'!$L:$L,'sales data'!$B:$B,$C1090,'sales data'!$F:$F,$D1090,'sales data'!$O:$O,"R")</x:f>
        <x:v>0</x:v>
      </x:c>
      <x:c r="R1090" s="73">
        <x:f t="shared" si="290"/>
        <x:v>0</x:v>
      </x:c>
      <x:c r="S1090" s="68">
        <x:f>SUMIFS('sales data'!$L:$L,'sales data'!$B:$B,$C1090,'sales data'!$F:$F,$D1090,'sales data'!$O:$O,"N")</x:f>
        <x:v>0</x:v>
      </x:c>
      <x:c r="T1090" s="73">
        <x:f t="shared" si="291"/>
        <x:v>0</x:v>
      </x:c>
      <x:c r="U1090" s="26">
        <x:f>SUMIFS('warehouse inventory check'!$N:$N,'warehouse inventory check'!$C:$C,$C1090,'warehouse inventory check'!$D:$D,$D1090)</x:f>
        <x:v>0</x:v>
      </x:c>
      <x:c r="V1090" s="26">
        <x:f t="shared" si="292"/>
        <x:v>701.01162884816767</x:v>
      </x:c>
      <x:c r="W1090" s="73">
        <x:f t="shared" si="293"/>
        <x:v>0</x:v>
      </x:c>
      <x:c r="X1090" s="74">
        <x:f t="shared" si="294"/>
        <x:v>0</x:v>
      </x:c>
      <x:c r="Y1090" s="68">
        <x:f t="shared" si="295"/>
        <x:v>0</x:v>
      </x:c>
      <x:c r="Z1090" s="68">
        <x:f t="shared" si="296"/>
        <x:v>0</x:v>
      </x:c>
    </x:row>
    <x:row r="1091" spans="1:26" s="26" customFormat="1">
      <x:c r="A1091" s="118">
        <x:v>63</x:v>
      </x:c>
      <x:c r="B1091" s="118"/>
      <x:c r="C1091" s="113">
        <x:v>11</x:v>
      </x:c>
      <x:c r="D1091" s="210" t="str">
        <x:f>IF(VLOOKUP($A1091,'★Master Code List'!$B$4:$K$167,8,)=0,"",(VLOOKUP($A1091,'★Master Code List'!$B$4:$K$167,8,)))</x:f>
        <x:v>TZ38-14A033-SA</x:v>
      </x:c>
      <x:c r="E1091" s="210" t="str">
        <x:f>IF(VLOOKUP($A1091,'★Master Code List'!$B$4:$K$167,9,)=0,"",(VLOOKUP($A1091,'★Master Code List'!$B$4:$K$167,9,)))</x:f>
        <x:v>BEV-E (AWD/RWD, V710)</x:v>
      </x:c>
      <x:c r="F1091" s="20" t="str">
        <x:f>IF(VLOOKUP($A1091,'★Master Code List'!$B$4:$K$167,10,)=0,"",(VLOOKUP($A1091,'★Master Code List'!$B$4:$K$167,10,)))</x:f>
        <x:v>BUSBAR ASY</x:v>
      </x:c>
      <x:c r="G1091" s="158">
        <x:f t="shared" si="297"/>
        <x:v>0</x:v>
      </x:c>
      <x:c r="H1091" s="158">
        <x:f t="shared" si="298"/>
        <x:v>796.01111068894591</x:v>
      </x:c>
      <x:c r="I1091" s="285">
        <x:f t="shared" si="299"/>
        <x:v>0</x:v>
      </x:c>
      <x:c r="J1091" s="106">
        <x:f>SUMIFS('purchase data'!K:K,'purchase data'!$B:$B,$C1091,'purchase data'!$F:$F,$D1091)</x:f>
        <x:v>0</x:v>
      </x:c>
      <x:c r="K1091" s="73">
        <x:f>SUMIFS('purchase data'!M:M,'purchase data'!$B:$B,$C1091,'purchase data'!$F:$F,$D1091)</x:f>
        <x:v>0</x:v>
      </x:c>
      <x:c r="L1091" s="68">
        <x:f>SUMIFS(ETC!$G:$G,ETC!$B:$B,$C1091,ETC!$E:$E,$D1091)</x:f>
        <x:v>0</x:v>
      </x:c>
      <x:c r="M1091" s="73">
        <x:f>SUMIFS(ETC!$J:$J,ETC!$E:$E,$D1091,ETC!$B:$B,$C1091)</x:f>
        <x:v>0</x:v>
      </x:c>
      <x:c r="N1091" s="159">
        <x:f>IF(IFERROR((I1091+K1091+M1091)/(G1091+J1091+SUMIFS(ETC!$G:$G,ETC!$C:$C,1,ETC!$B:$B,$C1091,ETC!$E:$E,$D1091)),)=0,H1091,IFERROR((I1091+K1091+M1091)/(G1091+J1091+SUMIFS(ETC!$G:$G,ETC!$C:$C,1,ETC!$B:$B,$C1091,ETC!$E:$E,$D1091)),))</x:f>
        <x:v>796.01111068894591</x:v>
      </x:c>
      <x:c r="O1091" s="106">
        <x:f>++SUMIFS('sales data'!L:L,'sales data'!$B:$B,$C1091,'sales data'!$F:$F,$D1091,'sales data'!$O:$O,"")</x:f>
        <x:v>0</x:v>
      </x:c>
      <x:c r="P1091" s="73">
        <x:f t="shared" si="289"/>
        <x:v>0</x:v>
      </x:c>
      <x:c r="Q1091" s="68">
        <x:f>+SUMIFS('sales data'!$L:$L,'sales data'!$B:$B,$C1091,'sales data'!$F:$F,$D1091,'sales data'!$O:$O,"R")</x:f>
        <x:v>0</x:v>
      </x:c>
      <x:c r="R1091" s="73">
        <x:f t="shared" si="290"/>
        <x:v>0</x:v>
      </x:c>
      <x:c r="S1091" s="68">
        <x:f>SUMIFS('sales data'!$L:$L,'sales data'!$B:$B,$C1091,'sales data'!$F:$F,$D1091,'sales data'!$O:$O,"N")</x:f>
        <x:v>0</x:v>
      </x:c>
      <x:c r="T1091" s="73">
        <x:f t="shared" si="291"/>
        <x:v>0</x:v>
      </x:c>
      <x:c r="U1091" s="26">
        <x:f>SUMIFS('warehouse inventory check'!$N:$N,'warehouse inventory check'!$C:$C,$C1091,'warehouse inventory check'!$D:$D,$D1091)</x:f>
        <x:v>0</x:v>
      </x:c>
      <x:c r="V1091" s="26">
        <x:f t="shared" si="292"/>
        <x:v>796.01111068894591</x:v>
      </x:c>
      <x:c r="W1091" s="73">
        <x:f t="shared" si="293"/>
        <x:v>0</x:v>
      </x:c>
      <x:c r="X1091" s="74">
        <x:f t="shared" si="294"/>
        <x:v>0</x:v>
      </x:c>
      <x:c r="Y1091" s="68">
        <x:f t="shared" si="295"/>
        <x:v>0</x:v>
      </x:c>
      <x:c r="Z1091" s="68">
        <x:f t="shared" si="296"/>
        <x:v>0</x:v>
      </x:c>
    </x:row>
    <x:row r="1092" spans="1:26" s="26" customFormat="1">
      <x:c r="A1092" s="118">
        <x:v>64</x:v>
      </x:c>
      <x:c r="B1092" s="118"/>
      <x:c r="C1092" s="113">
        <x:v>11</x:v>
      </x:c>
      <x:c r="D1092" s="210" t="str">
        <x:f>IF(VLOOKUP($A1092,'★Master Code List'!$B$4:$K$167,8,)=0,"",(VLOOKUP($A1092,'★Master Code List'!$B$4:$K$167,8,)))</x:f>
        <x:v>TZ38-14A033-TA</x:v>
      </x:c>
      <x:c r="E1092" s="210" t="str">
        <x:f>IF(VLOOKUP($A1092,'★Master Code List'!$B$4:$K$167,9,)=0,"",(VLOOKUP($A1092,'★Master Code List'!$B$4:$K$167,9,)))</x:f>
        <x:v>EV-V4</x:v>
      </x:c>
      <x:c r="F1092" s="20" t="str">
        <x:f>IF(VLOOKUP($A1092,'★Master Code List'!$B$4:$K$167,10,)=0,"",(VLOOKUP($A1092,'★Master Code List'!$B$4:$K$167,10,)))</x:f>
        <x:v>BUSBAR ASY</x:v>
      </x:c>
      <x:c r="G1092" s="158">
        <x:f t="shared" si="297"/>
        <x:v>0</x:v>
      </x:c>
      <x:c r="H1092" s="158">
        <x:f t="shared" si="298"/>
        <x:v>700.73209999999995</x:v>
      </x:c>
      <x:c r="I1092" s="285">
        <x:f t="shared" si="299"/>
        <x:v>0</x:v>
      </x:c>
      <x:c r="J1092" s="106">
        <x:f>SUMIFS('purchase data'!K:K,'purchase data'!$B:$B,$C1092,'purchase data'!$F:$F,$D1092)</x:f>
        <x:v>0</x:v>
      </x:c>
      <x:c r="K1092" s="73">
        <x:f>SUMIFS('purchase data'!M:M,'purchase data'!$B:$B,$C1092,'purchase data'!$F:$F,$D1092)</x:f>
        <x:v>0</x:v>
      </x:c>
      <x:c r="L1092" s="68">
        <x:f>SUMIFS(ETC!$G:$G,ETC!$B:$B,$C1092,ETC!$E:$E,$D1092)</x:f>
        <x:v>0</x:v>
      </x:c>
      <x:c r="M1092" s="73">
        <x:f>SUMIFS(ETC!$J:$J,ETC!$E:$E,$D1092,ETC!$B:$B,$C1092)</x:f>
        <x:v>0</x:v>
      </x:c>
      <x:c r="N1092" s="159">
        <x:f>IF(IFERROR((I1092+K1092+M1092)/(G1092+J1092+SUMIFS(ETC!$G:$G,ETC!$C:$C,1,ETC!$B:$B,$C1092,ETC!$E:$E,$D1092)),)=0,H1092,IFERROR((I1092+K1092+M1092)/(G1092+J1092+SUMIFS(ETC!$G:$G,ETC!$C:$C,1,ETC!$B:$B,$C1092,ETC!$E:$E,$D1092)),))</x:f>
        <x:v>700.73209999999995</x:v>
      </x:c>
      <x:c r="O1092" s="106">
        <x:f>++SUMIFS('sales data'!L:L,'sales data'!$B:$B,$C1092,'sales data'!$F:$F,$D1092,'sales data'!$O:$O,"")</x:f>
        <x:v>0</x:v>
      </x:c>
      <x:c r="P1092" s="73">
        <x:f t="shared" si="289"/>
        <x:v>0</x:v>
      </x:c>
      <x:c r="Q1092" s="68">
        <x:f>+SUMIFS('sales data'!$L:$L,'sales data'!$B:$B,$C1092,'sales data'!$F:$F,$D1092,'sales data'!$O:$O,"R")</x:f>
        <x:v>0</x:v>
      </x:c>
      <x:c r="R1092" s="73">
        <x:f t="shared" si="290"/>
        <x:v>0</x:v>
      </x:c>
      <x:c r="S1092" s="68">
        <x:f>SUMIFS('sales data'!$L:$L,'sales data'!$B:$B,$C1092,'sales data'!$F:$F,$D1092,'sales data'!$O:$O,"N")</x:f>
        <x:v>0</x:v>
      </x:c>
      <x:c r="T1092" s="73">
        <x:f t="shared" si="291"/>
        <x:v>0</x:v>
      </x:c>
      <x:c r="U1092" s="26">
        <x:f>SUMIFS('warehouse inventory check'!$N:$N,'warehouse inventory check'!$C:$C,$C1092,'warehouse inventory check'!$D:$D,$D1092)</x:f>
        <x:v>0</x:v>
      </x:c>
      <x:c r="V1092" s="26">
        <x:f t="shared" si="292"/>
        <x:v>700.73209999999995</x:v>
      </x:c>
      <x:c r="W1092" s="73">
        <x:f t="shared" si="293"/>
        <x:v>0</x:v>
      </x:c>
      <x:c r="X1092" s="74">
        <x:f t="shared" si="294"/>
        <x:v>0</x:v>
      </x:c>
      <x:c r="Y1092" s="68">
        <x:f t="shared" si="295"/>
        <x:v>0</x:v>
      </x:c>
      <x:c r="Z1092" s="68">
        <x:f t="shared" si="296"/>
        <x:v>0</x:v>
      </x:c>
    </x:row>
    <x:row r="1093" spans="1:26" s="26" customFormat="1">
      <x:c r="A1093" s="118">
        <x:v>65</x:v>
      </x:c>
      <x:c r="B1093" s="118"/>
      <x:c r="C1093" s="113">
        <x:v>11</x:v>
      </x:c>
      <x:c r="D1093" s="210" t="str">
        <x:f>IF(VLOOKUP($A1093,'★Master Code List'!$B$4:$K$167,8,)=0,"",(VLOOKUP($A1093,'★Master Code List'!$B$4:$K$167,8,)))</x:f>
        <x:v>TZ38-14A033-TA04</x:v>
      </x:c>
      <x:c r="E1093" s="210" t="str">
        <x:f>IF(VLOOKUP($A1093,'★Master Code List'!$B$4:$K$167,9,)=0,"",(VLOOKUP($A1093,'★Master Code List'!$B$4:$K$167,9,)))</x:f>
        <x:v>EV-V4</x:v>
      </x:c>
      <x:c r="F1093" s="20" t="str">
        <x:f>IF(VLOOKUP($A1093,'★Master Code List'!$B$4:$K$167,10,)=0,"",(VLOOKUP($A1093,'★Master Code List'!$B$4:$K$167,10,)))</x:f>
        <x:v>BUSBAR</x:v>
      </x:c>
      <x:c r="G1093" s="158">
        <x:f t="shared" ref="G1093:G1128" si="300">SUMIFS(U:U,$D:$D,$D1093,$C:$C,$C1093-1)</x:f>
        <x:v>0</x:v>
      </x:c>
      <x:c r="H1093" s="158">
        <x:f t="shared" ref="H1093:H1128" si="301">SUMIFS(V:V,$D:$D,$D1093,$C:$C,$C1093-1)</x:f>
        <x:v>697.33709999999996</x:v>
      </x:c>
      <x:c r="I1093" s="285">
        <x:f t="shared" ref="I1093:I1128" si="302">SUMIFS(W:W,$D:$D,$D1093,$C:$C,$C1093-1)</x:f>
        <x:v>0</x:v>
      </x:c>
      <x:c r="J1093" s="106">
        <x:f>SUMIFS('purchase data'!K:K,'purchase data'!$B:$B,$C1093,'purchase data'!$F:$F,$D1093)</x:f>
        <x:v>0</x:v>
      </x:c>
      <x:c r="K1093" s="73">
        <x:f>SUMIFS('purchase data'!M:M,'purchase data'!$B:$B,$C1093,'purchase data'!$F:$F,$D1093)</x:f>
        <x:v>0</x:v>
      </x:c>
      <x:c r="L1093" s="68">
        <x:f>SUMIFS(ETC!$G:$G,ETC!$B:$B,$C1093,ETC!$E:$E,$D1093)</x:f>
        <x:v>0</x:v>
      </x:c>
      <x:c r="M1093" s="73">
        <x:f>SUMIFS(ETC!$J:$J,ETC!$E:$E,$D1093,ETC!$B:$B,$C1093)</x:f>
        <x:v>0</x:v>
      </x:c>
      <x:c r="N1093" s="159">
        <x:f>IF(IFERROR((I1093+K1093+M1093)/(G1093+J1093+SUMIFS(ETC!$G:$G,ETC!$C:$C,1,ETC!$B:$B,$C1093,ETC!$E:$E,$D1093)),)=0,H1093,IFERROR((I1093+K1093+M1093)/(G1093+J1093+SUMIFS(ETC!$G:$G,ETC!$C:$C,1,ETC!$B:$B,$C1093,ETC!$E:$E,$D1093)),))</x:f>
        <x:v>697.33709999999996</x:v>
      </x:c>
      <x:c r="O1093" s="106">
        <x:f>++SUMIFS('sales data'!L:L,'sales data'!$B:$B,$C1093,'sales data'!$F:$F,$D1093,'sales data'!$O:$O,"")</x:f>
        <x:v>0</x:v>
      </x:c>
      <x:c r="P1093" s="73">
        <x:f t="shared" ref="P1093:P1128" si="303">+IF(O1093&lt;&gt;0,O1093*N1093,)</x:f>
        <x:v>0</x:v>
      </x:c>
      <x:c r="Q1093" s="68">
        <x:f>+SUMIFS('sales data'!$L:$L,'sales data'!$B:$B,$C1093,'sales data'!$F:$F,$D1093,'sales data'!$O:$O,"R")</x:f>
        <x:v>0</x:v>
      </x:c>
      <x:c r="R1093" s="73">
        <x:f t="shared" ref="R1093:R1128" si="304">+IF(Q1093&lt;&gt;0,Q1093*N1093,)</x:f>
        <x:v>0</x:v>
      </x:c>
      <x:c r="S1093" s="68">
        <x:f>SUMIFS('sales data'!$L:$L,'sales data'!$B:$B,$C1093,'sales data'!$F:$F,$D1093,'sales data'!$O:$O,"N")</x:f>
        <x:v>0</x:v>
      </x:c>
      <x:c r="T1093" s="73">
        <x:f t="shared" ref="T1093:T1128" si="305">+IF(S1093&lt;&gt;0,S1093*N1093,)</x:f>
        <x:v>0</x:v>
      </x:c>
      <x:c r="U1093" s="26">
        <x:f>SUMIFS('warehouse inventory check'!$N:$N,'warehouse inventory check'!$C:$C,$C1093,'warehouse inventory check'!$D:$D,$D1093)</x:f>
        <x:v>0</x:v>
      </x:c>
      <x:c r="V1093" s="26">
        <x:f t="shared" ref="V1093:V1128" si="306">+N1093</x:f>
        <x:v>697.33709999999996</x:v>
      </x:c>
      <x:c r="W1093" s="73">
        <x:f t="shared" ref="W1093:W1128" si="307">+IF(U1093&lt;&gt;0,U1093*N1093,)</x:f>
        <x:v>0</x:v>
      </x:c>
      <x:c r="X1093" s="74">
        <x:f t="shared" ref="X1093:X1128" si="308">+I1093+K1093-P1093-R1093-W1093-T1093+M1093</x:f>
        <x:v>0</x:v>
      </x:c>
      <x:c r="Y1093" s="68">
        <x:f t="shared" ref="Y1093:Y1128" si="309">+G1093+J1093+L1093-O1093-Q1093-S1093</x:f>
        <x:v>0</x:v>
      </x:c>
      <x:c r="Z1093" s="68">
        <x:f t="shared" ref="Z1093:Z1128" si="310">+U1093-Y1093</x:f>
        <x:v>0</x:v>
      </x:c>
    </x:row>
    <x:row r="1094" spans="1:26" s="26" customFormat="1">
      <x:c r="A1094" s="118">
        <x:v>66</x:v>
      </x:c>
      <x:c r="B1094" s="118"/>
      <x:c r="C1094" s="113">
        <x:v>11</x:v>
      </x:c>
      <x:c r="D1094" s="210" t="str">
        <x:f>IF(VLOOKUP($A1094,'★Master Code List'!$B$4:$K$167,8,)=0,"",(VLOOKUP($A1094,'★Master Code List'!$B$4:$K$167,8,)))</x:f>
        <x:v>TZ38-14B680-AA</x:v>
      </x:c>
      <x:c r="E1094" s="210" t="str">
        <x:f>IF(VLOOKUP($A1094,'★Master Code List'!$B$4:$K$167,9,)=0,"",(VLOOKUP($A1094,'★Master Code List'!$B$4:$K$167,9,)))</x:f>
        <x:v>EV-V4</x:v>
      </x:c>
      <x:c r="F1094" s="20" t="str">
        <x:f>IF(VLOOKUP($A1094,'★Master Code List'!$B$4:$K$167,10,)=0,"",(VLOOKUP($A1094,'★Master Code List'!$B$4:$K$167,10,)))</x:f>
        <x:v>PDU_CONN_ASSY</x:v>
      </x:c>
      <x:c r="G1094" s="158">
        <x:f t="shared" si="300"/>
        <x:v>0</x:v>
      </x:c>
      <x:c r="H1094" s="158">
        <x:f t="shared" si="301"/>
        <x:v>4235.71828</x:v>
      </x:c>
      <x:c r="I1094" s="285">
        <x:f t="shared" si="302"/>
        <x:v>0</x:v>
      </x:c>
      <x:c r="J1094" s="106">
        <x:f>SUMIFS('purchase data'!K:K,'purchase data'!$B:$B,$C1094,'purchase data'!$F:$F,$D1094)</x:f>
        <x:v>0</x:v>
      </x:c>
      <x:c r="K1094" s="73">
        <x:f>SUMIFS('purchase data'!M:M,'purchase data'!$B:$B,$C1094,'purchase data'!$F:$F,$D1094)</x:f>
        <x:v>0</x:v>
      </x:c>
      <x:c r="L1094" s="68">
        <x:f>SUMIFS(ETC!$G:$G,ETC!$B:$B,$C1094,ETC!$E:$E,$D1094)</x:f>
        <x:v>0</x:v>
      </x:c>
      <x:c r="M1094" s="73">
        <x:f>SUMIFS(ETC!$J:$J,ETC!$E:$E,$D1094,ETC!$B:$B,$C1094)</x:f>
        <x:v>0</x:v>
      </x:c>
      <x:c r="N1094" s="159">
        <x:f>IF(IFERROR((I1094+K1094+M1094)/(G1094+J1094+SUMIFS(ETC!$G:$G,ETC!$C:$C,1,ETC!$B:$B,$C1094,ETC!$E:$E,$D1094)),)=0,H1094,IFERROR((I1094+K1094+M1094)/(G1094+J1094+SUMIFS(ETC!$G:$G,ETC!$C:$C,1,ETC!$B:$B,$C1094,ETC!$E:$E,$D1094)),))</x:f>
        <x:v>4235.71828</x:v>
      </x:c>
      <x:c r="O1094" s="106">
        <x:f>++SUMIFS('sales data'!L:L,'sales data'!$B:$B,$C1094,'sales data'!$F:$F,$D1094,'sales data'!$O:$O,"")</x:f>
        <x:v>0</x:v>
      </x:c>
      <x:c r="P1094" s="73">
        <x:f t="shared" si="303"/>
        <x:v>0</x:v>
      </x:c>
      <x:c r="Q1094" s="68">
        <x:f>+SUMIFS('sales data'!$L:$L,'sales data'!$B:$B,$C1094,'sales data'!$F:$F,$D1094,'sales data'!$O:$O,"R")</x:f>
        <x:v>0</x:v>
      </x:c>
      <x:c r="R1094" s="73">
        <x:f t="shared" si="304"/>
        <x:v>0</x:v>
      </x:c>
      <x:c r="S1094" s="68">
        <x:f>SUMIFS('sales data'!$L:$L,'sales data'!$B:$B,$C1094,'sales data'!$F:$F,$D1094,'sales data'!$O:$O,"N")</x:f>
        <x:v>0</x:v>
      </x:c>
      <x:c r="T1094" s="73">
        <x:f t="shared" si="305"/>
        <x:v>0</x:v>
      </x:c>
      <x:c r="U1094" s="26">
        <x:f>SUMIFS('warehouse inventory check'!$N:$N,'warehouse inventory check'!$C:$C,$C1094,'warehouse inventory check'!$D:$D,$D1094)</x:f>
        <x:v>0</x:v>
      </x:c>
      <x:c r="V1094" s="26">
        <x:f t="shared" si="306"/>
        <x:v>4235.71828</x:v>
      </x:c>
      <x:c r="W1094" s="73">
        <x:f t="shared" si="307"/>
        <x:v>0</x:v>
      </x:c>
      <x:c r="X1094" s="74">
        <x:f t="shared" si="308"/>
        <x:v>0</x:v>
      </x:c>
      <x:c r="Y1094" s="68">
        <x:f t="shared" si="309"/>
        <x:v>0</x:v>
      </x:c>
      <x:c r="Z1094" s="68">
        <x:f t="shared" si="310"/>
        <x:v>0</x:v>
      </x:c>
    </x:row>
    <x:row r="1095" spans="1:26" s="26" customFormat="1">
      <x:c r="A1095" s="118">
        <x:v>67</x:v>
      </x:c>
      <x:c r="B1095" s="118"/>
      <x:c r="C1095" s="113">
        <x:v>11</x:v>
      </x:c>
      <x:c r="D1095" s="210" t="str">
        <x:f>IF(VLOOKUP($A1095,'★Master Code List'!$B$4:$K$167,8,)=0,"",(VLOOKUP($A1095,'★Master Code List'!$B$4:$K$167,8,)))</x:f>
        <x:v>TZ38-14B680-BA</x:v>
      </x:c>
      <x:c r="E1095" s="210" t="str">
        <x:f>IF(VLOOKUP($A1095,'★Master Code List'!$B$4:$K$167,9,)=0,"",(VLOOKUP($A1095,'★Master Code List'!$B$4:$K$167,9,)))</x:f>
        <x:v>BEV-E (AWD, V710)</x:v>
      </x:c>
      <x:c r="F1095" s="20" t="str">
        <x:f>IF(VLOOKUP($A1095,'★Master Code List'!$B$4:$K$167,10,)=0,"",(VLOOKUP($A1095,'★Master Code List'!$B$4:$K$167,10,)))</x:f>
        <x:v>PDU</x:v>
      </x:c>
      <x:c r="G1095" s="158">
        <x:f t="shared" si="300"/>
        <x:v>0</x:v>
      </x:c>
      <x:c r="H1095" s="197">
        <x:f t="shared" si="301"/>
        <x:v>966.47935172413804</x:v>
      </x:c>
      <x:c r="I1095" s="285">
        <x:f t="shared" si="302"/>
        <x:v>0</x:v>
      </x:c>
      <x:c r="J1095" s="106">
        <x:f>SUMIFS('purchase data'!K:K,'purchase data'!$B:$B,$C1095,'purchase data'!$F:$F,$D1095)</x:f>
        <x:v>0</x:v>
      </x:c>
      <x:c r="K1095" s="73">
        <x:f>SUMIFS('purchase data'!M:M,'purchase data'!$B:$B,$C1095,'purchase data'!$F:$F,$D1095)</x:f>
        <x:v>0</x:v>
      </x:c>
      <x:c r="L1095" s="68">
        <x:f>SUMIFS(ETC!$G:$G,ETC!$B:$B,$C1095,ETC!$E:$E,$D1095)</x:f>
        <x:v>0</x:v>
      </x:c>
      <x:c r="M1095" s="73">
        <x:f>SUMIFS(ETC!$J:$J,ETC!$E:$E,$D1095,ETC!$B:$B,$C1095)</x:f>
        <x:v>0</x:v>
      </x:c>
      <x:c r="N1095" s="159">
        <x:f>IF(IFERROR((I1095+K1095+M1095)/(G1095+J1095+SUMIFS(ETC!$G:$G,ETC!$C:$C,1,ETC!$B:$B,$C1095,ETC!$E:$E,$D1095)),)=0,H1095,IFERROR((I1095+K1095+M1095)/(G1095+J1095+SUMIFS(ETC!$G:$G,ETC!$C:$C,1,ETC!$B:$B,$C1095,ETC!$E:$E,$D1095)),))</x:f>
        <x:v>966.47935172413804</x:v>
      </x:c>
      <x:c r="O1095" s="106">
        <x:f>++SUMIFS('sales data'!L:L,'sales data'!$B:$B,$C1095,'sales data'!$F:$F,$D1095,'sales data'!$O:$O,"")</x:f>
        <x:v>0</x:v>
      </x:c>
      <x:c r="P1095" s="73">
        <x:f t="shared" si="303"/>
        <x:v>0</x:v>
      </x:c>
      <x:c r="Q1095" s="68">
        <x:f>+SUMIFS('sales data'!$L:$L,'sales data'!$B:$B,$C1095,'sales data'!$F:$F,$D1095,'sales data'!$O:$O,"R")</x:f>
        <x:v>0</x:v>
      </x:c>
      <x:c r="R1095" s="73">
        <x:f t="shared" si="304"/>
        <x:v>0</x:v>
      </x:c>
      <x:c r="S1095" s="68">
        <x:f>SUMIFS('sales data'!$L:$L,'sales data'!$B:$B,$C1095,'sales data'!$F:$F,$D1095,'sales data'!$O:$O,"N")</x:f>
        <x:v>0</x:v>
      </x:c>
      <x:c r="T1095" s="73">
        <x:f t="shared" si="305"/>
        <x:v>0</x:v>
      </x:c>
      <x:c r="U1095" s="26">
        <x:f>SUMIFS('warehouse inventory check'!$N:$N,'warehouse inventory check'!$C:$C,$C1095,'warehouse inventory check'!$D:$D,$D1095)</x:f>
        <x:v>0</x:v>
      </x:c>
      <x:c r="V1095" s="26">
        <x:f t="shared" si="306"/>
        <x:v>966.47935172413804</x:v>
      </x:c>
      <x:c r="W1095" s="73">
        <x:f t="shared" si="307"/>
        <x:v>0</x:v>
      </x:c>
      <x:c r="X1095" s="74">
        <x:f t="shared" si="308"/>
        <x:v>0</x:v>
      </x:c>
      <x:c r="Y1095" s="68">
        <x:f t="shared" si="309"/>
        <x:v>0</x:v>
      </x:c>
      <x:c r="Z1095" s="68">
        <x:f t="shared" si="310"/>
        <x:v>0</x:v>
      </x:c>
    </x:row>
    <x:row r="1096" spans="1:26" s="26" customFormat="1">
      <x:c r="A1096" s="118">
        <x:v>68</x:v>
      </x:c>
      <x:c r="B1096" s="118"/>
      <x:c r="C1096" s="113">
        <x:v>11</x:v>
      </x:c>
      <x:c r="D1096" s="210" t="str">
        <x:f>IF(VLOOKUP($A1096,'★Master Code List'!$B$4:$K$167,8,)=0,"",(VLOOKUP($A1096,'★Master Code List'!$B$4:$K$167,8,)))</x:f>
        <x:v>TZ38-14B680-BB</x:v>
      </x:c>
      <x:c r="E1096" s="210" t="str">
        <x:f>IF(VLOOKUP($A1096,'★Master Code List'!$B$4:$K$167,9,)=0,"",(VLOOKUP($A1096,'★Master Code List'!$B$4:$K$167,9,)))</x:f>
        <x:v>BEV-E (AWD/RWD, V710)</x:v>
      </x:c>
      <x:c r="F1096" s="20" t="str">
        <x:f>IF(VLOOKUP($A1096,'★Master Code List'!$B$4:$K$167,10,)=0,"",(VLOOKUP($A1096,'★Master Code List'!$B$4:$K$167,10,)))</x:f>
        <x:v>AWD/RWD PDU CONN ASSY</x:v>
      </x:c>
      <x:c r="G1096" s="158">
        <x:f t="shared" si="300"/>
        <x:v>0</x:v>
      </x:c>
      <x:c r="H1096" s="197">
        <x:f t="shared" si="301"/>
        <x:v>1120.8416428571429</x:v>
      </x:c>
      <x:c r="I1096" s="285">
        <x:f t="shared" si="302"/>
        <x:v>0</x:v>
      </x:c>
      <x:c r="J1096" s="106">
        <x:f>SUMIFS('purchase data'!K:K,'purchase data'!$B:$B,$C1096,'purchase data'!$F:$F,$D1096)</x:f>
        <x:v>0</x:v>
      </x:c>
      <x:c r="K1096" s="73">
        <x:f>SUMIFS('purchase data'!M:M,'purchase data'!$B:$B,$C1096,'purchase data'!$F:$F,$D1096)</x:f>
        <x:v>0</x:v>
      </x:c>
      <x:c r="L1096" s="68">
        <x:f>SUMIFS(ETC!$G:$G,ETC!$B:$B,$C1096,ETC!$E:$E,$D1096)</x:f>
        <x:v>0</x:v>
      </x:c>
      <x:c r="M1096" s="73">
        <x:f>SUMIFS(ETC!$J:$J,ETC!$E:$E,$D1096,ETC!$B:$B,$C1096)</x:f>
        <x:v>0</x:v>
      </x:c>
      <x:c r="N1096" s="159">
        <x:f>IF(IFERROR((I1096+K1096+M1096)/(G1096+J1096+SUMIFS(ETC!$G:$G,ETC!$C:$C,1,ETC!$B:$B,$C1096,ETC!$E:$E,$D1096)),)=0,H1096,IFERROR((I1096+K1096+M1096)/(G1096+J1096+SUMIFS(ETC!$G:$G,ETC!$C:$C,1,ETC!$B:$B,$C1096,ETC!$E:$E,$D1096)),))</x:f>
        <x:v>1120.8416428571429</x:v>
      </x:c>
      <x:c r="O1096" s="106">
        <x:f>++SUMIFS('sales data'!L:L,'sales data'!$B:$B,$C1096,'sales data'!$F:$F,$D1096,'sales data'!$O:$O,"")</x:f>
        <x:v>0</x:v>
      </x:c>
      <x:c r="P1096" s="73">
        <x:f t="shared" si="303"/>
        <x:v>0</x:v>
      </x:c>
      <x:c r="Q1096" s="68">
        <x:f>+SUMIFS('sales data'!$L:$L,'sales data'!$B:$B,$C1096,'sales data'!$F:$F,$D1096,'sales data'!$O:$O,"R")</x:f>
        <x:v>0</x:v>
      </x:c>
      <x:c r="R1096" s="73">
        <x:f t="shared" si="304"/>
        <x:v>0</x:v>
      </x:c>
      <x:c r="S1096" s="68">
        <x:f>SUMIFS('sales data'!$L:$L,'sales data'!$B:$B,$C1096,'sales data'!$F:$F,$D1096,'sales data'!$O:$O,"N")</x:f>
        <x:v>0</x:v>
      </x:c>
      <x:c r="T1096" s="73">
        <x:f t="shared" si="305"/>
        <x:v>0</x:v>
      </x:c>
      <x:c r="U1096" s="26">
        <x:f>SUMIFS('warehouse inventory check'!$N:$N,'warehouse inventory check'!$C:$C,$C1096,'warehouse inventory check'!$D:$D,$D1096)</x:f>
        <x:v>0</x:v>
      </x:c>
      <x:c r="V1096" s="26">
        <x:f t="shared" si="306"/>
        <x:v>1120.8416428571429</x:v>
      </x:c>
      <x:c r="W1096" s="73">
        <x:f t="shared" si="307"/>
        <x:v>0</x:v>
      </x:c>
      <x:c r="X1096" s="74">
        <x:f t="shared" si="308"/>
        <x:v>0</x:v>
      </x:c>
      <x:c r="Y1096" s="68">
        <x:f t="shared" si="309"/>
        <x:v>0</x:v>
      </x:c>
      <x:c r="Z1096" s="68">
        <x:f t="shared" si="310"/>
        <x:v>0</x:v>
      </x:c>
    </x:row>
    <x:row r="1097" spans="1:26" s="26" customFormat="1">
      <x:c r="A1097" s="118">
        <x:v>69</x:v>
      </x:c>
      <x:c r="B1097" s="118"/>
      <x:c r="C1097" s="113">
        <x:v>11</x:v>
      </x:c>
      <x:c r="D1097" s="210" t="str">
        <x:f>IF(VLOOKUP($A1097,'★Master Code List'!$B$4:$K$167,8,)=0,"",(VLOOKUP($A1097,'★Master Code List'!$B$4:$K$167,8,)))</x:f>
        <x:v>BEE22-CP007</x:v>
      </x:c>
      <x:c r="E1097" s="210" t="str">
        <x:f>IF(VLOOKUP($A1097,'★Master Code List'!$B$4:$K$167,9,)=0,"",(VLOOKUP($A1097,'★Master Code List'!$B$4:$K$167,9,)))</x:f>
        <x:v>Components</x:v>
      </x:c>
      <x:c r="F1097" s="20" t="str">
        <x:f>IF(VLOOKUP($A1097,'★Master Code List'!$B$4:$K$167,10,)=0,"",(VLOOKUP($A1097,'★Master Code List'!$B$4:$K$167,10,)))</x:f>
        <x:v>CHANNEL</x:v>
      </x:c>
      <x:c r="G1097" s="158">
        <x:f t="shared" si="300"/>
        <x:v>0</x:v>
      </x:c>
      <x:c r="H1097" s="197">
        <x:f t="shared" si="301"/>
        <x:v>31.520383649999996</x:v>
      </x:c>
      <x:c r="I1097" s="285">
        <x:f t="shared" si="302"/>
        <x:v>0</x:v>
      </x:c>
      <x:c r="J1097" s="106">
        <x:f>SUMIFS('purchase data'!K:K,'purchase data'!$B:$B,$C1097,'purchase data'!$F:$F,$D1097)</x:f>
        <x:v>0</x:v>
      </x:c>
      <x:c r="K1097" s="73">
        <x:f>SUMIFS('purchase data'!M:M,'purchase data'!$B:$B,$C1097,'purchase data'!$F:$F,$D1097)</x:f>
        <x:v>0</x:v>
      </x:c>
      <x:c r="L1097" s="68">
        <x:f>SUMIFS(ETC!$G:$G,ETC!$B:$B,$C1097,ETC!$E:$E,$D1097)</x:f>
        <x:v>0</x:v>
      </x:c>
      <x:c r="M1097" s="73">
        <x:f>SUMIFS(ETC!$J:$J,ETC!$E:$E,$D1097,ETC!$B:$B,$C1097)</x:f>
        <x:v>0</x:v>
      </x:c>
      <x:c r="N1097" s="159">
        <x:f>IF(IFERROR((I1097+K1097+M1097)/(G1097+J1097+SUMIFS(ETC!$G:$G,ETC!$C:$C,1,ETC!$B:$B,$C1097,ETC!$E:$E,$D1097)),)=0,H1097,IFERROR((I1097+K1097+M1097)/(G1097+J1097+SUMIFS(ETC!$G:$G,ETC!$C:$C,1,ETC!$B:$B,$C1097,ETC!$E:$E,$D1097)),))</x:f>
        <x:v>31.520383649999996</x:v>
      </x:c>
      <x:c r="O1097" s="106">
        <x:f>++SUMIFS('sales data'!L:L,'sales data'!$B:$B,$C1097,'sales data'!$F:$F,$D1097,'sales data'!$O:$O,"")</x:f>
        <x:v>0</x:v>
      </x:c>
      <x:c r="P1097" s="73">
        <x:f t="shared" si="303"/>
        <x:v>0</x:v>
      </x:c>
      <x:c r="Q1097" s="68">
        <x:f>+SUMIFS('sales data'!$L:$L,'sales data'!$B:$B,$C1097,'sales data'!$F:$F,$D1097,'sales data'!$O:$O,"R")</x:f>
        <x:v>0</x:v>
      </x:c>
      <x:c r="R1097" s="73">
        <x:f t="shared" si="304"/>
        <x:v>0</x:v>
      </x:c>
      <x:c r="S1097" s="68">
        <x:f>SUMIFS('sales data'!$L:$L,'sales data'!$B:$B,$C1097,'sales data'!$F:$F,$D1097,'sales data'!$O:$O,"N")</x:f>
        <x:v>0</x:v>
      </x:c>
      <x:c r="T1097" s="73">
        <x:f t="shared" si="305"/>
        <x:v>0</x:v>
      </x:c>
      <x:c r="U1097" s="26">
        <x:f>SUMIFS('warehouse inventory check'!$N:$N,'warehouse inventory check'!$C:$C,$C1097,'warehouse inventory check'!$D:$D,$D1097)</x:f>
        <x:v>0</x:v>
      </x:c>
      <x:c r="V1097" s="26">
        <x:f t="shared" si="306"/>
        <x:v>31.520383649999996</x:v>
      </x:c>
      <x:c r="W1097" s="73">
        <x:f t="shared" si="307"/>
        <x:v>0</x:v>
      </x:c>
      <x:c r="X1097" s="74">
        <x:f t="shared" si="308"/>
        <x:v>0</x:v>
      </x:c>
      <x:c r="Y1097" s="68">
        <x:f t="shared" si="309"/>
        <x:v>0</x:v>
      </x:c>
      <x:c r="Z1097" s="68">
        <x:f t="shared" si="310"/>
        <x:v>0</x:v>
      </x:c>
    </x:row>
    <x:row r="1098" spans="1:26" s="26" customFormat="1">
      <x:c r="A1098" s="118">
        <x:v>70</x:v>
      </x:c>
      <x:c r="B1098" s="118"/>
      <x:c r="C1098" s="113">
        <x:v>11</x:v>
      </x:c>
      <x:c r="D1098" s="210" t="str">
        <x:f>IF(VLOOKUP($A1098,'★Master Code List'!$B$4:$K$167,8,)=0,"",(VLOOKUP($A1098,'★Master Code List'!$B$4:$K$167,8,)))</x:f>
        <x:v>BEE22-CT009</x:v>
      </x:c>
      <x:c r="E1098" s="210" t="str">
        <x:f>IF(VLOOKUP($A1098,'★Master Code List'!$B$4:$K$167,9,)=0,"",(VLOOKUP($A1098,'★Master Code List'!$B$4:$K$167,9,)))</x:f>
        <x:v>Components</x:v>
      </x:c>
      <x:c r="F1098" s="20" t="str">
        <x:f>IF(VLOOKUP($A1098,'★Master Code List'!$B$4:$K$167,10,)=0,"",(VLOOKUP($A1098,'★Master Code List'!$B$4:$K$167,10,)))</x:f>
        <x:v>BEV_E_TML_1</x:v>
      </x:c>
      <x:c r="G1098" s="158">
        <x:f t="shared" si="300"/>
        <x:v>0</x:v>
      </x:c>
      <x:c r="H1098" s="197">
        <x:f t="shared" si="301"/>
        <x:v>52.679278778274778</x:v>
      </x:c>
      <x:c r="I1098" s="285">
        <x:f t="shared" si="302"/>
        <x:v>0</x:v>
      </x:c>
      <x:c r="J1098" s="106">
        <x:f>SUMIFS('purchase data'!K:K,'purchase data'!$B:$B,$C1098,'purchase data'!$F:$F,$D1098)</x:f>
        <x:v>0</x:v>
      </x:c>
      <x:c r="K1098" s="73">
        <x:f>SUMIFS('purchase data'!M:M,'purchase data'!$B:$B,$C1098,'purchase data'!$F:$F,$D1098)</x:f>
        <x:v>0</x:v>
      </x:c>
      <x:c r="L1098" s="68">
        <x:f>SUMIFS(ETC!$G:$G,ETC!$B:$B,$C1098,ETC!$E:$E,$D1098)</x:f>
        <x:v>0</x:v>
      </x:c>
      <x:c r="M1098" s="73">
        <x:f>SUMIFS(ETC!$J:$J,ETC!$E:$E,$D1098,ETC!$B:$B,$C1098)</x:f>
        <x:v>0</x:v>
      </x:c>
      <x:c r="N1098" s="159">
        <x:f>IF(IFERROR((I1098+K1098+M1098)/(G1098+J1098+SUMIFS(ETC!$G:$G,ETC!$C:$C,1,ETC!$B:$B,$C1098,ETC!$E:$E,$D1098)),)=0,H1098,IFERROR((I1098+K1098+M1098)/(G1098+J1098+SUMIFS(ETC!$G:$G,ETC!$C:$C,1,ETC!$B:$B,$C1098,ETC!$E:$E,$D1098)),))</x:f>
        <x:v>52.679278778274778</x:v>
      </x:c>
      <x:c r="O1098" s="106">
        <x:f>++SUMIFS('sales data'!L:L,'sales data'!$B:$B,$C1098,'sales data'!$F:$F,$D1098,'sales data'!$O:$O,"")</x:f>
        <x:v>0</x:v>
      </x:c>
      <x:c r="P1098" s="73">
        <x:f t="shared" si="303"/>
        <x:v>0</x:v>
      </x:c>
      <x:c r="Q1098" s="68">
        <x:f>+SUMIFS('sales data'!$L:$L,'sales data'!$B:$B,$C1098,'sales data'!$F:$F,$D1098,'sales data'!$O:$O,"R")</x:f>
        <x:v>0</x:v>
      </x:c>
      <x:c r="R1098" s="73">
        <x:f t="shared" si="304"/>
        <x:v>0</x:v>
      </x:c>
      <x:c r="S1098" s="68">
        <x:f>SUMIFS('sales data'!$L:$L,'sales data'!$B:$B,$C1098,'sales data'!$F:$F,$D1098,'sales data'!$O:$O,"N")</x:f>
        <x:v>0</x:v>
      </x:c>
      <x:c r="T1098" s="73">
        <x:f t="shared" si="305"/>
        <x:v>0</x:v>
      </x:c>
      <x:c r="U1098" s="26">
        <x:f>SUMIFS('warehouse inventory check'!$N:$N,'warehouse inventory check'!$C:$C,$C1098,'warehouse inventory check'!$D:$D,$D1098)</x:f>
        <x:v>0</x:v>
      </x:c>
      <x:c r="V1098" s="26">
        <x:f t="shared" si="306"/>
        <x:v>52.679278778274778</x:v>
      </x:c>
      <x:c r="W1098" s="73">
        <x:f t="shared" si="307"/>
        <x:v>0</x:v>
      </x:c>
      <x:c r="X1098" s="74">
        <x:f t="shared" si="308"/>
        <x:v>0</x:v>
      </x:c>
      <x:c r="Y1098" s="68">
        <x:f t="shared" si="309"/>
        <x:v>0</x:v>
      </x:c>
      <x:c r="Z1098" s="68">
        <x:f t="shared" si="310"/>
        <x:v>0</x:v>
      </x:c>
    </x:row>
    <x:row r="1099" spans="1:26" s="26" customFormat="1">
      <x:c r="A1099" s="118">
        <x:v>71</x:v>
      </x:c>
      <x:c r="B1099" s="118"/>
      <x:c r="C1099" s="113">
        <x:v>11</x:v>
      </x:c>
      <x:c r="D1099" s="210" t="str">
        <x:f>IF(VLOOKUP($A1099,'★Master Code List'!$B$4:$K$167,8,)=0,"",(VLOOKUP($A1099,'★Master Code List'!$B$4:$K$167,8,)))</x:f>
        <x:v>BEE22-CT010</x:v>
      </x:c>
      <x:c r="E1099" s="210" t="str">
        <x:f>IF(VLOOKUP($A1099,'★Master Code List'!$B$4:$K$167,9,)=0,"",(VLOOKUP($A1099,'★Master Code List'!$B$4:$K$167,9,)))</x:f>
        <x:v>Components</x:v>
      </x:c>
      <x:c r="F1099" s="20" t="str">
        <x:f>IF(VLOOKUP($A1099,'★Master Code List'!$B$4:$K$167,10,)=0,"",(VLOOKUP($A1099,'★Master Code List'!$B$4:$K$167,10,)))</x:f>
        <x:v>BEV_E_TML_2</x:v>
      </x:c>
      <x:c r="G1099" s="158">
        <x:f t="shared" si="300"/>
        <x:v>0</x:v>
      </x:c>
      <x:c r="H1099" s="197">
        <x:f t="shared" si="301"/>
        <x:v>61.512894637990293</x:v>
      </x:c>
      <x:c r="I1099" s="285">
        <x:f t="shared" si="302"/>
        <x:v>0</x:v>
      </x:c>
      <x:c r="J1099" s="106">
        <x:f>SUMIFS('purchase data'!K:K,'purchase data'!$B:$B,$C1099,'purchase data'!$F:$F,$D1099)</x:f>
        <x:v>0</x:v>
      </x:c>
      <x:c r="K1099" s="73">
        <x:f>SUMIFS('purchase data'!M:M,'purchase data'!$B:$B,$C1099,'purchase data'!$F:$F,$D1099)</x:f>
        <x:v>0</x:v>
      </x:c>
      <x:c r="L1099" s="68">
        <x:f>SUMIFS(ETC!$G:$G,ETC!$B:$B,$C1099,ETC!$E:$E,$D1099)</x:f>
        <x:v>0</x:v>
      </x:c>
      <x:c r="M1099" s="73">
        <x:f>SUMIFS(ETC!$J:$J,ETC!$E:$E,$D1099,ETC!$B:$B,$C1099)</x:f>
        <x:v>0</x:v>
      </x:c>
      <x:c r="N1099" s="159">
        <x:f>IF(IFERROR((I1099+K1099+M1099)/(G1099+J1099+SUMIFS(ETC!$G:$G,ETC!$C:$C,1,ETC!$B:$B,$C1099,ETC!$E:$E,$D1099)),)=0,H1099,IFERROR((I1099+K1099+M1099)/(G1099+J1099+SUMIFS(ETC!$G:$G,ETC!$C:$C,1,ETC!$B:$B,$C1099,ETC!$E:$E,$D1099)),))</x:f>
        <x:v>61.512894637990293</x:v>
      </x:c>
      <x:c r="O1099" s="106">
        <x:f>++SUMIFS('sales data'!L:L,'sales data'!$B:$B,$C1099,'sales data'!$F:$F,$D1099,'sales data'!$O:$O,"")</x:f>
        <x:v>0</x:v>
      </x:c>
      <x:c r="P1099" s="73">
        <x:f t="shared" si="303"/>
        <x:v>0</x:v>
      </x:c>
      <x:c r="Q1099" s="68">
        <x:f>+SUMIFS('sales data'!$L:$L,'sales data'!$B:$B,$C1099,'sales data'!$F:$F,$D1099,'sales data'!$O:$O,"R")</x:f>
        <x:v>0</x:v>
      </x:c>
      <x:c r="R1099" s="73">
        <x:f t="shared" si="304"/>
        <x:v>0</x:v>
      </x:c>
      <x:c r="S1099" s="68">
        <x:f>SUMIFS('sales data'!$L:$L,'sales data'!$B:$B,$C1099,'sales data'!$F:$F,$D1099,'sales data'!$O:$O,"N")</x:f>
        <x:v>0</x:v>
      </x:c>
      <x:c r="T1099" s="73">
        <x:f t="shared" si="305"/>
        <x:v>0</x:v>
      </x:c>
      <x:c r="U1099" s="26">
        <x:f>SUMIFS('warehouse inventory check'!$N:$N,'warehouse inventory check'!$C:$C,$C1099,'warehouse inventory check'!$D:$D,$D1099)</x:f>
        <x:v>0</x:v>
      </x:c>
      <x:c r="V1099" s="26">
        <x:f t="shared" si="306"/>
        <x:v>61.512894637990293</x:v>
      </x:c>
      <x:c r="W1099" s="73">
        <x:f t="shared" si="307"/>
        <x:v>0</x:v>
      </x:c>
      <x:c r="X1099" s="74">
        <x:f t="shared" si="308"/>
        <x:v>0</x:v>
      </x:c>
      <x:c r="Y1099" s="68">
        <x:f t="shared" si="309"/>
        <x:v>0</x:v>
      </x:c>
      <x:c r="Z1099" s="68">
        <x:f t="shared" si="310"/>
        <x:v>0</x:v>
      </x:c>
    </x:row>
    <x:row r="1100" spans="1:26" s="26" customFormat="1">
      <x:c r="A1100" s="118">
        <x:v>72</x:v>
      </x:c>
      <x:c r="B1100" s="118"/>
      <x:c r="C1100" s="113">
        <x:v>11</x:v>
      </x:c>
      <x:c r="D1100" s="210" t="str">
        <x:f>IF(VLOOKUP($A1100,'★Master Code List'!$B$4:$K$167,8,)=0,"",(VLOOKUP($A1100,'★Master Code List'!$B$4:$K$167,8,)))</x:f>
        <x:v>BEE22-CT011</x:v>
      </x:c>
      <x:c r="E1100" s="210" t="str">
        <x:f>IF(VLOOKUP($A1100,'★Master Code List'!$B$4:$K$167,9,)=0,"",(VLOOKUP($A1100,'★Master Code List'!$B$4:$K$167,9,)))</x:f>
        <x:v>Components</x:v>
      </x:c>
      <x:c r="F1100" s="20" t="str">
        <x:f>IF(VLOOKUP($A1100,'★Master Code List'!$B$4:$K$167,10,)=0,"",(VLOOKUP($A1100,'★Master Code List'!$B$4:$K$167,10,)))</x:f>
        <x:v>BEV_E_TML_3</x:v>
      </x:c>
      <x:c r="G1100" s="158">
        <x:f t="shared" si="300"/>
        <x:v>0</x:v>
      </x:c>
      <x:c r="H1100" s="197">
        <x:f t="shared" si="301"/>
        <x:v>47.329897196788771</x:v>
      </x:c>
      <x:c r="I1100" s="285">
        <x:f t="shared" si="302"/>
        <x:v>0</x:v>
      </x:c>
      <x:c r="J1100" s="106">
        <x:f>SUMIFS('purchase data'!K:K,'purchase data'!$B:$B,$C1100,'purchase data'!$F:$F,$D1100)</x:f>
        <x:v>0</x:v>
      </x:c>
      <x:c r="K1100" s="73">
        <x:f>SUMIFS('purchase data'!M:M,'purchase data'!$B:$B,$C1100,'purchase data'!$F:$F,$D1100)</x:f>
        <x:v>0</x:v>
      </x:c>
      <x:c r="L1100" s="68">
        <x:f>SUMIFS(ETC!$G:$G,ETC!$B:$B,$C1100,ETC!$E:$E,$D1100)</x:f>
        <x:v>0</x:v>
      </x:c>
      <x:c r="M1100" s="73">
        <x:f>SUMIFS(ETC!$J:$J,ETC!$E:$E,$D1100,ETC!$B:$B,$C1100)</x:f>
        <x:v>0</x:v>
      </x:c>
      <x:c r="N1100" s="159">
        <x:f>IF(IFERROR((I1100+K1100+M1100)/(G1100+J1100+SUMIFS(ETC!$G:$G,ETC!$C:$C,1,ETC!$B:$B,$C1100,ETC!$E:$E,$D1100)),)=0,H1100,IFERROR((I1100+K1100+M1100)/(G1100+J1100+SUMIFS(ETC!$G:$G,ETC!$C:$C,1,ETC!$B:$B,$C1100,ETC!$E:$E,$D1100)),))</x:f>
        <x:v>47.329897196788771</x:v>
      </x:c>
      <x:c r="O1100" s="106">
        <x:f>++SUMIFS('sales data'!L:L,'sales data'!$B:$B,$C1100,'sales data'!$F:$F,$D1100,'sales data'!$O:$O,"")</x:f>
        <x:v>0</x:v>
      </x:c>
      <x:c r="P1100" s="73">
        <x:f t="shared" si="303"/>
        <x:v>0</x:v>
      </x:c>
      <x:c r="Q1100" s="68">
        <x:f>+SUMIFS('sales data'!$L:$L,'sales data'!$B:$B,$C1100,'sales data'!$F:$F,$D1100,'sales data'!$O:$O,"R")</x:f>
        <x:v>0</x:v>
      </x:c>
      <x:c r="R1100" s="73">
        <x:f t="shared" si="304"/>
        <x:v>0</x:v>
      </x:c>
      <x:c r="S1100" s="68">
        <x:f>SUMIFS('sales data'!$L:$L,'sales data'!$B:$B,$C1100,'sales data'!$F:$F,$D1100,'sales data'!$O:$O,"N")</x:f>
        <x:v>0</x:v>
      </x:c>
      <x:c r="T1100" s="73">
        <x:f t="shared" si="305"/>
        <x:v>0</x:v>
      </x:c>
      <x:c r="U1100" s="26">
        <x:f>SUMIFS('warehouse inventory check'!$N:$N,'warehouse inventory check'!$C:$C,$C1100,'warehouse inventory check'!$D:$D,$D1100)</x:f>
        <x:v>0</x:v>
      </x:c>
      <x:c r="V1100" s="26">
        <x:f t="shared" si="306"/>
        <x:v>47.329897196788771</x:v>
      </x:c>
      <x:c r="W1100" s="73">
        <x:f t="shared" si="307"/>
        <x:v>0</x:v>
      </x:c>
      <x:c r="X1100" s="74">
        <x:f t="shared" si="308"/>
        <x:v>0</x:v>
      </x:c>
      <x:c r="Y1100" s="68">
        <x:f t="shared" si="309"/>
        <x:v>0</x:v>
      </x:c>
      <x:c r="Z1100" s="68">
        <x:f t="shared" si="310"/>
        <x:v>0</x:v>
      </x:c>
    </x:row>
    <x:row r="1101" spans="1:26" s="26" customFormat="1">
      <x:c r="A1101" s="118">
        <x:v>73</x:v>
      </x:c>
      <x:c r="B1101" s="118"/>
      <x:c r="C1101" s="113">
        <x:v>11</x:v>
      </x:c>
      <x:c r="D1101" s="210" t="str">
        <x:f>IF(VLOOKUP($A1101,'★Master Code List'!$B$4:$K$167,8,)=0,"",(VLOOKUP($A1101,'★Master Code List'!$B$4:$K$167,8,)))</x:f>
        <x:v>BEE24-CP001</x:v>
      </x:c>
      <x:c r="E1101" s="210" t="str">
        <x:f>IF(VLOOKUP($A1101,'★Master Code List'!$B$4:$K$167,9,)=0,"",(VLOOKUP($A1101,'★Master Code List'!$B$4:$K$167,9,)))</x:f>
        <x:v>Components</x:v>
      </x:c>
      <x:c r="F1101" s="20" t="str">
        <x:f>IF(VLOOKUP($A1101,'★Master Code List'!$B$4:$K$167,10,)=0,"",(VLOOKUP($A1101,'★Master Code List'!$B$4:$K$167,10,)))</x:f>
        <x:v>CHANNEL</x:v>
      </x:c>
      <x:c r="G1101" s="158">
        <x:f t="shared" si="300"/>
        <x:v>0</x:v>
      </x:c>
      <x:c r="H1101" s="197">
        <x:f t="shared" si="301"/>
        <x:v>56.439375999999996</x:v>
      </x:c>
      <x:c r="I1101" s="285">
        <x:f t="shared" si="302"/>
        <x:v>0</x:v>
      </x:c>
      <x:c r="J1101" s="106">
        <x:f>SUMIFS('purchase data'!K:K,'purchase data'!$B:$B,$C1101,'purchase data'!$F:$F,$D1101)</x:f>
        <x:v>0</x:v>
      </x:c>
      <x:c r="K1101" s="73">
        <x:f>SUMIFS('purchase data'!M:M,'purchase data'!$B:$B,$C1101,'purchase data'!$F:$F,$D1101)</x:f>
        <x:v>0</x:v>
      </x:c>
      <x:c r="L1101" s="68">
        <x:f>SUMIFS(ETC!$G:$G,ETC!$B:$B,$C1101,ETC!$E:$E,$D1101)</x:f>
        <x:v>0</x:v>
      </x:c>
      <x:c r="M1101" s="73">
        <x:f>SUMIFS(ETC!$J:$J,ETC!$E:$E,$D1101,ETC!$B:$B,$C1101)</x:f>
        <x:v>0</x:v>
      </x:c>
      <x:c r="N1101" s="159">
        <x:f>IF(IFERROR((I1101+K1101+M1101)/(G1101+J1101+SUMIFS(ETC!$G:$G,ETC!$C:$C,1,ETC!$B:$B,$C1101,ETC!$E:$E,$D1101)),)=0,H1101,IFERROR((I1101+K1101+M1101)/(G1101+J1101+SUMIFS(ETC!$G:$G,ETC!$C:$C,1,ETC!$B:$B,$C1101,ETC!$E:$E,$D1101)),))</x:f>
        <x:v>56.439375999999996</x:v>
      </x:c>
      <x:c r="O1101" s="106">
        <x:f>++SUMIFS('sales data'!L:L,'sales data'!$B:$B,$C1101,'sales data'!$F:$F,$D1101,'sales data'!$O:$O,"")</x:f>
        <x:v>0</x:v>
      </x:c>
      <x:c r="P1101" s="73">
        <x:f t="shared" si="303"/>
        <x:v>0</x:v>
      </x:c>
      <x:c r="Q1101" s="68">
        <x:f>+SUMIFS('sales data'!$L:$L,'sales data'!$B:$B,$C1101,'sales data'!$F:$F,$D1101,'sales data'!$O:$O,"R")</x:f>
        <x:v>0</x:v>
      </x:c>
      <x:c r="R1101" s="73">
        <x:f t="shared" si="304"/>
        <x:v>0</x:v>
      </x:c>
      <x:c r="S1101" s="68">
        <x:f>SUMIFS('sales data'!$L:$L,'sales data'!$B:$B,$C1101,'sales data'!$F:$F,$D1101,'sales data'!$O:$O,"N")</x:f>
        <x:v>0</x:v>
      </x:c>
      <x:c r="T1101" s="73">
        <x:f t="shared" si="305"/>
        <x:v>0</x:v>
      </x:c>
      <x:c r="U1101" s="26">
        <x:f>SUMIFS('warehouse inventory check'!$N:$N,'warehouse inventory check'!$C:$C,$C1101,'warehouse inventory check'!$D:$D,$D1101)</x:f>
        <x:v>0</x:v>
      </x:c>
      <x:c r="V1101" s="26">
        <x:f t="shared" si="306"/>
        <x:v>56.439375999999996</x:v>
      </x:c>
      <x:c r="W1101" s="73">
        <x:f t="shared" si="307"/>
        <x:v>0</x:v>
      </x:c>
      <x:c r="X1101" s="74">
        <x:f t="shared" si="308"/>
        <x:v>0</x:v>
      </x:c>
      <x:c r="Y1101" s="68">
        <x:f t="shared" si="309"/>
        <x:v>0</x:v>
      </x:c>
      <x:c r="Z1101" s="68">
        <x:f t="shared" si="310"/>
        <x:v>0</x:v>
      </x:c>
    </x:row>
    <x:row r="1102" spans="1:26" s="26" customFormat="1">
      <x:c r="A1102" s="118">
        <x:v>74</x:v>
      </x:c>
      <x:c r="B1102" s="118"/>
      <x:c r="C1102" s="113">
        <x:v>11</x:v>
      </x:c>
      <x:c r="D1102" s="210" t="str">
        <x:f>IF(VLOOKUP($A1102,'★Master Code List'!$B$4:$K$167,8,)=0,"",(VLOOKUP($A1102,'★Master Code List'!$B$4:$K$167,8,)))</x:f>
        <x:v>BEE24-CP002</x:v>
      </x:c>
      <x:c r="E1102" s="210" t="str">
        <x:f>IF(VLOOKUP($A1102,'★Master Code List'!$B$4:$K$167,9,)=0,"",(VLOOKUP($A1102,'★Master Code List'!$B$4:$K$167,9,)))</x:f>
        <x:v>Components</x:v>
      </x:c>
      <x:c r="F1102" s="20" t="str">
        <x:f>IF(VLOOKUP($A1102,'★Master Code List'!$B$4:$K$167,10,)=0,"",(VLOOKUP($A1102,'★Master Code List'!$B$4:$K$167,10,)))</x:f>
        <x:v>CHANNEL</x:v>
      </x:c>
      <x:c r="G1102" s="158">
        <x:f t="shared" si="300"/>
        <x:v>0</x:v>
      </x:c>
      <x:c r="H1102" s="197">
        <x:f t="shared" si="301"/>
        <x:v>46.360916000000003</x:v>
      </x:c>
      <x:c r="I1102" s="285">
        <x:f t="shared" si="302"/>
        <x:v>0</x:v>
      </x:c>
      <x:c r="J1102" s="106">
        <x:f>SUMIFS('purchase data'!K:K,'purchase data'!$B:$B,$C1102,'purchase data'!$F:$F,$D1102)</x:f>
        <x:v>0</x:v>
      </x:c>
      <x:c r="K1102" s="73">
        <x:f>SUMIFS('purchase data'!M:M,'purchase data'!$B:$B,$C1102,'purchase data'!$F:$F,$D1102)</x:f>
        <x:v>0</x:v>
      </x:c>
      <x:c r="L1102" s="68">
        <x:f>SUMIFS(ETC!$G:$G,ETC!$B:$B,$C1102,ETC!$E:$E,$D1102)</x:f>
        <x:v>0</x:v>
      </x:c>
      <x:c r="M1102" s="73">
        <x:f>SUMIFS(ETC!$J:$J,ETC!$E:$E,$D1102,ETC!$B:$B,$C1102)</x:f>
        <x:v>0</x:v>
      </x:c>
      <x:c r="N1102" s="159">
        <x:f>IF(IFERROR((I1102+K1102+M1102)/(G1102+J1102+SUMIFS(ETC!$G:$G,ETC!$C:$C,1,ETC!$B:$B,$C1102,ETC!$E:$E,$D1102)),)=0,H1102,IFERROR((I1102+K1102+M1102)/(G1102+J1102+SUMIFS(ETC!$G:$G,ETC!$C:$C,1,ETC!$B:$B,$C1102,ETC!$E:$E,$D1102)),))</x:f>
        <x:v>46.360916000000003</x:v>
      </x:c>
      <x:c r="O1102" s="106">
        <x:f>++SUMIFS('sales data'!L:L,'sales data'!$B:$B,$C1102,'sales data'!$F:$F,$D1102,'sales data'!$O:$O,"")</x:f>
        <x:v>0</x:v>
      </x:c>
      <x:c r="P1102" s="73">
        <x:f t="shared" si="303"/>
        <x:v>0</x:v>
      </x:c>
      <x:c r="Q1102" s="68">
        <x:f>+SUMIFS('sales data'!$L:$L,'sales data'!$B:$B,$C1102,'sales data'!$F:$F,$D1102,'sales data'!$O:$O,"R")</x:f>
        <x:v>0</x:v>
      </x:c>
      <x:c r="R1102" s="73">
        <x:f t="shared" si="304"/>
        <x:v>0</x:v>
      </x:c>
      <x:c r="S1102" s="68">
        <x:f>SUMIFS('sales data'!$L:$L,'sales data'!$B:$B,$C1102,'sales data'!$F:$F,$D1102,'sales data'!$O:$O,"N")</x:f>
        <x:v>0</x:v>
      </x:c>
      <x:c r="T1102" s="73">
        <x:f t="shared" si="305"/>
        <x:v>0</x:v>
      </x:c>
      <x:c r="U1102" s="26">
        <x:f>SUMIFS('warehouse inventory check'!$N:$N,'warehouse inventory check'!$C:$C,$C1102,'warehouse inventory check'!$D:$D,$D1102)</x:f>
        <x:v>0</x:v>
      </x:c>
      <x:c r="V1102" s="26">
        <x:f t="shared" si="306"/>
        <x:v>46.360916000000003</x:v>
      </x:c>
      <x:c r="W1102" s="73">
        <x:f t="shared" si="307"/>
        <x:v>0</x:v>
      </x:c>
      <x:c r="X1102" s="74">
        <x:f t="shared" si="308"/>
        <x:v>0</x:v>
      </x:c>
      <x:c r="Y1102" s="68">
        <x:f t="shared" si="309"/>
        <x:v>0</x:v>
      </x:c>
      <x:c r="Z1102" s="68">
        <x:f t="shared" si="310"/>
        <x:v>0</x:v>
      </x:c>
    </x:row>
    <x:row r="1103" spans="1:26" s="26" customFormat="1">
      <x:c r="A1103" s="118">
        <x:v>75</x:v>
      </x:c>
      <x:c r="B1103" s="118"/>
      <x:c r="C1103" s="113">
        <x:v>11</x:v>
      </x:c>
      <x:c r="D1103" s="210" t="str">
        <x:f>IF(VLOOKUP($A1103,'★Master Code List'!$B$4:$K$167,8,)=0,"",(VLOOKUP($A1103,'★Master Code List'!$B$4:$K$167,8,)))</x:f>
        <x:v>BEE24-CP003</x:v>
      </x:c>
      <x:c r="E1103" s="210" t="str">
        <x:f>IF(VLOOKUP($A1103,'★Master Code List'!$B$4:$K$167,9,)=0,"",(VLOOKUP($A1103,'★Master Code List'!$B$4:$K$167,9,)))</x:f>
        <x:v>Components</x:v>
      </x:c>
      <x:c r="F1103" s="20" t="str">
        <x:f>IF(VLOOKUP($A1103,'★Master Code List'!$B$4:$K$167,10,)=0,"",(VLOOKUP($A1103,'★Master Code List'!$B$4:$K$167,10,)))</x:f>
        <x:v>CHANNEL</x:v>
      </x:c>
      <x:c r="G1103" s="158">
        <x:f t="shared" si="300"/>
        <x:v>0</x:v>
      </x:c>
      <x:c r="H1103" s="197">
        <x:f t="shared" si="301"/>
        <x:v>20.15692</x:v>
      </x:c>
      <x:c r="I1103" s="285">
        <x:f t="shared" si="302"/>
        <x:v>0</x:v>
      </x:c>
      <x:c r="J1103" s="106">
        <x:f>SUMIFS('purchase data'!K:K,'purchase data'!$B:$B,$C1103,'purchase data'!$F:$F,$D1103)</x:f>
        <x:v>0</x:v>
      </x:c>
      <x:c r="K1103" s="73">
        <x:f>SUMIFS('purchase data'!M:M,'purchase data'!$B:$B,$C1103,'purchase data'!$F:$F,$D1103)</x:f>
        <x:v>0</x:v>
      </x:c>
      <x:c r="L1103" s="68">
        <x:f>SUMIFS(ETC!$G:$G,ETC!$B:$B,$C1103,ETC!$E:$E,$D1103)</x:f>
        <x:v>0</x:v>
      </x:c>
      <x:c r="M1103" s="73">
        <x:f>SUMIFS(ETC!$J:$J,ETC!$E:$E,$D1103,ETC!$B:$B,$C1103)</x:f>
        <x:v>0</x:v>
      </x:c>
      <x:c r="N1103" s="159">
        <x:f>IF(IFERROR((I1103+K1103+M1103)/(G1103+J1103+SUMIFS(ETC!$G:$G,ETC!$C:$C,1,ETC!$B:$B,$C1103,ETC!$E:$E,$D1103)),)=0,H1103,IFERROR((I1103+K1103+M1103)/(G1103+J1103+SUMIFS(ETC!$G:$G,ETC!$C:$C,1,ETC!$B:$B,$C1103,ETC!$E:$E,$D1103)),))</x:f>
        <x:v>20.15692</x:v>
      </x:c>
      <x:c r="O1103" s="106">
        <x:f>++SUMIFS('sales data'!L:L,'sales data'!$B:$B,$C1103,'sales data'!$F:$F,$D1103,'sales data'!$O:$O,"")</x:f>
        <x:v>0</x:v>
      </x:c>
      <x:c r="P1103" s="73">
        <x:f t="shared" si="303"/>
        <x:v>0</x:v>
      </x:c>
      <x:c r="Q1103" s="68">
        <x:f>+SUMIFS('sales data'!$L:$L,'sales data'!$B:$B,$C1103,'sales data'!$F:$F,$D1103,'sales data'!$O:$O,"R")</x:f>
        <x:v>0</x:v>
      </x:c>
      <x:c r="R1103" s="73">
        <x:f t="shared" si="304"/>
        <x:v>0</x:v>
      </x:c>
      <x:c r="S1103" s="68">
        <x:f>SUMIFS('sales data'!$L:$L,'sales data'!$B:$B,$C1103,'sales data'!$F:$F,$D1103,'sales data'!$O:$O,"N")</x:f>
        <x:v>0</x:v>
      </x:c>
      <x:c r="T1103" s="73">
        <x:f t="shared" si="305"/>
        <x:v>0</x:v>
      </x:c>
      <x:c r="U1103" s="26">
        <x:f>SUMIFS('warehouse inventory check'!$N:$N,'warehouse inventory check'!$C:$C,$C1103,'warehouse inventory check'!$D:$D,$D1103)</x:f>
        <x:v>0</x:v>
      </x:c>
      <x:c r="V1103" s="26">
        <x:f t="shared" si="306"/>
        <x:v>20.15692</x:v>
      </x:c>
      <x:c r="W1103" s="73">
        <x:f t="shared" si="307"/>
        <x:v>0</x:v>
      </x:c>
      <x:c r="X1103" s="74">
        <x:f t="shared" si="308"/>
        <x:v>0</x:v>
      </x:c>
      <x:c r="Y1103" s="68">
        <x:f t="shared" si="309"/>
        <x:v>0</x:v>
      </x:c>
      <x:c r="Z1103" s="68">
        <x:f t="shared" si="310"/>
        <x:v>0</x:v>
      </x:c>
    </x:row>
    <x:row r="1104" spans="1:26" s="26" customFormat="1">
      <x:c r="A1104" s="118">
        <x:v>76</x:v>
      </x:c>
      <x:c r="B1104" s="118"/>
      <x:c r="C1104" s="113">
        <x:v>11</x:v>
      </x:c>
      <x:c r="D1104" s="210" t="str">
        <x:f>IF(VLOOKUP($A1104,'★Master Code List'!$B$4:$K$167,8,)=0,"",(VLOOKUP($A1104,'★Master Code List'!$B$4:$K$167,8,)))</x:f>
        <x:v>BEE25-CT001</x:v>
      </x:c>
      <x:c r="E1104" s="210" t="str">
        <x:f>IF(VLOOKUP($A1104,'★Master Code List'!$B$4:$K$167,9,)=0,"",(VLOOKUP($A1104,'★Master Code List'!$B$4:$K$167,9,)))</x:f>
        <x:v>Components</x:v>
      </x:c>
      <x:c r="F1104" s="20" t="str">
        <x:f>IF(VLOOKUP($A1104,'★Master Code List'!$B$4:$K$167,10,)=0,"",(VLOOKUP($A1104,'★Master Code List'!$B$4:$K$167,10,)))</x:f>
        <x:v>Terminal</x:v>
      </x:c>
      <x:c r="G1104" s="158">
        <x:f t="shared" si="300"/>
        <x:v>0</x:v>
      </x:c>
      <x:c r="H1104" s="197">
        <x:f t="shared" si="301"/>
        <x:v>53.900194080000006</x:v>
      </x:c>
      <x:c r="I1104" s="285">
        <x:f t="shared" si="302"/>
        <x:v>0</x:v>
      </x:c>
      <x:c r="J1104" s="106">
        <x:f>SUMIFS('purchase data'!K:K,'purchase data'!$B:$B,$C1104,'purchase data'!$F:$F,$D1104)</x:f>
        <x:v>0</x:v>
      </x:c>
      <x:c r="K1104" s="73">
        <x:f>SUMIFS('purchase data'!M:M,'purchase data'!$B:$B,$C1104,'purchase data'!$F:$F,$D1104)</x:f>
        <x:v>0</x:v>
      </x:c>
      <x:c r="L1104" s="68">
        <x:f>SUMIFS(ETC!$G:$G,ETC!$B:$B,$C1104,ETC!$E:$E,$D1104)</x:f>
        <x:v>0</x:v>
      </x:c>
      <x:c r="M1104" s="73">
        <x:f>SUMIFS(ETC!$J:$J,ETC!$E:$E,$D1104,ETC!$B:$B,$C1104)</x:f>
        <x:v>0</x:v>
      </x:c>
      <x:c r="N1104" s="159">
        <x:f>IF(IFERROR((I1104+K1104+M1104)/(G1104+J1104+SUMIFS(ETC!$G:$G,ETC!$C:$C,1,ETC!$B:$B,$C1104,ETC!$E:$E,$D1104)),)=0,H1104,IFERROR((I1104+K1104+M1104)/(G1104+J1104+SUMIFS(ETC!$G:$G,ETC!$C:$C,1,ETC!$B:$B,$C1104,ETC!$E:$E,$D1104)),))</x:f>
        <x:v>53.900194080000006</x:v>
      </x:c>
      <x:c r="O1104" s="106">
        <x:f>++SUMIFS('sales data'!L:L,'sales data'!$B:$B,$C1104,'sales data'!$F:$F,$D1104,'sales data'!$O:$O,"")</x:f>
        <x:v>0</x:v>
      </x:c>
      <x:c r="P1104" s="73">
        <x:f t="shared" si="303"/>
        <x:v>0</x:v>
      </x:c>
      <x:c r="Q1104" s="68">
        <x:f>+SUMIFS('sales data'!$L:$L,'sales data'!$B:$B,$C1104,'sales data'!$F:$F,$D1104,'sales data'!$O:$O,"R")</x:f>
        <x:v>0</x:v>
      </x:c>
      <x:c r="R1104" s="73">
        <x:f t="shared" si="304"/>
        <x:v>0</x:v>
      </x:c>
      <x:c r="S1104" s="68">
        <x:f>SUMIFS('sales data'!$L:$L,'sales data'!$B:$B,$C1104,'sales data'!$F:$F,$D1104,'sales data'!$O:$O,"N")</x:f>
        <x:v>0</x:v>
      </x:c>
      <x:c r="T1104" s="73">
        <x:f t="shared" si="305"/>
        <x:v>0</x:v>
      </x:c>
      <x:c r="U1104" s="26">
        <x:f>SUMIFS('warehouse inventory check'!$N:$N,'warehouse inventory check'!$C:$C,$C1104,'warehouse inventory check'!$D:$D,$D1104)</x:f>
        <x:v>0</x:v>
      </x:c>
      <x:c r="V1104" s="26">
        <x:f t="shared" si="306"/>
        <x:v>53.900194080000006</x:v>
      </x:c>
      <x:c r="W1104" s="73">
        <x:f t="shared" si="307"/>
        <x:v>0</x:v>
      </x:c>
      <x:c r="X1104" s="74">
        <x:f t="shared" si="308"/>
        <x:v>0</x:v>
      </x:c>
      <x:c r="Y1104" s="68">
        <x:f t="shared" si="309"/>
        <x:v>0</x:v>
      </x:c>
      <x:c r="Z1104" s="68">
        <x:f t="shared" si="310"/>
        <x:v>0</x:v>
      </x:c>
    </x:row>
    <x:row r="1105" spans="1:26" s="26" customFormat="1">
      <x:c r="A1105" s="118">
        <x:v>77</x:v>
      </x:c>
      <x:c r="B1105" s="118"/>
      <x:c r="C1105" s="113">
        <x:v>11</x:v>
      </x:c>
      <x:c r="D1105" s="210" t="str">
        <x:f>IF(VLOOKUP($A1105,'★Master Code List'!$B$4:$K$167,8,)=0,"",(VLOOKUP($A1105,'★Master Code List'!$B$4:$K$167,8,)))</x:f>
        <x:v>TUBE0000101</x:v>
      </x:c>
      <x:c r="E1105" s="210" t="str">
        <x:f>IF(VLOOKUP($A1105,'★Master Code List'!$B$4:$K$167,9,)=0,"",(VLOOKUP($A1105,'★Master Code List'!$B$4:$K$167,9,)))</x:f>
        <x:v>EV-V4 Test Parts</x:v>
      </x:c>
      <x:c r="F1105" s="20" t="str">
        <x:f>IF(VLOOKUP($A1105,'★Master Code List'!$B$4:$K$167,10,)=0,"",(VLOOKUP($A1105,'★Master Code List'!$B$4:$K$167,10,)))</x:f>
        <x:v>DBJ033</x:v>
      </x:c>
      <x:c r="G1105" s="158">
        <x:f t="shared" si="300"/>
        <x:v>0</x:v>
      </x:c>
      <x:c r="H1105" s="197">
        <x:f t="shared" si="301"/>
        <x:v>0</x:v>
      </x:c>
      <x:c r="I1105" s="285">
        <x:f t="shared" si="302"/>
        <x:v>0</x:v>
      </x:c>
      <x:c r="J1105" s="106">
        <x:f>SUMIFS('purchase data'!K:K,'purchase data'!$B:$B,$C1105,'purchase data'!$F:$F,$D1105)</x:f>
        <x:v>0</x:v>
      </x:c>
      <x:c r="K1105" s="73">
        <x:f>SUMIFS('purchase data'!M:M,'purchase data'!$B:$B,$C1105,'purchase data'!$F:$F,$D1105)</x:f>
        <x:v>0</x:v>
      </x:c>
      <x:c r="L1105" s="68">
        <x:f>SUMIFS(ETC!$G:$G,ETC!$B:$B,$C1105,ETC!$E:$E,$D1105)</x:f>
        <x:v>0</x:v>
      </x:c>
      <x:c r="M1105" s="73">
        <x:f>SUMIFS(ETC!$J:$J,ETC!$E:$E,$D1105,ETC!$B:$B,$C1105)</x:f>
        <x:v>0</x:v>
      </x:c>
      <x:c r="N1105" s="159">
        <x:f>IF(IFERROR((I1105+K1105+M1105)/(G1105+J1105+SUMIFS(ETC!$G:$G,ETC!$C:$C,1,ETC!$B:$B,$C1105,ETC!$E:$E,$D1105)),)=0,H1105,IFERROR((I1105+K1105+M1105)/(G1105+J1105+SUMIFS(ETC!$G:$G,ETC!$C:$C,1,ETC!$B:$B,$C1105,ETC!$E:$E,$D1105)),))</x:f>
        <x:v>0</x:v>
      </x:c>
      <x:c r="O1105" s="106">
        <x:f>++SUMIFS('sales data'!L:L,'sales data'!$B:$B,$C1105,'sales data'!$F:$F,$D1105,'sales data'!$O:$O,"")</x:f>
        <x:v>0</x:v>
      </x:c>
      <x:c r="P1105" s="73">
        <x:f t="shared" si="303"/>
        <x:v>0</x:v>
      </x:c>
      <x:c r="Q1105" s="68">
        <x:f>+SUMIFS('sales data'!$L:$L,'sales data'!$B:$B,$C1105,'sales data'!$F:$F,$D1105,'sales data'!$O:$O,"R")</x:f>
        <x:v>0</x:v>
      </x:c>
      <x:c r="R1105" s="73">
        <x:f t="shared" si="304"/>
        <x:v>0</x:v>
      </x:c>
      <x:c r="S1105" s="68">
        <x:f>SUMIFS('sales data'!$L:$L,'sales data'!$B:$B,$C1105,'sales data'!$F:$F,$D1105,'sales data'!$O:$O,"N")</x:f>
        <x:v>0</x:v>
      </x:c>
      <x:c r="T1105" s="73">
        <x:f t="shared" si="305"/>
        <x:v>0</x:v>
      </x:c>
      <x:c r="U1105" s="26">
        <x:f>SUMIFS('warehouse inventory check'!$N:$N,'warehouse inventory check'!$C:$C,$C1105,'warehouse inventory check'!$D:$D,$D1105)</x:f>
        <x:v>0</x:v>
      </x:c>
      <x:c r="V1105" s="26">
        <x:f t="shared" si="306"/>
        <x:v>0</x:v>
      </x:c>
      <x:c r="W1105" s="73">
        <x:f t="shared" si="307"/>
        <x:v>0</x:v>
      </x:c>
      <x:c r="X1105" s="74">
        <x:f t="shared" si="308"/>
        <x:v>0</x:v>
      </x:c>
      <x:c r="Y1105" s="68">
        <x:f t="shared" si="309"/>
        <x:v>0</x:v>
      </x:c>
      <x:c r="Z1105" s="68">
        <x:f t="shared" si="310"/>
        <x:v>0</x:v>
      </x:c>
    </x:row>
    <x:row r="1106" spans="1:26" s="26" customFormat="1">
      <x:c r="A1106" s="118">
        <x:v>78</x:v>
      </x:c>
      <x:c r="B1106" s="118"/>
      <x:c r="C1106" s="113">
        <x:v>11</x:v>
      </x:c>
      <x:c r="D1106" s="210" t="str">
        <x:f>IF(VLOOKUP($A1106,'★Master Code List'!$B$4:$K$167,8,)=0,"",(VLOOKUP($A1106,'★Master Code List'!$B$4:$K$167,8,)))</x:f>
        <x:v>TUBE0000104</x:v>
      </x:c>
      <x:c r="E1106" s="210" t="str">
        <x:f>IF(VLOOKUP($A1106,'★Master Code List'!$B$4:$K$167,9,)=0,"",(VLOOKUP($A1106,'★Master Code List'!$B$4:$K$167,9,)))</x:f>
        <x:v>EV-V4 Test Parts</x:v>
      </x:c>
      <x:c r="F1106" s="20" t="str">
        <x:f>IF(VLOOKUP($A1106,'★Master Code List'!$B$4:$K$167,10,)=0,"",(VLOOKUP($A1106,'★Master Code List'!$B$4:$K$167,10,)))</x:f>
        <x:v>CG13-38 (5M)</x:v>
      </x:c>
      <x:c r="G1106" s="158">
        <x:f t="shared" si="300"/>
        <x:v>0</x:v>
      </x:c>
      <x:c r="H1106" s="197">
        <x:f t="shared" si="301"/>
        <x:v>0</x:v>
      </x:c>
      <x:c r="I1106" s="285">
        <x:f t="shared" si="302"/>
        <x:v>0</x:v>
      </x:c>
      <x:c r="J1106" s="106">
        <x:f>SUMIFS('purchase data'!K:K,'purchase data'!$B:$B,$C1106,'purchase data'!$F:$F,$D1106)</x:f>
        <x:v>0</x:v>
      </x:c>
      <x:c r="K1106" s="73">
        <x:f>SUMIFS('purchase data'!M:M,'purchase data'!$B:$B,$C1106,'purchase data'!$F:$F,$D1106)</x:f>
        <x:v>0</x:v>
      </x:c>
      <x:c r="L1106" s="68">
        <x:f>SUMIFS(ETC!$G:$G,ETC!$B:$B,$C1106,ETC!$E:$E,$D1106)</x:f>
        <x:v>0</x:v>
      </x:c>
      <x:c r="M1106" s="73">
        <x:f>SUMIFS(ETC!$J:$J,ETC!$E:$E,$D1106,ETC!$B:$B,$C1106)</x:f>
        <x:v>0</x:v>
      </x:c>
      <x:c r="N1106" s="159">
        <x:f>IF(IFERROR((I1106+K1106+M1106)/(G1106+J1106+SUMIFS(ETC!$G:$G,ETC!$C:$C,1,ETC!$B:$B,$C1106,ETC!$E:$E,$D1106)),)=0,H1106,IFERROR((I1106+K1106+M1106)/(G1106+J1106+SUMIFS(ETC!$G:$G,ETC!$C:$C,1,ETC!$B:$B,$C1106,ETC!$E:$E,$D1106)),))</x:f>
        <x:v>0</x:v>
      </x:c>
      <x:c r="O1106" s="106">
        <x:f>++SUMIFS('sales data'!L:L,'sales data'!$B:$B,$C1106,'sales data'!$F:$F,$D1106,'sales data'!$O:$O,"")</x:f>
        <x:v>0</x:v>
      </x:c>
      <x:c r="P1106" s="73">
        <x:f t="shared" si="303"/>
        <x:v>0</x:v>
      </x:c>
      <x:c r="Q1106" s="68">
        <x:f>+SUMIFS('sales data'!$L:$L,'sales data'!$B:$B,$C1106,'sales data'!$F:$F,$D1106,'sales data'!$O:$O,"R")</x:f>
        <x:v>0</x:v>
      </x:c>
      <x:c r="R1106" s="73">
        <x:f t="shared" si="304"/>
        <x:v>0</x:v>
      </x:c>
      <x:c r="S1106" s="68">
        <x:f>SUMIFS('sales data'!$L:$L,'sales data'!$B:$B,$C1106,'sales data'!$F:$F,$D1106,'sales data'!$O:$O,"N")</x:f>
        <x:v>0</x:v>
      </x:c>
      <x:c r="T1106" s="73">
        <x:f t="shared" si="305"/>
        <x:v>0</x:v>
      </x:c>
      <x:c r="U1106" s="26">
        <x:f>SUMIFS('warehouse inventory check'!$N:$N,'warehouse inventory check'!$C:$C,$C1106,'warehouse inventory check'!$D:$D,$D1106)</x:f>
        <x:v>0</x:v>
      </x:c>
      <x:c r="V1106" s="26">
        <x:f t="shared" si="306"/>
        <x:v>0</x:v>
      </x:c>
      <x:c r="W1106" s="73">
        <x:f t="shared" si="307"/>
        <x:v>0</x:v>
      </x:c>
      <x:c r="X1106" s="74">
        <x:f t="shared" si="308"/>
        <x:v>0</x:v>
      </x:c>
      <x:c r="Y1106" s="68">
        <x:f t="shared" si="309"/>
        <x:v>0</x:v>
      </x:c>
      <x:c r="Z1106" s="68">
        <x:f t="shared" si="310"/>
        <x:v>0</x:v>
      </x:c>
    </x:row>
    <x:row r="1107" spans="1:26" s="26" customFormat="1">
      <x:c r="A1107" s="118">
        <x:v>79</x:v>
      </x:c>
      <x:c r="B1107" s="118"/>
      <x:c r="C1107" s="113">
        <x:v>11</x:v>
      </x:c>
      <x:c r="D1107" s="210" t="str">
        <x:f>IF(VLOOKUP($A1107,'★Master Code List'!$B$4:$K$167,8,)=0,"",(VLOOKUP($A1107,'★Master Code List'!$B$4:$K$167,8,)))</x:f>
        <x:v>UKLA0-05011</x:v>
      </x:c>
      <x:c r="E1107" s="210" t="str">
        <x:f>IF(VLOOKUP($A1107,'★Master Code List'!$B$4:$K$167,9,)=0,"",(VLOOKUP($A1107,'★Master Code List'!$B$4:$K$167,9,)))</x:f>
        <x:v>EV-V4 Test Parts</x:v>
      </x:c>
      <x:c r="F1107" s="20" t="str">
        <x:f>IF(VLOOKUP($A1107,'★Master Code List'!$B$4:$K$167,10,)=0,"",(VLOOKUP($A1107,'★Master Code List'!$B$4:$K$167,10,)))</x:f>
        <x:v>CG19-38 (08) (7M)</x:v>
      </x:c>
      <x:c r="G1107" s="158">
        <x:f t="shared" si="300"/>
        <x:v>0</x:v>
      </x:c>
      <x:c r="H1107" s="197">
        <x:f t="shared" si="301"/>
        <x:v>0</x:v>
      </x:c>
      <x:c r="I1107" s="285">
        <x:f t="shared" si="302"/>
        <x:v>0</x:v>
      </x:c>
      <x:c r="J1107" s="106">
        <x:f>SUMIFS('purchase data'!K:K,'purchase data'!$B:$B,$C1107,'purchase data'!$F:$F,$D1107)</x:f>
        <x:v>0</x:v>
      </x:c>
      <x:c r="K1107" s="73">
        <x:f>SUMIFS('purchase data'!M:M,'purchase data'!$B:$B,$C1107,'purchase data'!$F:$F,$D1107)</x:f>
        <x:v>0</x:v>
      </x:c>
      <x:c r="L1107" s="68">
        <x:f>SUMIFS(ETC!$G:$G,ETC!$B:$B,$C1107,ETC!$E:$E,$D1107)</x:f>
        <x:v>0</x:v>
      </x:c>
      <x:c r="M1107" s="73">
        <x:f>SUMIFS(ETC!$J:$J,ETC!$E:$E,$D1107,ETC!$B:$B,$C1107)</x:f>
        <x:v>0</x:v>
      </x:c>
      <x:c r="N1107" s="159">
        <x:f>IF(IFERROR((I1107+K1107+M1107)/(G1107+J1107+SUMIFS(ETC!$G:$G,ETC!$C:$C,1,ETC!$B:$B,$C1107,ETC!$E:$E,$D1107)),)=0,H1107,IFERROR((I1107+K1107+M1107)/(G1107+J1107+SUMIFS(ETC!$G:$G,ETC!$C:$C,1,ETC!$B:$B,$C1107,ETC!$E:$E,$D1107)),))</x:f>
        <x:v>0</x:v>
      </x:c>
      <x:c r="O1107" s="106">
        <x:f>++SUMIFS('sales data'!L:L,'sales data'!$B:$B,$C1107,'sales data'!$F:$F,$D1107,'sales data'!$O:$O,"")</x:f>
        <x:v>0</x:v>
      </x:c>
      <x:c r="P1107" s="73">
        <x:f t="shared" si="303"/>
        <x:v>0</x:v>
      </x:c>
      <x:c r="Q1107" s="68">
        <x:f>+SUMIFS('sales data'!$L:$L,'sales data'!$B:$B,$C1107,'sales data'!$F:$F,$D1107,'sales data'!$O:$O,"R")</x:f>
        <x:v>0</x:v>
      </x:c>
      <x:c r="R1107" s="73">
        <x:f t="shared" si="304"/>
        <x:v>0</x:v>
      </x:c>
      <x:c r="S1107" s="68">
        <x:f>SUMIFS('sales data'!$L:$L,'sales data'!$B:$B,$C1107,'sales data'!$F:$F,$D1107,'sales data'!$O:$O,"N")</x:f>
        <x:v>0</x:v>
      </x:c>
      <x:c r="T1107" s="73">
        <x:f t="shared" si="305"/>
        <x:v>0</x:v>
      </x:c>
      <x:c r="U1107" s="26">
        <x:f>SUMIFS('warehouse inventory check'!$N:$N,'warehouse inventory check'!$C:$C,$C1107,'warehouse inventory check'!$D:$D,$D1107)</x:f>
        <x:v>0</x:v>
      </x:c>
      <x:c r="V1107" s="26">
        <x:f t="shared" si="306"/>
        <x:v>0</x:v>
      </x:c>
      <x:c r="W1107" s="73">
        <x:f t="shared" si="307"/>
        <x:v>0</x:v>
      </x:c>
      <x:c r="X1107" s="74">
        <x:f t="shared" si="308"/>
        <x:v>0</x:v>
      </x:c>
      <x:c r="Y1107" s="68">
        <x:f t="shared" si="309"/>
        <x:v>0</x:v>
      </x:c>
      <x:c r="Z1107" s="68">
        <x:f t="shared" si="310"/>
        <x:v>0</x:v>
      </x:c>
    </x:row>
    <x:row r="1108" spans="1:26" s="26" customFormat="1">
      <x:c r="A1108" s="118">
        <x:v>80</x:v>
      </x:c>
      <x:c r="B1108" s="118"/>
      <x:c r="C1108" s="113">
        <x:v>11</x:v>
      </x:c>
      <x:c r="D1108" s="210" t="str">
        <x:f>IF(VLOOKUP($A1108,'★Master Code List'!$B$4:$K$167,8,)=0,"",(VLOOKUP($A1108,'★Master Code List'!$B$4:$K$167,8,)))</x:f>
        <x:v>PZ38-14A033-MD</x:v>
      </x:c>
      <x:c r="E1108" s="210" t="str">
        <x:f>IF(VLOOKUP($A1108,'★Master Code List'!$B$4:$K$167,9,)=0,"",(VLOOKUP($A1108,'★Master Code List'!$B$4:$K$167,9,)))</x:f>
        <x:v>BEV-E (AWD/RWD, V710)</x:v>
      </x:c>
      <x:c r="F1108" s="20" t="str">
        <x:f>IF(VLOOKUP($A1108,'★Master Code List'!$B$4:$K$167,10,)=0,"",(VLOOKUP($A1108,'★Master Code List'!$B$4:$K$167,10,)))</x:f>
        <x:v>MCA CONNECTOR CLIP</x:v>
      </x:c>
      <x:c r="G1108" s="158">
        <x:f t="shared" si="300"/>
        <x:v>0</x:v>
      </x:c>
      <x:c r="H1108" s="197">
        <x:f t="shared" si="301"/>
        <x:v>699.69799999999998</x:v>
      </x:c>
      <x:c r="I1108" s="285">
        <x:f t="shared" si="302"/>
        <x:v>0</x:v>
      </x:c>
      <x:c r="J1108" s="106">
        <x:f>SUMIFS('purchase data'!K:K,'purchase data'!$B:$B,$C1108,'purchase data'!$F:$F,$D1108)</x:f>
        <x:v>0</x:v>
      </x:c>
      <x:c r="K1108" s="73">
        <x:f>SUMIFS('purchase data'!M:M,'purchase data'!$B:$B,$C1108,'purchase data'!$F:$F,$D1108)</x:f>
        <x:v>0</x:v>
      </x:c>
      <x:c r="L1108" s="68">
        <x:f>SUMIFS(ETC!$G:$G,ETC!$B:$B,$C1108,ETC!$E:$E,$D1108)</x:f>
        <x:v>0</x:v>
      </x:c>
      <x:c r="M1108" s="73">
        <x:f>SUMIFS(ETC!$J:$J,ETC!$E:$E,$D1108,ETC!$B:$B,$C1108)</x:f>
        <x:v>0</x:v>
      </x:c>
      <x:c r="N1108" s="159">
        <x:f>IF(IFERROR((I1108+K1108+M1108)/(G1108+J1108+SUMIFS(ETC!$G:$G,ETC!$C:$C,1,ETC!$B:$B,$C1108,ETC!$E:$E,$D1108)),)=0,H1108,IFERROR((I1108+K1108+M1108)/(G1108+J1108+SUMIFS(ETC!$G:$G,ETC!$C:$C,1,ETC!$B:$B,$C1108,ETC!$E:$E,$D1108)),))</x:f>
        <x:v>699.69799999999998</x:v>
      </x:c>
      <x:c r="O1108" s="106">
        <x:f>++SUMIFS('sales data'!L:L,'sales data'!$B:$B,$C1108,'sales data'!$F:$F,$D1108,'sales data'!$O:$O,"")</x:f>
        <x:v>0</x:v>
      </x:c>
      <x:c r="P1108" s="73">
        <x:f t="shared" si="303"/>
        <x:v>0</x:v>
      </x:c>
      <x:c r="Q1108" s="68">
        <x:f>+SUMIFS('sales data'!$L:$L,'sales data'!$B:$B,$C1108,'sales data'!$F:$F,$D1108,'sales data'!$O:$O,"R")</x:f>
        <x:v>0</x:v>
      </x:c>
      <x:c r="R1108" s="73">
        <x:f t="shared" si="304"/>
        <x:v>0</x:v>
      </x:c>
      <x:c r="S1108" s="68">
        <x:f>SUMIFS('sales data'!$L:$L,'sales data'!$B:$B,$C1108,'sales data'!$F:$F,$D1108,'sales data'!$O:$O,"N")</x:f>
        <x:v>0</x:v>
      </x:c>
      <x:c r="T1108" s="73">
        <x:f t="shared" si="305"/>
        <x:v>0</x:v>
      </x:c>
      <x:c r="U1108" s="26">
        <x:f>SUMIFS('warehouse inventory check'!$N:$N,'warehouse inventory check'!$C:$C,$C1108,'warehouse inventory check'!$D:$D,$D1108)</x:f>
        <x:v>0</x:v>
      </x:c>
      <x:c r="V1108" s="26">
        <x:f t="shared" si="306"/>
        <x:v>699.69799999999998</x:v>
      </x:c>
      <x:c r="W1108" s="73">
        <x:f t="shared" si="307"/>
        <x:v>0</x:v>
      </x:c>
      <x:c r="X1108" s="74">
        <x:f t="shared" si="308"/>
        <x:v>0</x:v>
      </x:c>
      <x:c r="Y1108" s="68">
        <x:f t="shared" si="309"/>
        <x:v>0</x:v>
      </x:c>
      <x:c r="Z1108" s="68">
        <x:f t="shared" si="310"/>
        <x:v>0</x:v>
      </x:c>
    </x:row>
    <x:row r="1109" spans="1:26" s="26" customFormat="1">
      <x:c r="A1109" s="118">
        <x:v>81</x:v>
      </x:c>
      <x:c r="B1109" s="118"/>
      <x:c r="C1109" s="113">
        <x:v>11</x:v>
      </x:c>
      <x:c r="D1109" s="210" t="str">
        <x:f>IF(VLOOKUP($A1109,'★Master Code List'!$B$4:$K$167,8,)=0,"",(VLOOKUP($A1109,'★Master Code List'!$B$4:$K$167,8,)))</x:f>
        <x:v>SZ38-10B694-AD</x:v>
      </x:c>
      <x:c r="E1109" s="210" t="str">
        <x:f>IF(VLOOKUP($A1109,'★Master Code List'!$B$4:$K$167,9,)=0,"",(VLOOKUP($A1109,'★Master Code List'!$B$4:$K$167,9,)))</x:f>
        <x:v>BEV-E2 (V710)</x:v>
      </x:c>
      <x:c r="F1109" s="20" t="str">
        <x:f>IF(VLOOKUP($A1109,'★Master Code List'!$B$4:$K$167,10,)=0,"",(VLOOKUP($A1109,'★Master Code List'!$B$4:$K$167,10,)))</x:f>
        <x:v>BEV-E2 MAIN W/H ASSY</x:v>
      </x:c>
      <x:c r="G1109" s="158">
        <x:f t="shared" si="300"/>
        <x:v>0</x:v>
      </x:c>
      <x:c r="H1109" s="197">
        <x:f t="shared" si="301"/>
        <x:v>5239.0126766399999</x:v>
      </x:c>
      <x:c r="I1109" s="285">
        <x:f t="shared" si="302"/>
        <x:v>0</x:v>
      </x:c>
      <x:c r="J1109" s="106">
        <x:f>SUMIFS('purchase data'!K:K,'purchase data'!$B:$B,$C1109,'purchase data'!$F:$F,$D1109)</x:f>
        <x:v>0</x:v>
      </x:c>
      <x:c r="K1109" s="73">
        <x:f>SUMIFS('purchase data'!M:M,'purchase data'!$B:$B,$C1109,'purchase data'!$F:$F,$D1109)</x:f>
        <x:v>0</x:v>
      </x:c>
      <x:c r="L1109" s="68">
        <x:f>SUMIFS(ETC!$G:$G,ETC!$B:$B,$C1109,ETC!$E:$E,$D1109)</x:f>
        <x:v>0</x:v>
      </x:c>
      <x:c r="M1109" s="73">
        <x:f>SUMIFS(ETC!$J:$J,ETC!$E:$E,$D1109,ETC!$B:$B,$C1109)</x:f>
        <x:v>0</x:v>
      </x:c>
      <x:c r="N1109" s="159">
        <x:f>IF(IFERROR((I1109+K1109+M1109)/(G1109+J1109+SUMIFS(ETC!$G:$G,ETC!$C:$C,1,ETC!$B:$B,$C1109,ETC!$E:$E,$D1109)),)=0,H1109,IFERROR((I1109+K1109+M1109)/(G1109+J1109+SUMIFS(ETC!$G:$G,ETC!$C:$C,1,ETC!$B:$B,$C1109,ETC!$E:$E,$D1109)),))</x:f>
        <x:v>5239.0126766399999</x:v>
      </x:c>
      <x:c r="O1109" s="106">
        <x:f>++SUMIFS('sales data'!L:L,'sales data'!$B:$B,$C1109,'sales data'!$F:$F,$D1109,'sales data'!$O:$O,"")</x:f>
        <x:v>0</x:v>
      </x:c>
      <x:c r="P1109" s="73">
        <x:f t="shared" si="303"/>
        <x:v>0</x:v>
      </x:c>
      <x:c r="Q1109" s="68">
        <x:f>+SUMIFS('sales data'!$L:$L,'sales data'!$B:$B,$C1109,'sales data'!$F:$F,$D1109,'sales data'!$O:$O,"R")</x:f>
        <x:v>0</x:v>
      </x:c>
      <x:c r="R1109" s="73">
        <x:f t="shared" si="304"/>
        <x:v>0</x:v>
      </x:c>
      <x:c r="S1109" s="68">
        <x:f>SUMIFS('sales data'!$L:$L,'sales data'!$B:$B,$C1109,'sales data'!$F:$F,$D1109,'sales data'!$O:$O,"N")</x:f>
        <x:v>0</x:v>
      </x:c>
      <x:c r="T1109" s="73">
        <x:f t="shared" si="305"/>
        <x:v>0</x:v>
      </x:c>
      <x:c r="U1109" s="26">
        <x:f>SUMIFS('warehouse inventory check'!$N:$N,'warehouse inventory check'!$C:$C,$C1109,'warehouse inventory check'!$D:$D,$D1109)</x:f>
        <x:v>0</x:v>
      </x:c>
      <x:c r="V1109" s="26">
        <x:f t="shared" si="306"/>
        <x:v>5239.0126766399999</x:v>
      </x:c>
      <x:c r="W1109" s="73">
        <x:f t="shared" si="307"/>
        <x:v>0</x:v>
      </x:c>
      <x:c r="X1109" s="74">
        <x:f t="shared" si="308"/>
        <x:v>0</x:v>
      </x:c>
      <x:c r="Y1109" s="68">
        <x:f t="shared" si="309"/>
        <x:v>0</x:v>
      </x:c>
      <x:c r="Z1109" s="68">
        <x:f t="shared" si="310"/>
        <x:v>0</x:v>
      </x:c>
    </x:row>
    <x:row r="1110" spans="1:26" s="26" customFormat="1">
      <x:c r="A1110" s="118">
        <x:v>82</x:v>
      </x:c>
      <x:c r="B1110" s="118"/>
      <x:c r="C1110" s="113">
        <x:v>11</x:v>
      </x:c>
      <x:c r="D1110" s="210" t="str">
        <x:f>IF(VLOOKUP($A1110,'★Master Code List'!$B$4:$K$167,8,)=0,"",(VLOOKUP($A1110,'★Master Code List'!$B$4:$K$167,8,)))</x:f>
        <x:v>SZ38-10B694-AE</x:v>
      </x:c>
      <x:c r="E1110" s="210" t="str">
        <x:f>IF(VLOOKUP($A1110,'★Master Code List'!$B$4:$K$167,9,)=0,"",(VLOOKUP($A1110,'★Master Code List'!$B$4:$K$167,9,)))</x:f>
        <x:v>BEV-E2 (V710)</x:v>
      </x:c>
      <x:c r="F1110" s="20" t="str">
        <x:f>IF(VLOOKUP($A1110,'★Master Code List'!$B$4:$K$167,10,)=0,"",(VLOOKUP($A1110,'★Master Code List'!$B$4:$K$167,10,)))</x:f>
        <x:v>BEV-E2 MAIN W/H ASSY</x:v>
      </x:c>
      <x:c r="G1110" s="158">
        <x:f t="shared" si="300"/>
        <x:v>0</x:v>
      </x:c>
      <x:c r="H1110" s="197">
        <x:f t="shared" si="301"/>
        <x:v>5239.87608</x:v>
      </x:c>
      <x:c r="I1110" s="285">
        <x:f t="shared" si="302"/>
        <x:v>0</x:v>
      </x:c>
      <x:c r="J1110" s="106">
        <x:f>SUMIFS('purchase data'!K:K,'purchase data'!$B:$B,$C1110,'purchase data'!$F:$F,$D1110)</x:f>
        <x:v>0</x:v>
      </x:c>
      <x:c r="K1110" s="73">
        <x:f>SUMIFS('purchase data'!M:M,'purchase data'!$B:$B,$C1110,'purchase data'!$F:$F,$D1110)</x:f>
        <x:v>0</x:v>
      </x:c>
      <x:c r="L1110" s="68">
        <x:f>SUMIFS(ETC!$G:$G,ETC!$B:$B,$C1110,ETC!$E:$E,$D1110)</x:f>
        <x:v>0</x:v>
      </x:c>
      <x:c r="M1110" s="73">
        <x:f>SUMIFS(ETC!$J:$J,ETC!$E:$E,$D1110,ETC!$B:$B,$C1110)</x:f>
        <x:v>0</x:v>
      </x:c>
      <x:c r="N1110" s="159">
        <x:f>IF(IFERROR((I1110+K1110+M1110)/(G1110+J1110+SUMIFS(ETC!$G:$G,ETC!$C:$C,1,ETC!$B:$B,$C1110,ETC!$E:$E,$D1110)),)=0,H1110,IFERROR((I1110+K1110+M1110)/(G1110+J1110+SUMIFS(ETC!$G:$G,ETC!$C:$C,1,ETC!$B:$B,$C1110,ETC!$E:$E,$D1110)),))</x:f>
        <x:v>5239.87608</x:v>
      </x:c>
      <x:c r="O1110" s="106">
        <x:f>++SUMIFS('sales data'!L:L,'sales data'!$B:$B,$C1110,'sales data'!$F:$F,$D1110,'sales data'!$O:$O,"")</x:f>
        <x:v>0</x:v>
      </x:c>
      <x:c r="P1110" s="73">
        <x:f t="shared" si="303"/>
        <x:v>0</x:v>
      </x:c>
      <x:c r="Q1110" s="68">
        <x:f>+SUMIFS('sales data'!$L:$L,'sales data'!$B:$B,$C1110,'sales data'!$F:$F,$D1110,'sales data'!$O:$O,"R")</x:f>
        <x:v>0</x:v>
      </x:c>
      <x:c r="R1110" s="73">
        <x:f t="shared" si="304"/>
        <x:v>0</x:v>
      </x:c>
      <x:c r="S1110" s="68">
        <x:f>SUMIFS('sales data'!$L:$L,'sales data'!$B:$B,$C1110,'sales data'!$F:$F,$D1110,'sales data'!$O:$O,"N")</x:f>
        <x:v>0</x:v>
      </x:c>
      <x:c r="T1110" s="73">
        <x:f t="shared" si="305"/>
        <x:v>0</x:v>
      </x:c>
      <x:c r="U1110" s="26">
        <x:f>SUMIFS('warehouse inventory check'!$N:$N,'warehouse inventory check'!$C:$C,$C1110,'warehouse inventory check'!$D:$D,$D1110)</x:f>
        <x:v>0</x:v>
      </x:c>
      <x:c r="V1110" s="26">
        <x:f t="shared" si="306"/>
        <x:v>5239.87608</x:v>
      </x:c>
      <x:c r="W1110" s="73">
        <x:f t="shared" si="307"/>
        <x:v>0</x:v>
      </x:c>
      <x:c r="X1110" s="74">
        <x:f t="shared" si="308"/>
        <x:v>0</x:v>
      </x:c>
      <x:c r="Y1110" s="68">
        <x:f t="shared" si="309"/>
        <x:v>0</x:v>
      </x:c>
      <x:c r="Z1110" s="68">
        <x:f t="shared" si="310"/>
        <x:v>0</x:v>
      </x:c>
    </x:row>
    <x:row r="1111" spans="1:26" s="26" customFormat="1">
      <x:c r="A1111" s="118">
        <x:v>83</x:v>
      </x:c>
      <x:c r="B1111" s="118"/>
      <x:c r="C1111" s="113">
        <x:v>11</x:v>
      </x:c>
      <x:c r="D1111" s="210" t="str">
        <x:f>IF(VLOOKUP($A1111,'★Master Code List'!$B$4:$K$167,8,)=0,"",(VLOOKUP($A1111,'★Master Code List'!$B$4:$K$167,8,)))</x:f>
        <x:v>TZ38-10B694-CB</x:v>
      </x:c>
      <x:c r="E1111" s="210" t="str">
        <x:f>IF(VLOOKUP($A1111,'★Master Code List'!$B$4:$K$167,9,)=0,"",(VLOOKUP($A1111,'★Master Code List'!$B$4:$K$167,9,)))</x:f>
        <x:v>BEV-E (AWD/RWD, V710)</x:v>
      </x:c>
      <x:c r="F1111" s="20" t="str">
        <x:f>IF(VLOOKUP($A1111,'★Master Code List'!$B$4:$K$167,10,)=0,"",(VLOOKUP($A1111,'★Master Code List'!$B$4:$K$167,10,)))</x:f>
        <x:v>AWD Main length extended</x:v>
      </x:c>
      <x:c r="G1111" s="158">
        <x:f t="shared" si="300"/>
        <x:v>0</x:v>
      </x:c>
      <x:c r="H1111" s="197">
        <x:f t="shared" si="301"/>
        <x:v>7040.4650600000004</x:v>
      </x:c>
      <x:c r="I1111" s="285">
        <x:f t="shared" si="302"/>
        <x:v>0</x:v>
      </x:c>
      <x:c r="J1111" s="106">
        <x:f>SUMIFS('purchase data'!K:K,'purchase data'!$B:$B,$C1111,'purchase data'!$F:$F,$D1111)</x:f>
        <x:v>0</x:v>
      </x:c>
      <x:c r="K1111" s="73">
        <x:f>SUMIFS('purchase data'!M:M,'purchase data'!$B:$B,$C1111,'purchase data'!$F:$F,$D1111)</x:f>
        <x:v>0</x:v>
      </x:c>
      <x:c r="L1111" s="68">
        <x:f>SUMIFS(ETC!$G:$G,ETC!$B:$B,$C1111,ETC!$E:$E,$D1111)</x:f>
        <x:v>0</x:v>
      </x:c>
      <x:c r="M1111" s="73">
        <x:f>SUMIFS(ETC!$J:$J,ETC!$E:$E,$D1111,ETC!$B:$B,$C1111)</x:f>
        <x:v>0</x:v>
      </x:c>
      <x:c r="N1111" s="159">
        <x:f>IF(IFERROR((I1111+K1111+M1111)/(G1111+J1111+SUMIFS(ETC!$G:$G,ETC!$C:$C,1,ETC!$B:$B,$C1111,ETC!$E:$E,$D1111)),)=0,H1111,IFERROR((I1111+K1111+M1111)/(G1111+J1111+SUMIFS(ETC!$G:$G,ETC!$C:$C,1,ETC!$B:$B,$C1111,ETC!$E:$E,$D1111)),))</x:f>
        <x:v>7040.4650600000004</x:v>
      </x:c>
      <x:c r="O1111" s="106">
        <x:f>++SUMIFS('sales data'!L:L,'sales data'!$B:$B,$C1111,'sales data'!$F:$F,$D1111,'sales data'!$O:$O,"")</x:f>
        <x:v>0</x:v>
      </x:c>
      <x:c r="P1111" s="73">
        <x:f t="shared" si="303"/>
        <x:v>0</x:v>
      </x:c>
      <x:c r="Q1111" s="68">
        <x:f>+SUMIFS('sales data'!$L:$L,'sales data'!$B:$B,$C1111,'sales data'!$F:$F,$D1111,'sales data'!$O:$O,"R")</x:f>
        <x:v>0</x:v>
      </x:c>
      <x:c r="R1111" s="73">
        <x:f t="shared" si="304"/>
        <x:v>0</x:v>
      </x:c>
      <x:c r="S1111" s="68">
        <x:f>SUMIFS('sales data'!$L:$L,'sales data'!$B:$B,$C1111,'sales data'!$F:$F,$D1111,'sales data'!$O:$O,"N")</x:f>
        <x:v>0</x:v>
      </x:c>
      <x:c r="T1111" s="73">
        <x:f t="shared" si="305"/>
        <x:v>0</x:v>
      </x:c>
      <x:c r="U1111" s="26">
        <x:f>SUMIFS('warehouse inventory check'!$N:$N,'warehouse inventory check'!$C:$C,$C1111,'warehouse inventory check'!$D:$D,$D1111)</x:f>
        <x:v>0</x:v>
      </x:c>
      <x:c r="V1111" s="26">
        <x:f t="shared" si="306"/>
        <x:v>7040.4650600000004</x:v>
      </x:c>
      <x:c r="W1111" s="73">
        <x:f t="shared" si="307"/>
        <x:v>0</x:v>
      </x:c>
      <x:c r="X1111" s="74">
        <x:f t="shared" si="308"/>
        <x:v>0</x:v>
      </x:c>
      <x:c r="Y1111" s="68">
        <x:f t="shared" si="309"/>
        <x:v>0</x:v>
      </x:c>
      <x:c r="Z1111" s="68">
        <x:f t="shared" si="310"/>
        <x:v>0</x:v>
      </x:c>
    </x:row>
    <x:row r="1112" spans="1:26" s="26" customFormat="1">
      <x:c r="A1112" s="118">
        <x:v>84</x:v>
      </x:c>
      <x:c r="B1112" s="118"/>
      <x:c r="C1112" s="113">
        <x:v>11</x:v>
      </x:c>
      <x:c r="D1112" s="210" t="str">
        <x:f>IF(VLOOKUP($A1112,'★Master Code List'!$B$4:$K$167,8,)=0,"",(VLOOKUP($A1112,'★Master Code List'!$B$4:$K$167,8,)))</x:f>
        <x:v>TZ38-14A033-AB</x:v>
      </x:c>
      <x:c r="E1112" s="210" t="str">
        <x:f>IF(VLOOKUP($A1112,'★Master Code List'!$B$4:$K$167,9,)=0,"",(VLOOKUP($A1112,'★Master Code List'!$B$4:$K$167,9,)))</x:f>
        <x:v>BEV-E (AWD/RWD, V710)</x:v>
      </x:c>
      <x:c r="F1112" s="20" t="str">
        <x:f>IF(VLOOKUP($A1112,'★Master Code List'!$B$4:$K$167,10,)=0,"",(VLOOKUP($A1112,'★Master Code List'!$B$4:$K$167,10,)))</x:f>
        <x:v>BUSBAR</x:v>
      </x:c>
      <x:c r="G1112" s="158">
        <x:f t="shared" si="300"/>
        <x:v>0</x:v>
      </x:c>
      <x:c r="H1112" s="197">
        <x:f t="shared" si="301"/>
        <x:v>833.678</x:v>
      </x:c>
      <x:c r="I1112" s="285">
        <x:f t="shared" si="302"/>
        <x:v>0</x:v>
      </x:c>
      <x:c r="J1112" s="106">
        <x:f>SUMIFS('purchase data'!K:K,'purchase data'!$B:$B,$C1112,'purchase data'!$F:$F,$D1112)</x:f>
        <x:v>0</x:v>
      </x:c>
      <x:c r="K1112" s="73">
        <x:f>SUMIFS('purchase data'!M:M,'purchase data'!$B:$B,$C1112,'purchase data'!$F:$F,$D1112)</x:f>
        <x:v>0</x:v>
      </x:c>
      <x:c r="L1112" s="68">
        <x:f>SUMIFS(ETC!$G:$G,ETC!$B:$B,$C1112,ETC!$E:$E,$D1112)</x:f>
        <x:v>0</x:v>
      </x:c>
      <x:c r="M1112" s="73">
        <x:f>SUMIFS(ETC!$J:$J,ETC!$E:$E,$D1112,ETC!$B:$B,$C1112)</x:f>
        <x:v>0</x:v>
      </x:c>
      <x:c r="N1112" s="159">
        <x:f>IF(IFERROR((I1112+K1112+M1112)/(G1112+J1112+SUMIFS(ETC!$G:$G,ETC!$C:$C,1,ETC!$B:$B,$C1112,ETC!$E:$E,$D1112)),)=0,H1112,IFERROR((I1112+K1112+M1112)/(G1112+J1112+SUMIFS(ETC!$G:$G,ETC!$C:$C,1,ETC!$B:$B,$C1112,ETC!$E:$E,$D1112)),))</x:f>
        <x:v>833.678</x:v>
      </x:c>
      <x:c r="O1112" s="106">
        <x:f>++SUMIFS('sales data'!L:L,'sales data'!$B:$B,$C1112,'sales data'!$F:$F,$D1112,'sales data'!$O:$O,"")</x:f>
        <x:v>0</x:v>
      </x:c>
      <x:c r="P1112" s="73">
        <x:f t="shared" si="303"/>
        <x:v>0</x:v>
      </x:c>
      <x:c r="Q1112" s="68">
        <x:f>+SUMIFS('sales data'!$L:$L,'sales data'!$B:$B,$C1112,'sales data'!$F:$F,$D1112,'sales data'!$O:$O,"R")</x:f>
        <x:v>0</x:v>
      </x:c>
      <x:c r="R1112" s="73">
        <x:f t="shared" si="304"/>
        <x:v>0</x:v>
      </x:c>
      <x:c r="S1112" s="68">
        <x:f>SUMIFS('sales data'!$L:$L,'sales data'!$B:$B,$C1112,'sales data'!$F:$F,$D1112,'sales data'!$O:$O,"N")</x:f>
        <x:v>0</x:v>
      </x:c>
      <x:c r="T1112" s="73">
        <x:f t="shared" si="305"/>
        <x:v>0</x:v>
      </x:c>
      <x:c r="U1112" s="26">
        <x:f>SUMIFS('warehouse inventory check'!$N:$N,'warehouse inventory check'!$C:$C,$C1112,'warehouse inventory check'!$D:$D,$D1112)</x:f>
        <x:v>0</x:v>
      </x:c>
      <x:c r="V1112" s="26">
        <x:f t="shared" si="306"/>
        <x:v>833.678</x:v>
      </x:c>
      <x:c r="W1112" s="73">
        <x:f t="shared" si="307"/>
        <x:v>0</x:v>
      </x:c>
      <x:c r="X1112" s="74">
        <x:f t="shared" si="308"/>
        <x:v>0</x:v>
      </x:c>
      <x:c r="Y1112" s="68">
        <x:f t="shared" si="309"/>
        <x:v>0</x:v>
      </x:c>
      <x:c r="Z1112" s="68">
        <x:f t="shared" si="310"/>
        <x:v>0</x:v>
      </x:c>
    </x:row>
    <x:row r="1113" spans="1:26" s="26" customFormat="1">
      <x:c r="A1113" s="118">
        <x:v>85</x:v>
      </x:c>
      <x:c r="B1113" s="118"/>
      <x:c r="C1113" s="113">
        <x:v>11</x:v>
      </x:c>
      <x:c r="D1113" s="210" t="str">
        <x:f>IF(VLOOKUP($A1113,'★Master Code List'!$B$4:$K$167,8,)=0,"",(VLOOKUP($A1113,'★Master Code List'!$B$4:$K$167,8,)))</x:f>
        <x:v>TZ38-14A033-BB</x:v>
      </x:c>
      <x:c r="E1113" s="210" t="str">
        <x:f>IF(VLOOKUP($A1113,'★Master Code List'!$B$4:$K$167,9,)=0,"",(VLOOKUP($A1113,'★Master Code List'!$B$4:$K$167,9,)))</x:f>
        <x:v>BEV-E (AWD/RWD, V710)</x:v>
      </x:c>
      <x:c r="F1113" s="20" t="str">
        <x:f>IF(VLOOKUP($A1113,'★Master Code List'!$B$4:$K$167,10,)=0,"",(VLOOKUP($A1113,'★Master Code List'!$B$4:$K$167,10,)))</x:f>
        <x:v>BUSBAR</x:v>
      </x:c>
      <x:c r="G1113" s="158">
        <x:f t="shared" si="300"/>
        <x:v>0</x:v>
      </x:c>
      <x:c r="H1113" s="197">
        <x:f t="shared" si="301"/>
        <x:v>496.79136</x:v>
      </x:c>
      <x:c r="I1113" s="285">
        <x:f t="shared" si="302"/>
        <x:v>0</x:v>
      </x:c>
      <x:c r="J1113" s="106">
        <x:f>SUMIFS('purchase data'!K:K,'purchase data'!$B:$B,$C1113,'purchase data'!$F:$F,$D1113)</x:f>
        <x:v>0</x:v>
      </x:c>
      <x:c r="K1113" s="73">
        <x:f>SUMIFS('purchase data'!M:M,'purchase data'!$B:$B,$C1113,'purchase data'!$F:$F,$D1113)</x:f>
        <x:v>0</x:v>
      </x:c>
      <x:c r="L1113" s="68">
        <x:f>SUMIFS(ETC!$G:$G,ETC!$B:$B,$C1113,ETC!$E:$E,$D1113)</x:f>
        <x:v>0</x:v>
      </x:c>
      <x:c r="M1113" s="73">
        <x:f>SUMIFS(ETC!$J:$J,ETC!$E:$E,$D1113,ETC!$B:$B,$C1113)</x:f>
        <x:v>0</x:v>
      </x:c>
      <x:c r="N1113" s="159">
        <x:f>IF(IFERROR((I1113+K1113+M1113)/(G1113+J1113+SUMIFS(ETC!$G:$G,ETC!$C:$C,1,ETC!$B:$B,$C1113,ETC!$E:$E,$D1113)),)=0,H1113,IFERROR((I1113+K1113+M1113)/(G1113+J1113+SUMIFS(ETC!$G:$G,ETC!$C:$C,1,ETC!$B:$B,$C1113,ETC!$E:$E,$D1113)),))</x:f>
        <x:v>496.79136</x:v>
      </x:c>
      <x:c r="O1113" s="106">
        <x:f>++SUMIFS('sales data'!L:L,'sales data'!$B:$B,$C1113,'sales data'!$F:$F,$D1113,'sales data'!$O:$O,"")</x:f>
        <x:v>0</x:v>
      </x:c>
      <x:c r="P1113" s="73">
        <x:f t="shared" si="303"/>
        <x:v>0</x:v>
      </x:c>
      <x:c r="Q1113" s="68">
        <x:f>+SUMIFS('sales data'!$L:$L,'sales data'!$B:$B,$C1113,'sales data'!$F:$F,$D1113,'sales data'!$O:$O,"R")</x:f>
        <x:v>0</x:v>
      </x:c>
      <x:c r="R1113" s="73">
        <x:f t="shared" si="304"/>
        <x:v>0</x:v>
      </x:c>
      <x:c r="S1113" s="68">
        <x:f>SUMIFS('sales data'!$L:$L,'sales data'!$B:$B,$C1113,'sales data'!$F:$F,$D1113,'sales data'!$O:$O,"N")</x:f>
        <x:v>0</x:v>
      </x:c>
      <x:c r="T1113" s="73">
        <x:f t="shared" si="305"/>
        <x:v>0</x:v>
      </x:c>
      <x:c r="U1113" s="26">
        <x:f>SUMIFS('warehouse inventory check'!$N:$N,'warehouse inventory check'!$C:$C,$C1113,'warehouse inventory check'!$D:$D,$D1113)</x:f>
        <x:v>0</x:v>
      </x:c>
      <x:c r="V1113" s="26">
        <x:f t="shared" si="306"/>
        <x:v>496.79136</x:v>
      </x:c>
      <x:c r="W1113" s="73">
        <x:f t="shared" si="307"/>
        <x:v>0</x:v>
      </x:c>
      <x:c r="X1113" s="74">
        <x:f t="shared" si="308"/>
        <x:v>0</x:v>
      </x:c>
      <x:c r="Y1113" s="68">
        <x:f t="shared" si="309"/>
        <x:v>0</x:v>
      </x:c>
      <x:c r="Z1113" s="68">
        <x:f t="shared" si="310"/>
        <x:v>0</x:v>
      </x:c>
    </x:row>
    <x:row r="1114" spans="1:26" s="26" customFormat="1">
      <x:c r="A1114" s="118">
        <x:v>86</x:v>
      </x:c>
      <x:c r="B1114" s="118"/>
      <x:c r="C1114" s="113">
        <x:v>11</x:v>
      </x:c>
      <x:c r="D1114" s="210" t="str">
        <x:f>IF(VLOOKUP($A1114,'★Master Code List'!$B$4:$K$167,8,)=0,"",(VLOOKUP($A1114,'★Master Code List'!$B$4:$K$167,8,)))</x:f>
        <x:v>TZ38-14A033-CB</x:v>
      </x:c>
      <x:c r="E1114" s="210" t="str">
        <x:f>IF(VLOOKUP($A1114,'★Master Code List'!$B$4:$K$167,9,)=0,"",(VLOOKUP($A1114,'★Master Code List'!$B$4:$K$167,9,)))</x:f>
        <x:v>BEV-E (AWD/RWD, V710)</x:v>
      </x:c>
      <x:c r="F1114" s="20" t="str">
        <x:f>IF(VLOOKUP($A1114,'★Master Code List'!$B$4:$K$167,10,)=0,"",(VLOOKUP($A1114,'★Master Code List'!$B$4:$K$167,10,)))</x:f>
        <x:v>BUSBAR</x:v>
      </x:c>
      <x:c r="G1114" s="158">
        <x:f t="shared" si="300"/>
        <x:v>0</x:v>
      </x:c>
      <x:c r="H1114" s="197">
        <x:f t="shared" si="301"/>
        <x:v>1534.8783100000001</x:v>
      </x:c>
      <x:c r="I1114" s="285">
        <x:f t="shared" si="302"/>
        <x:v>0</x:v>
      </x:c>
      <x:c r="J1114" s="106">
        <x:f>SUMIFS('purchase data'!K:K,'purchase data'!$B:$B,$C1114,'purchase data'!$F:$F,$D1114)</x:f>
        <x:v>0</x:v>
      </x:c>
      <x:c r="K1114" s="73">
        <x:f>SUMIFS('purchase data'!M:M,'purchase data'!$B:$B,$C1114,'purchase data'!$F:$F,$D1114)</x:f>
        <x:v>0</x:v>
      </x:c>
      <x:c r="L1114" s="68">
        <x:f>SUMIFS(ETC!$G:$G,ETC!$B:$B,$C1114,ETC!$E:$E,$D1114)</x:f>
        <x:v>0</x:v>
      </x:c>
      <x:c r="M1114" s="73">
        <x:f>SUMIFS(ETC!$J:$J,ETC!$E:$E,$D1114,ETC!$B:$B,$C1114)</x:f>
        <x:v>0</x:v>
      </x:c>
      <x:c r="N1114" s="159">
        <x:f>IF(IFERROR((I1114+K1114+M1114)/(G1114+J1114+SUMIFS(ETC!$G:$G,ETC!$C:$C,1,ETC!$B:$B,$C1114,ETC!$E:$E,$D1114)),)=0,H1114,IFERROR((I1114+K1114+M1114)/(G1114+J1114+SUMIFS(ETC!$G:$G,ETC!$C:$C,1,ETC!$B:$B,$C1114,ETC!$E:$E,$D1114)),))</x:f>
        <x:v>1534.8783100000001</x:v>
      </x:c>
      <x:c r="O1114" s="106">
        <x:f>++SUMIFS('sales data'!L:L,'sales data'!$B:$B,$C1114,'sales data'!$F:$F,$D1114,'sales data'!$O:$O,"")</x:f>
        <x:v>0</x:v>
      </x:c>
      <x:c r="P1114" s="73">
        <x:f t="shared" si="303"/>
        <x:v>0</x:v>
      </x:c>
      <x:c r="Q1114" s="68">
        <x:f>+SUMIFS('sales data'!$L:$L,'sales data'!$B:$B,$C1114,'sales data'!$F:$F,$D1114,'sales data'!$O:$O,"R")</x:f>
        <x:v>0</x:v>
      </x:c>
      <x:c r="R1114" s="73">
        <x:f t="shared" si="304"/>
        <x:v>0</x:v>
      </x:c>
      <x:c r="S1114" s="68">
        <x:f>SUMIFS('sales data'!$L:$L,'sales data'!$B:$B,$C1114,'sales data'!$F:$F,$D1114,'sales data'!$O:$O,"N")</x:f>
        <x:v>0</x:v>
      </x:c>
      <x:c r="T1114" s="73">
        <x:f t="shared" si="305"/>
        <x:v>0</x:v>
      </x:c>
      <x:c r="U1114" s="26">
        <x:f>SUMIFS('warehouse inventory check'!$N:$N,'warehouse inventory check'!$C:$C,$C1114,'warehouse inventory check'!$D:$D,$D1114)</x:f>
        <x:v>0</x:v>
      </x:c>
      <x:c r="V1114" s="26">
        <x:f t="shared" si="306"/>
        <x:v>1534.8783100000001</x:v>
      </x:c>
      <x:c r="W1114" s="73">
        <x:f t="shared" si="307"/>
        <x:v>0</x:v>
      </x:c>
      <x:c r="X1114" s="74">
        <x:f t="shared" si="308"/>
        <x:v>0</x:v>
      </x:c>
      <x:c r="Y1114" s="68">
        <x:f t="shared" si="309"/>
        <x:v>0</x:v>
      </x:c>
      <x:c r="Z1114" s="68">
        <x:f t="shared" si="310"/>
        <x:v>0</x:v>
      </x:c>
    </x:row>
    <x:row r="1115" spans="1:26" s="26" customFormat="1">
      <x:c r="A1115" s="118">
        <x:v>87</x:v>
      </x:c>
      <x:c r="B1115" s="118"/>
      <x:c r="C1115" s="113">
        <x:v>11</x:v>
      </x:c>
      <x:c r="D1115" s="210" t="str">
        <x:f>IF(VLOOKUP($A1115,'★Master Code List'!$B$4:$K$167,8,)=0,"",(VLOOKUP($A1115,'★Master Code List'!$B$4:$K$167,8,)))</x:f>
        <x:v>TZ38-14A033-DB</x:v>
      </x:c>
      <x:c r="E1115" s="210" t="str">
        <x:f>IF(VLOOKUP($A1115,'★Master Code List'!$B$4:$K$167,9,)=0,"",(VLOOKUP($A1115,'★Master Code List'!$B$4:$K$167,9,)))</x:f>
        <x:v>BEV-E (AWD/RWD, V710)</x:v>
      </x:c>
      <x:c r="F1115" s="20" t="str">
        <x:f>IF(VLOOKUP($A1115,'★Master Code List'!$B$4:$K$167,10,)=0,"",(VLOOKUP($A1115,'★Master Code List'!$B$4:$K$167,10,)))</x:f>
        <x:v>BUSBAR</x:v>
      </x:c>
      <x:c r="G1115" s="158">
        <x:f t="shared" si="300"/>
        <x:v>0</x:v>
      </x:c>
      <x:c r="H1115" s="197">
        <x:f t="shared" si="301"/>
        <x:v>622.54166999999995</x:v>
      </x:c>
      <x:c r="I1115" s="285">
        <x:f t="shared" si="302"/>
        <x:v>0</x:v>
      </x:c>
      <x:c r="J1115" s="106">
        <x:f>SUMIFS('purchase data'!K:K,'purchase data'!$B:$B,$C1115,'purchase data'!$F:$F,$D1115)</x:f>
        <x:v>0</x:v>
      </x:c>
      <x:c r="K1115" s="73">
        <x:f>SUMIFS('purchase data'!M:M,'purchase data'!$B:$B,$C1115,'purchase data'!$F:$F,$D1115)</x:f>
        <x:v>0</x:v>
      </x:c>
      <x:c r="L1115" s="68">
        <x:f>SUMIFS(ETC!$G:$G,ETC!$B:$B,$C1115,ETC!$E:$E,$D1115)</x:f>
        <x:v>0</x:v>
      </x:c>
      <x:c r="M1115" s="73">
        <x:f>SUMIFS(ETC!$J:$J,ETC!$E:$E,$D1115,ETC!$B:$B,$C1115)</x:f>
        <x:v>0</x:v>
      </x:c>
      <x:c r="N1115" s="159">
        <x:f>IF(IFERROR((I1115+K1115+M1115)/(G1115+J1115+SUMIFS(ETC!$G:$G,ETC!$C:$C,1,ETC!$B:$B,$C1115,ETC!$E:$E,$D1115)),)=0,H1115,IFERROR((I1115+K1115+M1115)/(G1115+J1115+SUMIFS(ETC!$G:$G,ETC!$C:$C,1,ETC!$B:$B,$C1115,ETC!$E:$E,$D1115)),))</x:f>
        <x:v>622.54166999999995</x:v>
      </x:c>
      <x:c r="O1115" s="106">
        <x:f>++SUMIFS('sales data'!L:L,'sales data'!$B:$B,$C1115,'sales data'!$F:$F,$D1115,'sales data'!$O:$O,"")</x:f>
        <x:v>0</x:v>
      </x:c>
      <x:c r="P1115" s="73">
        <x:f t="shared" si="303"/>
        <x:v>0</x:v>
      </x:c>
      <x:c r="Q1115" s="68">
        <x:f>+SUMIFS('sales data'!$L:$L,'sales data'!$B:$B,$C1115,'sales data'!$F:$F,$D1115,'sales data'!$O:$O,"R")</x:f>
        <x:v>0</x:v>
      </x:c>
      <x:c r="R1115" s="73">
        <x:f t="shared" si="304"/>
        <x:v>0</x:v>
      </x:c>
      <x:c r="S1115" s="68">
        <x:f>SUMIFS('sales data'!$L:$L,'sales data'!$B:$B,$C1115,'sales data'!$F:$F,$D1115,'sales data'!$O:$O,"N")</x:f>
        <x:v>0</x:v>
      </x:c>
      <x:c r="T1115" s="73">
        <x:f t="shared" si="305"/>
        <x:v>0</x:v>
      </x:c>
      <x:c r="U1115" s="26">
        <x:f>SUMIFS('warehouse inventory check'!$N:$N,'warehouse inventory check'!$C:$C,$C1115,'warehouse inventory check'!$D:$D,$D1115)</x:f>
        <x:v>0</x:v>
      </x:c>
      <x:c r="V1115" s="26">
        <x:f t="shared" si="306"/>
        <x:v>622.54166999999995</x:v>
      </x:c>
      <x:c r="W1115" s="73">
        <x:f t="shared" si="307"/>
        <x:v>0</x:v>
      </x:c>
      <x:c r="X1115" s="74">
        <x:f t="shared" si="308"/>
        <x:v>0</x:v>
      </x:c>
      <x:c r="Y1115" s="68">
        <x:f t="shared" si="309"/>
        <x:v>0</x:v>
      </x:c>
      <x:c r="Z1115" s="68">
        <x:f t="shared" si="310"/>
        <x:v>0</x:v>
      </x:c>
    </x:row>
    <x:row r="1116" spans="1:26" s="26" customFormat="1">
      <x:c r="A1116" s="118">
        <x:v>88</x:v>
      </x:c>
      <x:c r="B1116" s="118"/>
      <x:c r="C1116" s="113">
        <x:v>11</x:v>
      </x:c>
      <x:c r="D1116" s="210" t="str">
        <x:f>IF(VLOOKUP($A1116,'★Master Code List'!$B$4:$K$167,8,)=0,"",(VLOOKUP($A1116,'★Master Code List'!$B$4:$K$167,8,)))</x:f>
        <x:v>TZ38-14A033-EB</x:v>
      </x:c>
      <x:c r="E1116" s="210" t="str">
        <x:f>IF(VLOOKUP($A1116,'★Master Code List'!$B$4:$K$167,9,)=0,"",(VLOOKUP($A1116,'★Master Code List'!$B$4:$K$167,9,)))</x:f>
        <x:v>BEV-E (AWD/RWD, V710)</x:v>
      </x:c>
      <x:c r="F1116" s="20" t="str">
        <x:f>IF(VLOOKUP($A1116,'★Master Code List'!$B$4:$K$167,10,)=0,"",(VLOOKUP($A1116,'★Master Code List'!$B$4:$K$167,10,)))</x:f>
        <x:v>BUSBAR</x:v>
      </x:c>
      <x:c r="G1116" s="158">
        <x:f t="shared" si="300"/>
        <x:v>0</x:v>
      </x:c>
      <x:c r="H1116" s="197">
        <x:f t="shared" si="301"/>
        <x:v>1275.6153099999999</x:v>
      </x:c>
      <x:c r="I1116" s="285">
        <x:f t="shared" si="302"/>
        <x:v>0</x:v>
      </x:c>
      <x:c r="J1116" s="106">
        <x:f>SUMIFS('purchase data'!K:K,'purchase data'!$B:$B,$C1116,'purchase data'!$F:$F,$D1116)</x:f>
        <x:v>0</x:v>
      </x:c>
      <x:c r="K1116" s="73">
        <x:f>SUMIFS('purchase data'!M:M,'purchase data'!$B:$B,$C1116,'purchase data'!$F:$F,$D1116)</x:f>
        <x:v>0</x:v>
      </x:c>
      <x:c r="L1116" s="68">
        <x:f>SUMIFS(ETC!$G:$G,ETC!$B:$B,$C1116,ETC!$E:$E,$D1116)</x:f>
        <x:v>0</x:v>
      </x:c>
      <x:c r="M1116" s="73">
        <x:f>SUMIFS(ETC!$J:$J,ETC!$E:$E,$D1116,ETC!$B:$B,$C1116)</x:f>
        <x:v>0</x:v>
      </x:c>
      <x:c r="N1116" s="159">
        <x:f>IF(IFERROR((I1116+K1116+M1116)/(G1116+J1116+SUMIFS(ETC!$G:$G,ETC!$C:$C,1,ETC!$B:$B,$C1116,ETC!$E:$E,$D1116)),)=0,H1116,IFERROR((I1116+K1116+M1116)/(G1116+J1116+SUMIFS(ETC!$G:$G,ETC!$C:$C,1,ETC!$B:$B,$C1116,ETC!$E:$E,$D1116)),))</x:f>
        <x:v>1275.6153099999999</x:v>
      </x:c>
      <x:c r="O1116" s="106">
        <x:f>++SUMIFS('sales data'!L:L,'sales data'!$B:$B,$C1116,'sales data'!$F:$F,$D1116,'sales data'!$O:$O,"")</x:f>
        <x:v>0</x:v>
      </x:c>
      <x:c r="P1116" s="73">
        <x:f t="shared" si="303"/>
        <x:v>0</x:v>
      </x:c>
      <x:c r="Q1116" s="68">
        <x:f>+SUMIFS('sales data'!$L:$L,'sales data'!$B:$B,$C1116,'sales data'!$F:$F,$D1116,'sales data'!$O:$O,"R")</x:f>
        <x:v>0</x:v>
      </x:c>
      <x:c r="R1116" s="73">
        <x:f t="shared" si="304"/>
        <x:v>0</x:v>
      </x:c>
      <x:c r="S1116" s="68">
        <x:f>SUMIFS('sales data'!$L:$L,'sales data'!$B:$B,$C1116,'sales data'!$F:$F,$D1116,'sales data'!$O:$O,"N")</x:f>
        <x:v>0</x:v>
      </x:c>
      <x:c r="T1116" s="73">
        <x:f t="shared" si="305"/>
        <x:v>0</x:v>
      </x:c>
      <x:c r="U1116" s="26">
        <x:f>SUMIFS('warehouse inventory check'!$N:$N,'warehouse inventory check'!$C:$C,$C1116,'warehouse inventory check'!$D:$D,$D1116)</x:f>
        <x:v>0</x:v>
      </x:c>
      <x:c r="V1116" s="26">
        <x:f t="shared" si="306"/>
        <x:v>1275.6153099999999</x:v>
      </x:c>
      <x:c r="W1116" s="73">
        <x:f t="shared" si="307"/>
        <x:v>0</x:v>
      </x:c>
      <x:c r="X1116" s="74">
        <x:f t="shared" si="308"/>
        <x:v>0</x:v>
      </x:c>
      <x:c r="Y1116" s="68">
        <x:f t="shared" si="309"/>
        <x:v>0</x:v>
      </x:c>
      <x:c r="Z1116" s="68">
        <x:f t="shared" si="310"/>
        <x:v>0</x:v>
      </x:c>
    </x:row>
    <x:row r="1117" spans="1:26" s="26" customFormat="1">
      <x:c r="A1117" s="118">
        <x:v>89</x:v>
      </x:c>
      <x:c r="B1117" s="118"/>
      <x:c r="C1117" s="113">
        <x:v>11</x:v>
      </x:c>
      <x:c r="D1117" s="210" t="str">
        <x:f>IF(VLOOKUP($A1117,'★Master Code List'!$B$4:$K$167,8,)=0,"",(VLOOKUP($A1117,'★Master Code List'!$B$4:$K$167,8,)))</x:f>
        <x:v>TZ38-14A033-GB</x:v>
      </x:c>
      <x:c r="E1117" s="210" t="str">
        <x:f>IF(VLOOKUP($A1117,'★Master Code List'!$B$4:$K$167,9,)=0,"",(VLOOKUP($A1117,'★Master Code List'!$B$4:$K$167,9,)))</x:f>
        <x:v>BEV-E (AWD/RWD, V710)</x:v>
      </x:c>
      <x:c r="F1117" s="20" t="str">
        <x:f>IF(VLOOKUP($A1117,'★Master Code List'!$B$4:$K$167,10,)=0,"",(VLOOKUP($A1117,'★Master Code List'!$B$4:$K$167,10,)))</x:f>
        <x:v>BUSBAR</x:v>
      </x:c>
      <x:c r="G1117" s="158">
        <x:f t="shared" si="300"/>
        <x:v>0</x:v>
      </x:c>
      <x:c r="H1117" s="197">
        <x:f t="shared" si="301"/>
        <x:v>958.91081999999994</x:v>
      </x:c>
      <x:c r="I1117" s="285">
        <x:f t="shared" si="302"/>
        <x:v>0</x:v>
      </x:c>
      <x:c r="J1117" s="106">
        <x:f>SUMIFS('purchase data'!K:K,'purchase data'!$B:$B,$C1117,'purchase data'!$F:$F,$D1117)</x:f>
        <x:v>0</x:v>
      </x:c>
      <x:c r="K1117" s="73">
        <x:f>SUMIFS('purchase data'!M:M,'purchase data'!$B:$B,$C1117,'purchase data'!$F:$F,$D1117)</x:f>
        <x:v>0</x:v>
      </x:c>
      <x:c r="L1117" s="68">
        <x:f>SUMIFS(ETC!$G:$G,ETC!$B:$B,$C1117,ETC!$E:$E,$D1117)</x:f>
        <x:v>0</x:v>
      </x:c>
      <x:c r="M1117" s="73">
        <x:f>SUMIFS(ETC!$J:$J,ETC!$E:$E,$D1117,ETC!$B:$B,$C1117)</x:f>
        <x:v>0</x:v>
      </x:c>
      <x:c r="N1117" s="159">
        <x:f>IF(IFERROR((I1117+K1117+M1117)/(G1117+J1117+SUMIFS(ETC!$G:$G,ETC!$C:$C,1,ETC!$B:$B,$C1117,ETC!$E:$E,$D1117)),)=0,H1117,IFERROR((I1117+K1117+M1117)/(G1117+J1117+SUMIFS(ETC!$G:$G,ETC!$C:$C,1,ETC!$B:$B,$C1117,ETC!$E:$E,$D1117)),))</x:f>
        <x:v>958.91081999999994</x:v>
      </x:c>
      <x:c r="O1117" s="106">
        <x:f>++SUMIFS('sales data'!L:L,'sales data'!$B:$B,$C1117,'sales data'!$F:$F,$D1117,'sales data'!$O:$O,"")</x:f>
        <x:v>0</x:v>
      </x:c>
      <x:c r="P1117" s="73">
        <x:f t="shared" si="303"/>
        <x:v>0</x:v>
      </x:c>
      <x:c r="Q1117" s="68">
        <x:f>+SUMIFS('sales data'!$L:$L,'sales data'!$B:$B,$C1117,'sales data'!$F:$F,$D1117,'sales data'!$O:$O,"R")</x:f>
        <x:v>0</x:v>
      </x:c>
      <x:c r="R1117" s="73">
        <x:f t="shared" si="304"/>
        <x:v>0</x:v>
      </x:c>
      <x:c r="S1117" s="68">
        <x:f>SUMIFS('sales data'!$L:$L,'sales data'!$B:$B,$C1117,'sales data'!$F:$F,$D1117,'sales data'!$O:$O,"N")</x:f>
        <x:v>0</x:v>
      </x:c>
      <x:c r="T1117" s="73">
        <x:f t="shared" si="305"/>
        <x:v>0</x:v>
      </x:c>
      <x:c r="U1117" s="26">
        <x:f>SUMIFS('warehouse inventory check'!$N:$N,'warehouse inventory check'!$C:$C,$C1117,'warehouse inventory check'!$D:$D,$D1117)</x:f>
        <x:v>0</x:v>
      </x:c>
      <x:c r="V1117" s="26">
        <x:f t="shared" si="306"/>
        <x:v>958.91081999999994</x:v>
      </x:c>
      <x:c r="W1117" s="73">
        <x:f t="shared" si="307"/>
        <x:v>0</x:v>
      </x:c>
      <x:c r="X1117" s="74">
        <x:f t="shared" si="308"/>
        <x:v>0</x:v>
      </x:c>
      <x:c r="Y1117" s="68">
        <x:f t="shared" si="309"/>
        <x:v>0</x:v>
      </x:c>
      <x:c r="Z1117" s="68">
        <x:f t="shared" si="310"/>
        <x:v>0</x:v>
      </x:c>
    </x:row>
    <x:row r="1118" spans="1:26" s="26" customFormat="1">
      <x:c r="A1118" s="118">
        <x:v>90</x:v>
      </x:c>
      <x:c r="B1118" s="118"/>
      <x:c r="C1118" s="113">
        <x:v>11</x:v>
      </x:c>
      <x:c r="D1118" s="210" t="str">
        <x:f>IF(VLOOKUP($A1118,'★Master Code List'!$B$4:$K$167,8,)=0,"",(VLOOKUP($A1118,'★Master Code List'!$B$4:$K$167,8,)))</x:f>
        <x:v>TZ38-14A033-KB</x:v>
      </x:c>
      <x:c r="E1118" s="210" t="str">
        <x:f>IF(VLOOKUP($A1118,'★Master Code List'!$B$4:$K$167,9,)=0,"",(VLOOKUP($A1118,'★Master Code List'!$B$4:$K$167,9,)))</x:f>
        <x:v>BEV-E (AWD/RWD, V710)</x:v>
      </x:c>
      <x:c r="F1118" s="20" t="str">
        <x:f>IF(VLOOKUP($A1118,'★Master Code List'!$B$4:$K$167,10,)=0,"",(VLOOKUP($A1118,'★Master Code List'!$B$4:$K$167,10,)))</x:f>
        <x:v>BUSBAR</x:v>
      </x:c>
      <x:c r="G1118" s="158">
        <x:f t="shared" si="300"/>
        <x:v>0</x:v>
      </x:c>
      <x:c r="H1118" s="197">
        <x:f t="shared" si="301"/>
        <x:v>670.26720768115945</x:v>
      </x:c>
      <x:c r="I1118" s="285">
        <x:f t="shared" si="302"/>
        <x:v>0</x:v>
      </x:c>
      <x:c r="J1118" s="106">
        <x:f>SUMIFS('purchase data'!K:K,'purchase data'!$B:$B,$C1118,'purchase data'!$F:$F,$D1118)</x:f>
        <x:v>0</x:v>
      </x:c>
      <x:c r="K1118" s="73">
        <x:f>SUMIFS('purchase data'!M:M,'purchase data'!$B:$B,$C1118,'purchase data'!$F:$F,$D1118)</x:f>
        <x:v>0</x:v>
      </x:c>
      <x:c r="L1118" s="68">
        <x:f>SUMIFS(ETC!$G:$G,ETC!$B:$B,$C1118,ETC!$E:$E,$D1118)</x:f>
        <x:v>0</x:v>
      </x:c>
      <x:c r="M1118" s="73">
        <x:f>SUMIFS(ETC!$J:$J,ETC!$E:$E,$D1118,ETC!$B:$B,$C1118)</x:f>
        <x:v>0</x:v>
      </x:c>
      <x:c r="N1118" s="159">
        <x:f>IF(IFERROR((I1118+K1118+M1118)/(G1118+J1118+SUMIFS(ETC!$G:$G,ETC!$C:$C,1,ETC!$B:$B,$C1118,ETC!$E:$E,$D1118)),)=0,H1118,IFERROR((I1118+K1118+M1118)/(G1118+J1118+SUMIFS(ETC!$G:$G,ETC!$C:$C,1,ETC!$B:$B,$C1118,ETC!$E:$E,$D1118)),))</x:f>
        <x:v>670.26720768115945</x:v>
      </x:c>
      <x:c r="O1118" s="106">
        <x:f>++SUMIFS('sales data'!L:L,'sales data'!$B:$B,$C1118,'sales data'!$F:$F,$D1118,'sales data'!$O:$O,"")</x:f>
        <x:v>0</x:v>
      </x:c>
      <x:c r="P1118" s="73">
        <x:f t="shared" si="303"/>
        <x:v>0</x:v>
      </x:c>
      <x:c r="Q1118" s="68">
        <x:f>+SUMIFS('sales data'!$L:$L,'sales data'!$B:$B,$C1118,'sales data'!$F:$F,$D1118,'sales data'!$O:$O,"R")</x:f>
        <x:v>0</x:v>
      </x:c>
      <x:c r="R1118" s="73">
        <x:f t="shared" si="304"/>
        <x:v>0</x:v>
      </x:c>
      <x:c r="S1118" s="68">
        <x:f>SUMIFS('sales data'!$L:$L,'sales data'!$B:$B,$C1118,'sales data'!$F:$F,$D1118,'sales data'!$O:$O,"N")</x:f>
        <x:v>0</x:v>
      </x:c>
      <x:c r="T1118" s="73">
        <x:f t="shared" si="305"/>
        <x:v>0</x:v>
      </x:c>
      <x:c r="U1118" s="26">
        <x:f>SUMIFS('warehouse inventory check'!$N:$N,'warehouse inventory check'!$C:$C,$C1118,'warehouse inventory check'!$D:$D,$D1118)</x:f>
        <x:v>0</x:v>
      </x:c>
      <x:c r="V1118" s="26">
        <x:f t="shared" si="306"/>
        <x:v>670.26720768115945</x:v>
      </x:c>
      <x:c r="W1118" s="73">
        <x:f t="shared" si="307"/>
        <x:v>0</x:v>
      </x:c>
      <x:c r="X1118" s="74">
        <x:f t="shared" si="308"/>
        <x:v>0</x:v>
      </x:c>
      <x:c r="Y1118" s="68">
        <x:f t="shared" si="309"/>
        <x:v>0</x:v>
      </x:c>
      <x:c r="Z1118" s="68">
        <x:f t="shared" si="310"/>
        <x:v>0</x:v>
      </x:c>
    </x:row>
    <x:row r="1119" spans="1:26" s="26" customFormat="1">
      <x:c r="A1119" s="118">
        <x:v>91</x:v>
      </x:c>
      <x:c r="B1119" s="118"/>
      <x:c r="C1119" s="113">
        <x:v>11</x:v>
      </x:c>
      <x:c r="D1119" s="210" t="str">
        <x:f>IF(VLOOKUP($A1119,'★Master Code List'!$B$4:$K$167,8,)=0,"",(VLOOKUP($A1119,'★Master Code List'!$B$4:$K$167,8,)))</x:f>
        <x:v>TZ38-14A033-LB</x:v>
      </x:c>
      <x:c r="E1119" s="210" t="str">
        <x:f>IF(VLOOKUP($A1119,'★Master Code List'!$B$4:$K$167,9,)=0,"",(VLOOKUP($A1119,'★Master Code List'!$B$4:$K$167,9,)))</x:f>
        <x:v>BEV-E (AWD/RWD, V710)</x:v>
      </x:c>
      <x:c r="F1119" s="20" t="str">
        <x:f>IF(VLOOKUP($A1119,'★Master Code List'!$B$4:$K$167,10,)=0,"",(VLOOKUP($A1119,'★Master Code List'!$B$4:$K$167,10,)))</x:f>
        <x:v>BUSBAR</x:v>
      </x:c>
      <x:c r="G1119" s="158">
        <x:f t="shared" si="300"/>
        <x:v>0</x:v>
      </x:c>
      <x:c r="H1119" s="197">
        <x:f t="shared" si="301"/>
        <x:v>688.846</x:v>
      </x:c>
      <x:c r="I1119" s="285">
        <x:f t="shared" si="302"/>
        <x:v>0</x:v>
      </x:c>
      <x:c r="J1119" s="106">
        <x:f>SUMIFS('purchase data'!K:K,'purchase data'!$B:$B,$C1119,'purchase data'!$F:$F,$D1119)</x:f>
        <x:v>0</x:v>
      </x:c>
      <x:c r="K1119" s="73">
        <x:f>SUMIFS('purchase data'!M:M,'purchase data'!$B:$B,$C1119,'purchase data'!$F:$F,$D1119)</x:f>
        <x:v>0</x:v>
      </x:c>
      <x:c r="L1119" s="68">
        <x:f>SUMIFS(ETC!$G:$G,ETC!$B:$B,$C1119,ETC!$E:$E,$D1119)</x:f>
        <x:v>0</x:v>
      </x:c>
      <x:c r="M1119" s="73">
        <x:f>SUMIFS(ETC!$J:$J,ETC!$E:$E,$D1119,ETC!$B:$B,$C1119)</x:f>
        <x:v>0</x:v>
      </x:c>
      <x:c r="N1119" s="159">
        <x:f>IF(IFERROR((I1119+K1119+M1119)/(G1119+J1119+SUMIFS(ETC!$G:$G,ETC!$C:$C,1,ETC!$B:$B,$C1119,ETC!$E:$E,$D1119)),)=0,H1119,IFERROR((I1119+K1119+M1119)/(G1119+J1119+SUMIFS(ETC!$G:$G,ETC!$C:$C,1,ETC!$B:$B,$C1119,ETC!$E:$E,$D1119)),))</x:f>
        <x:v>688.846</x:v>
      </x:c>
      <x:c r="O1119" s="106">
        <x:f>++SUMIFS('sales data'!L:L,'sales data'!$B:$B,$C1119,'sales data'!$F:$F,$D1119,'sales data'!$O:$O,"")</x:f>
        <x:v>0</x:v>
      </x:c>
      <x:c r="P1119" s="73">
        <x:f t="shared" si="303"/>
        <x:v>0</x:v>
      </x:c>
      <x:c r="Q1119" s="68">
        <x:f>+SUMIFS('sales data'!$L:$L,'sales data'!$B:$B,$C1119,'sales data'!$F:$F,$D1119,'sales data'!$O:$O,"R")</x:f>
        <x:v>0</x:v>
      </x:c>
      <x:c r="R1119" s="73">
        <x:f t="shared" si="304"/>
        <x:v>0</x:v>
      </x:c>
      <x:c r="S1119" s="68">
        <x:f>SUMIFS('sales data'!$L:$L,'sales data'!$B:$B,$C1119,'sales data'!$F:$F,$D1119,'sales data'!$O:$O,"N")</x:f>
        <x:v>0</x:v>
      </x:c>
      <x:c r="T1119" s="73">
        <x:f t="shared" si="305"/>
        <x:v>0</x:v>
      </x:c>
      <x:c r="U1119" s="26">
        <x:f>SUMIFS('warehouse inventory check'!$N:$N,'warehouse inventory check'!$C:$C,$C1119,'warehouse inventory check'!$D:$D,$D1119)</x:f>
        <x:v>0</x:v>
      </x:c>
      <x:c r="V1119" s="26">
        <x:f t="shared" si="306"/>
        <x:v>688.846</x:v>
      </x:c>
      <x:c r="W1119" s="73">
        <x:f t="shared" si="307"/>
        <x:v>0</x:v>
      </x:c>
      <x:c r="X1119" s="74">
        <x:f t="shared" si="308"/>
        <x:v>0</x:v>
      </x:c>
      <x:c r="Y1119" s="68">
        <x:f t="shared" si="309"/>
        <x:v>0</x:v>
      </x:c>
      <x:c r="Z1119" s="68">
        <x:f t="shared" si="310"/>
        <x:v>0</x:v>
      </x:c>
    </x:row>
    <x:row r="1120" spans="1:26" s="26" customFormat="1">
      <x:c r="A1120" s="118">
        <x:v>92</x:v>
      </x:c>
      <x:c r="B1120" s="118"/>
      <x:c r="C1120" s="113">
        <x:v>11</x:v>
      </x:c>
      <x:c r="D1120" s="210" t="str">
        <x:f>IF(VLOOKUP($A1120,'★Master Code List'!$B$4:$K$167,8,)=0,"",(VLOOKUP($A1120,'★Master Code List'!$B$4:$K$167,8,)))</x:f>
        <x:v>TZ38-14B680-AB</x:v>
      </x:c>
      <x:c r="E1120" s="210" t="str">
        <x:f>IF(VLOOKUP($A1120,'★Master Code List'!$B$4:$K$167,9,)=0,"",(VLOOKUP($A1120,'★Master Code List'!$B$4:$K$167,9,)))</x:f>
        <x:v>BEV-E (AWD/RWD, V710)</x:v>
      </x:c>
      <x:c r="F1120" s="20" t="str">
        <x:f>IF(VLOOKUP($A1120,'★Master Code List'!$B$4:$K$167,10,)=0,"",(VLOOKUP($A1120,'★Master Code List'!$B$4:$K$167,10,)))</x:f>
        <x:v>PDU</x:v>
      </x:c>
      <x:c r="G1120" s="158">
        <x:f t="shared" si="300"/>
        <x:v>0</x:v>
      </x:c>
      <x:c r="H1120" s="197">
        <x:f t="shared" si="301"/>
        <x:v>1265.26549</x:v>
      </x:c>
      <x:c r="I1120" s="285">
        <x:f t="shared" si="302"/>
        <x:v>0</x:v>
      </x:c>
      <x:c r="J1120" s="106">
        <x:f>SUMIFS('purchase data'!K:K,'purchase data'!$B:$B,$C1120,'purchase data'!$F:$F,$D1120)</x:f>
        <x:v>0</x:v>
      </x:c>
      <x:c r="K1120" s="73">
        <x:f>SUMIFS('purchase data'!M:M,'purchase data'!$B:$B,$C1120,'purchase data'!$F:$F,$D1120)</x:f>
        <x:v>0</x:v>
      </x:c>
      <x:c r="L1120" s="68">
        <x:f>SUMIFS(ETC!$G:$G,ETC!$B:$B,$C1120,ETC!$E:$E,$D1120)</x:f>
        <x:v>0</x:v>
      </x:c>
      <x:c r="M1120" s="73">
        <x:f>SUMIFS(ETC!$J:$J,ETC!$E:$E,$D1120,ETC!$B:$B,$C1120)</x:f>
        <x:v>0</x:v>
      </x:c>
      <x:c r="N1120" s="159">
        <x:f>IF(IFERROR((I1120+K1120+M1120)/(G1120+J1120+SUMIFS(ETC!$G:$G,ETC!$C:$C,1,ETC!$B:$B,$C1120,ETC!$E:$E,$D1120)),)=0,H1120,IFERROR((I1120+K1120+M1120)/(G1120+J1120+SUMIFS(ETC!$G:$G,ETC!$C:$C,1,ETC!$B:$B,$C1120,ETC!$E:$E,$D1120)),))</x:f>
        <x:v>1265.26549</x:v>
      </x:c>
      <x:c r="O1120" s="106">
        <x:f>++SUMIFS('sales data'!L:L,'sales data'!$B:$B,$C1120,'sales data'!$F:$F,$D1120,'sales data'!$O:$O,"")</x:f>
        <x:v>0</x:v>
      </x:c>
      <x:c r="P1120" s="73">
        <x:f t="shared" si="303"/>
        <x:v>0</x:v>
      </x:c>
      <x:c r="Q1120" s="68">
        <x:f>+SUMIFS('sales data'!$L:$L,'sales data'!$B:$B,$C1120,'sales data'!$F:$F,$D1120,'sales data'!$O:$O,"R")</x:f>
        <x:v>0</x:v>
      </x:c>
      <x:c r="R1120" s="73">
        <x:f t="shared" si="304"/>
        <x:v>0</x:v>
      </x:c>
      <x:c r="S1120" s="68">
        <x:f>SUMIFS('sales data'!$L:$L,'sales data'!$B:$B,$C1120,'sales data'!$F:$F,$D1120,'sales data'!$O:$O,"N")</x:f>
        <x:v>0</x:v>
      </x:c>
      <x:c r="T1120" s="73">
        <x:f t="shared" si="305"/>
        <x:v>0</x:v>
      </x:c>
      <x:c r="U1120" s="26">
        <x:f>SUMIFS('warehouse inventory check'!$N:$N,'warehouse inventory check'!$C:$C,$C1120,'warehouse inventory check'!$D:$D,$D1120)</x:f>
        <x:v>0</x:v>
      </x:c>
      <x:c r="V1120" s="26">
        <x:f t="shared" si="306"/>
        <x:v>1265.26549</x:v>
      </x:c>
      <x:c r="W1120" s="73">
        <x:f t="shared" si="307"/>
        <x:v>0</x:v>
      </x:c>
      <x:c r="X1120" s="74">
        <x:f t="shared" si="308"/>
        <x:v>0</x:v>
      </x:c>
      <x:c r="Y1120" s="68">
        <x:f t="shared" si="309"/>
        <x:v>0</x:v>
      </x:c>
      <x:c r="Z1120" s="68">
        <x:f t="shared" si="310"/>
        <x:v>0</x:v>
      </x:c>
    </x:row>
    <x:row r="1121" spans="1:26" s="26" customFormat="1">
      <x:c r="A1121" s="118">
        <x:v>93</x:v>
      </x:c>
      <x:c r="B1121" s="118"/>
      <x:c r="C1121" s="113">
        <x:v>11</x:v>
      </x:c>
      <x:c r="D1121" s="210" t="str">
        <x:f>IF(VLOOKUP($A1121,'★Master Code List'!$B$4:$K$167,8,)=0,"",(VLOOKUP($A1121,'★Master Code List'!$B$4:$K$167,8,)))</x:f>
        <x:v/>
      </x:c>
      <x:c r="E1121" s="210" t="str">
        <x:f>IF(VLOOKUP($A1121,'★Master Code List'!$B$4:$K$167,9,)=0,"",(VLOOKUP($A1121,'★Master Code List'!$B$4:$K$167,9,)))</x:f>
        <x:v/>
      </x:c>
      <x:c r="F1121" s="20" t="str">
        <x:f>IF(VLOOKUP($A1121,'★Master Code List'!$B$4:$K$167,10,)=0,"",(VLOOKUP($A1121,'★Master Code List'!$B$4:$K$167,10,)))</x:f>
        <x:v/>
      </x:c>
      <x:c r="G1121" s="158">
        <x:f t="shared" si="300"/>
        <x:v>0</x:v>
      </x:c>
      <x:c r="H1121" s="197">
        <x:f t="shared" si="301"/>
        <x:v>3483403924.7398562</x:v>
      </x:c>
      <x:c r="I1121" s="285">
        <x:f t="shared" si="302"/>
        <x:v>0</x:v>
      </x:c>
      <x:c r="J1121" s="106">
        <x:f>SUMIFS('purchase data'!K:K,'purchase data'!$B:$B,$C1121,'purchase data'!$F:$F,$D1121)</x:f>
        <x:v>0</x:v>
      </x:c>
      <x:c r="K1121" s="73">
        <x:f>SUMIFS('purchase data'!M:M,'purchase data'!$B:$B,$C1121,'purchase data'!$F:$F,$D1121)</x:f>
        <x:v>0</x:v>
      </x:c>
      <x:c r="L1121" s="68">
        <x:f>SUMIFS(ETC!$G:$G,ETC!$B:$B,$C1121,ETC!$E:$E,$D1121)</x:f>
        <x:v>0</x:v>
      </x:c>
      <x:c r="M1121" s="73">
        <x:f>SUMIFS(ETC!$J:$J,ETC!$E:$E,$D1121,ETC!$B:$B,$C1121)</x:f>
        <x:v>0</x:v>
      </x:c>
      <x:c r="N1121" s="159">
        <x:f>IF(IFERROR((I1121+K1121+M1121)/(G1121+J1121+SUMIFS(ETC!$G:$G,ETC!$C:$C,1,ETC!$B:$B,$C1121,ETC!$E:$E,$D1121)),)=0,H1121,IFERROR((I1121+K1121+M1121)/(G1121+J1121+SUMIFS(ETC!$G:$G,ETC!$C:$C,1,ETC!$B:$B,$C1121,ETC!$E:$E,$D1121)),))</x:f>
        <x:v>3483403924.7398562</x:v>
      </x:c>
      <x:c r="O1121" s="106">
        <x:f>++SUMIFS('sales data'!L:L,'sales data'!$B:$B,$C1121,'sales data'!$F:$F,$D1121,'sales data'!$O:$O,"")</x:f>
        <x:v>0</x:v>
      </x:c>
      <x:c r="P1121" s="73">
        <x:f t="shared" si="303"/>
        <x:v>0</x:v>
      </x:c>
      <x:c r="Q1121" s="68">
        <x:f>+SUMIFS('sales data'!$L:$L,'sales data'!$B:$B,$C1121,'sales data'!$F:$F,$D1121,'sales data'!$O:$O,"R")</x:f>
        <x:v>0</x:v>
      </x:c>
      <x:c r="R1121" s="73">
        <x:f t="shared" si="304"/>
        <x:v>0</x:v>
      </x:c>
      <x:c r="S1121" s="68">
        <x:f>SUMIFS('sales data'!$L:$L,'sales data'!$B:$B,$C1121,'sales data'!$F:$F,$D1121,'sales data'!$O:$O,"N")</x:f>
        <x:v>0</x:v>
      </x:c>
      <x:c r="T1121" s="73">
        <x:f t="shared" si="305"/>
        <x:v>0</x:v>
      </x:c>
      <x:c r="U1121" s="26">
        <x:f>SUMIFS('warehouse inventory check'!$N:$N,'warehouse inventory check'!$C:$C,$C1121,'warehouse inventory check'!$D:$D,$D1121)</x:f>
        <x:v>0</x:v>
      </x:c>
      <x:c r="V1121" s="26">
        <x:f t="shared" si="306"/>
        <x:v>3483403924.7398562</x:v>
      </x:c>
      <x:c r="W1121" s="73">
        <x:f t="shared" si="307"/>
        <x:v>0</x:v>
      </x:c>
      <x:c r="X1121" s="74">
        <x:f t="shared" si="308"/>
        <x:v>0</x:v>
      </x:c>
      <x:c r="Y1121" s="68">
        <x:f t="shared" si="309"/>
        <x:v>0</x:v>
      </x:c>
      <x:c r="Z1121" s="68">
        <x:f t="shared" si="310"/>
        <x:v>0</x:v>
      </x:c>
    </x:row>
    <x:row r="1122" spans="1:26" s="26" customFormat="1">
      <x:c r="A1122" s="118">
        <x:v>94</x:v>
      </x:c>
      <x:c r="B1122" s="118"/>
      <x:c r="C1122" s="113">
        <x:v>11</x:v>
      </x:c>
      <x:c r="D1122" s="210" t="str">
        <x:f>IF(VLOOKUP($A1122,'★Master Code List'!$B$4:$K$167,8,)=0,"",(VLOOKUP($A1122,'★Master Code List'!$B$4:$K$167,8,)))</x:f>
        <x:v/>
      </x:c>
      <x:c r="E1122" s="210" t="str">
        <x:f>IF(VLOOKUP($A1122,'★Master Code List'!$B$4:$K$167,9,)=0,"",(VLOOKUP($A1122,'★Master Code List'!$B$4:$K$167,9,)))</x:f>
        <x:v/>
      </x:c>
      <x:c r="F1122" s="20" t="str">
        <x:f>IF(VLOOKUP($A1122,'★Master Code List'!$B$4:$K$167,10,)=0,"",(VLOOKUP($A1122,'★Master Code List'!$B$4:$K$167,10,)))</x:f>
        <x:v/>
      </x:c>
      <x:c r="G1122" s="158">
        <x:f t="shared" si="300"/>
        <x:v>0</x:v>
      </x:c>
      <x:c r="H1122" s="197">
        <x:f t="shared" si="301"/>
        <x:v>3483403924.7398562</x:v>
      </x:c>
      <x:c r="I1122" s="285">
        <x:f t="shared" si="302"/>
        <x:v>0</x:v>
      </x:c>
      <x:c r="J1122" s="106">
        <x:f>SUMIFS('purchase data'!K:K,'purchase data'!$B:$B,$C1122,'purchase data'!$F:$F,$D1122)</x:f>
        <x:v>0</x:v>
      </x:c>
      <x:c r="K1122" s="73">
        <x:f>SUMIFS('purchase data'!M:M,'purchase data'!$B:$B,$C1122,'purchase data'!$F:$F,$D1122)</x:f>
        <x:v>0</x:v>
      </x:c>
      <x:c r="L1122" s="68">
        <x:f>SUMIFS(ETC!$G:$G,ETC!$B:$B,$C1122,ETC!$E:$E,$D1122)</x:f>
        <x:v>0</x:v>
      </x:c>
      <x:c r="M1122" s="73">
        <x:f>SUMIFS(ETC!$J:$J,ETC!$E:$E,$D1122,ETC!$B:$B,$C1122)</x:f>
        <x:v>0</x:v>
      </x:c>
      <x:c r="N1122" s="159">
        <x:f>IF(IFERROR((I1122+K1122+M1122)/(G1122+J1122+SUMIFS(ETC!$G:$G,ETC!$C:$C,1,ETC!$B:$B,$C1122,ETC!$E:$E,$D1122)),)=0,H1122,IFERROR((I1122+K1122+M1122)/(G1122+J1122+SUMIFS(ETC!$G:$G,ETC!$C:$C,1,ETC!$B:$B,$C1122,ETC!$E:$E,$D1122)),))</x:f>
        <x:v>3483403924.7398562</x:v>
      </x:c>
      <x:c r="O1122" s="106">
        <x:f>++SUMIFS('sales data'!L:L,'sales data'!$B:$B,$C1122,'sales data'!$F:$F,$D1122,'sales data'!$O:$O,"")</x:f>
        <x:v>0</x:v>
      </x:c>
      <x:c r="P1122" s="73">
        <x:f t="shared" si="303"/>
        <x:v>0</x:v>
      </x:c>
      <x:c r="Q1122" s="68">
        <x:f>+SUMIFS('sales data'!$L:$L,'sales data'!$B:$B,$C1122,'sales data'!$F:$F,$D1122,'sales data'!$O:$O,"R")</x:f>
        <x:v>0</x:v>
      </x:c>
      <x:c r="R1122" s="73">
        <x:f t="shared" si="304"/>
        <x:v>0</x:v>
      </x:c>
      <x:c r="S1122" s="68">
        <x:f>SUMIFS('sales data'!$L:$L,'sales data'!$B:$B,$C1122,'sales data'!$F:$F,$D1122,'sales data'!$O:$O,"N")</x:f>
        <x:v>0</x:v>
      </x:c>
      <x:c r="T1122" s="73">
        <x:f t="shared" si="305"/>
        <x:v>0</x:v>
      </x:c>
      <x:c r="U1122" s="26">
        <x:f>SUMIFS('warehouse inventory check'!$N:$N,'warehouse inventory check'!$C:$C,$C1122,'warehouse inventory check'!$D:$D,$D1122)</x:f>
        <x:v>0</x:v>
      </x:c>
      <x:c r="V1122" s="26">
        <x:f t="shared" si="306"/>
        <x:v>3483403924.7398562</x:v>
      </x:c>
      <x:c r="W1122" s="73">
        <x:f t="shared" si="307"/>
        <x:v>0</x:v>
      </x:c>
      <x:c r="X1122" s="74">
        <x:f t="shared" si="308"/>
        <x:v>0</x:v>
      </x:c>
      <x:c r="Y1122" s="68">
        <x:f t="shared" si="309"/>
        <x:v>0</x:v>
      </x:c>
      <x:c r="Z1122" s="68">
        <x:f t="shared" si="310"/>
        <x:v>0</x:v>
      </x:c>
    </x:row>
    <x:row r="1123" spans="1:26" s="26" customFormat="1">
      <x:c r="A1123" s="118">
        <x:v>95</x:v>
      </x:c>
      <x:c r="B1123" s="118"/>
      <x:c r="C1123" s="113">
        <x:v>11</x:v>
      </x:c>
      <x:c r="D1123" s="210" t="str">
        <x:f>IF(VLOOKUP($A1123,'★Master Code List'!$B$4:$K$167,8,)=0,"",(VLOOKUP($A1123,'★Master Code List'!$B$4:$K$167,8,)))</x:f>
        <x:v/>
      </x:c>
      <x:c r="E1123" s="210" t="str">
        <x:f>IF(VLOOKUP($A1123,'★Master Code List'!$B$4:$K$167,9,)=0,"",(VLOOKUP($A1123,'★Master Code List'!$B$4:$K$167,9,)))</x:f>
        <x:v/>
      </x:c>
      <x:c r="F1123" s="20" t="str">
        <x:f>IF(VLOOKUP($A1123,'★Master Code List'!$B$4:$K$167,10,)=0,"",(VLOOKUP($A1123,'★Master Code List'!$B$4:$K$167,10,)))</x:f>
        <x:v/>
      </x:c>
      <x:c r="G1123" s="158">
        <x:f t="shared" si="300"/>
        <x:v>0</x:v>
      </x:c>
      <x:c r="H1123" s="197">
        <x:f t="shared" si="301"/>
        <x:v>3483403924.7398562</x:v>
      </x:c>
      <x:c r="I1123" s="285">
        <x:f t="shared" si="302"/>
        <x:v>0</x:v>
      </x:c>
      <x:c r="J1123" s="106">
        <x:f>SUMIFS('purchase data'!K:K,'purchase data'!$B:$B,$C1123,'purchase data'!$F:$F,$D1123)</x:f>
        <x:v>0</x:v>
      </x:c>
      <x:c r="K1123" s="73">
        <x:f>SUMIFS('purchase data'!M:M,'purchase data'!$B:$B,$C1123,'purchase data'!$F:$F,$D1123)</x:f>
        <x:v>0</x:v>
      </x:c>
      <x:c r="L1123" s="68">
        <x:f>SUMIFS(ETC!$G:$G,ETC!$B:$B,$C1123,ETC!$E:$E,$D1123)</x:f>
        <x:v>0</x:v>
      </x:c>
      <x:c r="M1123" s="73">
        <x:f>SUMIFS(ETC!$J:$J,ETC!$E:$E,$D1123,ETC!$B:$B,$C1123)</x:f>
        <x:v>0</x:v>
      </x:c>
      <x:c r="N1123" s="159">
        <x:f>IF(IFERROR((I1123+K1123+M1123)/(G1123+J1123+SUMIFS(ETC!$G:$G,ETC!$C:$C,1,ETC!$B:$B,$C1123,ETC!$E:$E,$D1123)),)=0,H1123,IFERROR((I1123+K1123+M1123)/(G1123+J1123+SUMIFS(ETC!$G:$G,ETC!$C:$C,1,ETC!$B:$B,$C1123,ETC!$E:$E,$D1123)),))</x:f>
        <x:v>3483403924.7398562</x:v>
      </x:c>
      <x:c r="O1123" s="106">
        <x:f>++SUMIFS('sales data'!L:L,'sales data'!$B:$B,$C1123,'sales data'!$F:$F,$D1123,'sales data'!$O:$O,"")</x:f>
        <x:v>0</x:v>
      </x:c>
      <x:c r="P1123" s="73">
        <x:f t="shared" si="303"/>
        <x:v>0</x:v>
      </x:c>
      <x:c r="Q1123" s="68">
        <x:f>+SUMIFS('sales data'!$L:$L,'sales data'!$B:$B,$C1123,'sales data'!$F:$F,$D1123,'sales data'!$O:$O,"R")</x:f>
        <x:v>0</x:v>
      </x:c>
      <x:c r="R1123" s="73">
        <x:f t="shared" si="304"/>
        <x:v>0</x:v>
      </x:c>
      <x:c r="S1123" s="68">
        <x:f>SUMIFS('sales data'!$L:$L,'sales data'!$B:$B,$C1123,'sales data'!$F:$F,$D1123,'sales data'!$O:$O,"N")</x:f>
        <x:v>0</x:v>
      </x:c>
      <x:c r="T1123" s="73">
        <x:f t="shared" si="305"/>
        <x:v>0</x:v>
      </x:c>
      <x:c r="U1123" s="26">
        <x:f>SUMIFS('warehouse inventory check'!$N:$N,'warehouse inventory check'!$C:$C,$C1123,'warehouse inventory check'!$D:$D,$D1123)</x:f>
        <x:v>0</x:v>
      </x:c>
      <x:c r="V1123" s="26">
        <x:f t="shared" si="306"/>
        <x:v>3483403924.7398562</x:v>
      </x:c>
      <x:c r="W1123" s="73">
        <x:f t="shared" si="307"/>
        <x:v>0</x:v>
      </x:c>
      <x:c r="X1123" s="74">
        <x:f t="shared" si="308"/>
        <x:v>0</x:v>
      </x:c>
      <x:c r="Y1123" s="68">
        <x:f t="shared" si="309"/>
        <x:v>0</x:v>
      </x:c>
      <x:c r="Z1123" s="68">
        <x:f t="shared" si="310"/>
        <x:v>0</x:v>
      </x:c>
    </x:row>
    <x:row r="1124" spans="1:26" s="26" customFormat="1">
      <x:c r="A1124" s="118">
        <x:v>96</x:v>
      </x:c>
      <x:c r="B1124" s="118"/>
      <x:c r="C1124" s="113">
        <x:v>11</x:v>
      </x:c>
      <x:c r="D1124" s="210" t="str">
        <x:f>IF(VLOOKUP($A1124,'★Master Code List'!$B$4:$K$167,8,)=0,"",(VLOOKUP($A1124,'★Master Code List'!$B$4:$K$167,8,)))</x:f>
        <x:v/>
      </x:c>
      <x:c r="E1124" s="210" t="str">
        <x:f>IF(VLOOKUP($A1124,'★Master Code List'!$B$4:$K$167,9,)=0,"",(VLOOKUP($A1124,'★Master Code List'!$B$4:$K$167,9,)))</x:f>
        <x:v/>
      </x:c>
      <x:c r="F1124" s="20" t="str">
        <x:f>IF(VLOOKUP($A1124,'★Master Code List'!$B$4:$K$167,10,)=0,"",(VLOOKUP($A1124,'★Master Code List'!$B$4:$K$167,10,)))</x:f>
        <x:v/>
      </x:c>
      <x:c r="G1124" s="158">
        <x:f t="shared" si="300"/>
        <x:v>0</x:v>
      </x:c>
      <x:c r="H1124" s="197">
        <x:f t="shared" si="301"/>
        <x:v>3483403924.7398562</x:v>
      </x:c>
      <x:c r="I1124" s="285">
        <x:f t="shared" si="302"/>
        <x:v>0</x:v>
      </x:c>
      <x:c r="J1124" s="106">
        <x:f>SUMIFS('purchase data'!K:K,'purchase data'!$B:$B,$C1124,'purchase data'!$F:$F,$D1124)</x:f>
        <x:v>0</x:v>
      </x:c>
      <x:c r="K1124" s="73">
        <x:f>SUMIFS('purchase data'!M:M,'purchase data'!$B:$B,$C1124,'purchase data'!$F:$F,$D1124)</x:f>
        <x:v>0</x:v>
      </x:c>
      <x:c r="L1124" s="68">
        <x:f>SUMIFS(ETC!$G:$G,ETC!$B:$B,$C1124,ETC!$E:$E,$D1124)</x:f>
        <x:v>0</x:v>
      </x:c>
      <x:c r="M1124" s="73">
        <x:f>SUMIFS(ETC!$J:$J,ETC!$E:$E,$D1124,ETC!$B:$B,$C1124)</x:f>
        <x:v>0</x:v>
      </x:c>
      <x:c r="N1124" s="159">
        <x:f>IF(IFERROR((I1124+K1124+M1124)/(G1124+J1124+SUMIFS(ETC!$G:$G,ETC!$C:$C,1,ETC!$B:$B,$C1124,ETC!$E:$E,$D1124)),)=0,H1124,IFERROR((I1124+K1124+M1124)/(G1124+J1124+SUMIFS(ETC!$G:$G,ETC!$C:$C,1,ETC!$B:$B,$C1124,ETC!$E:$E,$D1124)),))</x:f>
        <x:v>3483403924.7398562</x:v>
      </x:c>
      <x:c r="O1124" s="106">
        <x:f>++SUMIFS('sales data'!L:L,'sales data'!$B:$B,$C1124,'sales data'!$F:$F,$D1124,'sales data'!$O:$O,"")</x:f>
        <x:v>0</x:v>
      </x:c>
      <x:c r="P1124" s="73">
        <x:f t="shared" si="303"/>
        <x:v>0</x:v>
      </x:c>
      <x:c r="Q1124" s="68">
        <x:f>+SUMIFS('sales data'!$L:$L,'sales data'!$B:$B,$C1124,'sales data'!$F:$F,$D1124,'sales data'!$O:$O,"R")</x:f>
        <x:v>0</x:v>
      </x:c>
      <x:c r="R1124" s="73">
        <x:f t="shared" si="304"/>
        <x:v>0</x:v>
      </x:c>
      <x:c r="S1124" s="68">
        <x:f>SUMIFS('sales data'!$L:$L,'sales data'!$B:$B,$C1124,'sales data'!$F:$F,$D1124,'sales data'!$O:$O,"N")</x:f>
        <x:v>0</x:v>
      </x:c>
      <x:c r="T1124" s="73">
        <x:f t="shared" si="305"/>
        <x:v>0</x:v>
      </x:c>
      <x:c r="U1124" s="26">
        <x:f>SUMIFS('warehouse inventory check'!$N:$N,'warehouse inventory check'!$C:$C,$C1124,'warehouse inventory check'!$D:$D,$D1124)</x:f>
        <x:v>0</x:v>
      </x:c>
      <x:c r="V1124" s="26">
        <x:f t="shared" si="306"/>
        <x:v>3483403924.7398562</x:v>
      </x:c>
      <x:c r="W1124" s="73">
        <x:f t="shared" si="307"/>
        <x:v>0</x:v>
      </x:c>
      <x:c r="X1124" s="74">
        <x:f t="shared" si="308"/>
        <x:v>0</x:v>
      </x:c>
      <x:c r="Y1124" s="68">
        <x:f t="shared" si="309"/>
        <x:v>0</x:v>
      </x:c>
      <x:c r="Z1124" s="68">
        <x:f t="shared" si="310"/>
        <x:v>0</x:v>
      </x:c>
    </x:row>
    <x:row r="1125" spans="1:26" s="26" customFormat="1">
      <x:c r="A1125" s="118">
        <x:v>97</x:v>
      </x:c>
      <x:c r="B1125" s="118"/>
      <x:c r="C1125" s="113">
        <x:v>11</x:v>
      </x:c>
      <x:c r="D1125" s="210" t="str">
        <x:f>IF(VLOOKUP($A1125,'★Master Code List'!$B$4:$K$167,8,)=0,"",(VLOOKUP($A1125,'★Master Code List'!$B$4:$K$167,8,)))</x:f>
        <x:v/>
      </x:c>
      <x:c r="E1125" s="210" t="str">
        <x:f>IF(VLOOKUP($A1125,'★Master Code List'!$B$4:$K$167,9,)=0,"",(VLOOKUP($A1125,'★Master Code List'!$B$4:$K$167,9,)))</x:f>
        <x:v/>
      </x:c>
      <x:c r="F1125" s="20" t="str">
        <x:f>IF(VLOOKUP($A1125,'★Master Code List'!$B$4:$K$167,10,)=0,"",(VLOOKUP($A1125,'★Master Code List'!$B$4:$K$167,10,)))</x:f>
        <x:v/>
      </x:c>
      <x:c r="G1125" s="158">
        <x:f t="shared" si="300"/>
        <x:v>0</x:v>
      </x:c>
      <x:c r="H1125" s="197">
        <x:f t="shared" si="301"/>
        <x:v>3483403924.7398562</x:v>
      </x:c>
      <x:c r="I1125" s="285">
        <x:f t="shared" si="302"/>
        <x:v>0</x:v>
      </x:c>
      <x:c r="J1125" s="106">
        <x:f>SUMIFS('purchase data'!K:K,'purchase data'!$B:$B,$C1125,'purchase data'!$F:$F,$D1125)</x:f>
        <x:v>0</x:v>
      </x:c>
      <x:c r="K1125" s="73">
        <x:f>SUMIFS('purchase data'!M:M,'purchase data'!$B:$B,$C1125,'purchase data'!$F:$F,$D1125)</x:f>
        <x:v>0</x:v>
      </x:c>
      <x:c r="L1125" s="68">
        <x:f>SUMIFS(ETC!$G:$G,ETC!$B:$B,$C1125,ETC!$E:$E,$D1125)</x:f>
        <x:v>0</x:v>
      </x:c>
      <x:c r="M1125" s="73">
        <x:f>SUMIFS(ETC!$J:$J,ETC!$E:$E,$D1125,ETC!$B:$B,$C1125)</x:f>
        <x:v>0</x:v>
      </x:c>
      <x:c r="N1125" s="159">
        <x:f>IF(IFERROR((I1125+K1125+M1125)/(G1125+J1125+SUMIFS(ETC!$G:$G,ETC!$C:$C,1,ETC!$B:$B,$C1125,ETC!$E:$E,$D1125)),)=0,H1125,IFERROR((I1125+K1125+M1125)/(G1125+J1125+SUMIFS(ETC!$G:$G,ETC!$C:$C,1,ETC!$B:$B,$C1125,ETC!$E:$E,$D1125)),))</x:f>
        <x:v>3483403924.7398562</x:v>
      </x:c>
      <x:c r="O1125" s="106">
        <x:f>++SUMIFS('sales data'!L:L,'sales data'!$B:$B,$C1125,'sales data'!$F:$F,$D1125,'sales data'!$O:$O,"")</x:f>
        <x:v>0</x:v>
      </x:c>
      <x:c r="P1125" s="73">
        <x:f t="shared" si="303"/>
        <x:v>0</x:v>
      </x:c>
      <x:c r="Q1125" s="68">
        <x:f>+SUMIFS('sales data'!$L:$L,'sales data'!$B:$B,$C1125,'sales data'!$F:$F,$D1125,'sales data'!$O:$O,"R")</x:f>
        <x:v>0</x:v>
      </x:c>
      <x:c r="R1125" s="73">
        <x:f t="shared" si="304"/>
        <x:v>0</x:v>
      </x:c>
      <x:c r="S1125" s="68">
        <x:f>SUMIFS('sales data'!$L:$L,'sales data'!$B:$B,$C1125,'sales data'!$F:$F,$D1125,'sales data'!$O:$O,"N")</x:f>
        <x:v>0</x:v>
      </x:c>
      <x:c r="T1125" s="73">
        <x:f t="shared" si="305"/>
        <x:v>0</x:v>
      </x:c>
      <x:c r="U1125" s="26">
        <x:f>SUMIFS('warehouse inventory check'!$N:$N,'warehouse inventory check'!$C:$C,$C1125,'warehouse inventory check'!$D:$D,$D1125)</x:f>
        <x:v>0</x:v>
      </x:c>
      <x:c r="V1125" s="26">
        <x:f t="shared" si="306"/>
        <x:v>3483403924.7398562</x:v>
      </x:c>
      <x:c r="W1125" s="73">
        <x:f t="shared" si="307"/>
        <x:v>0</x:v>
      </x:c>
      <x:c r="X1125" s="74">
        <x:f t="shared" si="308"/>
        <x:v>0</x:v>
      </x:c>
      <x:c r="Y1125" s="68">
        <x:f t="shared" si="309"/>
        <x:v>0</x:v>
      </x:c>
      <x:c r="Z1125" s="68">
        <x:f t="shared" si="310"/>
        <x:v>0</x:v>
      </x:c>
    </x:row>
    <x:row r="1126" spans="1:26" s="26" customFormat="1">
      <x:c r="A1126" s="118">
        <x:v>98</x:v>
      </x:c>
      <x:c r="B1126" s="118"/>
      <x:c r="C1126" s="113">
        <x:v>11</x:v>
      </x:c>
      <x:c r="D1126" s="210" t="str">
        <x:f>IF(VLOOKUP($A1126,'★Master Code List'!$B$4:$K$167,8,)=0,"",(VLOOKUP($A1126,'★Master Code List'!$B$4:$K$167,8,)))</x:f>
        <x:v/>
      </x:c>
      <x:c r="E1126" s="210" t="str">
        <x:f>IF(VLOOKUP($A1126,'★Master Code List'!$B$4:$K$167,9,)=0,"",(VLOOKUP($A1126,'★Master Code List'!$B$4:$K$167,9,)))</x:f>
        <x:v/>
      </x:c>
      <x:c r="F1126" s="20" t="str">
        <x:f>IF(VLOOKUP($A1126,'★Master Code List'!$B$4:$K$167,10,)=0,"",(VLOOKUP($A1126,'★Master Code List'!$B$4:$K$167,10,)))</x:f>
        <x:v/>
      </x:c>
      <x:c r="G1126" s="158">
        <x:f t="shared" si="300"/>
        <x:v>0</x:v>
      </x:c>
      <x:c r="H1126" s="197">
        <x:f t="shared" si="301"/>
        <x:v>3483403924.7398562</x:v>
      </x:c>
      <x:c r="I1126" s="285">
        <x:f t="shared" si="302"/>
        <x:v>0</x:v>
      </x:c>
      <x:c r="J1126" s="106">
        <x:f>SUMIFS('purchase data'!K:K,'purchase data'!$B:$B,$C1126,'purchase data'!$F:$F,$D1126)</x:f>
        <x:v>0</x:v>
      </x:c>
      <x:c r="K1126" s="73">
        <x:f>SUMIFS('purchase data'!M:M,'purchase data'!$B:$B,$C1126,'purchase data'!$F:$F,$D1126)</x:f>
        <x:v>0</x:v>
      </x:c>
      <x:c r="L1126" s="68">
        <x:f>SUMIFS(ETC!$G:$G,ETC!$B:$B,$C1126,ETC!$E:$E,$D1126)</x:f>
        <x:v>0</x:v>
      </x:c>
      <x:c r="M1126" s="73">
        <x:f>SUMIFS(ETC!$J:$J,ETC!$E:$E,$D1126,ETC!$B:$B,$C1126)</x:f>
        <x:v>0</x:v>
      </x:c>
      <x:c r="N1126" s="159">
        <x:f>IF(IFERROR((I1126+K1126+M1126)/(G1126+J1126+SUMIFS(ETC!$G:$G,ETC!$C:$C,1,ETC!$B:$B,$C1126,ETC!$E:$E,$D1126)),)=0,H1126,IFERROR((I1126+K1126+M1126)/(G1126+J1126+SUMIFS(ETC!$G:$G,ETC!$C:$C,1,ETC!$B:$B,$C1126,ETC!$E:$E,$D1126)),))</x:f>
        <x:v>3483403924.7398562</x:v>
      </x:c>
      <x:c r="O1126" s="106">
        <x:f>++SUMIFS('sales data'!L:L,'sales data'!$B:$B,$C1126,'sales data'!$F:$F,$D1126,'sales data'!$O:$O,"")</x:f>
        <x:v>0</x:v>
      </x:c>
      <x:c r="P1126" s="73">
        <x:f t="shared" si="303"/>
        <x:v>0</x:v>
      </x:c>
      <x:c r="Q1126" s="68">
        <x:f>+SUMIFS('sales data'!$L:$L,'sales data'!$B:$B,$C1126,'sales data'!$F:$F,$D1126,'sales data'!$O:$O,"R")</x:f>
        <x:v>0</x:v>
      </x:c>
      <x:c r="R1126" s="73">
        <x:f t="shared" si="304"/>
        <x:v>0</x:v>
      </x:c>
      <x:c r="S1126" s="68">
        <x:f>SUMIFS('sales data'!$L:$L,'sales data'!$B:$B,$C1126,'sales data'!$F:$F,$D1126,'sales data'!$O:$O,"N")</x:f>
        <x:v>0</x:v>
      </x:c>
      <x:c r="T1126" s="73">
        <x:f t="shared" si="305"/>
        <x:v>0</x:v>
      </x:c>
      <x:c r="U1126" s="26">
        <x:f>SUMIFS('warehouse inventory check'!$N:$N,'warehouse inventory check'!$C:$C,$C1126,'warehouse inventory check'!$D:$D,$D1126)</x:f>
        <x:v>0</x:v>
      </x:c>
      <x:c r="V1126" s="26">
        <x:f t="shared" si="306"/>
        <x:v>3483403924.7398562</x:v>
      </x:c>
      <x:c r="W1126" s="73">
        <x:f t="shared" si="307"/>
        <x:v>0</x:v>
      </x:c>
      <x:c r="X1126" s="74">
        <x:f t="shared" si="308"/>
        <x:v>0</x:v>
      </x:c>
      <x:c r="Y1126" s="68">
        <x:f t="shared" si="309"/>
        <x:v>0</x:v>
      </x:c>
      <x:c r="Z1126" s="68">
        <x:f t="shared" si="310"/>
        <x:v>0</x:v>
      </x:c>
    </x:row>
    <x:row r="1127" spans="1:26">
      <x:c r="A1127" s="118">
        <x:v>99</x:v>
      </x:c>
      <x:c r="B1127" s="118"/>
      <x:c r="C1127" s="113">
        <x:v>11</x:v>
      </x:c>
      <x:c r="D1127" s="210" t="str">
        <x:f>IF(VLOOKUP($A1127,'★Master Code List'!$B$4:$K$167,8,)=0,"",(VLOOKUP($A1127,'★Master Code List'!$B$4:$K$167,8,)))</x:f>
        <x:v/>
      </x:c>
      <x:c r="E1127" s="210" t="str">
        <x:f>IF(VLOOKUP($A1127,'★Master Code List'!$B$4:$K$167,9,)=0,"",(VLOOKUP($A1127,'★Master Code List'!$B$4:$K$167,9,)))</x:f>
        <x:v/>
      </x:c>
      <x:c r="F1127" s="20" t="str">
        <x:f>IF(VLOOKUP($A1127,'★Master Code List'!$B$4:$K$167,10,)=0,"",(VLOOKUP($A1127,'★Master Code List'!$B$4:$K$167,10,)))</x:f>
        <x:v/>
      </x:c>
      <x:c r="G1127" s="158">
        <x:f t="shared" si="300"/>
        <x:v>0</x:v>
      </x:c>
      <x:c r="H1127" s="197">
        <x:f t="shared" si="301"/>
        <x:v>3483403924.7398562</x:v>
      </x:c>
      <x:c r="I1127" s="285">
        <x:f t="shared" si="302"/>
        <x:v>0</x:v>
      </x:c>
      <x:c r="J1127" s="106">
        <x:f>SUMIFS('purchase data'!K:K,'purchase data'!$B:$B,$C1127,'purchase data'!$F:$F,$D1127)</x:f>
        <x:v>0</x:v>
      </x:c>
      <x:c r="K1127" s="73">
        <x:f>SUMIFS('purchase data'!M:M,'purchase data'!$B:$B,$C1127,'purchase data'!$F:$F,$D1127)</x:f>
        <x:v>0</x:v>
      </x:c>
      <x:c r="L1127" s="68">
        <x:f>SUMIFS(ETC!$G:$G,ETC!$B:$B,$C1127,ETC!$E:$E,$D1127)</x:f>
        <x:v>0</x:v>
      </x:c>
      <x:c r="M1127" s="73">
        <x:f>SUMIFS(ETC!$J:$J,ETC!$E:$E,$D1127,ETC!$B:$B,$C1127)</x:f>
        <x:v>0</x:v>
      </x:c>
      <x:c r="N1127" s="159">
        <x:f>IF(IFERROR((I1127+K1127+M1127)/(G1127+J1127+SUMIFS(ETC!$G:$G,ETC!$C:$C,1,ETC!$B:$B,$C1127,ETC!$E:$E,$D1127)),)=0,H1127,IFERROR((I1127+K1127+M1127)/(G1127+J1127+SUMIFS(ETC!$G:$G,ETC!$C:$C,1,ETC!$B:$B,$C1127,ETC!$E:$E,$D1127)),))</x:f>
        <x:v>3483403924.7398562</x:v>
      </x:c>
      <x:c r="O1127" s="106">
        <x:f>++SUMIFS('sales data'!L:L,'sales data'!$B:$B,$C1127,'sales data'!$F:$F,$D1127,'sales data'!$O:$O,"")</x:f>
        <x:v>0</x:v>
      </x:c>
      <x:c r="P1127" s="73">
        <x:f t="shared" si="303"/>
        <x:v>0</x:v>
      </x:c>
      <x:c r="Q1127" s="68">
        <x:f>+SUMIFS('sales data'!$L:$L,'sales data'!$B:$B,$C1127,'sales data'!$F:$F,$D1127,'sales data'!$O:$O,"R")</x:f>
        <x:v>0</x:v>
      </x:c>
      <x:c r="R1127" s="73">
        <x:f t="shared" si="304"/>
        <x:v>0</x:v>
      </x:c>
      <x:c r="S1127" s="68">
        <x:f>SUMIFS('sales data'!$L:$L,'sales data'!$B:$B,$C1127,'sales data'!$F:$F,$D1127,'sales data'!$O:$O,"N")</x:f>
        <x:v>0</x:v>
      </x:c>
      <x:c r="T1127" s="73">
        <x:f t="shared" si="305"/>
        <x:v>0</x:v>
      </x:c>
      <x:c r="U1127" s="26">
        <x:f>SUMIFS('warehouse inventory check'!$N:$N,'warehouse inventory check'!$C:$C,$C1127,'warehouse inventory check'!$D:$D,$D1127)</x:f>
        <x:v>0</x:v>
      </x:c>
      <x:c r="V1127" s="26">
        <x:f t="shared" si="306"/>
        <x:v>3483403924.7398562</x:v>
      </x:c>
      <x:c r="W1127" s="73">
        <x:f t="shared" si="307"/>
        <x:v>0</x:v>
      </x:c>
      <x:c r="X1127" s="74">
        <x:f t="shared" si="308"/>
        <x:v>0</x:v>
      </x:c>
      <x:c r="Y1127" s="68">
        <x:f t="shared" si="309"/>
        <x:v>0</x:v>
      </x:c>
      <x:c r="Z1127" s="68">
        <x:f t="shared" si="310"/>
        <x:v>0</x:v>
      </x:c>
    </x:row>
    <x:row r="1128" spans="1:26" s="26" customFormat="1" ht="16.149999999999999" customHeight="1" thickBot="1">
      <x:c r="A1128" s="118">
        <x:v>100</x:v>
      </x:c>
      <x:c r="B1128" s="118"/>
      <x:c r="C1128" s="113">
        <x:v>11</x:v>
      </x:c>
      <x:c r="D1128" s="210" t="str">
        <x:f>IF(VLOOKUP($A1128,'★Master Code List'!$B$4:$K$167,8,)=0,"",(VLOOKUP($A1128,'★Master Code List'!$B$4:$K$167,8,)))</x:f>
        <x:v/>
      </x:c>
      <x:c r="E1128" s="210" t="str">
        <x:f>IF(VLOOKUP($A1128,'★Master Code List'!$B$4:$K$167,9,)=0,"",(VLOOKUP($A1128,'★Master Code List'!$B$4:$K$167,9,)))</x:f>
        <x:v/>
      </x:c>
      <x:c r="F1128" s="20" t="str">
        <x:f>IF(VLOOKUP($A1128,'★Master Code List'!$B$4:$K$167,10,)=0,"",(VLOOKUP($A1128,'★Master Code List'!$B$4:$K$167,10,)))</x:f>
        <x:v/>
      </x:c>
      <x:c r="G1128" s="158">
        <x:f t="shared" si="300"/>
        <x:v>0</x:v>
      </x:c>
      <x:c r="H1128" s="197">
        <x:f t="shared" si="301"/>
        <x:v>3483403924.7398562</x:v>
      </x:c>
      <x:c r="I1128" s="285">
        <x:f t="shared" si="302"/>
        <x:v>0</x:v>
      </x:c>
      <x:c r="J1128" s="106">
        <x:f>SUMIFS('purchase data'!K:K,'purchase data'!$B:$B,$C1128,'purchase data'!$F:$F,$D1128)</x:f>
        <x:v>0</x:v>
      </x:c>
      <x:c r="K1128" s="73">
        <x:f>SUMIFS('purchase data'!M:M,'purchase data'!$B:$B,$C1128,'purchase data'!$F:$F,$D1128)</x:f>
        <x:v>0</x:v>
      </x:c>
      <x:c r="L1128" s="68">
        <x:f>SUMIFS(ETC!$G:$G,ETC!$B:$B,$C1128,ETC!$E:$E,$D1128)</x:f>
        <x:v>0</x:v>
      </x:c>
      <x:c r="M1128" s="73">
        <x:f>SUMIFS(ETC!$J:$J,ETC!$E:$E,$D1128,ETC!$B:$B,$C1128)</x:f>
        <x:v>0</x:v>
      </x:c>
      <x:c r="N1128" s="159">
        <x:f>IF(IFERROR((I1128+K1128+M1128)/(G1128+J1128+SUMIFS(ETC!$G:$G,ETC!$C:$C,1,ETC!$B:$B,$C1128,ETC!$E:$E,$D1128)),)=0,H1128,IFERROR((I1128+K1128+M1128)/(G1128+J1128+SUMIFS(ETC!$G:$G,ETC!$C:$C,1,ETC!$B:$B,$C1128,ETC!$E:$E,$D1128)),))</x:f>
        <x:v>3483403924.7398562</x:v>
      </x:c>
      <x:c r="O1128" s="106">
        <x:f>++SUMIFS('sales data'!L:L,'sales data'!$B:$B,$C1128,'sales data'!$F:$F,$D1128,'sales data'!$O:$O,"")</x:f>
        <x:v>0</x:v>
      </x:c>
      <x:c r="P1128" s="73">
        <x:f t="shared" si="303"/>
        <x:v>0</x:v>
      </x:c>
      <x:c r="Q1128" s="68">
        <x:f>+SUMIFS('sales data'!$L:$L,'sales data'!$B:$B,$C1128,'sales data'!$F:$F,$D1128,'sales data'!$O:$O,"R")</x:f>
        <x:v>0</x:v>
      </x:c>
      <x:c r="R1128" s="73">
        <x:f t="shared" si="304"/>
        <x:v>0</x:v>
      </x:c>
      <x:c r="S1128" s="68">
        <x:f>SUMIFS('sales data'!$L:$L,'sales data'!$B:$B,$C1128,'sales data'!$F:$F,$D1128,'sales data'!$O:$O,"N")</x:f>
        <x:v>0</x:v>
      </x:c>
      <x:c r="T1128" s="73">
        <x:f t="shared" si="305"/>
        <x:v>0</x:v>
      </x:c>
      <x:c r="U1128" s="26">
        <x:f>SUMIFS('warehouse inventory check'!$N:$N,'warehouse inventory check'!$C:$C,$C1128,'warehouse inventory check'!$D:$D,$D1128)</x:f>
        <x:v>0</x:v>
      </x:c>
      <x:c r="V1128" s="26">
        <x:f t="shared" si="306"/>
        <x:v>3483403924.7398562</x:v>
      </x:c>
      <x:c r="W1128" s="73">
        <x:f t="shared" si="307"/>
        <x:v>0</x:v>
      </x:c>
      <x:c r="X1128" s="74">
        <x:f t="shared" si="308"/>
        <x:v>0</x:v>
      </x:c>
      <x:c r="Y1128" s="68">
        <x:f t="shared" si="309"/>
        <x:v>0</x:v>
      </x:c>
      <x:c r="Z1128" s="68">
        <x:f t="shared" si="310"/>
        <x:v>0</x:v>
      </x:c>
    </x:row>
    <x:row r="1129" spans="1:26" ht="15" thickTop="1" thickBot="1">
      <x:c r="C1129" s="117">
        <x:v>11</x:v>
      </x:c>
      <x:c r="D1129" s="75"/>
      <x:c r="E1129" s="75"/>
      <x:c r="F1129" s="76" t="s">
        <x:v>117</x:v>
      </x:c>
      <x:c r="G1129" s="286">
        <x:f>SUM(G1029:G1128)</x:f>
        <x:v>0</x:v>
      </x:c>
      <x:c r="H1129" s="286"/>
      <x:c r="I1129" s="287">
        <x:f>SUM(I1029:I1128)</x:f>
        <x:v>0</x:v>
      </x:c>
      <x:c r="J1129" s="77">
        <x:f>SUM(J1029:J1128)</x:f>
        <x:v>0</x:v>
      </x:c>
      <x:c r="K1129" s="78">
        <x:f>SUM(K1029:K1128)</x:f>
        <x:v>0</x:v>
      </x:c>
      <x:c r="L1129" s="77">
        <x:f t="shared" ref="L1129:M1129" si="311">SUM(L1029:L1128)</x:f>
        <x:v>0</x:v>
      </x:c>
      <x:c r="M1129" s="78">
        <x:f t="shared" si="311"/>
        <x:v>0</x:v>
      </x:c>
      <x:c r="N1129" s="160"/>
      <x:c r="O1129" s="77">
        <x:f t="shared" ref="O1129:U1129" si="312">SUM(O1029:O1128)</x:f>
        <x:v>0</x:v>
      </x:c>
      <x:c r="P1129" s="78">
        <x:f t="shared" si="312"/>
        <x:v>0</x:v>
      </x:c>
      <x:c r="Q1129" s="77">
        <x:f t="shared" si="312"/>
        <x:v>0</x:v>
      </x:c>
      <x:c r="R1129" s="78">
        <x:f t="shared" si="312"/>
        <x:v>0</x:v>
      </x:c>
      <x:c r="S1129" s="77">
        <x:f t="shared" si="312"/>
        <x:v>0</x:v>
      </x:c>
      <x:c r="T1129" s="78">
        <x:f t="shared" si="312"/>
        <x:v>0</x:v>
      </x:c>
      <x:c r="U1129" s="77">
        <x:f t="shared" si="312"/>
        <x:v>0</x:v>
      </x:c>
      <x:c r="V1129" s="75"/>
      <x:c r="W1129" s="682">
        <x:f>SUM(W1029:W1128)</x:f>
        <x:v>0</x:v>
      </x:c>
      <x:c r="X1129" s="79">
        <x:f>SUM(X1029:X1128)</x:f>
        <x:v>0</x:v>
      </x:c>
      <x:c r="Y1129" s="77">
        <x:f>SUM(Y1029:Y1128)</x:f>
        <x:v>0</x:v>
      </x:c>
      <x:c r="Z1129" s="77">
        <x:f>SUM(Z1029:Z1128)</x:f>
        <x:v>0</x:v>
      </x:c>
    </x:row>
    <x:row r="1130" spans="1:26">
      <x:c r="K1130" s="20">
        <x:f>SUMIFS('purchase data'!M:M,'purchase data'!$B:$B,C1129)-SUMIFS('purchase data'!M:M,'purchase data'!H:H,"Other",'purchase data'!B:B,C1129)-K1129</x:f>
        <x:v>0</x:v>
      </x:c>
    </x:row>
    <x:row r="1132" spans="1:26" ht="14.25" thickBot="1">
      <x:c r="C1132" s="119" t="s">
        <x:v>99</x:v>
      </x:c>
      <x:c r="D1132" s="26"/>
      <x:c r="E1132" s="26"/>
      <x:c r="F1132" s="26"/>
      <x:c r="G1132" s="281" t="s">
        <x:v>100</x:v>
      </x:c>
      <x:c r="J1132" s="275" t="s">
        <x:v>101</x:v>
      </x:c>
      <x:c r="K1132" s="26"/>
      <x:c r="L1132" s="275" t="s">
        <x:v>103</x:v>
      </x:c>
      <x:c r="M1132" s="26"/>
      <x:c r="N1132" s="26"/>
      <x:c r="O1132" s="275" t="s">
        <x:v>102</x:v>
      </x:c>
      <x:c r="P1132" s="26"/>
      <x:c r="Q1132" s="275" t="s">
        <x:v>103</x:v>
      </x:c>
      <x:c r="R1132" s="26"/>
      <x:c r="S1132" s="275" t="s">
        <x:v>104</x:v>
      </x:c>
      <x:c r="T1132" s="26"/>
      <x:c r="U1132" s="275" t="s">
        <x:v>105</x:v>
      </x:c>
      <x:c r="V1132" s="26"/>
      <x:c r="W1132" s="67" t="s">
        <x:v>106</x:v>
      </x:c>
      <x:c r="X1132" s="67"/>
      <x:c r="Y1132" s="81"/>
      <x:c r="Z1132" s="68"/>
    </x:row>
    <x:row r="1133" spans="1:26">
      <x:c r="C1133" s="69" t="s">
        <x:v>120</x:v>
      </x:c>
      <x:c r="D1133" s="364" t="s">
        <x:v>5</x:v>
      </x:c>
      <x:c r="E1133" s="69" t="s">
        <x:v>6</x:v>
      </x:c>
      <x:c r="F1133" s="70" t="s">
        <x:v>7</x:v>
      </x:c>
      <x:c r="G1133" s="282" t="s">
        <x:v>108</x:v>
      </x:c>
      <x:c r="H1133" s="282" t="s">
        <x:v>109</x:v>
      </x:c>
      <x:c r="I1133" s="283" t="s">
        <x:v>110</x:v>
      </x:c>
      <x:c r="J1133" s="69" t="s">
        <x:v>108</x:v>
      </x:c>
      <x:c r="K1133" s="70" t="s">
        <x:v>110</x:v>
      </x:c>
      <x:c r="L1133" s="65" t="s">
        <x:v>113</x:v>
      </x:c>
      <x:c r="M1133" s="66" t="s">
        <x:v>110</x:v>
      </x:c>
      <x:c r="N1133" s="71" t="s">
        <x:v>111</x:v>
      </x:c>
      <x:c r="O1133" s="69" t="s">
        <x:v>108</x:v>
      </x:c>
      <x:c r="P1133" s="70" t="s">
        <x:v>112</x:v>
      </x:c>
      <x:c r="Q1133" s="65" t="s">
        <x:v>113</x:v>
      </x:c>
      <x:c r="R1133" s="66" t="s">
        <x:v>110</x:v>
      </x:c>
      <x:c r="S1133" s="65" t="s">
        <x:v>113</x:v>
      </x:c>
      <x:c r="T1133" s="66" t="s">
        <x:v>110</x:v>
      </x:c>
      <x:c r="U1133" s="69" t="s">
        <x:v>116</x:v>
      </x:c>
      <x:c r="V1133" s="65" t="s">
        <x:v>114</x:v>
      </x:c>
      <x:c r="W1133" s="66" t="s">
        <x:v>110</x:v>
      </x:c>
      <x:c r="X1133" s="71" t="s">
        <x:v>115</x:v>
      </x:c>
      <x:c r="Y1133" s="69" t="s">
        <x:v>121</x:v>
      </x:c>
      <x:c r="Z1133" s="69" t="s">
        <x:v>115</x:v>
      </x:c>
    </x:row>
    <x:row r="1134" spans="1:26">
      <x:c r="A1134" s="118">
        <x:v>1</x:v>
      </x:c>
      <x:c r="B1134" s="118"/>
      <x:c r="C1134" s="113">
        <x:v>12</x:v>
      </x:c>
      <x:c r="D1134" s="210" t="str">
        <x:f>IF(VLOOKUP($A1134,'★Master Code List'!$B$4:$K$167,8,)=0,"",(VLOOKUP($A1134,'★Master Code List'!$B$4:$K$167,8,)))</x:f>
        <x:v>PZ38-10B694-AD</x:v>
      </x:c>
      <x:c r="E1134" s="210" t="str">
        <x:f>IF(VLOOKUP($A1134,'★Master Code List'!$B$4:$K$167,9,)=0,"",(VLOOKUP($A1134,'★Master Code List'!$B$4:$K$167,9,)))</x:f>
        <x:v>PHEV-E (V710) / (P703)</x:v>
      </x:c>
      <x:c r="F1134" s="20" t="str">
        <x:f>IF(VLOOKUP($A1134,'★Master Code List'!$B$4:$K$167,10,)=0,"",(VLOOKUP($A1134,'★Master Code List'!$B$4:$K$167,10,)))</x:f>
        <x:v>Main Harness</x:v>
      </x:c>
      <x:c r="G1134" s="158">
        <x:f t="shared" ref="G1134:G1165" si="313">SUMIFS(U:U,$D:$D,$D1134,$C:$C,$C1134-1)</x:f>
        <x:v>0</x:v>
      </x:c>
      <x:c r="H1134" s="158">
        <x:f t="shared" ref="H1134:H1165" si="314">SUMIFS(V:V,$D:$D,$D1134,$C:$C,$C1134-1)</x:f>
        <x:v>4050.0202393462691</x:v>
      </x:c>
      <x:c r="I1134" s="285">
        <x:f t="shared" ref="I1134:I1165" si="315">SUMIFS(W:W,$D:$D,$D1134,$C:$C,$C1134-1)</x:f>
        <x:v>0</x:v>
      </x:c>
      <x:c r="J1134" s="106">
        <x:f>SUMIFS('purchase data'!K:K,'purchase data'!$B:$B,$C1134,'purchase data'!$F:$F,$D1134)</x:f>
        <x:v>0</x:v>
      </x:c>
      <x:c r="K1134" s="73">
        <x:f>SUMIFS('purchase data'!M:M,'purchase data'!$B:$B,$C1134,'purchase data'!$F:$F,$D1134)</x:f>
        <x:v>0</x:v>
      </x:c>
      <x:c r="L1134" s="68">
        <x:f>SUMIFS(ETC!$G:$G,ETC!$B:$B,$C1134,ETC!$E:$E,$D1134)</x:f>
        <x:v>0</x:v>
      </x:c>
      <x:c r="M1134" s="73">
        <x:f>SUMIFS(ETC!$J:$J,ETC!$E:$E,$D1134,ETC!$B:$B,$C1134)</x:f>
        <x:v>0</x:v>
      </x:c>
      <x:c r="N1134" s="159">
        <x:f>IF(IFERROR((I1134+K1134+M1134)/(G1134+J1134+SUMIFS(ETC!$G:$G,ETC!$C:$C,1,ETC!$B:$B,$C1134,ETC!$E:$E,$D1134)),)=0,H1134,IFERROR((I1134+K1134+M1134)/(G1134+J1134+SUMIFS(ETC!$G:$G,ETC!$C:$C,1,ETC!$B:$B,$C1134,ETC!$E:$E,$D1134)),))</x:f>
        <x:v>4050.0202393462691</x:v>
      </x:c>
      <x:c r="O1134" s="106">
        <x:f>++SUMIFS('sales data'!L:L,'sales data'!$B:$B,$C1134,'sales data'!$F:$F,$D1134,'sales data'!$O:$O,"")</x:f>
        <x:v>0</x:v>
      </x:c>
      <x:c r="P1134" s="73">
        <x:f t="shared" ref="P1134:P1197" si="316">+IF(O1134&lt;&gt;0,O1134*N1134,)</x:f>
        <x:v>0</x:v>
      </x:c>
      <x:c r="Q1134" s="68">
        <x:f>+SUMIFS('sales data'!$L:$L,'sales data'!$B:$B,$C1134,'sales data'!$F:$F,$D1134,'sales data'!$O:$O,"R")</x:f>
        <x:v>0</x:v>
      </x:c>
      <x:c r="R1134" s="73">
        <x:f t="shared" ref="R1134:R1197" si="317">+IF(Q1134&lt;&gt;0,Q1134*N1134,)</x:f>
        <x:v>0</x:v>
      </x:c>
      <x:c r="S1134" s="68">
        <x:f>SUMIFS('sales data'!$L:$L,'sales data'!$B:$B,$C1134,'sales data'!$F:$F,$D1134,'sales data'!$O:$O,"N")</x:f>
        <x:v>0</x:v>
      </x:c>
      <x:c r="T1134" s="73">
        <x:f t="shared" ref="T1134:T1197" si="318">+IF(S1134&lt;&gt;0,S1134*N1134,)</x:f>
        <x:v>0</x:v>
      </x:c>
      <x:c r="U1134" s="26">
        <x:f>SUMIFS('warehouse inventory check'!$N:$N,'warehouse inventory check'!$C:$C,$C1134,'warehouse inventory check'!$D:$D,$D1134)</x:f>
        <x:v>0</x:v>
      </x:c>
      <x:c r="V1134" s="26">
        <x:f t="shared" ref="V1134:V1197" si="319">+N1134</x:f>
        <x:v>4050.0202393462691</x:v>
      </x:c>
      <x:c r="W1134" s="73">
        <x:f t="shared" ref="W1134:W1197" si="320">+IF(U1134&lt;&gt;0,U1134*N1134,)</x:f>
        <x:v>0</x:v>
      </x:c>
      <x:c r="X1134" s="74">
        <x:f t="shared" ref="X1134:X1197" si="321">+I1134+K1134-P1134-R1134-W1134-T1134+M1134</x:f>
        <x:v>0</x:v>
      </x:c>
      <x:c r="Y1134" s="68">
        <x:f t="shared" ref="Y1134:Y1197" si="322">+G1134+J1134+L1134-O1134-Q1134-S1134</x:f>
        <x:v>0</x:v>
      </x:c>
      <x:c r="Z1134" s="68">
        <x:f t="shared" ref="Z1134:Z1197" si="323">+U1134-Y1134</x:f>
        <x:v>0</x:v>
      </x:c>
    </x:row>
    <x:row r="1135" spans="1:26">
      <x:c r="A1135" s="118">
        <x:v>2</x:v>
      </x:c>
      <x:c r="B1135" s="118"/>
      <x:c r="C1135" s="113">
        <x:v>12</x:v>
      </x:c>
      <x:c r="D1135" s="210" t="str">
        <x:f>IF(VLOOKUP($A1135,'★Master Code List'!$B$4:$K$167,8,)=0,"",(VLOOKUP($A1135,'★Master Code List'!$B$4:$K$167,8,)))</x:f>
        <x:v>PZ38-10B694-BD</x:v>
      </x:c>
      <x:c r="E1135" s="210" t="str">
        <x:f>IF(VLOOKUP($A1135,'★Master Code List'!$B$4:$K$167,9,)=0,"",(VLOOKUP($A1135,'★Master Code List'!$B$4:$K$167,9,)))</x:f>
        <x:v>BEV-E1(V710)</x:v>
      </x:c>
      <x:c r="F1135" s="20" t="str">
        <x:f>IF(VLOOKUP($A1135,'★Master Code List'!$B$4:$K$167,10,)=0,"",(VLOOKUP($A1135,'★Master Code List'!$B$4:$K$167,10,)))</x:f>
        <x:v>Main Harness</x:v>
      </x:c>
      <x:c r="G1135" s="158">
        <x:f t="shared" si="313"/>
        <x:v>0</x:v>
      </x:c>
      <x:c r="H1135" s="158">
        <x:f t="shared" si="314"/>
        <x:v>4816.0565301775432</x:v>
      </x:c>
      <x:c r="I1135" s="285">
        <x:f t="shared" si="315"/>
        <x:v>0</x:v>
      </x:c>
      <x:c r="J1135" s="106">
        <x:f>SUMIFS('purchase data'!K:K,'purchase data'!$B:$B,$C1135,'purchase data'!$F:$F,$D1135)</x:f>
        <x:v>0</x:v>
      </x:c>
      <x:c r="K1135" s="73">
        <x:f>SUMIFS('purchase data'!M:M,'purchase data'!$B:$B,$C1135,'purchase data'!$F:$F,$D1135)</x:f>
        <x:v>0</x:v>
      </x:c>
      <x:c r="L1135" s="68">
        <x:f>SUMIFS(ETC!$G:$G,ETC!$B:$B,$C1135,ETC!$E:$E,$D1135)</x:f>
        <x:v>0</x:v>
      </x:c>
      <x:c r="M1135" s="73">
        <x:f>SUMIFS(ETC!$J:$J,ETC!$E:$E,$D1135,ETC!$B:$B,$C1135)</x:f>
        <x:v>0</x:v>
      </x:c>
      <x:c r="N1135" s="159">
        <x:f>IF(IFERROR((I1135+K1135+M1135)/(G1135+J1135+SUMIFS(ETC!$G:$G,ETC!$C:$C,1,ETC!$B:$B,$C1135,ETC!$E:$E,$D1135)),)=0,H1135,IFERROR((I1135+K1135+M1135)/(G1135+J1135+SUMIFS(ETC!$G:$G,ETC!$C:$C,1,ETC!$B:$B,$C1135,ETC!$E:$E,$D1135)),))</x:f>
        <x:v>4816.0565301775432</x:v>
      </x:c>
      <x:c r="O1135" s="106">
        <x:f>++SUMIFS('sales data'!L:L,'sales data'!$B:$B,$C1135,'sales data'!$F:$F,$D1135,'sales data'!$O:$O,"")</x:f>
        <x:v>0</x:v>
      </x:c>
      <x:c r="P1135" s="73">
        <x:f t="shared" si="316"/>
        <x:v>0</x:v>
      </x:c>
      <x:c r="Q1135" s="68">
        <x:f>+SUMIFS('sales data'!$L:$L,'sales data'!$B:$B,$C1135,'sales data'!$F:$F,$D1135,'sales data'!$O:$O,"R")</x:f>
        <x:v>0</x:v>
      </x:c>
      <x:c r="R1135" s="73">
        <x:f t="shared" si="317"/>
        <x:v>0</x:v>
      </x:c>
      <x:c r="S1135" s="68">
        <x:f>SUMIFS('sales data'!$L:$L,'sales data'!$B:$B,$C1135,'sales data'!$F:$F,$D1135,'sales data'!$O:$O,"N")</x:f>
        <x:v>0</x:v>
      </x:c>
      <x:c r="T1135" s="73">
        <x:f t="shared" si="318"/>
        <x:v>0</x:v>
      </x:c>
      <x:c r="U1135" s="26">
        <x:f>SUMIFS('warehouse inventory check'!$N:$N,'warehouse inventory check'!$C:$C,$C1135,'warehouse inventory check'!$D:$D,$D1135)</x:f>
        <x:v>0</x:v>
      </x:c>
      <x:c r="V1135" s="26">
        <x:f t="shared" si="319"/>
        <x:v>4816.0565301775432</x:v>
      </x:c>
      <x:c r="W1135" s="73">
        <x:f t="shared" si="320"/>
        <x:v>0</x:v>
      </x:c>
      <x:c r="X1135" s="74">
        <x:f t="shared" si="321"/>
        <x:v>0</x:v>
      </x:c>
      <x:c r="Y1135" s="68">
        <x:f t="shared" si="322"/>
        <x:v>0</x:v>
      </x:c>
      <x:c r="Z1135" s="68">
        <x:f t="shared" si="323"/>
        <x:v>0</x:v>
      </x:c>
    </x:row>
    <x:row r="1136" spans="1:26">
      <x:c r="A1136" s="118">
        <x:v>3</x:v>
      </x:c>
      <x:c r="B1136" s="118"/>
      <x:c r="C1136" s="113">
        <x:v>12</x:v>
      </x:c>
      <x:c r="D1136" s="210" t="str">
        <x:f>IF(VLOOKUP($A1136,'★Master Code List'!$B$4:$K$167,8,)=0,"",(VLOOKUP($A1136,'★Master Code List'!$B$4:$K$167,8,)))</x:f>
        <x:v>PZ38-14A033-AB</x:v>
      </x:c>
      <x:c r="E1136" s="210" t="str">
        <x:f>IF(VLOOKUP($A1136,'★Master Code List'!$B$4:$K$167,9,)=0,"",(VLOOKUP($A1136,'★Master Code List'!$B$4:$K$167,9,)))</x:f>
        <x:v>PHEV-E (V710) / (P703)</x:v>
      </x:c>
      <x:c r="F1136" s="20" t="str">
        <x:f>IF(VLOOKUP($A1136,'★Master Code List'!$B$4:$K$167,10,)=0,"",(VLOOKUP($A1136,'★Master Code List'!$B$4:$K$167,10,)))</x:f>
        <x:v>BUSBAR - Array to Array (short)</x:v>
      </x:c>
      <x:c r="G1136" s="158">
        <x:f t="shared" si="313"/>
        <x:v>0</x:v>
      </x:c>
      <x:c r="H1136" s="158">
        <x:f t="shared" si="314"/>
        <x:v>140.07220734470826</x:v>
      </x:c>
      <x:c r="I1136" s="285">
        <x:f t="shared" si="315"/>
        <x:v>0</x:v>
      </x:c>
      <x:c r="J1136" s="106">
        <x:f>SUMIFS('purchase data'!K:K,'purchase data'!$B:$B,$C1136,'purchase data'!$F:$F,$D1136)</x:f>
        <x:v>0</x:v>
      </x:c>
      <x:c r="K1136" s="73">
        <x:f>SUMIFS('purchase data'!M:M,'purchase data'!$B:$B,$C1136,'purchase data'!$F:$F,$D1136)</x:f>
        <x:v>0</x:v>
      </x:c>
      <x:c r="L1136" s="68">
        <x:f>SUMIFS(ETC!$G:$G,ETC!$B:$B,$C1136,ETC!$E:$E,$D1136)</x:f>
        <x:v>0</x:v>
      </x:c>
      <x:c r="M1136" s="73">
        <x:f>SUMIFS(ETC!$J:$J,ETC!$E:$E,$D1136,ETC!$B:$B,$C1136)</x:f>
        <x:v>0</x:v>
      </x:c>
      <x:c r="N1136" s="159">
        <x:f>IF(IFERROR((I1136+K1136+M1136)/(G1136+J1136+SUMIFS(ETC!$G:$G,ETC!$C:$C,1,ETC!$B:$B,$C1136,ETC!$E:$E,$D1136)),)=0,H1136,IFERROR((I1136+K1136+M1136)/(G1136+J1136+SUMIFS(ETC!$G:$G,ETC!$C:$C,1,ETC!$B:$B,$C1136,ETC!$E:$E,$D1136)),))</x:f>
        <x:v>140.07220734470826</x:v>
      </x:c>
      <x:c r="O1136" s="106">
        <x:f>++SUMIFS('sales data'!L:L,'sales data'!$B:$B,$C1136,'sales data'!$F:$F,$D1136,'sales data'!$O:$O,"")</x:f>
        <x:v>0</x:v>
      </x:c>
      <x:c r="P1136" s="73">
        <x:f t="shared" si="316"/>
        <x:v>0</x:v>
      </x:c>
      <x:c r="Q1136" s="68">
        <x:f>+SUMIFS('sales data'!$L:$L,'sales data'!$B:$B,$C1136,'sales data'!$F:$F,$D1136,'sales data'!$O:$O,"R")</x:f>
        <x:v>0</x:v>
      </x:c>
      <x:c r="R1136" s="73">
        <x:f t="shared" si="317"/>
        <x:v>0</x:v>
      </x:c>
      <x:c r="S1136" s="68">
        <x:f>SUMIFS('sales data'!$L:$L,'sales data'!$B:$B,$C1136,'sales data'!$F:$F,$D1136,'sales data'!$O:$O,"N")</x:f>
        <x:v>0</x:v>
      </x:c>
      <x:c r="T1136" s="73">
        <x:f t="shared" si="318"/>
        <x:v>0</x:v>
      </x:c>
      <x:c r="U1136" s="26">
        <x:f>SUMIFS('warehouse inventory check'!$N:$N,'warehouse inventory check'!$C:$C,$C1136,'warehouse inventory check'!$D:$D,$D1136)</x:f>
        <x:v>0</x:v>
      </x:c>
      <x:c r="V1136" s="26">
        <x:f t="shared" si="319"/>
        <x:v>140.07220734470826</x:v>
      </x:c>
      <x:c r="W1136" s="73">
        <x:f t="shared" si="320"/>
        <x:v>0</x:v>
      </x:c>
      <x:c r="X1136" s="74">
        <x:f t="shared" si="321"/>
        <x:v>0</x:v>
      </x:c>
      <x:c r="Y1136" s="68">
        <x:f t="shared" si="322"/>
        <x:v>0</x:v>
      </x:c>
      <x:c r="Z1136" s="68">
        <x:f t="shared" si="323"/>
        <x:v>0</x:v>
      </x:c>
    </x:row>
    <x:row r="1137" spans="1:26">
      <x:c r="A1137" s="118">
        <x:v>4</x:v>
      </x:c>
      <x:c r="B1137" s="118"/>
      <x:c r="C1137" s="113">
        <x:v>12</x:v>
      </x:c>
      <x:c r="D1137" s="210" t="str">
        <x:f>IF(VLOOKUP($A1137,'★Master Code List'!$B$4:$K$167,8,)=0,"",(VLOOKUP($A1137,'★Master Code List'!$B$4:$K$167,8,)))</x:f>
        <x:v>PZ38-14A033-BB</x:v>
      </x:c>
      <x:c r="E1137" s="210" t="str">
        <x:f>IF(VLOOKUP($A1137,'★Master Code List'!$B$4:$K$167,9,)=0,"",(VLOOKUP($A1137,'★Master Code List'!$B$4:$K$167,9,)))</x:f>
        <x:v>PHEV-E (V710) / (P703)</x:v>
      </x:c>
      <x:c r="F1137" s="20" t="str">
        <x:f>IF(VLOOKUP($A1137,'★Master Code List'!$B$4:$K$167,10,)=0,"",(VLOOKUP($A1137,'★Master Code List'!$B$4:$K$167,10,)))</x:f>
        <x:v>BUSBAR - Array to Array (long)</x:v>
      </x:c>
      <x:c r="G1137" s="158">
        <x:f t="shared" si="313"/>
        <x:v>0</x:v>
      </x:c>
      <x:c r="H1137" s="158">
        <x:f t="shared" si="314"/>
        <x:v>177.12356011005113</x:v>
      </x:c>
      <x:c r="I1137" s="285">
        <x:f t="shared" si="315"/>
        <x:v>0</x:v>
      </x:c>
      <x:c r="J1137" s="106">
        <x:f>SUMIFS('purchase data'!K:K,'purchase data'!$B:$B,$C1137,'purchase data'!$F:$F,$D1137)</x:f>
        <x:v>0</x:v>
      </x:c>
      <x:c r="K1137" s="73">
        <x:f>SUMIFS('purchase data'!M:M,'purchase data'!$B:$B,$C1137,'purchase data'!$F:$F,$D1137)</x:f>
        <x:v>0</x:v>
      </x:c>
      <x:c r="L1137" s="68">
        <x:f>SUMIFS(ETC!$G:$G,ETC!$B:$B,$C1137,ETC!$E:$E,$D1137)</x:f>
        <x:v>0</x:v>
      </x:c>
      <x:c r="M1137" s="73">
        <x:f>SUMIFS(ETC!$J:$J,ETC!$E:$E,$D1137,ETC!$B:$B,$C1137)</x:f>
        <x:v>0</x:v>
      </x:c>
      <x:c r="N1137" s="159">
        <x:f>IF(IFERROR((I1137+K1137+M1137)/(G1137+J1137+SUMIFS(ETC!$G:$G,ETC!$C:$C,1,ETC!$B:$B,$C1137,ETC!$E:$E,$D1137)),)=0,H1137,IFERROR((I1137+K1137+M1137)/(G1137+J1137+SUMIFS(ETC!$G:$G,ETC!$C:$C,1,ETC!$B:$B,$C1137,ETC!$E:$E,$D1137)),))</x:f>
        <x:v>177.12356011005113</x:v>
      </x:c>
      <x:c r="O1137" s="106">
        <x:f>++SUMIFS('sales data'!L:L,'sales data'!$B:$B,$C1137,'sales data'!$F:$F,$D1137,'sales data'!$O:$O,"")</x:f>
        <x:v>0</x:v>
      </x:c>
      <x:c r="P1137" s="73">
        <x:f t="shared" si="316"/>
        <x:v>0</x:v>
      </x:c>
      <x:c r="Q1137" s="68">
        <x:f>+SUMIFS('sales data'!$L:$L,'sales data'!$B:$B,$C1137,'sales data'!$F:$F,$D1137,'sales data'!$O:$O,"R")</x:f>
        <x:v>0</x:v>
      </x:c>
      <x:c r="R1137" s="73">
        <x:f t="shared" si="317"/>
        <x:v>0</x:v>
      </x:c>
      <x:c r="S1137" s="68">
        <x:f>SUMIFS('sales data'!$L:$L,'sales data'!$B:$B,$C1137,'sales data'!$F:$F,$D1137,'sales data'!$O:$O,"N")</x:f>
        <x:v>0</x:v>
      </x:c>
      <x:c r="T1137" s="73">
        <x:f t="shared" si="318"/>
        <x:v>0</x:v>
      </x:c>
      <x:c r="U1137" s="26">
        <x:f>SUMIFS('warehouse inventory check'!$N:$N,'warehouse inventory check'!$C:$C,$C1137,'warehouse inventory check'!$D:$D,$D1137)</x:f>
        <x:v>0</x:v>
      </x:c>
      <x:c r="V1137" s="26">
        <x:f t="shared" si="319"/>
        <x:v>177.12356011005113</x:v>
      </x:c>
      <x:c r="W1137" s="73">
        <x:f t="shared" si="320"/>
        <x:v>0</x:v>
      </x:c>
      <x:c r="X1137" s="74">
        <x:f t="shared" si="321"/>
        <x:v>0</x:v>
      </x:c>
      <x:c r="Y1137" s="68">
        <x:f t="shared" si="322"/>
        <x:v>0</x:v>
      </x:c>
      <x:c r="Z1137" s="68">
        <x:f t="shared" si="323"/>
        <x:v>0</x:v>
      </x:c>
    </x:row>
    <x:row r="1138" spans="1:26">
      <x:c r="A1138" s="118">
        <x:v>5</x:v>
      </x:c>
      <x:c r="B1138" s="118"/>
      <x:c r="C1138" s="113">
        <x:v>12</x:v>
      </x:c>
      <x:c r="D1138" s="210" t="str">
        <x:f>IF(VLOOKUP($A1138,'★Master Code List'!$B$4:$K$167,8,)=0,"",(VLOOKUP($A1138,'★Master Code List'!$B$4:$K$167,8,)))</x:f>
        <x:v>PZ38-14A033-CB</x:v>
      </x:c>
      <x:c r="E1138" s="210" t="str">
        <x:f>IF(VLOOKUP($A1138,'★Master Code List'!$B$4:$K$167,9,)=0,"",(VLOOKUP($A1138,'★Master Code List'!$B$4:$K$167,9,)))</x:f>
        <x:v>PHEV-E (V710) / (P703)</x:v>
      </x:c>
      <x:c r="F1138" s="20" t="str">
        <x:f>IF(VLOOKUP($A1138,'★Master Code List'!$B$4:$K$167,10,)=0,"",(VLOOKUP($A1138,'★Master Code List'!$B$4:$K$167,10,)))</x:f>
        <x:v>BUSBAR - Array 3 to 4</x:v>
      </x:c>
      <x:c r="G1138" s="158">
        <x:f t="shared" si="313"/>
        <x:v>0</x:v>
      </x:c>
      <x:c r="H1138" s="158">
        <x:f t="shared" si="314"/>
        <x:v>89.091211925052107</x:v>
      </x:c>
      <x:c r="I1138" s="285">
        <x:f t="shared" si="315"/>
        <x:v>0</x:v>
      </x:c>
      <x:c r="J1138" s="106">
        <x:f>SUMIFS('purchase data'!K:K,'purchase data'!$B:$B,$C1138,'purchase data'!$F:$F,$D1138)</x:f>
        <x:v>0</x:v>
      </x:c>
      <x:c r="K1138" s="73">
        <x:f>SUMIFS('purchase data'!M:M,'purchase data'!$B:$B,$C1138,'purchase data'!$F:$F,$D1138)</x:f>
        <x:v>0</x:v>
      </x:c>
      <x:c r="L1138" s="68">
        <x:f>SUMIFS(ETC!$G:$G,ETC!$B:$B,$C1138,ETC!$E:$E,$D1138)</x:f>
        <x:v>0</x:v>
      </x:c>
      <x:c r="M1138" s="73">
        <x:f>SUMIFS(ETC!$J:$J,ETC!$E:$E,$D1138,ETC!$B:$B,$C1138)</x:f>
        <x:v>0</x:v>
      </x:c>
      <x:c r="N1138" s="159">
        <x:f>IF(IFERROR((I1138+K1138+M1138)/(G1138+J1138+SUMIFS(ETC!$G:$G,ETC!$C:$C,1,ETC!$B:$B,$C1138,ETC!$E:$E,$D1138)),)=0,H1138,IFERROR((I1138+K1138+M1138)/(G1138+J1138+SUMIFS(ETC!$G:$G,ETC!$C:$C,1,ETC!$B:$B,$C1138,ETC!$E:$E,$D1138)),))</x:f>
        <x:v>89.091211925052107</x:v>
      </x:c>
      <x:c r="O1138" s="106">
        <x:f>++SUMIFS('sales data'!L:L,'sales data'!$B:$B,$C1138,'sales data'!$F:$F,$D1138,'sales data'!$O:$O,"")</x:f>
        <x:v>0</x:v>
      </x:c>
      <x:c r="P1138" s="73">
        <x:f t="shared" si="316"/>
        <x:v>0</x:v>
      </x:c>
      <x:c r="Q1138" s="68">
        <x:f>+SUMIFS('sales data'!$L:$L,'sales data'!$B:$B,$C1138,'sales data'!$F:$F,$D1138,'sales data'!$O:$O,"R")</x:f>
        <x:v>0</x:v>
      </x:c>
      <x:c r="R1138" s="73">
        <x:f t="shared" si="317"/>
        <x:v>0</x:v>
      </x:c>
      <x:c r="S1138" s="68">
        <x:f>SUMIFS('sales data'!$L:$L,'sales data'!$B:$B,$C1138,'sales data'!$F:$F,$D1138,'sales data'!$O:$O,"N")</x:f>
        <x:v>0</x:v>
      </x:c>
      <x:c r="T1138" s="73">
        <x:f t="shared" si="318"/>
        <x:v>0</x:v>
      </x:c>
      <x:c r="U1138" s="26">
        <x:f>SUMIFS('warehouse inventory check'!$N:$N,'warehouse inventory check'!$C:$C,$C1138,'warehouse inventory check'!$D:$D,$D1138)</x:f>
        <x:v>0</x:v>
      </x:c>
      <x:c r="V1138" s="26">
        <x:f t="shared" si="319"/>
        <x:v>89.091211925052107</x:v>
      </x:c>
      <x:c r="W1138" s="73">
        <x:f t="shared" si="320"/>
        <x:v>0</x:v>
      </x:c>
      <x:c r="X1138" s="74">
        <x:f t="shared" si="321"/>
        <x:v>0</x:v>
      </x:c>
      <x:c r="Y1138" s="68">
        <x:f t="shared" si="322"/>
        <x:v>0</x:v>
      </x:c>
      <x:c r="Z1138" s="68">
        <x:f t="shared" si="323"/>
        <x:v>0</x:v>
      </x:c>
    </x:row>
    <x:row r="1139" spans="1:26">
      <x:c r="A1139" s="118">
        <x:v>6</x:v>
      </x:c>
      <x:c r="B1139" s="118"/>
      <x:c r="C1139" s="113">
        <x:v>12</x:v>
      </x:c>
      <x:c r="D1139" s="210" t="str">
        <x:f>IF(VLOOKUP($A1139,'★Master Code List'!$B$4:$K$167,8,)=0,"",(VLOOKUP($A1139,'★Master Code List'!$B$4:$K$167,8,)))</x:f>
        <x:v>PZ38-14A033-FE</x:v>
      </x:c>
      <x:c r="E1139" s="210" t="str">
        <x:f>IF(VLOOKUP($A1139,'★Master Code List'!$B$4:$K$167,9,)=0,"",(VLOOKUP($A1139,'★Master Code List'!$B$4:$K$167,9,)))</x:f>
        <x:v>EV-V4 Test Parts</x:v>
      </x:c>
      <x:c r="F1139" s="20" t="str">
        <x:f>IF(VLOOKUP($A1139,'★Master Code List'!$B$4:$K$167,10,)=0,"",(VLOOKUP($A1139,'★Master Code List'!$B$4:$K$167,10,)))</x:f>
        <x:v>BUSBAR - Array to Array (Straight)_Insert</x:v>
      </x:c>
      <x:c r="G1139" s="158">
        <x:f t="shared" si="313"/>
        <x:v>0</x:v>
      </x:c>
      <x:c r="H1139" s="158">
        <x:f t="shared" si="314"/>
        <x:v>444.18496711111101</x:v>
      </x:c>
      <x:c r="I1139" s="285">
        <x:f t="shared" si="315"/>
        <x:v>0</x:v>
      </x:c>
      <x:c r="J1139" s="106">
        <x:f>SUMIFS('purchase data'!K:K,'purchase data'!$B:$B,$C1139,'purchase data'!$F:$F,$D1139)</x:f>
        <x:v>0</x:v>
      </x:c>
      <x:c r="K1139" s="73">
        <x:f>SUMIFS('purchase data'!M:M,'purchase data'!$B:$B,$C1139,'purchase data'!$F:$F,$D1139)</x:f>
        <x:v>0</x:v>
      </x:c>
      <x:c r="L1139" s="68">
        <x:f>SUMIFS(ETC!$G:$G,ETC!$B:$B,$C1139,ETC!$E:$E,$D1139)</x:f>
        <x:v>0</x:v>
      </x:c>
      <x:c r="M1139" s="73">
        <x:f>SUMIFS(ETC!$J:$J,ETC!$E:$E,$D1139,ETC!$B:$B,$C1139)</x:f>
        <x:v>0</x:v>
      </x:c>
      <x:c r="N1139" s="159">
        <x:f>IF(IFERROR((I1139+K1139+M1139)/(G1139+J1139+SUMIFS(ETC!$G:$G,ETC!$C:$C,1,ETC!$B:$B,$C1139,ETC!$E:$E,$D1139)),)=0,H1139,IFERROR((I1139+K1139+M1139)/(G1139+J1139+SUMIFS(ETC!$G:$G,ETC!$C:$C,1,ETC!$B:$B,$C1139,ETC!$E:$E,$D1139)),))</x:f>
        <x:v>444.18496711111101</x:v>
      </x:c>
      <x:c r="O1139" s="106">
        <x:f>++SUMIFS('sales data'!L:L,'sales data'!$B:$B,$C1139,'sales data'!$F:$F,$D1139,'sales data'!$O:$O,"")</x:f>
        <x:v>0</x:v>
      </x:c>
      <x:c r="P1139" s="73">
        <x:f t="shared" si="316"/>
        <x:v>0</x:v>
      </x:c>
      <x:c r="Q1139" s="68">
        <x:f>+SUMIFS('sales data'!$L:$L,'sales data'!$B:$B,$C1139,'sales data'!$F:$F,$D1139,'sales data'!$O:$O,"R")</x:f>
        <x:v>0</x:v>
      </x:c>
      <x:c r="R1139" s="73">
        <x:f t="shared" si="317"/>
        <x:v>0</x:v>
      </x:c>
      <x:c r="S1139" s="68">
        <x:f>SUMIFS('sales data'!$L:$L,'sales data'!$B:$B,$C1139,'sales data'!$F:$F,$D1139,'sales data'!$O:$O,"N")</x:f>
        <x:v>0</x:v>
      </x:c>
      <x:c r="T1139" s="73">
        <x:f t="shared" si="318"/>
        <x:v>0</x:v>
      </x:c>
      <x:c r="U1139" s="26">
        <x:f>SUMIFS('warehouse inventory check'!$N:$N,'warehouse inventory check'!$C:$C,$C1139,'warehouse inventory check'!$D:$D,$D1139)</x:f>
        <x:v>0</x:v>
      </x:c>
      <x:c r="V1139" s="26">
        <x:f t="shared" si="319"/>
        <x:v>444.18496711111101</x:v>
      </x:c>
      <x:c r="W1139" s="73">
        <x:f t="shared" si="320"/>
        <x:v>0</x:v>
      </x:c>
      <x:c r="X1139" s="74">
        <x:f t="shared" si="321"/>
        <x:v>0</x:v>
      </x:c>
      <x:c r="Y1139" s="68">
        <x:f t="shared" si="322"/>
        <x:v>0</x:v>
      </x:c>
      <x:c r="Z1139" s="68">
        <x:f t="shared" si="323"/>
        <x:v>0</x:v>
      </x:c>
    </x:row>
    <x:row r="1140" spans="1:26">
      <x:c r="A1140" s="118">
        <x:v>7</x:v>
      </x:c>
      <x:c r="B1140" s="118"/>
      <x:c r="C1140" s="113">
        <x:v>12</x:v>
      </x:c>
      <x:c r="D1140" s="210" t="str">
        <x:f>IF(VLOOKUP($A1140,'★Master Code List'!$B$4:$K$167,8,)=0,"",(VLOOKUP($A1140,'★Master Code List'!$B$4:$K$167,8,)))</x:f>
        <x:v>PZ38-14A033-GD</x:v>
      </x:c>
      <x:c r="E1140" s="210" t="str">
        <x:f>IF(VLOOKUP($A1140,'★Master Code List'!$B$4:$K$167,9,)=0,"",(VLOOKUP($A1140,'★Master Code List'!$B$4:$K$167,9,)))</x:f>
        <x:v>BEV-E (V710)</x:v>
      </x:c>
      <x:c r="F1140" s="20" t="str">
        <x:f>IF(VLOOKUP($A1140,'★Master Code List'!$B$4:$K$167,10,)=0,"",(VLOOKUP($A1140,'★Master Code List'!$B$4:$K$167,10,)))</x:f>
        <x:v>BUSBAR - Array to Array (Angled)_Insert</x:v>
      </x:c>
      <x:c r="G1140" s="158">
        <x:f t="shared" si="313"/>
        <x:v>0</x:v>
      </x:c>
      <x:c r="H1140" s="158">
        <x:f t="shared" si="314"/>
        <x:v>415.72873713804711</x:v>
      </x:c>
      <x:c r="I1140" s="285">
        <x:f t="shared" si="315"/>
        <x:v>0</x:v>
      </x:c>
      <x:c r="J1140" s="106">
        <x:f>SUMIFS('purchase data'!K:K,'purchase data'!$B:$B,$C1140,'purchase data'!$F:$F,$D1140)</x:f>
        <x:v>0</x:v>
      </x:c>
      <x:c r="K1140" s="73">
        <x:f>SUMIFS('purchase data'!M:M,'purchase data'!$B:$B,$C1140,'purchase data'!$F:$F,$D1140)</x:f>
        <x:v>0</x:v>
      </x:c>
      <x:c r="L1140" s="68">
        <x:f>SUMIFS(ETC!$G:$G,ETC!$B:$B,$C1140,ETC!$E:$E,$D1140)</x:f>
        <x:v>0</x:v>
      </x:c>
      <x:c r="M1140" s="73">
        <x:f>SUMIFS(ETC!$J:$J,ETC!$E:$E,$D1140,ETC!$B:$B,$C1140)</x:f>
        <x:v>0</x:v>
      </x:c>
      <x:c r="N1140" s="159">
        <x:f>IF(IFERROR((I1140+K1140+M1140)/(G1140+J1140+SUMIFS(ETC!$G:$G,ETC!$C:$C,1,ETC!$B:$B,$C1140,ETC!$E:$E,$D1140)),)=0,H1140,IFERROR((I1140+K1140+M1140)/(G1140+J1140+SUMIFS(ETC!$G:$G,ETC!$C:$C,1,ETC!$B:$B,$C1140,ETC!$E:$E,$D1140)),))</x:f>
        <x:v>415.72873713804711</x:v>
      </x:c>
      <x:c r="O1140" s="106">
        <x:f>++SUMIFS('sales data'!L:L,'sales data'!$B:$B,$C1140,'sales data'!$F:$F,$D1140,'sales data'!$O:$O,"")</x:f>
        <x:v>0</x:v>
      </x:c>
      <x:c r="P1140" s="73">
        <x:f t="shared" si="316"/>
        <x:v>0</x:v>
      </x:c>
      <x:c r="Q1140" s="68">
        <x:f>+SUMIFS('sales data'!$L:$L,'sales data'!$B:$B,$C1140,'sales data'!$F:$F,$D1140,'sales data'!$O:$O,"R")</x:f>
        <x:v>0</x:v>
      </x:c>
      <x:c r="R1140" s="73">
        <x:f t="shared" si="317"/>
        <x:v>0</x:v>
      </x:c>
      <x:c r="S1140" s="68">
        <x:f>SUMIFS('sales data'!$L:$L,'sales data'!$B:$B,$C1140,'sales data'!$F:$F,$D1140,'sales data'!$O:$O,"N")</x:f>
        <x:v>0</x:v>
      </x:c>
      <x:c r="T1140" s="73">
        <x:f t="shared" si="318"/>
        <x:v>0</x:v>
      </x:c>
      <x:c r="U1140" s="26">
        <x:f>SUMIFS('warehouse inventory check'!$N:$N,'warehouse inventory check'!$C:$C,$C1140,'warehouse inventory check'!$D:$D,$D1140)</x:f>
        <x:v>0</x:v>
      </x:c>
      <x:c r="V1140" s="26">
        <x:f t="shared" si="319"/>
        <x:v>415.72873713804711</x:v>
      </x:c>
      <x:c r="W1140" s="73">
        <x:f t="shared" si="320"/>
        <x:v>0</x:v>
      </x:c>
      <x:c r="X1140" s="74">
        <x:f t="shared" si="321"/>
        <x:v>0</x:v>
      </x:c>
      <x:c r="Y1140" s="68">
        <x:f t="shared" si="322"/>
        <x:v>0</x:v>
      </x:c>
      <x:c r="Z1140" s="68">
        <x:f t="shared" si="323"/>
        <x:v>0</x:v>
      </x:c>
    </x:row>
    <x:row r="1141" spans="1:26">
      <x:c r="A1141" s="118">
        <x:v>8</x:v>
      </x:c>
      <x:c r="B1141" s="118"/>
      <x:c r="C1141" s="113">
        <x:v>12</x:v>
      </x:c>
      <x:c r="D1141" s="210" t="str">
        <x:f>IF(VLOOKUP($A1141,'★Master Code List'!$B$4:$K$167,8,)=0,"",(VLOOKUP($A1141,'★Master Code List'!$B$4:$K$167,8,)))</x:f>
        <x:v>PZ38-14A033-HF</x:v>
      </x:c>
      <x:c r="E1141" s="210" t="str">
        <x:f>IF(VLOOKUP($A1141,'★Master Code List'!$B$4:$K$167,9,)=0,"",(VLOOKUP($A1141,'★Master Code List'!$B$4:$K$167,9,)))</x:f>
        <x:v>BEV-E (V710)</x:v>
      </x:c>
      <x:c r="F1141" s="20" t="str">
        <x:f>IF(VLOOKUP($A1141,'★Master Code List'!$B$4:$K$167,10,)=0,"",(VLOOKUP($A1141,'★Master Code List'!$B$4:$K$167,10,)))</x:f>
        <x:v>BUSBAR - Array4 to Array 5_Insert</x:v>
      </x:c>
      <x:c r="G1141" s="158">
        <x:f t="shared" si="313"/>
        <x:v>0</x:v>
      </x:c>
      <x:c r="H1141" s="158">
        <x:f t="shared" si="314"/>
        <x:v>517.50554691099467</x:v>
      </x:c>
      <x:c r="I1141" s="285">
        <x:f t="shared" si="315"/>
        <x:v>0</x:v>
      </x:c>
      <x:c r="J1141" s="106">
        <x:f>SUMIFS('purchase data'!K:K,'purchase data'!$B:$B,$C1141,'purchase data'!$F:$F,$D1141)</x:f>
        <x:v>0</x:v>
      </x:c>
      <x:c r="K1141" s="73">
        <x:f>SUMIFS('purchase data'!M:M,'purchase data'!$B:$B,$C1141,'purchase data'!$F:$F,$D1141)</x:f>
        <x:v>0</x:v>
      </x:c>
      <x:c r="L1141" s="68">
        <x:f>SUMIFS(ETC!$G:$G,ETC!$B:$B,$C1141,ETC!$E:$E,$D1141)</x:f>
        <x:v>0</x:v>
      </x:c>
      <x:c r="M1141" s="73">
        <x:f>SUMIFS(ETC!$J:$J,ETC!$E:$E,$D1141,ETC!$B:$B,$C1141)</x:f>
        <x:v>0</x:v>
      </x:c>
      <x:c r="N1141" s="159">
        <x:f>IF(IFERROR((I1141+K1141+M1141)/(G1141+J1141+SUMIFS(ETC!$G:$G,ETC!$C:$C,1,ETC!$B:$B,$C1141,ETC!$E:$E,$D1141)),)=0,H1141,IFERROR((I1141+K1141+M1141)/(G1141+J1141+SUMIFS(ETC!$G:$G,ETC!$C:$C,1,ETC!$B:$B,$C1141,ETC!$E:$E,$D1141)),))</x:f>
        <x:v>517.50554691099467</x:v>
      </x:c>
      <x:c r="O1141" s="106">
        <x:f>++SUMIFS('sales data'!L:L,'sales data'!$B:$B,$C1141,'sales data'!$F:$F,$D1141,'sales data'!$O:$O,"")</x:f>
        <x:v>0</x:v>
      </x:c>
      <x:c r="P1141" s="73">
        <x:f t="shared" si="316"/>
        <x:v>0</x:v>
      </x:c>
      <x:c r="Q1141" s="68">
        <x:f>+SUMIFS('sales data'!$L:$L,'sales data'!$B:$B,$C1141,'sales data'!$F:$F,$D1141,'sales data'!$O:$O,"R")</x:f>
        <x:v>0</x:v>
      </x:c>
      <x:c r="R1141" s="73">
        <x:f t="shared" si="317"/>
        <x:v>0</x:v>
      </x:c>
      <x:c r="S1141" s="68">
        <x:f>SUMIFS('sales data'!$L:$L,'sales data'!$B:$B,$C1141,'sales data'!$F:$F,$D1141,'sales data'!$O:$O,"N")</x:f>
        <x:v>0</x:v>
      </x:c>
      <x:c r="T1141" s="73">
        <x:f t="shared" si="318"/>
        <x:v>0</x:v>
      </x:c>
      <x:c r="U1141" s="26">
        <x:f>SUMIFS('warehouse inventory check'!$N:$N,'warehouse inventory check'!$C:$C,$C1141,'warehouse inventory check'!$D:$D,$D1141)</x:f>
        <x:v>0</x:v>
      </x:c>
      <x:c r="V1141" s="26">
        <x:f t="shared" si="319"/>
        <x:v>517.50554691099467</x:v>
      </x:c>
      <x:c r="W1141" s="73">
        <x:f t="shared" si="320"/>
        <x:v>0</x:v>
      </x:c>
      <x:c r="X1141" s="74">
        <x:f t="shared" si="321"/>
        <x:v>0</x:v>
      </x:c>
      <x:c r="Y1141" s="68">
        <x:f t="shared" si="322"/>
        <x:v>0</x:v>
      </x:c>
      <x:c r="Z1141" s="68">
        <x:f t="shared" si="323"/>
        <x:v>0</x:v>
      </x:c>
    </x:row>
    <x:row r="1142" spans="1:26">
      <x:c r="A1142" s="118">
        <x:v>9</x:v>
      </x:c>
      <x:c r="B1142" s="118"/>
      <x:c r="C1142" s="113">
        <x:v>12</x:v>
      </x:c>
      <x:c r="D1142" s="210" t="str">
        <x:f>IF(VLOOKUP($A1142,'★Master Code List'!$B$4:$K$167,8,)=0,"",(VLOOKUP($A1142,'★Master Code List'!$B$4:$K$167,8,)))</x:f>
        <x:v>PZ38-14A033-JD</x:v>
      </x:c>
      <x:c r="E1142" s="210" t="str">
        <x:f>IF(VLOOKUP($A1142,'★Master Code List'!$B$4:$K$167,9,)=0,"",(VLOOKUP($A1142,'★Master Code List'!$B$4:$K$167,9,)))</x:f>
        <x:v>BEV-E1</x:v>
      </x:c>
      <x:c r="F1142" s="20" t="str">
        <x:f>IF(VLOOKUP($A1142,'★Master Code List'!$B$4:$K$167,10,)=0,"",(VLOOKUP($A1142,'★Master Code List'!$B$4:$K$167,10,)))</x:f>
        <x:v>BEV-E1 BUSBAR Array 8 to Array 9</x:v>
      </x:c>
      <x:c r="G1142" s="158">
        <x:f t="shared" si="313"/>
        <x:v>0</x:v>
      </x:c>
      <x:c r="H1142" s="158">
        <x:f t="shared" si="314"/>
        <x:v>446.53285714285715</x:v>
      </x:c>
      <x:c r="I1142" s="285">
        <x:f t="shared" si="315"/>
        <x:v>0</x:v>
      </x:c>
      <x:c r="J1142" s="106">
        <x:f>SUMIFS('purchase data'!K:K,'purchase data'!$B:$B,$C1142,'purchase data'!$F:$F,$D1142)</x:f>
        <x:v>0</x:v>
      </x:c>
      <x:c r="K1142" s="73">
        <x:f>SUMIFS('purchase data'!M:M,'purchase data'!$B:$B,$C1142,'purchase data'!$F:$F,$D1142)</x:f>
        <x:v>0</x:v>
      </x:c>
      <x:c r="L1142" s="68">
        <x:f>SUMIFS(ETC!$G:$G,ETC!$B:$B,$C1142,ETC!$E:$E,$D1142)</x:f>
        <x:v>0</x:v>
      </x:c>
      <x:c r="M1142" s="73">
        <x:f>SUMIFS(ETC!$J:$J,ETC!$E:$E,$D1142,ETC!$B:$B,$C1142)</x:f>
        <x:v>0</x:v>
      </x:c>
      <x:c r="N1142" s="159">
        <x:f>IF(IFERROR((I1142+K1142+M1142)/(G1142+J1142+SUMIFS(ETC!$G:$G,ETC!$C:$C,1,ETC!$B:$B,$C1142,ETC!$E:$E,$D1142)),)=0,H1142,IFERROR((I1142+K1142+M1142)/(G1142+J1142+SUMIFS(ETC!$G:$G,ETC!$C:$C,1,ETC!$B:$B,$C1142,ETC!$E:$E,$D1142)),))</x:f>
        <x:v>446.53285714285715</x:v>
      </x:c>
      <x:c r="O1142" s="106">
        <x:f>++SUMIFS('sales data'!L:L,'sales data'!$B:$B,$C1142,'sales data'!$F:$F,$D1142,'sales data'!$O:$O,"")</x:f>
        <x:v>0</x:v>
      </x:c>
      <x:c r="P1142" s="73">
        <x:f t="shared" si="316"/>
        <x:v>0</x:v>
      </x:c>
      <x:c r="Q1142" s="68">
        <x:f>+SUMIFS('sales data'!$L:$L,'sales data'!$B:$B,$C1142,'sales data'!$F:$F,$D1142,'sales data'!$O:$O,"R")</x:f>
        <x:v>0</x:v>
      </x:c>
      <x:c r="R1142" s="73">
        <x:f t="shared" si="317"/>
        <x:v>0</x:v>
      </x:c>
      <x:c r="S1142" s="68">
        <x:f>SUMIFS('sales data'!$L:$L,'sales data'!$B:$B,$C1142,'sales data'!$F:$F,$D1142,'sales data'!$O:$O,"N")</x:f>
        <x:v>0</x:v>
      </x:c>
      <x:c r="T1142" s="73">
        <x:f t="shared" si="318"/>
        <x:v>0</x:v>
      </x:c>
      <x:c r="U1142" s="26">
        <x:f>SUMIFS('warehouse inventory check'!$N:$N,'warehouse inventory check'!$C:$C,$C1142,'warehouse inventory check'!$D:$D,$D1142)</x:f>
        <x:v>0</x:v>
      </x:c>
      <x:c r="V1142" s="26">
        <x:f t="shared" si="319"/>
        <x:v>446.53285714285715</x:v>
      </x:c>
      <x:c r="W1142" s="73">
        <x:f t="shared" si="320"/>
        <x:v>0</x:v>
      </x:c>
      <x:c r="X1142" s="74">
        <x:f t="shared" si="321"/>
        <x:v>0</x:v>
      </x:c>
      <x:c r="Y1142" s="68">
        <x:f t="shared" si="322"/>
        <x:v>0</x:v>
      </x:c>
      <x:c r="Z1142" s="68">
        <x:f t="shared" si="323"/>
        <x:v>0</x:v>
      </x:c>
    </x:row>
    <x:row r="1143" spans="1:26">
      <x:c r="A1143" s="118">
        <x:v>10</x:v>
      </x:c>
      <x:c r="B1143" s="118"/>
      <x:c r="C1143" s="113">
        <x:v>12</x:v>
      </x:c>
      <x:c r="D1143" s="210" t="str">
        <x:f>IF(VLOOKUP($A1143,'★Master Code List'!$B$4:$K$167,8,)=0,"",(VLOOKUP($A1143,'★Master Code List'!$B$4:$K$167,8,)))</x:f>
        <x:v>PZ38-14A033-KD</x:v>
      </x:c>
      <x:c r="E1143" s="210" t="str">
        <x:f>IF(VLOOKUP($A1143,'★Master Code List'!$B$4:$K$167,9,)=0,"",(VLOOKUP($A1143,'★Master Code List'!$B$4:$K$167,9,)))</x:f>
        <x:v>BEV-E (V710)</x:v>
      </x:c>
      <x:c r="F1143" s="20" t="str">
        <x:f>IF(VLOOKUP($A1143,'★Master Code List'!$B$4:$K$167,10,)=0,"",(VLOOKUP($A1143,'★Master Code List'!$B$4:$K$167,10,)))</x:f>
        <x:v>BUSBAR - Array 1 to Neg BEC_Insert</x:v>
      </x:c>
      <x:c r="G1143" s="158">
        <x:f t="shared" si="313"/>
        <x:v>0</x:v>
      </x:c>
      <x:c r="H1143" s="158">
        <x:f t="shared" si="314"/>
        <x:v>521.15796204395599</x:v>
      </x:c>
      <x:c r="I1143" s="285">
        <x:f t="shared" si="315"/>
        <x:v>0</x:v>
      </x:c>
      <x:c r="J1143" s="106">
        <x:f>SUMIFS('purchase data'!K:K,'purchase data'!$B:$B,$C1143,'purchase data'!$F:$F,$D1143)</x:f>
        <x:v>0</x:v>
      </x:c>
      <x:c r="K1143" s="73">
        <x:f>SUMIFS('purchase data'!M:M,'purchase data'!$B:$B,$C1143,'purchase data'!$F:$F,$D1143)</x:f>
        <x:v>0</x:v>
      </x:c>
      <x:c r="L1143" s="68">
        <x:f>SUMIFS(ETC!$G:$G,ETC!$B:$B,$C1143,ETC!$E:$E,$D1143)</x:f>
        <x:v>0</x:v>
      </x:c>
      <x:c r="M1143" s="73">
        <x:f>SUMIFS(ETC!$J:$J,ETC!$E:$E,$D1143,ETC!$B:$B,$C1143)</x:f>
        <x:v>0</x:v>
      </x:c>
      <x:c r="N1143" s="159">
        <x:f>IF(IFERROR((I1143+K1143+M1143)/(G1143+J1143+SUMIFS(ETC!$G:$G,ETC!$C:$C,1,ETC!$B:$B,$C1143,ETC!$E:$E,$D1143)),)=0,H1143,IFERROR((I1143+K1143+M1143)/(G1143+J1143+SUMIFS(ETC!$G:$G,ETC!$C:$C,1,ETC!$B:$B,$C1143,ETC!$E:$E,$D1143)),))</x:f>
        <x:v>521.15796204395599</x:v>
      </x:c>
      <x:c r="O1143" s="106">
        <x:f>++SUMIFS('sales data'!L:L,'sales data'!$B:$B,$C1143,'sales data'!$F:$F,$D1143,'sales data'!$O:$O,"")</x:f>
        <x:v>0</x:v>
      </x:c>
      <x:c r="P1143" s="73">
        <x:f t="shared" si="316"/>
        <x:v>0</x:v>
      </x:c>
      <x:c r="Q1143" s="68">
        <x:f>+SUMIFS('sales data'!$L:$L,'sales data'!$B:$B,$C1143,'sales data'!$F:$F,$D1143,'sales data'!$O:$O,"R")</x:f>
        <x:v>0</x:v>
      </x:c>
      <x:c r="R1143" s="73">
        <x:f t="shared" si="317"/>
        <x:v>0</x:v>
      </x:c>
      <x:c r="S1143" s="68">
        <x:f>SUMIFS('sales data'!$L:$L,'sales data'!$B:$B,$C1143,'sales data'!$F:$F,$D1143,'sales data'!$O:$O,"N")</x:f>
        <x:v>0</x:v>
      </x:c>
      <x:c r="T1143" s="73">
        <x:f t="shared" si="318"/>
        <x:v>0</x:v>
      </x:c>
      <x:c r="U1143" s="26">
        <x:f>SUMIFS('warehouse inventory check'!$N:$N,'warehouse inventory check'!$C:$C,$C1143,'warehouse inventory check'!$D:$D,$D1143)</x:f>
        <x:v>0</x:v>
      </x:c>
      <x:c r="V1143" s="26">
        <x:f t="shared" si="319"/>
        <x:v>521.15796204395599</x:v>
      </x:c>
      <x:c r="W1143" s="73">
        <x:f t="shared" si="320"/>
        <x:v>0</x:v>
      </x:c>
      <x:c r="X1143" s="74">
        <x:f t="shared" si="321"/>
        <x:v>0</x:v>
      </x:c>
      <x:c r="Y1143" s="68">
        <x:f t="shared" si="322"/>
        <x:v>0</x:v>
      </x:c>
      <x:c r="Z1143" s="68">
        <x:f t="shared" si="323"/>
        <x:v>0</x:v>
      </x:c>
    </x:row>
    <x:row r="1144" spans="1:26">
      <x:c r="A1144" s="118">
        <x:v>11</x:v>
      </x:c>
      <x:c r="B1144" s="118"/>
      <x:c r="C1144" s="113">
        <x:v>12</x:v>
      </x:c>
      <x:c r="D1144" s="210" t="str">
        <x:f>IF(VLOOKUP($A1144,'★Master Code List'!$B$4:$K$167,8,)=0,"",(VLOOKUP($A1144,'★Master Code List'!$B$4:$K$167,8,)))</x:f>
        <x:v>PZ38-14A033-LF</x:v>
      </x:c>
      <x:c r="E1144" s="210" t="str">
        <x:f>IF(VLOOKUP($A1144,'★Master Code List'!$B$4:$K$167,9,)=0,"",(VLOOKUP($A1144,'★Master Code List'!$B$4:$K$167,9,)))</x:f>
        <x:v>BEV-E (V710)</x:v>
      </x:c>
      <x:c r="F1144" s="20" t="str">
        <x:f>IF(VLOOKUP($A1144,'★Master Code List'!$B$4:$K$167,10,)=0,"",(VLOOKUP($A1144,'★Master Code List'!$B$4:$K$167,10,)))</x:f>
        <x:v>BUSBAR - Array 9 to Pos BEC_Insert</x:v>
      </x:c>
      <x:c r="G1144" s="158">
        <x:f t="shared" si="313"/>
        <x:v>0</x:v>
      </x:c>
      <x:c r="H1144" s="158">
        <x:f t="shared" si="314"/>
        <x:v>371.65501294848485</x:v>
      </x:c>
      <x:c r="I1144" s="285">
        <x:f t="shared" si="315"/>
        <x:v>0</x:v>
      </x:c>
      <x:c r="J1144" s="106">
        <x:f>SUMIFS('purchase data'!K:K,'purchase data'!$B:$B,$C1144,'purchase data'!$F:$F,$D1144)</x:f>
        <x:v>0</x:v>
      </x:c>
      <x:c r="K1144" s="73">
        <x:f>SUMIFS('purchase data'!M:M,'purchase data'!$B:$B,$C1144,'purchase data'!$F:$F,$D1144)</x:f>
        <x:v>0</x:v>
      </x:c>
      <x:c r="L1144" s="68">
        <x:f>SUMIFS(ETC!$G:$G,ETC!$B:$B,$C1144,ETC!$E:$E,$D1144)</x:f>
        <x:v>0</x:v>
      </x:c>
      <x:c r="M1144" s="73">
        <x:f>SUMIFS(ETC!$J:$J,ETC!$E:$E,$D1144,ETC!$B:$B,$C1144)</x:f>
        <x:v>0</x:v>
      </x:c>
      <x:c r="N1144" s="159">
        <x:f>IF(IFERROR((I1144+K1144+M1144)/(G1144+J1144+SUMIFS(ETC!$G:$G,ETC!$C:$C,1,ETC!$B:$B,$C1144,ETC!$E:$E,$D1144)),)=0,H1144,IFERROR((I1144+K1144+M1144)/(G1144+J1144+SUMIFS(ETC!$G:$G,ETC!$C:$C,1,ETC!$B:$B,$C1144,ETC!$E:$E,$D1144)),))</x:f>
        <x:v>371.65501294848485</x:v>
      </x:c>
      <x:c r="O1144" s="106">
        <x:f>++SUMIFS('sales data'!L:L,'sales data'!$B:$B,$C1144,'sales data'!$F:$F,$D1144,'sales data'!$O:$O,"")</x:f>
        <x:v>0</x:v>
      </x:c>
      <x:c r="P1144" s="73">
        <x:f t="shared" si="316"/>
        <x:v>0</x:v>
      </x:c>
      <x:c r="Q1144" s="68">
        <x:f>+SUMIFS('sales data'!$L:$L,'sales data'!$B:$B,$C1144,'sales data'!$F:$F,$D1144,'sales data'!$O:$O,"R")</x:f>
        <x:v>0</x:v>
      </x:c>
      <x:c r="R1144" s="73">
        <x:f t="shared" si="317"/>
        <x:v>0</x:v>
      </x:c>
      <x:c r="S1144" s="68">
        <x:f>SUMIFS('sales data'!$L:$L,'sales data'!$B:$B,$C1144,'sales data'!$F:$F,$D1144,'sales data'!$O:$O,"N")</x:f>
        <x:v>0</x:v>
      </x:c>
      <x:c r="T1144" s="73">
        <x:f t="shared" si="318"/>
        <x:v>0</x:v>
      </x:c>
      <x:c r="U1144" s="26">
        <x:f>SUMIFS('warehouse inventory check'!$N:$N,'warehouse inventory check'!$C:$C,$C1144,'warehouse inventory check'!$D:$D,$D1144)</x:f>
        <x:v>0</x:v>
      </x:c>
      <x:c r="V1144" s="26">
        <x:f t="shared" si="319"/>
        <x:v>371.65501294848485</x:v>
      </x:c>
      <x:c r="W1144" s="73">
        <x:f t="shared" si="320"/>
        <x:v>0</x:v>
      </x:c>
      <x:c r="X1144" s="74">
        <x:f t="shared" si="321"/>
        <x:v>0</x:v>
      </x:c>
      <x:c r="Y1144" s="68">
        <x:f t="shared" si="322"/>
        <x:v>0</x:v>
      </x:c>
      <x:c r="Z1144" s="68">
        <x:f t="shared" si="323"/>
        <x:v>0</x:v>
      </x:c>
    </x:row>
    <x:row r="1145" spans="1:26">
      <x:c r="A1145" s="118">
        <x:v>12</x:v>
      </x:c>
      <x:c r="B1145" s="118"/>
      <x:c r="C1145" s="113">
        <x:v>12</x:v>
      </x:c>
      <x:c r="D1145" s="210" t="str">
        <x:f>IF(VLOOKUP($A1145,'★Master Code List'!$B$4:$K$167,8,)=0,"",(VLOOKUP($A1145,'★Master Code List'!$B$4:$K$167,8,)))</x:f>
        <x:v>PZ38-14A033-MC</x:v>
      </x:c>
      <x:c r="E1145" s="210" t="str">
        <x:f>IF(VLOOKUP($A1145,'★Master Code List'!$B$4:$K$167,9,)=0,"",(VLOOKUP($A1145,'★Master Code List'!$B$4:$K$167,9,)))</x:f>
        <x:v>BEV-E (V710)</x:v>
      </x:c>
      <x:c r="F1145" s="20" t="str">
        <x:f>IF(VLOOKUP($A1145,'★Master Code List'!$B$4:$K$167,10,)=0,"",(VLOOKUP($A1145,'★Master Code List'!$B$4:$K$167,10,)))</x:f>
        <x:v>BUSBAR - Pos BEC to DCFC_Protector</x:v>
      </x:c>
      <x:c r="G1145" s="158">
        <x:f t="shared" si="313"/>
        <x:v>0</x:v>
      </x:c>
      <x:c r="H1145" s="158">
        <x:f t="shared" si="314"/>
        <x:v>701.96989836660634</x:v>
      </x:c>
      <x:c r="I1145" s="285">
        <x:f t="shared" si="315"/>
        <x:v>0</x:v>
      </x:c>
      <x:c r="J1145" s="106">
        <x:f>SUMIFS('purchase data'!K:K,'purchase data'!$B:$B,$C1145,'purchase data'!$F:$F,$D1145)</x:f>
        <x:v>0</x:v>
      </x:c>
      <x:c r="K1145" s="73">
        <x:f>SUMIFS('purchase data'!M:M,'purchase data'!$B:$B,$C1145,'purchase data'!$F:$F,$D1145)</x:f>
        <x:v>0</x:v>
      </x:c>
      <x:c r="L1145" s="68">
        <x:f>SUMIFS(ETC!$G:$G,ETC!$B:$B,$C1145,ETC!$E:$E,$D1145)</x:f>
        <x:v>0</x:v>
      </x:c>
      <x:c r="M1145" s="73">
        <x:f>SUMIFS(ETC!$J:$J,ETC!$E:$E,$D1145,ETC!$B:$B,$C1145)</x:f>
        <x:v>0</x:v>
      </x:c>
      <x:c r="N1145" s="159">
        <x:f>IF(IFERROR((I1145+K1145+M1145)/(G1145+J1145+SUMIFS(ETC!$G:$G,ETC!$C:$C,1,ETC!$B:$B,$C1145,ETC!$E:$E,$D1145)),)=0,H1145,IFERROR((I1145+K1145+M1145)/(G1145+J1145+SUMIFS(ETC!$G:$G,ETC!$C:$C,1,ETC!$B:$B,$C1145,ETC!$E:$E,$D1145)),))</x:f>
        <x:v>701.96989836660634</x:v>
      </x:c>
      <x:c r="O1145" s="106">
        <x:f>++SUMIFS('sales data'!L:L,'sales data'!$B:$B,$C1145,'sales data'!$F:$F,$D1145,'sales data'!$O:$O,"")</x:f>
        <x:v>0</x:v>
      </x:c>
      <x:c r="P1145" s="73">
        <x:f t="shared" si="316"/>
        <x:v>0</x:v>
      </x:c>
      <x:c r="Q1145" s="68">
        <x:f>+SUMIFS('sales data'!$L:$L,'sales data'!$B:$B,$C1145,'sales data'!$F:$F,$D1145,'sales data'!$O:$O,"R")</x:f>
        <x:v>0</x:v>
      </x:c>
      <x:c r="R1145" s="73">
        <x:f t="shared" si="317"/>
        <x:v>0</x:v>
      </x:c>
      <x:c r="S1145" s="68">
        <x:f>SUMIFS('sales data'!$L:$L,'sales data'!$B:$B,$C1145,'sales data'!$F:$F,$D1145,'sales data'!$O:$O,"N")</x:f>
        <x:v>0</x:v>
      </x:c>
      <x:c r="T1145" s="73">
        <x:f t="shared" si="318"/>
        <x:v>0</x:v>
      </x:c>
      <x:c r="U1145" s="26">
        <x:f>SUMIFS('warehouse inventory check'!$N:$N,'warehouse inventory check'!$C:$C,$C1145,'warehouse inventory check'!$D:$D,$D1145)</x:f>
        <x:v>0</x:v>
      </x:c>
      <x:c r="V1145" s="26">
        <x:f t="shared" si="319"/>
        <x:v>701.96989836660634</x:v>
      </x:c>
      <x:c r="W1145" s="73">
        <x:f t="shared" si="320"/>
        <x:v>0</x:v>
      </x:c>
      <x:c r="X1145" s="74">
        <x:f t="shared" si="321"/>
        <x:v>0</x:v>
      </x:c>
      <x:c r="Y1145" s="68">
        <x:f t="shared" si="322"/>
        <x:v>0</x:v>
      </x:c>
      <x:c r="Z1145" s="68">
        <x:f t="shared" si="323"/>
        <x:v>0</x:v>
      </x:c>
    </x:row>
    <x:row r="1146" spans="1:26">
      <x:c r="A1146" s="118">
        <x:v>13</x:v>
      </x:c>
      <x:c r="B1146" s="118"/>
      <x:c r="C1146" s="113">
        <x:v>12</x:v>
      </x:c>
      <x:c r="D1146" s="210" t="str">
        <x:f>IF(VLOOKUP($A1146,'★Master Code List'!$B$4:$K$167,8,)=0,"",(VLOOKUP($A1146,'★Master Code List'!$B$4:$K$167,8,)))</x:f>
        <x:v>PZ38-14A033-NB</x:v>
      </x:c>
      <x:c r="E1146" s="210" t="str">
        <x:f>IF(VLOOKUP($A1146,'★Master Code List'!$B$4:$K$167,9,)=0,"",(VLOOKUP($A1146,'★Master Code List'!$B$4:$K$167,9,)))</x:f>
        <x:v>BEV-E (V710)</x:v>
      </x:c>
      <x:c r="F1146" s="20" t="str">
        <x:f>IF(VLOOKUP($A1146,'★Master Code List'!$B$4:$K$167,10,)=0,"",(VLOOKUP($A1146,'★Master Code List'!$B$4:$K$167,10,)))</x:f>
        <x:v>BUSBAR - Neg BEC to DCFC_Protector</x:v>
      </x:c>
      <x:c r="G1146" s="158">
        <x:f t="shared" si="313"/>
        <x:v>0</x:v>
      </x:c>
      <x:c r="H1146" s="158">
        <x:f t="shared" si="314"/>
        <x:v>444.82682407407407</x:v>
      </x:c>
      <x:c r="I1146" s="285">
        <x:f t="shared" si="315"/>
        <x:v>0</x:v>
      </x:c>
      <x:c r="J1146" s="106">
        <x:f>SUMIFS('purchase data'!K:K,'purchase data'!$B:$B,$C1146,'purchase data'!$F:$F,$D1146)</x:f>
        <x:v>0</x:v>
      </x:c>
      <x:c r="K1146" s="73">
        <x:f>SUMIFS('purchase data'!M:M,'purchase data'!$B:$B,$C1146,'purchase data'!$F:$F,$D1146)</x:f>
        <x:v>0</x:v>
      </x:c>
      <x:c r="L1146" s="68">
        <x:f>SUMIFS(ETC!$G:$G,ETC!$B:$B,$C1146,ETC!$E:$E,$D1146)</x:f>
        <x:v>0</x:v>
      </x:c>
      <x:c r="M1146" s="73">
        <x:f>SUMIFS(ETC!$J:$J,ETC!$E:$E,$D1146,ETC!$B:$B,$C1146)</x:f>
        <x:v>0</x:v>
      </x:c>
      <x:c r="N1146" s="159">
        <x:f>IF(IFERROR((I1146+K1146+M1146)/(G1146+J1146+SUMIFS(ETC!$G:$G,ETC!$C:$C,1,ETC!$B:$B,$C1146,ETC!$E:$E,$D1146)),)=0,H1146,IFERROR((I1146+K1146+M1146)/(G1146+J1146+SUMIFS(ETC!$G:$G,ETC!$C:$C,1,ETC!$B:$B,$C1146,ETC!$E:$E,$D1146)),))</x:f>
        <x:v>444.82682407407407</x:v>
      </x:c>
      <x:c r="O1146" s="106">
        <x:f>++SUMIFS('sales data'!L:L,'sales data'!$B:$B,$C1146,'sales data'!$F:$F,$D1146,'sales data'!$O:$O,"")</x:f>
        <x:v>0</x:v>
      </x:c>
      <x:c r="P1146" s="73">
        <x:f t="shared" si="316"/>
        <x:v>0</x:v>
      </x:c>
      <x:c r="Q1146" s="68">
        <x:f>+SUMIFS('sales data'!$L:$L,'sales data'!$B:$B,$C1146,'sales data'!$F:$F,$D1146,'sales data'!$O:$O,"R")</x:f>
        <x:v>0</x:v>
      </x:c>
      <x:c r="R1146" s="73">
        <x:f t="shared" si="317"/>
        <x:v>0</x:v>
      </x:c>
      <x:c r="S1146" s="68">
        <x:f>SUMIFS('sales data'!$L:$L,'sales data'!$B:$B,$C1146,'sales data'!$F:$F,$D1146,'sales data'!$O:$O,"N")</x:f>
        <x:v>0</x:v>
      </x:c>
      <x:c r="T1146" s="73">
        <x:f t="shared" si="318"/>
        <x:v>0</x:v>
      </x:c>
      <x:c r="U1146" s="26">
        <x:f>SUMIFS('warehouse inventory check'!$N:$N,'warehouse inventory check'!$C:$C,$C1146,'warehouse inventory check'!$D:$D,$D1146)</x:f>
        <x:v>0</x:v>
      </x:c>
      <x:c r="V1146" s="26">
        <x:f t="shared" si="319"/>
        <x:v>444.82682407407407</x:v>
      </x:c>
      <x:c r="W1146" s="73">
        <x:f t="shared" si="320"/>
        <x:v>0</x:v>
      </x:c>
      <x:c r="X1146" s="74">
        <x:f t="shared" si="321"/>
        <x:v>0</x:v>
      </x:c>
      <x:c r="Y1146" s="68">
        <x:f t="shared" si="322"/>
        <x:v>0</x:v>
      </x:c>
      <x:c r="Z1146" s="68">
        <x:f t="shared" si="323"/>
        <x:v>0</x:v>
      </x:c>
    </x:row>
    <x:row r="1147" spans="1:26">
      <x:c r="A1147" s="118">
        <x:v>14</x:v>
      </x:c>
      <x:c r="B1147" s="118"/>
      <x:c r="C1147" s="113">
        <x:v>12</x:v>
      </x:c>
      <x:c r="D1147" s="210" t="str">
        <x:f>IF(VLOOKUP($A1147,'★Master Code List'!$B$4:$K$167,8,)=0,"",(VLOOKUP($A1147,'★Master Code List'!$B$4:$K$167,8,)))</x:f>
        <x:v>PZ38-14A033-PC</x:v>
      </x:c>
      <x:c r="E1147" s="210" t="str">
        <x:f>IF(VLOOKUP($A1147,'★Master Code List'!$B$4:$K$167,9,)=0,"",(VLOOKUP($A1147,'★Master Code List'!$B$4:$K$167,9,)))</x:f>
        <x:v>BEV-E (V710)</x:v>
      </x:c>
      <x:c r="F1147" s="20" t="str">
        <x:f>IF(VLOOKUP($A1147,'★Master Code List'!$B$4:$K$167,10,)=0,"",(VLOOKUP($A1147,'★Master Code List'!$B$4:$K$167,10,)))</x:f>
        <x:v>BUSBAR - CIRCUIT BREAKER_A_Insert</x:v>
      </x:c>
      <x:c r="G1147" s="158">
        <x:f t="shared" si="313"/>
        <x:v>0</x:v>
      </x:c>
      <x:c r="H1147" s="158">
        <x:f t="shared" si="314"/>
        <x:v>388.67380300623699</x:v>
      </x:c>
      <x:c r="I1147" s="285">
        <x:f t="shared" si="315"/>
        <x:v>0</x:v>
      </x:c>
      <x:c r="J1147" s="106">
        <x:f>SUMIFS('purchase data'!K:K,'purchase data'!$B:$B,$C1147,'purchase data'!$F:$F,$D1147)</x:f>
        <x:v>0</x:v>
      </x:c>
      <x:c r="K1147" s="73">
        <x:f>SUMIFS('purchase data'!M:M,'purchase data'!$B:$B,$C1147,'purchase data'!$F:$F,$D1147)</x:f>
        <x:v>0</x:v>
      </x:c>
      <x:c r="L1147" s="68">
        <x:f>SUMIFS(ETC!$G:$G,ETC!$B:$B,$C1147,ETC!$E:$E,$D1147)</x:f>
        <x:v>0</x:v>
      </x:c>
      <x:c r="M1147" s="73">
        <x:f>SUMIFS(ETC!$J:$J,ETC!$E:$E,$D1147,ETC!$B:$B,$C1147)</x:f>
        <x:v>0</x:v>
      </x:c>
      <x:c r="N1147" s="159">
        <x:f>IF(IFERROR((I1147+K1147+M1147)/(G1147+J1147+SUMIFS(ETC!$G:$G,ETC!$C:$C,1,ETC!$B:$B,$C1147,ETC!$E:$E,$D1147)),)=0,H1147,IFERROR((I1147+K1147+M1147)/(G1147+J1147+SUMIFS(ETC!$G:$G,ETC!$C:$C,1,ETC!$B:$B,$C1147,ETC!$E:$E,$D1147)),))</x:f>
        <x:v>388.67380300623699</x:v>
      </x:c>
      <x:c r="O1147" s="106">
        <x:f>++SUMIFS('sales data'!L:L,'sales data'!$B:$B,$C1147,'sales data'!$F:$F,$D1147,'sales data'!$O:$O,"")</x:f>
        <x:v>0</x:v>
      </x:c>
      <x:c r="P1147" s="73">
        <x:f t="shared" si="316"/>
        <x:v>0</x:v>
      </x:c>
      <x:c r="Q1147" s="68">
        <x:f>+SUMIFS('sales data'!$L:$L,'sales data'!$B:$B,$C1147,'sales data'!$F:$F,$D1147,'sales data'!$O:$O,"R")</x:f>
        <x:v>0</x:v>
      </x:c>
      <x:c r="R1147" s="73">
        <x:f t="shared" si="317"/>
        <x:v>0</x:v>
      </x:c>
      <x:c r="S1147" s="68">
        <x:f>SUMIFS('sales data'!$L:$L,'sales data'!$B:$B,$C1147,'sales data'!$F:$F,$D1147,'sales data'!$O:$O,"N")</x:f>
        <x:v>0</x:v>
      </x:c>
      <x:c r="T1147" s="73">
        <x:f t="shared" si="318"/>
        <x:v>0</x:v>
      </x:c>
      <x:c r="U1147" s="26">
        <x:f>SUMIFS('warehouse inventory check'!$N:$N,'warehouse inventory check'!$C:$C,$C1147,'warehouse inventory check'!$D:$D,$D1147)</x:f>
        <x:v>0</x:v>
      </x:c>
      <x:c r="V1147" s="26">
        <x:f t="shared" si="319"/>
        <x:v>388.67380300623699</x:v>
      </x:c>
      <x:c r="W1147" s="73">
        <x:f t="shared" si="320"/>
        <x:v>0</x:v>
      </x:c>
      <x:c r="X1147" s="74">
        <x:f t="shared" si="321"/>
        <x:v>0</x:v>
      </x:c>
      <x:c r="Y1147" s="68">
        <x:f t="shared" si="322"/>
        <x:v>0</x:v>
      </x:c>
      <x:c r="Z1147" s="68">
        <x:f t="shared" si="323"/>
        <x:v>0</x:v>
      </x:c>
    </x:row>
    <x:row r="1148" spans="1:26">
      <x:c r="A1148" s="118">
        <x:v>15</x:v>
      </x:c>
      <x:c r="B1148" s="118"/>
      <x:c r="C1148" s="113">
        <x:v>12</x:v>
      </x:c>
      <x:c r="D1148" s="210" t="str">
        <x:f>IF(VLOOKUP($A1148,'★Master Code List'!$B$4:$K$167,8,)=0,"",(VLOOKUP($A1148,'★Master Code List'!$B$4:$K$167,8,)))</x:f>
        <x:v>PZ38-14A033-RC</x:v>
      </x:c>
      <x:c r="E1148" s="210" t="str">
        <x:f>IF(VLOOKUP($A1148,'★Master Code List'!$B$4:$K$167,9,)=0,"",(VLOOKUP($A1148,'★Master Code List'!$B$4:$K$167,9,)))</x:f>
        <x:v>BEV-E (V710)</x:v>
      </x:c>
      <x:c r="F1148" s="20" t="str">
        <x:f>IF(VLOOKUP($A1148,'★Master Code List'!$B$4:$K$167,10,)=0,"",(VLOOKUP($A1148,'★Master Code List'!$B$4:$K$167,10,)))</x:f>
        <x:v>BUSBAR - CIRCUIT BREAKER_B_Insert</x:v>
      </x:c>
      <x:c r="G1148" s="158">
        <x:f t="shared" si="313"/>
        <x:v>0</x:v>
      </x:c>
      <x:c r="H1148" s="158">
        <x:f t="shared" si="314"/>
        <x:v>412.22265972912805</x:v>
      </x:c>
      <x:c r="I1148" s="285">
        <x:f t="shared" si="315"/>
        <x:v>0</x:v>
      </x:c>
      <x:c r="J1148" s="106">
        <x:f>SUMIFS('purchase data'!K:K,'purchase data'!$B:$B,$C1148,'purchase data'!$F:$F,$D1148)</x:f>
        <x:v>0</x:v>
      </x:c>
      <x:c r="K1148" s="73">
        <x:f>SUMIFS('purchase data'!M:M,'purchase data'!$B:$B,$C1148,'purchase data'!$F:$F,$D1148)</x:f>
        <x:v>0</x:v>
      </x:c>
      <x:c r="L1148" s="68">
        <x:f>SUMIFS(ETC!$G:$G,ETC!$B:$B,$C1148,ETC!$E:$E,$D1148)</x:f>
        <x:v>0</x:v>
      </x:c>
      <x:c r="M1148" s="73">
        <x:f>SUMIFS(ETC!$J:$J,ETC!$E:$E,$D1148,ETC!$B:$B,$C1148)</x:f>
        <x:v>0</x:v>
      </x:c>
      <x:c r="N1148" s="159">
        <x:f>IF(IFERROR((I1148+K1148+M1148)/(G1148+J1148+SUMIFS(ETC!$G:$G,ETC!$C:$C,1,ETC!$B:$B,$C1148,ETC!$E:$E,$D1148)),)=0,H1148,IFERROR((I1148+K1148+M1148)/(G1148+J1148+SUMIFS(ETC!$G:$G,ETC!$C:$C,1,ETC!$B:$B,$C1148,ETC!$E:$E,$D1148)),))</x:f>
        <x:v>412.22265972912805</x:v>
      </x:c>
      <x:c r="O1148" s="106">
        <x:f>++SUMIFS('sales data'!L:L,'sales data'!$B:$B,$C1148,'sales data'!$F:$F,$D1148,'sales data'!$O:$O,"")</x:f>
        <x:v>0</x:v>
      </x:c>
      <x:c r="P1148" s="73">
        <x:f t="shared" si="316"/>
        <x:v>0</x:v>
      </x:c>
      <x:c r="Q1148" s="68">
        <x:f>+SUMIFS('sales data'!$L:$L,'sales data'!$B:$B,$C1148,'sales data'!$F:$F,$D1148,'sales data'!$O:$O,"R")</x:f>
        <x:v>0</x:v>
      </x:c>
      <x:c r="R1148" s="73">
        <x:f t="shared" si="317"/>
        <x:v>0</x:v>
      </x:c>
      <x:c r="S1148" s="68">
        <x:f>SUMIFS('sales data'!$L:$L,'sales data'!$B:$B,$C1148,'sales data'!$F:$F,$D1148,'sales data'!$O:$O,"N")</x:f>
        <x:v>0</x:v>
      </x:c>
      <x:c r="T1148" s="73">
        <x:f t="shared" si="318"/>
        <x:v>0</x:v>
      </x:c>
      <x:c r="U1148" s="26">
        <x:f>SUMIFS('warehouse inventory check'!$N:$N,'warehouse inventory check'!$C:$C,$C1148,'warehouse inventory check'!$D:$D,$D1148)</x:f>
        <x:v>0</x:v>
      </x:c>
      <x:c r="V1148" s="26">
        <x:f t="shared" si="319"/>
        <x:v>412.22265972912805</x:v>
      </x:c>
      <x:c r="W1148" s="73">
        <x:f t="shared" si="320"/>
        <x:v>0</x:v>
      </x:c>
      <x:c r="X1148" s="74">
        <x:f t="shared" si="321"/>
        <x:v>0</x:v>
      </x:c>
      <x:c r="Y1148" s="68">
        <x:f t="shared" si="322"/>
        <x:v>0</x:v>
      </x:c>
      <x:c r="Z1148" s="68">
        <x:f t="shared" si="323"/>
        <x:v>0</x:v>
      </x:c>
    </x:row>
    <x:row r="1149" spans="1:26">
      <x:c r="A1149" s="118">
        <x:v>16</x:v>
      </x:c>
      <x:c r="B1149" s="118"/>
      <x:c r="C1149" s="113">
        <x:v>12</x:v>
      </x:c>
      <x:c r="D1149" s="210" t="str">
        <x:f>IF(VLOOKUP($A1149,'★Master Code List'!$B$4:$K$167,8,)=0,"",(VLOOKUP($A1149,'★Master Code List'!$B$4:$K$167,8,)))</x:f>
        <x:v>PZ38-14B252-AB</x:v>
      </x:c>
      <x:c r="E1149" s="210" t="str">
        <x:f>IF(VLOOKUP($A1149,'★Master Code List'!$B$4:$K$167,9,)=0,"",(VLOOKUP($A1149,'★Master Code List'!$B$4:$K$167,9,)))</x:f>
        <x:v>PHEV-E (V710) / (P703)</x:v>
      </x:c>
      <x:c r="F1149" s="20" t="str">
        <x:f>IF(VLOOKUP($A1149,'★Master Code List'!$B$4:$K$167,10,)=0,"",(VLOOKUP($A1149,'★Master Code List'!$B$4:$K$167,10,)))</x:f>
        <x:v>Jumper</x:v>
      </x:c>
      <x:c r="G1149" s="158">
        <x:f t="shared" si="313"/>
        <x:v>0</x:v>
      </x:c>
      <x:c r="H1149" s="158">
        <x:f t="shared" si="314"/>
        <x:v>805.85333559142236</x:v>
      </x:c>
      <x:c r="I1149" s="285">
        <x:f t="shared" si="315"/>
        <x:v>0</x:v>
      </x:c>
      <x:c r="J1149" s="106">
        <x:f>SUMIFS('purchase data'!K:K,'purchase data'!$B:$B,$C1149,'purchase data'!$F:$F,$D1149)</x:f>
        <x:v>0</x:v>
      </x:c>
      <x:c r="K1149" s="73">
        <x:f>SUMIFS('purchase data'!M:M,'purchase data'!$B:$B,$C1149,'purchase data'!$F:$F,$D1149)</x:f>
        <x:v>0</x:v>
      </x:c>
      <x:c r="L1149" s="68">
        <x:f>SUMIFS(ETC!$G:$G,ETC!$B:$B,$C1149,ETC!$E:$E,$D1149)</x:f>
        <x:v>0</x:v>
      </x:c>
      <x:c r="M1149" s="73">
        <x:f>SUMIFS(ETC!$J:$J,ETC!$E:$E,$D1149,ETC!$B:$B,$C1149)</x:f>
        <x:v>0</x:v>
      </x:c>
      <x:c r="N1149" s="159">
        <x:f>IF(IFERROR((I1149+K1149+M1149)/(G1149+J1149+SUMIFS(ETC!$G:$G,ETC!$C:$C,1,ETC!$B:$B,$C1149,ETC!$E:$E,$D1149)),)=0,H1149,IFERROR((I1149+K1149+M1149)/(G1149+J1149+SUMIFS(ETC!$G:$G,ETC!$C:$C,1,ETC!$B:$B,$C1149,ETC!$E:$E,$D1149)),))</x:f>
        <x:v>805.85333559142236</x:v>
      </x:c>
      <x:c r="O1149" s="106">
        <x:f>++SUMIFS('sales data'!L:L,'sales data'!$B:$B,$C1149,'sales data'!$F:$F,$D1149,'sales data'!$O:$O,"")</x:f>
        <x:v>0</x:v>
      </x:c>
      <x:c r="P1149" s="73">
        <x:f t="shared" si="316"/>
        <x:v>0</x:v>
      </x:c>
      <x:c r="Q1149" s="68">
        <x:f>+SUMIFS('sales data'!$L:$L,'sales data'!$B:$B,$C1149,'sales data'!$F:$F,$D1149,'sales data'!$O:$O,"R")</x:f>
        <x:v>0</x:v>
      </x:c>
      <x:c r="R1149" s="73">
        <x:f t="shared" si="317"/>
        <x:v>0</x:v>
      </x:c>
      <x:c r="S1149" s="68">
        <x:f>SUMIFS('sales data'!$L:$L,'sales data'!$B:$B,$C1149,'sales data'!$F:$F,$D1149,'sales data'!$O:$O,"N")</x:f>
        <x:v>0</x:v>
      </x:c>
      <x:c r="T1149" s="73">
        <x:f t="shared" si="318"/>
        <x:v>0</x:v>
      </x:c>
      <x:c r="U1149" s="26">
        <x:f>SUMIFS('warehouse inventory check'!$N:$N,'warehouse inventory check'!$C:$C,$C1149,'warehouse inventory check'!$D:$D,$D1149)</x:f>
        <x:v>0</x:v>
      </x:c>
      <x:c r="V1149" s="26">
        <x:f t="shared" si="319"/>
        <x:v>805.85333559142236</x:v>
      </x:c>
      <x:c r="W1149" s="73">
        <x:f t="shared" si="320"/>
        <x:v>0</x:v>
      </x:c>
      <x:c r="X1149" s="74">
        <x:f t="shared" si="321"/>
        <x:v>0</x:v>
      </x:c>
      <x:c r="Y1149" s="68">
        <x:f t="shared" si="322"/>
        <x:v>0</x:v>
      </x:c>
      <x:c r="Z1149" s="68">
        <x:f t="shared" si="323"/>
        <x:v>0</x:v>
      </x:c>
    </x:row>
    <x:row r="1150" spans="1:26">
      <x:c r="A1150" s="118">
        <x:v>17</x:v>
      </x:c>
      <x:c r="B1150" s="118"/>
      <x:c r="C1150" s="113">
        <x:v>12</x:v>
      </x:c>
      <x:c r="D1150" s="210" t="str">
        <x:f>IF(VLOOKUP($A1150,'★Master Code List'!$B$4:$K$167,8,)=0,"",(VLOOKUP($A1150,'★Master Code List'!$B$4:$K$167,8,)))</x:f>
        <x:v>PZ38-14B680-AD</x:v>
      </x:c>
      <x:c r="E1150" s="210" t="str">
        <x:f>IF(VLOOKUP($A1150,'★Master Code List'!$B$4:$K$167,9,)=0,"",(VLOOKUP($A1150,'★Master Code List'!$B$4:$K$167,9,)))</x:f>
        <x:v>BEV-E (V710)</x:v>
      </x:c>
      <x:c r="F1150" s="20" t="str">
        <x:f>IF(VLOOKUP($A1150,'★Master Code List'!$B$4:$K$167,10,)=0,"",(VLOOKUP($A1150,'★Master Code List'!$B$4:$K$167,10,)))</x:f>
        <x:v>PDU</x:v>
      </x:c>
      <x:c r="G1150" s="158">
        <x:f t="shared" si="313"/>
        <x:v>0</x:v>
      </x:c>
      <x:c r="H1150" s="158">
        <x:f t="shared" si="314"/>
        <x:v>1071.8515777922066</x:v>
      </x:c>
      <x:c r="I1150" s="285">
        <x:f t="shared" si="315"/>
        <x:v>0</x:v>
      </x:c>
      <x:c r="J1150" s="106">
        <x:f>SUMIFS('purchase data'!K:K,'purchase data'!$B:$B,$C1150,'purchase data'!$F:$F,$D1150)</x:f>
        <x:v>0</x:v>
      </x:c>
      <x:c r="K1150" s="73">
        <x:f>SUMIFS('purchase data'!M:M,'purchase data'!$B:$B,$C1150,'purchase data'!$F:$F,$D1150)</x:f>
        <x:v>0</x:v>
      </x:c>
      <x:c r="L1150" s="68">
        <x:f>SUMIFS(ETC!$G:$G,ETC!$B:$B,$C1150,ETC!$E:$E,$D1150)</x:f>
        <x:v>0</x:v>
      </x:c>
      <x:c r="M1150" s="73">
        <x:f>SUMIFS(ETC!$J:$J,ETC!$E:$E,$D1150,ETC!$B:$B,$C1150)</x:f>
        <x:v>0</x:v>
      </x:c>
      <x:c r="N1150" s="159">
        <x:f>IF(IFERROR((I1150+K1150+M1150)/(G1150+J1150+SUMIFS(ETC!$G:$G,ETC!$C:$C,1,ETC!$B:$B,$C1150,ETC!$E:$E,$D1150)),)=0,H1150,IFERROR((I1150+K1150+M1150)/(G1150+J1150+SUMIFS(ETC!$G:$G,ETC!$C:$C,1,ETC!$B:$B,$C1150,ETC!$E:$E,$D1150)),))</x:f>
        <x:v>1071.8515777922066</x:v>
      </x:c>
      <x:c r="O1150" s="106">
        <x:f>++SUMIFS('sales data'!L:L,'sales data'!$B:$B,$C1150,'sales data'!$F:$F,$D1150,'sales data'!$O:$O,"")</x:f>
        <x:v>0</x:v>
      </x:c>
      <x:c r="P1150" s="73">
        <x:f t="shared" si="316"/>
        <x:v>0</x:v>
      </x:c>
      <x:c r="Q1150" s="68">
        <x:f>+SUMIFS('sales data'!$L:$L,'sales data'!$B:$B,$C1150,'sales data'!$F:$F,$D1150,'sales data'!$O:$O,"R")</x:f>
        <x:v>0</x:v>
      </x:c>
      <x:c r="R1150" s="73">
        <x:f t="shared" si="317"/>
        <x:v>0</x:v>
      </x:c>
      <x:c r="S1150" s="68">
        <x:f>SUMIFS('sales data'!$L:$L,'sales data'!$B:$B,$C1150,'sales data'!$F:$F,$D1150,'sales data'!$O:$O,"N")</x:f>
        <x:v>0</x:v>
      </x:c>
      <x:c r="T1150" s="73">
        <x:f t="shared" si="318"/>
        <x:v>0</x:v>
      </x:c>
      <x:c r="U1150" s="26">
        <x:f>SUMIFS('warehouse inventory check'!$N:$N,'warehouse inventory check'!$C:$C,$C1150,'warehouse inventory check'!$D:$D,$D1150)</x:f>
        <x:v>0</x:v>
      </x:c>
      <x:c r="V1150" s="26">
        <x:f t="shared" si="319"/>
        <x:v>1071.8515777922066</x:v>
      </x:c>
      <x:c r="W1150" s="73">
        <x:f t="shared" si="320"/>
        <x:v>0</x:v>
      </x:c>
      <x:c r="X1150" s="74">
        <x:f t="shared" si="321"/>
        <x:v>0</x:v>
      </x:c>
      <x:c r="Y1150" s="68">
        <x:f t="shared" si="322"/>
        <x:v>0</x:v>
      </x:c>
      <x:c r="Z1150" s="68">
        <x:f t="shared" si="323"/>
        <x:v>0</x:v>
      </x:c>
    </x:row>
    <x:row r="1151" spans="1:26">
      <x:c r="A1151" s="118">
        <x:v>18</x:v>
      </x:c>
      <x:c r="B1151" s="118"/>
      <x:c r="C1151" s="113">
        <x:v>12</x:v>
      </x:c>
      <x:c r="D1151" s="210" t="str">
        <x:f>IF(VLOOKUP($A1151,'★Master Code List'!$B$4:$K$167,8,)=0,"",(VLOOKUP($A1151,'★Master Code List'!$B$4:$K$167,8,)))</x:f>
        <x:v>S2X8-14A033-AC</x:v>
      </x:c>
      <x:c r="E1151" s="210" t="str">
        <x:f>IF(VLOOKUP($A1151,'★Master Code List'!$B$4:$K$167,9,)=0,"",(VLOOKUP($A1151,'★Master Code List'!$B$4:$K$167,9,)))</x:f>
        <x:v>BEV-M</x:v>
      </x:c>
      <x:c r="F1151" s="20" t="str">
        <x:f>IF(VLOOKUP($A1151,'★Master Code List'!$B$4:$K$167,10,)=0,"",(VLOOKUP($A1151,'★Master Code List'!$B$4:$K$167,10,)))</x:f>
        <x:v>BUS BAR ASY – POS BEC TO ARRAY 6 POS</x:v>
      </x:c>
      <x:c r="G1151" s="158">
        <x:f t="shared" si="313"/>
        <x:v>0</x:v>
      </x:c>
      <x:c r="H1151" s="158">
        <x:f t="shared" si="314"/>
        <x:v>417.51225729062975</x:v>
      </x:c>
      <x:c r="I1151" s="285">
        <x:f t="shared" si="315"/>
        <x:v>0</x:v>
      </x:c>
      <x:c r="J1151" s="106">
        <x:f>SUMIFS('purchase data'!K:K,'purchase data'!$B:$B,$C1151,'purchase data'!$F:$F,$D1151)</x:f>
        <x:v>0</x:v>
      </x:c>
      <x:c r="K1151" s="73">
        <x:f>SUMIFS('purchase data'!M:M,'purchase data'!$B:$B,$C1151,'purchase data'!$F:$F,$D1151)</x:f>
        <x:v>0</x:v>
      </x:c>
      <x:c r="L1151" s="68">
        <x:f>SUMIFS(ETC!$G:$G,ETC!$B:$B,$C1151,ETC!$E:$E,$D1151)</x:f>
        <x:v>0</x:v>
      </x:c>
      <x:c r="M1151" s="73">
        <x:f>SUMIFS(ETC!$J:$J,ETC!$E:$E,$D1151,ETC!$B:$B,$C1151)</x:f>
        <x:v>0</x:v>
      </x:c>
      <x:c r="N1151" s="159">
        <x:f>IF(IFERROR((I1151+K1151+M1151)/(G1151+J1151+SUMIFS(ETC!$G:$G,ETC!$C:$C,1,ETC!$B:$B,$C1151,ETC!$E:$E,$D1151)),)=0,H1151,IFERROR((I1151+K1151+M1151)/(G1151+J1151+SUMIFS(ETC!$G:$G,ETC!$C:$C,1,ETC!$B:$B,$C1151,ETC!$E:$E,$D1151)),))</x:f>
        <x:v>417.51225729062975</x:v>
      </x:c>
      <x:c r="O1151" s="106">
        <x:f>++SUMIFS('sales data'!L:L,'sales data'!$B:$B,$C1151,'sales data'!$F:$F,$D1151,'sales data'!$O:$O,"")</x:f>
        <x:v>0</x:v>
      </x:c>
      <x:c r="P1151" s="73">
        <x:f t="shared" si="316"/>
        <x:v>0</x:v>
      </x:c>
      <x:c r="Q1151" s="68">
        <x:f>+SUMIFS('sales data'!$L:$L,'sales data'!$B:$B,$C1151,'sales data'!$F:$F,$D1151,'sales data'!$O:$O,"R")</x:f>
        <x:v>0</x:v>
      </x:c>
      <x:c r="R1151" s="73">
        <x:f t="shared" si="317"/>
        <x:v>0</x:v>
      </x:c>
      <x:c r="S1151" s="68">
        <x:f>SUMIFS('sales data'!$L:$L,'sales data'!$B:$B,$C1151,'sales data'!$F:$F,$D1151,'sales data'!$O:$O,"N")</x:f>
        <x:v>0</x:v>
      </x:c>
      <x:c r="T1151" s="73">
        <x:f t="shared" si="318"/>
        <x:v>0</x:v>
      </x:c>
      <x:c r="U1151" s="26">
        <x:f>SUMIFS('warehouse inventory check'!$N:$N,'warehouse inventory check'!$C:$C,$C1151,'warehouse inventory check'!$D:$D,$D1151)</x:f>
        <x:v>0</x:v>
      </x:c>
      <x:c r="V1151" s="26">
        <x:f t="shared" si="319"/>
        <x:v>417.51225729062975</x:v>
      </x:c>
      <x:c r="W1151" s="73">
        <x:f t="shared" si="320"/>
        <x:v>0</x:v>
      </x:c>
      <x:c r="X1151" s="74">
        <x:f t="shared" si="321"/>
        <x:v>0</x:v>
      </x:c>
      <x:c r="Y1151" s="68">
        <x:f t="shared" si="322"/>
        <x:v>0</x:v>
      </x:c>
      <x:c r="Z1151" s="68">
        <x:f t="shared" si="323"/>
        <x:v>0</x:v>
      </x:c>
    </x:row>
    <x:row r="1152" spans="1:26">
      <x:c r="A1152" s="118">
        <x:v>19</x:v>
      </x:c>
      <x:c r="B1152" s="118"/>
      <x:c r="C1152" s="113">
        <x:v>12</x:v>
      </x:c>
      <x:c r="D1152" s="210" t="str">
        <x:f>IF(VLOOKUP($A1152,'★Master Code List'!$B$4:$K$167,8,)=0,"",(VLOOKUP($A1152,'★Master Code List'!$B$4:$K$167,8,)))</x:f>
        <x:v>S2X8-14A033-BC</x:v>
      </x:c>
      <x:c r="E1152" s="210" t="str">
        <x:f>IF(VLOOKUP($A1152,'★Master Code List'!$B$4:$K$167,9,)=0,"",(VLOOKUP($A1152,'★Master Code List'!$B$4:$K$167,9,)))</x:f>
        <x:v>BEV-M</x:v>
      </x:c>
      <x:c r="F1152" s="20" t="str">
        <x:f>IF(VLOOKUP($A1152,'★Master Code List'!$B$4:$K$167,10,)=0,"",(VLOOKUP($A1152,'★Master Code List'!$B$4:$K$167,10,)))</x:f>
        <x:v>BUS BAR ASY - COMMON BUSBAR ARRAY 6 TO 4</x:v>
      </x:c>
      <x:c r="G1152" s="158">
        <x:f t="shared" si="313"/>
        <x:v>0</x:v>
      </x:c>
      <x:c r="H1152" s="158">
        <x:f t="shared" si="314"/>
        <x:v>420.73121031195285</x:v>
      </x:c>
      <x:c r="I1152" s="285">
        <x:f t="shared" si="315"/>
        <x:v>0</x:v>
      </x:c>
      <x:c r="J1152" s="106">
        <x:f>SUMIFS('purchase data'!K:K,'purchase data'!$B:$B,$C1152,'purchase data'!$F:$F,$D1152)</x:f>
        <x:v>0</x:v>
      </x:c>
      <x:c r="K1152" s="73">
        <x:f>SUMIFS('purchase data'!M:M,'purchase data'!$B:$B,$C1152,'purchase data'!$F:$F,$D1152)</x:f>
        <x:v>0</x:v>
      </x:c>
      <x:c r="L1152" s="68">
        <x:f>SUMIFS(ETC!$G:$G,ETC!$B:$B,$C1152,ETC!$E:$E,$D1152)</x:f>
        <x:v>0</x:v>
      </x:c>
      <x:c r="M1152" s="73">
        <x:f>SUMIFS(ETC!$J:$J,ETC!$E:$E,$D1152,ETC!$B:$B,$C1152)</x:f>
        <x:v>0</x:v>
      </x:c>
      <x:c r="N1152" s="159">
        <x:f>IF(IFERROR((I1152+K1152+M1152)/(G1152+J1152+SUMIFS(ETC!$G:$G,ETC!$C:$C,1,ETC!$B:$B,$C1152,ETC!$E:$E,$D1152)),)=0,H1152,IFERROR((I1152+K1152+M1152)/(G1152+J1152+SUMIFS(ETC!$G:$G,ETC!$C:$C,1,ETC!$B:$B,$C1152,ETC!$E:$E,$D1152)),))</x:f>
        <x:v>420.73121031195285</x:v>
      </x:c>
      <x:c r="O1152" s="106">
        <x:f>++SUMIFS('sales data'!L:L,'sales data'!$B:$B,$C1152,'sales data'!$F:$F,$D1152,'sales data'!$O:$O,"")</x:f>
        <x:v>0</x:v>
      </x:c>
      <x:c r="P1152" s="73">
        <x:f t="shared" si="316"/>
        <x:v>0</x:v>
      </x:c>
      <x:c r="Q1152" s="68">
        <x:f>+SUMIFS('sales data'!$L:$L,'sales data'!$B:$B,$C1152,'sales data'!$F:$F,$D1152,'sales data'!$O:$O,"R")</x:f>
        <x:v>0</x:v>
      </x:c>
      <x:c r="R1152" s="73">
        <x:f t="shared" si="317"/>
        <x:v>0</x:v>
      </x:c>
      <x:c r="S1152" s="68">
        <x:f>SUMIFS('sales data'!$L:$L,'sales data'!$B:$B,$C1152,'sales data'!$F:$F,$D1152,'sales data'!$O:$O,"N")</x:f>
        <x:v>0</x:v>
      </x:c>
      <x:c r="T1152" s="73">
        <x:f t="shared" si="318"/>
        <x:v>0</x:v>
      </x:c>
      <x:c r="U1152" s="26">
        <x:f>SUMIFS('warehouse inventory check'!$N:$N,'warehouse inventory check'!$C:$C,$C1152,'warehouse inventory check'!$D:$D,$D1152)</x:f>
        <x:v>0</x:v>
      </x:c>
      <x:c r="V1152" s="26">
        <x:f t="shared" si="319"/>
        <x:v>420.73121031195285</x:v>
      </x:c>
      <x:c r="W1152" s="73">
        <x:f t="shared" si="320"/>
        <x:v>0</x:v>
      </x:c>
      <x:c r="X1152" s="74">
        <x:f t="shared" si="321"/>
        <x:v>0</x:v>
      </x:c>
      <x:c r="Y1152" s="68">
        <x:f t="shared" si="322"/>
        <x:v>0</x:v>
      </x:c>
      <x:c r="Z1152" s="68">
        <x:f t="shared" si="323"/>
        <x:v>0</x:v>
      </x:c>
    </x:row>
    <x:row r="1153" spans="1:26">
      <x:c r="A1153" s="118">
        <x:v>20</x:v>
      </x:c>
      <x:c r="B1153" s="118"/>
      <x:c r="C1153" s="113">
        <x:v>12</x:v>
      </x:c>
      <x:c r="D1153" s="210" t="str">
        <x:f>IF(VLOOKUP($A1153,'★Master Code List'!$B$4:$K$167,8,)=0,"",(VLOOKUP($A1153,'★Master Code List'!$B$4:$K$167,8,)))</x:f>
        <x:v>S2X8-14A033-CC</x:v>
      </x:c>
      <x:c r="E1153" s="210" t="str">
        <x:f>IF(VLOOKUP($A1153,'★Master Code List'!$B$4:$K$167,9,)=0,"",(VLOOKUP($A1153,'★Master Code List'!$B$4:$K$167,9,)))</x:f>
        <x:v>BEV-M</x:v>
      </x:c>
      <x:c r="F1153" s="20" t="str">
        <x:f>IF(VLOOKUP($A1153,'★Master Code List'!$B$4:$K$167,10,)=0,"",(VLOOKUP($A1153,'★Master Code List'!$B$4:$K$167,10,)))</x:f>
        <x:v>BUS BAR ASY – ARRAY 4 NEG TO CIRCUIT BREAKER</x:v>
      </x:c>
      <x:c r="G1153" s="158">
        <x:f t="shared" si="313"/>
        <x:v>0</x:v>
      </x:c>
      <x:c r="H1153" s="158">
        <x:f t="shared" si="314"/>
        <x:v>277.82820996690185</x:v>
      </x:c>
      <x:c r="I1153" s="285">
        <x:f t="shared" si="315"/>
        <x:v>0</x:v>
      </x:c>
      <x:c r="J1153" s="106">
        <x:f>SUMIFS('purchase data'!K:K,'purchase data'!$B:$B,$C1153,'purchase data'!$F:$F,$D1153)</x:f>
        <x:v>0</x:v>
      </x:c>
      <x:c r="K1153" s="73">
        <x:f>SUMIFS('purchase data'!M:M,'purchase data'!$B:$B,$C1153,'purchase data'!$F:$F,$D1153)</x:f>
        <x:v>0</x:v>
      </x:c>
      <x:c r="L1153" s="68">
        <x:f>SUMIFS(ETC!$G:$G,ETC!$B:$B,$C1153,ETC!$E:$E,$D1153)</x:f>
        <x:v>0</x:v>
      </x:c>
      <x:c r="M1153" s="73">
        <x:f>SUMIFS(ETC!$J:$J,ETC!$E:$E,$D1153,ETC!$B:$B,$C1153)</x:f>
        <x:v>0</x:v>
      </x:c>
      <x:c r="N1153" s="159">
        <x:f>IF(IFERROR((I1153+K1153+M1153)/(G1153+J1153+SUMIFS(ETC!$G:$G,ETC!$C:$C,1,ETC!$B:$B,$C1153,ETC!$E:$E,$D1153)),)=0,H1153,IFERROR((I1153+K1153+M1153)/(G1153+J1153+SUMIFS(ETC!$G:$G,ETC!$C:$C,1,ETC!$B:$B,$C1153,ETC!$E:$E,$D1153)),))</x:f>
        <x:v>277.82820996690185</x:v>
      </x:c>
      <x:c r="O1153" s="106">
        <x:f>++SUMIFS('sales data'!L:L,'sales data'!$B:$B,$C1153,'sales data'!$F:$F,$D1153,'sales data'!$O:$O,"")</x:f>
        <x:v>0</x:v>
      </x:c>
      <x:c r="P1153" s="73">
        <x:f t="shared" si="316"/>
        <x:v>0</x:v>
      </x:c>
      <x:c r="Q1153" s="68">
        <x:f>+SUMIFS('sales data'!$L:$L,'sales data'!$B:$B,$C1153,'sales data'!$F:$F,$D1153,'sales data'!$O:$O,"R")</x:f>
        <x:v>0</x:v>
      </x:c>
      <x:c r="R1153" s="73">
        <x:f t="shared" si="317"/>
        <x:v>0</x:v>
      </x:c>
      <x:c r="S1153" s="68">
        <x:f>SUMIFS('sales data'!$L:$L,'sales data'!$B:$B,$C1153,'sales data'!$F:$F,$D1153,'sales data'!$O:$O,"N")</x:f>
        <x:v>0</x:v>
      </x:c>
      <x:c r="T1153" s="73">
        <x:f t="shared" si="318"/>
        <x:v>0</x:v>
      </x:c>
      <x:c r="U1153" s="26">
        <x:f>SUMIFS('warehouse inventory check'!$N:$N,'warehouse inventory check'!$C:$C,$C1153,'warehouse inventory check'!$D:$D,$D1153)</x:f>
        <x:v>0</x:v>
      </x:c>
      <x:c r="V1153" s="26">
        <x:f t="shared" si="319"/>
        <x:v>277.82820996690185</x:v>
      </x:c>
      <x:c r="W1153" s="73">
        <x:f t="shared" si="320"/>
        <x:v>0</x:v>
      </x:c>
      <x:c r="X1153" s="74">
        <x:f t="shared" si="321"/>
        <x:v>0</x:v>
      </x:c>
      <x:c r="Y1153" s="68">
        <x:f t="shared" si="322"/>
        <x:v>0</x:v>
      </x:c>
      <x:c r="Z1153" s="68">
        <x:f t="shared" si="323"/>
        <x:v>0</x:v>
      </x:c>
    </x:row>
    <x:row r="1154" spans="1:26">
      <x:c r="A1154" s="118">
        <x:v>21</x:v>
      </x:c>
      <x:c r="B1154" s="118"/>
      <x:c r="C1154" s="113">
        <x:v>12</x:v>
      </x:c>
      <x:c r="D1154" s="210" t="str">
        <x:f>IF(VLOOKUP($A1154,'★Master Code List'!$B$4:$K$167,8,)=0,"",(VLOOKUP($A1154,'★Master Code List'!$B$4:$K$167,8,)))</x:f>
        <x:v>S2X8-14A033-DC</x:v>
      </x:c>
      <x:c r="E1154" s="210" t="str">
        <x:f>IF(VLOOKUP($A1154,'★Master Code List'!$B$4:$K$167,9,)=0,"",(VLOOKUP($A1154,'★Master Code List'!$B$4:$K$167,9,)))</x:f>
        <x:v>BEV-M</x:v>
      </x:c>
      <x:c r="F1154" s="20" t="str">
        <x:f>IF(VLOOKUP($A1154,'★Master Code List'!$B$4:$K$167,10,)=0,"",(VLOOKUP($A1154,'★Master Code List'!$B$4:$K$167,10,)))</x:f>
        <x:v>BUS BAR ASY – CIRCUIT BREAKER TO ARRAY 3 POS</x:v>
      </x:c>
      <x:c r="G1154" s="158">
        <x:f t="shared" si="313"/>
        <x:v>0</x:v>
      </x:c>
      <x:c r="H1154" s="158">
        <x:f t="shared" si="314"/>
        <x:v>466.48324689198245</x:v>
      </x:c>
      <x:c r="I1154" s="285">
        <x:f t="shared" si="315"/>
        <x:v>0</x:v>
      </x:c>
      <x:c r="J1154" s="106">
        <x:f>SUMIFS('purchase data'!K:K,'purchase data'!$B:$B,$C1154,'purchase data'!$F:$F,$D1154)</x:f>
        <x:v>0</x:v>
      </x:c>
      <x:c r="K1154" s="73">
        <x:f>SUMIFS('purchase data'!M:M,'purchase data'!$B:$B,$C1154,'purchase data'!$F:$F,$D1154)</x:f>
        <x:v>0</x:v>
      </x:c>
      <x:c r="L1154" s="68">
        <x:f>SUMIFS(ETC!$G:$G,ETC!$B:$B,$C1154,ETC!$E:$E,$D1154)</x:f>
        <x:v>0</x:v>
      </x:c>
      <x:c r="M1154" s="73">
        <x:f>SUMIFS(ETC!$J:$J,ETC!$E:$E,$D1154,ETC!$B:$B,$C1154)</x:f>
        <x:v>0</x:v>
      </x:c>
      <x:c r="N1154" s="159">
        <x:f>IF(IFERROR((I1154+K1154+M1154)/(G1154+J1154+SUMIFS(ETC!$G:$G,ETC!$C:$C,1,ETC!$B:$B,$C1154,ETC!$E:$E,$D1154)),)=0,H1154,IFERROR((I1154+K1154+M1154)/(G1154+J1154+SUMIFS(ETC!$G:$G,ETC!$C:$C,1,ETC!$B:$B,$C1154,ETC!$E:$E,$D1154)),))</x:f>
        <x:v>466.48324689198245</x:v>
      </x:c>
      <x:c r="O1154" s="106">
        <x:f>++SUMIFS('sales data'!L:L,'sales data'!$B:$B,$C1154,'sales data'!$F:$F,$D1154,'sales data'!$O:$O,"")</x:f>
        <x:v>0</x:v>
      </x:c>
      <x:c r="P1154" s="73">
        <x:f t="shared" si="316"/>
        <x:v>0</x:v>
      </x:c>
      <x:c r="Q1154" s="68">
        <x:f>+SUMIFS('sales data'!$L:$L,'sales data'!$B:$B,$C1154,'sales data'!$F:$F,$D1154,'sales data'!$O:$O,"R")</x:f>
        <x:v>0</x:v>
      </x:c>
      <x:c r="R1154" s="73">
        <x:f t="shared" si="317"/>
        <x:v>0</x:v>
      </x:c>
      <x:c r="S1154" s="68">
        <x:f>SUMIFS('sales data'!$L:$L,'sales data'!$B:$B,$C1154,'sales data'!$F:$F,$D1154,'sales data'!$O:$O,"N")</x:f>
        <x:v>0</x:v>
      </x:c>
      <x:c r="T1154" s="73">
        <x:f t="shared" si="318"/>
        <x:v>0</x:v>
      </x:c>
      <x:c r="U1154" s="26">
        <x:f>SUMIFS('warehouse inventory check'!$N:$N,'warehouse inventory check'!$C:$C,$C1154,'warehouse inventory check'!$D:$D,$D1154)</x:f>
        <x:v>0</x:v>
      </x:c>
      <x:c r="V1154" s="26">
        <x:f t="shared" si="319"/>
        <x:v>466.48324689198245</x:v>
      </x:c>
      <x:c r="W1154" s="73">
        <x:f t="shared" si="320"/>
        <x:v>0</x:v>
      </x:c>
      <x:c r="X1154" s="74">
        <x:f t="shared" si="321"/>
        <x:v>0</x:v>
      </x:c>
      <x:c r="Y1154" s="68">
        <x:f t="shared" si="322"/>
        <x:v>0</x:v>
      </x:c>
      <x:c r="Z1154" s="68">
        <x:f t="shared" si="323"/>
        <x:v>0</x:v>
      </x:c>
    </x:row>
    <x:row r="1155" spans="1:26">
      <x:c r="A1155" s="118">
        <x:v>22</x:v>
      </x:c>
      <x:c r="B1155" s="118"/>
      <x:c r="C1155" s="113">
        <x:v>12</x:v>
      </x:c>
      <x:c r="D1155" s="210" t="str">
        <x:f>IF(VLOOKUP($A1155,'★Master Code List'!$B$4:$K$167,8,)=0,"",(VLOOKUP($A1155,'★Master Code List'!$B$4:$K$167,8,)))</x:f>
        <x:v>S2X8-14A033-EC</x:v>
      </x:c>
      <x:c r="E1155" s="210" t="str">
        <x:f>IF(VLOOKUP($A1155,'★Master Code List'!$B$4:$K$167,9,)=0,"",(VLOOKUP($A1155,'★Master Code List'!$B$4:$K$167,9,)))</x:f>
        <x:v>BEV-M</x:v>
      </x:c>
      <x:c r="F1155" s="20" t="str">
        <x:f>IF(VLOOKUP($A1155,'★Master Code List'!$B$4:$K$167,10,)=0,"",(VLOOKUP($A1155,'★Master Code List'!$B$4:$K$167,10,)))</x:f>
        <x:v>BUS BAR ASY – COMMON BUSBAR ARRAY 3 TO 1</x:v>
      </x:c>
      <x:c r="G1155" s="158">
        <x:f t="shared" si="313"/>
        <x:v>0</x:v>
      </x:c>
      <x:c r="H1155" s="158">
        <x:f t="shared" si="314"/>
        <x:v>458.78549155851152</x:v>
      </x:c>
      <x:c r="I1155" s="285">
        <x:f t="shared" si="315"/>
        <x:v>0</x:v>
      </x:c>
      <x:c r="J1155" s="106">
        <x:f>SUMIFS('purchase data'!K:K,'purchase data'!$B:$B,$C1155,'purchase data'!$F:$F,$D1155)</x:f>
        <x:v>0</x:v>
      </x:c>
      <x:c r="K1155" s="73">
        <x:f>SUMIFS('purchase data'!M:M,'purchase data'!$B:$B,$C1155,'purchase data'!$F:$F,$D1155)</x:f>
        <x:v>0</x:v>
      </x:c>
      <x:c r="L1155" s="68">
        <x:f>SUMIFS(ETC!$G:$G,ETC!$B:$B,$C1155,ETC!$E:$E,$D1155)</x:f>
        <x:v>0</x:v>
      </x:c>
      <x:c r="M1155" s="73">
        <x:f>SUMIFS(ETC!$J:$J,ETC!$E:$E,$D1155,ETC!$B:$B,$C1155)</x:f>
        <x:v>0</x:v>
      </x:c>
      <x:c r="N1155" s="159">
        <x:f>IF(IFERROR((I1155+K1155+M1155)/(G1155+J1155+SUMIFS(ETC!$G:$G,ETC!$C:$C,1,ETC!$B:$B,$C1155,ETC!$E:$E,$D1155)),)=0,H1155,IFERROR((I1155+K1155+M1155)/(G1155+J1155+SUMIFS(ETC!$G:$G,ETC!$C:$C,1,ETC!$B:$B,$C1155,ETC!$E:$E,$D1155)),))</x:f>
        <x:v>458.78549155851152</x:v>
      </x:c>
      <x:c r="O1155" s="106">
        <x:f>++SUMIFS('sales data'!L:L,'sales data'!$B:$B,$C1155,'sales data'!$F:$F,$D1155,'sales data'!$O:$O,"")</x:f>
        <x:v>0</x:v>
      </x:c>
      <x:c r="P1155" s="73">
        <x:f t="shared" si="316"/>
        <x:v>0</x:v>
      </x:c>
      <x:c r="Q1155" s="68">
        <x:f>+SUMIFS('sales data'!$L:$L,'sales data'!$B:$B,$C1155,'sales data'!$F:$F,$D1155,'sales data'!$O:$O,"R")</x:f>
        <x:v>0</x:v>
      </x:c>
      <x:c r="R1155" s="73">
        <x:f t="shared" si="317"/>
        <x:v>0</x:v>
      </x:c>
      <x:c r="S1155" s="68">
        <x:f>SUMIFS('sales data'!$L:$L,'sales data'!$B:$B,$C1155,'sales data'!$F:$F,$D1155,'sales data'!$O:$O,"N")</x:f>
        <x:v>0</x:v>
      </x:c>
      <x:c r="T1155" s="73">
        <x:f t="shared" si="318"/>
        <x:v>0</x:v>
      </x:c>
      <x:c r="U1155" s="26">
        <x:f>SUMIFS('warehouse inventory check'!$N:$N,'warehouse inventory check'!$C:$C,$C1155,'warehouse inventory check'!$D:$D,$D1155)</x:f>
        <x:v>0</x:v>
      </x:c>
      <x:c r="V1155" s="26">
        <x:f t="shared" si="319"/>
        <x:v>458.78549155851152</x:v>
      </x:c>
      <x:c r="W1155" s="73">
        <x:f t="shared" si="320"/>
        <x:v>0</x:v>
      </x:c>
      <x:c r="X1155" s="74">
        <x:f t="shared" si="321"/>
        <x:v>0</x:v>
      </x:c>
      <x:c r="Y1155" s="68">
        <x:f t="shared" si="322"/>
        <x:v>0</x:v>
      </x:c>
      <x:c r="Z1155" s="68">
        <x:f t="shared" si="323"/>
        <x:v>0</x:v>
      </x:c>
    </x:row>
    <x:row r="1156" spans="1:26">
      <x:c r="A1156" s="118">
        <x:v>23</x:v>
      </x:c>
      <x:c r="B1156" s="118"/>
      <x:c r="C1156" s="113">
        <x:v>12</x:v>
      </x:c>
      <x:c r="D1156" s="210" t="str">
        <x:f>IF(VLOOKUP($A1156,'★Master Code List'!$B$4:$K$167,8,)=0,"",(VLOOKUP($A1156,'★Master Code List'!$B$4:$K$167,8,)))</x:f>
        <x:v>S2X8-14A033-GC</x:v>
      </x:c>
      <x:c r="E1156" s="210" t="str">
        <x:f>IF(VLOOKUP($A1156,'★Master Code List'!$B$4:$K$167,9,)=0,"",(VLOOKUP($A1156,'★Master Code List'!$B$4:$K$167,9,)))</x:f>
        <x:v>BEV-M</x:v>
      </x:c>
      <x:c r="F1156" s="20" t="str">
        <x:f>IF(VLOOKUP($A1156,'★Master Code List'!$B$4:$K$167,10,)=0,"",(VLOOKUP($A1156,'★Master Code List'!$B$4:$K$167,10,)))</x:f>
        <x:v>BUS BAR ASY – ARRAY 1 NEG TO NEG BEC</x:v>
      </x:c>
      <x:c r="G1156" s="158">
        <x:f t="shared" si="313"/>
        <x:v>0</x:v>
      </x:c>
      <x:c r="H1156" s="158">
        <x:f t="shared" si="314"/>
        <x:v>312.87632225884892</x:v>
      </x:c>
      <x:c r="I1156" s="285">
        <x:f t="shared" si="315"/>
        <x:v>0</x:v>
      </x:c>
      <x:c r="J1156" s="106">
        <x:f>SUMIFS('purchase data'!K:K,'purchase data'!$B:$B,$C1156,'purchase data'!$F:$F,$D1156)</x:f>
        <x:v>0</x:v>
      </x:c>
      <x:c r="K1156" s="73">
        <x:f>SUMIFS('purchase data'!M:M,'purchase data'!$B:$B,$C1156,'purchase data'!$F:$F,$D1156)</x:f>
        <x:v>0</x:v>
      </x:c>
      <x:c r="L1156" s="68">
        <x:f>SUMIFS(ETC!$G:$G,ETC!$B:$B,$C1156,ETC!$E:$E,$D1156)</x:f>
        <x:v>0</x:v>
      </x:c>
      <x:c r="M1156" s="73">
        <x:f>SUMIFS(ETC!$J:$J,ETC!$E:$E,$D1156,ETC!$B:$B,$C1156)</x:f>
        <x:v>0</x:v>
      </x:c>
      <x:c r="N1156" s="159">
        <x:f>IF(IFERROR((I1156+K1156+M1156)/(G1156+J1156+SUMIFS(ETC!$G:$G,ETC!$C:$C,1,ETC!$B:$B,$C1156,ETC!$E:$E,$D1156)),)=0,H1156,IFERROR((I1156+K1156+M1156)/(G1156+J1156+SUMIFS(ETC!$G:$G,ETC!$C:$C,1,ETC!$B:$B,$C1156,ETC!$E:$E,$D1156)),))</x:f>
        <x:v>312.87632225884892</x:v>
      </x:c>
      <x:c r="O1156" s="106">
        <x:f>++SUMIFS('sales data'!L:L,'sales data'!$B:$B,$C1156,'sales data'!$F:$F,$D1156,'sales data'!$O:$O,"")</x:f>
        <x:v>0</x:v>
      </x:c>
      <x:c r="P1156" s="73">
        <x:f t="shared" si="316"/>
        <x:v>0</x:v>
      </x:c>
      <x:c r="Q1156" s="68">
        <x:f>+SUMIFS('sales data'!$L:$L,'sales data'!$B:$B,$C1156,'sales data'!$F:$F,$D1156,'sales data'!$O:$O,"R")</x:f>
        <x:v>0</x:v>
      </x:c>
      <x:c r="R1156" s="73">
        <x:f t="shared" si="317"/>
        <x:v>0</x:v>
      </x:c>
      <x:c r="S1156" s="68">
        <x:f>SUMIFS('sales data'!$L:$L,'sales data'!$B:$B,$C1156,'sales data'!$F:$F,$D1156,'sales data'!$O:$O,"N")</x:f>
        <x:v>0</x:v>
      </x:c>
      <x:c r="T1156" s="73">
        <x:f t="shared" si="318"/>
        <x:v>0</x:v>
      </x:c>
      <x:c r="U1156" s="26">
        <x:f>SUMIFS('warehouse inventory check'!$N:$N,'warehouse inventory check'!$C:$C,$C1156,'warehouse inventory check'!$D:$D,$D1156)</x:f>
        <x:v>0</x:v>
      </x:c>
      <x:c r="V1156" s="26">
        <x:f t="shared" si="319"/>
        <x:v>312.87632225884892</x:v>
      </x:c>
      <x:c r="W1156" s="73">
        <x:f t="shared" si="320"/>
        <x:v>0</x:v>
      </x:c>
      <x:c r="X1156" s="74">
        <x:f t="shared" si="321"/>
        <x:v>0</x:v>
      </x:c>
      <x:c r="Y1156" s="68">
        <x:f t="shared" si="322"/>
        <x:v>0</x:v>
      </x:c>
      <x:c r="Z1156" s="68">
        <x:f t="shared" si="323"/>
        <x:v>0</x:v>
      </x:c>
    </x:row>
    <x:row r="1157" spans="1:26">
      <x:c r="A1157" s="118">
        <x:v>24</x:v>
      </x:c>
      <x:c r="B1157" s="118"/>
      <x:c r="C1157" s="113">
        <x:v>12</x:v>
      </x:c>
      <x:c r="D1157" s="210" t="str">
        <x:f>IF(VLOOKUP($A1157,'★Master Code List'!$B$4:$K$167,8,)=0,"",(VLOOKUP($A1157,'★Master Code List'!$B$4:$K$167,8,)))</x:f>
        <x:v>S2X8-14A033-HD</x:v>
      </x:c>
      <x:c r="E1157" s="210" t="str">
        <x:f>IF(VLOOKUP($A1157,'★Master Code List'!$B$4:$K$167,9,)=0,"",(VLOOKUP($A1157,'★Master Code List'!$B$4:$K$167,9,)))</x:f>
        <x:v>BEV-M</x:v>
      </x:c>
      <x:c r="F1157" s="20" t="str">
        <x:f>IF(VLOOKUP($A1157,'★Master Code List'!$B$4:$K$167,10,)=0,"",(VLOOKUP($A1157,'★Master Code List'!$B$4:$K$167,10,)))</x:f>
        <x:v>BUS BAR ASY – POS BEC TO DCFC POS</x:v>
      </x:c>
      <x:c r="G1157" s="158">
        <x:f t="shared" si="313"/>
        <x:v>0</x:v>
      </x:c>
      <x:c r="H1157" s="158">
        <x:f t="shared" si="314"/>
        <x:v>471.64661892857146</x:v>
      </x:c>
      <x:c r="I1157" s="285">
        <x:f t="shared" si="315"/>
        <x:v>0</x:v>
      </x:c>
      <x:c r="J1157" s="106">
        <x:f>SUMIFS('purchase data'!K:K,'purchase data'!$B:$B,$C1157,'purchase data'!$F:$F,$D1157)</x:f>
        <x:v>0</x:v>
      </x:c>
      <x:c r="K1157" s="73">
        <x:f>SUMIFS('purchase data'!M:M,'purchase data'!$B:$B,$C1157,'purchase data'!$F:$F,$D1157)</x:f>
        <x:v>0</x:v>
      </x:c>
      <x:c r="L1157" s="68">
        <x:f>SUMIFS(ETC!$G:$G,ETC!$B:$B,$C1157,ETC!$E:$E,$D1157)</x:f>
        <x:v>0</x:v>
      </x:c>
      <x:c r="M1157" s="73">
        <x:f>SUMIFS(ETC!$J:$J,ETC!$E:$E,$D1157,ETC!$B:$B,$C1157)</x:f>
        <x:v>0</x:v>
      </x:c>
      <x:c r="N1157" s="159">
        <x:f>IF(IFERROR((I1157+K1157+M1157)/(G1157+J1157+SUMIFS(ETC!$G:$G,ETC!$C:$C,1,ETC!$B:$B,$C1157,ETC!$E:$E,$D1157)),)=0,H1157,IFERROR((I1157+K1157+M1157)/(G1157+J1157+SUMIFS(ETC!$G:$G,ETC!$C:$C,1,ETC!$B:$B,$C1157,ETC!$E:$E,$D1157)),))</x:f>
        <x:v>471.64661892857146</x:v>
      </x:c>
      <x:c r="O1157" s="106">
        <x:f>++SUMIFS('sales data'!L:L,'sales data'!$B:$B,$C1157,'sales data'!$F:$F,$D1157,'sales data'!$O:$O,"")</x:f>
        <x:v>0</x:v>
      </x:c>
      <x:c r="P1157" s="73">
        <x:f t="shared" si="316"/>
        <x:v>0</x:v>
      </x:c>
      <x:c r="Q1157" s="68">
        <x:f>+SUMIFS('sales data'!$L:$L,'sales data'!$B:$B,$C1157,'sales data'!$F:$F,$D1157,'sales data'!$O:$O,"R")</x:f>
        <x:v>0</x:v>
      </x:c>
      <x:c r="R1157" s="73">
        <x:f t="shared" si="317"/>
        <x:v>0</x:v>
      </x:c>
      <x:c r="S1157" s="68">
        <x:f>SUMIFS('sales data'!$L:$L,'sales data'!$B:$B,$C1157,'sales data'!$F:$F,$D1157,'sales data'!$O:$O,"N")</x:f>
        <x:v>0</x:v>
      </x:c>
      <x:c r="T1157" s="73">
        <x:f t="shared" si="318"/>
        <x:v>0</x:v>
      </x:c>
      <x:c r="U1157" s="26">
        <x:f>SUMIFS('warehouse inventory check'!$N:$N,'warehouse inventory check'!$C:$C,$C1157,'warehouse inventory check'!$D:$D,$D1157)</x:f>
        <x:v>0</x:v>
      </x:c>
      <x:c r="V1157" s="26">
        <x:f t="shared" si="319"/>
        <x:v>471.64661892857146</x:v>
      </x:c>
      <x:c r="W1157" s="73">
        <x:f t="shared" si="320"/>
        <x:v>0</x:v>
      </x:c>
      <x:c r="X1157" s="74">
        <x:f t="shared" si="321"/>
        <x:v>0</x:v>
      </x:c>
      <x:c r="Y1157" s="68">
        <x:f t="shared" si="322"/>
        <x:v>0</x:v>
      </x:c>
      <x:c r="Z1157" s="68">
        <x:f t="shared" si="323"/>
        <x:v>0</x:v>
      </x:c>
    </x:row>
    <x:row r="1158" spans="1:26">
      <x:c r="A1158" s="118">
        <x:v>25</x:v>
      </x:c>
      <x:c r="B1158" s="118"/>
      <x:c r="C1158" s="113">
        <x:v>12</x:v>
      </x:c>
      <x:c r="D1158" s="210" t="str">
        <x:f>IF(VLOOKUP($A1158,'★Master Code List'!$B$4:$K$167,8,)=0,"",(VLOOKUP($A1158,'★Master Code List'!$B$4:$K$167,8,)))</x:f>
        <x:v>S2X8-14A033-JD</x:v>
      </x:c>
      <x:c r="E1158" s="210" t="str">
        <x:f>IF(VLOOKUP($A1158,'★Master Code List'!$B$4:$K$167,9,)=0,"",(VLOOKUP($A1158,'★Master Code List'!$B$4:$K$167,9,)))</x:f>
        <x:v>BEV-M</x:v>
      </x:c>
      <x:c r="F1158" s="20" t="str">
        <x:f>IF(VLOOKUP($A1158,'★Master Code List'!$B$4:$K$167,10,)=0,"",(VLOOKUP($A1158,'★Master Code List'!$B$4:$K$167,10,)))</x:f>
        <x:v>BUS BAR ASY – NEG BEC TO DCFC NEG</x:v>
      </x:c>
      <x:c r="G1158" s="158">
        <x:f t="shared" si="313"/>
        <x:v>0</x:v>
      </x:c>
      <x:c r="H1158" s="158">
        <x:f t="shared" si="314"/>
        <x:v>399.99784685714292</x:v>
      </x:c>
      <x:c r="I1158" s="285">
        <x:f t="shared" si="315"/>
        <x:v>0</x:v>
      </x:c>
      <x:c r="J1158" s="106">
        <x:f>SUMIFS('purchase data'!K:K,'purchase data'!$B:$B,$C1158,'purchase data'!$F:$F,$D1158)</x:f>
        <x:v>0</x:v>
      </x:c>
      <x:c r="K1158" s="73">
        <x:f>SUMIFS('purchase data'!M:M,'purchase data'!$B:$B,$C1158,'purchase data'!$F:$F,$D1158)</x:f>
        <x:v>0</x:v>
      </x:c>
      <x:c r="L1158" s="68">
        <x:f>SUMIFS(ETC!$G:$G,ETC!$B:$B,$C1158,ETC!$E:$E,$D1158)</x:f>
        <x:v>0</x:v>
      </x:c>
      <x:c r="M1158" s="73">
        <x:f>SUMIFS(ETC!$J:$J,ETC!$E:$E,$D1158,ETC!$B:$B,$C1158)</x:f>
        <x:v>0</x:v>
      </x:c>
      <x:c r="N1158" s="159">
        <x:f>IF(IFERROR((I1158+K1158+M1158)/(G1158+J1158+SUMIFS(ETC!$G:$G,ETC!$C:$C,1,ETC!$B:$B,$C1158,ETC!$E:$E,$D1158)),)=0,H1158,IFERROR((I1158+K1158+M1158)/(G1158+J1158+SUMIFS(ETC!$G:$G,ETC!$C:$C,1,ETC!$B:$B,$C1158,ETC!$E:$E,$D1158)),))</x:f>
        <x:v>399.99784685714292</x:v>
      </x:c>
      <x:c r="O1158" s="106">
        <x:f>++SUMIFS('sales data'!L:L,'sales data'!$B:$B,$C1158,'sales data'!$F:$F,$D1158,'sales data'!$O:$O,"")</x:f>
        <x:v>0</x:v>
      </x:c>
      <x:c r="P1158" s="73">
        <x:f t="shared" si="316"/>
        <x:v>0</x:v>
      </x:c>
      <x:c r="Q1158" s="68">
        <x:f>+SUMIFS('sales data'!$L:$L,'sales data'!$B:$B,$C1158,'sales data'!$F:$F,$D1158,'sales data'!$O:$O,"R")</x:f>
        <x:v>0</x:v>
      </x:c>
      <x:c r="R1158" s="73">
        <x:f t="shared" si="317"/>
        <x:v>0</x:v>
      </x:c>
      <x:c r="S1158" s="68">
        <x:f>SUMIFS('sales data'!$L:$L,'sales data'!$B:$B,$C1158,'sales data'!$F:$F,$D1158,'sales data'!$O:$O,"N")</x:f>
        <x:v>0</x:v>
      </x:c>
      <x:c r="T1158" s="73">
        <x:f t="shared" si="318"/>
        <x:v>0</x:v>
      </x:c>
      <x:c r="U1158" s="26">
        <x:f>SUMIFS('warehouse inventory check'!$N:$N,'warehouse inventory check'!$C:$C,$C1158,'warehouse inventory check'!$D:$D,$D1158)</x:f>
        <x:v>0</x:v>
      </x:c>
      <x:c r="V1158" s="26">
        <x:f t="shared" si="319"/>
        <x:v>399.99784685714292</x:v>
      </x:c>
      <x:c r="W1158" s="73">
        <x:f t="shared" si="320"/>
        <x:v>0</x:v>
      </x:c>
      <x:c r="X1158" s="74">
        <x:f t="shared" si="321"/>
        <x:v>0</x:v>
      </x:c>
      <x:c r="Y1158" s="68">
        <x:f t="shared" si="322"/>
        <x:v>0</x:v>
      </x:c>
      <x:c r="Z1158" s="68">
        <x:f t="shared" si="323"/>
        <x:v>0</x:v>
      </x:c>
    </x:row>
    <x:row r="1159" spans="1:26">
      <x:c r="A1159" s="118">
        <x:v>26</x:v>
      </x:c>
      <x:c r="B1159" s="118"/>
      <x:c r="C1159" s="113">
        <x:v>12</x:v>
      </x:c>
      <x:c r="D1159" s="210" t="str">
        <x:f>IF(VLOOKUP($A1159,'★Master Code List'!$B$4:$K$167,8,)=0,"",(VLOOKUP($A1159,'★Master Code List'!$B$4:$K$167,8,)))</x:f>
        <x:v>SZ38-10B694-AC</x:v>
      </x:c>
      <x:c r="E1159" s="210" t="str">
        <x:f>IF(VLOOKUP($A1159,'★Master Code List'!$B$4:$K$167,9,)=0,"",(VLOOKUP($A1159,'★Master Code List'!$B$4:$K$167,9,)))</x:f>
        <x:v>BEV-E2 (V710)</x:v>
      </x:c>
      <x:c r="F1159" s="20" t="str">
        <x:f>IF(VLOOKUP($A1159,'★Master Code List'!$B$4:$K$167,10,)=0,"",(VLOOKUP($A1159,'★Master Code List'!$B$4:$K$167,10,)))</x:f>
        <x:v>Main Harness</x:v>
      </x:c>
      <x:c r="G1159" s="158">
        <x:f t="shared" si="313"/>
        <x:v>0</x:v>
      </x:c>
      <x:c r="H1159" s="158">
        <x:f t="shared" si="314"/>
        <x:v>3999.1422376362398</x:v>
      </x:c>
      <x:c r="I1159" s="285">
        <x:f t="shared" si="315"/>
        <x:v>0</x:v>
      </x:c>
      <x:c r="J1159" s="106">
        <x:f>SUMIFS('purchase data'!K:K,'purchase data'!$B:$B,$C1159,'purchase data'!$F:$F,$D1159)</x:f>
        <x:v>0</x:v>
      </x:c>
      <x:c r="K1159" s="73">
        <x:f>SUMIFS('purchase data'!M:M,'purchase data'!$B:$B,$C1159,'purchase data'!$F:$F,$D1159)</x:f>
        <x:v>0</x:v>
      </x:c>
      <x:c r="L1159" s="68">
        <x:f>SUMIFS(ETC!$G:$G,ETC!$B:$B,$C1159,ETC!$E:$E,$D1159)</x:f>
        <x:v>0</x:v>
      </x:c>
      <x:c r="M1159" s="73">
        <x:f>SUMIFS(ETC!$J:$J,ETC!$E:$E,$D1159,ETC!$B:$B,$C1159)</x:f>
        <x:v>0</x:v>
      </x:c>
      <x:c r="N1159" s="159">
        <x:f>IF(IFERROR((I1159+K1159+M1159)/(G1159+J1159+SUMIFS(ETC!$G:$G,ETC!$C:$C,1,ETC!$B:$B,$C1159,ETC!$E:$E,$D1159)),)=0,H1159,IFERROR((I1159+K1159+M1159)/(G1159+J1159+SUMIFS(ETC!$G:$G,ETC!$C:$C,1,ETC!$B:$B,$C1159,ETC!$E:$E,$D1159)),))</x:f>
        <x:v>3999.1422376362398</x:v>
      </x:c>
      <x:c r="O1159" s="106">
        <x:f>++SUMIFS('sales data'!L:L,'sales data'!$B:$B,$C1159,'sales data'!$F:$F,$D1159,'sales data'!$O:$O,"")</x:f>
        <x:v>0</x:v>
      </x:c>
      <x:c r="P1159" s="73">
        <x:f t="shared" si="316"/>
        <x:v>0</x:v>
      </x:c>
      <x:c r="Q1159" s="68">
        <x:f>+SUMIFS('sales data'!$L:$L,'sales data'!$B:$B,$C1159,'sales data'!$F:$F,$D1159,'sales data'!$O:$O,"R")</x:f>
        <x:v>0</x:v>
      </x:c>
      <x:c r="R1159" s="73">
        <x:f t="shared" si="317"/>
        <x:v>0</x:v>
      </x:c>
      <x:c r="S1159" s="68">
        <x:f>SUMIFS('sales data'!$L:$L,'sales data'!$B:$B,$C1159,'sales data'!$F:$F,$D1159,'sales data'!$O:$O,"N")</x:f>
        <x:v>0</x:v>
      </x:c>
      <x:c r="T1159" s="73">
        <x:f t="shared" si="318"/>
        <x:v>0</x:v>
      </x:c>
      <x:c r="U1159" s="26">
        <x:f>SUMIFS('warehouse inventory check'!$N:$N,'warehouse inventory check'!$C:$C,$C1159,'warehouse inventory check'!$D:$D,$D1159)</x:f>
        <x:v>0</x:v>
      </x:c>
      <x:c r="V1159" s="26">
        <x:f t="shared" si="319"/>
        <x:v>3999.1422376362398</x:v>
      </x:c>
      <x:c r="W1159" s="73">
        <x:f t="shared" si="320"/>
        <x:v>0</x:v>
      </x:c>
      <x:c r="X1159" s="74">
        <x:f t="shared" si="321"/>
        <x:v>0</x:v>
      </x:c>
      <x:c r="Y1159" s="68">
        <x:f t="shared" si="322"/>
        <x:v>0</x:v>
      </x:c>
      <x:c r="Z1159" s="68">
        <x:f t="shared" si="323"/>
        <x:v>0</x:v>
      </x:c>
    </x:row>
    <x:row r="1160" spans="1:26">
      <x:c r="A1160" s="118">
        <x:v>27</x:v>
      </x:c>
      <x:c r="B1160" s="118"/>
      <x:c r="C1160" s="113">
        <x:v>12</x:v>
      </x:c>
      <x:c r="D1160" s="210" t="str">
        <x:f>IF(VLOOKUP($A1160,'★Master Code List'!$B$4:$K$167,8,)=0,"",(VLOOKUP($A1160,'★Master Code List'!$B$4:$K$167,8,)))</x:f>
        <x:v>SZ38-14A033-AB</x:v>
      </x:c>
      <x:c r="E1160" s="210" t="str">
        <x:f>IF(VLOOKUP($A1160,'★Master Code List'!$B$4:$K$167,9,)=0,"",(VLOOKUP($A1160,'★Master Code List'!$B$4:$K$167,9,)))</x:f>
        <x:v>BEV-E2 (V710)</x:v>
      </x:c>
      <x:c r="F1160" s="20" t="str">
        <x:f>IF(VLOOKUP($A1160,'★Master Code List'!$B$4:$K$167,10,)=0,"",(VLOOKUP($A1160,'★Master Code List'!$B$4:$K$167,10,)))</x:f>
        <x:v>BUSBAR - Array 2 to Array3_Insert</x:v>
      </x:c>
      <x:c r="G1160" s="158">
        <x:f t="shared" si="313"/>
        <x:v>0</x:v>
      </x:c>
      <x:c r="H1160" s="158">
        <x:f t="shared" si="314"/>
        <x:v>609.68253421340626</x:v>
      </x:c>
      <x:c r="I1160" s="285">
        <x:f t="shared" si="315"/>
        <x:v>0</x:v>
      </x:c>
      <x:c r="J1160" s="106">
        <x:f>SUMIFS('purchase data'!K:K,'purchase data'!$B:$B,$C1160,'purchase data'!$F:$F,$D1160)</x:f>
        <x:v>0</x:v>
      </x:c>
      <x:c r="K1160" s="73">
        <x:f>SUMIFS('purchase data'!M:M,'purchase data'!$B:$B,$C1160,'purchase data'!$F:$F,$D1160)</x:f>
        <x:v>0</x:v>
      </x:c>
      <x:c r="L1160" s="68">
        <x:f>SUMIFS(ETC!$G:$G,ETC!$B:$B,$C1160,ETC!$E:$E,$D1160)</x:f>
        <x:v>0</x:v>
      </x:c>
      <x:c r="M1160" s="73">
        <x:f>SUMIFS(ETC!$J:$J,ETC!$E:$E,$D1160,ETC!$B:$B,$C1160)</x:f>
        <x:v>0</x:v>
      </x:c>
      <x:c r="N1160" s="159">
        <x:f>IF(IFERROR((I1160+K1160+M1160)/(G1160+J1160+SUMIFS(ETC!$G:$G,ETC!$C:$C,1,ETC!$B:$B,$C1160,ETC!$E:$E,$D1160)),)=0,H1160,IFERROR((I1160+K1160+M1160)/(G1160+J1160+SUMIFS(ETC!$G:$G,ETC!$C:$C,1,ETC!$B:$B,$C1160,ETC!$E:$E,$D1160)),))</x:f>
        <x:v>609.68253421340626</x:v>
      </x:c>
      <x:c r="O1160" s="106">
        <x:f>++SUMIFS('sales data'!L:L,'sales data'!$B:$B,$C1160,'sales data'!$F:$F,$D1160,'sales data'!$O:$O,"")</x:f>
        <x:v>0</x:v>
      </x:c>
      <x:c r="P1160" s="73">
        <x:f t="shared" si="316"/>
        <x:v>0</x:v>
      </x:c>
      <x:c r="Q1160" s="68">
        <x:f>+SUMIFS('sales data'!$L:$L,'sales data'!$B:$B,$C1160,'sales data'!$F:$F,$D1160,'sales data'!$O:$O,"R")</x:f>
        <x:v>0</x:v>
      </x:c>
      <x:c r="R1160" s="73">
        <x:f t="shared" si="317"/>
        <x:v>0</x:v>
      </x:c>
      <x:c r="S1160" s="68">
        <x:f>SUMIFS('sales data'!$L:$L,'sales data'!$B:$B,$C1160,'sales data'!$F:$F,$D1160,'sales data'!$O:$O,"N")</x:f>
        <x:v>0</x:v>
      </x:c>
      <x:c r="T1160" s="73">
        <x:f t="shared" si="318"/>
        <x:v>0</x:v>
      </x:c>
      <x:c r="U1160" s="26">
        <x:f>SUMIFS('warehouse inventory check'!$N:$N,'warehouse inventory check'!$C:$C,$C1160,'warehouse inventory check'!$D:$D,$D1160)</x:f>
        <x:v>0</x:v>
      </x:c>
      <x:c r="V1160" s="26">
        <x:f t="shared" si="319"/>
        <x:v>609.68253421340626</x:v>
      </x:c>
      <x:c r="W1160" s="73">
        <x:f t="shared" si="320"/>
        <x:v>0</x:v>
      </x:c>
      <x:c r="X1160" s="74">
        <x:f t="shared" si="321"/>
        <x:v>0</x:v>
      </x:c>
      <x:c r="Y1160" s="68">
        <x:f t="shared" si="322"/>
        <x:v>0</x:v>
      </x:c>
      <x:c r="Z1160" s="68">
        <x:f t="shared" si="323"/>
        <x:v>0</x:v>
      </x:c>
    </x:row>
    <x:row r="1161" spans="1:26">
      <x:c r="A1161" s="118">
        <x:v>28</x:v>
      </x:c>
      <x:c r="B1161" s="118"/>
      <x:c r="C1161" s="196">
        <x:v>12</x:v>
      </x:c>
      <x:c r="D1161" s="210" t="str">
        <x:f>IF(VLOOKUP($A1161,'★Master Code List'!$B$4:$K$167,8,)=0,"",(VLOOKUP($A1161,'★Master Code List'!$B$4:$K$167,8,)))</x:f>
        <x:v>SZ38-14A033-BB</x:v>
      </x:c>
      <x:c r="E1161" s="210" t="str">
        <x:f>IF(VLOOKUP($A1161,'★Master Code List'!$B$4:$K$167,9,)=0,"",(VLOOKUP($A1161,'★Master Code List'!$B$4:$K$167,9,)))</x:f>
        <x:v>BEV-E2 (V710)</x:v>
      </x:c>
      <x:c r="F1161" s="20" t="str">
        <x:f>IF(VLOOKUP($A1161,'★Master Code List'!$B$4:$K$167,10,)=0,"",(VLOOKUP($A1161,'★Master Code List'!$B$4:$K$167,10,)))</x:f>
        <x:v>BUSBAR - Array 6 to Pos BEC_Insert</x:v>
      </x:c>
      <x:c r="G1161" s="158">
        <x:f t="shared" si="313"/>
        <x:v>0</x:v>
      </x:c>
      <x:c r="H1161" s="158">
        <x:f t="shared" si="314"/>
        <x:v>413.7588293707251</x:v>
      </x:c>
      <x:c r="I1161" s="285">
        <x:f t="shared" si="315"/>
        <x:v>0</x:v>
      </x:c>
      <x:c r="J1161" s="106">
        <x:f>SUMIFS('purchase data'!K:K,'purchase data'!$B:$B,$C1161,'purchase data'!$F:$F,$D1161)</x:f>
        <x:v>0</x:v>
      </x:c>
      <x:c r="K1161" s="73">
        <x:f>SUMIFS('purchase data'!M:M,'purchase data'!$B:$B,$C1161,'purchase data'!$F:$F,$D1161)</x:f>
        <x:v>0</x:v>
      </x:c>
      <x:c r="L1161" s="68">
        <x:f>SUMIFS(ETC!$G:$G,ETC!$B:$B,$C1161,ETC!$E:$E,$D1161)</x:f>
        <x:v>0</x:v>
      </x:c>
      <x:c r="M1161" s="73">
        <x:f>SUMIFS(ETC!$J:$J,ETC!$E:$E,$D1161,ETC!$B:$B,$C1161)</x:f>
        <x:v>0</x:v>
      </x:c>
      <x:c r="N1161" s="159">
        <x:f>IF(IFERROR((I1161+K1161+M1161)/(G1161+J1161+SUMIFS(ETC!$G:$G,ETC!$C:$C,1,ETC!$B:$B,$C1161,ETC!$E:$E,$D1161)),)=0,H1161,IFERROR((I1161+K1161+M1161)/(G1161+J1161+SUMIFS(ETC!$G:$G,ETC!$C:$C,1,ETC!$B:$B,$C1161,ETC!$E:$E,$D1161)),))</x:f>
        <x:v>413.7588293707251</x:v>
      </x:c>
      <x:c r="O1161" s="106">
        <x:f>++SUMIFS('sales data'!L:L,'sales data'!$B:$B,$C1161,'sales data'!$F:$F,$D1161,'sales data'!$O:$O,"")</x:f>
        <x:v>0</x:v>
      </x:c>
      <x:c r="P1161" s="73">
        <x:f t="shared" si="316"/>
        <x:v>0</x:v>
      </x:c>
      <x:c r="Q1161" s="68">
        <x:f>+SUMIFS('sales data'!$L:$L,'sales data'!$B:$B,$C1161,'sales data'!$F:$F,$D1161,'sales data'!$O:$O,"R")</x:f>
        <x:v>0</x:v>
      </x:c>
      <x:c r="R1161" s="73">
        <x:f t="shared" si="317"/>
        <x:v>0</x:v>
      </x:c>
      <x:c r="S1161" s="68">
        <x:f>SUMIFS('sales data'!$L:$L,'sales data'!$B:$B,$C1161,'sales data'!$F:$F,$D1161,'sales data'!$O:$O,"N")</x:f>
        <x:v>0</x:v>
      </x:c>
      <x:c r="T1161" s="73">
        <x:f t="shared" si="318"/>
        <x:v>0</x:v>
      </x:c>
      <x:c r="U1161" s="26">
        <x:f>SUMIFS('warehouse inventory check'!$N:$N,'warehouse inventory check'!$C:$C,$C1161,'warehouse inventory check'!$D:$D,$D1161)</x:f>
        <x:v>0</x:v>
      </x:c>
      <x:c r="V1161" s="26">
        <x:f t="shared" si="319"/>
        <x:v>413.7588293707251</x:v>
      </x:c>
      <x:c r="W1161" s="73">
        <x:f t="shared" si="320"/>
        <x:v>0</x:v>
      </x:c>
      <x:c r="X1161" s="74">
        <x:f t="shared" si="321"/>
        <x:v>0</x:v>
      </x:c>
      <x:c r="Y1161" s="68">
        <x:f t="shared" si="322"/>
        <x:v>0</x:v>
      </x:c>
      <x:c r="Z1161" s="68">
        <x:f t="shared" si="323"/>
        <x:v>0</x:v>
      </x:c>
    </x:row>
    <x:row r="1162" spans="1:26">
      <x:c r="A1162" s="118">
        <x:v>29</x:v>
      </x:c>
      <x:c r="B1162" s="118"/>
      <x:c r="C1162" s="113">
        <x:v>12</x:v>
      </x:c>
      <x:c r="D1162" s="210" t="str">
        <x:f>IF(VLOOKUP($A1162,'★Master Code List'!$B$4:$K$167,8,)=0,"",(VLOOKUP($A1162,'★Master Code List'!$B$4:$K$167,8,)))</x:f>
        <x:v>T2X8-14A033-AA</x:v>
      </x:c>
      <x:c r="E1162" s="210" t="str">
        <x:f>IF(VLOOKUP($A1162,'★Master Code List'!$B$4:$K$167,9,)=0,"",(VLOOKUP($A1162,'★Master Code List'!$B$4:$K$167,9,)))</x:f>
        <x:v>BEV-M</x:v>
      </x:c>
      <x:c r="F1162" s="20" t="str">
        <x:f>IF(VLOOKUP($A1162,'★Master Code List'!$B$4:$K$167,10,)=0,"",(VLOOKUP($A1162,'★Master Code List'!$B$4:$K$167,10,)))</x:f>
        <x:v>BUSBAR ASY</x:v>
      </x:c>
      <x:c r="G1162" s="158">
        <x:f t="shared" si="313"/>
        <x:v>0</x:v>
      </x:c>
      <x:c r="H1162" s="158">
        <x:f t="shared" si="314"/>
        <x:v>580.66571699999997</x:v>
      </x:c>
      <x:c r="I1162" s="285">
        <x:f t="shared" si="315"/>
        <x:v>0</x:v>
      </x:c>
      <x:c r="J1162" s="106">
        <x:f>SUMIFS('purchase data'!K:K,'purchase data'!$B:$B,$C1162,'purchase data'!$F:$F,$D1162)</x:f>
        <x:v>0</x:v>
      </x:c>
      <x:c r="K1162" s="73">
        <x:f>SUMIFS('purchase data'!M:M,'purchase data'!$B:$B,$C1162,'purchase data'!$F:$F,$D1162)</x:f>
        <x:v>0</x:v>
      </x:c>
      <x:c r="L1162" s="68">
        <x:f>SUMIFS(ETC!$G:$G,ETC!$B:$B,$C1162,ETC!$E:$E,$D1162)</x:f>
        <x:v>0</x:v>
      </x:c>
      <x:c r="M1162" s="73">
        <x:f>SUMIFS(ETC!$J:$J,ETC!$E:$E,$D1162,ETC!$B:$B,$C1162)</x:f>
        <x:v>0</x:v>
      </x:c>
      <x:c r="N1162" s="159">
        <x:f>IF(IFERROR((I1162+K1162+M1162)/(G1162+J1162+SUMIFS(ETC!$G:$G,ETC!$C:$C,1,ETC!$B:$B,$C1162,ETC!$E:$E,$D1162)),)=0,H1162,IFERROR((I1162+K1162+M1162)/(G1162+J1162+SUMIFS(ETC!$G:$G,ETC!$C:$C,1,ETC!$B:$B,$C1162,ETC!$E:$E,$D1162)),))</x:f>
        <x:v>580.66571699999997</x:v>
      </x:c>
      <x:c r="O1162" s="106">
        <x:f>++SUMIFS('sales data'!L:L,'sales data'!$B:$B,$C1162,'sales data'!$F:$F,$D1162,'sales data'!$O:$O,"")</x:f>
        <x:v>0</x:v>
      </x:c>
      <x:c r="P1162" s="73">
        <x:f t="shared" si="316"/>
        <x:v>0</x:v>
      </x:c>
      <x:c r="Q1162" s="68">
        <x:f>+SUMIFS('sales data'!$L:$L,'sales data'!$B:$B,$C1162,'sales data'!$F:$F,$D1162,'sales data'!$O:$O,"R")</x:f>
        <x:v>0</x:v>
      </x:c>
      <x:c r="R1162" s="73">
        <x:f t="shared" si="317"/>
        <x:v>0</x:v>
      </x:c>
      <x:c r="S1162" s="68">
        <x:f>SUMIFS('sales data'!$L:$L,'sales data'!$B:$B,$C1162,'sales data'!$F:$F,$D1162,'sales data'!$O:$O,"N")</x:f>
        <x:v>0</x:v>
      </x:c>
      <x:c r="T1162" s="73">
        <x:f t="shared" si="318"/>
        <x:v>0</x:v>
      </x:c>
      <x:c r="U1162" s="26">
        <x:f>SUMIFS('warehouse inventory check'!$N:$N,'warehouse inventory check'!$C:$C,$C1162,'warehouse inventory check'!$D:$D,$D1162)</x:f>
        <x:v>0</x:v>
      </x:c>
      <x:c r="V1162" s="26">
        <x:f t="shared" si="319"/>
        <x:v>580.66571699999997</x:v>
      </x:c>
      <x:c r="W1162" s="73">
        <x:f t="shared" si="320"/>
        <x:v>0</x:v>
      </x:c>
      <x:c r="X1162" s="74">
        <x:f t="shared" si="321"/>
        <x:v>0</x:v>
      </x:c>
      <x:c r="Y1162" s="68">
        <x:f t="shared" si="322"/>
        <x:v>0</x:v>
      </x:c>
      <x:c r="Z1162" s="68">
        <x:f t="shared" si="323"/>
        <x:v>0</x:v>
      </x:c>
    </x:row>
    <x:row r="1163" spans="1:26">
      <x:c r="A1163" s="118">
        <x:v>30</x:v>
      </x:c>
      <x:c r="B1163" s="118"/>
      <x:c r="C1163" s="113">
        <x:v>12</x:v>
      </x:c>
      <x:c r="D1163" s="210" t="str">
        <x:f>IF(VLOOKUP($A1163,'★Master Code List'!$B$4:$K$167,8,)=0,"",(VLOOKUP($A1163,'★Master Code List'!$B$4:$K$167,8,)))</x:f>
        <x:v>T2X8-14A033-BA</x:v>
      </x:c>
      <x:c r="E1163" s="210" t="str">
        <x:f>IF(VLOOKUP($A1163,'★Master Code List'!$B$4:$K$167,9,)=0,"",(VLOOKUP($A1163,'★Master Code List'!$B$4:$K$167,9,)))</x:f>
        <x:v>BEV-M</x:v>
      </x:c>
      <x:c r="F1163" s="20" t="str">
        <x:f>IF(VLOOKUP($A1163,'★Master Code List'!$B$4:$K$167,10,)=0,"",(VLOOKUP($A1163,'★Master Code List'!$B$4:$K$167,10,)))</x:f>
        <x:v>BUSBAR ASY</x:v>
      </x:c>
      <x:c r="G1163" s="158">
        <x:f t="shared" si="313"/>
        <x:v>0</x:v>
      </x:c>
      <x:c r="H1163" s="158">
        <x:f t="shared" si="314"/>
        <x:v>562.3770330000001</x:v>
      </x:c>
      <x:c r="I1163" s="285">
        <x:f t="shared" si="315"/>
        <x:v>0</x:v>
      </x:c>
      <x:c r="J1163" s="106">
        <x:f>SUMIFS('purchase data'!K:K,'purchase data'!$B:$B,$C1163,'purchase data'!$F:$F,$D1163)</x:f>
        <x:v>0</x:v>
      </x:c>
      <x:c r="K1163" s="73">
        <x:f>SUMIFS('purchase data'!M:M,'purchase data'!$B:$B,$C1163,'purchase data'!$F:$F,$D1163)</x:f>
        <x:v>0</x:v>
      </x:c>
      <x:c r="L1163" s="68">
        <x:f>SUMIFS(ETC!$G:$G,ETC!$B:$B,$C1163,ETC!$E:$E,$D1163)</x:f>
        <x:v>0</x:v>
      </x:c>
      <x:c r="M1163" s="73">
        <x:f>SUMIFS(ETC!$J:$J,ETC!$E:$E,$D1163,ETC!$B:$B,$C1163)</x:f>
        <x:v>0</x:v>
      </x:c>
      <x:c r="N1163" s="159">
        <x:f>IF(IFERROR((I1163+K1163+M1163)/(G1163+J1163+SUMIFS(ETC!$G:$G,ETC!$C:$C,1,ETC!$B:$B,$C1163,ETC!$E:$E,$D1163)),)=0,H1163,IFERROR((I1163+K1163+M1163)/(G1163+J1163+SUMIFS(ETC!$G:$G,ETC!$C:$C,1,ETC!$B:$B,$C1163,ETC!$E:$E,$D1163)),))</x:f>
        <x:v>562.3770330000001</x:v>
      </x:c>
      <x:c r="O1163" s="106">
        <x:f>++SUMIFS('sales data'!L:L,'sales data'!$B:$B,$C1163,'sales data'!$F:$F,$D1163,'sales data'!$O:$O,"")</x:f>
        <x:v>0</x:v>
      </x:c>
      <x:c r="P1163" s="73">
        <x:f t="shared" si="316"/>
        <x:v>0</x:v>
      </x:c>
      <x:c r="Q1163" s="68">
        <x:f>+SUMIFS('sales data'!$L:$L,'sales data'!$B:$B,$C1163,'sales data'!$F:$F,$D1163,'sales data'!$O:$O,"R")</x:f>
        <x:v>0</x:v>
      </x:c>
      <x:c r="R1163" s="73">
        <x:f t="shared" si="317"/>
        <x:v>0</x:v>
      </x:c>
      <x:c r="S1163" s="68">
        <x:f>SUMIFS('sales data'!$L:$L,'sales data'!$B:$B,$C1163,'sales data'!$F:$F,$D1163,'sales data'!$O:$O,"N")</x:f>
        <x:v>0</x:v>
      </x:c>
      <x:c r="T1163" s="73">
        <x:f t="shared" si="318"/>
        <x:v>0</x:v>
      </x:c>
      <x:c r="U1163" s="26">
        <x:f>SUMIFS('warehouse inventory check'!$N:$N,'warehouse inventory check'!$C:$C,$C1163,'warehouse inventory check'!$D:$D,$D1163)</x:f>
        <x:v>0</x:v>
      </x:c>
      <x:c r="V1163" s="26">
        <x:f t="shared" si="319"/>
        <x:v>562.3770330000001</x:v>
      </x:c>
      <x:c r="W1163" s="73">
        <x:f t="shared" si="320"/>
        <x:v>0</x:v>
      </x:c>
      <x:c r="X1163" s="74">
        <x:f t="shared" si="321"/>
        <x:v>0</x:v>
      </x:c>
      <x:c r="Y1163" s="68">
        <x:f t="shared" si="322"/>
        <x:v>0</x:v>
      </x:c>
      <x:c r="Z1163" s="68">
        <x:f t="shared" si="323"/>
        <x:v>0</x:v>
      </x:c>
    </x:row>
    <x:row r="1164" spans="1:26">
      <x:c r="A1164" s="118">
        <x:v>31</x:v>
      </x:c>
      <x:c r="B1164" s="118"/>
      <x:c r="C1164" s="113">
        <x:v>12</x:v>
      </x:c>
      <x:c r="D1164" s="210" t="str">
        <x:f>IF(VLOOKUP($A1164,'★Master Code List'!$B$4:$K$167,8,)=0,"",(VLOOKUP($A1164,'★Master Code List'!$B$4:$K$167,8,)))</x:f>
        <x:v>T2X8-14A033-EA</x:v>
      </x:c>
      <x:c r="E1164" s="210" t="str">
        <x:f>IF(VLOOKUP($A1164,'★Master Code List'!$B$4:$K$167,9,)=0,"",(VLOOKUP($A1164,'★Master Code List'!$B$4:$K$167,9,)))</x:f>
        <x:v>BEV-M</x:v>
      </x:c>
      <x:c r="F1164" s="20" t="str">
        <x:f>IF(VLOOKUP($A1164,'★Master Code List'!$B$4:$K$167,10,)=0,"",(VLOOKUP($A1164,'★Master Code List'!$B$4:$K$167,10,)))</x:f>
        <x:v>BUSBAR ASY</x:v>
      </x:c>
      <x:c r="G1164" s="158">
        <x:f t="shared" si="313"/>
        <x:v>0</x:v>
      </x:c>
      <x:c r="H1164" s="158">
        <x:f t="shared" si="314"/>
        <x:v>653.31243400000005</x:v>
      </x:c>
      <x:c r="I1164" s="285">
        <x:f t="shared" si="315"/>
        <x:v>0</x:v>
      </x:c>
      <x:c r="J1164" s="106">
        <x:f>SUMIFS('purchase data'!K:K,'purchase data'!$B:$B,$C1164,'purchase data'!$F:$F,$D1164)</x:f>
        <x:v>0</x:v>
      </x:c>
      <x:c r="K1164" s="73">
        <x:f>SUMIFS('purchase data'!M:M,'purchase data'!$B:$B,$C1164,'purchase data'!$F:$F,$D1164)</x:f>
        <x:v>0</x:v>
      </x:c>
      <x:c r="L1164" s="68">
        <x:f>SUMIFS(ETC!$G:$G,ETC!$B:$B,$C1164,ETC!$E:$E,$D1164)</x:f>
        <x:v>0</x:v>
      </x:c>
      <x:c r="M1164" s="73">
        <x:f>SUMIFS(ETC!$J:$J,ETC!$E:$E,$D1164,ETC!$B:$B,$C1164)</x:f>
        <x:v>0</x:v>
      </x:c>
      <x:c r="N1164" s="159">
        <x:f>IF(IFERROR((I1164+K1164+M1164)/(G1164+J1164+SUMIFS(ETC!$G:$G,ETC!$C:$C,1,ETC!$B:$B,$C1164,ETC!$E:$E,$D1164)),)=0,H1164,IFERROR((I1164+K1164+M1164)/(G1164+J1164+SUMIFS(ETC!$G:$G,ETC!$C:$C,1,ETC!$B:$B,$C1164,ETC!$E:$E,$D1164)),))</x:f>
        <x:v>653.31243400000005</x:v>
      </x:c>
      <x:c r="O1164" s="106">
        <x:f>++SUMIFS('sales data'!L:L,'sales data'!$B:$B,$C1164,'sales data'!$F:$F,$D1164,'sales data'!$O:$O,"")</x:f>
        <x:v>0</x:v>
      </x:c>
      <x:c r="P1164" s="73">
        <x:f t="shared" si="316"/>
        <x:v>0</x:v>
      </x:c>
      <x:c r="Q1164" s="68">
        <x:f>+SUMIFS('sales data'!$L:$L,'sales data'!$B:$B,$C1164,'sales data'!$F:$F,$D1164,'sales data'!$O:$O,"R")</x:f>
        <x:v>0</x:v>
      </x:c>
      <x:c r="R1164" s="73">
        <x:f t="shared" si="317"/>
        <x:v>0</x:v>
      </x:c>
      <x:c r="S1164" s="68">
        <x:f>SUMIFS('sales data'!$L:$L,'sales data'!$B:$B,$C1164,'sales data'!$F:$F,$D1164,'sales data'!$O:$O,"N")</x:f>
        <x:v>0</x:v>
      </x:c>
      <x:c r="T1164" s="73">
        <x:f t="shared" si="318"/>
        <x:v>0</x:v>
      </x:c>
      <x:c r="U1164" s="26">
        <x:f>SUMIFS('warehouse inventory check'!$N:$N,'warehouse inventory check'!$C:$C,$C1164,'warehouse inventory check'!$D:$D,$D1164)</x:f>
        <x:v>0</x:v>
      </x:c>
      <x:c r="V1164" s="26">
        <x:f t="shared" si="319"/>
        <x:v>653.31243400000005</x:v>
      </x:c>
      <x:c r="W1164" s="73">
        <x:f t="shared" si="320"/>
        <x:v>0</x:v>
      </x:c>
      <x:c r="X1164" s="74">
        <x:f t="shared" si="321"/>
        <x:v>0</x:v>
      </x:c>
      <x:c r="Y1164" s="68">
        <x:f t="shared" si="322"/>
        <x:v>0</x:v>
      </x:c>
      <x:c r="Z1164" s="68">
        <x:f t="shared" si="323"/>
        <x:v>0</x:v>
      </x:c>
    </x:row>
    <x:row r="1165" spans="1:26">
      <x:c r="A1165" s="118">
        <x:v>32</x:v>
      </x:c>
      <x:c r="B1165" s="118"/>
      <x:c r="C1165" s="113">
        <x:v>12</x:v>
      </x:c>
      <x:c r="D1165" s="210" t="str">
        <x:f>IF(VLOOKUP($A1165,'★Master Code List'!$B$4:$K$167,8,)=0,"",(VLOOKUP($A1165,'★Master Code List'!$B$4:$K$167,8,)))</x:f>
        <x:v>T2X8-14A033-GA</x:v>
      </x:c>
      <x:c r="E1165" s="210" t="str">
        <x:f>IF(VLOOKUP($A1165,'★Master Code List'!$B$4:$K$167,9,)=0,"",(VLOOKUP($A1165,'★Master Code List'!$B$4:$K$167,9,)))</x:f>
        <x:v>BEV-M</x:v>
      </x:c>
      <x:c r="F1165" s="20" t="str">
        <x:f>IF(VLOOKUP($A1165,'★Master Code List'!$B$4:$K$167,10,)=0,"",(VLOOKUP($A1165,'★Master Code List'!$B$4:$K$167,10,)))</x:f>
        <x:v>BUSBAR ASY</x:v>
      </x:c>
      <x:c r="G1165" s="158">
        <x:f t="shared" si="313"/>
        <x:v>0</x:v>
      </x:c>
      <x:c r="H1165" s="158">
        <x:f t="shared" si="314"/>
        <x:v>438.42039700000009</x:v>
      </x:c>
      <x:c r="I1165" s="285">
        <x:f t="shared" si="315"/>
        <x:v>0</x:v>
      </x:c>
      <x:c r="J1165" s="106">
        <x:f>SUMIFS('purchase data'!K:K,'purchase data'!$B:$B,$C1165,'purchase data'!$F:$F,$D1165)</x:f>
        <x:v>0</x:v>
      </x:c>
      <x:c r="K1165" s="73">
        <x:f>SUMIFS('purchase data'!M:M,'purchase data'!$B:$B,$C1165,'purchase data'!$F:$F,$D1165)</x:f>
        <x:v>0</x:v>
      </x:c>
      <x:c r="L1165" s="68">
        <x:f>SUMIFS(ETC!$G:$G,ETC!$B:$B,$C1165,ETC!$E:$E,$D1165)</x:f>
        <x:v>0</x:v>
      </x:c>
      <x:c r="M1165" s="73">
        <x:f>SUMIFS(ETC!$J:$J,ETC!$E:$E,$D1165,ETC!$B:$B,$C1165)</x:f>
        <x:v>0</x:v>
      </x:c>
      <x:c r="N1165" s="159">
        <x:f>IF(IFERROR((I1165+K1165+M1165)/(G1165+J1165+SUMIFS(ETC!$G:$G,ETC!$C:$C,1,ETC!$B:$B,$C1165,ETC!$E:$E,$D1165)),)=0,H1165,IFERROR((I1165+K1165+M1165)/(G1165+J1165+SUMIFS(ETC!$G:$G,ETC!$C:$C,1,ETC!$B:$B,$C1165,ETC!$E:$E,$D1165)),))</x:f>
        <x:v>438.42039700000009</x:v>
      </x:c>
      <x:c r="O1165" s="106">
        <x:f>++SUMIFS('sales data'!L:L,'sales data'!$B:$B,$C1165,'sales data'!$F:$F,$D1165,'sales data'!$O:$O,"")</x:f>
        <x:v>0</x:v>
      </x:c>
      <x:c r="P1165" s="73">
        <x:f t="shared" si="316"/>
        <x:v>0</x:v>
      </x:c>
      <x:c r="Q1165" s="68">
        <x:f>+SUMIFS('sales data'!$L:$L,'sales data'!$B:$B,$C1165,'sales data'!$F:$F,$D1165,'sales data'!$O:$O,"R")</x:f>
        <x:v>0</x:v>
      </x:c>
      <x:c r="R1165" s="73">
        <x:f t="shared" si="317"/>
        <x:v>0</x:v>
      </x:c>
      <x:c r="S1165" s="68">
        <x:f>SUMIFS('sales data'!$L:$L,'sales data'!$B:$B,$C1165,'sales data'!$F:$F,$D1165,'sales data'!$O:$O,"N")</x:f>
        <x:v>0</x:v>
      </x:c>
      <x:c r="T1165" s="73">
        <x:f t="shared" si="318"/>
        <x:v>0</x:v>
      </x:c>
      <x:c r="U1165" s="26">
        <x:f>SUMIFS('warehouse inventory check'!$N:$N,'warehouse inventory check'!$C:$C,$C1165,'warehouse inventory check'!$D:$D,$D1165)</x:f>
        <x:v>0</x:v>
      </x:c>
      <x:c r="V1165" s="26">
        <x:f t="shared" si="319"/>
        <x:v>438.42039700000009</x:v>
      </x:c>
      <x:c r="W1165" s="73">
        <x:f t="shared" si="320"/>
        <x:v>0</x:v>
      </x:c>
      <x:c r="X1165" s="74">
        <x:f t="shared" si="321"/>
        <x:v>0</x:v>
      </x:c>
      <x:c r="Y1165" s="68">
        <x:f t="shared" si="322"/>
        <x:v>0</x:v>
      </x:c>
      <x:c r="Z1165" s="68">
        <x:f t="shared" si="323"/>
        <x:v>0</x:v>
      </x:c>
    </x:row>
    <x:row r="1166" spans="1:26">
      <x:c r="A1166" s="118">
        <x:v>33</x:v>
      </x:c>
      <x:c r="B1166" s="118"/>
      <x:c r="C1166" s="113">
        <x:v>12</x:v>
      </x:c>
      <x:c r="D1166" s="210" t="str">
        <x:f>IF(VLOOKUP($A1166,'★Master Code List'!$B$4:$K$167,8,)=0,"",(VLOOKUP($A1166,'★Master Code List'!$B$4:$K$167,8,)))</x:f>
        <x:v>TZ38-10B694-AA</x:v>
      </x:c>
      <x:c r="E1166" s="210" t="str">
        <x:f>IF(VLOOKUP($A1166,'★Master Code List'!$B$4:$K$167,9,)=0,"",(VLOOKUP($A1166,'★Master Code List'!$B$4:$K$167,9,)))</x:f>
        <x:v>BEV-E1</x:v>
      </x:c>
      <x:c r="F1166" s="20" t="str">
        <x:f>IF(VLOOKUP($A1166,'★Master Code List'!$B$4:$K$167,10,)=0,"",(VLOOKUP($A1166,'★Master Code List'!$B$4:$K$167,10,)))</x:f>
        <x:v>V710 AWD MAIN W/H
ASSY</x:v>
      </x:c>
      <x:c r="G1166" s="158">
        <x:f t="shared" ref="G1166:G1197" si="324">SUMIFS(U:U,$D:$D,$D1166,$C:$C,$C1166-1)</x:f>
        <x:v>0</x:v>
      </x:c>
      <x:c r="H1166" s="158">
        <x:f t="shared" ref="H1166:H1197" si="325">SUMIFS(V:V,$D:$D,$D1166,$C:$C,$C1166-1)</x:f>
        <x:v>5137.5179276033059</x:v>
      </x:c>
      <x:c r="I1166" s="285">
        <x:f t="shared" ref="I1166:I1197" si="326">SUMIFS(W:W,$D:$D,$D1166,$C:$C,$C1166-1)</x:f>
        <x:v>0</x:v>
      </x:c>
      <x:c r="J1166" s="106">
        <x:f>SUMIFS('purchase data'!K:K,'purchase data'!$B:$B,$C1166,'purchase data'!$F:$F,$D1166)</x:f>
        <x:v>0</x:v>
      </x:c>
      <x:c r="K1166" s="73">
        <x:f>SUMIFS('purchase data'!M:M,'purchase data'!$B:$B,$C1166,'purchase data'!$F:$F,$D1166)</x:f>
        <x:v>0</x:v>
      </x:c>
      <x:c r="L1166" s="68">
        <x:f>SUMIFS(ETC!$G:$G,ETC!$B:$B,$C1166,ETC!$E:$E,$D1166)</x:f>
        <x:v>0</x:v>
      </x:c>
      <x:c r="M1166" s="73">
        <x:f>SUMIFS(ETC!$J:$J,ETC!$E:$E,$D1166,ETC!$B:$B,$C1166)</x:f>
        <x:v>0</x:v>
      </x:c>
      <x:c r="N1166" s="159">
        <x:f>IF(IFERROR((I1166+K1166+M1166)/(G1166+J1166+SUMIFS(ETC!$G:$G,ETC!$C:$C,1,ETC!$B:$B,$C1166,ETC!$E:$E,$D1166)),)=0,H1166,IFERROR((I1166+K1166+M1166)/(G1166+J1166+SUMIFS(ETC!$G:$G,ETC!$C:$C,1,ETC!$B:$B,$C1166,ETC!$E:$E,$D1166)),))</x:f>
        <x:v>5137.5179276033059</x:v>
      </x:c>
      <x:c r="O1166" s="106">
        <x:f>++SUMIFS('sales data'!L:L,'sales data'!$B:$B,$C1166,'sales data'!$F:$F,$D1166,'sales data'!$O:$O,"")</x:f>
        <x:v>0</x:v>
      </x:c>
      <x:c r="P1166" s="73">
        <x:f t="shared" si="316"/>
        <x:v>0</x:v>
      </x:c>
      <x:c r="Q1166" s="68">
        <x:f>+SUMIFS('sales data'!$L:$L,'sales data'!$B:$B,$C1166,'sales data'!$F:$F,$D1166,'sales data'!$O:$O,"R")</x:f>
        <x:v>0</x:v>
      </x:c>
      <x:c r="R1166" s="73">
        <x:f t="shared" si="317"/>
        <x:v>0</x:v>
      </x:c>
      <x:c r="S1166" s="68">
        <x:f>SUMIFS('sales data'!$L:$L,'sales data'!$B:$B,$C1166,'sales data'!$F:$F,$D1166,'sales data'!$O:$O,"N")</x:f>
        <x:v>0</x:v>
      </x:c>
      <x:c r="T1166" s="73">
        <x:f t="shared" si="318"/>
        <x:v>0</x:v>
      </x:c>
      <x:c r="U1166" s="26">
        <x:f>SUMIFS('warehouse inventory check'!$N:$N,'warehouse inventory check'!$C:$C,$C1166,'warehouse inventory check'!$D:$D,$D1166)</x:f>
        <x:v>0</x:v>
      </x:c>
      <x:c r="V1166" s="26">
        <x:f t="shared" si="319"/>
        <x:v>5137.5179276033059</x:v>
      </x:c>
      <x:c r="W1166" s="73">
        <x:f t="shared" si="320"/>
        <x:v>0</x:v>
      </x:c>
      <x:c r="X1166" s="74">
        <x:f t="shared" si="321"/>
        <x:v>0</x:v>
      </x:c>
      <x:c r="Y1166" s="68">
        <x:f t="shared" si="322"/>
        <x:v>0</x:v>
      </x:c>
      <x:c r="Z1166" s="68">
        <x:f t="shared" si="323"/>
        <x:v>0</x:v>
      </x:c>
    </x:row>
    <x:row r="1167" spans="1:26">
      <x:c r="A1167" s="118">
        <x:v>34</x:v>
      </x:c>
      <x:c r="B1167" s="118"/>
      <x:c r="C1167" s="113">
        <x:v>12</x:v>
      </x:c>
      <x:c r="D1167" s="210" t="str">
        <x:f>IF(VLOOKUP($A1167,'★Master Code List'!$B$4:$K$167,8,)=0,"",(VLOOKUP($A1167,'★Master Code List'!$B$4:$K$167,8,)))</x:f>
        <x:v>TZ38-10B694-AD</x:v>
      </x:c>
      <x:c r="E1167" s="210" t="str">
        <x:f>IF(VLOOKUP($A1167,'★Master Code List'!$B$4:$K$167,9,)=0,"",(VLOOKUP($A1167,'★Master Code List'!$B$4:$K$167,9,)))</x:f>
        <x:v>BEV-E (AWD, V710)</x:v>
      </x:c>
      <x:c r="F1167" s="20" t="str">
        <x:f>IF(VLOOKUP($A1167,'★Master Code List'!$B$4:$K$167,10,)=0,"",(VLOOKUP($A1167,'★Master Code List'!$B$4:$K$167,10,)))</x:f>
        <x:v>Main Harness</x:v>
      </x:c>
      <x:c r="G1167" s="158">
        <x:f t="shared" si="324"/>
        <x:v>0</x:v>
      </x:c>
      <x:c r="H1167" s="158">
        <x:f t="shared" si="325"/>
        <x:v>6009.0409720671259</x:v>
      </x:c>
      <x:c r="I1167" s="285">
        <x:f t="shared" si="326"/>
        <x:v>0</x:v>
      </x:c>
      <x:c r="J1167" s="106">
        <x:f>SUMIFS('purchase data'!K:K,'purchase data'!$B:$B,$C1167,'purchase data'!$F:$F,$D1167)</x:f>
        <x:v>0</x:v>
      </x:c>
      <x:c r="K1167" s="73">
        <x:f>SUMIFS('purchase data'!M:M,'purchase data'!$B:$B,$C1167,'purchase data'!$F:$F,$D1167)</x:f>
        <x:v>0</x:v>
      </x:c>
      <x:c r="L1167" s="68">
        <x:f>SUMIFS(ETC!$G:$G,ETC!$B:$B,$C1167,ETC!$E:$E,$D1167)</x:f>
        <x:v>0</x:v>
      </x:c>
      <x:c r="M1167" s="73">
        <x:f>SUMIFS(ETC!$J:$J,ETC!$E:$E,$D1167,ETC!$B:$B,$C1167)</x:f>
        <x:v>0</x:v>
      </x:c>
      <x:c r="N1167" s="159">
        <x:f>IF(IFERROR((I1167+K1167+M1167)/(G1167+J1167+SUMIFS(ETC!$G:$G,ETC!$C:$C,1,ETC!$B:$B,$C1167,ETC!$E:$E,$D1167)),)=0,H1167,IFERROR((I1167+K1167+M1167)/(G1167+J1167+SUMIFS(ETC!$G:$G,ETC!$C:$C,1,ETC!$B:$B,$C1167,ETC!$E:$E,$D1167)),))</x:f>
        <x:v>6009.0409720671259</x:v>
      </x:c>
      <x:c r="O1167" s="106">
        <x:f>++SUMIFS('sales data'!L:L,'sales data'!$B:$B,$C1167,'sales data'!$F:$F,$D1167,'sales data'!$O:$O,"")</x:f>
        <x:v>0</x:v>
      </x:c>
      <x:c r="P1167" s="73">
        <x:f t="shared" si="316"/>
        <x:v>0</x:v>
      </x:c>
      <x:c r="Q1167" s="68">
        <x:f>+SUMIFS('sales data'!$L:$L,'sales data'!$B:$B,$C1167,'sales data'!$F:$F,$D1167,'sales data'!$O:$O,"R")</x:f>
        <x:v>0</x:v>
      </x:c>
      <x:c r="R1167" s="73">
        <x:f t="shared" si="317"/>
        <x:v>0</x:v>
      </x:c>
      <x:c r="S1167" s="68">
        <x:f>SUMIFS('sales data'!$L:$L,'sales data'!$B:$B,$C1167,'sales data'!$F:$F,$D1167,'sales data'!$O:$O,"N")</x:f>
        <x:v>0</x:v>
      </x:c>
      <x:c r="T1167" s="73">
        <x:f t="shared" si="318"/>
        <x:v>0</x:v>
      </x:c>
      <x:c r="U1167" s="26">
        <x:f>SUMIFS('warehouse inventory check'!$N:$N,'warehouse inventory check'!$C:$C,$C1167,'warehouse inventory check'!$D:$D,$D1167)</x:f>
        <x:v>0</x:v>
      </x:c>
      <x:c r="V1167" s="26">
        <x:f t="shared" si="319"/>
        <x:v>6009.0409720671259</x:v>
      </x:c>
      <x:c r="W1167" s="73">
        <x:f t="shared" si="320"/>
        <x:v>0</x:v>
      </x:c>
      <x:c r="X1167" s="74">
        <x:f t="shared" si="321"/>
        <x:v>0</x:v>
      </x:c>
      <x:c r="Y1167" s="68">
        <x:f t="shared" si="322"/>
        <x:v>0</x:v>
      </x:c>
      <x:c r="Z1167" s="68">
        <x:f t="shared" si="323"/>
        <x:v>0</x:v>
      </x:c>
    </x:row>
    <x:row r="1168" spans="1:26">
      <x:c r="A1168" s="118">
        <x:v>35</x:v>
      </x:c>
      <x:c r="B1168" s="118"/>
      <x:c r="C1168" s="113">
        <x:v>12</x:v>
      </x:c>
      <x:c r="D1168" s="210" t="str">
        <x:f>IF(VLOOKUP($A1168,'★Master Code List'!$B$4:$K$167,8,)=0,"",(VLOOKUP($A1168,'★Master Code List'!$B$4:$K$167,8,)))</x:f>
        <x:v>TZ38-10B694-AF</x:v>
      </x:c>
      <x:c r="E1168" s="210" t="str">
        <x:f>IF(VLOOKUP($A1168,'★Master Code List'!$B$4:$K$167,9,)=0,"",(VLOOKUP($A1168,'★Master Code List'!$B$4:$K$167,9,)))</x:f>
        <x:v>BEV-E (AWD/RWD, V710)</x:v>
      </x:c>
      <x:c r="F1168" s="20" t="str">
        <x:f>IF(VLOOKUP($A1168,'★Master Code List'!$B$4:$K$167,10,)=0,"",(VLOOKUP($A1168,'★Master Code List'!$B$4:$K$167,10,)))</x:f>
        <x:v>Main Harness-AWD-RWD</x:v>
      </x:c>
      <x:c r="G1168" s="158">
        <x:f t="shared" si="324"/>
        <x:v>0</x:v>
      </x:c>
      <x:c r="H1168" s="158">
        <x:f t="shared" si="325"/>
        <x:v>6620.4407203557321</x:v>
      </x:c>
      <x:c r="I1168" s="285">
        <x:f t="shared" si="326"/>
        <x:v>0</x:v>
      </x:c>
      <x:c r="J1168" s="106">
        <x:f>SUMIFS('purchase data'!K:K,'purchase data'!$B:$B,$C1168,'purchase data'!$F:$F,$D1168)</x:f>
        <x:v>0</x:v>
      </x:c>
      <x:c r="K1168" s="73">
        <x:f>SUMIFS('purchase data'!M:M,'purchase data'!$B:$B,$C1168,'purchase data'!$F:$F,$D1168)</x:f>
        <x:v>0</x:v>
      </x:c>
      <x:c r="L1168" s="68">
        <x:f>SUMIFS(ETC!$G:$G,ETC!$B:$B,$C1168,ETC!$E:$E,$D1168)</x:f>
        <x:v>0</x:v>
      </x:c>
      <x:c r="M1168" s="73">
        <x:f>SUMIFS(ETC!$J:$J,ETC!$E:$E,$D1168,ETC!$B:$B,$C1168)</x:f>
        <x:v>0</x:v>
      </x:c>
      <x:c r="N1168" s="159">
        <x:f>IF(IFERROR((I1168+K1168+M1168)/(G1168+J1168+SUMIFS(ETC!$G:$G,ETC!$C:$C,1,ETC!$B:$B,$C1168,ETC!$E:$E,$D1168)),)=0,H1168,IFERROR((I1168+K1168+M1168)/(G1168+J1168+SUMIFS(ETC!$G:$G,ETC!$C:$C,1,ETC!$B:$B,$C1168,ETC!$E:$E,$D1168)),))</x:f>
        <x:v>6620.4407203557321</x:v>
      </x:c>
      <x:c r="O1168" s="106">
        <x:f>++SUMIFS('sales data'!L:L,'sales data'!$B:$B,$C1168,'sales data'!$F:$F,$D1168,'sales data'!$O:$O,"")</x:f>
        <x:v>0</x:v>
      </x:c>
      <x:c r="P1168" s="73">
        <x:f t="shared" si="316"/>
        <x:v>0</x:v>
      </x:c>
      <x:c r="Q1168" s="68">
        <x:f>+SUMIFS('sales data'!$L:$L,'sales data'!$B:$B,$C1168,'sales data'!$F:$F,$D1168,'sales data'!$O:$O,"R")</x:f>
        <x:v>0</x:v>
      </x:c>
      <x:c r="R1168" s="73">
        <x:f t="shared" si="317"/>
        <x:v>0</x:v>
      </x:c>
      <x:c r="S1168" s="68">
        <x:f>SUMIFS('sales data'!$L:$L,'sales data'!$B:$B,$C1168,'sales data'!$F:$F,$D1168,'sales data'!$O:$O,"N")</x:f>
        <x:v>0</x:v>
      </x:c>
      <x:c r="T1168" s="73">
        <x:f t="shared" si="318"/>
        <x:v>0</x:v>
      </x:c>
      <x:c r="U1168" s="26">
        <x:f>SUMIFS('warehouse inventory check'!$N:$N,'warehouse inventory check'!$C:$C,$C1168,'warehouse inventory check'!$D:$D,$D1168)</x:f>
        <x:v>0</x:v>
      </x:c>
      <x:c r="V1168" s="26">
        <x:f t="shared" si="319"/>
        <x:v>6620.4407203557321</x:v>
      </x:c>
      <x:c r="W1168" s="73">
        <x:f t="shared" si="320"/>
        <x:v>0</x:v>
      </x:c>
      <x:c r="X1168" s="74">
        <x:f t="shared" si="321"/>
        <x:v>0</x:v>
      </x:c>
      <x:c r="Y1168" s="68">
        <x:f t="shared" si="322"/>
        <x:v>0</x:v>
      </x:c>
      <x:c r="Z1168" s="68">
        <x:f t="shared" si="323"/>
        <x:v>0</x:v>
      </x:c>
    </x:row>
    <x:row r="1169" spans="1:26">
      <x:c r="A1169" s="118">
        <x:v>36</x:v>
      </x:c>
      <x:c r="B1169" s="118"/>
      <x:c r="C1169" s="113">
        <x:v>12</x:v>
      </x:c>
      <x:c r="D1169" s="210" t="str">
        <x:f>IF(VLOOKUP($A1169,'★Master Code List'!$B$4:$K$167,8,)=0,"",(VLOOKUP($A1169,'★Master Code List'!$B$4:$K$167,8,)))</x:f>
        <x:v>TZ38-10B694-BA</x:v>
      </x:c>
      <x:c r="E1169" s="210" t="str">
        <x:f>IF(VLOOKUP($A1169,'★Master Code List'!$B$4:$K$167,9,)=0,"",(VLOOKUP($A1169,'★Master Code List'!$B$4:$K$167,9,)))</x:f>
        <x:v>BEV-E (AWD/RWD, V710)</x:v>
      </x:c>
      <x:c r="F1169" s="20" t="str">
        <x:f>IF(VLOOKUP($A1169,'★Master Code List'!$B$4:$K$167,10,)=0,"",(VLOOKUP($A1169,'★Master Code List'!$B$4:$K$167,10,)))</x:f>
        <x:v>Main_Harness-RWD</x:v>
      </x:c>
      <x:c r="G1169" s="158">
        <x:f t="shared" si="324"/>
        <x:v>0</x:v>
      </x:c>
      <x:c r="H1169" s="158">
        <x:f t="shared" si="325"/>
        <x:v>18009.589469999999</x:v>
      </x:c>
      <x:c r="I1169" s="285">
        <x:f t="shared" si="326"/>
        <x:v>0</x:v>
      </x:c>
      <x:c r="J1169" s="106">
        <x:f>SUMIFS('purchase data'!K:K,'purchase data'!$B:$B,$C1169,'purchase data'!$F:$F,$D1169)</x:f>
        <x:v>0</x:v>
      </x:c>
      <x:c r="K1169" s="73">
        <x:f>SUMIFS('purchase data'!M:M,'purchase data'!$B:$B,$C1169,'purchase data'!$F:$F,$D1169)</x:f>
        <x:v>0</x:v>
      </x:c>
      <x:c r="L1169" s="68">
        <x:f>SUMIFS(ETC!$G:$G,ETC!$B:$B,$C1169,ETC!$E:$E,$D1169)</x:f>
        <x:v>0</x:v>
      </x:c>
      <x:c r="M1169" s="73">
        <x:f>SUMIFS(ETC!$J:$J,ETC!$E:$E,$D1169,ETC!$B:$B,$C1169)</x:f>
        <x:v>0</x:v>
      </x:c>
      <x:c r="N1169" s="159">
        <x:f>IF(IFERROR((I1169+K1169+M1169)/(G1169+J1169+SUMIFS(ETC!$G:$G,ETC!$C:$C,1,ETC!$B:$B,$C1169,ETC!$E:$E,$D1169)),)=0,H1169,IFERROR((I1169+K1169+M1169)/(G1169+J1169+SUMIFS(ETC!$G:$G,ETC!$C:$C,1,ETC!$B:$B,$C1169,ETC!$E:$E,$D1169)),))</x:f>
        <x:v>18009.589469999999</x:v>
      </x:c>
      <x:c r="O1169" s="106">
        <x:f>++SUMIFS('sales data'!L:L,'sales data'!$B:$B,$C1169,'sales data'!$F:$F,$D1169,'sales data'!$O:$O,"")</x:f>
        <x:v>0</x:v>
      </x:c>
      <x:c r="P1169" s="73">
        <x:f t="shared" si="316"/>
        <x:v>0</x:v>
      </x:c>
      <x:c r="Q1169" s="68">
        <x:f>+SUMIFS('sales data'!$L:$L,'sales data'!$B:$B,$C1169,'sales data'!$F:$F,$D1169,'sales data'!$O:$O,"R")</x:f>
        <x:v>0</x:v>
      </x:c>
      <x:c r="R1169" s="73">
        <x:f t="shared" si="317"/>
        <x:v>0</x:v>
      </x:c>
      <x:c r="S1169" s="68">
        <x:f>SUMIFS('sales data'!$L:$L,'sales data'!$B:$B,$C1169,'sales data'!$F:$F,$D1169,'sales data'!$O:$O,"N")</x:f>
        <x:v>0</x:v>
      </x:c>
      <x:c r="T1169" s="73">
        <x:f t="shared" si="318"/>
        <x:v>0</x:v>
      </x:c>
      <x:c r="U1169" s="26">
        <x:f>SUMIFS('warehouse inventory check'!$N:$N,'warehouse inventory check'!$C:$C,$C1169,'warehouse inventory check'!$D:$D,$D1169)</x:f>
        <x:v>0</x:v>
      </x:c>
      <x:c r="V1169" s="26">
        <x:f t="shared" si="319"/>
        <x:v>18009.589469999999</x:v>
      </x:c>
      <x:c r="W1169" s="73">
        <x:f t="shared" si="320"/>
        <x:v>0</x:v>
      </x:c>
      <x:c r="X1169" s="74">
        <x:f t="shared" si="321"/>
        <x:v>0</x:v>
      </x:c>
      <x:c r="Y1169" s="68">
        <x:f t="shared" si="322"/>
        <x:v>0</x:v>
      </x:c>
      <x:c r="Z1169" s="68">
        <x:f t="shared" si="323"/>
        <x:v>0</x:v>
      </x:c>
    </x:row>
    <x:row r="1170" spans="1:26">
      <x:c r="A1170" s="118">
        <x:v>37</x:v>
      </x:c>
      <x:c r="B1170" s="118"/>
      <x:c r="C1170" s="113">
        <x:v>12</x:v>
      </x:c>
      <x:c r="D1170" s="210" t="str">
        <x:f>IF(VLOOKUP($A1170,'★Master Code List'!$B$4:$K$167,8,)=0,"",(VLOOKUP($A1170,'★Master Code List'!$B$4:$K$167,8,)))</x:f>
        <x:v>TZ38-10B694-BB</x:v>
      </x:c>
      <x:c r="E1170" s="210" t="str">
        <x:f>IF(VLOOKUP($A1170,'★Master Code List'!$B$4:$K$167,9,)=0,"",(VLOOKUP($A1170,'★Master Code List'!$B$4:$K$167,9,)))</x:f>
        <x:v>BEV-E (AWD/RWD, V710)</x:v>
      </x:c>
      <x:c r="F1170" s="20" t="str">
        <x:f>IF(VLOOKUP($A1170,'★Master Code List'!$B$4:$K$167,10,)=0,"",(VLOOKUP($A1170,'★Master Code List'!$B$4:$K$167,10,)))</x:f>
        <x:v>MAIN WIRING HARNESS</x:v>
      </x:c>
      <x:c r="G1170" s="158">
        <x:f t="shared" si="324"/>
        <x:v>0</x:v>
      </x:c>
      <x:c r="H1170" s="158">
        <x:f t="shared" si="325"/>
        <x:v>6052.0572499999998</x:v>
      </x:c>
      <x:c r="I1170" s="285">
        <x:f t="shared" si="326"/>
        <x:v>0</x:v>
      </x:c>
      <x:c r="J1170" s="106">
        <x:f>SUMIFS('purchase data'!K:K,'purchase data'!$B:$B,$C1170,'purchase data'!$F:$F,$D1170)</x:f>
        <x:v>0</x:v>
      </x:c>
      <x:c r="K1170" s="73">
        <x:f>SUMIFS('purchase data'!M:M,'purchase data'!$B:$B,$C1170,'purchase data'!$F:$F,$D1170)</x:f>
        <x:v>0</x:v>
      </x:c>
      <x:c r="L1170" s="68">
        <x:f>SUMIFS(ETC!$G:$G,ETC!$B:$B,$C1170,ETC!$E:$E,$D1170)</x:f>
        <x:v>0</x:v>
      </x:c>
      <x:c r="M1170" s="73">
        <x:f>SUMIFS(ETC!$J:$J,ETC!$E:$E,$D1170,ETC!$B:$B,$C1170)</x:f>
        <x:v>0</x:v>
      </x:c>
      <x:c r="N1170" s="159">
        <x:f>IF(IFERROR((I1170+K1170+M1170)/(G1170+J1170+SUMIFS(ETC!$G:$G,ETC!$C:$C,1,ETC!$B:$B,$C1170,ETC!$E:$E,$D1170)),)=0,H1170,IFERROR((I1170+K1170+M1170)/(G1170+J1170+SUMIFS(ETC!$G:$G,ETC!$C:$C,1,ETC!$B:$B,$C1170,ETC!$E:$E,$D1170)),))</x:f>
        <x:v>6052.0572499999998</x:v>
      </x:c>
      <x:c r="O1170" s="106">
        <x:f>++SUMIFS('sales data'!L:L,'sales data'!$B:$B,$C1170,'sales data'!$F:$F,$D1170,'sales data'!$O:$O,"")</x:f>
        <x:v>0</x:v>
      </x:c>
      <x:c r="P1170" s="73">
        <x:f t="shared" si="316"/>
        <x:v>0</x:v>
      </x:c>
      <x:c r="Q1170" s="68">
        <x:f>+SUMIFS('sales data'!$L:$L,'sales data'!$B:$B,$C1170,'sales data'!$F:$F,$D1170,'sales data'!$O:$O,"R")</x:f>
        <x:v>0</x:v>
      </x:c>
      <x:c r="R1170" s="73">
        <x:f t="shared" si="317"/>
        <x:v>0</x:v>
      </x:c>
      <x:c r="S1170" s="68">
        <x:f>SUMIFS('sales data'!$L:$L,'sales data'!$B:$B,$C1170,'sales data'!$F:$F,$D1170,'sales data'!$O:$O,"N")</x:f>
        <x:v>0</x:v>
      </x:c>
      <x:c r="T1170" s="73">
        <x:f t="shared" si="318"/>
        <x:v>0</x:v>
      </x:c>
      <x:c r="U1170" s="26">
        <x:f>SUMIFS('warehouse inventory check'!$N:$N,'warehouse inventory check'!$C:$C,$C1170,'warehouse inventory check'!$D:$D,$D1170)</x:f>
        <x:v>0</x:v>
      </x:c>
      <x:c r="V1170" s="26">
        <x:f t="shared" si="319"/>
        <x:v>6052.0572499999998</x:v>
      </x:c>
      <x:c r="W1170" s="73">
        <x:f t="shared" si="320"/>
        <x:v>0</x:v>
      </x:c>
      <x:c r="X1170" s="74">
        <x:f t="shared" si="321"/>
        <x:v>0</x:v>
      </x:c>
      <x:c r="Y1170" s="68">
        <x:f t="shared" si="322"/>
        <x:v>0</x:v>
      </x:c>
      <x:c r="Z1170" s="68">
        <x:f t="shared" si="323"/>
        <x:v>0</x:v>
      </x:c>
    </x:row>
    <x:row r="1171" spans="1:26">
      <x:c r="A1171" s="118">
        <x:v>38</x:v>
      </x:c>
      <x:c r="B1171" s="118"/>
      <x:c r="C1171" s="113">
        <x:v>12</x:v>
      </x:c>
      <x:c r="D1171" s="210" t="str">
        <x:f>IF(VLOOKUP($A1171,'★Master Code List'!$B$4:$K$167,8,)=0,"",(VLOOKUP($A1171,'★Master Code List'!$B$4:$K$167,8,)))</x:f>
        <x:v>TZ38-10B694-CA</x:v>
      </x:c>
      <x:c r="E1171" s="210" t="str">
        <x:f>IF(VLOOKUP($A1171,'★Master Code List'!$B$4:$K$167,9,)=0,"",(VLOOKUP($A1171,'★Master Code List'!$B$4:$K$167,9,)))</x:f>
        <x:v>BEV-E (AWD/RWD, V710)</x:v>
      </x:c>
      <x:c r="F1171" s="20" t="str">
        <x:f>IF(VLOOKUP($A1171,'★Master Code List'!$B$4:$K$167,10,)=0,"",(VLOOKUP($A1171,'★Master Code List'!$B$4:$K$167,10,)))</x:f>
        <x:v>Main_Harness-AWD</x:v>
      </x:c>
      <x:c r="G1171" s="158">
        <x:f t="shared" si="324"/>
        <x:v>0</x:v>
      </x:c>
      <x:c r="H1171" s="158">
        <x:f t="shared" si="325"/>
        <x:v>26020.641199999998</x:v>
      </x:c>
      <x:c r="I1171" s="285">
        <x:f t="shared" si="326"/>
        <x:v>0</x:v>
      </x:c>
      <x:c r="J1171" s="106">
        <x:f>SUMIFS('purchase data'!K:K,'purchase data'!$B:$B,$C1171,'purchase data'!$F:$F,$D1171)</x:f>
        <x:v>0</x:v>
      </x:c>
      <x:c r="K1171" s="73">
        <x:f>SUMIFS('purchase data'!M:M,'purchase data'!$B:$B,$C1171,'purchase data'!$F:$F,$D1171)</x:f>
        <x:v>0</x:v>
      </x:c>
      <x:c r="L1171" s="68">
        <x:f>SUMIFS(ETC!$G:$G,ETC!$B:$B,$C1171,ETC!$E:$E,$D1171)</x:f>
        <x:v>0</x:v>
      </x:c>
      <x:c r="M1171" s="73">
        <x:f>SUMIFS(ETC!$J:$J,ETC!$E:$E,$D1171,ETC!$B:$B,$C1171)</x:f>
        <x:v>0</x:v>
      </x:c>
      <x:c r="N1171" s="159">
        <x:f>IF(IFERROR((I1171+K1171+M1171)/(G1171+J1171+SUMIFS(ETC!$G:$G,ETC!$C:$C,1,ETC!$B:$B,$C1171,ETC!$E:$E,$D1171)),)=0,H1171,IFERROR((I1171+K1171+M1171)/(G1171+J1171+SUMIFS(ETC!$G:$G,ETC!$C:$C,1,ETC!$B:$B,$C1171,ETC!$E:$E,$D1171)),))</x:f>
        <x:v>26020.641199999998</x:v>
      </x:c>
      <x:c r="O1171" s="106">
        <x:f>++SUMIFS('sales data'!L:L,'sales data'!$B:$B,$C1171,'sales data'!$F:$F,$D1171,'sales data'!$O:$O,"")</x:f>
        <x:v>0</x:v>
      </x:c>
      <x:c r="P1171" s="73">
        <x:f t="shared" si="316"/>
        <x:v>0</x:v>
      </x:c>
      <x:c r="Q1171" s="68">
        <x:f>+SUMIFS('sales data'!$L:$L,'sales data'!$B:$B,$C1171,'sales data'!$F:$F,$D1171,'sales data'!$O:$O,"R")</x:f>
        <x:v>0</x:v>
      </x:c>
      <x:c r="R1171" s="73">
        <x:f t="shared" si="317"/>
        <x:v>0</x:v>
      </x:c>
      <x:c r="S1171" s="68">
        <x:f>SUMIFS('sales data'!$L:$L,'sales data'!$B:$B,$C1171,'sales data'!$F:$F,$D1171,'sales data'!$O:$O,"N")</x:f>
        <x:v>0</x:v>
      </x:c>
      <x:c r="T1171" s="73">
        <x:f t="shared" si="318"/>
        <x:v>0</x:v>
      </x:c>
      <x:c r="U1171" s="26">
        <x:f>SUMIFS('warehouse inventory check'!$N:$N,'warehouse inventory check'!$C:$C,$C1171,'warehouse inventory check'!$D:$D,$D1171)</x:f>
        <x:v>0</x:v>
      </x:c>
      <x:c r="V1171" s="26">
        <x:f t="shared" si="319"/>
        <x:v>26020.641199999998</x:v>
      </x:c>
      <x:c r="W1171" s="73">
        <x:f t="shared" si="320"/>
        <x:v>0</x:v>
      </x:c>
      <x:c r="X1171" s="74">
        <x:f t="shared" si="321"/>
        <x:v>0</x:v>
      </x:c>
      <x:c r="Y1171" s="68">
        <x:f t="shared" si="322"/>
        <x:v>0</x:v>
      </x:c>
      <x:c r="Z1171" s="68">
        <x:f t="shared" si="323"/>
        <x:v>0</x:v>
      </x:c>
    </x:row>
    <x:row r="1172" spans="1:26">
      <x:c r="A1172" s="118">
        <x:v>39</x:v>
      </x:c>
      <x:c r="B1172" s="118"/>
      <x:c r="C1172" s="113">
        <x:v>12</x:v>
      </x:c>
      <x:c r="D1172" s="210" t="str">
        <x:f>IF(VLOOKUP($A1172,'★Master Code List'!$B$4:$K$167,8,)=0,"",(VLOOKUP($A1172,'★Master Code List'!$B$4:$K$167,8,)))</x:f>
        <x:v>TZ38-10B694-DB</x:v>
      </x:c>
      <x:c r="E1172" s="210" t="str">
        <x:f>IF(VLOOKUP($A1172,'★Master Code List'!$B$4:$K$167,9,)=0,"",(VLOOKUP($A1172,'★Master Code List'!$B$4:$K$167,9,)))</x:f>
        <x:v>BEV-E (RWD, V710)</x:v>
      </x:c>
      <x:c r="F1172" s="20" t="str">
        <x:f>IF(VLOOKUP($A1172,'★Master Code List'!$B$4:$K$167,10,)=0,"",(VLOOKUP($A1172,'★Master Code List'!$B$4:$K$167,10,)))</x:f>
        <x:v>Main Harness</x:v>
      </x:c>
      <x:c r="G1172" s="158">
        <x:f t="shared" si="324"/>
        <x:v>0</x:v>
      </x:c>
      <x:c r="H1172" s="158">
        <x:f t="shared" si="325"/>
        <x:v>5580.92</x:v>
      </x:c>
      <x:c r="I1172" s="285">
        <x:f t="shared" si="326"/>
        <x:v>0</x:v>
      </x:c>
      <x:c r="J1172" s="106">
        <x:f>SUMIFS('purchase data'!K:K,'purchase data'!$B:$B,$C1172,'purchase data'!$F:$F,$D1172)</x:f>
        <x:v>0</x:v>
      </x:c>
      <x:c r="K1172" s="73">
        <x:f>SUMIFS('purchase data'!M:M,'purchase data'!$B:$B,$C1172,'purchase data'!$F:$F,$D1172)</x:f>
        <x:v>0</x:v>
      </x:c>
      <x:c r="L1172" s="68">
        <x:f>SUMIFS(ETC!$G:$G,ETC!$B:$B,$C1172,ETC!$E:$E,$D1172)</x:f>
        <x:v>0</x:v>
      </x:c>
      <x:c r="M1172" s="73">
        <x:f>SUMIFS(ETC!$J:$J,ETC!$E:$E,$D1172,ETC!$B:$B,$C1172)</x:f>
        <x:v>0</x:v>
      </x:c>
      <x:c r="N1172" s="159">
        <x:f>IF(IFERROR((I1172+K1172+M1172)/(G1172+J1172+SUMIFS(ETC!$G:$G,ETC!$C:$C,1,ETC!$B:$B,$C1172,ETC!$E:$E,$D1172)),)=0,H1172,IFERROR((I1172+K1172+M1172)/(G1172+J1172+SUMIFS(ETC!$G:$G,ETC!$C:$C,1,ETC!$B:$B,$C1172,ETC!$E:$E,$D1172)),))</x:f>
        <x:v>5580.92</x:v>
      </x:c>
      <x:c r="O1172" s="106">
        <x:f>++SUMIFS('sales data'!L:L,'sales data'!$B:$B,$C1172,'sales data'!$F:$F,$D1172,'sales data'!$O:$O,"")</x:f>
        <x:v>0</x:v>
      </x:c>
      <x:c r="P1172" s="73">
        <x:f t="shared" si="316"/>
        <x:v>0</x:v>
      </x:c>
      <x:c r="Q1172" s="68">
        <x:f>+SUMIFS('sales data'!$L:$L,'sales data'!$B:$B,$C1172,'sales data'!$F:$F,$D1172,'sales data'!$O:$O,"R")</x:f>
        <x:v>0</x:v>
      </x:c>
      <x:c r="R1172" s="73">
        <x:f t="shared" si="317"/>
        <x:v>0</x:v>
      </x:c>
      <x:c r="S1172" s="68">
        <x:f>SUMIFS('sales data'!$L:$L,'sales data'!$B:$B,$C1172,'sales data'!$F:$F,$D1172,'sales data'!$O:$O,"N")</x:f>
        <x:v>0</x:v>
      </x:c>
      <x:c r="T1172" s="73">
        <x:f t="shared" si="318"/>
        <x:v>0</x:v>
      </x:c>
      <x:c r="U1172" s="26">
        <x:f>SUMIFS('warehouse inventory check'!$N:$N,'warehouse inventory check'!$C:$C,$C1172,'warehouse inventory check'!$D:$D,$D1172)</x:f>
        <x:v>0</x:v>
      </x:c>
      <x:c r="V1172" s="26">
        <x:f t="shared" si="319"/>
        <x:v>5580.92</x:v>
      </x:c>
      <x:c r="W1172" s="73">
        <x:f t="shared" si="320"/>
        <x:v>0</x:v>
      </x:c>
      <x:c r="X1172" s="74">
        <x:f t="shared" si="321"/>
        <x:v>0</x:v>
      </x:c>
      <x:c r="Y1172" s="68">
        <x:f t="shared" si="322"/>
        <x:v>0</x:v>
      </x:c>
      <x:c r="Z1172" s="68">
        <x:f t="shared" si="323"/>
        <x:v>0</x:v>
      </x:c>
    </x:row>
    <x:row r="1173" spans="1:26">
      <x:c r="A1173" s="118">
        <x:v>40</x:v>
      </x:c>
      <x:c r="B1173" s="118"/>
      <x:c r="C1173" s="113">
        <x:v>12</x:v>
      </x:c>
      <x:c r="D1173" s="210" t="str">
        <x:f>IF(VLOOKUP($A1173,'★Master Code List'!$B$4:$K$167,8,)=0,"",(VLOOKUP($A1173,'★Master Code List'!$B$4:$K$167,8,)))</x:f>
        <x:v>TZ38-10B694-DC</x:v>
      </x:c>
      <x:c r="E1173" s="210" t="str">
        <x:f>IF(VLOOKUP($A1173,'★Master Code List'!$B$4:$K$167,9,)=0,"",(VLOOKUP($A1173,'★Master Code List'!$B$4:$K$167,9,)))</x:f>
        <x:v>BEV-E (AWD/RWD, V710)</x:v>
      </x:c>
      <x:c r="F1173" s="20" t="str">
        <x:f>IF(VLOOKUP($A1173,'★Master Code List'!$B$4:$K$167,10,)=0,"",(VLOOKUP($A1173,'★Master Code List'!$B$4:$K$167,10,)))</x:f>
        <x:v>Main Harness-AWD-RWD</x:v>
      </x:c>
      <x:c r="G1173" s="158">
        <x:f t="shared" si="324"/>
        <x:v>0</x:v>
      </x:c>
      <x:c r="H1173" s="158">
        <x:f t="shared" si="325"/>
        <x:v>5863.0849057768191</x:v>
      </x:c>
      <x:c r="I1173" s="285">
        <x:f t="shared" si="326"/>
        <x:v>0</x:v>
      </x:c>
      <x:c r="J1173" s="106">
        <x:f>SUMIFS('purchase data'!K:K,'purchase data'!$B:$B,$C1173,'purchase data'!$F:$F,$D1173)</x:f>
        <x:v>0</x:v>
      </x:c>
      <x:c r="K1173" s="73">
        <x:f>SUMIFS('purchase data'!M:M,'purchase data'!$B:$B,$C1173,'purchase data'!$F:$F,$D1173)</x:f>
        <x:v>0</x:v>
      </x:c>
      <x:c r="L1173" s="68">
        <x:f>SUMIFS(ETC!$G:$G,ETC!$B:$B,$C1173,ETC!$E:$E,$D1173)</x:f>
        <x:v>0</x:v>
      </x:c>
      <x:c r="M1173" s="73">
        <x:f>SUMIFS(ETC!$J:$J,ETC!$E:$E,$D1173,ETC!$B:$B,$C1173)</x:f>
        <x:v>0</x:v>
      </x:c>
      <x:c r="N1173" s="159">
        <x:f>IF(IFERROR((I1173+K1173+M1173)/(G1173+J1173+SUMIFS(ETC!$G:$G,ETC!$C:$C,1,ETC!$B:$B,$C1173,ETC!$E:$E,$D1173)),)=0,H1173,IFERROR((I1173+K1173+M1173)/(G1173+J1173+SUMIFS(ETC!$G:$G,ETC!$C:$C,1,ETC!$B:$B,$C1173,ETC!$E:$E,$D1173)),))</x:f>
        <x:v>5863.0849057768191</x:v>
      </x:c>
      <x:c r="O1173" s="106">
        <x:f>++SUMIFS('sales data'!L:L,'sales data'!$B:$B,$C1173,'sales data'!$F:$F,$D1173,'sales data'!$O:$O,"")</x:f>
        <x:v>0</x:v>
      </x:c>
      <x:c r="P1173" s="73">
        <x:f t="shared" si="316"/>
        <x:v>0</x:v>
      </x:c>
      <x:c r="Q1173" s="68">
        <x:f>+SUMIFS('sales data'!$L:$L,'sales data'!$B:$B,$C1173,'sales data'!$F:$F,$D1173,'sales data'!$O:$O,"R")</x:f>
        <x:v>0</x:v>
      </x:c>
      <x:c r="R1173" s="73">
        <x:f t="shared" si="317"/>
        <x:v>0</x:v>
      </x:c>
      <x:c r="S1173" s="68">
        <x:f>SUMIFS('sales data'!$L:$L,'sales data'!$B:$B,$C1173,'sales data'!$F:$F,$D1173,'sales data'!$O:$O,"N")</x:f>
        <x:v>0</x:v>
      </x:c>
      <x:c r="T1173" s="73">
        <x:f t="shared" si="318"/>
        <x:v>0</x:v>
      </x:c>
      <x:c r="U1173" s="26">
        <x:f>SUMIFS('warehouse inventory check'!$N:$N,'warehouse inventory check'!$C:$C,$C1173,'warehouse inventory check'!$D:$D,$D1173)</x:f>
        <x:v>0</x:v>
      </x:c>
      <x:c r="V1173" s="26">
        <x:f t="shared" si="319"/>
        <x:v>5863.0849057768191</x:v>
      </x:c>
      <x:c r="W1173" s="73">
        <x:f t="shared" si="320"/>
        <x:v>0</x:v>
      </x:c>
      <x:c r="X1173" s="74">
        <x:f t="shared" si="321"/>
        <x:v>0</x:v>
      </x:c>
      <x:c r="Y1173" s="68">
        <x:f t="shared" si="322"/>
        <x:v>0</x:v>
      </x:c>
      <x:c r="Z1173" s="68">
        <x:f t="shared" si="323"/>
        <x:v>0</x:v>
      </x:c>
    </x:row>
    <x:row r="1174" spans="1:26">
      <x:c r="A1174" s="118">
        <x:v>41</x:v>
      </x:c>
      <x:c r="B1174" s="118"/>
      <x:c r="C1174" s="113">
        <x:v>12</x:v>
      </x:c>
      <x:c r="D1174" s="210" t="str">
        <x:f>IF(VLOOKUP($A1174,'★Master Code List'!$B$4:$K$167,8,)=0,"",(VLOOKUP($A1174,'★Master Code List'!$B$4:$K$167,8,)))</x:f>
        <x:v>TZ38-14A033-AA</x:v>
      </x:c>
      <x:c r="E1174" s="210" t="str">
        <x:f>IF(VLOOKUP($A1174,'★Master Code List'!$B$4:$K$167,9,)=0,"",(VLOOKUP($A1174,'★Master Code List'!$B$4:$K$167,9,)))</x:f>
        <x:v>EV-V4</x:v>
      </x:c>
      <x:c r="F1174" s="20" t="str">
        <x:f>IF(VLOOKUP($A1174,'★Master Code List'!$B$4:$K$167,10,)=0,"",(VLOOKUP($A1174,'★Master Code List'!$B$4:$K$167,10,)))</x:f>
        <x:v>BUSBAR ASY</x:v>
      </x:c>
      <x:c r="G1174" s="158">
        <x:f t="shared" si="324"/>
        <x:v>0</x:v>
      </x:c>
      <x:c r="H1174" s="158">
        <x:f t="shared" si="325"/>
        <x:v>2743.9172199999998</x:v>
      </x:c>
      <x:c r="I1174" s="285">
        <x:f t="shared" si="326"/>
        <x:v>0</x:v>
      </x:c>
      <x:c r="J1174" s="106">
        <x:f>SUMIFS('purchase data'!K:K,'purchase data'!$B:$B,$C1174,'purchase data'!$F:$F,$D1174)</x:f>
        <x:v>0</x:v>
      </x:c>
      <x:c r="K1174" s="73">
        <x:f>SUMIFS('purchase data'!M:M,'purchase data'!$B:$B,$C1174,'purchase data'!$F:$F,$D1174)</x:f>
        <x:v>0</x:v>
      </x:c>
      <x:c r="L1174" s="68">
        <x:f>SUMIFS(ETC!$G:$G,ETC!$B:$B,$C1174,ETC!$E:$E,$D1174)</x:f>
        <x:v>0</x:v>
      </x:c>
      <x:c r="M1174" s="73">
        <x:f>SUMIFS(ETC!$J:$J,ETC!$E:$E,$D1174,ETC!$B:$B,$C1174)</x:f>
        <x:v>0</x:v>
      </x:c>
      <x:c r="N1174" s="159">
        <x:f>IF(IFERROR((I1174+K1174+M1174)/(G1174+J1174+SUMIFS(ETC!$G:$G,ETC!$C:$C,1,ETC!$B:$B,$C1174,ETC!$E:$E,$D1174)),)=0,H1174,IFERROR((I1174+K1174+M1174)/(G1174+J1174+SUMIFS(ETC!$G:$G,ETC!$C:$C,1,ETC!$B:$B,$C1174,ETC!$E:$E,$D1174)),))</x:f>
        <x:v>2743.9172199999998</x:v>
      </x:c>
      <x:c r="O1174" s="106">
        <x:f>++SUMIFS('sales data'!L:L,'sales data'!$B:$B,$C1174,'sales data'!$F:$F,$D1174,'sales data'!$O:$O,"")</x:f>
        <x:v>0</x:v>
      </x:c>
      <x:c r="P1174" s="73">
        <x:f t="shared" si="316"/>
        <x:v>0</x:v>
      </x:c>
      <x:c r="Q1174" s="68">
        <x:f>+SUMIFS('sales data'!$L:$L,'sales data'!$B:$B,$C1174,'sales data'!$F:$F,$D1174,'sales data'!$O:$O,"R")</x:f>
        <x:v>0</x:v>
      </x:c>
      <x:c r="R1174" s="73">
        <x:f t="shared" si="317"/>
        <x:v>0</x:v>
      </x:c>
      <x:c r="S1174" s="68">
        <x:f>SUMIFS('sales data'!$L:$L,'sales data'!$B:$B,$C1174,'sales data'!$F:$F,$D1174,'sales data'!$O:$O,"N")</x:f>
        <x:v>0</x:v>
      </x:c>
      <x:c r="T1174" s="73">
        <x:f t="shared" si="318"/>
        <x:v>0</x:v>
      </x:c>
      <x:c r="U1174" s="26">
        <x:f>SUMIFS('warehouse inventory check'!$N:$N,'warehouse inventory check'!$C:$C,$C1174,'warehouse inventory check'!$D:$D,$D1174)</x:f>
        <x:v>0</x:v>
      </x:c>
      <x:c r="V1174" s="26">
        <x:f t="shared" si="319"/>
        <x:v>2743.9172199999998</x:v>
      </x:c>
      <x:c r="W1174" s="73">
        <x:f t="shared" si="320"/>
        <x:v>0</x:v>
      </x:c>
      <x:c r="X1174" s="74">
        <x:f t="shared" si="321"/>
        <x:v>0</x:v>
      </x:c>
      <x:c r="Y1174" s="68">
        <x:f t="shared" si="322"/>
        <x:v>0</x:v>
      </x:c>
      <x:c r="Z1174" s="68">
        <x:f t="shared" si="323"/>
        <x:v>0</x:v>
      </x:c>
    </x:row>
    <x:row r="1175" spans="1:26">
      <x:c r="A1175" s="118">
        <x:v>42</x:v>
      </x:c>
      <x:c r="B1175" s="118"/>
      <x:c r="C1175" s="113">
        <x:v>12</x:v>
      </x:c>
      <x:c r="D1175" s="210" t="str">
        <x:f>IF(VLOOKUP($A1175,'★Master Code List'!$B$4:$K$167,8,)=0,"",(VLOOKUP($A1175,'★Master Code List'!$B$4:$K$167,8,)))</x:f>
        <x:v>TZ38-14A033-AA04</x:v>
      </x:c>
      <x:c r="E1175" s="210" t="str">
        <x:f>IF(VLOOKUP($A1175,'★Master Code List'!$B$4:$K$167,9,)=0,"",(VLOOKUP($A1175,'★Master Code List'!$B$4:$K$167,9,)))</x:f>
        <x:v>EV-V4</x:v>
      </x:c>
      <x:c r="F1175" s="20" t="str">
        <x:f>IF(VLOOKUP($A1175,'★Master Code List'!$B$4:$K$167,10,)=0,"",(VLOOKUP($A1175,'★Master Code List'!$B$4:$K$167,10,)))</x:f>
        <x:v>BUSBAR</x:v>
      </x:c>
      <x:c r="G1175" s="158">
        <x:f t="shared" si="324"/>
        <x:v>0</x:v>
      </x:c>
      <x:c r="H1175" s="158">
        <x:f t="shared" si="325"/>
        <x:v>2798.799325</x:v>
      </x:c>
      <x:c r="I1175" s="285">
        <x:f t="shared" si="326"/>
        <x:v>0</x:v>
      </x:c>
      <x:c r="J1175" s="106">
        <x:f>SUMIFS('purchase data'!K:K,'purchase data'!$B:$B,$C1175,'purchase data'!$F:$F,$D1175)</x:f>
        <x:v>0</x:v>
      </x:c>
      <x:c r="K1175" s="73">
        <x:f>SUMIFS('purchase data'!M:M,'purchase data'!$B:$B,$C1175,'purchase data'!$F:$F,$D1175)</x:f>
        <x:v>0</x:v>
      </x:c>
      <x:c r="L1175" s="68">
        <x:f>SUMIFS(ETC!$G:$G,ETC!$B:$B,$C1175,ETC!$E:$E,$D1175)</x:f>
        <x:v>0</x:v>
      </x:c>
      <x:c r="M1175" s="73">
        <x:f>SUMIFS(ETC!$J:$J,ETC!$E:$E,$D1175,ETC!$B:$B,$C1175)</x:f>
        <x:v>0</x:v>
      </x:c>
      <x:c r="N1175" s="159">
        <x:f>IF(IFERROR((I1175+K1175+M1175)/(G1175+J1175+SUMIFS(ETC!$G:$G,ETC!$C:$C,1,ETC!$B:$B,$C1175,ETC!$E:$E,$D1175)),)=0,H1175,IFERROR((I1175+K1175+M1175)/(G1175+J1175+SUMIFS(ETC!$G:$G,ETC!$C:$C,1,ETC!$B:$B,$C1175,ETC!$E:$E,$D1175)),))</x:f>
        <x:v>2798.799325</x:v>
      </x:c>
      <x:c r="O1175" s="106">
        <x:f>++SUMIFS('sales data'!L:L,'sales data'!$B:$B,$C1175,'sales data'!$F:$F,$D1175,'sales data'!$O:$O,"")</x:f>
        <x:v>0</x:v>
      </x:c>
      <x:c r="P1175" s="73">
        <x:f t="shared" si="316"/>
        <x:v>0</x:v>
      </x:c>
      <x:c r="Q1175" s="68">
        <x:f>+SUMIFS('sales data'!$L:$L,'sales data'!$B:$B,$C1175,'sales data'!$F:$F,$D1175,'sales data'!$O:$O,"R")</x:f>
        <x:v>0</x:v>
      </x:c>
      <x:c r="R1175" s="73">
        <x:f t="shared" si="317"/>
        <x:v>0</x:v>
      </x:c>
      <x:c r="S1175" s="68">
        <x:f>SUMIFS('sales data'!$L:$L,'sales data'!$B:$B,$C1175,'sales data'!$F:$F,$D1175,'sales data'!$O:$O,"N")</x:f>
        <x:v>0</x:v>
      </x:c>
      <x:c r="T1175" s="73">
        <x:f t="shared" si="318"/>
        <x:v>0</x:v>
      </x:c>
      <x:c r="U1175" s="26">
        <x:f>SUMIFS('warehouse inventory check'!$N:$N,'warehouse inventory check'!$C:$C,$C1175,'warehouse inventory check'!$D:$D,$D1175)</x:f>
        <x:v>0</x:v>
      </x:c>
      <x:c r="V1175" s="26">
        <x:f t="shared" si="319"/>
        <x:v>2798.799325</x:v>
      </x:c>
      <x:c r="W1175" s="73">
        <x:f t="shared" si="320"/>
        <x:v>0</x:v>
      </x:c>
      <x:c r="X1175" s="74">
        <x:f t="shared" si="321"/>
        <x:v>0</x:v>
      </x:c>
      <x:c r="Y1175" s="68">
        <x:f t="shared" si="322"/>
        <x:v>0</x:v>
      </x:c>
      <x:c r="Z1175" s="68">
        <x:f t="shared" si="323"/>
        <x:v>0</x:v>
      </x:c>
    </x:row>
    <x:row r="1176" spans="1:26">
      <x:c r="A1176" s="118">
        <x:v>43</x:v>
      </x:c>
      <x:c r="B1176" s="118"/>
      <x:c r="C1176" s="113">
        <x:v>12</x:v>
      </x:c>
      <x:c r="D1176" s="210" t="str">
        <x:f>IF(VLOOKUP($A1176,'★Master Code List'!$B$4:$K$167,8,)=0,"",(VLOOKUP($A1176,'★Master Code List'!$B$4:$K$167,8,)))</x:f>
        <x:v>TZ38-14A033-BA</x:v>
      </x:c>
      <x:c r="E1176" s="210" t="str">
        <x:f>IF(VLOOKUP($A1176,'★Master Code List'!$B$4:$K$167,9,)=0,"",(VLOOKUP($A1176,'★Master Code List'!$B$4:$K$167,9,)))</x:f>
        <x:v>EV-V4</x:v>
      </x:c>
      <x:c r="F1176" s="20" t="str">
        <x:f>IF(VLOOKUP($A1176,'★Master Code List'!$B$4:$K$167,10,)=0,"",(VLOOKUP($A1176,'★Master Code List'!$B$4:$K$167,10,)))</x:f>
        <x:v>BUSBAR ASY</x:v>
      </x:c>
      <x:c r="G1176" s="158">
        <x:f t="shared" si="324"/>
        <x:v>0</x:v>
      </x:c>
      <x:c r="H1176" s="158">
        <x:f t="shared" si="325"/>
        <x:v>1609.27037</x:v>
      </x:c>
      <x:c r="I1176" s="285">
        <x:f t="shared" si="326"/>
        <x:v>0</x:v>
      </x:c>
      <x:c r="J1176" s="106">
        <x:f>SUMIFS('purchase data'!K:K,'purchase data'!$B:$B,$C1176,'purchase data'!$F:$F,$D1176)</x:f>
        <x:v>0</x:v>
      </x:c>
      <x:c r="K1176" s="73">
        <x:f>SUMIFS('purchase data'!M:M,'purchase data'!$B:$B,$C1176,'purchase data'!$F:$F,$D1176)</x:f>
        <x:v>0</x:v>
      </x:c>
      <x:c r="L1176" s="68">
        <x:f>SUMIFS(ETC!$G:$G,ETC!$B:$B,$C1176,ETC!$E:$E,$D1176)</x:f>
        <x:v>0</x:v>
      </x:c>
      <x:c r="M1176" s="73">
        <x:f>SUMIFS(ETC!$J:$J,ETC!$E:$E,$D1176,ETC!$B:$B,$C1176)</x:f>
        <x:v>0</x:v>
      </x:c>
      <x:c r="N1176" s="159">
        <x:f>IF(IFERROR((I1176+K1176+M1176)/(G1176+J1176+SUMIFS(ETC!$G:$G,ETC!$C:$C,1,ETC!$B:$B,$C1176,ETC!$E:$E,$D1176)),)=0,H1176,IFERROR((I1176+K1176+M1176)/(G1176+J1176+SUMIFS(ETC!$G:$G,ETC!$C:$C,1,ETC!$B:$B,$C1176,ETC!$E:$E,$D1176)),))</x:f>
        <x:v>1609.27037</x:v>
      </x:c>
      <x:c r="O1176" s="106">
        <x:f>++SUMIFS('sales data'!L:L,'sales data'!$B:$B,$C1176,'sales data'!$F:$F,$D1176,'sales data'!$O:$O,"")</x:f>
        <x:v>0</x:v>
      </x:c>
      <x:c r="P1176" s="73">
        <x:f t="shared" si="316"/>
        <x:v>0</x:v>
      </x:c>
      <x:c r="Q1176" s="68">
        <x:f>+SUMIFS('sales data'!$L:$L,'sales data'!$B:$B,$C1176,'sales data'!$F:$F,$D1176,'sales data'!$O:$O,"R")</x:f>
        <x:v>0</x:v>
      </x:c>
      <x:c r="R1176" s="73">
        <x:f t="shared" si="317"/>
        <x:v>0</x:v>
      </x:c>
      <x:c r="S1176" s="68">
        <x:f>SUMIFS('sales data'!$L:$L,'sales data'!$B:$B,$C1176,'sales data'!$F:$F,$D1176,'sales data'!$O:$O,"N")</x:f>
        <x:v>0</x:v>
      </x:c>
      <x:c r="T1176" s="73">
        <x:f t="shared" si="318"/>
        <x:v>0</x:v>
      </x:c>
      <x:c r="U1176" s="26">
        <x:f>SUMIFS('warehouse inventory check'!$N:$N,'warehouse inventory check'!$C:$C,$C1176,'warehouse inventory check'!$D:$D,$D1176)</x:f>
        <x:v>0</x:v>
      </x:c>
      <x:c r="V1176" s="26">
        <x:f t="shared" si="319"/>
        <x:v>1609.27037</x:v>
      </x:c>
      <x:c r="W1176" s="73">
        <x:f t="shared" si="320"/>
        <x:v>0</x:v>
      </x:c>
      <x:c r="X1176" s="74">
        <x:f t="shared" si="321"/>
        <x:v>0</x:v>
      </x:c>
      <x:c r="Y1176" s="68">
        <x:f t="shared" si="322"/>
        <x:v>0</x:v>
      </x:c>
      <x:c r="Z1176" s="68">
        <x:f t="shared" si="323"/>
        <x:v>0</x:v>
      </x:c>
    </x:row>
    <x:row r="1177" spans="1:26">
      <x:c r="A1177" s="118">
        <x:v>44</x:v>
      </x:c>
      <x:c r="B1177" s="118"/>
      <x:c r="C1177" s="113">
        <x:v>12</x:v>
      </x:c>
      <x:c r="D1177" s="210" t="str">
        <x:f>IF(VLOOKUP($A1177,'★Master Code List'!$B$4:$K$167,8,)=0,"",(VLOOKUP($A1177,'★Master Code List'!$B$4:$K$167,8,)))</x:f>
        <x:v>TZ38-14A033-BA04</x:v>
      </x:c>
      <x:c r="E1177" s="210" t="str">
        <x:f>IF(VLOOKUP($A1177,'★Master Code List'!$B$4:$K$167,9,)=0,"",(VLOOKUP($A1177,'★Master Code List'!$B$4:$K$167,9,)))</x:f>
        <x:v>EV-V4</x:v>
      </x:c>
      <x:c r="F1177" s="20" t="str">
        <x:f>IF(VLOOKUP($A1177,'★Master Code List'!$B$4:$K$167,10,)=0,"",(VLOOKUP($A1177,'★Master Code List'!$B$4:$K$167,10,)))</x:f>
        <x:v>BUSBAR</x:v>
      </x:c>
      <x:c r="G1177" s="158">
        <x:f t="shared" si="324"/>
        <x:v>0</x:v>
      </x:c>
      <x:c r="H1177" s="158">
        <x:f t="shared" si="325"/>
        <x:v>1641.4579825000001</x:v>
      </x:c>
      <x:c r="I1177" s="285">
        <x:f t="shared" si="326"/>
        <x:v>0</x:v>
      </x:c>
      <x:c r="J1177" s="106">
        <x:f>SUMIFS('purchase data'!K:K,'purchase data'!$B:$B,$C1177,'purchase data'!$F:$F,$D1177)</x:f>
        <x:v>0</x:v>
      </x:c>
      <x:c r="K1177" s="73">
        <x:f>SUMIFS('purchase data'!M:M,'purchase data'!$B:$B,$C1177,'purchase data'!$F:$F,$D1177)</x:f>
        <x:v>0</x:v>
      </x:c>
      <x:c r="L1177" s="68">
        <x:f>SUMIFS(ETC!$G:$G,ETC!$B:$B,$C1177,ETC!$E:$E,$D1177)</x:f>
        <x:v>0</x:v>
      </x:c>
      <x:c r="M1177" s="73">
        <x:f>SUMIFS(ETC!$J:$J,ETC!$E:$E,$D1177,ETC!$B:$B,$C1177)</x:f>
        <x:v>0</x:v>
      </x:c>
      <x:c r="N1177" s="159">
        <x:f>IF(IFERROR((I1177+K1177+M1177)/(G1177+J1177+SUMIFS(ETC!$G:$G,ETC!$C:$C,1,ETC!$B:$B,$C1177,ETC!$E:$E,$D1177)),)=0,H1177,IFERROR((I1177+K1177+M1177)/(G1177+J1177+SUMIFS(ETC!$G:$G,ETC!$C:$C,1,ETC!$B:$B,$C1177,ETC!$E:$E,$D1177)),))</x:f>
        <x:v>1641.4579825000001</x:v>
      </x:c>
      <x:c r="O1177" s="106">
        <x:f>++SUMIFS('sales data'!L:L,'sales data'!$B:$B,$C1177,'sales data'!$F:$F,$D1177,'sales data'!$O:$O,"")</x:f>
        <x:v>0</x:v>
      </x:c>
      <x:c r="P1177" s="73">
        <x:f t="shared" si="316"/>
        <x:v>0</x:v>
      </x:c>
      <x:c r="Q1177" s="68">
        <x:f>+SUMIFS('sales data'!$L:$L,'sales data'!$B:$B,$C1177,'sales data'!$F:$F,$D1177,'sales data'!$O:$O,"R")</x:f>
        <x:v>0</x:v>
      </x:c>
      <x:c r="R1177" s="73">
        <x:f t="shared" si="317"/>
        <x:v>0</x:v>
      </x:c>
      <x:c r="S1177" s="68">
        <x:f>SUMIFS('sales data'!$L:$L,'sales data'!$B:$B,$C1177,'sales data'!$F:$F,$D1177,'sales data'!$O:$O,"N")</x:f>
        <x:v>0</x:v>
      </x:c>
      <x:c r="T1177" s="73">
        <x:f t="shared" si="318"/>
        <x:v>0</x:v>
      </x:c>
      <x:c r="U1177" s="26">
        <x:f>SUMIFS('warehouse inventory check'!$N:$N,'warehouse inventory check'!$C:$C,$C1177,'warehouse inventory check'!$D:$D,$D1177)</x:f>
        <x:v>0</x:v>
      </x:c>
      <x:c r="V1177" s="26">
        <x:f t="shared" si="319"/>
        <x:v>1641.4579825000001</x:v>
      </x:c>
      <x:c r="W1177" s="73">
        <x:f t="shared" si="320"/>
        <x:v>0</x:v>
      </x:c>
      <x:c r="X1177" s="74">
        <x:f t="shared" si="321"/>
        <x:v>0</x:v>
      </x:c>
      <x:c r="Y1177" s="68">
        <x:f t="shared" si="322"/>
        <x:v>0</x:v>
      </x:c>
      <x:c r="Z1177" s="68">
        <x:f t="shared" si="323"/>
        <x:v>0</x:v>
      </x:c>
    </x:row>
    <x:row r="1178" spans="1:26">
      <x:c r="A1178" s="118">
        <x:v>45</x:v>
      </x:c>
      <x:c r="B1178" s="118"/>
      <x:c r="C1178" s="113">
        <x:v>12</x:v>
      </x:c>
      <x:c r="D1178" s="210" t="str">
        <x:f>IF(VLOOKUP($A1178,'★Master Code List'!$B$4:$K$167,8,)=0,"",(VLOOKUP($A1178,'★Master Code List'!$B$4:$K$167,8,)))</x:f>
        <x:v>TZ38-14A033-CA</x:v>
      </x:c>
      <x:c r="E1178" s="210" t="str">
        <x:f>IF(VLOOKUP($A1178,'★Master Code List'!$B$4:$K$167,9,)=0,"",(VLOOKUP($A1178,'★Master Code List'!$B$4:$K$167,9,)))</x:f>
        <x:v>EV-V4</x:v>
      </x:c>
      <x:c r="F1178" s="20" t="str">
        <x:f>IF(VLOOKUP($A1178,'★Master Code List'!$B$4:$K$167,10,)=0,"",(VLOOKUP($A1178,'★Master Code List'!$B$4:$K$167,10,)))</x:f>
        <x:v>BUSBAR ASY</x:v>
      </x:c>
      <x:c r="G1178" s="158">
        <x:f t="shared" si="324"/>
        <x:v>0</x:v>
      </x:c>
      <x:c r="H1178" s="158">
        <x:f t="shared" si="325"/>
        <x:v>4968.71497</x:v>
      </x:c>
      <x:c r="I1178" s="285">
        <x:f t="shared" si="326"/>
        <x:v>0</x:v>
      </x:c>
      <x:c r="J1178" s="106">
        <x:f>SUMIFS('purchase data'!K:K,'purchase data'!$B:$B,$C1178,'purchase data'!$F:$F,$D1178)</x:f>
        <x:v>0</x:v>
      </x:c>
      <x:c r="K1178" s="73">
        <x:f>SUMIFS('purchase data'!M:M,'purchase data'!$B:$B,$C1178,'purchase data'!$F:$F,$D1178)</x:f>
        <x:v>0</x:v>
      </x:c>
      <x:c r="L1178" s="68">
        <x:f>SUMIFS(ETC!$G:$G,ETC!$B:$B,$C1178,ETC!$E:$E,$D1178)</x:f>
        <x:v>0</x:v>
      </x:c>
      <x:c r="M1178" s="73">
        <x:f>SUMIFS(ETC!$J:$J,ETC!$E:$E,$D1178,ETC!$B:$B,$C1178)</x:f>
        <x:v>0</x:v>
      </x:c>
      <x:c r="N1178" s="159">
        <x:f>IF(IFERROR((I1178+K1178+M1178)/(G1178+J1178+SUMIFS(ETC!$G:$G,ETC!$C:$C,1,ETC!$B:$B,$C1178,ETC!$E:$E,$D1178)),)=0,H1178,IFERROR((I1178+K1178+M1178)/(G1178+J1178+SUMIFS(ETC!$G:$G,ETC!$C:$C,1,ETC!$B:$B,$C1178,ETC!$E:$E,$D1178)),))</x:f>
        <x:v>4968.71497</x:v>
      </x:c>
      <x:c r="O1178" s="106">
        <x:f>++SUMIFS('sales data'!L:L,'sales data'!$B:$B,$C1178,'sales data'!$F:$F,$D1178,'sales data'!$O:$O,"")</x:f>
        <x:v>0</x:v>
      </x:c>
      <x:c r="P1178" s="73">
        <x:f t="shared" si="316"/>
        <x:v>0</x:v>
      </x:c>
      <x:c r="Q1178" s="68">
        <x:f>+SUMIFS('sales data'!$L:$L,'sales data'!$B:$B,$C1178,'sales data'!$F:$F,$D1178,'sales data'!$O:$O,"R")</x:f>
        <x:v>0</x:v>
      </x:c>
      <x:c r="R1178" s="73">
        <x:f t="shared" si="317"/>
        <x:v>0</x:v>
      </x:c>
      <x:c r="S1178" s="68">
        <x:f>SUMIFS('sales data'!$L:$L,'sales data'!$B:$B,$C1178,'sales data'!$F:$F,$D1178,'sales data'!$O:$O,"N")</x:f>
        <x:v>0</x:v>
      </x:c>
      <x:c r="T1178" s="73">
        <x:f t="shared" si="318"/>
        <x:v>0</x:v>
      </x:c>
      <x:c r="U1178" s="26">
        <x:f>SUMIFS('warehouse inventory check'!$N:$N,'warehouse inventory check'!$C:$C,$C1178,'warehouse inventory check'!$D:$D,$D1178)</x:f>
        <x:v>0</x:v>
      </x:c>
      <x:c r="V1178" s="26">
        <x:f t="shared" si="319"/>
        <x:v>4968.71497</x:v>
      </x:c>
      <x:c r="W1178" s="73">
        <x:f t="shared" si="320"/>
        <x:v>0</x:v>
      </x:c>
      <x:c r="X1178" s="74">
        <x:f t="shared" si="321"/>
        <x:v>0</x:v>
      </x:c>
      <x:c r="Y1178" s="68">
        <x:f t="shared" si="322"/>
        <x:v>0</x:v>
      </x:c>
      <x:c r="Z1178" s="68">
        <x:f t="shared" si="323"/>
        <x:v>0</x:v>
      </x:c>
    </x:row>
    <x:row r="1179" spans="1:26">
      <x:c r="A1179" s="118">
        <x:v>46</x:v>
      </x:c>
      <x:c r="B1179" s="118"/>
      <x:c r="C1179" s="113">
        <x:v>12</x:v>
      </x:c>
      <x:c r="D1179" s="210" t="str">
        <x:f>IF(VLOOKUP($A1179,'★Master Code List'!$B$4:$K$167,8,)=0,"",(VLOOKUP($A1179,'★Master Code List'!$B$4:$K$167,8,)))</x:f>
        <x:v>TZ38-14A033-CA04</x:v>
      </x:c>
      <x:c r="E1179" s="210" t="str">
        <x:f>IF(VLOOKUP($A1179,'★Master Code List'!$B$4:$K$167,9,)=0,"",(VLOOKUP($A1179,'★Master Code List'!$B$4:$K$167,9,)))</x:f>
        <x:v>EV-V4</x:v>
      </x:c>
      <x:c r="F1179" s="20" t="str">
        <x:f>IF(VLOOKUP($A1179,'★Master Code List'!$B$4:$K$167,10,)=0,"",(VLOOKUP($A1179,'★Master Code List'!$B$4:$K$167,10,)))</x:f>
        <x:v>BUSBAR</x:v>
      </x:c>
      <x:c r="G1179" s="158">
        <x:f t="shared" si="324"/>
        <x:v>0</x:v>
      </x:c>
      <x:c r="H1179" s="158">
        <x:f t="shared" si="325"/>
        <x:v>5068.0960749999995</x:v>
      </x:c>
      <x:c r="I1179" s="285">
        <x:f t="shared" si="326"/>
        <x:v>0</x:v>
      </x:c>
      <x:c r="J1179" s="106">
        <x:f>SUMIFS('purchase data'!K:K,'purchase data'!$B:$B,$C1179,'purchase data'!$F:$F,$D1179)</x:f>
        <x:v>0</x:v>
      </x:c>
      <x:c r="K1179" s="73">
        <x:f>SUMIFS('purchase data'!M:M,'purchase data'!$B:$B,$C1179,'purchase data'!$F:$F,$D1179)</x:f>
        <x:v>0</x:v>
      </x:c>
      <x:c r="L1179" s="68">
        <x:f>SUMIFS(ETC!$G:$G,ETC!$B:$B,$C1179,ETC!$E:$E,$D1179)</x:f>
        <x:v>0</x:v>
      </x:c>
      <x:c r="M1179" s="73">
        <x:f>SUMIFS(ETC!$J:$J,ETC!$E:$E,$D1179,ETC!$B:$B,$C1179)</x:f>
        <x:v>0</x:v>
      </x:c>
      <x:c r="N1179" s="159">
        <x:f>IF(IFERROR((I1179+K1179+M1179)/(G1179+J1179+SUMIFS(ETC!$G:$G,ETC!$C:$C,1,ETC!$B:$B,$C1179,ETC!$E:$E,$D1179)),)=0,H1179,IFERROR((I1179+K1179+M1179)/(G1179+J1179+SUMIFS(ETC!$G:$G,ETC!$C:$C,1,ETC!$B:$B,$C1179,ETC!$E:$E,$D1179)),))</x:f>
        <x:v>5068.0960749999995</x:v>
      </x:c>
      <x:c r="O1179" s="106">
        <x:f>++SUMIFS('sales data'!L:L,'sales data'!$B:$B,$C1179,'sales data'!$F:$F,$D1179,'sales data'!$O:$O,"")</x:f>
        <x:v>0</x:v>
      </x:c>
      <x:c r="P1179" s="73">
        <x:f t="shared" si="316"/>
        <x:v>0</x:v>
      </x:c>
      <x:c r="Q1179" s="68">
        <x:f>+SUMIFS('sales data'!$L:$L,'sales data'!$B:$B,$C1179,'sales data'!$F:$F,$D1179,'sales data'!$O:$O,"R")</x:f>
        <x:v>0</x:v>
      </x:c>
      <x:c r="R1179" s="73">
        <x:f t="shared" si="317"/>
        <x:v>0</x:v>
      </x:c>
      <x:c r="S1179" s="68">
        <x:f>SUMIFS('sales data'!$L:$L,'sales data'!$B:$B,$C1179,'sales data'!$F:$F,$D1179,'sales data'!$O:$O,"N")</x:f>
        <x:v>0</x:v>
      </x:c>
      <x:c r="T1179" s="73">
        <x:f t="shared" si="318"/>
        <x:v>0</x:v>
      </x:c>
      <x:c r="U1179" s="26">
        <x:f>SUMIFS('warehouse inventory check'!$N:$N,'warehouse inventory check'!$C:$C,$C1179,'warehouse inventory check'!$D:$D,$D1179)</x:f>
        <x:v>0</x:v>
      </x:c>
      <x:c r="V1179" s="26">
        <x:f t="shared" si="319"/>
        <x:v>5068.0960749999995</x:v>
      </x:c>
      <x:c r="W1179" s="73">
        <x:f t="shared" si="320"/>
        <x:v>0</x:v>
      </x:c>
      <x:c r="X1179" s="74">
        <x:f t="shared" si="321"/>
        <x:v>0</x:v>
      </x:c>
      <x:c r="Y1179" s="68">
        <x:f t="shared" si="322"/>
        <x:v>0</x:v>
      </x:c>
      <x:c r="Z1179" s="68">
        <x:f t="shared" si="323"/>
        <x:v>0</x:v>
      </x:c>
    </x:row>
    <x:row r="1180" spans="1:26">
      <x:c r="A1180" s="118">
        <x:v>47</x:v>
      </x:c>
      <x:c r="B1180" s="118"/>
      <x:c r="C1180" s="113">
        <x:v>12</x:v>
      </x:c>
      <x:c r="D1180" s="210" t="str">
        <x:f>IF(VLOOKUP($A1180,'★Master Code List'!$B$4:$K$167,8,)=0,"",(VLOOKUP($A1180,'★Master Code List'!$B$4:$K$167,8,)))</x:f>
        <x:v>TZ38-14A033-DA</x:v>
      </x:c>
      <x:c r="E1180" s="210" t="str">
        <x:f>IF(VLOOKUP($A1180,'★Master Code List'!$B$4:$K$167,9,)=0,"",(VLOOKUP($A1180,'★Master Code List'!$B$4:$K$167,9,)))</x:f>
        <x:v>EV-V4</x:v>
      </x:c>
      <x:c r="F1180" s="20" t="str">
        <x:f>IF(VLOOKUP($A1180,'★Master Code List'!$B$4:$K$167,10,)=0,"",(VLOOKUP($A1180,'★Master Code List'!$B$4:$K$167,10,)))</x:f>
        <x:v>BUSBAR ASY</x:v>
      </x:c>
      <x:c r="G1180" s="158">
        <x:f t="shared" si="324"/>
        <x:v>0</x:v>
      </x:c>
      <x:c r="H1180" s="158">
        <x:f t="shared" si="325"/>
        <x:v>1999.35158</x:v>
      </x:c>
      <x:c r="I1180" s="285">
        <x:f t="shared" si="326"/>
        <x:v>0</x:v>
      </x:c>
      <x:c r="J1180" s="106">
        <x:f>SUMIFS('purchase data'!K:K,'purchase data'!$B:$B,$C1180,'purchase data'!$F:$F,$D1180)</x:f>
        <x:v>0</x:v>
      </x:c>
      <x:c r="K1180" s="73">
        <x:f>SUMIFS('purchase data'!M:M,'purchase data'!$B:$B,$C1180,'purchase data'!$F:$F,$D1180)</x:f>
        <x:v>0</x:v>
      </x:c>
      <x:c r="L1180" s="68">
        <x:f>SUMIFS(ETC!$G:$G,ETC!$B:$B,$C1180,ETC!$E:$E,$D1180)</x:f>
        <x:v>0</x:v>
      </x:c>
      <x:c r="M1180" s="73">
        <x:f>SUMIFS(ETC!$J:$J,ETC!$E:$E,$D1180,ETC!$B:$B,$C1180)</x:f>
        <x:v>0</x:v>
      </x:c>
      <x:c r="N1180" s="159">
        <x:f>IF(IFERROR((I1180+K1180+M1180)/(G1180+J1180+SUMIFS(ETC!$G:$G,ETC!$C:$C,1,ETC!$B:$B,$C1180,ETC!$E:$E,$D1180)),)=0,H1180,IFERROR((I1180+K1180+M1180)/(G1180+J1180+SUMIFS(ETC!$G:$G,ETC!$C:$C,1,ETC!$B:$B,$C1180,ETC!$E:$E,$D1180)),))</x:f>
        <x:v>1999.35158</x:v>
      </x:c>
      <x:c r="O1180" s="106">
        <x:f>++SUMIFS('sales data'!L:L,'sales data'!$B:$B,$C1180,'sales data'!$F:$F,$D1180,'sales data'!$O:$O,"")</x:f>
        <x:v>0</x:v>
      </x:c>
      <x:c r="P1180" s="73">
        <x:f t="shared" si="316"/>
        <x:v>0</x:v>
      </x:c>
      <x:c r="Q1180" s="68">
        <x:f>+SUMIFS('sales data'!$L:$L,'sales data'!$B:$B,$C1180,'sales data'!$F:$F,$D1180,'sales data'!$O:$O,"R")</x:f>
        <x:v>0</x:v>
      </x:c>
      <x:c r="R1180" s="73">
        <x:f t="shared" si="317"/>
        <x:v>0</x:v>
      </x:c>
      <x:c r="S1180" s="68">
        <x:f>SUMIFS('sales data'!$L:$L,'sales data'!$B:$B,$C1180,'sales data'!$F:$F,$D1180,'sales data'!$O:$O,"N")</x:f>
        <x:v>0</x:v>
      </x:c>
      <x:c r="T1180" s="73">
        <x:f t="shared" si="318"/>
        <x:v>0</x:v>
      </x:c>
      <x:c r="U1180" s="26">
        <x:f>SUMIFS('warehouse inventory check'!$N:$N,'warehouse inventory check'!$C:$C,$C1180,'warehouse inventory check'!$D:$D,$D1180)</x:f>
        <x:v>0</x:v>
      </x:c>
      <x:c r="V1180" s="26">
        <x:f t="shared" si="319"/>
        <x:v>1999.35158</x:v>
      </x:c>
      <x:c r="W1180" s="73">
        <x:f t="shared" si="320"/>
        <x:v>0</x:v>
      </x:c>
      <x:c r="X1180" s="74">
        <x:f t="shared" si="321"/>
        <x:v>0</x:v>
      </x:c>
      <x:c r="Y1180" s="68">
        <x:f t="shared" si="322"/>
        <x:v>0</x:v>
      </x:c>
      <x:c r="Z1180" s="68">
        <x:f t="shared" si="323"/>
        <x:v>0</x:v>
      </x:c>
    </x:row>
    <x:row r="1181" spans="1:26">
      <x:c r="A1181" s="118">
        <x:v>48</x:v>
      </x:c>
      <x:c r="B1181" s="118"/>
      <x:c r="C1181" s="113">
        <x:v>12</x:v>
      </x:c>
      <x:c r="D1181" s="210" t="str">
        <x:f>IF(VLOOKUP($A1181,'★Master Code List'!$B$4:$K$167,8,)=0,"",(VLOOKUP($A1181,'★Master Code List'!$B$4:$K$167,8,)))</x:f>
        <x:v>TZ38-14A033-DA04</x:v>
      </x:c>
      <x:c r="E1181" s="210" t="str">
        <x:f>IF(VLOOKUP($A1181,'★Master Code List'!$B$4:$K$167,9,)=0,"",(VLOOKUP($A1181,'★Master Code List'!$B$4:$K$167,9,)))</x:f>
        <x:v>EV-V4</x:v>
      </x:c>
      <x:c r="F1181" s="20" t="str">
        <x:f>IF(VLOOKUP($A1181,'★Master Code List'!$B$4:$K$167,10,)=0,"",(VLOOKUP($A1181,'★Master Code List'!$B$4:$K$167,10,)))</x:f>
        <x:v>BUSBAR</x:v>
      </x:c>
      <x:c r="G1181" s="158">
        <x:f t="shared" si="324"/>
        <x:v>0</x:v>
      </x:c>
      <x:c r="H1181" s="158">
        <x:f t="shared" si="325"/>
        <x:v>2039.3413459999999</x:v>
      </x:c>
      <x:c r="I1181" s="285">
        <x:f t="shared" si="326"/>
        <x:v>0</x:v>
      </x:c>
      <x:c r="J1181" s="106">
        <x:f>SUMIFS('purchase data'!K:K,'purchase data'!$B:$B,$C1181,'purchase data'!$F:$F,$D1181)</x:f>
        <x:v>0</x:v>
      </x:c>
      <x:c r="K1181" s="73">
        <x:f>SUMIFS('purchase data'!M:M,'purchase data'!$B:$B,$C1181,'purchase data'!$F:$F,$D1181)</x:f>
        <x:v>0</x:v>
      </x:c>
      <x:c r="L1181" s="68">
        <x:f>SUMIFS(ETC!$G:$G,ETC!$B:$B,$C1181,ETC!$E:$E,$D1181)</x:f>
        <x:v>0</x:v>
      </x:c>
      <x:c r="M1181" s="73">
        <x:f>SUMIFS(ETC!$J:$J,ETC!$E:$E,$D1181,ETC!$B:$B,$C1181)</x:f>
        <x:v>0</x:v>
      </x:c>
      <x:c r="N1181" s="159">
        <x:f>IF(IFERROR((I1181+K1181+M1181)/(G1181+J1181+SUMIFS(ETC!$G:$G,ETC!$C:$C,1,ETC!$B:$B,$C1181,ETC!$E:$E,$D1181)),)=0,H1181,IFERROR((I1181+K1181+M1181)/(G1181+J1181+SUMIFS(ETC!$G:$G,ETC!$C:$C,1,ETC!$B:$B,$C1181,ETC!$E:$E,$D1181)),))</x:f>
        <x:v>2039.3413459999999</x:v>
      </x:c>
      <x:c r="O1181" s="106">
        <x:f>++SUMIFS('sales data'!L:L,'sales data'!$B:$B,$C1181,'sales data'!$F:$F,$D1181,'sales data'!$O:$O,"")</x:f>
        <x:v>0</x:v>
      </x:c>
      <x:c r="P1181" s="73">
        <x:f t="shared" si="316"/>
        <x:v>0</x:v>
      </x:c>
      <x:c r="Q1181" s="68">
        <x:f>+SUMIFS('sales data'!$L:$L,'sales data'!$B:$B,$C1181,'sales data'!$F:$F,$D1181,'sales data'!$O:$O,"R")</x:f>
        <x:v>0</x:v>
      </x:c>
      <x:c r="R1181" s="73">
        <x:f t="shared" si="317"/>
        <x:v>0</x:v>
      </x:c>
      <x:c r="S1181" s="68">
        <x:f>SUMIFS('sales data'!$L:$L,'sales data'!$B:$B,$C1181,'sales data'!$F:$F,$D1181,'sales data'!$O:$O,"N")</x:f>
        <x:v>0</x:v>
      </x:c>
      <x:c r="T1181" s="73">
        <x:f t="shared" si="318"/>
        <x:v>0</x:v>
      </x:c>
      <x:c r="U1181" s="26">
        <x:f>SUMIFS('warehouse inventory check'!$N:$N,'warehouse inventory check'!$C:$C,$C1181,'warehouse inventory check'!$D:$D,$D1181)</x:f>
        <x:v>0</x:v>
      </x:c>
      <x:c r="V1181" s="26">
        <x:f t="shared" si="319"/>
        <x:v>2039.3413459999999</x:v>
      </x:c>
      <x:c r="W1181" s="73">
        <x:f t="shared" si="320"/>
        <x:v>0</x:v>
      </x:c>
      <x:c r="X1181" s="74">
        <x:f t="shared" si="321"/>
        <x:v>0</x:v>
      </x:c>
      <x:c r="Y1181" s="68">
        <x:f t="shared" si="322"/>
        <x:v>0</x:v>
      </x:c>
      <x:c r="Z1181" s="68">
        <x:f t="shared" si="323"/>
        <x:v>0</x:v>
      </x:c>
    </x:row>
    <x:row r="1182" spans="1:26" s="26" customFormat="1">
      <x:c r="A1182" s="118">
        <x:v>49</x:v>
      </x:c>
      <x:c r="B1182" s="118"/>
      <x:c r="C1182" s="113">
        <x:v>12</x:v>
      </x:c>
      <x:c r="D1182" s="210" t="str">
        <x:f>IF(VLOOKUP($A1182,'★Master Code List'!$B$4:$K$167,8,)=0,"",(VLOOKUP($A1182,'★Master Code List'!$B$4:$K$167,8,)))</x:f>
        <x:v>TZ38-14A033-EA</x:v>
      </x:c>
      <x:c r="E1182" s="210" t="str">
        <x:f>IF(VLOOKUP($A1182,'★Master Code List'!$B$4:$K$167,9,)=0,"",(VLOOKUP($A1182,'★Master Code List'!$B$4:$K$167,9,)))</x:f>
        <x:v>EV-V4</x:v>
      </x:c>
      <x:c r="F1182" s="20" t="str">
        <x:f>IF(VLOOKUP($A1182,'★Master Code List'!$B$4:$K$167,10,)=0,"",(VLOOKUP($A1182,'★Master Code List'!$B$4:$K$167,10,)))</x:f>
        <x:v>BUSBAR ASY</x:v>
      </x:c>
      <x:c r="G1182" s="158">
        <x:f t="shared" si="324"/>
        <x:v>0</x:v>
      </x:c>
      <x:c r="H1182" s="158">
        <x:f t="shared" si="325"/>
        <x:v>4130.7078199999996</x:v>
      </x:c>
      <x:c r="I1182" s="285">
        <x:f t="shared" si="326"/>
        <x:v>0</x:v>
      </x:c>
      <x:c r="J1182" s="106">
        <x:f>SUMIFS('purchase data'!K:K,'purchase data'!$B:$B,$C1182,'purchase data'!$F:$F,$D1182)</x:f>
        <x:v>0</x:v>
      </x:c>
      <x:c r="K1182" s="73">
        <x:f>SUMIFS('purchase data'!M:M,'purchase data'!$B:$B,$C1182,'purchase data'!$F:$F,$D1182)</x:f>
        <x:v>0</x:v>
      </x:c>
      <x:c r="L1182" s="68">
        <x:f>SUMIFS(ETC!$G:$G,ETC!$B:$B,$C1182,ETC!$E:$E,$D1182)</x:f>
        <x:v>0</x:v>
      </x:c>
      <x:c r="M1182" s="73">
        <x:f>SUMIFS(ETC!$J:$J,ETC!$E:$E,$D1182,ETC!$B:$B,$C1182)</x:f>
        <x:v>0</x:v>
      </x:c>
      <x:c r="N1182" s="159">
        <x:f>IF(IFERROR((I1182+K1182+M1182)/(G1182+J1182+SUMIFS(ETC!$G:$G,ETC!$C:$C,1,ETC!$B:$B,$C1182,ETC!$E:$E,$D1182)),)=0,H1182,IFERROR((I1182+K1182+M1182)/(G1182+J1182+SUMIFS(ETC!$G:$G,ETC!$C:$C,1,ETC!$B:$B,$C1182,ETC!$E:$E,$D1182)),))</x:f>
        <x:v>4130.7078199999996</x:v>
      </x:c>
      <x:c r="O1182" s="106">
        <x:f>++SUMIFS('sales data'!L:L,'sales data'!$B:$B,$C1182,'sales data'!$F:$F,$D1182,'sales data'!$O:$O,"")</x:f>
        <x:v>0</x:v>
      </x:c>
      <x:c r="P1182" s="73">
        <x:f t="shared" si="316"/>
        <x:v>0</x:v>
      </x:c>
      <x:c r="Q1182" s="68">
        <x:f>+SUMIFS('sales data'!$L:$L,'sales data'!$B:$B,$C1182,'sales data'!$F:$F,$D1182,'sales data'!$O:$O,"R")</x:f>
        <x:v>0</x:v>
      </x:c>
      <x:c r="R1182" s="73">
        <x:f t="shared" si="317"/>
        <x:v>0</x:v>
      </x:c>
      <x:c r="S1182" s="68">
        <x:f>SUMIFS('sales data'!$L:$L,'sales data'!$B:$B,$C1182,'sales data'!$F:$F,$D1182,'sales data'!$O:$O,"N")</x:f>
        <x:v>0</x:v>
      </x:c>
      <x:c r="T1182" s="73">
        <x:f t="shared" si="318"/>
        <x:v>0</x:v>
      </x:c>
      <x:c r="U1182" s="26">
        <x:f>SUMIFS('warehouse inventory check'!$N:$N,'warehouse inventory check'!$C:$C,$C1182,'warehouse inventory check'!$D:$D,$D1182)</x:f>
        <x:v>0</x:v>
      </x:c>
      <x:c r="V1182" s="26">
        <x:f t="shared" si="319"/>
        <x:v>4130.7078199999996</x:v>
      </x:c>
      <x:c r="W1182" s="73">
        <x:f t="shared" si="320"/>
        <x:v>0</x:v>
      </x:c>
      <x:c r="X1182" s="74">
        <x:f t="shared" si="321"/>
        <x:v>0</x:v>
      </x:c>
      <x:c r="Y1182" s="68">
        <x:f t="shared" si="322"/>
        <x:v>0</x:v>
      </x:c>
      <x:c r="Z1182" s="68">
        <x:f t="shared" si="323"/>
        <x:v>0</x:v>
      </x:c>
    </x:row>
    <x:row r="1183" spans="1:26" s="26" customFormat="1">
      <x:c r="A1183" s="118">
        <x:v>50</x:v>
      </x:c>
      <x:c r="B1183" s="118"/>
      <x:c r="C1183" s="113">
        <x:v>12</x:v>
      </x:c>
      <x:c r="D1183" s="210" t="str">
        <x:f>IF(VLOOKUP($A1183,'★Master Code List'!$B$4:$K$167,8,)=0,"",(VLOOKUP($A1183,'★Master Code List'!$B$4:$K$167,8,)))</x:f>
        <x:v>TZ38-14A033-EA04</x:v>
      </x:c>
      <x:c r="E1183" s="210" t="str">
        <x:f>IF(VLOOKUP($A1183,'★Master Code List'!$B$4:$K$167,9,)=0,"",(VLOOKUP($A1183,'★Master Code List'!$B$4:$K$167,9,)))</x:f>
        <x:v>EV-V4</x:v>
      </x:c>
      <x:c r="F1183" s="20" t="str">
        <x:f>IF(VLOOKUP($A1183,'★Master Code List'!$B$4:$K$167,10,)=0,"",(VLOOKUP($A1183,'★Master Code List'!$B$4:$K$167,10,)))</x:f>
        <x:v>BUSBAR</x:v>
      </x:c>
      <x:c r="G1183" s="158">
        <x:f t="shared" si="324"/>
        <x:v>0</x:v>
      </x:c>
      <x:c r="H1183" s="158">
        <x:f t="shared" si="325"/>
        <x:v>4213.3276324999997</x:v>
      </x:c>
      <x:c r="I1183" s="285">
        <x:f t="shared" si="326"/>
        <x:v>0</x:v>
      </x:c>
      <x:c r="J1183" s="106">
        <x:f>SUMIFS('purchase data'!K:K,'purchase data'!$B:$B,$C1183,'purchase data'!$F:$F,$D1183)</x:f>
        <x:v>0</x:v>
      </x:c>
      <x:c r="K1183" s="73">
        <x:f>SUMIFS('purchase data'!M:M,'purchase data'!$B:$B,$C1183,'purchase data'!$F:$F,$D1183)</x:f>
        <x:v>0</x:v>
      </x:c>
      <x:c r="L1183" s="68">
        <x:f>SUMIFS(ETC!$G:$G,ETC!$B:$B,$C1183,ETC!$E:$E,$D1183)</x:f>
        <x:v>0</x:v>
      </x:c>
      <x:c r="M1183" s="73">
        <x:f>SUMIFS(ETC!$J:$J,ETC!$E:$E,$D1183,ETC!$B:$B,$C1183)</x:f>
        <x:v>0</x:v>
      </x:c>
      <x:c r="N1183" s="159">
        <x:f>IF(IFERROR((I1183+K1183+M1183)/(G1183+J1183+SUMIFS(ETC!$G:$G,ETC!$C:$C,1,ETC!$B:$B,$C1183,ETC!$E:$E,$D1183)),)=0,H1183,IFERROR((I1183+K1183+M1183)/(G1183+J1183+SUMIFS(ETC!$G:$G,ETC!$C:$C,1,ETC!$B:$B,$C1183,ETC!$E:$E,$D1183)),))</x:f>
        <x:v>4213.3276324999997</x:v>
      </x:c>
      <x:c r="O1183" s="106">
        <x:f>++SUMIFS('sales data'!L:L,'sales data'!$B:$B,$C1183,'sales data'!$F:$F,$D1183,'sales data'!$O:$O,"")</x:f>
        <x:v>0</x:v>
      </x:c>
      <x:c r="P1183" s="73">
        <x:f t="shared" si="316"/>
        <x:v>0</x:v>
      </x:c>
      <x:c r="Q1183" s="68">
        <x:f>+SUMIFS('sales data'!$L:$L,'sales data'!$B:$B,$C1183,'sales data'!$F:$F,$D1183,'sales data'!$O:$O,"R")</x:f>
        <x:v>0</x:v>
      </x:c>
      <x:c r="R1183" s="73">
        <x:f t="shared" si="317"/>
        <x:v>0</x:v>
      </x:c>
      <x:c r="S1183" s="68">
        <x:f>SUMIFS('sales data'!$L:$L,'sales data'!$B:$B,$C1183,'sales data'!$F:$F,$D1183,'sales data'!$O:$O,"N")</x:f>
        <x:v>0</x:v>
      </x:c>
      <x:c r="T1183" s="73">
        <x:f t="shared" si="318"/>
        <x:v>0</x:v>
      </x:c>
      <x:c r="U1183" s="26">
        <x:f>SUMIFS('warehouse inventory check'!$N:$N,'warehouse inventory check'!$C:$C,$C1183,'warehouse inventory check'!$D:$D,$D1183)</x:f>
        <x:v>0</x:v>
      </x:c>
      <x:c r="V1183" s="26">
        <x:f t="shared" si="319"/>
        <x:v>4213.3276324999997</x:v>
      </x:c>
      <x:c r="W1183" s="73">
        <x:f t="shared" si="320"/>
        <x:v>0</x:v>
      </x:c>
      <x:c r="X1183" s="74">
        <x:f t="shared" si="321"/>
        <x:v>0</x:v>
      </x:c>
      <x:c r="Y1183" s="68">
        <x:f t="shared" si="322"/>
        <x:v>0</x:v>
      </x:c>
      <x:c r="Z1183" s="68">
        <x:f t="shared" si="323"/>
        <x:v>0</x:v>
      </x:c>
    </x:row>
    <x:row r="1184" spans="1:26" s="26" customFormat="1">
      <x:c r="A1184" s="118">
        <x:v>51</x:v>
      </x:c>
      <x:c r="B1184" s="118"/>
      <x:c r="C1184" s="113">
        <x:v>12</x:v>
      </x:c>
      <x:c r="D1184" s="210" t="str">
        <x:f>IF(VLOOKUP($A1184,'★Master Code List'!$B$4:$K$167,8,)=0,"",(VLOOKUP($A1184,'★Master Code List'!$B$4:$K$167,8,)))</x:f>
        <x:v>TZ38-14A033-FA</x:v>
      </x:c>
      <x:c r="E1184" s="210" t="str">
        <x:f>IF(VLOOKUP($A1184,'★Master Code List'!$B$4:$K$167,9,)=0,"",(VLOOKUP($A1184,'★Master Code List'!$B$4:$K$167,9,)))</x:f>
        <x:v>BEV-E (AWD/RWD, V710)</x:v>
      </x:c>
      <x:c r="F1184" s="20" t="str">
        <x:f>IF(VLOOKUP($A1184,'★Master Code List'!$B$4:$K$167,10,)=0,"",(VLOOKUP($A1184,'★Master Code List'!$B$4:$K$167,10,)))</x:f>
        <x:v xml:space="preserve">BUS BAR ASY </x:v>
      </x:c>
      <x:c r="G1184" s="158">
        <x:f t="shared" si="324"/>
        <x:v>0</x:v>
      </x:c>
      <x:c r="H1184" s="158">
        <x:f t="shared" si="325"/>
        <x:v>701.7048513985817</x:v>
      </x:c>
      <x:c r="I1184" s="285">
        <x:f t="shared" si="326"/>
        <x:v>0</x:v>
      </x:c>
      <x:c r="J1184" s="106">
        <x:f>SUMIFS('purchase data'!K:K,'purchase data'!$B:$B,$C1184,'purchase data'!$F:$F,$D1184)</x:f>
        <x:v>0</x:v>
      </x:c>
      <x:c r="K1184" s="73">
        <x:f>SUMIFS('purchase data'!M:M,'purchase data'!$B:$B,$C1184,'purchase data'!$F:$F,$D1184)</x:f>
        <x:v>0</x:v>
      </x:c>
      <x:c r="L1184" s="68">
        <x:f>SUMIFS(ETC!$G:$G,ETC!$B:$B,$C1184,ETC!$E:$E,$D1184)</x:f>
        <x:v>0</x:v>
      </x:c>
      <x:c r="M1184" s="73">
        <x:f>SUMIFS(ETC!$J:$J,ETC!$E:$E,$D1184,ETC!$B:$B,$C1184)</x:f>
        <x:v>0</x:v>
      </x:c>
      <x:c r="N1184" s="159">
        <x:f>IF(IFERROR((I1184+K1184+M1184)/(G1184+J1184+SUMIFS(ETC!$G:$G,ETC!$C:$C,1,ETC!$B:$B,$C1184,ETC!$E:$E,$D1184)),)=0,H1184,IFERROR((I1184+K1184+M1184)/(G1184+J1184+SUMIFS(ETC!$G:$G,ETC!$C:$C,1,ETC!$B:$B,$C1184,ETC!$E:$E,$D1184)),))</x:f>
        <x:v>701.7048513985817</x:v>
      </x:c>
      <x:c r="O1184" s="106">
        <x:f>++SUMIFS('sales data'!L:L,'sales data'!$B:$B,$C1184,'sales data'!$F:$F,$D1184,'sales data'!$O:$O,"")</x:f>
        <x:v>0</x:v>
      </x:c>
      <x:c r="P1184" s="73">
        <x:f t="shared" si="316"/>
        <x:v>0</x:v>
      </x:c>
      <x:c r="Q1184" s="68">
        <x:f>+SUMIFS('sales data'!$L:$L,'sales data'!$B:$B,$C1184,'sales data'!$F:$F,$D1184,'sales data'!$O:$O,"R")</x:f>
        <x:v>0</x:v>
      </x:c>
      <x:c r="R1184" s="73">
        <x:f t="shared" si="317"/>
        <x:v>0</x:v>
      </x:c>
      <x:c r="S1184" s="68">
        <x:f>SUMIFS('sales data'!$L:$L,'sales data'!$B:$B,$C1184,'sales data'!$F:$F,$D1184,'sales data'!$O:$O,"N")</x:f>
        <x:v>0</x:v>
      </x:c>
      <x:c r="T1184" s="73">
        <x:f t="shared" si="318"/>
        <x:v>0</x:v>
      </x:c>
      <x:c r="U1184" s="26">
        <x:f>SUMIFS('warehouse inventory check'!$N:$N,'warehouse inventory check'!$C:$C,$C1184,'warehouse inventory check'!$D:$D,$D1184)</x:f>
        <x:v>0</x:v>
      </x:c>
      <x:c r="V1184" s="26">
        <x:f t="shared" si="319"/>
        <x:v>701.7048513985817</x:v>
      </x:c>
      <x:c r="W1184" s="73">
        <x:f t="shared" si="320"/>
        <x:v>0</x:v>
      </x:c>
      <x:c r="X1184" s="74">
        <x:f t="shared" si="321"/>
        <x:v>0</x:v>
      </x:c>
      <x:c r="Y1184" s="68">
        <x:f t="shared" si="322"/>
        <x:v>0</x:v>
      </x:c>
      <x:c r="Z1184" s="68">
        <x:f t="shared" si="323"/>
        <x:v>0</x:v>
      </x:c>
    </x:row>
    <x:row r="1185" spans="1:26" s="26" customFormat="1">
      <x:c r="A1185" s="118">
        <x:v>52</x:v>
      </x:c>
      <x:c r="B1185" s="118"/>
      <x:c r="C1185" s="113">
        <x:v>12</x:v>
      </x:c>
      <x:c r="D1185" s="210" t="str">
        <x:f>IF(VLOOKUP($A1185,'★Master Code List'!$B$4:$K$167,8,)=0,"",(VLOOKUP($A1185,'★Master Code List'!$B$4:$K$167,8,)))</x:f>
        <x:v>TZ38-14A033-GA</x:v>
      </x:c>
      <x:c r="E1185" s="210" t="str">
        <x:f>IF(VLOOKUP($A1185,'★Master Code List'!$B$4:$K$167,9,)=0,"",(VLOOKUP($A1185,'★Master Code List'!$B$4:$K$167,9,)))</x:f>
        <x:v>EV-V4</x:v>
      </x:c>
      <x:c r="F1185" s="20" t="str">
        <x:f>IF(VLOOKUP($A1185,'★Master Code List'!$B$4:$K$167,10,)=0,"",(VLOOKUP($A1185,'★Master Code List'!$B$4:$K$167,10,)))</x:f>
        <x:v>BUSBAR ASY</x:v>
      </x:c>
      <x:c r="G1185" s="158">
        <x:f t="shared" si="324"/>
        <x:v>0</x:v>
      </x:c>
      <x:c r="H1185" s="158">
        <x:f t="shared" si="325"/>
        <x:v>2319.7224500000002</x:v>
      </x:c>
      <x:c r="I1185" s="285">
        <x:f t="shared" si="326"/>
        <x:v>0</x:v>
      </x:c>
      <x:c r="J1185" s="106">
        <x:f>SUMIFS('purchase data'!K:K,'purchase data'!$B:$B,$C1185,'purchase data'!$F:$F,$D1185)</x:f>
        <x:v>0</x:v>
      </x:c>
      <x:c r="K1185" s="73">
        <x:f>SUMIFS('purchase data'!M:M,'purchase data'!$B:$B,$C1185,'purchase data'!$F:$F,$D1185)</x:f>
        <x:v>0</x:v>
      </x:c>
      <x:c r="L1185" s="68">
        <x:f>SUMIFS(ETC!$G:$G,ETC!$B:$B,$C1185,ETC!$E:$E,$D1185)</x:f>
        <x:v>0</x:v>
      </x:c>
      <x:c r="M1185" s="73">
        <x:f>SUMIFS(ETC!$J:$J,ETC!$E:$E,$D1185,ETC!$B:$B,$C1185)</x:f>
        <x:v>0</x:v>
      </x:c>
      <x:c r="N1185" s="159">
        <x:f>IF(IFERROR((I1185+K1185+M1185)/(G1185+J1185+SUMIFS(ETC!$G:$G,ETC!$C:$C,1,ETC!$B:$B,$C1185,ETC!$E:$E,$D1185)),)=0,H1185,IFERROR((I1185+K1185+M1185)/(G1185+J1185+SUMIFS(ETC!$G:$G,ETC!$C:$C,1,ETC!$B:$B,$C1185,ETC!$E:$E,$D1185)),))</x:f>
        <x:v>2319.7224500000002</x:v>
      </x:c>
      <x:c r="O1185" s="106">
        <x:f>++SUMIFS('sales data'!L:L,'sales data'!$B:$B,$C1185,'sales data'!$F:$F,$D1185,'sales data'!$O:$O,"")</x:f>
        <x:v>0</x:v>
      </x:c>
      <x:c r="P1185" s="73">
        <x:f t="shared" si="316"/>
        <x:v>0</x:v>
      </x:c>
      <x:c r="Q1185" s="68">
        <x:f>+SUMIFS('sales data'!$L:$L,'sales data'!$B:$B,$C1185,'sales data'!$F:$F,$D1185,'sales data'!$O:$O,"R")</x:f>
        <x:v>0</x:v>
      </x:c>
      <x:c r="R1185" s="73">
        <x:f t="shared" si="317"/>
        <x:v>0</x:v>
      </x:c>
      <x:c r="S1185" s="68">
        <x:f>SUMIFS('sales data'!$L:$L,'sales data'!$B:$B,$C1185,'sales data'!$F:$F,$D1185,'sales data'!$O:$O,"N")</x:f>
        <x:v>0</x:v>
      </x:c>
      <x:c r="T1185" s="73">
        <x:f t="shared" si="318"/>
        <x:v>0</x:v>
      </x:c>
      <x:c r="U1185" s="26">
        <x:f>SUMIFS('warehouse inventory check'!$N:$N,'warehouse inventory check'!$C:$C,$C1185,'warehouse inventory check'!$D:$D,$D1185)</x:f>
        <x:v>0</x:v>
      </x:c>
      <x:c r="V1185" s="26">
        <x:f t="shared" si="319"/>
        <x:v>2319.7224500000002</x:v>
      </x:c>
      <x:c r="W1185" s="73">
        <x:f t="shared" si="320"/>
        <x:v>0</x:v>
      </x:c>
      <x:c r="X1185" s="74">
        <x:f t="shared" si="321"/>
        <x:v>0</x:v>
      </x:c>
      <x:c r="Y1185" s="68">
        <x:f t="shared" si="322"/>
        <x:v>0</x:v>
      </x:c>
      <x:c r="Z1185" s="68">
        <x:f t="shared" si="323"/>
        <x:v>0</x:v>
      </x:c>
    </x:row>
    <x:row r="1186" spans="1:26" s="26" customFormat="1">
      <x:c r="A1186" s="118">
        <x:v>53</x:v>
      </x:c>
      <x:c r="B1186" s="118"/>
      <x:c r="C1186" s="113">
        <x:v>12</x:v>
      </x:c>
      <x:c r="D1186" s="210" t="str">
        <x:f>IF(VLOOKUP($A1186,'★Master Code List'!$B$4:$K$167,8,)=0,"",(VLOOKUP($A1186,'★Master Code List'!$B$4:$K$167,8,)))</x:f>
        <x:v>TZ38-14A033-GA04</x:v>
      </x:c>
      <x:c r="E1186" s="210" t="str">
        <x:f>IF(VLOOKUP($A1186,'★Master Code List'!$B$4:$K$167,9,)=0,"",(VLOOKUP($A1186,'★Master Code List'!$B$4:$K$167,9,)))</x:f>
        <x:v>EV-V4</x:v>
      </x:c>
      <x:c r="F1186" s="20" t="str">
        <x:f>IF(VLOOKUP($A1186,'★Master Code List'!$B$4:$K$167,10,)=0,"",(VLOOKUP($A1186,'★Master Code List'!$B$4:$K$167,10,)))</x:f>
        <x:v>BUSBAR</x:v>
      </x:c>
      <x:c r="G1186" s="158">
        <x:f t="shared" si="324"/>
        <x:v>0</x:v>
      </x:c>
      <x:c r="H1186" s="158">
        <x:f t="shared" si="325"/>
        <x:v>2366.1200779999999</x:v>
      </x:c>
      <x:c r="I1186" s="285">
        <x:f t="shared" si="326"/>
        <x:v>0</x:v>
      </x:c>
      <x:c r="J1186" s="106">
        <x:f>SUMIFS('purchase data'!K:K,'purchase data'!$B:$B,$C1186,'purchase data'!$F:$F,$D1186)</x:f>
        <x:v>0</x:v>
      </x:c>
      <x:c r="K1186" s="73">
        <x:f>SUMIFS('purchase data'!M:M,'purchase data'!$B:$B,$C1186,'purchase data'!$F:$F,$D1186)</x:f>
        <x:v>0</x:v>
      </x:c>
      <x:c r="L1186" s="68">
        <x:f>SUMIFS(ETC!$G:$G,ETC!$B:$B,$C1186,ETC!$E:$E,$D1186)</x:f>
        <x:v>0</x:v>
      </x:c>
      <x:c r="M1186" s="73">
        <x:f>SUMIFS(ETC!$J:$J,ETC!$E:$E,$D1186,ETC!$B:$B,$C1186)</x:f>
        <x:v>0</x:v>
      </x:c>
      <x:c r="N1186" s="159">
        <x:f>IF(IFERROR((I1186+K1186+M1186)/(G1186+J1186+SUMIFS(ETC!$G:$G,ETC!$C:$C,1,ETC!$B:$B,$C1186,ETC!$E:$E,$D1186)),)=0,H1186,IFERROR((I1186+K1186+M1186)/(G1186+J1186+SUMIFS(ETC!$G:$G,ETC!$C:$C,1,ETC!$B:$B,$C1186,ETC!$E:$E,$D1186)),))</x:f>
        <x:v>2366.1200779999999</x:v>
      </x:c>
      <x:c r="O1186" s="106">
        <x:f>++SUMIFS('sales data'!L:L,'sales data'!$B:$B,$C1186,'sales data'!$F:$F,$D1186,'sales data'!$O:$O,"")</x:f>
        <x:v>0</x:v>
      </x:c>
      <x:c r="P1186" s="73">
        <x:f t="shared" si="316"/>
        <x:v>0</x:v>
      </x:c>
      <x:c r="Q1186" s="68">
        <x:f>+SUMIFS('sales data'!$L:$L,'sales data'!$B:$B,$C1186,'sales data'!$F:$F,$D1186,'sales data'!$O:$O,"R")</x:f>
        <x:v>0</x:v>
      </x:c>
      <x:c r="R1186" s="73">
        <x:f t="shared" si="317"/>
        <x:v>0</x:v>
      </x:c>
      <x:c r="S1186" s="68">
        <x:f>SUMIFS('sales data'!$L:$L,'sales data'!$B:$B,$C1186,'sales data'!$F:$F,$D1186,'sales data'!$O:$O,"N")</x:f>
        <x:v>0</x:v>
      </x:c>
      <x:c r="T1186" s="73">
        <x:f t="shared" si="318"/>
        <x:v>0</x:v>
      </x:c>
      <x:c r="U1186" s="26">
        <x:f>SUMIFS('warehouse inventory check'!$N:$N,'warehouse inventory check'!$C:$C,$C1186,'warehouse inventory check'!$D:$D,$D1186)</x:f>
        <x:v>0</x:v>
      </x:c>
      <x:c r="V1186" s="26">
        <x:f t="shared" si="319"/>
        <x:v>2366.1200779999999</x:v>
      </x:c>
      <x:c r="W1186" s="73">
        <x:f t="shared" si="320"/>
        <x:v>0</x:v>
      </x:c>
      <x:c r="X1186" s="74">
        <x:f t="shared" si="321"/>
        <x:v>0</x:v>
      </x:c>
      <x:c r="Y1186" s="68">
        <x:f t="shared" si="322"/>
        <x:v>0</x:v>
      </x:c>
      <x:c r="Z1186" s="68">
        <x:f t="shared" si="323"/>
        <x:v>0</x:v>
      </x:c>
    </x:row>
    <x:row r="1187" spans="1:26" s="26" customFormat="1">
      <x:c r="A1187" s="118">
        <x:v>54</x:v>
      </x:c>
      <x:c r="B1187" s="118"/>
      <x:c r="C1187" s="113">
        <x:v>12</x:v>
      </x:c>
      <x:c r="D1187" s="210" t="str">
        <x:f>IF(VLOOKUP($A1187,'★Master Code List'!$B$4:$K$167,8,)=0,"",(VLOOKUP($A1187,'★Master Code List'!$B$4:$K$167,8,)))</x:f>
        <x:v>TZ38-14A033-HB</x:v>
      </x:c>
      <x:c r="E1187" s="210" t="str">
        <x:f>IF(VLOOKUP($A1187,'★Master Code List'!$B$4:$K$167,9,)=0,"",(VLOOKUP($A1187,'★Master Code List'!$B$4:$K$167,9,)))</x:f>
        <x:v>BEV-E (AWD/RWD, V710)</x:v>
      </x:c>
      <x:c r="F1187" s="20" t="str">
        <x:f>IF(VLOOKUP($A1187,'★Master Code List'!$B$4:$K$167,10,)=0,"",(VLOOKUP($A1187,'★Master Code List'!$B$4:$K$167,10,)))</x:f>
        <x:v>MCA CONNECTOR CLIP</x:v>
      </x:c>
      <x:c r="G1187" s="158">
        <x:f t="shared" si="324"/>
        <x:v>0</x:v>
      </x:c>
      <x:c r="H1187" s="158">
        <x:f t="shared" si="325"/>
        <x:v>647.77442386881887</x:v>
      </x:c>
      <x:c r="I1187" s="285">
        <x:f t="shared" si="326"/>
        <x:v>0</x:v>
      </x:c>
      <x:c r="J1187" s="106">
        <x:f>SUMIFS('purchase data'!K:K,'purchase data'!$B:$B,$C1187,'purchase data'!$F:$F,$D1187)</x:f>
        <x:v>0</x:v>
      </x:c>
      <x:c r="K1187" s="73">
        <x:f>SUMIFS('purchase data'!M:M,'purchase data'!$B:$B,$C1187,'purchase data'!$F:$F,$D1187)</x:f>
        <x:v>0</x:v>
      </x:c>
      <x:c r="L1187" s="68">
        <x:f>SUMIFS(ETC!$G:$G,ETC!$B:$B,$C1187,ETC!$E:$E,$D1187)</x:f>
        <x:v>0</x:v>
      </x:c>
      <x:c r="M1187" s="73">
        <x:f>SUMIFS(ETC!$J:$J,ETC!$E:$E,$D1187,ETC!$B:$B,$C1187)</x:f>
        <x:v>0</x:v>
      </x:c>
      <x:c r="N1187" s="159">
        <x:f>IF(IFERROR((I1187+K1187+M1187)/(G1187+J1187+SUMIFS(ETC!$G:$G,ETC!$C:$C,1,ETC!$B:$B,$C1187,ETC!$E:$E,$D1187)),)=0,H1187,IFERROR((I1187+K1187+M1187)/(G1187+J1187+SUMIFS(ETC!$G:$G,ETC!$C:$C,1,ETC!$B:$B,$C1187,ETC!$E:$E,$D1187)),))</x:f>
        <x:v>647.77442386881887</x:v>
      </x:c>
      <x:c r="O1187" s="106">
        <x:f>++SUMIFS('sales data'!L:L,'sales data'!$B:$B,$C1187,'sales data'!$F:$F,$D1187,'sales data'!$O:$O,"")</x:f>
        <x:v>0</x:v>
      </x:c>
      <x:c r="P1187" s="73">
        <x:f t="shared" si="316"/>
        <x:v>0</x:v>
      </x:c>
      <x:c r="Q1187" s="68">
        <x:f>+SUMIFS('sales data'!$L:$L,'sales data'!$B:$B,$C1187,'sales data'!$F:$F,$D1187,'sales data'!$O:$O,"R")</x:f>
        <x:v>0</x:v>
      </x:c>
      <x:c r="R1187" s="73">
        <x:f t="shared" si="317"/>
        <x:v>0</x:v>
      </x:c>
      <x:c r="S1187" s="68">
        <x:f>SUMIFS('sales data'!$L:$L,'sales data'!$B:$B,$C1187,'sales data'!$F:$F,$D1187,'sales data'!$O:$O,"N")</x:f>
        <x:v>0</x:v>
      </x:c>
      <x:c r="T1187" s="73">
        <x:f t="shared" si="318"/>
        <x:v>0</x:v>
      </x:c>
      <x:c r="U1187" s="26">
        <x:f>SUMIFS('warehouse inventory check'!$N:$N,'warehouse inventory check'!$C:$C,$C1187,'warehouse inventory check'!$D:$D,$D1187)</x:f>
        <x:v>0</x:v>
      </x:c>
      <x:c r="V1187" s="26">
        <x:f t="shared" si="319"/>
        <x:v>647.77442386881887</x:v>
      </x:c>
      <x:c r="W1187" s="73">
        <x:f t="shared" si="320"/>
        <x:v>0</x:v>
      </x:c>
      <x:c r="X1187" s="74">
        <x:f t="shared" si="321"/>
        <x:v>0</x:v>
      </x:c>
      <x:c r="Y1187" s="68">
        <x:f t="shared" si="322"/>
        <x:v>0</x:v>
      </x:c>
      <x:c r="Z1187" s="68">
        <x:f t="shared" si="323"/>
        <x:v>0</x:v>
      </x:c>
    </x:row>
    <x:row r="1188" spans="1:26" s="26" customFormat="1">
      <x:c r="A1188" s="118">
        <x:v>55</x:v>
      </x:c>
      <x:c r="B1188" s="118"/>
      <x:c r="C1188" s="113">
        <x:v>12</x:v>
      </x:c>
      <x:c r="D1188" s="210" t="str">
        <x:f>IF(VLOOKUP($A1188,'★Master Code List'!$B$4:$K$167,8,)=0,"",(VLOOKUP($A1188,'★Master Code List'!$B$4:$K$167,8,)))</x:f>
        <x:v>TZ38-14A033-JA</x:v>
      </x:c>
      <x:c r="E1188" s="210" t="str">
        <x:f>IF(VLOOKUP($A1188,'★Master Code List'!$B$4:$K$167,9,)=0,"",(VLOOKUP($A1188,'★Master Code List'!$B$4:$K$167,9,)))</x:f>
        <x:v>BEV-E (AWD, V710)</x:v>
      </x:c>
      <x:c r="F1188" s="20" t="str">
        <x:f>IF(VLOOKUP($A1188,'★Master Code List'!$B$4:$K$167,10,)=0,"",(VLOOKUP($A1188,'★Master Code List'!$B$4:$K$167,10,)))</x:f>
        <x:v xml:space="preserve">BUS BAR ASY </x:v>
      </x:c>
      <x:c r="G1188" s="158">
        <x:f t="shared" si="324"/>
        <x:v>0</x:v>
      </x:c>
      <x:c r="H1188" s="158">
        <x:f t="shared" si="325"/>
        <x:v>657.79499999999996</x:v>
      </x:c>
      <x:c r="I1188" s="285">
        <x:f t="shared" si="326"/>
        <x:v>0</x:v>
      </x:c>
      <x:c r="J1188" s="106">
        <x:f>SUMIFS('purchase data'!K:K,'purchase data'!$B:$B,$C1188,'purchase data'!$F:$F,$D1188)</x:f>
        <x:v>0</x:v>
      </x:c>
      <x:c r="K1188" s="73">
        <x:f>SUMIFS('purchase data'!M:M,'purchase data'!$B:$B,$C1188,'purchase data'!$F:$F,$D1188)</x:f>
        <x:v>0</x:v>
      </x:c>
      <x:c r="L1188" s="68">
        <x:f>SUMIFS(ETC!$G:$G,ETC!$B:$B,$C1188,ETC!$E:$E,$D1188)</x:f>
        <x:v>0</x:v>
      </x:c>
      <x:c r="M1188" s="73">
        <x:f>SUMIFS(ETC!$J:$J,ETC!$E:$E,$D1188,ETC!$B:$B,$C1188)</x:f>
        <x:v>0</x:v>
      </x:c>
      <x:c r="N1188" s="159">
        <x:f>IF(IFERROR((I1188+K1188+M1188)/(G1188+J1188+SUMIFS(ETC!$G:$G,ETC!$C:$C,1,ETC!$B:$B,$C1188,ETC!$E:$E,$D1188)),)=0,H1188,IFERROR((I1188+K1188+M1188)/(G1188+J1188+SUMIFS(ETC!$G:$G,ETC!$C:$C,1,ETC!$B:$B,$C1188,ETC!$E:$E,$D1188)),))</x:f>
        <x:v>657.79499999999996</x:v>
      </x:c>
      <x:c r="O1188" s="106">
        <x:f>++SUMIFS('sales data'!L:L,'sales data'!$B:$B,$C1188,'sales data'!$F:$F,$D1188,'sales data'!$O:$O,"")</x:f>
        <x:v>0</x:v>
      </x:c>
      <x:c r="P1188" s="73">
        <x:f t="shared" si="316"/>
        <x:v>0</x:v>
      </x:c>
      <x:c r="Q1188" s="68">
        <x:f>+SUMIFS('sales data'!$L:$L,'sales data'!$B:$B,$C1188,'sales data'!$F:$F,$D1188,'sales data'!$O:$O,"R")</x:f>
        <x:v>0</x:v>
      </x:c>
      <x:c r="R1188" s="73">
        <x:f t="shared" si="317"/>
        <x:v>0</x:v>
      </x:c>
      <x:c r="S1188" s="68">
        <x:f>SUMIFS('sales data'!$L:$L,'sales data'!$B:$B,$C1188,'sales data'!$F:$F,$D1188,'sales data'!$O:$O,"N")</x:f>
        <x:v>0</x:v>
      </x:c>
      <x:c r="T1188" s="73">
        <x:f t="shared" si="318"/>
        <x:v>0</x:v>
      </x:c>
      <x:c r="U1188" s="26">
        <x:f>SUMIFS('warehouse inventory check'!$N:$N,'warehouse inventory check'!$C:$C,$C1188,'warehouse inventory check'!$D:$D,$D1188)</x:f>
        <x:v>0</x:v>
      </x:c>
      <x:c r="V1188" s="26">
        <x:f t="shared" si="319"/>
        <x:v>657.79499999999996</x:v>
      </x:c>
      <x:c r="W1188" s="73">
        <x:f t="shared" si="320"/>
        <x:v>0</x:v>
      </x:c>
      <x:c r="X1188" s="74">
        <x:f t="shared" si="321"/>
        <x:v>0</x:v>
      </x:c>
      <x:c r="Y1188" s="68">
        <x:f t="shared" si="322"/>
        <x:v>0</x:v>
      </x:c>
      <x:c r="Z1188" s="68">
        <x:f t="shared" si="323"/>
        <x:v>0</x:v>
      </x:c>
    </x:row>
    <x:row r="1189" spans="1:26" s="26" customFormat="1">
      <x:c r="A1189" s="118">
        <x:v>56</x:v>
      </x:c>
      <x:c r="B1189" s="118"/>
      <x:c r="C1189" s="113">
        <x:v>12</x:v>
      </x:c>
      <x:c r="D1189" s="210" t="str">
        <x:f>IF(VLOOKUP($A1189,'★Master Code List'!$B$4:$K$167,8,)=0,"",(VLOOKUP($A1189,'★Master Code List'!$B$4:$K$167,8,)))</x:f>
        <x:v>TZ38-14A033-JB</x:v>
      </x:c>
      <x:c r="E1189" s="210" t="str">
        <x:f>IF(VLOOKUP($A1189,'★Master Code List'!$B$4:$K$167,9,)=0,"",(VLOOKUP($A1189,'★Master Code List'!$B$4:$K$167,9,)))</x:f>
        <x:v>BEV-E (AWD/RWD, V710)</x:v>
      </x:c>
      <x:c r="F1189" s="20" t="str">
        <x:f>IF(VLOOKUP($A1189,'★Master Code List'!$B$4:$K$167,10,)=0,"",(VLOOKUP($A1189,'★Master Code List'!$B$4:$K$167,10,)))</x:f>
        <x:v>MCA CONNECTOR CLIP</x:v>
      </x:c>
      <x:c r="G1189" s="158">
        <x:f t="shared" si="324"/>
        <x:v>0</x:v>
      </x:c>
      <x:c r="H1189" s="158">
        <x:f t="shared" si="325"/>
        <x:v>725.44886363636363</x:v>
      </x:c>
      <x:c r="I1189" s="285">
        <x:f t="shared" si="326"/>
        <x:v>0</x:v>
      </x:c>
      <x:c r="J1189" s="106">
        <x:f>SUMIFS('purchase data'!K:K,'purchase data'!$B:$B,$C1189,'purchase data'!$F:$F,$D1189)</x:f>
        <x:v>0</x:v>
      </x:c>
      <x:c r="K1189" s="73">
        <x:f>SUMIFS('purchase data'!M:M,'purchase data'!$B:$B,$C1189,'purchase data'!$F:$F,$D1189)</x:f>
        <x:v>0</x:v>
      </x:c>
      <x:c r="L1189" s="68">
        <x:f>SUMIFS(ETC!$G:$G,ETC!$B:$B,$C1189,ETC!$E:$E,$D1189)</x:f>
        <x:v>0</x:v>
      </x:c>
      <x:c r="M1189" s="73">
        <x:f>SUMIFS(ETC!$J:$J,ETC!$E:$E,$D1189,ETC!$B:$B,$C1189)</x:f>
        <x:v>0</x:v>
      </x:c>
      <x:c r="N1189" s="159">
        <x:f>IF(IFERROR((I1189+K1189+M1189)/(G1189+J1189+SUMIFS(ETC!$G:$G,ETC!$C:$C,1,ETC!$B:$B,$C1189,ETC!$E:$E,$D1189)),)=0,H1189,IFERROR((I1189+K1189+M1189)/(G1189+J1189+SUMIFS(ETC!$G:$G,ETC!$C:$C,1,ETC!$B:$B,$C1189,ETC!$E:$E,$D1189)),))</x:f>
        <x:v>725.44886363636363</x:v>
      </x:c>
      <x:c r="O1189" s="106">
        <x:f>++SUMIFS('sales data'!L:L,'sales data'!$B:$B,$C1189,'sales data'!$F:$F,$D1189,'sales data'!$O:$O,"")</x:f>
        <x:v>0</x:v>
      </x:c>
      <x:c r="P1189" s="73">
        <x:f t="shared" si="316"/>
        <x:v>0</x:v>
      </x:c>
      <x:c r="Q1189" s="68">
        <x:f>+SUMIFS('sales data'!$L:$L,'sales data'!$B:$B,$C1189,'sales data'!$F:$F,$D1189,'sales data'!$O:$O,"R")</x:f>
        <x:v>0</x:v>
      </x:c>
      <x:c r="R1189" s="73">
        <x:f t="shared" si="317"/>
        <x:v>0</x:v>
      </x:c>
      <x:c r="S1189" s="68">
        <x:f>SUMIFS('sales data'!$L:$L,'sales data'!$B:$B,$C1189,'sales data'!$F:$F,$D1189,'sales data'!$O:$O,"N")</x:f>
        <x:v>0</x:v>
      </x:c>
      <x:c r="T1189" s="73">
        <x:f t="shared" si="318"/>
        <x:v>0</x:v>
      </x:c>
      <x:c r="U1189" s="26">
        <x:f>SUMIFS('warehouse inventory check'!$N:$N,'warehouse inventory check'!$C:$C,$C1189,'warehouse inventory check'!$D:$D,$D1189)</x:f>
        <x:v>0</x:v>
      </x:c>
      <x:c r="V1189" s="26">
        <x:f t="shared" si="319"/>
        <x:v>725.44886363636363</x:v>
      </x:c>
      <x:c r="W1189" s="73">
        <x:f t="shared" si="320"/>
        <x:v>0</x:v>
      </x:c>
      <x:c r="X1189" s="74">
        <x:f t="shared" si="321"/>
        <x:v>0</x:v>
      </x:c>
      <x:c r="Y1189" s="68">
        <x:f t="shared" si="322"/>
        <x:v>0</x:v>
      </x:c>
      <x:c r="Z1189" s="68">
        <x:f t="shared" si="323"/>
        <x:v>0</x:v>
      </x:c>
    </x:row>
    <x:row r="1190" spans="1:26" s="26" customFormat="1">
      <x:c r="A1190" s="118">
        <x:v>57</x:v>
      </x:c>
      <x:c r="B1190" s="118"/>
      <x:c r="C1190" s="113">
        <x:v>12</x:v>
      </x:c>
      <x:c r="D1190" s="210" t="str">
        <x:f>IF(VLOOKUP($A1190,'★Master Code List'!$B$4:$K$167,8,)=0,"",(VLOOKUP($A1190,'★Master Code List'!$B$4:$K$167,8,)))</x:f>
        <x:v>TZ38-14A033-KA</x:v>
      </x:c>
      <x:c r="E1190" s="210" t="str">
        <x:f>IF(VLOOKUP($A1190,'★Master Code List'!$B$4:$K$167,9,)=0,"",(VLOOKUP($A1190,'★Master Code List'!$B$4:$K$167,9,)))</x:f>
        <x:v>EV-V4</x:v>
      </x:c>
      <x:c r="F1190" s="20" t="str">
        <x:f>IF(VLOOKUP($A1190,'★Master Code List'!$B$4:$K$167,10,)=0,"",(VLOOKUP($A1190,'★Master Code List'!$B$4:$K$167,10,)))</x:f>
        <x:v>MCA CONNECTOR CLIP</x:v>
      </x:c>
      <x:c r="G1190" s="158">
        <x:f t="shared" si="324"/>
        <x:v>0</x:v>
      </x:c>
      <x:c r="H1190" s="158">
        <x:f t="shared" si="325"/>
        <x:v>1402.1366700000001</x:v>
      </x:c>
      <x:c r="I1190" s="285">
        <x:f t="shared" si="326"/>
        <x:v>0</x:v>
      </x:c>
      <x:c r="J1190" s="106">
        <x:f>SUMIFS('purchase data'!K:K,'purchase data'!$B:$B,$C1190,'purchase data'!$F:$F,$D1190)</x:f>
        <x:v>0</x:v>
      </x:c>
      <x:c r="K1190" s="73">
        <x:f>SUMIFS('purchase data'!M:M,'purchase data'!$B:$B,$C1190,'purchase data'!$F:$F,$D1190)</x:f>
        <x:v>0</x:v>
      </x:c>
      <x:c r="L1190" s="68">
        <x:f>SUMIFS(ETC!$G:$G,ETC!$B:$B,$C1190,ETC!$E:$E,$D1190)</x:f>
        <x:v>0</x:v>
      </x:c>
      <x:c r="M1190" s="73">
        <x:f>SUMIFS(ETC!$J:$J,ETC!$E:$E,$D1190,ETC!$B:$B,$C1190)</x:f>
        <x:v>0</x:v>
      </x:c>
      <x:c r="N1190" s="159">
        <x:f>IF(IFERROR((I1190+K1190+M1190)/(G1190+J1190+SUMIFS(ETC!$G:$G,ETC!$C:$C,1,ETC!$B:$B,$C1190,ETC!$E:$E,$D1190)),)=0,H1190,IFERROR((I1190+K1190+M1190)/(G1190+J1190+SUMIFS(ETC!$G:$G,ETC!$C:$C,1,ETC!$B:$B,$C1190,ETC!$E:$E,$D1190)),))</x:f>
        <x:v>1402.1366700000001</x:v>
      </x:c>
      <x:c r="O1190" s="106">
        <x:f>++SUMIFS('sales data'!L:L,'sales data'!$B:$B,$C1190,'sales data'!$F:$F,$D1190,'sales data'!$O:$O,"")</x:f>
        <x:v>0</x:v>
      </x:c>
      <x:c r="P1190" s="73">
        <x:f t="shared" si="316"/>
        <x:v>0</x:v>
      </x:c>
      <x:c r="Q1190" s="68">
        <x:f>+SUMIFS('sales data'!$L:$L,'sales data'!$B:$B,$C1190,'sales data'!$F:$F,$D1190,'sales data'!$O:$O,"R")</x:f>
        <x:v>0</x:v>
      </x:c>
      <x:c r="R1190" s="73">
        <x:f t="shared" si="317"/>
        <x:v>0</x:v>
      </x:c>
      <x:c r="S1190" s="68">
        <x:f>SUMIFS('sales data'!$L:$L,'sales data'!$B:$B,$C1190,'sales data'!$F:$F,$D1190,'sales data'!$O:$O,"N")</x:f>
        <x:v>0</x:v>
      </x:c>
      <x:c r="T1190" s="73">
        <x:f t="shared" si="318"/>
        <x:v>0</x:v>
      </x:c>
      <x:c r="U1190" s="26">
        <x:f>SUMIFS('warehouse inventory check'!$N:$N,'warehouse inventory check'!$C:$C,$C1190,'warehouse inventory check'!$D:$D,$D1190)</x:f>
        <x:v>0</x:v>
      </x:c>
      <x:c r="V1190" s="26">
        <x:f t="shared" si="319"/>
        <x:v>1402.1366700000001</x:v>
      </x:c>
      <x:c r="W1190" s="73">
        <x:f t="shared" si="320"/>
        <x:v>0</x:v>
      </x:c>
      <x:c r="X1190" s="74">
        <x:f t="shared" si="321"/>
        <x:v>0</x:v>
      </x:c>
      <x:c r="Y1190" s="68">
        <x:f t="shared" si="322"/>
        <x:v>0</x:v>
      </x:c>
      <x:c r="Z1190" s="68">
        <x:f t="shared" si="323"/>
        <x:v>0</x:v>
      </x:c>
    </x:row>
    <x:row r="1191" spans="1:26" s="26" customFormat="1">
      <x:c r="A1191" s="118">
        <x:v>58</x:v>
      </x:c>
      <x:c r="B1191" s="118"/>
      <x:c r="C1191" s="113">
        <x:v>12</x:v>
      </x:c>
      <x:c r="D1191" s="210" t="str">
        <x:f>IF(VLOOKUP($A1191,'★Master Code List'!$B$4:$K$167,8,)=0,"",(VLOOKUP($A1191,'★Master Code List'!$B$4:$K$167,8,)))</x:f>
        <x:v>TZ38-14A033-LA</x:v>
      </x:c>
      <x:c r="E1191" s="210" t="str">
        <x:f>IF(VLOOKUP($A1191,'★Master Code List'!$B$4:$K$167,9,)=0,"",(VLOOKUP($A1191,'★Master Code List'!$B$4:$K$167,9,)))</x:f>
        <x:v>EV-V4</x:v>
      </x:c>
      <x:c r="F1191" s="20" t="str">
        <x:f>IF(VLOOKUP($A1191,'★Master Code List'!$B$4:$K$167,10,)=0,"",(VLOOKUP($A1191,'★Master Code List'!$B$4:$K$167,10,)))</x:f>
        <x:v>MCA CONNECTOR CLIP</x:v>
      </x:c>
      <x:c r="G1191" s="158">
        <x:f t="shared" si="324"/>
        <x:v>0</x:v>
      </x:c>
      <x:c r="H1191" s="158">
        <x:f t="shared" si="325"/>
        <x:v>1273.55</x:v>
      </x:c>
      <x:c r="I1191" s="285">
        <x:f t="shared" si="326"/>
        <x:v>0</x:v>
      </x:c>
      <x:c r="J1191" s="106">
        <x:f>SUMIFS('purchase data'!K:K,'purchase data'!$B:$B,$C1191,'purchase data'!$F:$F,$D1191)</x:f>
        <x:v>0</x:v>
      </x:c>
      <x:c r="K1191" s="73">
        <x:f>SUMIFS('purchase data'!M:M,'purchase data'!$B:$B,$C1191,'purchase data'!$F:$F,$D1191)</x:f>
        <x:v>0</x:v>
      </x:c>
      <x:c r="L1191" s="68">
        <x:f>SUMIFS(ETC!$G:$G,ETC!$B:$B,$C1191,ETC!$E:$E,$D1191)</x:f>
        <x:v>0</x:v>
      </x:c>
      <x:c r="M1191" s="73">
        <x:f>SUMIFS(ETC!$J:$J,ETC!$E:$E,$D1191,ETC!$B:$B,$C1191)</x:f>
        <x:v>0</x:v>
      </x:c>
      <x:c r="N1191" s="159">
        <x:f>IF(IFERROR((I1191+K1191+M1191)/(G1191+J1191+SUMIFS(ETC!$G:$G,ETC!$C:$C,1,ETC!$B:$B,$C1191,ETC!$E:$E,$D1191)),)=0,H1191,IFERROR((I1191+K1191+M1191)/(G1191+J1191+SUMIFS(ETC!$G:$G,ETC!$C:$C,1,ETC!$B:$B,$C1191,ETC!$E:$E,$D1191)),))</x:f>
        <x:v>1273.55</x:v>
      </x:c>
      <x:c r="O1191" s="106">
        <x:f>++SUMIFS('sales data'!L:L,'sales data'!$B:$B,$C1191,'sales data'!$F:$F,$D1191,'sales data'!$O:$O,"")</x:f>
        <x:v>0</x:v>
      </x:c>
      <x:c r="P1191" s="73">
        <x:f t="shared" si="316"/>
        <x:v>0</x:v>
      </x:c>
      <x:c r="Q1191" s="68">
        <x:f>+SUMIFS('sales data'!$L:$L,'sales data'!$B:$B,$C1191,'sales data'!$F:$F,$D1191,'sales data'!$O:$O,"R")</x:f>
        <x:v>0</x:v>
      </x:c>
      <x:c r="R1191" s="73">
        <x:f t="shared" si="317"/>
        <x:v>0</x:v>
      </x:c>
      <x:c r="S1191" s="68">
        <x:f>SUMIFS('sales data'!$L:$L,'sales data'!$B:$B,$C1191,'sales data'!$F:$F,$D1191,'sales data'!$O:$O,"N")</x:f>
        <x:v>0</x:v>
      </x:c>
      <x:c r="T1191" s="73">
        <x:f t="shared" si="318"/>
        <x:v>0</x:v>
      </x:c>
      <x:c r="U1191" s="26">
        <x:f>SUMIFS('warehouse inventory check'!$N:$N,'warehouse inventory check'!$C:$C,$C1191,'warehouse inventory check'!$D:$D,$D1191)</x:f>
        <x:v>0</x:v>
      </x:c>
      <x:c r="V1191" s="26">
        <x:f t="shared" si="319"/>
        <x:v>1273.55</x:v>
      </x:c>
      <x:c r="W1191" s="73">
        <x:f t="shared" si="320"/>
        <x:v>0</x:v>
      </x:c>
      <x:c r="X1191" s="74">
        <x:f t="shared" si="321"/>
        <x:v>0</x:v>
      </x:c>
      <x:c r="Y1191" s="68">
        <x:f t="shared" si="322"/>
        <x:v>0</x:v>
      </x:c>
      <x:c r="Z1191" s="68">
        <x:f t="shared" si="323"/>
        <x:v>0</x:v>
      </x:c>
    </x:row>
    <x:row r="1192" spans="1:26" s="26" customFormat="1">
      <x:c r="A1192" s="118">
        <x:v>59</x:v>
      </x:c>
      <x:c r="B1192" s="118"/>
      <x:c r="C1192" s="113">
        <x:v>12</x:v>
      </x:c>
      <x:c r="D1192" s="210" t="str">
        <x:f>IF(VLOOKUP($A1192,'★Master Code List'!$B$4:$K$167,8,)=0,"",(VLOOKUP($A1192,'★Master Code List'!$B$4:$K$167,8,)))</x:f>
        <x:v>TZ38-14A033-MA</x:v>
      </x:c>
      <x:c r="E1192" s="210" t="str">
        <x:f>IF(VLOOKUP($A1192,'★Master Code List'!$B$4:$K$167,9,)=0,"",(VLOOKUP($A1192,'★Master Code List'!$B$4:$K$167,9,)))</x:f>
        <x:v>EV-V4</x:v>
      </x:c>
      <x:c r="F1192" s="20" t="str">
        <x:f>IF(VLOOKUP($A1192,'★Master Code List'!$B$4:$K$167,10,)=0,"",(VLOOKUP($A1192,'★Master Code List'!$B$4:$K$167,10,)))</x:f>
        <x:v>MCA CONNECTOR CLIP</x:v>
      </x:c>
      <x:c r="G1192" s="158">
        <x:f t="shared" si="324"/>
        <x:v>0</x:v>
      </x:c>
      <x:c r="H1192" s="158">
        <x:f t="shared" si="325"/>
        <x:v>759.70121617647067</x:v>
      </x:c>
      <x:c r="I1192" s="285">
        <x:f t="shared" si="326"/>
        <x:v>0</x:v>
      </x:c>
      <x:c r="J1192" s="106">
        <x:f>SUMIFS('purchase data'!K:K,'purchase data'!$B:$B,$C1192,'purchase data'!$F:$F,$D1192)</x:f>
        <x:v>0</x:v>
      </x:c>
      <x:c r="K1192" s="73">
        <x:f>SUMIFS('purchase data'!M:M,'purchase data'!$B:$B,$C1192,'purchase data'!$F:$F,$D1192)</x:f>
        <x:v>0</x:v>
      </x:c>
      <x:c r="L1192" s="68">
        <x:f>SUMIFS(ETC!$G:$G,ETC!$B:$B,$C1192,ETC!$E:$E,$D1192)</x:f>
        <x:v>0</x:v>
      </x:c>
      <x:c r="M1192" s="73">
        <x:f>SUMIFS(ETC!$J:$J,ETC!$E:$E,$D1192,ETC!$B:$B,$C1192)</x:f>
        <x:v>0</x:v>
      </x:c>
      <x:c r="N1192" s="159">
        <x:f>IF(IFERROR((I1192+K1192+M1192)/(G1192+J1192+SUMIFS(ETC!$G:$G,ETC!$C:$C,1,ETC!$B:$B,$C1192,ETC!$E:$E,$D1192)),)=0,H1192,IFERROR((I1192+K1192+M1192)/(G1192+J1192+SUMIFS(ETC!$G:$G,ETC!$C:$C,1,ETC!$B:$B,$C1192,ETC!$E:$E,$D1192)),))</x:f>
        <x:v>759.70121617647067</x:v>
      </x:c>
      <x:c r="O1192" s="106">
        <x:f>++SUMIFS('sales data'!L:L,'sales data'!$B:$B,$C1192,'sales data'!$F:$F,$D1192,'sales data'!$O:$O,"")</x:f>
        <x:v>0</x:v>
      </x:c>
      <x:c r="P1192" s="73">
        <x:f t="shared" si="316"/>
        <x:v>0</x:v>
      </x:c>
      <x:c r="Q1192" s="68">
        <x:f>+SUMIFS('sales data'!$L:$L,'sales data'!$B:$B,$C1192,'sales data'!$F:$F,$D1192,'sales data'!$O:$O,"R")</x:f>
        <x:v>0</x:v>
      </x:c>
      <x:c r="R1192" s="73">
        <x:f t="shared" si="317"/>
        <x:v>0</x:v>
      </x:c>
      <x:c r="S1192" s="68">
        <x:f>SUMIFS('sales data'!$L:$L,'sales data'!$B:$B,$C1192,'sales data'!$F:$F,$D1192,'sales data'!$O:$O,"N")</x:f>
        <x:v>0</x:v>
      </x:c>
      <x:c r="T1192" s="73">
        <x:f t="shared" si="318"/>
        <x:v>0</x:v>
      </x:c>
      <x:c r="U1192" s="26">
        <x:f>SUMIFS('warehouse inventory check'!$N:$N,'warehouse inventory check'!$C:$C,$C1192,'warehouse inventory check'!$D:$D,$D1192)</x:f>
        <x:v>0</x:v>
      </x:c>
      <x:c r="V1192" s="26">
        <x:f t="shared" si="319"/>
        <x:v>759.70121617647067</x:v>
      </x:c>
      <x:c r="W1192" s="73">
        <x:f t="shared" si="320"/>
        <x:v>0</x:v>
      </x:c>
      <x:c r="X1192" s="74">
        <x:f t="shared" si="321"/>
        <x:v>0</x:v>
      </x:c>
      <x:c r="Y1192" s="68">
        <x:f t="shared" si="322"/>
        <x:v>0</x:v>
      </x:c>
      <x:c r="Z1192" s="68">
        <x:f t="shared" si="323"/>
        <x:v>0</x:v>
      </x:c>
    </x:row>
    <x:row r="1193" spans="1:26" s="26" customFormat="1">
      <x:c r="A1193" s="118">
        <x:v>60</x:v>
      </x:c>
      <x:c r="B1193" s="118"/>
      <x:c r="C1193" s="113">
        <x:v>12</x:v>
      </x:c>
      <x:c r="D1193" s="210" t="str">
        <x:f>IF(VLOOKUP($A1193,'★Master Code List'!$B$4:$K$167,8,)=0,"",(VLOOKUP($A1193,'★Master Code List'!$B$4:$K$167,8,)))</x:f>
        <x:v>TZ38-14A033-NA</x:v>
      </x:c>
      <x:c r="E1193" s="210" t="str">
        <x:f>IF(VLOOKUP($A1193,'★Master Code List'!$B$4:$K$167,9,)=0,"",(VLOOKUP($A1193,'★Master Code List'!$B$4:$K$167,9,)))</x:f>
        <x:v>BEV-E (AWD/RWD, V710)</x:v>
      </x:c>
      <x:c r="F1193" s="20" t="str">
        <x:f>IF(VLOOKUP($A1193,'★Master Code List'!$B$4:$K$167,10,)=0,"",(VLOOKUP($A1193,'★Master Code List'!$B$4:$K$167,10,)))</x:f>
        <x:v>BUSBAR ASY</x:v>
      </x:c>
      <x:c r="G1193" s="158">
        <x:f t="shared" si="324"/>
        <x:v>0</x:v>
      </x:c>
      <x:c r="H1193" s="158">
        <x:f t="shared" si="325"/>
        <x:v>726.82382223880586</x:v>
      </x:c>
      <x:c r="I1193" s="285">
        <x:f t="shared" si="326"/>
        <x:v>0</x:v>
      </x:c>
      <x:c r="J1193" s="106">
        <x:f>SUMIFS('purchase data'!K:K,'purchase data'!$B:$B,$C1193,'purchase data'!$F:$F,$D1193)</x:f>
        <x:v>0</x:v>
      </x:c>
      <x:c r="K1193" s="73">
        <x:f>SUMIFS('purchase data'!M:M,'purchase data'!$B:$B,$C1193,'purchase data'!$F:$F,$D1193)</x:f>
        <x:v>0</x:v>
      </x:c>
      <x:c r="L1193" s="68">
        <x:f>SUMIFS(ETC!$G:$G,ETC!$B:$B,$C1193,ETC!$E:$E,$D1193)</x:f>
        <x:v>0</x:v>
      </x:c>
      <x:c r="M1193" s="73">
        <x:f>SUMIFS(ETC!$J:$J,ETC!$E:$E,$D1193,ETC!$B:$B,$C1193)</x:f>
        <x:v>0</x:v>
      </x:c>
      <x:c r="N1193" s="159">
        <x:f>IF(IFERROR((I1193+K1193+M1193)/(G1193+J1193+SUMIFS(ETC!$G:$G,ETC!$C:$C,1,ETC!$B:$B,$C1193,ETC!$E:$E,$D1193)),)=0,H1193,IFERROR((I1193+K1193+M1193)/(G1193+J1193+SUMIFS(ETC!$G:$G,ETC!$C:$C,1,ETC!$B:$B,$C1193,ETC!$E:$E,$D1193)),))</x:f>
        <x:v>726.82382223880586</x:v>
      </x:c>
      <x:c r="O1193" s="106">
        <x:f>++SUMIFS('sales data'!L:L,'sales data'!$B:$B,$C1193,'sales data'!$F:$F,$D1193,'sales data'!$O:$O,"")</x:f>
        <x:v>0</x:v>
      </x:c>
      <x:c r="P1193" s="73">
        <x:f t="shared" si="316"/>
        <x:v>0</x:v>
      </x:c>
      <x:c r="Q1193" s="68">
        <x:f>+SUMIFS('sales data'!$L:$L,'sales data'!$B:$B,$C1193,'sales data'!$F:$F,$D1193,'sales data'!$O:$O,"R")</x:f>
        <x:v>0</x:v>
      </x:c>
      <x:c r="R1193" s="73">
        <x:f t="shared" si="317"/>
        <x:v>0</x:v>
      </x:c>
      <x:c r="S1193" s="68">
        <x:f>SUMIFS('sales data'!$L:$L,'sales data'!$B:$B,$C1193,'sales data'!$F:$F,$D1193,'sales data'!$O:$O,"N")</x:f>
        <x:v>0</x:v>
      </x:c>
      <x:c r="T1193" s="73">
        <x:f t="shared" si="318"/>
        <x:v>0</x:v>
      </x:c>
      <x:c r="U1193" s="26">
        <x:f>SUMIFS('warehouse inventory check'!$N:$N,'warehouse inventory check'!$C:$C,$C1193,'warehouse inventory check'!$D:$D,$D1193)</x:f>
        <x:v>0</x:v>
      </x:c>
      <x:c r="V1193" s="26">
        <x:f t="shared" si="319"/>
        <x:v>726.82382223880586</x:v>
      </x:c>
      <x:c r="W1193" s="73">
        <x:f t="shared" si="320"/>
        <x:v>0</x:v>
      </x:c>
      <x:c r="X1193" s="74">
        <x:f t="shared" si="321"/>
        <x:v>0</x:v>
      </x:c>
      <x:c r="Y1193" s="68">
        <x:f t="shared" si="322"/>
        <x:v>0</x:v>
      </x:c>
      <x:c r="Z1193" s="68">
        <x:f t="shared" si="323"/>
        <x:v>0</x:v>
      </x:c>
    </x:row>
    <x:row r="1194" spans="1:26" s="26" customFormat="1">
      <x:c r="A1194" s="118">
        <x:v>61</x:v>
      </x:c>
      <x:c r="B1194" s="118"/>
      <x:c r="C1194" s="113">
        <x:v>12</x:v>
      </x:c>
      <x:c r="D1194" s="210" t="str">
        <x:f>IF(VLOOKUP($A1194,'★Master Code List'!$B$4:$K$167,8,)=0,"",(VLOOKUP($A1194,'★Master Code List'!$B$4:$K$167,8,)))</x:f>
        <x:v>TZ38-14A033-PB</x:v>
      </x:c>
      <x:c r="E1194" s="210" t="str">
        <x:f>IF(VLOOKUP($A1194,'★Master Code List'!$B$4:$K$167,9,)=0,"",(VLOOKUP($A1194,'★Master Code List'!$B$4:$K$167,9,)))</x:f>
        <x:v>BEV-E (AWD/RWD, V710)</x:v>
      </x:c>
      <x:c r="F1194" s="20" t="str">
        <x:f>IF(VLOOKUP($A1194,'★Master Code List'!$B$4:$K$167,10,)=0,"",(VLOOKUP($A1194,'★Master Code List'!$B$4:$K$167,10,)))</x:f>
        <x:v>BUSBAR ASY</x:v>
      </x:c>
      <x:c r="G1194" s="158">
        <x:f t="shared" si="324"/>
        <x:v>0</x:v>
      </x:c>
      <x:c r="H1194" s="158">
        <x:f t="shared" si="325"/>
        <x:v>660.62307414999987</x:v>
      </x:c>
      <x:c r="I1194" s="285">
        <x:f t="shared" si="326"/>
        <x:v>0</x:v>
      </x:c>
      <x:c r="J1194" s="106">
        <x:f>SUMIFS('purchase data'!K:K,'purchase data'!$B:$B,$C1194,'purchase data'!$F:$F,$D1194)</x:f>
        <x:v>0</x:v>
      </x:c>
      <x:c r="K1194" s="73">
        <x:f>SUMIFS('purchase data'!M:M,'purchase data'!$B:$B,$C1194,'purchase data'!$F:$F,$D1194)</x:f>
        <x:v>0</x:v>
      </x:c>
      <x:c r="L1194" s="68">
        <x:f>SUMIFS(ETC!$G:$G,ETC!$B:$B,$C1194,ETC!$E:$E,$D1194)</x:f>
        <x:v>0</x:v>
      </x:c>
      <x:c r="M1194" s="73">
        <x:f>SUMIFS(ETC!$J:$J,ETC!$E:$E,$D1194,ETC!$B:$B,$C1194)</x:f>
        <x:v>0</x:v>
      </x:c>
      <x:c r="N1194" s="159">
        <x:f>IF(IFERROR((I1194+K1194+M1194)/(G1194+J1194+SUMIFS(ETC!$G:$G,ETC!$C:$C,1,ETC!$B:$B,$C1194,ETC!$E:$E,$D1194)),)=0,H1194,IFERROR((I1194+K1194+M1194)/(G1194+J1194+SUMIFS(ETC!$G:$G,ETC!$C:$C,1,ETC!$B:$B,$C1194,ETC!$E:$E,$D1194)),))</x:f>
        <x:v>660.62307414999987</x:v>
      </x:c>
      <x:c r="O1194" s="106">
        <x:f>++SUMIFS('sales data'!L:L,'sales data'!$B:$B,$C1194,'sales data'!$F:$F,$D1194,'sales data'!$O:$O,"")</x:f>
        <x:v>0</x:v>
      </x:c>
      <x:c r="P1194" s="73">
        <x:f t="shared" si="316"/>
        <x:v>0</x:v>
      </x:c>
      <x:c r="Q1194" s="68">
        <x:f>+SUMIFS('sales data'!$L:$L,'sales data'!$B:$B,$C1194,'sales data'!$F:$F,$D1194,'sales data'!$O:$O,"R")</x:f>
        <x:v>0</x:v>
      </x:c>
      <x:c r="R1194" s="73">
        <x:f t="shared" si="317"/>
        <x:v>0</x:v>
      </x:c>
      <x:c r="S1194" s="68">
        <x:f>SUMIFS('sales data'!$L:$L,'sales data'!$B:$B,$C1194,'sales data'!$F:$F,$D1194,'sales data'!$O:$O,"N")</x:f>
        <x:v>0</x:v>
      </x:c>
      <x:c r="T1194" s="73">
        <x:f t="shared" si="318"/>
        <x:v>0</x:v>
      </x:c>
      <x:c r="U1194" s="26">
        <x:f>SUMIFS('warehouse inventory check'!$N:$N,'warehouse inventory check'!$C:$C,$C1194,'warehouse inventory check'!$D:$D,$D1194)</x:f>
        <x:v>0</x:v>
      </x:c>
      <x:c r="V1194" s="26">
        <x:f t="shared" si="319"/>
        <x:v>660.62307414999987</x:v>
      </x:c>
      <x:c r="W1194" s="73">
        <x:f t="shared" si="320"/>
        <x:v>0</x:v>
      </x:c>
      <x:c r="X1194" s="74">
        <x:f t="shared" si="321"/>
        <x:v>0</x:v>
      </x:c>
      <x:c r="Y1194" s="68">
        <x:f t="shared" si="322"/>
        <x:v>0</x:v>
      </x:c>
      <x:c r="Z1194" s="68">
        <x:f t="shared" si="323"/>
        <x:v>0</x:v>
      </x:c>
    </x:row>
    <x:row r="1195" spans="1:26" s="26" customFormat="1">
      <x:c r="A1195" s="118">
        <x:v>62</x:v>
      </x:c>
      <x:c r="B1195" s="118"/>
      <x:c r="C1195" s="113">
        <x:v>12</x:v>
      </x:c>
      <x:c r="D1195" s="210" t="str">
        <x:f>IF(VLOOKUP($A1195,'★Master Code List'!$B$4:$K$167,8,)=0,"",(VLOOKUP($A1195,'★Master Code List'!$B$4:$K$167,8,)))</x:f>
        <x:v>TZ38-14A033-RB</x:v>
      </x:c>
      <x:c r="E1195" s="210" t="str">
        <x:f>IF(VLOOKUP($A1195,'★Master Code List'!$B$4:$K$167,9,)=0,"",(VLOOKUP($A1195,'★Master Code List'!$B$4:$K$167,9,)))</x:f>
        <x:v>BEV-E (AWD/RWD, V710)</x:v>
      </x:c>
      <x:c r="F1195" s="20" t="str">
        <x:f>IF(VLOOKUP($A1195,'★Master Code List'!$B$4:$K$167,10,)=0,"",(VLOOKUP($A1195,'★Master Code List'!$B$4:$K$167,10,)))</x:f>
        <x:v>BUSBAR ASY</x:v>
      </x:c>
      <x:c r="G1195" s="158">
        <x:f t="shared" si="324"/>
        <x:v>0</x:v>
      </x:c>
      <x:c r="H1195" s="158">
        <x:f t="shared" si="325"/>
        <x:v>701.01162884816767</x:v>
      </x:c>
      <x:c r="I1195" s="285">
        <x:f t="shared" si="326"/>
        <x:v>0</x:v>
      </x:c>
      <x:c r="J1195" s="106">
        <x:f>SUMIFS('purchase data'!K:K,'purchase data'!$B:$B,$C1195,'purchase data'!$F:$F,$D1195)</x:f>
        <x:v>0</x:v>
      </x:c>
      <x:c r="K1195" s="73">
        <x:f>SUMIFS('purchase data'!M:M,'purchase data'!$B:$B,$C1195,'purchase data'!$F:$F,$D1195)</x:f>
        <x:v>0</x:v>
      </x:c>
      <x:c r="L1195" s="68">
        <x:f>SUMIFS(ETC!$G:$G,ETC!$B:$B,$C1195,ETC!$E:$E,$D1195)</x:f>
        <x:v>0</x:v>
      </x:c>
      <x:c r="M1195" s="73">
        <x:f>SUMIFS(ETC!$J:$J,ETC!$E:$E,$D1195,ETC!$B:$B,$C1195)</x:f>
        <x:v>0</x:v>
      </x:c>
      <x:c r="N1195" s="159">
        <x:f>IF(IFERROR((I1195+K1195+M1195)/(G1195+J1195+SUMIFS(ETC!$G:$G,ETC!$C:$C,1,ETC!$B:$B,$C1195,ETC!$E:$E,$D1195)),)=0,H1195,IFERROR((I1195+K1195+M1195)/(G1195+J1195+SUMIFS(ETC!$G:$G,ETC!$C:$C,1,ETC!$B:$B,$C1195,ETC!$E:$E,$D1195)),))</x:f>
        <x:v>701.01162884816767</x:v>
      </x:c>
      <x:c r="O1195" s="106">
        <x:f>++SUMIFS('sales data'!L:L,'sales data'!$B:$B,$C1195,'sales data'!$F:$F,$D1195,'sales data'!$O:$O,"")</x:f>
        <x:v>0</x:v>
      </x:c>
      <x:c r="P1195" s="73">
        <x:f t="shared" si="316"/>
        <x:v>0</x:v>
      </x:c>
      <x:c r="Q1195" s="68">
        <x:f>+SUMIFS('sales data'!$L:$L,'sales data'!$B:$B,$C1195,'sales data'!$F:$F,$D1195,'sales data'!$O:$O,"R")</x:f>
        <x:v>0</x:v>
      </x:c>
      <x:c r="R1195" s="73">
        <x:f t="shared" si="317"/>
        <x:v>0</x:v>
      </x:c>
      <x:c r="S1195" s="68">
        <x:f>SUMIFS('sales data'!$L:$L,'sales data'!$B:$B,$C1195,'sales data'!$F:$F,$D1195,'sales data'!$O:$O,"N")</x:f>
        <x:v>0</x:v>
      </x:c>
      <x:c r="T1195" s="73">
        <x:f t="shared" si="318"/>
        <x:v>0</x:v>
      </x:c>
      <x:c r="U1195" s="26">
        <x:f>SUMIFS('warehouse inventory check'!$N:$N,'warehouse inventory check'!$C:$C,$C1195,'warehouse inventory check'!$D:$D,$D1195)</x:f>
        <x:v>0</x:v>
      </x:c>
      <x:c r="V1195" s="26">
        <x:f t="shared" si="319"/>
        <x:v>701.01162884816767</x:v>
      </x:c>
      <x:c r="W1195" s="73">
        <x:f t="shared" si="320"/>
        <x:v>0</x:v>
      </x:c>
      <x:c r="X1195" s="74">
        <x:f t="shared" si="321"/>
        <x:v>0</x:v>
      </x:c>
      <x:c r="Y1195" s="68">
        <x:f t="shared" si="322"/>
        <x:v>0</x:v>
      </x:c>
      <x:c r="Z1195" s="68">
        <x:f t="shared" si="323"/>
        <x:v>0</x:v>
      </x:c>
    </x:row>
    <x:row r="1196" spans="1:26" s="26" customFormat="1">
      <x:c r="A1196" s="118">
        <x:v>63</x:v>
      </x:c>
      <x:c r="B1196" s="118"/>
      <x:c r="C1196" s="113">
        <x:v>12</x:v>
      </x:c>
      <x:c r="D1196" s="210" t="str">
        <x:f>IF(VLOOKUP($A1196,'★Master Code List'!$B$4:$K$167,8,)=0,"",(VLOOKUP($A1196,'★Master Code List'!$B$4:$K$167,8,)))</x:f>
        <x:v>TZ38-14A033-SA</x:v>
      </x:c>
      <x:c r="E1196" s="210" t="str">
        <x:f>IF(VLOOKUP($A1196,'★Master Code List'!$B$4:$K$167,9,)=0,"",(VLOOKUP($A1196,'★Master Code List'!$B$4:$K$167,9,)))</x:f>
        <x:v>BEV-E (AWD/RWD, V710)</x:v>
      </x:c>
      <x:c r="F1196" s="20" t="str">
        <x:f>IF(VLOOKUP($A1196,'★Master Code List'!$B$4:$K$167,10,)=0,"",(VLOOKUP($A1196,'★Master Code List'!$B$4:$K$167,10,)))</x:f>
        <x:v>BUSBAR ASY</x:v>
      </x:c>
      <x:c r="G1196" s="158">
        <x:f t="shared" si="324"/>
        <x:v>0</x:v>
      </x:c>
      <x:c r="H1196" s="158">
        <x:f t="shared" si="325"/>
        <x:v>796.01111068894591</x:v>
      </x:c>
      <x:c r="I1196" s="285">
        <x:f t="shared" si="326"/>
        <x:v>0</x:v>
      </x:c>
      <x:c r="J1196" s="106">
        <x:f>SUMIFS('purchase data'!K:K,'purchase data'!$B:$B,$C1196,'purchase data'!$F:$F,$D1196)</x:f>
        <x:v>0</x:v>
      </x:c>
      <x:c r="K1196" s="73">
        <x:f>SUMIFS('purchase data'!M:M,'purchase data'!$B:$B,$C1196,'purchase data'!$F:$F,$D1196)</x:f>
        <x:v>0</x:v>
      </x:c>
      <x:c r="L1196" s="68">
        <x:f>SUMIFS(ETC!$G:$G,ETC!$B:$B,$C1196,ETC!$E:$E,$D1196)</x:f>
        <x:v>0</x:v>
      </x:c>
      <x:c r="M1196" s="73">
        <x:f>SUMIFS(ETC!$J:$J,ETC!$E:$E,$D1196,ETC!$B:$B,$C1196)</x:f>
        <x:v>0</x:v>
      </x:c>
      <x:c r="N1196" s="159">
        <x:f>IF(IFERROR((I1196+K1196+M1196)/(G1196+J1196+SUMIFS(ETC!$G:$G,ETC!$C:$C,1,ETC!$B:$B,$C1196,ETC!$E:$E,$D1196)),)=0,H1196,IFERROR((I1196+K1196+M1196)/(G1196+J1196+SUMIFS(ETC!$G:$G,ETC!$C:$C,1,ETC!$B:$B,$C1196,ETC!$E:$E,$D1196)),))</x:f>
        <x:v>796.01111068894591</x:v>
      </x:c>
      <x:c r="O1196" s="106">
        <x:f>++SUMIFS('sales data'!L:L,'sales data'!$B:$B,$C1196,'sales data'!$F:$F,$D1196,'sales data'!$O:$O,"")</x:f>
        <x:v>0</x:v>
      </x:c>
      <x:c r="P1196" s="73">
        <x:f t="shared" si="316"/>
        <x:v>0</x:v>
      </x:c>
      <x:c r="Q1196" s="68">
        <x:f>+SUMIFS('sales data'!$L:$L,'sales data'!$B:$B,$C1196,'sales data'!$F:$F,$D1196,'sales data'!$O:$O,"R")</x:f>
        <x:v>0</x:v>
      </x:c>
      <x:c r="R1196" s="73">
        <x:f t="shared" si="317"/>
        <x:v>0</x:v>
      </x:c>
      <x:c r="S1196" s="68">
        <x:f>SUMIFS('sales data'!$L:$L,'sales data'!$B:$B,$C1196,'sales data'!$F:$F,$D1196,'sales data'!$O:$O,"N")</x:f>
        <x:v>0</x:v>
      </x:c>
      <x:c r="T1196" s="73">
        <x:f t="shared" si="318"/>
        <x:v>0</x:v>
      </x:c>
      <x:c r="U1196" s="26">
        <x:f>SUMIFS('warehouse inventory check'!$N:$N,'warehouse inventory check'!$C:$C,$C1196,'warehouse inventory check'!$D:$D,$D1196)</x:f>
        <x:v>0</x:v>
      </x:c>
      <x:c r="V1196" s="26">
        <x:f t="shared" si="319"/>
        <x:v>796.01111068894591</x:v>
      </x:c>
      <x:c r="W1196" s="73">
        <x:f t="shared" si="320"/>
        <x:v>0</x:v>
      </x:c>
      <x:c r="X1196" s="74">
        <x:f t="shared" si="321"/>
        <x:v>0</x:v>
      </x:c>
      <x:c r="Y1196" s="68">
        <x:f t="shared" si="322"/>
        <x:v>0</x:v>
      </x:c>
      <x:c r="Z1196" s="68">
        <x:f t="shared" si="323"/>
        <x:v>0</x:v>
      </x:c>
    </x:row>
    <x:row r="1197" spans="1:26" s="26" customFormat="1">
      <x:c r="A1197" s="118">
        <x:v>64</x:v>
      </x:c>
      <x:c r="B1197" s="118"/>
      <x:c r="C1197" s="113">
        <x:v>12</x:v>
      </x:c>
      <x:c r="D1197" s="210" t="str">
        <x:f>IF(VLOOKUP($A1197,'★Master Code List'!$B$4:$K$167,8,)=0,"",(VLOOKUP($A1197,'★Master Code List'!$B$4:$K$167,8,)))</x:f>
        <x:v>TZ38-14A033-TA</x:v>
      </x:c>
      <x:c r="E1197" s="210" t="str">
        <x:f>IF(VLOOKUP($A1197,'★Master Code List'!$B$4:$K$167,9,)=0,"",(VLOOKUP($A1197,'★Master Code List'!$B$4:$K$167,9,)))</x:f>
        <x:v>EV-V4</x:v>
      </x:c>
      <x:c r="F1197" s="20" t="str">
        <x:f>IF(VLOOKUP($A1197,'★Master Code List'!$B$4:$K$167,10,)=0,"",(VLOOKUP($A1197,'★Master Code List'!$B$4:$K$167,10,)))</x:f>
        <x:v>BUSBAR ASY</x:v>
      </x:c>
      <x:c r="G1197" s="158">
        <x:f t="shared" si="324"/>
        <x:v>0</x:v>
      </x:c>
      <x:c r="H1197" s="158">
        <x:f t="shared" si="325"/>
        <x:v>700.73209999999995</x:v>
      </x:c>
      <x:c r="I1197" s="285">
        <x:f t="shared" si="326"/>
        <x:v>0</x:v>
      </x:c>
      <x:c r="J1197" s="106">
        <x:f>SUMIFS('purchase data'!K:K,'purchase data'!$B:$B,$C1197,'purchase data'!$F:$F,$D1197)</x:f>
        <x:v>0</x:v>
      </x:c>
      <x:c r="K1197" s="73">
        <x:f>SUMIFS('purchase data'!M:M,'purchase data'!$B:$B,$C1197,'purchase data'!$F:$F,$D1197)</x:f>
        <x:v>0</x:v>
      </x:c>
      <x:c r="L1197" s="68">
        <x:f>SUMIFS(ETC!$G:$G,ETC!$B:$B,$C1197,ETC!$E:$E,$D1197)</x:f>
        <x:v>0</x:v>
      </x:c>
      <x:c r="M1197" s="73">
        <x:f>SUMIFS(ETC!$J:$J,ETC!$E:$E,$D1197,ETC!$B:$B,$C1197)</x:f>
        <x:v>0</x:v>
      </x:c>
      <x:c r="N1197" s="159">
        <x:f>IF(IFERROR((I1197+K1197+M1197)/(G1197+J1197+SUMIFS(ETC!$G:$G,ETC!$C:$C,1,ETC!$B:$B,$C1197,ETC!$E:$E,$D1197)),)=0,H1197,IFERROR((I1197+K1197+M1197)/(G1197+J1197+SUMIFS(ETC!$G:$G,ETC!$C:$C,1,ETC!$B:$B,$C1197,ETC!$E:$E,$D1197)),))</x:f>
        <x:v>700.73209999999995</x:v>
      </x:c>
      <x:c r="O1197" s="106">
        <x:f>++SUMIFS('sales data'!L:L,'sales data'!$B:$B,$C1197,'sales data'!$F:$F,$D1197,'sales data'!$O:$O,"")</x:f>
        <x:v>0</x:v>
      </x:c>
      <x:c r="P1197" s="73">
        <x:f t="shared" si="316"/>
        <x:v>0</x:v>
      </x:c>
      <x:c r="Q1197" s="68">
        <x:f>+SUMIFS('sales data'!$L:$L,'sales data'!$B:$B,$C1197,'sales data'!$F:$F,$D1197,'sales data'!$O:$O,"R")</x:f>
        <x:v>0</x:v>
      </x:c>
      <x:c r="R1197" s="73">
        <x:f t="shared" si="317"/>
        <x:v>0</x:v>
      </x:c>
      <x:c r="S1197" s="68">
        <x:f>SUMIFS('sales data'!$L:$L,'sales data'!$B:$B,$C1197,'sales data'!$F:$F,$D1197,'sales data'!$O:$O,"N")</x:f>
        <x:v>0</x:v>
      </x:c>
      <x:c r="T1197" s="73">
        <x:f t="shared" si="318"/>
        <x:v>0</x:v>
      </x:c>
      <x:c r="U1197" s="26">
        <x:f>SUMIFS('warehouse inventory check'!$N:$N,'warehouse inventory check'!$C:$C,$C1197,'warehouse inventory check'!$D:$D,$D1197)</x:f>
        <x:v>0</x:v>
      </x:c>
      <x:c r="V1197" s="26">
        <x:f t="shared" si="319"/>
        <x:v>700.73209999999995</x:v>
      </x:c>
      <x:c r="W1197" s="73">
        <x:f t="shared" si="320"/>
        <x:v>0</x:v>
      </x:c>
      <x:c r="X1197" s="74">
        <x:f t="shared" si="321"/>
        <x:v>0</x:v>
      </x:c>
      <x:c r="Y1197" s="68">
        <x:f t="shared" si="322"/>
        <x:v>0</x:v>
      </x:c>
      <x:c r="Z1197" s="68">
        <x:f t="shared" si="323"/>
        <x:v>0</x:v>
      </x:c>
    </x:row>
    <x:row r="1198" spans="1:26" s="26" customFormat="1">
      <x:c r="A1198" s="118">
        <x:v>65</x:v>
      </x:c>
      <x:c r="B1198" s="118"/>
      <x:c r="C1198" s="113">
        <x:v>12</x:v>
      </x:c>
      <x:c r="D1198" s="210" t="str">
        <x:f>IF(VLOOKUP($A1198,'★Master Code List'!$B$4:$K$167,8,)=0,"",(VLOOKUP($A1198,'★Master Code List'!$B$4:$K$167,8,)))</x:f>
        <x:v>TZ38-14A033-TA04</x:v>
      </x:c>
      <x:c r="E1198" s="210" t="str">
        <x:f>IF(VLOOKUP($A1198,'★Master Code List'!$B$4:$K$167,9,)=0,"",(VLOOKUP($A1198,'★Master Code List'!$B$4:$K$167,9,)))</x:f>
        <x:v>EV-V4</x:v>
      </x:c>
      <x:c r="F1198" s="20" t="str">
        <x:f>IF(VLOOKUP($A1198,'★Master Code List'!$B$4:$K$167,10,)=0,"",(VLOOKUP($A1198,'★Master Code List'!$B$4:$K$167,10,)))</x:f>
        <x:v>BUSBAR</x:v>
      </x:c>
      <x:c r="G1198" s="158">
        <x:f t="shared" ref="G1198:G1233" si="327">SUMIFS(U:U,$D:$D,$D1198,$C:$C,$C1198-1)</x:f>
        <x:v>0</x:v>
      </x:c>
      <x:c r="H1198" s="158">
        <x:f t="shared" ref="H1198:H1233" si="328">SUMIFS(V:V,$D:$D,$D1198,$C:$C,$C1198-1)</x:f>
        <x:v>697.33709999999996</x:v>
      </x:c>
      <x:c r="I1198" s="285">
        <x:f t="shared" ref="I1198:I1233" si="329">SUMIFS(W:W,$D:$D,$D1198,$C:$C,$C1198-1)</x:f>
        <x:v>0</x:v>
      </x:c>
      <x:c r="J1198" s="106">
        <x:f>SUMIFS('purchase data'!K:K,'purchase data'!$B:$B,$C1198,'purchase data'!$F:$F,$D1198)</x:f>
        <x:v>0</x:v>
      </x:c>
      <x:c r="K1198" s="73">
        <x:f>SUMIFS('purchase data'!M:M,'purchase data'!$B:$B,$C1198,'purchase data'!$F:$F,$D1198)</x:f>
        <x:v>0</x:v>
      </x:c>
      <x:c r="L1198" s="68">
        <x:f>SUMIFS(ETC!$G:$G,ETC!$B:$B,$C1198,ETC!$E:$E,$D1198)</x:f>
        <x:v>0</x:v>
      </x:c>
      <x:c r="M1198" s="73">
        <x:f>SUMIFS(ETC!$J:$J,ETC!$E:$E,$D1198,ETC!$B:$B,$C1198)</x:f>
        <x:v>0</x:v>
      </x:c>
      <x:c r="N1198" s="159">
        <x:f>IF(IFERROR((I1198+K1198+M1198)/(G1198+J1198+SUMIFS(ETC!$G:$G,ETC!$C:$C,1,ETC!$B:$B,$C1198,ETC!$E:$E,$D1198)),)=0,H1198,IFERROR((I1198+K1198+M1198)/(G1198+J1198+SUMIFS(ETC!$G:$G,ETC!$C:$C,1,ETC!$B:$B,$C1198,ETC!$E:$E,$D1198)),))</x:f>
        <x:v>697.33709999999996</x:v>
      </x:c>
      <x:c r="O1198" s="106">
        <x:f>++SUMIFS('sales data'!L:L,'sales data'!$B:$B,$C1198,'sales data'!$F:$F,$D1198,'sales data'!$O:$O,"")</x:f>
        <x:v>0</x:v>
      </x:c>
      <x:c r="P1198" s="73">
        <x:f t="shared" ref="P1198:P1233" si="330">+IF(O1198&lt;&gt;0,O1198*N1198,)</x:f>
        <x:v>0</x:v>
      </x:c>
      <x:c r="Q1198" s="68">
        <x:f>+SUMIFS('sales data'!$L:$L,'sales data'!$B:$B,$C1198,'sales data'!$F:$F,$D1198,'sales data'!$O:$O,"R")</x:f>
        <x:v>0</x:v>
      </x:c>
      <x:c r="R1198" s="73">
        <x:f t="shared" ref="R1198:R1233" si="331">+IF(Q1198&lt;&gt;0,Q1198*N1198,)</x:f>
        <x:v>0</x:v>
      </x:c>
      <x:c r="S1198" s="68">
        <x:f>SUMIFS('sales data'!$L:$L,'sales data'!$B:$B,$C1198,'sales data'!$F:$F,$D1198,'sales data'!$O:$O,"N")</x:f>
        <x:v>0</x:v>
      </x:c>
      <x:c r="T1198" s="73">
        <x:f t="shared" ref="T1198:T1233" si="332">+IF(S1198&lt;&gt;0,S1198*N1198,)</x:f>
        <x:v>0</x:v>
      </x:c>
      <x:c r="U1198" s="26">
        <x:f>SUMIFS('warehouse inventory check'!$N:$N,'warehouse inventory check'!$C:$C,$C1198,'warehouse inventory check'!$D:$D,$D1198)</x:f>
        <x:v>0</x:v>
      </x:c>
      <x:c r="V1198" s="26">
        <x:f t="shared" ref="V1198:V1233" si="333">+N1198</x:f>
        <x:v>697.33709999999996</x:v>
      </x:c>
      <x:c r="W1198" s="73">
        <x:f t="shared" ref="W1198:W1233" si="334">+IF(U1198&lt;&gt;0,U1198*N1198,)</x:f>
        <x:v>0</x:v>
      </x:c>
      <x:c r="X1198" s="74">
        <x:f t="shared" ref="X1198:X1233" si="335">+I1198+K1198-P1198-R1198-W1198-T1198+M1198</x:f>
        <x:v>0</x:v>
      </x:c>
      <x:c r="Y1198" s="68">
        <x:f t="shared" ref="Y1198:Y1233" si="336">+G1198+J1198+L1198-O1198-Q1198-S1198</x:f>
        <x:v>0</x:v>
      </x:c>
      <x:c r="Z1198" s="68">
        <x:f t="shared" ref="Z1198:Z1233" si="337">+U1198-Y1198</x:f>
        <x:v>0</x:v>
      </x:c>
    </x:row>
    <x:row r="1199" spans="1:26" s="26" customFormat="1">
      <x:c r="A1199" s="118">
        <x:v>66</x:v>
      </x:c>
      <x:c r="B1199" s="118"/>
      <x:c r="C1199" s="113">
        <x:v>12</x:v>
      </x:c>
      <x:c r="D1199" s="210" t="str">
        <x:f>IF(VLOOKUP($A1199,'★Master Code List'!$B$4:$K$167,8,)=0,"",(VLOOKUP($A1199,'★Master Code List'!$B$4:$K$167,8,)))</x:f>
        <x:v>TZ38-14B680-AA</x:v>
      </x:c>
      <x:c r="E1199" s="210" t="str">
        <x:f>IF(VLOOKUP($A1199,'★Master Code List'!$B$4:$K$167,9,)=0,"",(VLOOKUP($A1199,'★Master Code List'!$B$4:$K$167,9,)))</x:f>
        <x:v>EV-V4</x:v>
      </x:c>
      <x:c r="F1199" s="20" t="str">
        <x:f>IF(VLOOKUP($A1199,'★Master Code List'!$B$4:$K$167,10,)=0,"",(VLOOKUP($A1199,'★Master Code List'!$B$4:$K$167,10,)))</x:f>
        <x:v>PDU_CONN_ASSY</x:v>
      </x:c>
      <x:c r="G1199" s="158">
        <x:f t="shared" si="327"/>
        <x:v>0</x:v>
      </x:c>
      <x:c r="H1199" s="158">
        <x:f t="shared" si="328"/>
        <x:v>4235.71828</x:v>
      </x:c>
      <x:c r="I1199" s="285">
        <x:f t="shared" si="329"/>
        <x:v>0</x:v>
      </x:c>
      <x:c r="J1199" s="106">
        <x:f>SUMIFS('purchase data'!K:K,'purchase data'!$B:$B,$C1199,'purchase data'!$F:$F,$D1199)</x:f>
        <x:v>0</x:v>
      </x:c>
      <x:c r="K1199" s="73">
        <x:f>SUMIFS('purchase data'!M:M,'purchase data'!$B:$B,$C1199,'purchase data'!$F:$F,$D1199)</x:f>
        <x:v>0</x:v>
      </x:c>
      <x:c r="L1199" s="68">
        <x:f>SUMIFS(ETC!$G:$G,ETC!$B:$B,$C1199,ETC!$E:$E,$D1199)</x:f>
        <x:v>0</x:v>
      </x:c>
      <x:c r="M1199" s="73">
        <x:f>SUMIFS(ETC!$J:$J,ETC!$E:$E,$D1199,ETC!$B:$B,$C1199)</x:f>
        <x:v>0</x:v>
      </x:c>
      <x:c r="N1199" s="159">
        <x:f>IF(IFERROR((I1199+K1199+M1199)/(G1199+J1199+SUMIFS(ETC!$G:$G,ETC!$C:$C,1,ETC!$B:$B,$C1199,ETC!$E:$E,$D1199)),)=0,H1199,IFERROR((I1199+K1199+M1199)/(G1199+J1199+SUMIFS(ETC!$G:$G,ETC!$C:$C,1,ETC!$B:$B,$C1199,ETC!$E:$E,$D1199)),))</x:f>
        <x:v>4235.71828</x:v>
      </x:c>
      <x:c r="O1199" s="106">
        <x:f>++SUMIFS('sales data'!L:L,'sales data'!$B:$B,$C1199,'sales data'!$F:$F,$D1199,'sales data'!$O:$O,"")</x:f>
        <x:v>0</x:v>
      </x:c>
      <x:c r="P1199" s="73">
        <x:f t="shared" si="330"/>
        <x:v>0</x:v>
      </x:c>
      <x:c r="Q1199" s="68">
        <x:f>+SUMIFS('sales data'!$L:$L,'sales data'!$B:$B,$C1199,'sales data'!$F:$F,$D1199,'sales data'!$O:$O,"R")</x:f>
        <x:v>0</x:v>
      </x:c>
      <x:c r="R1199" s="73">
        <x:f t="shared" si="331"/>
        <x:v>0</x:v>
      </x:c>
      <x:c r="S1199" s="68">
        <x:f>SUMIFS('sales data'!$L:$L,'sales data'!$B:$B,$C1199,'sales data'!$F:$F,$D1199,'sales data'!$O:$O,"N")</x:f>
        <x:v>0</x:v>
      </x:c>
      <x:c r="T1199" s="73">
        <x:f t="shared" si="332"/>
        <x:v>0</x:v>
      </x:c>
      <x:c r="U1199" s="26">
        <x:f>SUMIFS('warehouse inventory check'!$N:$N,'warehouse inventory check'!$C:$C,$C1199,'warehouse inventory check'!$D:$D,$D1199)</x:f>
        <x:v>0</x:v>
      </x:c>
      <x:c r="V1199" s="26">
        <x:f t="shared" si="333"/>
        <x:v>4235.71828</x:v>
      </x:c>
      <x:c r="W1199" s="73">
        <x:f t="shared" si="334"/>
        <x:v>0</x:v>
      </x:c>
      <x:c r="X1199" s="74">
        <x:f t="shared" si="335"/>
        <x:v>0</x:v>
      </x:c>
      <x:c r="Y1199" s="68">
        <x:f t="shared" si="336"/>
        <x:v>0</x:v>
      </x:c>
      <x:c r="Z1199" s="68">
        <x:f t="shared" si="337"/>
        <x:v>0</x:v>
      </x:c>
    </x:row>
    <x:row r="1200" spans="1:26" s="26" customFormat="1">
      <x:c r="A1200" s="118">
        <x:v>67</x:v>
      </x:c>
      <x:c r="B1200" s="118"/>
      <x:c r="C1200" s="113">
        <x:v>12</x:v>
      </x:c>
      <x:c r="D1200" s="210" t="str">
        <x:f>IF(VLOOKUP($A1200,'★Master Code List'!$B$4:$K$167,8,)=0,"",(VLOOKUP($A1200,'★Master Code List'!$B$4:$K$167,8,)))</x:f>
        <x:v>TZ38-14B680-BA</x:v>
      </x:c>
      <x:c r="E1200" s="210" t="str">
        <x:f>IF(VLOOKUP($A1200,'★Master Code List'!$B$4:$K$167,9,)=0,"",(VLOOKUP($A1200,'★Master Code List'!$B$4:$K$167,9,)))</x:f>
        <x:v>BEV-E (AWD, V710)</x:v>
      </x:c>
      <x:c r="F1200" s="20" t="str">
        <x:f>IF(VLOOKUP($A1200,'★Master Code List'!$B$4:$K$167,10,)=0,"",(VLOOKUP($A1200,'★Master Code List'!$B$4:$K$167,10,)))</x:f>
        <x:v>PDU</x:v>
      </x:c>
      <x:c r="G1200" s="158">
        <x:f t="shared" si="327"/>
        <x:v>0</x:v>
      </x:c>
      <x:c r="H1200" s="197">
        <x:f t="shared" si="328"/>
        <x:v>966.47935172413804</x:v>
      </x:c>
      <x:c r="I1200" s="285">
        <x:f t="shared" si="329"/>
        <x:v>0</x:v>
      </x:c>
      <x:c r="J1200" s="106">
        <x:f>SUMIFS('purchase data'!K:K,'purchase data'!$B:$B,$C1200,'purchase data'!$F:$F,$D1200)</x:f>
        <x:v>0</x:v>
      </x:c>
      <x:c r="K1200" s="73">
        <x:f>SUMIFS('purchase data'!M:M,'purchase data'!$B:$B,$C1200,'purchase data'!$F:$F,$D1200)</x:f>
        <x:v>0</x:v>
      </x:c>
      <x:c r="L1200" s="68">
        <x:f>SUMIFS(ETC!$G:$G,ETC!$B:$B,$C1200,ETC!$E:$E,$D1200)</x:f>
        <x:v>0</x:v>
      </x:c>
      <x:c r="M1200" s="73">
        <x:f>SUMIFS(ETC!$J:$J,ETC!$E:$E,$D1200,ETC!$B:$B,$C1200)</x:f>
        <x:v>0</x:v>
      </x:c>
      <x:c r="N1200" s="159">
        <x:f>IF(IFERROR((I1200+K1200+M1200)/(G1200+J1200+SUMIFS(ETC!$G:$G,ETC!$C:$C,1,ETC!$B:$B,$C1200,ETC!$E:$E,$D1200)),)=0,H1200,IFERROR((I1200+K1200+M1200)/(G1200+J1200+SUMIFS(ETC!$G:$G,ETC!$C:$C,1,ETC!$B:$B,$C1200,ETC!$E:$E,$D1200)),))</x:f>
        <x:v>966.47935172413804</x:v>
      </x:c>
      <x:c r="O1200" s="106">
        <x:f>++SUMIFS('sales data'!L:L,'sales data'!$B:$B,$C1200,'sales data'!$F:$F,$D1200,'sales data'!$O:$O,"")</x:f>
        <x:v>0</x:v>
      </x:c>
      <x:c r="P1200" s="73">
        <x:f t="shared" si="330"/>
        <x:v>0</x:v>
      </x:c>
      <x:c r="Q1200" s="68">
        <x:f>+SUMIFS('sales data'!$L:$L,'sales data'!$B:$B,$C1200,'sales data'!$F:$F,$D1200,'sales data'!$O:$O,"R")</x:f>
        <x:v>0</x:v>
      </x:c>
      <x:c r="R1200" s="73">
        <x:f t="shared" si="331"/>
        <x:v>0</x:v>
      </x:c>
      <x:c r="S1200" s="68">
        <x:f>SUMIFS('sales data'!$L:$L,'sales data'!$B:$B,$C1200,'sales data'!$F:$F,$D1200,'sales data'!$O:$O,"N")</x:f>
        <x:v>0</x:v>
      </x:c>
      <x:c r="T1200" s="73">
        <x:f t="shared" si="332"/>
        <x:v>0</x:v>
      </x:c>
      <x:c r="U1200" s="26">
        <x:f>SUMIFS('warehouse inventory check'!$N:$N,'warehouse inventory check'!$C:$C,$C1200,'warehouse inventory check'!$D:$D,$D1200)</x:f>
        <x:v>0</x:v>
      </x:c>
      <x:c r="V1200" s="26">
        <x:f t="shared" si="333"/>
        <x:v>966.47935172413804</x:v>
      </x:c>
      <x:c r="W1200" s="73">
        <x:f t="shared" si="334"/>
        <x:v>0</x:v>
      </x:c>
      <x:c r="X1200" s="74">
        <x:f t="shared" si="335"/>
        <x:v>0</x:v>
      </x:c>
      <x:c r="Y1200" s="68">
        <x:f t="shared" si="336"/>
        <x:v>0</x:v>
      </x:c>
      <x:c r="Z1200" s="68">
        <x:f t="shared" si="337"/>
        <x:v>0</x:v>
      </x:c>
    </x:row>
    <x:row r="1201" spans="1:26" s="26" customFormat="1">
      <x:c r="A1201" s="118">
        <x:v>68</x:v>
      </x:c>
      <x:c r="B1201" s="118"/>
      <x:c r="C1201" s="113">
        <x:v>12</x:v>
      </x:c>
      <x:c r="D1201" s="210" t="str">
        <x:f>IF(VLOOKUP($A1201,'★Master Code List'!$B$4:$K$167,8,)=0,"",(VLOOKUP($A1201,'★Master Code List'!$B$4:$K$167,8,)))</x:f>
        <x:v>TZ38-14B680-BB</x:v>
      </x:c>
      <x:c r="E1201" s="210" t="str">
        <x:f>IF(VLOOKUP($A1201,'★Master Code List'!$B$4:$K$167,9,)=0,"",(VLOOKUP($A1201,'★Master Code List'!$B$4:$K$167,9,)))</x:f>
        <x:v>BEV-E (AWD/RWD, V710)</x:v>
      </x:c>
      <x:c r="F1201" s="20" t="str">
        <x:f>IF(VLOOKUP($A1201,'★Master Code List'!$B$4:$K$167,10,)=0,"",(VLOOKUP($A1201,'★Master Code List'!$B$4:$K$167,10,)))</x:f>
        <x:v>AWD/RWD PDU CONN ASSY</x:v>
      </x:c>
      <x:c r="G1201" s="158">
        <x:f t="shared" si="327"/>
        <x:v>0</x:v>
      </x:c>
      <x:c r="H1201" s="197">
        <x:f t="shared" si="328"/>
        <x:v>1120.8416428571429</x:v>
      </x:c>
      <x:c r="I1201" s="285">
        <x:f t="shared" si="329"/>
        <x:v>0</x:v>
      </x:c>
      <x:c r="J1201" s="106">
        <x:f>SUMIFS('purchase data'!K:K,'purchase data'!$B:$B,$C1201,'purchase data'!$F:$F,$D1201)</x:f>
        <x:v>0</x:v>
      </x:c>
      <x:c r="K1201" s="73">
        <x:f>SUMIFS('purchase data'!M:M,'purchase data'!$B:$B,$C1201,'purchase data'!$F:$F,$D1201)</x:f>
        <x:v>0</x:v>
      </x:c>
      <x:c r="L1201" s="68">
        <x:f>SUMIFS(ETC!$G:$G,ETC!$B:$B,$C1201,ETC!$E:$E,$D1201)</x:f>
        <x:v>0</x:v>
      </x:c>
      <x:c r="M1201" s="73">
        <x:f>SUMIFS(ETC!$J:$J,ETC!$E:$E,$D1201,ETC!$B:$B,$C1201)</x:f>
        <x:v>0</x:v>
      </x:c>
      <x:c r="N1201" s="159">
        <x:f>IF(IFERROR((I1201+K1201+M1201)/(G1201+J1201+SUMIFS(ETC!$G:$G,ETC!$C:$C,1,ETC!$B:$B,$C1201,ETC!$E:$E,$D1201)),)=0,H1201,IFERROR((I1201+K1201+M1201)/(G1201+J1201+SUMIFS(ETC!$G:$G,ETC!$C:$C,1,ETC!$B:$B,$C1201,ETC!$E:$E,$D1201)),))</x:f>
        <x:v>1120.8416428571429</x:v>
      </x:c>
      <x:c r="O1201" s="106">
        <x:f>++SUMIFS('sales data'!L:L,'sales data'!$B:$B,$C1201,'sales data'!$F:$F,$D1201,'sales data'!$O:$O,"")</x:f>
        <x:v>0</x:v>
      </x:c>
      <x:c r="P1201" s="73">
        <x:f t="shared" si="330"/>
        <x:v>0</x:v>
      </x:c>
      <x:c r="Q1201" s="68">
        <x:f>+SUMIFS('sales data'!$L:$L,'sales data'!$B:$B,$C1201,'sales data'!$F:$F,$D1201,'sales data'!$O:$O,"R")</x:f>
        <x:v>0</x:v>
      </x:c>
      <x:c r="R1201" s="73">
        <x:f t="shared" si="331"/>
        <x:v>0</x:v>
      </x:c>
      <x:c r="S1201" s="68">
        <x:f>SUMIFS('sales data'!$L:$L,'sales data'!$B:$B,$C1201,'sales data'!$F:$F,$D1201,'sales data'!$O:$O,"N")</x:f>
        <x:v>0</x:v>
      </x:c>
      <x:c r="T1201" s="73">
        <x:f t="shared" si="332"/>
        <x:v>0</x:v>
      </x:c>
      <x:c r="U1201" s="26">
        <x:f>SUMIFS('warehouse inventory check'!$N:$N,'warehouse inventory check'!$C:$C,$C1201,'warehouse inventory check'!$D:$D,$D1201)</x:f>
        <x:v>0</x:v>
      </x:c>
      <x:c r="V1201" s="26">
        <x:f t="shared" si="333"/>
        <x:v>1120.8416428571429</x:v>
      </x:c>
      <x:c r="W1201" s="73">
        <x:f t="shared" si="334"/>
        <x:v>0</x:v>
      </x:c>
      <x:c r="X1201" s="74">
        <x:f t="shared" si="335"/>
        <x:v>0</x:v>
      </x:c>
      <x:c r="Y1201" s="68">
        <x:f t="shared" si="336"/>
        <x:v>0</x:v>
      </x:c>
      <x:c r="Z1201" s="68">
        <x:f t="shared" si="337"/>
        <x:v>0</x:v>
      </x:c>
    </x:row>
    <x:row r="1202" spans="1:26" s="26" customFormat="1">
      <x:c r="A1202" s="118">
        <x:v>69</x:v>
      </x:c>
      <x:c r="B1202" s="118"/>
      <x:c r="C1202" s="113">
        <x:v>12</x:v>
      </x:c>
      <x:c r="D1202" s="210" t="str">
        <x:f>IF(VLOOKUP($A1202,'★Master Code List'!$B$4:$K$167,8,)=0,"",(VLOOKUP($A1202,'★Master Code List'!$B$4:$K$167,8,)))</x:f>
        <x:v>BEE22-CP007</x:v>
      </x:c>
      <x:c r="E1202" s="210" t="str">
        <x:f>IF(VLOOKUP($A1202,'★Master Code List'!$B$4:$K$167,9,)=0,"",(VLOOKUP($A1202,'★Master Code List'!$B$4:$K$167,9,)))</x:f>
        <x:v>Components</x:v>
      </x:c>
      <x:c r="F1202" s="20" t="str">
        <x:f>IF(VLOOKUP($A1202,'★Master Code List'!$B$4:$K$167,10,)=0,"",(VLOOKUP($A1202,'★Master Code List'!$B$4:$K$167,10,)))</x:f>
        <x:v>CHANNEL</x:v>
      </x:c>
      <x:c r="G1202" s="158">
        <x:f t="shared" si="327"/>
        <x:v>0</x:v>
      </x:c>
      <x:c r="H1202" s="197">
        <x:f t="shared" si="328"/>
        <x:v>31.520383649999996</x:v>
      </x:c>
      <x:c r="I1202" s="285">
        <x:f t="shared" si="329"/>
        <x:v>0</x:v>
      </x:c>
      <x:c r="J1202" s="106">
        <x:f>SUMIFS('purchase data'!K:K,'purchase data'!$B:$B,$C1202,'purchase data'!$F:$F,$D1202)</x:f>
        <x:v>0</x:v>
      </x:c>
      <x:c r="K1202" s="73">
        <x:f>SUMIFS('purchase data'!M:M,'purchase data'!$B:$B,$C1202,'purchase data'!$F:$F,$D1202)</x:f>
        <x:v>0</x:v>
      </x:c>
      <x:c r="L1202" s="68">
        <x:f>SUMIFS(ETC!$G:$G,ETC!$B:$B,$C1202,ETC!$E:$E,$D1202)</x:f>
        <x:v>0</x:v>
      </x:c>
      <x:c r="M1202" s="73">
        <x:f>SUMIFS(ETC!$J:$J,ETC!$E:$E,$D1202,ETC!$B:$B,$C1202)</x:f>
        <x:v>0</x:v>
      </x:c>
      <x:c r="N1202" s="159">
        <x:f>IF(IFERROR((I1202+K1202+M1202)/(G1202+J1202+SUMIFS(ETC!$G:$G,ETC!$C:$C,1,ETC!$B:$B,$C1202,ETC!$E:$E,$D1202)),)=0,H1202,IFERROR((I1202+K1202+M1202)/(G1202+J1202+SUMIFS(ETC!$G:$G,ETC!$C:$C,1,ETC!$B:$B,$C1202,ETC!$E:$E,$D1202)),))</x:f>
        <x:v>31.520383649999996</x:v>
      </x:c>
      <x:c r="O1202" s="106">
        <x:f>++SUMIFS('sales data'!L:L,'sales data'!$B:$B,$C1202,'sales data'!$F:$F,$D1202,'sales data'!$O:$O,"")</x:f>
        <x:v>0</x:v>
      </x:c>
      <x:c r="P1202" s="73">
        <x:f t="shared" si="330"/>
        <x:v>0</x:v>
      </x:c>
      <x:c r="Q1202" s="68">
        <x:f>+SUMIFS('sales data'!$L:$L,'sales data'!$B:$B,$C1202,'sales data'!$F:$F,$D1202,'sales data'!$O:$O,"R")</x:f>
        <x:v>0</x:v>
      </x:c>
      <x:c r="R1202" s="73">
        <x:f t="shared" si="331"/>
        <x:v>0</x:v>
      </x:c>
      <x:c r="S1202" s="68">
        <x:f>SUMIFS('sales data'!$L:$L,'sales data'!$B:$B,$C1202,'sales data'!$F:$F,$D1202,'sales data'!$O:$O,"N")</x:f>
        <x:v>0</x:v>
      </x:c>
      <x:c r="T1202" s="73">
        <x:f t="shared" si="332"/>
        <x:v>0</x:v>
      </x:c>
      <x:c r="U1202" s="26">
        <x:f>SUMIFS('warehouse inventory check'!$N:$N,'warehouse inventory check'!$C:$C,$C1202,'warehouse inventory check'!$D:$D,$D1202)</x:f>
        <x:v>0</x:v>
      </x:c>
      <x:c r="V1202" s="26">
        <x:f t="shared" si="333"/>
        <x:v>31.520383649999996</x:v>
      </x:c>
      <x:c r="W1202" s="73">
        <x:f t="shared" si="334"/>
        <x:v>0</x:v>
      </x:c>
      <x:c r="X1202" s="74">
        <x:f t="shared" si="335"/>
        <x:v>0</x:v>
      </x:c>
      <x:c r="Y1202" s="68">
        <x:f t="shared" si="336"/>
        <x:v>0</x:v>
      </x:c>
      <x:c r="Z1202" s="68">
        <x:f t="shared" si="337"/>
        <x:v>0</x:v>
      </x:c>
    </x:row>
    <x:row r="1203" spans="1:26" s="26" customFormat="1">
      <x:c r="A1203" s="118">
        <x:v>70</x:v>
      </x:c>
      <x:c r="B1203" s="118"/>
      <x:c r="C1203" s="113">
        <x:v>12</x:v>
      </x:c>
      <x:c r="D1203" s="210" t="str">
        <x:f>IF(VLOOKUP($A1203,'★Master Code List'!$B$4:$K$167,8,)=0,"",(VLOOKUP($A1203,'★Master Code List'!$B$4:$K$167,8,)))</x:f>
        <x:v>BEE22-CT009</x:v>
      </x:c>
      <x:c r="E1203" s="210" t="str">
        <x:f>IF(VLOOKUP($A1203,'★Master Code List'!$B$4:$K$167,9,)=0,"",(VLOOKUP($A1203,'★Master Code List'!$B$4:$K$167,9,)))</x:f>
        <x:v>Components</x:v>
      </x:c>
      <x:c r="F1203" s="20" t="str">
        <x:f>IF(VLOOKUP($A1203,'★Master Code List'!$B$4:$K$167,10,)=0,"",(VLOOKUP($A1203,'★Master Code List'!$B$4:$K$167,10,)))</x:f>
        <x:v>BEV_E_TML_1</x:v>
      </x:c>
      <x:c r="G1203" s="158">
        <x:f t="shared" si="327"/>
        <x:v>0</x:v>
      </x:c>
      <x:c r="H1203" s="197">
        <x:f t="shared" si="328"/>
        <x:v>52.679278778274778</x:v>
      </x:c>
      <x:c r="I1203" s="285">
        <x:f t="shared" si="329"/>
        <x:v>0</x:v>
      </x:c>
      <x:c r="J1203" s="106">
        <x:f>SUMIFS('purchase data'!K:K,'purchase data'!$B:$B,$C1203,'purchase data'!$F:$F,$D1203)</x:f>
        <x:v>0</x:v>
      </x:c>
      <x:c r="K1203" s="73">
        <x:f>SUMIFS('purchase data'!M:M,'purchase data'!$B:$B,$C1203,'purchase data'!$F:$F,$D1203)</x:f>
        <x:v>0</x:v>
      </x:c>
      <x:c r="L1203" s="68">
        <x:f>SUMIFS(ETC!$G:$G,ETC!$B:$B,$C1203,ETC!$E:$E,$D1203)</x:f>
        <x:v>0</x:v>
      </x:c>
      <x:c r="M1203" s="73">
        <x:f>SUMIFS(ETC!$J:$J,ETC!$E:$E,$D1203,ETC!$B:$B,$C1203)</x:f>
        <x:v>0</x:v>
      </x:c>
      <x:c r="N1203" s="159">
        <x:f>IF(IFERROR((I1203+K1203+M1203)/(G1203+J1203+SUMIFS(ETC!$G:$G,ETC!$C:$C,1,ETC!$B:$B,$C1203,ETC!$E:$E,$D1203)),)=0,H1203,IFERROR((I1203+K1203+M1203)/(G1203+J1203+SUMIFS(ETC!$G:$G,ETC!$C:$C,1,ETC!$B:$B,$C1203,ETC!$E:$E,$D1203)),))</x:f>
        <x:v>52.679278778274778</x:v>
      </x:c>
      <x:c r="O1203" s="106">
        <x:f>++SUMIFS('sales data'!L:L,'sales data'!$B:$B,$C1203,'sales data'!$F:$F,$D1203,'sales data'!$O:$O,"")</x:f>
        <x:v>0</x:v>
      </x:c>
      <x:c r="P1203" s="73">
        <x:f t="shared" si="330"/>
        <x:v>0</x:v>
      </x:c>
      <x:c r="Q1203" s="68">
        <x:f>+SUMIFS('sales data'!$L:$L,'sales data'!$B:$B,$C1203,'sales data'!$F:$F,$D1203,'sales data'!$O:$O,"R")</x:f>
        <x:v>0</x:v>
      </x:c>
      <x:c r="R1203" s="73">
        <x:f t="shared" si="331"/>
        <x:v>0</x:v>
      </x:c>
      <x:c r="S1203" s="68">
        <x:f>SUMIFS('sales data'!$L:$L,'sales data'!$B:$B,$C1203,'sales data'!$F:$F,$D1203,'sales data'!$O:$O,"N")</x:f>
        <x:v>0</x:v>
      </x:c>
      <x:c r="T1203" s="73">
        <x:f t="shared" si="332"/>
        <x:v>0</x:v>
      </x:c>
      <x:c r="U1203" s="26">
        <x:f>SUMIFS('warehouse inventory check'!$N:$N,'warehouse inventory check'!$C:$C,$C1203,'warehouse inventory check'!$D:$D,$D1203)</x:f>
        <x:v>0</x:v>
      </x:c>
      <x:c r="V1203" s="26">
        <x:f t="shared" si="333"/>
        <x:v>52.679278778274778</x:v>
      </x:c>
      <x:c r="W1203" s="73">
        <x:f t="shared" si="334"/>
        <x:v>0</x:v>
      </x:c>
      <x:c r="X1203" s="74">
        <x:f t="shared" si="335"/>
        <x:v>0</x:v>
      </x:c>
      <x:c r="Y1203" s="68">
        <x:f t="shared" si="336"/>
        <x:v>0</x:v>
      </x:c>
      <x:c r="Z1203" s="68">
        <x:f t="shared" si="337"/>
        <x:v>0</x:v>
      </x:c>
    </x:row>
    <x:row r="1204" spans="1:26" s="26" customFormat="1">
      <x:c r="A1204" s="118">
        <x:v>71</x:v>
      </x:c>
      <x:c r="B1204" s="118"/>
      <x:c r="C1204" s="113">
        <x:v>12</x:v>
      </x:c>
      <x:c r="D1204" s="210" t="str">
        <x:f>IF(VLOOKUP($A1204,'★Master Code List'!$B$4:$K$167,8,)=0,"",(VLOOKUP($A1204,'★Master Code List'!$B$4:$K$167,8,)))</x:f>
        <x:v>BEE22-CT010</x:v>
      </x:c>
      <x:c r="E1204" s="210" t="str">
        <x:f>IF(VLOOKUP($A1204,'★Master Code List'!$B$4:$K$167,9,)=0,"",(VLOOKUP($A1204,'★Master Code List'!$B$4:$K$167,9,)))</x:f>
        <x:v>Components</x:v>
      </x:c>
      <x:c r="F1204" s="20" t="str">
        <x:f>IF(VLOOKUP($A1204,'★Master Code List'!$B$4:$K$167,10,)=0,"",(VLOOKUP($A1204,'★Master Code List'!$B$4:$K$167,10,)))</x:f>
        <x:v>BEV_E_TML_2</x:v>
      </x:c>
      <x:c r="G1204" s="158">
        <x:f t="shared" si="327"/>
        <x:v>0</x:v>
      </x:c>
      <x:c r="H1204" s="197">
        <x:f t="shared" si="328"/>
        <x:v>61.512894637990293</x:v>
      </x:c>
      <x:c r="I1204" s="285">
        <x:f t="shared" si="329"/>
        <x:v>0</x:v>
      </x:c>
      <x:c r="J1204" s="106">
        <x:f>SUMIFS('purchase data'!K:K,'purchase data'!$B:$B,$C1204,'purchase data'!$F:$F,$D1204)</x:f>
        <x:v>0</x:v>
      </x:c>
      <x:c r="K1204" s="73">
        <x:f>SUMIFS('purchase data'!M:M,'purchase data'!$B:$B,$C1204,'purchase data'!$F:$F,$D1204)</x:f>
        <x:v>0</x:v>
      </x:c>
      <x:c r="L1204" s="68">
        <x:f>SUMIFS(ETC!$G:$G,ETC!$B:$B,$C1204,ETC!$E:$E,$D1204)</x:f>
        <x:v>0</x:v>
      </x:c>
      <x:c r="M1204" s="73">
        <x:f>SUMIFS(ETC!$J:$J,ETC!$E:$E,$D1204,ETC!$B:$B,$C1204)</x:f>
        <x:v>0</x:v>
      </x:c>
      <x:c r="N1204" s="159">
        <x:f>IF(IFERROR((I1204+K1204+M1204)/(G1204+J1204+SUMIFS(ETC!$G:$G,ETC!$C:$C,1,ETC!$B:$B,$C1204,ETC!$E:$E,$D1204)),)=0,H1204,IFERROR((I1204+K1204+M1204)/(G1204+J1204+SUMIFS(ETC!$G:$G,ETC!$C:$C,1,ETC!$B:$B,$C1204,ETC!$E:$E,$D1204)),))</x:f>
        <x:v>61.512894637990293</x:v>
      </x:c>
      <x:c r="O1204" s="106">
        <x:f>++SUMIFS('sales data'!L:L,'sales data'!$B:$B,$C1204,'sales data'!$F:$F,$D1204,'sales data'!$O:$O,"")</x:f>
        <x:v>0</x:v>
      </x:c>
      <x:c r="P1204" s="73">
        <x:f t="shared" si="330"/>
        <x:v>0</x:v>
      </x:c>
      <x:c r="Q1204" s="68">
        <x:f>+SUMIFS('sales data'!$L:$L,'sales data'!$B:$B,$C1204,'sales data'!$F:$F,$D1204,'sales data'!$O:$O,"R")</x:f>
        <x:v>0</x:v>
      </x:c>
      <x:c r="R1204" s="73">
        <x:f t="shared" si="331"/>
        <x:v>0</x:v>
      </x:c>
      <x:c r="S1204" s="68">
        <x:f>SUMIFS('sales data'!$L:$L,'sales data'!$B:$B,$C1204,'sales data'!$F:$F,$D1204,'sales data'!$O:$O,"N")</x:f>
        <x:v>0</x:v>
      </x:c>
      <x:c r="T1204" s="73">
        <x:f t="shared" si="332"/>
        <x:v>0</x:v>
      </x:c>
      <x:c r="U1204" s="26">
        <x:f>SUMIFS('warehouse inventory check'!$N:$N,'warehouse inventory check'!$C:$C,$C1204,'warehouse inventory check'!$D:$D,$D1204)</x:f>
        <x:v>0</x:v>
      </x:c>
      <x:c r="V1204" s="26">
        <x:f t="shared" si="333"/>
        <x:v>61.512894637990293</x:v>
      </x:c>
      <x:c r="W1204" s="73">
        <x:f t="shared" si="334"/>
        <x:v>0</x:v>
      </x:c>
      <x:c r="X1204" s="74">
        <x:f t="shared" si="335"/>
        <x:v>0</x:v>
      </x:c>
      <x:c r="Y1204" s="68">
        <x:f t="shared" si="336"/>
        <x:v>0</x:v>
      </x:c>
      <x:c r="Z1204" s="68">
        <x:f t="shared" si="337"/>
        <x:v>0</x:v>
      </x:c>
    </x:row>
    <x:row r="1205" spans="1:26" s="26" customFormat="1">
      <x:c r="A1205" s="118">
        <x:v>72</x:v>
      </x:c>
      <x:c r="B1205" s="118"/>
      <x:c r="C1205" s="113">
        <x:v>12</x:v>
      </x:c>
      <x:c r="D1205" s="210" t="str">
        <x:f>IF(VLOOKUP($A1205,'★Master Code List'!$B$4:$K$167,8,)=0,"",(VLOOKUP($A1205,'★Master Code List'!$B$4:$K$167,8,)))</x:f>
        <x:v>BEE22-CT011</x:v>
      </x:c>
      <x:c r="E1205" s="210" t="str">
        <x:f>IF(VLOOKUP($A1205,'★Master Code List'!$B$4:$K$167,9,)=0,"",(VLOOKUP($A1205,'★Master Code List'!$B$4:$K$167,9,)))</x:f>
        <x:v>Components</x:v>
      </x:c>
      <x:c r="F1205" s="20" t="str">
        <x:f>IF(VLOOKUP($A1205,'★Master Code List'!$B$4:$K$167,10,)=0,"",(VLOOKUP($A1205,'★Master Code List'!$B$4:$K$167,10,)))</x:f>
        <x:v>BEV_E_TML_3</x:v>
      </x:c>
      <x:c r="G1205" s="158">
        <x:f t="shared" si="327"/>
        <x:v>0</x:v>
      </x:c>
      <x:c r="H1205" s="197">
        <x:f t="shared" si="328"/>
        <x:v>47.329897196788771</x:v>
      </x:c>
      <x:c r="I1205" s="285">
        <x:f t="shared" si="329"/>
        <x:v>0</x:v>
      </x:c>
      <x:c r="J1205" s="106">
        <x:f>SUMIFS('purchase data'!K:K,'purchase data'!$B:$B,$C1205,'purchase data'!$F:$F,$D1205)</x:f>
        <x:v>0</x:v>
      </x:c>
      <x:c r="K1205" s="73">
        <x:f>SUMIFS('purchase data'!M:M,'purchase data'!$B:$B,$C1205,'purchase data'!$F:$F,$D1205)</x:f>
        <x:v>0</x:v>
      </x:c>
      <x:c r="L1205" s="68">
        <x:f>SUMIFS(ETC!$G:$G,ETC!$B:$B,$C1205,ETC!$E:$E,$D1205)</x:f>
        <x:v>0</x:v>
      </x:c>
      <x:c r="M1205" s="73">
        <x:f>SUMIFS(ETC!$J:$J,ETC!$E:$E,$D1205,ETC!$B:$B,$C1205)</x:f>
        <x:v>0</x:v>
      </x:c>
      <x:c r="N1205" s="159">
        <x:f>IF(IFERROR((I1205+K1205+M1205)/(G1205+J1205+SUMIFS(ETC!$G:$G,ETC!$C:$C,1,ETC!$B:$B,$C1205,ETC!$E:$E,$D1205)),)=0,H1205,IFERROR((I1205+K1205+M1205)/(G1205+J1205+SUMIFS(ETC!$G:$G,ETC!$C:$C,1,ETC!$B:$B,$C1205,ETC!$E:$E,$D1205)),))</x:f>
        <x:v>47.329897196788771</x:v>
      </x:c>
      <x:c r="O1205" s="106">
        <x:f>++SUMIFS('sales data'!L:L,'sales data'!$B:$B,$C1205,'sales data'!$F:$F,$D1205,'sales data'!$O:$O,"")</x:f>
        <x:v>0</x:v>
      </x:c>
      <x:c r="P1205" s="73">
        <x:f t="shared" si="330"/>
        <x:v>0</x:v>
      </x:c>
      <x:c r="Q1205" s="68">
        <x:f>+SUMIFS('sales data'!$L:$L,'sales data'!$B:$B,$C1205,'sales data'!$F:$F,$D1205,'sales data'!$O:$O,"R")</x:f>
        <x:v>0</x:v>
      </x:c>
      <x:c r="R1205" s="73">
        <x:f t="shared" si="331"/>
        <x:v>0</x:v>
      </x:c>
      <x:c r="S1205" s="68">
        <x:f>SUMIFS('sales data'!$L:$L,'sales data'!$B:$B,$C1205,'sales data'!$F:$F,$D1205,'sales data'!$O:$O,"N")</x:f>
        <x:v>0</x:v>
      </x:c>
      <x:c r="T1205" s="73">
        <x:f t="shared" si="332"/>
        <x:v>0</x:v>
      </x:c>
      <x:c r="U1205" s="26">
        <x:f>SUMIFS('warehouse inventory check'!$N:$N,'warehouse inventory check'!$C:$C,$C1205,'warehouse inventory check'!$D:$D,$D1205)</x:f>
        <x:v>0</x:v>
      </x:c>
      <x:c r="V1205" s="26">
        <x:f t="shared" si="333"/>
        <x:v>47.329897196788771</x:v>
      </x:c>
      <x:c r="W1205" s="73">
        <x:f t="shared" si="334"/>
        <x:v>0</x:v>
      </x:c>
      <x:c r="X1205" s="74">
        <x:f t="shared" si="335"/>
        <x:v>0</x:v>
      </x:c>
      <x:c r="Y1205" s="68">
        <x:f t="shared" si="336"/>
        <x:v>0</x:v>
      </x:c>
      <x:c r="Z1205" s="68">
        <x:f t="shared" si="337"/>
        <x:v>0</x:v>
      </x:c>
    </x:row>
    <x:row r="1206" spans="1:26" s="26" customFormat="1">
      <x:c r="A1206" s="118">
        <x:v>73</x:v>
      </x:c>
      <x:c r="B1206" s="118"/>
      <x:c r="C1206" s="113">
        <x:v>12</x:v>
      </x:c>
      <x:c r="D1206" s="210" t="str">
        <x:f>IF(VLOOKUP($A1206,'★Master Code List'!$B$4:$K$167,8,)=0,"",(VLOOKUP($A1206,'★Master Code List'!$B$4:$K$167,8,)))</x:f>
        <x:v>BEE24-CP001</x:v>
      </x:c>
      <x:c r="E1206" s="210" t="str">
        <x:f>IF(VLOOKUP($A1206,'★Master Code List'!$B$4:$K$167,9,)=0,"",(VLOOKUP($A1206,'★Master Code List'!$B$4:$K$167,9,)))</x:f>
        <x:v>Components</x:v>
      </x:c>
      <x:c r="F1206" s="20" t="str">
        <x:f>IF(VLOOKUP($A1206,'★Master Code List'!$B$4:$K$167,10,)=0,"",(VLOOKUP($A1206,'★Master Code List'!$B$4:$K$167,10,)))</x:f>
        <x:v>CHANNEL</x:v>
      </x:c>
      <x:c r="G1206" s="158">
        <x:f t="shared" si="327"/>
        <x:v>0</x:v>
      </x:c>
      <x:c r="H1206" s="197">
        <x:f t="shared" si="328"/>
        <x:v>56.439375999999996</x:v>
      </x:c>
      <x:c r="I1206" s="285">
        <x:f t="shared" si="329"/>
        <x:v>0</x:v>
      </x:c>
      <x:c r="J1206" s="106">
        <x:f>SUMIFS('purchase data'!K:K,'purchase data'!$B:$B,$C1206,'purchase data'!$F:$F,$D1206)</x:f>
        <x:v>0</x:v>
      </x:c>
      <x:c r="K1206" s="73">
        <x:f>SUMIFS('purchase data'!M:M,'purchase data'!$B:$B,$C1206,'purchase data'!$F:$F,$D1206)</x:f>
        <x:v>0</x:v>
      </x:c>
      <x:c r="L1206" s="68">
        <x:f>SUMIFS(ETC!$G:$G,ETC!$B:$B,$C1206,ETC!$E:$E,$D1206)</x:f>
        <x:v>0</x:v>
      </x:c>
      <x:c r="M1206" s="73">
        <x:f>SUMIFS(ETC!$J:$J,ETC!$E:$E,$D1206,ETC!$B:$B,$C1206)</x:f>
        <x:v>0</x:v>
      </x:c>
      <x:c r="N1206" s="159">
        <x:f>IF(IFERROR((I1206+K1206+M1206)/(G1206+J1206+SUMIFS(ETC!$G:$G,ETC!$C:$C,1,ETC!$B:$B,$C1206,ETC!$E:$E,$D1206)),)=0,H1206,IFERROR((I1206+K1206+M1206)/(G1206+J1206+SUMIFS(ETC!$G:$G,ETC!$C:$C,1,ETC!$B:$B,$C1206,ETC!$E:$E,$D1206)),))</x:f>
        <x:v>56.439375999999996</x:v>
      </x:c>
      <x:c r="O1206" s="106">
        <x:f>++SUMIFS('sales data'!L:L,'sales data'!$B:$B,$C1206,'sales data'!$F:$F,$D1206,'sales data'!$O:$O,"")</x:f>
        <x:v>0</x:v>
      </x:c>
      <x:c r="P1206" s="73">
        <x:f t="shared" si="330"/>
        <x:v>0</x:v>
      </x:c>
      <x:c r="Q1206" s="68">
        <x:f>+SUMIFS('sales data'!$L:$L,'sales data'!$B:$B,$C1206,'sales data'!$F:$F,$D1206,'sales data'!$O:$O,"R")</x:f>
        <x:v>0</x:v>
      </x:c>
      <x:c r="R1206" s="73">
        <x:f t="shared" si="331"/>
        <x:v>0</x:v>
      </x:c>
      <x:c r="S1206" s="68">
        <x:f>SUMIFS('sales data'!$L:$L,'sales data'!$B:$B,$C1206,'sales data'!$F:$F,$D1206,'sales data'!$O:$O,"N")</x:f>
        <x:v>0</x:v>
      </x:c>
      <x:c r="T1206" s="73">
        <x:f t="shared" si="332"/>
        <x:v>0</x:v>
      </x:c>
      <x:c r="U1206" s="26">
        <x:f>SUMIFS('warehouse inventory check'!$N:$N,'warehouse inventory check'!$C:$C,$C1206,'warehouse inventory check'!$D:$D,$D1206)</x:f>
        <x:v>0</x:v>
      </x:c>
      <x:c r="V1206" s="26">
        <x:f t="shared" si="333"/>
        <x:v>56.439375999999996</x:v>
      </x:c>
      <x:c r="W1206" s="73">
        <x:f t="shared" si="334"/>
        <x:v>0</x:v>
      </x:c>
      <x:c r="X1206" s="74">
        <x:f t="shared" si="335"/>
        <x:v>0</x:v>
      </x:c>
      <x:c r="Y1206" s="68">
        <x:f t="shared" si="336"/>
        <x:v>0</x:v>
      </x:c>
      <x:c r="Z1206" s="68">
        <x:f t="shared" si="337"/>
        <x:v>0</x:v>
      </x:c>
    </x:row>
    <x:row r="1207" spans="1:26" s="26" customFormat="1">
      <x:c r="A1207" s="118">
        <x:v>74</x:v>
      </x:c>
      <x:c r="B1207" s="118"/>
      <x:c r="C1207" s="113">
        <x:v>12</x:v>
      </x:c>
      <x:c r="D1207" s="210" t="str">
        <x:f>IF(VLOOKUP($A1207,'★Master Code List'!$B$4:$K$167,8,)=0,"",(VLOOKUP($A1207,'★Master Code List'!$B$4:$K$167,8,)))</x:f>
        <x:v>BEE24-CP002</x:v>
      </x:c>
      <x:c r="E1207" s="210" t="str">
        <x:f>IF(VLOOKUP($A1207,'★Master Code List'!$B$4:$K$167,9,)=0,"",(VLOOKUP($A1207,'★Master Code List'!$B$4:$K$167,9,)))</x:f>
        <x:v>Components</x:v>
      </x:c>
      <x:c r="F1207" s="20" t="str">
        <x:f>IF(VLOOKUP($A1207,'★Master Code List'!$B$4:$K$167,10,)=0,"",(VLOOKUP($A1207,'★Master Code List'!$B$4:$K$167,10,)))</x:f>
        <x:v>CHANNEL</x:v>
      </x:c>
      <x:c r="G1207" s="158">
        <x:f t="shared" si="327"/>
        <x:v>0</x:v>
      </x:c>
      <x:c r="H1207" s="197">
        <x:f t="shared" si="328"/>
        <x:v>46.360916000000003</x:v>
      </x:c>
      <x:c r="I1207" s="285">
        <x:f t="shared" si="329"/>
        <x:v>0</x:v>
      </x:c>
      <x:c r="J1207" s="106">
        <x:f>SUMIFS('purchase data'!K:K,'purchase data'!$B:$B,$C1207,'purchase data'!$F:$F,$D1207)</x:f>
        <x:v>0</x:v>
      </x:c>
      <x:c r="K1207" s="73">
        <x:f>SUMIFS('purchase data'!M:M,'purchase data'!$B:$B,$C1207,'purchase data'!$F:$F,$D1207)</x:f>
        <x:v>0</x:v>
      </x:c>
      <x:c r="L1207" s="68">
        <x:f>SUMIFS(ETC!$G:$G,ETC!$B:$B,$C1207,ETC!$E:$E,$D1207)</x:f>
        <x:v>0</x:v>
      </x:c>
      <x:c r="M1207" s="73">
        <x:f>SUMIFS(ETC!$J:$J,ETC!$E:$E,$D1207,ETC!$B:$B,$C1207)</x:f>
        <x:v>0</x:v>
      </x:c>
      <x:c r="N1207" s="159">
        <x:f>IF(IFERROR((I1207+K1207+M1207)/(G1207+J1207+SUMIFS(ETC!$G:$G,ETC!$C:$C,1,ETC!$B:$B,$C1207,ETC!$E:$E,$D1207)),)=0,H1207,IFERROR((I1207+K1207+M1207)/(G1207+J1207+SUMIFS(ETC!$G:$G,ETC!$C:$C,1,ETC!$B:$B,$C1207,ETC!$E:$E,$D1207)),))</x:f>
        <x:v>46.360916000000003</x:v>
      </x:c>
      <x:c r="O1207" s="106">
        <x:f>++SUMIFS('sales data'!L:L,'sales data'!$B:$B,$C1207,'sales data'!$F:$F,$D1207,'sales data'!$O:$O,"")</x:f>
        <x:v>0</x:v>
      </x:c>
      <x:c r="P1207" s="73">
        <x:f t="shared" si="330"/>
        <x:v>0</x:v>
      </x:c>
      <x:c r="Q1207" s="68">
        <x:f>+SUMIFS('sales data'!$L:$L,'sales data'!$B:$B,$C1207,'sales data'!$F:$F,$D1207,'sales data'!$O:$O,"R")</x:f>
        <x:v>0</x:v>
      </x:c>
      <x:c r="R1207" s="73">
        <x:f t="shared" si="331"/>
        <x:v>0</x:v>
      </x:c>
      <x:c r="S1207" s="68">
        <x:f>SUMIFS('sales data'!$L:$L,'sales data'!$B:$B,$C1207,'sales data'!$F:$F,$D1207,'sales data'!$O:$O,"N")</x:f>
        <x:v>0</x:v>
      </x:c>
      <x:c r="T1207" s="73">
        <x:f t="shared" si="332"/>
        <x:v>0</x:v>
      </x:c>
      <x:c r="U1207" s="26">
        <x:f>SUMIFS('warehouse inventory check'!$N:$N,'warehouse inventory check'!$C:$C,$C1207,'warehouse inventory check'!$D:$D,$D1207)</x:f>
        <x:v>0</x:v>
      </x:c>
      <x:c r="V1207" s="26">
        <x:f t="shared" si="333"/>
        <x:v>46.360916000000003</x:v>
      </x:c>
      <x:c r="W1207" s="73">
        <x:f t="shared" si="334"/>
        <x:v>0</x:v>
      </x:c>
      <x:c r="X1207" s="74">
        <x:f t="shared" si="335"/>
        <x:v>0</x:v>
      </x:c>
      <x:c r="Y1207" s="68">
        <x:f t="shared" si="336"/>
        <x:v>0</x:v>
      </x:c>
      <x:c r="Z1207" s="68">
        <x:f t="shared" si="337"/>
        <x:v>0</x:v>
      </x:c>
    </x:row>
    <x:row r="1208" spans="1:26" s="26" customFormat="1">
      <x:c r="A1208" s="118">
        <x:v>75</x:v>
      </x:c>
      <x:c r="B1208" s="118"/>
      <x:c r="C1208" s="113">
        <x:v>12</x:v>
      </x:c>
      <x:c r="D1208" s="210" t="str">
        <x:f>IF(VLOOKUP($A1208,'★Master Code List'!$B$4:$K$167,8,)=0,"",(VLOOKUP($A1208,'★Master Code List'!$B$4:$K$167,8,)))</x:f>
        <x:v>BEE24-CP003</x:v>
      </x:c>
      <x:c r="E1208" s="210" t="str">
        <x:f>IF(VLOOKUP($A1208,'★Master Code List'!$B$4:$K$167,9,)=0,"",(VLOOKUP($A1208,'★Master Code List'!$B$4:$K$167,9,)))</x:f>
        <x:v>Components</x:v>
      </x:c>
      <x:c r="F1208" s="20" t="str">
        <x:f>IF(VLOOKUP($A1208,'★Master Code List'!$B$4:$K$167,10,)=0,"",(VLOOKUP($A1208,'★Master Code List'!$B$4:$K$167,10,)))</x:f>
        <x:v>CHANNEL</x:v>
      </x:c>
      <x:c r="G1208" s="158">
        <x:f t="shared" si="327"/>
        <x:v>0</x:v>
      </x:c>
      <x:c r="H1208" s="197">
        <x:f t="shared" si="328"/>
        <x:v>20.15692</x:v>
      </x:c>
      <x:c r="I1208" s="285">
        <x:f t="shared" si="329"/>
        <x:v>0</x:v>
      </x:c>
      <x:c r="J1208" s="106">
        <x:f>SUMIFS('purchase data'!K:K,'purchase data'!$B:$B,$C1208,'purchase data'!$F:$F,$D1208)</x:f>
        <x:v>0</x:v>
      </x:c>
      <x:c r="K1208" s="73">
        <x:f>SUMIFS('purchase data'!M:M,'purchase data'!$B:$B,$C1208,'purchase data'!$F:$F,$D1208)</x:f>
        <x:v>0</x:v>
      </x:c>
      <x:c r="L1208" s="68">
        <x:f>SUMIFS(ETC!$G:$G,ETC!$B:$B,$C1208,ETC!$E:$E,$D1208)</x:f>
        <x:v>0</x:v>
      </x:c>
      <x:c r="M1208" s="73">
        <x:f>SUMIFS(ETC!$J:$J,ETC!$E:$E,$D1208,ETC!$B:$B,$C1208)</x:f>
        <x:v>0</x:v>
      </x:c>
      <x:c r="N1208" s="159">
        <x:f>IF(IFERROR((I1208+K1208+M1208)/(G1208+J1208+SUMIFS(ETC!$G:$G,ETC!$C:$C,1,ETC!$B:$B,$C1208,ETC!$E:$E,$D1208)),)=0,H1208,IFERROR((I1208+K1208+M1208)/(G1208+J1208+SUMIFS(ETC!$G:$G,ETC!$C:$C,1,ETC!$B:$B,$C1208,ETC!$E:$E,$D1208)),))</x:f>
        <x:v>20.15692</x:v>
      </x:c>
      <x:c r="O1208" s="106">
        <x:f>++SUMIFS('sales data'!L:L,'sales data'!$B:$B,$C1208,'sales data'!$F:$F,$D1208,'sales data'!$O:$O,"")</x:f>
        <x:v>0</x:v>
      </x:c>
      <x:c r="P1208" s="73">
        <x:f t="shared" si="330"/>
        <x:v>0</x:v>
      </x:c>
      <x:c r="Q1208" s="68">
        <x:f>+SUMIFS('sales data'!$L:$L,'sales data'!$B:$B,$C1208,'sales data'!$F:$F,$D1208,'sales data'!$O:$O,"R")</x:f>
        <x:v>0</x:v>
      </x:c>
      <x:c r="R1208" s="73">
        <x:f t="shared" si="331"/>
        <x:v>0</x:v>
      </x:c>
      <x:c r="S1208" s="68">
        <x:f>SUMIFS('sales data'!$L:$L,'sales data'!$B:$B,$C1208,'sales data'!$F:$F,$D1208,'sales data'!$O:$O,"N")</x:f>
        <x:v>0</x:v>
      </x:c>
      <x:c r="T1208" s="73">
        <x:f t="shared" si="332"/>
        <x:v>0</x:v>
      </x:c>
      <x:c r="U1208" s="26">
        <x:f>SUMIFS('warehouse inventory check'!$N:$N,'warehouse inventory check'!$C:$C,$C1208,'warehouse inventory check'!$D:$D,$D1208)</x:f>
        <x:v>0</x:v>
      </x:c>
      <x:c r="V1208" s="26">
        <x:f t="shared" si="333"/>
        <x:v>20.15692</x:v>
      </x:c>
      <x:c r="W1208" s="73">
        <x:f t="shared" si="334"/>
        <x:v>0</x:v>
      </x:c>
      <x:c r="X1208" s="74">
        <x:f t="shared" si="335"/>
        <x:v>0</x:v>
      </x:c>
      <x:c r="Y1208" s="68">
        <x:f t="shared" si="336"/>
        <x:v>0</x:v>
      </x:c>
      <x:c r="Z1208" s="68">
        <x:f t="shared" si="337"/>
        <x:v>0</x:v>
      </x:c>
    </x:row>
    <x:row r="1209" spans="1:26" s="26" customFormat="1">
      <x:c r="A1209" s="118">
        <x:v>76</x:v>
      </x:c>
      <x:c r="B1209" s="118"/>
      <x:c r="C1209" s="113">
        <x:v>12</x:v>
      </x:c>
      <x:c r="D1209" s="210" t="str">
        <x:f>IF(VLOOKUP($A1209,'★Master Code List'!$B$4:$K$167,8,)=0,"",(VLOOKUP($A1209,'★Master Code List'!$B$4:$K$167,8,)))</x:f>
        <x:v>BEE25-CT001</x:v>
      </x:c>
      <x:c r="E1209" s="210" t="str">
        <x:f>IF(VLOOKUP($A1209,'★Master Code List'!$B$4:$K$167,9,)=0,"",(VLOOKUP($A1209,'★Master Code List'!$B$4:$K$167,9,)))</x:f>
        <x:v>Components</x:v>
      </x:c>
      <x:c r="F1209" s="20" t="str">
        <x:f>IF(VLOOKUP($A1209,'★Master Code List'!$B$4:$K$167,10,)=0,"",(VLOOKUP($A1209,'★Master Code List'!$B$4:$K$167,10,)))</x:f>
        <x:v>Terminal</x:v>
      </x:c>
      <x:c r="G1209" s="158">
        <x:f t="shared" si="327"/>
        <x:v>0</x:v>
      </x:c>
      <x:c r="H1209" s="197">
        <x:f t="shared" si="328"/>
        <x:v>53.900194080000006</x:v>
      </x:c>
      <x:c r="I1209" s="285">
        <x:f t="shared" si="329"/>
        <x:v>0</x:v>
      </x:c>
      <x:c r="J1209" s="106">
        <x:f>SUMIFS('purchase data'!K:K,'purchase data'!$B:$B,$C1209,'purchase data'!$F:$F,$D1209)</x:f>
        <x:v>0</x:v>
      </x:c>
      <x:c r="K1209" s="73">
        <x:f>SUMIFS('purchase data'!M:M,'purchase data'!$B:$B,$C1209,'purchase data'!$F:$F,$D1209)</x:f>
        <x:v>0</x:v>
      </x:c>
      <x:c r="L1209" s="68">
        <x:f>SUMIFS(ETC!$G:$G,ETC!$B:$B,$C1209,ETC!$E:$E,$D1209)</x:f>
        <x:v>0</x:v>
      </x:c>
      <x:c r="M1209" s="73">
        <x:f>SUMIFS(ETC!$J:$J,ETC!$E:$E,$D1209,ETC!$B:$B,$C1209)</x:f>
        <x:v>0</x:v>
      </x:c>
      <x:c r="N1209" s="159">
        <x:f>IF(IFERROR((I1209+K1209+M1209)/(G1209+J1209+SUMIFS(ETC!$G:$G,ETC!$C:$C,1,ETC!$B:$B,$C1209,ETC!$E:$E,$D1209)),)=0,H1209,IFERROR((I1209+K1209+M1209)/(G1209+J1209+SUMIFS(ETC!$G:$G,ETC!$C:$C,1,ETC!$B:$B,$C1209,ETC!$E:$E,$D1209)),))</x:f>
        <x:v>53.900194080000006</x:v>
      </x:c>
      <x:c r="O1209" s="106">
        <x:f>++SUMIFS('sales data'!L:L,'sales data'!$B:$B,$C1209,'sales data'!$F:$F,$D1209,'sales data'!$O:$O,"")</x:f>
        <x:v>0</x:v>
      </x:c>
      <x:c r="P1209" s="73">
        <x:f t="shared" si="330"/>
        <x:v>0</x:v>
      </x:c>
      <x:c r="Q1209" s="68">
        <x:f>+SUMIFS('sales data'!$L:$L,'sales data'!$B:$B,$C1209,'sales data'!$F:$F,$D1209,'sales data'!$O:$O,"R")</x:f>
        <x:v>0</x:v>
      </x:c>
      <x:c r="R1209" s="73">
        <x:f t="shared" si="331"/>
        <x:v>0</x:v>
      </x:c>
      <x:c r="S1209" s="68">
        <x:f>SUMIFS('sales data'!$L:$L,'sales data'!$B:$B,$C1209,'sales data'!$F:$F,$D1209,'sales data'!$O:$O,"N")</x:f>
        <x:v>0</x:v>
      </x:c>
      <x:c r="T1209" s="73">
        <x:f t="shared" si="332"/>
        <x:v>0</x:v>
      </x:c>
      <x:c r="U1209" s="26">
        <x:f>SUMIFS('warehouse inventory check'!$N:$N,'warehouse inventory check'!$C:$C,$C1209,'warehouse inventory check'!$D:$D,$D1209)</x:f>
        <x:v>0</x:v>
      </x:c>
      <x:c r="V1209" s="26">
        <x:f t="shared" si="333"/>
        <x:v>53.900194080000006</x:v>
      </x:c>
      <x:c r="W1209" s="73">
        <x:f t="shared" si="334"/>
        <x:v>0</x:v>
      </x:c>
      <x:c r="X1209" s="74">
        <x:f t="shared" si="335"/>
        <x:v>0</x:v>
      </x:c>
      <x:c r="Y1209" s="68">
        <x:f t="shared" si="336"/>
        <x:v>0</x:v>
      </x:c>
      <x:c r="Z1209" s="68">
        <x:f t="shared" si="337"/>
        <x:v>0</x:v>
      </x:c>
    </x:row>
    <x:row r="1210" spans="1:26" s="26" customFormat="1">
      <x:c r="A1210" s="118">
        <x:v>77</x:v>
      </x:c>
      <x:c r="B1210" s="118"/>
      <x:c r="C1210" s="113">
        <x:v>12</x:v>
      </x:c>
      <x:c r="D1210" s="210" t="str">
        <x:f>IF(VLOOKUP($A1210,'★Master Code List'!$B$4:$K$167,8,)=0,"",(VLOOKUP($A1210,'★Master Code List'!$B$4:$K$167,8,)))</x:f>
        <x:v>TUBE0000101</x:v>
      </x:c>
      <x:c r="E1210" s="210" t="str">
        <x:f>IF(VLOOKUP($A1210,'★Master Code List'!$B$4:$K$167,9,)=0,"",(VLOOKUP($A1210,'★Master Code List'!$B$4:$K$167,9,)))</x:f>
        <x:v>EV-V4 Test Parts</x:v>
      </x:c>
      <x:c r="F1210" s="20" t="str">
        <x:f>IF(VLOOKUP($A1210,'★Master Code List'!$B$4:$K$167,10,)=0,"",(VLOOKUP($A1210,'★Master Code List'!$B$4:$K$167,10,)))</x:f>
        <x:v>DBJ033</x:v>
      </x:c>
      <x:c r="G1210" s="158">
        <x:f t="shared" si="327"/>
        <x:v>0</x:v>
      </x:c>
      <x:c r="H1210" s="197">
        <x:f t="shared" si="328"/>
        <x:v>0</x:v>
      </x:c>
      <x:c r="I1210" s="285">
        <x:f t="shared" si="329"/>
        <x:v>0</x:v>
      </x:c>
      <x:c r="J1210" s="106">
        <x:f>SUMIFS('purchase data'!K:K,'purchase data'!$B:$B,$C1210,'purchase data'!$F:$F,$D1210)</x:f>
        <x:v>0</x:v>
      </x:c>
      <x:c r="K1210" s="73">
        <x:f>SUMIFS('purchase data'!M:M,'purchase data'!$B:$B,$C1210,'purchase data'!$F:$F,$D1210)</x:f>
        <x:v>0</x:v>
      </x:c>
      <x:c r="L1210" s="68">
        <x:f>SUMIFS(ETC!$G:$G,ETC!$B:$B,$C1210,ETC!$E:$E,$D1210)</x:f>
        <x:v>0</x:v>
      </x:c>
      <x:c r="M1210" s="73">
        <x:f>SUMIFS(ETC!$J:$J,ETC!$E:$E,$D1210,ETC!$B:$B,$C1210)</x:f>
        <x:v>0</x:v>
      </x:c>
      <x:c r="N1210" s="159">
        <x:f>IF(IFERROR((I1210+K1210+M1210)/(G1210+J1210+SUMIFS(ETC!$G:$G,ETC!$C:$C,1,ETC!$B:$B,$C1210,ETC!$E:$E,$D1210)),)=0,H1210,IFERROR((I1210+K1210+M1210)/(G1210+J1210+SUMIFS(ETC!$G:$G,ETC!$C:$C,1,ETC!$B:$B,$C1210,ETC!$E:$E,$D1210)),))</x:f>
        <x:v>0</x:v>
      </x:c>
      <x:c r="O1210" s="106">
        <x:f>++SUMIFS('sales data'!L:L,'sales data'!$B:$B,$C1210,'sales data'!$F:$F,$D1210,'sales data'!$O:$O,"")</x:f>
        <x:v>0</x:v>
      </x:c>
      <x:c r="P1210" s="73">
        <x:f t="shared" si="330"/>
        <x:v>0</x:v>
      </x:c>
      <x:c r="Q1210" s="68">
        <x:f>+SUMIFS('sales data'!$L:$L,'sales data'!$B:$B,$C1210,'sales data'!$F:$F,$D1210,'sales data'!$O:$O,"R")</x:f>
        <x:v>0</x:v>
      </x:c>
      <x:c r="R1210" s="73">
        <x:f t="shared" si="331"/>
        <x:v>0</x:v>
      </x:c>
      <x:c r="S1210" s="68">
        <x:f>SUMIFS('sales data'!$L:$L,'sales data'!$B:$B,$C1210,'sales data'!$F:$F,$D1210,'sales data'!$O:$O,"N")</x:f>
        <x:v>0</x:v>
      </x:c>
      <x:c r="T1210" s="73">
        <x:f t="shared" si="332"/>
        <x:v>0</x:v>
      </x:c>
      <x:c r="U1210" s="26">
        <x:f>SUMIFS('warehouse inventory check'!$N:$N,'warehouse inventory check'!$C:$C,$C1210,'warehouse inventory check'!$D:$D,$D1210)</x:f>
        <x:v>0</x:v>
      </x:c>
      <x:c r="V1210" s="26">
        <x:f t="shared" si="333"/>
        <x:v>0</x:v>
      </x:c>
      <x:c r="W1210" s="73">
        <x:f t="shared" si="334"/>
        <x:v>0</x:v>
      </x:c>
      <x:c r="X1210" s="74">
        <x:f t="shared" si="335"/>
        <x:v>0</x:v>
      </x:c>
      <x:c r="Y1210" s="68">
        <x:f t="shared" si="336"/>
        <x:v>0</x:v>
      </x:c>
      <x:c r="Z1210" s="68">
        <x:f t="shared" si="337"/>
        <x:v>0</x:v>
      </x:c>
    </x:row>
    <x:row r="1211" spans="1:26" s="26" customFormat="1">
      <x:c r="A1211" s="118">
        <x:v>78</x:v>
      </x:c>
      <x:c r="B1211" s="118"/>
      <x:c r="C1211" s="113">
        <x:v>12</x:v>
      </x:c>
      <x:c r="D1211" s="210" t="str">
        <x:f>IF(VLOOKUP($A1211,'★Master Code List'!$B$4:$K$167,8,)=0,"",(VLOOKUP($A1211,'★Master Code List'!$B$4:$K$167,8,)))</x:f>
        <x:v>TUBE0000104</x:v>
      </x:c>
      <x:c r="E1211" s="210" t="str">
        <x:f>IF(VLOOKUP($A1211,'★Master Code List'!$B$4:$K$167,9,)=0,"",(VLOOKUP($A1211,'★Master Code List'!$B$4:$K$167,9,)))</x:f>
        <x:v>EV-V4 Test Parts</x:v>
      </x:c>
      <x:c r="F1211" s="20" t="str">
        <x:f>IF(VLOOKUP($A1211,'★Master Code List'!$B$4:$K$167,10,)=0,"",(VLOOKUP($A1211,'★Master Code List'!$B$4:$K$167,10,)))</x:f>
        <x:v>CG13-38 (5M)</x:v>
      </x:c>
      <x:c r="G1211" s="158">
        <x:f t="shared" si="327"/>
        <x:v>0</x:v>
      </x:c>
      <x:c r="H1211" s="197">
        <x:f t="shared" si="328"/>
        <x:v>0</x:v>
      </x:c>
      <x:c r="I1211" s="285">
        <x:f t="shared" si="329"/>
        <x:v>0</x:v>
      </x:c>
      <x:c r="J1211" s="106">
        <x:f>SUMIFS('purchase data'!K:K,'purchase data'!$B:$B,$C1211,'purchase data'!$F:$F,$D1211)</x:f>
        <x:v>0</x:v>
      </x:c>
      <x:c r="K1211" s="73">
        <x:f>SUMIFS('purchase data'!M:M,'purchase data'!$B:$B,$C1211,'purchase data'!$F:$F,$D1211)</x:f>
        <x:v>0</x:v>
      </x:c>
      <x:c r="L1211" s="68">
        <x:f>SUMIFS(ETC!$G:$G,ETC!$B:$B,$C1211,ETC!$E:$E,$D1211)</x:f>
        <x:v>0</x:v>
      </x:c>
      <x:c r="M1211" s="73">
        <x:f>SUMIFS(ETC!$J:$J,ETC!$E:$E,$D1211,ETC!$B:$B,$C1211)</x:f>
        <x:v>0</x:v>
      </x:c>
      <x:c r="N1211" s="159">
        <x:f>IF(IFERROR((I1211+K1211+M1211)/(G1211+J1211+SUMIFS(ETC!$G:$G,ETC!$C:$C,1,ETC!$B:$B,$C1211,ETC!$E:$E,$D1211)),)=0,H1211,IFERROR((I1211+K1211+M1211)/(G1211+J1211+SUMIFS(ETC!$G:$G,ETC!$C:$C,1,ETC!$B:$B,$C1211,ETC!$E:$E,$D1211)),))</x:f>
        <x:v>0</x:v>
      </x:c>
      <x:c r="O1211" s="106">
        <x:f>++SUMIFS('sales data'!L:L,'sales data'!$B:$B,$C1211,'sales data'!$F:$F,$D1211,'sales data'!$O:$O,"")</x:f>
        <x:v>0</x:v>
      </x:c>
      <x:c r="P1211" s="73">
        <x:f t="shared" si="330"/>
        <x:v>0</x:v>
      </x:c>
      <x:c r="Q1211" s="68">
        <x:f>+SUMIFS('sales data'!$L:$L,'sales data'!$B:$B,$C1211,'sales data'!$F:$F,$D1211,'sales data'!$O:$O,"R")</x:f>
        <x:v>0</x:v>
      </x:c>
      <x:c r="R1211" s="73">
        <x:f t="shared" si="331"/>
        <x:v>0</x:v>
      </x:c>
      <x:c r="S1211" s="68">
        <x:f>SUMIFS('sales data'!$L:$L,'sales data'!$B:$B,$C1211,'sales data'!$F:$F,$D1211,'sales data'!$O:$O,"N")</x:f>
        <x:v>0</x:v>
      </x:c>
      <x:c r="T1211" s="73">
        <x:f t="shared" si="332"/>
        <x:v>0</x:v>
      </x:c>
      <x:c r="U1211" s="26">
        <x:f>SUMIFS('warehouse inventory check'!$N:$N,'warehouse inventory check'!$C:$C,$C1211,'warehouse inventory check'!$D:$D,$D1211)</x:f>
        <x:v>0</x:v>
      </x:c>
      <x:c r="V1211" s="26">
        <x:f t="shared" si="333"/>
        <x:v>0</x:v>
      </x:c>
      <x:c r="W1211" s="73">
        <x:f t="shared" si="334"/>
        <x:v>0</x:v>
      </x:c>
      <x:c r="X1211" s="74">
        <x:f t="shared" si="335"/>
        <x:v>0</x:v>
      </x:c>
      <x:c r="Y1211" s="68">
        <x:f t="shared" si="336"/>
        <x:v>0</x:v>
      </x:c>
      <x:c r="Z1211" s="68">
        <x:f t="shared" si="337"/>
        <x:v>0</x:v>
      </x:c>
    </x:row>
    <x:row r="1212" spans="1:26" s="26" customFormat="1">
      <x:c r="A1212" s="118">
        <x:v>79</x:v>
      </x:c>
      <x:c r="B1212" s="118"/>
      <x:c r="C1212" s="113">
        <x:v>12</x:v>
      </x:c>
      <x:c r="D1212" s="210" t="str">
        <x:f>IF(VLOOKUP($A1212,'★Master Code List'!$B$4:$K$167,8,)=0,"",(VLOOKUP($A1212,'★Master Code List'!$B$4:$K$167,8,)))</x:f>
        <x:v>UKLA0-05011</x:v>
      </x:c>
      <x:c r="E1212" s="210" t="str">
        <x:f>IF(VLOOKUP($A1212,'★Master Code List'!$B$4:$K$167,9,)=0,"",(VLOOKUP($A1212,'★Master Code List'!$B$4:$K$167,9,)))</x:f>
        <x:v>EV-V4 Test Parts</x:v>
      </x:c>
      <x:c r="F1212" s="20" t="str">
        <x:f>IF(VLOOKUP($A1212,'★Master Code List'!$B$4:$K$167,10,)=0,"",(VLOOKUP($A1212,'★Master Code List'!$B$4:$K$167,10,)))</x:f>
        <x:v>CG19-38 (08) (7M)</x:v>
      </x:c>
      <x:c r="G1212" s="158">
        <x:f t="shared" si="327"/>
        <x:v>0</x:v>
      </x:c>
      <x:c r="H1212" s="197">
        <x:f t="shared" si="328"/>
        <x:v>0</x:v>
      </x:c>
      <x:c r="I1212" s="285">
        <x:f t="shared" si="329"/>
        <x:v>0</x:v>
      </x:c>
      <x:c r="J1212" s="106">
        <x:f>SUMIFS('purchase data'!K:K,'purchase data'!$B:$B,$C1212,'purchase data'!$F:$F,$D1212)</x:f>
        <x:v>0</x:v>
      </x:c>
      <x:c r="K1212" s="73">
        <x:f>SUMIFS('purchase data'!M:M,'purchase data'!$B:$B,$C1212,'purchase data'!$F:$F,$D1212)</x:f>
        <x:v>0</x:v>
      </x:c>
      <x:c r="L1212" s="68">
        <x:f>SUMIFS(ETC!$G:$G,ETC!$B:$B,$C1212,ETC!$E:$E,$D1212)</x:f>
        <x:v>0</x:v>
      </x:c>
      <x:c r="M1212" s="73">
        <x:f>SUMIFS(ETC!$J:$J,ETC!$E:$E,$D1212,ETC!$B:$B,$C1212)</x:f>
        <x:v>0</x:v>
      </x:c>
      <x:c r="N1212" s="159">
        <x:f>IF(IFERROR((I1212+K1212+M1212)/(G1212+J1212+SUMIFS(ETC!$G:$G,ETC!$C:$C,1,ETC!$B:$B,$C1212,ETC!$E:$E,$D1212)),)=0,H1212,IFERROR((I1212+K1212+M1212)/(G1212+J1212+SUMIFS(ETC!$G:$G,ETC!$C:$C,1,ETC!$B:$B,$C1212,ETC!$E:$E,$D1212)),))</x:f>
        <x:v>0</x:v>
      </x:c>
      <x:c r="O1212" s="106">
        <x:f>++SUMIFS('sales data'!L:L,'sales data'!$B:$B,$C1212,'sales data'!$F:$F,$D1212,'sales data'!$O:$O,"")</x:f>
        <x:v>0</x:v>
      </x:c>
      <x:c r="P1212" s="73">
        <x:f t="shared" si="330"/>
        <x:v>0</x:v>
      </x:c>
      <x:c r="Q1212" s="68">
        <x:f>+SUMIFS('sales data'!$L:$L,'sales data'!$B:$B,$C1212,'sales data'!$F:$F,$D1212,'sales data'!$O:$O,"R")</x:f>
        <x:v>0</x:v>
      </x:c>
      <x:c r="R1212" s="73">
        <x:f t="shared" si="331"/>
        <x:v>0</x:v>
      </x:c>
      <x:c r="S1212" s="68">
        <x:f>SUMIFS('sales data'!$L:$L,'sales data'!$B:$B,$C1212,'sales data'!$F:$F,$D1212,'sales data'!$O:$O,"N")</x:f>
        <x:v>0</x:v>
      </x:c>
      <x:c r="T1212" s="73">
        <x:f t="shared" si="332"/>
        <x:v>0</x:v>
      </x:c>
      <x:c r="U1212" s="26">
        <x:f>SUMIFS('warehouse inventory check'!$N:$N,'warehouse inventory check'!$C:$C,$C1212,'warehouse inventory check'!$D:$D,$D1212)</x:f>
        <x:v>0</x:v>
      </x:c>
      <x:c r="V1212" s="26">
        <x:f t="shared" si="333"/>
        <x:v>0</x:v>
      </x:c>
      <x:c r="W1212" s="73">
        <x:f t="shared" si="334"/>
        <x:v>0</x:v>
      </x:c>
      <x:c r="X1212" s="74">
        <x:f t="shared" si="335"/>
        <x:v>0</x:v>
      </x:c>
      <x:c r="Y1212" s="68">
        <x:f t="shared" si="336"/>
        <x:v>0</x:v>
      </x:c>
      <x:c r="Z1212" s="68">
        <x:f t="shared" si="337"/>
        <x:v>0</x:v>
      </x:c>
    </x:row>
    <x:row r="1213" spans="1:26" s="26" customFormat="1">
      <x:c r="A1213" s="118">
        <x:v>80</x:v>
      </x:c>
      <x:c r="B1213" s="118"/>
      <x:c r="C1213" s="113">
        <x:v>12</x:v>
      </x:c>
      <x:c r="D1213" s="210" t="str">
        <x:f>IF(VLOOKUP($A1213,'★Master Code List'!$B$4:$K$167,8,)=0,"",(VLOOKUP($A1213,'★Master Code List'!$B$4:$K$167,8,)))</x:f>
        <x:v>PZ38-14A033-MD</x:v>
      </x:c>
      <x:c r="E1213" s="210" t="str">
        <x:f>IF(VLOOKUP($A1213,'★Master Code List'!$B$4:$K$167,9,)=0,"",(VLOOKUP($A1213,'★Master Code List'!$B$4:$K$167,9,)))</x:f>
        <x:v>BEV-E (AWD/RWD, V710)</x:v>
      </x:c>
      <x:c r="F1213" s="20" t="str">
        <x:f>IF(VLOOKUP($A1213,'★Master Code List'!$B$4:$K$167,10,)=0,"",(VLOOKUP($A1213,'★Master Code List'!$B$4:$K$167,10,)))</x:f>
        <x:v>MCA CONNECTOR CLIP</x:v>
      </x:c>
      <x:c r="G1213" s="158">
        <x:f t="shared" si="327"/>
        <x:v>0</x:v>
      </x:c>
      <x:c r="H1213" s="197">
        <x:f t="shared" si="328"/>
        <x:v>699.69799999999998</x:v>
      </x:c>
      <x:c r="I1213" s="285">
        <x:f t="shared" si="329"/>
        <x:v>0</x:v>
      </x:c>
      <x:c r="J1213" s="106">
        <x:f>SUMIFS('purchase data'!K:K,'purchase data'!$B:$B,$C1213,'purchase data'!$F:$F,$D1213)</x:f>
        <x:v>0</x:v>
      </x:c>
      <x:c r="K1213" s="73">
        <x:f>SUMIFS('purchase data'!M:M,'purchase data'!$B:$B,$C1213,'purchase data'!$F:$F,$D1213)</x:f>
        <x:v>0</x:v>
      </x:c>
      <x:c r="L1213" s="68">
        <x:f>SUMIFS(ETC!$G:$G,ETC!$B:$B,$C1213,ETC!$E:$E,$D1213)</x:f>
        <x:v>0</x:v>
      </x:c>
      <x:c r="M1213" s="73">
        <x:f>SUMIFS(ETC!$J:$J,ETC!$E:$E,$D1213,ETC!$B:$B,$C1213)</x:f>
        <x:v>0</x:v>
      </x:c>
      <x:c r="N1213" s="159">
        <x:f>IF(IFERROR((I1213+K1213+M1213)/(G1213+J1213+SUMIFS(ETC!$G:$G,ETC!$C:$C,1,ETC!$B:$B,$C1213,ETC!$E:$E,$D1213)),)=0,H1213,IFERROR((I1213+K1213+M1213)/(G1213+J1213+SUMIFS(ETC!$G:$G,ETC!$C:$C,1,ETC!$B:$B,$C1213,ETC!$E:$E,$D1213)),))</x:f>
        <x:v>699.69799999999998</x:v>
      </x:c>
      <x:c r="O1213" s="106">
        <x:f>++SUMIFS('sales data'!L:L,'sales data'!$B:$B,$C1213,'sales data'!$F:$F,$D1213,'sales data'!$O:$O,"")</x:f>
        <x:v>0</x:v>
      </x:c>
      <x:c r="P1213" s="73">
        <x:f t="shared" si="330"/>
        <x:v>0</x:v>
      </x:c>
      <x:c r="Q1213" s="68">
        <x:f>+SUMIFS('sales data'!$L:$L,'sales data'!$B:$B,$C1213,'sales data'!$F:$F,$D1213,'sales data'!$O:$O,"R")</x:f>
        <x:v>0</x:v>
      </x:c>
      <x:c r="R1213" s="73">
        <x:f t="shared" si="331"/>
        <x:v>0</x:v>
      </x:c>
      <x:c r="S1213" s="68">
        <x:f>SUMIFS('sales data'!$L:$L,'sales data'!$B:$B,$C1213,'sales data'!$F:$F,$D1213,'sales data'!$O:$O,"N")</x:f>
        <x:v>0</x:v>
      </x:c>
      <x:c r="T1213" s="73">
        <x:f t="shared" si="332"/>
        <x:v>0</x:v>
      </x:c>
      <x:c r="U1213" s="26">
        <x:f>SUMIFS('warehouse inventory check'!$N:$N,'warehouse inventory check'!$C:$C,$C1213,'warehouse inventory check'!$D:$D,$D1213)</x:f>
        <x:v>0</x:v>
      </x:c>
      <x:c r="V1213" s="26">
        <x:f t="shared" si="333"/>
        <x:v>699.69799999999998</x:v>
      </x:c>
      <x:c r="W1213" s="73">
        <x:f t="shared" si="334"/>
        <x:v>0</x:v>
      </x:c>
      <x:c r="X1213" s="74">
        <x:f t="shared" si="335"/>
        <x:v>0</x:v>
      </x:c>
      <x:c r="Y1213" s="68">
        <x:f t="shared" si="336"/>
        <x:v>0</x:v>
      </x:c>
      <x:c r="Z1213" s="68">
        <x:f t="shared" si="337"/>
        <x:v>0</x:v>
      </x:c>
    </x:row>
    <x:row r="1214" spans="1:26" s="26" customFormat="1">
      <x:c r="A1214" s="118">
        <x:v>81</x:v>
      </x:c>
      <x:c r="B1214" s="118"/>
      <x:c r="C1214" s="113">
        <x:v>12</x:v>
      </x:c>
      <x:c r="D1214" s="210" t="str">
        <x:f>IF(VLOOKUP($A1214,'★Master Code List'!$B$4:$K$167,8,)=0,"",(VLOOKUP($A1214,'★Master Code List'!$B$4:$K$167,8,)))</x:f>
        <x:v>SZ38-10B694-AD</x:v>
      </x:c>
      <x:c r="E1214" s="210" t="str">
        <x:f>IF(VLOOKUP($A1214,'★Master Code List'!$B$4:$K$167,9,)=0,"",(VLOOKUP($A1214,'★Master Code List'!$B$4:$K$167,9,)))</x:f>
        <x:v>BEV-E2 (V710)</x:v>
      </x:c>
      <x:c r="F1214" s="20" t="str">
        <x:f>IF(VLOOKUP($A1214,'★Master Code List'!$B$4:$K$167,10,)=0,"",(VLOOKUP($A1214,'★Master Code List'!$B$4:$K$167,10,)))</x:f>
        <x:v>BEV-E2 MAIN W/H ASSY</x:v>
      </x:c>
      <x:c r="G1214" s="158">
        <x:f t="shared" si="327"/>
        <x:v>0</x:v>
      </x:c>
      <x:c r="H1214" s="197">
        <x:f t="shared" si="328"/>
        <x:v>5239.0126766399999</x:v>
      </x:c>
      <x:c r="I1214" s="285">
        <x:f t="shared" si="329"/>
        <x:v>0</x:v>
      </x:c>
      <x:c r="J1214" s="106">
        <x:f>SUMIFS('purchase data'!K:K,'purchase data'!$B:$B,$C1214,'purchase data'!$F:$F,$D1214)</x:f>
        <x:v>0</x:v>
      </x:c>
      <x:c r="K1214" s="73">
        <x:f>SUMIFS('purchase data'!M:M,'purchase data'!$B:$B,$C1214,'purchase data'!$F:$F,$D1214)</x:f>
        <x:v>0</x:v>
      </x:c>
      <x:c r="L1214" s="68">
        <x:f>SUMIFS(ETC!$G:$G,ETC!$B:$B,$C1214,ETC!$E:$E,$D1214)</x:f>
        <x:v>0</x:v>
      </x:c>
      <x:c r="M1214" s="73">
        <x:f>SUMIFS(ETC!$J:$J,ETC!$E:$E,$D1214,ETC!$B:$B,$C1214)</x:f>
        <x:v>0</x:v>
      </x:c>
      <x:c r="N1214" s="159">
        <x:f>IF(IFERROR((I1214+K1214+M1214)/(G1214+J1214+SUMIFS(ETC!$G:$G,ETC!$C:$C,1,ETC!$B:$B,$C1214,ETC!$E:$E,$D1214)),)=0,H1214,IFERROR((I1214+K1214+M1214)/(G1214+J1214+SUMIFS(ETC!$G:$G,ETC!$C:$C,1,ETC!$B:$B,$C1214,ETC!$E:$E,$D1214)),))</x:f>
        <x:v>5239.0126766399999</x:v>
      </x:c>
      <x:c r="O1214" s="106">
        <x:f>++SUMIFS('sales data'!L:L,'sales data'!$B:$B,$C1214,'sales data'!$F:$F,$D1214,'sales data'!$O:$O,"")</x:f>
        <x:v>0</x:v>
      </x:c>
      <x:c r="P1214" s="73">
        <x:f t="shared" si="330"/>
        <x:v>0</x:v>
      </x:c>
      <x:c r="Q1214" s="68">
        <x:f>+SUMIFS('sales data'!$L:$L,'sales data'!$B:$B,$C1214,'sales data'!$F:$F,$D1214,'sales data'!$O:$O,"R")</x:f>
        <x:v>0</x:v>
      </x:c>
      <x:c r="R1214" s="73">
        <x:f t="shared" si="331"/>
        <x:v>0</x:v>
      </x:c>
      <x:c r="S1214" s="68">
        <x:f>SUMIFS('sales data'!$L:$L,'sales data'!$B:$B,$C1214,'sales data'!$F:$F,$D1214,'sales data'!$O:$O,"N")</x:f>
        <x:v>0</x:v>
      </x:c>
      <x:c r="T1214" s="73">
        <x:f t="shared" si="332"/>
        <x:v>0</x:v>
      </x:c>
      <x:c r="U1214" s="26">
        <x:f>SUMIFS('warehouse inventory check'!$N:$N,'warehouse inventory check'!$C:$C,$C1214,'warehouse inventory check'!$D:$D,$D1214)</x:f>
        <x:v>0</x:v>
      </x:c>
      <x:c r="V1214" s="26">
        <x:f t="shared" si="333"/>
        <x:v>5239.0126766399999</x:v>
      </x:c>
      <x:c r="W1214" s="73">
        <x:f t="shared" si="334"/>
        <x:v>0</x:v>
      </x:c>
      <x:c r="X1214" s="74">
        <x:f t="shared" si="335"/>
        <x:v>0</x:v>
      </x:c>
      <x:c r="Y1214" s="68">
        <x:f t="shared" si="336"/>
        <x:v>0</x:v>
      </x:c>
      <x:c r="Z1214" s="68">
        <x:f t="shared" si="337"/>
        <x:v>0</x:v>
      </x:c>
    </x:row>
    <x:row r="1215" spans="1:26" s="26" customFormat="1">
      <x:c r="A1215" s="118">
        <x:v>82</x:v>
      </x:c>
      <x:c r="B1215" s="118"/>
      <x:c r="C1215" s="113">
        <x:v>12</x:v>
      </x:c>
      <x:c r="D1215" s="210" t="str">
        <x:f>IF(VLOOKUP($A1215,'★Master Code List'!$B$4:$K$167,8,)=0,"",(VLOOKUP($A1215,'★Master Code List'!$B$4:$K$167,8,)))</x:f>
        <x:v>SZ38-10B694-AE</x:v>
      </x:c>
      <x:c r="E1215" s="210" t="str">
        <x:f>IF(VLOOKUP($A1215,'★Master Code List'!$B$4:$K$167,9,)=0,"",(VLOOKUP($A1215,'★Master Code List'!$B$4:$K$167,9,)))</x:f>
        <x:v>BEV-E2 (V710)</x:v>
      </x:c>
      <x:c r="F1215" s="20" t="str">
        <x:f>IF(VLOOKUP($A1215,'★Master Code List'!$B$4:$K$167,10,)=0,"",(VLOOKUP($A1215,'★Master Code List'!$B$4:$K$167,10,)))</x:f>
        <x:v>BEV-E2 MAIN W/H ASSY</x:v>
      </x:c>
      <x:c r="G1215" s="158">
        <x:f t="shared" si="327"/>
        <x:v>0</x:v>
      </x:c>
      <x:c r="H1215" s="197">
        <x:f t="shared" si="328"/>
        <x:v>5239.87608</x:v>
      </x:c>
      <x:c r="I1215" s="285">
        <x:f t="shared" si="329"/>
        <x:v>0</x:v>
      </x:c>
      <x:c r="J1215" s="106">
        <x:f>SUMIFS('purchase data'!K:K,'purchase data'!$B:$B,$C1215,'purchase data'!$F:$F,$D1215)</x:f>
        <x:v>0</x:v>
      </x:c>
      <x:c r="K1215" s="73">
        <x:f>SUMIFS('purchase data'!M:M,'purchase data'!$B:$B,$C1215,'purchase data'!$F:$F,$D1215)</x:f>
        <x:v>0</x:v>
      </x:c>
      <x:c r="L1215" s="68">
        <x:f>SUMIFS(ETC!$G:$G,ETC!$B:$B,$C1215,ETC!$E:$E,$D1215)</x:f>
        <x:v>0</x:v>
      </x:c>
      <x:c r="M1215" s="73">
        <x:f>SUMIFS(ETC!$J:$J,ETC!$E:$E,$D1215,ETC!$B:$B,$C1215)</x:f>
        <x:v>0</x:v>
      </x:c>
      <x:c r="N1215" s="159">
        <x:f>IF(IFERROR((I1215+K1215+M1215)/(G1215+J1215+SUMIFS(ETC!$G:$G,ETC!$C:$C,1,ETC!$B:$B,$C1215,ETC!$E:$E,$D1215)),)=0,H1215,IFERROR((I1215+K1215+M1215)/(G1215+J1215+SUMIFS(ETC!$G:$G,ETC!$C:$C,1,ETC!$B:$B,$C1215,ETC!$E:$E,$D1215)),))</x:f>
        <x:v>5239.87608</x:v>
      </x:c>
      <x:c r="O1215" s="106">
        <x:f>++SUMIFS('sales data'!L:L,'sales data'!$B:$B,$C1215,'sales data'!$F:$F,$D1215,'sales data'!$O:$O,"")</x:f>
        <x:v>0</x:v>
      </x:c>
      <x:c r="P1215" s="73">
        <x:f t="shared" si="330"/>
        <x:v>0</x:v>
      </x:c>
      <x:c r="Q1215" s="68">
        <x:f>+SUMIFS('sales data'!$L:$L,'sales data'!$B:$B,$C1215,'sales data'!$F:$F,$D1215,'sales data'!$O:$O,"R")</x:f>
        <x:v>0</x:v>
      </x:c>
      <x:c r="R1215" s="73">
        <x:f t="shared" si="331"/>
        <x:v>0</x:v>
      </x:c>
      <x:c r="S1215" s="68">
        <x:f>SUMIFS('sales data'!$L:$L,'sales data'!$B:$B,$C1215,'sales data'!$F:$F,$D1215,'sales data'!$O:$O,"N")</x:f>
        <x:v>0</x:v>
      </x:c>
      <x:c r="T1215" s="73">
        <x:f t="shared" si="332"/>
        <x:v>0</x:v>
      </x:c>
      <x:c r="U1215" s="26">
        <x:f>SUMIFS('warehouse inventory check'!$N:$N,'warehouse inventory check'!$C:$C,$C1215,'warehouse inventory check'!$D:$D,$D1215)</x:f>
        <x:v>0</x:v>
      </x:c>
      <x:c r="V1215" s="26">
        <x:f t="shared" si="333"/>
        <x:v>5239.87608</x:v>
      </x:c>
      <x:c r="W1215" s="73">
        <x:f t="shared" si="334"/>
        <x:v>0</x:v>
      </x:c>
      <x:c r="X1215" s="74">
        <x:f t="shared" si="335"/>
        <x:v>0</x:v>
      </x:c>
      <x:c r="Y1215" s="68">
        <x:f t="shared" si="336"/>
        <x:v>0</x:v>
      </x:c>
      <x:c r="Z1215" s="68">
        <x:f t="shared" si="337"/>
        <x:v>0</x:v>
      </x:c>
    </x:row>
    <x:row r="1216" spans="1:26" s="26" customFormat="1">
      <x:c r="A1216" s="118">
        <x:v>83</x:v>
      </x:c>
      <x:c r="B1216" s="118"/>
      <x:c r="C1216" s="113">
        <x:v>12</x:v>
      </x:c>
      <x:c r="D1216" s="210" t="str">
        <x:f>IF(VLOOKUP($A1216,'★Master Code List'!$B$4:$K$167,8,)=0,"",(VLOOKUP($A1216,'★Master Code List'!$B$4:$K$167,8,)))</x:f>
        <x:v>TZ38-10B694-CB</x:v>
      </x:c>
      <x:c r="E1216" s="210" t="str">
        <x:f>IF(VLOOKUP($A1216,'★Master Code List'!$B$4:$K$167,9,)=0,"",(VLOOKUP($A1216,'★Master Code List'!$B$4:$K$167,9,)))</x:f>
        <x:v>BEV-E (AWD/RWD, V710)</x:v>
      </x:c>
      <x:c r="F1216" s="20" t="str">
        <x:f>IF(VLOOKUP($A1216,'★Master Code List'!$B$4:$K$167,10,)=0,"",(VLOOKUP($A1216,'★Master Code List'!$B$4:$K$167,10,)))</x:f>
        <x:v>AWD Main length extended</x:v>
      </x:c>
      <x:c r="G1216" s="158">
        <x:f t="shared" si="327"/>
        <x:v>0</x:v>
      </x:c>
      <x:c r="H1216" s="197">
        <x:f t="shared" si="328"/>
        <x:v>7040.4650600000004</x:v>
      </x:c>
      <x:c r="I1216" s="285">
        <x:f t="shared" si="329"/>
        <x:v>0</x:v>
      </x:c>
      <x:c r="J1216" s="106">
        <x:f>SUMIFS('purchase data'!K:K,'purchase data'!$B:$B,$C1216,'purchase data'!$F:$F,$D1216)</x:f>
        <x:v>0</x:v>
      </x:c>
      <x:c r="K1216" s="73">
        <x:f>SUMIFS('purchase data'!M:M,'purchase data'!$B:$B,$C1216,'purchase data'!$F:$F,$D1216)</x:f>
        <x:v>0</x:v>
      </x:c>
      <x:c r="L1216" s="68">
        <x:f>SUMIFS(ETC!$G:$G,ETC!$B:$B,$C1216,ETC!$E:$E,$D1216)</x:f>
        <x:v>0</x:v>
      </x:c>
      <x:c r="M1216" s="73">
        <x:f>SUMIFS(ETC!$J:$J,ETC!$E:$E,$D1216,ETC!$B:$B,$C1216)</x:f>
        <x:v>0</x:v>
      </x:c>
      <x:c r="N1216" s="159">
        <x:f>IF(IFERROR((I1216+K1216+M1216)/(G1216+J1216+SUMIFS(ETC!$G:$G,ETC!$C:$C,1,ETC!$B:$B,$C1216,ETC!$E:$E,$D1216)),)=0,H1216,IFERROR((I1216+K1216+M1216)/(G1216+J1216+SUMIFS(ETC!$G:$G,ETC!$C:$C,1,ETC!$B:$B,$C1216,ETC!$E:$E,$D1216)),))</x:f>
        <x:v>7040.4650600000004</x:v>
      </x:c>
      <x:c r="O1216" s="106">
        <x:f>++SUMIFS('sales data'!L:L,'sales data'!$B:$B,$C1216,'sales data'!$F:$F,$D1216,'sales data'!$O:$O,"")</x:f>
        <x:v>0</x:v>
      </x:c>
      <x:c r="P1216" s="73">
        <x:f t="shared" si="330"/>
        <x:v>0</x:v>
      </x:c>
      <x:c r="Q1216" s="68">
        <x:f>+SUMIFS('sales data'!$L:$L,'sales data'!$B:$B,$C1216,'sales data'!$F:$F,$D1216,'sales data'!$O:$O,"R")</x:f>
        <x:v>0</x:v>
      </x:c>
      <x:c r="R1216" s="73">
        <x:f t="shared" si="331"/>
        <x:v>0</x:v>
      </x:c>
      <x:c r="S1216" s="68">
        <x:f>SUMIFS('sales data'!$L:$L,'sales data'!$B:$B,$C1216,'sales data'!$F:$F,$D1216,'sales data'!$O:$O,"N")</x:f>
        <x:v>0</x:v>
      </x:c>
      <x:c r="T1216" s="73">
        <x:f t="shared" si="332"/>
        <x:v>0</x:v>
      </x:c>
      <x:c r="U1216" s="26">
        <x:f>SUMIFS('warehouse inventory check'!$N:$N,'warehouse inventory check'!$C:$C,$C1216,'warehouse inventory check'!$D:$D,$D1216)</x:f>
        <x:v>0</x:v>
      </x:c>
      <x:c r="V1216" s="26">
        <x:f t="shared" si="333"/>
        <x:v>7040.4650600000004</x:v>
      </x:c>
      <x:c r="W1216" s="73">
        <x:f t="shared" si="334"/>
        <x:v>0</x:v>
      </x:c>
      <x:c r="X1216" s="74">
        <x:f t="shared" si="335"/>
        <x:v>0</x:v>
      </x:c>
      <x:c r="Y1216" s="68">
        <x:f t="shared" si="336"/>
        <x:v>0</x:v>
      </x:c>
      <x:c r="Z1216" s="68">
        <x:f t="shared" si="337"/>
        <x:v>0</x:v>
      </x:c>
    </x:row>
    <x:row r="1217" spans="1:26" s="26" customFormat="1">
      <x:c r="A1217" s="118">
        <x:v>84</x:v>
      </x:c>
      <x:c r="B1217" s="118"/>
      <x:c r="C1217" s="113">
        <x:v>12</x:v>
      </x:c>
      <x:c r="D1217" s="210" t="str">
        <x:f>IF(VLOOKUP($A1217,'★Master Code List'!$B$4:$K$167,8,)=0,"",(VLOOKUP($A1217,'★Master Code List'!$B$4:$K$167,8,)))</x:f>
        <x:v>TZ38-14A033-AB</x:v>
      </x:c>
      <x:c r="E1217" s="210" t="str">
        <x:f>IF(VLOOKUP($A1217,'★Master Code List'!$B$4:$K$167,9,)=0,"",(VLOOKUP($A1217,'★Master Code List'!$B$4:$K$167,9,)))</x:f>
        <x:v>BEV-E (AWD/RWD, V710)</x:v>
      </x:c>
      <x:c r="F1217" s="20" t="str">
        <x:f>IF(VLOOKUP($A1217,'★Master Code List'!$B$4:$K$167,10,)=0,"",(VLOOKUP($A1217,'★Master Code List'!$B$4:$K$167,10,)))</x:f>
        <x:v>BUSBAR</x:v>
      </x:c>
      <x:c r="G1217" s="158">
        <x:f t="shared" si="327"/>
        <x:v>0</x:v>
      </x:c>
      <x:c r="H1217" s="197">
        <x:f t="shared" si="328"/>
        <x:v>833.678</x:v>
      </x:c>
      <x:c r="I1217" s="285">
        <x:f t="shared" si="329"/>
        <x:v>0</x:v>
      </x:c>
      <x:c r="J1217" s="106">
        <x:f>SUMIFS('purchase data'!K:K,'purchase data'!$B:$B,$C1217,'purchase data'!$F:$F,$D1217)</x:f>
        <x:v>0</x:v>
      </x:c>
      <x:c r="K1217" s="73">
        <x:f>SUMIFS('purchase data'!M:M,'purchase data'!$B:$B,$C1217,'purchase data'!$F:$F,$D1217)</x:f>
        <x:v>0</x:v>
      </x:c>
      <x:c r="L1217" s="68">
        <x:f>SUMIFS(ETC!$G:$G,ETC!$B:$B,$C1217,ETC!$E:$E,$D1217)</x:f>
        <x:v>0</x:v>
      </x:c>
      <x:c r="M1217" s="73">
        <x:f>SUMIFS(ETC!$J:$J,ETC!$E:$E,$D1217,ETC!$B:$B,$C1217)</x:f>
        <x:v>0</x:v>
      </x:c>
      <x:c r="N1217" s="159">
        <x:f>IF(IFERROR((I1217+K1217+M1217)/(G1217+J1217+SUMIFS(ETC!$G:$G,ETC!$C:$C,1,ETC!$B:$B,$C1217,ETC!$E:$E,$D1217)),)=0,H1217,IFERROR((I1217+K1217+M1217)/(G1217+J1217+SUMIFS(ETC!$G:$G,ETC!$C:$C,1,ETC!$B:$B,$C1217,ETC!$E:$E,$D1217)),))</x:f>
        <x:v>833.678</x:v>
      </x:c>
      <x:c r="O1217" s="106">
        <x:f>++SUMIFS('sales data'!L:L,'sales data'!$B:$B,$C1217,'sales data'!$F:$F,$D1217,'sales data'!$O:$O,"")</x:f>
        <x:v>0</x:v>
      </x:c>
      <x:c r="P1217" s="73">
        <x:f t="shared" si="330"/>
        <x:v>0</x:v>
      </x:c>
      <x:c r="Q1217" s="68">
        <x:f>+SUMIFS('sales data'!$L:$L,'sales data'!$B:$B,$C1217,'sales data'!$F:$F,$D1217,'sales data'!$O:$O,"R")</x:f>
        <x:v>0</x:v>
      </x:c>
      <x:c r="R1217" s="73">
        <x:f t="shared" si="331"/>
        <x:v>0</x:v>
      </x:c>
      <x:c r="S1217" s="68">
        <x:f>SUMIFS('sales data'!$L:$L,'sales data'!$B:$B,$C1217,'sales data'!$F:$F,$D1217,'sales data'!$O:$O,"N")</x:f>
        <x:v>0</x:v>
      </x:c>
      <x:c r="T1217" s="73">
        <x:f t="shared" si="332"/>
        <x:v>0</x:v>
      </x:c>
      <x:c r="U1217" s="26">
        <x:f>SUMIFS('warehouse inventory check'!$N:$N,'warehouse inventory check'!$C:$C,$C1217,'warehouse inventory check'!$D:$D,$D1217)</x:f>
        <x:v>0</x:v>
      </x:c>
      <x:c r="V1217" s="26">
        <x:f t="shared" si="333"/>
        <x:v>833.678</x:v>
      </x:c>
      <x:c r="W1217" s="73">
        <x:f t="shared" si="334"/>
        <x:v>0</x:v>
      </x:c>
      <x:c r="X1217" s="74">
        <x:f t="shared" si="335"/>
        <x:v>0</x:v>
      </x:c>
      <x:c r="Y1217" s="68">
        <x:f t="shared" si="336"/>
        <x:v>0</x:v>
      </x:c>
      <x:c r="Z1217" s="68">
        <x:f t="shared" si="337"/>
        <x:v>0</x:v>
      </x:c>
    </x:row>
    <x:row r="1218" spans="1:26" s="26" customFormat="1">
      <x:c r="A1218" s="118">
        <x:v>85</x:v>
      </x:c>
      <x:c r="B1218" s="118"/>
      <x:c r="C1218" s="113">
        <x:v>12</x:v>
      </x:c>
      <x:c r="D1218" s="210" t="str">
        <x:f>IF(VLOOKUP($A1218,'★Master Code List'!$B$4:$K$167,8,)=0,"",(VLOOKUP($A1218,'★Master Code List'!$B$4:$K$167,8,)))</x:f>
        <x:v>TZ38-14A033-BB</x:v>
      </x:c>
      <x:c r="E1218" s="210" t="str">
        <x:f>IF(VLOOKUP($A1218,'★Master Code List'!$B$4:$K$167,9,)=0,"",(VLOOKUP($A1218,'★Master Code List'!$B$4:$K$167,9,)))</x:f>
        <x:v>BEV-E (AWD/RWD, V710)</x:v>
      </x:c>
      <x:c r="F1218" s="20" t="str">
        <x:f>IF(VLOOKUP($A1218,'★Master Code List'!$B$4:$K$167,10,)=0,"",(VLOOKUP($A1218,'★Master Code List'!$B$4:$K$167,10,)))</x:f>
        <x:v>BUSBAR</x:v>
      </x:c>
      <x:c r="G1218" s="158">
        <x:f t="shared" si="327"/>
        <x:v>0</x:v>
      </x:c>
      <x:c r="H1218" s="197">
        <x:f t="shared" si="328"/>
        <x:v>496.79136</x:v>
      </x:c>
      <x:c r="I1218" s="285">
        <x:f t="shared" si="329"/>
        <x:v>0</x:v>
      </x:c>
      <x:c r="J1218" s="106">
        <x:f>SUMIFS('purchase data'!K:K,'purchase data'!$B:$B,$C1218,'purchase data'!$F:$F,$D1218)</x:f>
        <x:v>0</x:v>
      </x:c>
      <x:c r="K1218" s="73">
        <x:f>SUMIFS('purchase data'!M:M,'purchase data'!$B:$B,$C1218,'purchase data'!$F:$F,$D1218)</x:f>
        <x:v>0</x:v>
      </x:c>
      <x:c r="L1218" s="68">
        <x:f>SUMIFS(ETC!$G:$G,ETC!$B:$B,$C1218,ETC!$E:$E,$D1218)</x:f>
        <x:v>0</x:v>
      </x:c>
      <x:c r="M1218" s="73">
        <x:f>SUMIFS(ETC!$J:$J,ETC!$E:$E,$D1218,ETC!$B:$B,$C1218)</x:f>
        <x:v>0</x:v>
      </x:c>
      <x:c r="N1218" s="159">
        <x:f>IF(IFERROR((I1218+K1218+M1218)/(G1218+J1218+SUMIFS(ETC!$G:$G,ETC!$C:$C,1,ETC!$B:$B,$C1218,ETC!$E:$E,$D1218)),)=0,H1218,IFERROR((I1218+K1218+M1218)/(G1218+J1218+SUMIFS(ETC!$G:$G,ETC!$C:$C,1,ETC!$B:$B,$C1218,ETC!$E:$E,$D1218)),))</x:f>
        <x:v>496.79136</x:v>
      </x:c>
      <x:c r="O1218" s="106">
        <x:f>++SUMIFS('sales data'!L:L,'sales data'!$B:$B,$C1218,'sales data'!$F:$F,$D1218,'sales data'!$O:$O,"")</x:f>
        <x:v>0</x:v>
      </x:c>
      <x:c r="P1218" s="73">
        <x:f t="shared" si="330"/>
        <x:v>0</x:v>
      </x:c>
      <x:c r="Q1218" s="68">
        <x:f>+SUMIFS('sales data'!$L:$L,'sales data'!$B:$B,$C1218,'sales data'!$F:$F,$D1218,'sales data'!$O:$O,"R")</x:f>
        <x:v>0</x:v>
      </x:c>
      <x:c r="R1218" s="73">
        <x:f t="shared" si="331"/>
        <x:v>0</x:v>
      </x:c>
      <x:c r="S1218" s="68">
        <x:f>SUMIFS('sales data'!$L:$L,'sales data'!$B:$B,$C1218,'sales data'!$F:$F,$D1218,'sales data'!$O:$O,"N")</x:f>
        <x:v>0</x:v>
      </x:c>
      <x:c r="T1218" s="73">
        <x:f t="shared" si="332"/>
        <x:v>0</x:v>
      </x:c>
      <x:c r="U1218" s="26">
        <x:f>SUMIFS('warehouse inventory check'!$N:$N,'warehouse inventory check'!$C:$C,$C1218,'warehouse inventory check'!$D:$D,$D1218)</x:f>
        <x:v>0</x:v>
      </x:c>
      <x:c r="V1218" s="26">
        <x:f t="shared" si="333"/>
        <x:v>496.79136</x:v>
      </x:c>
      <x:c r="W1218" s="73">
        <x:f t="shared" si="334"/>
        <x:v>0</x:v>
      </x:c>
      <x:c r="X1218" s="74">
        <x:f t="shared" si="335"/>
        <x:v>0</x:v>
      </x:c>
      <x:c r="Y1218" s="68">
        <x:f t="shared" si="336"/>
        <x:v>0</x:v>
      </x:c>
      <x:c r="Z1218" s="68">
        <x:f t="shared" si="337"/>
        <x:v>0</x:v>
      </x:c>
    </x:row>
    <x:row r="1219" spans="1:26" s="26" customFormat="1">
      <x:c r="A1219" s="118">
        <x:v>86</x:v>
      </x:c>
      <x:c r="B1219" s="118"/>
      <x:c r="C1219" s="113">
        <x:v>12</x:v>
      </x:c>
      <x:c r="D1219" s="210" t="str">
        <x:f>IF(VLOOKUP($A1219,'★Master Code List'!$B$4:$K$167,8,)=0,"",(VLOOKUP($A1219,'★Master Code List'!$B$4:$K$167,8,)))</x:f>
        <x:v>TZ38-14A033-CB</x:v>
      </x:c>
      <x:c r="E1219" s="210" t="str">
        <x:f>IF(VLOOKUP($A1219,'★Master Code List'!$B$4:$K$167,9,)=0,"",(VLOOKUP($A1219,'★Master Code List'!$B$4:$K$167,9,)))</x:f>
        <x:v>BEV-E (AWD/RWD, V710)</x:v>
      </x:c>
      <x:c r="F1219" s="20" t="str">
        <x:f>IF(VLOOKUP($A1219,'★Master Code List'!$B$4:$K$167,10,)=0,"",(VLOOKUP($A1219,'★Master Code List'!$B$4:$K$167,10,)))</x:f>
        <x:v>BUSBAR</x:v>
      </x:c>
      <x:c r="G1219" s="158">
        <x:f t="shared" si="327"/>
        <x:v>0</x:v>
      </x:c>
      <x:c r="H1219" s="197">
        <x:f t="shared" si="328"/>
        <x:v>1534.8783100000001</x:v>
      </x:c>
      <x:c r="I1219" s="285">
        <x:f t="shared" si="329"/>
        <x:v>0</x:v>
      </x:c>
      <x:c r="J1219" s="106">
        <x:f>SUMIFS('purchase data'!K:K,'purchase data'!$B:$B,$C1219,'purchase data'!$F:$F,$D1219)</x:f>
        <x:v>0</x:v>
      </x:c>
      <x:c r="K1219" s="73">
        <x:f>SUMIFS('purchase data'!M:M,'purchase data'!$B:$B,$C1219,'purchase data'!$F:$F,$D1219)</x:f>
        <x:v>0</x:v>
      </x:c>
      <x:c r="L1219" s="68">
        <x:f>SUMIFS(ETC!$G:$G,ETC!$B:$B,$C1219,ETC!$E:$E,$D1219)</x:f>
        <x:v>0</x:v>
      </x:c>
      <x:c r="M1219" s="73">
        <x:f>SUMIFS(ETC!$J:$J,ETC!$E:$E,$D1219,ETC!$B:$B,$C1219)</x:f>
        <x:v>0</x:v>
      </x:c>
      <x:c r="N1219" s="159">
        <x:f>IF(IFERROR((I1219+K1219+M1219)/(G1219+J1219+SUMIFS(ETC!$G:$G,ETC!$C:$C,1,ETC!$B:$B,$C1219,ETC!$E:$E,$D1219)),)=0,H1219,IFERROR((I1219+K1219+M1219)/(G1219+J1219+SUMIFS(ETC!$G:$G,ETC!$C:$C,1,ETC!$B:$B,$C1219,ETC!$E:$E,$D1219)),))</x:f>
        <x:v>1534.8783100000001</x:v>
      </x:c>
      <x:c r="O1219" s="106">
        <x:f>++SUMIFS('sales data'!L:L,'sales data'!$B:$B,$C1219,'sales data'!$F:$F,$D1219,'sales data'!$O:$O,"")</x:f>
        <x:v>0</x:v>
      </x:c>
      <x:c r="P1219" s="73">
        <x:f t="shared" si="330"/>
        <x:v>0</x:v>
      </x:c>
      <x:c r="Q1219" s="68">
        <x:f>+SUMIFS('sales data'!$L:$L,'sales data'!$B:$B,$C1219,'sales data'!$F:$F,$D1219,'sales data'!$O:$O,"R")</x:f>
        <x:v>0</x:v>
      </x:c>
      <x:c r="R1219" s="73">
        <x:f t="shared" si="331"/>
        <x:v>0</x:v>
      </x:c>
      <x:c r="S1219" s="68">
        <x:f>SUMIFS('sales data'!$L:$L,'sales data'!$B:$B,$C1219,'sales data'!$F:$F,$D1219,'sales data'!$O:$O,"N")</x:f>
        <x:v>0</x:v>
      </x:c>
      <x:c r="T1219" s="73">
        <x:f t="shared" si="332"/>
        <x:v>0</x:v>
      </x:c>
      <x:c r="U1219" s="26">
        <x:f>SUMIFS('warehouse inventory check'!$N:$N,'warehouse inventory check'!$C:$C,$C1219,'warehouse inventory check'!$D:$D,$D1219)</x:f>
        <x:v>0</x:v>
      </x:c>
      <x:c r="V1219" s="26">
        <x:f t="shared" si="333"/>
        <x:v>1534.8783100000001</x:v>
      </x:c>
      <x:c r="W1219" s="73">
        <x:f t="shared" si="334"/>
        <x:v>0</x:v>
      </x:c>
      <x:c r="X1219" s="74">
        <x:f t="shared" si="335"/>
        <x:v>0</x:v>
      </x:c>
      <x:c r="Y1219" s="68">
        <x:f t="shared" si="336"/>
        <x:v>0</x:v>
      </x:c>
      <x:c r="Z1219" s="68">
        <x:f t="shared" si="337"/>
        <x:v>0</x:v>
      </x:c>
    </x:row>
    <x:row r="1220" spans="1:26" s="26" customFormat="1">
      <x:c r="A1220" s="118">
        <x:v>87</x:v>
      </x:c>
      <x:c r="B1220" s="118"/>
      <x:c r="C1220" s="113">
        <x:v>12</x:v>
      </x:c>
      <x:c r="D1220" s="210" t="str">
        <x:f>IF(VLOOKUP($A1220,'★Master Code List'!$B$4:$K$167,8,)=0,"",(VLOOKUP($A1220,'★Master Code List'!$B$4:$K$167,8,)))</x:f>
        <x:v>TZ38-14A033-DB</x:v>
      </x:c>
      <x:c r="E1220" s="210" t="str">
        <x:f>IF(VLOOKUP($A1220,'★Master Code List'!$B$4:$K$167,9,)=0,"",(VLOOKUP($A1220,'★Master Code List'!$B$4:$K$167,9,)))</x:f>
        <x:v>BEV-E (AWD/RWD, V710)</x:v>
      </x:c>
      <x:c r="F1220" s="20" t="str">
        <x:f>IF(VLOOKUP($A1220,'★Master Code List'!$B$4:$K$167,10,)=0,"",(VLOOKUP($A1220,'★Master Code List'!$B$4:$K$167,10,)))</x:f>
        <x:v>BUSBAR</x:v>
      </x:c>
      <x:c r="G1220" s="158">
        <x:f t="shared" si="327"/>
        <x:v>0</x:v>
      </x:c>
      <x:c r="H1220" s="197">
        <x:f t="shared" si="328"/>
        <x:v>622.54166999999995</x:v>
      </x:c>
      <x:c r="I1220" s="285">
        <x:f t="shared" si="329"/>
        <x:v>0</x:v>
      </x:c>
      <x:c r="J1220" s="106">
        <x:f>SUMIFS('purchase data'!K:K,'purchase data'!$B:$B,$C1220,'purchase data'!$F:$F,$D1220)</x:f>
        <x:v>0</x:v>
      </x:c>
      <x:c r="K1220" s="73">
        <x:f>SUMIFS('purchase data'!M:M,'purchase data'!$B:$B,$C1220,'purchase data'!$F:$F,$D1220)</x:f>
        <x:v>0</x:v>
      </x:c>
      <x:c r="L1220" s="68">
        <x:f>SUMIFS(ETC!$G:$G,ETC!$B:$B,$C1220,ETC!$E:$E,$D1220)</x:f>
        <x:v>0</x:v>
      </x:c>
      <x:c r="M1220" s="73">
        <x:f>SUMIFS(ETC!$J:$J,ETC!$E:$E,$D1220,ETC!$B:$B,$C1220)</x:f>
        <x:v>0</x:v>
      </x:c>
      <x:c r="N1220" s="159">
        <x:f>IF(IFERROR((I1220+K1220+M1220)/(G1220+J1220+SUMIFS(ETC!$G:$G,ETC!$C:$C,1,ETC!$B:$B,$C1220,ETC!$E:$E,$D1220)),)=0,H1220,IFERROR((I1220+K1220+M1220)/(G1220+J1220+SUMIFS(ETC!$G:$G,ETC!$C:$C,1,ETC!$B:$B,$C1220,ETC!$E:$E,$D1220)),))</x:f>
        <x:v>622.54166999999995</x:v>
      </x:c>
      <x:c r="O1220" s="106">
        <x:f>++SUMIFS('sales data'!L:L,'sales data'!$B:$B,$C1220,'sales data'!$F:$F,$D1220,'sales data'!$O:$O,"")</x:f>
        <x:v>0</x:v>
      </x:c>
      <x:c r="P1220" s="73">
        <x:f t="shared" si="330"/>
        <x:v>0</x:v>
      </x:c>
      <x:c r="Q1220" s="68">
        <x:f>+SUMIFS('sales data'!$L:$L,'sales data'!$B:$B,$C1220,'sales data'!$F:$F,$D1220,'sales data'!$O:$O,"R")</x:f>
        <x:v>0</x:v>
      </x:c>
      <x:c r="R1220" s="73">
        <x:f t="shared" si="331"/>
        <x:v>0</x:v>
      </x:c>
      <x:c r="S1220" s="68">
        <x:f>SUMIFS('sales data'!$L:$L,'sales data'!$B:$B,$C1220,'sales data'!$F:$F,$D1220,'sales data'!$O:$O,"N")</x:f>
        <x:v>0</x:v>
      </x:c>
      <x:c r="T1220" s="73">
        <x:f t="shared" si="332"/>
        <x:v>0</x:v>
      </x:c>
      <x:c r="U1220" s="26">
        <x:f>SUMIFS('warehouse inventory check'!$N:$N,'warehouse inventory check'!$C:$C,$C1220,'warehouse inventory check'!$D:$D,$D1220)</x:f>
        <x:v>0</x:v>
      </x:c>
      <x:c r="V1220" s="26">
        <x:f t="shared" si="333"/>
        <x:v>622.54166999999995</x:v>
      </x:c>
      <x:c r="W1220" s="73">
        <x:f t="shared" si="334"/>
        <x:v>0</x:v>
      </x:c>
      <x:c r="X1220" s="74">
        <x:f t="shared" si="335"/>
        <x:v>0</x:v>
      </x:c>
      <x:c r="Y1220" s="68">
        <x:f t="shared" si="336"/>
        <x:v>0</x:v>
      </x:c>
      <x:c r="Z1220" s="68">
        <x:f t="shared" si="337"/>
        <x:v>0</x:v>
      </x:c>
    </x:row>
    <x:row r="1221" spans="1:26" s="26" customFormat="1">
      <x:c r="A1221" s="118">
        <x:v>88</x:v>
      </x:c>
      <x:c r="B1221" s="118"/>
      <x:c r="C1221" s="113">
        <x:v>12</x:v>
      </x:c>
      <x:c r="D1221" s="210" t="str">
        <x:f>IF(VLOOKUP($A1221,'★Master Code List'!$B$4:$K$167,8,)=0,"",(VLOOKUP($A1221,'★Master Code List'!$B$4:$K$167,8,)))</x:f>
        <x:v>TZ38-14A033-EB</x:v>
      </x:c>
      <x:c r="E1221" s="210" t="str">
        <x:f>IF(VLOOKUP($A1221,'★Master Code List'!$B$4:$K$167,9,)=0,"",(VLOOKUP($A1221,'★Master Code List'!$B$4:$K$167,9,)))</x:f>
        <x:v>BEV-E (AWD/RWD, V710)</x:v>
      </x:c>
      <x:c r="F1221" s="20" t="str">
        <x:f>IF(VLOOKUP($A1221,'★Master Code List'!$B$4:$K$167,10,)=0,"",(VLOOKUP($A1221,'★Master Code List'!$B$4:$K$167,10,)))</x:f>
        <x:v>BUSBAR</x:v>
      </x:c>
      <x:c r="G1221" s="158">
        <x:f t="shared" si="327"/>
        <x:v>0</x:v>
      </x:c>
      <x:c r="H1221" s="197">
        <x:f t="shared" si="328"/>
        <x:v>1275.6153099999999</x:v>
      </x:c>
      <x:c r="I1221" s="285">
        <x:f t="shared" si="329"/>
        <x:v>0</x:v>
      </x:c>
      <x:c r="J1221" s="106">
        <x:f>SUMIFS('purchase data'!K:K,'purchase data'!$B:$B,$C1221,'purchase data'!$F:$F,$D1221)</x:f>
        <x:v>0</x:v>
      </x:c>
      <x:c r="K1221" s="73">
        <x:f>SUMIFS('purchase data'!M:M,'purchase data'!$B:$B,$C1221,'purchase data'!$F:$F,$D1221)</x:f>
        <x:v>0</x:v>
      </x:c>
      <x:c r="L1221" s="68">
        <x:f>SUMIFS(ETC!$G:$G,ETC!$B:$B,$C1221,ETC!$E:$E,$D1221)</x:f>
        <x:v>0</x:v>
      </x:c>
      <x:c r="M1221" s="73">
        <x:f>SUMIFS(ETC!$J:$J,ETC!$E:$E,$D1221,ETC!$B:$B,$C1221)</x:f>
        <x:v>0</x:v>
      </x:c>
      <x:c r="N1221" s="159">
        <x:f>IF(IFERROR((I1221+K1221+M1221)/(G1221+J1221+SUMIFS(ETC!$G:$G,ETC!$C:$C,1,ETC!$B:$B,$C1221,ETC!$E:$E,$D1221)),)=0,H1221,IFERROR((I1221+K1221+M1221)/(G1221+J1221+SUMIFS(ETC!$G:$G,ETC!$C:$C,1,ETC!$B:$B,$C1221,ETC!$E:$E,$D1221)),))</x:f>
        <x:v>1275.6153099999999</x:v>
      </x:c>
      <x:c r="O1221" s="106">
        <x:f>++SUMIFS('sales data'!L:L,'sales data'!$B:$B,$C1221,'sales data'!$F:$F,$D1221,'sales data'!$O:$O,"")</x:f>
        <x:v>0</x:v>
      </x:c>
      <x:c r="P1221" s="73">
        <x:f t="shared" si="330"/>
        <x:v>0</x:v>
      </x:c>
      <x:c r="Q1221" s="68">
        <x:f>+SUMIFS('sales data'!$L:$L,'sales data'!$B:$B,$C1221,'sales data'!$F:$F,$D1221,'sales data'!$O:$O,"R")</x:f>
        <x:v>0</x:v>
      </x:c>
      <x:c r="R1221" s="73">
        <x:f t="shared" si="331"/>
        <x:v>0</x:v>
      </x:c>
      <x:c r="S1221" s="68">
        <x:f>SUMIFS('sales data'!$L:$L,'sales data'!$B:$B,$C1221,'sales data'!$F:$F,$D1221,'sales data'!$O:$O,"N")</x:f>
        <x:v>0</x:v>
      </x:c>
      <x:c r="T1221" s="73">
        <x:f t="shared" si="332"/>
        <x:v>0</x:v>
      </x:c>
      <x:c r="U1221" s="26">
        <x:f>SUMIFS('warehouse inventory check'!$N:$N,'warehouse inventory check'!$C:$C,$C1221,'warehouse inventory check'!$D:$D,$D1221)</x:f>
        <x:v>0</x:v>
      </x:c>
      <x:c r="V1221" s="26">
        <x:f t="shared" si="333"/>
        <x:v>1275.6153099999999</x:v>
      </x:c>
      <x:c r="W1221" s="73">
        <x:f t="shared" si="334"/>
        <x:v>0</x:v>
      </x:c>
      <x:c r="X1221" s="74">
        <x:f t="shared" si="335"/>
        <x:v>0</x:v>
      </x:c>
      <x:c r="Y1221" s="68">
        <x:f t="shared" si="336"/>
        <x:v>0</x:v>
      </x:c>
      <x:c r="Z1221" s="68">
        <x:f t="shared" si="337"/>
        <x:v>0</x:v>
      </x:c>
    </x:row>
    <x:row r="1222" spans="1:26" s="26" customFormat="1">
      <x:c r="A1222" s="118">
        <x:v>89</x:v>
      </x:c>
      <x:c r="B1222" s="118"/>
      <x:c r="C1222" s="113">
        <x:v>12</x:v>
      </x:c>
      <x:c r="D1222" s="210" t="str">
        <x:f>IF(VLOOKUP($A1222,'★Master Code List'!$B$4:$K$167,8,)=0,"",(VLOOKUP($A1222,'★Master Code List'!$B$4:$K$167,8,)))</x:f>
        <x:v>TZ38-14A033-GB</x:v>
      </x:c>
      <x:c r="E1222" s="210" t="str">
        <x:f>IF(VLOOKUP($A1222,'★Master Code List'!$B$4:$K$167,9,)=0,"",(VLOOKUP($A1222,'★Master Code List'!$B$4:$K$167,9,)))</x:f>
        <x:v>BEV-E (AWD/RWD, V710)</x:v>
      </x:c>
      <x:c r="F1222" s="20" t="str">
        <x:f>IF(VLOOKUP($A1222,'★Master Code List'!$B$4:$K$167,10,)=0,"",(VLOOKUP($A1222,'★Master Code List'!$B$4:$K$167,10,)))</x:f>
        <x:v>BUSBAR</x:v>
      </x:c>
      <x:c r="G1222" s="158">
        <x:f t="shared" si="327"/>
        <x:v>0</x:v>
      </x:c>
      <x:c r="H1222" s="197">
        <x:f t="shared" si="328"/>
        <x:v>958.91081999999994</x:v>
      </x:c>
      <x:c r="I1222" s="285">
        <x:f t="shared" si="329"/>
        <x:v>0</x:v>
      </x:c>
      <x:c r="J1222" s="106">
        <x:f>SUMIFS('purchase data'!K:K,'purchase data'!$B:$B,$C1222,'purchase data'!$F:$F,$D1222)</x:f>
        <x:v>0</x:v>
      </x:c>
      <x:c r="K1222" s="73">
        <x:f>SUMIFS('purchase data'!M:M,'purchase data'!$B:$B,$C1222,'purchase data'!$F:$F,$D1222)</x:f>
        <x:v>0</x:v>
      </x:c>
      <x:c r="L1222" s="68">
        <x:f>SUMIFS(ETC!$G:$G,ETC!$B:$B,$C1222,ETC!$E:$E,$D1222)</x:f>
        <x:v>0</x:v>
      </x:c>
      <x:c r="M1222" s="73">
        <x:f>SUMIFS(ETC!$J:$J,ETC!$E:$E,$D1222,ETC!$B:$B,$C1222)</x:f>
        <x:v>0</x:v>
      </x:c>
      <x:c r="N1222" s="159">
        <x:f>IF(IFERROR((I1222+K1222+M1222)/(G1222+J1222+SUMIFS(ETC!$G:$G,ETC!$C:$C,1,ETC!$B:$B,$C1222,ETC!$E:$E,$D1222)),)=0,H1222,IFERROR((I1222+K1222+M1222)/(G1222+J1222+SUMIFS(ETC!$G:$G,ETC!$C:$C,1,ETC!$B:$B,$C1222,ETC!$E:$E,$D1222)),))</x:f>
        <x:v>958.91081999999994</x:v>
      </x:c>
      <x:c r="O1222" s="106">
        <x:f>++SUMIFS('sales data'!L:L,'sales data'!$B:$B,$C1222,'sales data'!$F:$F,$D1222,'sales data'!$O:$O,"")</x:f>
        <x:v>0</x:v>
      </x:c>
      <x:c r="P1222" s="73">
        <x:f t="shared" si="330"/>
        <x:v>0</x:v>
      </x:c>
      <x:c r="Q1222" s="68">
        <x:f>+SUMIFS('sales data'!$L:$L,'sales data'!$B:$B,$C1222,'sales data'!$F:$F,$D1222,'sales data'!$O:$O,"R")</x:f>
        <x:v>0</x:v>
      </x:c>
      <x:c r="R1222" s="73">
        <x:f t="shared" si="331"/>
        <x:v>0</x:v>
      </x:c>
      <x:c r="S1222" s="68">
        <x:f>SUMIFS('sales data'!$L:$L,'sales data'!$B:$B,$C1222,'sales data'!$F:$F,$D1222,'sales data'!$O:$O,"N")</x:f>
        <x:v>0</x:v>
      </x:c>
      <x:c r="T1222" s="73">
        <x:f t="shared" si="332"/>
        <x:v>0</x:v>
      </x:c>
      <x:c r="U1222" s="26">
        <x:f>SUMIFS('warehouse inventory check'!$N:$N,'warehouse inventory check'!$C:$C,$C1222,'warehouse inventory check'!$D:$D,$D1222)</x:f>
        <x:v>0</x:v>
      </x:c>
      <x:c r="V1222" s="26">
        <x:f t="shared" si="333"/>
        <x:v>958.91081999999994</x:v>
      </x:c>
      <x:c r="W1222" s="73">
        <x:f t="shared" si="334"/>
        <x:v>0</x:v>
      </x:c>
      <x:c r="X1222" s="74">
        <x:f t="shared" si="335"/>
        <x:v>0</x:v>
      </x:c>
      <x:c r="Y1222" s="68">
        <x:f t="shared" si="336"/>
        <x:v>0</x:v>
      </x:c>
      <x:c r="Z1222" s="68">
        <x:f t="shared" si="337"/>
        <x:v>0</x:v>
      </x:c>
    </x:row>
    <x:row r="1223" spans="1:26" s="26" customFormat="1">
      <x:c r="A1223" s="118">
        <x:v>90</x:v>
      </x:c>
      <x:c r="B1223" s="118"/>
      <x:c r="C1223" s="113">
        <x:v>12</x:v>
      </x:c>
      <x:c r="D1223" s="210" t="str">
        <x:f>IF(VLOOKUP($A1223,'★Master Code List'!$B$4:$K$167,8,)=0,"",(VLOOKUP($A1223,'★Master Code List'!$B$4:$K$167,8,)))</x:f>
        <x:v>TZ38-14A033-KB</x:v>
      </x:c>
      <x:c r="E1223" s="210" t="str">
        <x:f>IF(VLOOKUP($A1223,'★Master Code List'!$B$4:$K$167,9,)=0,"",(VLOOKUP($A1223,'★Master Code List'!$B$4:$K$167,9,)))</x:f>
        <x:v>BEV-E (AWD/RWD, V710)</x:v>
      </x:c>
      <x:c r="F1223" s="20" t="str">
        <x:f>IF(VLOOKUP($A1223,'★Master Code List'!$B$4:$K$167,10,)=0,"",(VLOOKUP($A1223,'★Master Code List'!$B$4:$K$167,10,)))</x:f>
        <x:v>BUSBAR</x:v>
      </x:c>
      <x:c r="G1223" s="158">
        <x:f t="shared" si="327"/>
        <x:v>0</x:v>
      </x:c>
      <x:c r="H1223" s="197">
        <x:f t="shared" si="328"/>
        <x:v>670.26720768115945</x:v>
      </x:c>
      <x:c r="I1223" s="285">
        <x:f t="shared" si="329"/>
        <x:v>0</x:v>
      </x:c>
      <x:c r="J1223" s="106">
        <x:f>SUMIFS('purchase data'!K:K,'purchase data'!$B:$B,$C1223,'purchase data'!$F:$F,$D1223)</x:f>
        <x:v>0</x:v>
      </x:c>
      <x:c r="K1223" s="73">
        <x:f>SUMIFS('purchase data'!M:M,'purchase data'!$B:$B,$C1223,'purchase data'!$F:$F,$D1223)</x:f>
        <x:v>0</x:v>
      </x:c>
      <x:c r="L1223" s="68">
        <x:f>SUMIFS(ETC!$G:$G,ETC!$B:$B,$C1223,ETC!$E:$E,$D1223)</x:f>
        <x:v>0</x:v>
      </x:c>
      <x:c r="M1223" s="73">
        <x:f>SUMIFS(ETC!$J:$J,ETC!$E:$E,$D1223,ETC!$B:$B,$C1223)</x:f>
        <x:v>0</x:v>
      </x:c>
      <x:c r="N1223" s="159">
        <x:f>IF(IFERROR((I1223+K1223+M1223)/(G1223+J1223+SUMIFS(ETC!$G:$G,ETC!$C:$C,1,ETC!$B:$B,$C1223,ETC!$E:$E,$D1223)),)=0,H1223,IFERROR((I1223+K1223+M1223)/(G1223+J1223+SUMIFS(ETC!$G:$G,ETC!$C:$C,1,ETC!$B:$B,$C1223,ETC!$E:$E,$D1223)),))</x:f>
        <x:v>670.26720768115945</x:v>
      </x:c>
      <x:c r="O1223" s="106">
        <x:f>++SUMIFS('sales data'!L:L,'sales data'!$B:$B,$C1223,'sales data'!$F:$F,$D1223,'sales data'!$O:$O,"")</x:f>
        <x:v>0</x:v>
      </x:c>
      <x:c r="P1223" s="73">
        <x:f t="shared" si="330"/>
        <x:v>0</x:v>
      </x:c>
      <x:c r="Q1223" s="68">
        <x:f>+SUMIFS('sales data'!$L:$L,'sales data'!$B:$B,$C1223,'sales data'!$F:$F,$D1223,'sales data'!$O:$O,"R")</x:f>
        <x:v>0</x:v>
      </x:c>
      <x:c r="R1223" s="73">
        <x:f t="shared" si="331"/>
        <x:v>0</x:v>
      </x:c>
      <x:c r="S1223" s="68">
        <x:f>SUMIFS('sales data'!$L:$L,'sales data'!$B:$B,$C1223,'sales data'!$F:$F,$D1223,'sales data'!$O:$O,"N")</x:f>
        <x:v>0</x:v>
      </x:c>
      <x:c r="T1223" s="73">
        <x:f t="shared" si="332"/>
        <x:v>0</x:v>
      </x:c>
      <x:c r="U1223" s="26">
        <x:f>SUMIFS('warehouse inventory check'!$N:$N,'warehouse inventory check'!$C:$C,$C1223,'warehouse inventory check'!$D:$D,$D1223)</x:f>
        <x:v>0</x:v>
      </x:c>
      <x:c r="V1223" s="26">
        <x:f t="shared" si="333"/>
        <x:v>670.26720768115945</x:v>
      </x:c>
      <x:c r="W1223" s="73">
        <x:f t="shared" si="334"/>
        <x:v>0</x:v>
      </x:c>
      <x:c r="X1223" s="74">
        <x:f t="shared" si="335"/>
        <x:v>0</x:v>
      </x:c>
      <x:c r="Y1223" s="68">
        <x:f t="shared" si="336"/>
        <x:v>0</x:v>
      </x:c>
      <x:c r="Z1223" s="68">
        <x:f t="shared" si="337"/>
        <x:v>0</x:v>
      </x:c>
    </x:row>
    <x:row r="1224" spans="1:26" s="26" customFormat="1">
      <x:c r="A1224" s="118">
        <x:v>91</x:v>
      </x:c>
      <x:c r="B1224" s="118"/>
      <x:c r="C1224" s="113">
        <x:v>12</x:v>
      </x:c>
      <x:c r="D1224" s="210" t="str">
        <x:f>IF(VLOOKUP($A1224,'★Master Code List'!$B$4:$K$167,8,)=0,"",(VLOOKUP($A1224,'★Master Code List'!$B$4:$K$167,8,)))</x:f>
        <x:v>TZ38-14A033-LB</x:v>
      </x:c>
      <x:c r="E1224" s="210" t="str">
        <x:f>IF(VLOOKUP($A1224,'★Master Code List'!$B$4:$K$167,9,)=0,"",(VLOOKUP($A1224,'★Master Code List'!$B$4:$K$167,9,)))</x:f>
        <x:v>BEV-E (AWD/RWD, V710)</x:v>
      </x:c>
      <x:c r="F1224" s="20" t="str">
        <x:f>IF(VLOOKUP($A1224,'★Master Code List'!$B$4:$K$167,10,)=0,"",(VLOOKUP($A1224,'★Master Code List'!$B$4:$K$167,10,)))</x:f>
        <x:v>BUSBAR</x:v>
      </x:c>
      <x:c r="G1224" s="158">
        <x:f t="shared" si="327"/>
        <x:v>0</x:v>
      </x:c>
      <x:c r="H1224" s="197">
        <x:f t="shared" si="328"/>
        <x:v>688.846</x:v>
      </x:c>
      <x:c r="I1224" s="285">
        <x:f t="shared" si="329"/>
        <x:v>0</x:v>
      </x:c>
      <x:c r="J1224" s="106">
        <x:f>SUMIFS('purchase data'!K:K,'purchase data'!$B:$B,$C1224,'purchase data'!$F:$F,$D1224)</x:f>
        <x:v>0</x:v>
      </x:c>
      <x:c r="K1224" s="73">
        <x:f>SUMIFS('purchase data'!M:M,'purchase data'!$B:$B,$C1224,'purchase data'!$F:$F,$D1224)</x:f>
        <x:v>0</x:v>
      </x:c>
      <x:c r="L1224" s="68">
        <x:f>SUMIFS(ETC!$G:$G,ETC!$B:$B,$C1224,ETC!$E:$E,$D1224)</x:f>
        <x:v>0</x:v>
      </x:c>
      <x:c r="M1224" s="73">
        <x:f>SUMIFS(ETC!$J:$J,ETC!$E:$E,$D1224,ETC!$B:$B,$C1224)</x:f>
        <x:v>0</x:v>
      </x:c>
      <x:c r="N1224" s="159">
        <x:f>IF(IFERROR((I1224+K1224+M1224)/(G1224+J1224+SUMIFS(ETC!$G:$G,ETC!$C:$C,1,ETC!$B:$B,$C1224,ETC!$E:$E,$D1224)),)=0,H1224,IFERROR((I1224+K1224+M1224)/(G1224+J1224+SUMIFS(ETC!$G:$G,ETC!$C:$C,1,ETC!$B:$B,$C1224,ETC!$E:$E,$D1224)),))</x:f>
        <x:v>688.846</x:v>
      </x:c>
      <x:c r="O1224" s="106">
        <x:f>++SUMIFS('sales data'!L:L,'sales data'!$B:$B,$C1224,'sales data'!$F:$F,$D1224,'sales data'!$O:$O,"")</x:f>
        <x:v>0</x:v>
      </x:c>
      <x:c r="P1224" s="73">
        <x:f t="shared" si="330"/>
        <x:v>0</x:v>
      </x:c>
      <x:c r="Q1224" s="68">
        <x:f>+SUMIFS('sales data'!$L:$L,'sales data'!$B:$B,$C1224,'sales data'!$F:$F,$D1224,'sales data'!$O:$O,"R")</x:f>
        <x:v>0</x:v>
      </x:c>
      <x:c r="R1224" s="73">
        <x:f t="shared" si="331"/>
        <x:v>0</x:v>
      </x:c>
      <x:c r="S1224" s="68">
        <x:f>SUMIFS('sales data'!$L:$L,'sales data'!$B:$B,$C1224,'sales data'!$F:$F,$D1224,'sales data'!$O:$O,"N")</x:f>
        <x:v>0</x:v>
      </x:c>
      <x:c r="T1224" s="73">
        <x:f t="shared" si="332"/>
        <x:v>0</x:v>
      </x:c>
      <x:c r="U1224" s="26">
        <x:f>SUMIFS('warehouse inventory check'!$N:$N,'warehouse inventory check'!$C:$C,$C1224,'warehouse inventory check'!$D:$D,$D1224)</x:f>
        <x:v>0</x:v>
      </x:c>
      <x:c r="V1224" s="26">
        <x:f t="shared" si="333"/>
        <x:v>688.846</x:v>
      </x:c>
      <x:c r="W1224" s="73">
        <x:f t="shared" si="334"/>
        <x:v>0</x:v>
      </x:c>
      <x:c r="X1224" s="74">
        <x:f t="shared" si="335"/>
        <x:v>0</x:v>
      </x:c>
      <x:c r="Y1224" s="68">
        <x:f t="shared" si="336"/>
        <x:v>0</x:v>
      </x:c>
      <x:c r="Z1224" s="68">
        <x:f t="shared" si="337"/>
        <x:v>0</x:v>
      </x:c>
    </x:row>
    <x:row r="1225" spans="1:26" s="26" customFormat="1">
      <x:c r="A1225" s="118">
        <x:v>92</x:v>
      </x:c>
      <x:c r="B1225" s="118"/>
      <x:c r="C1225" s="113">
        <x:v>12</x:v>
      </x:c>
      <x:c r="D1225" s="210" t="str">
        <x:f>IF(VLOOKUP($A1225,'★Master Code List'!$B$4:$K$167,8,)=0,"",(VLOOKUP($A1225,'★Master Code List'!$B$4:$K$167,8,)))</x:f>
        <x:v>TZ38-14B680-AB</x:v>
      </x:c>
      <x:c r="E1225" s="210" t="str">
        <x:f>IF(VLOOKUP($A1225,'★Master Code List'!$B$4:$K$167,9,)=0,"",(VLOOKUP($A1225,'★Master Code List'!$B$4:$K$167,9,)))</x:f>
        <x:v>BEV-E (AWD/RWD, V710)</x:v>
      </x:c>
      <x:c r="F1225" s="20" t="str">
        <x:f>IF(VLOOKUP($A1225,'★Master Code List'!$B$4:$K$167,10,)=0,"",(VLOOKUP($A1225,'★Master Code List'!$B$4:$K$167,10,)))</x:f>
        <x:v>PDU</x:v>
      </x:c>
      <x:c r="G1225" s="158">
        <x:f t="shared" si="327"/>
        <x:v>0</x:v>
      </x:c>
      <x:c r="H1225" s="197">
        <x:f t="shared" si="328"/>
        <x:v>1265.26549</x:v>
      </x:c>
      <x:c r="I1225" s="285">
        <x:f t="shared" si="329"/>
        <x:v>0</x:v>
      </x:c>
      <x:c r="J1225" s="106">
        <x:f>SUMIFS('purchase data'!K:K,'purchase data'!$B:$B,$C1225,'purchase data'!$F:$F,$D1225)</x:f>
        <x:v>0</x:v>
      </x:c>
      <x:c r="K1225" s="73">
        <x:f>SUMIFS('purchase data'!M:M,'purchase data'!$B:$B,$C1225,'purchase data'!$F:$F,$D1225)</x:f>
        <x:v>0</x:v>
      </x:c>
      <x:c r="L1225" s="68">
        <x:f>SUMIFS(ETC!$G:$G,ETC!$B:$B,$C1225,ETC!$E:$E,$D1225)</x:f>
        <x:v>0</x:v>
      </x:c>
      <x:c r="M1225" s="73">
        <x:f>SUMIFS(ETC!$J:$J,ETC!$E:$E,$D1225,ETC!$B:$B,$C1225)</x:f>
        <x:v>0</x:v>
      </x:c>
      <x:c r="N1225" s="159">
        <x:f>IF(IFERROR((I1225+K1225+M1225)/(G1225+J1225+SUMIFS(ETC!$G:$G,ETC!$C:$C,1,ETC!$B:$B,$C1225,ETC!$E:$E,$D1225)),)=0,H1225,IFERROR((I1225+K1225+M1225)/(G1225+J1225+SUMIFS(ETC!$G:$G,ETC!$C:$C,1,ETC!$B:$B,$C1225,ETC!$E:$E,$D1225)),))</x:f>
        <x:v>1265.26549</x:v>
      </x:c>
      <x:c r="O1225" s="106">
        <x:f>++SUMIFS('sales data'!L:L,'sales data'!$B:$B,$C1225,'sales data'!$F:$F,$D1225,'sales data'!$O:$O,"")</x:f>
        <x:v>0</x:v>
      </x:c>
      <x:c r="P1225" s="73">
        <x:f t="shared" si="330"/>
        <x:v>0</x:v>
      </x:c>
      <x:c r="Q1225" s="68">
        <x:f>+SUMIFS('sales data'!$L:$L,'sales data'!$B:$B,$C1225,'sales data'!$F:$F,$D1225,'sales data'!$O:$O,"R")</x:f>
        <x:v>0</x:v>
      </x:c>
      <x:c r="R1225" s="73">
        <x:f t="shared" si="331"/>
        <x:v>0</x:v>
      </x:c>
      <x:c r="S1225" s="68">
        <x:f>SUMIFS('sales data'!$L:$L,'sales data'!$B:$B,$C1225,'sales data'!$F:$F,$D1225,'sales data'!$O:$O,"N")</x:f>
        <x:v>0</x:v>
      </x:c>
      <x:c r="T1225" s="73">
        <x:f t="shared" si="332"/>
        <x:v>0</x:v>
      </x:c>
      <x:c r="U1225" s="26">
        <x:f>SUMIFS('warehouse inventory check'!$N:$N,'warehouse inventory check'!$C:$C,$C1225,'warehouse inventory check'!$D:$D,$D1225)</x:f>
        <x:v>0</x:v>
      </x:c>
      <x:c r="V1225" s="26">
        <x:f t="shared" si="333"/>
        <x:v>1265.26549</x:v>
      </x:c>
      <x:c r="W1225" s="73">
        <x:f t="shared" si="334"/>
        <x:v>0</x:v>
      </x:c>
      <x:c r="X1225" s="74">
        <x:f t="shared" si="335"/>
        <x:v>0</x:v>
      </x:c>
      <x:c r="Y1225" s="68">
        <x:f t="shared" si="336"/>
        <x:v>0</x:v>
      </x:c>
      <x:c r="Z1225" s="68">
        <x:f t="shared" si="337"/>
        <x:v>0</x:v>
      </x:c>
    </x:row>
    <x:row r="1226" spans="1:26" s="26" customFormat="1">
      <x:c r="A1226" s="118">
        <x:v>93</x:v>
      </x:c>
      <x:c r="B1226" s="118"/>
      <x:c r="C1226" s="113">
        <x:v>12</x:v>
      </x:c>
      <x:c r="D1226" s="210" t="str">
        <x:f>IF(VLOOKUP($A1226,'★Master Code List'!$B$4:$K$167,8,)=0,"",(VLOOKUP($A1226,'★Master Code List'!$B$4:$K$167,8,)))</x:f>
        <x:v/>
      </x:c>
      <x:c r="E1226" s="210" t="str">
        <x:f>IF(VLOOKUP($A1226,'★Master Code List'!$B$4:$K$167,9,)=0,"",(VLOOKUP($A1226,'★Master Code List'!$B$4:$K$167,9,)))</x:f>
        <x:v/>
      </x:c>
      <x:c r="F1226" s="20" t="str">
        <x:f>IF(VLOOKUP($A1226,'★Master Code List'!$B$4:$K$167,10,)=0,"",(VLOOKUP($A1226,'★Master Code List'!$B$4:$K$167,10,)))</x:f>
        <x:v/>
      </x:c>
      <x:c r="G1226" s="158">
        <x:f t="shared" si="327"/>
        <x:v>0</x:v>
      </x:c>
      <x:c r="H1226" s="197">
        <x:f t="shared" si="328"/>
        <x:v>27867231397.91885</x:v>
      </x:c>
      <x:c r="I1226" s="285">
        <x:f t="shared" si="329"/>
        <x:v>0</x:v>
      </x:c>
      <x:c r="J1226" s="106">
        <x:f>SUMIFS('purchase data'!K:K,'purchase data'!$B:$B,$C1226,'purchase data'!$F:$F,$D1226)</x:f>
        <x:v>0</x:v>
      </x:c>
      <x:c r="K1226" s="73">
        <x:f>SUMIFS('purchase data'!M:M,'purchase data'!$B:$B,$C1226,'purchase data'!$F:$F,$D1226)</x:f>
        <x:v>0</x:v>
      </x:c>
      <x:c r="L1226" s="68">
        <x:f>SUMIFS(ETC!$G:$G,ETC!$B:$B,$C1226,ETC!$E:$E,$D1226)</x:f>
        <x:v>0</x:v>
      </x:c>
      <x:c r="M1226" s="73">
        <x:f>SUMIFS(ETC!$J:$J,ETC!$E:$E,$D1226,ETC!$B:$B,$C1226)</x:f>
        <x:v>0</x:v>
      </x:c>
      <x:c r="N1226" s="159">
        <x:f>IF(IFERROR((I1226+K1226+M1226)/(G1226+J1226+SUMIFS(ETC!$G:$G,ETC!$C:$C,1,ETC!$B:$B,$C1226,ETC!$E:$E,$D1226)),)=0,H1226,IFERROR((I1226+K1226+M1226)/(G1226+J1226+SUMIFS(ETC!$G:$G,ETC!$C:$C,1,ETC!$B:$B,$C1226,ETC!$E:$E,$D1226)),))</x:f>
        <x:v>27867231397.91885</x:v>
      </x:c>
      <x:c r="O1226" s="106">
        <x:f>++SUMIFS('sales data'!L:L,'sales data'!$B:$B,$C1226,'sales data'!$F:$F,$D1226,'sales data'!$O:$O,"")</x:f>
        <x:v>0</x:v>
      </x:c>
      <x:c r="P1226" s="73">
        <x:f t="shared" si="330"/>
        <x:v>0</x:v>
      </x:c>
      <x:c r="Q1226" s="68">
        <x:f>+SUMIFS('sales data'!$L:$L,'sales data'!$B:$B,$C1226,'sales data'!$F:$F,$D1226,'sales data'!$O:$O,"R")</x:f>
        <x:v>0</x:v>
      </x:c>
      <x:c r="R1226" s="73">
        <x:f t="shared" si="331"/>
        <x:v>0</x:v>
      </x:c>
      <x:c r="S1226" s="68">
        <x:f>SUMIFS('sales data'!$L:$L,'sales data'!$B:$B,$C1226,'sales data'!$F:$F,$D1226,'sales data'!$O:$O,"N")</x:f>
        <x:v>0</x:v>
      </x:c>
      <x:c r="T1226" s="73">
        <x:f t="shared" si="332"/>
        <x:v>0</x:v>
      </x:c>
      <x:c r="U1226" s="26">
        <x:f>SUMIFS('warehouse inventory check'!$N:$N,'warehouse inventory check'!$C:$C,$C1226,'warehouse inventory check'!$D:$D,$D1226)</x:f>
        <x:v>0</x:v>
      </x:c>
      <x:c r="V1226" s="26">
        <x:f t="shared" si="333"/>
        <x:v>27867231397.91885</x:v>
      </x:c>
      <x:c r="W1226" s="73">
        <x:f t="shared" si="334"/>
        <x:v>0</x:v>
      </x:c>
      <x:c r="X1226" s="74">
        <x:f t="shared" si="335"/>
        <x:v>0</x:v>
      </x:c>
      <x:c r="Y1226" s="68">
        <x:f t="shared" si="336"/>
        <x:v>0</x:v>
      </x:c>
      <x:c r="Z1226" s="68">
        <x:f t="shared" si="337"/>
        <x:v>0</x:v>
      </x:c>
    </x:row>
    <x:row r="1227" spans="1:26" s="26" customFormat="1">
      <x:c r="A1227" s="118">
        <x:v>94</x:v>
      </x:c>
      <x:c r="B1227" s="118"/>
      <x:c r="C1227" s="113">
        <x:v>12</x:v>
      </x:c>
      <x:c r="D1227" s="210" t="str">
        <x:f>IF(VLOOKUP($A1227,'★Master Code List'!$B$4:$K$167,8,)=0,"",(VLOOKUP($A1227,'★Master Code List'!$B$4:$K$167,8,)))</x:f>
        <x:v/>
      </x:c>
      <x:c r="E1227" s="210" t="str">
        <x:f>IF(VLOOKUP($A1227,'★Master Code List'!$B$4:$K$167,9,)=0,"",(VLOOKUP($A1227,'★Master Code List'!$B$4:$K$167,9,)))</x:f>
        <x:v/>
      </x:c>
      <x:c r="F1227" s="20" t="str">
        <x:f>IF(VLOOKUP($A1227,'★Master Code List'!$B$4:$K$167,10,)=0,"",(VLOOKUP($A1227,'★Master Code List'!$B$4:$K$167,10,)))</x:f>
        <x:v/>
      </x:c>
      <x:c r="G1227" s="158">
        <x:f t="shared" si="327"/>
        <x:v>0</x:v>
      </x:c>
      <x:c r="H1227" s="197">
        <x:f t="shared" si="328"/>
        <x:v>27867231397.91885</x:v>
      </x:c>
      <x:c r="I1227" s="285">
        <x:f t="shared" si="329"/>
        <x:v>0</x:v>
      </x:c>
      <x:c r="J1227" s="106">
        <x:f>SUMIFS('purchase data'!K:K,'purchase data'!$B:$B,$C1227,'purchase data'!$F:$F,$D1227)</x:f>
        <x:v>0</x:v>
      </x:c>
      <x:c r="K1227" s="73">
        <x:f>SUMIFS('purchase data'!M:M,'purchase data'!$B:$B,$C1227,'purchase data'!$F:$F,$D1227)</x:f>
        <x:v>0</x:v>
      </x:c>
      <x:c r="L1227" s="68">
        <x:f>SUMIFS(ETC!$G:$G,ETC!$B:$B,$C1227,ETC!$E:$E,$D1227)</x:f>
        <x:v>0</x:v>
      </x:c>
      <x:c r="M1227" s="73">
        <x:f>SUMIFS(ETC!$J:$J,ETC!$E:$E,$D1227,ETC!$B:$B,$C1227)</x:f>
        <x:v>0</x:v>
      </x:c>
      <x:c r="N1227" s="159">
        <x:f>IF(IFERROR((I1227+K1227+M1227)/(G1227+J1227+SUMIFS(ETC!$G:$G,ETC!$C:$C,1,ETC!$B:$B,$C1227,ETC!$E:$E,$D1227)),)=0,H1227,IFERROR((I1227+K1227+M1227)/(G1227+J1227+SUMIFS(ETC!$G:$G,ETC!$C:$C,1,ETC!$B:$B,$C1227,ETC!$E:$E,$D1227)),))</x:f>
        <x:v>27867231397.91885</x:v>
      </x:c>
      <x:c r="O1227" s="106">
        <x:f>++SUMIFS('sales data'!L:L,'sales data'!$B:$B,$C1227,'sales data'!$F:$F,$D1227,'sales data'!$O:$O,"")</x:f>
        <x:v>0</x:v>
      </x:c>
      <x:c r="P1227" s="73">
        <x:f t="shared" si="330"/>
        <x:v>0</x:v>
      </x:c>
      <x:c r="Q1227" s="68">
        <x:f>+SUMIFS('sales data'!$L:$L,'sales data'!$B:$B,$C1227,'sales data'!$F:$F,$D1227,'sales data'!$O:$O,"R")</x:f>
        <x:v>0</x:v>
      </x:c>
      <x:c r="R1227" s="73">
        <x:f t="shared" si="331"/>
        <x:v>0</x:v>
      </x:c>
      <x:c r="S1227" s="68">
        <x:f>SUMIFS('sales data'!$L:$L,'sales data'!$B:$B,$C1227,'sales data'!$F:$F,$D1227,'sales data'!$O:$O,"N")</x:f>
        <x:v>0</x:v>
      </x:c>
      <x:c r="T1227" s="73">
        <x:f t="shared" si="332"/>
        <x:v>0</x:v>
      </x:c>
      <x:c r="U1227" s="26">
        <x:f>SUMIFS('warehouse inventory check'!$N:$N,'warehouse inventory check'!$C:$C,$C1227,'warehouse inventory check'!$D:$D,$D1227)</x:f>
        <x:v>0</x:v>
      </x:c>
      <x:c r="V1227" s="26">
        <x:f t="shared" si="333"/>
        <x:v>27867231397.91885</x:v>
      </x:c>
      <x:c r="W1227" s="73">
        <x:f t="shared" si="334"/>
        <x:v>0</x:v>
      </x:c>
      <x:c r="X1227" s="74">
        <x:f t="shared" si="335"/>
        <x:v>0</x:v>
      </x:c>
      <x:c r="Y1227" s="68">
        <x:f t="shared" si="336"/>
        <x:v>0</x:v>
      </x:c>
      <x:c r="Z1227" s="68">
        <x:f t="shared" si="337"/>
        <x:v>0</x:v>
      </x:c>
    </x:row>
    <x:row r="1228" spans="1:26" s="26" customFormat="1">
      <x:c r="A1228" s="118">
        <x:v>95</x:v>
      </x:c>
      <x:c r="B1228" s="118"/>
      <x:c r="C1228" s="113">
        <x:v>12</x:v>
      </x:c>
      <x:c r="D1228" s="210" t="str">
        <x:f>IF(VLOOKUP($A1228,'★Master Code List'!$B$4:$K$167,8,)=0,"",(VLOOKUP($A1228,'★Master Code List'!$B$4:$K$167,8,)))</x:f>
        <x:v/>
      </x:c>
      <x:c r="E1228" s="210" t="str">
        <x:f>IF(VLOOKUP($A1228,'★Master Code List'!$B$4:$K$167,9,)=0,"",(VLOOKUP($A1228,'★Master Code List'!$B$4:$K$167,9,)))</x:f>
        <x:v/>
      </x:c>
      <x:c r="F1228" s="20" t="str">
        <x:f>IF(VLOOKUP($A1228,'★Master Code List'!$B$4:$K$167,10,)=0,"",(VLOOKUP($A1228,'★Master Code List'!$B$4:$K$167,10,)))</x:f>
        <x:v/>
      </x:c>
      <x:c r="G1228" s="158">
        <x:f t="shared" si="327"/>
        <x:v>0</x:v>
      </x:c>
      <x:c r="H1228" s="197">
        <x:f t="shared" si="328"/>
        <x:v>27867231397.91885</x:v>
      </x:c>
      <x:c r="I1228" s="285">
        <x:f t="shared" si="329"/>
        <x:v>0</x:v>
      </x:c>
      <x:c r="J1228" s="106">
        <x:f>SUMIFS('purchase data'!K:K,'purchase data'!$B:$B,$C1228,'purchase data'!$F:$F,$D1228)</x:f>
        <x:v>0</x:v>
      </x:c>
      <x:c r="K1228" s="73">
        <x:f>SUMIFS('purchase data'!M:M,'purchase data'!$B:$B,$C1228,'purchase data'!$F:$F,$D1228)</x:f>
        <x:v>0</x:v>
      </x:c>
      <x:c r="L1228" s="68">
        <x:f>SUMIFS(ETC!$G:$G,ETC!$B:$B,$C1228,ETC!$E:$E,$D1228)</x:f>
        <x:v>0</x:v>
      </x:c>
      <x:c r="M1228" s="73">
        <x:f>SUMIFS(ETC!$J:$J,ETC!$E:$E,$D1228,ETC!$B:$B,$C1228)</x:f>
        <x:v>0</x:v>
      </x:c>
      <x:c r="N1228" s="159">
        <x:f>IF(IFERROR((I1228+K1228+M1228)/(G1228+J1228+SUMIFS(ETC!$G:$G,ETC!$C:$C,1,ETC!$B:$B,$C1228,ETC!$E:$E,$D1228)),)=0,H1228,IFERROR((I1228+K1228+M1228)/(G1228+J1228+SUMIFS(ETC!$G:$G,ETC!$C:$C,1,ETC!$B:$B,$C1228,ETC!$E:$E,$D1228)),))</x:f>
        <x:v>27867231397.91885</x:v>
      </x:c>
      <x:c r="O1228" s="106">
        <x:f>++SUMIFS('sales data'!L:L,'sales data'!$B:$B,$C1228,'sales data'!$F:$F,$D1228,'sales data'!$O:$O,"")</x:f>
        <x:v>0</x:v>
      </x:c>
      <x:c r="P1228" s="73">
        <x:f t="shared" si="330"/>
        <x:v>0</x:v>
      </x:c>
      <x:c r="Q1228" s="68">
        <x:f>+SUMIFS('sales data'!$L:$L,'sales data'!$B:$B,$C1228,'sales data'!$F:$F,$D1228,'sales data'!$O:$O,"R")</x:f>
        <x:v>0</x:v>
      </x:c>
      <x:c r="R1228" s="73">
        <x:f t="shared" si="331"/>
        <x:v>0</x:v>
      </x:c>
      <x:c r="S1228" s="68">
        <x:f>SUMIFS('sales data'!$L:$L,'sales data'!$B:$B,$C1228,'sales data'!$F:$F,$D1228,'sales data'!$O:$O,"N")</x:f>
        <x:v>0</x:v>
      </x:c>
      <x:c r="T1228" s="73">
        <x:f t="shared" si="332"/>
        <x:v>0</x:v>
      </x:c>
      <x:c r="U1228" s="26">
        <x:f>SUMIFS('warehouse inventory check'!$N:$N,'warehouse inventory check'!$C:$C,$C1228,'warehouse inventory check'!$D:$D,$D1228)</x:f>
        <x:v>0</x:v>
      </x:c>
      <x:c r="V1228" s="26">
        <x:f t="shared" si="333"/>
        <x:v>27867231397.91885</x:v>
      </x:c>
      <x:c r="W1228" s="73">
        <x:f t="shared" si="334"/>
        <x:v>0</x:v>
      </x:c>
      <x:c r="X1228" s="74">
        <x:f t="shared" si="335"/>
        <x:v>0</x:v>
      </x:c>
      <x:c r="Y1228" s="68">
        <x:f t="shared" si="336"/>
        <x:v>0</x:v>
      </x:c>
      <x:c r="Z1228" s="68">
        <x:f t="shared" si="337"/>
        <x:v>0</x:v>
      </x:c>
    </x:row>
    <x:row r="1229" spans="1:26" s="26" customFormat="1">
      <x:c r="A1229" s="118">
        <x:v>96</x:v>
      </x:c>
      <x:c r="B1229" s="118"/>
      <x:c r="C1229" s="113">
        <x:v>12</x:v>
      </x:c>
      <x:c r="D1229" s="210" t="str">
        <x:f>IF(VLOOKUP($A1229,'★Master Code List'!$B$4:$K$167,8,)=0,"",(VLOOKUP($A1229,'★Master Code List'!$B$4:$K$167,8,)))</x:f>
        <x:v/>
      </x:c>
      <x:c r="E1229" s="210" t="str">
        <x:f>IF(VLOOKUP($A1229,'★Master Code List'!$B$4:$K$167,9,)=0,"",(VLOOKUP($A1229,'★Master Code List'!$B$4:$K$167,9,)))</x:f>
        <x:v/>
      </x:c>
      <x:c r="F1229" s="20" t="str">
        <x:f>IF(VLOOKUP($A1229,'★Master Code List'!$B$4:$K$167,10,)=0,"",(VLOOKUP($A1229,'★Master Code List'!$B$4:$K$167,10,)))</x:f>
        <x:v/>
      </x:c>
      <x:c r="G1229" s="158">
        <x:f t="shared" si="327"/>
        <x:v>0</x:v>
      </x:c>
      <x:c r="H1229" s="197">
        <x:f t="shared" si="328"/>
        <x:v>27867231397.91885</x:v>
      </x:c>
      <x:c r="I1229" s="285">
        <x:f t="shared" si="329"/>
        <x:v>0</x:v>
      </x:c>
      <x:c r="J1229" s="106">
        <x:f>SUMIFS('purchase data'!K:K,'purchase data'!$B:$B,$C1229,'purchase data'!$F:$F,$D1229)</x:f>
        <x:v>0</x:v>
      </x:c>
      <x:c r="K1229" s="73">
        <x:f>SUMIFS('purchase data'!M:M,'purchase data'!$B:$B,$C1229,'purchase data'!$F:$F,$D1229)</x:f>
        <x:v>0</x:v>
      </x:c>
      <x:c r="L1229" s="68">
        <x:f>SUMIFS(ETC!$G:$G,ETC!$B:$B,$C1229,ETC!$E:$E,$D1229)</x:f>
        <x:v>0</x:v>
      </x:c>
      <x:c r="M1229" s="73">
        <x:f>SUMIFS(ETC!$J:$J,ETC!$E:$E,$D1229,ETC!$B:$B,$C1229)</x:f>
        <x:v>0</x:v>
      </x:c>
      <x:c r="N1229" s="159">
        <x:f>IF(IFERROR((I1229+K1229+M1229)/(G1229+J1229+SUMIFS(ETC!$G:$G,ETC!$C:$C,1,ETC!$B:$B,$C1229,ETC!$E:$E,$D1229)),)=0,H1229,IFERROR((I1229+K1229+M1229)/(G1229+J1229+SUMIFS(ETC!$G:$G,ETC!$C:$C,1,ETC!$B:$B,$C1229,ETC!$E:$E,$D1229)),))</x:f>
        <x:v>27867231397.91885</x:v>
      </x:c>
      <x:c r="O1229" s="106">
        <x:f>++SUMIFS('sales data'!L:L,'sales data'!$B:$B,$C1229,'sales data'!$F:$F,$D1229,'sales data'!$O:$O,"")</x:f>
        <x:v>0</x:v>
      </x:c>
      <x:c r="P1229" s="73">
        <x:f t="shared" si="330"/>
        <x:v>0</x:v>
      </x:c>
      <x:c r="Q1229" s="68">
        <x:f>+SUMIFS('sales data'!$L:$L,'sales data'!$B:$B,$C1229,'sales data'!$F:$F,$D1229,'sales data'!$O:$O,"R")</x:f>
        <x:v>0</x:v>
      </x:c>
      <x:c r="R1229" s="73">
        <x:f t="shared" si="331"/>
        <x:v>0</x:v>
      </x:c>
      <x:c r="S1229" s="68">
        <x:f>SUMIFS('sales data'!$L:$L,'sales data'!$B:$B,$C1229,'sales data'!$F:$F,$D1229,'sales data'!$O:$O,"N")</x:f>
        <x:v>0</x:v>
      </x:c>
      <x:c r="T1229" s="73">
        <x:f t="shared" si="332"/>
        <x:v>0</x:v>
      </x:c>
      <x:c r="U1229" s="26">
        <x:f>SUMIFS('warehouse inventory check'!$N:$N,'warehouse inventory check'!$C:$C,$C1229,'warehouse inventory check'!$D:$D,$D1229)</x:f>
        <x:v>0</x:v>
      </x:c>
      <x:c r="V1229" s="26">
        <x:f t="shared" si="333"/>
        <x:v>27867231397.91885</x:v>
      </x:c>
      <x:c r="W1229" s="73">
        <x:f t="shared" si="334"/>
        <x:v>0</x:v>
      </x:c>
      <x:c r="X1229" s="74">
        <x:f t="shared" si="335"/>
        <x:v>0</x:v>
      </x:c>
      <x:c r="Y1229" s="68">
        <x:f t="shared" si="336"/>
        <x:v>0</x:v>
      </x:c>
      <x:c r="Z1229" s="68">
        <x:f t="shared" si="337"/>
        <x:v>0</x:v>
      </x:c>
    </x:row>
    <x:row r="1230" spans="1:26" s="26" customFormat="1">
      <x:c r="A1230" s="118">
        <x:v>97</x:v>
      </x:c>
      <x:c r="B1230" s="118"/>
      <x:c r="C1230" s="113">
        <x:v>12</x:v>
      </x:c>
      <x:c r="D1230" s="210" t="str">
        <x:f>IF(VLOOKUP($A1230,'★Master Code List'!$B$4:$K$167,8,)=0,"",(VLOOKUP($A1230,'★Master Code List'!$B$4:$K$167,8,)))</x:f>
        <x:v/>
      </x:c>
      <x:c r="E1230" s="210" t="str">
        <x:f>IF(VLOOKUP($A1230,'★Master Code List'!$B$4:$K$167,9,)=0,"",(VLOOKUP($A1230,'★Master Code List'!$B$4:$K$167,9,)))</x:f>
        <x:v/>
      </x:c>
      <x:c r="F1230" s="20" t="str">
        <x:f>IF(VLOOKUP($A1230,'★Master Code List'!$B$4:$K$167,10,)=0,"",(VLOOKUP($A1230,'★Master Code List'!$B$4:$K$167,10,)))</x:f>
        <x:v/>
      </x:c>
      <x:c r="G1230" s="158">
        <x:f t="shared" si="327"/>
        <x:v>0</x:v>
      </x:c>
      <x:c r="H1230" s="197">
        <x:f t="shared" si="328"/>
        <x:v>27867231397.91885</x:v>
      </x:c>
      <x:c r="I1230" s="285">
        <x:f t="shared" si="329"/>
        <x:v>0</x:v>
      </x:c>
      <x:c r="J1230" s="106">
        <x:f>SUMIFS('purchase data'!K:K,'purchase data'!$B:$B,$C1230,'purchase data'!$F:$F,$D1230)</x:f>
        <x:v>0</x:v>
      </x:c>
      <x:c r="K1230" s="73">
        <x:f>SUMIFS('purchase data'!M:M,'purchase data'!$B:$B,$C1230,'purchase data'!$F:$F,$D1230)</x:f>
        <x:v>0</x:v>
      </x:c>
      <x:c r="L1230" s="68">
        <x:f>SUMIFS(ETC!$G:$G,ETC!$B:$B,$C1230,ETC!$E:$E,$D1230)</x:f>
        <x:v>0</x:v>
      </x:c>
      <x:c r="M1230" s="73">
        <x:f>SUMIFS(ETC!$J:$J,ETC!$E:$E,$D1230,ETC!$B:$B,$C1230)</x:f>
        <x:v>0</x:v>
      </x:c>
      <x:c r="N1230" s="159">
        <x:f>IF(IFERROR((I1230+K1230+M1230)/(G1230+J1230+SUMIFS(ETC!$G:$G,ETC!$C:$C,1,ETC!$B:$B,$C1230,ETC!$E:$E,$D1230)),)=0,H1230,IFERROR((I1230+K1230+M1230)/(G1230+J1230+SUMIFS(ETC!$G:$G,ETC!$C:$C,1,ETC!$B:$B,$C1230,ETC!$E:$E,$D1230)),))</x:f>
        <x:v>27867231397.91885</x:v>
      </x:c>
      <x:c r="O1230" s="106">
        <x:f>++SUMIFS('sales data'!L:L,'sales data'!$B:$B,$C1230,'sales data'!$F:$F,$D1230,'sales data'!$O:$O,"")</x:f>
        <x:v>0</x:v>
      </x:c>
      <x:c r="P1230" s="73">
        <x:f t="shared" si="330"/>
        <x:v>0</x:v>
      </x:c>
      <x:c r="Q1230" s="68">
        <x:f>+SUMIFS('sales data'!$L:$L,'sales data'!$B:$B,$C1230,'sales data'!$F:$F,$D1230,'sales data'!$O:$O,"R")</x:f>
        <x:v>0</x:v>
      </x:c>
      <x:c r="R1230" s="73">
        <x:f t="shared" si="331"/>
        <x:v>0</x:v>
      </x:c>
      <x:c r="S1230" s="68">
        <x:f>SUMIFS('sales data'!$L:$L,'sales data'!$B:$B,$C1230,'sales data'!$F:$F,$D1230,'sales data'!$O:$O,"N")</x:f>
        <x:v>0</x:v>
      </x:c>
      <x:c r="T1230" s="73">
        <x:f t="shared" si="332"/>
        <x:v>0</x:v>
      </x:c>
      <x:c r="U1230" s="26">
        <x:f>SUMIFS('warehouse inventory check'!$N:$N,'warehouse inventory check'!$C:$C,$C1230,'warehouse inventory check'!$D:$D,$D1230)</x:f>
        <x:v>0</x:v>
      </x:c>
      <x:c r="V1230" s="26">
        <x:f t="shared" si="333"/>
        <x:v>27867231397.91885</x:v>
      </x:c>
      <x:c r="W1230" s="73">
        <x:f t="shared" si="334"/>
        <x:v>0</x:v>
      </x:c>
      <x:c r="X1230" s="74">
        <x:f t="shared" si="335"/>
        <x:v>0</x:v>
      </x:c>
      <x:c r="Y1230" s="68">
        <x:f t="shared" si="336"/>
        <x:v>0</x:v>
      </x:c>
      <x:c r="Z1230" s="68">
        <x:f t="shared" si="337"/>
        <x:v>0</x:v>
      </x:c>
    </x:row>
    <x:row r="1231" spans="1:26" s="26" customFormat="1">
      <x:c r="A1231" s="118">
        <x:v>98</x:v>
      </x:c>
      <x:c r="B1231" s="118"/>
      <x:c r="C1231" s="113">
        <x:v>12</x:v>
      </x:c>
      <x:c r="D1231" s="210" t="str">
        <x:f>IF(VLOOKUP($A1231,'★Master Code List'!$B$4:$K$167,8,)=0,"",(VLOOKUP($A1231,'★Master Code List'!$B$4:$K$167,8,)))</x:f>
        <x:v/>
      </x:c>
      <x:c r="E1231" s="210" t="str">
        <x:f>IF(VLOOKUP($A1231,'★Master Code List'!$B$4:$K$167,9,)=0,"",(VLOOKUP($A1231,'★Master Code List'!$B$4:$K$167,9,)))</x:f>
        <x:v/>
      </x:c>
      <x:c r="F1231" s="20" t="str">
        <x:f>IF(VLOOKUP($A1231,'★Master Code List'!$B$4:$K$167,10,)=0,"",(VLOOKUP($A1231,'★Master Code List'!$B$4:$K$167,10,)))</x:f>
        <x:v/>
      </x:c>
      <x:c r="G1231" s="158">
        <x:f t="shared" si="327"/>
        <x:v>0</x:v>
      </x:c>
      <x:c r="H1231" s="197">
        <x:f t="shared" si="328"/>
        <x:v>27867231397.91885</x:v>
      </x:c>
      <x:c r="I1231" s="285">
        <x:f t="shared" si="329"/>
        <x:v>0</x:v>
      </x:c>
      <x:c r="J1231" s="106">
        <x:f>SUMIFS('purchase data'!K:K,'purchase data'!$B:$B,$C1231,'purchase data'!$F:$F,$D1231)</x:f>
        <x:v>0</x:v>
      </x:c>
      <x:c r="K1231" s="73">
        <x:f>SUMIFS('purchase data'!M:M,'purchase data'!$B:$B,$C1231,'purchase data'!$F:$F,$D1231)</x:f>
        <x:v>0</x:v>
      </x:c>
      <x:c r="L1231" s="68">
        <x:f>SUMIFS(ETC!$G:$G,ETC!$B:$B,$C1231,ETC!$E:$E,$D1231)</x:f>
        <x:v>0</x:v>
      </x:c>
      <x:c r="M1231" s="73">
        <x:f>SUMIFS(ETC!$J:$J,ETC!$E:$E,$D1231,ETC!$B:$B,$C1231)</x:f>
        <x:v>0</x:v>
      </x:c>
      <x:c r="N1231" s="159">
        <x:f>IF(IFERROR((I1231+K1231+M1231)/(G1231+J1231+SUMIFS(ETC!$G:$G,ETC!$C:$C,1,ETC!$B:$B,$C1231,ETC!$E:$E,$D1231)),)=0,H1231,IFERROR((I1231+K1231+M1231)/(G1231+J1231+SUMIFS(ETC!$G:$G,ETC!$C:$C,1,ETC!$B:$B,$C1231,ETC!$E:$E,$D1231)),))</x:f>
        <x:v>27867231397.91885</x:v>
      </x:c>
      <x:c r="O1231" s="106">
        <x:f>++SUMIFS('sales data'!L:L,'sales data'!$B:$B,$C1231,'sales data'!$F:$F,$D1231,'sales data'!$O:$O,"")</x:f>
        <x:v>0</x:v>
      </x:c>
      <x:c r="P1231" s="73">
        <x:f t="shared" si="330"/>
        <x:v>0</x:v>
      </x:c>
      <x:c r="Q1231" s="68">
        <x:f>+SUMIFS('sales data'!$L:$L,'sales data'!$B:$B,$C1231,'sales data'!$F:$F,$D1231,'sales data'!$O:$O,"R")</x:f>
        <x:v>0</x:v>
      </x:c>
      <x:c r="R1231" s="73">
        <x:f t="shared" si="331"/>
        <x:v>0</x:v>
      </x:c>
      <x:c r="S1231" s="68">
        <x:f>SUMIFS('sales data'!$L:$L,'sales data'!$B:$B,$C1231,'sales data'!$F:$F,$D1231,'sales data'!$O:$O,"N")</x:f>
        <x:v>0</x:v>
      </x:c>
      <x:c r="T1231" s="73">
        <x:f t="shared" si="332"/>
        <x:v>0</x:v>
      </x:c>
      <x:c r="U1231" s="26">
        <x:f>SUMIFS('warehouse inventory check'!$N:$N,'warehouse inventory check'!$C:$C,$C1231,'warehouse inventory check'!$D:$D,$D1231)</x:f>
        <x:v>0</x:v>
      </x:c>
      <x:c r="V1231" s="26">
        <x:f t="shared" si="333"/>
        <x:v>27867231397.91885</x:v>
      </x:c>
      <x:c r="W1231" s="73">
        <x:f t="shared" si="334"/>
        <x:v>0</x:v>
      </x:c>
      <x:c r="X1231" s="74">
        <x:f t="shared" si="335"/>
        <x:v>0</x:v>
      </x:c>
      <x:c r="Y1231" s="68">
        <x:f t="shared" si="336"/>
        <x:v>0</x:v>
      </x:c>
      <x:c r="Z1231" s="68">
        <x:f t="shared" si="337"/>
        <x:v>0</x:v>
      </x:c>
    </x:row>
    <x:row r="1232" spans="1:26">
      <x:c r="A1232" s="118">
        <x:v>99</x:v>
      </x:c>
      <x:c r="B1232" s="118"/>
      <x:c r="C1232" s="113">
        <x:v>12</x:v>
      </x:c>
      <x:c r="D1232" s="210" t="str">
        <x:f>IF(VLOOKUP($A1232,'★Master Code List'!$B$4:$K$167,8,)=0,"",(VLOOKUP($A1232,'★Master Code List'!$B$4:$K$167,8,)))</x:f>
        <x:v/>
      </x:c>
      <x:c r="E1232" s="210" t="str">
        <x:f>IF(VLOOKUP($A1232,'★Master Code List'!$B$4:$K$167,9,)=0,"",(VLOOKUP($A1232,'★Master Code List'!$B$4:$K$167,9,)))</x:f>
        <x:v/>
      </x:c>
      <x:c r="F1232" s="20" t="str">
        <x:f>IF(VLOOKUP($A1232,'★Master Code List'!$B$4:$K$167,10,)=0,"",(VLOOKUP($A1232,'★Master Code List'!$B$4:$K$167,10,)))</x:f>
        <x:v/>
      </x:c>
      <x:c r="G1232" s="158">
        <x:f t="shared" si="327"/>
        <x:v>0</x:v>
      </x:c>
      <x:c r="H1232" s="197">
        <x:f t="shared" si="328"/>
        <x:v>27867231397.91885</x:v>
      </x:c>
      <x:c r="I1232" s="285">
        <x:f t="shared" si="329"/>
        <x:v>0</x:v>
      </x:c>
      <x:c r="J1232" s="106">
        <x:f>SUMIFS('purchase data'!K:K,'purchase data'!$B:$B,$C1232,'purchase data'!$F:$F,$D1232)</x:f>
        <x:v>0</x:v>
      </x:c>
      <x:c r="K1232" s="73">
        <x:f>SUMIFS('purchase data'!M:M,'purchase data'!$B:$B,$C1232,'purchase data'!$F:$F,$D1232)</x:f>
        <x:v>0</x:v>
      </x:c>
      <x:c r="L1232" s="68">
        <x:f>SUMIFS(ETC!$G:$G,ETC!$B:$B,$C1232,ETC!$E:$E,$D1232)</x:f>
        <x:v>0</x:v>
      </x:c>
      <x:c r="M1232" s="73">
        <x:f>SUMIFS(ETC!$J:$J,ETC!$E:$E,$D1232,ETC!$B:$B,$C1232)</x:f>
        <x:v>0</x:v>
      </x:c>
      <x:c r="N1232" s="159">
        <x:f>IF(IFERROR((I1232+K1232+M1232)/(G1232+J1232+SUMIFS(ETC!$G:$G,ETC!$C:$C,1,ETC!$B:$B,$C1232,ETC!$E:$E,$D1232)),)=0,H1232,IFERROR((I1232+K1232+M1232)/(G1232+J1232+SUMIFS(ETC!$G:$G,ETC!$C:$C,1,ETC!$B:$B,$C1232,ETC!$E:$E,$D1232)),))</x:f>
        <x:v>27867231397.91885</x:v>
      </x:c>
      <x:c r="O1232" s="106">
        <x:f>++SUMIFS('sales data'!L:L,'sales data'!$B:$B,$C1232,'sales data'!$F:$F,$D1232,'sales data'!$O:$O,"")</x:f>
        <x:v>0</x:v>
      </x:c>
      <x:c r="P1232" s="73">
        <x:f t="shared" si="330"/>
        <x:v>0</x:v>
      </x:c>
      <x:c r="Q1232" s="68">
        <x:f>+SUMIFS('sales data'!$L:$L,'sales data'!$B:$B,$C1232,'sales data'!$F:$F,$D1232,'sales data'!$O:$O,"R")</x:f>
        <x:v>0</x:v>
      </x:c>
      <x:c r="R1232" s="73">
        <x:f t="shared" si="331"/>
        <x:v>0</x:v>
      </x:c>
      <x:c r="S1232" s="68">
        <x:f>SUMIFS('sales data'!$L:$L,'sales data'!$B:$B,$C1232,'sales data'!$F:$F,$D1232,'sales data'!$O:$O,"N")</x:f>
        <x:v>0</x:v>
      </x:c>
      <x:c r="T1232" s="73">
        <x:f t="shared" si="332"/>
        <x:v>0</x:v>
      </x:c>
      <x:c r="U1232" s="26">
        <x:f>SUMIFS('warehouse inventory check'!$N:$N,'warehouse inventory check'!$C:$C,$C1232,'warehouse inventory check'!$D:$D,$D1232)</x:f>
        <x:v>0</x:v>
      </x:c>
      <x:c r="V1232" s="26">
        <x:f t="shared" si="333"/>
        <x:v>27867231397.91885</x:v>
      </x:c>
      <x:c r="W1232" s="73">
        <x:f t="shared" si="334"/>
        <x:v>0</x:v>
      </x:c>
      <x:c r="X1232" s="74">
        <x:f t="shared" si="335"/>
        <x:v>0</x:v>
      </x:c>
      <x:c r="Y1232" s="68">
        <x:f t="shared" si="336"/>
        <x:v>0</x:v>
      </x:c>
      <x:c r="Z1232" s="68">
        <x:f t="shared" si="337"/>
        <x:v>0</x:v>
      </x:c>
    </x:row>
    <x:row r="1233" spans="1:26" ht="14.25" thickBot="1">
      <x:c r="A1233" s="118">
        <x:v>100</x:v>
      </x:c>
      <x:c r="B1233" s="118"/>
      <x:c r="C1233" s="113">
        <x:v>12</x:v>
      </x:c>
      <x:c r="D1233" s="210" t="str">
        <x:f>IF(VLOOKUP($A1233,'★Master Code List'!$B$4:$K$167,8,)=0,"",(VLOOKUP($A1233,'★Master Code List'!$B$4:$K$167,8,)))</x:f>
        <x:v/>
      </x:c>
      <x:c r="E1233" s="210" t="str">
        <x:f>IF(VLOOKUP($A1233,'★Master Code List'!$B$4:$K$167,9,)=0,"",(VLOOKUP($A1233,'★Master Code List'!$B$4:$K$167,9,)))</x:f>
        <x:v/>
      </x:c>
      <x:c r="F1233" s="20" t="str">
        <x:f>IF(VLOOKUP($A1233,'★Master Code List'!$B$4:$K$167,10,)=0,"",(VLOOKUP($A1233,'★Master Code List'!$B$4:$K$167,10,)))</x:f>
        <x:v/>
      </x:c>
      <x:c r="G1233" s="158">
        <x:f t="shared" si="327"/>
        <x:v>0</x:v>
      </x:c>
      <x:c r="H1233" s="197">
        <x:f t="shared" si="328"/>
        <x:v>27867231397.91885</x:v>
      </x:c>
      <x:c r="I1233" s="285">
        <x:f t="shared" si="329"/>
        <x:v>0</x:v>
      </x:c>
      <x:c r="J1233" s="106">
        <x:f>SUMIFS('purchase data'!K:K,'purchase data'!$B:$B,$C1233,'purchase data'!$F:$F,$D1233)</x:f>
        <x:v>0</x:v>
      </x:c>
      <x:c r="K1233" s="73">
        <x:f>SUMIFS('purchase data'!M:M,'purchase data'!$B:$B,$C1233,'purchase data'!$F:$F,$D1233)</x:f>
        <x:v>0</x:v>
      </x:c>
      <x:c r="L1233" s="68">
        <x:f>SUMIFS(ETC!$G:$G,ETC!$B:$B,$C1233,ETC!$E:$E,$D1233)</x:f>
        <x:v>0</x:v>
      </x:c>
      <x:c r="M1233" s="73">
        <x:f>SUMIFS(ETC!$J:$J,ETC!$E:$E,$D1233,ETC!$B:$B,$C1233)</x:f>
        <x:v>0</x:v>
      </x:c>
      <x:c r="N1233" s="159">
        <x:f>IF(IFERROR((I1233+K1233+M1233)/(G1233+J1233+SUMIFS(ETC!$G:$G,ETC!$C:$C,1,ETC!$B:$B,$C1233,ETC!$E:$E,$D1233)),)=0,H1233,IFERROR((I1233+K1233+M1233)/(G1233+J1233+SUMIFS(ETC!$G:$G,ETC!$C:$C,1,ETC!$B:$B,$C1233,ETC!$E:$E,$D1233)),))</x:f>
        <x:v>27867231397.91885</x:v>
      </x:c>
      <x:c r="O1233" s="106">
        <x:f>++SUMIFS('sales data'!L:L,'sales data'!$B:$B,$C1233,'sales data'!$F:$F,$D1233,'sales data'!$O:$O,"")</x:f>
        <x:v>0</x:v>
      </x:c>
      <x:c r="P1233" s="73">
        <x:f t="shared" si="330"/>
        <x:v>0</x:v>
      </x:c>
      <x:c r="Q1233" s="68">
        <x:f>+SUMIFS('sales data'!$L:$L,'sales data'!$B:$B,$C1233,'sales data'!$F:$F,$D1233,'sales data'!$O:$O,"R")</x:f>
        <x:v>0</x:v>
      </x:c>
      <x:c r="R1233" s="73">
        <x:f t="shared" si="331"/>
        <x:v>0</x:v>
      </x:c>
      <x:c r="S1233" s="68">
        <x:f>SUMIFS('sales data'!$L:$L,'sales data'!$B:$B,$C1233,'sales data'!$F:$F,$D1233,'sales data'!$O:$O,"N")</x:f>
        <x:v>0</x:v>
      </x:c>
      <x:c r="T1233" s="73">
        <x:f t="shared" si="332"/>
        <x:v>0</x:v>
      </x:c>
      <x:c r="U1233" s="26">
        <x:f>SUMIFS('warehouse inventory check'!$N:$N,'warehouse inventory check'!$C:$C,$C1233,'warehouse inventory check'!$D:$D,$D1233)</x:f>
        <x:v>0</x:v>
      </x:c>
      <x:c r="V1233" s="26">
        <x:f t="shared" si="333"/>
        <x:v>27867231397.91885</x:v>
      </x:c>
      <x:c r="W1233" s="73">
        <x:f t="shared" si="334"/>
        <x:v>0</x:v>
      </x:c>
      <x:c r="X1233" s="74">
        <x:f t="shared" si="335"/>
        <x:v>0</x:v>
      </x:c>
      <x:c r="Y1233" s="68">
        <x:f t="shared" si="336"/>
        <x:v>0</x:v>
      </x:c>
      <x:c r="Z1233" s="68">
        <x:f t="shared" si="337"/>
        <x:v>0</x:v>
      </x:c>
    </x:row>
    <x:row r="1234" spans="1:26" ht="15" thickTop="1" thickBot="1">
      <x:c r="C1234" s="117">
        <x:v>12</x:v>
      </x:c>
      <x:c r="D1234" s="75"/>
      <x:c r="E1234" s="75"/>
      <x:c r="F1234" s="76" t="s">
        <x:v>117</x:v>
      </x:c>
      <x:c r="G1234" s="286">
        <x:f>SUM(G1134:G1233)</x:f>
        <x:v>0</x:v>
      </x:c>
      <x:c r="H1234" s="286"/>
      <x:c r="I1234" s="287">
        <x:f>SUM(I1134:I1233)</x:f>
        <x:v>0</x:v>
      </x:c>
      <x:c r="J1234" s="77">
        <x:f>SUM(J1134:J1233)</x:f>
        <x:v>0</x:v>
      </x:c>
      <x:c r="K1234" s="78">
        <x:f>SUM(K1134:K1233)</x:f>
        <x:v>0</x:v>
      </x:c>
      <x:c r="L1234" s="77">
        <x:f t="shared" ref="L1234:M1234" si="338">SUM(L1134:L1233)</x:f>
        <x:v>0</x:v>
      </x:c>
      <x:c r="M1234" s="78">
        <x:f t="shared" si="338"/>
        <x:v>0</x:v>
      </x:c>
      <x:c r="N1234" s="160"/>
      <x:c r="O1234" s="77">
        <x:f t="shared" ref="O1234:U1234" si="339">SUM(O1134:O1233)</x:f>
        <x:v>0</x:v>
      </x:c>
      <x:c r="P1234" s="78">
        <x:f t="shared" si="339"/>
        <x:v>0</x:v>
      </x:c>
      <x:c r="Q1234" s="77">
        <x:f t="shared" si="339"/>
        <x:v>0</x:v>
      </x:c>
      <x:c r="R1234" s="78">
        <x:f t="shared" si="339"/>
        <x:v>0</x:v>
      </x:c>
      <x:c r="S1234" s="77">
        <x:f t="shared" si="339"/>
        <x:v>0</x:v>
      </x:c>
      <x:c r="T1234" s="78">
        <x:f t="shared" si="339"/>
        <x:v>0</x:v>
      </x:c>
      <x:c r="U1234" s="77">
        <x:f t="shared" si="339"/>
        <x:v>0</x:v>
      </x:c>
      <x:c r="V1234" s="75"/>
      <x:c r="W1234" s="682">
        <x:f>SUM(W1134:W1233)</x:f>
        <x:v>0</x:v>
      </x:c>
      <x:c r="X1234" s="79">
        <x:f>SUM(X1134:X1233)</x:f>
        <x:v>0</x:v>
      </x:c>
      <x:c r="Y1234" s="77">
        <x:f>SUM(Y1134:Y1233)</x:f>
        <x:v>0</x:v>
      </x:c>
      <x:c r="Z1234" s="77">
        <x:f>SUM(Z1134:Z1233)</x:f>
        <x:v>0</x:v>
      </x:c>
    </x:row>
    <x:row r="1236" spans="1:26">
      <x:c r="O1236" s="20" ph="1"/>
    </x:row>
    <x:row r="1247" spans="1:26">
      <x:c r="O1247" s="20" ph="1"/>
    </x:row>
    <x:row r="1258" spans="15:15">
      <x:c r="O1258" s="20" ph="1"/>
    </x:row>
    <x:row r="1269" spans="15:15">
      <x:c r="O1269" s="20" ph="1"/>
    </x:row>
    <x:row r="1271" spans="15:15">
      <x:c r="O1271" s="20" ph="1"/>
    </x:row>
    <x:row r="1272" spans="15:15">
      <x:c r="O1272" s="20" ph="1"/>
    </x:row>
    <x:row r="1273" spans="15:15">
      <x:c r="O1273" s="20" ph="1"/>
    </x:row>
    <x:row r="1275" spans="15:15">
      <x:c r="O1275" s="20" ph="1"/>
    </x:row>
    <x:row r="1286" spans="15:15">
      <x:c r="O1286" s="20" ph="1"/>
    </x:row>
    <x:row r="1297" spans="15:15">
      <x:c r="O1297" s="20" ph="1"/>
    </x:row>
    <x:row r="1299" spans="15:15">
      <x:c r="O1299" s="20" ph="1"/>
    </x:row>
    <x:row r="1300" spans="15:15">
      <x:c r="O1300" s="20" ph="1"/>
    </x:row>
    <x:row r="1301" spans="15:15">
      <x:c r="O1301" s="20" ph="1"/>
    </x:row>
    <x:row r="1313" spans="15:15">
      <x:c r="O1313" s="20" ph="1"/>
    </x:row>
    <x:row r="1324" spans="15:15">
      <x:c r="O1324" s="20" ph="1"/>
    </x:row>
    <x:row r="1326" spans="15:15">
      <x:c r="O1326" s="20" ph="1"/>
    </x:row>
    <x:row r="1327" spans="15:15">
      <x:c r="O1327" s="20" ph="1"/>
    </x:row>
    <x:row r="1328" spans="15:15">
      <x:c r="O1328" s="20" ph="1"/>
    </x:row>
    <x:row r="1336" spans="15:15">
      <x:c r="O1336" s="20" ph="1"/>
    </x:row>
    <x:row r="1347" spans="15:15">
      <x:c r="O1347" s="20" ph="1"/>
    </x:row>
    <x:row r="1349" spans="15:15">
      <x:c r="O1349" s="20" ph="1"/>
    </x:row>
    <x:row r="1350" spans="15:15">
      <x:c r="O1350" s="20" ph="1"/>
    </x:row>
    <x:row r="1351" spans="15:15">
      <x:c r="O1351" s="20" ph="1"/>
    </x:row>
    <x:row r="1363" spans="15:15">
      <x:c r="O1363" s="20" ph="1"/>
    </x:row>
    <x:row r="1374" spans="15:15">
      <x:c r="O1374" s="20" ph="1"/>
    </x:row>
    <x:row r="1376" spans="15:15">
      <x:c r="O1376" s="20" ph="1"/>
    </x:row>
    <x:row r="1377" spans="15:15">
      <x:c r="O1377" s="20" ph="1"/>
    </x:row>
    <x:row r="1378" spans="15:15">
      <x:c r="O1378" s="20" ph="1"/>
    </x:row>
    <x:row r="1380" spans="15:15">
      <x:c r="O1380" s="20" ph="1"/>
    </x:row>
    <x:row r="1382" spans="15:15">
      <x:c r="O1382" s="20" ph="1"/>
    </x:row>
    <x:row r="1383" spans="15:15">
      <x:c r="O1383" s="20" ph="1"/>
    </x:row>
    <x:row r="1384" spans="15:15">
      <x:c r="O1384" s="20" ph="1"/>
    </x:row>
    <x:row r="1392" spans="15:15">
      <x:c r="O1392" s="20" ph="1"/>
    </x:row>
    <x:row r="1403" spans="15:15">
      <x:c r="O1403" s="20" ph="1"/>
    </x:row>
    <x:row r="1405" spans="15:15">
      <x:c r="O1405" s="20" ph="1"/>
    </x:row>
    <x:row r="1406" spans="15:15">
      <x:c r="O1406" s="20" ph="1"/>
    </x:row>
    <x:row r="1407" spans="15:15">
      <x:c r="O1407" s="20" ph="1"/>
    </x:row>
    <x:row r="1419" spans="15:15">
      <x:c r="O1419" s="20" ph="1"/>
    </x:row>
    <x:row r="1430" spans="15:15">
      <x:c r="O1430" s="20" ph="1"/>
    </x:row>
    <x:row r="1432" spans="15:15">
      <x:c r="O1432" s="20" ph="1"/>
    </x:row>
    <x:row r="1433" spans="15:15">
      <x:c r="O1433" s="20" ph="1"/>
    </x:row>
    <x:row r="1434" spans="15:15">
      <x:c r="O1434" s="20" ph="1"/>
    </x:row>
    <x:row r="1436" spans="15:15">
      <x:c r="O1436" s="20" ph="1"/>
    </x:row>
    <x:row r="1438" spans="15:15">
      <x:c r="O1438" s="20" ph="1"/>
    </x:row>
    <x:row r="1439" spans="15:15">
      <x:c r="O1439" s="20" ph="1"/>
    </x:row>
    <x:row r="1440" spans="15:15">
      <x:c r="O1440" s="20" ph="1"/>
    </x:row>
    <x:row r="1448" spans="15:15">
      <x:c r="O1448" s="20" ph="1"/>
    </x:row>
    <x:row r="1459" spans="15:15">
      <x:c r="O1459" s="20" ph="1"/>
    </x:row>
    <x:row r="1461" spans="15:15">
      <x:c r="O1461" s="20" ph="1"/>
    </x:row>
    <x:row r="1462" spans="15:15">
      <x:c r="O1462" s="20" ph="1"/>
    </x:row>
    <x:row r="1463" spans="15:15">
      <x:c r="O1463" s="20" ph="1"/>
    </x:row>
    <x:row r="1475" spans="15:15">
      <x:c r="O1475" s="20" ph="1"/>
    </x:row>
    <x:row r="1486" spans="15:15">
      <x:c r="O1486" s="20" ph="1"/>
    </x:row>
    <x:row r="1488" spans="15:15">
      <x:c r="O1488" s="20" ph="1"/>
    </x:row>
    <x:row r="1489" spans="15:15">
      <x:c r="O1489" s="20" ph="1"/>
    </x:row>
    <x:row r="1490" spans="15:15">
      <x:c r="O1490" s="20" ph="1"/>
    </x:row>
    <x:row r="1493" spans="15:15">
      <x:c r="O1493" s="20" ph="1"/>
    </x:row>
    <x:row r="1495" spans="15:15">
      <x:c r="O1495" s="20" ph="1"/>
    </x:row>
    <x:row r="1496" spans="15:15">
      <x:c r="O1496" s="20" ph="1"/>
    </x:row>
    <x:row r="1497" spans="15:15">
      <x:c r="O1497" s="20" ph="1"/>
    </x:row>
    <x:row r="1505" spans="15:15">
      <x:c r="O1505" s="20" ph="1"/>
    </x:row>
    <x:row r="1516" spans="15:15">
      <x:c r="O1516" s="20" ph="1"/>
    </x:row>
    <x:row r="1518" spans="15:15">
      <x:c r="O1518" s="20" ph="1"/>
    </x:row>
    <x:row r="1519" spans="15:15">
      <x:c r="O1519" s="20" ph="1"/>
    </x:row>
    <x:row r="1520" spans="15:15">
      <x:c r="O1520" s="20" ph="1"/>
    </x:row>
    <x:row r="1532" spans="15:15">
      <x:c r="O1532" s="20" ph="1"/>
    </x:row>
    <x:row r="1543" spans="15:15">
      <x:c r="O1543" s="20" ph="1"/>
    </x:row>
    <x:row r="1545" spans="15:15">
      <x:c r="O1545" s="20" ph="1"/>
    </x:row>
    <x:row r="1546" spans="15:15">
      <x:c r="O1546" s="20" ph="1"/>
    </x:row>
    <x:row r="1547" spans="15:15">
      <x:c r="O1547" s="20" ph="1"/>
    </x:row>
    <x:row r="1550" spans="15:15">
      <x:c r="O1550" s="20" ph="1"/>
    </x:row>
    <x:row r="1552" spans="15:15">
      <x:c r="O1552" s="20" ph="1"/>
    </x:row>
    <x:row r="1553" spans="15:15">
      <x:c r="O1553" s="20" ph="1"/>
    </x:row>
    <x:row r="1554" spans="15:15">
      <x:c r="O1554" s="20" ph="1"/>
    </x:row>
    <x:row r="1562" spans="15:15">
      <x:c r="O1562" s="20" ph="1"/>
    </x:row>
    <x:row r="1573" spans="15:15">
      <x:c r="O1573" s="20" ph="1"/>
    </x:row>
    <x:row r="1575" spans="15:15">
      <x:c r="O1575" s="20" ph="1"/>
    </x:row>
    <x:row r="1576" spans="15:15">
      <x:c r="O1576" s="20" ph="1"/>
    </x:row>
    <x:row r="1577" spans="15:15">
      <x:c r="O1577" s="20" ph="1"/>
    </x:row>
    <x:row r="1589" spans="15:15">
      <x:c r="O1589" s="20" ph="1"/>
    </x:row>
    <x:row r="1600" spans="15:15">
      <x:c r="O1600" s="20" ph="1"/>
    </x:row>
    <x:row r="1602" spans="15:15">
      <x:c r="O1602" s="20" ph="1"/>
    </x:row>
    <x:row r="1603" spans="15:15">
      <x:c r="O1603" s="20" ph="1"/>
    </x:row>
    <x:row r="1604" spans="15:15">
      <x:c r="O1604" s="20" ph="1"/>
    </x:row>
    <x:row r="1605" spans="15:15">
      <x:c r="O1605" s="20" ph="1"/>
    </x:row>
  </x:sheetData>
  <x:autoFilter ref="C88:Z182" xr:uid="{093B6D4F-E1D1-49F7-9E3B-6D22A00AC62F}"/>
  <x:phoneticPr fontId="5" type="noConversion"/>
  <x:pageMargins left="0.7" right="0.7" top="0.75" bottom="0.75" header="0.3" footer="0.3"/>
  <x:pageSetup paperSize="9" orientation="portrait" r:id="rId1"/>
  <x:legacyDrawing r:id="rId2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D514043-B7E9-4891-AC88-6BFB5426DCBB}" mc:Ignorable="x14ac xr xr2 xr3">
  <x:dimension ref="B1:T104"/>
  <x:sheetViews>
    <x:sheetView showGridLines="0" topLeftCell="B1" zoomScale="70" zoomScaleNormal="70" workbookViewId="0">
      <x:pane xSplit="2" ySplit="5" topLeftCell="D6" activePane="bottomRight" state="frozen"/>
      <x:selection activeCell="B1" sqref="B1"/>
      <x:selection pane="topRight" activeCell="D1" sqref="D1"/>
      <x:selection pane="bottomLeft" activeCell="B6" sqref="B6"/>
      <x:selection pane="bottomRight" activeCell="G13" sqref="A1:XFD1048576"/>
    </x:sheetView>
  </x:sheetViews>
  <x:sheetFormatPr defaultColWidth="7.75" defaultRowHeight="13.5" outlineLevelRow="1" outlineLevelCol="1"/>
  <x:cols>
    <x:col min="1" max="1" width="7.25" style="20" customWidth="1"/>
    <x:col min="2" max="2" width="25" style="20" customWidth="1"/>
    <x:col min="3" max="3" width="51.75" style="20" bestFit="1" customWidth="1"/>
    <x:col min="4" max="4" width="12.625" style="24" bestFit="1" customWidth="1"/>
    <x:col min="5" max="5" width="3.875" style="24" bestFit="1" customWidth="1"/>
    <x:col min="6" max="6" width="15.625" style="24" customWidth="1"/>
    <x:col min="7" max="7" width="21.875" style="24" customWidth="1"/>
    <x:col min="8" max="8" width="22.125" style="24" customWidth="1"/>
    <x:col min="9" max="9" width="17.625" style="24" customWidth="1" outlineLevel="1"/>
    <x:col min="10" max="10" width="19.25" style="24" customWidth="1" outlineLevel="1"/>
    <x:col min="11" max="11" width="17.625" style="24" customWidth="1"/>
    <x:col min="12" max="12" width="15.25" style="24" customWidth="1"/>
    <x:col min="13" max="13" width="13.75" style="24" customWidth="1"/>
    <x:col min="14" max="14" width="15.75" style="24" customWidth="1"/>
    <x:col min="15" max="15" width="12.75" style="24" customWidth="1"/>
    <x:col min="16" max="16" width="12.25" style="24" bestFit="1" customWidth="1"/>
    <x:col min="17" max="17" width="12.25" style="24" customWidth="1"/>
    <x:col min="18" max="18" width="11.25" style="20" bestFit="1" customWidth="1"/>
    <x:col min="19" max="19" width="11.75" style="20" bestFit="1" customWidth="1"/>
    <x:col min="20" max="20" width="15.375" style="20" bestFit="1" customWidth="1"/>
    <x:col min="21" max="16384" width="7.75" style="20"/>
  </x:cols>
  <x:sheetData>
    <x:row r="1" spans="2:20">
      <x:c r="F1" s="173">
        <x:v>0.7854326737672962</x:v>
      </x:c>
      <x:c r="G1" s="173">
        <x:v>0.80125741989031107</x:v>
      </x:c>
      <x:c r="H1" s="173">
        <x:v>0.83824168848489111</x:v>
      </x:c>
      <x:c r="I1" s="173">
        <x:v>0.87760127756789785</x:v>
      </x:c>
      <x:c r="J1" s="173">
        <x:v>0.86803431545598631</x:v>
      </x:c>
      <x:c r="K1" s="173">
        <x:v>0.87835378275404452</x:v>
      </x:c>
      <x:c r="L1" s="173">
        <x:v>0.8689396898788837</x:v>
      </x:c>
      <x:c r="M1" s="173">
        <x:v>0.81720594563227611</x:v>
      </x:c>
      <x:c r="N1" s="173">
        <x:v>0.85715965561005325</x:v>
      </x:c>
      <x:c r="O1" s="173">
        <x:v>0.89413815946038389</x:v>
      </x:c>
      <x:c r="P1" s="173">
        <x:v>0.8672781273714254</x:v>
      </x:c>
      <x:c r="Q1" s="173">
        <x:v>0.88354375310619304</x:v>
      </x:c>
    </x:row>
    <x:row r="2" spans="2:20" ht="12.75" customHeight="1">
      <x:c r="G2" s="173"/>
      <x:c r="H2" s="146"/>
      <x:c r="I2" s="146"/>
      <x:c r="J2" s="384"/>
      <x:c r="K2" s="173"/>
      <x:c r="L2" s="146"/>
      <x:c r="M2" s="528"/>
      <x:c r="Q2" s="45" t="s">
        <x:v>164</x:v>
      </x:c>
    </x:row>
    <x:row r="3" spans="2:20" ht="27.6" customHeight="1">
      <x:c r="B3" s="27" t="s">
        <x:v>1252</x:v>
      </x:c>
      <x:c r="D3" s="146"/>
      <x:c r="F3" s="173"/>
      <x:c r="G3" s="173"/>
      <x:c r="H3" s="173"/>
      <x:c r="I3" s="173"/>
      <x:c r="J3" s="173"/>
      <x:c r="K3" s="173"/>
      <x:c r="L3" s="173"/>
      <x:c r="M3" s="173"/>
      <x:c r="N3" s="173"/>
      <x:c r="Q3" s="32" t="s">
        <x:v>165</x:v>
      </x:c>
    </x:row>
    <x:row r="4" spans="2:20" ht="14.65" customHeight="1">
      <x:c r="B4" s="148" t="s">
        <x:v>166</x:v>
      </x:c>
      <x:c r="C4" s="147">
        <x:v>3</x:v>
      </x:c>
      <x:c r="F4" s="24">
        <x:v>1</x:v>
      </x:c>
      <x:c r="G4" s="24">
        <x:v>2</x:v>
      </x:c>
      <x:c r="H4" s="24">
        <x:v>3</x:v>
      </x:c>
      <x:c r="I4" s="24">
        <x:v>4</x:v>
      </x:c>
      <x:c r="J4" s="24">
        <x:v>5</x:v>
      </x:c>
      <x:c r="K4" s="24">
        <x:v>6</x:v>
      </x:c>
      <x:c r="L4" s="24">
        <x:v>7</x:v>
      </x:c>
      <x:c r="M4" s="24">
        <x:v>8</x:v>
      </x:c>
      <x:c r="N4" s="24">
        <x:v>9</x:v>
      </x:c>
      <x:c r="O4" s="24">
        <x:v>10</x:v>
      </x:c>
      <x:c r="P4" s="24">
        <x:v>11</x:v>
      </x:c>
      <x:c r="Q4" s="24">
        <x:v>12</x:v>
      </x:c>
    </x:row>
    <x:row r="5" spans="2:20" ht="19.899999999999999" customHeight="1">
      <x:c r="B5" s="28" t="s">
        <x:v>167</x:v>
      </x:c>
      <x:c r="C5" s="28"/>
      <x:c r="D5" s="33" t="s">
        <x:v>168</x:v>
      </x:c>
      <x:c r="E5" s="33">
        <x:v>12</x:v>
      </x:c>
      <x:c r="F5" s="34">
        <x:v>1</x:v>
      </x:c>
      <x:c r="G5" s="33">
        <x:v>2</x:v>
      </x:c>
      <x:c r="H5" s="33">
        <x:v>3</x:v>
      </x:c>
      <x:c r="I5" s="33">
        <x:v>4</x:v>
      </x:c>
      <x:c r="J5" s="33">
        <x:v>5</x:v>
      </x:c>
      <x:c r="K5" s="33">
        <x:v>6</x:v>
      </x:c>
      <x:c r="L5" s="33">
        <x:v>7</x:v>
      </x:c>
      <x:c r="M5" s="33">
        <x:v>8</x:v>
      </x:c>
      <x:c r="N5" s="33">
        <x:v>9</x:v>
      </x:c>
      <x:c r="O5" s="33">
        <x:v>10</x:v>
      </x:c>
      <x:c r="P5" s="33">
        <x:v>11</x:v>
      </x:c>
      <x:c r="Q5" s="33">
        <x:v>12</x:v>
      </x:c>
      <x:c r="S5" s="347"/>
    </x:row>
    <x:row r="6" spans="2:20" s="22" customFormat="1" ht="20.65" customHeight="1">
      <x:c r="B6" s="29" t="s">
        <x:v>169</x:v>
      </x:c>
      <x:c r="C6" s="29" t="s">
        <x:v>170</x:v>
      </x:c>
      <x:c r="D6" s="30">
        <x:v>980351338.64896584</x:v>
      </x:c>
      <x:c r="E6" s="30"/>
      <x:c r="F6" s="30">
        <x:v>76562348.430619985</x:v>
      </x:c>
      <x:c r="G6" s="30">
        <x:v>64516794.059223533</x:v>
      </x:c>
      <x:c r="H6" s="30">
        <x:v>89716997.627546713</x:v>
      </x:c>
      <x:c r="I6" s="30">
        <x:v>64444248.693688989</x:v>
      </x:c>
      <x:c r="J6" s="30">
        <x:v>92953303.526523128</x:v>
      </x:c>
      <x:c r="K6" s="30">
        <x:v>97514028.542920664</x:v>
      </x:c>
      <x:c r="L6" s="30">
        <x:v>91156054.487574503</x:v>
      </x:c>
      <x:c r="M6" s="30">
        <x:v>89069194.918328762</x:v>
      </x:c>
      <x:c r="N6" s="30">
        <x:v>87235084.133122519</x:v>
      </x:c>
      <x:c r="O6" s="30">
        <x:v>69104479.57764557</x:v>
      </x:c>
      <x:c r="P6" s="30">
        <x:v>71119544.828570306</x:v>
      </x:c>
      <x:c r="Q6" s="30">
        <x:v>86959259.823201209</x:v>
      </x:c>
    </x:row>
    <x:row r="7" spans="2:20" s="22" customFormat="1">
      <x:c r="B7" s="55" t="s">
        <x:v>171</x:v>
      </x:c>
      <x:c r="C7" s="55" t="s">
        <x:v>172</x:v>
      </x:c>
      <x:c r="D7" s="54">
        <x:v>855156384.49554348</x:v>
      </x:c>
      <x:c r="E7" s="54"/>
      <x:c r="F7" s="54">
        <x:v>76312477.360619992</x:v>
      </x:c>
      <x:c r="G7" s="54">
        <x:v>64516794.059223533</x:v>
      </x:c>
      <x:c r="H7" s="54">
        <x:v>79119743.314446718</x:v>
      </x:c>
      <x:c r="I7" s="54">
        <x:v>64350466.256771989</x:v>
      </x:c>
      <x:c r="J7" s="54">
        <x:v>93620050.186463133</x:v>
      </x:c>
      <x:c r="K7" s="54">
        <x:v>80672415.221480668</x:v>
      </x:c>
      <x:c r="L7" s="54">
        <x:v>71128581.658462003</x:v>
      </x:c>
      <x:c r="M7" s="54">
        <x:v>47143815.293635756</x:v>
      </x:c>
      <x:c r="N7" s="54">
        <x:v>77052289.472622514</x:v>
      </x:c>
      <x:c r="O7" s="54">
        <x:v>69053771.045613661</x:v>
      </x:c>
      <x:c r="P7" s="54">
        <x:v>71088090.953002304</x:v>
      </x:c>
      <x:c r="Q7" s="54">
        <x:v>61097889.673201203</x:v>
      </x:c>
    </x:row>
    <x:row r="8" spans="2:20" ht="16.5">
      <x:c r="B8" s="101"/>
      <x:c r="C8" s="101" t="s">
        <x:v>173</x:v>
      </x:c>
      <x:c r="D8" s="24">
        <x:v>169218226.74488202</x:v>
      </x:c>
      <x:c r="F8" s="24">
        <x:v>15396124.8584</x:v>
      </x:c>
      <x:c r="G8" s="24">
        <x:v>15883485.327200003</x:v>
      </x:c>
      <x:c r="H8" s="24">
        <x:v>14283771.4592</x:v>
      </x:c>
      <x:c r="I8" s="24">
        <x:v>13092202.9596</x:v>
      </x:c>
      <x:c r="J8" s="24">
        <x:v>8320928.5873460025</x:v>
      </x:c>
      <x:c r="K8" s="24">
        <x:v>12024716.570687998</x:v>
      </x:c>
      <x:c r="L8" s="24">
        <x:v>10446804.363407999</x:v>
      </x:c>
      <x:c r="M8" s="24">
        <x:v>5936505.0575999999</x:v>
      </x:c>
      <x:c r="N8" s="24">
        <x:v>21109422.637999993</x:v>
      </x:c>
      <x:c r="O8" s="24">
        <x:v>20451677.033599995</x:v>
      </x:c>
      <x:c r="P8" s="24">
        <x:v>17999177.398729999</x:v>
      </x:c>
      <x:c r="Q8" s="24">
        <x:v>14273410.491109999</x:v>
      </x:c>
      <x:c r="S8" s="68"/>
      <x:c r="T8" s="20" t="s">
        <x:v>95</x:v>
      </x:c>
    </x:row>
    <x:row r="9" spans="2:20" ht="16.5">
      <x:c r="B9" s="101"/>
      <x:c r="C9" s="101" t="s">
        <x:v>174</x:v>
      </x:c>
      <x:c r="D9" s="24">
        <x:v>99655114.970699996</x:v>
      </x:c>
      <x:c r="F9" s="24">
        <x:v>22549702.191400003</x:v>
      </x:c>
      <x:c r="G9" s="24">
        <x:v>7241632.8576000007</x:v>
      </x:c>
      <x:c r="H9" s="24">
        <x:v>15739568.744099997</x:v>
      </x:c>
      <x:c r="I9" s="24">
        <x:v>6126010.4576000003</x:v>
      </x:c>
      <x:c r="J9" s="24">
        <x:v>21757672.723199993</x:v>
      </x:c>
      <x:c r="K9" s="24">
        <x:v>3733667.5583999995</x:v>
      </x:c>
      <x:c r="L9" s="24">
        <x:v>7615468.1680000015</x:v>
      </x:c>
      <x:c r="M9" s="24">
        <x:v>8556142.1375999991</x:v>
      </x:c>
      <x:c r="N9" s="24">
        <x:v>0</x:v>
      </x:c>
      <x:c r="O9" s="24">
        <x:v>0</x:v>
      </x:c>
      <x:c r="P9" s="24">
        <x:v>1263581.9824000001</x:v>
      </x:c>
      <x:c r="Q9" s="24">
        <x:v>5071668.1503999997</x:v>
      </x:c>
      <x:c r="S9" s="26"/>
      <x:c r="T9" s="20" t="s">
        <x:v>175</x:v>
      </x:c>
    </x:row>
    <x:row r="10" spans="2:20" ht="16.5">
      <x:c r="B10" s="101"/>
      <x:c r="C10" s="101" t="s">
        <x:v>95</x:v>
      </x:c>
      <x:c r="D10" s="24">
        <x:v>339375797.5744229</x:v>
      </x:c>
      <x:c r="F10" s="24">
        <x:v>32207059.061599992</x:v>
      </x:c>
      <x:c r="G10" s="24">
        <x:v>26153350.160400003</x:v>
      </x:c>
      <x:c r="H10" s="24">
        <x:v>29162647.095872007</x:v>
      </x:c>
      <x:c r="I10" s="24">
        <x:v>22169915.318271998</x:v>
      </x:c>
      <x:c r="J10" s="24">
        <x:v>30993244.071430013</x:v>
      </x:c>
      <x:c r="K10" s="24">
        <x:v>39847601.842135996</x:v>
      </x:c>
      <x:c r="L10" s="24">
        <x:v>26417020.667909008</x:v>
      </x:c>
      <x:c r="M10" s="24">
        <x:v>8575376.7027000003</x:v>
      </x:c>
      <x:c r="N10" s="24">
        <x:v>38589624.047543988</x:v>
      </x:c>
      <x:c r="O10" s="24">
        <x:v>32342068.307399984</x:v>
      </x:c>
      <x:c r="P10" s="24">
        <x:v>31393027.731899984</x:v>
      </x:c>
      <x:c r="Q10" s="24">
        <x:v>21524862.567259993</x:v>
      </x:c>
      <x:c r="S10" s="26"/>
      <x:c r="T10" s="20" t="s">
        <x:v>176</x:v>
      </x:c>
    </x:row>
    <x:row r="11" spans="2:20" ht="16.5">
      <x:c r="B11" s="101"/>
      <x:c r="C11" s="101" t="s">
        <x:v>119</x:v>
      </x:c>
      <x:c r="D11" s="24">
        <x:v>117244.52752000002</x:v>
      </x:c>
      <x:c r="F11" s="24">
        <x:v>0</x:v>
      </x:c>
      <x:c r="G11" s="24">
        <x:v>0</x:v>
      </x:c>
      <x:c r="H11" s="24">
        <x:v>0</x:v>
      </x:c>
      <x:c r="I11" s="24">
        <x:v>2144.6260000000002</x:v>
      </x:c>
      <x:c r="J11" s="24">
        <x:v>8871.3124400000015</x:v>
      </x:c>
      <x:c r="K11" s="24">
        <x:v>-764.15012000000002</x:v>
      </x:c>
      <x:c r="L11" s="24">
        <x:v>3056.6015999999995</x:v>
      </x:c>
      <x:c r="M11" s="24">
        <x:v>103936.13760000002</x:v>
      </x:c>
      <x:c r="N11" s="24">
        <x:v>0</x:v>
      </x:c>
      <x:c r="O11" s="24">
        <x:v>0</x:v>
      </x:c>
      <x:c r="P11" s="24">
        <x:v>0</x:v>
      </x:c>
      <x:c r="Q11" s="24">
        <x:v>0</x:v>
      </x:c>
      <x:c r="S11" s="26"/>
      <x:c r="T11" s="23" t="s">
        <x:v>119</x:v>
      </x:c>
    </x:row>
    <x:row r="12" spans="2:20" ht="16.5">
      <x:c r="B12" s="101"/>
      <x:c r="C12" s="101" t="s">
        <x:v>58</x:v>
      </x:c>
      <x:c r="D12" s="24">
        <x:v>231644484.66009802</x:v>
      </x:c>
      <x:c r="F12" s="24">
        <x:v>5932121.405220001</x:v>
      </x:c>
      <x:c r="G12" s="24">
        <x:v>14685206.939999999</x:v>
      </x:c>
      <x:c r="H12" s="24">
        <x:v>18650941.503444001</x:v>
      </x:c>
      <x:c r="I12" s="24">
        <x:v>21745660.582439996</x:v>
      </x:c>
      <x:c r="J12" s="24">
        <x:v>30950001.982371125</x:v>
      </x:c>
      <x:c r="K12" s="24">
        <x:v>24616449.614776667</x:v>
      </x:c>
      <x:c r="L12" s="24">
        <x:v>24924705.855120003</x:v>
      </x:c>
      <x:c r="M12" s="24">
        <x:v>21913928.032100756</x:v>
      </x:c>
      <x:c r="N12" s="24">
        <x:v>15354339.643117536</x:v>
      </x:c>
      <x:c r="O12" s="24">
        <x:v>15180933.342674363</x:v>
      </x:c>
      <x:c r="P12" s="24">
        <x:v>18955793.242372319</x:v>
      </x:c>
      <x:c r="Q12" s="24">
        <x:v>18734402.516461205</x:v>
      </x:c>
      <x:c r="S12" s="26"/>
      <x:c r="T12" s="20" t="s">
        <x:v>58</x:v>
      </x:c>
    </x:row>
    <x:row r="13" spans="2:20" ht="16.5">
      <x:c r="B13" s="101"/>
      <x:c r="C13" s="101" t="s">
        <x:v>1696</x:v>
      </x:c>
      <x:c r="M13" s="24">
        <x:v>2057927.2260349998</x:v>
      </x:c>
      <x:c r="N13" s="24">
        <x:v>1481656.5539609999</x:v>
      </x:c>
      <x:c r="O13" s="24">
        <x:v>0</x:v>
      </x:c>
      <x:c r="P13" s="24">
        <x:v>0</x:v>
      </x:c>
      <x:c r="Q13" s="24">
        <x:v>14039.209360000001</x:v>
      </x:c>
      <x:c r="S13" s="26"/>
    </x:row>
    <x:row r="14" spans="2:20" ht="16.5">
      <x:c r="C14" s="104" t="s">
        <x:v>86</x:v>
      </x:c>
      <x:c r="D14" s="24">
        <x:v>11591893.028564572</x:v>
      </x:c>
      <x:c r="F14" s="24">
        <x:v>227469.84399999998</x:v>
      </x:c>
      <x:c r="G14" s="24">
        <x:v>553118.77402353007</x:v>
      </x:c>
      <x:c r="H14" s="24">
        <x:v>1282814.5118307201</x:v>
      </x:c>
      <x:c r="I14" s="24">
        <x:v>1214532.3128599999</x:v>
      </x:c>
      <x:c r="J14" s="24">
        <x:v>1589331.5096760001</x:v>
      </x:c>
      <x:c r="K14" s="24">
        <x:v>450743.78560000006</x:v>
      </x:c>
      <x:c r="L14" s="24">
        <x:v>1721526.0024250001</x:v>
      </x:c>
      <x:c r="M14" s="24">
        <x:v>0</x:v>
      </x:c>
      <x:c r="N14" s="24">
        <x:v>517246.59</x:v>
      </x:c>
      <x:c r="O14" s="24">
        <x:v>1079092.361939322</x:v>
      </x:c>
      <x:c r="P14" s="24">
        <x:v>1476510.5976000002</x:v>
      </x:c>
      <x:c r="Q14" s="24">
        <x:v>1479506.7386100003</x:v>
      </x:c>
      <x:c r="S14" s="26"/>
    </x:row>
    <x:row r="15" spans="2:20" ht="16.5">
      <x:c r="B15" s="24"/>
      <x:c r="C15" s="194" t="s">
        <x:v>177</x:v>
      </x:c>
      <x:c r="D15" s="195"/>
      <x:c r="E15" s="195"/>
      <x:c r="F15" s="195" t="b">
        <x:v>1</x:v>
      </x:c>
      <x:c r="G15" s="195" t="b">
        <x:v>1</x:v>
      </x:c>
      <x:c r="H15" s="195">
        <x:v>0</x:v>
      </x:c>
      <x:c r="I15" s="195" t="b">
        <x:v>1</x:v>
      </x:c>
      <x:c r="J15" s="195">
        <x:v>-1.1920928955078125E-7</x:v>
      </x:c>
      <x:c r="K15" s="195" t="b">
        <x:v>1</x:v>
      </x:c>
      <x:c r="L15" s="195">
        <x:v>0</x:v>
      </x:c>
      <x:c r="M15" s="195">
        <x:v>0</x:v>
      </x:c>
      <x:c r="N15" s="195">
        <x:v>0</x:v>
      </x:c>
      <x:c r="O15" s="195">
        <x:v>0</x:v>
      </x:c>
      <x:c r="P15" s="195">
        <x:v>0</x:v>
      </x:c>
      <x:c r="Q15" s="195" t="b">
        <x:v>1</x:v>
      </x:c>
      <x:c r="S15" s="26"/>
      <x:c r="T15" s="68" t="s">
        <x:v>9</x:v>
      </x:c>
    </x:row>
    <x:row r="16" spans="2:20" s="22" customFormat="1" ht="16.5">
      <x:c r="B16" s="55" t="s">
        <x:v>178</x:v>
      </x:c>
      <x:c r="C16" s="55" t="s">
        <x:v>179</x:v>
      </x:c>
      <x:c r="D16" s="54">
        <x:v>125194954.15342242</x:v>
      </x:c>
      <x:c r="E16" s="54"/>
      <x:c r="F16" s="54">
        <x:v>249871.06999999995</x:v>
      </x:c>
      <x:c r="G16" s="54">
        <x:v>0</x:v>
      </x:c>
      <x:c r="H16" s="54">
        <x:v>10597254.313099999</x:v>
      </x:c>
      <x:c r="I16" s="54">
        <x:v>93782.436916999999</x:v>
      </x:c>
      <x:c r="J16" s="54">
        <x:v>-666746.65994000004</x:v>
      </x:c>
      <x:c r="K16" s="54">
        <x:v>16841613.32144</x:v>
      </x:c>
      <x:c r="L16" s="54">
        <x:v>20027472.829112496</x:v>
      </x:c>
      <x:c r="M16" s="54">
        <x:v>41925379.624692999</x:v>
      </x:c>
      <x:c r="N16" s="54">
        <x:v>10182794.660500001</x:v>
      </x:c>
      <x:c r="O16" s="54">
        <x:v>50708.532031912691</x:v>
      </x:c>
      <x:c r="P16" s="54">
        <x:v>31453.875567999996</x:v>
      </x:c>
      <x:c r="Q16" s="54">
        <x:v>25861370.149999999</x:v>
      </x:c>
      <x:c r="T16" s="20" t="s">
        <x:v>12</x:v>
      </x:c>
    </x:row>
    <x:row r="17" spans="2:20">
      <x:c r="B17" s="20" t="s">
        <x:v>180</x:v>
      </x:c>
      <x:c r="C17" s="20" t="s">
        <x:v>1377</x:v>
      </x:c>
      <x:c r="D17" s="24">
        <x:v>0</x:v>
      </x:c>
      <x:c r="F17" s="24">
        <x:v>0</x:v>
      </x:c>
      <x:c r="G17" s="24">
        <x:v>0</x:v>
      </x:c>
      <x:c r="H17" s="24">
        <x:v>0</x:v>
      </x:c>
      <x:c r="I17" s="24">
        <x:v>0</x:v>
      </x:c>
      <x:c r="J17" s="24">
        <x:v>0</x:v>
      </x:c>
      <x:c r="K17" s="24">
        <x:v>0</x:v>
      </x:c>
      <x:c r="L17" s="24">
        <x:v>0</x:v>
      </x:c>
      <x:c r="M17" s="24">
        <x:v>0</x:v>
      </x:c>
      <x:c r="N17" s="24">
        <x:v>0</x:v>
      </x:c>
      <x:c r="O17" s="24">
        <x:v>0</x:v>
      </x:c>
      <x:c r="P17" s="24">
        <x:v>0</x:v>
      </x:c>
      <x:c r="Q17" s="24">
        <x:v>0</x:v>
      </x:c>
      <x:c r="T17" s="20" t="s">
        <x:v>9</x:v>
      </x:c>
    </x:row>
    <x:row r="18" spans="2:20">
      <x:c r="B18" s="20" t="s">
        <x:v>1421</x:v>
      </x:c>
      <x:c r="C18" s="20" t="s">
        <x:v>1421</x:v>
      </x:c>
      <x:c r="D18" s="24">
        <x:v>1143384.9261294126</x:v>
      </x:c>
      <x:c r="F18" s="24">
        <x:v>0</x:v>
      </x:c>
      <x:c r="G18" s="24">
        <x:v>0</x:v>
      </x:c>
      <x:c r="H18" s="24">
        <x:v>0</x:v>
      </x:c>
      <x:c r="I18" s="24">
        <x:v>732.2979170000001</x:v>
      </x:c>
      <x:c r="J18" s="24">
        <x:v>1758.5100600000001</x:v>
      </x:c>
      <x:c r="K18" s="24">
        <x:v>95467.68144</x:v>
      </x:c>
      <x:c r="L18" s="24">
        <x:v>962606.31911249994</x:v>
      </x:c>
      <x:c r="M18" s="24">
        <x:v>0</x:v>
      </x:c>
      <x:c r="N18" s="24">
        <x:v>0</x:v>
      </x:c>
      <x:c r="O18" s="24">
        <x:v>50708.532031912691</x:v>
      </x:c>
      <x:c r="P18" s="24">
        <x:v>32111.585567999995</x:v>
      </x:c>
      <x:c r="Q18" s="24">
        <x:v>0</x:v>
      </x:c>
    </x:row>
    <x:row r="19" spans="2:20">
      <x:c r="B19" s="20" t="s">
        <x:v>181</x:v>
      </x:c>
      <x:c r="C19" s="20" t="s">
        <x:v>182</x:v>
      </x:c>
      <x:c r="D19" s="24">
        <x:v>73829364.908999994</x:v>
      </x:c>
      <x:c r="F19" s="24">
        <x:v>249871.06999999995</x:v>
      </x:c>
      <x:c r="G19" s="24">
        <x:v>0</x:v>
      </x:c>
      <x:c r="H19" s="24">
        <x:v>0</x:v>
      </x:c>
      <x:c r="I19" s="24">
        <x:v>93050.138999999996</x:v>
      </x:c>
      <x:c r="J19" s="24">
        <x:v>-668505.17000000004</x:v>
      </x:c>
      <x:c r="K19" s="24">
        <x:v>16746145.640000001</x:v>
      </x:c>
      <x:c r="L19" s="24">
        <x:v>19064866.509999998</x:v>
      </x:c>
      <x:c r="M19" s="24">
        <x:v>2300664.73</x:v>
      </x:c>
      <x:c r="N19" s="24">
        <x:v>10182559.550000001</x:v>
      </x:c>
      <x:c r="O19" s="24">
        <x:v>0</x:v>
      </x:c>
      <x:c r="P19" s="24">
        <x:v>-657.71</x:v>
      </x:c>
      <x:c r="Q19" s="568">
        <x:v>25861370.149999999</x:v>
      </x:c>
      <x:c r="R19" s="22">
        <x:v>25861370.149999999</x:v>
      </x:c>
      <x:c r="T19" s="20" t="s">
        <x:v>22</x:v>
      </x:c>
    </x:row>
    <x:row r="20" spans="2:20">
      <x:c r="B20" s="20" t="s">
        <x:v>1378</x:v>
      </x:c>
      <x:c r="C20" s="20" t="s">
        <x:v>1376</x:v>
      </x:c>
      <x:c r="D20" s="24">
        <x:v>50222204.318292998</x:v>
      </x:c>
      <x:c r="F20" s="24">
        <x:v>0</x:v>
      </x:c>
      <x:c r="G20" s="24">
        <x:v>0</x:v>
      </x:c>
      <x:c r="H20" s="24">
        <x:v>10597254.313099999</x:v>
      </x:c>
      <x:c r="I20" s="24">
        <x:v>0</x:v>
      </x:c>
      <x:c r="J20" s="24">
        <x:v>0</x:v>
      </x:c>
      <x:c r="K20" s="24">
        <x:v>0</x:v>
      </x:c>
      <x:c r="L20" s="24">
        <x:v>0</x:v>
      </x:c>
      <x:c r="M20" s="24">
        <x:v>39624714.894693002</x:v>
      </x:c>
      <x:c r="N20" s="24">
        <x:v>235.1105</x:v>
      </x:c>
      <x:c r="O20" s="24">
        <x:v>0</x:v>
      </x:c>
      <x:c r="P20" s="24">
        <x:v>0</x:v>
      </x:c>
      <x:c r="Q20" s="24">
        <x:v>0</x:v>
      </x:c>
      <x:c r="R20" s="22"/>
    </x:row>
    <x:row r="21" spans="2:20">
      <x:c r="D21" s="173">
        <x:v>0.79919353375757551</x:v>
      </x:c>
      <x:c r="F21" s="173">
        <x:v>0.78286931323003373</x:v>
      </x:c>
      <x:c r="G21" s="173">
        <x:v>0.80125741989031107</x:v>
      </x:c>
      <x:c r="H21" s="173">
        <x:v>0.8586935111851961</x:v>
      </x:c>
      <x:c r="I21" s="173">
        <x:v>0.88975544389344796</x:v>
      </x:c>
      <x:c r="J21" s="173">
        <x:v>0.91472642370693369</x:v>
      </x:c>
      <x:c r="K21" s="173">
        <x:v>0.72665361212621882</x:v>
      </x:c>
      <x:c r="L21" s="173">
        <x:v>0.68373929003612843</x:v>
      </x:c>
      <x:c r="M21" s="173">
        <x:v>0.46965627423154971</x:v>
      </x:c>
      <x:c r="N21" s="173">
        <x:v>0.75710494882462109</x:v>
      </x:c>
      <x:c r="O21" s="173">
        <x:v>0.89348204521457719</x:v>
      </x:c>
      <x:c r="P21" s="173">
        <x:v>0.86689455829253237</x:v>
      </x:c>
      <x:c r="Q21" s="173">
        <x:v>1.0118650354115344</x:v>
      </x:c>
      <x:c r="R21" s="22"/>
      <x:c r="T21" s="104" t="s">
        <x:v>58</x:v>
      </x:c>
    </x:row>
    <x:row r="22" spans="2:20" s="22" customFormat="1" ht="21.6" customHeight="1">
      <x:c r="B22" s="29" t="s">
        <x:v>183</x:v>
      </x:c>
      <x:c r="C22" s="29" t="s">
        <x:v>184</x:v>
      </x:c>
      <x:c r="D22" s="30">
        <x:v>783490450.6588366</x:v>
      </x:c>
      <x:c r="E22" s="30"/>
      <x:c r="F22" s="30">
        <x:v>59938313.135158017</x:v>
      </x:c>
      <x:c r="G22" s="30">
        <x:v>51694559.947487995</x:v>
      </x:c>
      <x:c r="H22" s="30">
        <x:v>77039403.705791995</x:v>
      </x:c>
      <x:c r="I22" s="30">
        <x:v>57339621.102833003</x:v>
      </x:c>
      <x:c r="J22" s="30">
        <x:v>85026842.906561613</x:v>
      </x:c>
      <x:c r="K22" s="30">
        <x:v>70858921.073692501</x:v>
      </x:c>
      <x:c r="L22" s="30">
        <x:v>62326975.97782883</x:v>
      </x:c>
      <x:c r="M22" s="30">
        <x:v>41831906.234145969</x:v>
      </x:c>
      <x:c r="N22" s="30">
        <x:v>66046113.908319242</x:v>
      </x:c>
      <x:c r="O22" s="30">
        <x:v>61743611.746523745</x:v>
      </x:c>
      <x:c r="P22" s="30">
        <x:v>61653146.400129408</x:v>
      </x:c>
      <x:c r="Q22" s="30">
        <x:v>87991034.520364314</x:v>
      </x:c>
      <x:c r="S22" s="26"/>
      <x:c r="T22" s="104" t="s">
        <x:v>75</x:v>
      </x:c>
    </x:row>
    <x:row r="23" spans="2:20">
      <x:c r="B23" s="35" t="s">
        <x:v>185</x:v>
      </x:c>
      <x:c r="C23" s="35" t="s">
        <x:v>186</x:v>
      </x:c>
      <x:c r="D23" s="36">
        <x:v>730310913.6096046</x:v>
      </x:c>
      <x:c r="E23" s="36"/>
      <x:c r="F23" s="36">
        <x:v>59938313.135158017</x:v>
      </x:c>
      <x:c r="G23" s="36">
        <x:v>51694559.947487995</x:v>
      </x:c>
      <x:c r="H23" s="36">
        <x:v>66321467.228392988</x:v>
      </x:c>
      <x:c r="I23" s="36">
        <x:v>56474051.399033003</x:v>
      </x:c>
      <x:c r="J23" s="36">
        <x:v>81265416.176561609</x:v>
      </x:c>
      <x:c r="K23" s="36">
        <x:v>70858921.073692501</x:v>
      </x:c>
      <x:c r="L23" s="36">
        <x:v>61806447.687828831</x:v>
      </x:c>
      <x:c r="M23" s="36">
        <x:v>38526206.157748967</x:v>
      </x:c>
      <x:c r="N23" s="36">
        <x:v>66046113.908319242</x:v>
      </x:c>
      <x:c r="O23" s="36">
        <x:v>61743611.746523745</x:v>
      </x:c>
      <x:c r="P23" s="36">
        <x:v>61653146.400129408</x:v>
      </x:c>
      <x:c r="Q23" s="36">
        <x:v>53982658.748728305</x:v>
      </x:c>
      <x:c r="S23" s="26"/>
      <x:c r="T23" s="104" t="s">
        <x:v>84</x:v>
      </x:c>
    </x:row>
    <x:row r="24" spans="2:20">
      <x:c r="B24" s="31" t="s">
        <x:v>187</x:v>
      </x:c>
      <x:c r="C24" s="31" t="s">
        <x:v>188</x:v>
      </x:c>
      <x:c r="D24" s="24">
        <x:v>6377556.2255938044</x:v>
      </x:c>
      <x:c r="F24" s="24">
        <x:v>6377556.2255938044</x:v>
      </x:c>
      <x:c r="G24" s="24">
        <x:v>5354884.3014227748</x:v>
      </x:c>
      <x:c r="H24" s="24">
        <x:v>13336595.0957023</x:v>
      </x:c>
      <x:c r="I24" s="24">
        <x:v>17861602.46325371</x:v>
      </x:c>
      <x:c r="J24" s="24">
        <x:v>33197181.221264906</x:v>
      </x:c>
      <x:c r="K24" s="24">
        <x:v>14949348.524544105</x:v>
      </x:c>
      <x:c r="L24" s="24">
        <x:v>18599819.689917315</x:v>
      </x:c>
      <x:c r="M24" s="24">
        <x:v>13327931.079332342</x:v>
      </x:c>
      <x:c r="N24" s="24">
        <x:v>26998245.21045522</x:v>
      </x:c>
      <x:c r="O24" s="24">
        <x:v>39919812.257063277</x:v>
      </x:c>
      <x:c r="P24" s="24">
        <x:v>31007536.12391182</x:v>
      </x:c>
      <x:c r="Q24" s="24">
        <x:v>18644269.483852416</x:v>
      </x:c>
      <x:c r="T24" s="104" t="s">
        <x:v>86</x:v>
      </x:c>
    </x:row>
    <x:row r="25" spans="2:20" ht="16.5">
      <x:c r="B25" s="31" t="s">
        <x:v>189</x:v>
      </x:c>
      <x:c r="C25" s="31" t="s">
        <x:v>190</x:v>
      </x:c>
      <x:c r="D25" s="24">
        <x:v>749952969.94839942</x:v>
      </x:c>
      <x:c r="F25" s="24">
        <x:v>58915641.210986987</x:v>
      </x:c>
      <x:c r="G25" s="24">
        <x:v>59676270.741767518</x:v>
      </x:c>
      <x:c r="H25" s="24">
        <x:v>70846474.59594439</x:v>
      </x:c>
      <x:c r="I25" s="24">
        <x:v>71809630.157044202</x:v>
      </x:c>
      <x:c r="J25" s="24">
        <x:v>63017583.4798408</x:v>
      </x:c>
      <x:c r="K25" s="24">
        <x:v>74518801.512625426</x:v>
      </x:c>
      <x:c r="L25" s="24">
        <x:v>56550473.100585818</x:v>
      </x:c>
      <x:c r="M25" s="24">
        <x:v>52196520.288871847</x:v>
      </x:c>
      <x:c r="N25" s="24">
        <x:v>78983373.78682901</x:v>
      </x:c>
      <x:c r="O25" s="24">
        <x:v>52838468.060479015</x:v>
      </x:c>
      <x:c r="P25" s="24">
        <x:v>49289879.760070004</x:v>
      </x:c>
      <x:c r="Q25" s="24">
        <x:v>61309853.25335446</x:v>
      </x:c>
      <x:c r="S25" s="26"/>
      <x:c r="T25"/>
    </x:row>
    <x:row r="26" spans="2:20" ht="16.5">
      <x:c r="B26" s="31" t="s">
        <x:v>191</x:v>
      </x:c>
      <x:c r="C26" s="31" t="s">
        <x:v>192</x:v>
      </x:c>
      <x:c r="D26" s="24">
        <x:v>0</x:v>
      </x:c>
      <x:c r="F26" s="24">
        <x:v>0</x:v>
      </x:c>
      <x:c r="G26" s="24">
        <x:v>0</x:v>
      </x:c>
      <x:c r="H26" s="24">
        <x:v>0</x:v>
      </x:c>
      <x:c r="I26" s="24">
        <x:v>0</x:v>
      </x:c>
      <x:c r="J26" s="24">
        <x:v>0</x:v>
      </x:c>
      <x:c r="K26" s="24">
        <x:v>0</x:v>
      </x:c>
      <x:c r="L26" s="24">
        <x:v>0</x:v>
      </x:c>
      <x:c r="M26" s="24">
        <x:v>0</x:v>
      </x:c>
      <x:c r="N26" s="24">
        <x:v>0</x:v>
      </x:c>
      <x:c r="O26" s="561">
        <x:v>0</x:v>
      </x:c>
      <x:c r="P26" s="24">
        <x:v>0</x:v>
      </x:c>
      <x:c r="Q26" s="24">
        <x:v>0</x:v>
      </x:c>
      <x:c r="S26" s="26"/>
      <x:c r="T26"/>
    </x:row>
    <x:row r="27" spans="2:20" ht="16.5">
      <x:c r="B27" s="31" t="s">
        <x:v>193</x:v>
      </x:c>
      <x:c r="C27" s="31" t="s">
        <x:v>194</x:v>
      </x:c>
      <x:c r="D27" s="24">
        <x:v>48148.575910111686</x:v>
      </x:c>
      <x:c r="F27" s="24">
        <x:v>0</x:v>
      </x:c>
      <x:c r="G27" s="24">
        <x:v>0</x:v>
      </x:c>
      <x:c r="H27" s="24">
        <x:v>0</x:v>
      </x:c>
      <x:c r="I27" s="24">
        <x:v>0</x:v>
      </x:c>
      <x:c r="J27" s="24">
        <x:v>0</x:v>
      </x:c>
      <x:c r="K27" s="24">
        <x:v>9409.2735597229948</x:v>
      </x:c>
      <x:c r="L27" s="24">
        <x:v>15914.023341950504</x:v>
      </x:c>
      <x:c r="M27" s="24">
        <x:v>0</x:v>
      </x:c>
      <x:c r="N27" s="24">
        <x:v>15692.8319017172</x:v>
      </x:c>
      <x:c r="O27" s="24">
        <x:v>7132.4471067209788</x:v>
      </x:c>
      <x:c r="P27" s="24">
        <x:v>0</x:v>
      </x:c>
      <x:c r="Q27" s="24">
        <x:v>0</x:v>
      </x:c>
      <x:c r="S27" s="26"/>
      <x:c r="T27" s="560"/>
    </x:row>
    <x:row r="28" spans="2:20" ht="16.5">
      <x:c r="B28" s="31" t="s">
        <x:v>195</x:v>
      </x:c>
      <x:c r="C28" s="31" t="s">
        <x:v>196</x:v>
      </x:c>
      <x:c r="D28" s="24">
        <x:v>259168689.43919876</x:v>
      </x:c>
      <x:c r="F28" s="24">
        <x:v>5354884.3014227748</x:v>
      </x:c>
      <x:c r="G28" s="24">
        <x:v>13336595.0957023</x:v>
      </x:c>
      <x:c r="H28" s="24">
        <x:v>17861602.46325371</x:v>
      </x:c>
      <x:c r="I28" s="24">
        <x:v>33197181.221264906</x:v>
      </x:c>
      <x:c r="J28" s="24">
        <x:v>14949348.524544105</x:v>
      </x:c>
      <x:c r="K28" s="24">
        <x:v>18599819.689917315</x:v>
      </x:c>
      <x:c r="L28" s="24">
        <x:v>13327931.079332342</x:v>
      </x:c>
      <x:c r="M28" s="24">
        <x:v>26998245.21045522</x:v>
      </x:c>
      <x:c r="N28" s="24">
        <x:v>39919812.257063277</x:v>
      </x:c>
      <x:c r="O28" s="24">
        <x:v>31007536.12391182</x:v>
      </x:c>
      <x:c r="P28" s="24">
        <x:v>18644269.483852416</x:v>
      </x:c>
      <x:c r="Q28" s="24">
        <x:v>25971463.988478567</x:v>
      </x:c>
      <x:c r="S28" s="26"/>
      <x:c r="T28"/>
    </x:row>
    <x:row r="29" spans="2:20" ht="16.5">
      <x:c r="B29" s="35" t="s">
        <x:v>197</x:v>
      </x:c>
      <x:c r="C29" s="35" t="s">
        <x:v>198</x:v>
      </x:c>
      <x:c r="D29" s="36">
        <x:v>53179537.049232021</x:v>
      </x:c>
      <x:c r="E29" s="36"/>
      <x:c r="F29" s="36">
        <x:v>0</x:v>
      </x:c>
      <x:c r="G29" s="36">
        <x:v>0</x:v>
      </x:c>
      <x:c r="H29" s="36">
        <x:v>10717936.477399001</x:v>
      </x:c>
      <x:c r="I29" s="36">
        <x:v>865569.70380000002</x:v>
      </x:c>
      <x:c r="J29" s="36">
        <x:v>3761426.73</x:v>
      </x:c>
      <x:c r="K29" s="36">
        <x:v>0</x:v>
      </x:c>
      <x:c r="L29" s="36">
        <x:v>520528.29</x:v>
      </x:c>
      <x:c r="M29" s="36">
        <x:v>3305700.0763969999</x:v>
      </x:c>
      <x:c r="N29" s="36">
        <x:v>0</x:v>
      </x:c>
      <x:c r="O29" s="36">
        <x:v>0</x:v>
      </x:c>
      <x:c r="P29" s="36">
        <x:v>0</x:v>
      </x:c>
      <x:c r="Q29" s="36">
        <x:v>34008375.771636017</x:v>
      </x:c>
      <x:c r="R29" s="23"/>
      <x:c r="S29" s="26"/>
      <x:c r="T29"/>
    </x:row>
    <x:row r="30" spans="2:20" s="23" customFormat="1" ht="16.5">
      <x:c r="B30" s="23" t="s">
        <x:v>199</x:v>
      </x:c>
      <x:c r="C30" s="23" t="s">
        <x:v>1308</x:v>
      </x:c>
      <x:c r="D30" s="37">
        <x:v>0</x:v>
      </x:c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S30" s="26"/>
      <x:c r="T30"/>
    </x:row>
    <x:row r="31" spans="2:20" s="23" customFormat="1" ht="16.5">
      <x:c r="B31" s="23" t="s">
        <x:v>436</x:v>
      </x:c>
      <x:c r="C31" s="23" t="s">
        <x:v>1307</x:v>
      </x:c>
      <x:c r="D31" s="37">
        <x:v>0</x:v>
      </x:c>
      <x:c r="E31" s="37"/>
      <x:c r="F31" s="24">
        <x:v>0</x:v>
      </x:c>
      <x:c r="G31" s="24">
        <x:v>0</x:v>
      </x:c>
      <x:c r="H31" s="24">
        <x:v>0</x:v>
      </x:c>
      <x:c r="I31" s="24">
        <x:v>0</x:v>
      </x:c>
      <x:c r="J31" s="24">
        <x:v>0</x:v>
      </x:c>
      <x:c r="K31" s="24">
        <x:v>0</x:v>
      </x:c>
      <x:c r="L31" s="24">
        <x:v>0</x:v>
      </x:c>
      <x:c r="M31" s="24">
        <x:v>0</x:v>
      </x:c>
      <x:c r="N31" s="24">
        <x:v>0</x:v>
      </x:c>
      <x:c r="O31" s="24">
        <x:v>0</x:v>
      </x:c>
      <x:c r="P31" s="24">
        <x:v>0</x:v>
      </x:c>
      <x:c r="Q31" s="24">
        <x:v>0</x:v>
      </x:c>
      <x:c r="S31" s="26"/>
      <x:c r="T31"/>
    </x:row>
    <x:row r="32" spans="2:20" s="23" customFormat="1" ht="16.5">
      <x:c r="B32" s="20" t="s">
        <x:v>1417</x:v>
      </x:c>
      <x:c r="C32" s="20" t="s">
        <x:v>1418</x:v>
      </x:c>
      <x:c r="D32" s="37">
        <x:v>9604414.0001970008</x:v>
      </x:c>
      <x:c r="E32" s="37"/>
      <x:c r="F32" s="24">
        <x:v>0</x:v>
      </x:c>
      <x:c r="G32" s="24">
        <x:v>0</x:v>
      </x:c>
      <x:c r="H32" s="410">
        <x:v>1151189.2</x:v>
      </x:c>
      <x:c r="I32" s="410">
        <x:v>865569.70380000002</x:v>
      </x:c>
      <x:c r="J32" s="410">
        <x:v>3761426.73</x:v>
      </x:c>
      <x:c r="K32" s="24">
        <x:v>0</x:v>
      </x:c>
      <x:c r="L32" s="24">
        <x:v>520528.29</x:v>
      </x:c>
      <x:c r="M32" s="24">
        <x:v>3305700.0763969999</x:v>
      </x:c>
      <x:c r="N32" s="24">
        <x:v>0</x:v>
      </x:c>
      <x:c r="O32" s="24">
        <x:v>0</x:v>
      </x:c>
      <x:c r="P32" s="24">
        <x:v>0</x:v>
      </x:c>
      <x:c r="Q32" s="568">
        <x:v>0</x:v>
      </x:c>
      <x:c r="S32" s="26"/>
      <x:c r="T32"/>
    </x:row>
    <x:row r="33" spans="2:18" ht="16.5">
      <x:c r="B33" s="20" t="s">
        <x:v>1379</x:v>
      </x:c>
      <x:c r="C33" s="20" t="s">
        <x:v>200</x:v>
      </x:c>
      <x:c r="D33" s="24">
        <x:v>43575123.04903502</x:v>
      </x:c>
      <x:c r="F33" s="24">
        <x:v>0</x:v>
      </x:c>
      <x:c r="G33" s="24">
        <x:v>0</x:v>
      </x:c>
      <x:c r="H33" s="24">
        <x:v>9566747.2773990016</x:v>
      </x:c>
      <x:c r="I33" s="24">
        <x:v>0</x:v>
      </x:c>
      <x:c r="J33" s="24">
        <x:v>0</x:v>
      </x:c>
      <x:c r="K33" s="24">
        <x:v>0</x:v>
      </x:c>
      <x:c r="L33" s="24">
        <x:v>0</x:v>
      </x:c>
      <x:c r="M33" s="24">
        <x:v>0</x:v>
      </x:c>
      <x:c r="N33" s="24">
        <x:v>0</x:v>
      </x:c>
      <x:c r="O33" s="24">
        <x:v>0</x:v>
      </x:c>
      <x:c r="P33" s="24">
        <x:v>0</x:v>
      </x:c>
      <x:c r="Q33" s="563">
        <x:v>34008375.771636017</x:v>
      </x:c>
      <x:c r="R33" s="22"/>
    </x:row>
    <x:row r="34" spans="2:18" s="22" customFormat="1" ht="17.649999999999999" customHeight="1">
      <x:c r="B34" s="29" t="s">
        <x:v>201</x:v>
      </x:c>
      <x:c r="C34" s="29" t="s">
        <x:v>202</x:v>
      </x:c>
      <x:c r="D34" s="30">
        <x:v>196860887.99012923</x:v>
      </x:c>
      <x:c r="E34" s="30"/>
      <x:c r="F34" s="30">
        <x:v>16624035.295461968</x:v>
      </x:c>
      <x:c r="G34" s="30">
        <x:v>12822234.111735538</x:v>
      </x:c>
      <x:c r="H34" s="30">
        <x:v>12677593.921754718</x:v>
      </x:c>
      <x:c r="I34" s="30">
        <x:v>7104627.5908559859</x:v>
      </x:c>
      <x:c r="J34" s="30">
        <x:v>7926460.6199615151</x:v>
      </x:c>
      <x:c r="K34" s="30">
        <x:v>26655107.469228163</x:v>
      </x:c>
      <x:c r="L34" s="30">
        <x:v>28829078.509745672</x:v>
      </x:c>
      <x:c r="M34" s="30">
        <x:v>47237288.684182793</x:v>
      </x:c>
      <x:c r="N34" s="30">
        <x:v>21188970.224803276</x:v>
      </x:c>
      <x:c r="O34" s="30">
        <x:v>7360867.8311218247</x:v>
      </x:c>
      <x:c r="P34" s="30">
        <x:v>9466398.4284408987</x:v>
      </x:c>
      <x:c r="Q34" s="30">
        <x:v>-1031774.697163105</x:v>
      </x:c>
      <x:c r="R34" s="567">
        <x:v>-1033067.433958143</x:v>
      </x:c>
    </x:row>
    <x:row r="35" spans="2:18" s="38" customFormat="1" ht="16.5">
      <x:c r="B35" s="38" t="s">
        <x:v>203</x:v>
      </x:c>
      <x:c r="C35" s="38" t="s">
        <x:v>204</x:v>
      </x:c>
      <x:c r="D35" s="39">
        <x:v>0.20080646624242451</x:v>
      </x:c>
      <x:c r="E35" s="39"/>
      <x:c r="F35" s="39">
        <x:v>0.21713068676996627</x:v>
      </x:c>
      <x:c r="G35" s="39">
        <x:v>0.19874258010968895</x:v>
      </x:c>
      <x:c r="H35" s="39">
        <x:v>0.1413064888148039</x:v>
      </x:c>
      <x:c r="I35" s="39">
        <x:v>0.110244556106552</x:v>
      </x:c>
      <x:c r="J35" s="39">
        <x:v>8.5273576293066256E-2</x:v>
      </x:c>
      <x:c r="K35" s="39">
        <x:v>0.27334638787378118</x:v>
      </x:c>
      <x:c r="L35" s="39">
        <x:v>0.31626070996387157</x:v>
      </x:c>
      <x:c r="M35" s="39">
        <x:v>0.53034372576845024</x:v>
      </x:c>
      <x:c r="N35" s="39">
        <x:v>0.24289505117537888</x:v>
      </x:c>
      <x:c r="O35" s="39">
        <x:v>0.10651795478542281</x:v>
      </x:c>
      <x:c r="P35" s="39">
        <x:v>0.13310544170746766</x:v>
      </x:c>
      <x:c r="Q35" s="562">
        <x:v>-1.1865035411534424E-2</x:v>
      </x:c>
      <x:c r="R35" s="22"/>
    </x:row>
    <x:row r="36" spans="2:18" s="22" customFormat="1" ht="18.600000000000001" customHeight="1">
      <x:c r="B36" s="29" t="s">
        <x:v>205</x:v>
      </x:c>
      <x:c r="C36" s="240" t="s">
        <x:v>1310</x:v>
      </x:c>
      <x:c r="D36" s="30">
        <x:v>10770415.259999998</x:v>
      </x:c>
      <x:c r="E36" s="30">
        <x:v>0</x:v>
      </x:c>
      <x:c r="F36" s="30">
        <x:v>552012.78</x:v>
      </x:c>
      <x:c r="G36" s="30">
        <x:v>557543.98</x:v>
      </x:c>
      <x:c r="H36" s="30">
        <x:v>1136733.6000000001</x:v>
      </x:c>
      <x:c r="I36" s="30">
        <x:v>1863263.68</x:v>
      </x:c>
      <x:c r="J36" s="30">
        <x:v>1158303.3999999999</x:v>
      </x:c>
      <x:c r="K36" s="30">
        <x:v>1335505.46</x:v>
      </x:c>
      <x:c r="L36" s="30">
        <x:v>934191.84999999986</x:v>
      </x:c>
      <x:c r="M36" s="30">
        <x:v>636202.28</x:v>
      </x:c>
      <x:c r="N36" s="30">
        <x:v>703865.58</x:v>
      </x:c>
      <x:c r="O36" s="30">
        <x:v>683908.87999999989</x:v>
      </x:c>
      <x:c r="P36" s="30">
        <x:v>628850.82000000007</x:v>
      </x:c>
      <x:c r="Q36" s="30">
        <x:v>580032.95000000007</x:v>
      </x:c>
      <x:c r="R36" s="20"/>
    </x:row>
    <x:row r="37" spans="2:18" ht="16.5">
      <x:c r="C37" s="261" t="s">
        <x:v>207</x:v>
      </x:c>
      <x:c r="D37" s="24">
        <x:v>705536.19</x:v>
      </x:c>
      <x:c r="E37" s="37"/>
      <x:c r="F37" s="37">
        <x:v>34622.36</x:v>
      </x:c>
      <x:c r="G37" s="37">
        <x:v>36793.81</x:v>
      </x:c>
      <x:c r="H37" s="37">
        <x:v>118060.41</x:v>
      </x:c>
      <x:c r="I37" s="37">
        <x:v>97745.91</x:v>
      </x:c>
      <x:c r="J37" s="37">
        <x:v>58568.5</x:v>
      </x:c>
      <x:c r="K37" s="37">
        <x:v>66514.86</x:v>
      </x:c>
      <x:c r="L37" s="37">
        <x:v>85594</x:v>
      </x:c>
      <x:c r="M37" s="37">
        <x:v>22632.5</x:v>
      </x:c>
      <x:c r="N37" s="37">
        <x:v>41512.239999999991</x:v>
      </x:c>
      <x:c r="O37" s="37">
        <x:v>71372.38</x:v>
      </x:c>
      <x:c r="P37" s="559">
        <x:v>35686.22</x:v>
      </x:c>
      <x:c r="Q37" s="37">
        <x:v>36433</x:v>
      </x:c>
    </x:row>
    <x:row r="38" spans="2:18" ht="16.5">
      <x:c r="C38" s="261" t="s">
        <x:v>208</x:v>
      </x:c>
      <x:c r="D38" s="24">
        <x:v>148061.06</x:v>
      </x:c>
      <x:c r="E38" s="37"/>
      <x:c r="F38" s="37">
        <x:v>19518.439999999999</x:v>
      </x:c>
      <x:c r="G38" s="37">
        <x:v>0</x:v>
      </x:c>
      <x:c r="H38" s="37">
        <x:v>8573.7000000000007</x:v>
      </x:c>
      <x:c r="I38" s="37">
        <x:v>24017.54</x:v>
      </x:c>
      <x:c r="J38" s="37"/>
      <x:c r="K38" s="37"/>
      <x:c r="L38" s="37">
        <x:v>898.2</x:v>
      </x:c>
      <x:c r="M38" s="37">
        <x:v>40685.32</x:v>
      </x:c>
      <x:c r="N38" s="37">
        <x:v>44002.599999999991</x:v>
      </x:c>
      <x:c r="O38" s="37"/>
      <x:c r="P38" s="37"/>
      <x:c r="Q38" s="37">
        <x:v>10365.26</x:v>
      </x:c>
    </x:row>
    <x:row r="39" spans="2:18" ht="16.5">
      <x:c r="C39" s="261" t="s">
        <x:v>209</x:v>
      </x:c>
      <x:c r="D39" s="24">
        <x:v>6216601.8099999996</x:v>
      </x:c>
      <x:c r="E39" s="37"/>
      <x:c r="F39" s="37">
        <x:v>454800</x:v>
      </x:c>
      <x:c r="G39" s="37">
        <x:v>466158</x:v>
      </x:c>
      <x:c r="H39" s="37">
        <x:v>517400</x:v>
      </x:c>
      <x:c r="I39" s="37">
        <x:v>520900</x:v>
      </x:c>
      <x:c r="J39" s="37">
        <x:v>602050</x:v>
      </x:c>
      <x:c r="K39" s="37">
        <x:v>593700</x:v>
      </x:c>
      <x:c r="L39" s="37">
        <x:v>592230</x:v>
      </x:c>
      <x:c r="M39" s="37">
        <x:v>459085</x:v>
      </x:c>
      <x:c r="N39" s="37">
        <x:v>537810</x:v>
      </x:c>
      <x:c r="O39" s="37">
        <x:v>485285</x:v>
      </x:c>
      <x:c r="P39" s="559">
        <x:v>502227.42</x:v>
      </x:c>
      <x:c r="Q39" s="37">
        <x:v>484956.39</x:v>
      </x:c>
    </x:row>
    <x:row r="40" spans="2:18" ht="16.5">
      <x:c r="C40" s="261" t="s">
        <x:v>210</x:v>
      </x:c>
      <x:c r="D40" s="24">
        <x:v>6042.08</x:v>
      </x:c>
      <x:c r="E40" s="37"/>
      <x:c r="F40" s="37"/>
      <x:c r="G40" s="37">
        <x:v>621</x:v>
      </x:c>
      <x:c r="H40" s="37"/>
      <x:c r="I40" s="37"/>
      <x:c r="J40" s="37">
        <x:v>5421.08</x:v>
      </x:c>
      <x:c r="K40" s="37"/>
      <x:c r="L40" s="37"/>
      <x:c r="M40" s="37"/>
      <x:c r="N40" s="37"/>
      <x:c r="O40" s="37"/>
      <x:c r="P40" s="37"/>
      <x:c r="Q40" s="37"/>
    </x:row>
    <x:row r="41" spans="2:18" ht="16.5">
      <x:c r="C41" s="261" t="s">
        <x:v>211</x:v>
      </x:c>
      <x:c r="D41" s="24">
        <x:v>369555.08999999997</x:v>
      </x:c>
      <x:c r="E41" s="37"/>
      <x:c r="F41" s="37"/>
      <x:c r="G41" s="37">
        <x:v>0</x:v>
      </x:c>
      <x:c r="H41" s="37">
        <x:v>36102.769999999997</x:v>
      </x:c>
      <x:c r="I41" s="24">
        <x:v>149462.03</x:v>
      </x:c>
      <x:c r="J41" s="37">
        <x:v>109610.14</x:v>
      </x:c>
      <x:c r="K41" s="37">
        <x:v>34560.660000000003</x:v>
      </x:c>
      <x:c r="L41" s="37">
        <x:v>4408</x:v>
      </x:c>
      <x:c r="M41" s="37">
        <x:v>11058.87</x:v>
      </x:c>
      <x:c r="N41" s="37">
        <x:v>6726.79</x:v>
      </x:c>
      <x:c r="O41" s="557">
        <x:v>15692.83</x:v>
      </x:c>
      <x:c r="P41" s="37"/>
      <x:c r="Q41" s="37">
        <x:v>1933</x:v>
      </x:c>
    </x:row>
    <x:row r="42" spans="2:18" ht="16.5">
      <x:c r="C42" s="262" t="s">
        <x:v>1525</x:v>
      </x:c>
      <x:c r="D42" s="24">
        <x:v>997460.45</x:v>
      </x:c>
      <x:c r="E42" s="37"/>
      <x:c r="F42" s="37">
        <x:v>31249.47</x:v>
      </x:c>
      <x:c r="G42" s="37">
        <x:v>53676.34</x:v>
      </x:c>
      <x:c r="H42" s="37">
        <x:v>57028.66</x:v>
      </x:c>
      <x:c r="I42" s="37">
        <x:v>131893.10999999999</x:v>
      </x:c>
      <x:c r="J42" s="37">
        <x:v>143946.74</x:v>
      </x:c>
      <x:c r="K42" s="37">
        <x:v>115038.93</x:v>
      </x:c>
      <x:c r="L42" s="37">
        <x:v>88870.71</x:v>
      </x:c>
      <x:c r="M42" s="37">
        <x:v>102740.59</x:v>
      </x:c>
      <x:c r="N42" s="37">
        <x:v>73813.95</x:v>
      </x:c>
      <x:c r="O42" s="37">
        <x:v>102644.47</x:v>
      </x:c>
      <x:c r="P42" s="559">
        <x:v>50212.18</x:v>
      </x:c>
      <x:c r="Q42" s="37">
        <x:v>46345.3</x:v>
      </x:c>
    </x:row>
    <x:row r="43" spans="2:18" ht="16.5">
      <x:c r="C43" s="262" t="s">
        <x:v>213</x:v>
      </x:c>
      <x:c r="D43" s="24">
        <x:v>1189649.67</x:v>
      </x:c>
      <x:c r="E43" s="37"/>
      <x:c r="F43" s="37">
        <x:v>11822.51</x:v>
      </x:c>
      <x:c r="G43" s="37">
        <x:v>294.83</x:v>
      </x:c>
      <x:c r="H43" s="37">
        <x:v>156372.63</x:v>
      </x:c>
      <x:c r="I43" s="24">
        <x:v>660472</x:v>
      </x:c>
      <x:c r="J43" s="37"/>
      <x:c r="K43" s="37">
        <x:v>324954.5</x:v>
      </x:c>
      <x:c r="L43" s="37">
        <x:v>26819</x:v>
      </x:c>
      <x:c r="M43" s="37"/>
      <x:c r="N43" s="37"/>
      <x:c r="O43" s="37">
        <x:v>8914.2000000000007</x:v>
      </x:c>
      <x:c r="P43" s="37"/>
      <x:c r="Q43" s="37"/>
    </x:row>
    <x:row r="44" spans="2:18" ht="16.5">
      <x:c r="C44" s="262" t="s">
        <x:v>1416</x:v>
      </x:c>
      <x:c r="E44" s="37"/>
      <x:c r="F44" s="37"/>
      <x:c r="G44" s="37"/>
      <x:c r="H44" s="37">
        <x:v>243195.43</x:v>
      </x:c>
      <x:c r="I44" s="24">
        <x:v>278773.09000000003</x:v>
      </x:c>
      <x:c r="J44" s="37">
        <x:v>238706.94</x:v>
      </x:c>
      <x:c r="K44" s="37">
        <x:v>200736.51</x:v>
      </x:c>
      <x:c r="L44" s="37">
        <x:v>135371.94</x:v>
      </x:c>
      <x:c r="M44" s="37"/>
      <x:c r="N44" s="37"/>
      <x:c r="O44" s="37"/>
      <x:c r="P44" s="559">
        <x:v>40725</x:v>
      </x:c>
      <x:c r="Q44" s="37"/>
    </x:row>
    <x:row r="45" spans="2:18" s="22" customFormat="1" ht="18.600000000000001" customHeight="1">
      <x:c r="B45" s="29" t="s">
        <x:v>205</x:v>
      </x:c>
      <x:c r="C45" s="240" t="s">
        <x:v>1419</x:v>
      </x:c>
      <x:c r="D45" s="30">
        <x:v>135292678.33073771</x:v>
      </x:c>
      <x:c r="E45" s="30">
        <x:v>0</x:v>
      </x:c>
      <x:c r="F45" s="30">
        <x:v>6471209.1477581328</x:v>
      </x:c>
      <x:c r="G45" s="30">
        <x:v>5618024.0657022744</x:v>
      </x:c>
      <x:c r="H45" s="30">
        <x:v>7090800.5359112015</x:v>
      </x:c>
      <x:c r="I45" s="30">
        <x:v>6899956.9936042111</x:v>
      </x:c>
      <x:c r="J45" s="30">
        <x:v>9079048.3407918587</x:v>
      </x:c>
      <x:c r="K45" s="30">
        <x:v>12160936.736232318</x:v>
      </x:c>
      <x:c r="L45" s="30">
        <x:v>9684720.0228363127</x:v>
      </x:c>
      <x:c r="M45" s="30">
        <x:v>8188018.4200664833</x:v>
      </x:c>
      <x:c r="N45" s="30">
        <x:v>9330712.9386582356</x:v>
      </x:c>
      <x:c r="O45" s="30">
        <x:v>9032943.1164391562</x:v>
      </x:c>
      <x:c r="P45" s="30">
        <x:v>42123530.376476139</x:v>
      </x:c>
      <x:c r="Q45" s="30">
        <x:v>9612777.6362613812</x:v>
      </x:c>
      <x:c r="R45" s="20"/>
    </x:row>
    <x:row r="46" spans="2:18" ht="16.5">
      <x:c r="C46" s="412" t="s">
        <x:v>215</x:v>
      </x:c>
      <x:c r="D46" s="24">
        <x:v>15756839.879999997</x:v>
      </x:c>
      <x:c r="F46" s="24">
        <x:v>1173516.82</x:v>
      </x:c>
      <x:c r="G46" s="24">
        <x:v>836972.11</x:v>
      </x:c>
      <x:c r="H46" s="301">
        <x:v>893445.92</x:v>
      </x:c>
      <x:c r="I46" s="301">
        <x:v>927834.59</x:v>
      </x:c>
      <x:c r="J46" s="24">
        <x:v>1858174</x:v>
      </x:c>
      <x:c r="K46" s="24">
        <x:v>1126845.8700000001</x:v>
      </x:c>
      <x:c r="L46" s="24">
        <x:v>1848467</x:v>
      </x:c>
      <x:c r="M46" s="37">
        <x:v>1285724.78</x:v>
      </x:c>
      <x:c r="N46" s="37">
        <x:v>1691656.21</x:v>
      </x:c>
      <x:c r="O46" s="24">
        <x:v>1348043</x:v>
      </x:c>
      <x:c r="P46" s="24">
        <x:v>1364576.36</x:v>
      </x:c>
      <x:c r="Q46" s="37">
        <x:v>1401583.22</x:v>
      </x:c>
    </x:row>
    <x:row r="47" spans="2:18" ht="16.5">
      <x:c r="C47" s="262" t="s">
        <x:v>216</x:v>
      </x:c>
      <x:c r="D47" s="24">
        <x:v>11581338.709999999</x:v>
      </x:c>
      <x:c r="E47" s="37"/>
      <x:c r="F47" s="24">
        <x:v>611409.98</x:v>
      </x:c>
      <x:c r="G47" s="24">
        <x:v>594701.08000000007</x:v>
      </x:c>
      <x:c r="H47" s="301">
        <x:v>678437.22000000009</x:v>
      </x:c>
      <x:c r="I47" s="301">
        <x:v>795695</x:v>
      </x:c>
      <x:c r="J47" s="24">
        <x:v>850061.52</x:v>
      </x:c>
      <x:c r="K47" s="24">
        <x:v>1462902.55</x:v>
      </x:c>
      <x:c r="L47" s="24">
        <x:v>920867.53</x:v>
      </x:c>
      <x:c r="M47" s="37">
        <x:v>878203.93</x:v>
      </x:c>
      <x:c r="N47" s="37">
        <x:v>992255.02</x:v>
      </x:c>
      <x:c r="O47" s="24">
        <x:v>973180.18</x:v>
      </x:c>
      <x:c r="P47" s="24">
        <x:v>1740946.0899999999</x:v>
      </x:c>
      <x:c r="Q47" s="37">
        <x:v>1082678.6100000001</x:v>
      </x:c>
    </x:row>
    <x:row r="48" spans="2:18" ht="16.5">
      <x:c r="C48" s="262" t="s">
        <x:v>217</x:v>
      </x:c>
      <x:c r="D48" s="24">
        <x:v>15186634.5</x:v>
      </x:c>
      <x:c r="E48" s="37"/>
      <x:c r="F48" s="24">
        <x:v>838025.88</x:v>
      </x:c>
      <x:c r="G48" s="24">
        <x:v>862452.96</x:v>
      </x:c>
      <x:c r="H48" s="301">
        <x:v>887077.66999999993</x:v>
      </x:c>
      <x:c r="I48" s="301">
        <x:v>977035</x:v>
      </x:c>
      <x:c r="J48" s="24">
        <x:v>954646.84</x:v>
      </x:c>
      <x:c r="K48" s="24">
        <x:v>1570618.18</x:v>
      </x:c>
      <x:c r="L48" s="24">
        <x:v>1118312.76</x:v>
      </x:c>
      <x:c r="M48" s="37">
        <x:v>1108501.18</x:v>
      </x:c>
      <x:c r="N48" s="37">
        <x:v>1522589.64</x:v>
      </x:c>
      <x:c r="O48" s="24">
        <x:v>1428334.42</x:v>
      </x:c>
      <x:c r="P48" s="24">
        <x:v>2443366.89</x:v>
      </x:c>
      <x:c r="Q48" s="37">
        <x:v>1475673.08</x:v>
      </x:c>
    </x:row>
    <x:row r="49" spans="3:17" ht="16.5">
      <x:c r="C49" s="262" t="s">
        <x:v>218</x:v>
      </x:c>
      <x:c r="D49" s="24">
        <x:v>1217007.8</x:v>
      </x:c>
      <x:c r="E49" s="37"/>
      <x:c r="F49" s="24">
        <x:v>50750</x:v>
      </x:c>
      <x:c r="G49" s="24">
        <x:v>50750</x:v>
      </x:c>
      <x:c r="H49" s="301">
        <x:v>438500</x:v>
      </x:c>
      <x:c r="I49" s="301">
        <x:v>71000</x:v>
      </x:c>
      <x:c r="J49" s="24">
        <x:v>71505.5</x:v>
      </x:c>
      <x:c r="K49" s="24">
        <x:v>77896.63</x:v>
      </x:c>
      <x:c r="L49" s="24">
        <x:v>78134.67</x:v>
      </x:c>
      <x:c r="M49" s="37">
        <x:v>79114.53</x:v>
      </x:c>
      <x:c r="N49" s="37">
        <x:v>75957.810000000056</x:v>
      </x:c>
      <x:c r="O49" s="24">
        <x:v>74633.89</x:v>
      </x:c>
      <x:c r="P49" s="37">
        <x:v>74244</x:v>
      </x:c>
      <x:c r="Q49" s="37">
        <x:v>74520.77</x:v>
      </x:c>
    </x:row>
    <x:row r="50" spans="3:17" ht="16.5">
      <x:c r="C50" s="262" t="s">
        <x:v>219</x:v>
      </x:c>
      <x:c r="D50" s="24">
        <x:v>312000</x:v>
      </x:c>
      <x:c r="E50" s="37"/>
      <x:c r="F50" s="24">
        <x:v>21000</x:v>
      </x:c>
      <x:c r="G50" s="24">
        <x:v>21000</x:v>
      </x:c>
      <x:c r="H50" s="301">
        <x:v>27000</x:v>
      </x:c>
      <x:c r="I50" s="301">
        <x:v>27000</x:v>
      </x:c>
      <x:c r="J50" s="24">
        <x:v>27000</x:v>
      </x:c>
      <x:c r="K50" s="24">
        <x:v>27000</x:v>
      </x:c>
      <x:c r="L50" s="24">
        <x:v>27000</x:v>
      </x:c>
      <x:c r="M50" s="37">
        <x:v>27000</x:v>
      </x:c>
      <x:c r="N50" s="37">
        <x:v>27000</x:v>
      </x:c>
      <x:c r="O50" s="24">
        <x:v>27000</x:v>
      </x:c>
      <x:c r="P50" s="37">
        <x:v>27000</x:v>
      </x:c>
      <x:c r="Q50" s="37">
        <x:v>27000</x:v>
      </x:c>
    </x:row>
    <x:row r="51" spans="3:17" ht="16.5">
      <x:c r="C51" s="262" t="s">
        <x:v>220</x:v>
      </x:c>
      <x:c r="D51" s="24">
        <x:v>0</x:v>
      </x:c>
      <x:c r="E51" s="37"/>
      <x:c r="F51" s="24">
        <x:v>0</x:v>
      </x:c>
      <x:c r="G51" s="24">
        <x:v>0</x:v>
      </x:c>
      <x:c r="H51" s="301">
        <x:v>0</x:v>
      </x:c>
      <x:c r="I51" s="301">
        <x:v>0</x:v>
      </x:c>
      <x:c r="J51" s="24">
        <x:v>0</x:v>
      </x:c>
      <x:c r="M51" s="37"/>
      <x:c r="N51" s="37"/>
      <x:c r="P51" s="37"/>
      <x:c r="Q51" s="37"/>
    </x:row>
    <x:row r="52" spans="3:17" ht="16.5">
      <x:c r="C52" s="412" t="s">
        <x:v>221</x:v>
      </x:c>
      <x:c r="D52" s="24">
        <x:v>6040029.3099999996</x:v>
      </x:c>
      <x:c r="F52" s="24">
        <x:v>232888.37</x:v>
      </x:c>
      <x:c r="G52" s="24">
        <x:v>235276.03</x:v>
      </x:c>
      <x:c r="H52" s="301">
        <x:v>250321.31</x:v>
      </x:c>
      <x:c r="I52" s="301">
        <x:v>267089</x:v>
      </x:c>
      <x:c r="J52" s="24">
        <x:v>831730.28</x:v>
      </x:c>
      <x:c r="K52" s="24">
        <x:v>577550</x:v>
      </x:c>
      <x:c r="L52" s="24">
        <x:v>577550</x:v>
      </x:c>
      <x:c r="M52" s="37">
        <x:v>577550</x:v>
      </x:c>
      <x:c r="N52" s="37">
        <x:v>577550</x:v>
      </x:c>
      <x:c r="O52" s="24">
        <x:v>632134.25</x:v>
      </x:c>
      <x:c r="P52" s="37">
        <x:v>639386.43999999994</x:v>
      </x:c>
      <x:c r="Q52" s="37">
        <x:v>641003.63</x:v>
      </x:c>
    </x:row>
    <x:row r="53" spans="3:17" ht="16.5">
      <x:c r="C53" s="262" t="s">
        <x:v>222</x:v>
      </x:c>
      <x:c r="D53" s="24">
        <x:v>1517210.4700000002</x:v>
      </x:c>
      <x:c r="E53" s="37"/>
      <x:c r="F53" s="24">
        <x:v>30086.94</x:v>
      </x:c>
      <x:c r="G53" s="24">
        <x:v>89853.180000000008</x:v>
      </x:c>
      <x:c r="H53" s="301">
        <x:v>205105.3</x:v>
      </x:c>
      <x:c r="I53" s="301">
        <x:v>177500</x:v>
      </x:c>
      <x:c r="J53" s="24">
        <x:v>98645.08</x:v>
      </x:c>
      <x:c r="K53" s="24">
        <x:v>49649.79</x:v>
      </x:c>
      <x:c r="L53" s="24">
        <x:v>164629.06</x:v>
      </x:c>
      <x:c r="M53" s="24">
        <x:v>74976.990000000005</x:v>
      </x:c>
      <x:c r="N53" s="37">
        <x:v>303192.81000000017</x:v>
      </x:c>
      <x:c r="O53" s="24">
        <x:v>140111.24</x:v>
      </x:c>
      <x:c r="P53" s="37">
        <x:v>162178.91999999998</x:v>
      </x:c>
      <x:c r="Q53" s="37">
        <x:v>21281.16</x:v>
      </x:c>
    </x:row>
    <x:row r="54" spans="3:17" ht="16.5">
      <x:c r="C54" s="262" t="s">
        <x:v>223</x:v>
      </x:c>
      <x:c r="D54" s="24">
        <x:v>32857321.309999999</x:v>
      </x:c>
      <x:c r="E54" s="37"/>
      <x:c r="F54" s="24">
        <x:v>59541.22</x:v>
      </x:c>
      <x:c r="G54" s="24">
        <x:v>41827.35</x:v>
      </x:c>
      <x:c r="H54" s="301">
        <x:v>47214.8</x:v>
      </x:c>
      <x:c r="I54" s="301">
        <x:v>8887</x:v>
      </x:c>
      <x:c r="J54" s="24">
        <x:v>26536.35</x:v>
      </x:c>
      <x:c r="K54" s="24">
        <x:v>65976.490000000005</x:v>
      </x:c>
      <x:c r="L54" s="24">
        <x:v>37968.17</x:v>
      </x:c>
      <x:c r="M54" s="37">
        <x:v>13011.91</x:v>
      </x:c>
      <x:c r="N54" s="37">
        <x:v>62744.030000000028</x:v>
      </x:c>
      <x:c r="O54" s="24">
        <x:v>63800</x:v>
      </x:c>
      <x:c r="P54" s="37">
        <x:v>32258989.609999999</x:v>
      </x:c>
      <x:c r="Q54" s="37">
        <x:v>170824.38</x:v>
      </x:c>
    </x:row>
    <x:row r="55" spans="3:17" ht="16.5">
      <x:c r="C55" s="262" t="s">
        <x:v>224</x:v>
      </x:c>
      <x:c r="D55" s="24">
        <x:v>140871.52000000002</x:v>
      </x:c>
      <x:c r="E55" s="37"/>
      <x:c r="F55" s="24">
        <x:v>0</x:v>
      </x:c>
      <x:c r="G55" s="24">
        <x:v>0</x:v>
      </x:c>
      <x:c r="H55" s="301">
        <x:v>0</x:v>
      </x:c>
      <x:c r="I55" s="301">
        <x:v>0</x:v>
      </x:c>
      <x:c r="J55" s="24">
        <x:v>0</x:v>
      </x:c>
      <x:c r="L55" s="24">
        <x:v>118398.13</x:v>
      </x:c>
      <x:c r="M55" s="37"/>
      <x:c r="N55" s="37"/>
      <x:c r="P55" s="37"/>
      <x:c r="Q55" s="37">
        <x:v>22473.39</x:v>
      </x:c>
    </x:row>
    <x:row r="56" spans="3:17" ht="16.5">
      <x:c r="C56" s="262" t="s">
        <x:v>225</x:v>
      </x:c>
      <x:c r="D56" s="24">
        <x:v>1307854.52</x:v>
      </x:c>
      <x:c r="E56" s="37"/>
      <x:c r="F56" s="24">
        <x:v>100</x:v>
      </x:c>
      <x:c r="G56" s="24">
        <x:v>0</x:v>
      </x:c>
      <x:c r="H56" s="301">
        <x:v>12000</x:v>
      </x:c>
      <x:c r="I56" s="301">
        <x:v>662940.76</x:v>
      </x:c>
      <x:c r="J56" s="24">
        <x:v>16283.37</x:v>
      </x:c>
      <x:c r="K56" s="24">
        <x:v>328187.63</x:v>
      </x:c>
      <x:c r="L56" s="24">
        <x:v>161137.29</x:v>
      </x:c>
      <x:c r="M56" s="37">
        <x:v>11802.65</x:v>
      </x:c>
      <x:c r="N56" s="37">
        <x:v>12690.260000000009</x:v>
      </x:c>
      <x:c r="O56" s="24">
        <x:v>22366.48</x:v>
      </x:c>
      <x:c r="P56" s="37">
        <x:v>23956.799999999999</x:v>
      </x:c>
      <x:c r="Q56" s="37">
        <x:v>56389.279999999999</x:v>
      </x:c>
    </x:row>
    <x:row r="57" spans="3:17" ht="16.5">
      <x:c r="C57" s="262" t="s">
        <x:v>226</x:v>
      </x:c>
      <x:c r="D57" s="24">
        <x:v>844779.70000000007</x:v>
      </x:c>
      <x:c r="E57" s="37"/>
      <x:c r="F57" s="24">
        <x:v>13572.11</x:v>
      </x:c>
      <x:c r="G57" s="24">
        <x:v>84077.61</x:v>
      </x:c>
      <x:c r="H57" s="301">
        <x:v>26932.639999999999</x:v>
      </x:c>
      <x:c r="I57" s="301">
        <x:v>19322.59</x:v>
      </x:c>
      <x:c r="J57" s="24">
        <x:v>72212.679999999993</x:v>
      </x:c>
      <x:c r="K57" s="24">
        <x:v>158757.42000000001</x:v>
      </x:c>
      <x:c r="L57" s="24">
        <x:v>102049.98</x:v>
      </x:c>
      <x:c r="M57" s="37">
        <x:v>106971.14</x:v>
      </x:c>
      <x:c r="N57" s="37">
        <x:v>96769.38</x:v>
      </x:c>
      <x:c r="O57" s="24">
        <x:v>42875.11</x:v>
      </x:c>
      <x:c r="P57" s="37">
        <x:v>44639.130000000005</x:v>
      </x:c>
      <x:c r="Q57" s="37">
        <x:v>76599.91</x:v>
      </x:c>
    </x:row>
    <x:row r="58" spans="3:17" ht="16.5">
      <x:c r="C58" s="262" t="s">
        <x:v>227</x:v>
      </x:c>
      <x:c r="D58" s="24">
        <x:v>230654.52000000002</x:v>
      </x:c>
      <x:c r="E58" s="37"/>
      <x:c r="F58" s="24">
        <x:v>23129.77</x:v>
      </x:c>
      <x:c r="G58" s="24">
        <x:v>23216.639999999999</x:v>
      </x:c>
      <x:c r="H58" s="301">
        <x:v>10951.630000000001</x:v>
      </x:c>
      <x:c r="I58" s="301">
        <x:v>24581</x:v>
      </x:c>
      <x:c r="J58" s="24">
        <x:v>13896.57</x:v>
      </x:c>
      <x:c r="K58" s="24">
        <x:v>18115.45</x:v>
      </x:c>
      <x:c r="L58" s="24">
        <x:v>19184.41</x:v>
      </x:c>
      <x:c r="M58" s="37">
        <x:v>21412.68</x:v>
      </x:c>
      <x:c r="N58" s="37">
        <x:v>15696.49000000002</x:v>
      </x:c>
      <x:c r="O58" s="24">
        <x:v>16969.97</x:v>
      </x:c>
      <x:c r="P58" s="37">
        <x:v>23534.07</x:v>
      </x:c>
      <x:c r="Q58" s="37">
        <x:v>19965.84</x:v>
      </x:c>
    </x:row>
    <x:row r="59" spans="3:17" ht="16.5">
      <x:c r="C59" s="262" t="s">
        <x:v>228</x:v>
      </x:c>
      <x:c r="D59" s="24">
        <x:v>23360.249999999996</x:v>
      </x:c>
      <x:c r="E59" s="37"/>
      <x:c r="F59" s="24">
        <x:v>3863.26</x:v>
      </x:c>
      <x:c r="G59" s="24">
        <x:v>5566.57</x:v>
      </x:c>
      <x:c r="H59" s="301">
        <x:v>986.36</x:v>
      </x:c>
      <x:c r="I59" s="301">
        <x:v>2125.79</x:v>
      </x:c>
      <x:c r="J59" s="24">
        <x:v>2814.16</x:v>
      </x:c>
      <x:c r="K59" s="24">
        <x:v>1334.79</x:v>
      </x:c>
      <x:c r="L59" s="24">
        <x:v>318.18</x:v>
      </x:c>
      <x:c r="M59" s="37"/>
      <x:c r="N59" s="37">
        <x:v>318.17999999999665</x:v>
      </x:c>
      <x:c r="O59" s="24">
        <x:v>1451.8600000000001</x:v>
      </x:c>
      <x:c r="P59" s="37">
        <x:v>1211.58</x:v>
      </x:c>
      <x:c r="Q59" s="37">
        <x:v>3369.52</x:v>
      </x:c>
    </x:row>
    <x:row r="60" spans="3:17" ht="16.5">
      <x:c r="C60" s="262" t="s">
        <x:v>229</x:v>
      </x:c>
      <x:c r="D60" s="24">
        <x:v>37378.909999999996</x:v>
      </x:c>
      <x:c r="E60" s="37"/>
      <x:c r="F60" s="24">
        <x:v>4168.4399999999996</x:v>
      </x:c>
      <x:c r="G60" s="24">
        <x:v>2903.1</x:v>
      </x:c>
      <x:c r="H60" s="301">
        <x:v>2567.19</x:v>
      </x:c>
      <x:c r="I60" s="301">
        <x:v>3541.76</x:v>
      </x:c>
      <x:c r="J60" s="24">
        <x:v>1513.05</x:v>
      </x:c>
      <x:c r="K60" s="24">
        <x:v>1488.04</x:v>
      </x:c>
      <x:c r="L60" s="24">
        <x:v>1397.35</x:v>
      </x:c>
      <x:c r="M60" s="37">
        <x:v>3236.91</x:v>
      </x:c>
      <x:c r="N60" s="37">
        <x:v>1963.3000000000029</x:v>
      </x:c>
      <x:c r="O60" s="24">
        <x:v>6961.16</x:v>
      </x:c>
      <x:c r="P60" s="37">
        <x:v>2226.0700000000002</x:v>
      </x:c>
      <x:c r="Q60" s="37">
        <x:v>5412.54</x:v>
      </x:c>
    </x:row>
    <x:row r="61" spans="3:17" ht="16.5">
      <x:c r="C61" s="262" t="s">
        <x:v>230</x:v>
      </x:c>
      <x:c r="D61" s="24">
        <x:v>812802.51</x:v>
      </x:c>
      <x:c r="E61" s="37"/>
      <x:c r="F61" s="24">
        <x:v>1857.1</x:v>
      </x:c>
      <x:c r="G61" s="24">
        <x:v>46596.08</x:v>
      </x:c>
      <x:c r="H61" s="301">
        <x:v>8215.1899999999987</x:v>
      </x:c>
      <x:c r="I61" s="301">
        <x:v>-4356</x:v>
      </x:c>
      <x:c r="J61" s="24">
        <x:v>95623.74</x:v>
      </x:c>
      <x:c r="K61" s="24">
        <x:v>21560.97</x:v>
      </x:c>
      <x:c r="L61" s="24">
        <x:v>1872.41</x:v>
      </x:c>
      <x:c r="M61" s="37">
        <x:v>5432.1</x:v>
      </x:c>
      <x:c r="N61" s="37">
        <x:v>4826.2000000000116</x:v>
      </x:c>
      <x:c r="O61" s="24">
        <x:v>624671.72</x:v>
      </x:c>
      <x:c r="P61" s="37">
        <x:v>3032.4</x:v>
      </x:c>
      <x:c r="Q61" s="37">
        <x:v>3470.6</x:v>
      </x:c>
    </x:row>
    <x:row r="62" spans="3:17" ht="16.5">
      <x:c r="C62" s="412" t="s">
        <x:v>231</x:v>
      </x:c>
      <x:c r="D62" s="24">
        <x:v>87043.260000001566</x:v>
      </x:c>
      <x:c r="F62" s="24">
        <x:v>28587.279999999999</x:v>
      </x:c>
      <x:c r="G62" s="24">
        <x:v>-6950.26</x:v>
      </x:c>
      <x:c r="H62" s="301">
        <x:v>2787.1699999999255</x:v>
      </x:c>
      <x:c r="I62" s="301">
        <x:v>2713.84</x:v>
      </x:c>
      <x:c r="J62" s="24">
        <x:v>5107.32</x:v>
      </x:c>
      <x:c r="K62" s="24">
        <x:v>1383.32</x:v>
      </x:c>
      <x:c r="L62" s="24">
        <x:v>13128.79</x:v>
      </x:c>
      <x:c r="M62" s="24">
        <x:v>9791.26</x:v>
      </x:c>
      <x:c r="N62" s="24">
        <x:v>9498.0100000016391</x:v>
      </x:c>
      <x:c r="O62" s="24">
        <x:v>10797</x:v>
      </x:c>
      <x:c r="P62" s="24">
        <x:v>5782.72</x:v>
      </x:c>
      <x:c r="Q62" s="24">
        <x:v>4416.8100000000004</x:v>
      </x:c>
    </x:row>
    <x:row r="63" spans="3:17" ht="16.5">
      <x:c r="C63" s="262" t="s">
        <x:v>232</x:v>
      </x:c>
      <x:c r="D63" s="24">
        <x:v>3553418.3700000006</x:v>
      </x:c>
      <x:c r="E63" s="37"/>
      <x:c r="F63" s="24">
        <x:v>241880.93</x:v>
      </x:c>
      <x:c r="G63" s="24">
        <x:v>72643.3</x:v>
      </x:c>
      <x:c r="H63" s="301">
        <x:v>337039.89</x:v>
      </x:c>
      <x:c r="I63" s="301">
        <x:v>130980.18</x:v>
      </x:c>
      <x:c r="J63" s="24">
        <x:v>243107.38</x:v>
      </x:c>
      <x:c r="K63" s="24">
        <x:v>349494.59</x:v>
      </x:c>
      <x:c r="L63" s="24">
        <x:v>592570.67000000004</x:v>
      </x:c>
      <x:c r="M63" s="37">
        <x:v>155692.51999999999</x:v>
      </x:c>
      <x:c r="N63" s="37">
        <x:v>181619.8200000003</x:v>
      </x:c>
      <x:c r="O63" s="24">
        <x:v>334087.49</x:v>
      </x:c>
      <x:c r="P63" s="37">
        <x:v>183658.22999999998</x:v>
      </x:c>
      <x:c r="Q63" s="37">
        <x:v>730643.37</x:v>
      </x:c>
    </x:row>
    <x:row r="64" spans="3:17" ht="16.5">
      <x:c r="C64" s="262" t="s">
        <x:v>233</x:v>
      </x:c>
      <x:c r="D64" s="24">
        <x:v>284092.3899999999</x:v>
      </x:c>
      <x:c r="E64" s="37"/>
      <x:c r="F64" s="24">
        <x:v>14225.6</x:v>
      </x:c>
      <x:c r="G64" s="24">
        <x:v>14244.02</x:v>
      </x:c>
      <x:c r="H64" s="301">
        <x:v>28737.269999999997</x:v>
      </x:c>
      <x:c r="I64" s="301">
        <x:v>75993.8</x:v>
      </x:c>
      <x:c r="J64" s="24">
        <x:v>18650.8</x:v>
      </x:c>
      <x:c r="K64" s="24">
        <x:v>15355.35</x:v>
      </x:c>
      <x:c r="L64" s="24">
        <x:v>18612.39</x:v>
      </x:c>
      <x:c r="M64" s="37">
        <x:v>17948.990000000002</x:v>
      </x:c>
      <x:c r="N64" s="37">
        <x:v>18508.419999999984</x:v>
      </x:c>
      <x:c r="O64" s="24">
        <x:v>22144.36</x:v>
      </x:c>
      <x:c r="P64" s="37">
        <x:v>22140.219999999998</x:v>
      </x:c>
      <x:c r="Q64" s="37">
        <x:v>17531.169999999998</x:v>
      </x:c>
    </x:row>
    <x:row r="65" spans="2:18" ht="16.5">
      <x:c r="C65" s="262" t="s">
        <x:v>234</x:v>
      </x:c>
      <x:c r="D65" s="24">
        <x:v>650</x:v>
      </x:c>
      <x:c r="E65" s="37"/>
      <x:c r="F65" s="24">
        <x:v>650</x:v>
      </x:c>
      <x:c r="G65" s="24">
        <x:v>0</x:v>
      </x:c>
      <x:c r="H65" s="301">
        <x:v>0</x:v>
      </x:c>
      <x:c r="I65" s="301">
        <x:v>0</x:v>
      </x:c>
      <x:c r="J65" s="24">
        <x:v>0</x:v>
      </x:c>
      <x:c r="M65" s="37"/>
      <x:c r="N65" s="37"/>
      <x:c r="P65" s="37"/>
      <x:c r="Q65" s="37"/>
    </x:row>
    <x:row r="66" spans="2:18" ht="16.5">
      <x:c r="C66" s="262" t="s">
        <x:v>235</x:v>
      </x:c>
      <x:c r="D66" s="24">
        <x:v>46000</x:v>
      </x:c>
      <x:c r="E66" s="37"/>
      <x:c r="F66" s="24">
        <x:v>0</x:v>
      </x:c>
      <x:c r="G66" s="24">
        <x:v>0</x:v>
      </x:c>
      <x:c r="H66" s="301">
        <x:v>0</x:v>
      </x:c>
      <x:c r="I66" s="301">
        <x:v>9000</x:v>
      </x:c>
      <x:c r="J66" s="24">
        <x:v>0</x:v>
      </x:c>
      <x:c r="M66" s="37">
        <x:v>12000</x:v>
      </x:c>
      <x:c r="N66" s="37"/>
      <x:c r="O66" s="24">
        <x:v>4000</x:v>
      </x:c>
      <x:c r="P66" s="37">
        <x:v>21000</x:v>
      </x:c>
      <x:c r="Q66" s="37"/>
    </x:row>
    <x:row r="67" spans="2:18" ht="16.5">
      <x:c r="C67" s="262" t="s">
        <x:v>236</x:v>
      </x:c>
      <x:c r="D67" s="24">
        <x:v>372597.47</x:v>
      </x:c>
      <x:c r="E67" s="37"/>
      <x:c r="F67" s="24">
        <x:v>7233.82</x:v>
      </x:c>
      <x:c r="G67" s="24">
        <x:v>0</x:v>
      </x:c>
      <x:c r="H67" s="301">
        <x:v>6468.71</x:v>
      </x:c>
      <x:c r="I67" s="301">
        <x:v>7506.34</x:v>
      </x:c>
      <x:c r="J67" s="24">
        <x:v>7190</x:v>
      </x:c>
      <x:c r="K67" s="24">
        <x:v>13590</x:v>
      </x:c>
      <x:c r="M67" s="37"/>
      <x:c r="N67" s="37">
        <x:v>9594.9399999999951</x:v>
      </x:c>
      <x:c r="O67" s="24">
        <x:v>258322.75</x:v>
      </x:c>
      <x:c r="P67" s="37"/>
      <x:c r="Q67" s="37">
        <x:v>62690.91</x:v>
      </x:c>
    </x:row>
    <x:row r="68" spans="2:18" ht="16.5">
      <x:c r="C68" s="381" t="s">
        <x:v>237</x:v>
      </x:c>
      <x:c r="D68" s="24">
        <x:v>1326434.9200000002</x:v>
      </x:c>
      <x:c r="E68" s="37"/>
      <x:c r="F68" s="301">
        <x:v>3876.6933333333386</x:v>
      </x:c>
      <x:c r="G68" s="24">
        <x:v>3876.6933333333386</x:v>
      </x:c>
      <x:c r="H68" s="24">
        <x:v>3876.6933333333386</x:v>
      </x:c>
      <x:c r="I68" s="301">
        <x:v>81201.853333333347</x:v>
      </x:c>
      <x:c r="J68" s="24">
        <x:v>81201.853333333347</x:v>
      </x:c>
      <x:c r="K68" s="24">
        <x:v>81201.853333333347</x:v>
      </x:c>
      <x:c r="L68" s="568">
        <x:v>178533.21333333335</x:v>
      </x:c>
      <x:c r="M68" s="568">
        <x:v>178533.21333333335</x:v>
      </x:c>
      <x:c r="N68" s="568">
        <x:v>178533.21333333335</x:v>
      </x:c>
      <x:c r="O68" s="568">
        <x:v>178533.21333333335</x:v>
      </x:c>
      <x:c r="P68" s="568">
        <x:v>178533.21333333335</x:v>
      </x:c>
      <x:c r="Q68" s="568">
        <x:v>178533.21333333335</x:v>
      </x:c>
    </x:row>
    <x:row r="69" spans="2:18" ht="16.5">
      <x:c r="C69" s="344" t="s">
        <x:v>237</x:v>
      </x:c>
      <x:c r="D69" s="345">
        <x:v>700150.07999999973</x:v>
      </x:c>
      <x:c r="E69" s="345"/>
      <x:c r="F69" s="345">
        <x:v>58345.84</x:v>
      </x:c>
      <x:c r="G69" s="345">
        <x:v>58345.84</x:v>
      </x:c>
      <x:c r="H69" s="345">
        <x:v>58345.84</x:v>
      </x:c>
      <x:c r="I69" s="345">
        <x:v>58345.84</x:v>
      </x:c>
      <x:c r="J69" s="345">
        <x:v>58345.84</x:v>
      </x:c>
      <x:c r="K69" s="345">
        <x:v>58345.84</x:v>
      </x:c>
      <x:c r="L69" s="345">
        <x:v>58345.84</x:v>
      </x:c>
      <x:c r="M69" s="345">
        <x:v>58345.84</x:v>
      </x:c>
      <x:c r="N69" s="345">
        <x:v>58345.84</x:v>
      </x:c>
      <x:c r="O69" s="345">
        <x:v>58345.84</x:v>
      </x:c>
      <x:c r="P69" s="345">
        <x:v>58345.84</x:v>
      </x:c>
      <x:c r="Q69" s="345">
        <x:v>58345.84</x:v>
      </x:c>
      <x:c r="R69" s="20" t="s">
        <x:v>1312</x:v>
      </x:c>
    </x:row>
    <x:row r="70" spans="2:18" ht="16.5">
      <x:c r="C70" s="344" t="s">
        <x:v>1309</x:v>
      </x:c>
      <x:c r="D70" s="345">
        <x:v>41056207.930737711</x:v>
      </x:c>
      <x:c r="E70" s="345"/>
      <x:c r="F70" s="345">
        <x:v>3052499.0944247996</x:v>
      </x:c>
      <x:c r="G70" s="345">
        <x:v>2580671.7623689412</x:v>
      </x:c>
      <x:c r="H70" s="345">
        <x:v>3164789.7325778687</x:v>
      </x:c>
      <x:c r="I70" s="345">
        <x:v>2574018.6502708797</x:v>
      </x:c>
      <x:c r="J70" s="345">
        <x:v>3744802.0074585252</x:v>
      </x:c>
      <x:c r="K70" s="345">
        <x:v>6153681.9728989862</x:v>
      </x:c>
      <x:c r="L70" s="530">
        <x:v>3646242.1795029803</x:v>
      </x:c>
      <x:c r="M70" s="530">
        <x:v>3562767.7967331507</x:v>
      </x:c>
      <x:c r="N70" s="530">
        <x:v>3489403.365324901</x:v>
      </x:c>
      <x:c r="O70" s="530">
        <x:v>2764179.1831058227</x:v>
      </x:c>
      <x:c r="P70" s="530">
        <x:v>2844781.7931428123</x:v>
      </x:c>
      <x:c r="Q70" s="530">
        <x:v>3478370.3929280485</x:v>
      </x:c>
      <x:c r="R70" s="20" t="s">
        <x:v>1313</x:v>
      </x:c>
    </x:row>
    <x:row r="71" spans="2:18" ht="16.5">
      <x:c r="C71" s="262"/>
      <x:c r="E71" s="37"/>
      <x:c r="F71" s="346">
        <x:v>9.1732059840386224E-2</x:v>
      </x:c>
      <x:c r="G71" s="346">
        <x:v>9.5720318031199431E-2</x:v>
      </x:c>
      <x:c r="H71" s="346">
        <x:v>9.1705410941939722E-2</x:v>
      </x:c>
      <x:c r="I71" s="346">
        <x:v>0.13598142349764705</x:v>
      </x:c>
      <x:c r="J71" s="346">
        <x:v>0.11013435082348366</x:v>
      </x:c>
      <x:c r="K71" s="346">
        <x:v>0.13840513409095676</x:v>
      </x:c>
      <x:c r="L71" s="346">
        <x:v>0.11649156967718231</x:v>
      </x:c>
      <x:c r="M71" s="346">
        <x:v>9.9071521957257797E-2</x:v>
      </x:c>
      <x:c r="N71" s="346">
        <x:v>0.115029160782894</x:v>
      </x:c>
      <x:c r="O71" s="346">
        <x:v>0.14061102921007215</x:v>
      </x:c>
      <x:c r="P71" s="346">
        <x:v>0.60113406658504875</x:v>
      </x:c>
      <x:c r="Q71" s="346">
        <x:v>0.11721363092308523</x:v>
      </x:c>
    </x:row>
    <x:row r="72" spans="2:18" ht="16.5">
      <x:c r="B72" s="29" t="s">
        <x:v>238</x:v>
      </x:c>
      <x:c r="C72" s="29" t="s">
        <x:v>239</x:v>
      </x:c>
      <x:c r="D72" s="30">
        <x:v>50797794.399391532</x:v>
      </x:c>
      <x:c r="E72" s="30"/>
      <x:c r="F72" s="30">
        <x:v>9600813.3677038345</x:v>
      </x:c>
      <x:c r="G72" s="30">
        <x:v>6646666.0660332628</x:v>
      </x:c>
      <x:c r="H72" s="30">
        <x:v>4450059.7858435158</x:v>
      </x:c>
      <x:c r="I72" s="30">
        <x:v>-1658593.0827482252</x:v>
      </x:c>
      <x:c r="J72" s="30">
        <x:v>-2310891.1208303436</x:v>
      </x:c>
      <x:c r="K72" s="30">
        <x:v>13158665.272995844</x:v>
      </x:c>
      <x:c r="L72" s="30">
        <x:v>18210166.636909358</x:v>
      </x:c>
      <x:c r="M72" s="30">
        <x:v>38413067.984116308</x:v>
      </x:c>
      <x:c r="N72" s="30">
        <x:v>11154391.706145041</x:v>
      </x:c>
      <x:c r="O72" s="30">
        <x:v>-2355984.1653173314</x:v>
      </x:c>
      <x:c r="P72" s="30">
        <x:v>-33285982.76803524</x:v>
      </x:c>
      <x:c r="Q72" s="30">
        <x:v>-11224585.283424485</x:v>
      </x:c>
    </x:row>
    <x:row r="73" spans="2:18" ht="16.5">
      <x:c r="B73" s="40" t="s">
        <x:v>240</x:v>
      </x:c>
      <x:c r="C73" s="40" t="s">
        <x:v>241</x:v>
      </x:c>
      <x:c r="D73" s="41">
        <x:v>5.1815907620829688E-2</x:v>
      </x:c>
      <x:c r="E73" s="41"/>
      <x:c r="F73" s="41">
        <x:v>0.12539862692958006</x:v>
      </x:c>
      <x:c r="G73" s="41">
        <x:v>0.10302226207848952</x:v>
      </x:c>
      <x:c r="H73" s="41">
        <x:v>4.9601077872864184E-2</x:v>
      </x:c>
      <x:c r="I73" s="41">
        <x:v>-2.573686739109507E-2</x:v>
      </x:c>
      <x:c r="J73" s="41">
        <x:v>-2.4860774530417396E-2</x:v>
      </x:c>
      <x:c r="K73" s="41">
        <x:v>0.13494125378282446</x:v>
      </x:c>
      <x:c r="L73" s="41">
        <x:v>0.19976914028668924</x:v>
      </x:c>
      <x:c r="M73" s="41">
        <x:v>0.43127220381119247</x:v>
      </x:c>
      <x:c r="N73" s="41">
        <x:v>0.12786589039248489</x:v>
      </x:c>
      <x:c r="O73" s="41">
        <x:v>-3.4093074424649351E-2</x:v>
      </x:c>
      <x:c r="P73" s="41">
        <x:v>-0.46802862487758107</x:v>
      </x:c>
      <x:c r="Q73" s="41">
        <x:v>-0.12907866633461965</x:v>
      </x:c>
    </x:row>
    <x:row r="74" spans="2:18" ht="16.5" hidden="1" outlineLevel="1">
      <x:c r="B74" s="29" t="s">
        <x:v>242</x:v>
      </x:c>
      <x:c r="C74" s="29" t="s">
        <x:v>243</x:v>
      </x:c>
      <x:c r="D74" s="30">
        <x:v>48717030.869999997</x:v>
      </x:c>
      <x:c r="E74" s="30"/>
      <x:c r="F74" s="30">
        <x:v>14046335.5</x:v>
      </x:c>
      <x:c r="G74" s="30">
        <x:v>1409726.71</x:v>
      </x:c>
      <x:c r="H74" s="30">
        <x:v>4334760.4899999993</x:v>
      </x:c>
      <x:c r="I74" s="30">
        <x:v>639613.18999999994</x:v>
      </x:c>
      <x:c r="J74" s="30">
        <x:v>4026886.47</x:v>
      </x:c>
      <x:c r="K74" s="30">
        <x:v>8266303.5800000001</x:v>
      </x:c>
      <x:c r="L74" s="30">
        <x:v>2252015.21</x:v>
      </x:c>
      <x:c r="M74" s="30">
        <x:v>1220019.23</x:v>
      </x:c>
      <x:c r="N74" s="30">
        <x:v>5295104.4200000037</x:v>
      </x:c>
      <x:c r="O74" s="30">
        <x:v>1409158.5000000002</x:v>
      </x:c>
      <x:c r="P74" s="30">
        <x:v>1027589.09</x:v>
      </x:c>
      <x:c r="Q74" s="30">
        <x:v>4789518.4799999995</x:v>
      </x:c>
    </x:row>
    <x:row r="75" spans="2:18" ht="16.5" hidden="1" outlineLevel="1">
      <x:c r="C75" s="261" t="s">
        <x:v>244</x:v>
      </x:c>
      <x:c r="D75" s="24">
        <x:v>11206498.699999999</x:v>
      </x:c>
      <x:c r="F75" s="146">
        <x:v>782600.82</x:v>
      </x:c>
      <x:c r="G75" s="146">
        <x:v>1366949.76</x:v>
      </x:c>
      <x:c r="H75" s="146">
        <x:v>1022628.98</x:v>
      </x:c>
      <x:c r="I75" s="146">
        <x:v>575631</x:v>
      </x:c>
      <x:c r="J75" s="24">
        <x:v>337205.87</x:v>
      </x:c>
      <x:c r="K75" s="24">
        <x:v>98637.16</x:v>
      </x:c>
      <x:c r="L75" s="24">
        <x:v>2144105.21</x:v>
      </x:c>
      <x:c r="M75" s="24">
        <x:v>1002448.52</x:v>
      </x:c>
      <x:c r="N75" s="24">
        <x:v>691265.40000000037</x:v>
      </x:c>
      <x:c r="O75" s="24">
        <x:v>1292378.27</x:v>
      </x:c>
      <x:c r="P75" s="24">
        <x:v>864445.46</x:v>
      </x:c>
      <x:c r="Q75" s="24">
        <x:v>1028202.25</x:v>
      </x:c>
    </x:row>
    <x:row r="76" spans="2:18" ht="16.5" hidden="1" outlineLevel="1">
      <x:c r="C76" s="376" t="s">
        <x:v>245</x:v>
      </x:c>
      <x:c r="D76" s="24">
        <x:v>0</x:v>
      </x:c>
      <x:c r="F76" s="146"/>
      <x:c r="G76" s="146"/>
      <x:c r="H76" s="146"/>
    </x:row>
    <x:row r="77" spans="2:18" ht="16.5" hidden="1" outlineLevel="1">
      <x:c r="C77" s="376" t="s">
        <x:v>246</x:v>
      </x:c>
      <x:c r="D77" s="24">
        <x:v>0</x:v>
      </x:c>
      <x:c r="F77" s="146"/>
      <x:c r="G77" s="146"/>
      <x:c r="H77" s="146"/>
    </x:row>
    <x:row r="78" spans="2:18" ht="16.5" hidden="1" outlineLevel="1">
      <x:c r="C78" s="376" t="s">
        <x:v>247</x:v>
      </x:c>
      <x:c r="D78" s="24">
        <x:v>31024692.380000006</x:v>
      </x:c>
      <x:c r="F78" s="146">
        <x:v>13210083.33</x:v>
      </x:c>
      <x:c r="G78" s="146"/>
      <x:c r="H78" s="146">
        <x:v>3141881.4399999995</x:v>
      </x:c>
      <x:c r="K78" s="24">
        <x:v>8057491.5800000001</x:v>
      </x:c>
      <x:c r="M78" s="24">
        <x:v>3531.64</x:v>
      </x:c>
      <x:c r="N78" s="24">
        <x:v>4516800.0400000028</x:v>
      </x:c>
      <x:c r="O78" s="24">
        <x:v>25462.62</x:v>
      </x:c>
      <x:c r="Q78" s="24">
        <x:v>2069441.73</x:v>
      </x:c>
    </x:row>
    <x:row r="79" spans="2:18" ht="16.5" hidden="1" outlineLevel="1">
      <x:c r="C79" s="342" t="s">
        <x:v>248</x:v>
      </x:c>
      <x:c r="D79" s="24">
        <x:v>0</x:v>
      </x:c>
      <x:c r="F79" s="146"/>
      <x:c r="G79" s="146"/>
      <x:c r="H79" s="146"/>
    </x:row>
    <x:row r="80" spans="2:18" ht="16.5" hidden="1" outlineLevel="1">
      <x:c r="C80" s="342" t="s">
        <x:v>1306</x:v>
      </x:c>
      <x:c r="D80" s="24">
        <x:v>0</x:v>
      </x:c>
      <x:c r="F80" s="146"/>
      <x:c r="G80" s="146"/>
      <x:c r="H80" s="146"/>
    </x:row>
    <x:row r="81" spans="2:17" ht="16.5" hidden="1" outlineLevel="1">
      <x:c r="C81" s="342" t="s">
        <x:v>249</x:v>
      </x:c>
      <x:c r="D81" s="24">
        <x:v>0</x:v>
      </x:c>
      <x:c r="F81" s="146"/>
      <x:c r="G81" s="146"/>
      <x:c r="H81" s="146"/>
    </x:row>
    <x:row r="82" spans="2:17" ht="16.5" hidden="1" outlineLevel="1">
      <x:c r="C82" s="376" t="s">
        <x:v>249</x:v>
      </x:c>
      <x:c r="D82" s="24">
        <x:v>0</x:v>
      </x:c>
      <x:c r="F82" s="146"/>
      <x:c r="G82" s="146"/>
      <x:c r="H82" s="146"/>
    </x:row>
    <x:row r="83" spans="2:17" ht="16.5" hidden="1" outlineLevel="1">
      <x:c r="C83" s="261" t="s">
        <x:v>250</x:v>
      </x:c>
      <x:c r="D83" s="24">
        <x:v>0</x:v>
      </x:c>
      <x:c r="F83" s="146"/>
      <x:c r="G83" s="146"/>
      <x:c r="H83" s="146"/>
    </x:row>
    <x:row r="84" spans="2:17" ht="16.5" hidden="1" outlineLevel="1">
      <x:c r="C84" s="261" t="s">
        <x:v>251</x:v>
      </x:c>
      <x:c r="D84" s="24">
        <x:v>1597292.21</x:v>
      </x:c>
      <x:c r="F84" s="146"/>
      <x:c r="G84" s="146"/>
      <x:c r="H84" s="146"/>
      <x:c r="K84" s="24">
        <x:v>8500</x:v>
      </x:c>
      <x:c r="Q84" s="24">
        <x:v>1588792.21</x:v>
      </x:c>
    </x:row>
    <x:row r="85" spans="2:17" ht="16.5" hidden="1" outlineLevel="1">
      <x:c r="C85" s="392" t="s">
        <x:v>252</x:v>
      </x:c>
      <x:c r="D85" s="24">
        <x:v>4888547.580000001</x:v>
      </x:c>
      <x:c r="F85" s="146">
        <x:v>53651.35</x:v>
      </x:c>
      <x:c r="G85" s="146">
        <x:v>42776.95</x:v>
      </x:c>
      <x:c r="H85" s="146">
        <x:v>170250.07</x:v>
      </x:c>
      <x:c r="I85" s="394">
        <x:v>63982.19</x:v>
      </x:c>
      <x:c r="J85" s="24">
        <x:v>3689680.6</x:v>
      </x:c>
      <x:c r="K85" s="24">
        <x:v>101674.84</x:v>
      </x:c>
      <x:c r="L85" s="24">
        <x:v>107910</x:v>
      </x:c>
      <x:c r="M85" s="24">
        <x:v>214039.07</x:v>
      </x:c>
      <x:c r="N85" s="24">
        <x:v>87038.98</x:v>
      </x:c>
      <x:c r="O85" s="24">
        <x:v>91317.61</x:v>
      </x:c>
      <x:c r="P85" s="24">
        <x:v>163143.63</x:v>
      </x:c>
      <x:c r="Q85" s="24">
        <x:v>103082.29</x:v>
      </x:c>
    </x:row>
    <x:row r="86" spans="2:17" ht="16.5" hidden="1" outlineLevel="1">
      <x:c r="B86" s="29" t="s">
        <x:v>253</x:v>
      </x:c>
      <x:c r="C86" s="29" t="s">
        <x:v>254</x:v>
      </x:c>
      <x:c r="D86" s="30">
        <x:v>63217112.353521049</x:v>
      </x:c>
      <x:c r="E86" s="30"/>
      <x:c r="F86" s="30">
        <x:v>137819.45000000001</x:v>
      </x:c>
      <x:c r="G86" s="30">
        <x:v>96692.659999999989</x:v>
      </x:c>
      <x:c r="H86" s="30">
        <x:v>2417591.7800000003</x:v>
      </x:c>
      <x:c r="I86" s="30">
        <x:v>378193.5</x:v>
      </x:c>
      <x:c r="J86" s="30">
        <x:v>65648.320000000007</x:v>
      </x:c>
      <x:c r="K86" s="30">
        <x:v>28038889.299999997</x:v>
      </x:c>
      <x:c r="L86" s="30">
        <x:v>7776086.85352105</x:v>
      </x:c>
      <x:c r="M86" s="30">
        <x:v>41253.71</x:v>
      </x:c>
      <x:c r="N86" s="30">
        <x:v>10169944.989999998</x:v>
      </x:c>
      <x:c r="O86" s="30">
        <x:v>6975275.3399999999</x:v>
      </x:c>
      <x:c r="P86" s="30">
        <x:v>158817.25</x:v>
      </x:c>
      <x:c r="Q86" s="30">
        <x:v>6960899.2000000002</x:v>
      </x:c>
    </x:row>
    <x:row r="87" spans="2:17" ht="16.5" hidden="1" outlineLevel="1">
      <x:c r="C87" s="542" t="s">
        <x:v>1712</x:v>
      </x:c>
      <x:c r="D87" s="24">
        <x:v>6901621.7400000002</x:v>
      </x:c>
      <x:c r="F87" s="146"/>
      <x:c r="G87" s="146"/>
      <x:c r="H87" s="146"/>
      <x:c r="O87" s="24">
        <x:v>6901621.7400000002</x:v>
      </x:c>
    </x:row>
    <x:row r="88" spans="2:17" ht="16.5" hidden="1" outlineLevel="1">
      <x:c r="C88" s="261" t="s">
        <x:v>256</x:v>
      </x:c>
      <x:c r="D88" s="24">
        <x:v>0</x:v>
      </x:c>
      <x:c r="F88" s="146"/>
      <x:c r="G88" s="146"/>
      <x:c r="H88" s="146"/>
    </x:row>
    <x:row r="89" spans="2:17" ht="16.5" hidden="1" outlineLevel="1">
      <x:c r="C89" s="261" t="s">
        <x:v>257</x:v>
      </x:c>
      <x:c r="D89" s="24">
        <x:v>0</x:v>
      </x:c>
      <x:c r="F89" s="146"/>
      <x:c r="G89" s="146"/>
      <x:c r="H89" s="146"/>
    </x:row>
    <x:row r="90" spans="2:17" ht="16.5" hidden="1" outlineLevel="1">
      <x:c r="C90" s="376" t="s">
        <x:v>258</x:v>
      </x:c>
      <x:c r="D90" s="24">
        <x:v>0</x:v>
      </x:c>
      <x:c r="F90" s="146"/>
      <x:c r="G90" s="146"/>
      <x:c r="H90" s="146"/>
    </x:row>
    <x:row r="91" spans="2:17" ht="16.5" hidden="1" outlineLevel="1">
      <x:c r="C91" s="376" t="s">
        <x:v>259</x:v>
      </x:c>
      <x:c r="D91" s="24">
        <x:v>0</x:v>
      </x:c>
      <x:c r="F91" s="146"/>
      <x:c r="G91" s="146"/>
      <x:c r="H91" s="146"/>
    </x:row>
    <x:row r="92" spans="2:17" ht="15" hidden="1" outlineLevel="1">
      <x:c r="C92" s="342" t="s">
        <x:v>260</x:v>
      </x:c>
      <x:c r="D92" s="24">
        <x:v>12289679.97352105</x:v>
      </x:c>
      <x:c r="F92" s="146"/>
      <x:c r="G92" s="146"/>
      <x:c r="H92" s="146"/>
      <x:c r="K92" s="24">
        <x:v>1037875.02</x:v>
      </x:c>
      <x:c r="L92" s="24">
        <x:v>7285933.85352105</x:v>
      </x:c>
      <x:c r="N92" s="24">
        <x:v>2962272.3</x:v>
      </x:c>
      <x:c r="P92" s="24">
        <x:v>91423.64</x:v>
      </x:c>
      <x:c r="Q92" s="24">
        <x:v>912175.16</x:v>
      </x:c>
    </x:row>
    <x:row r="93" spans="2:17" ht="15" hidden="1" outlineLevel="1">
      <x:c r="C93" s="564" t="s">
        <x:v>261</x:v>
      </x:c>
      <x:c r="D93" s="361">
        <x:v>42513404.249999993</x:v>
      </x:c>
      <x:c r="E93" s="361"/>
      <x:c r="F93" s="565">
        <x:v>40398.5</x:v>
      </x:c>
      <x:c r="G93" s="566"/>
      <x:c r="H93" s="566">
        <x:v>2369951.4900000002</x:v>
      </x:c>
      <x:c r="I93" s="566"/>
      <x:c r="J93" s="361"/>
      <x:c r="K93" s="361">
        <x:v>26966524.989999998</x:v>
      </x:c>
      <x:c r="L93" s="361"/>
      <x:c r="M93" s="361"/>
      <x:c r="N93" s="361">
        <x:v>7142336.5800000001</x:v>
      </x:c>
      <x:c r="O93" s="361"/>
      <x:c r="P93" s="361"/>
      <x:c r="Q93" s="361">
        <x:v>5994192.6900000004</x:v>
      </x:c>
    </x:row>
    <x:row r="94" spans="2:17" ht="16.5" hidden="1" outlineLevel="1">
      <x:c r="C94" s="376" t="s">
        <x:v>262</x:v>
      </x:c>
      <x:c r="D94" s="24">
        <x:v>0</x:v>
      </x:c>
      <x:c r="F94" s="146"/>
      <x:c r="G94" s="146"/>
      <x:c r="H94" s="146"/>
      <x:c r="I94" s="146"/>
    </x:row>
    <x:row r="95" spans="2:17" ht="16.5" hidden="1" outlineLevel="1">
      <x:c r="C95" s="261" t="s">
        <x:v>263</x:v>
      </x:c>
      <x:c r="D95" s="24">
        <x:v>724066.33000000007</x:v>
      </x:c>
      <x:c r="F95" s="146"/>
      <x:c r="G95" s="146"/>
      <x:c r="H95" s="146"/>
      <x:c r="I95" s="146">
        <x:v>279797.32</x:v>
      </x:c>
      <x:c r="L95" s="24">
        <x:v>443267</x:v>
      </x:c>
      <x:c r="Q95" s="24">
        <x:v>1002.01</x:v>
      </x:c>
    </x:row>
    <x:row r="96" spans="2:17" ht="16.5" hidden="1" outlineLevel="1">
      <x:c r="C96" s="261" t="s">
        <x:v>264</x:v>
      </x:c>
      <x:c r="D96" s="24">
        <x:v>0</x:v>
      </x:c>
      <x:c r="F96" s="146"/>
      <x:c r="G96" s="146"/>
      <x:c r="H96" s="146"/>
      <x:c r="I96" s="146"/>
    </x:row>
    <x:row r="97" spans="2:18" ht="16.5" hidden="1" outlineLevel="1">
      <x:c r="C97" s="261" t="s">
        <x:v>265</x:v>
      </x:c>
      <x:c r="D97" s="24">
        <x:v>0</x:v>
      </x:c>
      <x:c r="E97" s="24">
        <x:v>0</x:v>
      </x:c>
      <x:c r="F97" s="146"/>
      <x:c r="G97" s="146"/>
      <x:c r="H97" s="146"/>
      <x:c r="I97" s="146"/>
    </x:row>
    <x:row r="98" spans="2:18" ht="16.5" hidden="1" outlineLevel="1">
      <x:c r="C98" s="363" t="s">
        <x:v>1360</x:v>
      </x:c>
      <x:c r="D98" s="24">
        <x:v>14568.75</x:v>
      </x:c>
      <x:c r="F98" s="146"/>
      <x:c r="G98" s="325">
        <x:v>14568.75</x:v>
      </x:c>
      <x:c r="H98" s="146"/>
    </x:row>
    <x:row r="99" spans="2:18" ht="16.5" hidden="1" outlineLevel="1">
      <x:c r="C99" s="261" t="s">
        <x:v>266</x:v>
      </x:c>
      <x:c r="D99" s="24">
        <x:v>773771.30999999994</x:v>
      </x:c>
      <x:c r="F99" s="325">
        <x:v>97420.95</x:v>
      </x:c>
      <x:c r="G99" s="325">
        <x:v>82123.909999999989</x:v>
      </x:c>
      <x:c r="H99" s="146">
        <x:v>47640.29</x:v>
      </x:c>
      <x:c r="I99" s="24">
        <x:v>98396.18</x:v>
      </x:c>
      <x:c r="J99" s="24">
        <x:v>65648.320000000007</x:v>
      </x:c>
      <x:c r="K99" s="24">
        <x:v>34489.29</x:v>
      </x:c>
      <x:c r="L99" s="24">
        <x:v>46886</x:v>
      </x:c>
      <x:c r="M99" s="24">
        <x:v>41253.71</x:v>
      </x:c>
      <x:c r="N99" s="24">
        <x:v>65336.110000000102</x:v>
      </x:c>
      <x:c r="O99" s="24">
        <x:v>73653.600000000006</x:v>
      </x:c>
      <x:c r="P99" s="24">
        <x:v>67393.61</x:v>
      </x:c>
      <x:c r="Q99" s="24">
        <x:v>53529.34</x:v>
      </x:c>
    </x:row>
    <x:row r="100" spans="2:18" ht="16.5" hidden="1" outlineLevel="1">
      <x:c r="B100" s="29" t="s">
        <x:v>267</x:v>
      </x:c>
      <x:c r="C100" s="29" t="s">
        <x:v>268</x:v>
      </x:c>
      <x:c r="D100" s="30">
        <x:v>36297712.915870495</x:v>
      </x:c>
      <x:c r="E100" s="30"/>
      <x:c r="F100" s="30">
        <x:v>23509329.417703833</x:v>
      </x:c>
      <x:c r="G100" s="30">
        <x:v>7959700.1160332626</x:v>
      </x:c>
      <x:c r="H100" s="30">
        <x:v>6367228.4958435157</x:v>
      </x:c>
      <x:c r="I100" s="30">
        <x:v>-1397173.3927482252</x:v>
      </x:c>
      <x:c r="J100" s="30">
        <x:v>1650347.0291696566</x:v>
      </x:c>
      <x:c r="K100" s="30">
        <x:v>-6613920.4470041543</x:v>
      </x:c>
      <x:c r="L100" s="30">
        <x:v>12686094.99338831</x:v>
      </x:c>
      <x:c r="M100" s="30">
        <x:v>39591833.504116304</x:v>
      </x:c>
      <x:c r="N100" s="30">
        <x:v>6279551.136145046</x:v>
      </x:c>
      <x:c r="O100" s="30">
        <x:v>-7922101.0053173313</x:v>
      </x:c>
      <x:c r="P100" s="30">
        <x:v>-32417210.928035241</x:v>
      </x:c>
      <x:c r="Q100" s="30">
        <x:v>-13395966.003424486</x:v>
      </x:c>
    </x:row>
    <x:row r="101" spans="2:18" ht="16.5" hidden="1" outlineLevel="1">
      <x:c r="B101" s="40" t="s">
        <x:v>269</x:v>
      </x:c>
      <x:c r="C101" s="40" t="s">
        <x:v>270</x:v>
      </x:c>
      <x:c r="D101" s="42">
        <x:v>3.7025208703129656E-2</x:v>
      </x:c>
      <x:c r="E101" s="42"/>
      <x:c r="F101" s="42">
        <x:v>0.30706123701270405</x:v>
      </x:c>
      <x:c r="G101" s="42">
        <x:v>0.12337408006861925</x:v>
      </x:c>
      <x:c r="H101" s="42">
        <x:v>7.0970146841923765E-2</x:v>
      </x:c>
      <x:c r="I101" s="42">
        <x:v>-2.1680342638319097E-2</x:v>
      </x:c>
      <x:c r="J101" s="42">
        <x:v>1.7754581779858416E-2</x:v>
      </x:c>
      <x:c r="K101" s="42">
        <x:v>-6.782532263132833E-2</x:v>
      </x:c>
      <x:c r="L101" s="42">
        <x:v>0.13916897856869787</x:v>
      </x:c>
      <x:c r="M101" s="42">
        <x:v>0.44450647095687457</x:v>
      </x:c>
      <x:c r="N101" s="42">
        <x:v>7.1984238893635075E-2</x:v>
      </x:c>
      <x:c r="O101" s="42">
        <x:v>-0.11463947133001826</x:v>
      </x:c>
      <x:c r="P101" s="42">
        <x:v>-0.45581296964393009</x:v>
      </x:c>
      <x:c r="Q101" s="42">
        <x:v>-0.15404875835719073</x:v>
      </x:c>
    </x:row>
    <x:row r="102" spans="2:18" collapsed="1"/>
    <x:row r="103" spans="2:18">
      <x:c r="R103" s="20">
        <x:v>1071199.2800000003</x:v>
      </x:c>
    </x:row>
    <x:row r="104" spans="2:18">
      <x:c r="Q104" s="24">
        <x:v>2026585</x:v>
      </x:c>
      <x:c r="R104" s="20">
        <x:v>0</x:v>
      </x:c>
    </x:row>
  </x:sheetData>
  <x:phoneticPr fontId="5" type="noConversion"/>
  <x:pageMargins left="0.7" right="0.7" top="0.75" bottom="0.75" header="0.3" footer="0.3"/>
  <x:legacyDrawing r:id="rId1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B196BDD-C521-48DB-ACF2-2A050878975E}" mc:Ignorable="x14ac xr xr2 xr3">
  <x:sheetPr>
    <x:tabColor theme="1" tint="0.34998626667073579"/>
  </x:sheetPr>
  <x:dimension ref="A2:AG1633"/>
  <x:sheetViews>
    <x:sheetView showGridLines="0" zoomScale="70" zoomScaleNormal="70" workbookViewId="0">
      <x:pane xSplit="6" ySplit="5" topLeftCell="R1560" activePane="bottomRight" state="frozen"/>
      <x:selection pane="topRight" activeCell="F1" sqref="F1"/>
      <x:selection pane="bottomLeft" activeCell="A5" sqref="A5"/>
      <x:selection pane="bottomRight" activeCell="W1594" sqref="W1594"/>
    </x:sheetView>
  </x:sheetViews>
  <x:sheetFormatPr defaultColWidth="7.75" defaultRowHeight="13.5" outlineLevelRow="1"/>
  <x:cols>
    <x:col min="1" max="1" width="5.125" style="116" customWidth="1"/>
    <x:col min="2" max="2" width="4.75" style="116" customWidth="1"/>
    <x:col min="3" max="3" width="8.125" style="116" customWidth="1"/>
    <x:col min="4" max="4" width="17.375" style="20" bestFit="1" customWidth="1"/>
    <x:col min="5" max="5" width="26" style="20" customWidth="1"/>
    <x:col min="6" max="6" width="46.875" style="20" customWidth="1"/>
    <x:col min="7" max="7" width="14.375" style="20" customWidth="1"/>
    <x:col min="8" max="8" width="15" style="20" customWidth="1"/>
    <x:col min="9" max="9" width="14" style="20" customWidth="1"/>
    <x:col min="10" max="10" width="14.375" style="20" customWidth="1"/>
    <x:col min="11" max="11" width="14" style="20" customWidth="1"/>
    <x:col min="12" max="12" width="8.75" style="20" customWidth="1"/>
    <x:col min="13" max="13" width="11" style="20" customWidth="1"/>
    <x:col min="14" max="14" width="14.75" style="20" customWidth="1"/>
    <x:col min="15" max="15" width="14.375" style="20" bestFit="1" customWidth="1"/>
    <x:col min="16" max="16" width="21.25" style="20" bestFit="1" customWidth="1"/>
    <x:col min="17" max="17" width="14.375" style="20" bestFit="1" customWidth="1"/>
    <x:col min="18" max="18" width="14" style="20" bestFit="1" customWidth="1"/>
    <x:col min="19" max="19" width="18.25" style="20" bestFit="1" customWidth="1"/>
    <x:col min="20" max="20" width="14" style="20" bestFit="1" customWidth="1"/>
    <x:col min="21" max="21" width="21.75" style="20" customWidth="1"/>
    <x:col min="22" max="22" width="15" style="20" bestFit="1" customWidth="1"/>
    <x:col min="23" max="23" width="14" style="21" bestFit="1" customWidth="1"/>
    <x:col min="24" max="24" width="13.125" style="20" bestFit="1" customWidth="1"/>
    <x:col min="25" max="25" width="17.375" style="21" customWidth="1"/>
    <x:col min="26" max="26" width="16" style="80" bestFit="1" customWidth="1"/>
    <x:col min="27" max="27" width="50.25" style="20" hidden="1" customWidth="1"/>
    <x:col min="28" max="28" width="105.25" style="20" hidden="1" customWidth="1"/>
    <x:col min="29" max="29" width="9.75" style="20" customWidth="1"/>
    <x:col min="30" max="30" width="7.75" style="20" customWidth="1"/>
    <x:col min="31" max="31" width="7.75" style="20"/>
    <x:col min="32" max="32" width="8.625" style="20" customWidth="1"/>
    <x:col min="33" max="33" width="10.125" style="20" customWidth="1"/>
    <x:col min="34" max="16384" width="7.75" style="20"/>
  </x:cols>
  <x:sheetData>
    <x:row r="2" spans="1:26">
      <x:c r="X2" s="20" t="e">
        <x:f>+V434*Z434</x:f>
        <x:v>#VALUE!</x:v>
      </x:c>
    </x:row>
    <x:row r="3" spans="1:26">
      <x:c r="M3" s="92"/>
      <x:c r="N3" s="64" t="s">
        <x:v>98</x:v>
      </x:c>
      <x:c r="O3" s="20" t="e">
        <x:f>+J365-O365</x:f>
        <x:v>#VALUE!</x:v>
      </x:c>
      <x:c r="R3" s="92"/>
    </x:row>
    <x:row r="4" spans="1:26" s="26" customFormat="1" ht="14.25" thickBot="1">
      <x:c r="A4" s="212" t="s">
        <x:v>107</x:v>
      </x:c>
      <x:c r="B4" s="118"/>
      <x:c r="C4" s="119" t="s">
        <x:v>99</x:v>
      </x:c>
      <x:c r="G4" s="281" t="s">
        <x:v>100</x:v>
      </x:c>
      <x:c r="H4" s="20"/>
      <x:c r="I4" s="20"/>
      <x:c r="J4" s="275" t="s">
        <x:v>101</x:v>
      </x:c>
      <x:c r="L4" s="275" t="s">
        <x:v>1599</x:v>
      </x:c>
      <x:c r="O4" s="275" t="s">
        <x:v>102</x:v>
      </x:c>
      <x:c r="Q4" s="275" t="s">
        <x:v>103</x:v>
      </x:c>
      <x:c r="S4" s="275" t="s">
        <x:v>1311</x:v>
      </x:c>
      <x:c r="U4" s="275" t="s">
        <x:v>105</x:v>
      </x:c>
      <x:c r="W4" s="67" t="s">
        <x:v>106</x:v>
      </x:c>
      <x:c r="X4" s="67"/>
      <x:c r="Y4" s="81"/>
      <x:c r="Z4" s="68"/>
    </x:row>
    <x:row r="5" spans="1:26" s="26" customFormat="1">
      <x:c r="A5" s="118"/>
      <x:c r="B5" s="118"/>
      <x:c r="C5" s="69" t="s">
        <x:v>120</x:v>
      </x:c>
      <x:c r="D5" s="364" t="s">
        <x:v>5</x:v>
      </x:c>
      <x:c r="E5" s="69" t="s">
        <x:v>6</x:v>
      </x:c>
      <x:c r="F5" s="70" t="s">
        <x:v>7</x:v>
      </x:c>
      <x:c r="G5" s="282" t="s">
        <x:v>108</x:v>
      </x:c>
      <x:c r="H5" s="282" t="s">
        <x:v>109</x:v>
      </x:c>
      <x:c r="I5" s="283" t="s">
        <x:v>110</x:v>
      </x:c>
      <x:c r="J5" s="69" t="s">
        <x:v>108</x:v>
      </x:c>
      <x:c r="K5" s="70" t="s">
        <x:v>110</x:v>
      </x:c>
      <x:c r="L5" s="65" t="s">
        <x:v>113</x:v>
      </x:c>
      <x:c r="M5" s="66" t="s">
        <x:v>110</x:v>
      </x:c>
      <x:c r="N5" s="71" t="s">
        <x:v>111</x:v>
      </x:c>
      <x:c r="O5" s="69" t="s">
        <x:v>108</x:v>
      </x:c>
      <x:c r="P5" s="70" t="s">
        <x:v>112</x:v>
      </x:c>
      <x:c r="Q5" s="65" t="s">
        <x:v>113</x:v>
      </x:c>
      <x:c r="R5" s="66" t="s">
        <x:v>110</x:v>
      </x:c>
      <x:c r="S5" s="65" t="s">
        <x:v>113</x:v>
      </x:c>
      <x:c r="T5" s="66" t="s">
        <x:v>110</x:v>
      </x:c>
      <x:c r="U5" s="69" t="s">
        <x:v>116</x:v>
      </x:c>
      <x:c r="V5" s="65" t="s">
        <x:v>114</x:v>
      </x:c>
      <x:c r="W5" s="66" t="s">
        <x:v>110</x:v>
      </x:c>
      <x:c r="X5" s="71" t="s">
        <x:v>115</x:v>
      </x:c>
      <x:c r="Y5" s="69" t="s">
        <x:v>121</x:v>
      </x:c>
      <x:c r="Z5" s="69" t="s">
        <x:v>115</x:v>
      </x:c>
    </x:row>
    <x:row r="6" spans="1:26" s="26" customFormat="1">
      <x:c r="A6" s="118">
        <x:v>1</x:v>
      </x:c>
      <x:c r="B6" s="118"/>
      <x:c r="C6" s="113">
        <x:v>1</x:v>
      </x:c>
      <x:c r="D6" s="20" t="s">
        <x:v>1361</x:v>
      </x:c>
      <x:c r="E6" s="20" t="s">
        <x:v>9</x:v>
      </x:c>
      <x:c r="F6" s="20" t="s">
        <x:v>10</x:v>
      </x:c>
      <x:c r="G6" s="365">
        <x:v>3</x:v>
      </x:c>
      <x:c r="H6" s="161">
        <x:v>2032.28989488</x:v>
      </x:c>
      <x:c r="I6" s="285">
        <x:f>+G6*H6</x:f>
        <x:v>6096.8696846399998</x:v>
      </x:c>
      <x:c r="J6" s="106" t="e">
        <x:v>#VALUE!</x:v>
      </x:c>
      <x:c r="K6" s="73" t="e">
        <x:v>#VALUE!</x:v>
      </x:c>
      <x:c r="L6" s="68"/>
      <x:c r="M6" s="73">
        <x:v>0</x:v>
      </x:c>
      <x:c r="N6" s="159">
        <x:f t="shared" ref="N6:N69" si="0">IF(IFERROR((I6+K6)/(G6+J6),)=0,H6,IFERROR((I6+K6)/(G6+J6),))</x:f>
        <x:v>2032.28989488</x:v>
      </x:c>
      <x:c r="O6" s="106" t="e">
        <x:v>#VALUE!</x:v>
      </x:c>
      <x:c r="P6" s="73" t="e">
        <x:f t="shared" ref="P6:P69" si="1">+IF(O6&lt;&gt;0,O6*N6,)</x:f>
        <x:v>#VALUE!</x:v>
      </x:c>
      <x:c r="Q6" s="68" t="e">
        <x:v>#VALUE!</x:v>
      </x:c>
      <x:c r="R6" s="73" t="e">
        <x:f t="shared" ref="R6:R69" si="2">+IF(Q6&lt;&gt;0,Q6*N6,)</x:f>
        <x:v>#VALUE!</x:v>
      </x:c>
      <x:c r="S6" s="68" t="e">
        <x:v>#VALUE!</x:v>
      </x:c>
      <x:c r="T6" s="73" t="e">
        <x:f t="shared" ref="T6:T69" si="3">+IF(S6&lt;&gt;0,S6*N6,)</x:f>
        <x:v>#VALUE!</x:v>
      </x:c>
      <x:c r="U6" s="26" t="e">
        <x:v>#VALUE!</x:v>
      </x:c>
      <x:c r="V6" s="26">
        <x:f t="shared" ref="V6:V69" si="4">+N6</x:f>
        <x:v>2032.28989488</x:v>
      </x:c>
      <x:c r="W6" s="73" t="e">
        <x:f t="shared" ref="W6:W69" si="5">+IF(U6&lt;&gt;0,U6*N6,)</x:f>
        <x:v>#VALUE!</x:v>
      </x:c>
      <x:c r="X6" s="74" t="e">
        <x:f t="shared" ref="X6:X69" si="6">+I6+K6-P6-R6-W6-T6+M6</x:f>
        <x:v>#VALUE!</x:v>
      </x:c>
      <x:c r="Y6" s="68" t="e">
        <x:f t="shared" ref="Y6:Y69" si="7">+G6+J6+L6-O6-Q6-S6</x:f>
        <x:v>#VALUE!</x:v>
      </x:c>
      <x:c r="Z6" s="68" t="e">
        <x:f t="shared" ref="Z6:Z69" si="8">+U6-Y6</x:f>
        <x:v>#VALUE!</x:v>
      </x:c>
    </x:row>
    <x:row r="7" spans="1:26" s="26" customFormat="1">
      <x:c r="A7" s="118">
        <x:v>2</x:v>
      </x:c>
      <x:c r="B7" s="118"/>
      <x:c r="C7" s="113">
        <x:v>1</x:v>
      </x:c>
      <x:c r="D7" s="20" t="s">
        <x:v>8</x:v>
      </x:c>
      <x:c r="E7" s="20" t="s">
        <x:v>9</x:v>
      </x:c>
      <x:c r="F7" s="20" t="s">
        <x:v>10</x:v>
      </x:c>
      <x:c r="G7" s="365">
        <x:v>1473</x:v>
      </x:c>
      <x:c r="H7" s="365">
        <x:v>2720.707010526799</x:v>
      </x:c>
      <x:c r="I7" s="285">
        <x:f t="shared" ref="I7:I70" si="9">+G7*H7</x:f>
        <x:v>4007601.426505975</x:v>
      </x:c>
      <x:c r="J7" s="106" t="e">
        <x:v>#VALUE!</x:v>
      </x:c>
      <x:c r="K7" s="73" t="e">
        <x:v>#VALUE!</x:v>
      </x:c>
      <x:c r="L7" s="68"/>
      <x:c r="M7" s="73">
        <x:v>0</x:v>
      </x:c>
      <x:c r="N7" s="159">
        <x:f t="shared" si="0"/>
        <x:v>2720.707010526799</x:v>
      </x:c>
      <x:c r="O7" s="106" t="e">
        <x:v>#VALUE!</x:v>
      </x:c>
      <x:c r="P7" s="73" t="e">
        <x:f t="shared" si="1"/>
        <x:v>#VALUE!</x:v>
      </x:c>
      <x:c r="Q7" s="68" t="e">
        <x:v>#VALUE!</x:v>
      </x:c>
      <x:c r="R7" s="73" t="e">
        <x:f t="shared" si="2"/>
        <x:v>#VALUE!</x:v>
      </x:c>
      <x:c r="S7" s="68" t="e">
        <x:v>#VALUE!</x:v>
      </x:c>
      <x:c r="T7" s="73" t="e">
        <x:f t="shared" si="3"/>
        <x:v>#VALUE!</x:v>
      </x:c>
      <x:c r="U7" s="26" t="e">
        <x:v>#VALUE!</x:v>
      </x:c>
      <x:c r="V7" s="26">
        <x:f t="shared" si="4"/>
        <x:v>2720.707010526799</x:v>
      </x:c>
      <x:c r="W7" s="73" t="e">
        <x:f t="shared" si="5"/>
        <x:v>#VALUE!</x:v>
      </x:c>
      <x:c r="X7" s="74" t="e">
        <x:f t="shared" si="6"/>
        <x:v>#VALUE!</x:v>
      </x:c>
      <x:c r="Y7" s="68" t="e">
        <x:f t="shared" si="7"/>
        <x:v>#VALUE!</x:v>
      </x:c>
      <x:c r="Z7" s="68" t="e">
        <x:f t="shared" si="8"/>
        <x:v>#VALUE!</x:v>
      </x:c>
    </x:row>
    <x:row r="8" spans="1:26" s="26" customFormat="1">
      <x:c r="A8" s="118">
        <x:v>3</x:v>
      </x:c>
      <x:c r="B8" s="118"/>
      <x:c r="C8" s="113">
        <x:v>1</x:v>
      </x:c>
      <x:c r="D8" s="20" t="s">
        <x:v>1362</x:v>
      </x:c>
      <x:c r="E8" s="20" t="s">
        <x:v>9</x:v>
      </x:c>
      <x:c r="F8" s="20" t="s">
        <x:v>10</x:v>
      </x:c>
      <x:c r="G8" s="365">
        <x:v>4</x:v>
      </x:c>
      <x:c r="H8" s="161">
        <x:v>2032.28989488</x:v>
      </x:c>
      <x:c r="I8" s="285">
        <x:f t="shared" si="9"/>
        <x:v>8129.1595795200001</x:v>
      </x:c>
      <x:c r="J8" s="106" t="e">
        <x:v>#VALUE!</x:v>
      </x:c>
      <x:c r="K8" s="73" t="e">
        <x:v>#VALUE!</x:v>
      </x:c>
      <x:c r="L8" s="68"/>
      <x:c r="M8" s="73">
        <x:v>0</x:v>
      </x:c>
      <x:c r="N8" s="159">
        <x:f t="shared" si="0"/>
        <x:v>2032.28989488</x:v>
      </x:c>
      <x:c r="O8" s="106" t="e">
        <x:v>#VALUE!</x:v>
      </x:c>
      <x:c r="P8" s="73" t="e">
        <x:f t="shared" si="1"/>
        <x:v>#VALUE!</x:v>
      </x:c>
      <x:c r="Q8" s="68" t="e">
        <x:v>#VALUE!</x:v>
      </x:c>
      <x:c r="R8" s="73" t="e">
        <x:f t="shared" si="2"/>
        <x:v>#VALUE!</x:v>
      </x:c>
      <x:c r="S8" s="68" t="e">
        <x:v>#VALUE!</x:v>
      </x:c>
      <x:c r="T8" s="73" t="e">
        <x:f t="shared" si="3"/>
        <x:v>#VALUE!</x:v>
      </x:c>
      <x:c r="U8" s="26" t="e">
        <x:v>#VALUE!</x:v>
      </x:c>
      <x:c r="V8" s="26">
        <x:f t="shared" si="4"/>
        <x:v>2032.28989488</x:v>
      </x:c>
      <x:c r="W8" s="73" t="e">
        <x:f t="shared" si="5"/>
        <x:v>#VALUE!</x:v>
      </x:c>
      <x:c r="X8" s="74" t="e">
        <x:f t="shared" si="6"/>
        <x:v>#VALUE!</x:v>
      </x:c>
      <x:c r="Y8" s="68" t="e">
        <x:f t="shared" si="7"/>
        <x:v>#VALUE!</x:v>
      </x:c>
      <x:c r="Z8" s="68" t="e">
        <x:f t="shared" si="8"/>
        <x:v>#VALUE!</x:v>
      </x:c>
    </x:row>
    <x:row r="9" spans="1:26" s="26" customFormat="1">
      <x:c r="A9" s="118">
        <x:v>4</x:v>
      </x:c>
      <x:c r="B9" s="118"/>
      <x:c r="C9" s="113">
        <x:v>1</x:v>
      </x:c>
      <x:c r="D9" s="20" t="s">
        <x:v>11</x:v>
      </x:c>
      <x:c r="E9" s="20" t="s">
        <x:v>12</x:v>
      </x:c>
      <x:c r="F9" s="20" t="s">
        <x:v>10</x:v>
      </x:c>
      <x:c r="G9" s="365">
        <x:v>0</x:v>
      </x:c>
      <x:c r="H9" s="365">
        <x:v>3485.9085030481606</x:v>
      </x:c>
      <x:c r="I9" s="285">
        <x:f t="shared" si="9"/>
        <x:v>0</x:v>
      </x:c>
      <x:c r="J9" s="106" t="e">
        <x:v>#VALUE!</x:v>
      </x:c>
      <x:c r="K9" s="73" t="e">
        <x:v>#VALUE!</x:v>
      </x:c>
      <x:c r="L9" s="68"/>
      <x:c r="M9" s="73">
        <x:v>0</x:v>
      </x:c>
      <x:c r="N9" s="159">
        <x:f t="shared" si="0"/>
        <x:v>3485.9085030481606</x:v>
      </x:c>
      <x:c r="O9" s="106" t="e">
        <x:v>#VALUE!</x:v>
      </x:c>
      <x:c r="P9" s="73" t="e">
        <x:f t="shared" si="1"/>
        <x:v>#VALUE!</x:v>
      </x:c>
      <x:c r="Q9" s="68" t="e">
        <x:v>#VALUE!</x:v>
      </x:c>
      <x:c r="R9" s="73" t="e">
        <x:f t="shared" si="2"/>
        <x:v>#VALUE!</x:v>
      </x:c>
      <x:c r="S9" s="68" t="e">
        <x:v>#VALUE!</x:v>
      </x:c>
      <x:c r="T9" s="73" t="e">
        <x:f t="shared" si="3"/>
        <x:v>#VALUE!</x:v>
      </x:c>
      <x:c r="U9" s="26" t="e">
        <x:v>#VALUE!</x:v>
      </x:c>
      <x:c r="V9" s="26">
        <x:f t="shared" si="4"/>
        <x:v>3485.9085030481606</x:v>
      </x:c>
      <x:c r="W9" s="73" t="e">
        <x:f t="shared" si="5"/>
        <x:v>#VALUE!</x:v>
      </x:c>
      <x:c r="X9" s="74" t="e">
        <x:f t="shared" si="6"/>
        <x:v>#VALUE!</x:v>
      </x:c>
      <x:c r="Y9" s="68" t="e">
        <x:f t="shared" si="7"/>
        <x:v>#VALUE!</x:v>
      </x:c>
      <x:c r="Z9" s="68" t="e">
        <x:f t="shared" si="8"/>
        <x:v>#VALUE!</x:v>
      </x:c>
    </x:row>
    <x:row r="10" spans="1:26" s="26" customFormat="1">
      <x:c r="A10" s="118">
        <x:v>5</x:v>
      </x:c>
      <x:c r="B10" s="118"/>
      <x:c r="C10" s="113">
        <x:v>1</x:v>
      </x:c>
      <x:c r="D10" s="20" t="s">
        <x:v>1363</x:v>
      </x:c>
      <x:c r="E10" s="20" t="s">
        <x:v>12</x:v>
      </x:c>
      <x:c r="F10" s="20" t="s">
        <x:v>10</x:v>
      </x:c>
      <x:c r="G10" s="365">
        <x:v>20</x:v>
      </x:c>
      <x:c r="H10" s="161">
        <x:v>2633.6041334400002</x:v>
      </x:c>
      <x:c r="I10" s="285">
        <x:f t="shared" si="9"/>
        <x:v>52672.082668800002</x:v>
      </x:c>
      <x:c r="J10" s="106" t="e">
        <x:v>#VALUE!</x:v>
      </x:c>
      <x:c r="K10" s="73" t="e">
        <x:v>#VALUE!</x:v>
      </x:c>
      <x:c r="L10" s="68"/>
      <x:c r="M10" s="73">
        <x:v>0</x:v>
      </x:c>
      <x:c r="N10" s="159">
        <x:f t="shared" si="0"/>
        <x:v>2633.6041334400002</x:v>
      </x:c>
      <x:c r="O10" s="106" t="e">
        <x:v>#VALUE!</x:v>
      </x:c>
      <x:c r="P10" s="73" t="e">
        <x:f t="shared" si="1"/>
        <x:v>#VALUE!</x:v>
      </x:c>
      <x:c r="Q10" s="68" t="e">
        <x:v>#VALUE!</x:v>
      </x:c>
      <x:c r="R10" s="73" t="e">
        <x:f t="shared" si="2"/>
        <x:v>#VALUE!</x:v>
      </x:c>
      <x:c r="S10" s="68" t="e">
        <x:v>#VALUE!</x:v>
      </x:c>
      <x:c r="T10" s="73" t="e">
        <x:f t="shared" si="3"/>
        <x:v>#VALUE!</x:v>
      </x:c>
      <x:c r="U10" s="26" t="e">
        <x:v>#VALUE!</x:v>
      </x:c>
      <x:c r="V10" s="26">
        <x:f t="shared" si="4"/>
        <x:v>2633.6041334400002</x:v>
      </x:c>
      <x:c r="W10" s="73" t="e">
        <x:f t="shared" si="5"/>
        <x:v>#VALUE!</x:v>
      </x:c>
      <x:c r="X10" s="74" t="e">
        <x:f t="shared" si="6"/>
        <x:v>#VALUE!</x:v>
      </x:c>
      <x:c r="Y10" s="68" t="e">
        <x:f t="shared" si="7"/>
        <x:v>#VALUE!</x:v>
      </x:c>
      <x:c r="Z10" s="68" t="e">
        <x:f t="shared" si="8"/>
        <x:v>#VALUE!</x:v>
      </x:c>
    </x:row>
    <x:row r="11" spans="1:26" s="26" customFormat="1">
      <x:c r="A11" s="118">
        <x:v>6</x:v>
      </x:c>
      <x:c r="B11" s="118"/>
      <x:c r="C11" s="113">
        <x:v>1</x:v>
      </x:c>
      <x:c r="D11" s="20" t="s">
        <x:v>13</x:v>
      </x:c>
      <x:c r="E11" s="20" t="s">
        <x:v>12</x:v>
      </x:c>
      <x:c r="F11" s="20" t="s">
        <x:v>10</x:v>
      </x:c>
      <x:c r="G11" s="365">
        <x:v>3</x:v>
      </x:c>
      <x:c r="H11" s="365">
        <x:v>3556.0699656000002</x:v>
      </x:c>
      <x:c r="I11" s="285">
        <x:f t="shared" si="9"/>
        <x:v>10668.209896800001</x:v>
      </x:c>
      <x:c r="J11" s="106" t="e">
        <x:v>#VALUE!</x:v>
      </x:c>
      <x:c r="K11" s="73" t="e">
        <x:v>#VALUE!</x:v>
      </x:c>
      <x:c r="L11" s="68"/>
      <x:c r="M11" s="73">
        <x:v>0</x:v>
      </x:c>
      <x:c r="N11" s="159">
        <x:f t="shared" si="0"/>
        <x:v>3556.0699656000002</x:v>
      </x:c>
      <x:c r="O11" s="106" t="e">
        <x:v>#VALUE!</x:v>
      </x:c>
      <x:c r="P11" s="73" t="e">
        <x:f t="shared" si="1"/>
        <x:v>#VALUE!</x:v>
      </x:c>
      <x:c r="Q11" s="68" t="e">
        <x:v>#VALUE!</x:v>
      </x:c>
      <x:c r="R11" s="73" t="e">
        <x:f t="shared" si="2"/>
        <x:v>#VALUE!</x:v>
      </x:c>
      <x:c r="S11" s="68" t="e">
        <x:v>#VALUE!</x:v>
      </x:c>
      <x:c r="T11" s="73" t="e">
        <x:f t="shared" si="3"/>
        <x:v>#VALUE!</x:v>
      </x:c>
      <x:c r="U11" s="26" t="e">
        <x:v>#VALUE!</x:v>
      </x:c>
      <x:c r="V11" s="26">
        <x:f t="shared" si="4"/>
        <x:v>3556.0699656000002</x:v>
      </x:c>
      <x:c r="W11" s="73" t="e">
        <x:f t="shared" si="5"/>
        <x:v>#VALUE!</x:v>
      </x:c>
      <x:c r="X11" s="74" t="e">
        <x:f t="shared" si="6"/>
        <x:v>#VALUE!</x:v>
      </x:c>
      <x:c r="Y11" s="68" t="e">
        <x:f t="shared" si="7"/>
        <x:v>#VALUE!</x:v>
      </x:c>
      <x:c r="Z11" s="68" t="e">
        <x:f t="shared" si="8"/>
        <x:v>#VALUE!</x:v>
      </x:c>
    </x:row>
    <x:row r="12" spans="1:26" s="26" customFormat="1">
      <x:c r="A12" s="118">
        <x:v>7</x:v>
      </x:c>
      <x:c r="B12" s="118"/>
      <x:c r="C12" s="113">
        <x:v>1</x:v>
      </x:c>
      <x:c r="D12" s="20" t="s">
        <x:v>1373</x:v>
      </x:c>
      <x:c r="E12" s="20" t="s">
        <x:v>9</x:v>
      </x:c>
      <x:c r="F12" s="20" t="s">
        <x:v>15</x:v>
      </x:c>
      <x:c r="G12" s="365">
        <x:v>6</x:v>
      </x:c>
      <x:c r="H12" s="161">
        <x:v>90.710916937199997</x:v>
      </x:c>
      <x:c r="I12" s="285">
        <x:f t="shared" si="9"/>
        <x:v>544.26550162319995</x:v>
      </x:c>
      <x:c r="J12" s="106" t="e">
        <x:v>#VALUE!</x:v>
      </x:c>
      <x:c r="K12" s="73" t="e">
        <x:v>#VALUE!</x:v>
      </x:c>
      <x:c r="L12" s="68"/>
      <x:c r="M12" s="73">
        <x:v>0</x:v>
      </x:c>
      <x:c r="N12" s="159">
        <x:f t="shared" si="0"/>
        <x:v>90.710916937199997</x:v>
      </x:c>
      <x:c r="O12" s="106" t="e">
        <x:v>#VALUE!</x:v>
      </x:c>
      <x:c r="P12" s="73" t="e">
        <x:f t="shared" si="1"/>
        <x:v>#VALUE!</x:v>
      </x:c>
      <x:c r="Q12" s="68" t="e">
        <x:v>#VALUE!</x:v>
      </x:c>
      <x:c r="R12" s="73" t="e">
        <x:f t="shared" si="2"/>
        <x:v>#VALUE!</x:v>
      </x:c>
      <x:c r="S12" s="68" t="e">
        <x:v>#VALUE!</x:v>
      </x:c>
      <x:c r="T12" s="73" t="e">
        <x:f t="shared" si="3"/>
        <x:v>#VALUE!</x:v>
      </x:c>
      <x:c r="U12" s="26" t="e">
        <x:v>#VALUE!</x:v>
      </x:c>
      <x:c r="V12" s="26">
        <x:f t="shared" si="4"/>
        <x:v>90.710916937199997</x:v>
      </x:c>
      <x:c r="W12" s="73" t="e">
        <x:f t="shared" si="5"/>
        <x:v>#VALUE!</x:v>
      </x:c>
      <x:c r="X12" s="74" t="e">
        <x:f t="shared" si="6"/>
        <x:v>#VALUE!</x:v>
      </x:c>
      <x:c r="Y12" s="68" t="e">
        <x:f t="shared" si="7"/>
        <x:v>#VALUE!</x:v>
      </x:c>
      <x:c r="Z12" s="68" t="e">
        <x:f t="shared" si="8"/>
        <x:v>#VALUE!</x:v>
      </x:c>
    </x:row>
    <x:row r="13" spans="1:26" s="26" customFormat="1">
      <x:c r="A13" s="118">
        <x:v>8</x:v>
      </x:c>
      <x:c r="B13" s="118"/>
      <x:c r="C13" s="113">
        <x:v>1</x:v>
      </x:c>
      <x:c r="D13" s="20" t="s">
        <x:v>14</x:v>
      </x:c>
      <x:c r="E13" s="20" t="s">
        <x:v>9</x:v>
      </x:c>
      <x:c r="F13" s="20" t="s">
        <x:v>15</x:v>
      </x:c>
      <x:c r="G13" s="365">
        <x:v>3840</x:v>
      </x:c>
      <x:c r="H13" s="365">
        <x:v>105.5281397058682</x:v>
      </x:c>
      <x:c r="I13" s="285">
        <x:f t="shared" si="9"/>
        <x:v>405228.05647053389</x:v>
      </x:c>
      <x:c r="J13" s="106" t="e">
        <x:v>#VALUE!</x:v>
      </x:c>
      <x:c r="K13" s="73" t="e">
        <x:v>#VALUE!</x:v>
      </x:c>
      <x:c r="L13" s="68"/>
      <x:c r="M13" s="73">
        <x:v>0</x:v>
      </x:c>
      <x:c r="N13" s="159">
        <x:f t="shared" si="0"/>
        <x:v>105.5281397058682</x:v>
      </x:c>
      <x:c r="O13" s="106" t="e">
        <x:v>#VALUE!</x:v>
      </x:c>
      <x:c r="P13" s="73" t="e">
        <x:f t="shared" si="1"/>
        <x:v>#VALUE!</x:v>
      </x:c>
      <x:c r="Q13" s="68" t="e">
        <x:v>#VALUE!</x:v>
      </x:c>
      <x:c r="R13" s="73" t="e">
        <x:f t="shared" si="2"/>
        <x:v>#VALUE!</x:v>
      </x:c>
      <x:c r="S13" s="68" t="e">
        <x:v>#VALUE!</x:v>
      </x:c>
      <x:c r="T13" s="73" t="e">
        <x:f t="shared" si="3"/>
        <x:v>#VALUE!</x:v>
      </x:c>
      <x:c r="U13" s="26" t="e">
        <x:v>#VALUE!</x:v>
      </x:c>
      <x:c r="V13" s="26">
        <x:f t="shared" si="4"/>
        <x:v>105.5281397058682</x:v>
      </x:c>
      <x:c r="W13" s="73" t="e">
        <x:f t="shared" si="5"/>
        <x:v>#VALUE!</x:v>
      </x:c>
      <x:c r="X13" s="74" t="e">
        <x:f t="shared" si="6"/>
        <x:v>#VALUE!</x:v>
      </x:c>
      <x:c r="Y13" s="68" t="e">
        <x:f t="shared" si="7"/>
        <x:v>#VALUE!</x:v>
      </x:c>
      <x:c r="Z13" s="68" t="e">
        <x:f t="shared" si="8"/>
        <x:v>#VALUE!</x:v>
      </x:c>
    </x:row>
    <x:row r="14" spans="1:26" s="26" customFormat="1">
      <x:c r="A14" s="118">
        <x:v>9</x:v>
      </x:c>
      <x:c r="B14" s="118"/>
      <x:c r="C14" s="113">
        <x:v>1</x:v>
      </x:c>
      <x:c r="D14" s="20" t="s">
        <x:v>16</x:v>
      </x:c>
      <x:c r="E14" s="20" t="s">
        <x:v>9</x:v>
      </x:c>
      <x:c r="F14" s="20" t="s">
        <x:v>15</x:v>
      </x:c>
      <x:c r="G14" s="365">
        <x:v>0</x:v>
      </x:c>
      <x:c r="H14" s="365">
        <x:v>0</x:v>
      </x:c>
      <x:c r="I14" s="285">
        <x:f t="shared" si="9"/>
        <x:v>0</x:v>
      </x:c>
      <x:c r="J14" s="106" t="e">
        <x:v>#VALUE!</x:v>
      </x:c>
      <x:c r="K14" s="73" t="e">
        <x:v>#VALUE!</x:v>
      </x:c>
      <x:c r="L14" s="68"/>
      <x:c r="M14" s="73">
        <x:v>0</x:v>
      </x:c>
      <x:c r="N14" s="159">
        <x:f t="shared" si="0"/>
        <x:v>0</x:v>
      </x:c>
      <x:c r="O14" s="106" t="e">
        <x:v>#VALUE!</x:v>
      </x:c>
      <x:c r="P14" s="73" t="e">
        <x:f t="shared" si="1"/>
        <x:v>#VALUE!</x:v>
      </x:c>
      <x:c r="Q14" s="68" t="e">
        <x:v>#VALUE!</x:v>
      </x:c>
      <x:c r="R14" s="73" t="e">
        <x:f t="shared" si="2"/>
        <x:v>#VALUE!</x:v>
      </x:c>
      <x:c r="S14" s="68" t="e">
        <x:v>#VALUE!</x:v>
      </x:c>
      <x:c r="T14" s="73" t="e">
        <x:f t="shared" si="3"/>
        <x:v>#VALUE!</x:v>
      </x:c>
      <x:c r="U14" s="26" t="e">
        <x:v>#VALUE!</x:v>
      </x:c>
      <x:c r="V14" s="26">
        <x:f t="shared" si="4"/>
        <x:v>0</x:v>
      </x:c>
      <x:c r="W14" s="73" t="e">
        <x:f t="shared" si="5"/>
        <x:v>#VALUE!</x:v>
      </x:c>
      <x:c r="X14" s="74" t="e">
        <x:f t="shared" si="6"/>
        <x:v>#VALUE!</x:v>
      </x:c>
      <x:c r="Y14" s="68" t="e">
        <x:f t="shared" si="7"/>
        <x:v>#VALUE!</x:v>
      </x:c>
      <x:c r="Z14" s="68" t="e">
        <x:f t="shared" si="8"/>
        <x:v>#VALUE!</x:v>
      </x:c>
    </x:row>
    <x:row r="15" spans="1:26" s="26" customFormat="1">
      <x:c r="A15" s="118">
        <x:v>10</x:v>
      </x:c>
      <x:c r="B15" s="118"/>
      <x:c r="C15" s="113">
        <x:v>1</x:v>
      </x:c>
      <x:c r="D15" s="20" t="s">
        <x:v>1372</x:v>
      </x:c>
      <x:c r="E15" s="20" t="s">
        <x:v>9</x:v>
      </x:c>
      <x:c r="F15" s="20" t="s">
        <x:v>18</x:v>
      </x:c>
      <x:c r="G15" s="158">
        <x:v>7</x:v>
      </x:c>
      <x:c r="H15" s="161">
        <x:v>124.021061703</x:v>
      </x:c>
      <x:c r="I15" s="285">
        <x:f t="shared" si="9"/>
        <x:v>868.14743192100002</x:v>
      </x:c>
      <x:c r="J15" s="106" t="e">
        <x:v>#VALUE!</x:v>
      </x:c>
      <x:c r="K15" s="73" t="e">
        <x:v>#VALUE!</x:v>
      </x:c>
      <x:c r="L15" s="68"/>
      <x:c r="M15" s="73">
        <x:v>0</x:v>
      </x:c>
      <x:c r="N15" s="159">
        <x:f t="shared" si="0"/>
        <x:v>124.021061703</x:v>
      </x:c>
      <x:c r="O15" s="106" t="e">
        <x:v>#VALUE!</x:v>
      </x:c>
      <x:c r="P15" s="73" t="e">
        <x:f t="shared" si="1"/>
        <x:v>#VALUE!</x:v>
      </x:c>
      <x:c r="Q15" s="68" t="e">
        <x:v>#VALUE!</x:v>
      </x:c>
      <x:c r="R15" s="73" t="e">
        <x:f t="shared" si="2"/>
        <x:v>#VALUE!</x:v>
      </x:c>
      <x:c r="S15" s="68" t="e">
        <x:v>#VALUE!</x:v>
      </x:c>
      <x:c r="T15" s="73" t="e">
        <x:f t="shared" si="3"/>
        <x:v>#VALUE!</x:v>
      </x:c>
      <x:c r="U15" s="26" t="e">
        <x:v>#VALUE!</x:v>
      </x:c>
      <x:c r="V15" s="26">
        <x:f t="shared" si="4"/>
        <x:v>124.021061703</x:v>
      </x:c>
      <x:c r="W15" s="73" t="e">
        <x:f t="shared" si="5"/>
        <x:v>#VALUE!</x:v>
      </x:c>
      <x:c r="X15" s="74" t="e">
        <x:f t="shared" si="6"/>
        <x:v>#VALUE!</x:v>
      </x:c>
      <x:c r="Y15" s="68" t="e">
        <x:f t="shared" si="7"/>
        <x:v>#VALUE!</x:v>
      </x:c>
      <x:c r="Z15" s="68" t="e">
        <x:f t="shared" si="8"/>
        <x:v>#VALUE!</x:v>
      </x:c>
    </x:row>
    <x:row r="16" spans="1:26" s="26" customFormat="1">
      <x:c r="A16" s="118">
        <x:v>11</x:v>
      </x:c>
      <x:c r="B16" s="118"/>
      <x:c r="C16" s="113">
        <x:v>1</x:v>
      </x:c>
      <x:c r="D16" s="20" t="s">
        <x:v>17</x:v>
      </x:c>
      <x:c r="E16" s="20" t="s">
        <x:v>9</x:v>
      </x:c>
      <x:c r="F16" s="20" t="s">
        <x:v>18</x:v>
      </x:c>
      <x:c r="G16" s="365">
        <x:v>3840</x:v>
      </x:c>
      <x:c r="H16" s="365">
        <x:v>144.00207035360611</x:v>
      </x:c>
      <x:c r="I16" s="285">
        <x:f t="shared" si="9"/>
        <x:v>552967.95015784749</x:v>
      </x:c>
      <x:c r="J16" s="106" t="e">
        <x:v>#VALUE!</x:v>
      </x:c>
      <x:c r="K16" s="73" t="e">
        <x:v>#VALUE!</x:v>
      </x:c>
      <x:c r="L16" s="68"/>
      <x:c r="M16" s="73">
        <x:v>0</x:v>
      </x:c>
      <x:c r="N16" s="159">
        <x:f t="shared" si="0"/>
        <x:v>144.00207035360611</x:v>
      </x:c>
      <x:c r="O16" s="106" t="e">
        <x:v>#VALUE!</x:v>
      </x:c>
      <x:c r="P16" s="73" t="e">
        <x:f t="shared" si="1"/>
        <x:v>#VALUE!</x:v>
      </x:c>
      <x:c r="Q16" s="68" t="e">
        <x:v>#VALUE!</x:v>
      </x:c>
      <x:c r="R16" s="73" t="e">
        <x:f t="shared" si="2"/>
        <x:v>#VALUE!</x:v>
      </x:c>
      <x:c r="S16" s="68">
        <x:v>0</x:v>
      </x:c>
      <x:c r="T16" s="73">
        <x:f t="shared" si="3"/>
        <x:v>0</x:v>
      </x:c>
      <x:c r="U16" s="26" t="e">
        <x:v>#VALUE!</x:v>
      </x:c>
      <x:c r="V16" s="26">
        <x:f t="shared" si="4"/>
        <x:v>144.00207035360611</x:v>
      </x:c>
      <x:c r="W16" s="73" t="e">
        <x:f t="shared" si="5"/>
        <x:v>#VALUE!</x:v>
      </x:c>
      <x:c r="X16" s="74" t="e">
        <x:f t="shared" si="6"/>
        <x:v>#VALUE!</x:v>
      </x:c>
      <x:c r="Y16" s="68" t="e">
        <x:f t="shared" si="7"/>
        <x:v>#VALUE!</x:v>
      </x:c>
      <x:c r="Z16" s="68" t="e">
        <x:f t="shared" si="8"/>
        <x:v>#VALUE!</x:v>
      </x:c>
    </x:row>
    <x:row r="17" spans="1:28" s="26" customFormat="1">
      <x:c r="A17" s="118">
        <x:v>12</x:v>
      </x:c>
      <x:c r="B17" s="118"/>
      <x:c r="C17" s="113">
        <x:v>1</x:v>
      </x:c>
      <x:c r="D17" s="20" t="s">
        <x:v>1371</x:v>
      </x:c>
      <x:c r="E17" s="20" t="s">
        <x:v>9</x:v>
      </x:c>
      <x:c r="F17" s="20" t="s">
        <x:v>20</x:v>
      </x:c>
      <x:c r="G17" s="158">
        <x:v>8</x:v>
      </x:c>
      <x:c r="H17" s="161">
        <x:v>61.593480100599997</x:v>
      </x:c>
      <x:c r="I17" s="285">
        <x:f t="shared" si="9"/>
        <x:v>492.74784080479998</x:v>
      </x:c>
      <x:c r="J17" s="106" t="e">
        <x:v>#VALUE!</x:v>
      </x:c>
      <x:c r="K17" s="73" t="e">
        <x:v>#VALUE!</x:v>
      </x:c>
      <x:c r="L17" s="68"/>
      <x:c r="M17" s="73">
        <x:v>0</x:v>
      </x:c>
      <x:c r="N17" s="159">
        <x:f t="shared" si="0"/>
        <x:v>61.593480100599997</x:v>
      </x:c>
      <x:c r="O17" s="106" t="e">
        <x:v>#VALUE!</x:v>
      </x:c>
      <x:c r="P17" s="73" t="e">
        <x:f t="shared" si="1"/>
        <x:v>#VALUE!</x:v>
      </x:c>
      <x:c r="Q17" s="68" t="e">
        <x:v>#VALUE!</x:v>
      </x:c>
      <x:c r="R17" s="73" t="e">
        <x:f t="shared" si="2"/>
        <x:v>#VALUE!</x:v>
      </x:c>
      <x:c r="S17" s="68" t="e">
        <x:v>#VALUE!</x:v>
      </x:c>
      <x:c r="T17" s="73" t="e">
        <x:f t="shared" si="3"/>
        <x:v>#VALUE!</x:v>
      </x:c>
      <x:c r="U17" s="26" t="e">
        <x:v>#VALUE!</x:v>
      </x:c>
      <x:c r="V17" s="26">
        <x:f t="shared" si="4"/>
        <x:v>61.593480100599997</x:v>
      </x:c>
      <x:c r="W17" s="73" t="e">
        <x:f t="shared" si="5"/>
        <x:v>#VALUE!</x:v>
      </x:c>
      <x:c r="X17" s="74" t="e">
        <x:f t="shared" si="6"/>
        <x:v>#VALUE!</x:v>
      </x:c>
      <x:c r="Y17" s="68" t="e">
        <x:f t="shared" si="7"/>
        <x:v>#VALUE!</x:v>
      </x:c>
      <x:c r="Z17" s="68" t="e">
        <x:f t="shared" si="8"/>
        <x:v>#VALUE!</x:v>
      </x:c>
    </x:row>
    <x:row r="18" spans="1:28" s="26" customFormat="1">
      <x:c r="A18" s="118">
        <x:v>13</x:v>
      </x:c>
      <x:c r="B18" s="118"/>
      <x:c r="C18" s="113">
        <x:v>1</x:v>
      </x:c>
      <x:c r="D18" s="20" t="s">
        <x:v>19</x:v>
      </x:c>
      <x:c r="E18" s="20" t="s">
        <x:v>9</x:v>
      </x:c>
      <x:c r="F18" s="20" t="s">
        <x:v>20</x:v>
      </x:c>
      <x:c r="G18" s="365">
        <x:v>2304</x:v>
      </x:c>
      <x:c r="H18" s="365">
        <x:v>71.939024333737407</x:v>
      </x:c>
      <x:c r="I18" s="285">
        <x:f t="shared" si="9"/>
        <x:v>165747.51206493098</x:v>
      </x:c>
      <x:c r="J18" s="106" t="e">
        <x:v>#VALUE!</x:v>
      </x:c>
      <x:c r="K18" s="73" t="e">
        <x:v>#VALUE!</x:v>
      </x:c>
      <x:c r="L18" s="68"/>
      <x:c r="M18" s="73">
        <x:v>0</x:v>
      </x:c>
      <x:c r="N18" s="159">
        <x:f t="shared" si="0"/>
        <x:v>71.939024333737407</x:v>
      </x:c>
      <x:c r="O18" s="106" t="e">
        <x:v>#VALUE!</x:v>
      </x:c>
      <x:c r="P18" s="73" t="e">
        <x:f t="shared" si="1"/>
        <x:v>#VALUE!</x:v>
      </x:c>
      <x:c r="Q18" s="68" t="e">
        <x:v>#VALUE!</x:v>
      </x:c>
      <x:c r="R18" s="73" t="e">
        <x:f t="shared" si="2"/>
        <x:v>#VALUE!</x:v>
      </x:c>
      <x:c r="S18" s="68" t="e">
        <x:v>#VALUE!</x:v>
      </x:c>
      <x:c r="T18" s="73" t="e">
        <x:f t="shared" si="3"/>
        <x:v>#VALUE!</x:v>
      </x:c>
      <x:c r="U18" s="26" t="e">
        <x:v>#VALUE!</x:v>
      </x:c>
      <x:c r="V18" s="26">
        <x:f t="shared" si="4"/>
        <x:v>71.939024333737407</x:v>
      </x:c>
      <x:c r="W18" s="73" t="e">
        <x:f t="shared" si="5"/>
        <x:v>#VALUE!</x:v>
      </x:c>
      <x:c r="X18" s="74" t="e">
        <x:f t="shared" si="6"/>
        <x:v>#VALUE!</x:v>
      </x:c>
      <x:c r="Y18" s="68" t="e">
        <x:f t="shared" si="7"/>
        <x:v>#VALUE!</x:v>
      </x:c>
      <x:c r="Z18" s="68" t="e">
        <x:f t="shared" si="8"/>
        <x:v>#VALUE!</x:v>
      </x:c>
    </x:row>
    <x:row r="19" spans="1:28" s="26" customFormat="1">
      <x:c r="A19" s="118">
        <x:v>14</x:v>
      </x:c>
      <x:c r="B19" s="118"/>
      <x:c r="C19" s="113">
        <x:v>1</x:v>
      </x:c>
      <x:c r="D19" s="20" t="s">
        <x:v>21</x:v>
      </x:c>
      <x:c r="E19" s="20" t="s">
        <x:v>22</x:v>
      </x:c>
      <x:c r="F19" s="20" t="s">
        <x:v>23</x:v>
      </x:c>
      <x:c r="G19" s="365">
        <x:v>0</x:v>
      </x:c>
      <x:c r="H19" s="365">
        <x:v>246.89</x:v>
      </x:c>
      <x:c r="I19" s="285">
        <x:f t="shared" si="9"/>
        <x:v>0</x:v>
      </x:c>
      <x:c r="J19" s="106" t="e">
        <x:v>#VALUE!</x:v>
      </x:c>
      <x:c r="K19" s="73" t="e">
        <x:v>#VALUE!</x:v>
      </x:c>
      <x:c r="L19" s="68"/>
      <x:c r="M19" s="73">
        <x:v>0</x:v>
      </x:c>
      <x:c r="N19" s="159">
        <x:f t="shared" si="0"/>
        <x:v>246.89</x:v>
      </x:c>
      <x:c r="O19" s="106" t="e">
        <x:v>#VALUE!</x:v>
      </x:c>
      <x:c r="P19" s="73" t="e">
        <x:f t="shared" si="1"/>
        <x:v>#VALUE!</x:v>
      </x:c>
      <x:c r="Q19" s="68" t="e">
        <x:v>#VALUE!</x:v>
      </x:c>
      <x:c r="R19" s="73" t="e">
        <x:f t="shared" si="2"/>
        <x:v>#VALUE!</x:v>
      </x:c>
      <x:c r="S19" s="68" t="e">
        <x:v>#VALUE!</x:v>
      </x:c>
      <x:c r="T19" s="73" t="e">
        <x:f t="shared" si="3"/>
        <x:v>#VALUE!</x:v>
      </x:c>
      <x:c r="U19" s="26" t="e">
        <x:v>#VALUE!</x:v>
      </x:c>
      <x:c r="V19" s="26">
        <x:f t="shared" si="4"/>
        <x:v>246.89</x:v>
      </x:c>
      <x:c r="W19" s="73" t="e">
        <x:f t="shared" si="5"/>
        <x:v>#VALUE!</x:v>
      </x:c>
      <x:c r="X19" s="74" t="e">
        <x:f t="shared" si="6"/>
        <x:v>#VALUE!</x:v>
      </x:c>
      <x:c r="Y19" s="68" t="e">
        <x:f t="shared" si="7"/>
        <x:v>#VALUE!</x:v>
      </x:c>
      <x:c r="Z19" s="68" t="e">
        <x:f t="shared" si="8"/>
        <x:v>#VALUE!</x:v>
      </x:c>
    </x:row>
    <x:row r="20" spans="1:28" s="26" customFormat="1">
      <x:c r="A20" s="118">
        <x:v>15</x:v>
      </x:c>
      <x:c r="B20" s="118"/>
      <x:c r="C20" s="113">
        <x:v>1</x:v>
      </x:c>
      <x:c r="D20" s="20" t="s">
        <x:v>24</x:v>
      </x:c>
      <x:c r="E20" s="20" t="s">
        <x:v>22</x:v>
      </x:c>
      <x:c r="F20" s="20" t="s">
        <x:v>23</x:v>
      </x:c>
      <x:c r="G20" s="365">
        <x:v>0</x:v>
      </x:c>
      <x:c r="H20" s="365">
        <x:v>308.73593632660936</x:v>
      </x:c>
      <x:c r="I20" s="285">
        <x:f t="shared" si="9"/>
        <x:v>0</x:v>
      </x:c>
      <x:c r="J20" s="106" t="e">
        <x:v>#VALUE!</x:v>
      </x:c>
      <x:c r="K20" s="73" t="e">
        <x:v>#VALUE!</x:v>
      </x:c>
      <x:c r="L20" s="68"/>
      <x:c r="M20" s="73">
        <x:v>0</x:v>
      </x:c>
      <x:c r="N20" s="159">
        <x:f t="shared" si="0"/>
        <x:v>308.73593632660936</x:v>
      </x:c>
      <x:c r="O20" s="106" t="e">
        <x:v>#VALUE!</x:v>
      </x:c>
      <x:c r="P20" s="73" t="e">
        <x:f t="shared" si="1"/>
        <x:v>#VALUE!</x:v>
      </x:c>
      <x:c r="Q20" s="68" t="e">
        <x:v>#VALUE!</x:v>
      </x:c>
      <x:c r="R20" s="73" t="e">
        <x:f t="shared" si="2"/>
        <x:v>#VALUE!</x:v>
      </x:c>
      <x:c r="S20" s="68" t="e">
        <x:v>#VALUE!</x:v>
      </x:c>
      <x:c r="T20" s="73" t="e">
        <x:f t="shared" si="3"/>
        <x:v>#VALUE!</x:v>
      </x:c>
      <x:c r="U20" s="26" t="e">
        <x:v>#VALUE!</x:v>
      </x:c>
      <x:c r="V20" s="26">
        <x:f t="shared" si="4"/>
        <x:v>308.73593632660936</x:v>
      </x:c>
      <x:c r="W20" s="73" t="e">
        <x:f t="shared" si="5"/>
        <x:v>#VALUE!</x:v>
      </x:c>
      <x:c r="X20" s="74" t="e">
        <x:f t="shared" si="6"/>
        <x:v>#VALUE!</x:v>
      </x:c>
      <x:c r="Y20" s="68" t="e">
        <x:f t="shared" si="7"/>
        <x:v>#VALUE!</x:v>
      </x:c>
      <x:c r="Z20" s="68" t="e">
        <x:f t="shared" si="8"/>
        <x:v>#VALUE!</x:v>
      </x:c>
    </x:row>
    <x:row r="21" spans="1:28" s="26" customFormat="1">
      <x:c r="A21" s="118">
        <x:v>16</x:v>
      </x:c>
      <x:c r="B21" s="118"/>
      <x:c r="C21" s="113">
        <x:v>1</x:v>
      </x:c>
      <x:c r="D21" s="20" t="s">
        <x:v>1365</x:v>
      </x:c>
      <x:c r="E21" s="20" t="s">
        <x:v>22</x:v>
      </x:c>
      <x:c r="F21" s="20" t="s">
        <x:v>23</x:v>
      </x:c>
      <x:c r="G21" s="158">
        <x:v>1</x:v>
      </x:c>
      <x:c r="H21" s="161">
        <x:v>264.87955638340003</x:v>
      </x:c>
      <x:c r="I21" s="285">
        <x:f t="shared" si="9"/>
        <x:v>264.87955638340003</x:v>
      </x:c>
      <x:c r="J21" s="106" t="e">
        <x:v>#VALUE!</x:v>
      </x:c>
      <x:c r="K21" s="73" t="e">
        <x:v>#VALUE!</x:v>
      </x:c>
      <x:c r="L21" s="68"/>
      <x:c r="M21" s="73">
        <x:v>0</x:v>
      </x:c>
      <x:c r="N21" s="159">
        <x:f t="shared" si="0"/>
        <x:v>264.87955638340003</x:v>
      </x:c>
      <x:c r="O21" s="106" t="e">
        <x:v>#VALUE!</x:v>
      </x:c>
      <x:c r="P21" s="73" t="e">
        <x:f t="shared" si="1"/>
        <x:v>#VALUE!</x:v>
      </x:c>
      <x:c r="Q21" s="68" t="e">
        <x:v>#VALUE!</x:v>
      </x:c>
      <x:c r="R21" s="73" t="e">
        <x:f t="shared" si="2"/>
        <x:v>#VALUE!</x:v>
      </x:c>
      <x:c r="S21" s="68" t="e">
        <x:v>#VALUE!</x:v>
      </x:c>
      <x:c r="T21" s="73" t="e">
        <x:f t="shared" si="3"/>
        <x:v>#VALUE!</x:v>
      </x:c>
      <x:c r="U21" s="26" t="e">
        <x:v>#VALUE!</x:v>
      </x:c>
      <x:c r="V21" s="26">
        <x:f t="shared" si="4"/>
        <x:v>264.87955638340003</x:v>
      </x:c>
      <x:c r="W21" s="73" t="e">
        <x:f t="shared" si="5"/>
        <x:v>#VALUE!</x:v>
      </x:c>
      <x:c r="X21" s="74" t="e">
        <x:f t="shared" si="6"/>
        <x:v>#VALUE!</x:v>
      </x:c>
      <x:c r="Y21" s="68" t="e">
        <x:f t="shared" si="7"/>
        <x:v>#VALUE!</x:v>
      </x:c>
      <x:c r="Z21" s="68" t="e">
        <x:f t="shared" si="8"/>
        <x:v>#VALUE!</x:v>
      </x:c>
    </x:row>
    <x:row r="22" spans="1:28" s="26" customFormat="1">
      <x:c r="A22" s="118">
        <x:v>17</x:v>
      </x:c>
      <x:c r="B22" s="118"/>
      <x:c r="C22" s="113">
        <x:v>1</x:v>
      </x:c>
      <x:c r="D22" s="20" t="s">
        <x:v>25</x:v>
      </x:c>
      <x:c r="E22" s="20" t="s">
        <x:v>22</x:v>
      </x:c>
      <x:c r="F22" s="20" t="s">
        <x:v>26</x:v>
      </x:c>
      <x:c r="G22" s="365">
        <x:v>0</x:v>
      </x:c>
      <x:c r="H22" s="365">
        <x:v>234</x:v>
      </x:c>
      <x:c r="I22" s="285">
        <x:f t="shared" si="9"/>
        <x:v>0</x:v>
      </x:c>
      <x:c r="J22" s="106" t="e">
        <x:v>#VALUE!</x:v>
      </x:c>
      <x:c r="K22" s="73" t="e">
        <x:v>#VALUE!</x:v>
      </x:c>
      <x:c r="L22" s="68"/>
      <x:c r="M22" s="73">
        <x:v>0</x:v>
      </x:c>
      <x:c r="N22" s="159">
        <x:f t="shared" si="0"/>
        <x:v>234</x:v>
      </x:c>
      <x:c r="O22" s="106" t="e">
        <x:v>#VALUE!</x:v>
      </x:c>
      <x:c r="P22" s="73" t="e">
        <x:f t="shared" si="1"/>
        <x:v>#VALUE!</x:v>
      </x:c>
      <x:c r="Q22" s="68" t="e">
        <x:v>#VALUE!</x:v>
      </x:c>
      <x:c r="R22" s="73" t="e">
        <x:f t="shared" si="2"/>
        <x:v>#VALUE!</x:v>
      </x:c>
      <x:c r="S22" s="68" t="e">
        <x:v>#VALUE!</x:v>
      </x:c>
      <x:c r="T22" s="73" t="e">
        <x:f t="shared" si="3"/>
        <x:v>#VALUE!</x:v>
      </x:c>
      <x:c r="U22" s="26" t="e">
        <x:v>#VALUE!</x:v>
      </x:c>
      <x:c r="V22" s="26">
        <x:f t="shared" si="4"/>
        <x:v>234</x:v>
      </x:c>
      <x:c r="W22" s="73" t="e">
        <x:f t="shared" si="5"/>
        <x:v>#VALUE!</x:v>
      </x:c>
      <x:c r="X22" s="74" t="e">
        <x:f t="shared" si="6"/>
        <x:v>#VALUE!</x:v>
      </x:c>
      <x:c r="Y22" s="68" t="e">
        <x:f t="shared" si="7"/>
        <x:v>#VALUE!</x:v>
      </x:c>
      <x:c r="Z22" s="68" t="e">
        <x:f t="shared" si="8"/>
        <x:v>#VALUE!</x:v>
      </x:c>
    </x:row>
    <x:row r="23" spans="1:28" s="26" customFormat="1">
      <x:c r="A23" s="118">
        <x:v>18</x:v>
      </x:c>
      <x:c r="B23" s="118"/>
      <x:c r="C23" s="113">
        <x:v>1</x:v>
      </x:c>
      <x:c r="D23" s="20" t="s">
        <x:v>27</x:v>
      </x:c>
      <x:c r="E23" s="20" t="s">
        <x:v>22</x:v>
      </x:c>
      <x:c r="F23" s="20" t="s">
        <x:v>26</x:v>
      </x:c>
      <x:c r="G23" s="365">
        <x:v>0</x:v>
      </x:c>
      <x:c r="H23" s="365">
        <x:v>279.36479081152623</x:v>
      </x:c>
      <x:c r="I23" s="285">
        <x:f t="shared" si="9"/>
        <x:v>0</x:v>
      </x:c>
      <x:c r="J23" s="106" t="e">
        <x:v>#VALUE!</x:v>
      </x:c>
      <x:c r="K23" s="73" t="e">
        <x:v>#VALUE!</x:v>
      </x:c>
      <x:c r="L23" s="68"/>
      <x:c r="M23" s="73">
        <x:v>0</x:v>
      </x:c>
      <x:c r="N23" s="159">
        <x:f t="shared" si="0"/>
        <x:v>279.36479081152623</x:v>
      </x:c>
      <x:c r="O23" s="106" t="e">
        <x:v>#VALUE!</x:v>
      </x:c>
      <x:c r="P23" s="73" t="e">
        <x:f t="shared" si="1"/>
        <x:v>#VALUE!</x:v>
      </x:c>
      <x:c r="Q23" s="68">
        <x:v>1</x:v>
      </x:c>
      <x:c r="R23" s="73">
        <x:f t="shared" si="2"/>
        <x:v>279.36479081152623</x:v>
      </x:c>
      <x:c r="S23" s="68" t="e">
        <x:v>#VALUE!</x:v>
      </x:c>
      <x:c r="T23" s="73" t="e">
        <x:f t="shared" si="3"/>
        <x:v>#VALUE!</x:v>
      </x:c>
      <x:c r="U23" s="26" t="e">
        <x:v>#VALUE!</x:v>
      </x:c>
      <x:c r="V23" s="26">
        <x:f t="shared" si="4"/>
        <x:v>279.36479081152623</x:v>
      </x:c>
      <x:c r="W23" s="73" t="e">
        <x:f t="shared" si="5"/>
        <x:v>#VALUE!</x:v>
      </x:c>
      <x:c r="X23" s="74" t="e">
        <x:f t="shared" si="6"/>
        <x:v>#VALUE!</x:v>
      </x:c>
      <x:c r="Y23" s="68" t="e">
        <x:f t="shared" si="7"/>
        <x:v>#VALUE!</x:v>
      </x:c>
      <x:c r="Z23" s="68" t="e">
        <x:f t="shared" si="8"/>
        <x:v>#VALUE!</x:v>
      </x:c>
      <x:c r="AB23" s="373" t="s">
        <x:v>1381</x:v>
      </x:c>
    </x:row>
    <x:row r="24" spans="1:28" s="26" customFormat="1">
      <x:c r="A24" s="118">
        <x:v>19</x:v>
      </x:c>
      <x:c r="B24" s="118"/>
      <x:c r="C24" s="113">
        <x:v>1</x:v>
      </x:c>
      <x:c r="D24" s="210" t="s">
        <x:v>1366</x:v>
      </x:c>
      <x:c r="E24" s="210" t="s">
        <x:v>22</x:v>
      </x:c>
      <x:c r="F24" s="20" t="s">
        <x:v>26</x:v>
      </x:c>
      <x:c r="G24" s="158">
        <x:v>11</x:v>
      </x:c>
      <x:c r="H24" s="161">
        <x:v>240.89041661300001</x:v>
      </x:c>
      <x:c r="I24" s="285">
        <x:f t="shared" si="9"/>
        <x:v>2649.7945827430003</x:v>
      </x:c>
      <x:c r="J24" s="106" t="e">
        <x:v>#VALUE!</x:v>
      </x:c>
      <x:c r="K24" s="73" t="e">
        <x:v>#VALUE!</x:v>
      </x:c>
      <x:c r="L24" s="68"/>
      <x:c r="M24" s="73">
        <x:v>0</x:v>
      </x:c>
      <x:c r="N24" s="159">
        <x:f t="shared" si="0"/>
        <x:v>240.89041661300001</x:v>
      </x:c>
      <x:c r="O24" s="106" t="e">
        <x:v>#VALUE!</x:v>
      </x:c>
      <x:c r="P24" s="73" t="e">
        <x:f t="shared" si="1"/>
        <x:v>#VALUE!</x:v>
      </x:c>
      <x:c r="Q24" s="68">
        <x:v>0</x:v>
      </x:c>
      <x:c r="R24" s="73">
        <x:f t="shared" si="2"/>
        <x:v>0</x:v>
      </x:c>
      <x:c r="S24" s="68" t="e">
        <x:v>#VALUE!</x:v>
      </x:c>
      <x:c r="T24" s="73" t="e">
        <x:f t="shared" si="3"/>
        <x:v>#VALUE!</x:v>
      </x:c>
      <x:c r="U24" s="26" t="e">
        <x:v>#VALUE!</x:v>
      </x:c>
      <x:c r="V24" s="26">
        <x:f t="shared" si="4"/>
        <x:v>240.89041661300001</x:v>
      </x:c>
      <x:c r="W24" s="73" t="e">
        <x:f t="shared" si="5"/>
        <x:v>#VALUE!</x:v>
      </x:c>
      <x:c r="X24" s="74" t="e">
        <x:f t="shared" si="6"/>
        <x:v>#VALUE!</x:v>
      </x:c>
      <x:c r="Y24" s="68" t="e">
        <x:f t="shared" si="7"/>
        <x:v>#VALUE!</x:v>
      </x:c>
      <x:c r="Z24" s="68" t="e">
        <x:f t="shared" si="8"/>
        <x:v>#VALUE!</x:v>
      </x:c>
    </x:row>
    <x:row r="25" spans="1:28" s="26" customFormat="1">
      <x:c r="A25" s="118">
        <x:v>20</x:v>
      </x:c>
      <x:c r="B25" s="118"/>
      <x:c r="C25" s="113">
        <x:v>1</x:v>
      </x:c>
      <x:c r="D25" s="210" t="s">
        <x:v>28</x:v>
      </x:c>
      <x:c r="E25" s="210" t="s">
        <x:v>12</x:v>
      </x:c>
      <x:c r="F25" s="20" t="s">
        <x:v>29</x:v>
      </x:c>
      <x:c r="G25" s="365">
        <x:v>0</x:v>
      </x:c>
      <x:c r="H25" s="365">
        <x:v>337.04162903801313</x:v>
      </x:c>
      <x:c r="I25" s="285">
        <x:f t="shared" si="9"/>
        <x:v>0</x:v>
      </x:c>
      <x:c r="J25" s="106" t="e">
        <x:v>#VALUE!</x:v>
      </x:c>
      <x:c r="K25" s="73" t="e">
        <x:v>#VALUE!</x:v>
      </x:c>
      <x:c r="L25" s="68"/>
      <x:c r="M25" s="73">
        <x:v>0</x:v>
      </x:c>
      <x:c r="N25" s="159">
        <x:f t="shared" si="0"/>
        <x:v>337.04162903801313</x:v>
      </x:c>
      <x:c r="O25" s="106" t="e">
        <x:v>#VALUE!</x:v>
      </x:c>
      <x:c r="P25" s="73" t="e">
        <x:f t="shared" si="1"/>
        <x:v>#VALUE!</x:v>
      </x:c>
      <x:c r="Q25" s="68" t="e">
        <x:v>#VALUE!</x:v>
      </x:c>
      <x:c r="R25" s="73" t="e">
        <x:f t="shared" si="2"/>
        <x:v>#VALUE!</x:v>
      </x:c>
      <x:c r="S25" s="68" t="e">
        <x:v>#VALUE!</x:v>
      </x:c>
      <x:c r="T25" s="73" t="e">
        <x:f t="shared" si="3"/>
        <x:v>#VALUE!</x:v>
      </x:c>
      <x:c r="U25" s="26" t="e">
        <x:v>#VALUE!</x:v>
      </x:c>
      <x:c r="V25" s="26">
        <x:f t="shared" si="4"/>
        <x:v>337.04162903801313</x:v>
      </x:c>
      <x:c r="W25" s="73" t="e">
        <x:f t="shared" si="5"/>
        <x:v>#VALUE!</x:v>
      </x:c>
      <x:c r="X25" s="74" t="e">
        <x:f t="shared" si="6"/>
        <x:v>#VALUE!</x:v>
      </x:c>
      <x:c r="Y25" s="68" t="e">
        <x:f t="shared" si="7"/>
        <x:v>#VALUE!</x:v>
      </x:c>
      <x:c r="Z25" s="68" t="e">
        <x:f t="shared" si="8"/>
        <x:v>#VALUE!</x:v>
      </x:c>
    </x:row>
    <x:row r="26" spans="1:28" s="26" customFormat="1">
      <x:c r="A26" s="118">
        <x:v>21</x:v>
      </x:c>
      <x:c r="B26" s="118"/>
      <x:c r="C26" s="113">
        <x:v>1</x:v>
      </x:c>
      <x:c r="D26" s="210" t="s">
        <x:v>1367</x:v>
      </x:c>
      <x:c r="E26" s="210" t="s">
        <x:v>12</x:v>
      </x:c>
      <x:c r="F26" s="20" t="s">
        <x:v>29</x:v>
      </x:c>
      <x:c r="G26" s="158">
        <x:v>5</x:v>
      </x:c>
      <x:c r="H26" s="161">
        <x:v>288.8845535968</x:v>
      </x:c>
      <x:c r="I26" s="285">
        <x:f t="shared" si="9"/>
        <x:v>1444.4227679840001</x:v>
      </x:c>
      <x:c r="J26" s="106" t="e">
        <x:v>#VALUE!</x:v>
      </x:c>
      <x:c r="K26" s="73" t="e">
        <x:v>#VALUE!</x:v>
      </x:c>
      <x:c r="L26" s="68"/>
      <x:c r="M26" s="73">
        <x:v>0</x:v>
      </x:c>
      <x:c r="N26" s="159">
        <x:f t="shared" si="0"/>
        <x:v>288.8845535968</x:v>
      </x:c>
      <x:c r="O26" s="106" t="e">
        <x:v>#VALUE!</x:v>
      </x:c>
      <x:c r="P26" s="73" t="e">
        <x:f t="shared" si="1"/>
        <x:v>#VALUE!</x:v>
      </x:c>
      <x:c r="Q26" s="68" t="e">
        <x:v>#VALUE!</x:v>
      </x:c>
      <x:c r="R26" s="73" t="e">
        <x:f t="shared" si="2"/>
        <x:v>#VALUE!</x:v>
      </x:c>
      <x:c r="S26" s="68" t="e">
        <x:v>#VALUE!</x:v>
      </x:c>
      <x:c r="T26" s="73" t="e">
        <x:f t="shared" si="3"/>
        <x:v>#VALUE!</x:v>
      </x:c>
      <x:c r="U26" s="26" t="e">
        <x:v>#VALUE!</x:v>
      </x:c>
      <x:c r="V26" s="26">
        <x:f t="shared" si="4"/>
        <x:v>288.8845535968</x:v>
      </x:c>
      <x:c r="W26" s="73" t="e">
        <x:f t="shared" si="5"/>
        <x:v>#VALUE!</x:v>
      </x:c>
      <x:c r="X26" s="74" t="e">
        <x:f t="shared" si="6"/>
        <x:v>#VALUE!</x:v>
      </x:c>
      <x:c r="Y26" s="68" t="e">
        <x:f t="shared" si="7"/>
        <x:v>#VALUE!</x:v>
      </x:c>
      <x:c r="Z26" s="68" t="e">
        <x:f t="shared" si="8"/>
        <x:v>#VALUE!</x:v>
      </x:c>
    </x:row>
    <x:row r="27" spans="1:28" s="26" customFormat="1">
      <x:c r="A27" s="118">
        <x:v>22</x:v>
      </x:c>
      <x:c r="B27" s="118"/>
      <x:c r="C27" s="113">
        <x:v>1</x:v>
      </x:c>
      <x:c r="D27" s="210" t="s">
        <x:v>30</x:v>
      </x:c>
      <x:c r="E27" s="210" t="s">
        <x:v>12</x:v>
      </x:c>
      <x:c r="F27" s="20" t="s">
        <x:v>29</x:v>
      </x:c>
      <x:c r="G27" s="365">
        <x:v>0</x:v>
      </x:c>
      <x:c r="H27" s="365">
        <x:v>0</x:v>
      </x:c>
      <x:c r="I27" s="285">
        <x:f t="shared" si="9"/>
        <x:v>0</x:v>
      </x:c>
      <x:c r="J27" s="106" t="e">
        <x:v>#VALUE!</x:v>
      </x:c>
      <x:c r="K27" s="73" t="e">
        <x:v>#VALUE!</x:v>
      </x:c>
      <x:c r="L27" s="68"/>
      <x:c r="M27" s="73">
        <x:v>0</x:v>
      </x:c>
      <x:c r="N27" s="159">
        <x:f t="shared" si="0"/>
        <x:v>0</x:v>
      </x:c>
      <x:c r="O27" s="106" t="e">
        <x:v>#VALUE!</x:v>
      </x:c>
      <x:c r="P27" s="73" t="e">
        <x:f t="shared" si="1"/>
        <x:v>#VALUE!</x:v>
      </x:c>
      <x:c r="Q27" s="68" t="e">
        <x:v>#VALUE!</x:v>
      </x:c>
      <x:c r="R27" s="73" t="e">
        <x:f t="shared" si="2"/>
        <x:v>#VALUE!</x:v>
      </x:c>
      <x:c r="S27" s="68" t="e">
        <x:v>#VALUE!</x:v>
      </x:c>
      <x:c r="T27" s="73" t="e">
        <x:f t="shared" si="3"/>
        <x:v>#VALUE!</x:v>
      </x:c>
      <x:c r="U27" s="26" t="e">
        <x:v>#VALUE!</x:v>
      </x:c>
      <x:c r="V27" s="26">
        <x:f t="shared" si="4"/>
        <x:v>0</x:v>
      </x:c>
      <x:c r="W27" s="73" t="e">
        <x:f t="shared" si="5"/>
        <x:v>#VALUE!</x:v>
      </x:c>
      <x:c r="X27" s="74" t="e">
        <x:f t="shared" si="6"/>
        <x:v>#VALUE!</x:v>
      </x:c>
      <x:c r="Y27" s="68" t="e">
        <x:f t="shared" si="7"/>
        <x:v>#VALUE!</x:v>
      </x:c>
      <x:c r="Z27" s="68" t="e">
        <x:f t="shared" si="8"/>
        <x:v>#VALUE!</x:v>
      </x:c>
    </x:row>
    <x:row r="28" spans="1:28" s="26" customFormat="1">
      <x:c r="A28" s="118">
        <x:v>23</x:v>
      </x:c>
      <x:c r="B28" s="118"/>
      <x:c r="C28" s="113">
        <x:v>1</x:v>
      </x:c>
      <x:c r="D28" s="210" t="s">
        <x:v>31</x:v>
      </x:c>
      <x:c r="E28" s="210" t="s">
        <x:v>12</x:v>
      </x:c>
      <x:c r="F28" s="20" t="s">
        <x:v>32</x:v>
      </x:c>
      <x:c r="G28" s="365">
        <x:v>0</x:v>
      </x:c>
      <x:c r="H28" s="365">
        <x:v>292.98965722631857</x:v>
      </x:c>
      <x:c r="I28" s="285">
        <x:f t="shared" si="9"/>
        <x:v>0</x:v>
      </x:c>
      <x:c r="J28" s="106" t="e">
        <x:v>#VALUE!</x:v>
      </x:c>
      <x:c r="K28" s="73" t="e">
        <x:v>#VALUE!</x:v>
      </x:c>
      <x:c r="L28" s="68"/>
      <x:c r="M28" s="73">
        <x:v>0</x:v>
      </x:c>
      <x:c r="N28" s="159">
        <x:f t="shared" si="0"/>
        <x:v>292.98965722631857</x:v>
      </x:c>
      <x:c r="O28" s="106" t="e">
        <x:v>#VALUE!</x:v>
      </x:c>
      <x:c r="P28" s="73" t="e">
        <x:f t="shared" si="1"/>
        <x:v>#VALUE!</x:v>
      </x:c>
      <x:c r="Q28" s="68" t="e">
        <x:v>#VALUE!</x:v>
      </x:c>
      <x:c r="R28" s="73" t="e">
        <x:f t="shared" si="2"/>
        <x:v>#VALUE!</x:v>
      </x:c>
      <x:c r="S28" s="68" t="e">
        <x:v>#VALUE!</x:v>
      </x:c>
      <x:c r="T28" s="73" t="e">
        <x:f t="shared" si="3"/>
        <x:v>#VALUE!</x:v>
      </x:c>
      <x:c r="U28" s="26" t="e">
        <x:v>#VALUE!</x:v>
      </x:c>
      <x:c r="V28" s="26">
        <x:f t="shared" si="4"/>
        <x:v>292.98965722631857</x:v>
      </x:c>
      <x:c r="W28" s="73" t="e">
        <x:f t="shared" si="5"/>
        <x:v>#VALUE!</x:v>
      </x:c>
      <x:c r="X28" s="74" t="e">
        <x:f t="shared" si="6"/>
        <x:v>#VALUE!</x:v>
      </x:c>
      <x:c r="Y28" s="68" t="e">
        <x:f t="shared" si="7"/>
        <x:v>#VALUE!</x:v>
      </x:c>
      <x:c r="Z28" s="68" t="e">
        <x:f t="shared" si="8"/>
        <x:v>#VALUE!</x:v>
      </x:c>
    </x:row>
    <x:row r="29" spans="1:28" s="26" customFormat="1">
      <x:c r="A29" s="118">
        <x:v>24</x:v>
      </x:c>
      <x:c r="B29" s="118"/>
      <x:c r="C29" s="113">
        <x:v>1</x:v>
      </x:c>
      <x:c r="D29" s="210" t="s">
        <x:v>1368</x:v>
      </x:c>
      <x:c r="E29" s="210" t="s">
        <x:v>12</x:v>
      </x:c>
      <x:c r="F29" s="20" t="s">
        <x:v>32</x:v>
      </x:c>
      <x:c r="G29" s="158">
        <x:v>3</x:v>
      </x:c>
      <x:c r="H29" s="161">
        <x:v>253.36388127680002</x:v>
      </x:c>
      <x:c r="I29" s="285">
        <x:f t="shared" si="9"/>
        <x:v>760.09164383040002</x:v>
      </x:c>
      <x:c r="J29" s="106" t="e">
        <x:v>#VALUE!</x:v>
      </x:c>
      <x:c r="K29" s="73" t="e">
        <x:v>#VALUE!</x:v>
      </x:c>
      <x:c r="L29" s="68"/>
      <x:c r="M29" s="73">
        <x:v>0</x:v>
      </x:c>
      <x:c r="N29" s="159">
        <x:f t="shared" si="0"/>
        <x:v>253.36388127680002</x:v>
      </x:c>
      <x:c r="O29" s="106" t="e">
        <x:v>#VALUE!</x:v>
      </x:c>
      <x:c r="P29" s="73" t="e">
        <x:f t="shared" si="1"/>
        <x:v>#VALUE!</x:v>
      </x:c>
      <x:c r="Q29" s="68" t="e">
        <x:v>#VALUE!</x:v>
      </x:c>
      <x:c r="R29" s="73" t="e">
        <x:f t="shared" si="2"/>
        <x:v>#VALUE!</x:v>
      </x:c>
      <x:c r="S29" s="68" t="e">
        <x:v>#VALUE!</x:v>
      </x:c>
      <x:c r="T29" s="73" t="e">
        <x:f t="shared" si="3"/>
        <x:v>#VALUE!</x:v>
      </x:c>
      <x:c r="U29" s="26" t="e">
        <x:v>#VALUE!</x:v>
      </x:c>
      <x:c r="V29" s="26">
        <x:f t="shared" si="4"/>
        <x:v>253.36388127680002</x:v>
      </x:c>
      <x:c r="W29" s="73" t="e">
        <x:f t="shared" si="5"/>
        <x:v>#VALUE!</x:v>
      </x:c>
      <x:c r="X29" s="74" t="e">
        <x:f t="shared" si="6"/>
        <x:v>#VALUE!</x:v>
      </x:c>
      <x:c r="Y29" s="68" t="e">
        <x:f t="shared" si="7"/>
        <x:v>#VALUE!</x:v>
      </x:c>
      <x:c r="Z29" s="68" t="e">
        <x:f t="shared" si="8"/>
        <x:v>#VALUE!</x:v>
      </x:c>
    </x:row>
    <x:row r="30" spans="1:28" s="26" customFormat="1">
      <x:c r="A30" s="118">
        <x:v>25</x:v>
      </x:c>
      <x:c r="B30" s="118"/>
      <x:c r="C30" s="113">
        <x:v>1</x:v>
      </x:c>
      <x:c r="D30" s="210" t="s">
        <x:v>33</x:v>
      </x:c>
      <x:c r="E30" s="210" t="s">
        <x:v>22</x:v>
      </x:c>
      <x:c r="F30" s="20" t="s">
        <x:v>34</x:v>
      </x:c>
      <x:c r="G30" s="365">
        <x:v>0</x:v>
      </x:c>
      <x:c r="H30" s="365">
        <x:v>293.5</x:v>
      </x:c>
      <x:c r="I30" s="285">
        <x:f t="shared" si="9"/>
        <x:v>0</x:v>
      </x:c>
      <x:c r="J30" s="106" t="e">
        <x:v>#VALUE!</x:v>
      </x:c>
      <x:c r="K30" s="73" t="e">
        <x:v>#VALUE!</x:v>
      </x:c>
      <x:c r="L30" s="68"/>
      <x:c r="M30" s="73">
        <x:v>0</x:v>
      </x:c>
      <x:c r="N30" s="159">
        <x:f t="shared" si="0"/>
        <x:v>293.5</x:v>
      </x:c>
      <x:c r="O30" s="106" t="e">
        <x:v>#VALUE!</x:v>
      </x:c>
      <x:c r="P30" s="73" t="e">
        <x:f t="shared" si="1"/>
        <x:v>#VALUE!</x:v>
      </x:c>
      <x:c r="Q30" s="68" t="e">
        <x:v>#VALUE!</x:v>
      </x:c>
      <x:c r="R30" s="73" t="e">
        <x:f t="shared" si="2"/>
        <x:v>#VALUE!</x:v>
      </x:c>
      <x:c r="S30" s="68" t="e">
        <x:v>#VALUE!</x:v>
      </x:c>
      <x:c r="T30" s="73" t="e">
        <x:f t="shared" si="3"/>
        <x:v>#VALUE!</x:v>
      </x:c>
      <x:c r="U30" s="26" t="e">
        <x:v>#VALUE!</x:v>
      </x:c>
      <x:c r="V30" s="26">
        <x:f t="shared" si="4"/>
        <x:v>293.5</x:v>
      </x:c>
      <x:c r="W30" s="73" t="e">
        <x:f t="shared" si="5"/>
        <x:v>#VALUE!</x:v>
      </x:c>
      <x:c r="X30" s="74" t="e">
        <x:f t="shared" si="6"/>
        <x:v>#VALUE!</x:v>
      </x:c>
      <x:c r="Y30" s="68" t="e">
        <x:f t="shared" si="7"/>
        <x:v>#VALUE!</x:v>
      </x:c>
      <x:c r="Z30" s="68" t="e">
        <x:f t="shared" si="8"/>
        <x:v>#VALUE!</x:v>
      </x:c>
    </x:row>
    <x:row r="31" spans="1:28" s="26" customFormat="1">
      <x:c r="A31" s="118">
        <x:v>26</x:v>
      </x:c>
      <x:c r="B31" s="118"/>
      <x:c r="C31" s="113">
        <x:v>1</x:v>
      </x:c>
      <x:c r="D31" s="210" t="s">
        <x:v>35</x:v>
      </x:c>
      <x:c r="E31" s="210" t="s">
        <x:v>22</x:v>
      </x:c>
      <x:c r="F31" s="20" t="s">
        <x:v>34</x:v>
      </x:c>
      <x:c r="G31" s="365">
        <x:v>0</x:v>
      </x:c>
      <x:c r="H31" s="365">
        <x:v>358.16718537832747</x:v>
      </x:c>
      <x:c r="I31" s="285">
        <x:f t="shared" si="9"/>
        <x:v>0</x:v>
      </x:c>
      <x:c r="J31" s="106" t="e">
        <x:v>#VALUE!</x:v>
      </x:c>
      <x:c r="K31" s="73" t="e">
        <x:v>#VALUE!</x:v>
      </x:c>
      <x:c r="L31" s="68"/>
      <x:c r="M31" s="73">
        <x:v>0</x:v>
      </x:c>
      <x:c r="N31" s="159">
        <x:f t="shared" si="0"/>
        <x:v>358.16718537832747</x:v>
      </x:c>
      <x:c r="O31" s="106" t="e">
        <x:v>#VALUE!</x:v>
      </x:c>
      <x:c r="P31" s="73" t="e">
        <x:f t="shared" si="1"/>
        <x:v>#VALUE!</x:v>
      </x:c>
      <x:c r="Q31" s="68" t="e">
        <x:v>#VALUE!</x:v>
      </x:c>
      <x:c r="R31" s="73" t="e">
        <x:f t="shared" si="2"/>
        <x:v>#VALUE!</x:v>
      </x:c>
      <x:c r="S31" s="68" t="e">
        <x:v>#VALUE!</x:v>
      </x:c>
      <x:c r="T31" s="73" t="e">
        <x:f t="shared" si="3"/>
        <x:v>#VALUE!</x:v>
      </x:c>
      <x:c r="U31" s="26" t="e">
        <x:v>#VALUE!</x:v>
      </x:c>
      <x:c r="V31" s="26">
        <x:f t="shared" si="4"/>
        <x:v>358.16718537832747</x:v>
      </x:c>
      <x:c r="W31" s="73" t="e">
        <x:f t="shared" si="5"/>
        <x:v>#VALUE!</x:v>
      </x:c>
      <x:c r="X31" s="74" t="e">
        <x:f t="shared" si="6"/>
        <x:v>#VALUE!</x:v>
      </x:c>
      <x:c r="Y31" s="68" t="e">
        <x:f t="shared" si="7"/>
        <x:v>#VALUE!</x:v>
      </x:c>
      <x:c r="Z31" s="68" t="e">
        <x:f t="shared" si="8"/>
        <x:v>#VALUE!</x:v>
      </x:c>
    </x:row>
    <x:row r="32" spans="1:28" s="26" customFormat="1">
      <x:c r="A32" s="118">
        <x:v>27</x:v>
      </x:c>
      <x:c r="B32" s="118"/>
      <x:c r="C32" s="113">
        <x:v>1</x:v>
      </x:c>
      <x:c r="D32" s="210" t="s">
        <x:v>36</x:v>
      </x:c>
      <x:c r="E32" s="210" t="s">
        <x:v>12</x:v>
      </x:c>
      <x:c r="F32" s="20" t="s">
        <x:v>37</x:v>
      </x:c>
      <x:c r="G32" s="365">
        <x:v>0</x:v>
      </x:c>
      <x:c r="H32" s="365">
        <x:v>237.29575554800454</x:v>
      </x:c>
      <x:c r="I32" s="285">
        <x:f t="shared" si="9"/>
        <x:v>0</x:v>
      </x:c>
      <x:c r="J32" s="106" t="e">
        <x:v>#VALUE!</x:v>
      </x:c>
      <x:c r="K32" s="73" t="e">
        <x:v>#VALUE!</x:v>
      </x:c>
      <x:c r="L32" s="68"/>
      <x:c r="M32" s="73">
        <x:v>0</x:v>
      </x:c>
      <x:c r="N32" s="159">
        <x:f t="shared" si="0"/>
        <x:v>237.29575554800454</x:v>
      </x:c>
      <x:c r="O32" s="106" t="e">
        <x:v>#VALUE!</x:v>
      </x:c>
      <x:c r="P32" s="73" t="e">
        <x:f t="shared" si="1"/>
        <x:v>#VALUE!</x:v>
      </x:c>
      <x:c r="Q32" s="68" t="e">
        <x:v>#VALUE!</x:v>
      </x:c>
      <x:c r="R32" s="73" t="e">
        <x:f t="shared" si="2"/>
        <x:v>#VALUE!</x:v>
      </x:c>
      <x:c r="S32" s="68" t="e">
        <x:v>#VALUE!</x:v>
      </x:c>
      <x:c r="T32" s="73" t="e">
        <x:f t="shared" si="3"/>
        <x:v>#VALUE!</x:v>
      </x:c>
      <x:c r="U32" s="26" t="e">
        <x:v>#VALUE!</x:v>
      </x:c>
      <x:c r="V32" s="26">
        <x:f t="shared" si="4"/>
        <x:v>237.29575554800454</x:v>
      </x:c>
      <x:c r="W32" s="73" t="e">
        <x:f t="shared" si="5"/>
        <x:v>#VALUE!</x:v>
      </x:c>
      <x:c r="X32" s="74" t="e">
        <x:f t="shared" si="6"/>
        <x:v>#VALUE!</x:v>
      </x:c>
      <x:c r="Y32" s="68" t="e">
        <x:f t="shared" si="7"/>
        <x:v>#VALUE!</x:v>
      </x:c>
      <x:c r="Z32" s="68" t="e">
        <x:f t="shared" si="8"/>
        <x:v>#VALUE!</x:v>
      </x:c>
    </x:row>
    <x:row r="33" spans="1:26" s="26" customFormat="1">
      <x:c r="A33" s="118">
        <x:v>28</x:v>
      </x:c>
      <x:c r="B33" s="118"/>
      <x:c r="C33" s="113">
        <x:v>1</x:v>
      </x:c>
      <x:c r="D33" s="210" t="s">
        <x:v>38</x:v>
      </x:c>
      <x:c r="E33" s="210" t="s">
        <x:v>12</x:v>
      </x:c>
      <x:c r="F33" s="20" t="s">
        <x:v>37</x:v>
      </x:c>
      <x:c r="G33" s="365">
        <x:v>0</x:v>
      </x:c>
      <x:c r="H33" s="365">
        <x:v>0</x:v>
      </x:c>
      <x:c r="I33" s="285">
        <x:f t="shared" si="9"/>
        <x:v>0</x:v>
      </x:c>
      <x:c r="J33" s="106" t="e">
        <x:v>#VALUE!</x:v>
      </x:c>
      <x:c r="K33" s="73" t="e">
        <x:v>#VALUE!</x:v>
      </x:c>
      <x:c r="L33" s="68"/>
      <x:c r="M33" s="73">
        <x:v>0</x:v>
      </x:c>
      <x:c r="N33" s="159">
        <x:f t="shared" si="0"/>
        <x:v>0</x:v>
      </x:c>
      <x:c r="O33" s="106" t="e">
        <x:v>#VALUE!</x:v>
      </x:c>
      <x:c r="P33" s="73" t="e">
        <x:f t="shared" si="1"/>
        <x:v>#VALUE!</x:v>
      </x:c>
      <x:c r="Q33" s="68" t="e">
        <x:v>#VALUE!</x:v>
      </x:c>
      <x:c r="R33" s="73" t="e">
        <x:f t="shared" si="2"/>
        <x:v>#VALUE!</x:v>
      </x:c>
      <x:c r="S33" s="68" t="e">
        <x:v>#VALUE!</x:v>
      </x:c>
      <x:c r="T33" s="73" t="e">
        <x:f t="shared" si="3"/>
        <x:v>#VALUE!</x:v>
      </x:c>
      <x:c r="U33" s="26" t="e">
        <x:v>#VALUE!</x:v>
      </x:c>
      <x:c r="V33" s="26">
        <x:f t="shared" si="4"/>
        <x:v>0</x:v>
      </x:c>
      <x:c r="W33" s="73" t="e">
        <x:f t="shared" si="5"/>
        <x:v>#VALUE!</x:v>
      </x:c>
      <x:c r="X33" s="74" t="e">
        <x:f t="shared" si="6"/>
        <x:v>#VALUE!</x:v>
      </x:c>
      <x:c r="Y33" s="68" t="e">
        <x:f t="shared" si="7"/>
        <x:v>#VALUE!</x:v>
      </x:c>
      <x:c r="Z33" s="68" t="e">
        <x:f t="shared" si="8"/>
        <x:v>#VALUE!</x:v>
      </x:c>
    </x:row>
    <x:row r="34" spans="1:26" s="26" customFormat="1">
      <x:c r="A34" s="118">
        <x:v>29</x:v>
      </x:c>
      <x:c r="B34" s="118"/>
      <x:c r="C34" s="113">
        <x:v>1</x:v>
      </x:c>
      <x:c r="D34" s="210" t="s">
        <x:v>39</x:v>
      </x:c>
      <x:c r="E34" s="210" t="s">
        <x:v>22</x:v>
      </x:c>
      <x:c r="F34" s="20" t="s">
        <x:v>40</x:v>
      </x:c>
      <x:c r="G34" s="365">
        <x:v>0</x:v>
      </x:c>
      <x:c r="H34" s="365">
        <x:v>446.79559370061378</x:v>
      </x:c>
      <x:c r="I34" s="285">
        <x:f t="shared" si="9"/>
        <x:v>0</x:v>
      </x:c>
      <x:c r="J34" s="106" t="e">
        <x:v>#VALUE!</x:v>
      </x:c>
      <x:c r="K34" s="73" t="e">
        <x:v>#VALUE!</x:v>
      </x:c>
      <x:c r="L34" s="68"/>
      <x:c r="M34" s="73">
        <x:v>0</x:v>
      </x:c>
      <x:c r="N34" s="159">
        <x:f t="shared" si="0"/>
        <x:v>446.79559370061378</x:v>
      </x:c>
      <x:c r="O34" s="106" t="e">
        <x:v>#VALUE!</x:v>
      </x:c>
      <x:c r="P34" s="73" t="e">
        <x:f t="shared" si="1"/>
        <x:v>#VALUE!</x:v>
      </x:c>
      <x:c r="Q34" s="68" t="e">
        <x:v>#VALUE!</x:v>
      </x:c>
      <x:c r="R34" s="73" t="e">
        <x:f t="shared" si="2"/>
        <x:v>#VALUE!</x:v>
      </x:c>
      <x:c r="S34" s="68" t="e">
        <x:v>#VALUE!</x:v>
      </x:c>
      <x:c r="T34" s="73" t="e">
        <x:f t="shared" si="3"/>
        <x:v>#VALUE!</x:v>
      </x:c>
      <x:c r="U34" s="26" t="e">
        <x:v>#VALUE!</x:v>
      </x:c>
      <x:c r="V34" s="26">
        <x:f t="shared" si="4"/>
        <x:v>446.79559370061378</x:v>
      </x:c>
      <x:c r="W34" s="73" t="e">
        <x:f t="shared" si="5"/>
        <x:v>#VALUE!</x:v>
      </x:c>
      <x:c r="X34" s="74" t="e">
        <x:f t="shared" si="6"/>
        <x:v>#VALUE!</x:v>
      </x:c>
      <x:c r="Y34" s="68" t="e">
        <x:f t="shared" si="7"/>
        <x:v>#VALUE!</x:v>
      </x:c>
      <x:c r="Z34" s="68" t="e">
        <x:f t="shared" si="8"/>
        <x:v>#VALUE!</x:v>
      </x:c>
    </x:row>
    <x:row r="35" spans="1:26" s="26" customFormat="1">
      <x:c r="A35" s="118">
        <x:v>30</x:v>
      </x:c>
      <x:c r="B35" s="118"/>
      <x:c r="C35" s="196">
        <x:v>1</x:v>
      </x:c>
      <x:c r="D35" s="210" t="s">
        <x:v>1369</x:v>
      </x:c>
      <x:c r="E35" s="210" t="s">
        <x:v>22</x:v>
      </x:c>
      <x:c r="F35" s="20" t="s">
        <x:v>40</x:v>
      </x:c>
      <x:c r="G35" s="158">
        <x:v>2</x:v>
      </x:c>
      <x:c r="H35" s="161">
        <x:v>386.76303476999999</x:v>
      </x:c>
      <x:c r="I35" s="285">
        <x:f t="shared" si="9"/>
        <x:v>773.52606953999998</x:v>
      </x:c>
      <x:c r="J35" s="105" t="e">
        <x:v>#VALUE!</x:v>
      </x:c>
      <x:c r="K35" s="73" t="e">
        <x:v>#VALUE!</x:v>
      </x:c>
      <x:c r="L35" s="72"/>
      <x:c r="M35" s="73">
        <x:v>0</x:v>
      </x:c>
      <x:c r="N35" s="159">
        <x:f t="shared" si="0"/>
        <x:v>386.76303476999999</x:v>
      </x:c>
      <x:c r="O35" s="105" t="e">
        <x:v>#VALUE!</x:v>
      </x:c>
      <x:c r="P35" s="73" t="e">
        <x:f t="shared" si="1"/>
        <x:v>#VALUE!</x:v>
      </x:c>
      <x:c r="Q35" s="72" t="e">
        <x:v>#VALUE!</x:v>
      </x:c>
      <x:c r="R35" s="73" t="e">
        <x:f t="shared" si="2"/>
        <x:v>#VALUE!</x:v>
      </x:c>
      <x:c r="S35" s="72" t="e">
        <x:v>#VALUE!</x:v>
      </x:c>
      <x:c r="T35" s="73" t="e">
        <x:f t="shared" si="3"/>
        <x:v>#VALUE!</x:v>
      </x:c>
      <x:c r="U35" s="26" t="e">
        <x:v>#VALUE!</x:v>
      </x:c>
      <x:c r="V35" s="26">
        <x:f t="shared" si="4"/>
        <x:v>386.76303476999999</x:v>
      </x:c>
      <x:c r="W35" s="73" t="e">
        <x:f t="shared" si="5"/>
        <x:v>#VALUE!</x:v>
      </x:c>
      <x:c r="X35" s="74" t="e">
        <x:f t="shared" si="6"/>
        <x:v>#VALUE!</x:v>
      </x:c>
      <x:c r="Y35" s="72" t="e">
        <x:f t="shared" si="7"/>
        <x:v>#VALUE!</x:v>
      </x:c>
      <x:c r="Z35" s="72" t="e">
        <x:f t="shared" si="8"/>
        <x:v>#VALUE!</x:v>
      </x:c>
    </x:row>
    <x:row r="36" spans="1:26" s="26" customFormat="1">
      <x:c r="A36" s="118">
        <x:v>31</x:v>
      </x:c>
      <x:c r="B36" s="118"/>
      <x:c r="C36" s="113">
        <x:v>1</x:v>
      </x:c>
      <x:c r="D36" s="210" t="s">
        <x:v>41</x:v>
      </x:c>
      <x:c r="E36" s="210" t="s">
        <x:v>22</x:v>
      </x:c>
      <x:c r="F36" s="20" t="s">
        <x:v>40</x:v>
      </x:c>
      <x:c r="G36" s="365">
        <x:v>0</x:v>
      </x:c>
      <x:c r="H36" s="365">
        <x:v>0</x:v>
      </x:c>
      <x:c r="I36" s="285">
        <x:f t="shared" si="9"/>
        <x:v>0</x:v>
      </x:c>
      <x:c r="J36" s="106" t="e">
        <x:v>#VALUE!</x:v>
      </x:c>
      <x:c r="K36" s="73" t="e">
        <x:v>#VALUE!</x:v>
      </x:c>
      <x:c r="L36" s="68"/>
      <x:c r="M36" s="73">
        <x:v>0</x:v>
      </x:c>
      <x:c r="N36" s="159">
        <x:f t="shared" si="0"/>
        <x:v>0</x:v>
      </x:c>
      <x:c r="O36" s="106" t="e">
        <x:v>#VALUE!</x:v>
      </x:c>
      <x:c r="P36" s="73" t="e">
        <x:f t="shared" si="1"/>
        <x:v>#VALUE!</x:v>
      </x:c>
      <x:c r="Q36" s="68" t="e">
        <x:v>#VALUE!</x:v>
      </x:c>
      <x:c r="R36" s="73" t="e">
        <x:f t="shared" si="2"/>
        <x:v>#VALUE!</x:v>
      </x:c>
      <x:c r="S36" s="68" t="e">
        <x:v>#VALUE!</x:v>
      </x:c>
      <x:c r="T36" s="73" t="e">
        <x:f t="shared" si="3"/>
        <x:v>#VALUE!</x:v>
      </x:c>
      <x:c r="U36" s="26" t="e">
        <x:v>#VALUE!</x:v>
      </x:c>
      <x:c r="V36" s="26">
        <x:f t="shared" si="4"/>
        <x:v>0</x:v>
      </x:c>
      <x:c r="W36" s="73" t="e">
        <x:f t="shared" si="5"/>
        <x:v>#VALUE!</x:v>
      </x:c>
      <x:c r="X36" s="74" t="e">
        <x:f t="shared" si="6"/>
        <x:v>#VALUE!</x:v>
      </x:c>
      <x:c r="Y36" s="68" t="e">
        <x:f t="shared" si="7"/>
        <x:v>#VALUE!</x:v>
      </x:c>
      <x:c r="Z36" s="68" t="e">
        <x:f t="shared" si="8"/>
        <x:v>#VALUE!</x:v>
      </x:c>
    </x:row>
    <x:row r="37" spans="1:26" s="26" customFormat="1">
      <x:c r="A37" s="118">
        <x:v>32</x:v>
      </x:c>
      <x:c r="B37" s="118"/>
      <x:c r="C37" s="113">
        <x:v>1</x:v>
      </x:c>
      <x:c r="D37" s="210" t="s">
        <x:v>42</x:v>
      </x:c>
      <x:c r="E37" s="210" t="s">
        <x:v>12</x:v>
      </x:c>
      <x:c r="F37" s="20" t="s">
        <x:v>43</x:v>
      </x:c>
      <x:c r="G37" s="365">
        <x:v>0</x:v>
      </x:c>
      <x:c r="H37" s="365">
        <x:v>295.74731798755823</x:v>
      </x:c>
      <x:c r="I37" s="285">
        <x:f t="shared" si="9"/>
        <x:v>0</x:v>
      </x:c>
      <x:c r="J37" s="106" t="e">
        <x:v>#VALUE!</x:v>
      </x:c>
      <x:c r="K37" s="73" t="e">
        <x:v>#VALUE!</x:v>
      </x:c>
      <x:c r="L37" s="68"/>
      <x:c r="M37" s="73">
        <x:v>0</x:v>
      </x:c>
      <x:c r="N37" s="159">
        <x:f t="shared" si="0"/>
        <x:v>295.74731798755823</x:v>
      </x:c>
      <x:c r="O37" s="106" t="e">
        <x:v>#VALUE!</x:v>
      </x:c>
      <x:c r="P37" s="73" t="e">
        <x:f t="shared" si="1"/>
        <x:v>#VALUE!</x:v>
      </x:c>
      <x:c r="Q37" s="68" t="e">
        <x:v>#VALUE!</x:v>
      </x:c>
      <x:c r="R37" s="73" t="e">
        <x:f t="shared" si="2"/>
        <x:v>#VALUE!</x:v>
      </x:c>
      <x:c r="S37" s="68" t="e">
        <x:v>#VALUE!</x:v>
      </x:c>
      <x:c r="T37" s="73" t="e">
        <x:f t="shared" si="3"/>
        <x:v>#VALUE!</x:v>
      </x:c>
      <x:c r="U37" s="26" t="e">
        <x:v>#VALUE!</x:v>
      </x:c>
      <x:c r="V37" s="26">
        <x:f t="shared" si="4"/>
        <x:v>295.74731798755823</x:v>
      </x:c>
      <x:c r="W37" s="73" t="e">
        <x:f t="shared" si="5"/>
        <x:v>#VALUE!</x:v>
      </x:c>
      <x:c r="X37" s="74" t="e">
        <x:f t="shared" si="6"/>
        <x:v>#VALUE!</x:v>
      </x:c>
      <x:c r="Y37" s="68" t="e">
        <x:f t="shared" si="7"/>
        <x:v>#VALUE!</x:v>
      </x:c>
      <x:c r="Z37" s="68" t="e">
        <x:f t="shared" si="8"/>
        <x:v>#VALUE!</x:v>
      </x:c>
    </x:row>
    <x:row r="38" spans="1:26" s="26" customFormat="1">
      <x:c r="A38" s="118">
        <x:v>33</x:v>
      </x:c>
      <x:c r="B38" s="118"/>
      <x:c r="C38" s="113">
        <x:v>1</x:v>
      </x:c>
      <x:c r="D38" s="210" t="s">
        <x:v>44</x:v>
      </x:c>
      <x:c r="E38" s="210" t="s">
        <x:v>22</x:v>
      </x:c>
      <x:c r="F38" s="20" t="s">
        <x:v>45</x:v>
      </x:c>
      <x:c r="G38" s="365">
        <x:v>0</x:v>
      </x:c>
      <x:c r="H38" s="365">
        <x:v>214.73</x:v>
      </x:c>
      <x:c r="I38" s="285">
        <x:f t="shared" si="9"/>
        <x:v>0</x:v>
      </x:c>
      <x:c r="J38" s="106" t="e">
        <x:v>#VALUE!</x:v>
      </x:c>
      <x:c r="K38" s="73" t="e">
        <x:v>#VALUE!</x:v>
      </x:c>
      <x:c r="L38" s="68"/>
      <x:c r="M38" s="73">
        <x:v>0</x:v>
      </x:c>
      <x:c r="N38" s="159">
        <x:f t="shared" si="0"/>
        <x:v>214.73</x:v>
      </x:c>
      <x:c r="O38" s="106" t="e">
        <x:v>#VALUE!</x:v>
      </x:c>
      <x:c r="P38" s="73" t="e">
        <x:f t="shared" si="1"/>
        <x:v>#VALUE!</x:v>
      </x:c>
      <x:c r="Q38" s="68" t="e">
        <x:v>#VALUE!</x:v>
      </x:c>
      <x:c r="R38" s="73" t="e">
        <x:f t="shared" si="2"/>
        <x:v>#VALUE!</x:v>
      </x:c>
      <x:c r="S38" s="68" t="e">
        <x:v>#VALUE!</x:v>
      </x:c>
      <x:c r="T38" s="73" t="e">
        <x:f t="shared" si="3"/>
        <x:v>#VALUE!</x:v>
      </x:c>
      <x:c r="U38" s="26" t="e">
        <x:v>#VALUE!</x:v>
      </x:c>
      <x:c r="V38" s="26">
        <x:f t="shared" si="4"/>
        <x:v>214.73</x:v>
      </x:c>
      <x:c r="W38" s="73" t="e">
        <x:f t="shared" si="5"/>
        <x:v>#VALUE!</x:v>
      </x:c>
      <x:c r="X38" s="74" t="e">
        <x:f t="shared" si="6"/>
        <x:v>#VALUE!</x:v>
      </x:c>
      <x:c r="Y38" s="68" t="e">
        <x:f t="shared" si="7"/>
        <x:v>#VALUE!</x:v>
      </x:c>
      <x:c r="Z38" s="68" t="e">
        <x:f t="shared" si="8"/>
        <x:v>#VALUE!</x:v>
      </x:c>
    </x:row>
    <x:row r="39" spans="1:26" s="26" customFormat="1">
      <x:c r="A39" s="118">
        <x:v>34</x:v>
      </x:c>
      <x:c r="B39" s="118"/>
      <x:c r="C39" s="113">
        <x:v>1</x:v>
      </x:c>
      <x:c r="D39" s="210" t="s">
        <x:v>46</x:v>
      </x:c>
      <x:c r="E39" s="210" t="s">
        <x:v>22</x:v>
      </x:c>
      <x:c r="F39" s="20" t="s">
        <x:v>45</x:v>
      </x:c>
      <x:c r="G39" s="365">
        <x:v>0</x:v>
      </x:c>
      <x:c r="H39" s="365">
        <x:v>256.8178649324999</x:v>
      </x:c>
      <x:c r="I39" s="285">
        <x:f t="shared" si="9"/>
        <x:v>0</x:v>
      </x:c>
      <x:c r="J39" s="106" t="e">
        <x:v>#VALUE!</x:v>
      </x:c>
      <x:c r="K39" s="73" t="e">
        <x:v>#VALUE!</x:v>
      </x:c>
      <x:c r="L39" s="68"/>
      <x:c r="M39" s="73">
        <x:v>0</x:v>
      </x:c>
      <x:c r="N39" s="159">
        <x:f t="shared" si="0"/>
        <x:v>256.8178649324999</x:v>
      </x:c>
      <x:c r="O39" s="106" t="e">
        <x:v>#VALUE!</x:v>
      </x:c>
      <x:c r="P39" s="73" t="e">
        <x:f t="shared" si="1"/>
        <x:v>#VALUE!</x:v>
      </x:c>
      <x:c r="Q39" s="68" t="e">
        <x:v>#VALUE!</x:v>
      </x:c>
      <x:c r="R39" s="73" t="e">
        <x:f t="shared" si="2"/>
        <x:v>#VALUE!</x:v>
      </x:c>
      <x:c r="S39" s="68" t="e">
        <x:v>#VALUE!</x:v>
      </x:c>
      <x:c r="T39" s="73" t="e">
        <x:f t="shared" si="3"/>
        <x:v>#VALUE!</x:v>
      </x:c>
      <x:c r="U39" s="26" t="e">
        <x:v>#VALUE!</x:v>
      </x:c>
      <x:c r="V39" s="26">
        <x:f t="shared" si="4"/>
        <x:v>256.8178649324999</x:v>
      </x:c>
      <x:c r="W39" s="73" t="e">
        <x:f t="shared" si="5"/>
        <x:v>#VALUE!</x:v>
      </x:c>
      <x:c r="X39" s="74" t="e">
        <x:f t="shared" si="6"/>
        <x:v>#VALUE!</x:v>
      </x:c>
      <x:c r="Y39" s="68" t="e">
        <x:f t="shared" si="7"/>
        <x:v>#VALUE!</x:v>
      </x:c>
      <x:c r="Z39" s="68" t="e">
        <x:f t="shared" si="8"/>
        <x:v>#VALUE!</x:v>
      </x:c>
    </x:row>
    <x:row r="40" spans="1:26" s="26" customFormat="1">
      <x:c r="A40" s="118">
        <x:v>35</x:v>
      </x:c>
      <x:c r="B40" s="118"/>
      <x:c r="C40" s="113">
        <x:v>1</x:v>
      </x:c>
      <x:c r="D40" s="210" t="s">
        <x:v>47</x:v>
      </x:c>
      <x:c r="E40" s="210" t="s">
        <x:v>22</x:v>
      </x:c>
      <x:c r="F40" s="20" t="s">
        <x:v>48</x:v>
      </x:c>
      <x:c r="G40" s="365">
        <x:v>0</x:v>
      </x:c>
      <x:c r="H40" s="365">
        <x:v>228.19</x:v>
      </x:c>
      <x:c r="I40" s="285">
        <x:f t="shared" si="9"/>
        <x:v>0</x:v>
      </x:c>
      <x:c r="J40" s="106" t="e">
        <x:v>#VALUE!</x:v>
      </x:c>
      <x:c r="K40" s="73" t="e">
        <x:v>#VALUE!</x:v>
      </x:c>
      <x:c r="L40" s="68"/>
      <x:c r="M40" s="73">
        <x:v>0</x:v>
      </x:c>
      <x:c r="N40" s="159">
        <x:f t="shared" si="0"/>
        <x:v>228.19</x:v>
      </x:c>
      <x:c r="O40" s="106" t="e">
        <x:v>#VALUE!</x:v>
      </x:c>
      <x:c r="P40" s="73" t="e">
        <x:f t="shared" si="1"/>
        <x:v>#VALUE!</x:v>
      </x:c>
      <x:c r="Q40" s="68" t="e">
        <x:v>#VALUE!</x:v>
      </x:c>
      <x:c r="R40" s="73" t="e">
        <x:f t="shared" si="2"/>
        <x:v>#VALUE!</x:v>
      </x:c>
      <x:c r="S40" s="68" t="e">
        <x:v>#VALUE!</x:v>
      </x:c>
      <x:c r="T40" s="73" t="e">
        <x:f t="shared" si="3"/>
        <x:v>#VALUE!</x:v>
      </x:c>
      <x:c r="U40" s="26" t="e">
        <x:v>#VALUE!</x:v>
      </x:c>
      <x:c r="V40" s="26">
        <x:f t="shared" si="4"/>
        <x:v>228.19</x:v>
      </x:c>
      <x:c r="W40" s="73" t="e">
        <x:f t="shared" si="5"/>
        <x:v>#VALUE!</x:v>
      </x:c>
      <x:c r="X40" s="74" t="e">
        <x:f t="shared" si="6"/>
        <x:v>#VALUE!</x:v>
      </x:c>
      <x:c r="Y40" s="68" t="e">
        <x:f t="shared" si="7"/>
        <x:v>#VALUE!</x:v>
      </x:c>
      <x:c r="Z40" s="68" t="e">
        <x:f t="shared" si="8"/>
        <x:v>#VALUE!</x:v>
      </x:c>
    </x:row>
    <x:row r="41" spans="1:26" s="26" customFormat="1">
      <x:c r="A41" s="118">
        <x:v>36</x:v>
      </x:c>
      <x:c r="B41" s="118"/>
      <x:c r="C41" s="196">
        <x:v>1</x:v>
      </x:c>
      <x:c r="D41" s="210" t="s">
        <x:v>49</x:v>
      </x:c>
      <x:c r="E41" s="210" t="s">
        <x:v>22</x:v>
      </x:c>
      <x:c r="F41" s="20" t="s">
        <x:v>48</x:v>
      </x:c>
      <x:c r="G41" s="365">
        <x:v>216</x:v>
      </x:c>
      <x:c r="H41" s="365">
        <x:v>271.3983275852151</x:v>
      </x:c>
      <x:c r="I41" s="285">
        <x:f t="shared" si="9"/>
        <x:v>58622.038758406459</x:v>
      </x:c>
      <x:c r="J41" s="105" t="e">
        <x:v>#VALUE!</x:v>
      </x:c>
      <x:c r="K41" s="73" t="e">
        <x:v>#VALUE!</x:v>
      </x:c>
      <x:c r="L41" s="72"/>
      <x:c r="M41" s="73">
        <x:v>0</x:v>
      </x:c>
      <x:c r="N41" s="159">
        <x:f t="shared" si="0"/>
        <x:v>271.3983275852151</x:v>
      </x:c>
      <x:c r="O41" s="105" t="e">
        <x:v>#VALUE!</x:v>
      </x:c>
      <x:c r="P41" s="73" t="e">
        <x:f t="shared" si="1"/>
        <x:v>#VALUE!</x:v>
      </x:c>
      <x:c r="Q41" s="72" t="e">
        <x:v>#VALUE!</x:v>
      </x:c>
      <x:c r="R41" s="73" t="e">
        <x:f t="shared" si="2"/>
        <x:v>#VALUE!</x:v>
      </x:c>
      <x:c r="S41" s="68" t="e">
        <x:v>#VALUE!</x:v>
      </x:c>
      <x:c r="T41" s="73" t="e">
        <x:f t="shared" si="3"/>
        <x:v>#VALUE!</x:v>
      </x:c>
      <x:c r="U41" s="26" t="e">
        <x:v>#VALUE!</x:v>
      </x:c>
      <x:c r="V41" s="26">
        <x:f t="shared" si="4"/>
        <x:v>271.3983275852151</x:v>
      </x:c>
      <x:c r="W41" s="73" t="e">
        <x:f t="shared" si="5"/>
        <x:v>#VALUE!</x:v>
      </x:c>
      <x:c r="X41" s="74" t="e">
        <x:f t="shared" si="6"/>
        <x:v>#VALUE!</x:v>
      </x:c>
      <x:c r="Y41" s="72" t="e">
        <x:f t="shared" si="7"/>
        <x:v>#VALUE!</x:v>
      </x:c>
      <x:c r="Z41" s="72" t="e">
        <x:f t="shared" si="8"/>
        <x:v>#VALUE!</x:v>
      </x:c>
    </x:row>
    <x:row r="42" spans="1:26" s="26" customFormat="1">
      <x:c r="A42" s="118">
        <x:v>37</x:v>
      </x:c>
      <x:c r="B42" s="118"/>
      <x:c r="C42" s="113">
        <x:v>1</x:v>
      </x:c>
      <x:c r="D42" s="210" t="s">
        <x:v>50</x:v>
      </x:c>
      <x:c r="E42" s="210" t="s">
        <x:v>9</x:v>
      </x:c>
      <x:c r="F42" s="20" t="s">
        <x:v>51</x:v>
      </x:c>
      <x:c r="G42" s="365">
        <x:v>1472</x:v>
      </x:c>
      <x:c r="H42" s="365">
        <x:v>583.22400320732902</x:v>
      </x:c>
      <x:c r="I42" s="285">
        <x:f t="shared" si="9"/>
        <x:v>858505.73272118834</x:v>
      </x:c>
      <x:c r="J42" s="106" t="e">
        <x:v>#VALUE!</x:v>
      </x:c>
      <x:c r="K42" s="73" t="e">
        <x:v>#VALUE!</x:v>
      </x:c>
      <x:c r="L42" s="68"/>
      <x:c r="M42" s="73">
        <x:v>0</x:v>
      </x:c>
      <x:c r="N42" s="159">
        <x:f t="shared" si="0"/>
        <x:v>583.22400320732902</x:v>
      </x:c>
      <x:c r="O42" s="106" t="e">
        <x:v>#VALUE!</x:v>
      </x:c>
      <x:c r="P42" s="73" t="e">
        <x:f t="shared" si="1"/>
        <x:v>#VALUE!</x:v>
      </x:c>
      <x:c r="Q42" s="68" t="e">
        <x:v>#VALUE!</x:v>
      </x:c>
      <x:c r="R42" s="73" t="e">
        <x:f t="shared" si="2"/>
        <x:v>#VALUE!</x:v>
      </x:c>
      <x:c r="S42" s="68" t="e">
        <x:v>#VALUE!</x:v>
      </x:c>
      <x:c r="T42" s="73" t="e">
        <x:f t="shared" si="3"/>
        <x:v>#VALUE!</x:v>
      </x:c>
      <x:c r="U42" s="26" t="e">
        <x:v>#VALUE!</x:v>
      </x:c>
      <x:c r="V42" s="26">
        <x:f t="shared" si="4"/>
        <x:v>583.22400320732902</x:v>
      </x:c>
      <x:c r="W42" s="73" t="e">
        <x:f t="shared" si="5"/>
        <x:v>#VALUE!</x:v>
      </x:c>
      <x:c r="X42" s="74" t="e">
        <x:f t="shared" si="6"/>
        <x:v>#VALUE!</x:v>
      </x:c>
      <x:c r="Y42" s="68" t="e">
        <x:f t="shared" si="7"/>
        <x:v>#VALUE!</x:v>
      </x:c>
      <x:c r="Z42" s="68" t="e">
        <x:f t="shared" si="8"/>
        <x:v>#VALUE!</x:v>
      </x:c>
    </x:row>
    <x:row r="43" spans="1:26" s="26" customFormat="1">
      <x:c r="A43" s="118">
        <x:v>38</x:v>
      </x:c>
      <x:c r="B43" s="118"/>
      <x:c r="C43" s="113">
        <x:v>1</x:v>
      </x:c>
      <x:c r="D43" s="210" t="s">
        <x:v>1374</x:v>
      </x:c>
      <x:c r="E43" s="210" t="s">
        <x:v>9</x:v>
      </x:c>
      <x:c r="F43" s="20" t="s">
        <x:v>51</x:v>
      </x:c>
      <x:c r="G43" s="158">
        <x:v>3</x:v>
      </x:c>
      <x:c r="H43" s="161">
        <x:v>476.04043885999999</x:v>
      </x:c>
      <x:c r="I43" s="285">
        <x:f t="shared" si="9"/>
        <x:v>1428.12131658</x:v>
      </x:c>
      <x:c r="J43" s="106" t="e">
        <x:v>#VALUE!</x:v>
      </x:c>
      <x:c r="K43" s="73" t="e">
        <x:v>#VALUE!</x:v>
      </x:c>
      <x:c r="L43" s="68"/>
      <x:c r="M43" s="73">
        <x:v>0</x:v>
      </x:c>
      <x:c r="N43" s="159">
        <x:f t="shared" si="0"/>
        <x:v>476.04043885999999</x:v>
      </x:c>
      <x:c r="O43" s="106" t="e">
        <x:v>#VALUE!</x:v>
      </x:c>
      <x:c r="P43" s="73" t="e">
        <x:f t="shared" si="1"/>
        <x:v>#VALUE!</x:v>
      </x:c>
      <x:c r="Q43" s="68" t="e">
        <x:v>#VALUE!</x:v>
      </x:c>
      <x:c r="R43" s="73" t="e">
        <x:f t="shared" si="2"/>
        <x:v>#VALUE!</x:v>
      </x:c>
      <x:c r="S43" s="68" t="e">
        <x:v>#VALUE!</x:v>
      </x:c>
      <x:c r="T43" s="73" t="e">
        <x:f t="shared" si="3"/>
        <x:v>#VALUE!</x:v>
      </x:c>
      <x:c r="U43" s="26" t="e">
        <x:v>#VALUE!</x:v>
      </x:c>
      <x:c r="V43" s="26">
        <x:f t="shared" si="4"/>
        <x:v>476.04043885999999</x:v>
      </x:c>
      <x:c r="W43" s="73" t="e">
        <x:f t="shared" si="5"/>
        <x:v>#VALUE!</x:v>
      </x:c>
      <x:c r="X43" s="74" t="e">
        <x:f t="shared" si="6"/>
        <x:v>#VALUE!</x:v>
      </x:c>
      <x:c r="Y43" s="68" t="e">
        <x:f t="shared" si="7"/>
        <x:v>#VALUE!</x:v>
      </x:c>
      <x:c r="Z43" s="68" t="e">
        <x:f t="shared" si="8"/>
        <x:v>#VALUE!</x:v>
      </x:c>
    </x:row>
    <x:row r="44" spans="1:26" s="26" customFormat="1">
      <x:c r="A44" s="118">
        <x:v>39</x:v>
      </x:c>
      <x:c r="B44" s="118"/>
      <x:c r="C44" s="113">
        <x:v>1</x:v>
      </x:c>
      <x:c r="D44" s="210" t="s">
        <x:v>52</x:v>
      </x:c>
      <x:c r="E44" s="210" t="s">
        <x:v>22</x:v>
      </x:c>
      <x:c r="F44" s="20" t="s">
        <x:v>53</x:v>
      </x:c>
      <x:c r="G44" s="365">
        <x:v>0</x:v>
      </x:c>
      <x:c r="H44" s="365">
        <x:v>452.94</x:v>
      </x:c>
      <x:c r="I44" s="285">
        <x:f t="shared" si="9"/>
        <x:v>0</x:v>
      </x:c>
      <x:c r="J44" s="105" t="e">
        <x:v>#VALUE!</x:v>
      </x:c>
      <x:c r="K44" s="73" t="e">
        <x:v>#VALUE!</x:v>
      </x:c>
      <x:c r="L44" s="72"/>
      <x:c r="M44" s="73">
        <x:v>0</x:v>
      </x:c>
      <x:c r="N44" s="159">
        <x:f t="shared" si="0"/>
        <x:v>452.94</x:v>
      </x:c>
      <x:c r="O44" s="105" t="e">
        <x:v>#VALUE!</x:v>
      </x:c>
      <x:c r="P44" s="73" t="e">
        <x:f t="shared" si="1"/>
        <x:v>#VALUE!</x:v>
      </x:c>
      <x:c r="Q44" s="72" t="e">
        <x:v>#VALUE!</x:v>
      </x:c>
      <x:c r="R44" s="73" t="e">
        <x:f t="shared" si="2"/>
        <x:v>#VALUE!</x:v>
      </x:c>
      <x:c r="S44" s="72" t="e">
        <x:v>#VALUE!</x:v>
      </x:c>
      <x:c r="T44" s="73" t="e">
        <x:f t="shared" si="3"/>
        <x:v>#VALUE!</x:v>
      </x:c>
      <x:c r="U44" s="26" t="e">
        <x:v>#VALUE!</x:v>
      </x:c>
      <x:c r="V44" s="26">
        <x:f t="shared" si="4"/>
        <x:v>452.94</x:v>
      </x:c>
      <x:c r="W44" s="73" t="e">
        <x:f t="shared" si="5"/>
        <x:v>#VALUE!</x:v>
      </x:c>
      <x:c r="X44" s="74" t="e">
        <x:f t="shared" si="6"/>
        <x:v>#VALUE!</x:v>
      </x:c>
      <x:c r="Y44" s="68" t="e">
        <x:f t="shared" si="7"/>
        <x:v>#VALUE!</x:v>
      </x:c>
      <x:c r="Z44" s="68" t="e">
        <x:f t="shared" si="8"/>
        <x:v>#VALUE!</x:v>
      </x:c>
    </x:row>
    <x:row r="45" spans="1:26" s="26" customFormat="1">
      <x:c r="A45" s="118">
        <x:v>40</x:v>
      </x:c>
      <x:c r="B45" s="118"/>
      <x:c r="C45" s="196">
        <x:v>1</x:v>
      </x:c>
      <x:c r="D45" s="210" t="s">
        <x:v>54</x:v>
      </x:c>
      <x:c r="E45" s="210" t="s">
        <x:v>22</x:v>
      </x:c>
      <x:c r="F45" s="20" t="s">
        <x:v>53</x:v>
      </x:c>
      <x:c r="G45" s="365">
        <x:v>0</x:v>
      </x:c>
      <x:c r="H45" s="365">
        <x:v>709.23962123889771</x:v>
      </x:c>
      <x:c r="I45" s="285">
        <x:f t="shared" si="9"/>
        <x:v>0</x:v>
      </x:c>
      <x:c r="J45" s="105" t="e">
        <x:v>#VALUE!</x:v>
      </x:c>
      <x:c r="K45" s="73" t="e">
        <x:v>#VALUE!</x:v>
      </x:c>
      <x:c r="L45" s="72"/>
      <x:c r="M45" s="73">
        <x:v>0</x:v>
      </x:c>
      <x:c r="N45" s="159">
        <x:f t="shared" si="0"/>
        <x:v>709.23962123889771</x:v>
      </x:c>
      <x:c r="O45" s="105" t="e">
        <x:v>#VALUE!</x:v>
      </x:c>
      <x:c r="P45" s="73" t="e">
        <x:f t="shared" si="1"/>
        <x:v>#VALUE!</x:v>
      </x:c>
      <x:c r="Q45" s="72" t="e">
        <x:v>#VALUE!</x:v>
      </x:c>
      <x:c r="R45" s="73" t="e">
        <x:f t="shared" si="2"/>
        <x:v>#VALUE!</x:v>
      </x:c>
      <x:c r="S45" s="72" t="e">
        <x:v>#VALUE!</x:v>
      </x:c>
      <x:c r="T45" s="73" t="e">
        <x:f t="shared" si="3"/>
        <x:v>#VALUE!</x:v>
      </x:c>
      <x:c r="U45" s="26" t="e">
        <x:v>#VALUE!</x:v>
      </x:c>
      <x:c r="V45" s="26">
        <x:f t="shared" si="4"/>
        <x:v>709.23962123889771</x:v>
      </x:c>
      <x:c r="W45" s="73" t="e">
        <x:f t="shared" si="5"/>
        <x:v>#VALUE!</x:v>
      </x:c>
      <x:c r="X45" s="74" t="e">
        <x:f t="shared" si="6"/>
        <x:v>#VALUE!</x:v>
      </x:c>
      <x:c r="Y45" s="72" t="e">
        <x:f t="shared" si="7"/>
        <x:v>#VALUE!</x:v>
      </x:c>
      <x:c r="Z45" s="72" t="e">
        <x:f t="shared" si="8"/>
        <x:v>#VALUE!</x:v>
      </x:c>
    </x:row>
    <x:row r="46" spans="1:26" s="26" customFormat="1">
      <x:c r="A46" s="118">
        <x:v>41</x:v>
      </x:c>
      <x:c r="B46" s="118"/>
      <x:c r="C46" s="113">
        <x:v>1</x:v>
      </x:c>
      <x:c r="D46" s="210" t="s">
        <x:v>55</x:v>
      </x:c>
      <x:c r="E46" s="210" t="s">
        <x:v>22</x:v>
      </x:c>
      <x:c r="F46" s="20" t="s">
        <x:v>53</x:v>
      </x:c>
      <x:c r="G46" s="365">
        <x:v>0</x:v>
      </x:c>
      <x:c r="H46" s="365">
        <x:v>793.04895390049592</x:v>
      </x:c>
      <x:c r="I46" s="285">
        <x:f t="shared" si="9"/>
        <x:v>0</x:v>
      </x:c>
      <x:c r="J46" s="106" t="e">
        <x:v>#VALUE!</x:v>
      </x:c>
      <x:c r="K46" s="73" t="e">
        <x:v>#VALUE!</x:v>
      </x:c>
      <x:c r="L46" s="68"/>
      <x:c r="M46" s="73">
        <x:v>0</x:v>
      </x:c>
      <x:c r="N46" s="159">
        <x:f t="shared" si="0"/>
        <x:v>793.04895390049592</x:v>
      </x:c>
      <x:c r="O46" s="106" t="e">
        <x:v>#VALUE!</x:v>
      </x:c>
      <x:c r="P46" s="73" t="e">
        <x:f t="shared" si="1"/>
        <x:v>#VALUE!</x:v>
      </x:c>
      <x:c r="Q46" s="68" t="e">
        <x:v>#VALUE!</x:v>
      </x:c>
      <x:c r="R46" s="73" t="e">
        <x:f t="shared" si="2"/>
        <x:v>#VALUE!</x:v>
      </x:c>
      <x:c r="S46" s="68" t="e">
        <x:v>#VALUE!</x:v>
      </x:c>
      <x:c r="T46" s="73" t="e">
        <x:f t="shared" si="3"/>
        <x:v>#VALUE!</x:v>
      </x:c>
      <x:c r="U46" s="26" t="e">
        <x:v>#VALUE!</x:v>
      </x:c>
      <x:c r="V46" s="26">
        <x:f t="shared" si="4"/>
        <x:v>793.04895390049592</x:v>
      </x:c>
      <x:c r="W46" s="73" t="e">
        <x:f t="shared" si="5"/>
        <x:v>#VALUE!</x:v>
      </x:c>
      <x:c r="X46" s="74" t="e">
        <x:f t="shared" si="6"/>
        <x:v>#VALUE!</x:v>
      </x:c>
      <x:c r="Y46" s="68" t="e">
        <x:f t="shared" si="7"/>
        <x:v>#VALUE!</x:v>
      </x:c>
      <x:c r="Z46" s="68" t="e">
        <x:f t="shared" si="8"/>
        <x:v>#VALUE!</x:v>
      </x:c>
    </x:row>
    <x:row r="47" spans="1:26" s="26" customFormat="1">
      <x:c r="A47" s="118">
        <x:v>42</x:v>
      </x:c>
      <x:c r="B47" s="118"/>
      <x:c r="C47" s="113">
        <x:v>1</x:v>
      </x:c>
      <x:c r="D47" s="210" t="s">
        <x:v>56</x:v>
      </x:c>
      <x:c r="E47" s="210" t="s">
        <x:v>22</x:v>
      </x:c>
      <x:c r="F47" s="20" t="s">
        <x:v>53</x:v>
      </x:c>
      <x:c r="G47" s="365">
        <x:v>5</x:v>
      </x:c>
      <x:c r="H47" s="365">
        <x:v>804.49163820000012</x:v>
      </x:c>
      <x:c r="I47" s="285">
        <x:f t="shared" si="9"/>
        <x:v>4022.4581910000006</x:v>
      </x:c>
      <x:c r="J47" s="106" t="e">
        <x:v>#VALUE!</x:v>
      </x:c>
      <x:c r="K47" s="73" t="e">
        <x:v>#VALUE!</x:v>
      </x:c>
      <x:c r="L47" s="68"/>
      <x:c r="M47" s="73">
        <x:v>0</x:v>
      </x:c>
      <x:c r="N47" s="159">
        <x:f t="shared" si="0"/>
        <x:v>804.49163820000012</x:v>
      </x:c>
      <x:c r="O47" s="106" t="e">
        <x:v>#VALUE!</x:v>
      </x:c>
      <x:c r="P47" s="73" t="e">
        <x:f t="shared" si="1"/>
        <x:v>#VALUE!</x:v>
      </x:c>
      <x:c r="Q47" s="68" t="e">
        <x:v>#VALUE!</x:v>
      </x:c>
      <x:c r="R47" s="73" t="e">
        <x:f t="shared" si="2"/>
        <x:v>#VALUE!</x:v>
      </x:c>
      <x:c r="S47" s="68" t="e">
        <x:v>#VALUE!</x:v>
      </x:c>
      <x:c r="T47" s="73" t="e">
        <x:f t="shared" si="3"/>
        <x:v>#VALUE!</x:v>
      </x:c>
      <x:c r="U47" s="26" t="e">
        <x:v>#VALUE!</x:v>
      </x:c>
      <x:c r="V47" s="26">
        <x:f t="shared" si="4"/>
        <x:v>804.49163820000012</x:v>
      </x:c>
      <x:c r="W47" s="73" t="e">
        <x:f t="shared" si="5"/>
        <x:v>#VALUE!</x:v>
      </x:c>
      <x:c r="X47" s="74" t="e">
        <x:f t="shared" si="6"/>
        <x:v>#VALUE!</x:v>
      </x:c>
      <x:c r="Y47" s="68" t="e">
        <x:f t="shared" si="7"/>
        <x:v>#VALUE!</x:v>
      </x:c>
      <x:c r="Z47" s="68" t="e">
        <x:f t="shared" si="8"/>
        <x:v>#VALUE!</x:v>
      </x:c>
    </x:row>
    <x:row r="48" spans="1:26" s="26" customFormat="1">
      <x:c r="A48" s="118">
        <x:v>43</x:v>
      </x:c>
      <x:c r="B48" s="118"/>
      <x:c r="C48" s="113">
        <x:v>1</x:v>
      </x:c>
      <x:c r="D48" s="210" t="s">
        <x:v>1364</x:v>
      </x:c>
      <x:c r="E48" s="210" t="s">
        <x:v>22</x:v>
      </x:c>
      <x:c r="F48" s="20" t="s">
        <x:v>53</x:v>
      </x:c>
      <x:c r="G48" s="158">
        <x:v>1</x:v>
      </x:c>
      <x:c r="H48" s="161">
        <x:v>662.20681967999997</x:v>
      </x:c>
      <x:c r="I48" s="285">
        <x:f t="shared" si="9"/>
        <x:v>662.20681967999997</x:v>
      </x:c>
      <x:c r="J48" s="106" t="e">
        <x:v>#VALUE!</x:v>
      </x:c>
      <x:c r="K48" s="73" t="e">
        <x:v>#VALUE!</x:v>
      </x:c>
      <x:c r="L48" s="68"/>
      <x:c r="M48" s="73">
        <x:v>0</x:v>
      </x:c>
      <x:c r="N48" s="159">
        <x:f t="shared" si="0"/>
        <x:v>662.20681967999997</x:v>
      </x:c>
      <x:c r="O48" s="106" t="e">
        <x:v>#VALUE!</x:v>
      </x:c>
      <x:c r="P48" s="73" t="e">
        <x:f t="shared" si="1"/>
        <x:v>#VALUE!</x:v>
      </x:c>
      <x:c r="Q48" s="68" t="e">
        <x:v>#VALUE!</x:v>
      </x:c>
      <x:c r="R48" s="73" t="e">
        <x:f t="shared" si="2"/>
        <x:v>#VALUE!</x:v>
      </x:c>
      <x:c r="S48" s="68" t="e">
        <x:v>#VALUE!</x:v>
      </x:c>
      <x:c r="T48" s="73" t="e">
        <x:f t="shared" si="3"/>
        <x:v>#VALUE!</x:v>
      </x:c>
      <x:c r="U48" s="26" t="e">
        <x:v>#VALUE!</x:v>
      </x:c>
      <x:c r="V48" s="26">
        <x:f t="shared" si="4"/>
        <x:v>662.20681967999997</x:v>
      </x:c>
      <x:c r="W48" s="73" t="e">
        <x:f t="shared" si="5"/>
        <x:v>#VALUE!</x:v>
      </x:c>
      <x:c r="X48" s="74" t="e">
        <x:f t="shared" si="6"/>
        <x:v>#VALUE!</x:v>
      </x:c>
      <x:c r="Y48" s="68" t="e">
        <x:f t="shared" si="7"/>
        <x:v>#VALUE!</x:v>
      </x:c>
      <x:c r="Z48" s="68" t="e">
        <x:f t="shared" si="8"/>
        <x:v>#VALUE!</x:v>
      </x:c>
    </x:row>
    <x:row r="49" spans="1:26" s="26" customFormat="1">
      <x:c r="A49" s="118">
        <x:v>44</x:v>
      </x:c>
      <x:c r="B49" s="118"/>
      <x:c r="C49" s="113">
        <x:v>1</x:v>
      </x:c>
      <x:c r="D49" s="210" t="s">
        <x:v>57</x:v>
      </x:c>
      <x:c r="E49" s="210" t="s">
        <x:v>58</x:v>
      </x:c>
      <x:c r="F49" s="20" t="s">
        <x:v>59</x:v>
      </x:c>
      <x:c r="G49" s="365">
        <x:v>36</x:v>
      </x:c>
      <x:c r="H49" s="365">
        <x:v>257.780258</x:v>
      </x:c>
      <x:c r="I49" s="285">
        <x:f t="shared" si="9"/>
        <x:v>9280.0892879999992</x:v>
      </x:c>
      <x:c r="J49" s="106" t="e">
        <x:v>#VALUE!</x:v>
      </x:c>
      <x:c r="K49" s="73" t="e">
        <x:v>#VALUE!</x:v>
      </x:c>
      <x:c r="L49" s="68"/>
      <x:c r="M49" s="73">
        <x:v>0</x:v>
      </x:c>
      <x:c r="N49" s="159">
        <x:f t="shared" si="0"/>
        <x:v>257.780258</x:v>
      </x:c>
      <x:c r="O49" s="106" t="e">
        <x:v>#VALUE!</x:v>
      </x:c>
      <x:c r="P49" s="73" t="e">
        <x:f t="shared" si="1"/>
        <x:v>#VALUE!</x:v>
      </x:c>
      <x:c r="Q49" s="68" t="e">
        <x:v>#VALUE!</x:v>
      </x:c>
      <x:c r="R49" s="73" t="e">
        <x:f t="shared" si="2"/>
        <x:v>#VALUE!</x:v>
      </x:c>
      <x:c r="S49" s="68" t="e">
        <x:v>#VALUE!</x:v>
      </x:c>
      <x:c r="T49" s="73" t="e">
        <x:f t="shared" si="3"/>
        <x:v>#VALUE!</x:v>
      </x:c>
      <x:c r="U49" s="26" t="e">
        <x:v>#VALUE!</x:v>
      </x:c>
      <x:c r="V49" s="26">
        <x:f t="shared" si="4"/>
        <x:v>257.780258</x:v>
      </x:c>
      <x:c r="W49" s="73" t="e">
        <x:f t="shared" si="5"/>
        <x:v>#VALUE!</x:v>
      </x:c>
      <x:c r="X49" s="74" t="e">
        <x:f t="shared" si="6"/>
        <x:v>#VALUE!</x:v>
      </x:c>
      <x:c r="Y49" s="68" t="e">
        <x:f t="shared" si="7"/>
        <x:v>#VALUE!</x:v>
      </x:c>
      <x:c r="Z49" s="68" t="e">
        <x:f t="shared" si="8"/>
        <x:v>#VALUE!</x:v>
      </x:c>
    </x:row>
    <x:row r="50" spans="1:26" s="26" customFormat="1">
      <x:c r="A50" s="118">
        <x:v>45</x:v>
      </x:c>
      <x:c r="B50" s="118"/>
      <x:c r="C50" s="196">
        <x:v>1</x:v>
      </x:c>
      <x:c r="D50" s="210" t="s">
        <x:v>60</x:v>
      </x:c>
      <x:c r="E50" s="210" t="s">
        <x:v>58</x:v>
      </x:c>
      <x:c r="F50" s="20" t="s">
        <x:v>61</x:v>
      </x:c>
      <x:c r="G50" s="365">
        <x:v>72</x:v>
      </x:c>
      <x:c r="H50" s="365">
        <x:v>262.91386200000005</x:v>
      </x:c>
      <x:c r="I50" s="285">
        <x:f t="shared" si="9"/>
        <x:v>18929.798064000002</x:v>
      </x:c>
      <x:c r="J50" s="105" t="e">
        <x:v>#VALUE!</x:v>
      </x:c>
      <x:c r="K50" s="73" t="e">
        <x:v>#VALUE!</x:v>
      </x:c>
      <x:c r="L50" s="72"/>
      <x:c r="M50" s="73">
        <x:v>0</x:v>
      </x:c>
      <x:c r="N50" s="159">
        <x:f t="shared" si="0"/>
        <x:v>262.91386200000005</x:v>
      </x:c>
      <x:c r="O50" s="105" t="e">
        <x:v>#VALUE!</x:v>
      </x:c>
      <x:c r="P50" s="73" t="e">
        <x:f t="shared" si="1"/>
        <x:v>#VALUE!</x:v>
      </x:c>
      <x:c r="Q50" s="72" t="e">
        <x:v>#VALUE!</x:v>
      </x:c>
      <x:c r="R50" s="73" t="e">
        <x:f t="shared" si="2"/>
        <x:v>#VALUE!</x:v>
      </x:c>
      <x:c r="S50" s="72" t="e">
        <x:v>#VALUE!</x:v>
      </x:c>
      <x:c r="T50" s="73" t="e">
        <x:f t="shared" si="3"/>
        <x:v>#VALUE!</x:v>
      </x:c>
      <x:c r="U50" s="26" t="e">
        <x:v>#VALUE!</x:v>
      </x:c>
      <x:c r="V50" s="26">
        <x:f t="shared" si="4"/>
        <x:v>262.91386200000005</x:v>
      </x:c>
      <x:c r="W50" s="73" t="e">
        <x:f t="shared" si="5"/>
        <x:v>#VALUE!</x:v>
      </x:c>
      <x:c r="X50" s="74" t="e">
        <x:f t="shared" si="6"/>
        <x:v>#VALUE!</x:v>
      </x:c>
      <x:c r="Y50" s="72" t="e">
        <x:f t="shared" si="7"/>
        <x:v>#VALUE!</x:v>
      </x:c>
      <x:c r="Z50" s="72" t="e">
        <x:f t="shared" si="8"/>
        <x:v>#VALUE!</x:v>
      </x:c>
    </x:row>
    <x:row r="51" spans="1:26" s="26" customFormat="1">
      <x:c r="A51" s="118">
        <x:v>46</x:v>
      </x:c>
      <x:c r="B51" s="118"/>
      <x:c r="C51" s="113">
        <x:v>1</x:v>
      </x:c>
      <x:c r="D51" s="210" t="s">
        <x:v>62</x:v>
      </x:c>
      <x:c r="E51" s="210" t="s">
        <x:v>58</x:v>
      </x:c>
      <x:c r="F51" s="20" t="s">
        <x:v>63</x:v>
      </x:c>
      <x:c r="G51" s="365">
        <x:v>36</x:v>
      </x:c>
      <x:c r="H51" s="365">
        <x:v>156.28057854545455</x:v>
      </x:c>
      <x:c r="I51" s="285">
        <x:f t="shared" si="9"/>
        <x:v>5626.1008276363636</x:v>
      </x:c>
      <x:c r="J51" s="106" t="e">
        <x:v>#VALUE!</x:v>
      </x:c>
      <x:c r="K51" s="73" t="e">
        <x:v>#VALUE!</x:v>
      </x:c>
      <x:c r="L51" s="68"/>
      <x:c r="M51" s="73">
        <x:v>0</x:v>
      </x:c>
      <x:c r="N51" s="159">
        <x:f t="shared" si="0"/>
        <x:v>156.28057854545455</x:v>
      </x:c>
      <x:c r="O51" s="106" t="e">
        <x:v>#VALUE!</x:v>
      </x:c>
      <x:c r="P51" s="73" t="e">
        <x:f t="shared" si="1"/>
        <x:v>#VALUE!</x:v>
      </x:c>
      <x:c r="Q51" s="68" t="e">
        <x:v>#VALUE!</x:v>
      </x:c>
      <x:c r="R51" s="73" t="e">
        <x:f t="shared" si="2"/>
        <x:v>#VALUE!</x:v>
      </x:c>
      <x:c r="S51" s="68" t="e">
        <x:v>#VALUE!</x:v>
      </x:c>
      <x:c r="T51" s="73" t="e">
        <x:f t="shared" si="3"/>
        <x:v>#VALUE!</x:v>
      </x:c>
      <x:c r="U51" s="26" t="e">
        <x:v>#VALUE!</x:v>
      </x:c>
      <x:c r="V51" s="26">
        <x:f t="shared" si="4"/>
        <x:v>156.28057854545455</x:v>
      </x:c>
      <x:c r="W51" s="73" t="e">
        <x:f t="shared" si="5"/>
        <x:v>#VALUE!</x:v>
      </x:c>
      <x:c r="X51" s="74" t="e">
        <x:f t="shared" si="6"/>
        <x:v>#VALUE!</x:v>
      </x:c>
      <x:c r="Y51" s="68" t="e">
        <x:f t="shared" si="7"/>
        <x:v>#VALUE!</x:v>
      </x:c>
      <x:c r="Z51" s="68" t="e">
        <x:f t="shared" si="8"/>
        <x:v>#VALUE!</x:v>
      </x:c>
    </x:row>
    <x:row r="52" spans="1:26" s="26" customFormat="1">
      <x:c r="A52" s="118">
        <x:v>47</x:v>
      </x:c>
      <x:c r="B52" s="118"/>
      <x:c r="C52" s="113">
        <x:v>1</x:v>
      </x:c>
      <x:c r="D52" s="210" t="s">
        <x:v>64</x:v>
      </x:c>
      <x:c r="E52" s="210" t="s">
        <x:v>58</x:v>
      </x:c>
      <x:c r="F52" s="20" t="s">
        <x:v>65</x:v>
      </x:c>
      <x:c r="G52" s="365">
        <x:v>36</x:v>
      </x:c>
      <x:c r="H52" s="365">
        <x:v>285.28170800000004</x:v>
      </x:c>
      <x:c r="I52" s="285">
        <x:f t="shared" si="9"/>
        <x:v>10270.141488000001</x:v>
      </x:c>
      <x:c r="J52" s="106" t="e">
        <x:v>#VALUE!</x:v>
      </x:c>
      <x:c r="K52" s="73" t="e">
        <x:v>#VALUE!</x:v>
      </x:c>
      <x:c r="L52" s="68"/>
      <x:c r="M52" s="73">
        <x:v>0</x:v>
      </x:c>
      <x:c r="N52" s="159">
        <x:f t="shared" si="0"/>
        <x:v>285.28170800000004</x:v>
      </x:c>
      <x:c r="O52" s="106" t="e">
        <x:v>#VALUE!</x:v>
      </x:c>
      <x:c r="P52" s="73" t="e">
        <x:f t="shared" si="1"/>
        <x:v>#VALUE!</x:v>
      </x:c>
      <x:c r="Q52" s="68" t="e">
        <x:v>#VALUE!</x:v>
      </x:c>
      <x:c r="R52" s="73" t="e">
        <x:f t="shared" si="2"/>
        <x:v>#VALUE!</x:v>
      </x:c>
      <x:c r="S52" s="68" t="e">
        <x:v>#VALUE!</x:v>
      </x:c>
      <x:c r="T52" s="73" t="e">
        <x:f t="shared" si="3"/>
        <x:v>#VALUE!</x:v>
      </x:c>
      <x:c r="U52" s="26" t="e">
        <x:v>#VALUE!</x:v>
      </x:c>
      <x:c r="V52" s="26">
        <x:f t="shared" si="4"/>
        <x:v>285.28170800000004</x:v>
      </x:c>
      <x:c r="W52" s="73" t="e">
        <x:f t="shared" si="5"/>
        <x:v>#VALUE!</x:v>
      </x:c>
      <x:c r="X52" s="74" t="e">
        <x:f t="shared" si="6"/>
        <x:v>#VALUE!</x:v>
      </x:c>
      <x:c r="Y52" s="68" t="e">
        <x:f t="shared" si="7"/>
        <x:v>#VALUE!</x:v>
      </x:c>
      <x:c r="Z52" s="68" t="e">
        <x:f t="shared" si="8"/>
        <x:v>#VALUE!</x:v>
      </x:c>
    </x:row>
    <x:row r="53" spans="1:26" s="26" customFormat="1">
      <x:c r="A53" s="118">
        <x:v>48</x:v>
      </x:c>
      <x:c r="B53" s="118"/>
      <x:c r="C53" s="113">
        <x:v>1</x:v>
      </x:c>
      <x:c r="D53" s="210" t="s">
        <x:v>66</x:v>
      </x:c>
      <x:c r="E53" s="210" t="s">
        <x:v>58</x:v>
      </x:c>
      <x:c r="F53" s="20" t="s">
        <x:v>67</x:v>
      </x:c>
      <x:c r="G53" s="365">
        <x:v>72</x:v>
      </x:c>
      <x:c r="H53" s="365">
        <x:v>283.081592</x:v>
      </x:c>
      <x:c r="I53" s="285">
        <x:f t="shared" si="9"/>
        <x:v>20381.874624</x:v>
      </x:c>
      <x:c r="J53" s="106" t="e">
        <x:v>#VALUE!</x:v>
      </x:c>
      <x:c r="K53" s="73" t="e">
        <x:v>#VALUE!</x:v>
      </x:c>
      <x:c r="L53" s="68"/>
      <x:c r="M53" s="73">
        <x:v>0</x:v>
      </x:c>
      <x:c r="N53" s="159">
        <x:f t="shared" si="0"/>
        <x:v>283.081592</x:v>
      </x:c>
      <x:c r="O53" s="106" t="e">
        <x:v>#VALUE!</x:v>
      </x:c>
      <x:c r="P53" s="73" t="e">
        <x:f t="shared" si="1"/>
        <x:v>#VALUE!</x:v>
      </x:c>
      <x:c r="Q53" s="68" t="e">
        <x:v>#VALUE!</x:v>
      </x:c>
      <x:c r="R53" s="73" t="e">
        <x:f t="shared" si="2"/>
        <x:v>#VALUE!</x:v>
      </x:c>
      <x:c r="S53" s="68" t="e">
        <x:v>#VALUE!</x:v>
      </x:c>
      <x:c r="T53" s="73" t="e">
        <x:f t="shared" si="3"/>
        <x:v>#VALUE!</x:v>
      </x:c>
      <x:c r="U53" s="26" t="e">
        <x:v>#VALUE!</x:v>
      </x:c>
      <x:c r="V53" s="26">
        <x:f t="shared" si="4"/>
        <x:v>283.081592</x:v>
      </x:c>
      <x:c r="W53" s="73" t="e">
        <x:f t="shared" si="5"/>
        <x:v>#VALUE!</x:v>
      </x:c>
      <x:c r="X53" s="74" t="e">
        <x:f t="shared" si="6"/>
        <x:v>#VALUE!</x:v>
      </x:c>
      <x:c r="Y53" s="68" t="e">
        <x:f t="shared" si="7"/>
        <x:v>#VALUE!</x:v>
      </x:c>
      <x:c r="Z53" s="68" t="e">
        <x:f t="shared" si="8"/>
        <x:v>#VALUE!</x:v>
      </x:c>
    </x:row>
    <x:row r="54" spans="1:26" s="26" customFormat="1">
      <x:c r="A54" s="118">
        <x:v>49</x:v>
      </x:c>
      <x:c r="B54" s="118"/>
      <x:c r="C54" s="113">
        <x:v>1</x:v>
      </x:c>
      <x:c r="D54" s="210" t="s">
        <x:v>68</x:v>
      </x:c>
      <x:c r="E54" s="210" t="s">
        <x:v>58</x:v>
      </x:c>
      <x:c r="F54" s="20" t="s">
        <x:v>69</x:v>
      </x:c>
      <x:c r="G54" s="365">
        <x:v>36</x:v>
      </x:c>
      <x:c r="H54" s="365">
        <x:v>169.04224600000001</x:v>
      </x:c>
      <x:c r="I54" s="285">
        <x:f t="shared" si="9"/>
        <x:v>6085.5208560000001</x:v>
      </x:c>
      <x:c r="J54" s="106" t="e">
        <x:v>#VALUE!</x:v>
      </x:c>
      <x:c r="K54" s="73" t="e">
        <x:v>#VALUE!</x:v>
      </x:c>
      <x:c r="L54" s="68"/>
      <x:c r="M54" s="73">
        <x:v>0</x:v>
      </x:c>
      <x:c r="N54" s="159">
        <x:f t="shared" si="0"/>
        <x:v>169.04224600000001</x:v>
      </x:c>
      <x:c r="O54" s="106" t="e">
        <x:v>#VALUE!</x:v>
      </x:c>
      <x:c r="P54" s="73" t="e">
        <x:f t="shared" si="1"/>
        <x:v>#VALUE!</x:v>
      </x:c>
      <x:c r="Q54" s="68" t="e">
        <x:v>#VALUE!</x:v>
      </x:c>
      <x:c r="R54" s="73" t="e">
        <x:f t="shared" si="2"/>
        <x:v>#VALUE!</x:v>
      </x:c>
      <x:c r="S54" s="68" t="e">
        <x:v>#VALUE!</x:v>
      </x:c>
      <x:c r="T54" s="73" t="e">
        <x:f t="shared" si="3"/>
        <x:v>#VALUE!</x:v>
      </x:c>
      <x:c r="U54" s="26" t="e">
        <x:v>#VALUE!</x:v>
      </x:c>
      <x:c r="V54" s="26">
        <x:f t="shared" si="4"/>
        <x:v>169.04224600000001</x:v>
      </x:c>
      <x:c r="W54" s="73" t="e">
        <x:f t="shared" si="5"/>
        <x:v>#VALUE!</x:v>
      </x:c>
      <x:c r="X54" s="74" t="e">
        <x:f t="shared" si="6"/>
        <x:v>#VALUE!</x:v>
      </x:c>
      <x:c r="Y54" s="68" t="e">
        <x:f t="shared" si="7"/>
        <x:v>#VALUE!</x:v>
      </x:c>
      <x:c r="Z54" s="68" t="e">
        <x:f t="shared" si="8"/>
        <x:v>#VALUE!</x:v>
      </x:c>
    </x:row>
    <x:row r="55" spans="1:26" s="26" customFormat="1">
      <x:c r="A55" s="118">
        <x:v>50</x:v>
      </x:c>
      <x:c r="B55" s="118"/>
      <x:c r="C55" s="113">
        <x:v>1</x:v>
      </x:c>
      <x:c r="D55" s="210" t="s">
        <x:v>70</x:v>
      </x:c>
      <x:c r="E55" s="210" t="s">
        <x:v>58</x:v>
      </x:c>
      <x:c r="F55" s="20" t="s">
        <x:v>71</x:v>
      </x:c>
      <x:c r="G55" s="365">
        <x:v>0</x:v>
      </x:c>
      <x:c r="H55" s="365">
        <x:v>275.84468400000003</x:v>
      </x:c>
      <x:c r="I55" s="285">
        <x:f t="shared" si="9"/>
        <x:v>0</x:v>
      </x:c>
      <x:c r="J55" s="106" t="e">
        <x:v>#VALUE!</x:v>
      </x:c>
      <x:c r="K55" s="73" t="e">
        <x:v>#VALUE!</x:v>
      </x:c>
      <x:c r="L55" s="68"/>
      <x:c r="M55" s="73">
        <x:v>0</x:v>
      </x:c>
      <x:c r="N55" s="159">
        <x:f t="shared" si="0"/>
        <x:v>275.84468400000003</x:v>
      </x:c>
      <x:c r="O55" s="106" t="e">
        <x:v>#VALUE!</x:v>
      </x:c>
      <x:c r="P55" s="73" t="e">
        <x:f t="shared" si="1"/>
        <x:v>#VALUE!</x:v>
      </x:c>
      <x:c r="Q55" s="68" t="e">
        <x:v>#VALUE!</x:v>
      </x:c>
      <x:c r="R55" s="73" t="e">
        <x:f t="shared" si="2"/>
        <x:v>#VALUE!</x:v>
      </x:c>
      <x:c r="S55" s="68" t="e">
        <x:v>#VALUE!</x:v>
      </x:c>
      <x:c r="T55" s="73" t="e">
        <x:f t="shared" si="3"/>
        <x:v>#VALUE!</x:v>
      </x:c>
      <x:c r="U55" s="26" t="e">
        <x:v>#VALUE!</x:v>
      </x:c>
      <x:c r="V55" s="26">
        <x:f t="shared" si="4"/>
        <x:v>275.84468400000003</x:v>
      </x:c>
      <x:c r="W55" s="73" t="e">
        <x:f t="shared" si="5"/>
        <x:v>#VALUE!</x:v>
      </x:c>
      <x:c r="X55" s="74" t="e">
        <x:f t="shared" si="6"/>
        <x:v>#VALUE!</x:v>
      </x:c>
      <x:c r="Y55" s="68" t="e">
        <x:f t="shared" si="7"/>
        <x:v>#VALUE!</x:v>
      </x:c>
      <x:c r="Z55" s="68" t="e">
        <x:f t="shared" si="8"/>
        <x:v>#VALUE!</x:v>
      </x:c>
    </x:row>
    <x:row r="56" spans="1:26" s="26" customFormat="1">
      <x:c r="A56" s="118">
        <x:v>51</x:v>
      </x:c>
      <x:c r="B56" s="118"/>
      <x:c r="C56" s="113">
        <x:v>1</x:v>
      </x:c>
      <x:c r="D56" s="210" t="s">
        <x:v>92</x:v>
      </x:c>
      <x:c r="E56" s="210" t="s">
        <x:v>58</x:v>
      </x:c>
      <x:c r="F56" s="20" t="s">
        <x:v>71</x:v>
      </x:c>
      <x:c r="G56" s="365">
        <x:v>36</x:v>
      </x:c>
      <x:c r="H56" s="365">
        <x:v>268.414152</x:v>
      </x:c>
      <x:c r="I56" s="285">
        <x:f t="shared" si="9"/>
        <x:v>9662.9094719999994</x:v>
      </x:c>
      <x:c r="J56" s="106" t="e">
        <x:v>#VALUE!</x:v>
      </x:c>
      <x:c r="K56" s="73" t="e">
        <x:v>#VALUE!</x:v>
      </x:c>
      <x:c r="L56" s="68"/>
      <x:c r="M56" s="73">
        <x:v>0</x:v>
      </x:c>
      <x:c r="N56" s="159">
        <x:f t="shared" si="0"/>
        <x:v>268.414152</x:v>
      </x:c>
      <x:c r="O56" s="106" t="e">
        <x:v>#VALUE!</x:v>
      </x:c>
      <x:c r="P56" s="73" t="e">
        <x:f t="shared" si="1"/>
        <x:v>#VALUE!</x:v>
      </x:c>
      <x:c r="Q56" s="68" t="e">
        <x:v>#VALUE!</x:v>
      </x:c>
      <x:c r="R56" s="73" t="e">
        <x:f t="shared" si="2"/>
        <x:v>#VALUE!</x:v>
      </x:c>
      <x:c r="S56" s="68" t="e">
        <x:v>#VALUE!</x:v>
      </x:c>
      <x:c r="T56" s="73" t="e">
        <x:f t="shared" si="3"/>
        <x:v>#VALUE!</x:v>
      </x:c>
      <x:c r="U56" s="26" t="e">
        <x:v>#VALUE!</x:v>
      </x:c>
      <x:c r="V56" s="26">
        <x:f t="shared" si="4"/>
        <x:v>268.414152</x:v>
      </x:c>
      <x:c r="W56" s="73" t="e">
        <x:f t="shared" si="5"/>
        <x:v>#VALUE!</x:v>
      </x:c>
      <x:c r="X56" s="74" t="e">
        <x:f t="shared" si="6"/>
        <x:v>#VALUE!</x:v>
      </x:c>
      <x:c r="Y56" s="68" t="e">
        <x:f t="shared" si="7"/>
        <x:v>#VALUE!</x:v>
      </x:c>
      <x:c r="Z56" s="68" t="e">
        <x:f t="shared" si="8"/>
        <x:v>#VALUE!</x:v>
      </x:c>
    </x:row>
    <x:row r="57" spans="1:26" s="26" customFormat="1">
      <x:c r="A57" s="118">
        <x:v>52</x:v>
      </x:c>
      <x:c r="B57" s="118"/>
      <x:c r="C57" s="113">
        <x:v>1</x:v>
      </x:c>
      <x:c r="D57" s="210" t="s">
        <x:v>72</x:v>
      </x:c>
      <x:c r="E57" s="210" t="s">
        <x:v>58</x:v>
      </x:c>
      <x:c r="F57" s="20" t="s">
        <x:v>73</x:v>
      </x:c>
      <x:c r="G57" s="365">
        <x:v>0</x:v>
      </x:c>
      <x:c r="H57" s="365">
        <x:v>232.13159200000001</x:v>
      </x:c>
      <x:c r="I57" s="285">
        <x:f t="shared" si="9"/>
        <x:v>0</x:v>
      </x:c>
      <x:c r="J57" s="106" t="e">
        <x:v>#VALUE!</x:v>
      </x:c>
      <x:c r="K57" s="73" t="e">
        <x:v>#VALUE!</x:v>
      </x:c>
      <x:c r="L57" s="68"/>
      <x:c r="M57" s="73">
        <x:v>0</x:v>
      </x:c>
      <x:c r="N57" s="159">
        <x:f t="shared" si="0"/>
        <x:v>232.13159200000001</x:v>
      </x:c>
      <x:c r="O57" s="106" t="e">
        <x:v>#VALUE!</x:v>
      </x:c>
      <x:c r="P57" s="73" t="e">
        <x:f t="shared" si="1"/>
        <x:v>#VALUE!</x:v>
      </x:c>
      <x:c r="Q57" s="68" t="e">
        <x:v>#VALUE!</x:v>
      </x:c>
      <x:c r="R57" s="73" t="e">
        <x:f t="shared" si="2"/>
        <x:v>#VALUE!</x:v>
      </x:c>
      <x:c r="S57" s="68" t="e">
        <x:v>#VALUE!</x:v>
      </x:c>
      <x:c r="T57" s="73" t="e">
        <x:f t="shared" si="3"/>
        <x:v>#VALUE!</x:v>
      </x:c>
      <x:c r="U57" s="26" t="e">
        <x:v>#VALUE!</x:v>
      </x:c>
      <x:c r="V57" s="26">
        <x:f t="shared" si="4"/>
        <x:v>232.13159200000001</x:v>
      </x:c>
      <x:c r="W57" s="73" t="e">
        <x:f t="shared" si="5"/>
        <x:v>#VALUE!</x:v>
      </x:c>
      <x:c r="X57" s="74" t="e">
        <x:f t="shared" si="6"/>
        <x:v>#VALUE!</x:v>
      </x:c>
      <x:c r="Y57" s="68" t="e">
        <x:f t="shared" si="7"/>
        <x:v>#VALUE!</x:v>
      </x:c>
      <x:c r="Z57" s="68" t="e">
        <x:f t="shared" si="8"/>
        <x:v>#VALUE!</x:v>
      </x:c>
    </x:row>
    <x:row r="58" spans="1:26" s="26" customFormat="1">
      <x:c r="A58" s="118">
        <x:v>53</x:v>
      </x:c>
      <x:c r="B58" s="118"/>
      <x:c r="C58" s="113">
        <x:v>1</x:v>
      </x:c>
      <x:c r="D58" s="210" t="s">
        <x:v>93</x:v>
      </x:c>
      <x:c r="E58" s="210" t="s">
        <x:v>58</x:v>
      </x:c>
      <x:c r="F58" s="20" t="s">
        <x:v>73</x:v>
      </x:c>
      <x:c r="G58" s="365">
        <x:v>36</x:v>
      </x:c>
      <x:c r="H58" s="365">
        <x:v>225.87857600000001</x:v>
      </x:c>
      <x:c r="I58" s="285">
        <x:f t="shared" si="9"/>
        <x:v>8131.6287360000006</x:v>
      </x:c>
      <x:c r="J58" s="106" t="e">
        <x:v>#VALUE!</x:v>
      </x:c>
      <x:c r="K58" s="73" t="e">
        <x:v>#VALUE!</x:v>
      </x:c>
      <x:c r="L58" s="68"/>
      <x:c r="M58" s="73">
        <x:v>0</x:v>
      </x:c>
      <x:c r="N58" s="159">
        <x:f t="shared" si="0"/>
        <x:v>225.87857600000001</x:v>
      </x:c>
      <x:c r="O58" s="106" t="e">
        <x:v>#VALUE!</x:v>
      </x:c>
      <x:c r="P58" s="73" t="e">
        <x:f t="shared" si="1"/>
        <x:v>#VALUE!</x:v>
      </x:c>
      <x:c r="Q58" s="68" t="e">
        <x:v>#VALUE!</x:v>
      </x:c>
      <x:c r="R58" s="73" t="e">
        <x:f t="shared" si="2"/>
        <x:v>#VALUE!</x:v>
      </x:c>
      <x:c r="S58" s="68" t="e">
        <x:v>#VALUE!</x:v>
      </x:c>
      <x:c r="T58" s="73" t="e">
        <x:f t="shared" si="3"/>
        <x:v>#VALUE!</x:v>
      </x:c>
      <x:c r="U58" s="26" t="e">
        <x:v>#VALUE!</x:v>
      </x:c>
      <x:c r="V58" s="26">
        <x:f t="shared" si="4"/>
        <x:v>225.87857600000001</x:v>
      </x:c>
      <x:c r="W58" s="73" t="e">
        <x:f t="shared" si="5"/>
        <x:v>#VALUE!</x:v>
      </x:c>
      <x:c r="X58" s="74" t="e">
        <x:f t="shared" si="6"/>
        <x:v>#VALUE!</x:v>
      </x:c>
      <x:c r="Y58" s="68" t="e">
        <x:f t="shared" si="7"/>
        <x:v>#VALUE!</x:v>
      </x:c>
      <x:c r="Z58" s="68" t="e">
        <x:f t="shared" si="8"/>
        <x:v>#VALUE!</x:v>
      </x:c>
    </x:row>
    <x:row r="59" spans="1:26" s="26" customFormat="1">
      <x:c r="A59" s="118">
        <x:v>54</x:v>
      </x:c>
      <x:c r="B59" s="118"/>
      <x:c r="C59" s="113">
        <x:v>1</x:v>
      </x:c>
      <x:c r="D59" s="210" t="s">
        <x:v>74</x:v>
      </x:c>
      <x:c r="E59" s="210" t="s">
        <x:v>75</x:v>
      </x:c>
      <x:c r="F59" s="20" t="s">
        <x:v>10</x:v>
      </x:c>
      <x:c r="G59" s="365">
        <x:v>0</x:v>
      </x:c>
      <x:c r="H59" s="365">
        <x:v>1965.4791865433124</x:v>
      </x:c>
      <x:c r="I59" s="285">
        <x:f t="shared" si="9"/>
        <x:v>0</x:v>
      </x:c>
      <x:c r="J59" s="106" t="e">
        <x:v>#VALUE!</x:v>
      </x:c>
      <x:c r="K59" s="73" t="e">
        <x:v>#VALUE!</x:v>
      </x:c>
      <x:c r="L59" s="68"/>
      <x:c r="M59" s="73">
        <x:v>0</x:v>
      </x:c>
      <x:c r="N59" s="159">
        <x:f t="shared" si="0"/>
        <x:v>1965.4791865433124</x:v>
      </x:c>
      <x:c r="O59" s="106" t="e">
        <x:v>#VALUE!</x:v>
      </x:c>
      <x:c r="P59" s="73" t="e">
        <x:f t="shared" si="1"/>
        <x:v>#VALUE!</x:v>
      </x:c>
      <x:c r="Q59" s="68" t="e">
        <x:v>#VALUE!</x:v>
      </x:c>
      <x:c r="R59" s="73" t="e">
        <x:f t="shared" si="2"/>
        <x:v>#VALUE!</x:v>
      </x:c>
      <x:c r="S59" s="68" t="e">
        <x:v>#VALUE!</x:v>
      </x:c>
      <x:c r="T59" s="73" t="e">
        <x:f t="shared" si="3"/>
        <x:v>#VALUE!</x:v>
      </x:c>
      <x:c r="U59" s="26" t="e">
        <x:v>#VALUE!</x:v>
      </x:c>
      <x:c r="V59" s="26">
        <x:f t="shared" si="4"/>
        <x:v>1965.4791865433124</x:v>
      </x:c>
      <x:c r="W59" s="73" t="e">
        <x:f t="shared" si="5"/>
        <x:v>#VALUE!</x:v>
      </x:c>
      <x:c r="X59" s="74" t="e">
        <x:f t="shared" si="6"/>
        <x:v>#VALUE!</x:v>
      </x:c>
      <x:c r="Y59" s="68" t="e">
        <x:f t="shared" si="7"/>
        <x:v>#VALUE!</x:v>
      </x:c>
      <x:c r="Z59" s="68" t="e">
        <x:f t="shared" si="8"/>
        <x:v>#VALUE!</x:v>
      </x:c>
    </x:row>
    <x:row r="60" spans="1:26" s="26" customFormat="1">
      <x:c r="A60" s="118">
        <x:v>55</x:v>
      </x:c>
      <x:c r="B60" s="118"/>
      <x:c r="C60" s="113">
        <x:v>1</x:v>
      </x:c>
      <x:c r="D60" s="210" t="s">
        <x:v>76</x:v>
      </x:c>
      <x:c r="E60" s="210" t="s">
        <x:v>75</x:v>
      </x:c>
      <x:c r="F60" s="20" t="s">
        <x:v>10</x:v>
      </x:c>
      <x:c r="G60" s="365">
        <x:v>91</x:v>
      </x:c>
      <x:c r="H60" s="365">
        <x:v>945.74445695009263</x:v>
      </x:c>
      <x:c r="I60" s="285">
        <x:f t="shared" si="9"/>
        <x:v>86062.745582458432</x:v>
      </x:c>
      <x:c r="J60" s="106" t="e">
        <x:v>#VALUE!</x:v>
      </x:c>
      <x:c r="K60" s="73" t="e">
        <x:v>#VALUE!</x:v>
      </x:c>
      <x:c r="L60" s="68"/>
      <x:c r="M60" s="73">
        <x:v>0</x:v>
      </x:c>
      <x:c r="N60" s="159">
        <x:f t="shared" si="0"/>
        <x:v>945.74445695009263</x:v>
      </x:c>
      <x:c r="O60" s="106" t="e">
        <x:v>#VALUE!</x:v>
      </x:c>
      <x:c r="P60" s="73" t="e">
        <x:f t="shared" si="1"/>
        <x:v>#VALUE!</x:v>
      </x:c>
      <x:c r="Q60" s="68" t="e">
        <x:v>#VALUE!</x:v>
      </x:c>
      <x:c r="R60" s="73" t="e">
        <x:f t="shared" si="2"/>
        <x:v>#VALUE!</x:v>
      </x:c>
      <x:c r="S60" s="68" t="e">
        <x:v>#VALUE!</x:v>
      </x:c>
      <x:c r="T60" s="73" t="e">
        <x:f t="shared" si="3"/>
        <x:v>#VALUE!</x:v>
      </x:c>
      <x:c r="U60" s="26" t="e">
        <x:v>#VALUE!</x:v>
      </x:c>
      <x:c r="V60" s="26">
        <x:f t="shared" si="4"/>
        <x:v>945.74445695009263</x:v>
      </x:c>
      <x:c r="W60" s="73" t="e">
        <x:f t="shared" si="5"/>
        <x:v>#VALUE!</x:v>
      </x:c>
      <x:c r="X60" s="74" t="e">
        <x:f t="shared" si="6"/>
        <x:v>#VALUE!</x:v>
      </x:c>
      <x:c r="Y60" s="68" t="e">
        <x:f t="shared" si="7"/>
        <x:v>#VALUE!</x:v>
      </x:c>
      <x:c r="Z60" s="68" t="e">
        <x:f t="shared" si="8"/>
        <x:v>#VALUE!</x:v>
      </x:c>
    </x:row>
    <x:row r="61" spans="1:26" s="26" customFormat="1">
      <x:c r="A61" s="118">
        <x:v>56</x:v>
      </x:c>
      <x:c r="B61" s="118"/>
      <x:c r="C61" s="113">
        <x:v>1</x:v>
      </x:c>
      <x:c r="D61" s="210" t="s">
        <x:v>1375</x:v>
      </x:c>
      <x:c r="E61" s="210" t="s">
        <x:v>75</x:v>
      </x:c>
      <x:c r="F61" s="20" t="s">
        <x:v>10</x:v>
      </x:c>
      <x:c r="G61" s="158">
        <x:v>2</x:v>
      </x:c>
      <x:c r="H61" s="284">
        <x:v>2772.8324829800003</x:v>
      </x:c>
      <x:c r="I61" s="285">
        <x:f t="shared" si="9"/>
        <x:v>5545.6649659600007</x:v>
      </x:c>
      <x:c r="J61" s="106" t="e">
        <x:v>#VALUE!</x:v>
      </x:c>
      <x:c r="K61" s="73" t="e">
        <x:v>#VALUE!</x:v>
      </x:c>
      <x:c r="L61" s="68"/>
      <x:c r="M61" s="73">
        <x:v>0</x:v>
      </x:c>
      <x:c r="N61" s="159">
        <x:f t="shared" si="0"/>
        <x:v>2772.8324829800003</x:v>
      </x:c>
      <x:c r="O61" s="106" t="e">
        <x:v>#VALUE!</x:v>
      </x:c>
      <x:c r="P61" s="73" t="e">
        <x:f t="shared" si="1"/>
        <x:v>#VALUE!</x:v>
      </x:c>
      <x:c r="Q61" s="68" t="e">
        <x:v>#VALUE!</x:v>
      </x:c>
      <x:c r="R61" s="73" t="e">
        <x:f t="shared" si="2"/>
        <x:v>#VALUE!</x:v>
      </x:c>
      <x:c r="S61" s="68" t="e">
        <x:v>#VALUE!</x:v>
      </x:c>
      <x:c r="T61" s="73" t="e">
        <x:f t="shared" si="3"/>
        <x:v>#VALUE!</x:v>
      </x:c>
      <x:c r="U61" s="26" t="e">
        <x:v>#VALUE!</x:v>
      </x:c>
      <x:c r="V61" s="26">
        <x:f t="shared" si="4"/>
        <x:v>2772.8324829800003</x:v>
      </x:c>
      <x:c r="W61" s="73" t="e">
        <x:f t="shared" si="5"/>
        <x:v>#VALUE!</x:v>
      </x:c>
      <x:c r="X61" s="74" t="e">
        <x:f t="shared" si="6"/>
        <x:v>#VALUE!</x:v>
      </x:c>
      <x:c r="Y61" s="68" t="e">
        <x:f t="shared" si="7"/>
        <x:v>#VALUE!</x:v>
      </x:c>
      <x:c r="Z61" s="68" t="e">
        <x:f t="shared" si="8"/>
        <x:v>#VALUE!</x:v>
      </x:c>
    </x:row>
    <x:row r="62" spans="1:26" s="26" customFormat="1">
      <x:c r="A62" s="118">
        <x:v>57</x:v>
      </x:c>
      <x:c r="B62" s="118"/>
      <x:c r="C62" s="113">
        <x:v>1</x:v>
      </x:c>
      <x:c r="D62" s="210" t="s">
        <x:v>77</x:v>
      </x:c>
      <x:c r="E62" s="210" t="s">
        <x:v>75</x:v>
      </x:c>
      <x:c r="F62" s="20" t="s">
        <x:v>78</x:v>
      </x:c>
      <x:c r="G62" s="365">
        <x:v>0</x:v>
      </x:c>
      <x:c r="H62" s="365">
        <x:v>651.59</x:v>
      </x:c>
      <x:c r="I62" s="285">
        <x:f t="shared" si="9"/>
        <x:v>0</x:v>
      </x:c>
      <x:c r="J62" s="106" t="e">
        <x:v>#VALUE!</x:v>
      </x:c>
      <x:c r="K62" s="73" t="e">
        <x:v>#VALUE!</x:v>
      </x:c>
      <x:c r="L62" s="68"/>
      <x:c r="M62" s="73">
        <x:v>0</x:v>
      </x:c>
      <x:c r="N62" s="159">
        <x:f t="shared" si="0"/>
        <x:v>651.59</x:v>
      </x:c>
      <x:c r="O62" s="106" t="e">
        <x:v>#VALUE!</x:v>
      </x:c>
      <x:c r="P62" s="73" t="e">
        <x:f t="shared" si="1"/>
        <x:v>#VALUE!</x:v>
      </x:c>
      <x:c r="Q62" s="68" t="e">
        <x:v>#VALUE!</x:v>
      </x:c>
      <x:c r="R62" s="73" t="e">
        <x:f t="shared" si="2"/>
        <x:v>#VALUE!</x:v>
      </x:c>
      <x:c r="S62" s="68" t="e">
        <x:v>#VALUE!</x:v>
      </x:c>
      <x:c r="T62" s="73" t="e">
        <x:f t="shared" si="3"/>
        <x:v>#VALUE!</x:v>
      </x:c>
      <x:c r="U62" s="26" t="e">
        <x:v>#VALUE!</x:v>
      </x:c>
      <x:c r="V62" s="26">
        <x:f t="shared" si="4"/>
        <x:v>651.59</x:v>
      </x:c>
      <x:c r="W62" s="73" t="e">
        <x:f t="shared" si="5"/>
        <x:v>#VALUE!</x:v>
      </x:c>
      <x:c r="X62" s="74" t="e">
        <x:f t="shared" si="6"/>
        <x:v>#VALUE!</x:v>
      </x:c>
      <x:c r="Y62" s="68" t="e">
        <x:f t="shared" si="7"/>
        <x:v>#VALUE!</x:v>
      </x:c>
      <x:c r="Z62" s="68" t="e">
        <x:f t="shared" si="8"/>
        <x:v>#VALUE!</x:v>
      </x:c>
    </x:row>
    <x:row r="63" spans="1:26" s="26" customFormat="1">
      <x:c r="A63" s="118">
        <x:v>58</x:v>
      </x:c>
      <x:c r="B63" s="118"/>
      <x:c r="C63" s="113">
        <x:v>1</x:v>
      </x:c>
      <x:c r="D63" s="210" t="s">
        <x:v>79</x:v>
      </x:c>
      <x:c r="E63" s="210" t="s">
        <x:v>75</x:v>
      </x:c>
      <x:c r="F63" s="20" t="s">
        <x:v>78</x:v>
      </x:c>
      <x:c r="G63" s="365">
        <x:v>57</x:v>
      </x:c>
      <x:c r="H63" s="365">
        <x:v>651.59</x:v>
      </x:c>
      <x:c r="I63" s="285">
        <x:f t="shared" si="9"/>
        <x:v>37140.630000000005</x:v>
      </x:c>
      <x:c r="J63" s="106" t="e">
        <x:v>#VALUE!</x:v>
      </x:c>
      <x:c r="K63" s="73" t="e">
        <x:v>#VALUE!</x:v>
      </x:c>
      <x:c r="L63" s="68"/>
      <x:c r="M63" s="73">
        <x:v>0</x:v>
      </x:c>
      <x:c r="N63" s="159">
        <x:f t="shared" si="0"/>
        <x:v>651.59</x:v>
      </x:c>
      <x:c r="O63" s="106" t="e">
        <x:v>#VALUE!</x:v>
      </x:c>
      <x:c r="P63" s="73" t="e">
        <x:f t="shared" si="1"/>
        <x:v>#VALUE!</x:v>
      </x:c>
      <x:c r="Q63" s="68" t="e">
        <x:v>#VALUE!</x:v>
      </x:c>
      <x:c r="R63" s="73" t="e">
        <x:f t="shared" si="2"/>
        <x:v>#VALUE!</x:v>
      </x:c>
      <x:c r="S63" s="68" t="e">
        <x:v>#VALUE!</x:v>
      </x:c>
      <x:c r="T63" s="73" t="e">
        <x:f t="shared" si="3"/>
        <x:v>#VALUE!</x:v>
      </x:c>
      <x:c r="U63" s="26" t="e">
        <x:v>#VALUE!</x:v>
      </x:c>
      <x:c r="V63" s="26">
        <x:f t="shared" si="4"/>
        <x:v>651.59</x:v>
      </x:c>
      <x:c r="W63" s="73" t="e">
        <x:f t="shared" si="5"/>
        <x:v>#VALUE!</x:v>
      </x:c>
      <x:c r="X63" s="74" t="e">
        <x:f t="shared" si="6"/>
        <x:v>#VALUE!</x:v>
      </x:c>
      <x:c r="Y63" s="68" t="e">
        <x:f t="shared" si="7"/>
        <x:v>#VALUE!</x:v>
      </x:c>
      <x:c r="Z63" s="68" t="e">
        <x:f t="shared" si="8"/>
        <x:v>#VALUE!</x:v>
      </x:c>
    </x:row>
    <x:row r="64" spans="1:26" s="26" customFormat="1">
      <x:c r="A64" s="118">
        <x:v>59</x:v>
      </x:c>
      <x:c r="B64" s="118"/>
      <x:c r="C64" s="113">
        <x:v>1</x:v>
      </x:c>
      <x:c r="D64" s="210" t="s">
        <x:v>80</x:v>
      </x:c>
      <x:c r="E64" s="210" t="s">
        <x:v>75</x:v>
      </x:c>
      <x:c r="F64" s="20" t="s">
        <x:v>81</x:v>
      </x:c>
      <x:c r="G64" s="365">
        <x:v>0</x:v>
      </x:c>
      <x:c r="H64" s="365">
        <x:v>3963.20678</x:v>
      </x:c>
      <x:c r="I64" s="285">
        <x:f t="shared" si="9"/>
        <x:v>0</x:v>
      </x:c>
      <x:c r="J64" s="106" t="e">
        <x:v>#VALUE!</x:v>
      </x:c>
      <x:c r="K64" s="73" t="e">
        <x:v>#VALUE!</x:v>
      </x:c>
      <x:c r="L64" s="68"/>
      <x:c r="M64" s="73">
        <x:v>0</x:v>
      </x:c>
      <x:c r="N64" s="159">
        <x:f t="shared" si="0"/>
        <x:v>3963.20678</x:v>
      </x:c>
      <x:c r="O64" s="106" t="e">
        <x:v>#VALUE!</x:v>
      </x:c>
      <x:c r="P64" s="73" t="e">
        <x:f t="shared" si="1"/>
        <x:v>#VALUE!</x:v>
      </x:c>
      <x:c r="Q64" s="68" t="e">
        <x:v>#VALUE!</x:v>
      </x:c>
      <x:c r="R64" s="73" t="e">
        <x:f t="shared" si="2"/>
        <x:v>#VALUE!</x:v>
      </x:c>
      <x:c r="S64" s="68" t="e">
        <x:v>#VALUE!</x:v>
      </x:c>
      <x:c r="T64" s="73" t="e">
        <x:f t="shared" si="3"/>
        <x:v>#VALUE!</x:v>
      </x:c>
      <x:c r="U64" s="26" t="e">
        <x:v>#VALUE!</x:v>
      </x:c>
      <x:c r="V64" s="26">
        <x:f t="shared" si="4"/>
        <x:v>3963.20678</x:v>
      </x:c>
      <x:c r="W64" s="73" t="e">
        <x:f t="shared" si="5"/>
        <x:v>#VALUE!</x:v>
      </x:c>
      <x:c r="X64" s="74" t="e">
        <x:f t="shared" si="6"/>
        <x:v>#VALUE!</x:v>
      </x:c>
      <x:c r="Y64" s="68" t="e">
        <x:f t="shared" si="7"/>
        <x:v>#VALUE!</x:v>
      </x:c>
      <x:c r="Z64" s="68" t="e">
        <x:f t="shared" si="8"/>
        <x:v>#VALUE!</x:v>
      </x:c>
    </x:row>
    <x:row r="65" spans="1:26" s="26" customFormat="1">
      <x:c r="A65" s="118">
        <x:v>60</x:v>
      </x:c>
      <x:c r="B65" s="118"/>
      <x:c r="C65" s="113">
        <x:v>1</x:v>
      </x:c>
      <x:c r="D65" s="210" t="s">
        <x:v>1370</x:v>
      </x:c>
      <x:c r="E65" s="210" t="s">
        <x:v>75</x:v>
      </x:c>
      <x:c r="F65" s="20" t="s">
        <x:v>81</x:v>
      </x:c>
      <x:c r="G65" s="158">
        <x:v>1</x:v>
      </x:c>
      <x:c r="H65" s="284">
        <x:v>303.51145902000002</x:v>
      </x:c>
      <x:c r="I65" s="285">
        <x:f t="shared" si="9"/>
        <x:v>303.51145902000002</x:v>
      </x:c>
      <x:c r="J65" s="106" t="e">
        <x:v>#VALUE!</x:v>
      </x:c>
      <x:c r="K65" s="73" t="e">
        <x:v>#VALUE!</x:v>
      </x:c>
      <x:c r="L65" s="68"/>
      <x:c r="M65" s="73">
        <x:v>0</x:v>
      </x:c>
      <x:c r="N65" s="159">
        <x:f t="shared" si="0"/>
        <x:v>303.51145902000002</x:v>
      </x:c>
      <x:c r="O65" s="106" t="e">
        <x:v>#VALUE!</x:v>
      </x:c>
      <x:c r="P65" s="73" t="e">
        <x:f t="shared" si="1"/>
        <x:v>#VALUE!</x:v>
      </x:c>
      <x:c r="Q65" s="68" t="e">
        <x:v>#VALUE!</x:v>
      </x:c>
      <x:c r="R65" s="73" t="e">
        <x:f t="shared" si="2"/>
        <x:v>#VALUE!</x:v>
      </x:c>
      <x:c r="S65" s="68" t="e">
        <x:v>#VALUE!</x:v>
      </x:c>
      <x:c r="T65" s="73" t="e">
        <x:f t="shared" si="3"/>
        <x:v>#VALUE!</x:v>
      </x:c>
      <x:c r="U65" s="26" t="e">
        <x:v>#VALUE!</x:v>
      </x:c>
      <x:c r="V65" s="26">
        <x:f t="shared" si="4"/>
        <x:v>303.51145902000002</x:v>
      </x:c>
      <x:c r="W65" s="73" t="e">
        <x:f t="shared" si="5"/>
        <x:v>#VALUE!</x:v>
      </x:c>
      <x:c r="X65" s="74" t="e">
        <x:f t="shared" si="6"/>
        <x:v>#VALUE!</x:v>
      </x:c>
      <x:c r="Y65" s="68" t="e">
        <x:f t="shared" si="7"/>
        <x:v>#VALUE!</x:v>
      </x:c>
      <x:c r="Z65" s="68" t="e">
        <x:f t="shared" si="8"/>
        <x:v>#VALUE!</x:v>
      </x:c>
    </x:row>
    <x:row r="66" spans="1:26" s="26" customFormat="1">
      <x:c r="A66" s="118">
        <x:v>61</x:v>
      </x:c>
      <x:c r="B66" s="118"/>
      <x:c r="C66" s="113">
        <x:v>1</x:v>
      </x:c>
      <x:c r="D66" s="210" t="s">
        <x:v>82</x:v>
      </x:c>
      <x:c r="E66" s="210" t="s">
        <x:v>75</x:v>
      </x:c>
      <x:c r="F66" s="20" t="s">
        <x:v>81</x:v>
      </x:c>
      <x:c r="G66" s="365">
        <x:v>57</x:v>
      </x:c>
      <x:c r="H66" s="365">
        <x:v>350.63</x:v>
      </x:c>
      <x:c r="I66" s="285">
        <x:f t="shared" si="9"/>
        <x:v>19985.91</x:v>
      </x:c>
      <x:c r="J66" s="106" t="e">
        <x:v>#VALUE!</x:v>
      </x:c>
      <x:c r="K66" s="73" t="e">
        <x:v>#VALUE!</x:v>
      </x:c>
      <x:c r="L66" s="68"/>
      <x:c r="M66" s="73">
        <x:v>0</x:v>
      </x:c>
      <x:c r="N66" s="159">
        <x:f t="shared" si="0"/>
        <x:v>350.63</x:v>
      </x:c>
      <x:c r="O66" s="106" t="e">
        <x:v>#VALUE!</x:v>
      </x:c>
      <x:c r="P66" s="73" t="e">
        <x:f t="shared" si="1"/>
        <x:v>#VALUE!</x:v>
      </x:c>
      <x:c r="Q66" s="68" t="e">
        <x:v>#VALUE!</x:v>
      </x:c>
      <x:c r="R66" s="73" t="e">
        <x:f t="shared" si="2"/>
        <x:v>#VALUE!</x:v>
      </x:c>
      <x:c r="S66" s="68" t="e">
        <x:v>#VALUE!</x:v>
      </x:c>
      <x:c r="T66" s="73" t="e">
        <x:f t="shared" si="3"/>
        <x:v>#VALUE!</x:v>
      </x:c>
      <x:c r="U66" s="26" t="e">
        <x:v>#VALUE!</x:v>
      </x:c>
      <x:c r="V66" s="26">
        <x:f t="shared" si="4"/>
        <x:v>350.63</x:v>
      </x:c>
      <x:c r="W66" s="73" t="e">
        <x:f t="shared" si="5"/>
        <x:v>#VALUE!</x:v>
      </x:c>
      <x:c r="X66" s="74" t="e">
        <x:f t="shared" si="6"/>
        <x:v>#VALUE!</x:v>
      </x:c>
      <x:c r="Y66" s="68" t="e">
        <x:f t="shared" si="7"/>
        <x:v>#VALUE!</x:v>
      </x:c>
      <x:c r="Z66" s="68" t="e">
        <x:f t="shared" si="8"/>
        <x:v>#VALUE!</x:v>
      </x:c>
    </x:row>
    <x:row r="67" spans="1:26" s="26" customFormat="1">
      <x:c r="A67" s="118">
        <x:v>62</x:v>
      </x:c>
      <x:c r="B67" s="118"/>
      <x:c r="C67" s="113">
        <x:v>1</x:v>
      </x:c>
      <x:c r="D67" s="210" t="s">
        <x:v>83</x:v>
      </x:c>
      <x:c r="E67" s="210" t="s">
        <x:v>84</x:v>
      </x:c>
      <x:c r="F67" s="20" t="s">
        <x:v>10</x:v>
      </x:c>
      <x:c r="G67" s="365">
        <x:v>0</x:v>
      </x:c>
      <x:c r="H67" s="365">
        <x:v>4127.3905919999997</x:v>
      </x:c>
      <x:c r="I67" s="285">
        <x:f t="shared" si="9"/>
        <x:v>0</x:v>
      </x:c>
      <x:c r="J67" s="106" t="e">
        <x:v>#VALUE!</x:v>
      </x:c>
      <x:c r="K67" s="73" t="e">
        <x:v>#VALUE!</x:v>
      </x:c>
      <x:c r="L67" s="68"/>
      <x:c r="M67" s="73">
        <x:v>0</x:v>
      </x:c>
      <x:c r="N67" s="159">
        <x:f t="shared" si="0"/>
        <x:v>4127.3905919999997</x:v>
      </x:c>
      <x:c r="O67" s="106" t="e">
        <x:v>#VALUE!</x:v>
      </x:c>
      <x:c r="P67" s="73" t="e">
        <x:f t="shared" si="1"/>
        <x:v>#VALUE!</x:v>
      </x:c>
      <x:c r="Q67" s="68" t="e">
        <x:v>#VALUE!</x:v>
      </x:c>
      <x:c r="R67" s="73" t="e">
        <x:f t="shared" si="2"/>
        <x:v>#VALUE!</x:v>
      </x:c>
      <x:c r="S67" s="68" t="e">
        <x:v>#VALUE!</x:v>
      </x:c>
      <x:c r="T67" s="73" t="e">
        <x:f t="shared" si="3"/>
        <x:v>#VALUE!</x:v>
      </x:c>
      <x:c r="U67" s="26" t="e">
        <x:v>#VALUE!</x:v>
      </x:c>
      <x:c r="V67" s="26">
        <x:f t="shared" si="4"/>
        <x:v>4127.3905919999997</x:v>
      </x:c>
      <x:c r="W67" s="73" t="e">
        <x:f t="shared" si="5"/>
        <x:v>#VALUE!</x:v>
      </x:c>
      <x:c r="X67" s="74" t="e">
        <x:f t="shared" si="6"/>
        <x:v>#VALUE!</x:v>
      </x:c>
      <x:c r="Y67" s="68" t="e">
        <x:f t="shared" si="7"/>
        <x:v>#VALUE!</x:v>
      </x:c>
      <x:c r="Z67" s="68" t="e">
        <x:f t="shared" si="8"/>
        <x:v>#VALUE!</x:v>
      </x:c>
    </x:row>
    <x:row r="68" spans="1:26" s="26" customFormat="1">
      <x:c r="A68" s="118">
        <x:v>63</x:v>
      </x:c>
      <x:c r="B68" s="118"/>
      <x:c r="C68" s="113">
        <x:v>1</x:v>
      </x:c>
      <x:c r="D68" s="210" t="s">
        <x:v>94</x:v>
      </x:c>
      <x:c r="E68" s="210" t="s">
        <x:v>95</x:v>
      </x:c>
      <x:c r="F68" s="20" t="s">
        <x:v>96</x:v>
      </x:c>
      <x:c r="G68" s="365">
        <x:v>0</x:v>
      </x:c>
      <x:c r="H68" s="365">
        <x:v>4150.7430036000005</x:v>
      </x:c>
      <x:c r="I68" s="285">
        <x:f t="shared" si="9"/>
        <x:v>0</x:v>
      </x:c>
      <x:c r="J68" s="106" t="e">
        <x:v>#VALUE!</x:v>
      </x:c>
      <x:c r="K68" s="73" t="e">
        <x:v>#VALUE!</x:v>
      </x:c>
      <x:c r="L68" s="68"/>
      <x:c r="M68" s="73">
        <x:v>0</x:v>
      </x:c>
      <x:c r="N68" s="159">
        <x:f t="shared" si="0"/>
        <x:v>4150.7430036000005</x:v>
      </x:c>
      <x:c r="O68" s="106" t="e">
        <x:v>#VALUE!</x:v>
      </x:c>
      <x:c r="P68" s="73" t="e">
        <x:f t="shared" si="1"/>
        <x:v>#VALUE!</x:v>
      </x:c>
      <x:c r="Q68" s="68" t="e">
        <x:v>#VALUE!</x:v>
      </x:c>
      <x:c r="R68" s="73" t="e">
        <x:f t="shared" si="2"/>
        <x:v>#VALUE!</x:v>
      </x:c>
      <x:c r="S68" s="68" t="e">
        <x:v>#VALUE!</x:v>
      </x:c>
      <x:c r="T68" s="73" t="e">
        <x:f t="shared" si="3"/>
        <x:v>#VALUE!</x:v>
      </x:c>
      <x:c r="U68" s="26" t="e">
        <x:v>#VALUE!</x:v>
      </x:c>
      <x:c r="V68" s="26">
        <x:f t="shared" si="4"/>
        <x:v>4150.7430036000005</x:v>
      </x:c>
      <x:c r="W68" s="73" t="e">
        <x:f t="shared" si="5"/>
        <x:v>#VALUE!</x:v>
      </x:c>
      <x:c r="X68" s="74" t="e">
        <x:f t="shared" si="6"/>
        <x:v>#VALUE!</x:v>
      </x:c>
      <x:c r="Y68" s="68" t="e">
        <x:f t="shared" si="7"/>
        <x:v>#VALUE!</x:v>
      </x:c>
      <x:c r="Z68" s="68" t="e">
        <x:f t="shared" si="8"/>
        <x:v>#VALUE!</x:v>
      </x:c>
    </x:row>
    <x:row r="69" spans="1:26" s="26" customFormat="1">
      <x:c r="A69" s="118">
        <x:v>64</x:v>
      </x:c>
      <x:c r="B69" s="118"/>
      <x:c r="C69" s="113">
        <x:v>1</x:v>
      </x:c>
      <x:c r="D69" s="210" t="s">
        <x:v>85</x:v>
      </x:c>
      <x:c r="E69" s="210" t="s">
        <x:v>123</x:v>
      </x:c>
      <x:c r="F69" s="20" t="s">
        <x:v>87</x:v>
      </x:c>
      <x:c r="G69" s="365">
        <x:v>0</x:v>
      </x:c>
      <x:c r="H69" s="365">
        <x:v>34.549243300000001</x:v>
      </x:c>
      <x:c r="I69" s="285">
        <x:f t="shared" si="9"/>
        <x:v>0</x:v>
      </x:c>
      <x:c r="J69" s="106" t="e">
        <x:v>#VALUE!</x:v>
      </x:c>
      <x:c r="K69" s="73" t="e">
        <x:v>#VALUE!</x:v>
      </x:c>
      <x:c r="L69" s="68"/>
      <x:c r="M69" s="73">
        <x:v>0</x:v>
      </x:c>
      <x:c r="N69" s="159">
        <x:f t="shared" si="0"/>
        <x:v>34.549243300000001</x:v>
      </x:c>
      <x:c r="O69" s="106" t="e">
        <x:v>#VALUE!</x:v>
      </x:c>
      <x:c r="P69" s="73" t="e">
        <x:f t="shared" si="1"/>
        <x:v>#VALUE!</x:v>
      </x:c>
      <x:c r="Q69" s="68" t="e">
        <x:v>#VALUE!</x:v>
      </x:c>
      <x:c r="R69" s="73" t="e">
        <x:f t="shared" si="2"/>
        <x:v>#VALUE!</x:v>
      </x:c>
      <x:c r="S69" s="68" t="e">
        <x:v>#VALUE!</x:v>
      </x:c>
      <x:c r="T69" s="73" t="e">
        <x:f t="shared" si="3"/>
        <x:v>#VALUE!</x:v>
      </x:c>
      <x:c r="U69" s="26" t="e">
        <x:v>#VALUE!</x:v>
      </x:c>
      <x:c r="V69" s="26">
        <x:f t="shared" si="4"/>
        <x:v>34.549243300000001</x:v>
      </x:c>
      <x:c r="W69" s="73" t="e">
        <x:f t="shared" si="5"/>
        <x:v>#VALUE!</x:v>
      </x:c>
      <x:c r="X69" s="74" t="e">
        <x:f t="shared" si="6"/>
        <x:v>#VALUE!</x:v>
      </x:c>
      <x:c r="Y69" s="68" t="e">
        <x:f t="shared" si="7"/>
        <x:v>#VALUE!</x:v>
      </x:c>
      <x:c r="Z69" s="68" t="e">
        <x:f t="shared" si="8"/>
        <x:v>#VALUE!</x:v>
      </x:c>
    </x:row>
    <x:row r="70" spans="1:26" s="26" customFormat="1">
      <x:c r="A70" s="118">
        <x:v>65</x:v>
      </x:c>
      <x:c r="B70" s="118"/>
      <x:c r="C70" s="113">
        <x:v>1</x:v>
      </x:c>
      <x:c r="D70" s="210" t="s">
        <x:v>88</x:v>
      </x:c>
      <x:c r="E70" s="210" t="s">
        <x:v>123</x:v>
      </x:c>
      <x:c r="F70" s="20" t="s">
        <x:v>89</x:v>
      </x:c>
      <x:c r="G70" s="365">
        <x:v>0</x:v>
      </x:c>
      <x:c r="H70" s="365">
        <x:v>40.160523260000005</x:v>
      </x:c>
      <x:c r="I70" s="285">
        <x:f t="shared" si="9"/>
        <x:v>0</x:v>
      </x:c>
      <x:c r="J70" s="106" t="e">
        <x:v>#VALUE!</x:v>
      </x:c>
      <x:c r="K70" s="73" t="e">
        <x:v>#VALUE!</x:v>
      </x:c>
      <x:c r="L70" s="68"/>
      <x:c r="M70" s="73">
        <x:v>0</x:v>
      </x:c>
      <x:c r="N70" s="159">
        <x:f t="shared" ref="N70:N71" si="10">IF(IFERROR((I70+K70)/(G70+J70),)=0,H70,IFERROR((I70+K70)/(G70+J70),))</x:f>
        <x:v>40.160523260000005</x:v>
      </x:c>
      <x:c r="O70" s="106" t="e">
        <x:v>#VALUE!</x:v>
      </x:c>
      <x:c r="P70" s="73" t="e">
        <x:f t="shared" ref="P70:P71" si="11">+IF(O70&lt;&gt;0,O70*N70,)</x:f>
        <x:v>#VALUE!</x:v>
      </x:c>
      <x:c r="Q70" s="68" t="e">
        <x:v>#VALUE!</x:v>
      </x:c>
      <x:c r="R70" s="73" t="e">
        <x:f t="shared" ref="R70:R71" si="12">+IF(Q70&lt;&gt;0,Q70*N70,)</x:f>
        <x:v>#VALUE!</x:v>
      </x:c>
      <x:c r="S70" s="68" t="e">
        <x:v>#VALUE!</x:v>
      </x:c>
      <x:c r="T70" s="73" t="e">
        <x:f t="shared" ref="T70:T71" si="13">+IF(S70&lt;&gt;0,S70*N70,)</x:f>
        <x:v>#VALUE!</x:v>
      </x:c>
      <x:c r="U70" s="26" t="e">
        <x:v>#VALUE!</x:v>
      </x:c>
      <x:c r="V70" s="26">
        <x:f t="shared" ref="V70:V71" si="14">+N70</x:f>
        <x:v>40.160523260000005</x:v>
      </x:c>
      <x:c r="W70" s="73" t="e">
        <x:f t="shared" ref="W70:W71" si="15">+IF(U70&lt;&gt;0,U70*N70,)</x:f>
        <x:v>#VALUE!</x:v>
      </x:c>
      <x:c r="X70" s="74" t="e">
        <x:f t="shared" ref="X70:X71" si="16">+I70+K70-P70-R70-W70-T70+M70</x:f>
        <x:v>#VALUE!</x:v>
      </x:c>
      <x:c r="Y70" s="68" t="e">
        <x:f t="shared" ref="Y70:Y71" si="17">+G70+J70+L70-O70-Q70-S70</x:f>
        <x:v>#VALUE!</x:v>
      </x:c>
      <x:c r="Z70" s="68" t="e">
        <x:f t="shared" ref="Z70:Z71" si="18">+U70-Y70</x:f>
        <x:v>#VALUE!</x:v>
      </x:c>
    </x:row>
    <x:row r="71" spans="1:26" s="26" customFormat="1" ht="14.25" thickBot="1">
      <x:c r="A71" s="118">
        <x:v>66</x:v>
      </x:c>
      <x:c r="B71" s="118"/>
      <x:c r="C71" s="113">
        <x:v>1</x:v>
      </x:c>
      <x:c r="D71" s="210" t="s">
        <x:v>90</x:v>
      </x:c>
      <x:c r="E71" s="210" t="s">
        <x:v>123</x:v>
      </x:c>
      <x:c r="F71" s="20" t="s">
        <x:v>91</x:v>
      </x:c>
      <x:c r="G71" s="365">
        <x:v>0</x:v>
      </x:c>
      <x:c r="H71" s="365">
        <x:v>30.894961240000001</x:v>
      </x:c>
      <x:c r="I71" s="285">
        <x:f t="shared" ref="I71" si="19">+G71*H71</x:f>
        <x:v>0</x:v>
      </x:c>
      <x:c r="J71" s="106" t="e">
        <x:v>#VALUE!</x:v>
      </x:c>
      <x:c r="K71" s="73" t="e">
        <x:v>#VALUE!</x:v>
      </x:c>
      <x:c r="L71" s="68"/>
      <x:c r="M71" s="73">
        <x:v>0</x:v>
      </x:c>
      <x:c r="N71" s="159">
        <x:f t="shared" si="10"/>
        <x:v>30.894961240000001</x:v>
      </x:c>
      <x:c r="O71" s="106" t="e">
        <x:v>#VALUE!</x:v>
      </x:c>
      <x:c r="P71" s="73" t="e">
        <x:f t="shared" si="11"/>
        <x:v>#VALUE!</x:v>
      </x:c>
      <x:c r="Q71" s="68" t="e">
        <x:v>#VALUE!</x:v>
      </x:c>
      <x:c r="R71" s="73" t="e">
        <x:f t="shared" si="12"/>
        <x:v>#VALUE!</x:v>
      </x:c>
      <x:c r="S71" s="68" t="e">
        <x:v>#VALUE!</x:v>
      </x:c>
      <x:c r="T71" s="73" t="e">
        <x:f t="shared" si="13"/>
        <x:v>#VALUE!</x:v>
      </x:c>
      <x:c r="U71" s="26" t="e">
        <x:v>#VALUE!</x:v>
      </x:c>
      <x:c r="V71" s="26">
        <x:f t="shared" si="14"/>
        <x:v>30.894961240000001</x:v>
      </x:c>
      <x:c r="W71" s="73" t="e">
        <x:f t="shared" si="15"/>
        <x:v>#VALUE!</x:v>
      </x:c>
      <x:c r="X71" s="74" t="e">
        <x:f t="shared" si="16"/>
        <x:v>#VALUE!</x:v>
      </x:c>
      <x:c r="Y71" s="68" t="e">
        <x:f t="shared" si="17"/>
        <x:v>#VALUE!</x:v>
      </x:c>
      <x:c r="Z71" s="68" t="e">
        <x:f t="shared" si="18"/>
        <x:v>#VALUE!</x:v>
      </x:c>
    </x:row>
    <x:row r="72" spans="1:26" s="26" customFormat="1" ht="14.25" hidden="1" outlineLevel="1" thickBot="1">
      <x:c r="A72" s="118">
        <x:v>67</x:v>
      </x:c>
      <x:c r="B72" s="118"/>
      <x:c r="C72" s="113">
        <x:v>1</x:v>
      </x:c>
      <x:c r="D72" s="210"/>
      <x:c r="E72" s="210"/>
      <x:c r="F72" s="20"/>
      <x:c r="G72" s="158"/>
      <x:c r="H72" s="284"/>
      <x:c r="I72" s="285"/>
      <x:c r="J72" s="106"/>
      <x:c r="K72" s="73"/>
      <x:c r="L72" s="68"/>
      <x:c r="M72" s="73"/>
      <x:c r="N72" s="159"/>
      <x:c r="O72" s="106"/>
      <x:c r="P72" s="73"/>
      <x:c r="Q72" s="68"/>
      <x:c r="R72" s="73"/>
      <x:c r="S72" s="68"/>
      <x:c r="T72" s="73"/>
      <x:c r="W72" s="73"/>
      <x:c r="X72" s="74">
        <x:f t="shared" ref="X72:X105" si="20">+I72+K72+M72-P72-R72-W72-T72</x:f>
        <x:v>0</x:v>
      </x:c>
      <x:c r="Y72" s="68"/>
      <x:c r="Z72" s="68"/>
    </x:row>
    <x:row r="73" spans="1:26" s="26" customFormat="1" ht="14.25" hidden="1" outlineLevel="1" thickBot="1">
      <x:c r="A73" s="118">
        <x:v>68</x:v>
      </x:c>
      <x:c r="B73" s="118"/>
      <x:c r="C73" s="113">
        <x:v>1</x:v>
      </x:c>
      <x:c r="D73" s="210"/>
      <x:c r="E73" s="210"/>
      <x:c r="F73" s="20"/>
      <x:c r="G73" s="158"/>
      <x:c r="H73" s="284"/>
      <x:c r="I73" s="285"/>
      <x:c r="J73" s="106"/>
      <x:c r="K73" s="73"/>
      <x:c r="L73" s="68"/>
      <x:c r="M73" s="73"/>
      <x:c r="N73" s="159"/>
      <x:c r="O73" s="106"/>
      <x:c r="P73" s="73"/>
      <x:c r="Q73" s="68"/>
      <x:c r="R73" s="73"/>
      <x:c r="S73" s="68"/>
      <x:c r="T73" s="73"/>
      <x:c r="W73" s="73"/>
      <x:c r="X73" s="74">
        <x:f t="shared" si="20"/>
        <x:v>0</x:v>
      </x:c>
      <x:c r="Y73" s="68"/>
      <x:c r="Z73" s="68"/>
    </x:row>
    <x:row r="74" spans="1:26" s="26" customFormat="1" ht="14.25" hidden="1" outlineLevel="1" thickBot="1">
      <x:c r="A74" s="118">
        <x:v>69</x:v>
      </x:c>
      <x:c r="B74" s="118"/>
      <x:c r="C74" s="113">
        <x:v>1</x:v>
      </x:c>
      <x:c r="D74" s="210"/>
      <x:c r="E74" s="210"/>
      <x:c r="F74" s="20"/>
      <x:c r="G74" s="158"/>
      <x:c r="H74" s="284"/>
      <x:c r="I74" s="285"/>
      <x:c r="J74" s="106"/>
      <x:c r="K74" s="73"/>
      <x:c r="L74" s="68"/>
      <x:c r="M74" s="73"/>
      <x:c r="N74" s="159"/>
      <x:c r="O74" s="106"/>
      <x:c r="P74" s="73"/>
      <x:c r="Q74" s="68"/>
      <x:c r="R74" s="73"/>
      <x:c r="S74" s="68"/>
      <x:c r="T74" s="73"/>
      <x:c r="W74" s="73"/>
      <x:c r="X74" s="74">
        <x:f t="shared" si="20"/>
        <x:v>0</x:v>
      </x:c>
      <x:c r="Y74" s="68"/>
      <x:c r="Z74" s="68"/>
    </x:row>
    <x:row r="75" spans="1:26" s="26" customFormat="1" ht="14.25" hidden="1" outlineLevel="1" thickBot="1">
      <x:c r="A75" s="118">
        <x:v>70</x:v>
      </x:c>
      <x:c r="B75" s="118"/>
      <x:c r="C75" s="113">
        <x:v>1</x:v>
      </x:c>
      <x:c r="D75" s="210"/>
      <x:c r="E75" s="210"/>
      <x:c r="F75" s="20"/>
      <x:c r="G75" s="158"/>
      <x:c r="H75" s="284"/>
      <x:c r="I75" s="285"/>
      <x:c r="J75" s="106"/>
      <x:c r="K75" s="73"/>
      <x:c r="L75" s="68"/>
      <x:c r="M75" s="73"/>
      <x:c r="N75" s="159"/>
      <x:c r="O75" s="106"/>
      <x:c r="P75" s="73"/>
      <x:c r="Q75" s="68"/>
      <x:c r="R75" s="73"/>
      <x:c r="S75" s="68"/>
      <x:c r="T75" s="73"/>
      <x:c r="W75" s="73"/>
      <x:c r="X75" s="74">
        <x:f t="shared" si="20"/>
        <x:v>0</x:v>
      </x:c>
      <x:c r="Y75" s="68"/>
      <x:c r="Z75" s="68"/>
    </x:row>
    <x:row r="76" spans="1:26" s="26" customFormat="1" ht="14.25" hidden="1" outlineLevel="1" thickBot="1">
      <x:c r="A76" s="118">
        <x:v>71</x:v>
      </x:c>
      <x:c r="B76" s="118"/>
      <x:c r="C76" s="113">
        <x:v>1</x:v>
      </x:c>
      <x:c r="D76" s="210"/>
      <x:c r="E76" s="210"/>
      <x:c r="F76" s="20"/>
      <x:c r="G76" s="158"/>
      <x:c r="H76" s="284"/>
      <x:c r="I76" s="285"/>
      <x:c r="J76" s="106"/>
      <x:c r="K76" s="73"/>
      <x:c r="L76" s="68"/>
      <x:c r="M76" s="73"/>
      <x:c r="N76" s="159"/>
      <x:c r="O76" s="106"/>
      <x:c r="P76" s="73"/>
      <x:c r="Q76" s="68"/>
      <x:c r="R76" s="73"/>
      <x:c r="S76" s="68"/>
      <x:c r="T76" s="73"/>
      <x:c r="W76" s="73"/>
      <x:c r="X76" s="74">
        <x:f t="shared" si="20"/>
        <x:v>0</x:v>
      </x:c>
      <x:c r="Y76" s="68"/>
      <x:c r="Z76" s="68"/>
    </x:row>
    <x:row r="77" spans="1:26" s="26" customFormat="1" ht="14.25" hidden="1" outlineLevel="1" thickBot="1">
      <x:c r="A77" s="118">
        <x:v>72</x:v>
      </x:c>
      <x:c r="B77" s="118"/>
      <x:c r="C77" s="113">
        <x:v>1</x:v>
      </x:c>
      <x:c r="D77" s="210"/>
      <x:c r="E77" s="210"/>
      <x:c r="F77" s="20"/>
      <x:c r="G77" s="158"/>
      <x:c r="H77" s="284"/>
      <x:c r="I77" s="285"/>
      <x:c r="J77" s="106"/>
      <x:c r="K77" s="73"/>
      <x:c r="L77" s="68"/>
      <x:c r="M77" s="73"/>
      <x:c r="N77" s="159"/>
      <x:c r="O77" s="106"/>
      <x:c r="P77" s="73"/>
      <x:c r="Q77" s="68"/>
      <x:c r="R77" s="73"/>
      <x:c r="S77" s="68"/>
      <x:c r="T77" s="73"/>
      <x:c r="W77" s="73"/>
      <x:c r="X77" s="74">
        <x:f t="shared" si="20"/>
        <x:v>0</x:v>
      </x:c>
      <x:c r="Y77" s="68"/>
      <x:c r="Z77" s="68"/>
    </x:row>
    <x:row r="78" spans="1:26" s="26" customFormat="1" ht="14.25" hidden="1" outlineLevel="1" thickBot="1">
      <x:c r="A78" s="118">
        <x:v>73</x:v>
      </x:c>
      <x:c r="B78" s="118"/>
      <x:c r="C78" s="113">
        <x:v>1</x:v>
      </x:c>
      <x:c r="D78" s="210"/>
      <x:c r="E78" s="210"/>
      <x:c r="F78" s="20"/>
      <x:c r="G78" s="158"/>
      <x:c r="H78" s="284"/>
      <x:c r="I78" s="285"/>
      <x:c r="J78" s="106"/>
      <x:c r="K78" s="73"/>
      <x:c r="L78" s="68"/>
      <x:c r="M78" s="73"/>
      <x:c r="N78" s="159"/>
      <x:c r="O78" s="106"/>
      <x:c r="P78" s="73"/>
      <x:c r="Q78" s="68"/>
      <x:c r="R78" s="73"/>
      <x:c r="S78" s="68"/>
      <x:c r="T78" s="73"/>
      <x:c r="W78" s="73"/>
      <x:c r="X78" s="74">
        <x:f t="shared" si="20"/>
        <x:v>0</x:v>
      </x:c>
      <x:c r="Y78" s="68"/>
      <x:c r="Z78" s="68"/>
    </x:row>
    <x:row r="79" spans="1:26" s="26" customFormat="1" ht="14.25" hidden="1" outlineLevel="1" thickBot="1">
      <x:c r="A79" s="118">
        <x:v>74</x:v>
      </x:c>
      <x:c r="B79" s="118"/>
      <x:c r="C79" s="113">
        <x:v>1</x:v>
      </x:c>
      <x:c r="D79" s="210"/>
      <x:c r="E79" s="210"/>
      <x:c r="F79" s="20"/>
      <x:c r="G79" s="158"/>
      <x:c r="H79" s="284"/>
      <x:c r="I79" s="285"/>
      <x:c r="J79" s="106"/>
      <x:c r="K79" s="73"/>
      <x:c r="L79" s="68"/>
      <x:c r="M79" s="73"/>
      <x:c r="N79" s="159"/>
      <x:c r="O79" s="106"/>
      <x:c r="P79" s="73"/>
      <x:c r="Q79" s="68"/>
      <x:c r="R79" s="73"/>
      <x:c r="S79" s="68"/>
      <x:c r="T79" s="73"/>
      <x:c r="W79" s="73"/>
      <x:c r="X79" s="74">
        <x:f t="shared" si="20"/>
        <x:v>0</x:v>
      </x:c>
      <x:c r="Y79" s="68"/>
      <x:c r="Z79" s="68"/>
    </x:row>
    <x:row r="80" spans="1:26" s="26" customFormat="1" ht="14.25" hidden="1" outlineLevel="1" thickBot="1">
      <x:c r="A80" s="118">
        <x:v>75</x:v>
      </x:c>
      <x:c r="B80" s="118"/>
      <x:c r="C80" s="113">
        <x:v>1</x:v>
      </x:c>
      <x:c r="D80" s="210"/>
      <x:c r="E80" s="210"/>
      <x:c r="F80" s="20"/>
      <x:c r="G80" s="158"/>
      <x:c r="H80" s="284"/>
      <x:c r="I80" s="285"/>
      <x:c r="J80" s="106"/>
      <x:c r="K80" s="73"/>
      <x:c r="L80" s="68"/>
      <x:c r="M80" s="73"/>
      <x:c r="N80" s="159"/>
      <x:c r="O80" s="106"/>
      <x:c r="P80" s="73"/>
      <x:c r="Q80" s="68"/>
      <x:c r="R80" s="73"/>
      <x:c r="S80" s="68"/>
      <x:c r="T80" s="73"/>
      <x:c r="W80" s="73"/>
      <x:c r="X80" s="74">
        <x:f t="shared" si="20"/>
        <x:v>0</x:v>
      </x:c>
      <x:c r="Y80" s="68"/>
      <x:c r="Z80" s="68"/>
    </x:row>
    <x:row r="81" spans="1:26" s="26" customFormat="1" ht="14.25" hidden="1" outlineLevel="1" thickBot="1">
      <x:c r="A81" s="118">
        <x:v>76</x:v>
      </x:c>
      <x:c r="B81" s="118"/>
      <x:c r="C81" s="113">
        <x:v>1</x:v>
      </x:c>
      <x:c r="D81" s="210"/>
      <x:c r="E81" s="210"/>
      <x:c r="F81" s="20"/>
      <x:c r="G81" s="158"/>
      <x:c r="H81" s="284"/>
      <x:c r="I81" s="285"/>
      <x:c r="J81" s="106"/>
      <x:c r="K81" s="73"/>
      <x:c r="L81" s="68"/>
      <x:c r="M81" s="73"/>
      <x:c r="N81" s="159"/>
      <x:c r="O81" s="106"/>
      <x:c r="P81" s="73"/>
      <x:c r="Q81" s="68"/>
      <x:c r="R81" s="73"/>
      <x:c r="S81" s="68"/>
      <x:c r="T81" s="73"/>
      <x:c r="W81" s="73"/>
      <x:c r="X81" s="74">
        <x:f t="shared" si="20"/>
        <x:v>0</x:v>
      </x:c>
      <x:c r="Y81" s="68"/>
      <x:c r="Z81" s="68"/>
    </x:row>
    <x:row r="82" spans="1:26" s="26" customFormat="1" ht="14.25" hidden="1" outlineLevel="1" thickBot="1">
      <x:c r="A82" s="118">
        <x:v>77</x:v>
      </x:c>
      <x:c r="B82" s="118"/>
      <x:c r="C82" s="113">
        <x:v>1</x:v>
      </x:c>
      <x:c r="D82" s="210"/>
      <x:c r="E82" s="210"/>
      <x:c r="F82" s="20"/>
      <x:c r="G82" s="158"/>
      <x:c r="H82" s="284"/>
      <x:c r="I82" s="285"/>
      <x:c r="J82" s="106"/>
      <x:c r="K82" s="73"/>
      <x:c r="L82" s="68"/>
      <x:c r="M82" s="73"/>
      <x:c r="N82" s="159"/>
      <x:c r="O82" s="106"/>
      <x:c r="P82" s="73"/>
      <x:c r="Q82" s="68"/>
      <x:c r="R82" s="73"/>
      <x:c r="S82" s="68"/>
      <x:c r="T82" s="73"/>
      <x:c r="W82" s="73"/>
      <x:c r="X82" s="74">
        <x:f t="shared" si="20"/>
        <x:v>0</x:v>
      </x:c>
      <x:c r="Y82" s="68"/>
      <x:c r="Z82" s="68"/>
    </x:row>
    <x:row r="83" spans="1:26" s="26" customFormat="1" ht="14.25" hidden="1" outlineLevel="1" thickBot="1">
      <x:c r="A83" s="118">
        <x:v>78</x:v>
      </x:c>
      <x:c r="B83" s="118"/>
      <x:c r="C83" s="113">
        <x:v>1</x:v>
      </x:c>
      <x:c r="D83" s="210"/>
      <x:c r="E83" s="210"/>
      <x:c r="F83" s="20"/>
      <x:c r="G83" s="158"/>
      <x:c r="H83" s="284"/>
      <x:c r="I83" s="285"/>
      <x:c r="J83" s="106"/>
      <x:c r="K83" s="73"/>
      <x:c r="L83" s="68"/>
      <x:c r="M83" s="73"/>
      <x:c r="N83" s="159"/>
      <x:c r="O83" s="106"/>
      <x:c r="P83" s="73"/>
      <x:c r="Q83" s="68"/>
      <x:c r="R83" s="73"/>
      <x:c r="S83" s="68"/>
      <x:c r="T83" s="73"/>
      <x:c r="W83" s="73"/>
      <x:c r="X83" s="74">
        <x:f t="shared" si="20"/>
        <x:v>0</x:v>
      </x:c>
      <x:c r="Y83" s="68"/>
      <x:c r="Z83" s="68"/>
    </x:row>
    <x:row r="84" spans="1:26" s="26" customFormat="1" ht="14.25" hidden="1" outlineLevel="1" thickBot="1">
      <x:c r="A84" s="118">
        <x:v>79</x:v>
      </x:c>
      <x:c r="B84" s="118"/>
      <x:c r="C84" s="113">
        <x:v>1</x:v>
      </x:c>
      <x:c r="D84" s="210"/>
      <x:c r="E84" s="210"/>
      <x:c r="F84" s="20"/>
      <x:c r="G84" s="158"/>
      <x:c r="H84" s="284"/>
      <x:c r="I84" s="285"/>
      <x:c r="J84" s="106"/>
      <x:c r="K84" s="73"/>
      <x:c r="L84" s="68"/>
      <x:c r="M84" s="73"/>
      <x:c r="N84" s="159"/>
      <x:c r="O84" s="106"/>
      <x:c r="P84" s="73"/>
      <x:c r="Q84" s="68"/>
      <x:c r="R84" s="73"/>
      <x:c r="S84" s="68"/>
      <x:c r="T84" s="73"/>
      <x:c r="W84" s="73"/>
      <x:c r="X84" s="74">
        <x:f t="shared" si="20"/>
        <x:v>0</x:v>
      </x:c>
      <x:c r="Y84" s="68"/>
      <x:c r="Z84" s="68"/>
    </x:row>
    <x:row r="85" spans="1:26" s="26" customFormat="1" ht="14.25" hidden="1" outlineLevel="1" thickBot="1">
      <x:c r="A85" s="118">
        <x:v>80</x:v>
      </x:c>
      <x:c r="B85" s="118"/>
      <x:c r="C85" s="113">
        <x:v>1</x:v>
      </x:c>
      <x:c r="D85" s="210"/>
      <x:c r="E85" s="210"/>
      <x:c r="F85" s="20"/>
      <x:c r="G85" s="158"/>
      <x:c r="H85" s="284"/>
      <x:c r="I85" s="285"/>
      <x:c r="J85" s="106"/>
      <x:c r="K85" s="73"/>
      <x:c r="L85" s="68"/>
      <x:c r="M85" s="73"/>
      <x:c r="N85" s="159"/>
      <x:c r="O85" s="106"/>
      <x:c r="P85" s="73"/>
      <x:c r="Q85" s="68"/>
      <x:c r="R85" s="73"/>
      <x:c r="S85" s="68"/>
      <x:c r="T85" s="73"/>
      <x:c r="W85" s="73"/>
      <x:c r="X85" s="74">
        <x:f t="shared" si="20"/>
        <x:v>0</x:v>
      </x:c>
      <x:c r="Y85" s="68"/>
      <x:c r="Z85" s="68"/>
    </x:row>
    <x:row r="86" spans="1:26" s="26" customFormat="1" ht="14.25" hidden="1" outlineLevel="1" thickBot="1">
      <x:c r="A86" s="118">
        <x:v>81</x:v>
      </x:c>
      <x:c r="B86" s="118"/>
      <x:c r="C86" s="113">
        <x:v>1</x:v>
      </x:c>
      <x:c r="D86" s="210"/>
      <x:c r="E86" s="210"/>
      <x:c r="F86" s="20"/>
      <x:c r="G86" s="158"/>
      <x:c r="H86" s="284"/>
      <x:c r="I86" s="285"/>
      <x:c r="J86" s="106"/>
      <x:c r="K86" s="73"/>
      <x:c r="L86" s="68"/>
      <x:c r="M86" s="73"/>
      <x:c r="N86" s="159"/>
      <x:c r="O86" s="106"/>
      <x:c r="P86" s="73"/>
      <x:c r="Q86" s="68"/>
      <x:c r="R86" s="73"/>
      <x:c r="S86" s="68"/>
      <x:c r="T86" s="73"/>
      <x:c r="W86" s="73"/>
      <x:c r="X86" s="74">
        <x:f t="shared" si="20"/>
        <x:v>0</x:v>
      </x:c>
      <x:c r="Y86" s="68"/>
      <x:c r="Z86" s="68"/>
    </x:row>
    <x:row r="87" spans="1:26" s="26" customFormat="1" ht="14.25" hidden="1" outlineLevel="1" thickBot="1">
      <x:c r="A87" s="118">
        <x:v>82</x:v>
      </x:c>
      <x:c r="B87" s="118"/>
      <x:c r="C87" s="113">
        <x:v>1</x:v>
      </x:c>
      <x:c r="D87" s="210"/>
      <x:c r="E87" s="210"/>
      <x:c r="F87" s="20"/>
      <x:c r="G87" s="158"/>
      <x:c r="H87" s="284"/>
      <x:c r="I87" s="285"/>
      <x:c r="J87" s="106"/>
      <x:c r="K87" s="73"/>
      <x:c r="L87" s="68"/>
      <x:c r="M87" s="73"/>
      <x:c r="N87" s="159"/>
      <x:c r="O87" s="106"/>
      <x:c r="P87" s="73"/>
      <x:c r="Q87" s="68"/>
      <x:c r="R87" s="73"/>
      <x:c r="S87" s="68"/>
      <x:c r="T87" s="73"/>
      <x:c r="W87" s="73"/>
      <x:c r="X87" s="74">
        <x:f t="shared" si="20"/>
        <x:v>0</x:v>
      </x:c>
      <x:c r="Y87" s="68"/>
      <x:c r="Z87" s="68"/>
    </x:row>
    <x:row r="88" spans="1:26" s="26" customFormat="1" ht="14.25" hidden="1" outlineLevel="1" thickBot="1">
      <x:c r="A88" s="118">
        <x:v>83</x:v>
      </x:c>
      <x:c r="B88" s="118"/>
      <x:c r="C88" s="113">
        <x:v>1</x:v>
      </x:c>
      <x:c r="D88" s="210"/>
      <x:c r="E88" s="210"/>
      <x:c r="F88" s="20"/>
      <x:c r="G88" s="158"/>
      <x:c r="H88" s="284"/>
      <x:c r="I88" s="285"/>
      <x:c r="J88" s="106"/>
      <x:c r="K88" s="73"/>
      <x:c r="L88" s="68"/>
      <x:c r="M88" s="73"/>
      <x:c r="N88" s="159"/>
      <x:c r="O88" s="106"/>
      <x:c r="P88" s="73"/>
      <x:c r="Q88" s="68"/>
      <x:c r="R88" s="73"/>
      <x:c r="S88" s="68"/>
      <x:c r="T88" s="73"/>
      <x:c r="W88" s="73"/>
      <x:c r="X88" s="74">
        <x:f t="shared" si="20"/>
        <x:v>0</x:v>
      </x:c>
      <x:c r="Y88" s="68"/>
      <x:c r="Z88" s="68"/>
    </x:row>
    <x:row r="89" spans="1:26" s="26" customFormat="1" ht="14.25" hidden="1" outlineLevel="1" thickBot="1">
      <x:c r="A89" s="118">
        <x:v>84</x:v>
      </x:c>
      <x:c r="B89" s="118"/>
      <x:c r="C89" s="113">
        <x:v>1</x:v>
      </x:c>
      <x:c r="D89" s="210"/>
      <x:c r="E89" s="210"/>
      <x:c r="F89" s="20"/>
      <x:c r="G89" s="158"/>
      <x:c r="H89" s="284"/>
      <x:c r="I89" s="285"/>
      <x:c r="J89" s="106"/>
      <x:c r="K89" s="73"/>
      <x:c r="L89" s="68"/>
      <x:c r="M89" s="73"/>
      <x:c r="N89" s="159"/>
      <x:c r="O89" s="106"/>
      <x:c r="P89" s="73"/>
      <x:c r="Q89" s="68"/>
      <x:c r="R89" s="73"/>
      <x:c r="S89" s="68"/>
      <x:c r="T89" s="73"/>
      <x:c r="W89" s="73"/>
      <x:c r="X89" s="74">
        <x:f t="shared" si="20"/>
        <x:v>0</x:v>
      </x:c>
      <x:c r="Y89" s="68"/>
      <x:c r="Z89" s="68"/>
    </x:row>
    <x:row r="90" spans="1:26" s="26" customFormat="1" ht="14.25" hidden="1" outlineLevel="1" thickBot="1">
      <x:c r="A90" s="118">
        <x:v>85</x:v>
      </x:c>
      <x:c r="B90" s="118"/>
      <x:c r="C90" s="113">
        <x:v>1</x:v>
      </x:c>
      <x:c r="D90" s="210"/>
      <x:c r="E90" s="210"/>
      <x:c r="F90" s="20"/>
      <x:c r="G90" s="158"/>
      <x:c r="H90" s="284"/>
      <x:c r="I90" s="285"/>
      <x:c r="J90" s="106"/>
      <x:c r="K90" s="73"/>
      <x:c r="L90" s="68"/>
      <x:c r="M90" s="73"/>
      <x:c r="N90" s="159"/>
      <x:c r="O90" s="106"/>
      <x:c r="P90" s="73"/>
      <x:c r="Q90" s="68"/>
      <x:c r="R90" s="73"/>
      <x:c r="S90" s="68"/>
      <x:c r="T90" s="73"/>
      <x:c r="W90" s="73"/>
      <x:c r="X90" s="74">
        <x:f t="shared" si="20"/>
        <x:v>0</x:v>
      </x:c>
      <x:c r="Y90" s="68"/>
      <x:c r="Z90" s="68"/>
    </x:row>
    <x:row r="91" spans="1:26" s="26" customFormat="1" ht="14.25" hidden="1" outlineLevel="1" thickBot="1">
      <x:c r="A91" s="118">
        <x:v>86</x:v>
      </x:c>
      <x:c r="B91" s="118"/>
      <x:c r="C91" s="113">
        <x:v>1</x:v>
      </x:c>
      <x:c r="D91" s="210"/>
      <x:c r="E91" s="210"/>
      <x:c r="F91" s="20"/>
      <x:c r="G91" s="158"/>
      <x:c r="H91" s="284"/>
      <x:c r="I91" s="285"/>
      <x:c r="J91" s="106"/>
      <x:c r="K91" s="73"/>
      <x:c r="L91" s="68"/>
      <x:c r="M91" s="73"/>
      <x:c r="N91" s="159"/>
      <x:c r="O91" s="106"/>
      <x:c r="P91" s="73"/>
      <x:c r="Q91" s="68"/>
      <x:c r="R91" s="73"/>
      <x:c r="S91" s="68"/>
      <x:c r="T91" s="73"/>
      <x:c r="W91" s="73"/>
      <x:c r="X91" s="74">
        <x:f t="shared" si="20"/>
        <x:v>0</x:v>
      </x:c>
      <x:c r="Y91" s="68"/>
      <x:c r="Z91" s="68"/>
    </x:row>
    <x:row r="92" spans="1:26" s="26" customFormat="1" ht="14.25" hidden="1" outlineLevel="1" thickBot="1">
      <x:c r="A92" s="118">
        <x:v>87</x:v>
      </x:c>
      <x:c r="B92" s="118"/>
      <x:c r="C92" s="113">
        <x:v>1</x:v>
      </x:c>
      <x:c r="D92" s="210"/>
      <x:c r="E92" s="210"/>
      <x:c r="F92" s="20"/>
      <x:c r="G92" s="158"/>
      <x:c r="H92" s="284"/>
      <x:c r="I92" s="285"/>
      <x:c r="J92" s="106"/>
      <x:c r="K92" s="73"/>
      <x:c r="L92" s="68"/>
      <x:c r="M92" s="73"/>
      <x:c r="N92" s="159"/>
      <x:c r="O92" s="106"/>
      <x:c r="P92" s="73"/>
      <x:c r="Q92" s="68"/>
      <x:c r="R92" s="73"/>
      <x:c r="S92" s="68"/>
      <x:c r="T92" s="73"/>
      <x:c r="W92" s="73"/>
      <x:c r="X92" s="74">
        <x:f t="shared" si="20"/>
        <x:v>0</x:v>
      </x:c>
      <x:c r="Y92" s="68"/>
      <x:c r="Z92" s="68"/>
    </x:row>
    <x:row r="93" spans="1:26" s="26" customFormat="1" ht="14.25" hidden="1" outlineLevel="1" thickBot="1">
      <x:c r="A93" s="118">
        <x:v>88</x:v>
      </x:c>
      <x:c r="B93" s="118"/>
      <x:c r="C93" s="113">
        <x:v>1</x:v>
      </x:c>
      <x:c r="D93" s="210"/>
      <x:c r="E93" s="210"/>
      <x:c r="F93" s="20"/>
      <x:c r="G93" s="158"/>
      <x:c r="H93" s="284"/>
      <x:c r="I93" s="285"/>
      <x:c r="J93" s="106"/>
      <x:c r="K93" s="73"/>
      <x:c r="L93" s="68"/>
      <x:c r="M93" s="73"/>
      <x:c r="N93" s="159"/>
      <x:c r="O93" s="106"/>
      <x:c r="P93" s="73"/>
      <x:c r="Q93" s="68"/>
      <x:c r="R93" s="73"/>
      <x:c r="S93" s="68"/>
      <x:c r="T93" s="73"/>
      <x:c r="W93" s="73"/>
      <x:c r="X93" s="74">
        <x:f t="shared" si="20"/>
        <x:v>0</x:v>
      </x:c>
      <x:c r="Y93" s="68"/>
      <x:c r="Z93" s="68"/>
    </x:row>
    <x:row r="94" spans="1:26" s="26" customFormat="1" ht="14.25" hidden="1" outlineLevel="1" thickBot="1">
      <x:c r="A94" s="118">
        <x:v>89</x:v>
      </x:c>
      <x:c r="B94" s="118"/>
      <x:c r="C94" s="113">
        <x:v>1</x:v>
      </x:c>
      <x:c r="D94" s="210"/>
      <x:c r="E94" s="210"/>
      <x:c r="F94" s="20"/>
      <x:c r="G94" s="158"/>
      <x:c r="H94" s="284"/>
      <x:c r="I94" s="285"/>
      <x:c r="J94" s="106"/>
      <x:c r="K94" s="73"/>
      <x:c r="L94" s="68"/>
      <x:c r="M94" s="73"/>
      <x:c r="N94" s="159"/>
      <x:c r="O94" s="106"/>
      <x:c r="P94" s="73"/>
      <x:c r="Q94" s="68"/>
      <x:c r="R94" s="73"/>
      <x:c r="S94" s="68"/>
      <x:c r="T94" s="73"/>
      <x:c r="W94" s="73"/>
      <x:c r="X94" s="74">
        <x:f t="shared" si="20"/>
        <x:v>0</x:v>
      </x:c>
      <x:c r="Y94" s="68"/>
      <x:c r="Z94" s="68"/>
    </x:row>
    <x:row r="95" spans="1:26" s="26" customFormat="1" ht="14.25" hidden="1" outlineLevel="1" thickBot="1">
      <x:c r="A95" s="118">
        <x:v>90</x:v>
      </x:c>
      <x:c r="B95" s="118"/>
      <x:c r="C95" s="113">
        <x:v>1</x:v>
      </x:c>
      <x:c r="D95" s="210"/>
      <x:c r="E95" s="210"/>
      <x:c r="F95" s="20"/>
      <x:c r="G95" s="158"/>
      <x:c r="H95" s="284"/>
      <x:c r="I95" s="285"/>
      <x:c r="J95" s="106"/>
      <x:c r="K95" s="73"/>
      <x:c r="L95" s="68"/>
      <x:c r="M95" s="73"/>
      <x:c r="N95" s="159"/>
      <x:c r="O95" s="106"/>
      <x:c r="P95" s="73"/>
      <x:c r="Q95" s="68"/>
      <x:c r="R95" s="73"/>
      <x:c r="S95" s="68"/>
      <x:c r="T95" s="73"/>
      <x:c r="W95" s="73"/>
      <x:c r="X95" s="74">
        <x:f t="shared" si="20"/>
        <x:v>0</x:v>
      </x:c>
      <x:c r="Y95" s="68"/>
      <x:c r="Z95" s="68"/>
    </x:row>
    <x:row r="96" spans="1:26" s="26" customFormat="1" ht="14.25" hidden="1" outlineLevel="1" thickBot="1">
      <x:c r="A96" s="118">
        <x:v>91</x:v>
      </x:c>
      <x:c r="B96" s="118"/>
      <x:c r="C96" s="113">
        <x:v>1</x:v>
      </x:c>
      <x:c r="D96" s="210"/>
      <x:c r="E96" s="210"/>
      <x:c r="F96" s="20"/>
      <x:c r="G96" s="158"/>
      <x:c r="H96" s="284"/>
      <x:c r="I96" s="285"/>
      <x:c r="J96" s="106"/>
      <x:c r="K96" s="73"/>
      <x:c r="L96" s="68"/>
      <x:c r="M96" s="73"/>
      <x:c r="N96" s="159"/>
      <x:c r="O96" s="106"/>
      <x:c r="P96" s="73"/>
      <x:c r="Q96" s="68"/>
      <x:c r="R96" s="73"/>
      <x:c r="S96" s="68"/>
      <x:c r="T96" s="73"/>
      <x:c r="W96" s="73"/>
      <x:c r="X96" s="74">
        <x:f t="shared" si="20"/>
        <x:v>0</x:v>
      </x:c>
      <x:c r="Y96" s="68"/>
      <x:c r="Z96" s="68"/>
    </x:row>
    <x:row r="97" spans="1:26" s="26" customFormat="1" ht="14.25" hidden="1" outlineLevel="1" thickBot="1">
      <x:c r="A97" s="118">
        <x:v>92</x:v>
      </x:c>
      <x:c r="B97" s="118"/>
      <x:c r="C97" s="113">
        <x:v>1</x:v>
      </x:c>
      <x:c r="D97" s="210"/>
      <x:c r="E97" s="210"/>
      <x:c r="F97" s="20"/>
      <x:c r="G97" s="158"/>
      <x:c r="H97" s="284"/>
      <x:c r="I97" s="285"/>
      <x:c r="J97" s="106"/>
      <x:c r="K97" s="73"/>
      <x:c r="L97" s="68"/>
      <x:c r="M97" s="73"/>
      <x:c r="N97" s="159"/>
      <x:c r="O97" s="106"/>
      <x:c r="P97" s="73"/>
      <x:c r="Q97" s="68"/>
      <x:c r="R97" s="73"/>
      <x:c r="S97" s="68"/>
      <x:c r="T97" s="73"/>
      <x:c r="W97" s="73"/>
      <x:c r="X97" s="74">
        <x:f t="shared" si="20"/>
        <x:v>0</x:v>
      </x:c>
      <x:c r="Y97" s="68"/>
      <x:c r="Z97" s="68"/>
    </x:row>
    <x:row r="98" spans="1:26" s="26" customFormat="1" ht="14.25" hidden="1" outlineLevel="1" thickBot="1">
      <x:c r="A98" s="118">
        <x:v>93</x:v>
      </x:c>
      <x:c r="B98" s="118"/>
      <x:c r="C98" s="113">
        <x:v>1</x:v>
      </x:c>
      <x:c r="D98" s="210"/>
      <x:c r="E98" s="210"/>
      <x:c r="F98" s="20"/>
      <x:c r="G98" s="158"/>
      <x:c r="H98" s="284"/>
      <x:c r="I98" s="285"/>
      <x:c r="J98" s="106"/>
      <x:c r="K98" s="73"/>
      <x:c r="L98" s="68"/>
      <x:c r="M98" s="73"/>
      <x:c r="N98" s="159"/>
      <x:c r="O98" s="106"/>
      <x:c r="P98" s="73"/>
      <x:c r="Q98" s="68"/>
      <x:c r="R98" s="73"/>
      <x:c r="S98" s="68"/>
      <x:c r="T98" s="73"/>
      <x:c r="W98" s="73"/>
      <x:c r="X98" s="74">
        <x:f t="shared" si="20"/>
        <x:v>0</x:v>
      </x:c>
      <x:c r="Y98" s="68"/>
      <x:c r="Z98" s="68"/>
    </x:row>
    <x:row r="99" spans="1:26" s="26" customFormat="1" ht="14.25" hidden="1" outlineLevel="1" thickBot="1">
      <x:c r="A99" s="118">
        <x:v>94</x:v>
      </x:c>
      <x:c r="B99" s="118"/>
      <x:c r="C99" s="113">
        <x:v>1</x:v>
      </x:c>
      <x:c r="D99" s="210"/>
      <x:c r="E99" s="210"/>
      <x:c r="F99" s="20"/>
      <x:c r="G99" s="158"/>
      <x:c r="H99" s="284"/>
      <x:c r="I99" s="285"/>
      <x:c r="J99" s="106"/>
      <x:c r="K99" s="73"/>
      <x:c r="L99" s="68"/>
      <x:c r="M99" s="73"/>
      <x:c r="N99" s="159"/>
      <x:c r="O99" s="106"/>
      <x:c r="P99" s="73"/>
      <x:c r="Q99" s="68"/>
      <x:c r="R99" s="73"/>
      <x:c r="S99" s="68"/>
      <x:c r="T99" s="73"/>
      <x:c r="W99" s="73"/>
      <x:c r="X99" s="74">
        <x:f t="shared" si="20"/>
        <x:v>0</x:v>
      </x:c>
      <x:c r="Y99" s="68"/>
      <x:c r="Z99" s="68"/>
    </x:row>
    <x:row r="100" spans="1:26" s="26" customFormat="1" ht="14.25" hidden="1" outlineLevel="1" thickBot="1">
      <x:c r="A100" s="118">
        <x:v>95</x:v>
      </x:c>
      <x:c r="B100" s="118"/>
      <x:c r="C100" s="113">
        <x:v>1</x:v>
      </x:c>
      <x:c r="D100" s="210"/>
      <x:c r="E100" s="210"/>
      <x:c r="F100" s="20"/>
      <x:c r="G100" s="158"/>
      <x:c r="H100" s="284"/>
      <x:c r="I100" s="285"/>
      <x:c r="J100" s="106"/>
      <x:c r="K100" s="73"/>
      <x:c r="L100" s="68"/>
      <x:c r="M100" s="73"/>
      <x:c r="N100" s="159"/>
      <x:c r="O100" s="106"/>
      <x:c r="P100" s="73"/>
      <x:c r="Q100" s="68"/>
      <x:c r="R100" s="73"/>
      <x:c r="S100" s="68"/>
      <x:c r="T100" s="73"/>
      <x:c r="W100" s="73"/>
      <x:c r="X100" s="74">
        <x:f t="shared" si="20"/>
        <x:v>0</x:v>
      </x:c>
      <x:c r="Y100" s="68"/>
      <x:c r="Z100" s="68"/>
    </x:row>
    <x:row r="101" spans="1:26" s="26" customFormat="1" ht="14.25" hidden="1" outlineLevel="1" thickBot="1">
      <x:c r="A101" s="118">
        <x:v>96</x:v>
      </x:c>
      <x:c r="B101" s="118"/>
      <x:c r="C101" s="113">
        <x:v>1</x:v>
      </x:c>
      <x:c r="D101" s="210"/>
      <x:c r="E101" s="210"/>
      <x:c r="F101" s="20"/>
      <x:c r="G101" s="158"/>
      <x:c r="H101" s="284"/>
      <x:c r="I101" s="285"/>
      <x:c r="J101" s="106"/>
      <x:c r="K101" s="73"/>
      <x:c r="L101" s="68"/>
      <x:c r="M101" s="73"/>
      <x:c r="N101" s="159"/>
      <x:c r="O101" s="106"/>
      <x:c r="P101" s="73"/>
      <x:c r="Q101" s="68"/>
      <x:c r="R101" s="73"/>
      <x:c r="S101" s="68"/>
      <x:c r="T101" s="73"/>
      <x:c r="W101" s="73"/>
      <x:c r="X101" s="74">
        <x:f t="shared" si="20"/>
        <x:v>0</x:v>
      </x:c>
      <x:c r="Y101" s="68"/>
      <x:c r="Z101" s="68"/>
    </x:row>
    <x:row r="102" spans="1:26" s="26" customFormat="1" ht="14.25" hidden="1" outlineLevel="1" thickBot="1">
      <x:c r="A102" s="118">
        <x:v>97</x:v>
      </x:c>
      <x:c r="B102" s="118"/>
      <x:c r="C102" s="113">
        <x:v>1</x:v>
      </x:c>
      <x:c r="D102" s="210"/>
      <x:c r="E102" s="210"/>
      <x:c r="F102" s="20"/>
      <x:c r="G102" s="158"/>
      <x:c r="H102" s="284"/>
      <x:c r="I102" s="285"/>
      <x:c r="J102" s="106"/>
      <x:c r="K102" s="73"/>
      <x:c r="L102" s="68"/>
      <x:c r="M102" s="73"/>
      <x:c r="N102" s="159"/>
      <x:c r="O102" s="106"/>
      <x:c r="P102" s="73"/>
      <x:c r="Q102" s="68"/>
      <x:c r="R102" s="73"/>
      <x:c r="S102" s="68"/>
      <x:c r="T102" s="73"/>
      <x:c r="W102" s="73"/>
      <x:c r="X102" s="74">
        <x:f t="shared" si="20"/>
        <x:v>0</x:v>
      </x:c>
      <x:c r="Y102" s="68"/>
      <x:c r="Z102" s="68"/>
    </x:row>
    <x:row r="103" spans="1:26" s="26" customFormat="1" ht="14.25" hidden="1" outlineLevel="1" thickBot="1">
      <x:c r="A103" s="118">
        <x:v>98</x:v>
      </x:c>
      <x:c r="B103" s="118"/>
      <x:c r="C103" s="113">
        <x:v>1</x:v>
      </x:c>
      <x:c r="D103" s="210"/>
      <x:c r="E103" s="210"/>
      <x:c r="F103" s="20"/>
      <x:c r="G103" s="158"/>
      <x:c r="H103" s="284"/>
      <x:c r="I103" s="285"/>
      <x:c r="J103" s="106"/>
      <x:c r="K103" s="73"/>
      <x:c r="L103" s="68"/>
      <x:c r="M103" s="73"/>
      <x:c r="N103" s="159"/>
      <x:c r="O103" s="106"/>
      <x:c r="P103" s="73"/>
      <x:c r="Q103" s="68"/>
      <x:c r="R103" s="73"/>
      <x:c r="S103" s="68"/>
      <x:c r="T103" s="73"/>
      <x:c r="W103" s="73"/>
      <x:c r="X103" s="74">
        <x:f t="shared" si="20"/>
        <x:v>0</x:v>
      </x:c>
      <x:c r="Y103" s="68"/>
      <x:c r="Z103" s="68"/>
    </x:row>
    <x:row r="104" spans="1:26" s="26" customFormat="1" ht="14.25" hidden="1" outlineLevel="1" thickBot="1">
      <x:c r="A104" s="118">
        <x:v>99</x:v>
      </x:c>
      <x:c r="B104" s="118"/>
      <x:c r="C104" s="113">
        <x:v>1</x:v>
      </x:c>
      <x:c r="D104" s="210"/>
      <x:c r="E104" s="210"/>
      <x:c r="F104" s="20"/>
      <x:c r="G104" s="158"/>
      <x:c r="H104" s="284"/>
      <x:c r="I104" s="285"/>
      <x:c r="J104" s="106"/>
      <x:c r="K104" s="73"/>
      <x:c r="L104" s="68"/>
      <x:c r="M104" s="73"/>
      <x:c r="N104" s="159"/>
      <x:c r="O104" s="106"/>
      <x:c r="P104" s="73"/>
      <x:c r="Q104" s="68"/>
      <x:c r="R104" s="73"/>
      <x:c r="S104" s="68"/>
      <x:c r="T104" s="73"/>
      <x:c r="W104" s="73"/>
      <x:c r="X104" s="74">
        <x:f t="shared" si="20"/>
        <x:v>0</x:v>
      </x:c>
      <x:c r="Y104" s="68"/>
      <x:c r="Z104" s="68"/>
    </x:row>
    <x:row r="105" spans="1:26" s="26" customFormat="1" ht="14.25" hidden="1" outlineLevel="1" thickBot="1">
      <x:c r="A105" s="118">
        <x:v>100</x:v>
      </x:c>
      <x:c r="B105" s="118"/>
      <x:c r="C105" s="113">
        <x:v>1</x:v>
      </x:c>
      <x:c r="D105" s="210"/>
      <x:c r="E105" s="210"/>
      <x:c r="F105" s="20"/>
      <x:c r="G105" s="158"/>
      <x:c r="H105" s="284"/>
      <x:c r="I105" s="285"/>
      <x:c r="J105" s="106"/>
      <x:c r="K105" s="73"/>
      <x:c r="L105" s="68"/>
      <x:c r="M105" s="73"/>
      <x:c r="N105" s="159"/>
      <x:c r="O105" s="106"/>
      <x:c r="P105" s="73"/>
      <x:c r="Q105" s="68"/>
      <x:c r="R105" s="73"/>
      <x:c r="S105" s="68"/>
      <x:c r="T105" s="73"/>
      <x:c r="W105" s="73"/>
      <x:c r="X105" s="74">
        <x:f t="shared" si="20"/>
        <x:v>0</x:v>
      </x:c>
      <x:c r="Y105" s="68"/>
      <x:c r="Z105" s="68"/>
    </x:row>
    <x:row r="106" spans="1:26" s="26" customFormat="1" ht="15" collapsed="1" thickTop="1" thickBot="1">
      <x:c r="A106" s="118"/>
      <x:c r="B106" s="118"/>
      <x:c r="C106" s="117">
        <x:v>1</x:v>
      </x:c>
      <x:c r="D106" s="75"/>
      <x:c r="E106" s="75"/>
      <x:c r="F106" s="76" t="s">
        <x:v>117</x:v>
      </x:c>
      <x:c r="G106" s="286">
        <x:f>SUM(G6:G105)</x:f>
        <x:v>13795</x:v>
      </x:c>
      <x:c r="H106" s="286"/>
      <x:c r="I106" s="287">
        <x:f>SUM(I6:I105)</x:f>
        <x:v>6377556.2255938044</x:v>
      </x:c>
      <x:c r="J106" s="77" t="e">
        <x:f>SUM(J6:J105)</x:f>
        <x:v>#VALUE!</x:v>
      </x:c>
      <x:c r="K106" s="78" t="e">
        <x:f>SUM(K6:K105)</x:f>
        <x:v>#VALUE!</x:v>
      </x:c>
      <x:c r="L106" s="77">
        <x:f t="shared" ref="L106:M106" si="21">SUM(L6:L105)</x:f>
        <x:v>0</x:v>
      </x:c>
      <x:c r="M106" s="78">
        <x:f t="shared" si="21"/>
        <x:v>0</x:v>
      </x:c>
      <x:c r="N106" s="160"/>
      <x:c r="O106" s="77" t="e">
        <x:f t="shared" ref="O106:U106" si="22">SUM(O6:O105)</x:f>
        <x:v>#VALUE!</x:v>
      </x:c>
      <x:c r="P106" s="78" t="e">
        <x:f t="shared" si="22"/>
        <x:v>#VALUE!</x:v>
      </x:c>
      <x:c r="Q106" s="77" t="e">
        <x:f t="shared" si="22"/>
        <x:v>#VALUE!</x:v>
      </x:c>
      <x:c r="R106" s="78" t="e">
        <x:f t="shared" si="22"/>
        <x:v>#VALUE!</x:v>
      </x:c>
      <x:c r="S106" s="77" t="e">
        <x:f t="shared" si="22"/>
        <x:v>#VALUE!</x:v>
      </x:c>
      <x:c r="T106" s="78" t="e">
        <x:f t="shared" si="22"/>
        <x:v>#VALUE!</x:v>
      </x:c>
      <x:c r="U106" s="77" t="e">
        <x:f t="shared" si="22"/>
        <x:v>#VALUE!</x:v>
      </x:c>
      <x:c r="V106" s="75"/>
      <x:c r="W106" s="372" t="e">
        <x:f>SUM(W6:W105)</x:f>
        <x:v>#VALUE!</x:v>
      </x:c>
      <x:c r="X106" s="79" t="e">
        <x:f>SUM(X6:X105)</x:f>
        <x:v>#VALUE!</x:v>
      </x:c>
      <x:c r="Y106" s="77" t="e">
        <x:f>SUM(Y6:Y105)</x:f>
        <x:v>#VALUE!</x:v>
      </x:c>
      <x:c r="Z106" s="77" t="e">
        <x:f>SUM(Z6:Z105)</x:f>
        <x:v>#VALUE!</x:v>
      </x:c>
    </x:row>
    <x:row r="107" spans="1:26">
      <x:c r="G107" s="288"/>
      <x:c r="K107" s="20" t="e">
        <x:v>#VALUE!</x:v>
      </x:c>
      <x:c r="L107" s="20" t="s">
        <x:v>183</x:v>
      </x:c>
      <x:c r="P107" s="20" t="e">
        <x:f>+P106+R106</x:f>
        <x:v>#VALUE!</x:v>
      </x:c>
      <x:c r="Q107" s="20">
        <x:v>59938313.135158017</x:v>
      </x:c>
      <x:c r="W107" s="197">
        <x:v>5348478.6571381353</x:v>
      </x:c>
      <x:c r="X107" s="20" t="e">
        <x:f>+W106-W107</x:f>
        <x:v>#VALUE!</x:v>
      </x:c>
    </x:row>
    <x:row r="108" spans="1:26">
      <x:c r="W108" s="197"/>
    </x:row>
    <x:row r="109" spans="1:26" ht="14.25" thickBot="1">
      <x:c r="C109" s="119" t="s">
        <x:v>99</x:v>
      </x:c>
      <x:c r="D109" s="26"/>
      <x:c r="E109" s="26"/>
      <x:c r="F109" s="26"/>
      <x:c r="G109" s="281" t="s">
        <x:v>100</x:v>
      </x:c>
      <x:c r="J109" s="275" t="s">
        <x:v>101</x:v>
      </x:c>
      <x:c r="K109" s="26"/>
      <x:c r="L109" s="275" t="s">
        <x:v>103</x:v>
      </x:c>
      <x:c r="M109" s="26"/>
      <x:c r="N109" s="26"/>
      <x:c r="O109" s="275" t="s">
        <x:v>102</x:v>
      </x:c>
      <x:c r="P109" s="26"/>
      <x:c r="Q109" s="275" t="s">
        <x:v>103</x:v>
      </x:c>
      <x:c r="R109" s="26"/>
      <x:c r="S109" s="275" t="s">
        <x:v>104</x:v>
      </x:c>
      <x:c r="T109" s="26"/>
      <x:c r="U109" s="275" t="s">
        <x:v>105</x:v>
      </x:c>
      <x:c r="V109" s="26"/>
      <x:c r="W109" s="67" t="s">
        <x:v>106</x:v>
      </x:c>
      <x:c r="X109" s="67"/>
      <x:c r="Y109" s="81"/>
      <x:c r="Z109" s="68"/>
    </x:row>
    <x:row r="110" spans="1:26">
      <x:c r="C110" s="69" t="s">
        <x:v>120</x:v>
      </x:c>
      <x:c r="D110" s="69" t="s">
        <x:v>5</x:v>
      </x:c>
      <x:c r="E110" s="69" t="s">
        <x:v>6</x:v>
      </x:c>
      <x:c r="F110" s="70" t="s">
        <x:v>7</x:v>
      </x:c>
      <x:c r="G110" s="282" t="s">
        <x:v>108</x:v>
      </x:c>
      <x:c r="H110" s="282" t="s">
        <x:v>109</x:v>
      </x:c>
      <x:c r="I110" s="283" t="s">
        <x:v>110</x:v>
      </x:c>
      <x:c r="J110" s="69" t="s">
        <x:v>108</x:v>
      </x:c>
      <x:c r="K110" s="70" t="s">
        <x:v>110</x:v>
      </x:c>
      <x:c r="L110" s="65" t="s">
        <x:v>113</x:v>
      </x:c>
      <x:c r="M110" s="66" t="s">
        <x:v>110</x:v>
      </x:c>
      <x:c r="N110" s="71" t="s">
        <x:v>111</x:v>
      </x:c>
      <x:c r="O110" s="69" t="s">
        <x:v>108</x:v>
      </x:c>
      <x:c r="P110" s="70" t="s">
        <x:v>112</x:v>
      </x:c>
      <x:c r="Q110" s="65" t="s">
        <x:v>113</x:v>
      </x:c>
      <x:c r="R110" s="66" t="s">
        <x:v>110</x:v>
      </x:c>
      <x:c r="S110" s="65" t="s">
        <x:v>113</x:v>
      </x:c>
      <x:c r="T110" s="66" t="s">
        <x:v>110</x:v>
      </x:c>
      <x:c r="U110" s="69" t="s">
        <x:v>116</x:v>
      </x:c>
      <x:c r="V110" s="65" t="s">
        <x:v>114</x:v>
      </x:c>
      <x:c r="W110" s="66" t="s">
        <x:v>110</x:v>
      </x:c>
      <x:c r="X110" s="71" t="s">
        <x:v>115</x:v>
      </x:c>
      <x:c r="Y110" s="69" t="s">
        <x:v>121</x:v>
      </x:c>
      <x:c r="Z110" s="69" t="s">
        <x:v>115</x:v>
      </x:c>
    </x:row>
    <x:row r="111" spans="1:26">
      <x:c r="A111" s="116">
        <x:v>1</x:v>
      </x:c>
      <x:c r="C111" s="113">
        <x:v>2</x:v>
      </x:c>
      <x:c r="D111" s="20" t="s">
        <x:v>1361</x:v>
      </x:c>
      <x:c r="E111" s="20" t="s">
        <x:v>9</x:v>
      </x:c>
      <x:c r="F111" s="20" t="s">
        <x:v>10</x:v>
      </x:c>
      <x:c r="G111" s="365" t="e">
        <x:f t="shared" ref="G111:I149" si="23">SUMIFS(U:U,$D:$D,$D111,$C:$C,$C111-1)</x:f>
        <x:v>#VALUE!</x:v>
      </x:c>
      <x:c r="H111" s="24">
        <x:f t="shared" si="23"/>
        <x:v>2032.28989488</x:v>
      </x:c>
      <x:c r="I111" s="366" t="e">
        <x:f t="shared" si="23"/>
        <x:v>#VALUE!</x:v>
      </x:c>
      <x:c r="J111" s="367" t="e">
        <x:v>#VALUE!</x:v>
      </x:c>
      <x:c r="K111" s="368" t="e">
        <x:v>#VALUE!</x:v>
      </x:c>
      <x:c r="L111" s="370"/>
      <x:c r="M111" s="371">
        <x:v>0</x:v>
      </x:c>
      <x:c r="N111" s="369">
        <x:f t="shared" ref="N111:N174" si="24">IF(IFERROR((I111+K111)/(G111+J111),)=0,H111,IFERROR((I111+K111)/(G111+J111),))</x:f>
        <x:v>2032.28989488</x:v>
      </x:c>
      <x:c r="O111" s="367" t="e">
        <x:v>#VALUE!</x:v>
      </x:c>
      <x:c r="P111" s="368" t="e">
        <x:f t="shared" ref="P111:P174" si="25">+IF(O111&lt;&gt;0,O111*N111,)</x:f>
        <x:v>#VALUE!</x:v>
      </x:c>
      <x:c r="Q111" s="370" t="e">
        <x:v>#VALUE!</x:v>
      </x:c>
      <x:c r="R111" s="371" t="e">
        <x:f t="shared" ref="R111:R174" si="26">+IF(Q111&lt;&gt;0,Q111*N111,)</x:f>
        <x:v>#VALUE!</x:v>
      </x:c>
      <x:c r="S111" s="370" t="e">
        <x:v>#VALUE!</x:v>
      </x:c>
      <x:c r="T111" s="371" t="e">
        <x:f t="shared" ref="T111:T174" si="27">+IF(S111&lt;&gt;0,S111*N111,)</x:f>
        <x:v>#VALUE!</x:v>
      </x:c>
      <x:c r="U111" s="367" t="e">
        <x:v>#VALUE!</x:v>
      </x:c>
      <x:c r="V111" s="370">
        <x:f t="shared" ref="V111:V174" si="28">+N111</x:f>
        <x:v>2032.28989488</x:v>
      </x:c>
      <x:c r="W111" s="371" t="e">
        <x:f t="shared" ref="W111:W174" si="29">+IF(U111&lt;&gt;0,U111*N111,)</x:f>
        <x:v>#VALUE!</x:v>
      </x:c>
      <x:c r="X111" s="369" t="e">
        <x:f t="shared" ref="X111:X174" si="30">+I111+K111-P111-R111-W111-T111+M111</x:f>
        <x:v>#VALUE!</x:v>
      </x:c>
      <x:c r="Y111" s="367" t="e">
        <x:f t="shared" ref="Y111:Y174" si="31">+G111+J111+L111-O111-Q111-S111</x:f>
        <x:v>#VALUE!</x:v>
      </x:c>
      <x:c r="Z111" s="367" t="e">
        <x:f t="shared" ref="Z111:Z174" si="32">+U111-Y111</x:f>
        <x:v>#VALUE!</x:v>
      </x:c>
    </x:row>
    <x:row r="112" spans="1:26">
      <x:c r="A112" s="118">
        <x:v>2</x:v>
      </x:c>
      <x:c r="B112" s="118"/>
      <x:c r="C112" s="113">
        <x:v>2</x:v>
      </x:c>
      <x:c r="D112" s="20" t="s">
        <x:v>8</x:v>
      </x:c>
      <x:c r="E112" s="20" t="s">
        <x:v>9</x:v>
      </x:c>
      <x:c r="F112" s="20" t="s">
        <x:v>10</x:v>
      </x:c>
      <x:c r="G112" s="158" t="e">
        <x:f t="shared" si="23"/>
        <x:v>#VALUE!</x:v>
      </x:c>
      <x:c r="H112" s="158">
        <x:f t="shared" si="23"/>
        <x:v>2720.707010526799</x:v>
      </x:c>
      <x:c r="I112" s="285" t="e">
        <x:f t="shared" si="23"/>
        <x:v>#VALUE!</x:v>
      </x:c>
      <x:c r="J112" s="106" t="e">
        <x:v>#VALUE!</x:v>
      </x:c>
      <x:c r="K112" s="73" t="e">
        <x:v>#VALUE!</x:v>
      </x:c>
      <x:c r="L112" s="68"/>
      <x:c r="M112" s="73">
        <x:v>0</x:v>
      </x:c>
      <x:c r="N112" s="159">
        <x:f t="shared" si="24"/>
        <x:v>2720.707010526799</x:v>
      </x:c>
      <x:c r="O112" s="106" t="e">
        <x:v>#VALUE!</x:v>
      </x:c>
      <x:c r="P112" s="73" t="e">
        <x:f t="shared" si="25"/>
        <x:v>#VALUE!</x:v>
      </x:c>
      <x:c r="Q112" s="68" t="e">
        <x:v>#VALUE!</x:v>
      </x:c>
      <x:c r="R112" s="73" t="e">
        <x:f t="shared" si="26"/>
        <x:v>#VALUE!</x:v>
      </x:c>
      <x:c r="S112" s="68" t="e">
        <x:v>#VALUE!</x:v>
      </x:c>
      <x:c r="T112" s="73" t="e">
        <x:f t="shared" si="27"/>
        <x:v>#VALUE!</x:v>
      </x:c>
      <x:c r="U112" s="26" t="e">
        <x:v>#VALUE!</x:v>
      </x:c>
      <x:c r="V112" s="26">
        <x:f t="shared" si="28"/>
        <x:v>2720.707010526799</x:v>
      </x:c>
      <x:c r="W112" s="73" t="e">
        <x:f t="shared" si="29"/>
        <x:v>#VALUE!</x:v>
      </x:c>
      <x:c r="X112" s="74" t="e">
        <x:f t="shared" si="30"/>
        <x:v>#VALUE!</x:v>
      </x:c>
      <x:c r="Y112" s="68" t="e">
        <x:f t="shared" si="31"/>
        <x:v>#VALUE!</x:v>
      </x:c>
      <x:c r="Z112" s="68" t="e">
        <x:f t="shared" si="32"/>
        <x:v>#VALUE!</x:v>
      </x:c>
    </x:row>
    <x:row r="113" spans="1:26">
      <x:c r="A113" s="116">
        <x:v>3</x:v>
      </x:c>
      <x:c r="B113" s="118"/>
      <x:c r="C113" s="113">
        <x:v>2</x:v>
      </x:c>
      <x:c r="D113" s="20" t="s">
        <x:v>1362</x:v>
      </x:c>
      <x:c r="E113" s="20" t="s">
        <x:v>9</x:v>
      </x:c>
      <x:c r="F113" s="20" t="s">
        <x:v>10</x:v>
      </x:c>
      <x:c r="G113" s="158" t="e">
        <x:f t="shared" si="23"/>
        <x:v>#VALUE!</x:v>
      </x:c>
      <x:c r="H113" s="158">
        <x:f t="shared" si="23"/>
        <x:v>2032.28989488</x:v>
      </x:c>
      <x:c r="I113" s="285" t="e">
        <x:f t="shared" si="23"/>
        <x:v>#VALUE!</x:v>
      </x:c>
      <x:c r="J113" s="106" t="e">
        <x:v>#VALUE!</x:v>
      </x:c>
      <x:c r="K113" s="73" t="e">
        <x:v>#VALUE!</x:v>
      </x:c>
      <x:c r="L113" s="68"/>
      <x:c r="M113" s="73">
        <x:v>0</x:v>
      </x:c>
      <x:c r="N113" s="159">
        <x:f t="shared" si="24"/>
        <x:v>2032.28989488</x:v>
      </x:c>
      <x:c r="O113" s="106" t="e">
        <x:v>#VALUE!</x:v>
      </x:c>
      <x:c r="P113" s="73" t="e">
        <x:f t="shared" si="25"/>
        <x:v>#VALUE!</x:v>
      </x:c>
      <x:c r="Q113" s="68" t="e">
        <x:v>#VALUE!</x:v>
      </x:c>
      <x:c r="R113" s="73" t="e">
        <x:f t="shared" si="26"/>
        <x:v>#VALUE!</x:v>
      </x:c>
      <x:c r="S113" s="68" t="e">
        <x:v>#VALUE!</x:v>
      </x:c>
      <x:c r="T113" s="73" t="e">
        <x:f t="shared" si="27"/>
        <x:v>#VALUE!</x:v>
      </x:c>
      <x:c r="U113" s="26" t="e">
        <x:v>#VALUE!</x:v>
      </x:c>
      <x:c r="V113" s="26">
        <x:f t="shared" si="28"/>
        <x:v>2032.28989488</x:v>
      </x:c>
      <x:c r="W113" s="73" t="e">
        <x:f t="shared" si="29"/>
        <x:v>#VALUE!</x:v>
      </x:c>
      <x:c r="X113" s="74" t="e">
        <x:f t="shared" si="30"/>
        <x:v>#VALUE!</x:v>
      </x:c>
      <x:c r="Y113" s="68" t="e">
        <x:f t="shared" si="31"/>
        <x:v>#VALUE!</x:v>
      </x:c>
      <x:c r="Z113" s="68" t="e">
        <x:f t="shared" si="32"/>
        <x:v>#VALUE!</x:v>
      </x:c>
    </x:row>
    <x:row r="114" spans="1:26">
      <x:c r="A114" s="118">
        <x:v>4</x:v>
      </x:c>
      <x:c r="B114" s="118"/>
      <x:c r="C114" s="113">
        <x:v>2</x:v>
      </x:c>
      <x:c r="D114" s="20" t="s">
        <x:v>11</x:v>
      </x:c>
      <x:c r="E114" s="20" t="s">
        <x:v>12</x:v>
      </x:c>
      <x:c r="F114" s="20" t="s">
        <x:v>10</x:v>
      </x:c>
      <x:c r="G114" s="158" t="e">
        <x:f t="shared" si="23"/>
        <x:v>#VALUE!</x:v>
      </x:c>
      <x:c r="H114" s="158">
        <x:f t="shared" si="23"/>
        <x:v>3485.9085030481606</x:v>
      </x:c>
      <x:c r="I114" s="285" t="e">
        <x:f t="shared" si="23"/>
        <x:v>#VALUE!</x:v>
      </x:c>
      <x:c r="J114" s="106" t="e">
        <x:v>#VALUE!</x:v>
      </x:c>
      <x:c r="K114" s="73" t="e">
        <x:v>#VALUE!</x:v>
      </x:c>
      <x:c r="L114" s="68"/>
      <x:c r="M114" s="73">
        <x:v>0</x:v>
      </x:c>
      <x:c r="N114" s="159">
        <x:f t="shared" si="24"/>
        <x:v>3485.9085030481606</x:v>
      </x:c>
      <x:c r="O114" s="106" t="e">
        <x:v>#VALUE!</x:v>
      </x:c>
      <x:c r="P114" s="73" t="e">
        <x:f t="shared" si="25"/>
        <x:v>#VALUE!</x:v>
      </x:c>
      <x:c r="Q114" s="68" t="e">
        <x:v>#VALUE!</x:v>
      </x:c>
      <x:c r="R114" s="73" t="e">
        <x:f t="shared" si="26"/>
        <x:v>#VALUE!</x:v>
      </x:c>
      <x:c r="S114" s="68" t="e">
        <x:v>#VALUE!</x:v>
      </x:c>
      <x:c r="T114" s="73" t="e">
        <x:f t="shared" si="27"/>
        <x:v>#VALUE!</x:v>
      </x:c>
      <x:c r="U114" s="26" t="e">
        <x:v>#VALUE!</x:v>
      </x:c>
      <x:c r="V114" s="26">
        <x:f t="shared" si="28"/>
        <x:v>3485.9085030481606</x:v>
      </x:c>
      <x:c r="W114" s="73" t="e">
        <x:f t="shared" si="29"/>
        <x:v>#VALUE!</x:v>
      </x:c>
      <x:c r="X114" s="74" t="e">
        <x:f t="shared" si="30"/>
        <x:v>#VALUE!</x:v>
      </x:c>
      <x:c r="Y114" s="68" t="e">
        <x:f t="shared" si="31"/>
        <x:v>#VALUE!</x:v>
      </x:c>
      <x:c r="Z114" s="68" t="e">
        <x:f t="shared" si="32"/>
        <x:v>#VALUE!</x:v>
      </x:c>
    </x:row>
    <x:row r="115" spans="1:26">
      <x:c r="A115" s="116">
        <x:v>5</x:v>
      </x:c>
      <x:c r="B115" s="118"/>
      <x:c r="C115" s="113">
        <x:v>2</x:v>
      </x:c>
      <x:c r="D115" s="20" t="s">
        <x:v>1363</x:v>
      </x:c>
      <x:c r="E115" s="20" t="s">
        <x:v>12</x:v>
      </x:c>
      <x:c r="F115" s="20" t="s">
        <x:v>10</x:v>
      </x:c>
      <x:c r="G115" s="158" t="e">
        <x:f t="shared" si="23"/>
        <x:v>#VALUE!</x:v>
      </x:c>
      <x:c r="H115" s="158">
        <x:f t="shared" si="23"/>
        <x:v>2633.6041334400002</x:v>
      </x:c>
      <x:c r="I115" s="285" t="e">
        <x:f t="shared" si="23"/>
        <x:v>#VALUE!</x:v>
      </x:c>
      <x:c r="J115" s="106" t="e">
        <x:v>#VALUE!</x:v>
      </x:c>
      <x:c r="K115" s="73" t="e">
        <x:v>#VALUE!</x:v>
      </x:c>
      <x:c r="L115" s="68"/>
      <x:c r="M115" s="73">
        <x:v>0</x:v>
      </x:c>
      <x:c r="N115" s="159">
        <x:f t="shared" si="24"/>
        <x:v>2633.6041334400002</x:v>
      </x:c>
      <x:c r="O115" s="106" t="e">
        <x:v>#VALUE!</x:v>
      </x:c>
      <x:c r="P115" s="73" t="e">
        <x:f t="shared" si="25"/>
        <x:v>#VALUE!</x:v>
      </x:c>
      <x:c r="Q115" s="68">
        <x:v>12</x:v>
      </x:c>
      <x:c r="R115" s="73">
        <x:f t="shared" si="26"/>
        <x:v>31603.249601280004</x:v>
      </x:c>
      <x:c r="S115" s="68">
        <x:v>0</x:v>
      </x:c>
      <x:c r="T115" s="73">
        <x:f t="shared" si="27"/>
        <x:v>0</x:v>
      </x:c>
      <x:c r="U115" s="26" t="e">
        <x:v>#VALUE!</x:v>
      </x:c>
      <x:c r="V115" s="26">
        <x:f t="shared" si="28"/>
        <x:v>2633.6041334400002</x:v>
      </x:c>
      <x:c r="W115" s="73" t="e">
        <x:f t="shared" si="29"/>
        <x:v>#VALUE!</x:v>
      </x:c>
      <x:c r="X115" s="74" t="e">
        <x:f t="shared" si="30"/>
        <x:v>#VALUE!</x:v>
      </x:c>
      <x:c r="Y115" s="68" t="e">
        <x:f t="shared" si="31"/>
        <x:v>#VALUE!</x:v>
      </x:c>
      <x:c r="Z115" s="68" t="e">
        <x:f t="shared" si="32"/>
        <x:v>#VALUE!</x:v>
      </x:c>
    </x:row>
    <x:row r="116" spans="1:26">
      <x:c r="A116" s="118">
        <x:v>6</x:v>
      </x:c>
      <x:c r="B116" s="118"/>
      <x:c r="C116" s="113">
        <x:v>2</x:v>
      </x:c>
      <x:c r="D116" s="20" t="s">
        <x:v>13</x:v>
      </x:c>
      <x:c r="E116" s="20" t="s">
        <x:v>12</x:v>
      </x:c>
      <x:c r="F116" s="20" t="s">
        <x:v>10</x:v>
      </x:c>
      <x:c r="G116" s="158" t="e">
        <x:f t="shared" si="23"/>
        <x:v>#VALUE!</x:v>
      </x:c>
      <x:c r="H116" s="158">
        <x:f t="shared" si="23"/>
        <x:v>3556.0699656000002</x:v>
      </x:c>
      <x:c r="I116" s="285" t="e">
        <x:f t="shared" si="23"/>
        <x:v>#VALUE!</x:v>
      </x:c>
      <x:c r="J116" s="106" t="e">
        <x:v>#VALUE!</x:v>
      </x:c>
      <x:c r="K116" s="73" t="e">
        <x:v>#VALUE!</x:v>
      </x:c>
      <x:c r="L116" s="68"/>
      <x:c r="M116" s="73">
        <x:v>0</x:v>
      </x:c>
      <x:c r="N116" s="159">
        <x:f t="shared" si="24"/>
        <x:v>3556.0699656000002</x:v>
      </x:c>
      <x:c r="O116" s="106" t="e">
        <x:v>#VALUE!</x:v>
      </x:c>
      <x:c r="P116" s="73" t="e">
        <x:f t="shared" si="25"/>
        <x:v>#VALUE!</x:v>
      </x:c>
      <x:c r="Q116" s="68" t="e">
        <x:v>#VALUE!</x:v>
      </x:c>
      <x:c r="R116" s="73" t="e">
        <x:f t="shared" si="26"/>
        <x:v>#VALUE!</x:v>
      </x:c>
      <x:c r="S116" s="68" t="e">
        <x:v>#VALUE!</x:v>
      </x:c>
      <x:c r="T116" s="73" t="e">
        <x:f t="shared" si="27"/>
        <x:v>#VALUE!</x:v>
      </x:c>
      <x:c r="U116" s="26" t="e">
        <x:v>#VALUE!</x:v>
      </x:c>
      <x:c r="V116" s="26">
        <x:f t="shared" si="28"/>
        <x:v>3556.0699656000002</x:v>
      </x:c>
      <x:c r="W116" s="73" t="e">
        <x:f t="shared" si="29"/>
        <x:v>#VALUE!</x:v>
      </x:c>
      <x:c r="X116" s="74" t="e">
        <x:f t="shared" si="30"/>
        <x:v>#VALUE!</x:v>
      </x:c>
      <x:c r="Y116" s="68" t="e">
        <x:f t="shared" si="31"/>
        <x:v>#VALUE!</x:v>
      </x:c>
      <x:c r="Z116" s="68" t="e">
        <x:f t="shared" si="32"/>
        <x:v>#VALUE!</x:v>
      </x:c>
    </x:row>
    <x:row r="117" spans="1:26">
      <x:c r="A117" s="116">
        <x:v>7</x:v>
      </x:c>
      <x:c r="B117" s="118"/>
      <x:c r="C117" s="113">
        <x:v>2</x:v>
      </x:c>
      <x:c r="D117" s="20" t="s">
        <x:v>1373</x:v>
      </x:c>
      <x:c r="E117" s="20" t="s">
        <x:v>9</x:v>
      </x:c>
      <x:c r="F117" s="20" t="s">
        <x:v>15</x:v>
      </x:c>
      <x:c r="G117" s="158" t="e">
        <x:f t="shared" si="23"/>
        <x:v>#VALUE!</x:v>
      </x:c>
      <x:c r="H117" s="158">
        <x:f t="shared" si="23"/>
        <x:v>90.710916937199997</x:v>
      </x:c>
      <x:c r="I117" s="285" t="e">
        <x:f t="shared" si="23"/>
        <x:v>#VALUE!</x:v>
      </x:c>
      <x:c r="J117" s="106" t="e">
        <x:v>#VALUE!</x:v>
      </x:c>
      <x:c r="K117" s="73" t="e">
        <x:v>#VALUE!</x:v>
      </x:c>
      <x:c r="L117" s="68"/>
      <x:c r="M117" s="73">
        <x:v>0</x:v>
      </x:c>
      <x:c r="N117" s="159">
        <x:f t="shared" si="24"/>
        <x:v>90.710916937199997</x:v>
      </x:c>
      <x:c r="O117" s="106" t="e">
        <x:v>#VALUE!</x:v>
      </x:c>
      <x:c r="P117" s="73" t="e">
        <x:f t="shared" si="25"/>
        <x:v>#VALUE!</x:v>
      </x:c>
      <x:c r="Q117" s="68" t="e">
        <x:v>#VALUE!</x:v>
      </x:c>
      <x:c r="R117" s="73" t="e">
        <x:f t="shared" si="26"/>
        <x:v>#VALUE!</x:v>
      </x:c>
      <x:c r="S117" s="68" t="e">
        <x:v>#VALUE!</x:v>
      </x:c>
      <x:c r="T117" s="73" t="e">
        <x:f t="shared" si="27"/>
        <x:v>#VALUE!</x:v>
      </x:c>
      <x:c r="U117" s="26" t="e">
        <x:v>#VALUE!</x:v>
      </x:c>
      <x:c r="V117" s="26">
        <x:f t="shared" si="28"/>
        <x:v>90.710916937199997</x:v>
      </x:c>
      <x:c r="W117" s="73" t="e">
        <x:f t="shared" si="29"/>
        <x:v>#VALUE!</x:v>
      </x:c>
      <x:c r="X117" s="74" t="e">
        <x:f t="shared" si="30"/>
        <x:v>#VALUE!</x:v>
      </x:c>
      <x:c r="Y117" s="68" t="e">
        <x:f t="shared" si="31"/>
        <x:v>#VALUE!</x:v>
      </x:c>
      <x:c r="Z117" s="68" t="e">
        <x:f t="shared" si="32"/>
        <x:v>#VALUE!</x:v>
      </x:c>
    </x:row>
    <x:row r="118" spans="1:26">
      <x:c r="A118" s="118">
        <x:v>8</x:v>
      </x:c>
      <x:c r="B118" s="118"/>
      <x:c r="C118" s="113">
        <x:v>2</x:v>
      </x:c>
      <x:c r="D118" s="20" t="s">
        <x:v>14</x:v>
      </x:c>
      <x:c r="E118" s="20" t="s">
        <x:v>9</x:v>
      </x:c>
      <x:c r="F118" s="20" t="s">
        <x:v>15</x:v>
      </x:c>
      <x:c r="G118" s="158" t="e">
        <x:f t="shared" si="23"/>
        <x:v>#VALUE!</x:v>
      </x:c>
      <x:c r="H118" s="158">
        <x:f t="shared" si="23"/>
        <x:v>105.5281397058682</x:v>
      </x:c>
      <x:c r="I118" s="285" t="e">
        <x:f t="shared" si="23"/>
        <x:v>#VALUE!</x:v>
      </x:c>
      <x:c r="J118" s="106" t="e">
        <x:v>#VALUE!</x:v>
      </x:c>
      <x:c r="K118" s="73" t="e">
        <x:v>#VALUE!</x:v>
      </x:c>
      <x:c r="L118" s="68"/>
      <x:c r="M118" s="73">
        <x:v>0</x:v>
      </x:c>
      <x:c r="N118" s="159">
        <x:f t="shared" si="24"/>
        <x:v>105.5281397058682</x:v>
      </x:c>
      <x:c r="O118" s="106" t="e">
        <x:v>#VALUE!</x:v>
      </x:c>
      <x:c r="P118" s="73" t="e">
        <x:f t="shared" si="25"/>
        <x:v>#VALUE!</x:v>
      </x:c>
      <x:c r="Q118" s="68" t="e">
        <x:v>#VALUE!</x:v>
      </x:c>
      <x:c r="R118" s="73" t="e">
        <x:f t="shared" si="26"/>
        <x:v>#VALUE!</x:v>
      </x:c>
      <x:c r="S118" s="68" t="e">
        <x:v>#VALUE!</x:v>
      </x:c>
      <x:c r="T118" s="73" t="e">
        <x:f t="shared" si="27"/>
        <x:v>#VALUE!</x:v>
      </x:c>
      <x:c r="U118" s="26" t="e">
        <x:v>#VALUE!</x:v>
      </x:c>
      <x:c r="V118" s="26">
        <x:f t="shared" si="28"/>
        <x:v>105.5281397058682</x:v>
      </x:c>
      <x:c r="W118" s="73" t="e">
        <x:f t="shared" si="29"/>
        <x:v>#VALUE!</x:v>
      </x:c>
      <x:c r="X118" s="74" t="e">
        <x:f t="shared" si="30"/>
        <x:v>#VALUE!</x:v>
      </x:c>
      <x:c r="Y118" s="68" t="e">
        <x:f t="shared" si="31"/>
        <x:v>#VALUE!</x:v>
      </x:c>
      <x:c r="Z118" s="68" t="e">
        <x:f t="shared" si="32"/>
        <x:v>#VALUE!</x:v>
      </x:c>
    </x:row>
    <x:row r="119" spans="1:26">
      <x:c r="A119" s="116">
        <x:v>9</x:v>
      </x:c>
      <x:c r="B119" s="118"/>
      <x:c r="C119" s="113">
        <x:v>2</x:v>
      </x:c>
      <x:c r="D119" s="20" t="s">
        <x:v>16</x:v>
      </x:c>
      <x:c r="E119" s="20" t="s">
        <x:v>9</x:v>
      </x:c>
      <x:c r="F119" s="20" t="s">
        <x:v>15</x:v>
      </x:c>
      <x:c r="G119" s="158" t="e">
        <x:f t="shared" si="23"/>
        <x:v>#VALUE!</x:v>
      </x:c>
      <x:c r="H119" s="158">
        <x:f t="shared" si="23"/>
        <x:v>0</x:v>
      </x:c>
      <x:c r="I119" s="285" t="e">
        <x:f t="shared" si="23"/>
        <x:v>#VALUE!</x:v>
      </x:c>
      <x:c r="J119" s="106" t="e">
        <x:v>#VALUE!</x:v>
      </x:c>
      <x:c r="K119" s="73" t="e">
        <x:v>#VALUE!</x:v>
      </x:c>
      <x:c r="L119" s="68"/>
      <x:c r="M119" s="73">
        <x:v>0</x:v>
      </x:c>
      <x:c r="N119" s="159">
        <x:f t="shared" si="24"/>
        <x:v>0</x:v>
      </x:c>
      <x:c r="O119" s="106" t="e">
        <x:v>#VALUE!</x:v>
      </x:c>
      <x:c r="P119" s="73" t="e">
        <x:f t="shared" si="25"/>
        <x:v>#VALUE!</x:v>
      </x:c>
      <x:c r="Q119" s="68" t="e">
        <x:v>#VALUE!</x:v>
      </x:c>
      <x:c r="R119" s="73" t="e">
        <x:f t="shared" si="26"/>
        <x:v>#VALUE!</x:v>
      </x:c>
      <x:c r="S119" s="68" t="e">
        <x:v>#VALUE!</x:v>
      </x:c>
      <x:c r="T119" s="73" t="e">
        <x:f t="shared" si="27"/>
        <x:v>#VALUE!</x:v>
      </x:c>
      <x:c r="U119" s="26" t="e">
        <x:v>#VALUE!</x:v>
      </x:c>
      <x:c r="V119" s="26">
        <x:f t="shared" si="28"/>
        <x:v>0</x:v>
      </x:c>
      <x:c r="W119" s="73" t="e">
        <x:f t="shared" si="29"/>
        <x:v>#VALUE!</x:v>
      </x:c>
      <x:c r="X119" s="74" t="e">
        <x:f t="shared" si="30"/>
        <x:v>#VALUE!</x:v>
      </x:c>
      <x:c r="Y119" s="68" t="e">
        <x:f t="shared" si="31"/>
        <x:v>#VALUE!</x:v>
      </x:c>
      <x:c r="Z119" s="68" t="e">
        <x:f t="shared" si="32"/>
        <x:v>#VALUE!</x:v>
      </x:c>
    </x:row>
    <x:row r="120" spans="1:26">
      <x:c r="A120" s="118">
        <x:v>10</x:v>
      </x:c>
      <x:c r="B120" s="118"/>
      <x:c r="C120" s="113">
        <x:v>2</x:v>
      </x:c>
      <x:c r="D120" s="20" t="s">
        <x:v>1372</x:v>
      </x:c>
      <x:c r="E120" s="20" t="s">
        <x:v>9</x:v>
      </x:c>
      <x:c r="F120" s="20" t="s">
        <x:v>18</x:v>
      </x:c>
      <x:c r="G120" s="158" t="e">
        <x:f t="shared" si="23"/>
        <x:v>#VALUE!</x:v>
      </x:c>
      <x:c r="H120" s="158">
        <x:f t="shared" si="23"/>
        <x:v>124.021061703</x:v>
      </x:c>
      <x:c r="I120" s="285" t="e">
        <x:f t="shared" si="23"/>
        <x:v>#VALUE!</x:v>
      </x:c>
      <x:c r="J120" s="106" t="e">
        <x:v>#VALUE!</x:v>
      </x:c>
      <x:c r="K120" s="73" t="e">
        <x:v>#VALUE!</x:v>
      </x:c>
      <x:c r="L120" s="68"/>
      <x:c r="M120" s="73">
        <x:v>0</x:v>
      </x:c>
      <x:c r="N120" s="159">
        <x:f t="shared" si="24"/>
        <x:v>124.021061703</x:v>
      </x:c>
      <x:c r="O120" s="106" t="e">
        <x:v>#VALUE!</x:v>
      </x:c>
      <x:c r="P120" s="73" t="e">
        <x:f t="shared" si="25"/>
        <x:v>#VALUE!</x:v>
      </x:c>
      <x:c r="Q120" s="68" t="e">
        <x:v>#VALUE!</x:v>
      </x:c>
      <x:c r="R120" s="73" t="e">
        <x:f t="shared" si="26"/>
        <x:v>#VALUE!</x:v>
      </x:c>
      <x:c r="S120" s="68" t="e">
        <x:v>#VALUE!</x:v>
      </x:c>
      <x:c r="T120" s="73" t="e">
        <x:f t="shared" si="27"/>
        <x:v>#VALUE!</x:v>
      </x:c>
      <x:c r="U120" s="26" t="e">
        <x:v>#VALUE!</x:v>
      </x:c>
      <x:c r="V120" s="26">
        <x:f t="shared" si="28"/>
        <x:v>124.021061703</x:v>
      </x:c>
      <x:c r="W120" s="73" t="e">
        <x:f t="shared" si="29"/>
        <x:v>#VALUE!</x:v>
      </x:c>
      <x:c r="X120" s="74" t="e">
        <x:f t="shared" si="30"/>
        <x:v>#VALUE!</x:v>
      </x:c>
      <x:c r="Y120" s="68" t="e">
        <x:f t="shared" si="31"/>
        <x:v>#VALUE!</x:v>
      </x:c>
      <x:c r="Z120" s="68" t="e">
        <x:f t="shared" si="32"/>
        <x:v>#VALUE!</x:v>
      </x:c>
    </x:row>
    <x:row r="121" spans="1:26">
      <x:c r="A121" s="116">
        <x:v>11</x:v>
      </x:c>
      <x:c r="B121" s="118"/>
      <x:c r="C121" s="113">
        <x:v>2</x:v>
      </x:c>
      <x:c r="D121" s="20" t="s">
        <x:v>17</x:v>
      </x:c>
      <x:c r="E121" s="20" t="s">
        <x:v>9</x:v>
      </x:c>
      <x:c r="F121" s="20" t="s">
        <x:v>18</x:v>
      </x:c>
      <x:c r="G121" s="158" t="e">
        <x:f t="shared" si="23"/>
        <x:v>#VALUE!</x:v>
      </x:c>
      <x:c r="H121" s="158">
        <x:f t="shared" si="23"/>
        <x:v>144.00207035360611</x:v>
      </x:c>
      <x:c r="I121" s="285" t="e">
        <x:f t="shared" si="23"/>
        <x:v>#VALUE!</x:v>
      </x:c>
      <x:c r="J121" s="105" t="e">
        <x:v>#VALUE!</x:v>
      </x:c>
      <x:c r="K121" s="73" t="e">
        <x:v>#VALUE!</x:v>
      </x:c>
      <x:c r="L121" s="72"/>
      <x:c r="M121" s="73">
        <x:v>0</x:v>
      </x:c>
      <x:c r="N121" s="159">
        <x:f t="shared" si="24"/>
        <x:v>144.00207035360611</x:v>
      </x:c>
      <x:c r="O121" s="105" t="e">
        <x:v>#VALUE!</x:v>
      </x:c>
      <x:c r="P121" s="73" t="e">
        <x:f t="shared" si="25"/>
        <x:v>#VALUE!</x:v>
      </x:c>
      <x:c r="Q121" s="72" t="e">
        <x:v>#VALUE!</x:v>
      </x:c>
      <x:c r="R121" s="73" t="e">
        <x:f t="shared" si="26"/>
        <x:v>#VALUE!</x:v>
      </x:c>
      <x:c r="S121" s="72" t="e">
        <x:v>#VALUE!</x:v>
      </x:c>
      <x:c r="T121" s="73" t="e">
        <x:f t="shared" si="27"/>
        <x:v>#VALUE!</x:v>
      </x:c>
      <x:c r="U121" s="26" t="e">
        <x:v>#VALUE!</x:v>
      </x:c>
      <x:c r="V121" s="26">
        <x:f t="shared" si="28"/>
        <x:v>144.00207035360611</x:v>
      </x:c>
      <x:c r="W121" s="73" t="e">
        <x:f t="shared" si="29"/>
        <x:v>#VALUE!</x:v>
      </x:c>
      <x:c r="X121" s="74" t="e">
        <x:f t="shared" si="30"/>
        <x:v>#VALUE!</x:v>
      </x:c>
      <x:c r="Y121" s="68" t="e">
        <x:f t="shared" si="31"/>
        <x:v>#VALUE!</x:v>
      </x:c>
      <x:c r="Z121" s="68" t="e">
        <x:f t="shared" si="32"/>
        <x:v>#VALUE!</x:v>
      </x:c>
    </x:row>
    <x:row r="122" spans="1:26">
      <x:c r="A122" s="118">
        <x:v>12</x:v>
      </x:c>
      <x:c r="B122" s="118"/>
      <x:c r="C122" s="196">
        <x:v>2</x:v>
      </x:c>
      <x:c r="D122" s="20" t="s">
        <x:v>1371</x:v>
      </x:c>
      <x:c r="E122" s="20" t="s">
        <x:v>9</x:v>
      </x:c>
      <x:c r="F122" s="20" t="s">
        <x:v>20</x:v>
      </x:c>
      <x:c r="G122" s="158" t="e">
        <x:f t="shared" si="23"/>
        <x:v>#VALUE!</x:v>
      </x:c>
      <x:c r="H122" s="158">
        <x:f t="shared" si="23"/>
        <x:v>61.593480100599997</x:v>
      </x:c>
      <x:c r="I122" s="285" t="e">
        <x:f t="shared" si="23"/>
        <x:v>#VALUE!</x:v>
      </x:c>
      <x:c r="J122" s="105" t="e">
        <x:v>#VALUE!</x:v>
      </x:c>
      <x:c r="K122" s="73" t="e">
        <x:v>#VALUE!</x:v>
      </x:c>
      <x:c r="L122" s="72"/>
      <x:c r="M122" s="73">
        <x:v>0</x:v>
      </x:c>
      <x:c r="N122" s="159">
        <x:f t="shared" si="24"/>
        <x:v>61.593480100599997</x:v>
      </x:c>
      <x:c r="O122" s="105" t="e">
        <x:v>#VALUE!</x:v>
      </x:c>
      <x:c r="P122" s="73" t="e">
        <x:f t="shared" si="25"/>
        <x:v>#VALUE!</x:v>
      </x:c>
      <x:c r="Q122" s="72" t="e">
        <x:v>#VALUE!</x:v>
      </x:c>
      <x:c r="R122" s="73" t="e">
        <x:f t="shared" si="26"/>
        <x:v>#VALUE!</x:v>
      </x:c>
      <x:c r="S122" s="72" t="e">
        <x:v>#VALUE!</x:v>
      </x:c>
      <x:c r="T122" s="73" t="e">
        <x:f t="shared" si="27"/>
        <x:v>#VALUE!</x:v>
      </x:c>
      <x:c r="U122" s="26" t="e">
        <x:v>#VALUE!</x:v>
      </x:c>
      <x:c r="V122" s="26">
        <x:f t="shared" si="28"/>
        <x:v>61.593480100599997</x:v>
      </x:c>
      <x:c r="W122" s="73" t="e">
        <x:f t="shared" si="29"/>
        <x:v>#VALUE!</x:v>
      </x:c>
      <x:c r="X122" s="74" t="e">
        <x:f t="shared" si="30"/>
        <x:v>#VALUE!</x:v>
      </x:c>
      <x:c r="Y122" s="72" t="e">
        <x:f t="shared" si="31"/>
        <x:v>#VALUE!</x:v>
      </x:c>
      <x:c r="Z122" s="72" t="e">
        <x:f t="shared" si="32"/>
        <x:v>#VALUE!</x:v>
      </x:c>
    </x:row>
    <x:row r="123" spans="1:26">
      <x:c r="A123" s="116">
        <x:v>13</x:v>
      </x:c>
      <x:c r="B123" s="118"/>
      <x:c r="C123" s="113">
        <x:v>2</x:v>
      </x:c>
      <x:c r="D123" s="20" t="s">
        <x:v>19</x:v>
      </x:c>
      <x:c r="E123" s="20" t="s">
        <x:v>9</x:v>
      </x:c>
      <x:c r="F123" s="20" t="s">
        <x:v>20</x:v>
      </x:c>
      <x:c r="G123" s="158" t="e">
        <x:f t="shared" si="23"/>
        <x:v>#VALUE!</x:v>
      </x:c>
      <x:c r="H123" s="158">
        <x:f t="shared" si="23"/>
        <x:v>71.939024333737407</x:v>
      </x:c>
      <x:c r="I123" s="285" t="e">
        <x:f t="shared" si="23"/>
        <x:v>#VALUE!</x:v>
      </x:c>
      <x:c r="J123" s="106" t="e">
        <x:v>#VALUE!</x:v>
      </x:c>
      <x:c r="K123" s="73" t="e">
        <x:v>#VALUE!</x:v>
      </x:c>
      <x:c r="L123" s="68"/>
      <x:c r="M123" s="73">
        <x:v>0</x:v>
      </x:c>
      <x:c r="N123" s="159">
        <x:f t="shared" si="24"/>
        <x:v>71.939024333737407</x:v>
      </x:c>
      <x:c r="O123" s="106" t="e">
        <x:v>#VALUE!</x:v>
      </x:c>
      <x:c r="P123" s="73" t="e">
        <x:f t="shared" si="25"/>
        <x:v>#VALUE!</x:v>
      </x:c>
      <x:c r="Q123" s="68" t="e">
        <x:v>#VALUE!</x:v>
      </x:c>
      <x:c r="R123" s="73" t="e">
        <x:f t="shared" si="26"/>
        <x:v>#VALUE!</x:v>
      </x:c>
      <x:c r="S123" s="68" t="e">
        <x:v>#VALUE!</x:v>
      </x:c>
      <x:c r="T123" s="73" t="e">
        <x:f t="shared" si="27"/>
        <x:v>#VALUE!</x:v>
      </x:c>
      <x:c r="U123" s="26" t="e">
        <x:v>#VALUE!</x:v>
      </x:c>
      <x:c r="V123" s="26">
        <x:f t="shared" si="28"/>
        <x:v>71.939024333737407</x:v>
      </x:c>
      <x:c r="W123" s="73" t="e">
        <x:f t="shared" si="29"/>
        <x:v>#VALUE!</x:v>
      </x:c>
      <x:c r="X123" s="74" t="e">
        <x:f t="shared" si="30"/>
        <x:v>#VALUE!</x:v>
      </x:c>
      <x:c r="Y123" s="68" t="e">
        <x:f t="shared" si="31"/>
        <x:v>#VALUE!</x:v>
      </x:c>
      <x:c r="Z123" s="68" t="e">
        <x:f t="shared" si="32"/>
        <x:v>#VALUE!</x:v>
      </x:c>
    </x:row>
    <x:row r="124" spans="1:26">
      <x:c r="A124" s="118">
        <x:v>14</x:v>
      </x:c>
      <x:c r="B124" s="118"/>
      <x:c r="C124" s="113">
        <x:v>2</x:v>
      </x:c>
      <x:c r="D124" s="20" t="s">
        <x:v>21</x:v>
      </x:c>
      <x:c r="E124" s="20" t="s">
        <x:v>22</x:v>
      </x:c>
      <x:c r="F124" s="20" t="s">
        <x:v>23</x:v>
      </x:c>
      <x:c r="G124" s="158" t="e">
        <x:f t="shared" si="23"/>
        <x:v>#VALUE!</x:v>
      </x:c>
      <x:c r="H124" s="158">
        <x:f t="shared" si="23"/>
        <x:v>246.89</x:v>
      </x:c>
      <x:c r="I124" s="285" t="e">
        <x:f t="shared" si="23"/>
        <x:v>#VALUE!</x:v>
      </x:c>
      <x:c r="J124" s="106" t="e">
        <x:v>#VALUE!</x:v>
      </x:c>
      <x:c r="K124" s="73" t="e">
        <x:v>#VALUE!</x:v>
      </x:c>
      <x:c r="L124" s="68"/>
      <x:c r="M124" s="73">
        <x:v>0</x:v>
      </x:c>
      <x:c r="N124" s="159">
        <x:f t="shared" si="24"/>
        <x:v>246.89</x:v>
      </x:c>
      <x:c r="O124" s="106" t="e">
        <x:v>#VALUE!</x:v>
      </x:c>
      <x:c r="P124" s="73" t="e">
        <x:f t="shared" si="25"/>
        <x:v>#VALUE!</x:v>
      </x:c>
      <x:c r="Q124" s="68" t="e">
        <x:v>#VALUE!</x:v>
      </x:c>
      <x:c r="R124" s="73" t="e">
        <x:f t="shared" si="26"/>
        <x:v>#VALUE!</x:v>
      </x:c>
      <x:c r="S124" s="68" t="e">
        <x:v>#VALUE!</x:v>
      </x:c>
      <x:c r="T124" s="73" t="e">
        <x:f t="shared" si="27"/>
        <x:v>#VALUE!</x:v>
      </x:c>
      <x:c r="U124" s="26" t="e">
        <x:v>#VALUE!</x:v>
      </x:c>
      <x:c r="V124" s="26">
        <x:f t="shared" si="28"/>
        <x:v>246.89</x:v>
      </x:c>
      <x:c r="W124" s="73" t="e">
        <x:f t="shared" si="29"/>
        <x:v>#VALUE!</x:v>
      </x:c>
      <x:c r="X124" s="74" t="e">
        <x:f t="shared" si="30"/>
        <x:v>#VALUE!</x:v>
      </x:c>
      <x:c r="Y124" s="68" t="e">
        <x:f t="shared" si="31"/>
        <x:v>#VALUE!</x:v>
      </x:c>
      <x:c r="Z124" s="68" t="e">
        <x:f t="shared" si="32"/>
        <x:v>#VALUE!</x:v>
      </x:c>
    </x:row>
    <x:row r="125" spans="1:26">
      <x:c r="A125" s="116">
        <x:v>15</x:v>
      </x:c>
      <x:c r="B125" s="118"/>
      <x:c r="C125" s="113">
        <x:v>2</x:v>
      </x:c>
      <x:c r="D125" s="20" t="s">
        <x:v>24</x:v>
      </x:c>
      <x:c r="E125" s="20" t="s">
        <x:v>22</x:v>
      </x:c>
      <x:c r="F125" s="20" t="s">
        <x:v>23</x:v>
      </x:c>
      <x:c r="G125" s="158" t="e">
        <x:f t="shared" si="23"/>
        <x:v>#VALUE!</x:v>
      </x:c>
      <x:c r="H125" s="158">
        <x:f t="shared" si="23"/>
        <x:v>308.73593632660936</x:v>
      </x:c>
      <x:c r="I125" s="285" t="e">
        <x:f t="shared" si="23"/>
        <x:v>#VALUE!</x:v>
      </x:c>
      <x:c r="J125" s="106" t="e">
        <x:v>#VALUE!</x:v>
      </x:c>
      <x:c r="K125" s="73" t="e">
        <x:v>#VALUE!</x:v>
      </x:c>
      <x:c r="L125" s="68"/>
      <x:c r="M125" s="73">
        <x:v>0</x:v>
      </x:c>
      <x:c r="N125" s="159">
        <x:f t="shared" si="24"/>
        <x:v>308.73593632660936</x:v>
      </x:c>
      <x:c r="O125" s="106" t="e">
        <x:v>#VALUE!</x:v>
      </x:c>
      <x:c r="P125" s="73" t="e">
        <x:f t="shared" si="25"/>
        <x:v>#VALUE!</x:v>
      </x:c>
      <x:c r="Q125" s="68" t="e">
        <x:v>#VALUE!</x:v>
      </x:c>
      <x:c r="R125" s="73" t="e">
        <x:f t="shared" si="26"/>
        <x:v>#VALUE!</x:v>
      </x:c>
      <x:c r="S125" s="68" t="e">
        <x:v>#VALUE!</x:v>
      </x:c>
      <x:c r="T125" s="73" t="e">
        <x:f t="shared" si="27"/>
        <x:v>#VALUE!</x:v>
      </x:c>
      <x:c r="U125" s="26" t="e">
        <x:v>#VALUE!</x:v>
      </x:c>
      <x:c r="V125" s="26">
        <x:f t="shared" si="28"/>
        <x:v>308.73593632660936</x:v>
      </x:c>
      <x:c r="W125" s="73" t="e">
        <x:f t="shared" si="29"/>
        <x:v>#VALUE!</x:v>
      </x:c>
      <x:c r="X125" s="74" t="e">
        <x:f t="shared" si="30"/>
        <x:v>#VALUE!</x:v>
      </x:c>
      <x:c r="Y125" s="68" t="e">
        <x:f t="shared" si="31"/>
        <x:v>#VALUE!</x:v>
      </x:c>
      <x:c r="Z125" s="68" t="e">
        <x:f t="shared" si="32"/>
        <x:v>#VALUE!</x:v>
      </x:c>
    </x:row>
    <x:row r="126" spans="1:26">
      <x:c r="A126" s="118">
        <x:v>16</x:v>
      </x:c>
      <x:c r="B126" s="118"/>
      <x:c r="C126" s="113">
        <x:v>2</x:v>
      </x:c>
      <x:c r="D126" s="20" t="s">
        <x:v>1365</x:v>
      </x:c>
      <x:c r="E126" s="20" t="s">
        <x:v>22</x:v>
      </x:c>
      <x:c r="F126" s="20" t="s">
        <x:v>23</x:v>
      </x:c>
      <x:c r="G126" s="158" t="e">
        <x:f t="shared" si="23"/>
        <x:v>#VALUE!</x:v>
      </x:c>
      <x:c r="H126" s="158">
        <x:f t="shared" si="23"/>
        <x:v>264.87955638340003</x:v>
      </x:c>
      <x:c r="I126" s="285" t="e">
        <x:f t="shared" si="23"/>
        <x:v>#VALUE!</x:v>
      </x:c>
      <x:c r="J126" s="106" t="e">
        <x:v>#VALUE!</x:v>
      </x:c>
      <x:c r="K126" s="73" t="e">
        <x:v>#VALUE!</x:v>
      </x:c>
      <x:c r="L126" s="68"/>
      <x:c r="M126" s="73">
        <x:v>0</x:v>
      </x:c>
      <x:c r="N126" s="159">
        <x:f t="shared" si="24"/>
        <x:v>264.87955638340003</x:v>
      </x:c>
      <x:c r="O126" s="106" t="e">
        <x:v>#VALUE!</x:v>
      </x:c>
      <x:c r="P126" s="73" t="e">
        <x:f t="shared" si="25"/>
        <x:v>#VALUE!</x:v>
      </x:c>
      <x:c r="Q126" s="68" t="e">
        <x:v>#VALUE!</x:v>
      </x:c>
      <x:c r="R126" s="73" t="e">
        <x:f t="shared" si="26"/>
        <x:v>#VALUE!</x:v>
      </x:c>
      <x:c r="S126" s="68" t="e">
        <x:v>#VALUE!</x:v>
      </x:c>
      <x:c r="T126" s="73" t="e">
        <x:f t="shared" si="27"/>
        <x:v>#VALUE!</x:v>
      </x:c>
      <x:c r="U126" s="26" t="e">
        <x:v>#VALUE!</x:v>
      </x:c>
      <x:c r="V126" s="26">
        <x:f t="shared" si="28"/>
        <x:v>264.87955638340003</x:v>
      </x:c>
      <x:c r="W126" s="73" t="e">
        <x:f t="shared" si="29"/>
        <x:v>#VALUE!</x:v>
      </x:c>
      <x:c r="X126" s="74" t="e">
        <x:f t="shared" si="30"/>
        <x:v>#VALUE!</x:v>
      </x:c>
      <x:c r="Y126" s="68" t="e">
        <x:f t="shared" si="31"/>
        <x:v>#VALUE!</x:v>
      </x:c>
      <x:c r="Z126" s="68" t="e">
        <x:f t="shared" si="32"/>
        <x:v>#VALUE!</x:v>
      </x:c>
    </x:row>
    <x:row r="127" spans="1:26">
      <x:c r="A127" s="116">
        <x:v>17</x:v>
      </x:c>
      <x:c r="B127" s="118"/>
      <x:c r="C127" s="113">
        <x:v>2</x:v>
      </x:c>
      <x:c r="D127" s="20" t="s">
        <x:v>25</x:v>
      </x:c>
      <x:c r="E127" s="20" t="s">
        <x:v>22</x:v>
      </x:c>
      <x:c r="F127" s="20" t="s">
        <x:v>26</x:v>
      </x:c>
      <x:c r="G127" s="158" t="e">
        <x:f t="shared" si="23"/>
        <x:v>#VALUE!</x:v>
      </x:c>
      <x:c r="H127" s="158">
        <x:f t="shared" si="23"/>
        <x:v>234</x:v>
      </x:c>
      <x:c r="I127" s="285" t="e">
        <x:f t="shared" si="23"/>
        <x:v>#VALUE!</x:v>
      </x:c>
      <x:c r="J127" s="106" t="e">
        <x:v>#VALUE!</x:v>
      </x:c>
      <x:c r="K127" s="73" t="e">
        <x:v>#VALUE!</x:v>
      </x:c>
      <x:c r="L127" s="68"/>
      <x:c r="M127" s="73">
        <x:v>0</x:v>
      </x:c>
      <x:c r="N127" s="159">
        <x:f t="shared" si="24"/>
        <x:v>234</x:v>
      </x:c>
      <x:c r="O127" s="106" t="e">
        <x:v>#VALUE!</x:v>
      </x:c>
      <x:c r="P127" s="73" t="e">
        <x:f t="shared" si="25"/>
        <x:v>#VALUE!</x:v>
      </x:c>
      <x:c r="Q127" s="68" t="e">
        <x:v>#VALUE!</x:v>
      </x:c>
      <x:c r="R127" s="73" t="e">
        <x:f t="shared" si="26"/>
        <x:v>#VALUE!</x:v>
      </x:c>
      <x:c r="S127" s="68" t="e">
        <x:v>#VALUE!</x:v>
      </x:c>
      <x:c r="T127" s="73" t="e">
        <x:f t="shared" si="27"/>
        <x:v>#VALUE!</x:v>
      </x:c>
      <x:c r="U127" s="26" t="e">
        <x:v>#VALUE!</x:v>
      </x:c>
      <x:c r="V127" s="26">
        <x:f t="shared" si="28"/>
        <x:v>234</x:v>
      </x:c>
      <x:c r="W127" s="73" t="e">
        <x:f t="shared" si="29"/>
        <x:v>#VALUE!</x:v>
      </x:c>
      <x:c r="X127" s="74" t="e">
        <x:f t="shared" si="30"/>
        <x:v>#VALUE!</x:v>
      </x:c>
      <x:c r="Y127" s="68" t="e">
        <x:f t="shared" si="31"/>
        <x:v>#VALUE!</x:v>
      </x:c>
      <x:c r="Z127" s="68" t="e">
        <x:f t="shared" si="32"/>
        <x:v>#VALUE!</x:v>
      </x:c>
    </x:row>
    <x:row r="128" spans="1:26">
      <x:c r="A128" s="118">
        <x:v>18</x:v>
      </x:c>
      <x:c r="B128" s="118"/>
      <x:c r="C128" s="113">
        <x:v>2</x:v>
      </x:c>
      <x:c r="D128" s="20" t="s">
        <x:v>27</x:v>
      </x:c>
      <x:c r="E128" s="20" t="s">
        <x:v>22</x:v>
      </x:c>
      <x:c r="F128" s="20" t="s">
        <x:v>26</x:v>
      </x:c>
      <x:c r="G128" s="158" t="e">
        <x:f t="shared" si="23"/>
        <x:v>#VALUE!</x:v>
      </x:c>
      <x:c r="H128" s="158">
        <x:f t="shared" si="23"/>
        <x:v>279.36479081152623</x:v>
      </x:c>
      <x:c r="I128" s="285" t="e">
        <x:f t="shared" si="23"/>
        <x:v>#VALUE!</x:v>
      </x:c>
      <x:c r="J128" s="106" t="e">
        <x:v>#VALUE!</x:v>
      </x:c>
      <x:c r="K128" s="73" t="e">
        <x:v>#VALUE!</x:v>
      </x:c>
      <x:c r="L128" s="68"/>
      <x:c r="M128" s="73">
        <x:v>0</x:v>
      </x:c>
      <x:c r="N128" s="159">
        <x:f t="shared" si="24"/>
        <x:v>279.36479081152623</x:v>
      </x:c>
      <x:c r="O128" s="106" t="e">
        <x:v>#VALUE!</x:v>
      </x:c>
      <x:c r="P128" s="73" t="e">
        <x:f t="shared" si="25"/>
        <x:v>#VALUE!</x:v>
      </x:c>
      <x:c r="Q128" s="68" t="e">
        <x:v>#VALUE!</x:v>
      </x:c>
      <x:c r="R128" s="73" t="e">
        <x:f t="shared" si="26"/>
        <x:v>#VALUE!</x:v>
      </x:c>
      <x:c r="S128" s="68" t="e">
        <x:v>#VALUE!</x:v>
      </x:c>
      <x:c r="T128" s="73" t="e">
        <x:f t="shared" si="27"/>
        <x:v>#VALUE!</x:v>
      </x:c>
      <x:c r="U128" s="26" t="e">
        <x:v>#VALUE!</x:v>
      </x:c>
      <x:c r="V128" s="26">
        <x:f t="shared" si="28"/>
        <x:v>279.36479081152623</x:v>
      </x:c>
      <x:c r="W128" s="73" t="e">
        <x:f t="shared" si="29"/>
        <x:v>#VALUE!</x:v>
      </x:c>
      <x:c r="X128" s="74" t="e">
        <x:f t="shared" si="30"/>
        <x:v>#VALUE!</x:v>
      </x:c>
      <x:c r="Y128" s="68" t="e">
        <x:f t="shared" si="31"/>
        <x:v>#VALUE!</x:v>
      </x:c>
      <x:c r="Z128" s="68" t="e">
        <x:f t="shared" si="32"/>
        <x:v>#VALUE!</x:v>
      </x:c>
    </x:row>
    <x:row r="129" spans="1:26">
      <x:c r="A129" s="116">
        <x:v>19</x:v>
      </x:c>
      <x:c r="B129" s="118"/>
      <x:c r="C129" s="113">
        <x:v>2</x:v>
      </x:c>
      <x:c r="D129" s="210" t="s">
        <x:v>1366</x:v>
      </x:c>
      <x:c r="E129" s="210" t="s">
        <x:v>22</x:v>
      </x:c>
      <x:c r="F129" s="20" t="s">
        <x:v>26</x:v>
      </x:c>
      <x:c r="G129" s="158" t="e">
        <x:f t="shared" si="23"/>
        <x:v>#VALUE!</x:v>
      </x:c>
      <x:c r="H129" s="158">
        <x:f t="shared" si="23"/>
        <x:v>240.89041661300001</x:v>
      </x:c>
      <x:c r="I129" s="285" t="e">
        <x:f t="shared" si="23"/>
        <x:v>#VALUE!</x:v>
      </x:c>
      <x:c r="J129" s="106" t="e">
        <x:v>#VALUE!</x:v>
      </x:c>
      <x:c r="K129" s="73" t="e">
        <x:v>#VALUE!</x:v>
      </x:c>
      <x:c r="L129" s="68"/>
      <x:c r="M129" s="73">
        <x:v>0</x:v>
      </x:c>
      <x:c r="N129" s="159">
        <x:f t="shared" si="24"/>
        <x:v>240.89041661300001</x:v>
      </x:c>
      <x:c r="O129" s="106" t="e">
        <x:v>#VALUE!</x:v>
      </x:c>
      <x:c r="P129" s="73" t="e">
        <x:f t="shared" si="25"/>
        <x:v>#VALUE!</x:v>
      </x:c>
      <x:c r="Q129" s="68" t="e">
        <x:v>#VALUE!</x:v>
      </x:c>
      <x:c r="R129" s="73" t="e">
        <x:f t="shared" si="26"/>
        <x:v>#VALUE!</x:v>
      </x:c>
      <x:c r="S129" s="68" t="e">
        <x:v>#VALUE!</x:v>
      </x:c>
      <x:c r="T129" s="73" t="e">
        <x:f t="shared" si="27"/>
        <x:v>#VALUE!</x:v>
      </x:c>
      <x:c r="U129" s="26" t="e">
        <x:v>#VALUE!</x:v>
      </x:c>
      <x:c r="V129" s="26">
        <x:f t="shared" si="28"/>
        <x:v>240.89041661300001</x:v>
      </x:c>
      <x:c r="W129" s="73" t="e">
        <x:f t="shared" si="29"/>
        <x:v>#VALUE!</x:v>
      </x:c>
      <x:c r="X129" s="74" t="e">
        <x:f t="shared" si="30"/>
        <x:v>#VALUE!</x:v>
      </x:c>
      <x:c r="Y129" s="68" t="e">
        <x:f t="shared" si="31"/>
        <x:v>#VALUE!</x:v>
      </x:c>
      <x:c r="Z129" s="68" t="e">
        <x:f t="shared" si="32"/>
        <x:v>#VALUE!</x:v>
      </x:c>
    </x:row>
    <x:row r="130" spans="1:26">
      <x:c r="A130" s="118">
        <x:v>20</x:v>
      </x:c>
      <x:c r="B130" s="118"/>
      <x:c r="C130" s="113">
        <x:v>2</x:v>
      </x:c>
      <x:c r="D130" s="210" t="s">
        <x:v>28</x:v>
      </x:c>
      <x:c r="E130" s="210" t="s">
        <x:v>12</x:v>
      </x:c>
      <x:c r="F130" s="20" t="s">
        <x:v>29</x:v>
      </x:c>
      <x:c r="G130" s="158" t="e">
        <x:f t="shared" si="23"/>
        <x:v>#VALUE!</x:v>
      </x:c>
      <x:c r="H130" s="158">
        <x:f t="shared" si="23"/>
        <x:v>337.04162903801313</x:v>
      </x:c>
      <x:c r="I130" s="285" t="e">
        <x:f t="shared" si="23"/>
        <x:v>#VALUE!</x:v>
      </x:c>
      <x:c r="J130" s="106" t="e">
        <x:v>#VALUE!</x:v>
      </x:c>
      <x:c r="K130" s="73" t="e">
        <x:v>#VALUE!</x:v>
      </x:c>
      <x:c r="L130" s="68"/>
      <x:c r="M130" s="73">
        <x:v>0</x:v>
      </x:c>
      <x:c r="N130" s="159">
        <x:f t="shared" si="24"/>
        <x:v>337.04162903801313</x:v>
      </x:c>
      <x:c r="O130" s="106" t="e">
        <x:v>#VALUE!</x:v>
      </x:c>
      <x:c r="P130" s="73" t="e">
        <x:f t="shared" si="25"/>
        <x:v>#VALUE!</x:v>
      </x:c>
      <x:c r="Q130" s="68" t="e">
        <x:v>#VALUE!</x:v>
      </x:c>
      <x:c r="R130" s="73" t="e">
        <x:f t="shared" si="26"/>
        <x:v>#VALUE!</x:v>
      </x:c>
      <x:c r="S130" s="68" t="e">
        <x:v>#VALUE!</x:v>
      </x:c>
      <x:c r="T130" s="73" t="e">
        <x:f t="shared" si="27"/>
        <x:v>#VALUE!</x:v>
      </x:c>
      <x:c r="U130" s="26" t="e">
        <x:v>#VALUE!</x:v>
      </x:c>
      <x:c r="V130" s="26">
        <x:f t="shared" si="28"/>
        <x:v>337.04162903801313</x:v>
      </x:c>
      <x:c r="W130" s="73" t="e">
        <x:f t="shared" si="29"/>
        <x:v>#VALUE!</x:v>
      </x:c>
      <x:c r="X130" s="74" t="e">
        <x:f t="shared" si="30"/>
        <x:v>#VALUE!</x:v>
      </x:c>
      <x:c r="Y130" s="68" t="e">
        <x:f t="shared" si="31"/>
        <x:v>#VALUE!</x:v>
      </x:c>
      <x:c r="Z130" s="68" t="e">
        <x:f t="shared" si="32"/>
        <x:v>#VALUE!</x:v>
      </x:c>
    </x:row>
    <x:row r="131" spans="1:26">
      <x:c r="A131" s="116">
        <x:v>21</x:v>
      </x:c>
      <x:c r="B131" s="118"/>
      <x:c r="C131" s="113">
        <x:v>2</x:v>
      </x:c>
      <x:c r="D131" s="210" t="s">
        <x:v>1367</x:v>
      </x:c>
      <x:c r="E131" s="210" t="s">
        <x:v>12</x:v>
      </x:c>
      <x:c r="F131" s="20" t="s">
        <x:v>29</x:v>
      </x:c>
      <x:c r="G131" s="158" t="e">
        <x:f t="shared" si="23"/>
        <x:v>#VALUE!</x:v>
      </x:c>
      <x:c r="H131" s="158">
        <x:f t="shared" si="23"/>
        <x:v>288.8845535968</x:v>
      </x:c>
      <x:c r="I131" s="285" t="e">
        <x:f t="shared" si="23"/>
        <x:v>#VALUE!</x:v>
      </x:c>
      <x:c r="J131" s="106" t="e">
        <x:v>#VALUE!</x:v>
      </x:c>
      <x:c r="K131" s="73" t="e">
        <x:v>#VALUE!</x:v>
      </x:c>
      <x:c r="L131" s="68"/>
      <x:c r="M131" s="73">
        <x:v>0</x:v>
      </x:c>
      <x:c r="N131" s="159">
        <x:f t="shared" si="24"/>
        <x:v>288.8845535968</x:v>
      </x:c>
      <x:c r="O131" s="106" t="e">
        <x:v>#VALUE!</x:v>
      </x:c>
      <x:c r="P131" s="73" t="e">
        <x:f t="shared" si="25"/>
        <x:v>#VALUE!</x:v>
      </x:c>
      <x:c r="Q131" s="68" t="e">
        <x:v>#VALUE!</x:v>
      </x:c>
      <x:c r="R131" s="73" t="e">
        <x:f t="shared" si="26"/>
        <x:v>#VALUE!</x:v>
      </x:c>
      <x:c r="S131" s="68" t="e">
        <x:v>#VALUE!</x:v>
      </x:c>
      <x:c r="T131" s="73" t="e">
        <x:f t="shared" si="27"/>
        <x:v>#VALUE!</x:v>
      </x:c>
      <x:c r="U131" s="26" t="e">
        <x:v>#VALUE!</x:v>
      </x:c>
      <x:c r="V131" s="26">
        <x:f t="shared" si="28"/>
        <x:v>288.8845535968</x:v>
      </x:c>
      <x:c r="W131" s="73" t="e">
        <x:f t="shared" si="29"/>
        <x:v>#VALUE!</x:v>
      </x:c>
      <x:c r="X131" s="74" t="e">
        <x:f t="shared" si="30"/>
        <x:v>#VALUE!</x:v>
      </x:c>
      <x:c r="Y131" s="68" t="e">
        <x:f t="shared" si="31"/>
        <x:v>#VALUE!</x:v>
      </x:c>
      <x:c r="Z131" s="68" t="e">
        <x:f t="shared" si="32"/>
        <x:v>#VALUE!</x:v>
      </x:c>
    </x:row>
    <x:row r="132" spans="1:26">
      <x:c r="A132" s="118">
        <x:v>22</x:v>
      </x:c>
      <x:c r="B132" s="118"/>
      <x:c r="C132" s="113">
        <x:v>2</x:v>
      </x:c>
      <x:c r="D132" s="210" t="s">
        <x:v>30</x:v>
      </x:c>
      <x:c r="E132" s="210" t="s">
        <x:v>12</x:v>
      </x:c>
      <x:c r="F132" s="20" t="s">
        <x:v>29</x:v>
      </x:c>
      <x:c r="G132" s="158" t="e">
        <x:f t="shared" si="23"/>
        <x:v>#VALUE!</x:v>
      </x:c>
      <x:c r="H132" s="158">
        <x:f t="shared" si="23"/>
        <x:v>0</x:v>
      </x:c>
      <x:c r="I132" s="285" t="e">
        <x:f t="shared" si="23"/>
        <x:v>#VALUE!</x:v>
      </x:c>
      <x:c r="J132" s="106" t="e">
        <x:v>#VALUE!</x:v>
      </x:c>
      <x:c r="K132" s="73" t="e">
        <x:v>#VALUE!</x:v>
      </x:c>
      <x:c r="L132" s="68"/>
      <x:c r="M132" s="73">
        <x:v>0</x:v>
      </x:c>
      <x:c r="N132" s="159">
        <x:f t="shared" si="24"/>
        <x:v>0</x:v>
      </x:c>
      <x:c r="O132" s="106" t="e">
        <x:v>#VALUE!</x:v>
      </x:c>
      <x:c r="P132" s="73" t="e">
        <x:f t="shared" si="25"/>
        <x:v>#VALUE!</x:v>
      </x:c>
      <x:c r="Q132" s="68" t="e">
        <x:v>#VALUE!</x:v>
      </x:c>
      <x:c r="R132" s="73" t="e">
        <x:f t="shared" si="26"/>
        <x:v>#VALUE!</x:v>
      </x:c>
      <x:c r="S132" s="68" t="e">
        <x:v>#VALUE!</x:v>
      </x:c>
      <x:c r="T132" s="73" t="e">
        <x:f t="shared" si="27"/>
        <x:v>#VALUE!</x:v>
      </x:c>
      <x:c r="U132" s="26" t="e">
        <x:v>#VALUE!</x:v>
      </x:c>
      <x:c r="V132" s="26">
        <x:f t="shared" si="28"/>
        <x:v>0</x:v>
      </x:c>
      <x:c r="W132" s="73" t="e">
        <x:f t="shared" si="29"/>
        <x:v>#VALUE!</x:v>
      </x:c>
      <x:c r="X132" s="74" t="e">
        <x:f t="shared" si="30"/>
        <x:v>#VALUE!</x:v>
      </x:c>
      <x:c r="Y132" s="68" t="e">
        <x:f t="shared" si="31"/>
        <x:v>#VALUE!</x:v>
      </x:c>
      <x:c r="Z132" s="68" t="e">
        <x:f t="shared" si="32"/>
        <x:v>#VALUE!</x:v>
      </x:c>
    </x:row>
    <x:row r="133" spans="1:26">
      <x:c r="A133" s="116">
        <x:v>23</x:v>
      </x:c>
      <x:c r="B133" s="118"/>
      <x:c r="C133" s="113">
        <x:v>2</x:v>
      </x:c>
      <x:c r="D133" s="210" t="s">
        <x:v>31</x:v>
      </x:c>
      <x:c r="E133" s="210" t="s">
        <x:v>12</x:v>
      </x:c>
      <x:c r="F133" s="20" t="s">
        <x:v>32</x:v>
      </x:c>
      <x:c r="G133" s="158" t="e">
        <x:f t="shared" si="23"/>
        <x:v>#VALUE!</x:v>
      </x:c>
      <x:c r="H133" s="158">
        <x:f t="shared" si="23"/>
        <x:v>292.98965722631857</x:v>
      </x:c>
      <x:c r="I133" s="285" t="e">
        <x:f t="shared" si="23"/>
        <x:v>#VALUE!</x:v>
      </x:c>
      <x:c r="J133" s="106" t="e">
        <x:v>#VALUE!</x:v>
      </x:c>
      <x:c r="K133" s="73" t="e">
        <x:v>#VALUE!</x:v>
      </x:c>
      <x:c r="L133" s="68"/>
      <x:c r="M133" s="73">
        <x:v>0</x:v>
      </x:c>
      <x:c r="N133" s="159">
        <x:f t="shared" si="24"/>
        <x:v>292.98965722631857</x:v>
      </x:c>
      <x:c r="O133" s="106" t="e">
        <x:v>#VALUE!</x:v>
      </x:c>
      <x:c r="P133" s="73" t="e">
        <x:f t="shared" si="25"/>
        <x:v>#VALUE!</x:v>
      </x:c>
      <x:c r="Q133" s="68" t="e">
        <x:v>#VALUE!</x:v>
      </x:c>
      <x:c r="R133" s="73" t="e">
        <x:f t="shared" si="26"/>
        <x:v>#VALUE!</x:v>
      </x:c>
      <x:c r="S133" s="68" t="e">
        <x:v>#VALUE!</x:v>
      </x:c>
      <x:c r="T133" s="73" t="e">
        <x:f t="shared" si="27"/>
        <x:v>#VALUE!</x:v>
      </x:c>
      <x:c r="U133" s="26" t="e">
        <x:v>#VALUE!</x:v>
      </x:c>
      <x:c r="V133" s="26">
        <x:f t="shared" si="28"/>
        <x:v>292.98965722631857</x:v>
      </x:c>
      <x:c r="W133" s="73" t="e">
        <x:f t="shared" si="29"/>
        <x:v>#VALUE!</x:v>
      </x:c>
      <x:c r="X133" s="74" t="e">
        <x:f t="shared" si="30"/>
        <x:v>#VALUE!</x:v>
      </x:c>
      <x:c r="Y133" s="68" t="e">
        <x:f t="shared" si="31"/>
        <x:v>#VALUE!</x:v>
      </x:c>
      <x:c r="Z133" s="68" t="e">
        <x:f t="shared" si="32"/>
        <x:v>#VALUE!</x:v>
      </x:c>
    </x:row>
    <x:row r="134" spans="1:26">
      <x:c r="A134" s="118">
        <x:v>24</x:v>
      </x:c>
      <x:c r="B134" s="118"/>
      <x:c r="C134" s="113">
        <x:v>2</x:v>
      </x:c>
      <x:c r="D134" s="210" t="s">
        <x:v>1368</x:v>
      </x:c>
      <x:c r="E134" s="210" t="s">
        <x:v>12</x:v>
      </x:c>
      <x:c r="F134" s="20" t="s">
        <x:v>32</x:v>
      </x:c>
      <x:c r="G134" s="158" t="e">
        <x:f t="shared" si="23"/>
        <x:v>#VALUE!</x:v>
      </x:c>
      <x:c r="H134" s="158">
        <x:f t="shared" si="23"/>
        <x:v>253.36388127680002</x:v>
      </x:c>
      <x:c r="I134" s="285" t="e">
        <x:f t="shared" si="23"/>
        <x:v>#VALUE!</x:v>
      </x:c>
      <x:c r="J134" s="106" t="e">
        <x:v>#VALUE!</x:v>
      </x:c>
      <x:c r="K134" s="73" t="e">
        <x:v>#VALUE!</x:v>
      </x:c>
      <x:c r="L134" s="68"/>
      <x:c r="M134" s="73">
        <x:v>0</x:v>
      </x:c>
      <x:c r="N134" s="159">
        <x:f t="shared" si="24"/>
        <x:v>253.36388127680002</x:v>
      </x:c>
      <x:c r="O134" s="106" t="e">
        <x:v>#VALUE!</x:v>
      </x:c>
      <x:c r="P134" s="73" t="e">
        <x:f t="shared" si="25"/>
        <x:v>#VALUE!</x:v>
      </x:c>
      <x:c r="Q134" s="68" t="e">
        <x:v>#VALUE!</x:v>
      </x:c>
      <x:c r="R134" s="73" t="e">
        <x:f t="shared" si="26"/>
        <x:v>#VALUE!</x:v>
      </x:c>
      <x:c r="S134" s="68" t="e">
        <x:v>#VALUE!</x:v>
      </x:c>
      <x:c r="T134" s="73" t="e">
        <x:f t="shared" si="27"/>
        <x:v>#VALUE!</x:v>
      </x:c>
      <x:c r="U134" s="26" t="e">
        <x:v>#VALUE!</x:v>
      </x:c>
      <x:c r="V134" s="26">
        <x:f t="shared" si="28"/>
        <x:v>253.36388127680002</x:v>
      </x:c>
      <x:c r="W134" s="73" t="e">
        <x:f t="shared" si="29"/>
        <x:v>#VALUE!</x:v>
      </x:c>
      <x:c r="X134" s="74" t="e">
        <x:f t="shared" si="30"/>
        <x:v>#VALUE!</x:v>
      </x:c>
      <x:c r="Y134" s="68" t="e">
        <x:f t="shared" si="31"/>
        <x:v>#VALUE!</x:v>
      </x:c>
      <x:c r="Z134" s="68" t="e">
        <x:f t="shared" si="32"/>
        <x:v>#VALUE!</x:v>
      </x:c>
    </x:row>
    <x:row r="135" spans="1:26">
      <x:c r="A135" s="116">
        <x:v>25</x:v>
      </x:c>
      <x:c r="B135" s="118"/>
      <x:c r="C135" s="113">
        <x:v>2</x:v>
      </x:c>
      <x:c r="D135" s="210" t="s">
        <x:v>33</x:v>
      </x:c>
      <x:c r="E135" s="210" t="s">
        <x:v>22</x:v>
      </x:c>
      <x:c r="F135" s="20" t="s">
        <x:v>34</x:v>
      </x:c>
      <x:c r="G135" s="158" t="e">
        <x:f t="shared" si="23"/>
        <x:v>#VALUE!</x:v>
      </x:c>
      <x:c r="H135" s="158">
        <x:f t="shared" si="23"/>
        <x:v>293.5</x:v>
      </x:c>
      <x:c r="I135" s="285" t="e">
        <x:f t="shared" si="23"/>
        <x:v>#VALUE!</x:v>
      </x:c>
      <x:c r="J135" s="106" t="e">
        <x:v>#VALUE!</x:v>
      </x:c>
      <x:c r="K135" s="73" t="e">
        <x:v>#VALUE!</x:v>
      </x:c>
      <x:c r="L135" s="68"/>
      <x:c r="M135" s="73">
        <x:v>0</x:v>
      </x:c>
      <x:c r="N135" s="159">
        <x:f t="shared" si="24"/>
        <x:v>293.5</x:v>
      </x:c>
      <x:c r="O135" s="106" t="e">
        <x:v>#VALUE!</x:v>
      </x:c>
      <x:c r="P135" s="73" t="e">
        <x:f t="shared" si="25"/>
        <x:v>#VALUE!</x:v>
      </x:c>
      <x:c r="Q135" s="68" t="e">
        <x:v>#VALUE!</x:v>
      </x:c>
      <x:c r="R135" s="73" t="e">
        <x:f t="shared" si="26"/>
        <x:v>#VALUE!</x:v>
      </x:c>
      <x:c r="S135" s="68" t="e">
        <x:v>#VALUE!</x:v>
      </x:c>
      <x:c r="T135" s="73" t="e">
        <x:f t="shared" si="27"/>
        <x:v>#VALUE!</x:v>
      </x:c>
      <x:c r="U135" s="26" t="e">
        <x:v>#VALUE!</x:v>
      </x:c>
      <x:c r="V135" s="26">
        <x:f t="shared" si="28"/>
        <x:v>293.5</x:v>
      </x:c>
      <x:c r="W135" s="73" t="e">
        <x:f t="shared" si="29"/>
        <x:v>#VALUE!</x:v>
      </x:c>
      <x:c r="X135" s="74" t="e">
        <x:f t="shared" si="30"/>
        <x:v>#VALUE!</x:v>
      </x:c>
      <x:c r="Y135" s="68" t="e">
        <x:f t="shared" si="31"/>
        <x:v>#VALUE!</x:v>
      </x:c>
      <x:c r="Z135" s="68" t="e">
        <x:f t="shared" si="32"/>
        <x:v>#VALUE!</x:v>
      </x:c>
    </x:row>
    <x:row r="136" spans="1:26">
      <x:c r="A136" s="118">
        <x:v>26</x:v>
      </x:c>
      <x:c r="B136" s="118"/>
      <x:c r="C136" s="113">
        <x:v>2</x:v>
      </x:c>
      <x:c r="D136" s="210" t="s">
        <x:v>35</x:v>
      </x:c>
      <x:c r="E136" s="210" t="s">
        <x:v>22</x:v>
      </x:c>
      <x:c r="F136" s="20" t="s">
        <x:v>34</x:v>
      </x:c>
      <x:c r="G136" s="158" t="e">
        <x:f t="shared" si="23"/>
        <x:v>#VALUE!</x:v>
      </x:c>
      <x:c r="H136" s="158">
        <x:f t="shared" si="23"/>
        <x:v>358.16718537832747</x:v>
      </x:c>
      <x:c r="I136" s="285" t="e">
        <x:f t="shared" si="23"/>
        <x:v>#VALUE!</x:v>
      </x:c>
      <x:c r="J136" s="106" t="e">
        <x:v>#VALUE!</x:v>
      </x:c>
      <x:c r="K136" s="73" t="e">
        <x:v>#VALUE!</x:v>
      </x:c>
      <x:c r="L136" s="68"/>
      <x:c r="M136" s="73">
        <x:v>0</x:v>
      </x:c>
      <x:c r="N136" s="159">
        <x:f t="shared" si="24"/>
        <x:v>358.16718537832747</x:v>
      </x:c>
      <x:c r="O136" s="106" t="e">
        <x:v>#VALUE!</x:v>
      </x:c>
      <x:c r="P136" s="73" t="e">
        <x:f t="shared" si="25"/>
        <x:v>#VALUE!</x:v>
      </x:c>
      <x:c r="Q136" s="68" t="e">
        <x:v>#VALUE!</x:v>
      </x:c>
      <x:c r="R136" s="73" t="e">
        <x:f t="shared" si="26"/>
        <x:v>#VALUE!</x:v>
      </x:c>
      <x:c r="S136" s="68" t="e">
        <x:v>#VALUE!</x:v>
      </x:c>
      <x:c r="T136" s="73" t="e">
        <x:f t="shared" si="27"/>
        <x:v>#VALUE!</x:v>
      </x:c>
      <x:c r="U136" s="26" t="e">
        <x:v>#VALUE!</x:v>
      </x:c>
      <x:c r="V136" s="26">
        <x:f t="shared" si="28"/>
        <x:v>358.16718537832747</x:v>
      </x:c>
      <x:c r="W136" s="73" t="e">
        <x:f t="shared" si="29"/>
        <x:v>#VALUE!</x:v>
      </x:c>
      <x:c r="X136" s="74" t="e">
        <x:f t="shared" si="30"/>
        <x:v>#VALUE!</x:v>
      </x:c>
      <x:c r="Y136" s="68" t="e">
        <x:f t="shared" si="31"/>
        <x:v>#VALUE!</x:v>
      </x:c>
      <x:c r="Z136" s="68" t="e">
        <x:f t="shared" si="32"/>
        <x:v>#VALUE!</x:v>
      </x:c>
    </x:row>
    <x:row r="137" spans="1:26">
      <x:c r="A137" s="116">
        <x:v>27</x:v>
      </x:c>
      <x:c r="B137" s="118"/>
      <x:c r="C137" s="113">
        <x:v>2</x:v>
      </x:c>
      <x:c r="D137" s="210" t="s">
        <x:v>36</x:v>
      </x:c>
      <x:c r="E137" s="210" t="s">
        <x:v>12</x:v>
      </x:c>
      <x:c r="F137" s="20" t="s">
        <x:v>37</x:v>
      </x:c>
      <x:c r="G137" s="158" t="e">
        <x:f t="shared" si="23"/>
        <x:v>#VALUE!</x:v>
      </x:c>
      <x:c r="H137" s="158">
        <x:f t="shared" si="23"/>
        <x:v>237.29575554800454</x:v>
      </x:c>
      <x:c r="I137" s="285" t="e">
        <x:f t="shared" si="23"/>
        <x:v>#VALUE!</x:v>
      </x:c>
      <x:c r="J137" s="106" t="e">
        <x:v>#VALUE!</x:v>
      </x:c>
      <x:c r="K137" s="73" t="e">
        <x:v>#VALUE!</x:v>
      </x:c>
      <x:c r="L137" s="68"/>
      <x:c r="M137" s="73">
        <x:v>0</x:v>
      </x:c>
      <x:c r="N137" s="159">
        <x:f t="shared" si="24"/>
        <x:v>237.29575554800454</x:v>
      </x:c>
      <x:c r="O137" s="106" t="e">
        <x:v>#VALUE!</x:v>
      </x:c>
      <x:c r="P137" s="73" t="e">
        <x:f t="shared" si="25"/>
        <x:v>#VALUE!</x:v>
      </x:c>
      <x:c r="Q137" s="68" t="e">
        <x:v>#VALUE!</x:v>
      </x:c>
      <x:c r="R137" s="73" t="e">
        <x:f t="shared" si="26"/>
        <x:v>#VALUE!</x:v>
      </x:c>
      <x:c r="S137" s="68" t="e">
        <x:v>#VALUE!</x:v>
      </x:c>
      <x:c r="T137" s="73" t="e">
        <x:f t="shared" si="27"/>
        <x:v>#VALUE!</x:v>
      </x:c>
      <x:c r="U137" s="26" t="e">
        <x:v>#VALUE!</x:v>
      </x:c>
      <x:c r="V137" s="26">
        <x:f t="shared" si="28"/>
        <x:v>237.29575554800454</x:v>
      </x:c>
      <x:c r="W137" s="73" t="e">
        <x:f t="shared" si="29"/>
        <x:v>#VALUE!</x:v>
      </x:c>
      <x:c r="X137" s="74" t="e">
        <x:f t="shared" si="30"/>
        <x:v>#VALUE!</x:v>
      </x:c>
      <x:c r="Y137" s="68" t="e">
        <x:f t="shared" si="31"/>
        <x:v>#VALUE!</x:v>
      </x:c>
      <x:c r="Z137" s="68" t="e">
        <x:f t="shared" si="32"/>
        <x:v>#VALUE!</x:v>
      </x:c>
    </x:row>
    <x:row r="138" spans="1:26">
      <x:c r="A138" s="118">
        <x:v>28</x:v>
      </x:c>
      <x:c r="B138" s="118"/>
      <x:c r="C138" s="113">
        <x:v>2</x:v>
      </x:c>
      <x:c r="D138" s="210" t="s">
        <x:v>38</x:v>
      </x:c>
      <x:c r="E138" s="210" t="s">
        <x:v>12</x:v>
      </x:c>
      <x:c r="F138" s="20" t="s">
        <x:v>37</x:v>
      </x:c>
      <x:c r="G138" s="158" t="e">
        <x:f t="shared" si="23"/>
        <x:v>#VALUE!</x:v>
      </x:c>
      <x:c r="H138" s="158">
        <x:f t="shared" si="23"/>
        <x:v>0</x:v>
      </x:c>
      <x:c r="I138" s="285" t="e">
        <x:f t="shared" si="23"/>
        <x:v>#VALUE!</x:v>
      </x:c>
      <x:c r="J138" s="106" t="e">
        <x:v>#VALUE!</x:v>
      </x:c>
      <x:c r="K138" s="73" t="e">
        <x:v>#VALUE!</x:v>
      </x:c>
      <x:c r="L138" s="68"/>
      <x:c r="M138" s="73">
        <x:v>0</x:v>
      </x:c>
      <x:c r="N138" s="159">
        <x:f t="shared" si="24"/>
        <x:v>0</x:v>
      </x:c>
      <x:c r="O138" s="106" t="e">
        <x:v>#VALUE!</x:v>
      </x:c>
      <x:c r="P138" s="73" t="e">
        <x:f t="shared" si="25"/>
        <x:v>#VALUE!</x:v>
      </x:c>
      <x:c r="Q138" s="68" t="e">
        <x:v>#VALUE!</x:v>
      </x:c>
      <x:c r="R138" s="73" t="e">
        <x:f t="shared" si="26"/>
        <x:v>#VALUE!</x:v>
      </x:c>
      <x:c r="S138" s="68" t="e">
        <x:v>#VALUE!</x:v>
      </x:c>
      <x:c r="T138" s="73" t="e">
        <x:f t="shared" si="27"/>
        <x:v>#VALUE!</x:v>
      </x:c>
      <x:c r="U138" s="26" t="e">
        <x:v>#VALUE!</x:v>
      </x:c>
      <x:c r="V138" s="26">
        <x:f t="shared" si="28"/>
        <x:v>0</x:v>
      </x:c>
      <x:c r="W138" s="73" t="e">
        <x:f t="shared" si="29"/>
        <x:v>#VALUE!</x:v>
      </x:c>
      <x:c r="X138" s="74" t="e">
        <x:f t="shared" si="30"/>
        <x:v>#VALUE!</x:v>
      </x:c>
      <x:c r="Y138" s="68" t="e">
        <x:f t="shared" si="31"/>
        <x:v>#VALUE!</x:v>
      </x:c>
      <x:c r="Z138" s="68" t="e">
        <x:f t="shared" si="32"/>
        <x:v>#VALUE!</x:v>
      </x:c>
    </x:row>
    <x:row r="139" spans="1:26">
      <x:c r="A139" s="116">
        <x:v>29</x:v>
      </x:c>
      <x:c r="B139" s="118"/>
      <x:c r="C139" s="113">
        <x:v>2</x:v>
      </x:c>
      <x:c r="D139" s="210" t="s">
        <x:v>39</x:v>
      </x:c>
      <x:c r="E139" s="210" t="s">
        <x:v>22</x:v>
      </x:c>
      <x:c r="F139" s="20" t="s">
        <x:v>40</x:v>
      </x:c>
      <x:c r="G139" s="158" t="e">
        <x:f t="shared" si="23"/>
        <x:v>#VALUE!</x:v>
      </x:c>
      <x:c r="H139" s="158">
        <x:f t="shared" si="23"/>
        <x:v>446.79559370061378</x:v>
      </x:c>
      <x:c r="I139" s="285" t="e">
        <x:f t="shared" si="23"/>
        <x:v>#VALUE!</x:v>
      </x:c>
      <x:c r="J139" s="106" t="e">
        <x:v>#VALUE!</x:v>
      </x:c>
      <x:c r="K139" s="73" t="e">
        <x:v>#VALUE!</x:v>
      </x:c>
      <x:c r="L139" s="68"/>
      <x:c r="M139" s="73">
        <x:v>0</x:v>
      </x:c>
      <x:c r="N139" s="159">
        <x:f t="shared" si="24"/>
        <x:v>446.79559370061378</x:v>
      </x:c>
      <x:c r="O139" s="106" t="e">
        <x:v>#VALUE!</x:v>
      </x:c>
      <x:c r="P139" s="73" t="e">
        <x:f t="shared" si="25"/>
        <x:v>#VALUE!</x:v>
      </x:c>
      <x:c r="Q139" s="68" t="e">
        <x:v>#VALUE!</x:v>
      </x:c>
      <x:c r="R139" s="73" t="e">
        <x:f t="shared" si="26"/>
        <x:v>#VALUE!</x:v>
      </x:c>
      <x:c r="S139" s="68" t="e">
        <x:v>#VALUE!</x:v>
      </x:c>
      <x:c r="T139" s="73" t="e">
        <x:f t="shared" si="27"/>
        <x:v>#VALUE!</x:v>
      </x:c>
      <x:c r="U139" s="26" t="e">
        <x:v>#VALUE!</x:v>
      </x:c>
      <x:c r="V139" s="26">
        <x:f t="shared" si="28"/>
        <x:v>446.79559370061378</x:v>
      </x:c>
      <x:c r="W139" s="73" t="e">
        <x:f t="shared" si="29"/>
        <x:v>#VALUE!</x:v>
      </x:c>
      <x:c r="X139" s="74" t="e">
        <x:f t="shared" si="30"/>
        <x:v>#VALUE!</x:v>
      </x:c>
      <x:c r="Y139" s="68" t="e">
        <x:f t="shared" si="31"/>
        <x:v>#VALUE!</x:v>
      </x:c>
      <x:c r="Z139" s="68" t="e">
        <x:f t="shared" si="32"/>
        <x:v>#VALUE!</x:v>
      </x:c>
    </x:row>
    <x:row r="140" spans="1:26">
      <x:c r="A140" s="118">
        <x:v>30</x:v>
      </x:c>
      <x:c r="B140" s="118"/>
      <x:c r="C140" s="113">
        <x:v>2</x:v>
      </x:c>
      <x:c r="D140" s="210" t="s">
        <x:v>1369</x:v>
      </x:c>
      <x:c r="E140" s="210" t="s">
        <x:v>22</x:v>
      </x:c>
      <x:c r="F140" s="20" t="s">
        <x:v>40</x:v>
      </x:c>
      <x:c r="G140" s="158" t="e">
        <x:f t="shared" si="23"/>
        <x:v>#VALUE!</x:v>
      </x:c>
      <x:c r="H140" s="158">
        <x:f t="shared" si="23"/>
        <x:v>386.76303476999999</x:v>
      </x:c>
      <x:c r="I140" s="285" t="e">
        <x:f t="shared" si="23"/>
        <x:v>#VALUE!</x:v>
      </x:c>
      <x:c r="J140" s="106" t="e">
        <x:v>#VALUE!</x:v>
      </x:c>
      <x:c r="K140" s="73" t="e">
        <x:v>#VALUE!</x:v>
      </x:c>
      <x:c r="L140" s="68"/>
      <x:c r="M140" s="73">
        <x:v>0</x:v>
      </x:c>
      <x:c r="N140" s="159">
        <x:f t="shared" si="24"/>
        <x:v>386.76303476999999</x:v>
      </x:c>
      <x:c r="O140" s="106" t="e">
        <x:v>#VALUE!</x:v>
      </x:c>
      <x:c r="P140" s="73" t="e">
        <x:f t="shared" si="25"/>
        <x:v>#VALUE!</x:v>
      </x:c>
      <x:c r="Q140" s="68" t="e">
        <x:v>#VALUE!</x:v>
      </x:c>
      <x:c r="R140" s="73" t="e">
        <x:f t="shared" si="26"/>
        <x:v>#VALUE!</x:v>
      </x:c>
      <x:c r="S140" s="68" t="e">
        <x:v>#VALUE!</x:v>
      </x:c>
      <x:c r="T140" s="73" t="e">
        <x:f t="shared" si="27"/>
        <x:v>#VALUE!</x:v>
      </x:c>
      <x:c r="U140" s="26" t="e">
        <x:v>#VALUE!</x:v>
      </x:c>
      <x:c r="V140" s="26">
        <x:f t="shared" si="28"/>
        <x:v>386.76303476999999</x:v>
      </x:c>
      <x:c r="W140" s="73" t="e">
        <x:f t="shared" si="29"/>
        <x:v>#VALUE!</x:v>
      </x:c>
      <x:c r="X140" s="74" t="e">
        <x:f t="shared" si="30"/>
        <x:v>#VALUE!</x:v>
      </x:c>
      <x:c r="Y140" s="68" t="e">
        <x:f t="shared" si="31"/>
        <x:v>#VALUE!</x:v>
      </x:c>
      <x:c r="Z140" s="68" t="e">
        <x:f t="shared" si="32"/>
        <x:v>#VALUE!</x:v>
      </x:c>
    </x:row>
    <x:row r="141" spans="1:26">
      <x:c r="A141" s="116">
        <x:v>31</x:v>
      </x:c>
      <x:c r="B141" s="118"/>
      <x:c r="C141" s="113">
        <x:v>2</x:v>
      </x:c>
      <x:c r="D141" s="210" t="s">
        <x:v>41</x:v>
      </x:c>
      <x:c r="E141" s="210" t="s">
        <x:v>22</x:v>
      </x:c>
      <x:c r="F141" s="20" t="s">
        <x:v>40</x:v>
      </x:c>
      <x:c r="G141" s="158" t="e">
        <x:f t="shared" si="23"/>
        <x:v>#VALUE!</x:v>
      </x:c>
      <x:c r="H141" s="158">
        <x:f t="shared" si="23"/>
        <x:v>0</x:v>
      </x:c>
      <x:c r="I141" s="285" t="e">
        <x:f t="shared" si="23"/>
        <x:v>#VALUE!</x:v>
      </x:c>
      <x:c r="J141" s="106" t="e">
        <x:v>#VALUE!</x:v>
      </x:c>
      <x:c r="K141" s="73" t="e">
        <x:v>#VALUE!</x:v>
      </x:c>
      <x:c r="L141" s="68"/>
      <x:c r="M141" s="73">
        <x:v>0</x:v>
      </x:c>
      <x:c r="N141" s="159">
        <x:f t="shared" si="24"/>
        <x:v>0</x:v>
      </x:c>
      <x:c r="O141" s="106" t="e">
        <x:v>#VALUE!</x:v>
      </x:c>
      <x:c r="P141" s="73" t="e">
        <x:f t="shared" si="25"/>
        <x:v>#VALUE!</x:v>
      </x:c>
      <x:c r="Q141" s="68" t="e">
        <x:v>#VALUE!</x:v>
      </x:c>
      <x:c r="R141" s="73" t="e">
        <x:f t="shared" si="26"/>
        <x:v>#VALUE!</x:v>
      </x:c>
      <x:c r="S141" s="68" t="e">
        <x:v>#VALUE!</x:v>
      </x:c>
      <x:c r="T141" s="73" t="e">
        <x:f t="shared" si="27"/>
        <x:v>#VALUE!</x:v>
      </x:c>
      <x:c r="U141" s="26" t="e">
        <x:v>#VALUE!</x:v>
      </x:c>
      <x:c r="V141" s="26">
        <x:f t="shared" si="28"/>
        <x:v>0</x:v>
      </x:c>
      <x:c r="W141" s="73" t="e">
        <x:f t="shared" si="29"/>
        <x:v>#VALUE!</x:v>
      </x:c>
      <x:c r="X141" s="74" t="e">
        <x:f t="shared" si="30"/>
        <x:v>#VALUE!</x:v>
      </x:c>
      <x:c r="Y141" s="68" t="e">
        <x:f t="shared" si="31"/>
        <x:v>#VALUE!</x:v>
      </x:c>
      <x:c r="Z141" s="68" t="e">
        <x:f t="shared" si="32"/>
        <x:v>#VALUE!</x:v>
      </x:c>
    </x:row>
    <x:row r="142" spans="1:26">
      <x:c r="A142" s="118">
        <x:v>32</x:v>
      </x:c>
      <x:c r="B142" s="118"/>
      <x:c r="C142" s="113">
        <x:v>2</x:v>
      </x:c>
      <x:c r="D142" s="210" t="s">
        <x:v>42</x:v>
      </x:c>
      <x:c r="E142" s="210" t="s">
        <x:v>12</x:v>
      </x:c>
      <x:c r="F142" s="20" t="s">
        <x:v>43</x:v>
      </x:c>
      <x:c r="G142" s="158" t="e">
        <x:f t="shared" si="23"/>
        <x:v>#VALUE!</x:v>
      </x:c>
      <x:c r="H142" s="158">
        <x:f t="shared" si="23"/>
        <x:v>295.74731798755823</x:v>
      </x:c>
      <x:c r="I142" s="285" t="e">
        <x:f t="shared" si="23"/>
        <x:v>#VALUE!</x:v>
      </x:c>
      <x:c r="J142" s="105" t="e">
        <x:v>#VALUE!</x:v>
      </x:c>
      <x:c r="K142" s="73" t="e">
        <x:v>#VALUE!</x:v>
      </x:c>
      <x:c r="L142" s="72"/>
      <x:c r="M142" s="73">
        <x:v>0</x:v>
      </x:c>
      <x:c r="N142" s="159">
        <x:f t="shared" si="24"/>
        <x:v>295.74731798755823</x:v>
      </x:c>
      <x:c r="O142" s="105" t="e">
        <x:v>#VALUE!</x:v>
      </x:c>
      <x:c r="P142" s="73" t="e">
        <x:f t="shared" si="25"/>
        <x:v>#VALUE!</x:v>
      </x:c>
      <x:c r="Q142" s="72" t="e">
        <x:v>#VALUE!</x:v>
      </x:c>
      <x:c r="R142" s="73" t="e">
        <x:f t="shared" si="26"/>
        <x:v>#VALUE!</x:v>
      </x:c>
      <x:c r="S142" s="72" t="e">
        <x:v>#VALUE!</x:v>
      </x:c>
      <x:c r="T142" s="73" t="e">
        <x:f t="shared" si="27"/>
        <x:v>#VALUE!</x:v>
      </x:c>
      <x:c r="U142" s="26" t="e">
        <x:v>#VALUE!</x:v>
      </x:c>
      <x:c r="V142" s="26">
        <x:f t="shared" si="28"/>
        <x:v>295.74731798755823</x:v>
      </x:c>
      <x:c r="W142" s="73" t="e">
        <x:f t="shared" si="29"/>
        <x:v>#VALUE!</x:v>
      </x:c>
      <x:c r="X142" s="74" t="e">
        <x:f t="shared" si="30"/>
        <x:v>#VALUE!</x:v>
      </x:c>
      <x:c r="Y142" s="68" t="e">
        <x:f t="shared" si="31"/>
        <x:v>#VALUE!</x:v>
      </x:c>
      <x:c r="Z142" s="68" t="e">
        <x:f t="shared" si="32"/>
        <x:v>#VALUE!</x:v>
      </x:c>
    </x:row>
    <x:row r="143" spans="1:26">
      <x:c r="A143" s="116">
        <x:v>33</x:v>
      </x:c>
      <x:c r="B143" s="118"/>
      <x:c r="C143" s="196">
        <x:v>2</x:v>
      </x:c>
      <x:c r="D143" s="210" t="s">
        <x:v>44</x:v>
      </x:c>
      <x:c r="E143" s="210" t="s">
        <x:v>22</x:v>
      </x:c>
      <x:c r="F143" s="20" t="s">
        <x:v>45</x:v>
      </x:c>
      <x:c r="G143" s="158" t="e">
        <x:f t="shared" si="23"/>
        <x:v>#VALUE!</x:v>
      </x:c>
      <x:c r="H143" s="158">
        <x:f t="shared" si="23"/>
        <x:v>214.73</x:v>
      </x:c>
      <x:c r="I143" s="285" t="e">
        <x:f t="shared" si="23"/>
        <x:v>#VALUE!</x:v>
      </x:c>
      <x:c r="J143" s="105" t="e">
        <x:v>#VALUE!</x:v>
      </x:c>
      <x:c r="K143" s="73" t="e">
        <x:v>#VALUE!</x:v>
      </x:c>
      <x:c r="L143" s="72"/>
      <x:c r="M143" s="73">
        <x:v>0</x:v>
      </x:c>
      <x:c r="N143" s="159">
        <x:f t="shared" si="24"/>
        <x:v>214.73</x:v>
      </x:c>
      <x:c r="O143" s="105" t="e">
        <x:v>#VALUE!</x:v>
      </x:c>
      <x:c r="P143" s="73" t="e">
        <x:f t="shared" si="25"/>
        <x:v>#VALUE!</x:v>
      </x:c>
      <x:c r="Q143" s="72" t="e">
        <x:v>#VALUE!</x:v>
      </x:c>
      <x:c r="R143" s="73" t="e">
        <x:f t="shared" si="26"/>
        <x:v>#VALUE!</x:v>
      </x:c>
      <x:c r="S143" s="72" t="e">
        <x:v>#VALUE!</x:v>
      </x:c>
      <x:c r="T143" s="73" t="e">
        <x:f t="shared" si="27"/>
        <x:v>#VALUE!</x:v>
      </x:c>
      <x:c r="U143" s="26" t="e">
        <x:v>#VALUE!</x:v>
      </x:c>
      <x:c r="V143" s="26">
        <x:f t="shared" si="28"/>
        <x:v>214.73</x:v>
      </x:c>
      <x:c r="W143" s="73" t="e">
        <x:f t="shared" si="29"/>
        <x:v>#VALUE!</x:v>
      </x:c>
      <x:c r="X143" s="74" t="e">
        <x:f t="shared" si="30"/>
        <x:v>#VALUE!</x:v>
      </x:c>
      <x:c r="Y143" s="72" t="e">
        <x:f t="shared" si="31"/>
        <x:v>#VALUE!</x:v>
      </x:c>
      <x:c r="Z143" s="72" t="e">
        <x:f t="shared" si="32"/>
        <x:v>#VALUE!</x:v>
      </x:c>
    </x:row>
    <x:row r="144" spans="1:26">
      <x:c r="A144" s="118">
        <x:v>34</x:v>
      </x:c>
      <x:c r="B144" s="118"/>
      <x:c r="C144" s="113">
        <x:v>2</x:v>
      </x:c>
      <x:c r="D144" s="210" t="s">
        <x:v>46</x:v>
      </x:c>
      <x:c r="E144" s="210" t="s">
        <x:v>22</x:v>
      </x:c>
      <x:c r="F144" s="20" t="s">
        <x:v>45</x:v>
      </x:c>
      <x:c r="G144" s="158" t="e">
        <x:f t="shared" si="23"/>
        <x:v>#VALUE!</x:v>
      </x:c>
      <x:c r="H144" s="158">
        <x:f t="shared" si="23"/>
        <x:v>256.8178649324999</x:v>
      </x:c>
      <x:c r="I144" s="285" t="e">
        <x:f t="shared" si="23"/>
        <x:v>#VALUE!</x:v>
      </x:c>
      <x:c r="J144" s="106" t="e">
        <x:v>#VALUE!</x:v>
      </x:c>
      <x:c r="K144" s="73" t="e">
        <x:v>#VALUE!</x:v>
      </x:c>
      <x:c r="L144" s="68"/>
      <x:c r="M144" s="73">
        <x:v>0</x:v>
      </x:c>
      <x:c r="N144" s="159">
        <x:f t="shared" si="24"/>
        <x:v>256.8178649324999</x:v>
      </x:c>
      <x:c r="O144" s="106" t="e">
        <x:v>#VALUE!</x:v>
      </x:c>
      <x:c r="P144" s="73" t="e">
        <x:f t="shared" si="25"/>
        <x:v>#VALUE!</x:v>
      </x:c>
      <x:c r="Q144" s="68" t="e">
        <x:v>#VALUE!</x:v>
      </x:c>
      <x:c r="R144" s="73" t="e">
        <x:f t="shared" si="26"/>
        <x:v>#VALUE!</x:v>
      </x:c>
      <x:c r="S144" s="68" t="e">
        <x:v>#VALUE!</x:v>
      </x:c>
      <x:c r="T144" s="73" t="e">
        <x:f t="shared" si="27"/>
        <x:v>#VALUE!</x:v>
      </x:c>
      <x:c r="U144" s="26" t="e">
        <x:v>#VALUE!</x:v>
      </x:c>
      <x:c r="V144" s="26">
        <x:f t="shared" si="28"/>
        <x:v>256.8178649324999</x:v>
      </x:c>
      <x:c r="W144" s="73" t="e">
        <x:f t="shared" si="29"/>
        <x:v>#VALUE!</x:v>
      </x:c>
      <x:c r="X144" s="74" t="e">
        <x:f t="shared" si="30"/>
        <x:v>#VALUE!</x:v>
      </x:c>
      <x:c r="Y144" s="68" t="e">
        <x:f t="shared" si="31"/>
        <x:v>#VALUE!</x:v>
      </x:c>
      <x:c r="Z144" s="68" t="e">
        <x:f t="shared" si="32"/>
        <x:v>#VALUE!</x:v>
      </x:c>
    </x:row>
    <x:row r="145" spans="1:26">
      <x:c r="A145" s="116">
        <x:v>35</x:v>
      </x:c>
      <x:c r="B145" s="118"/>
      <x:c r="C145" s="113">
        <x:v>2</x:v>
      </x:c>
      <x:c r="D145" s="210" t="s">
        <x:v>47</x:v>
      </x:c>
      <x:c r="E145" s="210" t="s">
        <x:v>22</x:v>
      </x:c>
      <x:c r="F145" s="20" t="s">
        <x:v>48</x:v>
      </x:c>
      <x:c r="G145" s="158" t="e">
        <x:f t="shared" si="23"/>
        <x:v>#VALUE!</x:v>
      </x:c>
      <x:c r="H145" s="158">
        <x:f t="shared" si="23"/>
        <x:v>228.19</x:v>
      </x:c>
      <x:c r="I145" s="285" t="e">
        <x:f t="shared" si="23"/>
        <x:v>#VALUE!</x:v>
      </x:c>
      <x:c r="J145" s="106" t="e">
        <x:v>#VALUE!</x:v>
      </x:c>
      <x:c r="K145" s="73" t="e">
        <x:v>#VALUE!</x:v>
      </x:c>
      <x:c r="L145" s="68"/>
      <x:c r="M145" s="73">
        <x:v>0</x:v>
      </x:c>
      <x:c r="N145" s="159">
        <x:f t="shared" si="24"/>
        <x:v>228.19</x:v>
      </x:c>
      <x:c r="O145" s="106" t="e">
        <x:v>#VALUE!</x:v>
      </x:c>
      <x:c r="P145" s="73" t="e">
        <x:f t="shared" si="25"/>
        <x:v>#VALUE!</x:v>
      </x:c>
      <x:c r="Q145" s="68" t="e">
        <x:v>#VALUE!</x:v>
      </x:c>
      <x:c r="R145" s="73" t="e">
        <x:f t="shared" si="26"/>
        <x:v>#VALUE!</x:v>
      </x:c>
      <x:c r="S145" s="68" t="e">
        <x:v>#VALUE!</x:v>
      </x:c>
      <x:c r="T145" s="73" t="e">
        <x:f t="shared" si="27"/>
        <x:v>#VALUE!</x:v>
      </x:c>
      <x:c r="U145" s="26" t="e">
        <x:v>#VALUE!</x:v>
      </x:c>
      <x:c r="V145" s="26">
        <x:f t="shared" si="28"/>
        <x:v>228.19</x:v>
      </x:c>
      <x:c r="W145" s="73" t="e">
        <x:f t="shared" si="29"/>
        <x:v>#VALUE!</x:v>
      </x:c>
      <x:c r="X145" s="74" t="e">
        <x:f t="shared" si="30"/>
        <x:v>#VALUE!</x:v>
      </x:c>
      <x:c r="Y145" s="68" t="e">
        <x:f t="shared" si="31"/>
        <x:v>#VALUE!</x:v>
      </x:c>
      <x:c r="Z145" s="68" t="e">
        <x:f t="shared" si="32"/>
        <x:v>#VALUE!</x:v>
      </x:c>
    </x:row>
    <x:row r="146" spans="1:26">
      <x:c r="A146" s="118">
        <x:v>36</x:v>
      </x:c>
      <x:c r="B146" s="118"/>
      <x:c r="C146" s="113">
        <x:v>2</x:v>
      </x:c>
      <x:c r="D146" s="210" t="s">
        <x:v>49</x:v>
      </x:c>
      <x:c r="E146" s="210" t="s">
        <x:v>22</x:v>
      </x:c>
      <x:c r="F146" s="20" t="s">
        <x:v>48</x:v>
      </x:c>
      <x:c r="G146" s="158" t="e">
        <x:f t="shared" si="23"/>
        <x:v>#VALUE!</x:v>
      </x:c>
      <x:c r="H146" s="158">
        <x:f t="shared" si="23"/>
        <x:v>271.3983275852151</x:v>
      </x:c>
      <x:c r="I146" s="285" t="e">
        <x:f t="shared" si="23"/>
        <x:v>#VALUE!</x:v>
      </x:c>
      <x:c r="J146" s="106" t="e">
        <x:v>#VALUE!</x:v>
      </x:c>
      <x:c r="K146" s="73" t="e">
        <x:v>#VALUE!</x:v>
      </x:c>
      <x:c r="L146" s="68"/>
      <x:c r="M146" s="73">
        <x:v>0</x:v>
      </x:c>
      <x:c r="N146" s="159">
        <x:f t="shared" si="24"/>
        <x:v>271.3983275852151</x:v>
      </x:c>
      <x:c r="O146" s="106" t="e">
        <x:v>#VALUE!</x:v>
      </x:c>
      <x:c r="P146" s="73" t="e">
        <x:f t="shared" si="25"/>
        <x:v>#VALUE!</x:v>
      </x:c>
      <x:c r="Q146" s="68" t="e">
        <x:v>#VALUE!</x:v>
      </x:c>
      <x:c r="R146" s="73" t="e">
        <x:f t="shared" si="26"/>
        <x:v>#VALUE!</x:v>
      </x:c>
      <x:c r="S146" s="68" t="e">
        <x:v>#VALUE!</x:v>
      </x:c>
      <x:c r="T146" s="73" t="e">
        <x:f t="shared" si="27"/>
        <x:v>#VALUE!</x:v>
      </x:c>
      <x:c r="U146" s="26" t="e">
        <x:v>#VALUE!</x:v>
      </x:c>
      <x:c r="V146" s="26">
        <x:f t="shared" si="28"/>
        <x:v>271.3983275852151</x:v>
      </x:c>
      <x:c r="W146" s="73" t="e">
        <x:f t="shared" si="29"/>
        <x:v>#VALUE!</x:v>
      </x:c>
      <x:c r="X146" s="74" t="e">
        <x:f t="shared" si="30"/>
        <x:v>#VALUE!</x:v>
      </x:c>
      <x:c r="Y146" s="68" t="e">
        <x:f t="shared" si="31"/>
        <x:v>#VALUE!</x:v>
      </x:c>
      <x:c r="Z146" s="68" t="e">
        <x:f t="shared" si="32"/>
        <x:v>#VALUE!</x:v>
      </x:c>
    </x:row>
    <x:row r="147" spans="1:26">
      <x:c r="A147" s="116">
        <x:v>37</x:v>
      </x:c>
      <x:c r="B147" s="118"/>
      <x:c r="C147" s="113">
        <x:v>2</x:v>
      </x:c>
      <x:c r="D147" s="210" t="s">
        <x:v>50</x:v>
      </x:c>
      <x:c r="E147" s="210" t="s">
        <x:v>9</x:v>
      </x:c>
      <x:c r="F147" s="20" t="s">
        <x:v>51</x:v>
      </x:c>
      <x:c r="G147" s="158" t="e">
        <x:f t="shared" si="23"/>
        <x:v>#VALUE!</x:v>
      </x:c>
      <x:c r="H147" s="158">
        <x:f t="shared" si="23"/>
        <x:v>583.22400320732902</x:v>
      </x:c>
      <x:c r="I147" s="285" t="e">
        <x:f t="shared" si="23"/>
        <x:v>#VALUE!</x:v>
      </x:c>
      <x:c r="J147" s="106" t="e">
        <x:v>#VALUE!</x:v>
      </x:c>
      <x:c r="K147" s="73" t="e">
        <x:v>#VALUE!</x:v>
      </x:c>
      <x:c r="L147" s="68"/>
      <x:c r="M147" s="73">
        <x:v>0</x:v>
      </x:c>
      <x:c r="N147" s="159">
        <x:f t="shared" si="24"/>
        <x:v>583.22400320732902</x:v>
      </x:c>
      <x:c r="O147" s="106" t="e">
        <x:v>#VALUE!</x:v>
      </x:c>
      <x:c r="P147" s="73" t="e">
        <x:f t="shared" si="25"/>
        <x:v>#VALUE!</x:v>
      </x:c>
      <x:c r="Q147" s="68" t="e">
        <x:v>#VALUE!</x:v>
      </x:c>
      <x:c r="R147" s="73" t="e">
        <x:f t="shared" si="26"/>
        <x:v>#VALUE!</x:v>
      </x:c>
      <x:c r="S147" s="68" t="e">
        <x:v>#VALUE!</x:v>
      </x:c>
      <x:c r="T147" s="73" t="e">
        <x:f t="shared" si="27"/>
        <x:v>#VALUE!</x:v>
      </x:c>
      <x:c r="U147" s="26" t="e">
        <x:v>#VALUE!</x:v>
      </x:c>
      <x:c r="V147" s="26">
        <x:f t="shared" si="28"/>
        <x:v>583.22400320732902</x:v>
      </x:c>
      <x:c r="W147" s="73" t="e">
        <x:f t="shared" si="29"/>
        <x:v>#VALUE!</x:v>
      </x:c>
      <x:c r="X147" s="74" t="e">
        <x:f t="shared" si="30"/>
        <x:v>#VALUE!</x:v>
      </x:c>
      <x:c r="Y147" s="68" t="e">
        <x:f t="shared" si="31"/>
        <x:v>#VALUE!</x:v>
      </x:c>
      <x:c r="Z147" s="68" t="e">
        <x:f t="shared" si="32"/>
        <x:v>#VALUE!</x:v>
      </x:c>
    </x:row>
    <x:row r="148" spans="1:26">
      <x:c r="A148" s="118">
        <x:v>38</x:v>
      </x:c>
      <x:c r="B148" s="118"/>
      <x:c r="C148" s="113">
        <x:v>2</x:v>
      </x:c>
      <x:c r="D148" s="210" t="s">
        <x:v>1374</x:v>
      </x:c>
      <x:c r="E148" s="210" t="s">
        <x:v>9</x:v>
      </x:c>
      <x:c r="F148" s="20" t="s">
        <x:v>51</x:v>
      </x:c>
      <x:c r="G148" s="158" t="e">
        <x:f t="shared" si="23"/>
        <x:v>#VALUE!</x:v>
      </x:c>
      <x:c r="H148" s="158">
        <x:f t="shared" si="23"/>
        <x:v>476.04043885999999</x:v>
      </x:c>
      <x:c r="I148" s="285" t="e">
        <x:f t="shared" si="23"/>
        <x:v>#VALUE!</x:v>
      </x:c>
      <x:c r="J148" s="106" t="e">
        <x:v>#VALUE!</x:v>
      </x:c>
      <x:c r="K148" s="73" t="e">
        <x:v>#VALUE!</x:v>
      </x:c>
      <x:c r="L148" s="68"/>
      <x:c r="M148" s="73">
        <x:v>0</x:v>
      </x:c>
      <x:c r="N148" s="159">
        <x:f t="shared" si="24"/>
        <x:v>476.04043885999999</x:v>
      </x:c>
      <x:c r="O148" s="106" t="e">
        <x:v>#VALUE!</x:v>
      </x:c>
      <x:c r="P148" s="73" t="e">
        <x:f t="shared" si="25"/>
        <x:v>#VALUE!</x:v>
      </x:c>
      <x:c r="Q148" s="68" t="e">
        <x:v>#VALUE!</x:v>
      </x:c>
      <x:c r="R148" s="73" t="e">
        <x:f t="shared" si="26"/>
        <x:v>#VALUE!</x:v>
      </x:c>
      <x:c r="S148" s="68" t="e">
        <x:v>#VALUE!</x:v>
      </x:c>
      <x:c r="T148" s="73" t="e">
        <x:f t="shared" si="27"/>
        <x:v>#VALUE!</x:v>
      </x:c>
      <x:c r="U148" s="26" t="e">
        <x:v>#VALUE!</x:v>
      </x:c>
      <x:c r="V148" s="26">
        <x:f t="shared" si="28"/>
        <x:v>476.04043885999999</x:v>
      </x:c>
      <x:c r="W148" s="73" t="e">
        <x:f t="shared" si="29"/>
        <x:v>#VALUE!</x:v>
      </x:c>
      <x:c r="X148" s="74" t="e">
        <x:f t="shared" si="30"/>
        <x:v>#VALUE!</x:v>
      </x:c>
      <x:c r="Y148" s="68" t="e">
        <x:f t="shared" si="31"/>
        <x:v>#VALUE!</x:v>
      </x:c>
      <x:c r="Z148" s="68" t="e">
        <x:f t="shared" si="32"/>
        <x:v>#VALUE!</x:v>
      </x:c>
    </x:row>
    <x:row r="149" spans="1:26">
      <x:c r="A149" s="116">
        <x:v>39</x:v>
      </x:c>
      <x:c r="B149" s="118"/>
      <x:c r="C149" s="113">
        <x:v>2</x:v>
      </x:c>
      <x:c r="D149" s="210" t="s">
        <x:v>52</x:v>
      </x:c>
      <x:c r="E149" s="210" t="s">
        <x:v>22</x:v>
      </x:c>
      <x:c r="F149" s="20" t="s">
        <x:v>53</x:v>
      </x:c>
      <x:c r="G149" s="158" t="e">
        <x:f t="shared" si="23"/>
        <x:v>#VALUE!</x:v>
      </x:c>
      <x:c r="H149" s="158">
        <x:f t="shared" si="23"/>
        <x:v>452.94</x:v>
      </x:c>
      <x:c r="I149" s="285" t="e">
        <x:f t="shared" si="23"/>
        <x:v>#VALUE!</x:v>
      </x:c>
      <x:c r="J149" s="106" t="e">
        <x:v>#VALUE!</x:v>
      </x:c>
      <x:c r="K149" s="73" t="e">
        <x:v>#VALUE!</x:v>
      </x:c>
      <x:c r="L149" s="68"/>
      <x:c r="M149" s="73">
        <x:v>0</x:v>
      </x:c>
      <x:c r="N149" s="159">
        <x:f t="shared" si="24"/>
        <x:v>452.94</x:v>
      </x:c>
      <x:c r="O149" s="106" t="e">
        <x:v>#VALUE!</x:v>
      </x:c>
      <x:c r="P149" s="73" t="e">
        <x:f t="shared" si="25"/>
        <x:v>#VALUE!</x:v>
      </x:c>
      <x:c r="Q149" s="68" t="e">
        <x:v>#VALUE!</x:v>
      </x:c>
      <x:c r="R149" s="73" t="e">
        <x:f t="shared" si="26"/>
        <x:v>#VALUE!</x:v>
      </x:c>
      <x:c r="S149" s="68" t="e">
        <x:v>#VALUE!</x:v>
      </x:c>
      <x:c r="T149" s="73" t="e">
        <x:f t="shared" si="27"/>
        <x:v>#VALUE!</x:v>
      </x:c>
      <x:c r="U149" s="26" t="e">
        <x:v>#VALUE!</x:v>
      </x:c>
      <x:c r="V149" s="26">
        <x:f t="shared" si="28"/>
        <x:v>452.94</x:v>
      </x:c>
      <x:c r="W149" s="73" t="e">
        <x:f t="shared" si="29"/>
        <x:v>#VALUE!</x:v>
      </x:c>
      <x:c r="X149" s="74" t="e">
        <x:f t="shared" si="30"/>
        <x:v>#VALUE!</x:v>
      </x:c>
      <x:c r="Y149" s="68" t="e">
        <x:f t="shared" si="31"/>
        <x:v>#VALUE!</x:v>
      </x:c>
      <x:c r="Z149" s="68" t="e">
        <x:f t="shared" si="32"/>
        <x:v>#VALUE!</x:v>
      </x:c>
    </x:row>
    <x:row r="150" spans="1:26">
      <x:c r="A150" s="118">
        <x:v>40</x:v>
      </x:c>
      <x:c r="B150" s="118"/>
      <x:c r="C150" s="113">
        <x:v>2</x:v>
      </x:c>
      <x:c r="D150" s="210" t="s">
        <x:v>54</x:v>
      </x:c>
      <x:c r="E150" s="210" t="s">
        <x:v>22</x:v>
      </x:c>
      <x:c r="F150" s="20" t="s">
        <x:v>53</x:v>
      </x:c>
      <x:c r="G150" s="158" t="e">
        <x:f t="shared" ref="G150:I176" si="33">SUMIFS(U:U,$D:$D,$D150,$C:$C,$C150-1)</x:f>
        <x:v>#VALUE!</x:v>
      </x:c>
      <x:c r="H150" s="158">
        <x:f t="shared" si="33"/>
        <x:v>709.23962123889771</x:v>
      </x:c>
      <x:c r="I150" s="285" t="e">
        <x:f>+G150*H150</x:f>
        <x:v>#VALUE!</x:v>
      </x:c>
      <x:c r="J150" s="106" t="e">
        <x:v>#VALUE!</x:v>
      </x:c>
      <x:c r="K150" s="73" t="e">
        <x:v>#VALUE!</x:v>
      </x:c>
      <x:c r="L150" s="68"/>
      <x:c r="M150" s="73">
        <x:v>0</x:v>
      </x:c>
      <x:c r="N150" s="159">
        <x:f t="shared" si="24"/>
        <x:v>709.23962123889771</x:v>
      </x:c>
      <x:c r="O150" s="106" t="e">
        <x:v>#VALUE!</x:v>
      </x:c>
      <x:c r="P150" s="73" t="e">
        <x:f t="shared" si="25"/>
        <x:v>#VALUE!</x:v>
      </x:c>
      <x:c r="Q150" s="68" t="e">
        <x:v>#VALUE!</x:v>
      </x:c>
      <x:c r="R150" s="73" t="e">
        <x:f t="shared" si="26"/>
        <x:v>#VALUE!</x:v>
      </x:c>
      <x:c r="S150" s="68" t="e">
        <x:v>#VALUE!</x:v>
      </x:c>
      <x:c r="T150" s="73" t="e">
        <x:f t="shared" si="27"/>
        <x:v>#VALUE!</x:v>
      </x:c>
      <x:c r="U150" s="26" t="e">
        <x:v>#VALUE!</x:v>
      </x:c>
      <x:c r="V150" s="26">
        <x:f t="shared" si="28"/>
        <x:v>709.23962123889771</x:v>
      </x:c>
      <x:c r="W150" s="73" t="e">
        <x:f t="shared" si="29"/>
        <x:v>#VALUE!</x:v>
      </x:c>
      <x:c r="X150" s="74" t="e">
        <x:f t="shared" si="30"/>
        <x:v>#VALUE!</x:v>
      </x:c>
      <x:c r="Y150" s="68" t="e">
        <x:f t="shared" si="31"/>
        <x:v>#VALUE!</x:v>
      </x:c>
      <x:c r="Z150" s="68" t="e">
        <x:f t="shared" si="32"/>
        <x:v>#VALUE!</x:v>
      </x:c>
    </x:row>
    <x:row r="151" spans="1:26">
      <x:c r="A151" s="116">
        <x:v>41</x:v>
      </x:c>
      <x:c r="B151" s="118"/>
      <x:c r="C151" s="113">
        <x:v>2</x:v>
      </x:c>
      <x:c r="D151" s="210" t="s">
        <x:v>55</x:v>
      </x:c>
      <x:c r="E151" s="210" t="s">
        <x:v>22</x:v>
      </x:c>
      <x:c r="F151" s="20" t="s">
        <x:v>53</x:v>
      </x:c>
      <x:c r="G151" s="158" t="e">
        <x:f t="shared" si="33"/>
        <x:v>#VALUE!</x:v>
      </x:c>
      <x:c r="H151" s="158">
        <x:f t="shared" si="33"/>
        <x:v>793.04895390049592</x:v>
      </x:c>
      <x:c r="I151" s="285" t="e">
        <x:f t="shared" si="33"/>
        <x:v>#VALUE!</x:v>
      </x:c>
      <x:c r="J151" s="106" t="e">
        <x:v>#VALUE!</x:v>
      </x:c>
      <x:c r="K151" s="73" t="e">
        <x:v>#VALUE!</x:v>
      </x:c>
      <x:c r="L151" s="68"/>
      <x:c r="M151" s="73">
        <x:v>0</x:v>
      </x:c>
      <x:c r="N151" s="159">
        <x:f t="shared" si="24"/>
        <x:v>793.04895390049592</x:v>
      </x:c>
      <x:c r="O151" s="106" t="e">
        <x:v>#VALUE!</x:v>
      </x:c>
      <x:c r="P151" s="73" t="e">
        <x:f t="shared" si="25"/>
        <x:v>#VALUE!</x:v>
      </x:c>
      <x:c r="Q151" s="68" t="e">
        <x:v>#VALUE!</x:v>
      </x:c>
      <x:c r="R151" s="73" t="e">
        <x:f t="shared" si="26"/>
        <x:v>#VALUE!</x:v>
      </x:c>
      <x:c r="S151" s="68" t="e">
        <x:v>#VALUE!</x:v>
      </x:c>
      <x:c r="T151" s="73" t="e">
        <x:f t="shared" si="27"/>
        <x:v>#VALUE!</x:v>
      </x:c>
      <x:c r="U151" s="26" t="e">
        <x:v>#VALUE!</x:v>
      </x:c>
      <x:c r="V151" s="26">
        <x:f t="shared" si="28"/>
        <x:v>793.04895390049592</x:v>
      </x:c>
      <x:c r="W151" s="73" t="e">
        <x:f t="shared" si="29"/>
        <x:v>#VALUE!</x:v>
      </x:c>
      <x:c r="X151" s="74" t="e">
        <x:f t="shared" si="30"/>
        <x:v>#VALUE!</x:v>
      </x:c>
      <x:c r="Y151" s="68" t="e">
        <x:f t="shared" si="31"/>
        <x:v>#VALUE!</x:v>
      </x:c>
      <x:c r="Z151" s="68" t="e">
        <x:f t="shared" si="32"/>
        <x:v>#VALUE!</x:v>
      </x:c>
    </x:row>
    <x:row r="152" spans="1:26">
      <x:c r="A152" s="118">
        <x:v>42</x:v>
      </x:c>
      <x:c r="B152" s="118"/>
      <x:c r="C152" s="113">
        <x:v>2</x:v>
      </x:c>
      <x:c r="D152" s="210" t="s">
        <x:v>56</x:v>
      </x:c>
      <x:c r="E152" s="210" t="s">
        <x:v>22</x:v>
      </x:c>
      <x:c r="F152" s="20" t="s">
        <x:v>53</x:v>
      </x:c>
      <x:c r="G152" s="158" t="e">
        <x:f t="shared" si="33"/>
        <x:v>#VALUE!</x:v>
      </x:c>
      <x:c r="H152" s="158">
        <x:f t="shared" si="33"/>
        <x:v>804.49163820000012</x:v>
      </x:c>
      <x:c r="I152" s="285" t="e">
        <x:f t="shared" si="33"/>
        <x:v>#VALUE!</x:v>
      </x:c>
      <x:c r="J152" s="106" t="e">
        <x:v>#VALUE!</x:v>
      </x:c>
      <x:c r="K152" s="73" t="e">
        <x:v>#VALUE!</x:v>
      </x:c>
      <x:c r="L152" s="68"/>
      <x:c r="M152" s="73">
        <x:v>0</x:v>
      </x:c>
      <x:c r="N152" s="159">
        <x:f t="shared" si="24"/>
        <x:v>804.49163820000012</x:v>
      </x:c>
      <x:c r="O152" s="106" t="e">
        <x:v>#VALUE!</x:v>
      </x:c>
      <x:c r="P152" s="73" t="e">
        <x:f t="shared" si="25"/>
        <x:v>#VALUE!</x:v>
      </x:c>
      <x:c r="Q152" s="68" t="e">
        <x:v>#VALUE!</x:v>
      </x:c>
      <x:c r="R152" s="73" t="e">
        <x:f t="shared" si="26"/>
        <x:v>#VALUE!</x:v>
      </x:c>
      <x:c r="S152" s="68" t="e">
        <x:v>#VALUE!</x:v>
      </x:c>
      <x:c r="T152" s="73" t="e">
        <x:f t="shared" si="27"/>
        <x:v>#VALUE!</x:v>
      </x:c>
      <x:c r="U152" s="26" t="e">
        <x:v>#VALUE!</x:v>
      </x:c>
      <x:c r="V152" s="26">
        <x:f t="shared" si="28"/>
        <x:v>804.49163820000012</x:v>
      </x:c>
      <x:c r="W152" s="73" t="e">
        <x:f t="shared" si="29"/>
        <x:v>#VALUE!</x:v>
      </x:c>
      <x:c r="X152" s="74" t="e">
        <x:f t="shared" si="30"/>
        <x:v>#VALUE!</x:v>
      </x:c>
      <x:c r="Y152" s="68" t="e">
        <x:f t="shared" si="31"/>
        <x:v>#VALUE!</x:v>
      </x:c>
      <x:c r="Z152" s="68" t="e">
        <x:f t="shared" si="32"/>
        <x:v>#VALUE!</x:v>
      </x:c>
    </x:row>
    <x:row r="153" spans="1:26">
      <x:c r="A153" s="116">
        <x:v>43</x:v>
      </x:c>
      <x:c r="B153" s="118"/>
      <x:c r="C153" s="113">
        <x:v>2</x:v>
      </x:c>
      <x:c r="D153" s="210" t="s">
        <x:v>1364</x:v>
      </x:c>
      <x:c r="E153" s="210" t="s">
        <x:v>22</x:v>
      </x:c>
      <x:c r="F153" s="20" t="s">
        <x:v>53</x:v>
      </x:c>
      <x:c r="G153" s="158" t="e">
        <x:f t="shared" si="33"/>
        <x:v>#VALUE!</x:v>
      </x:c>
      <x:c r="H153" s="158">
        <x:f t="shared" si="33"/>
        <x:v>662.20681967999997</x:v>
      </x:c>
      <x:c r="I153" s="285" t="e">
        <x:f t="shared" si="33"/>
        <x:v>#VALUE!</x:v>
      </x:c>
      <x:c r="J153" s="106" t="e">
        <x:v>#VALUE!</x:v>
      </x:c>
      <x:c r="K153" s="73" t="e">
        <x:v>#VALUE!</x:v>
      </x:c>
      <x:c r="L153" s="68"/>
      <x:c r="M153" s="73">
        <x:v>0</x:v>
      </x:c>
      <x:c r="N153" s="159">
        <x:f t="shared" si="24"/>
        <x:v>662.20681967999997</x:v>
      </x:c>
      <x:c r="O153" s="106" t="e">
        <x:v>#VALUE!</x:v>
      </x:c>
      <x:c r="P153" s="73" t="e">
        <x:f t="shared" si="25"/>
        <x:v>#VALUE!</x:v>
      </x:c>
      <x:c r="Q153" s="68" t="e">
        <x:v>#VALUE!</x:v>
      </x:c>
      <x:c r="R153" s="73" t="e">
        <x:f t="shared" si="26"/>
        <x:v>#VALUE!</x:v>
      </x:c>
      <x:c r="S153" s="68" t="e">
        <x:v>#VALUE!</x:v>
      </x:c>
      <x:c r="T153" s="73" t="e">
        <x:f t="shared" si="27"/>
        <x:v>#VALUE!</x:v>
      </x:c>
      <x:c r="U153" s="26" t="e">
        <x:v>#VALUE!</x:v>
      </x:c>
      <x:c r="V153" s="26">
        <x:f t="shared" si="28"/>
        <x:v>662.20681967999997</x:v>
      </x:c>
      <x:c r="W153" s="73" t="e">
        <x:f t="shared" si="29"/>
        <x:v>#VALUE!</x:v>
      </x:c>
      <x:c r="X153" s="74" t="e">
        <x:f t="shared" si="30"/>
        <x:v>#VALUE!</x:v>
      </x:c>
      <x:c r="Y153" s="68" t="e">
        <x:f t="shared" si="31"/>
        <x:v>#VALUE!</x:v>
      </x:c>
      <x:c r="Z153" s="68" t="e">
        <x:f t="shared" si="32"/>
        <x:v>#VALUE!</x:v>
      </x:c>
    </x:row>
    <x:row r="154" spans="1:26">
      <x:c r="A154" s="118">
        <x:v>44</x:v>
      </x:c>
      <x:c r="B154" s="118"/>
      <x:c r="C154" s="113">
        <x:v>2</x:v>
      </x:c>
      <x:c r="D154" s="210" t="s">
        <x:v>57</x:v>
      </x:c>
      <x:c r="E154" s="210" t="s">
        <x:v>58</x:v>
      </x:c>
      <x:c r="F154" s="20" t="s">
        <x:v>59</x:v>
      </x:c>
      <x:c r="G154" s="158" t="e">
        <x:f t="shared" si="33"/>
        <x:v>#VALUE!</x:v>
      </x:c>
      <x:c r="H154" s="158">
        <x:f t="shared" si="33"/>
        <x:v>257.780258</x:v>
      </x:c>
      <x:c r="I154" s="285" t="e">
        <x:f t="shared" si="33"/>
        <x:v>#VALUE!</x:v>
      </x:c>
      <x:c r="J154" s="106" t="e">
        <x:v>#VALUE!</x:v>
      </x:c>
      <x:c r="K154" s="73" t="e">
        <x:v>#VALUE!</x:v>
      </x:c>
      <x:c r="L154" s="68"/>
      <x:c r="M154" s="73">
        <x:v>0</x:v>
      </x:c>
      <x:c r="N154" s="159">
        <x:f t="shared" si="24"/>
        <x:v>257.780258</x:v>
      </x:c>
      <x:c r="O154" s="106" t="e">
        <x:v>#VALUE!</x:v>
      </x:c>
      <x:c r="P154" s="73" t="e">
        <x:f t="shared" si="25"/>
        <x:v>#VALUE!</x:v>
      </x:c>
      <x:c r="Q154" s="68" t="e">
        <x:v>#VALUE!</x:v>
      </x:c>
      <x:c r="R154" s="73" t="e">
        <x:f t="shared" si="26"/>
        <x:v>#VALUE!</x:v>
      </x:c>
      <x:c r="S154" s="68" t="e">
        <x:v>#VALUE!</x:v>
      </x:c>
      <x:c r="T154" s="73" t="e">
        <x:f t="shared" si="27"/>
        <x:v>#VALUE!</x:v>
      </x:c>
      <x:c r="U154" s="26" t="e">
        <x:v>#VALUE!</x:v>
      </x:c>
      <x:c r="V154" s="26">
        <x:f t="shared" si="28"/>
        <x:v>257.780258</x:v>
      </x:c>
      <x:c r="W154" s="73" t="e">
        <x:f t="shared" si="29"/>
        <x:v>#VALUE!</x:v>
      </x:c>
      <x:c r="X154" s="74" t="e">
        <x:f t="shared" si="30"/>
        <x:v>#VALUE!</x:v>
      </x:c>
      <x:c r="Y154" s="68" t="e">
        <x:f t="shared" si="31"/>
        <x:v>#VALUE!</x:v>
      </x:c>
      <x:c r="Z154" s="68" t="e">
        <x:f t="shared" si="32"/>
        <x:v>#VALUE!</x:v>
      </x:c>
    </x:row>
    <x:row r="155" spans="1:26">
      <x:c r="A155" s="116">
        <x:v>45</x:v>
      </x:c>
      <x:c r="B155" s="118"/>
      <x:c r="C155" s="113">
        <x:v>2</x:v>
      </x:c>
      <x:c r="D155" s="210" t="s">
        <x:v>60</x:v>
      </x:c>
      <x:c r="E155" s="210" t="s">
        <x:v>58</x:v>
      </x:c>
      <x:c r="F155" s="20" t="s">
        <x:v>61</x:v>
      </x:c>
      <x:c r="G155" s="158" t="e">
        <x:f t="shared" si="33"/>
        <x:v>#VALUE!</x:v>
      </x:c>
      <x:c r="H155" s="158">
        <x:f t="shared" si="33"/>
        <x:v>262.91386200000005</x:v>
      </x:c>
      <x:c r="I155" s="285" t="e">
        <x:f t="shared" si="33"/>
        <x:v>#VALUE!</x:v>
      </x:c>
      <x:c r="J155" s="106" t="e">
        <x:v>#VALUE!</x:v>
      </x:c>
      <x:c r="K155" s="73" t="e">
        <x:v>#VALUE!</x:v>
      </x:c>
      <x:c r="L155" s="68"/>
      <x:c r="M155" s="73">
        <x:v>0</x:v>
      </x:c>
      <x:c r="N155" s="159">
        <x:f t="shared" si="24"/>
        <x:v>262.91386200000005</x:v>
      </x:c>
      <x:c r="O155" s="106" t="e">
        <x:v>#VALUE!</x:v>
      </x:c>
      <x:c r="P155" s="73" t="e">
        <x:f t="shared" si="25"/>
        <x:v>#VALUE!</x:v>
      </x:c>
      <x:c r="Q155" s="68" t="e">
        <x:v>#VALUE!</x:v>
      </x:c>
      <x:c r="R155" s="73" t="e">
        <x:f t="shared" si="26"/>
        <x:v>#VALUE!</x:v>
      </x:c>
      <x:c r="S155" s="68" t="e">
        <x:v>#VALUE!</x:v>
      </x:c>
      <x:c r="T155" s="73" t="e">
        <x:f t="shared" si="27"/>
        <x:v>#VALUE!</x:v>
      </x:c>
      <x:c r="U155" s="26" t="e">
        <x:v>#VALUE!</x:v>
      </x:c>
      <x:c r="V155" s="26">
        <x:f t="shared" si="28"/>
        <x:v>262.91386200000005</x:v>
      </x:c>
      <x:c r="W155" s="73" t="e">
        <x:f t="shared" si="29"/>
        <x:v>#VALUE!</x:v>
      </x:c>
      <x:c r="X155" s="74" t="e">
        <x:f t="shared" si="30"/>
        <x:v>#VALUE!</x:v>
      </x:c>
      <x:c r="Y155" s="68" t="e">
        <x:f t="shared" si="31"/>
        <x:v>#VALUE!</x:v>
      </x:c>
      <x:c r="Z155" s="68" t="e">
        <x:f t="shared" si="32"/>
        <x:v>#VALUE!</x:v>
      </x:c>
    </x:row>
    <x:row r="156" spans="1:26">
      <x:c r="A156" s="118">
        <x:v>46</x:v>
      </x:c>
      <x:c r="B156" s="118"/>
      <x:c r="C156" s="113">
        <x:v>2</x:v>
      </x:c>
      <x:c r="D156" s="210" t="s">
        <x:v>62</x:v>
      </x:c>
      <x:c r="E156" s="210" t="s">
        <x:v>58</x:v>
      </x:c>
      <x:c r="F156" s="20" t="s">
        <x:v>63</x:v>
      </x:c>
      <x:c r="G156" s="158" t="e">
        <x:f t="shared" si="33"/>
        <x:v>#VALUE!</x:v>
      </x:c>
      <x:c r="H156" s="158">
        <x:f t="shared" si="33"/>
        <x:v>156.28057854545455</x:v>
      </x:c>
      <x:c r="I156" s="285" t="e">
        <x:f t="shared" si="33"/>
        <x:v>#VALUE!</x:v>
      </x:c>
      <x:c r="J156" s="106" t="e">
        <x:v>#VALUE!</x:v>
      </x:c>
      <x:c r="K156" s="73" t="e">
        <x:v>#VALUE!</x:v>
      </x:c>
      <x:c r="L156" s="68"/>
      <x:c r="M156" s="73">
        <x:v>0</x:v>
      </x:c>
      <x:c r="N156" s="159">
        <x:f t="shared" si="24"/>
        <x:v>156.28057854545455</x:v>
      </x:c>
      <x:c r="O156" s="106" t="e">
        <x:v>#VALUE!</x:v>
      </x:c>
      <x:c r="P156" s="73" t="e">
        <x:f t="shared" si="25"/>
        <x:v>#VALUE!</x:v>
      </x:c>
      <x:c r="Q156" s="68" t="e">
        <x:v>#VALUE!</x:v>
      </x:c>
      <x:c r="R156" s="73" t="e">
        <x:f t="shared" si="26"/>
        <x:v>#VALUE!</x:v>
      </x:c>
      <x:c r="S156" s="68" t="e">
        <x:v>#VALUE!</x:v>
      </x:c>
      <x:c r="T156" s="73" t="e">
        <x:f t="shared" si="27"/>
        <x:v>#VALUE!</x:v>
      </x:c>
      <x:c r="U156" s="26" t="e">
        <x:v>#VALUE!</x:v>
      </x:c>
      <x:c r="V156" s="26">
        <x:f t="shared" si="28"/>
        <x:v>156.28057854545455</x:v>
      </x:c>
      <x:c r="W156" s="73" t="e">
        <x:f t="shared" si="29"/>
        <x:v>#VALUE!</x:v>
      </x:c>
      <x:c r="X156" s="74" t="e">
        <x:f t="shared" si="30"/>
        <x:v>#VALUE!</x:v>
      </x:c>
      <x:c r="Y156" s="68" t="e">
        <x:f t="shared" si="31"/>
        <x:v>#VALUE!</x:v>
      </x:c>
      <x:c r="Z156" s="68" t="e">
        <x:f t="shared" si="32"/>
        <x:v>#VALUE!</x:v>
      </x:c>
    </x:row>
    <x:row r="157" spans="1:26">
      <x:c r="A157" s="116">
        <x:v>47</x:v>
      </x:c>
      <x:c r="B157" s="118"/>
      <x:c r="C157" s="113">
        <x:v>2</x:v>
      </x:c>
      <x:c r="D157" s="210" t="s">
        <x:v>64</x:v>
      </x:c>
      <x:c r="E157" s="210" t="s">
        <x:v>58</x:v>
      </x:c>
      <x:c r="F157" s="20" t="s">
        <x:v>65</x:v>
      </x:c>
      <x:c r="G157" s="158" t="e">
        <x:f t="shared" si="33"/>
        <x:v>#VALUE!</x:v>
      </x:c>
      <x:c r="H157" s="158">
        <x:f t="shared" si="33"/>
        <x:v>285.28170800000004</x:v>
      </x:c>
      <x:c r="I157" s="285" t="e">
        <x:f t="shared" si="33"/>
        <x:v>#VALUE!</x:v>
      </x:c>
      <x:c r="J157" s="106" t="e">
        <x:v>#VALUE!</x:v>
      </x:c>
      <x:c r="K157" s="73" t="e">
        <x:v>#VALUE!</x:v>
      </x:c>
      <x:c r="L157" s="68"/>
      <x:c r="M157" s="73">
        <x:v>0</x:v>
      </x:c>
      <x:c r="N157" s="159">
        <x:f t="shared" si="24"/>
        <x:v>285.28170800000004</x:v>
      </x:c>
      <x:c r="O157" s="106" t="e">
        <x:v>#VALUE!</x:v>
      </x:c>
      <x:c r="P157" s="73" t="e">
        <x:f t="shared" si="25"/>
        <x:v>#VALUE!</x:v>
      </x:c>
      <x:c r="Q157" s="68" t="e">
        <x:v>#VALUE!</x:v>
      </x:c>
      <x:c r="R157" s="73" t="e">
        <x:f t="shared" si="26"/>
        <x:v>#VALUE!</x:v>
      </x:c>
      <x:c r="S157" s="68" t="e">
        <x:v>#VALUE!</x:v>
      </x:c>
      <x:c r="T157" s="73" t="e">
        <x:f t="shared" si="27"/>
        <x:v>#VALUE!</x:v>
      </x:c>
      <x:c r="U157" s="26" t="e">
        <x:v>#VALUE!</x:v>
      </x:c>
      <x:c r="V157" s="26">
        <x:f t="shared" si="28"/>
        <x:v>285.28170800000004</x:v>
      </x:c>
      <x:c r="W157" s="73" t="e">
        <x:f t="shared" si="29"/>
        <x:v>#VALUE!</x:v>
      </x:c>
      <x:c r="X157" s="74" t="e">
        <x:f t="shared" si="30"/>
        <x:v>#VALUE!</x:v>
      </x:c>
      <x:c r="Y157" s="68" t="e">
        <x:f t="shared" si="31"/>
        <x:v>#VALUE!</x:v>
      </x:c>
      <x:c r="Z157" s="68" t="e">
        <x:f t="shared" si="32"/>
        <x:v>#VALUE!</x:v>
      </x:c>
    </x:row>
    <x:row r="158" spans="1:26">
      <x:c r="A158" s="118">
        <x:v>48</x:v>
      </x:c>
      <x:c r="B158" s="118"/>
      <x:c r="C158" s="113">
        <x:v>2</x:v>
      </x:c>
      <x:c r="D158" s="210" t="s">
        <x:v>66</x:v>
      </x:c>
      <x:c r="E158" s="210" t="s">
        <x:v>58</x:v>
      </x:c>
      <x:c r="F158" s="20" t="s">
        <x:v>67</x:v>
      </x:c>
      <x:c r="G158" s="158" t="e">
        <x:f t="shared" si="33"/>
        <x:v>#VALUE!</x:v>
      </x:c>
      <x:c r="H158" s="158">
        <x:f t="shared" si="33"/>
        <x:v>283.081592</x:v>
      </x:c>
      <x:c r="I158" s="285" t="e">
        <x:f t="shared" si="33"/>
        <x:v>#VALUE!</x:v>
      </x:c>
      <x:c r="J158" s="106" t="e">
        <x:v>#VALUE!</x:v>
      </x:c>
      <x:c r="K158" s="73" t="e">
        <x:v>#VALUE!</x:v>
      </x:c>
      <x:c r="L158" s="68"/>
      <x:c r="M158" s="73">
        <x:v>0</x:v>
      </x:c>
      <x:c r="N158" s="159">
        <x:f t="shared" si="24"/>
        <x:v>283.081592</x:v>
      </x:c>
      <x:c r="O158" s="106" t="e">
        <x:v>#VALUE!</x:v>
      </x:c>
      <x:c r="P158" s="73" t="e">
        <x:f t="shared" si="25"/>
        <x:v>#VALUE!</x:v>
      </x:c>
      <x:c r="Q158" s="68" t="e">
        <x:v>#VALUE!</x:v>
      </x:c>
      <x:c r="R158" s="73" t="e">
        <x:f t="shared" si="26"/>
        <x:v>#VALUE!</x:v>
      </x:c>
      <x:c r="S158" s="68" t="e">
        <x:v>#VALUE!</x:v>
      </x:c>
      <x:c r="T158" s="73" t="e">
        <x:f t="shared" si="27"/>
        <x:v>#VALUE!</x:v>
      </x:c>
      <x:c r="U158" s="26" t="e">
        <x:v>#VALUE!</x:v>
      </x:c>
      <x:c r="V158" s="26">
        <x:f t="shared" si="28"/>
        <x:v>283.081592</x:v>
      </x:c>
      <x:c r="W158" s="73" t="e">
        <x:f t="shared" si="29"/>
        <x:v>#VALUE!</x:v>
      </x:c>
      <x:c r="X158" s="74" t="e">
        <x:f t="shared" si="30"/>
        <x:v>#VALUE!</x:v>
      </x:c>
      <x:c r="Y158" s="68" t="e">
        <x:f t="shared" si="31"/>
        <x:v>#VALUE!</x:v>
      </x:c>
      <x:c r="Z158" s="68" t="e">
        <x:f t="shared" si="32"/>
        <x:v>#VALUE!</x:v>
      </x:c>
    </x:row>
    <x:row r="159" spans="1:26">
      <x:c r="A159" s="116">
        <x:v>49</x:v>
      </x:c>
      <x:c r="B159" s="118"/>
      <x:c r="C159" s="113">
        <x:v>2</x:v>
      </x:c>
      <x:c r="D159" s="210" t="s">
        <x:v>68</x:v>
      </x:c>
      <x:c r="E159" s="210" t="s">
        <x:v>58</x:v>
      </x:c>
      <x:c r="F159" s="20" t="s">
        <x:v>69</x:v>
      </x:c>
      <x:c r="G159" s="158" t="e">
        <x:f t="shared" si="33"/>
        <x:v>#VALUE!</x:v>
      </x:c>
      <x:c r="H159" s="158">
        <x:f t="shared" si="33"/>
        <x:v>169.04224600000001</x:v>
      </x:c>
      <x:c r="I159" s="285" t="e">
        <x:f t="shared" si="33"/>
        <x:v>#VALUE!</x:v>
      </x:c>
      <x:c r="J159" s="106" t="e">
        <x:v>#VALUE!</x:v>
      </x:c>
      <x:c r="K159" s="73" t="e">
        <x:v>#VALUE!</x:v>
      </x:c>
      <x:c r="L159" s="68"/>
      <x:c r="M159" s="73">
        <x:v>0</x:v>
      </x:c>
      <x:c r="N159" s="159">
        <x:f t="shared" si="24"/>
        <x:v>169.04224600000001</x:v>
      </x:c>
      <x:c r="O159" s="106" t="e">
        <x:v>#VALUE!</x:v>
      </x:c>
      <x:c r="P159" s="73" t="e">
        <x:f t="shared" si="25"/>
        <x:v>#VALUE!</x:v>
      </x:c>
      <x:c r="Q159" s="68" t="e">
        <x:v>#VALUE!</x:v>
      </x:c>
      <x:c r="R159" s="73" t="e">
        <x:f t="shared" si="26"/>
        <x:v>#VALUE!</x:v>
      </x:c>
      <x:c r="S159" s="68" t="e">
        <x:v>#VALUE!</x:v>
      </x:c>
      <x:c r="T159" s="73" t="e">
        <x:f t="shared" si="27"/>
        <x:v>#VALUE!</x:v>
      </x:c>
      <x:c r="U159" s="26" t="e">
        <x:v>#VALUE!</x:v>
      </x:c>
      <x:c r="V159" s="26">
        <x:f t="shared" si="28"/>
        <x:v>169.04224600000001</x:v>
      </x:c>
      <x:c r="W159" s="73" t="e">
        <x:f t="shared" si="29"/>
        <x:v>#VALUE!</x:v>
      </x:c>
      <x:c r="X159" s="74" t="e">
        <x:f t="shared" si="30"/>
        <x:v>#VALUE!</x:v>
      </x:c>
      <x:c r="Y159" s="68" t="e">
        <x:f t="shared" si="31"/>
        <x:v>#VALUE!</x:v>
      </x:c>
      <x:c r="Z159" s="68" t="e">
        <x:f t="shared" si="32"/>
        <x:v>#VALUE!</x:v>
      </x:c>
    </x:row>
    <x:row r="160" spans="1:26" s="26" customFormat="1">
      <x:c r="A160" s="118">
        <x:v>50</x:v>
      </x:c>
      <x:c r="B160" s="118"/>
      <x:c r="C160" s="113">
        <x:v>2</x:v>
      </x:c>
      <x:c r="D160" s="210" t="s">
        <x:v>70</x:v>
      </x:c>
      <x:c r="E160" s="210" t="s">
        <x:v>58</x:v>
      </x:c>
      <x:c r="F160" s="20" t="s">
        <x:v>71</x:v>
      </x:c>
      <x:c r="G160" s="158" t="e">
        <x:f t="shared" si="33"/>
        <x:v>#VALUE!</x:v>
      </x:c>
      <x:c r="H160" s="284">
        <x:f t="shared" si="33"/>
        <x:v>275.84468400000003</x:v>
      </x:c>
      <x:c r="I160" s="285" t="e">
        <x:f t="shared" si="33"/>
        <x:v>#VALUE!</x:v>
      </x:c>
      <x:c r="J160" s="106" t="e">
        <x:v>#VALUE!</x:v>
      </x:c>
      <x:c r="K160" s="73" t="e">
        <x:v>#VALUE!</x:v>
      </x:c>
      <x:c r="L160" s="68"/>
      <x:c r="M160" s="73">
        <x:v>0</x:v>
      </x:c>
      <x:c r="N160" s="159">
        <x:f t="shared" si="24"/>
        <x:v>275.84468400000003</x:v>
      </x:c>
      <x:c r="O160" s="106" t="e">
        <x:v>#VALUE!</x:v>
      </x:c>
      <x:c r="P160" s="73" t="e">
        <x:f t="shared" si="25"/>
        <x:v>#VALUE!</x:v>
      </x:c>
      <x:c r="Q160" s="68" t="e">
        <x:v>#VALUE!</x:v>
      </x:c>
      <x:c r="R160" s="73" t="e">
        <x:f t="shared" si="26"/>
        <x:v>#VALUE!</x:v>
      </x:c>
      <x:c r="S160" s="68" t="e">
        <x:v>#VALUE!</x:v>
      </x:c>
      <x:c r="T160" s="73" t="e">
        <x:f t="shared" si="27"/>
        <x:v>#VALUE!</x:v>
      </x:c>
      <x:c r="U160" s="26" t="e">
        <x:v>#VALUE!</x:v>
      </x:c>
      <x:c r="V160" s="26">
        <x:f t="shared" si="28"/>
        <x:v>275.84468400000003</x:v>
      </x:c>
      <x:c r="W160" s="73" t="e">
        <x:f t="shared" si="29"/>
        <x:v>#VALUE!</x:v>
      </x:c>
      <x:c r="X160" s="74" t="e">
        <x:f t="shared" si="30"/>
        <x:v>#VALUE!</x:v>
      </x:c>
      <x:c r="Y160" s="68" t="e">
        <x:f t="shared" si="31"/>
        <x:v>#VALUE!</x:v>
      </x:c>
      <x:c r="Z160" s="68" t="e">
        <x:f t="shared" si="32"/>
        <x:v>#VALUE!</x:v>
      </x:c>
    </x:row>
    <x:row r="161" spans="1:26" s="26" customFormat="1">
      <x:c r="A161" s="116">
        <x:v>51</x:v>
      </x:c>
      <x:c r="B161" s="118"/>
      <x:c r="C161" s="113">
        <x:v>2</x:v>
      </x:c>
      <x:c r="D161" s="210" t="s">
        <x:v>92</x:v>
      </x:c>
      <x:c r="E161" s="210" t="s">
        <x:v>58</x:v>
      </x:c>
      <x:c r="F161" s="20" t="s">
        <x:v>71</x:v>
      </x:c>
      <x:c r="G161" s="158" t="e">
        <x:f t="shared" si="33"/>
        <x:v>#VALUE!</x:v>
      </x:c>
      <x:c r="H161" s="284">
        <x:f t="shared" si="33"/>
        <x:v>268.414152</x:v>
      </x:c>
      <x:c r="I161" s="285" t="e">
        <x:f t="shared" si="33"/>
        <x:v>#VALUE!</x:v>
      </x:c>
      <x:c r="J161" s="106" t="e">
        <x:v>#VALUE!</x:v>
      </x:c>
      <x:c r="K161" s="73" t="e">
        <x:v>#VALUE!</x:v>
      </x:c>
      <x:c r="L161" s="68"/>
      <x:c r="M161" s="73">
        <x:v>0</x:v>
      </x:c>
      <x:c r="N161" s="159">
        <x:f t="shared" si="24"/>
        <x:v>268.414152</x:v>
      </x:c>
      <x:c r="O161" s="106" t="e">
        <x:v>#VALUE!</x:v>
      </x:c>
      <x:c r="P161" s="73" t="e">
        <x:f t="shared" si="25"/>
        <x:v>#VALUE!</x:v>
      </x:c>
      <x:c r="Q161" s="68" t="e">
        <x:v>#VALUE!</x:v>
      </x:c>
      <x:c r="R161" s="73" t="e">
        <x:f t="shared" si="26"/>
        <x:v>#VALUE!</x:v>
      </x:c>
      <x:c r="S161" s="68" t="e">
        <x:v>#VALUE!</x:v>
      </x:c>
      <x:c r="T161" s="73" t="e">
        <x:f t="shared" si="27"/>
        <x:v>#VALUE!</x:v>
      </x:c>
      <x:c r="U161" s="26" t="e">
        <x:v>#VALUE!</x:v>
      </x:c>
      <x:c r="V161" s="26">
        <x:f t="shared" si="28"/>
        <x:v>268.414152</x:v>
      </x:c>
      <x:c r="W161" s="73" t="e">
        <x:f t="shared" si="29"/>
        <x:v>#VALUE!</x:v>
      </x:c>
      <x:c r="X161" s="74" t="e">
        <x:f t="shared" si="30"/>
        <x:v>#VALUE!</x:v>
      </x:c>
      <x:c r="Y161" s="68" t="e">
        <x:f t="shared" si="31"/>
        <x:v>#VALUE!</x:v>
      </x:c>
      <x:c r="Z161" s="68" t="e">
        <x:f t="shared" si="32"/>
        <x:v>#VALUE!</x:v>
      </x:c>
    </x:row>
    <x:row r="162" spans="1:26" s="26" customFormat="1">
      <x:c r="A162" s="118">
        <x:v>52</x:v>
      </x:c>
      <x:c r="B162" s="118"/>
      <x:c r="C162" s="113">
        <x:v>2</x:v>
      </x:c>
      <x:c r="D162" s="210" t="s">
        <x:v>72</x:v>
      </x:c>
      <x:c r="E162" s="210" t="s">
        <x:v>58</x:v>
      </x:c>
      <x:c r="F162" s="20" t="s">
        <x:v>73</x:v>
      </x:c>
      <x:c r="G162" s="158" t="e">
        <x:f t="shared" si="33"/>
        <x:v>#VALUE!</x:v>
      </x:c>
      <x:c r="H162" s="284">
        <x:f t="shared" si="33"/>
        <x:v>232.13159200000001</x:v>
      </x:c>
      <x:c r="I162" s="285" t="e">
        <x:f t="shared" si="33"/>
        <x:v>#VALUE!</x:v>
      </x:c>
      <x:c r="J162" s="106" t="e">
        <x:v>#VALUE!</x:v>
      </x:c>
      <x:c r="K162" s="73" t="e">
        <x:v>#VALUE!</x:v>
      </x:c>
      <x:c r="L162" s="68"/>
      <x:c r="M162" s="73">
        <x:v>0</x:v>
      </x:c>
      <x:c r="N162" s="159">
        <x:f t="shared" si="24"/>
        <x:v>232.13159200000001</x:v>
      </x:c>
      <x:c r="O162" s="106" t="e">
        <x:v>#VALUE!</x:v>
      </x:c>
      <x:c r="P162" s="73" t="e">
        <x:f t="shared" si="25"/>
        <x:v>#VALUE!</x:v>
      </x:c>
      <x:c r="Q162" s="68" t="e">
        <x:v>#VALUE!</x:v>
      </x:c>
      <x:c r="R162" s="73" t="e">
        <x:f t="shared" si="26"/>
        <x:v>#VALUE!</x:v>
      </x:c>
      <x:c r="S162" s="68" t="e">
        <x:v>#VALUE!</x:v>
      </x:c>
      <x:c r="T162" s="73" t="e">
        <x:f t="shared" si="27"/>
        <x:v>#VALUE!</x:v>
      </x:c>
      <x:c r="U162" s="26" t="e">
        <x:v>#VALUE!</x:v>
      </x:c>
      <x:c r="V162" s="26">
        <x:f t="shared" si="28"/>
        <x:v>232.13159200000001</x:v>
      </x:c>
      <x:c r="W162" s="73" t="e">
        <x:f t="shared" si="29"/>
        <x:v>#VALUE!</x:v>
      </x:c>
      <x:c r="X162" s="74" t="e">
        <x:f t="shared" si="30"/>
        <x:v>#VALUE!</x:v>
      </x:c>
      <x:c r="Y162" s="68" t="e">
        <x:f t="shared" si="31"/>
        <x:v>#VALUE!</x:v>
      </x:c>
      <x:c r="Z162" s="68" t="e">
        <x:f t="shared" si="32"/>
        <x:v>#VALUE!</x:v>
      </x:c>
    </x:row>
    <x:row r="163" spans="1:26" s="26" customFormat="1">
      <x:c r="A163" s="116">
        <x:v>53</x:v>
      </x:c>
      <x:c r="B163" s="118"/>
      <x:c r="C163" s="113">
        <x:v>2</x:v>
      </x:c>
      <x:c r="D163" s="210" t="s">
        <x:v>93</x:v>
      </x:c>
      <x:c r="E163" s="210" t="s">
        <x:v>58</x:v>
      </x:c>
      <x:c r="F163" s="20" t="s">
        <x:v>73</x:v>
      </x:c>
      <x:c r="G163" s="158" t="e">
        <x:f t="shared" si="33"/>
        <x:v>#VALUE!</x:v>
      </x:c>
      <x:c r="H163" s="284">
        <x:f t="shared" si="33"/>
        <x:v>225.87857600000001</x:v>
      </x:c>
      <x:c r="I163" s="285" t="e">
        <x:f t="shared" si="33"/>
        <x:v>#VALUE!</x:v>
      </x:c>
      <x:c r="J163" s="106" t="e">
        <x:v>#VALUE!</x:v>
      </x:c>
      <x:c r="K163" s="73" t="e">
        <x:v>#VALUE!</x:v>
      </x:c>
      <x:c r="L163" s="68"/>
      <x:c r="M163" s="73">
        <x:v>0</x:v>
      </x:c>
      <x:c r="N163" s="159">
        <x:f t="shared" si="24"/>
        <x:v>225.87857600000001</x:v>
      </x:c>
      <x:c r="O163" s="106" t="e">
        <x:v>#VALUE!</x:v>
      </x:c>
      <x:c r="P163" s="73" t="e">
        <x:f t="shared" si="25"/>
        <x:v>#VALUE!</x:v>
      </x:c>
      <x:c r="Q163" s="68" t="e">
        <x:v>#VALUE!</x:v>
      </x:c>
      <x:c r="R163" s="73" t="e">
        <x:f t="shared" si="26"/>
        <x:v>#VALUE!</x:v>
      </x:c>
      <x:c r="S163" s="68" t="e">
        <x:v>#VALUE!</x:v>
      </x:c>
      <x:c r="T163" s="73" t="e">
        <x:f t="shared" si="27"/>
        <x:v>#VALUE!</x:v>
      </x:c>
      <x:c r="U163" s="26" t="e">
        <x:v>#VALUE!</x:v>
      </x:c>
      <x:c r="V163" s="26">
        <x:f t="shared" si="28"/>
        <x:v>225.87857600000001</x:v>
      </x:c>
      <x:c r="W163" s="73" t="e">
        <x:f t="shared" si="29"/>
        <x:v>#VALUE!</x:v>
      </x:c>
      <x:c r="X163" s="74" t="e">
        <x:f t="shared" si="30"/>
        <x:v>#VALUE!</x:v>
      </x:c>
      <x:c r="Y163" s="68" t="e">
        <x:f t="shared" si="31"/>
        <x:v>#VALUE!</x:v>
      </x:c>
      <x:c r="Z163" s="68" t="e">
        <x:f t="shared" si="32"/>
        <x:v>#VALUE!</x:v>
      </x:c>
    </x:row>
    <x:row r="164" spans="1:26" s="26" customFormat="1">
      <x:c r="A164" s="118">
        <x:v>54</x:v>
      </x:c>
      <x:c r="B164" s="118"/>
      <x:c r="C164" s="113">
        <x:v>2</x:v>
      </x:c>
      <x:c r="D164" s="210" t="s">
        <x:v>74</x:v>
      </x:c>
      <x:c r="E164" s="210" t="s">
        <x:v>75</x:v>
      </x:c>
      <x:c r="F164" s="20" t="s">
        <x:v>10</x:v>
      </x:c>
      <x:c r="G164" s="158" t="e">
        <x:f t="shared" si="33"/>
        <x:v>#VALUE!</x:v>
      </x:c>
      <x:c r="H164" s="284">
        <x:f t="shared" si="33"/>
        <x:v>1965.4791865433124</x:v>
      </x:c>
      <x:c r="I164" s="285" t="e">
        <x:f t="shared" si="33"/>
        <x:v>#VALUE!</x:v>
      </x:c>
      <x:c r="J164" s="106" t="e">
        <x:v>#VALUE!</x:v>
      </x:c>
      <x:c r="K164" s="73" t="e">
        <x:v>#VALUE!</x:v>
      </x:c>
      <x:c r="L164" s="68"/>
      <x:c r="M164" s="73">
        <x:v>0</x:v>
      </x:c>
      <x:c r="N164" s="159">
        <x:f t="shared" si="24"/>
        <x:v>1965.4791865433124</x:v>
      </x:c>
      <x:c r="O164" s="106" t="e">
        <x:v>#VALUE!</x:v>
      </x:c>
      <x:c r="P164" s="73" t="e">
        <x:f t="shared" si="25"/>
        <x:v>#VALUE!</x:v>
      </x:c>
      <x:c r="Q164" s="68" t="e">
        <x:v>#VALUE!</x:v>
      </x:c>
      <x:c r="R164" s="73" t="e">
        <x:f t="shared" si="26"/>
        <x:v>#VALUE!</x:v>
      </x:c>
      <x:c r="S164" s="68" t="e">
        <x:v>#VALUE!</x:v>
      </x:c>
      <x:c r="T164" s="73" t="e">
        <x:f t="shared" si="27"/>
        <x:v>#VALUE!</x:v>
      </x:c>
      <x:c r="U164" s="26" t="e">
        <x:v>#VALUE!</x:v>
      </x:c>
      <x:c r="V164" s="26">
        <x:f t="shared" si="28"/>
        <x:v>1965.4791865433124</x:v>
      </x:c>
      <x:c r="W164" s="73" t="e">
        <x:f t="shared" si="29"/>
        <x:v>#VALUE!</x:v>
      </x:c>
      <x:c r="X164" s="74" t="e">
        <x:f t="shared" si="30"/>
        <x:v>#VALUE!</x:v>
      </x:c>
      <x:c r="Y164" s="68" t="e">
        <x:f t="shared" si="31"/>
        <x:v>#VALUE!</x:v>
      </x:c>
      <x:c r="Z164" s="68" t="e">
        <x:f t="shared" si="32"/>
        <x:v>#VALUE!</x:v>
      </x:c>
    </x:row>
    <x:row r="165" spans="1:26" s="26" customFormat="1">
      <x:c r="A165" s="116">
        <x:v>55</x:v>
      </x:c>
      <x:c r="B165" s="118"/>
      <x:c r="C165" s="113">
        <x:v>2</x:v>
      </x:c>
      <x:c r="D165" s="210" t="s">
        <x:v>76</x:v>
      </x:c>
      <x:c r="E165" s="210" t="s">
        <x:v>75</x:v>
      </x:c>
      <x:c r="F165" s="20" t="s">
        <x:v>10</x:v>
      </x:c>
      <x:c r="G165" s="158" t="e">
        <x:f t="shared" si="33"/>
        <x:v>#VALUE!</x:v>
      </x:c>
      <x:c r="H165" s="284">
        <x:f t="shared" si="33"/>
        <x:v>945.74445695009263</x:v>
      </x:c>
      <x:c r="I165" s="285" t="e">
        <x:f t="shared" si="33"/>
        <x:v>#VALUE!</x:v>
      </x:c>
      <x:c r="J165" s="106" t="e">
        <x:v>#VALUE!</x:v>
      </x:c>
      <x:c r="K165" s="73" t="e">
        <x:v>#VALUE!</x:v>
      </x:c>
      <x:c r="L165" s="68"/>
      <x:c r="M165" s="73">
        <x:v>0</x:v>
      </x:c>
      <x:c r="N165" s="159">
        <x:f t="shared" si="24"/>
        <x:v>945.74445695009263</x:v>
      </x:c>
      <x:c r="O165" s="106" t="e">
        <x:v>#VALUE!</x:v>
      </x:c>
      <x:c r="P165" s="73" t="e">
        <x:f t="shared" si="25"/>
        <x:v>#VALUE!</x:v>
      </x:c>
      <x:c r="Q165" s="68" t="e">
        <x:v>#VALUE!</x:v>
      </x:c>
      <x:c r="R165" s="73" t="e">
        <x:f t="shared" si="26"/>
        <x:v>#VALUE!</x:v>
      </x:c>
      <x:c r="S165" s="68" t="e">
        <x:v>#VALUE!</x:v>
      </x:c>
      <x:c r="T165" s="73" t="e">
        <x:f t="shared" si="27"/>
        <x:v>#VALUE!</x:v>
      </x:c>
      <x:c r="U165" s="26" t="e">
        <x:v>#VALUE!</x:v>
      </x:c>
      <x:c r="V165" s="26">
        <x:f t="shared" si="28"/>
        <x:v>945.74445695009263</x:v>
      </x:c>
      <x:c r="W165" s="73" t="e">
        <x:f t="shared" si="29"/>
        <x:v>#VALUE!</x:v>
      </x:c>
      <x:c r="X165" s="74" t="e">
        <x:f t="shared" si="30"/>
        <x:v>#VALUE!</x:v>
      </x:c>
      <x:c r="Y165" s="68" t="e">
        <x:f t="shared" si="31"/>
        <x:v>#VALUE!</x:v>
      </x:c>
      <x:c r="Z165" s="68" t="e">
        <x:f t="shared" si="32"/>
        <x:v>#VALUE!</x:v>
      </x:c>
    </x:row>
    <x:row r="166" spans="1:26" s="26" customFormat="1">
      <x:c r="A166" s="118">
        <x:v>56</x:v>
      </x:c>
      <x:c r="B166" s="118"/>
      <x:c r="C166" s="113">
        <x:v>2</x:v>
      </x:c>
      <x:c r="D166" s="210" t="s">
        <x:v>1375</x:v>
      </x:c>
      <x:c r="E166" s="210" t="s">
        <x:v>75</x:v>
      </x:c>
      <x:c r="F166" s="20" t="s">
        <x:v>10</x:v>
      </x:c>
      <x:c r="G166" s="158" t="e">
        <x:f t="shared" si="33"/>
        <x:v>#VALUE!</x:v>
      </x:c>
      <x:c r="H166" s="284">
        <x:f t="shared" si="33"/>
        <x:v>2772.8324829800003</x:v>
      </x:c>
      <x:c r="I166" s="285" t="e">
        <x:f t="shared" si="33"/>
        <x:v>#VALUE!</x:v>
      </x:c>
      <x:c r="J166" s="106" t="e">
        <x:v>#VALUE!</x:v>
      </x:c>
      <x:c r="K166" s="73" t="e">
        <x:v>#VALUE!</x:v>
      </x:c>
      <x:c r="L166" s="68"/>
      <x:c r="M166" s="73">
        <x:v>0</x:v>
      </x:c>
      <x:c r="N166" s="159">
        <x:f t="shared" si="24"/>
        <x:v>2772.8324829800003</x:v>
      </x:c>
      <x:c r="O166" s="106" t="e">
        <x:v>#VALUE!</x:v>
      </x:c>
      <x:c r="P166" s="73" t="e">
        <x:f t="shared" si="25"/>
        <x:v>#VALUE!</x:v>
      </x:c>
      <x:c r="Q166" s="68" t="e">
        <x:v>#VALUE!</x:v>
      </x:c>
      <x:c r="R166" s="73" t="e">
        <x:f t="shared" si="26"/>
        <x:v>#VALUE!</x:v>
      </x:c>
      <x:c r="S166" s="68" t="e">
        <x:v>#VALUE!</x:v>
      </x:c>
      <x:c r="T166" s="73" t="e">
        <x:f t="shared" si="27"/>
        <x:v>#VALUE!</x:v>
      </x:c>
      <x:c r="U166" s="26" t="e">
        <x:v>#VALUE!</x:v>
      </x:c>
      <x:c r="V166" s="26">
        <x:f t="shared" si="28"/>
        <x:v>2772.8324829800003</x:v>
      </x:c>
      <x:c r="W166" s="73" t="e">
        <x:f t="shared" si="29"/>
        <x:v>#VALUE!</x:v>
      </x:c>
      <x:c r="X166" s="74" t="e">
        <x:f t="shared" si="30"/>
        <x:v>#VALUE!</x:v>
      </x:c>
      <x:c r="Y166" s="68" t="e">
        <x:f t="shared" si="31"/>
        <x:v>#VALUE!</x:v>
      </x:c>
      <x:c r="Z166" s="68" t="e">
        <x:f t="shared" si="32"/>
        <x:v>#VALUE!</x:v>
      </x:c>
    </x:row>
    <x:row r="167" spans="1:26" s="26" customFormat="1">
      <x:c r="A167" s="116">
        <x:v>57</x:v>
      </x:c>
      <x:c r="B167" s="118"/>
      <x:c r="C167" s="113">
        <x:v>2</x:v>
      </x:c>
      <x:c r="D167" s="210" t="s">
        <x:v>77</x:v>
      </x:c>
      <x:c r="E167" s="210" t="s">
        <x:v>75</x:v>
      </x:c>
      <x:c r="F167" s="20" t="s">
        <x:v>78</x:v>
      </x:c>
      <x:c r="G167" s="158" t="e">
        <x:f t="shared" si="33"/>
        <x:v>#VALUE!</x:v>
      </x:c>
      <x:c r="H167" s="284">
        <x:f t="shared" si="33"/>
        <x:v>651.59</x:v>
      </x:c>
      <x:c r="I167" s="285" t="e">
        <x:f t="shared" si="33"/>
        <x:v>#VALUE!</x:v>
      </x:c>
      <x:c r="J167" s="106" t="e">
        <x:v>#VALUE!</x:v>
      </x:c>
      <x:c r="K167" s="73" t="e">
        <x:v>#VALUE!</x:v>
      </x:c>
      <x:c r="L167" s="68"/>
      <x:c r="M167" s="73">
        <x:v>0</x:v>
      </x:c>
      <x:c r="N167" s="159">
        <x:f t="shared" si="24"/>
        <x:v>651.59</x:v>
      </x:c>
      <x:c r="O167" s="106" t="e">
        <x:v>#VALUE!</x:v>
      </x:c>
      <x:c r="P167" s="73" t="e">
        <x:f t="shared" si="25"/>
        <x:v>#VALUE!</x:v>
      </x:c>
      <x:c r="Q167" s="68" t="e">
        <x:v>#VALUE!</x:v>
      </x:c>
      <x:c r="R167" s="73" t="e">
        <x:f t="shared" si="26"/>
        <x:v>#VALUE!</x:v>
      </x:c>
      <x:c r="S167" s="68" t="e">
        <x:v>#VALUE!</x:v>
      </x:c>
      <x:c r="T167" s="73" t="e">
        <x:f t="shared" si="27"/>
        <x:v>#VALUE!</x:v>
      </x:c>
      <x:c r="U167" s="26" t="e">
        <x:v>#VALUE!</x:v>
      </x:c>
      <x:c r="V167" s="26">
        <x:f t="shared" si="28"/>
        <x:v>651.59</x:v>
      </x:c>
      <x:c r="W167" s="73" t="e">
        <x:f t="shared" si="29"/>
        <x:v>#VALUE!</x:v>
      </x:c>
      <x:c r="X167" s="74" t="e">
        <x:f t="shared" si="30"/>
        <x:v>#VALUE!</x:v>
      </x:c>
      <x:c r="Y167" s="68" t="e">
        <x:f t="shared" si="31"/>
        <x:v>#VALUE!</x:v>
      </x:c>
      <x:c r="Z167" s="68" t="e">
        <x:f t="shared" si="32"/>
        <x:v>#VALUE!</x:v>
      </x:c>
    </x:row>
    <x:row r="168" spans="1:26" s="26" customFormat="1">
      <x:c r="A168" s="118">
        <x:v>58</x:v>
      </x:c>
      <x:c r="B168" s="118"/>
      <x:c r="C168" s="113">
        <x:v>2</x:v>
      </x:c>
      <x:c r="D168" s="210" t="s">
        <x:v>79</x:v>
      </x:c>
      <x:c r="E168" s="210" t="s">
        <x:v>75</x:v>
      </x:c>
      <x:c r="F168" s="20" t="s">
        <x:v>78</x:v>
      </x:c>
      <x:c r="G168" s="158" t="e">
        <x:f t="shared" si="33"/>
        <x:v>#VALUE!</x:v>
      </x:c>
      <x:c r="H168" s="284">
        <x:f t="shared" si="33"/>
        <x:v>651.59</x:v>
      </x:c>
      <x:c r="I168" s="285" t="e">
        <x:f t="shared" si="33"/>
        <x:v>#VALUE!</x:v>
      </x:c>
      <x:c r="J168" s="106" t="e">
        <x:v>#VALUE!</x:v>
      </x:c>
      <x:c r="K168" s="73" t="e">
        <x:v>#VALUE!</x:v>
      </x:c>
      <x:c r="L168" s="68"/>
      <x:c r="M168" s="73">
        <x:v>0</x:v>
      </x:c>
      <x:c r="N168" s="159">
        <x:f t="shared" si="24"/>
        <x:v>651.59</x:v>
      </x:c>
      <x:c r="O168" s="106" t="e">
        <x:v>#VALUE!</x:v>
      </x:c>
      <x:c r="P168" s="73" t="e">
        <x:f t="shared" si="25"/>
        <x:v>#VALUE!</x:v>
      </x:c>
      <x:c r="Q168" s="68" t="e">
        <x:v>#VALUE!</x:v>
      </x:c>
      <x:c r="R168" s="73" t="e">
        <x:f t="shared" si="26"/>
        <x:v>#VALUE!</x:v>
      </x:c>
      <x:c r="S168" s="68" t="e">
        <x:v>#VALUE!</x:v>
      </x:c>
      <x:c r="T168" s="73" t="e">
        <x:f t="shared" si="27"/>
        <x:v>#VALUE!</x:v>
      </x:c>
      <x:c r="U168" s="26" t="e">
        <x:v>#VALUE!</x:v>
      </x:c>
      <x:c r="V168" s="26">
        <x:f t="shared" si="28"/>
        <x:v>651.59</x:v>
      </x:c>
      <x:c r="W168" s="73" t="e">
        <x:f t="shared" si="29"/>
        <x:v>#VALUE!</x:v>
      </x:c>
      <x:c r="X168" s="74" t="e">
        <x:f t="shared" si="30"/>
        <x:v>#VALUE!</x:v>
      </x:c>
      <x:c r="Y168" s="68" t="e">
        <x:f t="shared" si="31"/>
        <x:v>#VALUE!</x:v>
      </x:c>
      <x:c r="Z168" s="68" t="e">
        <x:f t="shared" si="32"/>
        <x:v>#VALUE!</x:v>
      </x:c>
    </x:row>
    <x:row r="169" spans="1:26" s="26" customFormat="1">
      <x:c r="A169" s="116">
        <x:v>59</x:v>
      </x:c>
      <x:c r="B169" s="118"/>
      <x:c r="C169" s="113">
        <x:v>2</x:v>
      </x:c>
      <x:c r="D169" s="210" t="s">
        <x:v>80</x:v>
      </x:c>
      <x:c r="E169" s="210" t="s">
        <x:v>75</x:v>
      </x:c>
      <x:c r="F169" s="20" t="s">
        <x:v>81</x:v>
      </x:c>
      <x:c r="G169" s="158" t="e">
        <x:f t="shared" si="33"/>
        <x:v>#VALUE!</x:v>
      </x:c>
      <x:c r="H169" s="284">
        <x:f t="shared" si="33"/>
        <x:v>3963.20678</x:v>
      </x:c>
      <x:c r="I169" s="285" t="e">
        <x:f t="shared" si="33"/>
        <x:v>#VALUE!</x:v>
      </x:c>
      <x:c r="J169" s="106" t="e">
        <x:v>#VALUE!</x:v>
      </x:c>
      <x:c r="K169" s="73" t="e">
        <x:v>#VALUE!</x:v>
      </x:c>
      <x:c r="L169" s="68"/>
      <x:c r="M169" s="73">
        <x:v>0</x:v>
      </x:c>
      <x:c r="N169" s="159">
        <x:f t="shared" si="24"/>
        <x:v>3963.20678</x:v>
      </x:c>
      <x:c r="O169" s="106" t="e">
        <x:v>#VALUE!</x:v>
      </x:c>
      <x:c r="P169" s="73" t="e">
        <x:f t="shared" si="25"/>
        <x:v>#VALUE!</x:v>
      </x:c>
      <x:c r="Q169" s="68" t="e">
        <x:v>#VALUE!</x:v>
      </x:c>
      <x:c r="R169" s="73" t="e">
        <x:f t="shared" si="26"/>
        <x:v>#VALUE!</x:v>
      </x:c>
      <x:c r="S169" s="68" t="e">
        <x:v>#VALUE!</x:v>
      </x:c>
      <x:c r="T169" s="73" t="e">
        <x:f t="shared" si="27"/>
        <x:v>#VALUE!</x:v>
      </x:c>
      <x:c r="U169" s="26" t="e">
        <x:v>#VALUE!</x:v>
      </x:c>
      <x:c r="V169" s="26">
        <x:f t="shared" si="28"/>
        <x:v>3963.20678</x:v>
      </x:c>
      <x:c r="W169" s="73" t="e">
        <x:f t="shared" si="29"/>
        <x:v>#VALUE!</x:v>
      </x:c>
      <x:c r="X169" s="74" t="e">
        <x:f t="shared" si="30"/>
        <x:v>#VALUE!</x:v>
      </x:c>
      <x:c r="Y169" s="68" t="e">
        <x:f t="shared" si="31"/>
        <x:v>#VALUE!</x:v>
      </x:c>
      <x:c r="Z169" s="68" t="e">
        <x:f t="shared" si="32"/>
        <x:v>#VALUE!</x:v>
      </x:c>
    </x:row>
    <x:row r="170" spans="1:26" s="26" customFormat="1">
      <x:c r="A170" s="118">
        <x:v>60</x:v>
      </x:c>
      <x:c r="B170" s="118"/>
      <x:c r="C170" s="113">
        <x:v>2</x:v>
      </x:c>
      <x:c r="D170" s="210" t="s">
        <x:v>1370</x:v>
      </x:c>
      <x:c r="E170" s="210" t="s">
        <x:v>75</x:v>
      </x:c>
      <x:c r="F170" s="20" t="s">
        <x:v>81</x:v>
      </x:c>
      <x:c r="G170" s="158" t="e">
        <x:f t="shared" si="33"/>
        <x:v>#VALUE!</x:v>
      </x:c>
      <x:c r="H170" s="284">
        <x:f t="shared" si="33"/>
        <x:v>303.51145902000002</x:v>
      </x:c>
      <x:c r="I170" s="285" t="e">
        <x:f t="shared" si="33"/>
        <x:v>#VALUE!</x:v>
      </x:c>
      <x:c r="J170" s="106" t="e">
        <x:v>#VALUE!</x:v>
      </x:c>
      <x:c r="K170" s="73" t="e">
        <x:v>#VALUE!</x:v>
      </x:c>
      <x:c r="L170" s="68"/>
      <x:c r="M170" s="73">
        <x:v>0</x:v>
      </x:c>
      <x:c r="N170" s="159">
        <x:f t="shared" si="24"/>
        <x:v>303.51145902000002</x:v>
      </x:c>
      <x:c r="O170" s="106" t="e">
        <x:v>#VALUE!</x:v>
      </x:c>
      <x:c r="P170" s="73" t="e">
        <x:f t="shared" si="25"/>
        <x:v>#VALUE!</x:v>
      </x:c>
      <x:c r="Q170" s="68" t="e">
        <x:v>#VALUE!</x:v>
      </x:c>
      <x:c r="R170" s="73" t="e">
        <x:f t="shared" si="26"/>
        <x:v>#VALUE!</x:v>
      </x:c>
      <x:c r="S170" s="68" t="e">
        <x:v>#VALUE!</x:v>
      </x:c>
      <x:c r="T170" s="73" t="e">
        <x:f t="shared" si="27"/>
        <x:v>#VALUE!</x:v>
      </x:c>
      <x:c r="U170" s="26" t="e">
        <x:v>#VALUE!</x:v>
      </x:c>
      <x:c r="V170" s="26">
        <x:f t="shared" si="28"/>
        <x:v>303.51145902000002</x:v>
      </x:c>
      <x:c r="W170" s="73" t="e">
        <x:f t="shared" si="29"/>
        <x:v>#VALUE!</x:v>
      </x:c>
      <x:c r="X170" s="74" t="e">
        <x:f t="shared" si="30"/>
        <x:v>#VALUE!</x:v>
      </x:c>
      <x:c r="Y170" s="68" t="e">
        <x:f t="shared" si="31"/>
        <x:v>#VALUE!</x:v>
      </x:c>
      <x:c r="Z170" s="68" t="e">
        <x:f t="shared" si="32"/>
        <x:v>#VALUE!</x:v>
      </x:c>
    </x:row>
    <x:row r="171" spans="1:26" s="26" customFormat="1">
      <x:c r="A171" s="116">
        <x:v>61</x:v>
      </x:c>
      <x:c r="B171" s="118"/>
      <x:c r="C171" s="113">
        <x:v>2</x:v>
      </x:c>
      <x:c r="D171" s="210" t="s">
        <x:v>82</x:v>
      </x:c>
      <x:c r="E171" s="210" t="s">
        <x:v>75</x:v>
      </x:c>
      <x:c r="F171" s="20" t="s">
        <x:v>81</x:v>
      </x:c>
      <x:c r="G171" s="158" t="e">
        <x:f t="shared" si="33"/>
        <x:v>#VALUE!</x:v>
      </x:c>
      <x:c r="H171" s="284">
        <x:f t="shared" si="33"/>
        <x:v>350.63</x:v>
      </x:c>
      <x:c r="I171" s="285" t="e">
        <x:f t="shared" si="33"/>
        <x:v>#VALUE!</x:v>
      </x:c>
      <x:c r="J171" s="106" t="e">
        <x:v>#VALUE!</x:v>
      </x:c>
      <x:c r="K171" s="73" t="e">
        <x:v>#VALUE!</x:v>
      </x:c>
      <x:c r="L171" s="68"/>
      <x:c r="M171" s="73">
        <x:v>0</x:v>
      </x:c>
      <x:c r="N171" s="159">
        <x:f t="shared" si="24"/>
        <x:v>350.63</x:v>
      </x:c>
      <x:c r="O171" s="106" t="e">
        <x:v>#VALUE!</x:v>
      </x:c>
      <x:c r="P171" s="73" t="e">
        <x:f t="shared" si="25"/>
        <x:v>#VALUE!</x:v>
      </x:c>
      <x:c r="Q171" s="68" t="e">
        <x:v>#VALUE!</x:v>
      </x:c>
      <x:c r="R171" s="73" t="e">
        <x:f t="shared" si="26"/>
        <x:v>#VALUE!</x:v>
      </x:c>
      <x:c r="S171" s="68" t="e">
        <x:v>#VALUE!</x:v>
      </x:c>
      <x:c r="T171" s="73" t="e">
        <x:f t="shared" si="27"/>
        <x:v>#VALUE!</x:v>
      </x:c>
      <x:c r="U171" s="26" t="e">
        <x:v>#VALUE!</x:v>
      </x:c>
      <x:c r="V171" s="26">
        <x:f t="shared" si="28"/>
        <x:v>350.63</x:v>
      </x:c>
      <x:c r="W171" s="73" t="e">
        <x:f t="shared" si="29"/>
        <x:v>#VALUE!</x:v>
      </x:c>
      <x:c r="X171" s="74" t="e">
        <x:f t="shared" si="30"/>
        <x:v>#VALUE!</x:v>
      </x:c>
      <x:c r="Y171" s="68" t="e">
        <x:f t="shared" si="31"/>
        <x:v>#VALUE!</x:v>
      </x:c>
      <x:c r="Z171" s="68" t="e">
        <x:f t="shared" si="32"/>
        <x:v>#VALUE!</x:v>
      </x:c>
    </x:row>
    <x:row r="172" spans="1:26" s="26" customFormat="1">
      <x:c r="A172" s="118">
        <x:v>62</x:v>
      </x:c>
      <x:c r="B172" s="118"/>
      <x:c r="C172" s="113">
        <x:v>2</x:v>
      </x:c>
      <x:c r="D172" s="210" t="s">
        <x:v>83</x:v>
      </x:c>
      <x:c r="E172" s="210" t="s">
        <x:v>84</x:v>
      </x:c>
      <x:c r="F172" s="20" t="s">
        <x:v>10</x:v>
      </x:c>
      <x:c r="G172" s="158" t="e">
        <x:f t="shared" si="33"/>
        <x:v>#VALUE!</x:v>
      </x:c>
      <x:c r="H172" s="284">
        <x:f t="shared" si="33"/>
        <x:v>4127.3905919999997</x:v>
      </x:c>
      <x:c r="I172" s="285" t="e">
        <x:f t="shared" si="33"/>
        <x:v>#VALUE!</x:v>
      </x:c>
      <x:c r="J172" s="106" t="e">
        <x:v>#VALUE!</x:v>
      </x:c>
      <x:c r="K172" s="73" t="e">
        <x:v>#VALUE!</x:v>
      </x:c>
      <x:c r="L172" s="68"/>
      <x:c r="M172" s="73">
        <x:v>0</x:v>
      </x:c>
      <x:c r="N172" s="159">
        <x:f t="shared" si="24"/>
        <x:v>4127.3905919999997</x:v>
      </x:c>
      <x:c r="O172" s="106" t="e">
        <x:v>#VALUE!</x:v>
      </x:c>
      <x:c r="P172" s="73" t="e">
        <x:f t="shared" si="25"/>
        <x:v>#VALUE!</x:v>
      </x:c>
      <x:c r="Q172" s="68" t="e">
        <x:v>#VALUE!</x:v>
      </x:c>
      <x:c r="R172" s="73" t="e">
        <x:f t="shared" si="26"/>
        <x:v>#VALUE!</x:v>
      </x:c>
      <x:c r="S172" s="68" t="e">
        <x:v>#VALUE!</x:v>
      </x:c>
      <x:c r="T172" s="73" t="e">
        <x:f t="shared" si="27"/>
        <x:v>#VALUE!</x:v>
      </x:c>
      <x:c r="U172" s="26" t="e">
        <x:v>#VALUE!</x:v>
      </x:c>
      <x:c r="V172" s="26">
        <x:f t="shared" si="28"/>
        <x:v>4127.3905919999997</x:v>
      </x:c>
      <x:c r="W172" s="73" t="e">
        <x:f t="shared" si="29"/>
        <x:v>#VALUE!</x:v>
      </x:c>
      <x:c r="X172" s="74" t="e">
        <x:f t="shared" si="30"/>
        <x:v>#VALUE!</x:v>
      </x:c>
      <x:c r="Y172" s="68" t="e">
        <x:f t="shared" si="31"/>
        <x:v>#VALUE!</x:v>
      </x:c>
      <x:c r="Z172" s="68" t="e">
        <x:f t="shared" si="32"/>
        <x:v>#VALUE!</x:v>
      </x:c>
    </x:row>
    <x:row r="173" spans="1:26" s="26" customFormat="1">
      <x:c r="A173" s="116">
        <x:v>63</x:v>
      </x:c>
      <x:c r="B173" s="118"/>
      <x:c r="C173" s="113">
        <x:v>2</x:v>
      </x:c>
      <x:c r="D173" s="210" t="s">
        <x:v>94</x:v>
      </x:c>
      <x:c r="E173" s="210" t="s">
        <x:v>95</x:v>
      </x:c>
      <x:c r="F173" s="20" t="s">
        <x:v>96</x:v>
      </x:c>
      <x:c r="G173" s="158" t="e">
        <x:f t="shared" si="33"/>
        <x:v>#VALUE!</x:v>
      </x:c>
      <x:c r="H173" s="284">
        <x:f t="shared" si="33"/>
        <x:v>4150.7430036000005</x:v>
      </x:c>
      <x:c r="I173" s="285" t="e">
        <x:f t="shared" si="33"/>
        <x:v>#VALUE!</x:v>
      </x:c>
      <x:c r="J173" s="106" t="e">
        <x:v>#VALUE!</x:v>
      </x:c>
      <x:c r="K173" s="73" t="e">
        <x:v>#VALUE!</x:v>
      </x:c>
      <x:c r="L173" s="68"/>
      <x:c r="M173" s="73">
        <x:v>0</x:v>
      </x:c>
      <x:c r="N173" s="159">
        <x:f t="shared" si="24"/>
        <x:v>4150.7430036000005</x:v>
      </x:c>
      <x:c r="O173" s="106" t="e">
        <x:v>#VALUE!</x:v>
      </x:c>
      <x:c r="P173" s="73" t="e">
        <x:f t="shared" si="25"/>
        <x:v>#VALUE!</x:v>
      </x:c>
      <x:c r="Q173" s="68" t="e">
        <x:v>#VALUE!</x:v>
      </x:c>
      <x:c r="R173" s="73" t="e">
        <x:f t="shared" si="26"/>
        <x:v>#VALUE!</x:v>
      </x:c>
      <x:c r="S173" s="68" t="e">
        <x:v>#VALUE!</x:v>
      </x:c>
      <x:c r="T173" s="73" t="e">
        <x:f t="shared" si="27"/>
        <x:v>#VALUE!</x:v>
      </x:c>
      <x:c r="U173" s="26" t="e">
        <x:v>#VALUE!</x:v>
      </x:c>
      <x:c r="V173" s="26">
        <x:f t="shared" si="28"/>
        <x:v>4150.7430036000005</x:v>
      </x:c>
      <x:c r="W173" s="73" t="e">
        <x:f t="shared" si="29"/>
        <x:v>#VALUE!</x:v>
      </x:c>
      <x:c r="X173" s="74" t="e">
        <x:f t="shared" si="30"/>
        <x:v>#VALUE!</x:v>
      </x:c>
      <x:c r="Y173" s="68" t="e">
        <x:f t="shared" si="31"/>
        <x:v>#VALUE!</x:v>
      </x:c>
      <x:c r="Z173" s="68" t="e">
        <x:f t="shared" si="32"/>
        <x:v>#VALUE!</x:v>
      </x:c>
    </x:row>
    <x:row r="174" spans="1:26" s="26" customFormat="1">
      <x:c r="A174" s="118">
        <x:v>64</x:v>
      </x:c>
      <x:c r="B174" s="118"/>
      <x:c r="C174" s="113">
        <x:v>2</x:v>
      </x:c>
      <x:c r="D174" s="210" t="s">
        <x:v>85</x:v>
      </x:c>
      <x:c r="E174" s="210" t="s">
        <x:v>123</x:v>
      </x:c>
      <x:c r="F174" s="20" t="s">
        <x:v>87</x:v>
      </x:c>
      <x:c r="G174" s="158" t="e">
        <x:f t="shared" si="33"/>
        <x:v>#VALUE!</x:v>
      </x:c>
      <x:c r="H174" s="284">
        <x:f t="shared" si="33"/>
        <x:v>34.549243300000001</x:v>
      </x:c>
      <x:c r="I174" s="285" t="e">
        <x:f t="shared" si="33"/>
        <x:v>#VALUE!</x:v>
      </x:c>
      <x:c r="J174" s="106" t="e">
        <x:v>#VALUE!</x:v>
      </x:c>
      <x:c r="K174" s="73" t="e">
        <x:v>#VALUE!</x:v>
      </x:c>
      <x:c r="L174" s="68"/>
      <x:c r="M174" s="73">
        <x:v>0</x:v>
      </x:c>
      <x:c r="N174" s="159">
        <x:f t="shared" si="24"/>
        <x:v>34.549243300000001</x:v>
      </x:c>
      <x:c r="O174" s="106" t="e">
        <x:v>#VALUE!</x:v>
      </x:c>
      <x:c r="P174" s="73" t="e">
        <x:f t="shared" si="25"/>
        <x:v>#VALUE!</x:v>
      </x:c>
      <x:c r="Q174" s="68" t="e">
        <x:v>#VALUE!</x:v>
      </x:c>
      <x:c r="R174" s="73" t="e">
        <x:f t="shared" si="26"/>
        <x:v>#VALUE!</x:v>
      </x:c>
      <x:c r="S174" s="68" t="e">
        <x:v>#VALUE!</x:v>
      </x:c>
      <x:c r="T174" s="73" t="e">
        <x:f t="shared" si="27"/>
        <x:v>#VALUE!</x:v>
      </x:c>
      <x:c r="U174" s="26" t="e">
        <x:v>#VALUE!</x:v>
      </x:c>
      <x:c r="V174" s="26">
        <x:f t="shared" si="28"/>
        <x:v>34.549243300000001</x:v>
      </x:c>
      <x:c r="W174" s="73" t="e">
        <x:f t="shared" si="29"/>
        <x:v>#VALUE!</x:v>
      </x:c>
      <x:c r="X174" s="74" t="e">
        <x:f t="shared" si="30"/>
        <x:v>#VALUE!</x:v>
      </x:c>
      <x:c r="Y174" s="68" t="e">
        <x:f t="shared" si="31"/>
        <x:v>#VALUE!</x:v>
      </x:c>
      <x:c r="Z174" s="68" t="e">
        <x:f t="shared" si="32"/>
        <x:v>#VALUE!</x:v>
      </x:c>
    </x:row>
    <x:row r="175" spans="1:26" s="26" customFormat="1">
      <x:c r="A175" s="116">
        <x:v>65</x:v>
      </x:c>
      <x:c r="B175" s="118"/>
      <x:c r="C175" s="113">
        <x:v>2</x:v>
      </x:c>
      <x:c r="D175" s="210" t="s">
        <x:v>88</x:v>
      </x:c>
      <x:c r="E175" s="210" t="s">
        <x:v>123</x:v>
      </x:c>
      <x:c r="F175" s="20" t="s">
        <x:v>89</x:v>
      </x:c>
      <x:c r="G175" s="158" t="e">
        <x:f t="shared" si="33"/>
        <x:v>#VALUE!</x:v>
      </x:c>
      <x:c r="H175" s="284">
        <x:f t="shared" si="33"/>
        <x:v>40.160523260000005</x:v>
      </x:c>
      <x:c r="I175" s="285" t="e">
        <x:f t="shared" si="33"/>
        <x:v>#VALUE!</x:v>
      </x:c>
      <x:c r="J175" s="106" t="e">
        <x:v>#VALUE!</x:v>
      </x:c>
      <x:c r="K175" s="73" t="e">
        <x:v>#VALUE!</x:v>
      </x:c>
      <x:c r="L175" s="68"/>
      <x:c r="M175" s="73">
        <x:v>0</x:v>
      </x:c>
      <x:c r="N175" s="159">
        <x:f t="shared" ref="N175:N176" si="34">IF(IFERROR((I175+K175)/(G175+J175),)=0,H175,IFERROR((I175+K175)/(G175+J175),))</x:f>
        <x:v>40.160523260000005</x:v>
      </x:c>
      <x:c r="O175" s="106" t="e">
        <x:v>#VALUE!</x:v>
      </x:c>
      <x:c r="P175" s="73" t="e">
        <x:f t="shared" ref="P175:P176" si="35">+IF(O175&lt;&gt;0,O175*N175,)</x:f>
        <x:v>#VALUE!</x:v>
      </x:c>
      <x:c r="Q175" s="68" t="e">
        <x:v>#VALUE!</x:v>
      </x:c>
      <x:c r="R175" s="73" t="e">
        <x:f t="shared" ref="R175:R176" si="36">+IF(Q175&lt;&gt;0,Q175*N175,)</x:f>
        <x:v>#VALUE!</x:v>
      </x:c>
      <x:c r="S175" s="68" t="e">
        <x:v>#VALUE!</x:v>
      </x:c>
      <x:c r="T175" s="73" t="e">
        <x:f t="shared" ref="T175:T176" si="37">+IF(S175&lt;&gt;0,S175*N175,)</x:f>
        <x:v>#VALUE!</x:v>
      </x:c>
      <x:c r="U175" s="26" t="e">
        <x:v>#VALUE!</x:v>
      </x:c>
      <x:c r="V175" s="26">
        <x:f t="shared" ref="V175:V176" si="38">+N175</x:f>
        <x:v>40.160523260000005</x:v>
      </x:c>
      <x:c r="W175" s="73" t="e">
        <x:f t="shared" ref="W175:W176" si="39">+IF(U175&lt;&gt;0,U175*N175,)</x:f>
        <x:v>#VALUE!</x:v>
      </x:c>
      <x:c r="X175" s="74" t="e">
        <x:f t="shared" ref="X175:X176" si="40">+I175+K175-P175-R175-W175-T175+M175</x:f>
        <x:v>#VALUE!</x:v>
      </x:c>
      <x:c r="Y175" s="68" t="e">
        <x:f t="shared" ref="Y175:Y176" si="41">+G175+J175+L175-O175-Q175-S175</x:f>
        <x:v>#VALUE!</x:v>
      </x:c>
      <x:c r="Z175" s="68" t="e">
        <x:f t="shared" ref="Z175:Z176" si="42">+U175-Y175</x:f>
        <x:v>#VALUE!</x:v>
      </x:c>
    </x:row>
    <x:row r="176" spans="1:26" s="26" customFormat="1" ht="14.25" thickBot="1">
      <x:c r="A176" s="118">
        <x:v>66</x:v>
      </x:c>
      <x:c r="B176" s="118"/>
      <x:c r="C176" s="113">
        <x:v>2</x:v>
      </x:c>
      <x:c r="D176" s="210" t="s">
        <x:v>90</x:v>
      </x:c>
      <x:c r="E176" s="210" t="s">
        <x:v>123</x:v>
      </x:c>
      <x:c r="F176" s="20" t="s">
        <x:v>91</x:v>
      </x:c>
      <x:c r="G176" s="158" t="e">
        <x:f t="shared" si="33"/>
        <x:v>#VALUE!</x:v>
      </x:c>
      <x:c r="H176" s="284">
        <x:f t="shared" si="33"/>
        <x:v>30.894961240000001</x:v>
      </x:c>
      <x:c r="I176" s="285" t="e">
        <x:f t="shared" si="33"/>
        <x:v>#VALUE!</x:v>
      </x:c>
      <x:c r="J176" s="106" t="e">
        <x:v>#VALUE!</x:v>
      </x:c>
      <x:c r="K176" s="73" t="e">
        <x:v>#VALUE!</x:v>
      </x:c>
      <x:c r="L176" s="68"/>
      <x:c r="M176" s="73">
        <x:v>0</x:v>
      </x:c>
      <x:c r="N176" s="159">
        <x:f t="shared" si="34"/>
        <x:v>30.894961240000001</x:v>
      </x:c>
      <x:c r="O176" s="106" t="e">
        <x:v>#VALUE!</x:v>
      </x:c>
      <x:c r="P176" s="73" t="e">
        <x:f t="shared" si="35"/>
        <x:v>#VALUE!</x:v>
      </x:c>
      <x:c r="Q176" s="68" t="e">
        <x:v>#VALUE!</x:v>
      </x:c>
      <x:c r="R176" s="73" t="e">
        <x:f t="shared" si="36"/>
        <x:v>#VALUE!</x:v>
      </x:c>
      <x:c r="S176" s="68" t="e">
        <x:v>#VALUE!</x:v>
      </x:c>
      <x:c r="T176" s="73" t="e">
        <x:f t="shared" si="37"/>
        <x:v>#VALUE!</x:v>
      </x:c>
      <x:c r="U176" s="26" t="e">
        <x:v>#VALUE!</x:v>
      </x:c>
      <x:c r="V176" s="26">
        <x:f t="shared" si="38"/>
        <x:v>30.894961240000001</x:v>
      </x:c>
      <x:c r="W176" s="73" t="e">
        <x:f t="shared" si="39"/>
        <x:v>#VALUE!</x:v>
      </x:c>
      <x:c r="X176" s="74" t="e">
        <x:f t="shared" si="40"/>
        <x:v>#VALUE!</x:v>
      </x:c>
      <x:c r="Y176" s="68" t="e">
        <x:f t="shared" si="41"/>
        <x:v>#VALUE!</x:v>
      </x:c>
      <x:c r="Z176" s="68" t="e">
        <x:f t="shared" si="42"/>
        <x:v>#VALUE!</x:v>
      </x:c>
    </x:row>
    <x:row r="177" spans="1:26" s="26" customFormat="1" ht="14.25" hidden="1" outlineLevel="1" thickBot="1">
      <x:c r="A177" s="116">
        <x:v>67</x:v>
      </x:c>
      <x:c r="B177" s="118"/>
      <x:c r="C177" s="113">
        <x:v>2</x:v>
      </x:c>
      <x:c r="D177" s="210"/>
      <x:c r="E177" s="210"/>
      <x:c r="F177" s="20"/>
      <x:c r="G177" s="158"/>
      <x:c r="H177" s="284"/>
      <x:c r="I177" s="285"/>
      <x:c r="J177" s="106"/>
      <x:c r="K177" s="73"/>
      <x:c r="L177" s="68"/>
      <x:c r="M177" s="73"/>
      <x:c r="N177" s="159"/>
      <x:c r="O177" s="106"/>
      <x:c r="P177" s="73"/>
      <x:c r="Q177" s="68"/>
      <x:c r="R177" s="73"/>
      <x:c r="S177" s="68"/>
      <x:c r="T177" s="73"/>
      <x:c r="W177" s="73"/>
      <x:c r="X177" s="74">
        <x:f t="shared" ref="X177:X210" si="43">+I177+K177+M177-P177-R177-W177-T177</x:f>
        <x:v>0</x:v>
      </x:c>
      <x:c r="Y177" s="68"/>
      <x:c r="Z177" s="68"/>
    </x:row>
    <x:row r="178" spans="1:26" s="26" customFormat="1" ht="14.25" hidden="1" outlineLevel="1" thickBot="1">
      <x:c r="A178" s="118">
        <x:v>68</x:v>
      </x:c>
      <x:c r="B178" s="118"/>
      <x:c r="C178" s="113">
        <x:v>2</x:v>
      </x:c>
      <x:c r="D178" s="210"/>
      <x:c r="E178" s="210"/>
      <x:c r="F178" s="20"/>
      <x:c r="G178" s="158"/>
      <x:c r="H178" s="284"/>
      <x:c r="I178" s="285"/>
      <x:c r="J178" s="106"/>
      <x:c r="K178" s="73"/>
      <x:c r="L178" s="68"/>
      <x:c r="M178" s="73"/>
      <x:c r="N178" s="159"/>
      <x:c r="O178" s="106"/>
      <x:c r="P178" s="73"/>
      <x:c r="Q178" s="68"/>
      <x:c r="R178" s="73"/>
      <x:c r="S178" s="68"/>
      <x:c r="T178" s="73"/>
      <x:c r="W178" s="73"/>
      <x:c r="X178" s="74">
        <x:f t="shared" si="43"/>
        <x:v>0</x:v>
      </x:c>
      <x:c r="Y178" s="68"/>
      <x:c r="Z178" s="68"/>
    </x:row>
    <x:row r="179" spans="1:26" s="26" customFormat="1" ht="14.25" hidden="1" outlineLevel="1" thickBot="1">
      <x:c r="A179" s="116">
        <x:v>69</x:v>
      </x:c>
      <x:c r="B179" s="118"/>
      <x:c r="C179" s="113">
        <x:v>2</x:v>
      </x:c>
      <x:c r="D179" s="210"/>
      <x:c r="E179" s="210"/>
      <x:c r="F179" s="20"/>
      <x:c r="G179" s="158"/>
      <x:c r="H179" s="284"/>
      <x:c r="I179" s="285"/>
      <x:c r="J179" s="106"/>
      <x:c r="K179" s="73"/>
      <x:c r="L179" s="68"/>
      <x:c r="M179" s="73"/>
      <x:c r="N179" s="159"/>
      <x:c r="O179" s="106"/>
      <x:c r="P179" s="73"/>
      <x:c r="Q179" s="68"/>
      <x:c r="R179" s="73"/>
      <x:c r="S179" s="68"/>
      <x:c r="T179" s="73"/>
      <x:c r="W179" s="73"/>
      <x:c r="X179" s="74">
        <x:f t="shared" si="43"/>
        <x:v>0</x:v>
      </x:c>
      <x:c r="Y179" s="68"/>
      <x:c r="Z179" s="68"/>
    </x:row>
    <x:row r="180" spans="1:26" s="26" customFormat="1" ht="14.25" hidden="1" outlineLevel="1" thickBot="1">
      <x:c r="A180" s="118">
        <x:v>70</x:v>
      </x:c>
      <x:c r="B180" s="118"/>
      <x:c r="C180" s="113">
        <x:v>2</x:v>
      </x:c>
      <x:c r="D180" s="210"/>
      <x:c r="E180" s="210"/>
      <x:c r="F180" s="20"/>
      <x:c r="G180" s="158"/>
      <x:c r="H180" s="284"/>
      <x:c r="I180" s="285"/>
      <x:c r="J180" s="106"/>
      <x:c r="K180" s="73"/>
      <x:c r="L180" s="68"/>
      <x:c r="M180" s="73"/>
      <x:c r="N180" s="159"/>
      <x:c r="O180" s="106"/>
      <x:c r="P180" s="73"/>
      <x:c r="Q180" s="68"/>
      <x:c r="R180" s="73"/>
      <x:c r="S180" s="68"/>
      <x:c r="T180" s="73"/>
      <x:c r="W180" s="73"/>
      <x:c r="X180" s="74">
        <x:f t="shared" si="43"/>
        <x:v>0</x:v>
      </x:c>
      <x:c r="Y180" s="68"/>
      <x:c r="Z180" s="68"/>
    </x:row>
    <x:row r="181" spans="1:26" s="26" customFormat="1" ht="14.25" hidden="1" outlineLevel="1" thickBot="1">
      <x:c r="A181" s="116">
        <x:v>71</x:v>
      </x:c>
      <x:c r="B181" s="118"/>
      <x:c r="C181" s="113">
        <x:v>2</x:v>
      </x:c>
      <x:c r="D181" s="210"/>
      <x:c r="E181" s="210"/>
      <x:c r="F181" s="20"/>
      <x:c r="G181" s="158"/>
      <x:c r="H181" s="284"/>
      <x:c r="I181" s="285"/>
      <x:c r="J181" s="106"/>
      <x:c r="K181" s="73"/>
      <x:c r="L181" s="68"/>
      <x:c r="M181" s="73"/>
      <x:c r="N181" s="159"/>
      <x:c r="O181" s="106"/>
      <x:c r="P181" s="73"/>
      <x:c r="Q181" s="68"/>
      <x:c r="R181" s="73"/>
      <x:c r="S181" s="68"/>
      <x:c r="T181" s="73"/>
      <x:c r="W181" s="73"/>
      <x:c r="X181" s="74">
        <x:f t="shared" si="43"/>
        <x:v>0</x:v>
      </x:c>
      <x:c r="Y181" s="68"/>
      <x:c r="Z181" s="68"/>
    </x:row>
    <x:row r="182" spans="1:26" s="26" customFormat="1" ht="14.25" hidden="1" outlineLevel="1" thickBot="1">
      <x:c r="A182" s="118">
        <x:v>72</x:v>
      </x:c>
      <x:c r="B182" s="118"/>
      <x:c r="C182" s="113">
        <x:v>2</x:v>
      </x:c>
      <x:c r="D182" s="210"/>
      <x:c r="E182" s="210"/>
      <x:c r="F182" s="20"/>
      <x:c r="G182" s="158"/>
      <x:c r="H182" s="284"/>
      <x:c r="I182" s="285"/>
      <x:c r="J182" s="106"/>
      <x:c r="K182" s="73"/>
      <x:c r="L182" s="68"/>
      <x:c r="M182" s="73"/>
      <x:c r="N182" s="159"/>
      <x:c r="O182" s="106"/>
      <x:c r="P182" s="73"/>
      <x:c r="Q182" s="68"/>
      <x:c r="R182" s="73"/>
      <x:c r="S182" s="68"/>
      <x:c r="T182" s="73"/>
      <x:c r="W182" s="73"/>
      <x:c r="X182" s="74">
        <x:f t="shared" si="43"/>
        <x:v>0</x:v>
      </x:c>
      <x:c r="Y182" s="68"/>
      <x:c r="Z182" s="68"/>
    </x:row>
    <x:row r="183" spans="1:26" s="26" customFormat="1" ht="14.25" hidden="1" outlineLevel="1" thickBot="1">
      <x:c r="A183" s="116">
        <x:v>73</x:v>
      </x:c>
      <x:c r="B183" s="118"/>
      <x:c r="C183" s="113">
        <x:v>2</x:v>
      </x:c>
      <x:c r="D183" s="210"/>
      <x:c r="E183" s="210"/>
      <x:c r="F183" s="20"/>
      <x:c r="G183" s="158"/>
      <x:c r="H183" s="284"/>
      <x:c r="I183" s="285"/>
      <x:c r="J183" s="106"/>
      <x:c r="K183" s="73"/>
      <x:c r="L183" s="68"/>
      <x:c r="M183" s="73"/>
      <x:c r="N183" s="159"/>
      <x:c r="O183" s="106"/>
      <x:c r="P183" s="73"/>
      <x:c r="Q183" s="68"/>
      <x:c r="R183" s="73"/>
      <x:c r="S183" s="68"/>
      <x:c r="T183" s="73"/>
      <x:c r="W183" s="73"/>
      <x:c r="X183" s="74">
        <x:f t="shared" si="43"/>
        <x:v>0</x:v>
      </x:c>
      <x:c r="Y183" s="68"/>
      <x:c r="Z183" s="68"/>
    </x:row>
    <x:row r="184" spans="1:26" s="26" customFormat="1" ht="14.25" hidden="1" outlineLevel="1" thickBot="1">
      <x:c r="A184" s="118">
        <x:v>74</x:v>
      </x:c>
      <x:c r="B184" s="118"/>
      <x:c r="C184" s="113">
        <x:v>2</x:v>
      </x:c>
      <x:c r="D184" s="210"/>
      <x:c r="E184" s="210"/>
      <x:c r="F184" s="20"/>
      <x:c r="G184" s="158"/>
      <x:c r="H184" s="284"/>
      <x:c r="I184" s="285"/>
      <x:c r="J184" s="106"/>
      <x:c r="K184" s="73"/>
      <x:c r="L184" s="68"/>
      <x:c r="M184" s="73"/>
      <x:c r="N184" s="159"/>
      <x:c r="O184" s="106"/>
      <x:c r="P184" s="73"/>
      <x:c r="Q184" s="68"/>
      <x:c r="R184" s="73"/>
      <x:c r="S184" s="68"/>
      <x:c r="T184" s="73"/>
      <x:c r="W184" s="73"/>
      <x:c r="X184" s="74">
        <x:f t="shared" si="43"/>
        <x:v>0</x:v>
      </x:c>
      <x:c r="Y184" s="68"/>
      <x:c r="Z184" s="68"/>
    </x:row>
    <x:row r="185" spans="1:26" s="26" customFormat="1" ht="14.25" hidden="1" outlineLevel="1" thickBot="1">
      <x:c r="A185" s="116">
        <x:v>75</x:v>
      </x:c>
      <x:c r="B185" s="118"/>
      <x:c r="C185" s="113">
        <x:v>2</x:v>
      </x:c>
      <x:c r="D185" s="210"/>
      <x:c r="E185" s="210"/>
      <x:c r="F185" s="20"/>
      <x:c r="G185" s="158"/>
      <x:c r="H185" s="284"/>
      <x:c r="I185" s="285"/>
      <x:c r="J185" s="106"/>
      <x:c r="K185" s="73"/>
      <x:c r="L185" s="68"/>
      <x:c r="M185" s="73"/>
      <x:c r="N185" s="159"/>
      <x:c r="O185" s="106"/>
      <x:c r="P185" s="73"/>
      <x:c r="Q185" s="68"/>
      <x:c r="R185" s="73"/>
      <x:c r="S185" s="68"/>
      <x:c r="T185" s="73"/>
      <x:c r="W185" s="73"/>
      <x:c r="X185" s="74">
        <x:f t="shared" si="43"/>
        <x:v>0</x:v>
      </x:c>
      <x:c r="Y185" s="68"/>
      <x:c r="Z185" s="68"/>
    </x:row>
    <x:row r="186" spans="1:26" s="26" customFormat="1" ht="14.25" hidden="1" outlineLevel="1" thickBot="1">
      <x:c r="A186" s="118">
        <x:v>76</x:v>
      </x:c>
      <x:c r="B186" s="118"/>
      <x:c r="C186" s="113">
        <x:v>2</x:v>
      </x:c>
      <x:c r="D186" s="210"/>
      <x:c r="E186" s="210"/>
      <x:c r="F186" s="20"/>
      <x:c r="G186" s="158"/>
      <x:c r="H186" s="284"/>
      <x:c r="I186" s="285"/>
      <x:c r="J186" s="106"/>
      <x:c r="K186" s="73"/>
      <x:c r="L186" s="68"/>
      <x:c r="M186" s="73"/>
      <x:c r="N186" s="159"/>
      <x:c r="O186" s="106"/>
      <x:c r="P186" s="73"/>
      <x:c r="Q186" s="68"/>
      <x:c r="R186" s="73"/>
      <x:c r="S186" s="68"/>
      <x:c r="T186" s="73"/>
      <x:c r="W186" s="73"/>
      <x:c r="X186" s="74">
        <x:f t="shared" si="43"/>
        <x:v>0</x:v>
      </x:c>
      <x:c r="Y186" s="68"/>
      <x:c r="Z186" s="68"/>
    </x:row>
    <x:row r="187" spans="1:26" s="26" customFormat="1" ht="14.25" hidden="1" outlineLevel="1" thickBot="1">
      <x:c r="A187" s="116">
        <x:v>77</x:v>
      </x:c>
      <x:c r="B187" s="118"/>
      <x:c r="C187" s="113">
        <x:v>2</x:v>
      </x:c>
      <x:c r="D187" s="210"/>
      <x:c r="E187" s="210"/>
      <x:c r="F187" s="20"/>
      <x:c r="G187" s="158"/>
      <x:c r="H187" s="284"/>
      <x:c r="I187" s="285"/>
      <x:c r="J187" s="106"/>
      <x:c r="K187" s="73"/>
      <x:c r="L187" s="68"/>
      <x:c r="M187" s="73"/>
      <x:c r="N187" s="159"/>
      <x:c r="O187" s="106"/>
      <x:c r="P187" s="73"/>
      <x:c r="Q187" s="68"/>
      <x:c r="R187" s="73"/>
      <x:c r="S187" s="68"/>
      <x:c r="T187" s="73"/>
      <x:c r="W187" s="73"/>
      <x:c r="X187" s="74">
        <x:f t="shared" si="43"/>
        <x:v>0</x:v>
      </x:c>
      <x:c r="Y187" s="68"/>
      <x:c r="Z187" s="68"/>
    </x:row>
    <x:row r="188" spans="1:26" s="26" customFormat="1" ht="14.25" hidden="1" outlineLevel="1" thickBot="1">
      <x:c r="A188" s="118">
        <x:v>78</x:v>
      </x:c>
      <x:c r="B188" s="118"/>
      <x:c r="C188" s="113">
        <x:v>2</x:v>
      </x:c>
      <x:c r="D188" s="210"/>
      <x:c r="E188" s="210"/>
      <x:c r="F188" s="20"/>
      <x:c r="G188" s="158"/>
      <x:c r="H188" s="284"/>
      <x:c r="I188" s="285"/>
      <x:c r="J188" s="106"/>
      <x:c r="K188" s="73"/>
      <x:c r="L188" s="68"/>
      <x:c r="M188" s="73"/>
      <x:c r="N188" s="159"/>
      <x:c r="O188" s="106"/>
      <x:c r="P188" s="73"/>
      <x:c r="Q188" s="68"/>
      <x:c r="R188" s="73"/>
      <x:c r="S188" s="68"/>
      <x:c r="T188" s="73"/>
      <x:c r="W188" s="73"/>
      <x:c r="X188" s="74">
        <x:f t="shared" si="43"/>
        <x:v>0</x:v>
      </x:c>
      <x:c r="Y188" s="68"/>
      <x:c r="Z188" s="68"/>
    </x:row>
    <x:row r="189" spans="1:26" s="26" customFormat="1" ht="14.25" hidden="1" outlineLevel="1" thickBot="1">
      <x:c r="A189" s="116">
        <x:v>79</x:v>
      </x:c>
      <x:c r="B189" s="118"/>
      <x:c r="C189" s="113">
        <x:v>2</x:v>
      </x:c>
      <x:c r="D189" s="210"/>
      <x:c r="E189" s="210"/>
      <x:c r="F189" s="20"/>
      <x:c r="G189" s="158"/>
      <x:c r="H189" s="284"/>
      <x:c r="I189" s="285"/>
      <x:c r="J189" s="106"/>
      <x:c r="K189" s="73"/>
      <x:c r="L189" s="68"/>
      <x:c r="M189" s="73"/>
      <x:c r="N189" s="159"/>
      <x:c r="O189" s="106"/>
      <x:c r="P189" s="73"/>
      <x:c r="Q189" s="68"/>
      <x:c r="R189" s="73"/>
      <x:c r="S189" s="68"/>
      <x:c r="T189" s="73"/>
      <x:c r="W189" s="73"/>
      <x:c r="X189" s="74">
        <x:f t="shared" si="43"/>
        <x:v>0</x:v>
      </x:c>
      <x:c r="Y189" s="68"/>
      <x:c r="Z189" s="68"/>
    </x:row>
    <x:row r="190" spans="1:26" s="26" customFormat="1" ht="14.25" hidden="1" outlineLevel="1" thickBot="1">
      <x:c r="A190" s="118">
        <x:v>80</x:v>
      </x:c>
      <x:c r="B190" s="118"/>
      <x:c r="C190" s="113">
        <x:v>2</x:v>
      </x:c>
      <x:c r="D190" s="210"/>
      <x:c r="E190" s="210"/>
      <x:c r="F190" s="20"/>
      <x:c r="G190" s="158"/>
      <x:c r="H190" s="284"/>
      <x:c r="I190" s="285"/>
      <x:c r="J190" s="106"/>
      <x:c r="K190" s="73"/>
      <x:c r="L190" s="68"/>
      <x:c r="M190" s="73"/>
      <x:c r="N190" s="159"/>
      <x:c r="O190" s="106"/>
      <x:c r="P190" s="73"/>
      <x:c r="Q190" s="68"/>
      <x:c r="R190" s="73"/>
      <x:c r="S190" s="68"/>
      <x:c r="T190" s="73"/>
      <x:c r="W190" s="73"/>
      <x:c r="X190" s="74">
        <x:f t="shared" si="43"/>
        <x:v>0</x:v>
      </x:c>
      <x:c r="Y190" s="68"/>
      <x:c r="Z190" s="68"/>
    </x:row>
    <x:row r="191" spans="1:26" s="26" customFormat="1" ht="14.25" hidden="1" outlineLevel="1" thickBot="1">
      <x:c r="A191" s="116">
        <x:v>81</x:v>
      </x:c>
      <x:c r="B191" s="118"/>
      <x:c r="C191" s="113">
        <x:v>2</x:v>
      </x:c>
      <x:c r="D191" s="210"/>
      <x:c r="E191" s="210"/>
      <x:c r="F191" s="20"/>
      <x:c r="G191" s="158"/>
      <x:c r="H191" s="284"/>
      <x:c r="I191" s="285"/>
      <x:c r="J191" s="106"/>
      <x:c r="K191" s="73"/>
      <x:c r="L191" s="68"/>
      <x:c r="M191" s="73"/>
      <x:c r="N191" s="159"/>
      <x:c r="O191" s="106"/>
      <x:c r="P191" s="73"/>
      <x:c r="Q191" s="68"/>
      <x:c r="R191" s="73"/>
      <x:c r="S191" s="68"/>
      <x:c r="T191" s="73"/>
      <x:c r="W191" s="73"/>
      <x:c r="X191" s="74">
        <x:f t="shared" si="43"/>
        <x:v>0</x:v>
      </x:c>
      <x:c r="Y191" s="68"/>
      <x:c r="Z191" s="68"/>
    </x:row>
    <x:row r="192" spans="1:26" s="26" customFormat="1" ht="14.25" hidden="1" outlineLevel="1" thickBot="1">
      <x:c r="A192" s="118">
        <x:v>82</x:v>
      </x:c>
      <x:c r="B192" s="118"/>
      <x:c r="C192" s="113">
        <x:v>2</x:v>
      </x:c>
      <x:c r="D192" s="210"/>
      <x:c r="E192" s="210"/>
      <x:c r="F192" s="20"/>
      <x:c r="G192" s="158"/>
      <x:c r="H192" s="284"/>
      <x:c r="I192" s="285"/>
      <x:c r="J192" s="106"/>
      <x:c r="K192" s="73"/>
      <x:c r="L192" s="68"/>
      <x:c r="M192" s="73"/>
      <x:c r="N192" s="159"/>
      <x:c r="O192" s="106"/>
      <x:c r="P192" s="73"/>
      <x:c r="Q192" s="68"/>
      <x:c r="R192" s="73"/>
      <x:c r="S192" s="68"/>
      <x:c r="T192" s="73"/>
      <x:c r="W192" s="73"/>
      <x:c r="X192" s="74">
        <x:f t="shared" si="43"/>
        <x:v>0</x:v>
      </x:c>
      <x:c r="Y192" s="68"/>
      <x:c r="Z192" s="68"/>
    </x:row>
    <x:row r="193" spans="1:26" s="26" customFormat="1" ht="14.25" hidden="1" outlineLevel="1" thickBot="1">
      <x:c r="A193" s="116">
        <x:v>83</x:v>
      </x:c>
      <x:c r="B193" s="118"/>
      <x:c r="C193" s="113">
        <x:v>2</x:v>
      </x:c>
      <x:c r="D193" s="210"/>
      <x:c r="E193" s="210"/>
      <x:c r="F193" s="20"/>
      <x:c r="G193" s="158"/>
      <x:c r="H193" s="284"/>
      <x:c r="I193" s="285"/>
      <x:c r="J193" s="106"/>
      <x:c r="K193" s="73"/>
      <x:c r="L193" s="68"/>
      <x:c r="M193" s="73"/>
      <x:c r="N193" s="159"/>
      <x:c r="O193" s="106"/>
      <x:c r="P193" s="73"/>
      <x:c r="Q193" s="68"/>
      <x:c r="R193" s="73"/>
      <x:c r="S193" s="68"/>
      <x:c r="T193" s="73"/>
      <x:c r="W193" s="73"/>
      <x:c r="X193" s="74">
        <x:f t="shared" si="43"/>
        <x:v>0</x:v>
      </x:c>
      <x:c r="Y193" s="68"/>
      <x:c r="Z193" s="68"/>
    </x:row>
    <x:row r="194" spans="1:26" s="26" customFormat="1" ht="14.25" hidden="1" outlineLevel="1" thickBot="1">
      <x:c r="A194" s="118">
        <x:v>84</x:v>
      </x:c>
      <x:c r="B194" s="118"/>
      <x:c r="C194" s="113">
        <x:v>2</x:v>
      </x:c>
      <x:c r="D194" s="210"/>
      <x:c r="E194" s="210"/>
      <x:c r="F194" s="20"/>
      <x:c r="G194" s="158"/>
      <x:c r="H194" s="284"/>
      <x:c r="I194" s="285"/>
      <x:c r="J194" s="106"/>
      <x:c r="K194" s="73"/>
      <x:c r="L194" s="68"/>
      <x:c r="M194" s="73"/>
      <x:c r="N194" s="159"/>
      <x:c r="O194" s="106"/>
      <x:c r="P194" s="73"/>
      <x:c r="Q194" s="68"/>
      <x:c r="R194" s="73"/>
      <x:c r="S194" s="68"/>
      <x:c r="T194" s="73"/>
      <x:c r="W194" s="73"/>
      <x:c r="X194" s="74">
        <x:f t="shared" si="43"/>
        <x:v>0</x:v>
      </x:c>
      <x:c r="Y194" s="68"/>
      <x:c r="Z194" s="68"/>
    </x:row>
    <x:row r="195" spans="1:26" s="26" customFormat="1" ht="14.25" hidden="1" outlineLevel="1" thickBot="1">
      <x:c r="A195" s="116">
        <x:v>85</x:v>
      </x:c>
      <x:c r="B195" s="118"/>
      <x:c r="C195" s="113">
        <x:v>2</x:v>
      </x:c>
      <x:c r="D195" s="210"/>
      <x:c r="E195" s="210"/>
      <x:c r="F195" s="20"/>
      <x:c r="G195" s="158"/>
      <x:c r="H195" s="284"/>
      <x:c r="I195" s="285"/>
      <x:c r="J195" s="106"/>
      <x:c r="K195" s="73"/>
      <x:c r="L195" s="68"/>
      <x:c r="M195" s="73"/>
      <x:c r="N195" s="159"/>
      <x:c r="O195" s="106"/>
      <x:c r="P195" s="73"/>
      <x:c r="Q195" s="68"/>
      <x:c r="R195" s="73"/>
      <x:c r="S195" s="68"/>
      <x:c r="T195" s="73"/>
      <x:c r="W195" s="73"/>
      <x:c r="X195" s="74">
        <x:f t="shared" si="43"/>
        <x:v>0</x:v>
      </x:c>
      <x:c r="Y195" s="68"/>
      <x:c r="Z195" s="68"/>
    </x:row>
    <x:row r="196" spans="1:26" s="26" customFormat="1" ht="14.25" hidden="1" outlineLevel="1" thickBot="1">
      <x:c r="A196" s="118">
        <x:v>86</x:v>
      </x:c>
      <x:c r="B196" s="118"/>
      <x:c r="C196" s="113">
        <x:v>2</x:v>
      </x:c>
      <x:c r="D196" s="210"/>
      <x:c r="E196" s="210"/>
      <x:c r="F196" s="20"/>
      <x:c r="G196" s="158"/>
      <x:c r="H196" s="284"/>
      <x:c r="I196" s="285"/>
      <x:c r="J196" s="106"/>
      <x:c r="K196" s="73"/>
      <x:c r="L196" s="68"/>
      <x:c r="M196" s="73"/>
      <x:c r="N196" s="159"/>
      <x:c r="O196" s="106"/>
      <x:c r="P196" s="73"/>
      <x:c r="Q196" s="68"/>
      <x:c r="R196" s="73"/>
      <x:c r="S196" s="68"/>
      <x:c r="T196" s="73"/>
      <x:c r="W196" s="73"/>
      <x:c r="X196" s="74">
        <x:f t="shared" si="43"/>
        <x:v>0</x:v>
      </x:c>
      <x:c r="Y196" s="68"/>
      <x:c r="Z196" s="68"/>
    </x:row>
    <x:row r="197" spans="1:26" s="26" customFormat="1" ht="14.25" hidden="1" outlineLevel="1" thickBot="1">
      <x:c r="A197" s="116">
        <x:v>87</x:v>
      </x:c>
      <x:c r="B197" s="118"/>
      <x:c r="C197" s="113">
        <x:v>2</x:v>
      </x:c>
      <x:c r="D197" s="210"/>
      <x:c r="E197" s="210"/>
      <x:c r="F197" s="20"/>
      <x:c r="G197" s="158"/>
      <x:c r="H197" s="284"/>
      <x:c r="I197" s="285"/>
      <x:c r="J197" s="106"/>
      <x:c r="K197" s="73"/>
      <x:c r="L197" s="68"/>
      <x:c r="M197" s="73"/>
      <x:c r="N197" s="159"/>
      <x:c r="O197" s="106"/>
      <x:c r="P197" s="73"/>
      <x:c r="Q197" s="68"/>
      <x:c r="R197" s="73"/>
      <x:c r="S197" s="68"/>
      <x:c r="T197" s="73"/>
      <x:c r="W197" s="73"/>
      <x:c r="X197" s="74">
        <x:f t="shared" si="43"/>
        <x:v>0</x:v>
      </x:c>
      <x:c r="Y197" s="68"/>
      <x:c r="Z197" s="68"/>
    </x:row>
    <x:row r="198" spans="1:26" s="26" customFormat="1" ht="14.25" hidden="1" outlineLevel="1" thickBot="1">
      <x:c r="A198" s="118">
        <x:v>88</x:v>
      </x:c>
      <x:c r="B198" s="118"/>
      <x:c r="C198" s="113">
        <x:v>2</x:v>
      </x:c>
      <x:c r="D198" s="210"/>
      <x:c r="E198" s="210"/>
      <x:c r="F198" s="20"/>
      <x:c r="G198" s="158"/>
      <x:c r="H198" s="284"/>
      <x:c r="I198" s="285"/>
      <x:c r="J198" s="106"/>
      <x:c r="K198" s="73"/>
      <x:c r="L198" s="68"/>
      <x:c r="M198" s="73"/>
      <x:c r="N198" s="159"/>
      <x:c r="O198" s="106"/>
      <x:c r="P198" s="73"/>
      <x:c r="Q198" s="68"/>
      <x:c r="R198" s="73"/>
      <x:c r="S198" s="68"/>
      <x:c r="T198" s="73"/>
      <x:c r="W198" s="73"/>
      <x:c r="X198" s="74">
        <x:f t="shared" si="43"/>
        <x:v>0</x:v>
      </x:c>
      <x:c r="Y198" s="68"/>
      <x:c r="Z198" s="68"/>
    </x:row>
    <x:row r="199" spans="1:26" s="26" customFormat="1" ht="14.25" hidden="1" outlineLevel="1" thickBot="1">
      <x:c r="A199" s="116">
        <x:v>89</x:v>
      </x:c>
      <x:c r="B199" s="118"/>
      <x:c r="C199" s="113">
        <x:v>2</x:v>
      </x:c>
      <x:c r="D199" s="210"/>
      <x:c r="E199" s="210"/>
      <x:c r="F199" s="20"/>
      <x:c r="G199" s="158"/>
      <x:c r="H199" s="284"/>
      <x:c r="I199" s="285"/>
      <x:c r="J199" s="106"/>
      <x:c r="K199" s="73"/>
      <x:c r="L199" s="68"/>
      <x:c r="M199" s="73"/>
      <x:c r="N199" s="159"/>
      <x:c r="O199" s="106"/>
      <x:c r="P199" s="73"/>
      <x:c r="Q199" s="68"/>
      <x:c r="R199" s="73"/>
      <x:c r="S199" s="68"/>
      <x:c r="T199" s="73"/>
      <x:c r="W199" s="73"/>
      <x:c r="X199" s="74">
        <x:f t="shared" si="43"/>
        <x:v>0</x:v>
      </x:c>
      <x:c r="Y199" s="68"/>
      <x:c r="Z199" s="68"/>
    </x:row>
    <x:row r="200" spans="1:26" s="26" customFormat="1" ht="14.25" hidden="1" outlineLevel="1" thickBot="1">
      <x:c r="A200" s="118">
        <x:v>90</x:v>
      </x:c>
      <x:c r="B200" s="118"/>
      <x:c r="C200" s="113">
        <x:v>2</x:v>
      </x:c>
      <x:c r="D200" s="210"/>
      <x:c r="E200" s="210"/>
      <x:c r="F200" s="20"/>
      <x:c r="G200" s="158"/>
      <x:c r="H200" s="284"/>
      <x:c r="I200" s="285"/>
      <x:c r="J200" s="106"/>
      <x:c r="K200" s="73"/>
      <x:c r="L200" s="68"/>
      <x:c r="M200" s="73"/>
      <x:c r="N200" s="159"/>
      <x:c r="O200" s="106"/>
      <x:c r="P200" s="73"/>
      <x:c r="Q200" s="68"/>
      <x:c r="R200" s="73"/>
      <x:c r="S200" s="68"/>
      <x:c r="T200" s="73"/>
      <x:c r="W200" s="73"/>
      <x:c r="X200" s="74">
        <x:f t="shared" si="43"/>
        <x:v>0</x:v>
      </x:c>
      <x:c r="Y200" s="68"/>
      <x:c r="Z200" s="68"/>
    </x:row>
    <x:row r="201" spans="1:26" s="26" customFormat="1" ht="14.25" hidden="1" outlineLevel="1" thickBot="1">
      <x:c r="A201" s="116">
        <x:v>91</x:v>
      </x:c>
      <x:c r="B201" s="118"/>
      <x:c r="C201" s="113">
        <x:v>2</x:v>
      </x:c>
      <x:c r="D201" s="210"/>
      <x:c r="E201" s="210"/>
      <x:c r="F201" s="20"/>
      <x:c r="G201" s="158"/>
      <x:c r="H201" s="284"/>
      <x:c r="I201" s="285"/>
      <x:c r="J201" s="106"/>
      <x:c r="K201" s="73"/>
      <x:c r="L201" s="68"/>
      <x:c r="M201" s="73"/>
      <x:c r="N201" s="159"/>
      <x:c r="O201" s="106"/>
      <x:c r="P201" s="73"/>
      <x:c r="Q201" s="68"/>
      <x:c r="R201" s="73"/>
      <x:c r="S201" s="68"/>
      <x:c r="T201" s="73"/>
      <x:c r="W201" s="73"/>
      <x:c r="X201" s="74">
        <x:f t="shared" si="43"/>
        <x:v>0</x:v>
      </x:c>
      <x:c r="Y201" s="68"/>
      <x:c r="Z201" s="68"/>
    </x:row>
    <x:row r="202" spans="1:26" s="26" customFormat="1" ht="14.25" hidden="1" outlineLevel="1" thickBot="1">
      <x:c r="A202" s="118">
        <x:v>92</x:v>
      </x:c>
      <x:c r="B202" s="118"/>
      <x:c r="C202" s="113">
        <x:v>2</x:v>
      </x:c>
      <x:c r="D202" s="210"/>
      <x:c r="E202" s="210"/>
      <x:c r="F202" s="20"/>
      <x:c r="G202" s="158"/>
      <x:c r="H202" s="284"/>
      <x:c r="I202" s="285"/>
      <x:c r="J202" s="106"/>
      <x:c r="K202" s="73"/>
      <x:c r="L202" s="68"/>
      <x:c r="M202" s="73"/>
      <x:c r="N202" s="159"/>
      <x:c r="O202" s="106"/>
      <x:c r="P202" s="73"/>
      <x:c r="Q202" s="68"/>
      <x:c r="R202" s="73"/>
      <x:c r="S202" s="68"/>
      <x:c r="T202" s="73"/>
      <x:c r="W202" s="73"/>
      <x:c r="X202" s="74">
        <x:f t="shared" si="43"/>
        <x:v>0</x:v>
      </x:c>
      <x:c r="Y202" s="68"/>
      <x:c r="Z202" s="68"/>
    </x:row>
    <x:row r="203" spans="1:26" s="26" customFormat="1" ht="14.25" hidden="1" outlineLevel="1" thickBot="1">
      <x:c r="A203" s="116">
        <x:v>93</x:v>
      </x:c>
      <x:c r="B203" s="118"/>
      <x:c r="C203" s="113">
        <x:v>2</x:v>
      </x:c>
      <x:c r="D203" s="210"/>
      <x:c r="E203" s="210"/>
      <x:c r="F203" s="20"/>
      <x:c r="G203" s="158"/>
      <x:c r="H203" s="284"/>
      <x:c r="I203" s="285"/>
      <x:c r="J203" s="106"/>
      <x:c r="K203" s="73"/>
      <x:c r="L203" s="68"/>
      <x:c r="M203" s="73"/>
      <x:c r="N203" s="159"/>
      <x:c r="O203" s="106"/>
      <x:c r="P203" s="73"/>
      <x:c r="Q203" s="68"/>
      <x:c r="R203" s="73"/>
      <x:c r="S203" s="68"/>
      <x:c r="T203" s="73"/>
      <x:c r="W203" s="73"/>
      <x:c r="X203" s="74">
        <x:f t="shared" si="43"/>
        <x:v>0</x:v>
      </x:c>
      <x:c r="Y203" s="68"/>
      <x:c r="Z203" s="68"/>
    </x:row>
    <x:row r="204" spans="1:26" s="26" customFormat="1" ht="14.25" hidden="1" outlineLevel="1" thickBot="1">
      <x:c r="A204" s="118">
        <x:v>94</x:v>
      </x:c>
      <x:c r="B204" s="118"/>
      <x:c r="C204" s="113">
        <x:v>2</x:v>
      </x:c>
      <x:c r="D204" s="210"/>
      <x:c r="E204" s="210"/>
      <x:c r="F204" s="20"/>
      <x:c r="G204" s="158"/>
      <x:c r="H204" s="284"/>
      <x:c r="I204" s="285"/>
      <x:c r="J204" s="106"/>
      <x:c r="K204" s="73"/>
      <x:c r="L204" s="68"/>
      <x:c r="M204" s="73"/>
      <x:c r="N204" s="159"/>
      <x:c r="O204" s="106"/>
      <x:c r="P204" s="73"/>
      <x:c r="Q204" s="68"/>
      <x:c r="R204" s="73"/>
      <x:c r="S204" s="68"/>
      <x:c r="T204" s="73"/>
      <x:c r="W204" s="73"/>
      <x:c r="X204" s="74">
        <x:f t="shared" si="43"/>
        <x:v>0</x:v>
      </x:c>
      <x:c r="Y204" s="68"/>
      <x:c r="Z204" s="68"/>
    </x:row>
    <x:row r="205" spans="1:26" s="26" customFormat="1" ht="14.25" hidden="1" outlineLevel="1" thickBot="1">
      <x:c r="A205" s="116">
        <x:v>95</x:v>
      </x:c>
      <x:c r="B205" s="118"/>
      <x:c r="C205" s="113">
        <x:v>2</x:v>
      </x:c>
      <x:c r="D205" s="210"/>
      <x:c r="E205" s="210"/>
      <x:c r="F205" s="20"/>
      <x:c r="G205" s="158"/>
      <x:c r="H205" s="284"/>
      <x:c r="I205" s="285"/>
      <x:c r="J205" s="106"/>
      <x:c r="K205" s="73"/>
      <x:c r="L205" s="68"/>
      <x:c r="M205" s="73"/>
      <x:c r="N205" s="159"/>
      <x:c r="O205" s="106"/>
      <x:c r="P205" s="73"/>
      <x:c r="Q205" s="68"/>
      <x:c r="R205" s="73"/>
      <x:c r="S205" s="68"/>
      <x:c r="T205" s="73"/>
      <x:c r="W205" s="73"/>
      <x:c r="X205" s="74">
        <x:f t="shared" si="43"/>
        <x:v>0</x:v>
      </x:c>
      <x:c r="Y205" s="68"/>
      <x:c r="Z205" s="68"/>
    </x:row>
    <x:row r="206" spans="1:26" s="26" customFormat="1" ht="14.25" hidden="1" outlineLevel="1" thickBot="1">
      <x:c r="A206" s="118">
        <x:v>96</x:v>
      </x:c>
      <x:c r="B206" s="118"/>
      <x:c r="C206" s="113">
        <x:v>2</x:v>
      </x:c>
      <x:c r="D206" s="210"/>
      <x:c r="E206" s="210"/>
      <x:c r="F206" s="20"/>
      <x:c r="G206" s="158"/>
      <x:c r="H206" s="284"/>
      <x:c r="I206" s="285"/>
      <x:c r="J206" s="106"/>
      <x:c r="K206" s="73"/>
      <x:c r="L206" s="68"/>
      <x:c r="M206" s="73"/>
      <x:c r="N206" s="159"/>
      <x:c r="O206" s="106"/>
      <x:c r="P206" s="73"/>
      <x:c r="Q206" s="68"/>
      <x:c r="R206" s="73"/>
      <x:c r="S206" s="68"/>
      <x:c r="T206" s="73"/>
      <x:c r="W206" s="73"/>
      <x:c r="X206" s="74">
        <x:f t="shared" si="43"/>
        <x:v>0</x:v>
      </x:c>
      <x:c r="Y206" s="68"/>
      <x:c r="Z206" s="68"/>
    </x:row>
    <x:row r="207" spans="1:26" s="26" customFormat="1" ht="14.25" hidden="1" outlineLevel="1" thickBot="1">
      <x:c r="A207" s="116">
        <x:v>97</x:v>
      </x:c>
      <x:c r="B207" s="118"/>
      <x:c r="C207" s="113">
        <x:v>2</x:v>
      </x:c>
      <x:c r="D207" s="210"/>
      <x:c r="E207" s="210"/>
      <x:c r="F207" s="20"/>
      <x:c r="G207" s="158"/>
      <x:c r="H207" s="284"/>
      <x:c r="I207" s="285"/>
      <x:c r="J207" s="106"/>
      <x:c r="K207" s="73"/>
      <x:c r="L207" s="68"/>
      <x:c r="M207" s="73"/>
      <x:c r="N207" s="159"/>
      <x:c r="O207" s="106"/>
      <x:c r="P207" s="73"/>
      <x:c r="Q207" s="68"/>
      <x:c r="R207" s="73"/>
      <x:c r="S207" s="68"/>
      <x:c r="T207" s="73"/>
      <x:c r="W207" s="73"/>
      <x:c r="X207" s="74">
        <x:f t="shared" si="43"/>
        <x:v>0</x:v>
      </x:c>
      <x:c r="Y207" s="68"/>
      <x:c r="Z207" s="68"/>
    </x:row>
    <x:row r="208" spans="1:26" s="26" customFormat="1" ht="14.25" hidden="1" outlineLevel="1" thickBot="1">
      <x:c r="A208" s="118">
        <x:v>98</x:v>
      </x:c>
      <x:c r="B208" s="118"/>
      <x:c r="C208" s="113">
        <x:v>2</x:v>
      </x:c>
      <x:c r="D208" s="210"/>
      <x:c r="E208" s="210"/>
      <x:c r="F208" s="20"/>
      <x:c r="G208" s="158"/>
      <x:c r="H208" s="284"/>
      <x:c r="I208" s="285"/>
      <x:c r="J208" s="106"/>
      <x:c r="K208" s="73"/>
      <x:c r="L208" s="68"/>
      <x:c r="M208" s="73"/>
      <x:c r="N208" s="159"/>
      <x:c r="O208" s="106"/>
      <x:c r="P208" s="73"/>
      <x:c r="Q208" s="68"/>
      <x:c r="R208" s="73"/>
      <x:c r="S208" s="68"/>
      <x:c r="T208" s="73"/>
      <x:c r="W208" s="73"/>
      <x:c r="X208" s="74">
        <x:f t="shared" si="43"/>
        <x:v>0</x:v>
      </x:c>
      <x:c r="Y208" s="68"/>
      <x:c r="Z208" s="68"/>
    </x:row>
    <x:row r="209" spans="1:26" s="26" customFormat="1" ht="14.25" hidden="1" outlineLevel="1" thickBot="1">
      <x:c r="A209" s="116">
        <x:v>99</x:v>
      </x:c>
      <x:c r="B209" s="118"/>
      <x:c r="C209" s="113">
        <x:v>2</x:v>
      </x:c>
      <x:c r="D209" s="210"/>
      <x:c r="E209" s="210"/>
      <x:c r="F209" s="20"/>
      <x:c r="G209" s="158"/>
      <x:c r="H209" s="284"/>
      <x:c r="I209" s="285"/>
      <x:c r="J209" s="106"/>
      <x:c r="K209" s="73"/>
      <x:c r="L209" s="68"/>
      <x:c r="M209" s="73"/>
      <x:c r="N209" s="159"/>
      <x:c r="O209" s="106"/>
      <x:c r="P209" s="73"/>
      <x:c r="Q209" s="68"/>
      <x:c r="R209" s="73"/>
      <x:c r="S209" s="68"/>
      <x:c r="T209" s="73"/>
      <x:c r="W209" s="73"/>
      <x:c r="X209" s="74">
        <x:f t="shared" si="43"/>
        <x:v>0</x:v>
      </x:c>
      <x:c r="Y209" s="68"/>
      <x:c r="Z209" s="68"/>
    </x:row>
    <x:row r="210" spans="1:26" s="26" customFormat="1" ht="14.25" hidden="1" outlineLevel="1" thickBot="1">
      <x:c r="A210" s="118">
        <x:v>100</x:v>
      </x:c>
      <x:c r="B210" s="118"/>
      <x:c r="C210" s="113">
        <x:v>2</x:v>
      </x:c>
      <x:c r="D210" s="210"/>
      <x:c r="E210" s="210"/>
      <x:c r="F210" s="20"/>
      <x:c r="G210" s="158"/>
      <x:c r="H210" s="158"/>
      <x:c r="I210" s="285"/>
      <x:c r="J210" s="106"/>
      <x:c r="K210" s="73"/>
      <x:c r="L210" s="68"/>
      <x:c r="M210" s="73"/>
      <x:c r="N210" s="159"/>
      <x:c r="O210" s="106"/>
      <x:c r="P210" s="73"/>
      <x:c r="Q210" s="68"/>
      <x:c r="R210" s="73"/>
      <x:c r="S210" s="68"/>
      <x:c r="T210" s="73"/>
      <x:c r="W210" s="73"/>
      <x:c r="X210" s="74">
        <x:f t="shared" si="43"/>
        <x:v>0</x:v>
      </x:c>
      <x:c r="Y210" s="68"/>
      <x:c r="Z210" s="68"/>
    </x:row>
    <x:row r="211" spans="1:26" ht="15" collapsed="1" thickTop="1" thickBot="1">
      <x:c r="C211" s="117">
        <x:v>2</x:v>
      </x:c>
      <x:c r="D211" s="75"/>
      <x:c r="E211" s="75"/>
      <x:c r="F211" s="76" t="s">
        <x:v>117</x:v>
      </x:c>
      <x:c r="G211" s="286" t="e">
        <x:f>SUM(G111:G210)</x:f>
        <x:v>#VALUE!</x:v>
      </x:c>
      <x:c r="H211" s="286"/>
      <x:c r="I211" s="287" t="e">
        <x:f>SUM(I111:I210)</x:f>
        <x:v>#VALUE!</x:v>
      </x:c>
      <x:c r="J211" s="77" t="e">
        <x:f>SUM(J111:J210)</x:f>
        <x:v>#VALUE!</x:v>
      </x:c>
      <x:c r="K211" s="78" t="e">
        <x:f>SUM(K111:K210)</x:f>
        <x:v>#VALUE!</x:v>
      </x:c>
      <x:c r="L211" s="77">
        <x:f t="shared" ref="L211:M211" si="44">SUM(L111:L210)</x:f>
        <x:v>0</x:v>
      </x:c>
      <x:c r="M211" s="78">
        <x:f t="shared" si="44"/>
        <x:v>0</x:v>
      </x:c>
      <x:c r="N211" s="160"/>
      <x:c r="O211" s="77" t="e">
        <x:f t="shared" ref="O211:U211" si="45">SUM(O111:O210)</x:f>
        <x:v>#VALUE!</x:v>
      </x:c>
      <x:c r="P211" s="78" t="e">
        <x:f t="shared" si="45"/>
        <x:v>#VALUE!</x:v>
      </x:c>
      <x:c r="Q211" s="77" t="e">
        <x:f t="shared" si="45"/>
        <x:v>#VALUE!</x:v>
      </x:c>
      <x:c r="R211" s="78" t="e">
        <x:f t="shared" si="45"/>
        <x:v>#VALUE!</x:v>
      </x:c>
      <x:c r="S211" s="77" t="e">
        <x:f t="shared" si="45"/>
        <x:v>#VALUE!</x:v>
      </x:c>
      <x:c r="T211" s="78" t="e">
        <x:f t="shared" si="45"/>
        <x:v>#VALUE!</x:v>
      </x:c>
      <x:c r="U211" s="77" t="e">
        <x:f t="shared" si="45"/>
        <x:v>#VALUE!</x:v>
      </x:c>
      <x:c r="V211" s="75"/>
      <x:c r="W211" s="78" t="e">
        <x:f>SUM(W111:W210)</x:f>
        <x:v>#VALUE!</x:v>
      </x:c>
      <x:c r="X211" s="79" t="e">
        <x:f>SUM(X111:X210)</x:f>
        <x:v>#VALUE!</x:v>
      </x:c>
      <x:c r="Y211" s="77" t="e">
        <x:f>SUM(Y111:Y210)</x:f>
        <x:v>#VALUE!</x:v>
      </x:c>
      <x:c r="Z211" s="77" t="e">
        <x:f>SUM(Z111:Z210)</x:f>
        <x:v>#VALUE!</x:v>
      </x:c>
    </x:row>
    <x:row r="212" spans="1:26">
      <x:c r="C212" s="118"/>
      <x:c r="D212" s="26"/>
      <x:c r="E212" s="26"/>
      <x:c r="F212" s="26"/>
      <x:c r="G212" s="289"/>
      <x:c r="H212" s="289"/>
      <x:c r="I212" s="289"/>
      <x:c r="J212" s="72"/>
      <x:c r="K212" s="20" t="e">
        <x:v>#VALUE!</x:v>
      </x:c>
      <x:c r="L212" s="72"/>
      <x:c r="M212" s="72"/>
      <x:c r="N212" s="72"/>
      <x:c r="O212" s="72"/>
      <x:c r="P212" s="72"/>
      <x:c r="Q212" s="72"/>
      <x:c r="R212" s="72"/>
      <x:c r="S212" s="72"/>
      <x:c r="T212" s="72"/>
      <x:c r="U212" s="72"/>
      <x:c r="V212" s="26"/>
      <x:c r="W212" s="72"/>
      <x:c r="X212" s="26"/>
      <x:c r="Y212" s="72"/>
      <x:c r="Z212" s="72"/>
    </x:row>
    <x:row r="213" spans="1:26">
      <x:c r="W213" s="197"/>
    </x:row>
    <x:row r="214" spans="1:26" ht="14.25" thickBot="1">
      <x:c r="C214" s="119" t="s">
        <x:v>99</x:v>
      </x:c>
      <x:c r="D214" s="26"/>
      <x:c r="E214" s="26"/>
      <x:c r="F214" s="26"/>
      <x:c r="G214" s="281" t="s">
        <x:v>100</x:v>
      </x:c>
      <x:c r="J214" s="275" t="s">
        <x:v>101</x:v>
      </x:c>
      <x:c r="K214" s="26"/>
      <x:c r="L214" s="275" t="s">
        <x:v>103</x:v>
      </x:c>
      <x:c r="M214" s="26"/>
      <x:c r="N214" s="26"/>
      <x:c r="O214" s="275" t="s">
        <x:v>102</x:v>
      </x:c>
      <x:c r="P214" s="26"/>
      <x:c r="Q214" s="275" t="s">
        <x:v>103</x:v>
      </x:c>
      <x:c r="R214" s="26"/>
      <x:c r="S214" s="275" t="s">
        <x:v>104</x:v>
      </x:c>
      <x:c r="T214" s="26"/>
      <x:c r="U214" s="275" t="s">
        <x:v>105</x:v>
      </x:c>
      <x:c r="V214" s="26"/>
      <x:c r="W214" s="67" t="s">
        <x:v>106</x:v>
      </x:c>
      <x:c r="X214" s="67"/>
      <x:c r="Y214" s="81"/>
      <x:c r="Z214" s="68"/>
    </x:row>
    <x:row r="215" spans="1:26">
      <x:c r="C215" s="69" t="s">
        <x:v>120</x:v>
      </x:c>
      <x:c r="D215" s="69" t="s">
        <x:v>5</x:v>
      </x:c>
      <x:c r="E215" s="69" t="s">
        <x:v>6</x:v>
      </x:c>
      <x:c r="F215" s="70" t="s">
        <x:v>7</x:v>
      </x:c>
      <x:c r="G215" s="282" t="s">
        <x:v>108</x:v>
      </x:c>
      <x:c r="H215" s="282" t="s">
        <x:v>109</x:v>
      </x:c>
      <x:c r="I215" s="283" t="s">
        <x:v>110</x:v>
      </x:c>
      <x:c r="J215" s="69" t="s">
        <x:v>108</x:v>
      </x:c>
      <x:c r="K215" s="70" t="s">
        <x:v>110</x:v>
      </x:c>
      <x:c r="L215" s="65" t="s">
        <x:v>113</x:v>
      </x:c>
      <x:c r="M215" s="66" t="s">
        <x:v>110</x:v>
      </x:c>
      <x:c r="N215" s="71" t="s">
        <x:v>111</x:v>
      </x:c>
      <x:c r="O215" s="69" t="s">
        <x:v>108</x:v>
      </x:c>
      <x:c r="P215" s="70" t="s">
        <x:v>112</x:v>
      </x:c>
      <x:c r="Q215" s="65" t="s">
        <x:v>113</x:v>
      </x:c>
      <x:c r="R215" s="66" t="s">
        <x:v>110</x:v>
      </x:c>
      <x:c r="S215" s="65" t="s">
        <x:v>113</x:v>
      </x:c>
      <x:c r="T215" s="66" t="s">
        <x:v>110</x:v>
      </x:c>
      <x:c r="U215" s="69" t="s">
        <x:v>116</x:v>
      </x:c>
      <x:c r="V215" s="65" t="s">
        <x:v>114</x:v>
      </x:c>
      <x:c r="W215" s="66" t="s">
        <x:v>110</x:v>
      </x:c>
      <x:c r="X215" s="71" t="s">
        <x:v>115</x:v>
      </x:c>
      <x:c r="Y215" s="69" t="s">
        <x:v>121</x:v>
      </x:c>
      <x:c r="Z215" s="69" t="s">
        <x:v>115</x:v>
      </x:c>
    </x:row>
    <x:row r="216" spans="1:26">
      <x:c r="A216" s="118">
        <x:v>1</x:v>
      </x:c>
      <x:c r="B216" s="118"/>
      <x:c r="C216" s="113">
        <x:v>3</x:v>
      </x:c>
      <x:c r="D216" s="20" t="s">
        <x:v>1361</x:v>
      </x:c>
      <x:c r="E216" s="20" t="s">
        <x:v>9</x:v>
      </x:c>
      <x:c r="F216" s="20" t="s">
        <x:v>10</x:v>
      </x:c>
      <x:c r="G216" s="158" t="e">
        <x:f t="shared" ref="G216:I247" si="46">SUMIFS(U:U,$D:$D,$D216,$C:$C,$C216-1)</x:f>
        <x:v>#VALUE!</x:v>
      </x:c>
      <x:c r="H216" s="158">
        <x:f t="shared" si="46"/>
        <x:v>2032.28989488</x:v>
      </x:c>
      <x:c r="I216" s="285" t="e">
        <x:f t="shared" si="46"/>
        <x:v>#VALUE!</x:v>
      </x:c>
      <x:c r="J216" s="106" t="e">
        <x:v>#VALUE!</x:v>
      </x:c>
      <x:c r="K216" s="73" t="e">
        <x:v>#VALUE!</x:v>
      </x:c>
      <x:c r="L216" s="68"/>
      <x:c r="M216" s="73">
        <x:v>0</x:v>
      </x:c>
      <x:c r="N216" s="159">
        <x:f t="shared" ref="N216:N279" si="47">IF(IFERROR((I216+K216)/(G216+J216),)=0,H216,IFERROR((I216+K216)/(G216+J216),))</x:f>
        <x:v>2032.28989488</x:v>
      </x:c>
      <x:c r="O216" s="106" t="e">
        <x:v>#VALUE!</x:v>
      </x:c>
      <x:c r="P216" s="73" t="e">
        <x:f t="shared" ref="P216:P279" si="48">+IF(O216&lt;&gt;0,O216*N216,)</x:f>
        <x:v>#VALUE!</x:v>
      </x:c>
      <x:c r="Q216" s="68" t="e">
        <x:v>#VALUE!</x:v>
      </x:c>
      <x:c r="R216" s="73" t="e">
        <x:f t="shared" ref="R216:R279" si="49">+IF(Q216&lt;&gt;0,Q216*N216,)</x:f>
        <x:v>#VALUE!</x:v>
      </x:c>
      <x:c r="S216" s="68" t="e">
        <x:v>#VALUE!</x:v>
      </x:c>
      <x:c r="T216" s="73" t="e">
        <x:f t="shared" ref="T216:T279" si="50">+IF(S216&lt;&gt;0,S216*N216,)</x:f>
        <x:v>#VALUE!</x:v>
      </x:c>
      <x:c r="U216" s="26" t="e">
        <x:v>#VALUE!</x:v>
      </x:c>
      <x:c r="V216" s="26">
        <x:f t="shared" ref="V216:V279" si="51">+N216</x:f>
        <x:v>2032.28989488</x:v>
      </x:c>
      <x:c r="W216" s="73" t="e">
        <x:f t="shared" ref="W216:W279" si="52">+IF(U216&lt;&gt;0,U216*N216,)</x:f>
        <x:v>#VALUE!</x:v>
      </x:c>
      <x:c r="X216" s="74" t="e">
        <x:f t="shared" ref="X216:X279" si="53">+I216+K216-P216-R216-W216-T216+M216</x:f>
        <x:v>#VALUE!</x:v>
      </x:c>
      <x:c r="Y216" s="68" t="e">
        <x:f t="shared" ref="Y216:Y279" si="54">+G216+J216+L216-O216-Q216-S216</x:f>
        <x:v>#VALUE!</x:v>
      </x:c>
      <x:c r="Z216" s="68" t="e">
        <x:f t="shared" ref="Z216:Z279" si="55">+U216-Y216</x:f>
        <x:v>#VALUE!</x:v>
      </x:c>
    </x:row>
    <x:row r="217" spans="1:26">
      <x:c r="A217" s="118">
        <x:v>2</x:v>
      </x:c>
      <x:c r="B217" s="118"/>
      <x:c r="C217" s="113">
        <x:v>3</x:v>
      </x:c>
      <x:c r="D217" s="20" t="s">
        <x:v>8</x:v>
      </x:c>
      <x:c r="E217" s="20" t="s">
        <x:v>9</x:v>
      </x:c>
      <x:c r="F217" s="20" t="s">
        <x:v>10</x:v>
      </x:c>
      <x:c r="G217" s="158" t="e">
        <x:f t="shared" si="46"/>
        <x:v>#VALUE!</x:v>
      </x:c>
      <x:c r="H217" s="158">
        <x:f t="shared" si="46"/>
        <x:v>2720.707010526799</x:v>
      </x:c>
      <x:c r="I217" s="285" t="e">
        <x:f t="shared" si="46"/>
        <x:v>#VALUE!</x:v>
      </x:c>
      <x:c r="J217" s="106" t="e">
        <x:v>#VALUE!</x:v>
      </x:c>
      <x:c r="K217" s="73" t="e">
        <x:v>#VALUE!</x:v>
      </x:c>
      <x:c r="L217" s="68"/>
      <x:c r="M217" s="73">
        <x:v>0</x:v>
      </x:c>
      <x:c r="N217" s="159">
        <x:f t="shared" si="47"/>
        <x:v>2720.707010526799</x:v>
      </x:c>
      <x:c r="O217" s="106" t="e">
        <x:v>#VALUE!</x:v>
      </x:c>
      <x:c r="P217" s="73" t="e">
        <x:f t="shared" si="48"/>
        <x:v>#VALUE!</x:v>
      </x:c>
      <x:c r="Q217" s="68" t="e">
        <x:v>#VALUE!</x:v>
      </x:c>
      <x:c r="R217" s="73" t="e">
        <x:f t="shared" si="49"/>
        <x:v>#VALUE!</x:v>
      </x:c>
      <x:c r="S217" s="68" t="e">
        <x:v>#VALUE!</x:v>
      </x:c>
      <x:c r="T217" s="73" t="e">
        <x:f t="shared" si="50"/>
        <x:v>#VALUE!</x:v>
      </x:c>
      <x:c r="U217" s="26" t="e">
        <x:v>#VALUE!</x:v>
      </x:c>
      <x:c r="V217" s="26">
        <x:f t="shared" si="51"/>
        <x:v>2720.707010526799</x:v>
      </x:c>
      <x:c r="W217" s="73" t="e">
        <x:f t="shared" si="52"/>
        <x:v>#VALUE!</x:v>
      </x:c>
      <x:c r="X217" s="74" t="e">
        <x:f t="shared" si="53"/>
        <x:v>#VALUE!</x:v>
      </x:c>
      <x:c r="Y217" s="68" t="e">
        <x:f t="shared" si="54"/>
        <x:v>#VALUE!</x:v>
      </x:c>
      <x:c r="Z217" s="68" t="e">
        <x:f t="shared" si="55"/>
        <x:v>#VALUE!</x:v>
      </x:c>
    </x:row>
    <x:row r="218" spans="1:26">
      <x:c r="A218" s="118">
        <x:v>3</x:v>
      </x:c>
      <x:c r="B218" s="118"/>
      <x:c r="C218" s="113">
        <x:v>3</x:v>
      </x:c>
      <x:c r="D218" s="20" t="s">
        <x:v>1362</x:v>
      </x:c>
      <x:c r="E218" s="20" t="s">
        <x:v>9</x:v>
      </x:c>
      <x:c r="F218" s="20" t="s">
        <x:v>10</x:v>
      </x:c>
      <x:c r="G218" s="158" t="e">
        <x:f t="shared" si="46"/>
        <x:v>#VALUE!</x:v>
      </x:c>
      <x:c r="H218" s="158">
        <x:f t="shared" si="46"/>
        <x:v>2032.28989488</x:v>
      </x:c>
      <x:c r="I218" s="285" t="e">
        <x:f t="shared" si="46"/>
        <x:v>#VALUE!</x:v>
      </x:c>
      <x:c r="J218" s="106" t="e">
        <x:v>#VALUE!</x:v>
      </x:c>
      <x:c r="K218" s="73" t="e">
        <x:v>#VALUE!</x:v>
      </x:c>
      <x:c r="L218" s="68"/>
      <x:c r="M218" s="73">
        <x:v>0</x:v>
      </x:c>
      <x:c r="N218" s="159">
        <x:f t="shared" si="47"/>
        <x:v>2032.28989488</x:v>
      </x:c>
      <x:c r="O218" s="106" t="e">
        <x:v>#VALUE!</x:v>
      </x:c>
      <x:c r="P218" s="73" t="e">
        <x:f t="shared" si="48"/>
        <x:v>#VALUE!</x:v>
      </x:c>
      <x:c r="Q218" s="68" t="e">
        <x:v>#VALUE!</x:v>
      </x:c>
      <x:c r="R218" s="73" t="e">
        <x:f t="shared" si="49"/>
        <x:v>#VALUE!</x:v>
      </x:c>
      <x:c r="S218" s="68" t="e">
        <x:v>#VALUE!</x:v>
      </x:c>
      <x:c r="T218" s="73" t="e">
        <x:f t="shared" si="50"/>
        <x:v>#VALUE!</x:v>
      </x:c>
      <x:c r="U218" s="26" t="e">
        <x:v>#VALUE!</x:v>
      </x:c>
      <x:c r="V218" s="26">
        <x:f t="shared" si="51"/>
        <x:v>2032.28989488</x:v>
      </x:c>
      <x:c r="W218" s="73" t="e">
        <x:f t="shared" si="52"/>
        <x:v>#VALUE!</x:v>
      </x:c>
      <x:c r="X218" s="74" t="e">
        <x:f t="shared" si="53"/>
        <x:v>#VALUE!</x:v>
      </x:c>
      <x:c r="Y218" s="68" t="e">
        <x:f t="shared" si="54"/>
        <x:v>#VALUE!</x:v>
      </x:c>
      <x:c r="Z218" s="68" t="e">
        <x:f t="shared" si="55"/>
        <x:v>#VALUE!</x:v>
      </x:c>
    </x:row>
    <x:row r="219" spans="1:26">
      <x:c r="A219" s="118">
        <x:v>4</x:v>
      </x:c>
      <x:c r="B219" s="118"/>
      <x:c r="C219" s="113">
        <x:v>3</x:v>
      </x:c>
      <x:c r="D219" s="20" t="s">
        <x:v>11</x:v>
      </x:c>
      <x:c r="E219" s="20" t="s">
        <x:v>12</x:v>
      </x:c>
      <x:c r="F219" s="20" t="s">
        <x:v>10</x:v>
      </x:c>
      <x:c r="G219" s="158" t="e">
        <x:f t="shared" si="46"/>
        <x:v>#VALUE!</x:v>
      </x:c>
      <x:c r="H219" s="158">
        <x:f t="shared" si="46"/>
        <x:v>3485.9085030481606</x:v>
      </x:c>
      <x:c r="I219" s="285" t="e">
        <x:f t="shared" si="46"/>
        <x:v>#VALUE!</x:v>
      </x:c>
      <x:c r="J219" s="106" t="e">
        <x:v>#VALUE!</x:v>
      </x:c>
      <x:c r="K219" s="73" t="e">
        <x:v>#VALUE!</x:v>
      </x:c>
      <x:c r="L219" s="68"/>
      <x:c r="M219" s="73">
        <x:v>0</x:v>
      </x:c>
      <x:c r="N219" s="159">
        <x:f t="shared" si="47"/>
        <x:v>3485.9085030481606</x:v>
      </x:c>
      <x:c r="O219" s="106" t="e">
        <x:v>#VALUE!</x:v>
      </x:c>
      <x:c r="P219" s="73" t="e">
        <x:f t="shared" si="48"/>
        <x:v>#VALUE!</x:v>
      </x:c>
      <x:c r="Q219" s="68">
        <x:v>2</x:v>
      </x:c>
      <x:c r="R219" s="73">
        <x:f t="shared" si="49"/>
        <x:v>6971.8170060963212</x:v>
      </x:c>
      <x:c r="S219" s="68" t="e">
        <x:v>#VALUE!</x:v>
      </x:c>
      <x:c r="T219" s="73" t="e">
        <x:f t="shared" si="50"/>
        <x:v>#VALUE!</x:v>
      </x:c>
      <x:c r="U219" s="26" t="e">
        <x:v>#VALUE!</x:v>
      </x:c>
      <x:c r="V219" s="26">
        <x:f t="shared" si="51"/>
        <x:v>3485.9085030481606</x:v>
      </x:c>
      <x:c r="W219" s="73" t="e">
        <x:f t="shared" si="52"/>
        <x:v>#VALUE!</x:v>
      </x:c>
      <x:c r="X219" s="74" t="e">
        <x:f t="shared" si="53"/>
        <x:v>#VALUE!</x:v>
      </x:c>
      <x:c r="Y219" s="68" t="e">
        <x:f t="shared" si="54"/>
        <x:v>#VALUE!</x:v>
      </x:c>
      <x:c r="Z219" s="68" t="e">
        <x:f t="shared" si="55"/>
        <x:v>#VALUE!</x:v>
      </x:c>
    </x:row>
    <x:row r="220" spans="1:26">
      <x:c r="A220" s="118">
        <x:v>5</x:v>
      </x:c>
      <x:c r="B220" s="118"/>
      <x:c r="C220" s="113">
        <x:v>3</x:v>
      </x:c>
      <x:c r="D220" s="20" t="s">
        <x:v>1363</x:v>
      </x:c>
      <x:c r="E220" s="20" t="s">
        <x:v>12</x:v>
      </x:c>
      <x:c r="F220" s="20" t="s">
        <x:v>10</x:v>
      </x:c>
      <x:c r="G220" s="158" t="e">
        <x:f t="shared" si="46"/>
        <x:v>#VALUE!</x:v>
      </x:c>
      <x:c r="H220" s="158">
        <x:f t="shared" si="46"/>
        <x:v>2633.6041334400002</x:v>
      </x:c>
      <x:c r="I220" s="285" t="e">
        <x:f t="shared" si="46"/>
        <x:v>#VALUE!</x:v>
      </x:c>
      <x:c r="J220" s="106" t="e">
        <x:v>#VALUE!</x:v>
      </x:c>
      <x:c r="K220" s="73" t="e">
        <x:v>#VALUE!</x:v>
      </x:c>
      <x:c r="L220" s="68"/>
      <x:c r="M220" s="73">
        <x:v>0</x:v>
      </x:c>
      <x:c r="N220" s="159">
        <x:f t="shared" si="47"/>
        <x:v>2633.6041334400002</x:v>
      </x:c>
      <x:c r="O220" s="106" t="e">
        <x:v>#VALUE!</x:v>
      </x:c>
      <x:c r="P220" s="73" t="e">
        <x:f t="shared" si="48"/>
        <x:v>#VALUE!</x:v>
      </x:c>
      <x:c r="Q220" s="68" t="e">
        <x:v>#VALUE!</x:v>
      </x:c>
      <x:c r="R220" s="73" t="e">
        <x:f t="shared" si="49"/>
        <x:v>#VALUE!</x:v>
      </x:c>
      <x:c r="S220" s="68" t="e">
        <x:v>#VALUE!</x:v>
      </x:c>
      <x:c r="T220" s="73" t="e">
        <x:f t="shared" si="50"/>
        <x:v>#VALUE!</x:v>
      </x:c>
      <x:c r="U220" s="26" t="e">
        <x:v>#VALUE!</x:v>
      </x:c>
      <x:c r="V220" s="26">
        <x:f t="shared" si="51"/>
        <x:v>2633.6041334400002</x:v>
      </x:c>
      <x:c r="W220" s="73" t="e">
        <x:f t="shared" si="52"/>
        <x:v>#VALUE!</x:v>
      </x:c>
      <x:c r="X220" s="74" t="e">
        <x:f t="shared" si="53"/>
        <x:v>#VALUE!</x:v>
      </x:c>
      <x:c r="Y220" s="68" t="e">
        <x:f t="shared" si="54"/>
        <x:v>#VALUE!</x:v>
      </x:c>
      <x:c r="Z220" s="68" t="e">
        <x:f t="shared" si="55"/>
        <x:v>#VALUE!</x:v>
      </x:c>
    </x:row>
    <x:row r="221" spans="1:26">
      <x:c r="A221" s="118">
        <x:v>6</x:v>
      </x:c>
      <x:c r="B221" s="118"/>
      <x:c r="C221" s="113">
        <x:v>3</x:v>
      </x:c>
      <x:c r="D221" s="20" t="s">
        <x:v>13</x:v>
      </x:c>
      <x:c r="E221" s="20" t="s">
        <x:v>12</x:v>
      </x:c>
      <x:c r="F221" s="20" t="s">
        <x:v>10</x:v>
      </x:c>
      <x:c r="G221" s="158" t="e">
        <x:f t="shared" si="46"/>
        <x:v>#VALUE!</x:v>
      </x:c>
      <x:c r="H221" s="158">
        <x:f t="shared" si="46"/>
        <x:v>3556.0699656000002</x:v>
      </x:c>
      <x:c r="I221" s="285" t="e">
        <x:f t="shared" si="46"/>
        <x:v>#VALUE!</x:v>
      </x:c>
      <x:c r="J221" s="106" t="e">
        <x:v>#VALUE!</x:v>
      </x:c>
      <x:c r="K221" s="73" t="e">
        <x:v>#VALUE!</x:v>
      </x:c>
      <x:c r="L221" s="68"/>
      <x:c r="M221" s="73">
        <x:v>0</x:v>
      </x:c>
      <x:c r="N221" s="159">
        <x:f t="shared" si="47"/>
        <x:v>3556.0699656000002</x:v>
      </x:c>
      <x:c r="O221" s="106" t="e">
        <x:v>#VALUE!</x:v>
      </x:c>
      <x:c r="P221" s="73" t="e">
        <x:f t="shared" si="48"/>
        <x:v>#VALUE!</x:v>
      </x:c>
      <x:c r="Q221" s="68" t="e">
        <x:v>#VALUE!</x:v>
      </x:c>
      <x:c r="R221" s="73" t="e">
        <x:f t="shared" si="49"/>
        <x:v>#VALUE!</x:v>
      </x:c>
      <x:c r="S221" s="68" t="e">
        <x:v>#VALUE!</x:v>
      </x:c>
      <x:c r="T221" s="73" t="e">
        <x:f t="shared" si="50"/>
        <x:v>#VALUE!</x:v>
      </x:c>
      <x:c r="U221" s="26" t="e">
        <x:v>#VALUE!</x:v>
      </x:c>
      <x:c r="V221" s="26">
        <x:f t="shared" si="51"/>
        <x:v>3556.0699656000002</x:v>
      </x:c>
      <x:c r="W221" s="73" t="e">
        <x:f t="shared" si="52"/>
        <x:v>#VALUE!</x:v>
      </x:c>
      <x:c r="X221" s="74" t="e">
        <x:f t="shared" si="53"/>
        <x:v>#VALUE!</x:v>
      </x:c>
      <x:c r="Y221" s="68" t="e">
        <x:f t="shared" si="54"/>
        <x:v>#VALUE!</x:v>
      </x:c>
      <x:c r="Z221" s="68" t="e">
        <x:f t="shared" si="55"/>
        <x:v>#VALUE!</x:v>
      </x:c>
    </x:row>
    <x:row r="222" spans="1:26">
      <x:c r="A222" s="118">
        <x:v>7</x:v>
      </x:c>
      <x:c r="B222" s="118"/>
      <x:c r="C222" s="113">
        <x:v>3</x:v>
      </x:c>
      <x:c r="D222" s="20" t="s">
        <x:v>1373</x:v>
      </x:c>
      <x:c r="E222" s="20" t="s">
        <x:v>9</x:v>
      </x:c>
      <x:c r="F222" s="20" t="s">
        <x:v>15</x:v>
      </x:c>
      <x:c r="G222" s="158" t="e">
        <x:f t="shared" si="46"/>
        <x:v>#VALUE!</x:v>
      </x:c>
      <x:c r="H222" s="158">
        <x:f t="shared" si="46"/>
        <x:v>90.710916937199997</x:v>
      </x:c>
      <x:c r="I222" s="285" t="e">
        <x:f t="shared" si="46"/>
        <x:v>#VALUE!</x:v>
      </x:c>
      <x:c r="J222" s="106" t="e">
        <x:v>#VALUE!</x:v>
      </x:c>
      <x:c r="K222" s="73" t="e">
        <x:v>#VALUE!</x:v>
      </x:c>
      <x:c r="L222" s="68"/>
      <x:c r="M222" s="73">
        <x:v>0</x:v>
      </x:c>
      <x:c r="N222" s="159">
        <x:f t="shared" si="47"/>
        <x:v>90.710916937199997</x:v>
      </x:c>
      <x:c r="O222" s="106" t="e">
        <x:v>#VALUE!</x:v>
      </x:c>
      <x:c r="P222" s="73" t="e">
        <x:f t="shared" si="48"/>
        <x:v>#VALUE!</x:v>
      </x:c>
      <x:c r="Q222" s="68" t="e">
        <x:v>#VALUE!</x:v>
      </x:c>
      <x:c r="R222" s="73" t="e">
        <x:f t="shared" si="49"/>
        <x:v>#VALUE!</x:v>
      </x:c>
      <x:c r="S222" s="68" t="e">
        <x:v>#VALUE!</x:v>
      </x:c>
      <x:c r="T222" s="73" t="e">
        <x:f t="shared" si="50"/>
        <x:v>#VALUE!</x:v>
      </x:c>
      <x:c r="U222" s="26" t="e">
        <x:v>#VALUE!</x:v>
      </x:c>
      <x:c r="V222" s="26">
        <x:f t="shared" si="51"/>
        <x:v>90.710916937199997</x:v>
      </x:c>
      <x:c r="W222" s="73" t="e">
        <x:f t="shared" si="52"/>
        <x:v>#VALUE!</x:v>
      </x:c>
      <x:c r="X222" s="74" t="e">
        <x:f t="shared" si="53"/>
        <x:v>#VALUE!</x:v>
      </x:c>
      <x:c r="Y222" s="68" t="e">
        <x:f t="shared" si="54"/>
        <x:v>#VALUE!</x:v>
      </x:c>
      <x:c r="Z222" s="68" t="e">
        <x:f t="shared" si="55"/>
        <x:v>#VALUE!</x:v>
      </x:c>
    </x:row>
    <x:row r="223" spans="1:26">
      <x:c r="A223" s="118">
        <x:v>8</x:v>
      </x:c>
      <x:c r="B223" s="118"/>
      <x:c r="C223" s="113">
        <x:v>3</x:v>
      </x:c>
      <x:c r="D223" s="20" t="s">
        <x:v>14</x:v>
      </x:c>
      <x:c r="E223" s="20" t="s">
        <x:v>9</x:v>
      </x:c>
      <x:c r="F223" s="20" t="s">
        <x:v>15</x:v>
      </x:c>
      <x:c r="G223" s="158" t="e">
        <x:f t="shared" si="46"/>
        <x:v>#VALUE!</x:v>
      </x:c>
      <x:c r="H223" s="158">
        <x:f t="shared" si="46"/>
        <x:v>105.5281397058682</x:v>
      </x:c>
      <x:c r="I223" s="285" t="e">
        <x:f t="shared" si="46"/>
        <x:v>#VALUE!</x:v>
      </x:c>
      <x:c r="J223" s="106" t="e">
        <x:v>#VALUE!</x:v>
      </x:c>
      <x:c r="K223" s="73" t="e">
        <x:v>#VALUE!</x:v>
      </x:c>
      <x:c r="L223" s="68"/>
      <x:c r="M223" s="73">
        <x:v>0</x:v>
      </x:c>
      <x:c r="N223" s="159">
        <x:f t="shared" si="47"/>
        <x:v>105.5281397058682</x:v>
      </x:c>
      <x:c r="O223" s="106" t="e">
        <x:v>#VALUE!</x:v>
      </x:c>
      <x:c r="P223" s="73" t="e">
        <x:f t="shared" si="48"/>
        <x:v>#VALUE!</x:v>
      </x:c>
      <x:c r="Q223" s="68" t="e">
        <x:v>#VALUE!</x:v>
      </x:c>
      <x:c r="R223" s="73" t="e">
        <x:f t="shared" si="49"/>
        <x:v>#VALUE!</x:v>
      </x:c>
      <x:c r="S223" s="68" t="e">
        <x:v>#VALUE!</x:v>
      </x:c>
      <x:c r="T223" s="73" t="e">
        <x:f t="shared" si="50"/>
        <x:v>#VALUE!</x:v>
      </x:c>
      <x:c r="U223" s="26" t="e">
        <x:v>#VALUE!</x:v>
      </x:c>
      <x:c r="V223" s="26">
        <x:f t="shared" si="51"/>
        <x:v>105.5281397058682</x:v>
      </x:c>
      <x:c r="W223" s="73" t="e">
        <x:f t="shared" si="52"/>
        <x:v>#VALUE!</x:v>
      </x:c>
      <x:c r="X223" s="74" t="e">
        <x:f t="shared" si="53"/>
        <x:v>#VALUE!</x:v>
      </x:c>
      <x:c r="Y223" s="68" t="e">
        <x:f t="shared" si="54"/>
        <x:v>#VALUE!</x:v>
      </x:c>
      <x:c r="Z223" s="68" t="e">
        <x:f t="shared" si="55"/>
        <x:v>#VALUE!</x:v>
      </x:c>
    </x:row>
    <x:row r="224" spans="1:26">
      <x:c r="A224" s="118">
        <x:v>9</x:v>
      </x:c>
      <x:c r="B224" s="118"/>
      <x:c r="C224" s="113">
        <x:v>3</x:v>
      </x:c>
      <x:c r="D224" s="20" t="s">
        <x:v>16</x:v>
      </x:c>
      <x:c r="E224" s="20" t="s">
        <x:v>9</x:v>
      </x:c>
      <x:c r="F224" s="20" t="s">
        <x:v>15</x:v>
      </x:c>
      <x:c r="G224" s="158" t="e">
        <x:f t="shared" si="46"/>
        <x:v>#VALUE!</x:v>
      </x:c>
      <x:c r="H224" s="158">
        <x:f t="shared" si="46"/>
        <x:v>0</x:v>
      </x:c>
      <x:c r="I224" s="285" t="e">
        <x:f t="shared" si="46"/>
        <x:v>#VALUE!</x:v>
      </x:c>
      <x:c r="J224" s="106" t="e">
        <x:v>#VALUE!</x:v>
      </x:c>
      <x:c r="K224" s="73" t="e">
        <x:v>#VALUE!</x:v>
      </x:c>
      <x:c r="L224" s="68"/>
      <x:c r="M224" s="73">
        <x:v>0</x:v>
      </x:c>
      <x:c r="N224" s="159">
        <x:f t="shared" si="47"/>
        <x:v>0</x:v>
      </x:c>
      <x:c r="O224" s="106" t="e">
        <x:v>#VALUE!</x:v>
      </x:c>
      <x:c r="P224" s="73" t="e">
        <x:f t="shared" si="48"/>
        <x:v>#VALUE!</x:v>
      </x:c>
      <x:c r="Q224" s="68" t="e">
        <x:v>#VALUE!</x:v>
      </x:c>
      <x:c r="R224" s="73" t="e">
        <x:f t="shared" si="49"/>
        <x:v>#VALUE!</x:v>
      </x:c>
      <x:c r="S224" s="68" t="e">
        <x:v>#VALUE!</x:v>
      </x:c>
      <x:c r="T224" s="73" t="e">
        <x:f t="shared" si="50"/>
        <x:v>#VALUE!</x:v>
      </x:c>
      <x:c r="U224" s="26" t="e">
        <x:v>#VALUE!</x:v>
      </x:c>
      <x:c r="V224" s="26">
        <x:f t="shared" si="51"/>
        <x:v>0</x:v>
      </x:c>
      <x:c r="W224" s="73" t="e">
        <x:f t="shared" si="52"/>
        <x:v>#VALUE!</x:v>
      </x:c>
      <x:c r="X224" s="74" t="e">
        <x:f t="shared" si="53"/>
        <x:v>#VALUE!</x:v>
      </x:c>
      <x:c r="Y224" s="68" t="e">
        <x:f t="shared" si="54"/>
        <x:v>#VALUE!</x:v>
      </x:c>
      <x:c r="Z224" s="68" t="e">
        <x:f t="shared" si="55"/>
        <x:v>#VALUE!</x:v>
      </x:c>
    </x:row>
    <x:row r="225" spans="1:27">
      <x:c r="A225" s="118">
        <x:v>10</x:v>
      </x:c>
      <x:c r="B225" s="118"/>
      <x:c r="C225" s="113">
        <x:v>3</x:v>
      </x:c>
      <x:c r="D225" s="20" t="s">
        <x:v>1372</x:v>
      </x:c>
      <x:c r="E225" s="20" t="s">
        <x:v>9</x:v>
      </x:c>
      <x:c r="F225" s="20" t="s">
        <x:v>18</x:v>
      </x:c>
      <x:c r="G225" s="158" t="e">
        <x:f t="shared" si="46"/>
        <x:v>#VALUE!</x:v>
      </x:c>
      <x:c r="H225" s="158">
        <x:f t="shared" si="46"/>
        <x:v>124.021061703</x:v>
      </x:c>
      <x:c r="I225" s="285" t="e">
        <x:f t="shared" si="46"/>
        <x:v>#VALUE!</x:v>
      </x:c>
      <x:c r="J225" s="106" t="e">
        <x:v>#VALUE!</x:v>
      </x:c>
      <x:c r="K225" s="73" t="e">
        <x:v>#VALUE!</x:v>
      </x:c>
      <x:c r="L225" s="68"/>
      <x:c r="M225" s="73">
        <x:v>0</x:v>
      </x:c>
      <x:c r="N225" s="159">
        <x:f t="shared" si="47"/>
        <x:v>124.021061703</x:v>
      </x:c>
      <x:c r="O225" s="106" t="e">
        <x:v>#VALUE!</x:v>
      </x:c>
      <x:c r="P225" s="73" t="e">
        <x:f t="shared" si="48"/>
        <x:v>#VALUE!</x:v>
      </x:c>
      <x:c r="Q225" s="68" t="e">
        <x:v>#VALUE!</x:v>
      </x:c>
      <x:c r="R225" s="73" t="e">
        <x:f t="shared" si="49"/>
        <x:v>#VALUE!</x:v>
      </x:c>
      <x:c r="S225" s="68" t="e">
        <x:v>#VALUE!</x:v>
      </x:c>
      <x:c r="T225" s="73" t="e">
        <x:f t="shared" si="50"/>
        <x:v>#VALUE!</x:v>
      </x:c>
      <x:c r="U225" s="26" t="e">
        <x:v>#VALUE!</x:v>
      </x:c>
      <x:c r="V225" s="26">
        <x:f t="shared" si="51"/>
        <x:v>124.021061703</x:v>
      </x:c>
      <x:c r="W225" s="73" t="e">
        <x:f t="shared" si="52"/>
        <x:v>#VALUE!</x:v>
      </x:c>
      <x:c r="X225" s="74" t="e">
        <x:f t="shared" si="53"/>
        <x:v>#VALUE!</x:v>
      </x:c>
      <x:c r="Y225" s="68" t="e">
        <x:f t="shared" si="54"/>
        <x:v>#VALUE!</x:v>
      </x:c>
      <x:c r="Z225" s="68" t="e">
        <x:f t="shared" si="55"/>
        <x:v>#VALUE!</x:v>
      </x:c>
    </x:row>
    <x:row r="226" spans="1:27" ht="16.5">
      <x:c r="A226" s="118">
        <x:v>11</x:v>
      </x:c>
      <x:c r="B226" s="118"/>
      <x:c r="C226" s="113">
        <x:v>3</x:v>
      </x:c>
      <x:c r="D226" s="20" t="s">
        <x:v>17</x:v>
      </x:c>
      <x:c r="E226" s="20" t="s">
        <x:v>9</x:v>
      </x:c>
      <x:c r="F226" s="20" t="s">
        <x:v>18</x:v>
      </x:c>
      <x:c r="G226" s="158" t="e">
        <x:f t="shared" si="46"/>
        <x:v>#VALUE!</x:v>
      </x:c>
      <x:c r="H226" s="158">
        <x:f t="shared" si="46"/>
        <x:v>144.00207035360611</x:v>
      </x:c>
      <x:c r="I226" s="285" t="e">
        <x:f t="shared" si="46"/>
        <x:v>#VALUE!</x:v>
      </x:c>
      <x:c r="J226" s="106" t="e">
        <x:v>#VALUE!</x:v>
      </x:c>
      <x:c r="K226" s="73" t="e">
        <x:v>#VALUE!</x:v>
      </x:c>
      <x:c r="L226" s="68"/>
      <x:c r="M226" s="73">
        <x:v>0</x:v>
      </x:c>
      <x:c r="N226" s="159">
        <x:f t="shared" si="47"/>
        <x:v>144.00207035360611</x:v>
      </x:c>
      <x:c r="O226" s="106" t="e">
        <x:v>#VALUE!</x:v>
      </x:c>
      <x:c r="P226" s="73" t="e">
        <x:f t="shared" si="48"/>
        <x:v>#VALUE!</x:v>
      </x:c>
      <x:c r="Q226" s="68" t="e">
        <x:v>#VALUE!</x:v>
      </x:c>
      <x:c r="R226" s="73" t="e">
        <x:f t="shared" si="49"/>
        <x:v>#VALUE!</x:v>
      </x:c>
      <x:c r="S226" s="68" t="e">
        <x:v>#VALUE!</x:v>
      </x:c>
      <x:c r="T226" s="73" t="e">
        <x:f t="shared" si="50"/>
        <x:v>#VALUE!</x:v>
      </x:c>
      <x:c r="U226" s="26" t="e">
        <x:v>#VALUE!</x:v>
      </x:c>
      <x:c r="V226" s="26">
        <x:f t="shared" si="51"/>
        <x:v>144.00207035360611</x:v>
      </x:c>
      <x:c r="W226" s="73" t="e">
        <x:f t="shared" si="52"/>
        <x:v>#VALUE!</x:v>
      </x:c>
      <x:c r="X226" s="74" t="e">
        <x:f t="shared" si="53"/>
        <x:v>#VALUE!</x:v>
      </x:c>
      <x:c r="Y226" s="68" t="e">
        <x:f t="shared" si="54"/>
        <x:v>#VALUE!</x:v>
      </x:c>
      <x:c r="Z226" s="68" t="e">
        <x:f t="shared" si="55"/>
        <x:v>#VALUE!</x:v>
      </x:c>
      <x:c r="AA226" t="s">
        <x:v>1402</x:v>
      </x:c>
    </x:row>
    <x:row r="227" spans="1:27">
      <x:c r="A227" s="118">
        <x:v>12</x:v>
      </x:c>
      <x:c r="B227" s="118"/>
      <x:c r="C227" s="113">
        <x:v>3</x:v>
      </x:c>
      <x:c r="D227" s="20" t="s">
        <x:v>1371</x:v>
      </x:c>
      <x:c r="E227" s="20" t="s">
        <x:v>9</x:v>
      </x:c>
      <x:c r="F227" s="20" t="s">
        <x:v>20</x:v>
      </x:c>
      <x:c r="G227" s="158" t="e">
        <x:f t="shared" si="46"/>
        <x:v>#VALUE!</x:v>
      </x:c>
      <x:c r="H227" s="158">
        <x:f t="shared" si="46"/>
        <x:v>61.593480100599997</x:v>
      </x:c>
      <x:c r="I227" s="285" t="e">
        <x:f t="shared" si="46"/>
        <x:v>#VALUE!</x:v>
      </x:c>
      <x:c r="J227" s="106" t="e">
        <x:v>#VALUE!</x:v>
      </x:c>
      <x:c r="K227" s="73" t="e">
        <x:v>#VALUE!</x:v>
      </x:c>
      <x:c r="L227" s="68"/>
      <x:c r="M227" s="73">
        <x:v>0</x:v>
      </x:c>
      <x:c r="N227" s="159">
        <x:f t="shared" si="47"/>
        <x:v>61.593480100599997</x:v>
      </x:c>
      <x:c r="O227" s="106" t="e">
        <x:v>#VALUE!</x:v>
      </x:c>
      <x:c r="P227" s="73" t="e">
        <x:f t="shared" si="48"/>
        <x:v>#VALUE!</x:v>
      </x:c>
      <x:c r="Q227" s="68" t="e">
        <x:v>#VALUE!</x:v>
      </x:c>
      <x:c r="R227" s="73" t="e">
        <x:f t="shared" si="49"/>
        <x:v>#VALUE!</x:v>
      </x:c>
      <x:c r="S227" s="68" t="e">
        <x:v>#VALUE!</x:v>
      </x:c>
      <x:c r="T227" s="73" t="e">
        <x:f t="shared" si="50"/>
        <x:v>#VALUE!</x:v>
      </x:c>
      <x:c r="U227" s="26" t="e">
        <x:v>#VALUE!</x:v>
      </x:c>
      <x:c r="V227" s="26">
        <x:f t="shared" si="51"/>
        <x:v>61.593480100599997</x:v>
      </x:c>
      <x:c r="W227" s="73" t="e">
        <x:f t="shared" si="52"/>
        <x:v>#VALUE!</x:v>
      </x:c>
      <x:c r="X227" s="74" t="e">
        <x:f t="shared" si="53"/>
        <x:v>#VALUE!</x:v>
      </x:c>
      <x:c r="Y227" s="68" t="e">
        <x:f t="shared" si="54"/>
        <x:v>#VALUE!</x:v>
      </x:c>
      <x:c r="Z227" s="68" t="e">
        <x:f t="shared" si="55"/>
        <x:v>#VALUE!</x:v>
      </x:c>
    </x:row>
    <x:row r="228" spans="1:27">
      <x:c r="A228" s="118">
        <x:v>13</x:v>
      </x:c>
      <x:c r="B228" s="118"/>
      <x:c r="C228" s="113">
        <x:v>3</x:v>
      </x:c>
      <x:c r="D228" s="20" t="s">
        <x:v>19</x:v>
      </x:c>
      <x:c r="E228" s="20" t="s">
        <x:v>9</x:v>
      </x:c>
      <x:c r="F228" s="20" t="s">
        <x:v>20</x:v>
      </x:c>
      <x:c r="G228" s="158" t="e">
        <x:f t="shared" si="46"/>
        <x:v>#VALUE!</x:v>
      </x:c>
      <x:c r="H228" s="158">
        <x:f t="shared" si="46"/>
        <x:v>71.939024333737407</x:v>
      </x:c>
      <x:c r="I228" s="285" t="e">
        <x:f t="shared" si="46"/>
        <x:v>#VALUE!</x:v>
      </x:c>
      <x:c r="J228" s="106" t="e">
        <x:v>#VALUE!</x:v>
      </x:c>
      <x:c r="K228" s="73" t="e">
        <x:v>#VALUE!</x:v>
      </x:c>
      <x:c r="L228" s="68"/>
      <x:c r="M228" s="73">
        <x:v>0</x:v>
      </x:c>
      <x:c r="N228" s="159">
        <x:f t="shared" si="47"/>
        <x:v>71.939024333737407</x:v>
      </x:c>
      <x:c r="O228" s="106" t="e">
        <x:v>#VALUE!</x:v>
      </x:c>
      <x:c r="P228" s="73" t="e">
        <x:f t="shared" si="48"/>
        <x:v>#VALUE!</x:v>
      </x:c>
      <x:c r="Q228" s="68" t="e">
        <x:v>#VALUE!</x:v>
      </x:c>
      <x:c r="R228" s="73" t="e">
        <x:f t="shared" si="49"/>
        <x:v>#VALUE!</x:v>
      </x:c>
      <x:c r="S228" s="68" t="e">
        <x:v>#VALUE!</x:v>
      </x:c>
      <x:c r="T228" s="73" t="e">
        <x:f t="shared" si="50"/>
        <x:v>#VALUE!</x:v>
      </x:c>
      <x:c r="U228" s="26" t="e">
        <x:v>#VALUE!</x:v>
      </x:c>
      <x:c r="V228" s="26">
        <x:f t="shared" si="51"/>
        <x:v>71.939024333737407</x:v>
      </x:c>
      <x:c r="W228" s="73" t="e">
        <x:f t="shared" si="52"/>
        <x:v>#VALUE!</x:v>
      </x:c>
      <x:c r="X228" s="74" t="e">
        <x:f t="shared" si="53"/>
        <x:v>#VALUE!</x:v>
      </x:c>
      <x:c r="Y228" s="68" t="e">
        <x:f t="shared" si="54"/>
        <x:v>#VALUE!</x:v>
      </x:c>
      <x:c r="Z228" s="68" t="e">
        <x:f t="shared" si="55"/>
        <x:v>#VALUE!</x:v>
      </x:c>
    </x:row>
    <x:row r="229" spans="1:27">
      <x:c r="A229" s="118">
        <x:v>14</x:v>
      </x:c>
      <x:c r="B229" s="118"/>
      <x:c r="C229" s="113">
        <x:v>3</x:v>
      </x:c>
      <x:c r="D229" s="20" t="s">
        <x:v>21</x:v>
      </x:c>
      <x:c r="E229" s="20" t="s">
        <x:v>22</x:v>
      </x:c>
      <x:c r="F229" s="20" t="s">
        <x:v>23</x:v>
      </x:c>
      <x:c r="G229" s="158" t="e">
        <x:f t="shared" si="46"/>
        <x:v>#VALUE!</x:v>
      </x:c>
      <x:c r="H229" s="158">
        <x:f t="shared" si="46"/>
        <x:v>246.89</x:v>
      </x:c>
      <x:c r="I229" s="285" t="e">
        <x:f t="shared" si="46"/>
        <x:v>#VALUE!</x:v>
      </x:c>
      <x:c r="J229" s="106" t="e">
        <x:v>#VALUE!</x:v>
      </x:c>
      <x:c r="K229" s="73" t="e">
        <x:v>#VALUE!</x:v>
      </x:c>
      <x:c r="L229" s="68"/>
      <x:c r="M229" s="73">
        <x:v>0</x:v>
      </x:c>
      <x:c r="N229" s="159">
        <x:f t="shared" si="47"/>
        <x:v>246.89</x:v>
      </x:c>
      <x:c r="O229" s="106" t="e">
        <x:v>#VALUE!</x:v>
      </x:c>
      <x:c r="P229" s="73" t="e">
        <x:f t="shared" si="48"/>
        <x:v>#VALUE!</x:v>
      </x:c>
      <x:c r="Q229" s="68" t="e">
        <x:v>#VALUE!</x:v>
      </x:c>
      <x:c r="R229" s="73" t="e">
        <x:f t="shared" si="49"/>
        <x:v>#VALUE!</x:v>
      </x:c>
      <x:c r="S229" s="68" t="e">
        <x:v>#VALUE!</x:v>
      </x:c>
      <x:c r="T229" s="73" t="e">
        <x:f t="shared" si="50"/>
        <x:v>#VALUE!</x:v>
      </x:c>
      <x:c r="U229" s="26" t="e">
        <x:v>#VALUE!</x:v>
      </x:c>
      <x:c r="V229" s="26">
        <x:f t="shared" si="51"/>
        <x:v>246.89</x:v>
      </x:c>
      <x:c r="W229" s="73" t="e">
        <x:f t="shared" si="52"/>
        <x:v>#VALUE!</x:v>
      </x:c>
      <x:c r="X229" s="74" t="e">
        <x:f t="shared" si="53"/>
        <x:v>#VALUE!</x:v>
      </x:c>
      <x:c r="Y229" s="68" t="e">
        <x:f t="shared" si="54"/>
        <x:v>#VALUE!</x:v>
      </x:c>
      <x:c r="Z229" s="68" t="e">
        <x:f t="shared" si="55"/>
        <x:v>#VALUE!</x:v>
      </x:c>
    </x:row>
    <x:row r="230" spans="1:27" ht="16.5">
      <x:c r="A230" s="118">
        <x:v>15</x:v>
      </x:c>
      <x:c r="B230" s="118"/>
      <x:c r="C230" s="113">
        <x:v>3</x:v>
      </x:c>
      <x:c r="D230" s="20" t="s">
        <x:v>24</x:v>
      </x:c>
      <x:c r="E230" s="20" t="s">
        <x:v>22</x:v>
      </x:c>
      <x:c r="F230" s="20" t="s">
        <x:v>23</x:v>
      </x:c>
      <x:c r="G230" s="158" t="e">
        <x:f t="shared" si="46"/>
        <x:v>#VALUE!</x:v>
      </x:c>
      <x:c r="H230" s="158">
        <x:f t="shared" si="46"/>
        <x:v>308.73593632660936</x:v>
      </x:c>
      <x:c r="I230" s="285" t="e">
        <x:f t="shared" si="46"/>
        <x:v>#VALUE!</x:v>
      </x:c>
      <x:c r="J230" s="106" t="e">
        <x:v>#VALUE!</x:v>
      </x:c>
      <x:c r="K230" s="73" t="e">
        <x:v>#VALUE!</x:v>
      </x:c>
      <x:c r="L230" s="68"/>
      <x:c r="M230" s="73">
        <x:v>0</x:v>
      </x:c>
      <x:c r="N230" s="159">
        <x:f t="shared" si="47"/>
        <x:v>308.73593632660936</x:v>
      </x:c>
      <x:c r="O230" s="106" t="e">
        <x:v>#VALUE!</x:v>
      </x:c>
      <x:c r="P230" s="73" t="e">
        <x:f t="shared" si="48"/>
        <x:v>#VALUE!</x:v>
      </x:c>
      <x:c r="Q230" s="68" t="e">
        <x:v>#VALUE!</x:v>
      </x:c>
      <x:c r="R230" s="73" t="e">
        <x:f t="shared" si="49"/>
        <x:v>#VALUE!</x:v>
      </x:c>
      <x:c r="S230" s="68" t="e">
        <x:v>#VALUE!</x:v>
      </x:c>
      <x:c r="T230" s="73" t="e">
        <x:f t="shared" si="50"/>
        <x:v>#VALUE!</x:v>
      </x:c>
      <x:c r="U230" s="26" t="e">
        <x:v>#VALUE!</x:v>
      </x:c>
      <x:c r="V230" s="26">
        <x:f t="shared" si="51"/>
        <x:v>308.73593632660936</x:v>
      </x:c>
      <x:c r="W230" s="73" t="e">
        <x:f t="shared" si="52"/>
        <x:v>#VALUE!</x:v>
      </x:c>
      <x:c r="X230" s="74" t="e">
        <x:f t="shared" si="53"/>
        <x:v>#VALUE!</x:v>
      </x:c>
      <x:c r="Y230" s="68" t="e">
        <x:f t="shared" si="54"/>
        <x:v>#VALUE!</x:v>
      </x:c>
      <x:c r="Z230" s="68" t="e">
        <x:f t="shared" si="55"/>
        <x:v>#VALUE!</x:v>
      </x:c>
      <x:c r="AA230" t="s">
        <x:v>1402</x:v>
      </x:c>
    </x:row>
    <x:row r="231" spans="1:27">
      <x:c r="A231" s="118">
        <x:v>16</x:v>
      </x:c>
      <x:c r="B231" s="118"/>
      <x:c r="C231" s="113">
        <x:v>3</x:v>
      </x:c>
      <x:c r="D231" s="20" t="s">
        <x:v>1365</x:v>
      </x:c>
      <x:c r="E231" s="20" t="s">
        <x:v>22</x:v>
      </x:c>
      <x:c r="F231" s="20" t="s">
        <x:v>23</x:v>
      </x:c>
      <x:c r="G231" s="158" t="e">
        <x:f t="shared" si="46"/>
        <x:v>#VALUE!</x:v>
      </x:c>
      <x:c r="H231" s="158">
        <x:f t="shared" si="46"/>
        <x:v>264.87955638340003</x:v>
      </x:c>
      <x:c r="I231" s="285" t="e">
        <x:f t="shared" si="46"/>
        <x:v>#VALUE!</x:v>
      </x:c>
      <x:c r="J231" s="106" t="e">
        <x:v>#VALUE!</x:v>
      </x:c>
      <x:c r="K231" s="73" t="e">
        <x:v>#VALUE!</x:v>
      </x:c>
      <x:c r="L231" s="68"/>
      <x:c r="M231" s="73">
        <x:v>0</x:v>
      </x:c>
      <x:c r="N231" s="159">
        <x:f t="shared" si="47"/>
        <x:v>264.87955638340003</x:v>
      </x:c>
      <x:c r="O231" s="106" t="e">
        <x:v>#VALUE!</x:v>
      </x:c>
      <x:c r="P231" s="73" t="e">
        <x:f t="shared" si="48"/>
        <x:v>#VALUE!</x:v>
      </x:c>
      <x:c r="Q231" s="68" t="e">
        <x:v>#VALUE!</x:v>
      </x:c>
      <x:c r="R231" s="73" t="e">
        <x:f t="shared" si="49"/>
        <x:v>#VALUE!</x:v>
      </x:c>
      <x:c r="S231" s="68" t="e">
        <x:v>#VALUE!</x:v>
      </x:c>
      <x:c r="T231" s="73" t="e">
        <x:f t="shared" si="50"/>
        <x:v>#VALUE!</x:v>
      </x:c>
      <x:c r="U231" s="26" t="e">
        <x:v>#VALUE!</x:v>
      </x:c>
      <x:c r="V231" s="26">
        <x:f t="shared" si="51"/>
        <x:v>264.87955638340003</x:v>
      </x:c>
      <x:c r="W231" s="73" t="e">
        <x:f t="shared" si="52"/>
        <x:v>#VALUE!</x:v>
      </x:c>
      <x:c r="X231" s="74" t="e">
        <x:f t="shared" si="53"/>
        <x:v>#VALUE!</x:v>
      </x:c>
      <x:c r="Y231" s="68" t="e">
        <x:f t="shared" si="54"/>
        <x:v>#VALUE!</x:v>
      </x:c>
      <x:c r="Z231" s="68" t="e">
        <x:f t="shared" si="55"/>
        <x:v>#VALUE!</x:v>
      </x:c>
    </x:row>
    <x:row r="232" spans="1:27">
      <x:c r="A232" s="118">
        <x:v>17</x:v>
      </x:c>
      <x:c r="B232" s="118"/>
      <x:c r="C232" s="113">
        <x:v>3</x:v>
      </x:c>
      <x:c r="D232" s="20" t="s">
        <x:v>25</x:v>
      </x:c>
      <x:c r="E232" s="20" t="s">
        <x:v>22</x:v>
      </x:c>
      <x:c r="F232" s="20" t="s">
        <x:v>26</x:v>
      </x:c>
      <x:c r="G232" s="158" t="e">
        <x:f t="shared" si="46"/>
        <x:v>#VALUE!</x:v>
      </x:c>
      <x:c r="H232" s="158">
        <x:f t="shared" si="46"/>
        <x:v>234</x:v>
      </x:c>
      <x:c r="I232" s="285" t="e">
        <x:f t="shared" si="46"/>
        <x:v>#VALUE!</x:v>
      </x:c>
      <x:c r="J232" s="106" t="e">
        <x:v>#VALUE!</x:v>
      </x:c>
      <x:c r="K232" s="73" t="e">
        <x:v>#VALUE!</x:v>
      </x:c>
      <x:c r="L232" s="68"/>
      <x:c r="M232" s="73">
        <x:v>0</x:v>
      </x:c>
      <x:c r="N232" s="159">
        <x:f t="shared" si="47"/>
        <x:v>234</x:v>
      </x:c>
      <x:c r="O232" s="106" t="e">
        <x:v>#VALUE!</x:v>
      </x:c>
      <x:c r="P232" s="73" t="e">
        <x:f t="shared" si="48"/>
        <x:v>#VALUE!</x:v>
      </x:c>
      <x:c r="Q232" s="68" t="e">
        <x:v>#VALUE!</x:v>
      </x:c>
      <x:c r="R232" s="73" t="e">
        <x:f t="shared" si="49"/>
        <x:v>#VALUE!</x:v>
      </x:c>
      <x:c r="S232" s="68" t="e">
        <x:v>#VALUE!</x:v>
      </x:c>
      <x:c r="T232" s="73" t="e">
        <x:f t="shared" si="50"/>
        <x:v>#VALUE!</x:v>
      </x:c>
      <x:c r="U232" s="26" t="e">
        <x:v>#VALUE!</x:v>
      </x:c>
      <x:c r="V232" s="26">
        <x:f t="shared" si="51"/>
        <x:v>234</x:v>
      </x:c>
      <x:c r="W232" s="73" t="e">
        <x:f t="shared" si="52"/>
        <x:v>#VALUE!</x:v>
      </x:c>
      <x:c r="X232" s="74" t="e">
        <x:f t="shared" si="53"/>
        <x:v>#VALUE!</x:v>
      </x:c>
      <x:c r="Y232" s="68" t="e">
        <x:f t="shared" si="54"/>
        <x:v>#VALUE!</x:v>
      </x:c>
      <x:c r="Z232" s="68" t="e">
        <x:f t="shared" si="55"/>
        <x:v>#VALUE!</x:v>
      </x:c>
    </x:row>
    <x:row r="233" spans="1:27" ht="16.5">
      <x:c r="A233" s="118">
        <x:v>18</x:v>
      </x:c>
      <x:c r="B233" s="118"/>
      <x:c r="C233" s="113">
        <x:v>3</x:v>
      </x:c>
      <x:c r="D233" s="20" t="s">
        <x:v>27</x:v>
      </x:c>
      <x:c r="E233" s="20" t="s">
        <x:v>22</x:v>
      </x:c>
      <x:c r="F233" s="20" t="s">
        <x:v>26</x:v>
      </x:c>
      <x:c r="G233" s="158" t="e">
        <x:f t="shared" si="46"/>
        <x:v>#VALUE!</x:v>
      </x:c>
      <x:c r="H233" s="158">
        <x:f t="shared" si="46"/>
        <x:v>279.36479081152623</x:v>
      </x:c>
      <x:c r="I233" s="285" t="e">
        <x:f t="shared" si="46"/>
        <x:v>#VALUE!</x:v>
      </x:c>
      <x:c r="J233" s="106" t="e">
        <x:v>#VALUE!</x:v>
      </x:c>
      <x:c r="K233" s="73" t="e">
        <x:v>#VALUE!</x:v>
      </x:c>
      <x:c r="L233" s="68"/>
      <x:c r="M233" s="73">
        <x:v>0</x:v>
      </x:c>
      <x:c r="N233" s="159">
        <x:f t="shared" si="47"/>
        <x:v>279.36479081152623</x:v>
      </x:c>
      <x:c r="O233" s="106" t="e">
        <x:v>#VALUE!</x:v>
      </x:c>
      <x:c r="P233" s="73" t="e">
        <x:f t="shared" si="48"/>
        <x:v>#VALUE!</x:v>
      </x:c>
      <x:c r="Q233" s="68" t="e">
        <x:v>#VALUE!</x:v>
      </x:c>
      <x:c r="R233" s="73" t="e">
        <x:f t="shared" si="49"/>
        <x:v>#VALUE!</x:v>
      </x:c>
      <x:c r="S233" s="68" t="e">
        <x:v>#VALUE!</x:v>
      </x:c>
      <x:c r="T233" s="73" t="e">
        <x:f t="shared" si="50"/>
        <x:v>#VALUE!</x:v>
      </x:c>
      <x:c r="U233" s="26" t="e">
        <x:v>#VALUE!</x:v>
      </x:c>
      <x:c r="V233" s="26">
        <x:f t="shared" si="51"/>
        <x:v>279.36479081152623</x:v>
      </x:c>
      <x:c r="W233" s="73" t="e">
        <x:f t="shared" si="52"/>
        <x:v>#VALUE!</x:v>
      </x:c>
      <x:c r="X233" s="74" t="e">
        <x:f t="shared" si="53"/>
        <x:v>#VALUE!</x:v>
      </x:c>
      <x:c r="Y233" s="68" t="e">
        <x:f t="shared" si="54"/>
        <x:v>#VALUE!</x:v>
      </x:c>
      <x:c r="Z233" s="68" t="e">
        <x:f t="shared" si="55"/>
        <x:v>#VALUE!</x:v>
      </x:c>
      <x:c r="AA233" t="s">
        <x:v>1402</x:v>
      </x:c>
    </x:row>
    <x:row r="234" spans="1:27">
      <x:c r="A234" s="118">
        <x:v>19</x:v>
      </x:c>
      <x:c r="B234" s="118"/>
      <x:c r="C234" s="113">
        <x:v>3</x:v>
      </x:c>
      <x:c r="D234" s="20" t="s">
        <x:v>1366</x:v>
      </x:c>
      <x:c r="E234" s="20" t="s">
        <x:v>22</x:v>
      </x:c>
      <x:c r="F234" s="20" t="s">
        <x:v>26</x:v>
      </x:c>
      <x:c r="G234" s="158" t="e">
        <x:f t="shared" si="46"/>
        <x:v>#VALUE!</x:v>
      </x:c>
      <x:c r="H234" s="158">
        <x:f t="shared" si="46"/>
        <x:v>240.89041661300001</x:v>
      </x:c>
      <x:c r="I234" s="285" t="e">
        <x:f t="shared" si="46"/>
        <x:v>#VALUE!</x:v>
      </x:c>
      <x:c r="J234" s="106" t="e">
        <x:v>#VALUE!</x:v>
      </x:c>
      <x:c r="K234" s="73" t="e">
        <x:v>#VALUE!</x:v>
      </x:c>
      <x:c r="L234" s="68"/>
      <x:c r="M234" s="73">
        <x:v>0</x:v>
      </x:c>
      <x:c r="N234" s="159">
        <x:f t="shared" si="47"/>
        <x:v>240.89041661300001</x:v>
      </x:c>
      <x:c r="O234" s="106" t="e">
        <x:v>#VALUE!</x:v>
      </x:c>
      <x:c r="P234" s="73" t="e">
        <x:f t="shared" si="48"/>
        <x:v>#VALUE!</x:v>
      </x:c>
      <x:c r="Q234" s="68" t="e">
        <x:v>#VALUE!</x:v>
      </x:c>
      <x:c r="R234" s="73" t="e">
        <x:f t="shared" si="49"/>
        <x:v>#VALUE!</x:v>
      </x:c>
      <x:c r="S234" s="68" t="e">
        <x:v>#VALUE!</x:v>
      </x:c>
      <x:c r="T234" s="73" t="e">
        <x:f t="shared" si="50"/>
        <x:v>#VALUE!</x:v>
      </x:c>
      <x:c r="U234" s="26" t="e">
        <x:v>#VALUE!</x:v>
      </x:c>
      <x:c r="V234" s="26">
        <x:f t="shared" si="51"/>
        <x:v>240.89041661300001</x:v>
      </x:c>
      <x:c r="W234" s="73" t="e">
        <x:f t="shared" si="52"/>
        <x:v>#VALUE!</x:v>
      </x:c>
      <x:c r="X234" s="74" t="e">
        <x:f t="shared" si="53"/>
        <x:v>#VALUE!</x:v>
      </x:c>
      <x:c r="Y234" s="68" t="e">
        <x:f t="shared" si="54"/>
        <x:v>#VALUE!</x:v>
      </x:c>
      <x:c r="Z234" s="68" t="e">
        <x:f t="shared" si="55"/>
        <x:v>#VALUE!</x:v>
      </x:c>
    </x:row>
    <x:row r="235" spans="1:27">
      <x:c r="A235" s="118">
        <x:v>20</x:v>
      </x:c>
      <x:c r="B235" s="118"/>
      <x:c r="C235" s="113">
        <x:v>3</x:v>
      </x:c>
      <x:c r="D235" s="20" t="s">
        <x:v>28</x:v>
      </x:c>
      <x:c r="E235" s="20" t="s">
        <x:v>12</x:v>
      </x:c>
      <x:c r="F235" s="20" t="s">
        <x:v>29</x:v>
      </x:c>
      <x:c r="G235" s="158" t="e">
        <x:f t="shared" si="46"/>
        <x:v>#VALUE!</x:v>
      </x:c>
      <x:c r="H235" s="158">
        <x:f t="shared" si="46"/>
        <x:v>337.04162903801313</x:v>
      </x:c>
      <x:c r="I235" s="285" t="e">
        <x:f t="shared" si="46"/>
        <x:v>#VALUE!</x:v>
      </x:c>
      <x:c r="J235" s="106" t="e">
        <x:v>#VALUE!</x:v>
      </x:c>
      <x:c r="K235" s="73" t="e">
        <x:v>#VALUE!</x:v>
      </x:c>
      <x:c r="L235" s="68"/>
      <x:c r="M235" s="73">
        <x:v>0</x:v>
      </x:c>
      <x:c r="N235" s="159">
        <x:f t="shared" si="47"/>
        <x:v>337.04162903801313</x:v>
      </x:c>
      <x:c r="O235" s="106" t="e">
        <x:v>#VALUE!</x:v>
      </x:c>
      <x:c r="P235" s="73" t="e">
        <x:f t="shared" si="48"/>
        <x:v>#VALUE!</x:v>
      </x:c>
      <x:c r="Q235" s="68" t="e">
        <x:v>#VALUE!</x:v>
      </x:c>
      <x:c r="R235" s="73" t="e">
        <x:f t="shared" si="49"/>
        <x:v>#VALUE!</x:v>
      </x:c>
      <x:c r="S235" s="68" t="e">
        <x:v>#VALUE!</x:v>
      </x:c>
      <x:c r="T235" s="73" t="e">
        <x:f t="shared" si="50"/>
        <x:v>#VALUE!</x:v>
      </x:c>
      <x:c r="U235" s="26" t="e">
        <x:v>#VALUE!</x:v>
      </x:c>
      <x:c r="V235" s="26">
        <x:f t="shared" si="51"/>
        <x:v>337.04162903801313</x:v>
      </x:c>
      <x:c r="W235" s="73" t="e">
        <x:f t="shared" si="52"/>
        <x:v>#VALUE!</x:v>
      </x:c>
      <x:c r="X235" s="74" t="e">
        <x:f t="shared" si="53"/>
        <x:v>#VALUE!</x:v>
      </x:c>
      <x:c r="Y235" s="68" t="e">
        <x:f t="shared" si="54"/>
        <x:v>#VALUE!</x:v>
      </x:c>
      <x:c r="Z235" s="68" t="e">
        <x:f t="shared" si="55"/>
        <x:v>#VALUE!</x:v>
      </x:c>
    </x:row>
    <x:row r="236" spans="1:27">
      <x:c r="A236" s="118">
        <x:v>21</x:v>
      </x:c>
      <x:c r="B236" s="118"/>
      <x:c r="C236" s="113">
        <x:v>3</x:v>
      </x:c>
      <x:c r="D236" s="20" t="s">
        <x:v>1367</x:v>
      </x:c>
      <x:c r="E236" s="20" t="s">
        <x:v>12</x:v>
      </x:c>
      <x:c r="F236" s="20" t="s">
        <x:v>29</x:v>
      </x:c>
      <x:c r="G236" s="158" t="e">
        <x:f t="shared" si="46"/>
        <x:v>#VALUE!</x:v>
      </x:c>
      <x:c r="H236" s="158">
        <x:f t="shared" si="46"/>
        <x:v>288.8845535968</x:v>
      </x:c>
      <x:c r="I236" s="285" t="e">
        <x:f t="shared" si="46"/>
        <x:v>#VALUE!</x:v>
      </x:c>
      <x:c r="J236" s="106" t="e">
        <x:v>#VALUE!</x:v>
      </x:c>
      <x:c r="K236" s="73" t="e">
        <x:v>#VALUE!</x:v>
      </x:c>
      <x:c r="L236" s="68"/>
      <x:c r="M236" s="73">
        <x:v>0</x:v>
      </x:c>
      <x:c r="N236" s="159">
        <x:f t="shared" si="47"/>
        <x:v>288.8845535968</x:v>
      </x:c>
      <x:c r="O236" s="106" t="e">
        <x:v>#VALUE!</x:v>
      </x:c>
      <x:c r="P236" s="73" t="e">
        <x:f t="shared" si="48"/>
        <x:v>#VALUE!</x:v>
      </x:c>
      <x:c r="Q236" s="68" t="e">
        <x:v>#VALUE!</x:v>
      </x:c>
      <x:c r="R236" s="73" t="e">
        <x:f t="shared" si="49"/>
        <x:v>#VALUE!</x:v>
      </x:c>
      <x:c r="S236" s="68" t="e">
        <x:v>#VALUE!</x:v>
      </x:c>
      <x:c r="T236" s="73" t="e">
        <x:f t="shared" si="50"/>
        <x:v>#VALUE!</x:v>
      </x:c>
      <x:c r="U236" s="26" t="e">
        <x:v>#VALUE!</x:v>
      </x:c>
      <x:c r="V236" s="26">
        <x:f t="shared" si="51"/>
        <x:v>288.8845535968</x:v>
      </x:c>
      <x:c r="W236" s="73" t="e">
        <x:f t="shared" si="52"/>
        <x:v>#VALUE!</x:v>
      </x:c>
      <x:c r="X236" s="74" t="e">
        <x:f t="shared" si="53"/>
        <x:v>#VALUE!</x:v>
      </x:c>
      <x:c r="Y236" s="68" t="e">
        <x:f t="shared" si="54"/>
        <x:v>#VALUE!</x:v>
      </x:c>
      <x:c r="Z236" s="68" t="e">
        <x:f t="shared" si="55"/>
        <x:v>#VALUE!</x:v>
      </x:c>
    </x:row>
    <x:row r="237" spans="1:27" ht="16.5">
      <x:c r="A237" s="118">
        <x:v>22</x:v>
      </x:c>
      <x:c r="B237" s="118"/>
      <x:c r="C237" s="113">
        <x:v>3</x:v>
      </x:c>
      <x:c r="D237" s="20" t="s">
        <x:v>30</x:v>
      </x:c>
      <x:c r="E237" s="20" t="s">
        <x:v>12</x:v>
      </x:c>
      <x:c r="F237" s="20" t="s">
        <x:v>29</x:v>
      </x:c>
      <x:c r="G237" s="158" t="e">
        <x:f t="shared" si="46"/>
        <x:v>#VALUE!</x:v>
      </x:c>
      <x:c r="H237" s="158">
        <x:f t="shared" si="46"/>
        <x:v>0</x:v>
      </x:c>
      <x:c r="I237" s="285" t="e">
        <x:f t="shared" si="46"/>
        <x:v>#VALUE!</x:v>
      </x:c>
      <x:c r="J237" s="106" t="e">
        <x:v>#VALUE!</x:v>
      </x:c>
      <x:c r="K237" s="73" t="e">
        <x:v>#VALUE!</x:v>
      </x:c>
      <x:c r="L237" s="68"/>
      <x:c r="M237" s="73">
        <x:v>0</x:v>
      </x:c>
      <x:c r="N237" s="159">
        <x:f t="shared" si="47"/>
        <x:v>0</x:v>
      </x:c>
      <x:c r="O237" s="106" t="e">
        <x:v>#VALUE!</x:v>
      </x:c>
      <x:c r="P237" s="73" t="e">
        <x:f t="shared" si="48"/>
        <x:v>#VALUE!</x:v>
      </x:c>
      <x:c r="Q237" s="68" t="e">
        <x:v>#VALUE!</x:v>
      </x:c>
      <x:c r="R237" s="73" t="e">
        <x:f t="shared" si="49"/>
        <x:v>#VALUE!</x:v>
      </x:c>
      <x:c r="S237" s="68" t="e">
        <x:v>#VALUE!</x:v>
      </x:c>
      <x:c r="T237" s="73" t="e">
        <x:f t="shared" si="50"/>
        <x:v>#VALUE!</x:v>
      </x:c>
      <x:c r="U237" s="26" t="e">
        <x:v>#VALUE!</x:v>
      </x:c>
      <x:c r="V237" s="26">
        <x:f t="shared" si="51"/>
        <x:v>0</x:v>
      </x:c>
      <x:c r="W237" s="73" t="e">
        <x:f t="shared" si="52"/>
        <x:v>#VALUE!</x:v>
      </x:c>
      <x:c r="X237" s="74" t="e">
        <x:f t="shared" si="53"/>
        <x:v>#VALUE!</x:v>
      </x:c>
      <x:c r="Y237" s="68" t="e">
        <x:f t="shared" si="54"/>
        <x:v>#VALUE!</x:v>
      </x:c>
      <x:c r="Z237" s="68" t="e">
        <x:f t="shared" si="55"/>
        <x:v>#VALUE!</x:v>
      </x:c>
      <x:c r="AA237" t="s">
        <x:v>1402</x:v>
      </x:c>
    </x:row>
    <x:row r="238" spans="1:27" ht="16.5">
      <x:c r="A238" s="118">
        <x:v>23</x:v>
      </x:c>
      <x:c r="B238" s="118"/>
      <x:c r="C238" s="113">
        <x:v>3</x:v>
      </x:c>
      <x:c r="D238" s="20" t="s">
        <x:v>31</x:v>
      </x:c>
      <x:c r="E238" s="20" t="s">
        <x:v>12</x:v>
      </x:c>
      <x:c r="F238" s="20" t="s">
        <x:v>32</x:v>
      </x:c>
      <x:c r="G238" s="158" t="e">
        <x:f t="shared" si="46"/>
        <x:v>#VALUE!</x:v>
      </x:c>
      <x:c r="H238" s="158">
        <x:f t="shared" si="46"/>
        <x:v>292.98965722631857</x:v>
      </x:c>
      <x:c r="I238" s="285" t="e">
        <x:f t="shared" si="46"/>
        <x:v>#VALUE!</x:v>
      </x:c>
      <x:c r="J238" s="106" t="e">
        <x:v>#VALUE!</x:v>
      </x:c>
      <x:c r="K238" s="73" t="e">
        <x:v>#VALUE!</x:v>
      </x:c>
      <x:c r="L238" s="68"/>
      <x:c r="M238" s="73">
        <x:v>0</x:v>
      </x:c>
      <x:c r="N238" s="159">
        <x:f t="shared" si="47"/>
        <x:v>292.98965722631857</x:v>
      </x:c>
      <x:c r="O238" s="106" t="e">
        <x:v>#VALUE!</x:v>
      </x:c>
      <x:c r="P238" s="73" t="e">
        <x:f t="shared" si="48"/>
        <x:v>#VALUE!</x:v>
      </x:c>
      <x:c r="Q238" s="68" t="e">
        <x:v>#VALUE!</x:v>
      </x:c>
      <x:c r="R238" s="73" t="e">
        <x:f t="shared" si="49"/>
        <x:v>#VALUE!</x:v>
      </x:c>
      <x:c r="S238" s="68" t="e">
        <x:v>#VALUE!</x:v>
      </x:c>
      <x:c r="T238" s="73" t="e">
        <x:f t="shared" si="50"/>
        <x:v>#VALUE!</x:v>
      </x:c>
      <x:c r="U238" s="26" t="e">
        <x:v>#VALUE!</x:v>
      </x:c>
      <x:c r="V238" s="26">
        <x:f t="shared" si="51"/>
        <x:v>292.98965722631857</x:v>
      </x:c>
      <x:c r="W238" s="73" t="e">
        <x:f t="shared" si="52"/>
        <x:v>#VALUE!</x:v>
      </x:c>
      <x:c r="X238" s="74" t="e">
        <x:f t="shared" si="53"/>
        <x:v>#VALUE!</x:v>
      </x:c>
      <x:c r="Y238" s="68" t="e">
        <x:f t="shared" si="54"/>
        <x:v>#VALUE!</x:v>
      </x:c>
      <x:c r="Z238" s="68" t="e">
        <x:f t="shared" si="55"/>
        <x:v>#VALUE!</x:v>
      </x:c>
      <x:c r="AA238" t="s">
        <x:v>1402</x:v>
      </x:c>
    </x:row>
    <x:row r="239" spans="1:27">
      <x:c r="A239" s="118">
        <x:v>24</x:v>
      </x:c>
      <x:c r="B239" s="118"/>
      <x:c r="C239" s="113">
        <x:v>3</x:v>
      </x:c>
      <x:c r="D239" s="20" t="s">
        <x:v>1368</x:v>
      </x:c>
      <x:c r="E239" s="20" t="s">
        <x:v>12</x:v>
      </x:c>
      <x:c r="F239" s="20" t="s">
        <x:v>32</x:v>
      </x:c>
      <x:c r="G239" s="158" t="e">
        <x:f t="shared" si="46"/>
        <x:v>#VALUE!</x:v>
      </x:c>
      <x:c r="H239" s="158">
        <x:f t="shared" si="46"/>
        <x:v>253.36388127680002</x:v>
      </x:c>
      <x:c r="I239" s="285" t="e">
        <x:f t="shared" si="46"/>
        <x:v>#VALUE!</x:v>
      </x:c>
      <x:c r="J239" s="106" t="e">
        <x:v>#VALUE!</x:v>
      </x:c>
      <x:c r="K239" s="73" t="e">
        <x:v>#VALUE!</x:v>
      </x:c>
      <x:c r="L239" s="68"/>
      <x:c r="M239" s="73">
        <x:v>0</x:v>
      </x:c>
      <x:c r="N239" s="159">
        <x:f t="shared" si="47"/>
        <x:v>253.36388127680002</x:v>
      </x:c>
      <x:c r="O239" s="106" t="e">
        <x:v>#VALUE!</x:v>
      </x:c>
      <x:c r="P239" s="73" t="e">
        <x:f t="shared" si="48"/>
        <x:v>#VALUE!</x:v>
      </x:c>
      <x:c r="Q239" s="68" t="e">
        <x:v>#VALUE!</x:v>
      </x:c>
      <x:c r="R239" s="73" t="e">
        <x:f t="shared" si="49"/>
        <x:v>#VALUE!</x:v>
      </x:c>
      <x:c r="S239" s="68" t="e">
        <x:v>#VALUE!</x:v>
      </x:c>
      <x:c r="T239" s="73" t="e">
        <x:f t="shared" si="50"/>
        <x:v>#VALUE!</x:v>
      </x:c>
      <x:c r="U239" s="26" t="e">
        <x:v>#VALUE!</x:v>
      </x:c>
      <x:c r="V239" s="26">
        <x:f t="shared" si="51"/>
        <x:v>253.36388127680002</x:v>
      </x:c>
      <x:c r="W239" s="73" t="e">
        <x:f t="shared" si="52"/>
        <x:v>#VALUE!</x:v>
      </x:c>
      <x:c r="X239" s="74" t="e">
        <x:f t="shared" si="53"/>
        <x:v>#VALUE!</x:v>
      </x:c>
      <x:c r="Y239" s="68" t="e">
        <x:f t="shared" si="54"/>
        <x:v>#VALUE!</x:v>
      </x:c>
      <x:c r="Z239" s="68" t="e">
        <x:f t="shared" si="55"/>
        <x:v>#VALUE!</x:v>
      </x:c>
    </x:row>
    <x:row r="240" spans="1:27">
      <x:c r="A240" s="118">
        <x:v>25</x:v>
      </x:c>
      <x:c r="B240" s="118"/>
      <x:c r="C240" s="113">
        <x:v>3</x:v>
      </x:c>
      <x:c r="D240" s="20" t="s">
        <x:v>33</x:v>
      </x:c>
      <x:c r="E240" s="20" t="s">
        <x:v>22</x:v>
      </x:c>
      <x:c r="F240" s="20" t="s">
        <x:v>34</x:v>
      </x:c>
      <x:c r="G240" s="158" t="e">
        <x:f t="shared" si="46"/>
        <x:v>#VALUE!</x:v>
      </x:c>
      <x:c r="H240" s="158">
        <x:f t="shared" si="46"/>
        <x:v>293.5</x:v>
      </x:c>
      <x:c r="I240" s="285" t="e">
        <x:f t="shared" si="46"/>
        <x:v>#VALUE!</x:v>
      </x:c>
      <x:c r="J240" s="106" t="e">
        <x:v>#VALUE!</x:v>
      </x:c>
      <x:c r="K240" s="73" t="e">
        <x:v>#VALUE!</x:v>
      </x:c>
      <x:c r="L240" s="68"/>
      <x:c r="M240" s="73">
        <x:v>0</x:v>
      </x:c>
      <x:c r="N240" s="159">
        <x:f t="shared" si="47"/>
        <x:v>293.5</x:v>
      </x:c>
      <x:c r="O240" s="106" t="e">
        <x:v>#VALUE!</x:v>
      </x:c>
      <x:c r="P240" s="73" t="e">
        <x:f t="shared" si="48"/>
        <x:v>#VALUE!</x:v>
      </x:c>
      <x:c r="Q240" s="68" t="e">
        <x:v>#VALUE!</x:v>
      </x:c>
      <x:c r="R240" s="73" t="e">
        <x:f t="shared" si="49"/>
        <x:v>#VALUE!</x:v>
      </x:c>
      <x:c r="S240" s="68" t="e">
        <x:v>#VALUE!</x:v>
      </x:c>
      <x:c r="T240" s="73" t="e">
        <x:f t="shared" si="50"/>
        <x:v>#VALUE!</x:v>
      </x:c>
      <x:c r="U240" s="26" t="e">
        <x:v>#VALUE!</x:v>
      </x:c>
      <x:c r="V240" s="26">
        <x:f t="shared" si="51"/>
        <x:v>293.5</x:v>
      </x:c>
      <x:c r="W240" s="73" t="e">
        <x:f t="shared" si="52"/>
        <x:v>#VALUE!</x:v>
      </x:c>
      <x:c r="X240" s="74" t="e">
        <x:f t="shared" si="53"/>
        <x:v>#VALUE!</x:v>
      </x:c>
      <x:c r="Y240" s="68" t="e">
        <x:f t="shared" si="54"/>
        <x:v>#VALUE!</x:v>
      </x:c>
      <x:c r="Z240" s="68" t="e">
        <x:f t="shared" si="55"/>
        <x:v>#VALUE!</x:v>
      </x:c>
    </x:row>
    <x:row r="241" spans="1:27">
      <x:c r="A241" s="118">
        <x:v>26</x:v>
      </x:c>
      <x:c r="B241" s="118"/>
      <x:c r="C241" s="113">
        <x:v>3</x:v>
      </x:c>
      <x:c r="D241" s="20" t="s">
        <x:v>35</x:v>
      </x:c>
      <x:c r="E241" s="20" t="s">
        <x:v>22</x:v>
      </x:c>
      <x:c r="F241" s="20" t="s">
        <x:v>34</x:v>
      </x:c>
      <x:c r="G241" s="158" t="e">
        <x:f t="shared" si="46"/>
        <x:v>#VALUE!</x:v>
      </x:c>
      <x:c r="H241" s="158">
        <x:f t="shared" si="46"/>
        <x:v>358.16718537832747</x:v>
      </x:c>
      <x:c r="I241" s="285" t="e">
        <x:f t="shared" si="46"/>
        <x:v>#VALUE!</x:v>
      </x:c>
      <x:c r="J241" s="106" t="e">
        <x:v>#VALUE!</x:v>
      </x:c>
      <x:c r="K241" s="73" t="e">
        <x:v>#VALUE!</x:v>
      </x:c>
      <x:c r="L241" s="68"/>
      <x:c r="M241" s="73">
        <x:v>0</x:v>
      </x:c>
      <x:c r="N241" s="159">
        <x:f t="shared" si="47"/>
        <x:v>358.16718537832747</x:v>
      </x:c>
      <x:c r="O241" s="106" t="e">
        <x:v>#VALUE!</x:v>
      </x:c>
      <x:c r="P241" s="73" t="e">
        <x:f t="shared" si="48"/>
        <x:v>#VALUE!</x:v>
      </x:c>
      <x:c r="Q241" s="68" t="e">
        <x:v>#VALUE!</x:v>
      </x:c>
      <x:c r="R241" s="73" t="e">
        <x:f t="shared" si="49"/>
        <x:v>#VALUE!</x:v>
      </x:c>
      <x:c r="S241" s="68" t="e">
        <x:v>#VALUE!</x:v>
      </x:c>
      <x:c r="T241" s="73" t="e">
        <x:f t="shared" si="50"/>
        <x:v>#VALUE!</x:v>
      </x:c>
      <x:c r="U241" s="26" t="e">
        <x:v>#VALUE!</x:v>
      </x:c>
      <x:c r="V241" s="26">
        <x:f t="shared" si="51"/>
        <x:v>358.16718537832747</x:v>
      </x:c>
      <x:c r="W241" s="73" t="e">
        <x:f t="shared" si="52"/>
        <x:v>#VALUE!</x:v>
      </x:c>
      <x:c r="X241" s="74" t="e">
        <x:f t="shared" si="53"/>
        <x:v>#VALUE!</x:v>
      </x:c>
      <x:c r="Y241" s="68" t="e">
        <x:f t="shared" si="54"/>
        <x:v>#VALUE!</x:v>
      </x:c>
      <x:c r="Z241" s="68" t="e">
        <x:f t="shared" si="55"/>
        <x:v>#VALUE!</x:v>
      </x:c>
    </x:row>
    <x:row r="242" spans="1:27">
      <x:c r="A242" s="118">
        <x:v>27</x:v>
      </x:c>
      <x:c r="B242" s="118"/>
      <x:c r="C242" s="113">
        <x:v>3</x:v>
      </x:c>
      <x:c r="D242" s="20" t="s">
        <x:v>36</x:v>
      </x:c>
      <x:c r="E242" s="20" t="s">
        <x:v>12</x:v>
      </x:c>
      <x:c r="F242" s="20" t="s">
        <x:v>37</x:v>
      </x:c>
      <x:c r="G242" s="158" t="e">
        <x:f t="shared" si="46"/>
        <x:v>#VALUE!</x:v>
      </x:c>
      <x:c r="H242" s="158">
        <x:f t="shared" si="46"/>
        <x:v>237.29575554800454</x:v>
      </x:c>
      <x:c r="I242" s="285" t="e">
        <x:f t="shared" si="46"/>
        <x:v>#VALUE!</x:v>
      </x:c>
      <x:c r="J242" s="106" t="e">
        <x:v>#VALUE!</x:v>
      </x:c>
      <x:c r="K242" s="73" t="e">
        <x:v>#VALUE!</x:v>
      </x:c>
      <x:c r="L242" s="68"/>
      <x:c r="M242" s="73">
        <x:v>0</x:v>
      </x:c>
      <x:c r="N242" s="159">
        <x:f t="shared" si="47"/>
        <x:v>237.29575554800454</x:v>
      </x:c>
      <x:c r="O242" s="106" t="e">
        <x:v>#VALUE!</x:v>
      </x:c>
      <x:c r="P242" s="73" t="e">
        <x:f t="shared" si="48"/>
        <x:v>#VALUE!</x:v>
      </x:c>
      <x:c r="Q242" s="68" t="e">
        <x:v>#VALUE!</x:v>
      </x:c>
      <x:c r="R242" s="73" t="e">
        <x:f t="shared" si="49"/>
        <x:v>#VALUE!</x:v>
      </x:c>
      <x:c r="S242" s="68" t="e">
        <x:v>#VALUE!</x:v>
      </x:c>
      <x:c r="T242" s="73" t="e">
        <x:f t="shared" si="50"/>
        <x:v>#VALUE!</x:v>
      </x:c>
      <x:c r="U242" s="26" t="e">
        <x:v>#VALUE!</x:v>
      </x:c>
      <x:c r="V242" s="26">
        <x:f t="shared" si="51"/>
        <x:v>237.29575554800454</x:v>
      </x:c>
      <x:c r="W242" s="73" t="e">
        <x:f t="shared" si="52"/>
        <x:v>#VALUE!</x:v>
      </x:c>
      <x:c r="X242" s="74" t="e">
        <x:f t="shared" si="53"/>
        <x:v>#VALUE!</x:v>
      </x:c>
      <x:c r="Y242" s="68" t="e">
        <x:f t="shared" si="54"/>
        <x:v>#VALUE!</x:v>
      </x:c>
      <x:c r="Z242" s="68" t="e">
        <x:f t="shared" si="55"/>
        <x:v>#VALUE!</x:v>
      </x:c>
    </x:row>
    <x:row r="243" spans="1:27">
      <x:c r="A243" s="118">
        <x:v>28</x:v>
      </x:c>
      <x:c r="B243" s="118"/>
      <x:c r="C243" s="113">
        <x:v>3</x:v>
      </x:c>
      <x:c r="D243" s="20" t="s">
        <x:v>38</x:v>
      </x:c>
      <x:c r="E243" s="20" t="s">
        <x:v>12</x:v>
      </x:c>
      <x:c r="F243" s="20" t="s">
        <x:v>37</x:v>
      </x:c>
      <x:c r="G243" s="158" t="e">
        <x:f t="shared" si="46"/>
        <x:v>#VALUE!</x:v>
      </x:c>
      <x:c r="H243" s="158">
        <x:f t="shared" si="46"/>
        <x:v>0</x:v>
      </x:c>
      <x:c r="I243" s="285" t="e">
        <x:f t="shared" si="46"/>
        <x:v>#VALUE!</x:v>
      </x:c>
      <x:c r="J243" s="106" t="e">
        <x:v>#VALUE!</x:v>
      </x:c>
      <x:c r="K243" s="73" t="e">
        <x:v>#VALUE!</x:v>
      </x:c>
      <x:c r="L243" s="68"/>
      <x:c r="M243" s="73">
        <x:v>0</x:v>
      </x:c>
      <x:c r="N243" s="159">
        <x:f t="shared" si="47"/>
        <x:v>0</x:v>
      </x:c>
      <x:c r="O243" s="106" t="e">
        <x:v>#VALUE!</x:v>
      </x:c>
      <x:c r="P243" s="73" t="e">
        <x:f t="shared" si="48"/>
        <x:v>#VALUE!</x:v>
      </x:c>
      <x:c r="Q243" s="68" t="e">
        <x:v>#VALUE!</x:v>
      </x:c>
      <x:c r="R243" s="73" t="e">
        <x:f t="shared" si="49"/>
        <x:v>#VALUE!</x:v>
      </x:c>
      <x:c r="S243" s="68" t="e">
        <x:v>#VALUE!</x:v>
      </x:c>
      <x:c r="T243" s="73" t="e">
        <x:f t="shared" si="50"/>
        <x:v>#VALUE!</x:v>
      </x:c>
      <x:c r="U243" s="26" t="e">
        <x:v>#VALUE!</x:v>
      </x:c>
      <x:c r="V243" s="26">
        <x:f t="shared" si="51"/>
        <x:v>0</x:v>
      </x:c>
      <x:c r="W243" s="73" t="e">
        <x:f t="shared" si="52"/>
        <x:v>#VALUE!</x:v>
      </x:c>
      <x:c r="X243" s="74" t="e">
        <x:f t="shared" si="53"/>
        <x:v>#VALUE!</x:v>
      </x:c>
      <x:c r="Y243" s="68" t="e">
        <x:f t="shared" si="54"/>
        <x:v>#VALUE!</x:v>
      </x:c>
      <x:c r="Z243" s="68" t="e">
        <x:f t="shared" si="55"/>
        <x:v>#VALUE!</x:v>
      </x:c>
    </x:row>
    <x:row r="244" spans="1:27">
      <x:c r="A244" s="118">
        <x:v>29</x:v>
      </x:c>
      <x:c r="B244" s="118"/>
      <x:c r="C244" s="113">
        <x:v>3</x:v>
      </x:c>
      <x:c r="D244" s="20" t="s">
        <x:v>39</x:v>
      </x:c>
      <x:c r="E244" s="20" t="s">
        <x:v>22</x:v>
      </x:c>
      <x:c r="F244" s="20" t="s">
        <x:v>40</x:v>
      </x:c>
      <x:c r="G244" s="158" t="e">
        <x:f t="shared" si="46"/>
        <x:v>#VALUE!</x:v>
      </x:c>
      <x:c r="H244" s="158">
        <x:f t="shared" si="46"/>
        <x:v>446.79559370061378</x:v>
      </x:c>
      <x:c r="I244" s="285" t="e">
        <x:f t="shared" si="46"/>
        <x:v>#VALUE!</x:v>
      </x:c>
      <x:c r="J244" s="106" t="e">
        <x:v>#VALUE!</x:v>
      </x:c>
      <x:c r="K244" s="73" t="e">
        <x:v>#VALUE!</x:v>
      </x:c>
      <x:c r="L244" s="68"/>
      <x:c r="M244" s="73">
        <x:v>0</x:v>
      </x:c>
      <x:c r="N244" s="159">
        <x:f t="shared" si="47"/>
        <x:v>446.79559370061378</x:v>
      </x:c>
      <x:c r="O244" s="106" t="e">
        <x:v>#VALUE!</x:v>
      </x:c>
      <x:c r="P244" s="73" t="e">
        <x:f t="shared" si="48"/>
        <x:v>#VALUE!</x:v>
      </x:c>
      <x:c r="Q244" s="68" t="e">
        <x:v>#VALUE!</x:v>
      </x:c>
      <x:c r="R244" s="73" t="e">
        <x:f t="shared" si="49"/>
        <x:v>#VALUE!</x:v>
      </x:c>
      <x:c r="S244" s="68" t="e">
        <x:v>#VALUE!</x:v>
      </x:c>
      <x:c r="T244" s="73" t="e">
        <x:f t="shared" si="50"/>
        <x:v>#VALUE!</x:v>
      </x:c>
      <x:c r="U244" s="26" t="e">
        <x:v>#VALUE!</x:v>
      </x:c>
      <x:c r="V244" s="26">
        <x:f t="shared" si="51"/>
        <x:v>446.79559370061378</x:v>
      </x:c>
      <x:c r="W244" s="73" t="e">
        <x:f t="shared" si="52"/>
        <x:v>#VALUE!</x:v>
      </x:c>
      <x:c r="X244" s="74" t="e">
        <x:f t="shared" si="53"/>
        <x:v>#VALUE!</x:v>
      </x:c>
      <x:c r="Y244" s="68" t="e">
        <x:f t="shared" si="54"/>
        <x:v>#VALUE!</x:v>
      </x:c>
      <x:c r="Z244" s="68" t="e">
        <x:f t="shared" si="55"/>
        <x:v>#VALUE!</x:v>
      </x:c>
    </x:row>
    <x:row r="245" spans="1:27">
      <x:c r="A245" s="118">
        <x:v>30</x:v>
      </x:c>
      <x:c r="B245" s="118"/>
      <x:c r="C245" s="113">
        <x:v>3</x:v>
      </x:c>
      <x:c r="D245" s="20" t="s">
        <x:v>1369</x:v>
      </x:c>
      <x:c r="E245" s="20" t="s">
        <x:v>22</x:v>
      </x:c>
      <x:c r="F245" s="20" t="s">
        <x:v>40</x:v>
      </x:c>
      <x:c r="G245" s="158" t="e">
        <x:f t="shared" si="46"/>
        <x:v>#VALUE!</x:v>
      </x:c>
      <x:c r="H245" s="158">
        <x:f t="shared" si="46"/>
        <x:v>386.76303476999999</x:v>
      </x:c>
      <x:c r="I245" s="285" t="e">
        <x:f t="shared" si="46"/>
        <x:v>#VALUE!</x:v>
      </x:c>
      <x:c r="J245" s="106" t="e">
        <x:v>#VALUE!</x:v>
      </x:c>
      <x:c r="K245" s="73" t="e">
        <x:v>#VALUE!</x:v>
      </x:c>
      <x:c r="L245" s="68"/>
      <x:c r="M245" s="73">
        <x:v>0</x:v>
      </x:c>
      <x:c r="N245" s="159">
        <x:f t="shared" si="47"/>
        <x:v>386.76303476999999</x:v>
      </x:c>
      <x:c r="O245" s="106" t="e">
        <x:v>#VALUE!</x:v>
      </x:c>
      <x:c r="P245" s="73" t="e">
        <x:f t="shared" si="48"/>
        <x:v>#VALUE!</x:v>
      </x:c>
      <x:c r="Q245" s="68" t="e">
        <x:v>#VALUE!</x:v>
      </x:c>
      <x:c r="R245" s="73" t="e">
        <x:f t="shared" si="49"/>
        <x:v>#VALUE!</x:v>
      </x:c>
      <x:c r="S245" s="68" t="e">
        <x:v>#VALUE!</x:v>
      </x:c>
      <x:c r="T245" s="73" t="e">
        <x:f t="shared" si="50"/>
        <x:v>#VALUE!</x:v>
      </x:c>
      <x:c r="U245" s="26" t="e">
        <x:v>#VALUE!</x:v>
      </x:c>
      <x:c r="V245" s="26">
        <x:f t="shared" si="51"/>
        <x:v>386.76303476999999</x:v>
      </x:c>
      <x:c r="W245" s="73" t="e">
        <x:f t="shared" si="52"/>
        <x:v>#VALUE!</x:v>
      </x:c>
      <x:c r="X245" s="74" t="e">
        <x:f t="shared" si="53"/>
        <x:v>#VALUE!</x:v>
      </x:c>
      <x:c r="Y245" s="68" t="e">
        <x:f t="shared" si="54"/>
        <x:v>#VALUE!</x:v>
      </x:c>
      <x:c r="Z245" s="68" t="e">
        <x:f t="shared" si="55"/>
        <x:v>#VALUE!</x:v>
      </x:c>
    </x:row>
    <x:row r="246" spans="1:27" ht="16.5">
      <x:c r="A246" s="118">
        <x:v>31</x:v>
      </x:c>
      <x:c r="B246" s="118"/>
      <x:c r="C246" s="113">
        <x:v>3</x:v>
      </x:c>
      <x:c r="D246" s="20" t="s">
        <x:v>41</x:v>
      </x:c>
      <x:c r="E246" s="20" t="s">
        <x:v>22</x:v>
      </x:c>
      <x:c r="F246" s="20" t="s">
        <x:v>40</x:v>
      </x:c>
      <x:c r="G246" s="158" t="e">
        <x:f t="shared" si="46"/>
        <x:v>#VALUE!</x:v>
      </x:c>
      <x:c r="H246" s="158">
        <x:f t="shared" si="46"/>
        <x:v>0</x:v>
      </x:c>
      <x:c r="I246" s="285" t="e">
        <x:f t="shared" si="46"/>
        <x:v>#VALUE!</x:v>
      </x:c>
      <x:c r="J246" s="106" t="e">
        <x:v>#VALUE!</x:v>
      </x:c>
      <x:c r="K246" s="73" t="e">
        <x:v>#VALUE!</x:v>
      </x:c>
      <x:c r="L246" s="68"/>
      <x:c r="M246" s="73">
        <x:v>0</x:v>
      </x:c>
      <x:c r="N246" s="159">
        <x:f t="shared" si="47"/>
        <x:v>0</x:v>
      </x:c>
      <x:c r="O246" s="106" t="e">
        <x:v>#VALUE!</x:v>
      </x:c>
      <x:c r="P246" s="73" t="e">
        <x:f t="shared" si="48"/>
        <x:v>#VALUE!</x:v>
      </x:c>
      <x:c r="Q246" s="68" t="e">
        <x:v>#VALUE!</x:v>
      </x:c>
      <x:c r="R246" s="73" t="e">
        <x:f t="shared" si="49"/>
        <x:v>#VALUE!</x:v>
      </x:c>
      <x:c r="S246" s="68" t="e">
        <x:v>#VALUE!</x:v>
      </x:c>
      <x:c r="T246" s="73" t="e">
        <x:f t="shared" si="50"/>
        <x:v>#VALUE!</x:v>
      </x:c>
      <x:c r="U246" s="26" t="e">
        <x:v>#VALUE!</x:v>
      </x:c>
      <x:c r="V246" s="26">
        <x:f t="shared" si="51"/>
        <x:v>0</x:v>
      </x:c>
      <x:c r="W246" s="73" t="e">
        <x:f t="shared" si="52"/>
        <x:v>#VALUE!</x:v>
      </x:c>
      <x:c r="X246" s="74" t="e">
        <x:f t="shared" si="53"/>
        <x:v>#VALUE!</x:v>
      </x:c>
      <x:c r="Y246" s="68" t="e">
        <x:f t="shared" si="54"/>
        <x:v>#VALUE!</x:v>
      </x:c>
      <x:c r="Z246" s="68" t="e">
        <x:f t="shared" si="55"/>
        <x:v>#VALUE!</x:v>
      </x:c>
      <x:c r="AA246" t="s">
        <x:v>1402</x:v>
      </x:c>
    </x:row>
    <x:row r="247" spans="1:27" ht="16.5">
      <x:c r="A247" s="118">
        <x:v>32</x:v>
      </x:c>
      <x:c r="B247" s="118"/>
      <x:c r="C247" s="113">
        <x:v>3</x:v>
      </x:c>
      <x:c r="D247" s="20" t="s">
        <x:v>42</x:v>
      </x:c>
      <x:c r="E247" s="20" t="s">
        <x:v>12</x:v>
      </x:c>
      <x:c r="F247" s="20" t="s">
        <x:v>43</x:v>
      </x:c>
      <x:c r="G247" s="158" t="e">
        <x:f t="shared" si="46"/>
        <x:v>#VALUE!</x:v>
      </x:c>
      <x:c r="H247" s="158">
        <x:f t="shared" si="46"/>
        <x:v>295.74731798755823</x:v>
      </x:c>
      <x:c r="I247" s="285" t="e">
        <x:f t="shared" si="46"/>
        <x:v>#VALUE!</x:v>
      </x:c>
      <x:c r="J247" s="106" t="e">
        <x:v>#VALUE!</x:v>
      </x:c>
      <x:c r="K247" s="73" t="e">
        <x:v>#VALUE!</x:v>
      </x:c>
      <x:c r="L247" s="68"/>
      <x:c r="M247" s="73">
        <x:v>0</x:v>
      </x:c>
      <x:c r="N247" s="159">
        <x:f t="shared" si="47"/>
        <x:v>295.74731798755823</x:v>
      </x:c>
      <x:c r="O247" s="106" t="e">
        <x:v>#VALUE!</x:v>
      </x:c>
      <x:c r="P247" s="73" t="e">
        <x:f t="shared" si="48"/>
        <x:v>#VALUE!</x:v>
      </x:c>
      <x:c r="Q247" s="68" t="e">
        <x:v>#VALUE!</x:v>
      </x:c>
      <x:c r="R247" s="73" t="e">
        <x:f t="shared" si="49"/>
        <x:v>#VALUE!</x:v>
      </x:c>
      <x:c r="S247" s="68" t="e">
        <x:v>#VALUE!</x:v>
      </x:c>
      <x:c r="T247" s="73" t="e">
        <x:f t="shared" si="50"/>
        <x:v>#VALUE!</x:v>
      </x:c>
      <x:c r="U247" s="26" t="e">
        <x:v>#VALUE!</x:v>
      </x:c>
      <x:c r="V247" s="26">
        <x:f t="shared" si="51"/>
        <x:v>295.74731798755823</x:v>
      </x:c>
      <x:c r="W247" s="73" t="e">
        <x:f t="shared" si="52"/>
        <x:v>#VALUE!</x:v>
      </x:c>
      <x:c r="X247" s="74" t="e">
        <x:f t="shared" si="53"/>
        <x:v>#VALUE!</x:v>
      </x:c>
      <x:c r="Y247" s="68" t="e">
        <x:f t="shared" si="54"/>
        <x:v>#VALUE!</x:v>
      </x:c>
      <x:c r="Z247" s="68" t="e">
        <x:f t="shared" si="55"/>
        <x:v>#VALUE!</x:v>
      </x:c>
      <x:c r="AA247" t="s">
        <x:v>1402</x:v>
      </x:c>
    </x:row>
    <x:row r="248" spans="1:27">
      <x:c r="A248" s="118">
        <x:v>33</x:v>
      </x:c>
      <x:c r="B248" s="118"/>
      <x:c r="C248" s="113">
        <x:v>3</x:v>
      </x:c>
      <x:c r="D248" s="20" t="s">
        <x:v>44</x:v>
      </x:c>
      <x:c r="E248" s="20" t="s">
        <x:v>22</x:v>
      </x:c>
      <x:c r="F248" s="20" t="s">
        <x:v>45</x:v>
      </x:c>
      <x:c r="G248" s="158" t="e">
        <x:f t="shared" ref="G248:I279" si="56">SUMIFS(U:U,$D:$D,$D248,$C:$C,$C248-1)</x:f>
        <x:v>#VALUE!</x:v>
      </x:c>
      <x:c r="H248" s="158">
        <x:f t="shared" si="56"/>
        <x:v>214.73</x:v>
      </x:c>
      <x:c r="I248" s="285" t="e">
        <x:f t="shared" si="56"/>
        <x:v>#VALUE!</x:v>
      </x:c>
      <x:c r="J248" s="106" t="e">
        <x:v>#VALUE!</x:v>
      </x:c>
      <x:c r="K248" s="73" t="e">
        <x:v>#VALUE!</x:v>
      </x:c>
      <x:c r="L248" s="68"/>
      <x:c r="M248" s="73">
        <x:v>0</x:v>
      </x:c>
      <x:c r="N248" s="159">
        <x:f t="shared" si="47"/>
        <x:v>214.73</x:v>
      </x:c>
      <x:c r="O248" s="106" t="e">
        <x:v>#VALUE!</x:v>
      </x:c>
      <x:c r="P248" s="73" t="e">
        <x:f t="shared" si="48"/>
        <x:v>#VALUE!</x:v>
      </x:c>
      <x:c r="Q248" s="68" t="e">
        <x:v>#VALUE!</x:v>
      </x:c>
      <x:c r="R248" s="73" t="e">
        <x:f t="shared" si="49"/>
        <x:v>#VALUE!</x:v>
      </x:c>
      <x:c r="S248" s="68" t="e">
        <x:v>#VALUE!</x:v>
      </x:c>
      <x:c r="T248" s="73" t="e">
        <x:f t="shared" si="50"/>
        <x:v>#VALUE!</x:v>
      </x:c>
      <x:c r="U248" s="26" t="e">
        <x:v>#VALUE!</x:v>
      </x:c>
      <x:c r="V248" s="26">
        <x:f t="shared" si="51"/>
        <x:v>214.73</x:v>
      </x:c>
      <x:c r="W248" s="73" t="e">
        <x:f t="shared" si="52"/>
        <x:v>#VALUE!</x:v>
      </x:c>
      <x:c r="X248" s="74" t="e">
        <x:f t="shared" si="53"/>
        <x:v>#VALUE!</x:v>
      </x:c>
      <x:c r="Y248" s="68" t="e">
        <x:f t="shared" si="54"/>
        <x:v>#VALUE!</x:v>
      </x:c>
      <x:c r="Z248" s="68" t="e">
        <x:f t="shared" si="55"/>
        <x:v>#VALUE!</x:v>
      </x:c>
    </x:row>
    <x:row r="249" spans="1:27" ht="16.5">
      <x:c r="A249" s="118">
        <x:v>34</x:v>
      </x:c>
      <x:c r="B249" s="118"/>
      <x:c r="C249" s="113">
        <x:v>3</x:v>
      </x:c>
      <x:c r="D249" s="20" t="s">
        <x:v>46</x:v>
      </x:c>
      <x:c r="E249" s="20" t="s">
        <x:v>22</x:v>
      </x:c>
      <x:c r="F249" s="20" t="s">
        <x:v>45</x:v>
      </x:c>
      <x:c r="G249" s="158" t="e">
        <x:f t="shared" si="56"/>
        <x:v>#VALUE!</x:v>
      </x:c>
      <x:c r="H249" s="158">
        <x:f t="shared" si="56"/>
        <x:v>256.8178649324999</x:v>
      </x:c>
      <x:c r="I249" s="285" t="e">
        <x:f t="shared" si="56"/>
        <x:v>#VALUE!</x:v>
      </x:c>
      <x:c r="J249" s="106" t="e">
        <x:v>#VALUE!</x:v>
      </x:c>
      <x:c r="K249" s="73" t="e">
        <x:v>#VALUE!</x:v>
      </x:c>
      <x:c r="L249" s="68"/>
      <x:c r="M249" s="73">
        <x:v>0</x:v>
      </x:c>
      <x:c r="N249" s="159">
        <x:f t="shared" si="47"/>
        <x:v>256.8178649324999</x:v>
      </x:c>
      <x:c r="O249" s="106" t="e">
        <x:v>#VALUE!</x:v>
      </x:c>
      <x:c r="P249" s="73" t="e">
        <x:f t="shared" si="48"/>
        <x:v>#VALUE!</x:v>
      </x:c>
      <x:c r="Q249" s="68" t="e">
        <x:v>#VALUE!</x:v>
      </x:c>
      <x:c r="R249" s="73" t="e">
        <x:f t="shared" si="49"/>
        <x:v>#VALUE!</x:v>
      </x:c>
      <x:c r="S249" s="68" t="e">
        <x:v>#VALUE!</x:v>
      </x:c>
      <x:c r="T249" s="73" t="e">
        <x:f t="shared" si="50"/>
        <x:v>#VALUE!</x:v>
      </x:c>
      <x:c r="U249" s="26" t="e">
        <x:v>#VALUE!</x:v>
      </x:c>
      <x:c r="V249" s="26">
        <x:f t="shared" si="51"/>
        <x:v>256.8178649324999</x:v>
      </x:c>
      <x:c r="W249" s="73" t="e">
        <x:f t="shared" si="52"/>
        <x:v>#VALUE!</x:v>
      </x:c>
      <x:c r="X249" s="74" t="e">
        <x:f t="shared" si="53"/>
        <x:v>#VALUE!</x:v>
      </x:c>
      <x:c r="Y249" s="68" t="e">
        <x:f t="shared" si="54"/>
        <x:v>#VALUE!</x:v>
      </x:c>
      <x:c r="Z249" s="68" t="e">
        <x:f t="shared" si="55"/>
        <x:v>#VALUE!</x:v>
      </x:c>
      <x:c r="AA249" t="s">
        <x:v>1402</x:v>
      </x:c>
    </x:row>
    <x:row r="250" spans="1:27">
      <x:c r="A250" s="118">
        <x:v>35</x:v>
      </x:c>
      <x:c r="B250" s="118"/>
      <x:c r="C250" s="113">
        <x:v>3</x:v>
      </x:c>
      <x:c r="D250" s="20" t="s">
        <x:v>47</x:v>
      </x:c>
      <x:c r="E250" s="20" t="s">
        <x:v>22</x:v>
      </x:c>
      <x:c r="F250" s="20" t="s">
        <x:v>48</x:v>
      </x:c>
      <x:c r="G250" s="158" t="e">
        <x:f t="shared" si="56"/>
        <x:v>#VALUE!</x:v>
      </x:c>
      <x:c r="H250" s="158">
        <x:f t="shared" si="56"/>
        <x:v>228.19</x:v>
      </x:c>
      <x:c r="I250" s="285" t="e">
        <x:f t="shared" si="56"/>
        <x:v>#VALUE!</x:v>
      </x:c>
      <x:c r="J250" s="106" t="e">
        <x:v>#VALUE!</x:v>
      </x:c>
      <x:c r="K250" s="73" t="e">
        <x:v>#VALUE!</x:v>
      </x:c>
      <x:c r="L250" s="68"/>
      <x:c r="M250" s="73">
        <x:v>0</x:v>
      </x:c>
      <x:c r="N250" s="159">
        <x:f t="shared" si="47"/>
        <x:v>228.19</x:v>
      </x:c>
      <x:c r="O250" s="106" t="e">
        <x:v>#VALUE!</x:v>
      </x:c>
      <x:c r="P250" s="73" t="e">
        <x:f t="shared" si="48"/>
        <x:v>#VALUE!</x:v>
      </x:c>
      <x:c r="Q250" s="68" t="e">
        <x:v>#VALUE!</x:v>
      </x:c>
      <x:c r="R250" s="73" t="e">
        <x:f t="shared" si="49"/>
        <x:v>#VALUE!</x:v>
      </x:c>
      <x:c r="S250" s="68" t="e">
        <x:v>#VALUE!</x:v>
      </x:c>
      <x:c r="T250" s="73" t="e">
        <x:f t="shared" si="50"/>
        <x:v>#VALUE!</x:v>
      </x:c>
      <x:c r="U250" s="26" t="e">
        <x:v>#VALUE!</x:v>
      </x:c>
      <x:c r="V250" s="26">
        <x:f t="shared" si="51"/>
        <x:v>228.19</x:v>
      </x:c>
      <x:c r="W250" s="73" t="e">
        <x:f t="shared" si="52"/>
        <x:v>#VALUE!</x:v>
      </x:c>
      <x:c r="X250" s="74" t="e">
        <x:f t="shared" si="53"/>
        <x:v>#VALUE!</x:v>
      </x:c>
      <x:c r="Y250" s="68" t="e">
        <x:f t="shared" si="54"/>
        <x:v>#VALUE!</x:v>
      </x:c>
      <x:c r="Z250" s="68" t="e">
        <x:f t="shared" si="55"/>
        <x:v>#VALUE!</x:v>
      </x:c>
    </x:row>
    <x:row r="251" spans="1:27">
      <x:c r="A251" s="118">
        <x:v>36</x:v>
      </x:c>
      <x:c r="B251" s="118"/>
      <x:c r="C251" s="113">
        <x:v>3</x:v>
      </x:c>
      <x:c r="D251" s="20" t="s">
        <x:v>49</x:v>
      </x:c>
      <x:c r="E251" s="20" t="s">
        <x:v>22</x:v>
      </x:c>
      <x:c r="F251" s="20" t="s">
        <x:v>48</x:v>
      </x:c>
      <x:c r="G251" s="158" t="e">
        <x:f t="shared" si="56"/>
        <x:v>#VALUE!</x:v>
      </x:c>
      <x:c r="H251" s="158">
        <x:f t="shared" si="56"/>
        <x:v>271.3983275852151</x:v>
      </x:c>
      <x:c r="I251" s="285" t="e">
        <x:f t="shared" si="56"/>
        <x:v>#VALUE!</x:v>
      </x:c>
      <x:c r="J251" s="106" t="e">
        <x:v>#VALUE!</x:v>
      </x:c>
      <x:c r="K251" s="73" t="e">
        <x:v>#VALUE!</x:v>
      </x:c>
      <x:c r="L251" s="68"/>
      <x:c r="M251" s="73">
        <x:v>0</x:v>
      </x:c>
      <x:c r="N251" s="159">
        <x:f t="shared" si="47"/>
        <x:v>271.3983275852151</x:v>
      </x:c>
      <x:c r="O251" s="106" t="e">
        <x:v>#VALUE!</x:v>
      </x:c>
      <x:c r="P251" s="73" t="e">
        <x:f t="shared" si="48"/>
        <x:v>#VALUE!</x:v>
      </x:c>
      <x:c r="Q251" s="68" t="e">
        <x:v>#VALUE!</x:v>
      </x:c>
      <x:c r="R251" s="73" t="e">
        <x:f t="shared" si="49"/>
        <x:v>#VALUE!</x:v>
      </x:c>
      <x:c r="S251" s="68" t="e">
        <x:v>#VALUE!</x:v>
      </x:c>
      <x:c r="T251" s="73" t="e">
        <x:f t="shared" si="50"/>
        <x:v>#VALUE!</x:v>
      </x:c>
      <x:c r="U251" s="26" t="e">
        <x:v>#VALUE!</x:v>
      </x:c>
      <x:c r="V251" s="26">
        <x:f t="shared" si="51"/>
        <x:v>271.3983275852151</x:v>
      </x:c>
      <x:c r="W251" s="73" t="e">
        <x:f t="shared" si="52"/>
        <x:v>#VALUE!</x:v>
      </x:c>
      <x:c r="X251" s="74" t="e">
        <x:f t="shared" si="53"/>
        <x:v>#VALUE!</x:v>
      </x:c>
      <x:c r="Y251" s="68" t="e">
        <x:f t="shared" si="54"/>
        <x:v>#VALUE!</x:v>
      </x:c>
      <x:c r="Z251" s="68" t="e">
        <x:f t="shared" si="55"/>
        <x:v>#VALUE!</x:v>
      </x:c>
    </x:row>
    <x:row r="252" spans="1:27">
      <x:c r="A252" s="118">
        <x:v>37</x:v>
      </x:c>
      <x:c r="B252" s="118"/>
      <x:c r="C252" s="113">
        <x:v>3</x:v>
      </x:c>
      <x:c r="D252" s="20" t="s">
        <x:v>50</x:v>
      </x:c>
      <x:c r="E252" s="20" t="s">
        <x:v>9</x:v>
      </x:c>
      <x:c r="F252" s="20" t="s">
        <x:v>51</x:v>
      </x:c>
      <x:c r="G252" s="158" t="e">
        <x:f t="shared" si="56"/>
        <x:v>#VALUE!</x:v>
      </x:c>
      <x:c r="H252" s="158">
        <x:f t="shared" si="56"/>
        <x:v>583.22400320732902</x:v>
      </x:c>
      <x:c r="I252" s="285" t="e">
        <x:f t="shared" si="56"/>
        <x:v>#VALUE!</x:v>
      </x:c>
      <x:c r="J252" s="106" t="e">
        <x:v>#VALUE!</x:v>
      </x:c>
      <x:c r="K252" s="73" t="e">
        <x:v>#VALUE!</x:v>
      </x:c>
      <x:c r="L252" s="68"/>
      <x:c r="M252" s="73">
        <x:v>0</x:v>
      </x:c>
      <x:c r="N252" s="159">
        <x:f t="shared" si="47"/>
        <x:v>583.22400320732902</x:v>
      </x:c>
      <x:c r="O252" s="106" t="e">
        <x:v>#VALUE!</x:v>
      </x:c>
      <x:c r="P252" s="73" t="e">
        <x:f t="shared" si="48"/>
        <x:v>#VALUE!</x:v>
      </x:c>
      <x:c r="Q252" s="68" t="e">
        <x:v>#VALUE!</x:v>
      </x:c>
      <x:c r="R252" s="73" t="e">
        <x:f t="shared" si="49"/>
        <x:v>#VALUE!</x:v>
      </x:c>
      <x:c r="S252" s="68" t="e">
        <x:v>#VALUE!</x:v>
      </x:c>
      <x:c r="T252" s="73" t="e">
        <x:f t="shared" si="50"/>
        <x:v>#VALUE!</x:v>
      </x:c>
      <x:c r="U252" s="26" t="e">
        <x:v>#VALUE!</x:v>
      </x:c>
      <x:c r="V252" s="26">
        <x:f t="shared" si="51"/>
        <x:v>583.22400320732902</x:v>
      </x:c>
      <x:c r="W252" s="73" t="e">
        <x:f t="shared" si="52"/>
        <x:v>#VALUE!</x:v>
      </x:c>
      <x:c r="X252" s="74" t="e">
        <x:f t="shared" si="53"/>
        <x:v>#VALUE!</x:v>
      </x:c>
      <x:c r="Y252" s="68" t="e">
        <x:f t="shared" si="54"/>
        <x:v>#VALUE!</x:v>
      </x:c>
      <x:c r="Z252" s="68" t="e">
        <x:f t="shared" si="55"/>
        <x:v>#VALUE!</x:v>
      </x:c>
    </x:row>
    <x:row r="253" spans="1:27">
      <x:c r="A253" s="118">
        <x:v>38</x:v>
      </x:c>
      <x:c r="B253" s="118"/>
      <x:c r="C253" s="113">
        <x:v>3</x:v>
      </x:c>
      <x:c r="D253" s="20" t="s">
        <x:v>1374</x:v>
      </x:c>
      <x:c r="E253" s="20" t="s">
        <x:v>9</x:v>
      </x:c>
      <x:c r="F253" s="20" t="s">
        <x:v>51</x:v>
      </x:c>
      <x:c r="G253" s="158" t="e">
        <x:f t="shared" si="56"/>
        <x:v>#VALUE!</x:v>
      </x:c>
      <x:c r="H253" s="158">
        <x:f t="shared" si="56"/>
        <x:v>476.04043885999999</x:v>
      </x:c>
      <x:c r="I253" s="285" t="e">
        <x:f t="shared" si="56"/>
        <x:v>#VALUE!</x:v>
      </x:c>
      <x:c r="J253" s="106" t="e">
        <x:v>#VALUE!</x:v>
      </x:c>
      <x:c r="K253" s="73" t="e">
        <x:v>#VALUE!</x:v>
      </x:c>
      <x:c r="L253" s="68"/>
      <x:c r="M253" s="73">
        <x:v>0</x:v>
      </x:c>
      <x:c r="N253" s="159">
        <x:f t="shared" si="47"/>
        <x:v>476.04043885999999</x:v>
      </x:c>
      <x:c r="O253" s="106" t="e">
        <x:v>#VALUE!</x:v>
      </x:c>
      <x:c r="P253" s="73" t="e">
        <x:f t="shared" si="48"/>
        <x:v>#VALUE!</x:v>
      </x:c>
      <x:c r="Q253" s="68" t="e">
        <x:v>#VALUE!</x:v>
      </x:c>
      <x:c r="R253" s="73" t="e">
        <x:f t="shared" si="49"/>
        <x:v>#VALUE!</x:v>
      </x:c>
      <x:c r="S253" s="68" t="e">
        <x:v>#VALUE!</x:v>
      </x:c>
      <x:c r="T253" s="73" t="e">
        <x:f t="shared" si="50"/>
        <x:v>#VALUE!</x:v>
      </x:c>
      <x:c r="U253" s="26" t="e">
        <x:v>#VALUE!</x:v>
      </x:c>
      <x:c r="V253" s="26">
        <x:f t="shared" si="51"/>
        <x:v>476.04043885999999</x:v>
      </x:c>
      <x:c r="W253" s="73" t="e">
        <x:f t="shared" si="52"/>
        <x:v>#VALUE!</x:v>
      </x:c>
      <x:c r="X253" s="74" t="e">
        <x:f t="shared" si="53"/>
        <x:v>#VALUE!</x:v>
      </x:c>
      <x:c r="Y253" s="68" t="e">
        <x:f t="shared" si="54"/>
        <x:v>#VALUE!</x:v>
      </x:c>
      <x:c r="Z253" s="68" t="e">
        <x:f t="shared" si="55"/>
        <x:v>#VALUE!</x:v>
      </x:c>
    </x:row>
    <x:row r="254" spans="1:27">
      <x:c r="A254" s="118">
        <x:v>39</x:v>
      </x:c>
      <x:c r="B254" s="118"/>
      <x:c r="C254" s="113">
        <x:v>3</x:v>
      </x:c>
      <x:c r="D254" s="20" t="s">
        <x:v>52</x:v>
      </x:c>
      <x:c r="E254" s="20" t="s">
        <x:v>22</x:v>
      </x:c>
      <x:c r="F254" s="20" t="s">
        <x:v>53</x:v>
      </x:c>
      <x:c r="G254" s="158" t="e">
        <x:f t="shared" si="56"/>
        <x:v>#VALUE!</x:v>
      </x:c>
      <x:c r="H254" s="158">
        <x:f t="shared" si="56"/>
        <x:v>452.94</x:v>
      </x:c>
      <x:c r="I254" s="285" t="e">
        <x:f t="shared" si="56"/>
        <x:v>#VALUE!</x:v>
      </x:c>
      <x:c r="J254" s="106" t="e">
        <x:v>#VALUE!</x:v>
      </x:c>
      <x:c r="K254" s="73" t="e">
        <x:v>#VALUE!</x:v>
      </x:c>
      <x:c r="L254" s="68"/>
      <x:c r="M254" s="73">
        <x:v>0</x:v>
      </x:c>
      <x:c r="N254" s="159">
        <x:f t="shared" si="47"/>
        <x:v>452.94</x:v>
      </x:c>
      <x:c r="O254" s="106" t="e">
        <x:v>#VALUE!</x:v>
      </x:c>
      <x:c r="P254" s="73" t="e">
        <x:f t="shared" si="48"/>
        <x:v>#VALUE!</x:v>
      </x:c>
      <x:c r="Q254" s="68" t="e">
        <x:v>#VALUE!</x:v>
      </x:c>
      <x:c r="R254" s="73" t="e">
        <x:f t="shared" si="49"/>
        <x:v>#VALUE!</x:v>
      </x:c>
      <x:c r="S254" s="68" t="e">
        <x:v>#VALUE!</x:v>
      </x:c>
      <x:c r="T254" s="73" t="e">
        <x:f t="shared" si="50"/>
        <x:v>#VALUE!</x:v>
      </x:c>
      <x:c r="U254" s="26" t="e">
        <x:v>#VALUE!</x:v>
      </x:c>
      <x:c r="V254" s="26">
        <x:f t="shared" si="51"/>
        <x:v>452.94</x:v>
      </x:c>
      <x:c r="W254" s="73" t="e">
        <x:f t="shared" si="52"/>
        <x:v>#VALUE!</x:v>
      </x:c>
      <x:c r="X254" s="74" t="e">
        <x:f t="shared" si="53"/>
        <x:v>#VALUE!</x:v>
      </x:c>
      <x:c r="Y254" s="68" t="e">
        <x:f t="shared" si="54"/>
        <x:v>#VALUE!</x:v>
      </x:c>
      <x:c r="Z254" s="68" t="e">
        <x:f t="shared" si="55"/>
        <x:v>#VALUE!</x:v>
      </x:c>
    </x:row>
    <x:row r="255" spans="1:27">
      <x:c r="A255" s="118">
        <x:v>40</x:v>
      </x:c>
      <x:c r="B255" s="118"/>
      <x:c r="C255" s="113">
        <x:v>3</x:v>
      </x:c>
      <x:c r="D255" s="20" t="s">
        <x:v>54</x:v>
      </x:c>
      <x:c r="E255" s="20" t="s">
        <x:v>22</x:v>
      </x:c>
      <x:c r="F255" s="20" t="s">
        <x:v>53</x:v>
      </x:c>
      <x:c r="G255" s="158" t="e">
        <x:f t="shared" si="56"/>
        <x:v>#VALUE!</x:v>
      </x:c>
      <x:c r="H255" s="158">
        <x:f t="shared" si="56"/>
        <x:v>709.23962123889771</x:v>
      </x:c>
      <x:c r="I255" s="285" t="e">
        <x:f t="shared" si="56"/>
        <x:v>#VALUE!</x:v>
      </x:c>
      <x:c r="J255" s="106" t="e">
        <x:v>#VALUE!</x:v>
      </x:c>
      <x:c r="K255" s="73" t="e">
        <x:v>#VALUE!</x:v>
      </x:c>
      <x:c r="L255" s="68"/>
      <x:c r="M255" s="73">
        <x:v>0</x:v>
      </x:c>
      <x:c r="N255" s="159">
        <x:f t="shared" si="47"/>
        <x:v>709.23962123889771</x:v>
      </x:c>
      <x:c r="O255" s="106" t="e">
        <x:v>#VALUE!</x:v>
      </x:c>
      <x:c r="P255" s="73" t="e">
        <x:f t="shared" si="48"/>
        <x:v>#VALUE!</x:v>
      </x:c>
      <x:c r="Q255" s="68" t="e">
        <x:v>#VALUE!</x:v>
      </x:c>
      <x:c r="R255" s="73" t="e">
        <x:f t="shared" si="49"/>
        <x:v>#VALUE!</x:v>
      </x:c>
      <x:c r="S255" s="68" t="e">
        <x:v>#VALUE!</x:v>
      </x:c>
      <x:c r="T255" s="73" t="e">
        <x:f t="shared" si="50"/>
        <x:v>#VALUE!</x:v>
      </x:c>
      <x:c r="U255" s="26" t="e">
        <x:v>#VALUE!</x:v>
      </x:c>
      <x:c r="V255" s="26">
        <x:f t="shared" si="51"/>
        <x:v>709.23962123889771</x:v>
      </x:c>
      <x:c r="W255" s="73" t="e">
        <x:f t="shared" si="52"/>
        <x:v>#VALUE!</x:v>
      </x:c>
      <x:c r="X255" s="74" t="e">
        <x:f t="shared" si="53"/>
        <x:v>#VALUE!</x:v>
      </x:c>
      <x:c r="Y255" s="68" t="e">
        <x:f t="shared" si="54"/>
        <x:v>#VALUE!</x:v>
      </x:c>
      <x:c r="Z255" s="68" t="e">
        <x:f t="shared" si="55"/>
        <x:v>#VALUE!</x:v>
      </x:c>
    </x:row>
    <x:row r="256" spans="1:27">
      <x:c r="A256" s="118">
        <x:v>41</x:v>
      </x:c>
      <x:c r="B256" s="118"/>
      <x:c r="C256" s="113">
        <x:v>3</x:v>
      </x:c>
      <x:c r="D256" s="20" t="s">
        <x:v>55</x:v>
      </x:c>
      <x:c r="E256" s="20" t="s">
        <x:v>22</x:v>
      </x:c>
      <x:c r="F256" s="20" t="s">
        <x:v>53</x:v>
      </x:c>
      <x:c r="G256" s="158" t="e">
        <x:f t="shared" si="56"/>
        <x:v>#VALUE!</x:v>
      </x:c>
      <x:c r="H256" s="158">
        <x:f t="shared" si="56"/>
        <x:v>793.04895390049592</x:v>
      </x:c>
      <x:c r="I256" s="285" t="e">
        <x:f t="shared" si="56"/>
        <x:v>#VALUE!</x:v>
      </x:c>
      <x:c r="J256" s="106" t="e">
        <x:v>#VALUE!</x:v>
      </x:c>
      <x:c r="K256" s="73" t="e">
        <x:v>#VALUE!</x:v>
      </x:c>
      <x:c r="L256" s="68"/>
      <x:c r="M256" s="73">
        <x:v>0</x:v>
      </x:c>
      <x:c r="N256" s="159">
        <x:f t="shared" si="47"/>
        <x:v>793.04895390049592</x:v>
      </x:c>
      <x:c r="O256" s="106" t="e">
        <x:v>#VALUE!</x:v>
      </x:c>
      <x:c r="P256" s="73" t="e">
        <x:f t="shared" si="48"/>
        <x:v>#VALUE!</x:v>
      </x:c>
      <x:c r="Q256" s="68">
        <x:v>2</x:v>
      </x:c>
      <x:c r="R256" s="73">
        <x:f t="shared" si="49"/>
        <x:v>1586.0979078009918</x:v>
      </x:c>
      <x:c r="S256" s="68" t="e">
        <x:v>#VALUE!</x:v>
      </x:c>
      <x:c r="T256" s="73" t="e">
        <x:f t="shared" si="50"/>
        <x:v>#VALUE!</x:v>
      </x:c>
      <x:c r="U256" s="26" t="e">
        <x:v>#VALUE!</x:v>
      </x:c>
      <x:c r="V256" s="26">
        <x:f t="shared" si="51"/>
        <x:v>793.04895390049592</x:v>
      </x:c>
      <x:c r="W256" s="73" t="e">
        <x:f t="shared" si="52"/>
        <x:v>#VALUE!</x:v>
      </x:c>
      <x:c r="X256" s="74" t="e">
        <x:f t="shared" si="53"/>
        <x:v>#VALUE!</x:v>
      </x:c>
      <x:c r="Y256" s="68" t="e">
        <x:f t="shared" si="54"/>
        <x:v>#VALUE!</x:v>
      </x:c>
      <x:c r="Z256" s="68" t="e">
        <x:f t="shared" si="55"/>
        <x:v>#VALUE!</x:v>
      </x:c>
    </x:row>
    <x:row r="257" spans="1:27">
      <x:c r="A257" s="118">
        <x:v>42</x:v>
      </x:c>
      <x:c r="B257" s="118"/>
      <x:c r="C257" s="113">
        <x:v>3</x:v>
      </x:c>
      <x:c r="D257" s="20" t="s">
        <x:v>56</x:v>
      </x:c>
      <x:c r="E257" s="20" t="s">
        <x:v>22</x:v>
      </x:c>
      <x:c r="F257" s="20" t="s">
        <x:v>53</x:v>
      </x:c>
      <x:c r="G257" s="158" t="e">
        <x:f t="shared" si="56"/>
        <x:v>#VALUE!</x:v>
      </x:c>
      <x:c r="H257" s="158">
        <x:f t="shared" si="56"/>
        <x:v>804.49163820000012</x:v>
      </x:c>
      <x:c r="I257" s="285" t="e">
        <x:f t="shared" si="56"/>
        <x:v>#VALUE!</x:v>
      </x:c>
      <x:c r="J257" s="106" t="e">
        <x:v>#VALUE!</x:v>
      </x:c>
      <x:c r="K257" s="73" t="e">
        <x:v>#VALUE!</x:v>
      </x:c>
      <x:c r="L257" s="68"/>
      <x:c r="M257" s="73">
        <x:v>0</x:v>
      </x:c>
      <x:c r="N257" s="159">
        <x:f t="shared" si="47"/>
        <x:v>804.49163820000012</x:v>
      </x:c>
      <x:c r="O257" s="106" t="e">
        <x:v>#VALUE!</x:v>
      </x:c>
      <x:c r="P257" s="73" t="e">
        <x:f t="shared" si="48"/>
        <x:v>#VALUE!</x:v>
      </x:c>
      <x:c r="Q257" s="68" t="e">
        <x:v>#VALUE!</x:v>
      </x:c>
      <x:c r="R257" s="73" t="e">
        <x:f t="shared" si="49"/>
        <x:v>#VALUE!</x:v>
      </x:c>
      <x:c r="S257" s="68" t="e">
        <x:v>#VALUE!</x:v>
      </x:c>
      <x:c r="T257" s="73" t="e">
        <x:f t="shared" si="50"/>
        <x:v>#VALUE!</x:v>
      </x:c>
      <x:c r="U257" s="26" t="e">
        <x:v>#VALUE!</x:v>
      </x:c>
      <x:c r="V257" s="26">
        <x:f t="shared" si="51"/>
        <x:v>804.49163820000012</x:v>
      </x:c>
      <x:c r="W257" s="73" t="e">
        <x:f t="shared" si="52"/>
        <x:v>#VALUE!</x:v>
      </x:c>
      <x:c r="X257" s="74" t="e">
        <x:f t="shared" si="53"/>
        <x:v>#VALUE!</x:v>
      </x:c>
      <x:c r="Y257" s="68" t="e">
        <x:f t="shared" si="54"/>
        <x:v>#VALUE!</x:v>
      </x:c>
      <x:c r="Z257" s="68" t="e">
        <x:f t="shared" si="55"/>
        <x:v>#VALUE!</x:v>
      </x:c>
    </x:row>
    <x:row r="258" spans="1:27">
      <x:c r="A258" s="118">
        <x:v>43</x:v>
      </x:c>
      <x:c r="B258" s="118"/>
      <x:c r="C258" s="113">
        <x:v>3</x:v>
      </x:c>
      <x:c r="D258" s="20" t="s">
        <x:v>1364</x:v>
      </x:c>
      <x:c r="E258" s="20" t="s">
        <x:v>22</x:v>
      </x:c>
      <x:c r="F258" s="20" t="s">
        <x:v>53</x:v>
      </x:c>
      <x:c r="G258" s="158" t="e">
        <x:f t="shared" si="56"/>
        <x:v>#VALUE!</x:v>
      </x:c>
      <x:c r="H258" s="158">
        <x:f t="shared" si="56"/>
        <x:v>662.20681967999997</x:v>
      </x:c>
      <x:c r="I258" s="285" t="e">
        <x:f t="shared" si="56"/>
        <x:v>#VALUE!</x:v>
      </x:c>
      <x:c r="J258" s="106" t="e">
        <x:v>#VALUE!</x:v>
      </x:c>
      <x:c r="K258" s="73" t="e">
        <x:v>#VALUE!</x:v>
      </x:c>
      <x:c r="L258" s="68"/>
      <x:c r="M258" s="73">
        <x:v>0</x:v>
      </x:c>
      <x:c r="N258" s="159">
        <x:f t="shared" si="47"/>
        <x:v>662.20681967999997</x:v>
      </x:c>
      <x:c r="O258" s="106" t="e">
        <x:v>#VALUE!</x:v>
      </x:c>
      <x:c r="P258" s="73" t="e">
        <x:f t="shared" si="48"/>
        <x:v>#VALUE!</x:v>
      </x:c>
      <x:c r="Q258" s="68" t="e">
        <x:v>#VALUE!</x:v>
      </x:c>
      <x:c r="R258" s="73" t="e">
        <x:f t="shared" si="49"/>
        <x:v>#VALUE!</x:v>
      </x:c>
      <x:c r="S258" s="68" t="e">
        <x:v>#VALUE!</x:v>
      </x:c>
      <x:c r="T258" s="73" t="e">
        <x:f t="shared" si="50"/>
        <x:v>#VALUE!</x:v>
      </x:c>
      <x:c r="U258" s="26" t="e">
        <x:v>#VALUE!</x:v>
      </x:c>
      <x:c r="V258" s="26">
        <x:f t="shared" si="51"/>
        <x:v>662.20681967999997</x:v>
      </x:c>
      <x:c r="W258" s="73" t="e">
        <x:f t="shared" si="52"/>
        <x:v>#VALUE!</x:v>
      </x:c>
      <x:c r="X258" s="74" t="e">
        <x:f t="shared" si="53"/>
        <x:v>#VALUE!</x:v>
      </x:c>
      <x:c r="Y258" s="68" t="e">
        <x:f t="shared" si="54"/>
        <x:v>#VALUE!</x:v>
      </x:c>
      <x:c r="Z258" s="68" t="e">
        <x:f t="shared" si="55"/>
        <x:v>#VALUE!</x:v>
      </x:c>
      <x:c r="AA258" s="92"/>
    </x:row>
    <x:row r="259" spans="1:27">
      <x:c r="A259" s="118">
        <x:v>44</x:v>
      </x:c>
      <x:c r="B259" s="118"/>
      <x:c r="C259" s="113">
        <x:v>3</x:v>
      </x:c>
      <x:c r="D259" s="393"/>
      <x:c r="E259" s="395" t="s">
        <x:v>58</x:v>
      </x:c>
      <x:c r="F259" s="395" t="s">
        <x:v>1412</x:v>
      </x:c>
      <x:c r="G259" s="396">
        <x:f t="shared" si="56"/>
        <x:v>0</x:v>
      </x:c>
      <x:c r="H259" s="396">
        <x:f t="shared" si="56"/>
        <x:v>0</x:v>
      </x:c>
      <x:c r="I259" s="397">
        <x:f t="shared" si="56"/>
        <x:v>0</x:v>
      </x:c>
      <x:c r="J259" s="398"/>
      <x:c r="K259" s="399" t="e">
        <x:v>#VALUE!</x:v>
      </x:c>
      <x:c r="L259" s="401"/>
      <x:c r="M259" s="399">
        <x:v>0</x:v>
      </x:c>
      <x:c r="N259" s="400">
        <x:f t="shared" si="47"/>
        <x:v>0</x:v>
      </x:c>
      <x:c r="O259" s="398" t="e">
        <x:v>#VALUE!</x:v>
      </x:c>
      <x:c r="P259" s="399" t="e">
        <x:f t="shared" si="48"/>
        <x:v>#VALUE!</x:v>
      </x:c>
      <x:c r="Q259" s="401" t="e">
        <x:v>#VALUE!</x:v>
      </x:c>
      <x:c r="R259" s="399" t="e">
        <x:f t="shared" si="49"/>
        <x:v>#VALUE!</x:v>
      </x:c>
      <x:c r="S259" s="401" t="e">
        <x:v>#VALUE!</x:v>
      </x:c>
      <x:c r="T259" s="399" t="e">
        <x:f t="shared" si="50"/>
        <x:v>#VALUE!</x:v>
      </x:c>
      <x:c r="U259" s="395" t="e">
        <x:v>#VALUE!</x:v>
      </x:c>
      <x:c r="V259" s="395">
        <x:f t="shared" si="51"/>
        <x:v>0</x:v>
      </x:c>
      <x:c r="W259" s="399" t="e">
        <x:f t="shared" si="52"/>
        <x:v>#VALUE!</x:v>
      </x:c>
      <x:c r="X259" s="402" t="e">
        <x:f t="shared" si="53"/>
        <x:v>#VALUE!</x:v>
      </x:c>
      <x:c r="Y259" s="401" t="e">
        <x:f t="shared" si="54"/>
        <x:v>#VALUE!</x:v>
      </x:c>
      <x:c r="Z259" s="401" t="e">
        <x:f t="shared" si="55"/>
        <x:v>#VALUE!</x:v>
      </x:c>
      <x:c r="AA259" s="20" t="s">
        <x:v>1422</x:v>
      </x:c>
    </x:row>
    <x:row r="260" spans="1:27" ht="16.5">
      <x:c r="A260" s="118">
        <x:v>45</x:v>
      </x:c>
      <x:c r="B260" s="118"/>
      <x:c r="C260" s="113">
        <x:v>3</x:v>
      </x:c>
      <x:c r="D260" s="20" t="s">
        <x:v>57</x:v>
      </x:c>
      <x:c r="E260" s="20" t="s">
        <x:v>58</x:v>
      </x:c>
      <x:c r="F260" s="20" t="s">
        <x:v>59</x:v>
      </x:c>
      <x:c r="G260" s="158" t="e">
        <x:f t="shared" si="56"/>
        <x:v>#VALUE!</x:v>
      </x:c>
      <x:c r="H260" s="158">
        <x:f t="shared" si="56"/>
        <x:v>257.780258</x:v>
      </x:c>
      <x:c r="I260" s="285" t="e">
        <x:f t="shared" si="56"/>
        <x:v>#VALUE!</x:v>
      </x:c>
      <x:c r="J260" s="106" t="e">
        <x:v>#VALUE!</x:v>
      </x:c>
      <x:c r="K260" s="73" t="e">
        <x:v>#VALUE!</x:v>
      </x:c>
      <x:c r="L260" s="68"/>
      <x:c r="M260" s="73">
        <x:v>0</x:v>
      </x:c>
      <x:c r="N260" s="159">
        <x:f t="shared" si="47"/>
        <x:v>257.780258</x:v>
      </x:c>
      <x:c r="O260" s="106" t="e">
        <x:v>#VALUE!</x:v>
      </x:c>
      <x:c r="P260" s="73" t="e">
        <x:f t="shared" si="48"/>
        <x:v>#VALUE!</x:v>
      </x:c>
      <x:c r="Q260" s="68" t="e">
        <x:v>#VALUE!</x:v>
      </x:c>
      <x:c r="R260" s="73" t="e">
        <x:f t="shared" si="49"/>
        <x:v>#VALUE!</x:v>
      </x:c>
      <x:c r="S260" s="68" t="e">
        <x:v>#VALUE!</x:v>
      </x:c>
      <x:c r="T260" s="73" t="e">
        <x:f t="shared" si="50"/>
        <x:v>#VALUE!</x:v>
      </x:c>
      <x:c r="U260" s="26" t="e">
        <x:v>#VALUE!</x:v>
      </x:c>
      <x:c r="V260" s="26">
        <x:f t="shared" si="51"/>
        <x:v>257.780258</x:v>
      </x:c>
      <x:c r="W260" s="73" t="e">
        <x:f t="shared" si="52"/>
        <x:v>#VALUE!</x:v>
      </x:c>
      <x:c r="X260" s="74" t="e">
        <x:f t="shared" si="53"/>
        <x:v>#VALUE!</x:v>
      </x:c>
      <x:c r="Y260" s="68" t="e">
        <x:f t="shared" si="54"/>
        <x:v>#VALUE!</x:v>
      </x:c>
      <x:c r="Z260" s="68" t="e">
        <x:f t="shared" si="55"/>
        <x:v>#VALUE!</x:v>
      </x:c>
      <x:c r="AA260" t="s">
        <x:v>1413</x:v>
      </x:c>
    </x:row>
    <x:row r="261" spans="1:27" ht="16.5">
      <x:c r="A261" s="118">
        <x:v>46</x:v>
      </x:c>
      <x:c r="B261" s="118"/>
      <x:c r="C261" s="113">
        <x:v>3</x:v>
      </x:c>
      <x:c r="D261" s="20" t="s">
        <x:v>60</x:v>
      </x:c>
      <x:c r="E261" s="20" t="s">
        <x:v>58</x:v>
      </x:c>
      <x:c r="F261" s="20" t="s">
        <x:v>61</x:v>
      </x:c>
      <x:c r="G261" s="158" t="e">
        <x:f t="shared" si="56"/>
        <x:v>#VALUE!</x:v>
      </x:c>
      <x:c r="H261" s="158">
        <x:f t="shared" si="56"/>
        <x:v>262.91386200000005</x:v>
      </x:c>
      <x:c r="I261" s="285" t="e">
        <x:f t="shared" si="56"/>
        <x:v>#VALUE!</x:v>
      </x:c>
      <x:c r="J261" s="106" t="e">
        <x:v>#VALUE!</x:v>
      </x:c>
      <x:c r="K261" s="73" t="e">
        <x:v>#VALUE!</x:v>
      </x:c>
      <x:c r="L261" s="68"/>
      <x:c r="M261" s="73">
        <x:v>0</x:v>
      </x:c>
      <x:c r="N261" s="159">
        <x:f t="shared" si="47"/>
        <x:v>262.91386200000005</x:v>
      </x:c>
      <x:c r="O261" s="106" t="e">
        <x:v>#VALUE!</x:v>
      </x:c>
      <x:c r="P261" s="73" t="e">
        <x:f t="shared" si="48"/>
        <x:v>#VALUE!</x:v>
      </x:c>
      <x:c r="Q261" s="68" t="e">
        <x:v>#VALUE!</x:v>
      </x:c>
      <x:c r="R261" s="73" t="e">
        <x:f t="shared" si="49"/>
        <x:v>#VALUE!</x:v>
      </x:c>
      <x:c r="S261" s="68" t="e">
        <x:v>#VALUE!</x:v>
      </x:c>
      <x:c r="T261" s="73" t="e">
        <x:f t="shared" si="50"/>
        <x:v>#VALUE!</x:v>
      </x:c>
      <x:c r="U261" s="26" t="e">
        <x:v>#VALUE!</x:v>
      </x:c>
      <x:c r="V261" s="26">
        <x:f t="shared" si="51"/>
        <x:v>262.91386200000005</x:v>
      </x:c>
      <x:c r="W261" s="73" t="e">
        <x:f t="shared" si="52"/>
        <x:v>#VALUE!</x:v>
      </x:c>
      <x:c r="X261" s="74" t="e">
        <x:f t="shared" si="53"/>
        <x:v>#VALUE!</x:v>
      </x:c>
      <x:c r="Y261" s="68" t="e">
        <x:f t="shared" si="54"/>
        <x:v>#VALUE!</x:v>
      </x:c>
      <x:c r="Z261" s="68" t="e">
        <x:f t="shared" si="55"/>
        <x:v>#VALUE!</x:v>
      </x:c>
      <x:c r="AA261" t="s">
        <x:v>1413</x:v>
      </x:c>
    </x:row>
    <x:row r="262" spans="1:27" ht="16.5">
      <x:c r="A262" s="118">
        <x:v>47</x:v>
      </x:c>
      <x:c r="B262" s="118"/>
      <x:c r="C262" s="113">
        <x:v>3</x:v>
      </x:c>
      <x:c r="D262" s="20" t="s">
        <x:v>62</x:v>
      </x:c>
      <x:c r="E262" s="20" t="s">
        <x:v>58</x:v>
      </x:c>
      <x:c r="F262" s="20" t="s">
        <x:v>63</x:v>
      </x:c>
      <x:c r="G262" s="158" t="e">
        <x:f t="shared" si="56"/>
        <x:v>#VALUE!</x:v>
      </x:c>
      <x:c r="H262" s="158">
        <x:f t="shared" si="56"/>
        <x:v>156.28057854545455</x:v>
      </x:c>
      <x:c r="I262" s="285" t="e">
        <x:f t="shared" si="56"/>
        <x:v>#VALUE!</x:v>
      </x:c>
      <x:c r="J262" s="106" t="e">
        <x:v>#VALUE!</x:v>
      </x:c>
      <x:c r="K262" s="73" t="e">
        <x:v>#VALUE!</x:v>
      </x:c>
      <x:c r="L262" s="68"/>
      <x:c r="M262" s="73">
        <x:v>0</x:v>
      </x:c>
      <x:c r="N262" s="159">
        <x:f t="shared" si="47"/>
        <x:v>156.28057854545455</x:v>
      </x:c>
      <x:c r="O262" s="106" t="e">
        <x:v>#VALUE!</x:v>
      </x:c>
      <x:c r="P262" s="73" t="e">
        <x:f t="shared" si="48"/>
        <x:v>#VALUE!</x:v>
      </x:c>
      <x:c r="Q262" s="68" t="e">
        <x:v>#VALUE!</x:v>
      </x:c>
      <x:c r="R262" s="73" t="e">
        <x:f t="shared" si="49"/>
        <x:v>#VALUE!</x:v>
      </x:c>
      <x:c r="S262" s="68" t="e">
        <x:v>#VALUE!</x:v>
      </x:c>
      <x:c r="T262" s="73" t="e">
        <x:f t="shared" si="50"/>
        <x:v>#VALUE!</x:v>
      </x:c>
      <x:c r="U262" s="26" t="e">
        <x:v>#VALUE!</x:v>
      </x:c>
      <x:c r="V262" s="26">
        <x:f t="shared" si="51"/>
        <x:v>156.28057854545455</x:v>
      </x:c>
      <x:c r="W262" s="73" t="e">
        <x:f t="shared" si="52"/>
        <x:v>#VALUE!</x:v>
      </x:c>
      <x:c r="X262" s="74" t="e">
        <x:f t="shared" si="53"/>
        <x:v>#VALUE!</x:v>
      </x:c>
      <x:c r="Y262" s="68" t="e">
        <x:f t="shared" si="54"/>
        <x:v>#VALUE!</x:v>
      </x:c>
      <x:c r="Z262" s="68" t="e">
        <x:f t="shared" si="55"/>
        <x:v>#VALUE!</x:v>
      </x:c>
      <x:c r="AA262" t="s">
        <x:v>1413</x:v>
      </x:c>
    </x:row>
    <x:row r="263" spans="1:27" ht="16.5">
      <x:c r="A263" s="118">
        <x:v>48</x:v>
      </x:c>
      <x:c r="B263" s="118"/>
      <x:c r="C263" s="113">
        <x:v>3</x:v>
      </x:c>
      <x:c r="D263" s="20" t="s">
        <x:v>64</x:v>
      </x:c>
      <x:c r="E263" s="20" t="s">
        <x:v>58</x:v>
      </x:c>
      <x:c r="F263" s="20" t="s">
        <x:v>65</x:v>
      </x:c>
      <x:c r="G263" s="158" t="e">
        <x:f t="shared" si="56"/>
        <x:v>#VALUE!</x:v>
      </x:c>
      <x:c r="H263" s="158">
        <x:f t="shared" si="56"/>
        <x:v>285.28170800000004</x:v>
      </x:c>
      <x:c r="I263" s="285" t="e">
        <x:f t="shared" si="56"/>
        <x:v>#VALUE!</x:v>
      </x:c>
      <x:c r="J263" s="106" t="e">
        <x:v>#VALUE!</x:v>
      </x:c>
      <x:c r="K263" s="73" t="e">
        <x:v>#VALUE!</x:v>
      </x:c>
      <x:c r="L263" s="68"/>
      <x:c r="M263" s="73">
        <x:v>0</x:v>
      </x:c>
      <x:c r="N263" s="159">
        <x:f t="shared" si="47"/>
        <x:v>285.28170800000004</x:v>
      </x:c>
      <x:c r="O263" s="106" t="e">
        <x:v>#VALUE!</x:v>
      </x:c>
      <x:c r="P263" s="73" t="e">
        <x:f t="shared" si="48"/>
        <x:v>#VALUE!</x:v>
      </x:c>
      <x:c r="Q263" s="68" t="e">
        <x:v>#VALUE!</x:v>
      </x:c>
      <x:c r="R263" s="73" t="e">
        <x:f t="shared" si="49"/>
        <x:v>#VALUE!</x:v>
      </x:c>
      <x:c r="S263" s="68" t="e">
        <x:v>#VALUE!</x:v>
      </x:c>
      <x:c r="T263" s="73" t="e">
        <x:f t="shared" si="50"/>
        <x:v>#VALUE!</x:v>
      </x:c>
      <x:c r="U263" s="26" t="e">
        <x:v>#VALUE!</x:v>
      </x:c>
      <x:c r="V263" s="26">
        <x:f t="shared" si="51"/>
        <x:v>285.28170800000004</x:v>
      </x:c>
      <x:c r="W263" s="73" t="e">
        <x:f t="shared" si="52"/>
        <x:v>#VALUE!</x:v>
      </x:c>
      <x:c r="X263" s="74" t="e">
        <x:f t="shared" si="53"/>
        <x:v>#VALUE!</x:v>
      </x:c>
      <x:c r="Y263" s="68" t="e">
        <x:f t="shared" si="54"/>
        <x:v>#VALUE!</x:v>
      </x:c>
      <x:c r="Z263" s="68" t="e">
        <x:f t="shared" si="55"/>
        <x:v>#VALUE!</x:v>
      </x:c>
      <x:c r="AA263" t="s">
        <x:v>1413</x:v>
      </x:c>
    </x:row>
    <x:row r="264" spans="1:27" ht="16.5">
      <x:c r="A264" s="118">
        <x:v>49</x:v>
      </x:c>
      <x:c r="B264" s="118"/>
      <x:c r="C264" s="113">
        <x:v>3</x:v>
      </x:c>
      <x:c r="D264" s="20" t="s">
        <x:v>66</x:v>
      </x:c>
      <x:c r="E264" s="20" t="s">
        <x:v>58</x:v>
      </x:c>
      <x:c r="F264" s="20" t="s">
        <x:v>67</x:v>
      </x:c>
      <x:c r="G264" s="158" t="e">
        <x:f t="shared" si="56"/>
        <x:v>#VALUE!</x:v>
      </x:c>
      <x:c r="H264" s="158">
        <x:f t="shared" si="56"/>
        <x:v>283.081592</x:v>
      </x:c>
      <x:c r="I264" s="285" t="e">
        <x:f t="shared" si="56"/>
        <x:v>#VALUE!</x:v>
      </x:c>
      <x:c r="J264" s="106" t="e">
        <x:v>#VALUE!</x:v>
      </x:c>
      <x:c r="K264" s="73" t="e">
        <x:v>#VALUE!</x:v>
      </x:c>
      <x:c r="L264" s="68"/>
      <x:c r="M264" s="73">
        <x:v>0</x:v>
      </x:c>
      <x:c r="N264" s="159">
        <x:f t="shared" si="47"/>
        <x:v>283.081592</x:v>
      </x:c>
      <x:c r="O264" s="106" t="e">
        <x:v>#VALUE!</x:v>
      </x:c>
      <x:c r="P264" s="73" t="e">
        <x:f t="shared" si="48"/>
        <x:v>#VALUE!</x:v>
      </x:c>
      <x:c r="Q264" s="68" t="e">
        <x:v>#VALUE!</x:v>
      </x:c>
      <x:c r="R264" s="73" t="e">
        <x:f t="shared" si="49"/>
        <x:v>#VALUE!</x:v>
      </x:c>
      <x:c r="S264" s="68" t="e">
        <x:v>#VALUE!</x:v>
      </x:c>
      <x:c r="T264" s="73" t="e">
        <x:f t="shared" si="50"/>
        <x:v>#VALUE!</x:v>
      </x:c>
      <x:c r="U264" s="26" t="e">
        <x:v>#VALUE!</x:v>
      </x:c>
      <x:c r="V264" s="26">
        <x:f t="shared" si="51"/>
        <x:v>283.081592</x:v>
      </x:c>
      <x:c r="W264" s="73" t="e">
        <x:f t="shared" si="52"/>
        <x:v>#VALUE!</x:v>
      </x:c>
      <x:c r="X264" s="74" t="e">
        <x:f t="shared" si="53"/>
        <x:v>#VALUE!</x:v>
      </x:c>
      <x:c r="Y264" s="68" t="e">
        <x:f t="shared" si="54"/>
        <x:v>#VALUE!</x:v>
      </x:c>
      <x:c r="Z264" s="68" t="e">
        <x:f t="shared" si="55"/>
        <x:v>#VALUE!</x:v>
      </x:c>
      <x:c r="AA264" t="s">
        <x:v>1413</x:v>
      </x:c>
    </x:row>
    <x:row r="265" spans="1:27" s="26" customFormat="1" ht="16.5">
      <x:c r="A265" s="118">
        <x:v>50</x:v>
      </x:c>
      <x:c r="B265" s="118"/>
      <x:c r="C265" s="113">
        <x:v>3</x:v>
      </x:c>
      <x:c r="D265" s="20" t="s">
        <x:v>68</x:v>
      </x:c>
      <x:c r="E265" s="20" t="s">
        <x:v>58</x:v>
      </x:c>
      <x:c r="F265" s="20" t="s">
        <x:v>69</x:v>
      </x:c>
      <x:c r="G265" s="158" t="e">
        <x:f t="shared" si="56"/>
        <x:v>#VALUE!</x:v>
      </x:c>
      <x:c r="H265" s="197">
        <x:f t="shared" si="56"/>
        <x:v>169.04224600000001</x:v>
      </x:c>
      <x:c r="I265" s="285" t="e">
        <x:f t="shared" si="56"/>
        <x:v>#VALUE!</x:v>
      </x:c>
      <x:c r="J265" s="106" t="e">
        <x:v>#VALUE!</x:v>
      </x:c>
      <x:c r="K265" s="73" t="e">
        <x:v>#VALUE!</x:v>
      </x:c>
      <x:c r="L265" s="68"/>
      <x:c r="M265" s="73">
        <x:v>0</x:v>
      </x:c>
      <x:c r="N265" s="159">
        <x:f t="shared" si="47"/>
        <x:v>169.04224600000001</x:v>
      </x:c>
      <x:c r="O265" s="106" t="e">
        <x:v>#VALUE!</x:v>
      </x:c>
      <x:c r="P265" s="73" t="e">
        <x:f t="shared" si="48"/>
        <x:v>#VALUE!</x:v>
      </x:c>
      <x:c r="Q265" s="68" t="e">
        <x:v>#VALUE!</x:v>
      </x:c>
      <x:c r="R265" s="73" t="e">
        <x:f t="shared" si="49"/>
        <x:v>#VALUE!</x:v>
      </x:c>
      <x:c r="S265" s="68" t="e">
        <x:v>#VALUE!</x:v>
      </x:c>
      <x:c r="T265" s="73" t="e">
        <x:f t="shared" si="50"/>
        <x:v>#VALUE!</x:v>
      </x:c>
      <x:c r="U265" s="26" t="e">
        <x:v>#VALUE!</x:v>
      </x:c>
      <x:c r="V265" s="26">
        <x:f t="shared" si="51"/>
        <x:v>169.04224600000001</x:v>
      </x:c>
      <x:c r="W265" s="73" t="e">
        <x:f t="shared" si="52"/>
        <x:v>#VALUE!</x:v>
      </x:c>
      <x:c r="X265" s="74" t="e">
        <x:f t="shared" si="53"/>
        <x:v>#VALUE!</x:v>
      </x:c>
      <x:c r="Y265" s="68" t="e">
        <x:f t="shared" si="54"/>
        <x:v>#VALUE!</x:v>
      </x:c>
      <x:c r="Z265" s="68" t="e">
        <x:f t="shared" si="55"/>
        <x:v>#VALUE!</x:v>
      </x:c>
      <x:c r="AA265" t="s">
        <x:v>1413</x:v>
      </x:c>
    </x:row>
    <x:row r="266" spans="1:27" s="26" customFormat="1" ht="16.5">
      <x:c r="A266" s="118">
        <x:v>51</x:v>
      </x:c>
      <x:c r="B266" s="118"/>
      <x:c r="C266" s="113">
        <x:v>3</x:v>
      </x:c>
      <x:c r="D266" s="20" t="s">
        <x:v>70</x:v>
      </x:c>
      <x:c r="E266" s="20" t="s">
        <x:v>58</x:v>
      </x:c>
      <x:c r="F266" s="20" t="s">
        <x:v>71</x:v>
      </x:c>
      <x:c r="G266" s="158" t="e">
        <x:f t="shared" si="56"/>
        <x:v>#VALUE!</x:v>
      </x:c>
      <x:c r="H266" s="197">
        <x:f t="shared" si="56"/>
        <x:v>275.84468400000003</x:v>
      </x:c>
      <x:c r="I266" s="285" t="e">
        <x:f t="shared" si="56"/>
        <x:v>#VALUE!</x:v>
      </x:c>
      <x:c r="J266" s="106" t="e">
        <x:v>#VALUE!</x:v>
      </x:c>
      <x:c r="K266" s="73" t="e">
        <x:v>#VALUE!</x:v>
      </x:c>
      <x:c r="L266" s="68"/>
      <x:c r="M266" s="73">
        <x:v>0</x:v>
      </x:c>
      <x:c r="N266" s="159">
        <x:f t="shared" si="47"/>
        <x:v>275.84468400000003</x:v>
      </x:c>
      <x:c r="O266" s="106" t="e">
        <x:v>#VALUE!</x:v>
      </x:c>
      <x:c r="P266" s="73" t="e">
        <x:f t="shared" si="48"/>
        <x:v>#VALUE!</x:v>
      </x:c>
      <x:c r="Q266" s="68" t="e">
        <x:v>#VALUE!</x:v>
      </x:c>
      <x:c r="R266" s="73" t="e">
        <x:f t="shared" si="49"/>
        <x:v>#VALUE!</x:v>
      </x:c>
      <x:c r="S266" s="68" t="e">
        <x:v>#VALUE!</x:v>
      </x:c>
      <x:c r="T266" s="73" t="e">
        <x:f t="shared" si="50"/>
        <x:v>#VALUE!</x:v>
      </x:c>
      <x:c r="U266" s="26" t="e">
        <x:v>#VALUE!</x:v>
      </x:c>
      <x:c r="V266" s="26">
        <x:f t="shared" si="51"/>
        <x:v>275.84468400000003</x:v>
      </x:c>
      <x:c r="W266" s="73" t="e">
        <x:f t="shared" si="52"/>
        <x:v>#VALUE!</x:v>
      </x:c>
      <x:c r="X266" s="74" t="e">
        <x:f t="shared" si="53"/>
        <x:v>#VALUE!</x:v>
      </x:c>
      <x:c r="Y266" s="68" t="e">
        <x:f t="shared" si="54"/>
        <x:v>#VALUE!</x:v>
      </x:c>
      <x:c r="Z266" s="68" t="e">
        <x:f t="shared" si="55"/>
        <x:v>#VALUE!</x:v>
      </x:c>
      <x:c r="AA266" s="57"/>
    </x:row>
    <x:row r="267" spans="1:27" s="26" customFormat="1" ht="16.5">
      <x:c r="A267" s="118">
        <x:v>52</x:v>
      </x:c>
      <x:c r="B267" s="118"/>
      <x:c r="C267" s="113">
        <x:v>3</x:v>
      </x:c>
      <x:c r="D267" s="20" t="s">
        <x:v>92</x:v>
      </x:c>
      <x:c r="E267" s="20" t="s">
        <x:v>58</x:v>
      </x:c>
      <x:c r="F267" s="20" t="s">
        <x:v>71</x:v>
      </x:c>
      <x:c r="G267" s="158" t="e">
        <x:f t="shared" si="56"/>
        <x:v>#VALUE!</x:v>
      </x:c>
      <x:c r="H267" s="197">
        <x:f t="shared" si="56"/>
        <x:v>268.414152</x:v>
      </x:c>
      <x:c r="I267" s="285" t="e">
        <x:f t="shared" si="56"/>
        <x:v>#VALUE!</x:v>
      </x:c>
      <x:c r="J267" s="106" t="e">
        <x:v>#VALUE!</x:v>
      </x:c>
      <x:c r="K267" s="73" t="e">
        <x:v>#VALUE!</x:v>
      </x:c>
      <x:c r="L267" s="68"/>
      <x:c r="M267" s="73">
        <x:v>0</x:v>
      </x:c>
      <x:c r="N267" s="159">
        <x:f t="shared" si="47"/>
        <x:v>268.414152</x:v>
      </x:c>
      <x:c r="O267" s="106" t="e">
        <x:v>#VALUE!</x:v>
      </x:c>
      <x:c r="P267" s="73" t="e">
        <x:f t="shared" si="48"/>
        <x:v>#VALUE!</x:v>
      </x:c>
      <x:c r="Q267" s="68" t="e">
        <x:v>#VALUE!</x:v>
      </x:c>
      <x:c r="R267" s="73" t="e">
        <x:f t="shared" si="49"/>
        <x:v>#VALUE!</x:v>
      </x:c>
      <x:c r="S267" s="68" t="e">
        <x:v>#VALUE!</x:v>
      </x:c>
      <x:c r="T267" s="73" t="e">
        <x:f t="shared" si="50"/>
        <x:v>#VALUE!</x:v>
      </x:c>
      <x:c r="U267" s="26" t="e">
        <x:v>#VALUE!</x:v>
      </x:c>
      <x:c r="V267" s="26">
        <x:f t="shared" si="51"/>
        <x:v>268.414152</x:v>
      </x:c>
      <x:c r="W267" s="73" t="e">
        <x:f t="shared" si="52"/>
        <x:v>#VALUE!</x:v>
      </x:c>
      <x:c r="X267" s="74" t="e">
        <x:f t="shared" si="53"/>
        <x:v>#VALUE!</x:v>
      </x:c>
      <x:c r="Y267" s="68" t="e">
        <x:f t="shared" si="54"/>
        <x:v>#VALUE!</x:v>
      </x:c>
      <x:c r="Z267" s="68" t="e">
        <x:f t="shared" si="55"/>
        <x:v>#VALUE!</x:v>
      </x:c>
      <x:c r="AA267" t="s">
        <x:v>1413</x:v>
      </x:c>
    </x:row>
    <x:row r="268" spans="1:27" s="26" customFormat="1" ht="16.5">
      <x:c r="A268" s="118">
        <x:v>53</x:v>
      </x:c>
      <x:c r="B268" s="118"/>
      <x:c r="C268" s="113">
        <x:v>3</x:v>
      </x:c>
      <x:c r="D268" s="20" t="s">
        <x:v>72</x:v>
      </x:c>
      <x:c r="E268" s="20" t="s">
        <x:v>58</x:v>
      </x:c>
      <x:c r="F268" s="20" t="s">
        <x:v>73</x:v>
      </x:c>
      <x:c r="G268" s="158" t="e">
        <x:f t="shared" si="56"/>
        <x:v>#VALUE!</x:v>
      </x:c>
      <x:c r="H268" s="197">
        <x:f t="shared" si="56"/>
        <x:v>232.13159200000001</x:v>
      </x:c>
      <x:c r="I268" s="285" t="e">
        <x:f t="shared" si="56"/>
        <x:v>#VALUE!</x:v>
      </x:c>
      <x:c r="J268" s="106" t="e">
        <x:v>#VALUE!</x:v>
      </x:c>
      <x:c r="K268" s="73" t="e">
        <x:v>#VALUE!</x:v>
      </x:c>
      <x:c r="L268" s="68"/>
      <x:c r="M268" s="73">
        <x:v>0</x:v>
      </x:c>
      <x:c r="N268" s="159">
        <x:f t="shared" si="47"/>
        <x:v>232.13159200000001</x:v>
      </x:c>
      <x:c r="O268" s="106" t="e">
        <x:v>#VALUE!</x:v>
      </x:c>
      <x:c r="P268" s="73" t="e">
        <x:f t="shared" si="48"/>
        <x:v>#VALUE!</x:v>
      </x:c>
      <x:c r="Q268" s="68" t="e">
        <x:v>#VALUE!</x:v>
      </x:c>
      <x:c r="R268" s="73" t="e">
        <x:f t="shared" si="49"/>
        <x:v>#VALUE!</x:v>
      </x:c>
      <x:c r="S268" s="68" t="e">
        <x:v>#VALUE!</x:v>
      </x:c>
      <x:c r="T268" s="73" t="e">
        <x:f t="shared" si="50"/>
        <x:v>#VALUE!</x:v>
      </x:c>
      <x:c r="U268" s="26" t="e">
        <x:v>#VALUE!</x:v>
      </x:c>
      <x:c r="V268" s="26">
        <x:f t="shared" si="51"/>
        <x:v>232.13159200000001</x:v>
      </x:c>
      <x:c r="W268" s="73" t="e">
        <x:f t="shared" si="52"/>
        <x:v>#VALUE!</x:v>
      </x:c>
      <x:c r="X268" s="74" t="e">
        <x:f t="shared" si="53"/>
        <x:v>#VALUE!</x:v>
      </x:c>
      <x:c r="Y268" s="68" t="e">
        <x:f t="shared" si="54"/>
        <x:v>#VALUE!</x:v>
      </x:c>
      <x:c r="Z268" s="68" t="e">
        <x:f t="shared" si="55"/>
        <x:v>#VALUE!</x:v>
      </x:c>
      <x:c r="AA268" s="57"/>
    </x:row>
    <x:row r="269" spans="1:27" s="26" customFormat="1" ht="16.5">
      <x:c r="A269" s="118">
        <x:v>54</x:v>
      </x:c>
      <x:c r="B269" s="118"/>
      <x:c r="C269" s="113">
        <x:v>3</x:v>
      </x:c>
      <x:c r="D269" s="20" t="s">
        <x:v>93</x:v>
      </x:c>
      <x:c r="E269" s="20" t="s">
        <x:v>58</x:v>
      </x:c>
      <x:c r="F269" s="20" t="s">
        <x:v>73</x:v>
      </x:c>
      <x:c r="G269" s="158" t="e">
        <x:f t="shared" si="56"/>
        <x:v>#VALUE!</x:v>
      </x:c>
      <x:c r="H269" s="197">
        <x:f t="shared" si="56"/>
        <x:v>225.87857600000001</x:v>
      </x:c>
      <x:c r="I269" s="285" t="e">
        <x:f t="shared" si="56"/>
        <x:v>#VALUE!</x:v>
      </x:c>
      <x:c r="J269" s="106" t="e">
        <x:v>#VALUE!</x:v>
      </x:c>
      <x:c r="K269" s="73" t="e">
        <x:v>#VALUE!</x:v>
      </x:c>
      <x:c r="L269" s="68"/>
      <x:c r="M269" s="73">
        <x:v>0</x:v>
      </x:c>
      <x:c r="N269" s="159">
        <x:f t="shared" si="47"/>
        <x:v>225.87857600000001</x:v>
      </x:c>
      <x:c r="O269" s="106" t="e">
        <x:v>#VALUE!</x:v>
      </x:c>
      <x:c r="P269" s="73" t="e">
        <x:f t="shared" si="48"/>
        <x:v>#VALUE!</x:v>
      </x:c>
      <x:c r="Q269" s="68" t="e">
        <x:v>#VALUE!</x:v>
      </x:c>
      <x:c r="R269" s="73" t="e">
        <x:f t="shared" si="49"/>
        <x:v>#VALUE!</x:v>
      </x:c>
      <x:c r="S269" s="68" t="e">
        <x:v>#VALUE!</x:v>
      </x:c>
      <x:c r="T269" s="73" t="e">
        <x:f t="shared" si="50"/>
        <x:v>#VALUE!</x:v>
      </x:c>
      <x:c r="U269" s="26" t="e">
        <x:v>#VALUE!</x:v>
      </x:c>
      <x:c r="V269" s="26">
        <x:f t="shared" si="51"/>
        <x:v>225.87857600000001</x:v>
      </x:c>
      <x:c r="W269" s="73" t="e">
        <x:f t="shared" si="52"/>
        <x:v>#VALUE!</x:v>
      </x:c>
      <x:c r="X269" s="74" t="e">
        <x:f t="shared" si="53"/>
        <x:v>#VALUE!</x:v>
      </x:c>
      <x:c r="Y269" s="68" t="e">
        <x:f t="shared" si="54"/>
        <x:v>#VALUE!</x:v>
      </x:c>
      <x:c r="Z269" s="68" t="e">
        <x:f t="shared" si="55"/>
        <x:v>#VALUE!</x:v>
      </x:c>
      <x:c r="AA269" t="s">
        <x:v>1413</x:v>
      </x:c>
    </x:row>
    <x:row r="270" spans="1:27" s="26" customFormat="1">
      <x:c r="A270" s="118">
        <x:v>55</x:v>
      </x:c>
      <x:c r="B270" s="118"/>
      <x:c r="C270" s="113">
        <x:v>3</x:v>
      </x:c>
      <x:c r="D270" s="20" t="s">
        <x:v>74</x:v>
      </x:c>
      <x:c r="E270" s="20" t="s">
        <x:v>75</x:v>
      </x:c>
      <x:c r="F270" s="20" t="s">
        <x:v>10</x:v>
      </x:c>
      <x:c r="G270" s="158" t="e">
        <x:f t="shared" si="56"/>
        <x:v>#VALUE!</x:v>
      </x:c>
      <x:c r="H270" s="197">
        <x:f t="shared" si="56"/>
        <x:v>1965.4791865433124</x:v>
      </x:c>
      <x:c r="I270" s="285" t="e">
        <x:f t="shared" si="56"/>
        <x:v>#VALUE!</x:v>
      </x:c>
      <x:c r="J270" s="106" t="e">
        <x:v>#VALUE!</x:v>
      </x:c>
      <x:c r="K270" s="73" t="e">
        <x:v>#VALUE!</x:v>
      </x:c>
      <x:c r="L270" s="68"/>
      <x:c r="M270" s="73">
        <x:v>0</x:v>
      </x:c>
      <x:c r="N270" s="159">
        <x:f t="shared" si="47"/>
        <x:v>1965.4791865433124</x:v>
      </x:c>
      <x:c r="O270" s="106" t="e">
        <x:v>#VALUE!</x:v>
      </x:c>
      <x:c r="P270" s="73" t="e">
        <x:f t="shared" si="48"/>
        <x:v>#VALUE!</x:v>
      </x:c>
      <x:c r="Q270" s="68" t="e">
        <x:v>#VALUE!</x:v>
      </x:c>
      <x:c r="R270" s="73" t="e">
        <x:f t="shared" si="49"/>
        <x:v>#VALUE!</x:v>
      </x:c>
      <x:c r="S270" s="68" t="e">
        <x:v>#VALUE!</x:v>
      </x:c>
      <x:c r="T270" s="73" t="e">
        <x:f t="shared" si="50"/>
        <x:v>#VALUE!</x:v>
      </x:c>
      <x:c r="U270" s="26" t="e">
        <x:v>#VALUE!</x:v>
      </x:c>
      <x:c r="V270" s="26">
        <x:f t="shared" si="51"/>
        <x:v>1965.4791865433124</x:v>
      </x:c>
      <x:c r="W270" s="73" t="e">
        <x:f t="shared" si="52"/>
        <x:v>#VALUE!</x:v>
      </x:c>
      <x:c r="X270" s="74" t="e">
        <x:f t="shared" si="53"/>
        <x:v>#VALUE!</x:v>
      </x:c>
      <x:c r="Y270" s="68" t="e">
        <x:f t="shared" si="54"/>
        <x:v>#VALUE!</x:v>
      </x:c>
      <x:c r="Z270" s="68" t="e">
        <x:f t="shared" si="55"/>
        <x:v>#VALUE!</x:v>
      </x:c>
    </x:row>
    <x:row r="271" spans="1:27" s="26" customFormat="1">
      <x:c r="A271" s="118">
        <x:v>56</x:v>
      </x:c>
      <x:c r="B271" s="118"/>
      <x:c r="C271" s="113">
        <x:v>3</x:v>
      </x:c>
      <x:c r="D271" s="20" t="s">
        <x:v>76</x:v>
      </x:c>
      <x:c r="E271" s="20" t="s">
        <x:v>75</x:v>
      </x:c>
      <x:c r="F271" s="20" t="s">
        <x:v>10</x:v>
      </x:c>
      <x:c r="G271" s="158" t="e">
        <x:f t="shared" si="56"/>
        <x:v>#VALUE!</x:v>
      </x:c>
      <x:c r="H271" s="197">
        <x:f t="shared" si="56"/>
        <x:v>945.74445695009263</x:v>
      </x:c>
      <x:c r="I271" s="285" t="e">
        <x:f t="shared" si="56"/>
        <x:v>#VALUE!</x:v>
      </x:c>
      <x:c r="J271" s="106" t="e">
        <x:v>#VALUE!</x:v>
      </x:c>
      <x:c r="K271" s="73" t="e">
        <x:v>#VALUE!</x:v>
      </x:c>
      <x:c r="L271" s="68"/>
      <x:c r="M271" s="73">
        <x:v>0</x:v>
      </x:c>
      <x:c r="N271" s="159">
        <x:f t="shared" si="47"/>
        <x:v>945.74445695009263</x:v>
      </x:c>
      <x:c r="O271" s="106" t="e">
        <x:v>#VALUE!</x:v>
      </x:c>
      <x:c r="P271" s="73" t="e">
        <x:f t="shared" si="48"/>
        <x:v>#VALUE!</x:v>
      </x:c>
      <x:c r="Q271" s="68" t="e">
        <x:v>#VALUE!</x:v>
      </x:c>
      <x:c r="R271" s="73" t="e">
        <x:f t="shared" si="49"/>
        <x:v>#VALUE!</x:v>
      </x:c>
      <x:c r="S271" s="68" t="e">
        <x:v>#VALUE!</x:v>
      </x:c>
      <x:c r="T271" s="73" t="e">
        <x:f t="shared" si="50"/>
        <x:v>#VALUE!</x:v>
      </x:c>
      <x:c r="U271" s="26" t="e">
        <x:v>#VALUE!</x:v>
      </x:c>
      <x:c r="V271" s="26">
        <x:f t="shared" si="51"/>
        <x:v>945.74445695009263</x:v>
      </x:c>
      <x:c r="W271" s="73" t="e">
        <x:f t="shared" si="52"/>
        <x:v>#VALUE!</x:v>
      </x:c>
      <x:c r="X271" s="74" t="e">
        <x:f t="shared" si="53"/>
        <x:v>#VALUE!</x:v>
      </x:c>
      <x:c r="Y271" s="68" t="e">
        <x:f t="shared" si="54"/>
        <x:v>#VALUE!</x:v>
      </x:c>
      <x:c r="Z271" s="68" t="e">
        <x:f t="shared" si="55"/>
        <x:v>#VALUE!</x:v>
      </x:c>
    </x:row>
    <x:row r="272" spans="1:27" s="26" customFormat="1">
      <x:c r="A272" s="118">
        <x:v>57</x:v>
      </x:c>
      <x:c r="B272" s="118"/>
      <x:c r="C272" s="113">
        <x:v>3</x:v>
      </x:c>
      <x:c r="D272" s="20" t="s">
        <x:v>1375</x:v>
      </x:c>
      <x:c r="E272" s="20" t="s">
        <x:v>75</x:v>
      </x:c>
      <x:c r="F272" s="20" t="s">
        <x:v>10</x:v>
      </x:c>
      <x:c r="G272" s="158" t="e">
        <x:f t="shared" si="56"/>
        <x:v>#VALUE!</x:v>
      </x:c>
      <x:c r="H272" s="197">
        <x:f t="shared" si="56"/>
        <x:v>2772.8324829800003</x:v>
      </x:c>
      <x:c r="I272" s="285" t="e">
        <x:f t="shared" si="56"/>
        <x:v>#VALUE!</x:v>
      </x:c>
      <x:c r="J272" s="106" t="e">
        <x:v>#VALUE!</x:v>
      </x:c>
      <x:c r="K272" s="73" t="e">
        <x:v>#VALUE!</x:v>
      </x:c>
      <x:c r="L272" s="68"/>
      <x:c r="M272" s="73">
        <x:v>0</x:v>
      </x:c>
      <x:c r="N272" s="159">
        <x:f t="shared" si="47"/>
        <x:v>2772.8324829800003</x:v>
      </x:c>
      <x:c r="O272" s="106" t="e">
        <x:v>#VALUE!</x:v>
      </x:c>
      <x:c r="P272" s="73" t="e">
        <x:f t="shared" si="48"/>
        <x:v>#VALUE!</x:v>
      </x:c>
      <x:c r="Q272" s="68" t="e">
        <x:v>#VALUE!</x:v>
      </x:c>
      <x:c r="R272" s="73" t="e">
        <x:f t="shared" si="49"/>
        <x:v>#VALUE!</x:v>
      </x:c>
      <x:c r="S272" s="68" t="e">
        <x:v>#VALUE!</x:v>
      </x:c>
      <x:c r="T272" s="73" t="e">
        <x:f t="shared" si="50"/>
        <x:v>#VALUE!</x:v>
      </x:c>
      <x:c r="U272" s="26" t="e">
        <x:v>#VALUE!</x:v>
      </x:c>
      <x:c r="V272" s="26">
        <x:f t="shared" si="51"/>
        <x:v>2772.8324829800003</x:v>
      </x:c>
      <x:c r="W272" s="73" t="e">
        <x:f t="shared" si="52"/>
        <x:v>#VALUE!</x:v>
      </x:c>
      <x:c r="X272" s="74" t="e">
        <x:f t="shared" si="53"/>
        <x:v>#VALUE!</x:v>
      </x:c>
      <x:c r="Y272" s="68" t="e">
        <x:f t="shared" si="54"/>
        <x:v>#VALUE!</x:v>
      </x:c>
      <x:c r="Z272" s="68" t="e">
        <x:f t="shared" si="55"/>
        <x:v>#VALUE!</x:v>
      </x:c>
    </x:row>
    <x:row r="273" spans="1:27" s="26" customFormat="1">
      <x:c r="A273" s="118">
        <x:v>58</x:v>
      </x:c>
      <x:c r="B273" s="118"/>
      <x:c r="C273" s="113">
        <x:v>3</x:v>
      </x:c>
      <x:c r="D273" s="20" t="s">
        <x:v>77</x:v>
      </x:c>
      <x:c r="E273" s="20" t="s">
        <x:v>75</x:v>
      </x:c>
      <x:c r="F273" s="20" t="s">
        <x:v>78</x:v>
      </x:c>
      <x:c r="G273" s="158" t="e">
        <x:f t="shared" si="56"/>
        <x:v>#VALUE!</x:v>
      </x:c>
      <x:c r="H273" s="197">
        <x:f t="shared" si="56"/>
        <x:v>651.59</x:v>
      </x:c>
      <x:c r="I273" s="285" t="e">
        <x:f t="shared" si="56"/>
        <x:v>#VALUE!</x:v>
      </x:c>
      <x:c r="J273" s="106" t="e">
        <x:v>#VALUE!</x:v>
      </x:c>
      <x:c r="K273" s="73" t="e">
        <x:v>#VALUE!</x:v>
      </x:c>
      <x:c r="L273" s="68"/>
      <x:c r="M273" s="73">
        <x:v>0</x:v>
      </x:c>
      <x:c r="N273" s="159">
        <x:f t="shared" si="47"/>
        <x:v>651.59</x:v>
      </x:c>
      <x:c r="O273" s="106" t="e">
        <x:v>#VALUE!</x:v>
      </x:c>
      <x:c r="P273" s="73" t="e">
        <x:f t="shared" si="48"/>
        <x:v>#VALUE!</x:v>
      </x:c>
      <x:c r="Q273" s="68" t="e">
        <x:v>#VALUE!</x:v>
      </x:c>
      <x:c r="R273" s="73" t="e">
        <x:f t="shared" si="49"/>
        <x:v>#VALUE!</x:v>
      </x:c>
      <x:c r="S273" s="68" t="e">
        <x:v>#VALUE!</x:v>
      </x:c>
      <x:c r="T273" s="73" t="e">
        <x:f t="shared" si="50"/>
        <x:v>#VALUE!</x:v>
      </x:c>
      <x:c r="U273" s="26" t="e">
        <x:v>#VALUE!</x:v>
      </x:c>
      <x:c r="V273" s="26">
        <x:f t="shared" si="51"/>
        <x:v>651.59</x:v>
      </x:c>
      <x:c r="W273" s="73" t="e">
        <x:f t="shared" si="52"/>
        <x:v>#VALUE!</x:v>
      </x:c>
      <x:c r="X273" s="74" t="e">
        <x:f t="shared" si="53"/>
        <x:v>#VALUE!</x:v>
      </x:c>
      <x:c r="Y273" s="68" t="e">
        <x:f t="shared" si="54"/>
        <x:v>#VALUE!</x:v>
      </x:c>
      <x:c r="Z273" s="68" t="e">
        <x:f t="shared" si="55"/>
        <x:v>#VALUE!</x:v>
      </x:c>
    </x:row>
    <x:row r="274" spans="1:27" s="26" customFormat="1">
      <x:c r="A274" s="118">
        <x:v>59</x:v>
      </x:c>
      <x:c r="B274" s="118"/>
      <x:c r="C274" s="113">
        <x:v>3</x:v>
      </x:c>
      <x:c r="D274" s="20" t="s">
        <x:v>79</x:v>
      </x:c>
      <x:c r="E274" s="20" t="s">
        <x:v>75</x:v>
      </x:c>
      <x:c r="F274" s="20" t="s">
        <x:v>78</x:v>
      </x:c>
      <x:c r="G274" s="158" t="e">
        <x:f t="shared" si="56"/>
        <x:v>#VALUE!</x:v>
      </x:c>
      <x:c r="H274" s="197">
        <x:f t="shared" si="56"/>
        <x:v>651.59</x:v>
      </x:c>
      <x:c r="I274" s="285" t="e">
        <x:f t="shared" si="56"/>
        <x:v>#VALUE!</x:v>
      </x:c>
      <x:c r="J274" s="106" t="e">
        <x:v>#VALUE!</x:v>
      </x:c>
      <x:c r="K274" s="73" t="e">
        <x:v>#VALUE!</x:v>
      </x:c>
      <x:c r="L274" s="68"/>
      <x:c r="M274" s="73">
        <x:v>0</x:v>
      </x:c>
      <x:c r="N274" s="159">
        <x:f t="shared" si="47"/>
        <x:v>651.59</x:v>
      </x:c>
      <x:c r="O274" s="106" t="e">
        <x:v>#VALUE!</x:v>
      </x:c>
      <x:c r="P274" s="73" t="e">
        <x:f t="shared" si="48"/>
        <x:v>#VALUE!</x:v>
      </x:c>
      <x:c r="Q274" s="68" t="e">
        <x:v>#VALUE!</x:v>
      </x:c>
      <x:c r="R274" s="73" t="e">
        <x:f t="shared" si="49"/>
        <x:v>#VALUE!</x:v>
      </x:c>
      <x:c r="S274" s="68" t="e">
        <x:v>#VALUE!</x:v>
      </x:c>
      <x:c r="T274" s="73" t="e">
        <x:f t="shared" si="50"/>
        <x:v>#VALUE!</x:v>
      </x:c>
      <x:c r="U274" s="26" t="e">
        <x:v>#VALUE!</x:v>
      </x:c>
      <x:c r="V274" s="26">
        <x:f t="shared" si="51"/>
        <x:v>651.59</x:v>
      </x:c>
      <x:c r="W274" s="73" t="e">
        <x:f t="shared" si="52"/>
        <x:v>#VALUE!</x:v>
      </x:c>
      <x:c r="X274" s="74" t="e">
        <x:f t="shared" si="53"/>
        <x:v>#VALUE!</x:v>
      </x:c>
      <x:c r="Y274" s="68" t="e">
        <x:f t="shared" si="54"/>
        <x:v>#VALUE!</x:v>
      </x:c>
      <x:c r="Z274" s="68" t="e">
        <x:f t="shared" si="55"/>
        <x:v>#VALUE!</x:v>
      </x:c>
    </x:row>
    <x:row r="275" spans="1:27" s="26" customFormat="1">
      <x:c r="A275" s="118">
        <x:v>60</x:v>
      </x:c>
      <x:c r="B275" s="118"/>
      <x:c r="C275" s="113">
        <x:v>3</x:v>
      </x:c>
      <x:c r="D275" s="20" t="s">
        <x:v>80</x:v>
      </x:c>
      <x:c r="E275" s="20" t="s">
        <x:v>75</x:v>
      </x:c>
      <x:c r="F275" s="20" t="s">
        <x:v>81</x:v>
      </x:c>
      <x:c r="G275" s="158" t="e">
        <x:f t="shared" si="56"/>
        <x:v>#VALUE!</x:v>
      </x:c>
      <x:c r="H275" s="197">
        <x:f t="shared" si="56"/>
        <x:v>3963.20678</x:v>
      </x:c>
      <x:c r="I275" s="285" t="e">
        <x:f t="shared" si="56"/>
        <x:v>#VALUE!</x:v>
      </x:c>
      <x:c r="J275" s="106" t="e">
        <x:v>#VALUE!</x:v>
      </x:c>
      <x:c r="K275" s="73" t="e">
        <x:v>#VALUE!</x:v>
      </x:c>
      <x:c r="L275" s="68"/>
      <x:c r="M275" s="73">
        <x:v>0</x:v>
      </x:c>
      <x:c r="N275" s="159">
        <x:f t="shared" si="47"/>
        <x:v>3963.20678</x:v>
      </x:c>
      <x:c r="O275" s="106" t="e">
        <x:v>#VALUE!</x:v>
      </x:c>
      <x:c r="P275" s="73" t="e">
        <x:f t="shared" si="48"/>
        <x:v>#VALUE!</x:v>
      </x:c>
      <x:c r="Q275" s="68" t="e">
        <x:v>#VALUE!</x:v>
      </x:c>
      <x:c r="R275" s="73" t="e">
        <x:f t="shared" si="49"/>
        <x:v>#VALUE!</x:v>
      </x:c>
      <x:c r="S275" s="68" t="e">
        <x:v>#VALUE!</x:v>
      </x:c>
      <x:c r="T275" s="73" t="e">
        <x:f t="shared" si="50"/>
        <x:v>#VALUE!</x:v>
      </x:c>
      <x:c r="U275" s="26" t="e">
        <x:v>#VALUE!</x:v>
      </x:c>
      <x:c r="V275" s="26">
        <x:f t="shared" si="51"/>
        <x:v>3963.20678</x:v>
      </x:c>
      <x:c r="W275" s="73" t="e">
        <x:f t="shared" si="52"/>
        <x:v>#VALUE!</x:v>
      </x:c>
      <x:c r="X275" s="74" t="e">
        <x:f t="shared" si="53"/>
        <x:v>#VALUE!</x:v>
      </x:c>
      <x:c r="Y275" s="68" t="e">
        <x:f t="shared" si="54"/>
        <x:v>#VALUE!</x:v>
      </x:c>
      <x:c r="Z275" s="68" t="e">
        <x:f t="shared" si="55"/>
        <x:v>#VALUE!</x:v>
      </x:c>
    </x:row>
    <x:row r="276" spans="1:27" s="26" customFormat="1">
      <x:c r="A276" s="118">
        <x:v>61</x:v>
      </x:c>
      <x:c r="B276" s="118"/>
      <x:c r="C276" s="113">
        <x:v>3</x:v>
      </x:c>
      <x:c r="D276" s="20" t="s">
        <x:v>1370</x:v>
      </x:c>
      <x:c r="E276" s="20" t="s">
        <x:v>75</x:v>
      </x:c>
      <x:c r="F276" s="20" t="s">
        <x:v>81</x:v>
      </x:c>
      <x:c r="G276" s="158" t="e">
        <x:f t="shared" si="56"/>
        <x:v>#VALUE!</x:v>
      </x:c>
      <x:c r="H276" s="197">
        <x:f t="shared" si="56"/>
        <x:v>303.51145902000002</x:v>
      </x:c>
      <x:c r="I276" s="285" t="e">
        <x:f t="shared" si="56"/>
        <x:v>#VALUE!</x:v>
      </x:c>
      <x:c r="J276" s="106" t="e">
        <x:v>#VALUE!</x:v>
      </x:c>
      <x:c r="K276" s="73" t="e">
        <x:v>#VALUE!</x:v>
      </x:c>
      <x:c r="L276" s="68"/>
      <x:c r="M276" s="73">
        <x:v>0</x:v>
      </x:c>
      <x:c r="N276" s="159">
        <x:f t="shared" si="47"/>
        <x:v>303.51145902000002</x:v>
      </x:c>
      <x:c r="O276" s="106" t="e">
        <x:v>#VALUE!</x:v>
      </x:c>
      <x:c r="P276" s="73" t="e">
        <x:f t="shared" si="48"/>
        <x:v>#VALUE!</x:v>
      </x:c>
      <x:c r="Q276" s="68" t="e">
        <x:v>#VALUE!</x:v>
      </x:c>
      <x:c r="R276" s="73" t="e">
        <x:f t="shared" si="49"/>
        <x:v>#VALUE!</x:v>
      </x:c>
      <x:c r="S276" s="68" t="e">
        <x:v>#VALUE!</x:v>
      </x:c>
      <x:c r="T276" s="73" t="e">
        <x:f t="shared" si="50"/>
        <x:v>#VALUE!</x:v>
      </x:c>
      <x:c r="U276" s="26" t="e">
        <x:v>#VALUE!</x:v>
      </x:c>
      <x:c r="V276" s="26">
        <x:f t="shared" si="51"/>
        <x:v>303.51145902000002</x:v>
      </x:c>
      <x:c r="W276" s="73" t="e">
        <x:f t="shared" si="52"/>
        <x:v>#VALUE!</x:v>
      </x:c>
      <x:c r="X276" s="74" t="e">
        <x:f t="shared" si="53"/>
        <x:v>#VALUE!</x:v>
      </x:c>
      <x:c r="Y276" s="68" t="e">
        <x:f t="shared" si="54"/>
        <x:v>#VALUE!</x:v>
      </x:c>
      <x:c r="Z276" s="68" t="e">
        <x:f t="shared" si="55"/>
        <x:v>#VALUE!</x:v>
      </x:c>
    </x:row>
    <x:row r="277" spans="1:27" s="26" customFormat="1">
      <x:c r="A277" s="118">
        <x:v>62</x:v>
      </x:c>
      <x:c r="B277" s="118"/>
      <x:c r="C277" s="113">
        <x:v>3</x:v>
      </x:c>
      <x:c r="D277" s="20" t="s">
        <x:v>82</x:v>
      </x:c>
      <x:c r="E277" s="20" t="s">
        <x:v>75</x:v>
      </x:c>
      <x:c r="F277" s="20" t="s">
        <x:v>81</x:v>
      </x:c>
      <x:c r="G277" s="158" t="e">
        <x:f t="shared" si="56"/>
        <x:v>#VALUE!</x:v>
      </x:c>
      <x:c r="H277" s="197">
        <x:f t="shared" si="56"/>
        <x:v>350.63</x:v>
      </x:c>
      <x:c r="I277" s="285" t="e">
        <x:f t="shared" si="56"/>
        <x:v>#VALUE!</x:v>
      </x:c>
      <x:c r="J277" s="106" t="e">
        <x:v>#VALUE!</x:v>
      </x:c>
      <x:c r="K277" s="73" t="e">
        <x:v>#VALUE!</x:v>
      </x:c>
      <x:c r="L277" s="68"/>
      <x:c r="M277" s="73">
        <x:v>0</x:v>
      </x:c>
      <x:c r="N277" s="159">
        <x:f t="shared" si="47"/>
        <x:v>350.63</x:v>
      </x:c>
      <x:c r="O277" s="106" t="e">
        <x:v>#VALUE!</x:v>
      </x:c>
      <x:c r="P277" s="73" t="e">
        <x:f t="shared" si="48"/>
        <x:v>#VALUE!</x:v>
      </x:c>
      <x:c r="Q277" s="68" t="e">
        <x:v>#VALUE!</x:v>
      </x:c>
      <x:c r="R277" s="73" t="e">
        <x:f t="shared" si="49"/>
        <x:v>#VALUE!</x:v>
      </x:c>
      <x:c r="S277" s="68" t="e">
        <x:v>#VALUE!</x:v>
      </x:c>
      <x:c r="T277" s="73" t="e">
        <x:f t="shared" si="50"/>
        <x:v>#VALUE!</x:v>
      </x:c>
      <x:c r="U277" s="26" t="e">
        <x:v>#VALUE!</x:v>
      </x:c>
      <x:c r="V277" s="26">
        <x:f t="shared" si="51"/>
        <x:v>350.63</x:v>
      </x:c>
      <x:c r="W277" s="73" t="e">
        <x:f t="shared" si="52"/>
        <x:v>#VALUE!</x:v>
      </x:c>
      <x:c r="X277" s="74" t="e">
        <x:f t="shared" si="53"/>
        <x:v>#VALUE!</x:v>
      </x:c>
      <x:c r="Y277" s="68" t="e">
        <x:f t="shared" si="54"/>
        <x:v>#VALUE!</x:v>
      </x:c>
      <x:c r="Z277" s="68" t="e">
        <x:f t="shared" si="55"/>
        <x:v>#VALUE!</x:v>
      </x:c>
    </x:row>
    <x:row r="278" spans="1:27" s="26" customFormat="1">
      <x:c r="A278" s="118">
        <x:v>63</x:v>
      </x:c>
      <x:c r="B278" s="118"/>
      <x:c r="C278" s="113">
        <x:v>3</x:v>
      </x:c>
      <x:c r="D278" s="20" t="s">
        <x:v>1384</x:v>
      </x:c>
      <x:c r="E278" s="20" t="s">
        <x:v>95</x:v>
      </x:c>
      <x:c r="F278" s="20" t="s">
        <x:v>1385</x:v>
      </x:c>
      <x:c r="G278" s="158">
        <x:f t="shared" si="56"/>
        <x:v>0</x:v>
      </x:c>
      <x:c r="H278" s="197">
        <x:f t="shared" si="56"/>
        <x:v>0</x:v>
      </x:c>
      <x:c r="I278" s="285">
        <x:f t="shared" si="56"/>
        <x:v>0</x:v>
      </x:c>
      <x:c r="J278" s="106" t="e">
        <x:v>#VALUE!</x:v>
      </x:c>
      <x:c r="K278" s="73" t="e">
        <x:v>#VALUE!</x:v>
      </x:c>
      <x:c r="L278" s="68"/>
      <x:c r="M278" s="73">
        <x:v>0</x:v>
      </x:c>
      <x:c r="N278" s="159">
        <x:f t="shared" si="47"/>
        <x:v>0</x:v>
      </x:c>
      <x:c r="O278" s="106" t="e">
        <x:v>#VALUE!</x:v>
      </x:c>
      <x:c r="P278" s="73" t="e">
        <x:f t="shared" si="48"/>
        <x:v>#VALUE!</x:v>
      </x:c>
      <x:c r="Q278" s="68" t="e">
        <x:v>#VALUE!</x:v>
      </x:c>
      <x:c r="R278" s="73" t="e">
        <x:f t="shared" si="49"/>
        <x:v>#VALUE!</x:v>
      </x:c>
      <x:c r="S278" s="68" t="e">
        <x:v>#VALUE!</x:v>
      </x:c>
      <x:c r="T278" s="73" t="e">
        <x:f t="shared" si="50"/>
        <x:v>#VALUE!</x:v>
      </x:c>
      <x:c r="U278" s="26" t="e">
        <x:v>#VALUE!</x:v>
      </x:c>
      <x:c r="V278" s="26">
        <x:f t="shared" si="51"/>
        <x:v>0</x:v>
      </x:c>
      <x:c r="W278" s="73" t="e">
        <x:f t="shared" si="52"/>
        <x:v>#VALUE!</x:v>
      </x:c>
      <x:c r="X278" s="74" t="e">
        <x:f t="shared" si="53"/>
        <x:v>#VALUE!</x:v>
      </x:c>
      <x:c r="Y278" s="68" t="e">
        <x:f t="shared" si="54"/>
        <x:v>#VALUE!</x:v>
      </x:c>
      <x:c r="Z278" s="68" t="e">
        <x:f t="shared" si="55"/>
        <x:v>#VALUE!</x:v>
      </x:c>
    </x:row>
    <x:row r="279" spans="1:27" s="26" customFormat="1">
      <x:c r="A279" s="118">
        <x:v>64</x:v>
      </x:c>
      <x:c r="B279" s="118"/>
      <x:c r="C279" s="113">
        <x:v>3</x:v>
      </x:c>
      <x:c r="D279" s="20" t="s">
        <x:v>1382</x:v>
      </x:c>
      <x:c r="E279" s="20" t="s">
        <x:v>95</x:v>
      </x:c>
      <x:c r="F279" s="20" t="s">
        <x:v>1383</x:v>
      </x:c>
      <x:c r="G279" s="158">
        <x:f t="shared" si="56"/>
        <x:v>0</x:v>
      </x:c>
      <x:c r="H279" s="197">
        <x:f t="shared" si="56"/>
        <x:v>0</x:v>
      </x:c>
      <x:c r="I279" s="285">
        <x:f t="shared" si="56"/>
        <x:v>0</x:v>
      </x:c>
      <x:c r="J279" s="106" t="e">
        <x:v>#VALUE!</x:v>
      </x:c>
      <x:c r="K279" s="73" t="e">
        <x:v>#VALUE!</x:v>
      </x:c>
      <x:c r="L279" s="68"/>
      <x:c r="M279" s="73">
        <x:v>0</x:v>
      </x:c>
      <x:c r="N279" s="159">
        <x:f t="shared" si="47"/>
        <x:v>0</x:v>
      </x:c>
      <x:c r="O279" s="106" t="e">
        <x:v>#VALUE!</x:v>
      </x:c>
      <x:c r="P279" s="73" t="e">
        <x:f t="shared" si="48"/>
        <x:v>#VALUE!</x:v>
      </x:c>
      <x:c r="Q279" s="68" t="e">
        <x:v>#VALUE!</x:v>
      </x:c>
      <x:c r="R279" s="73" t="e">
        <x:f t="shared" si="49"/>
        <x:v>#VALUE!</x:v>
      </x:c>
      <x:c r="S279" s="68" t="e">
        <x:v>#VALUE!</x:v>
      </x:c>
      <x:c r="T279" s="73" t="e">
        <x:f t="shared" si="50"/>
        <x:v>#VALUE!</x:v>
      </x:c>
      <x:c r="U279" s="26" t="e">
        <x:v>#VALUE!</x:v>
      </x:c>
      <x:c r="V279" s="26">
        <x:f t="shared" si="51"/>
        <x:v>0</x:v>
      </x:c>
      <x:c r="W279" s="73" t="e">
        <x:f t="shared" si="52"/>
        <x:v>#VALUE!</x:v>
      </x:c>
      <x:c r="X279" s="74" t="e">
        <x:f t="shared" si="53"/>
        <x:v>#VALUE!</x:v>
      </x:c>
      <x:c r="Y279" s="68" t="e">
        <x:f t="shared" si="54"/>
        <x:v>#VALUE!</x:v>
      </x:c>
      <x:c r="Z279" s="68" t="e">
        <x:f t="shared" si="55"/>
        <x:v>#VALUE!</x:v>
      </x:c>
    </x:row>
    <x:row r="280" spans="1:27" s="26" customFormat="1" ht="16.5">
      <x:c r="A280" s="118">
        <x:v>65</x:v>
      </x:c>
      <x:c r="B280" s="118"/>
      <x:c r="C280" s="113">
        <x:v>3</x:v>
      </x:c>
      <x:c r="D280" s="20" t="s">
        <x:v>83</x:v>
      </x:c>
      <x:c r="E280" s="20" t="s">
        <x:v>84</x:v>
      </x:c>
      <x:c r="F280" s="20" t="s">
        <x:v>10</x:v>
      </x:c>
      <x:c r="G280" s="158" t="e">
        <x:f t="shared" ref="G280:I285" si="57">SUMIFS(U:U,$D:$D,$D280,$C:$C,$C280-1)</x:f>
        <x:v>#VALUE!</x:v>
      </x:c>
      <x:c r="H280" s="197">
        <x:f t="shared" si="57"/>
        <x:v>4127.3905919999997</x:v>
      </x:c>
      <x:c r="I280" s="285" t="e">
        <x:f t="shared" si="57"/>
        <x:v>#VALUE!</x:v>
      </x:c>
      <x:c r="J280" s="106" t="e">
        <x:v>#VALUE!</x:v>
      </x:c>
      <x:c r="K280" s="73" t="e">
        <x:v>#VALUE!</x:v>
      </x:c>
      <x:c r="L280" s="68"/>
      <x:c r="M280" s="73">
        <x:v>0</x:v>
      </x:c>
      <x:c r="N280" s="159">
        <x:f t="shared" ref="N280:N285" si="58">IF(IFERROR((I280+K280)/(G280+J280),)=0,H280,IFERROR((I280+K280)/(G280+J280),))</x:f>
        <x:v>4127.3905919999997</x:v>
      </x:c>
      <x:c r="O280" s="106" t="e">
        <x:v>#VALUE!</x:v>
      </x:c>
      <x:c r="P280" s="73" t="e">
        <x:f t="shared" ref="P280:P285" si="59">+IF(O280&lt;&gt;0,O280*N280,)</x:f>
        <x:v>#VALUE!</x:v>
      </x:c>
      <x:c r="Q280" s="68" t="e">
        <x:v>#VALUE!</x:v>
      </x:c>
      <x:c r="R280" s="73" t="e">
        <x:f t="shared" ref="R280:R285" si="60">+IF(Q280&lt;&gt;0,Q280*N280,)</x:f>
        <x:v>#VALUE!</x:v>
      </x:c>
      <x:c r="S280" s="68" t="e">
        <x:v>#VALUE!</x:v>
      </x:c>
      <x:c r="T280" s="73" t="e">
        <x:f t="shared" ref="T280:T285" si="61">+IF(S280&lt;&gt;0,S280*N280,)</x:f>
        <x:v>#VALUE!</x:v>
      </x:c>
      <x:c r="U280" s="26" t="e">
        <x:v>#VALUE!</x:v>
      </x:c>
      <x:c r="V280" s="26">
        <x:f t="shared" ref="V280:V285" si="62">+N280</x:f>
        <x:v>4127.3905919999997</x:v>
      </x:c>
      <x:c r="W280" s="73" t="e">
        <x:f t="shared" ref="W280:W285" si="63">+IF(U280&lt;&gt;0,U280*N280,)</x:f>
        <x:v>#VALUE!</x:v>
      </x:c>
      <x:c r="X280" s="74" t="e">
        <x:f t="shared" ref="X280:X285" si="64">+I280+K280-P280-R280-W280-T280+M280</x:f>
        <x:v>#VALUE!</x:v>
      </x:c>
      <x:c r="Y280" s="68" t="e">
        <x:f t="shared" ref="Y280:Y285" si="65">+G280+J280+L280-O280-Q280-S280</x:f>
        <x:v>#VALUE!</x:v>
      </x:c>
      <x:c r="Z280" s="68" t="e">
        <x:f t="shared" ref="Z280:Z285" si="66">+U280-Y280</x:f>
        <x:v>#VALUE!</x:v>
      </x:c>
      <x:c r="AA280" s="57"/>
    </x:row>
    <x:row r="281" spans="1:27" s="26" customFormat="1" ht="16.5">
      <x:c r="A281" s="118">
        <x:v>66</x:v>
      </x:c>
      <x:c r="B281" s="118"/>
      <x:c r="C281" s="113">
        <x:v>3</x:v>
      </x:c>
      <x:c r="D281" s="20" t="s">
        <x:v>94</x:v>
      </x:c>
      <x:c r="E281" s="20" t="s">
        <x:v>95</x:v>
      </x:c>
      <x:c r="F281" s="20" t="s">
        <x:v>96</x:v>
      </x:c>
      <x:c r="G281" s="158" t="e">
        <x:f t="shared" si="57"/>
        <x:v>#VALUE!</x:v>
      </x:c>
      <x:c r="H281" s="197">
        <x:f t="shared" si="57"/>
        <x:v>4150.7430036000005</x:v>
      </x:c>
      <x:c r="I281" s="285" t="e">
        <x:f t="shared" si="57"/>
        <x:v>#VALUE!</x:v>
      </x:c>
      <x:c r="J281" s="106" t="e">
        <x:v>#VALUE!</x:v>
      </x:c>
      <x:c r="K281" s="73" t="e">
        <x:v>#VALUE!</x:v>
      </x:c>
      <x:c r="L281" s="68"/>
      <x:c r="M281" s="73">
        <x:v>0</x:v>
      </x:c>
      <x:c r="N281" s="159">
        <x:f t="shared" si="58"/>
        <x:v>4150.7430036000005</x:v>
      </x:c>
      <x:c r="O281" s="106" t="e">
        <x:v>#VALUE!</x:v>
      </x:c>
      <x:c r="P281" s="73" t="e">
        <x:f t="shared" si="59"/>
        <x:v>#VALUE!</x:v>
      </x:c>
      <x:c r="Q281" s="68" t="e">
        <x:v>#VALUE!</x:v>
      </x:c>
      <x:c r="R281" s="73" t="e">
        <x:f t="shared" si="60"/>
        <x:v>#VALUE!</x:v>
      </x:c>
      <x:c r="S281" s="68" t="e">
        <x:v>#VALUE!</x:v>
      </x:c>
      <x:c r="T281" s="73" t="e">
        <x:f t="shared" si="61"/>
        <x:v>#VALUE!</x:v>
      </x:c>
      <x:c r="U281" s="26" t="e">
        <x:v>#VALUE!</x:v>
      </x:c>
      <x:c r="V281" s="26">
        <x:f t="shared" si="62"/>
        <x:v>4150.7430036000005</x:v>
      </x:c>
      <x:c r="W281" s="73" t="e">
        <x:f t="shared" si="63"/>
        <x:v>#VALUE!</x:v>
      </x:c>
      <x:c r="X281" s="74" t="e">
        <x:f t="shared" si="64"/>
        <x:v>#VALUE!</x:v>
      </x:c>
      <x:c r="Y281" s="68" t="e">
        <x:f t="shared" si="65"/>
        <x:v>#VALUE!</x:v>
      </x:c>
      <x:c r="Z281" s="68" t="e">
        <x:f t="shared" si="66"/>
        <x:v>#VALUE!</x:v>
      </x:c>
      <x:c r="AA281" s="57"/>
    </x:row>
    <x:row r="282" spans="1:27" s="26" customFormat="1" ht="16.5">
      <x:c r="A282" s="118">
        <x:v>67</x:v>
      </x:c>
      <x:c r="B282" s="118"/>
      <x:c r="C282" s="113">
        <x:v>3</x:v>
      </x:c>
      <x:c r="D282" s="20" t="s">
        <x:v>85</x:v>
      </x:c>
      <x:c r="E282" s="20" t="s">
        <x:v>123</x:v>
      </x:c>
      <x:c r="F282" s="20" t="s">
        <x:v>87</x:v>
      </x:c>
      <x:c r="G282" s="158" t="e">
        <x:f t="shared" si="57"/>
        <x:v>#VALUE!</x:v>
      </x:c>
      <x:c r="H282" s="197">
        <x:f t="shared" si="57"/>
        <x:v>34.549243300000001</x:v>
      </x:c>
      <x:c r="I282" s="285" t="e">
        <x:f t="shared" si="57"/>
        <x:v>#VALUE!</x:v>
      </x:c>
      <x:c r="J282" s="106" t="e">
        <x:v>#VALUE!</x:v>
      </x:c>
      <x:c r="K282" s="73" t="e">
        <x:v>#VALUE!</x:v>
      </x:c>
      <x:c r="L282" s="68"/>
      <x:c r="M282" s="73">
        <x:v>0</x:v>
      </x:c>
      <x:c r="N282" s="159">
        <x:f t="shared" si="58"/>
        <x:v>34.549243300000001</x:v>
      </x:c>
      <x:c r="O282" s="106" t="e">
        <x:v>#VALUE!</x:v>
      </x:c>
      <x:c r="P282" s="73" t="e">
        <x:f t="shared" si="59"/>
        <x:v>#VALUE!</x:v>
      </x:c>
      <x:c r="Q282" s="68" t="e">
        <x:v>#VALUE!</x:v>
      </x:c>
      <x:c r="R282" s="73" t="e">
        <x:f t="shared" si="60"/>
        <x:v>#VALUE!</x:v>
      </x:c>
      <x:c r="S282" s="68" t="e">
        <x:v>#VALUE!</x:v>
      </x:c>
      <x:c r="T282" s="73" t="e">
        <x:f t="shared" si="61"/>
        <x:v>#VALUE!</x:v>
      </x:c>
      <x:c r="U282" s="26" t="e">
        <x:v>#VALUE!</x:v>
      </x:c>
      <x:c r="V282" s="26">
        <x:f t="shared" si="62"/>
        <x:v>34.549243300000001</x:v>
      </x:c>
      <x:c r="W282" s="73" t="e">
        <x:f t="shared" si="63"/>
        <x:v>#VALUE!</x:v>
      </x:c>
      <x:c r="X282" s="74" t="e">
        <x:f t="shared" si="64"/>
        <x:v>#VALUE!</x:v>
      </x:c>
      <x:c r="Y282" s="68" t="e">
        <x:f t="shared" si="65"/>
        <x:v>#VALUE!</x:v>
      </x:c>
      <x:c r="Z282" s="68" t="e">
        <x:f t="shared" si="66"/>
        <x:v>#VALUE!</x:v>
      </x:c>
      <x:c r="AA282" s="57"/>
    </x:row>
    <x:row r="283" spans="1:27" s="26" customFormat="1">
      <x:c r="A283" s="118">
        <x:v>68</x:v>
      </x:c>
      <x:c r="B283" s="118"/>
      <x:c r="C283" s="113">
        <x:v>3</x:v>
      </x:c>
      <x:c r="D283" s="20" t="s">
        <x:v>88</x:v>
      </x:c>
      <x:c r="E283" s="20" t="s">
        <x:v>123</x:v>
      </x:c>
      <x:c r="F283" s="20" t="s">
        <x:v>89</x:v>
      </x:c>
      <x:c r="G283" s="158" t="e">
        <x:f t="shared" si="57"/>
        <x:v>#VALUE!</x:v>
      </x:c>
      <x:c r="H283" s="197">
        <x:f t="shared" si="57"/>
        <x:v>40.160523260000005</x:v>
      </x:c>
      <x:c r="I283" s="285" t="e">
        <x:f t="shared" si="57"/>
        <x:v>#VALUE!</x:v>
      </x:c>
      <x:c r="J283" s="106" t="e">
        <x:v>#VALUE!</x:v>
      </x:c>
      <x:c r="K283" s="73" t="e">
        <x:v>#VALUE!</x:v>
      </x:c>
      <x:c r="L283" s="68"/>
      <x:c r="M283" s="73">
        <x:v>0</x:v>
      </x:c>
      <x:c r="N283" s="159">
        <x:f t="shared" si="58"/>
        <x:v>40.160523260000005</x:v>
      </x:c>
      <x:c r="O283" s="106" t="e">
        <x:v>#VALUE!</x:v>
      </x:c>
      <x:c r="P283" s="73" t="e">
        <x:f t="shared" si="59"/>
        <x:v>#VALUE!</x:v>
      </x:c>
      <x:c r="Q283" s="68" t="e">
        <x:v>#VALUE!</x:v>
      </x:c>
      <x:c r="R283" s="73" t="e">
        <x:f t="shared" si="60"/>
        <x:v>#VALUE!</x:v>
      </x:c>
      <x:c r="S283" s="68" t="e">
        <x:v>#VALUE!</x:v>
      </x:c>
      <x:c r="T283" s="73" t="e">
        <x:f t="shared" si="61"/>
        <x:v>#VALUE!</x:v>
      </x:c>
      <x:c r="U283" s="26" t="e">
        <x:v>#VALUE!</x:v>
      </x:c>
      <x:c r="V283" s="26">
        <x:f t="shared" si="62"/>
        <x:v>40.160523260000005</x:v>
      </x:c>
      <x:c r="W283" s="73" t="e">
        <x:f t="shared" si="63"/>
        <x:v>#VALUE!</x:v>
      </x:c>
      <x:c r="X283" s="74" t="e">
        <x:f t="shared" si="64"/>
        <x:v>#VALUE!</x:v>
      </x:c>
      <x:c r="Y283" s="68" t="e">
        <x:f t="shared" si="65"/>
        <x:v>#VALUE!</x:v>
      </x:c>
      <x:c r="Z283" s="68" t="e">
        <x:f t="shared" si="66"/>
        <x:v>#VALUE!</x:v>
      </x:c>
    </x:row>
    <x:row r="284" spans="1:27" s="26" customFormat="1">
      <x:c r="A284" s="118">
        <x:v>69</x:v>
      </x:c>
      <x:c r="B284" s="118"/>
      <x:c r="C284" s="113">
        <x:v>3</x:v>
      </x:c>
      <x:c r="D284" s="20" t="s">
        <x:v>90</x:v>
      </x:c>
      <x:c r="E284" s="20" t="s">
        <x:v>123</x:v>
      </x:c>
      <x:c r="F284" s="20" t="s">
        <x:v>91</x:v>
      </x:c>
      <x:c r="G284" s="158" t="e">
        <x:f t="shared" si="57"/>
        <x:v>#VALUE!</x:v>
      </x:c>
      <x:c r="H284" s="197">
        <x:f t="shared" si="57"/>
        <x:v>30.894961240000001</x:v>
      </x:c>
      <x:c r="I284" s="285" t="e">
        <x:f t="shared" si="57"/>
        <x:v>#VALUE!</x:v>
      </x:c>
      <x:c r="J284" s="106" t="e">
        <x:v>#VALUE!</x:v>
      </x:c>
      <x:c r="K284" s="73" t="e">
        <x:v>#VALUE!</x:v>
      </x:c>
      <x:c r="L284" s="68"/>
      <x:c r="M284" s="73">
        <x:v>0</x:v>
      </x:c>
      <x:c r="N284" s="159">
        <x:f t="shared" si="58"/>
        <x:v>30.894961240000001</x:v>
      </x:c>
      <x:c r="O284" s="106" t="e">
        <x:v>#VALUE!</x:v>
      </x:c>
      <x:c r="P284" s="73" t="e">
        <x:f t="shared" si="59"/>
        <x:v>#VALUE!</x:v>
      </x:c>
      <x:c r="Q284" s="68" t="e">
        <x:v>#VALUE!</x:v>
      </x:c>
      <x:c r="R284" s="73" t="e">
        <x:f t="shared" si="60"/>
        <x:v>#VALUE!</x:v>
      </x:c>
      <x:c r="S284" s="68" t="e">
        <x:v>#VALUE!</x:v>
      </x:c>
      <x:c r="T284" s="73" t="e">
        <x:f t="shared" si="61"/>
        <x:v>#VALUE!</x:v>
      </x:c>
      <x:c r="U284" s="26" t="e">
        <x:v>#VALUE!</x:v>
      </x:c>
      <x:c r="V284" s="26">
        <x:f t="shared" si="62"/>
        <x:v>30.894961240000001</x:v>
      </x:c>
      <x:c r="W284" s="73" t="e">
        <x:f t="shared" si="63"/>
        <x:v>#VALUE!</x:v>
      </x:c>
      <x:c r="X284" s="74" t="e">
        <x:f t="shared" si="64"/>
        <x:v>#VALUE!</x:v>
      </x:c>
      <x:c r="Y284" s="68" t="e">
        <x:f t="shared" si="65"/>
        <x:v>#VALUE!</x:v>
      </x:c>
      <x:c r="Z284" s="68" t="e">
        <x:f t="shared" si="66"/>
        <x:v>#VALUE!</x:v>
      </x:c>
    </x:row>
    <x:row r="285" spans="1:27" s="26" customFormat="1" ht="14.25" thickBot="1">
      <x:c r="A285" s="118">
        <x:v>70</x:v>
      </x:c>
      <x:c r="B285" s="118"/>
      <x:c r="C285" s="113">
        <x:v>3</x:v>
      </x:c>
      <x:c r="D285" s="20" t="s">
        <x:v>1386</x:v>
      </x:c>
      <x:c r="E285" s="20" t="s">
        <x:v>123</x:v>
      </x:c>
      <x:c r="F285" s="20" t="s">
        <x:v>1400</x:v>
      </x:c>
      <x:c r="G285" s="158">
        <x:f t="shared" si="57"/>
        <x:v>0</x:v>
      </x:c>
      <x:c r="H285" s="197">
        <x:f t="shared" si="57"/>
        <x:v>0</x:v>
      </x:c>
      <x:c r="I285" s="285">
        <x:f t="shared" si="57"/>
        <x:v>0</x:v>
      </x:c>
      <x:c r="J285" s="106" t="e">
        <x:v>#VALUE!</x:v>
      </x:c>
      <x:c r="K285" s="73" t="e">
        <x:v>#VALUE!</x:v>
      </x:c>
      <x:c r="L285" s="68"/>
      <x:c r="M285" s="73">
        <x:v>0</x:v>
      </x:c>
      <x:c r="N285" s="159">
        <x:f t="shared" si="58"/>
        <x:v>0</x:v>
      </x:c>
      <x:c r="O285" s="106" t="e">
        <x:v>#VALUE!</x:v>
      </x:c>
      <x:c r="P285" s="73" t="e">
        <x:f t="shared" si="59"/>
        <x:v>#VALUE!</x:v>
      </x:c>
      <x:c r="Q285" s="68" t="e">
        <x:v>#VALUE!</x:v>
      </x:c>
      <x:c r="R285" s="73" t="e">
        <x:f t="shared" si="60"/>
        <x:v>#VALUE!</x:v>
      </x:c>
      <x:c r="S285" s="68" t="e">
        <x:v>#VALUE!</x:v>
      </x:c>
      <x:c r="T285" s="73" t="e">
        <x:f t="shared" si="61"/>
        <x:v>#VALUE!</x:v>
      </x:c>
      <x:c r="U285" s="26" t="e">
        <x:v>#VALUE!</x:v>
      </x:c>
      <x:c r="V285" s="26">
        <x:f t="shared" si="62"/>
        <x:v>0</x:v>
      </x:c>
      <x:c r="W285" s="73" t="e">
        <x:f t="shared" si="63"/>
        <x:v>#VALUE!</x:v>
      </x:c>
      <x:c r="X285" s="74" t="e">
        <x:f t="shared" si="64"/>
        <x:v>#VALUE!</x:v>
      </x:c>
      <x:c r="Y285" s="68" t="e">
        <x:f t="shared" si="65"/>
        <x:v>#VALUE!</x:v>
      </x:c>
      <x:c r="Z285" s="68" t="e">
        <x:f t="shared" si="66"/>
        <x:v>#VALUE!</x:v>
      </x:c>
    </x:row>
    <x:row r="286" spans="1:27" s="26" customFormat="1" ht="14.25" hidden="1" outlineLevel="1" thickBot="1">
      <x:c r="A286" s="118">
        <x:v>71</x:v>
      </x:c>
      <x:c r="B286" s="118"/>
      <x:c r="C286" s="113">
        <x:v>3</x:v>
      </x:c>
      <x:c r="D286" s="210"/>
      <x:c r="E286" s="210"/>
      <x:c r="F286" s="20"/>
      <x:c r="G286" s="158"/>
      <x:c r="H286" s="284"/>
      <x:c r="I286" s="285"/>
      <x:c r="J286" s="106"/>
      <x:c r="K286" s="73"/>
      <x:c r="L286" s="68"/>
      <x:c r="M286" s="73"/>
      <x:c r="N286" s="159"/>
      <x:c r="O286" s="106"/>
      <x:c r="P286" s="73"/>
      <x:c r="Q286" s="68"/>
      <x:c r="R286" s="73"/>
      <x:c r="S286" s="68"/>
      <x:c r="T286" s="73"/>
      <x:c r="W286" s="73"/>
      <x:c r="X286" s="74">
        <x:f t="shared" ref="X286:X315" si="67">+I286+K286+M286-P286-R286-W286-T286</x:f>
        <x:v>0</x:v>
      </x:c>
      <x:c r="Y286" s="68"/>
      <x:c r="Z286" s="68"/>
    </x:row>
    <x:row r="287" spans="1:27" s="26" customFormat="1" ht="14.25" hidden="1" outlineLevel="1" thickBot="1">
      <x:c r="A287" s="118">
        <x:v>72</x:v>
      </x:c>
      <x:c r="B287" s="118"/>
      <x:c r="C287" s="113">
        <x:v>3</x:v>
      </x:c>
      <x:c r="D287" s="210"/>
      <x:c r="E287" s="210"/>
      <x:c r="F287" s="20"/>
      <x:c r="G287" s="158"/>
      <x:c r="H287" s="284"/>
      <x:c r="I287" s="285"/>
      <x:c r="J287" s="106"/>
      <x:c r="K287" s="73"/>
      <x:c r="L287" s="68"/>
      <x:c r="M287" s="73"/>
      <x:c r="N287" s="159"/>
      <x:c r="O287" s="106"/>
      <x:c r="P287" s="73"/>
      <x:c r="Q287" s="68"/>
      <x:c r="R287" s="73"/>
      <x:c r="S287" s="68"/>
      <x:c r="T287" s="73"/>
      <x:c r="W287" s="73"/>
      <x:c r="X287" s="74">
        <x:f t="shared" si="67"/>
        <x:v>0</x:v>
      </x:c>
      <x:c r="Y287" s="68"/>
      <x:c r="Z287" s="68"/>
    </x:row>
    <x:row r="288" spans="1:27" s="26" customFormat="1" ht="14.25" hidden="1" outlineLevel="1" thickBot="1">
      <x:c r="A288" s="118">
        <x:v>73</x:v>
      </x:c>
      <x:c r="B288" s="118"/>
      <x:c r="C288" s="113">
        <x:v>3</x:v>
      </x:c>
      <x:c r="D288" s="210"/>
      <x:c r="E288" s="210"/>
      <x:c r="F288" s="20"/>
      <x:c r="G288" s="158"/>
      <x:c r="H288" s="284"/>
      <x:c r="I288" s="285"/>
      <x:c r="J288" s="106"/>
      <x:c r="K288" s="73"/>
      <x:c r="L288" s="68"/>
      <x:c r="M288" s="73"/>
      <x:c r="N288" s="159"/>
      <x:c r="O288" s="106"/>
      <x:c r="P288" s="73"/>
      <x:c r="Q288" s="68"/>
      <x:c r="R288" s="73"/>
      <x:c r="S288" s="68"/>
      <x:c r="T288" s="73"/>
      <x:c r="W288" s="73"/>
      <x:c r="X288" s="74">
        <x:f t="shared" si="67"/>
        <x:v>0</x:v>
      </x:c>
      <x:c r="Y288" s="68"/>
      <x:c r="Z288" s="68"/>
    </x:row>
    <x:row r="289" spans="1:26" s="26" customFormat="1" ht="14.25" hidden="1" outlineLevel="1" thickBot="1">
      <x:c r="A289" s="118">
        <x:v>74</x:v>
      </x:c>
      <x:c r="B289" s="118"/>
      <x:c r="C289" s="113">
        <x:v>3</x:v>
      </x:c>
      <x:c r="D289" s="210"/>
      <x:c r="E289" s="210"/>
      <x:c r="F289" s="20"/>
      <x:c r="G289" s="158"/>
      <x:c r="H289" s="284"/>
      <x:c r="I289" s="285"/>
      <x:c r="J289" s="106"/>
      <x:c r="K289" s="73"/>
      <x:c r="L289" s="68"/>
      <x:c r="M289" s="73"/>
      <x:c r="N289" s="159"/>
      <x:c r="O289" s="106"/>
      <x:c r="P289" s="73"/>
      <x:c r="Q289" s="68"/>
      <x:c r="R289" s="73"/>
      <x:c r="S289" s="68"/>
      <x:c r="T289" s="73"/>
      <x:c r="W289" s="73"/>
      <x:c r="X289" s="74">
        <x:f t="shared" si="67"/>
        <x:v>0</x:v>
      </x:c>
      <x:c r="Y289" s="68"/>
      <x:c r="Z289" s="68"/>
    </x:row>
    <x:row r="290" spans="1:26" s="26" customFormat="1" ht="14.25" hidden="1" outlineLevel="1" thickBot="1">
      <x:c r="A290" s="118">
        <x:v>75</x:v>
      </x:c>
      <x:c r="B290" s="118"/>
      <x:c r="C290" s="113">
        <x:v>3</x:v>
      </x:c>
      <x:c r="D290" s="210"/>
      <x:c r="E290" s="210"/>
      <x:c r="F290" s="20"/>
      <x:c r="G290" s="158"/>
      <x:c r="H290" s="284"/>
      <x:c r="I290" s="285"/>
      <x:c r="J290" s="106"/>
      <x:c r="K290" s="73"/>
      <x:c r="L290" s="68"/>
      <x:c r="M290" s="73"/>
      <x:c r="N290" s="159"/>
      <x:c r="O290" s="106"/>
      <x:c r="P290" s="73"/>
      <x:c r="Q290" s="68"/>
      <x:c r="R290" s="73"/>
      <x:c r="S290" s="68"/>
      <x:c r="T290" s="73"/>
      <x:c r="W290" s="73"/>
      <x:c r="X290" s="74">
        <x:f t="shared" si="67"/>
        <x:v>0</x:v>
      </x:c>
      <x:c r="Y290" s="68"/>
      <x:c r="Z290" s="68"/>
    </x:row>
    <x:row r="291" spans="1:26" s="26" customFormat="1" ht="14.25" hidden="1" outlineLevel="1" thickBot="1">
      <x:c r="A291" s="118">
        <x:v>76</x:v>
      </x:c>
      <x:c r="B291" s="118"/>
      <x:c r="C291" s="113">
        <x:v>3</x:v>
      </x:c>
      <x:c r="D291" s="210"/>
      <x:c r="E291" s="210"/>
      <x:c r="F291" s="20"/>
      <x:c r="G291" s="158"/>
      <x:c r="H291" s="284"/>
      <x:c r="I291" s="285"/>
      <x:c r="J291" s="106"/>
      <x:c r="K291" s="73"/>
      <x:c r="L291" s="68"/>
      <x:c r="M291" s="73"/>
      <x:c r="N291" s="159"/>
      <x:c r="O291" s="106"/>
      <x:c r="P291" s="73"/>
      <x:c r="Q291" s="68"/>
      <x:c r="R291" s="73"/>
      <x:c r="S291" s="68"/>
      <x:c r="T291" s="73"/>
      <x:c r="W291" s="73"/>
      <x:c r="X291" s="74">
        <x:f t="shared" si="67"/>
        <x:v>0</x:v>
      </x:c>
      <x:c r="Y291" s="68"/>
      <x:c r="Z291" s="68"/>
    </x:row>
    <x:row r="292" spans="1:26" s="26" customFormat="1" ht="14.25" hidden="1" outlineLevel="1" thickBot="1">
      <x:c r="A292" s="118">
        <x:v>77</x:v>
      </x:c>
      <x:c r="B292" s="118"/>
      <x:c r="C292" s="113">
        <x:v>3</x:v>
      </x:c>
      <x:c r="D292" s="210"/>
      <x:c r="E292" s="210"/>
      <x:c r="F292" s="20"/>
      <x:c r="G292" s="158"/>
      <x:c r="H292" s="284"/>
      <x:c r="I292" s="285"/>
      <x:c r="J292" s="106"/>
      <x:c r="K292" s="73"/>
      <x:c r="L292" s="68"/>
      <x:c r="M292" s="73"/>
      <x:c r="N292" s="159"/>
      <x:c r="O292" s="106"/>
      <x:c r="P292" s="73"/>
      <x:c r="Q292" s="68"/>
      <x:c r="R292" s="73"/>
      <x:c r="S292" s="68"/>
      <x:c r="T292" s="73"/>
      <x:c r="W292" s="73"/>
      <x:c r="X292" s="74">
        <x:f t="shared" si="67"/>
        <x:v>0</x:v>
      </x:c>
      <x:c r="Y292" s="68"/>
      <x:c r="Z292" s="68"/>
    </x:row>
    <x:row r="293" spans="1:26" s="26" customFormat="1" ht="14.25" hidden="1" outlineLevel="1" thickBot="1">
      <x:c r="A293" s="118">
        <x:v>78</x:v>
      </x:c>
      <x:c r="B293" s="118"/>
      <x:c r="C293" s="113">
        <x:v>3</x:v>
      </x:c>
      <x:c r="D293" s="210"/>
      <x:c r="E293" s="210"/>
      <x:c r="F293" s="20"/>
      <x:c r="G293" s="158"/>
      <x:c r="H293" s="284"/>
      <x:c r="I293" s="285"/>
      <x:c r="J293" s="106"/>
      <x:c r="K293" s="73"/>
      <x:c r="L293" s="68"/>
      <x:c r="M293" s="73"/>
      <x:c r="N293" s="159"/>
      <x:c r="O293" s="106"/>
      <x:c r="P293" s="73"/>
      <x:c r="Q293" s="68"/>
      <x:c r="R293" s="73"/>
      <x:c r="S293" s="68"/>
      <x:c r="T293" s="73"/>
      <x:c r="W293" s="73"/>
      <x:c r="X293" s="74">
        <x:f t="shared" si="67"/>
        <x:v>0</x:v>
      </x:c>
      <x:c r="Y293" s="68"/>
      <x:c r="Z293" s="68"/>
    </x:row>
    <x:row r="294" spans="1:26" s="26" customFormat="1" ht="14.25" hidden="1" outlineLevel="1" thickBot="1">
      <x:c r="A294" s="118">
        <x:v>79</x:v>
      </x:c>
      <x:c r="B294" s="118"/>
      <x:c r="C294" s="113">
        <x:v>3</x:v>
      </x:c>
      <x:c r="D294" s="210"/>
      <x:c r="E294" s="210"/>
      <x:c r="F294" s="20"/>
      <x:c r="G294" s="158"/>
      <x:c r="H294" s="284"/>
      <x:c r="I294" s="285"/>
      <x:c r="J294" s="106"/>
      <x:c r="K294" s="73"/>
      <x:c r="L294" s="68"/>
      <x:c r="M294" s="73"/>
      <x:c r="N294" s="159"/>
      <x:c r="O294" s="106"/>
      <x:c r="P294" s="73"/>
      <x:c r="Q294" s="68"/>
      <x:c r="R294" s="73"/>
      <x:c r="S294" s="68"/>
      <x:c r="T294" s="73"/>
      <x:c r="W294" s="73"/>
      <x:c r="X294" s="74">
        <x:f t="shared" si="67"/>
        <x:v>0</x:v>
      </x:c>
      <x:c r="Y294" s="68"/>
      <x:c r="Z294" s="68"/>
    </x:row>
    <x:row r="295" spans="1:26" s="26" customFormat="1" ht="14.25" hidden="1" outlineLevel="1" thickBot="1">
      <x:c r="A295" s="118">
        <x:v>80</x:v>
      </x:c>
      <x:c r="B295" s="118"/>
      <x:c r="C295" s="113">
        <x:v>3</x:v>
      </x:c>
      <x:c r="D295" s="210"/>
      <x:c r="E295" s="210"/>
      <x:c r="F295" s="20"/>
      <x:c r="G295" s="158"/>
      <x:c r="H295" s="284"/>
      <x:c r="I295" s="285"/>
      <x:c r="J295" s="106"/>
      <x:c r="K295" s="73"/>
      <x:c r="L295" s="68"/>
      <x:c r="M295" s="73"/>
      <x:c r="N295" s="159"/>
      <x:c r="O295" s="106"/>
      <x:c r="P295" s="73"/>
      <x:c r="Q295" s="68"/>
      <x:c r="R295" s="73"/>
      <x:c r="S295" s="68"/>
      <x:c r="T295" s="73"/>
      <x:c r="W295" s="73"/>
      <x:c r="X295" s="74">
        <x:f t="shared" si="67"/>
        <x:v>0</x:v>
      </x:c>
      <x:c r="Y295" s="68"/>
      <x:c r="Z295" s="68"/>
    </x:row>
    <x:row r="296" spans="1:26" s="26" customFormat="1" ht="14.25" hidden="1" outlineLevel="1" thickBot="1">
      <x:c r="A296" s="118">
        <x:v>81</x:v>
      </x:c>
      <x:c r="B296" s="118"/>
      <x:c r="C296" s="113">
        <x:v>3</x:v>
      </x:c>
      <x:c r="D296" s="210"/>
      <x:c r="E296" s="210"/>
      <x:c r="F296" s="20"/>
      <x:c r="G296" s="158"/>
      <x:c r="H296" s="284"/>
      <x:c r="I296" s="285"/>
      <x:c r="J296" s="106"/>
      <x:c r="K296" s="73"/>
      <x:c r="L296" s="68"/>
      <x:c r="M296" s="73"/>
      <x:c r="N296" s="159"/>
      <x:c r="O296" s="106"/>
      <x:c r="P296" s="73"/>
      <x:c r="Q296" s="68"/>
      <x:c r="R296" s="73"/>
      <x:c r="S296" s="68"/>
      <x:c r="T296" s="73"/>
      <x:c r="W296" s="73"/>
      <x:c r="X296" s="74">
        <x:f t="shared" si="67"/>
        <x:v>0</x:v>
      </x:c>
      <x:c r="Y296" s="68"/>
      <x:c r="Z296" s="68"/>
    </x:row>
    <x:row r="297" spans="1:26" s="26" customFormat="1" ht="14.25" hidden="1" outlineLevel="1" thickBot="1">
      <x:c r="A297" s="118">
        <x:v>82</x:v>
      </x:c>
      <x:c r="B297" s="118"/>
      <x:c r="C297" s="113">
        <x:v>3</x:v>
      </x:c>
      <x:c r="D297" s="210"/>
      <x:c r="E297" s="210"/>
      <x:c r="F297" s="20"/>
      <x:c r="G297" s="158"/>
      <x:c r="H297" s="284"/>
      <x:c r="I297" s="285"/>
      <x:c r="J297" s="106"/>
      <x:c r="K297" s="73"/>
      <x:c r="L297" s="68"/>
      <x:c r="M297" s="73"/>
      <x:c r="N297" s="159"/>
      <x:c r="O297" s="106"/>
      <x:c r="P297" s="73"/>
      <x:c r="Q297" s="68"/>
      <x:c r="R297" s="73"/>
      <x:c r="S297" s="68"/>
      <x:c r="T297" s="73"/>
      <x:c r="W297" s="73"/>
      <x:c r="X297" s="74">
        <x:f t="shared" si="67"/>
        <x:v>0</x:v>
      </x:c>
      <x:c r="Y297" s="68"/>
      <x:c r="Z297" s="68"/>
    </x:row>
    <x:row r="298" spans="1:26" s="26" customFormat="1" ht="14.25" hidden="1" outlineLevel="1" thickBot="1">
      <x:c r="A298" s="118">
        <x:v>83</x:v>
      </x:c>
      <x:c r="B298" s="118"/>
      <x:c r="C298" s="113">
        <x:v>3</x:v>
      </x:c>
      <x:c r="D298" s="210"/>
      <x:c r="E298" s="210"/>
      <x:c r="F298" s="20"/>
      <x:c r="G298" s="158"/>
      <x:c r="H298" s="284"/>
      <x:c r="I298" s="285"/>
      <x:c r="J298" s="106"/>
      <x:c r="K298" s="73"/>
      <x:c r="L298" s="68"/>
      <x:c r="M298" s="73"/>
      <x:c r="N298" s="159"/>
      <x:c r="O298" s="106"/>
      <x:c r="P298" s="73"/>
      <x:c r="Q298" s="68"/>
      <x:c r="R298" s="73"/>
      <x:c r="S298" s="68"/>
      <x:c r="T298" s="73"/>
      <x:c r="W298" s="73"/>
      <x:c r="X298" s="74">
        <x:f t="shared" si="67"/>
        <x:v>0</x:v>
      </x:c>
      <x:c r="Y298" s="68"/>
      <x:c r="Z298" s="68"/>
    </x:row>
    <x:row r="299" spans="1:26" s="26" customFormat="1" ht="14.25" hidden="1" outlineLevel="1" thickBot="1">
      <x:c r="A299" s="118">
        <x:v>84</x:v>
      </x:c>
      <x:c r="B299" s="118"/>
      <x:c r="C299" s="113">
        <x:v>3</x:v>
      </x:c>
      <x:c r="D299" s="210"/>
      <x:c r="E299" s="210"/>
      <x:c r="F299" s="20"/>
      <x:c r="G299" s="158"/>
      <x:c r="H299" s="284"/>
      <x:c r="I299" s="285"/>
      <x:c r="J299" s="106"/>
      <x:c r="K299" s="73"/>
      <x:c r="L299" s="68"/>
      <x:c r="M299" s="73"/>
      <x:c r="N299" s="159"/>
      <x:c r="O299" s="106"/>
      <x:c r="P299" s="73"/>
      <x:c r="Q299" s="68"/>
      <x:c r="R299" s="73"/>
      <x:c r="S299" s="68"/>
      <x:c r="T299" s="73"/>
      <x:c r="W299" s="73"/>
      <x:c r="X299" s="74">
        <x:f t="shared" si="67"/>
        <x:v>0</x:v>
      </x:c>
      <x:c r="Y299" s="68"/>
      <x:c r="Z299" s="68"/>
    </x:row>
    <x:row r="300" spans="1:26" s="26" customFormat="1" ht="14.25" hidden="1" outlineLevel="1" thickBot="1">
      <x:c r="A300" s="118">
        <x:v>85</x:v>
      </x:c>
      <x:c r="B300" s="118"/>
      <x:c r="C300" s="113">
        <x:v>3</x:v>
      </x:c>
      <x:c r="D300" s="210"/>
      <x:c r="E300" s="210"/>
      <x:c r="F300" s="20"/>
      <x:c r="G300" s="158"/>
      <x:c r="H300" s="284"/>
      <x:c r="I300" s="285"/>
      <x:c r="J300" s="106"/>
      <x:c r="K300" s="73"/>
      <x:c r="L300" s="68"/>
      <x:c r="M300" s="73"/>
      <x:c r="N300" s="159"/>
      <x:c r="O300" s="106"/>
      <x:c r="P300" s="73"/>
      <x:c r="Q300" s="68"/>
      <x:c r="R300" s="73"/>
      <x:c r="S300" s="68"/>
      <x:c r="T300" s="73"/>
      <x:c r="W300" s="73"/>
      <x:c r="X300" s="74">
        <x:f t="shared" si="67"/>
        <x:v>0</x:v>
      </x:c>
      <x:c r="Y300" s="68"/>
      <x:c r="Z300" s="68"/>
    </x:row>
    <x:row r="301" spans="1:26" s="26" customFormat="1" ht="14.25" hidden="1" outlineLevel="1" thickBot="1">
      <x:c r="A301" s="118">
        <x:v>86</x:v>
      </x:c>
      <x:c r="B301" s="118"/>
      <x:c r="C301" s="113">
        <x:v>3</x:v>
      </x:c>
      <x:c r="D301" s="210"/>
      <x:c r="E301" s="210"/>
      <x:c r="F301" s="20"/>
      <x:c r="G301" s="158"/>
      <x:c r="H301" s="284"/>
      <x:c r="I301" s="285"/>
      <x:c r="J301" s="106"/>
      <x:c r="K301" s="73"/>
      <x:c r="L301" s="68"/>
      <x:c r="M301" s="73"/>
      <x:c r="N301" s="159"/>
      <x:c r="O301" s="106"/>
      <x:c r="P301" s="73"/>
      <x:c r="Q301" s="68"/>
      <x:c r="R301" s="73"/>
      <x:c r="S301" s="68"/>
      <x:c r="T301" s="73"/>
      <x:c r="W301" s="73"/>
      <x:c r="X301" s="74">
        <x:f t="shared" si="67"/>
        <x:v>0</x:v>
      </x:c>
      <x:c r="Y301" s="68"/>
      <x:c r="Z301" s="68"/>
    </x:row>
    <x:row r="302" spans="1:26" s="26" customFormat="1" ht="14.25" hidden="1" outlineLevel="1" thickBot="1">
      <x:c r="A302" s="118">
        <x:v>87</x:v>
      </x:c>
      <x:c r="B302" s="118"/>
      <x:c r="C302" s="113">
        <x:v>3</x:v>
      </x:c>
      <x:c r="D302" s="210"/>
      <x:c r="E302" s="210"/>
      <x:c r="F302" s="20"/>
      <x:c r="G302" s="158"/>
      <x:c r="H302" s="284"/>
      <x:c r="I302" s="285"/>
      <x:c r="J302" s="106"/>
      <x:c r="K302" s="73"/>
      <x:c r="L302" s="68"/>
      <x:c r="M302" s="73"/>
      <x:c r="N302" s="159"/>
      <x:c r="O302" s="106"/>
      <x:c r="P302" s="73"/>
      <x:c r="Q302" s="68"/>
      <x:c r="R302" s="73"/>
      <x:c r="S302" s="68"/>
      <x:c r="T302" s="73"/>
      <x:c r="W302" s="73"/>
      <x:c r="X302" s="74">
        <x:f t="shared" si="67"/>
        <x:v>0</x:v>
      </x:c>
      <x:c r="Y302" s="68"/>
      <x:c r="Z302" s="68"/>
    </x:row>
    <x:row r="303" spans="1:26" s="26" customFormat="1" ht="14.25" hidden="1" outlineLevel="1" thickBot="1">
      <x:c r="A303" s="118">
        <x:v>88</x:v>
      </x:c>
      <x:c r="B303" s="118"/>
      <x:c r="C303" s="113">
        <x:v>3</x:v>
      </x:c>
      <x:c r="D303" s="210"/>
      <x:c r="E303" s="210"/>
      <x:c r="F303" s="20"/>
      <x:c r="G303" s="158"/>
      <x:c r="H303" s="284"/>
      <x:c r="I303" s="285"/>
      <x:c r="J303" s="106"/>
      <x:c r="K303" s="73"/>
      <x:c r="L303" s="68"/>
      <x:c r="M303" s="73"/>
      <x:c r="N303" s="159"/>
      <x:c r="O303" s="106"/>
      <x:c r="P303" s="73"/>
      <x:c r="Q303" s="68"/>
      <x:c r="R303" s="73"/>
      <x:c r="S303" s="68"/>
      <x:c r="T303" s="73"/>
      <x:c r="W303" s="73"/>
      <x:c r="X303" s="74">
        <x:f t="shared" si="67"/>
        <x:v>0</x:v>
      </x:c>
      <x:c r="Y303" s="68"/>
      <x:c r="Z303" s="68"/>
    </x:row>
    <x:row r="304" spans="1:26" s="26" customFormat="1" ht="14.25" hidden="1" outlineLevel="1" thickBot="1">
      <x:c r="A304" s="118">
        <x:v>89</x:v>
      </x:c>
      <x:c r="B304" s="118"/>
      <x:c r="C304" s="113">
        <x:v>3</x:v>
      </x:c>
      <x:c r="D304" s="210"/>
      <x:c r="E304" s="210"/>
      <x:c r="F304" s="20"/>
      <x:c r="G304" s="158"/>
      <x:c r="H304" s="284"/>
      <x:c r="I304" s="285"/>
      <x:c r="J304" s="106"/>
      <x:c r="K304" s="73"/>
      <x:c r="L304" s="68"/>
      <x:c r="M304" s="73"/>
      <x:c r="N304" s="159"/>
      <x:c r="O304" s="106"/>
      <x:c r="P304" s="73"/>
      <x:c r="Q304" s="68"/>
      <x:c r="R304" s="73"/>
      <x:c r="S304" s="68"/>
      <x:c r="T304" s="73"/>
      <x:c r="W304" s="73"/>
      <x:c r="X304" s="74">
        <x:f t="shared" si="67"/>
        <x:v>0</x:v>
      </x:c>
      <x:c r="Y304" s="68"/>
      <x:c r="Z304" s="68"/>
    </x:row>
    <x:row r="305" spans="1:26" s="26" customFormat="1" ht="14.25" hidden="1" outlineLevel="1" thickBot="1">
      <x:c r="A305" s="118">
        <x:v>90</x:v>
      </x:c>
      <x:c r="B305" s="118"/>
      <x:c r="C305" s="113">
        <x:v>3</x:v>
      </x:c>
      <x:c r="D305" s="210"/>
      <x:c r="E305" s="210"/>
      <x:c r="F305" s="20"/>
      <x:c r="G305" s="158"/>
      <x:c r="H305" s="284"/>
      <x:c r="I305" s="285"/>
      <x:c r="J305" s="106"/>
      <x:c r="K305" s="73"/>
      <x:c r="L305" s="68"/>
      <x:c r="M305" s="73"/>
      <x:c r="N305" s="159"/>
      <x:c r="O305" s="106"/>
      <x:c r="P305" s="73"/>
      <x:c r="Q305" s="68"/>
      <x:c r="R305" s="73"/>
      <x:c r="S305" s="68"/>
      <x:c r="T305" s="73"/>
      <x:c r="W305" s="73"/>
      <x:c r="X305" s="74">
        <x:f t="shared" si="67"/>
        <x:v>0</x:v>
      </x:c>
      <x:c r="Y305" s="68"/>
      <x:c r="Z305" s="68"/>
    </x:row>
    <x:row r="306" spans="1:26" s="26" customFormat="1" ht="14.25" hidden="1" outlineLevel="1" thickBot="1">
      <x:c r="A306" s="118">
        <x:v>91</x:v>
      </x:c>
      <x:c r="B306" s="118"/>
      <x:c r="C306" s="113">
        <x:v>3</x:v>
      </x:c>
      <x:c r="D306" s="210"/>
      <x:c r="E306" s="210"/>
      <x:c r="F306" s="20"/>
      <x:c r="G306" s="158"/>
      <x:c r="H306" s="284"/>
      <x:c r="I306" s="285"/>
      <x:c r="J306" s="106"/>
      <x:c r="K306" s="73"/>
      <x:c r="L306" s="68"/>
      <x:c r="M306" s="73"/>
      <x:c r="N306" s="159"/>
      <x:c r="O306" s="106"/>
      <x:c r="P306" s="73"/>
      <x:c r="Q306" s="68"/>
      <x:c r="R306" s="73"/>
      <x:c r="S306" s="68"/>
      <x:c r="T306" s="73"/>
      <x:c r="W306" s="73"/>
      <x:c r="X306" s="74">
        <x:f t="shared" si="67"/>
        <x:v>0</x:v>
      </x:c>
      <x:c r="Y306" s="68"/>
      <x:c r="Z306" s="68"/>
    </x:row>
    <x:row r="307" spans="1:26" s="26" customFormat="1" ht="14.25" hidden="1" outlineLevel="1" thickBot="1">
      <x:c r="A307" s="118">
        <x:v>92</x:v>
      </x:c>
      <x:c r="B307" s="118"/>
      <x:c r="C307" s="113">
        <x:v>3</x:v>
      </x:c>
      <x:c r="D307" s="210"/>
      <x:c r="E307" s="210"/>
      <x:c r="F307" s="20"/>
      <x:c r="G307" s="158"/>
      <x:c r="H307" s="284"/>
      <x:c r="I307" s="285"/>
      <x:c r="J307" s="106"/>
      <x:c r="K307" s="73"/>
      <x:c r="L307" s="68"/>
      <x:c r="M307" s="73"/>
      <x:c r="N307" s="159"/>
      <x:c r="O307" s="106"/>
      <x:c r="P307" s="73"/>
      <x:c r="Q307" s="68"/>
      <x:c r="R307" s="73"/>
      <x:c r="S307" s="68"/>
      <x:c r="T307" s="73"/>
      <x:c r="W307" s="73"/>
      <x:c r="X307" s="74">
        <x:f t="shared" si="67"/>
        <x:v>0</x:v>
      </x:c>
      <x:c r="Y307" s="68"/>
      <x:c r="Z307" s="68"/>
    </x:row>
    <x:row r="308" spans="1:26" s="26" customFormat="1" ht="14.25" hidden="1" outlineLevel="1" thickBot="1">
      <x:c r="A308" s="118">
        <x:v>93</x:v>
      </x:c>
      <x:c r="B308" s="118"/>
      <x:c r="C308" s="113">
        <x:v>3</x:v>
      </x:c>
      <x:c r="D308" s="210"/>
      <x:c r="E308" s="210"/>
      <x:c r="F308" s="20"/>
      <x:c r="G308" s="158"/>
      <x:c r="H308" s="284"/>
      <x:c r="I308" s="285"/>
      <x:c r="J308" s="106"/>
      <x:c r="K308" s="73"/>
      <x:c r="L308" s="68"/>
      <x:c r="M308" s="73"/>
      <x:c r="N308" s="159"/>
      <x:c r="O308" s="106"/>
      <x:c r="P308" s="73"/>
      <x:c r="Q308" s="68"/>
      <x:c r="R308" s="73"/>
      <x:c r="S308" s="68"/>
      <x:c r="T308" s="73"/>
      <x:c r="W308" s="73"/>
      <x:c r="X308" s="74">
        <x:f t="shared" si="67"/>
        <x:v>0</x:v>
      </x:c>
      <x:c r="Y308" s="68"/>
      <x:c r="Z308" s="68"/>
    </x:row>
    <x:row r="309" spans="1:26" s="26" customFormat="1" ht="14.25" hidden="1" outlineLevel="1" thickBot="1">
      <x:c r="A309" s="118">
        <x:v>94</x:v>
      </x:c>
      <x:c r="B309" s="118"/>
      <x:c r="C309" s="113">
        <x:v>3</x:v>
      </x:c>
      <x:c r="D309" s="210"/>
      <x:c r="E309" s="210"/>
      <x:c r="F309" s="20"/>
      <x:c r="G309" s="158"/>
      <x:c r="H309" s="284"/>
      <x:c r="I309" s="285"/>
      <x:c r="J309" s="106"/>
      <x:c r="K309" s="73"/>
      <x:c r="L309" s="68"/>
      <x:c r="M309" s="73"/>
      <x:c r="N309" s="159"/>
      <x:c r="O309" s="106"/>
      <x:c r="P309" s="73"/>
      <x:c r="Q309" s="68"/>
      <x:c r="R309" s="73"/>
      <x:c r="S309" s="68"/>
      <x:c r="T309" s="73"/>
      <x:c r="W309" s="73"/>
      <x:c r="X309" s="74">
        <x:f t="shared" si="67"/>
        <x:v>0</x:v>
      </x:c>
      <x:c r="Y309" s="68"/>
      <x:c r="Z309" s="68"/>
    </x:row>
    <x:row r="310" spans="1:26" s="26" customFormat="1" ht="14.25" hidden="1" outlineLevel="1" thickBot="1">
      <x:c r="A310" s="118">
        <x:v>95</x:v>
      </x:c>
      <x:c r="B310" s="118"/>
      <x:c r="C310" s="113">
        <x:v>3</x:v>
      </x:c>
      <x:c r="D310" s="210"/>
      <x:c r="E310" s="210"/>
      <x:c r="F310" s="20"/>
      <x:c r="G310" s="158"/>
      <x:c r="H310" s="284"/>
      <x:c r="I310" s="285"/>
      <x:c r="J310" s="106"/>
      <x:c r="K310" s="73"/>
      <x:c r="L310" s="68"/>
      <x:c r="M310" s="73"/>
      <x:c r="N310" s="159"/>
      <x:c r="O310" s="106"/>
      <x:c r="P310" s="73"/>
      <x:c r="Q310" s="68"/>
      <x:c r="R310" s="73"/>
      <x:c r="S310" s="68"/>
      <x:c r="T310" s="73"/>
      <x:c r="W310" s="73"/>
      <x:c r="X310" s="74">
        <x:f t="shared" si="67"/>
        <x:v>0</x:v>
      </x:c>
      <x:c r="Y310" s="68"/>
      <x:c r="Z310" s="68"/>
    </x:row>
    <x:row r="311" spans="1:26" s="26" customFormat="1" ht="14.25" hidden="1" outlineLevel="1" thickBot="1">
      <x:c r="A311" s="118">
        <x:v>96</x:v>
      </x:c>
      <x:c r="B311" s="118"/>
      <x:c r="C311" s="113">
        <x:v>3</x:v>
      </x:c>
      <x:c r="D311" s="210"/>
      <x:c r="E311" s="210"/>
      <x:c r="F311" s="20"/>
      <x:c r="G311" s="158"/>
      <x:c r="H311" s="284"/>
      <x:c r="I311" s="285"/>
      <x:c r="J311" s="106"/>
      <x:c r="K311" s="73"/>
      <x:c r="L311" s="68"/>
      <x:c r="M311" s="73"/>
      <x:c r="N311" s="159"/>
      <x:c r="O311" s="106"/>
      <x:c r="P311" s="73"/>
      <x:c r="Q311" s="68"/>
      <x:c r="R311" s="73"/>
      <x:c r="S311" s="68"/>
      <x:c r="T311" s="73"/>
      <x:c r="W311" s="73"/>
      <x:c r="X311" s="74">
        <x:f t="shared" si="67"/>
        <x:v>0</x:v>
      </x:c>
      <x:c r="Y311" s="68"/>
      <x:c r="Z311" s="68"/>
    </x:row>
    <x:row r="312" spans="1:26" s="26" customFormat="1" ht="14.25" hidden="1" outlineLevel="1" thickBot="1">
      <x:c r="A312" s="118">
        <x:v>97</x:v>
      </x:c>
      <x:c r="B312" s="118"/>
      <x:c r="C312" s="113">
        <x:v>3</x:v>
      </x:c>
      <x:c r="D312" s="210"/>
      <x:c r="E312" s="210"/>
      <x:c r="F312" s="20"/>
      <x:c r="G312" s="158"/>
      <x:c r="H312" s="284"/>
      <x:c r="I312" s="285"/>
      <x:c r="J312" s="106"/>
      <x:c r="K312" s="73"/>
      <x:c r="L312" s="68"/>
      <x:c r="M312" s="73"/>
      <x:c r="N312" s="159"/>
      <x:c r="O312" s="106"/>
      <x:c r="P312" s="73"/>
      <x:c r="Q312" s="68"/>
      <x:c r="R312" s="73"/>
      <x:c r="S312" s="68"/>
      <x:c r="T312" s="73"/>
      <x:c r="W312" s="73"/>
      <x:c r="X312" s="74">
        <x:f t="shared" si="67"/>
        <x:v>0</x:v>
      </x:c>
      <x:c r="Y312" s="68"/>
      <x:c r="Z312" s="68"/>
    </x:row>
    <x:row r="313" spans="1:26" s="26" customFormat="1" ht="14.25" hidden="1" outlineLevel="1" thickBot="1">
      <x:c r="A313" s="118">
        <x:v>98</x:v>
      </x:c>
      <x:c r="B313" s="118"/>
      <x:c r="C313" s="113">
        <x:v>3</x:v>
      </x:c>
      <x:c r="D313" s="210"/>
      <x:c r="E313" s="210"/>
      <x:c r="F313" s="20"/>
      <x:c r="G313" s="158"/>
      <x:c r="H313" s="284"/>
      <x:c r="I313" s="285"/>
      <x:c r="J313" s="106"/>
      <x:c r="K313" s="73"/>
      <x:c r="L313" s="68"/>
      <x:c r="M313" s="73"/>
      <x:c r="N313" s="159"/>
      <x:c r="O313" s="106"/>
      <x:c r="P313" s="73"/>
      <x:c r="Q313" s="68"/>
      <x:c r="R313" s="73"/>
      <x:c r="S313" s="68"/>
      <x:c r="T313" s="73"/>
      <x:c r="W313" s="73"/>
      <x:c r="X313" s="74">
        <x:f t="shared" si="67"/>
        <x:v>0</x:v>
      </x:c>
      <x:c r="Y313" s="68"/>
      <x:c r="Z313" s="68"/>
    </x:row>
    <x:row r="314" spans="1:26" s="26" customFormat="1" ht="14.25" hidden="1" outlineLevel="1" thickBot="1">
      <x:c r="A314" s="118">
        <x:v>99</x:v>
      </x:c>
      <x:c r="B314" s="118"/>
      <x:c r="C314" s="113">
        <x:v>3</x:v>
      </x:c>
      <x:c r="D314" s="210"/>
      <x:c r="E314" s="210"/>
      <x:c r="F314" s="20"/>
      <x:c r="G314" s="158"/>
      <x:c r="H314" s="284"/>
      <x:c r="I314" s="285"/>
      <x:c r="J314" s="106"/>
      <x:c r="K314" s="73"/>
      <x:c r="L314" s="68"/>
      <x:c r="M314" s="73"/>
      <x:c r="N314" s="159"/>
      <x:c r="O314" s="106"/>
      <x:c r="P314" s="73"/>
      <x:c r="Q314" s="68"/>
      <x:c r="R314" s="73"/>
      <x:c r="S314" s="68"/>
      <x:c r="T314" s="73"/>
      <x:c r="W314" s="73"/>
      <x:c r="X314" s="74">
        <x:f t="shared" si="67"/>
        <x:v>0</x:v>
      </x:c>
      <x:c r="Y314" s="68"/>
      <x:c r="Z314" s="68"/>
    </x:row>
    <x:row r="315" spans="1:26" s="26" customFormat="1" ht="14.25" hidden="1" outlineLevel="1" thickBot="1">
      <x:c r="A315" s="118">
        <x:v>100</x:v>
      </x:c>
      <x:c r="B315" s="118"/>
      <x:c r="C315" s="113">
        <x:v>3</x:v>
      </x:c>
      <x:c r="D315" s="210"/>
      <x:c r="E315" s="210"/>
      <x:c r="F315" s="20"/>
      <x:c r="G315" s="158"/>
      <x:c r="H315" s="158"/>
      <x:c r="I315" s="285"/>
      <x:c r="J315" s="106"/>
      <x:c r="K315" s="73"/>
      <x:c r="L315" s="68"/>
      <x:c r="M315" s="73"/>
      <x:c r="N315" s="159"/>
      <x:c r="O315" s="106"/>
      <x:c r="P315" s="73"/>
      <x:c r="Q315" s="68"/>
      <x:c r="R315" s="73"/>
      <x:c r="S315" s="68"/>
      <x:c r="T315" s="73"/>
      <x:c r="W315" s="73"/>
      <x:c r="X315" s="74">
        <x:f t="shared" si="67"/>
        <x:v>0</x:v>
      </x:c>
      <x:c r="Y315" s="68"/>
      <x:c r="Z315" s="68"/>
    </x:row>
    <x:row r="316" spans="1:26" ht="15" collapsed="1" thickTop="1" thickBot="1">
      <x:c r="C316" s="117">
        <x:v>3</x:v>
      </x:c>
      <x:c r="D316" s="75"/>
      <x:c r="E316" s="75"/>
      <x:c r="F316" s="76" t="s">
        <x:v>117</x:v>
      </x:c>
      <x:c r="G316" s="286" t="e">
        <x:f>SUM(G216:G315)</x:f>
        <x:v>#VALUE!</x:v>
      </x:c>
      <x:c r="H316" s="286"/>
      <x:c r="I316" s="287" t="e">
        <x:f>SUM(I216:I315)</x:f>
        <x:v>#VALUE!</x:v>
      </x:c>
      <x:c r="J316" s="77" t="e">
        <x:f>SUM(J216:J315)</x:f>
        <x:v>#VALUE!</x:v>
      </x:c>
      <x:c r="K316" s="78" t="e">
        <x:f>SUM(K216:K315)</x:f>
        <x:v>#VALUE!</x:v>
      </x:c>
      <x:c r="L316" s="77">
        <x:f t="shared" ref="L316:M316" si="68">SUM(L216:L315)</x:f>
        <x:v>0</x:v>
      </x:c>
      <x:c r="M316" s="78">
        <x:f t="shared" si="68"/>
        <x:v>0</x:v>
      </x:c>
      <x:c r="N316" s="160"/>
      <x:c r="O316" s="77" t="e">
        <x:f t="shared" ref="O316:U316" si="69">SUM(O216:O315)</x:f>
        <x:v>#VALUE!</x:v>
      </x:c>
      <x:c r="P316" s="78" t="e">
        <x:f t="shared" si="69"/>
        <x:v>#VALUE!</x:v>
      </x:c>
      <x:c r="Q316" s="77" t="e">
        <x:f t="shared" si="69"/>
        <x:v>#VALUE!</x:v>
      </x:c>
      <x:c r="R316" s="78" t="e">
        <x:f t="shared" si="69"/>
        <x:v>#VALUE!</x:v>
      </x:c>
      <x:c r="S316" s="77" t="e">
        <x:f t="shared" si="69"/>
        <x:v>#VALUE!</x:v>
      </x:c>
      <x:c r="T316" s="78" t="e">
        <x:f t="shared" si="69"/>
        <x:v>#VALUE!</x:v>
      </x:c>
      <x:c r="U316" s="77" t="e">
        <x:f t="shared" si="69"/>
        <x:v>#VALUE!</x:v>
      </x:c>
      <x:c r="V316" s="75"/>
      <x:c r="W316" s="78" t="e">
        <x:f>SUM(W216:W315)</x:f>
        <x:v>#VALUE!</x:v>
      </x:c>
      <x:c r="X316" s="79" t="e">
        <x:f>SUM(X216:X315)</x:f>
        <x:v>#VALUE!</x:v>
      </x:c>
      <x:c r="Y316" s="77" t="e">
        <x:f>SUM(Y216:Y315)</x:f>
        <x:v>#VALUE!</x:v>
      </x:c>
      <x:c r="Z316" s="77" t="e">
        <x:f>SUM(Z216:Z315)</x:f>
        <x:v>#VALUE!</x:v>
      </x:c>
    </x:row>
    <x:row r="317" spans="1:26">
      <x:c r="K317" s="20" t="e">
        <x:v>#VALUE!</x:v>
      </x:c>
      <x:c r="N317" s="20" t="s">
        <x:v>1448</x:v>
      </x:c>
      <x:c r="W317" s="197"/>
    </x:row>
    <x:row r="318" spans="1:26">
      <x:c r="K318" s="20" t="e">
        <x:v>#VALUE!</x:v>
      </x:c>
      <x:c r="N318" s="20" t="s">
        <x:v>1447</x:v>
      </x:c>
      <x:c r="W318" s="197"/>
    </x:row>
    <x:row r="319" spans="1:26" ht="14.25" thickBot="1">
      <x:c r="C319" s="119" t="s">
        <x:v>99</x:v>
      </x:c>
      <x:c r="D319" s="26"/>
      <x:c r="E319" s="26"/>
      <x:c r="F319" s="26"/>
      <x:c r="G319" s="281" t="s">
        <x:v>100</x:v>
      </x:c>
      <x:c r="J319" s="275" t="s">
        <x:v>101</x:v>
      </x:c>
      <x:c r="K319" s="26"/>
      <x:c r="L319" s="275" t="s">
        <x:v>103</x:v>
      </x:c>
      <x:c r="M319" s="26"/>
      <x:c r="N319" s="26"/>
      <x:c r="O319" s="275" t="s">
        <x:v>102</x:v>
      </x:c>
      <x:c r="P319" s="26"/>
      <x:c r="Q319" s="275" t="s">
        <x:v>103</x:v>
      </x:c>
      <x:c r="R319" s="26"/>
      <x:c r="S319" s="275" t="s">
        <x:v>104</x:v>
      </x:c>
      <x:c r="T319" s="26"/>
      <x:c r="U319" s="275" t="s">
        <x:v>105</x:v>
      </x:c>
      <x:c r="V319" s="26"/>
      <x:c r="W319" s="67" t="s">
        <x:v>106</x:v>
      </x:c>
      <x:c r="X319" s="67"/>
      <x:c r="Y319" s="81"/>
      <x:c r="Z319" s="68"/>
    </x:row>
    <x:row r="320" spans="1:26">
      <x:c r="C320" s="69" t="s">
        <x:v>120</x:v>
      </x:c>
      <x:c r="D320" s="69" t="s">
        <x:v>5</x:v>
      </x:c>
      <x:c r="E320" s="69" t="s">
        <x:v>6</x:v>
      </x:c>
      <x:c r="F320" s="70" t="s">
        <x:v>7</x:v>
      </x:c>
      <x:c r="G320" s="282" t="s">
        <x:v>108</x:v>
      </x:c>
      <x:c r="H320" s="282" t="s">
        <x:v>109</x:v>
      </x:c>
      <x:c r="I320" s="283" t="s">
        <x:v>110</x:v>
      </x:c>
      <x:c r="J320" s="69" t="s">
        <x:v>108</x:v>
      </x:c>
      <x:c r="K320" s="70" t="s">
        <x:v>110</x:v>
      </x:c>
      <x:c r="L320" s="65" t="s">
        <x:v>113</x:v>
      </x:c>
      <x:c r="M320" s="66" t="s">
        <x:v>110</x:v>
      </x:c>
      <x:c r="N320" s="71" t="s">
        <x:v>111</x:v>
      </x:c>
      <x:c r="O320" s="69" t="s">
        <x:v>108</x:v>
      </x:c>
      <x:c r="P320" s="70" t="s">
        <x:v>112</x:v>
      </x:c>
      <x:c r="Q320" s="65" t="s">
        <x:v>113</x:v>
      </x:c>
      <x:c r="R320" s="66" t="s">
        <x:v>110</x:v>
      </x:c>
      <x:c r="S320" s="65" t="s">
        <x:v>113</x:v>
      </x:c>
      <x:c r="T320" s="66" t="s">
        <x:v>110</x:v>
      </x:c>
      <x:c r="U320" s="69" t="s">
        <x:v>116</x:v>
      </x:c>
      <x:c r="V320" s="65" t="s">
        <x:v>114</x:v>
      </x:c>
      <x:c r="W320" s="66" t="s">
        <x:v>110</x:v>
      </x:c>
      <x:c r="X320" s="71" t="s">
        <x:v>115</x:v>
      </x:c>
      <x:c r="Y320" s="69" t="s">
        <x:v>121</x:v>
      </x:c>
      <x:c r="Z320" s="69" t="s">
        <x:v>115</x:v>
      </x:c>
    </x:row>
    <x:row r="321" spans="1:32">
      <x:c r="A321" s="118">
        <x:v>1</x:v>
      </x:c>
      <x:c r="B321" s="118"/>
      <x:c r="C321" s="113">
        <x:v>4</x:v>
      </x:c>
      <x:c r="D321" s="20" t="s">
        <x:v>1361</x:v>
      </x:c>
      <x:c r="E321" s="20" t="s">
        <x:v>9</x:v>
      </x:c>
      <x:c r="F321" s="20" t="s">
        <x:v>10</x:v>
      </x:c>
      <x:c r="G321" s="158" t="e">
        <x:f t="shared" ref="G321:I352" si="70">SUMIFS(U:U,$D:$D,$D321,$C:$C,$C321-1)</x:f>
        <x:v>#VALUE!</x:v>
      </x:c>
      <x:c r="H321" s="158">
        <x:f t="shared" si="70"/>
        <x:v>2032.28989488</x:v>
      </x:c>
      <x:c r="I321" s="285" t="e">
        <x:f t="shared" si="70"/>
        <x:v>#VALUE!</x:v>
      </x:c>
      <x:c r="J321" s="106" t="e">
        <x:v>#VALUE!</x:v>
      </x:c>
      <x:c r="K321" s="73" t="e">
        <x:v>#VALUE!</x:v>
      </x:c>
      <x:c r="L321" s="68"/>
      <x:c r="M321" s="73">
        <x:v>0</x:v>
      </x:c>
      <x:c r="N321" s="159">
        <x:f t="shared" ref="N321:N356" si="71">IF(IFERROR((I321+K321)/(G321+J321),)=0,H321,IFERROR((I321+K321)/(G321+J321),))</x:f>
        <x:v>2032.28989488</x:v>
      </x:c>
      <x:c r="O321" s="106" t="e">
        <x:v>#VALUE!</x:v>
      </x:c>
      <x:c r="P321" s="73" t="e">
        <x:f t="shared" ref="P321:P384" si="72">+IF(O321&lt;&gt;0,O321*N321,)</x:f>
        <x:v>#VALUE!</x:v>
      </x:c>
      <x:c r="Q321" s="68" t="e">
        <x:v>#VALUE!</x:v>
      </x:c>
      <x:c r="R321" s="73" t="e">
        <x:f t="shared" ref="R321:R384" si="73">+IF(Q321&lt;&gt;0,Q321*N321,)</x:f>
        <x:v>#VALUE!</x:v>
      </x:c>
      <x:c r="S321" s="68" t="e">
        <x:v>#VALUE!</x:v>
      </x:c>
      <x:c r="T321" s="73" t="e">
        <x:f t="shared" ref="T321:T384" si="74">+IF(S321&lt;&gt;0,S321*N321,)</x:f>
        <x:v>#VALUE!</x:v>
      </x:c>
      <x:c r="U321" s="26" t="e">
        <x:v>#VALUE!</x:v>
      </x:c>
      <x:c r="V321" s="26">
        <x:f t="shared" ref="V321:V384" si="75">+N321</x:f>
        <x:v>2032.28989488</x:v>
      </x:c>
      <x:c r="W321" s="73" t="e">
        <x:f t="shared" ref="W321:W384" si="76">+IF(U321&lt;&gt;0,U321*N321,)</x:f>
        <x:v>#VALUE!</x:v>
      </x:c>
      <x:c r="X321" s="74" t="e">
        <x:f t="shared" ref="X321:X384" si="77">+I321+K321-P321-R321-W321-T321+M321</x:f>
        <x:v>#VALUE!</x:v>
      </x:c>
      <x:c r="Y321" s="68" t="e">
        <x:f t="shared" ref="Y321:Y384" si="78">+G321+J321+L321-O321-Q321-S321</x:f>
        <x:v>#VALUE!</x:v>
      </x:c>
      <x:c r="Z321" s="68" t="e">
        <x:f t="shared" ref="Z321:Z384" si="79">+U321-Y321</x:f>
        <x:v>#VALUE!</x:v>
      </x:c>
      <x:c r="AC321" s="20">
        <x:v>2032.28989488</x:v>
      </x:c>
      <x:c r="AD321" s="20">
        <x:v>0</x:v>
      </x:c>
      <x:c r="AE321" s="496">
        <x:f>+AC321-V321</x:f>
        <x:v>0</x:v>
      </x:c>
      <x:c r="AF321" s="496" t="e">
        <x:f>+AD321-W321</x:f>
        <x:v>#VALUE!</x:v>
      </x:c>
    </x:row>
    <x:row r="322" spans="1:32">
      <x:c r="A322" s="118">
        <x:v>2</x:v>
      </x:c>
      <x:c r="B322" s="118"/>
      <x:c r="C322" s="113">
        <x:v>4</x:v>
      </x:c>
      <x:c r="D322" s="20" t="s">
        <x:v>8</x:v>
      </x:c>
      <x:c r="E322" s="20" t="s">
        <x:v>9</x:v>
      </x:c>
      <x:c r="F322" s="20" t="s">
        <x:v>10</x:v>
      </x:c>
      <x:c r="G322" s="158" t="e">
        <x:f t="shared" si="70"/>
        <x:v>#VALUE!</x:v>
      </x:c>
      <x:c r="H322" s="158">
        <x:f t="shared" si="70"/>
        <x:v>2720.707010526799</x:v>
      </x:c>
      <x:c r="I322" s="285" t="e">
        <x:f t="shared" si="70"/>
        <x:v>#VALUE!</x:v>
      </x:c>
      <x:c r="J322" s="106" t="e">
        <x:v>#VALUE!</x:v>
      </x:c>
      <x:c r="K322" s="73" t="e">
        <x:v>#VALUE!</x:v>
      </x:c>
      <x:c r="L322" s="68"/>
      <x:c r="M322" s="73">
        <x:v>0</x:v>
      </x:c>
      <x:c r="N322" s="159">
        <x:f t="shared" si="71"/>
        <x:v>2720.707010526799</x:v>
      </x:c>
      <x:c r="O322" s="106" t="e">
        <x:v>#VALUE!</x:v>
      </x:c>
      <x:c r="P322" s="73" t="e">
        <x:f t="shared" si="72"/>
        <x:v>#VALUE!</x:v>
      </x:c>
      <x:c r="Q322" s="68" t="e">
        <x:v>#VALUE!</x:v>
      </x:c>
      <x:c r="R322" s="73" t="e">
        <x:f t="shared" si="73"/>
        <x:v>#VALUE!</x:v>
      </x:c>
      <x:c r="S322" s="68" t="e">
        <x:v>#VALUE!</x:v>
      </x:c>
      <x:c r="T322" s="73" t="e">
        <x:f t="shared" si="74"/>
        <x:v>#VALUE!</x:v>
      </x:c>
      <x:c r="U322" s="26" t="e">
        <x:v>#VALUE!</x:v>
      </x:c>
      <x:c r="V322" s="26">
        <x:f t="shared" si="75"/>
        <x:v>2720.707010526799</x:v>
      </x:c>
      <x:c r="W322" s="73" t="e">
        <x:f t="shared" si="76"/>
        <x:v>#VALUE!</x:v>
      </x:c>
      <x:c r="X322" s="74" t="e">
        <x:f t="shared" si="77"/>
        <x:v>#VALUE!</x:v>
      </x:c>
      <x:c r="Y322" s="68" t="e">
        <x:f t="shared" si="78"/>
        <x:v>#VALUE!</x:v>
      </x:c>
      <x:c r="Z322" s="386" t="e">
        <x:f t="shared" si="79"/>
        <x:v>#VALUE!</x:v>
      </x:c>
      <x:c r="AA322" s="20" t="s">
        <x:v>1549</x:v>
      </x:c>
      <x:c r="AC322" s="20">
        <x:v>3049.1143366215915</x:v>
      </x:c>
      <x:c r="AD322" s="20">
        <x:v>13568558.797966082</x:v>
      </x:c>
      <x:c r="AE322" s="496">
        <x:f t="shared" ref="AE322:AF385" si="80">+AC322-V322</x:f>
        <x:v>328.40732609479255</x:v>
      </x:c>
      <x:c r="AF322" s="496" t="e">
        <x:f t="shared" si="80"/>
        <x:v>#VALUE!</x:v>
      </x:c>
    </x:row>
    <x:row r="323" spans="1:32">
      <x:c r="A323" s="118">
        <x:v>3</x:v>
      </x:c>
      <x:c r="B323" s="118"/>
      <x:c r="C323" s="113">
        <x:v>4</x:v>
      </x:c>
      <x:c r="D323" s="20" t="s">
        <x:v>1362</x:v>
      </x:c>
      <x:c r="E323" s="20" t="s">
        <x:v>9</x:v>
      </x:c>
      <x:c r="F323" s="20" t="s">
        <x:v>10</x:v>
      </x:c>
      <x:c r="G323" s="158" t="e">
        <x:f t="shared" si="70"/>
        <x:v>#VALUE!</x:v>
      </x:c>
      <x:c r="H323" s="158">
        <x:f t="shared" si="70"/>
        <x:v>2032.28989488</x:v>
      </x:c>
      <x:c r="I323" s="285" t="e">
        <x:f t="shared" si="70"/>
        <x:v>#VALUE!</x:v>
      </x:c>
      <x:c r="J323" s="106" t="e">
        <x:v>#VALUE!</x:v>
      </x:c>
      <x:c r="K323" s="73" t="e">
        <x:v>#VALUE!</x:v>
      </x:c>
      <x:c r="L323" s="68"/>
      <x:c r="M323" s="73">
        <x:v>0</x:v>
      </x:c>
      <x:c r="N323" s="159">
        <x:f t="shared" si="71"/>
        <x:v>2032.28989488</x:v>
      </x:c>
      <x:c r="O323" s="106" t="e">
        <x:v>#VALUE!</x:v>
      </x:c>
      <x:c r="P323" s="73" t="e">
        <x:f t="shared" si="72"/>
        <x:v>#VALUE!</x:v>
      </x:c>
      <x:c r="Q323" s="68" t="e">
        <x:v>#VALUE!</x:v>
      </x:c>
      <x:c r="R323" s="73" t="e">
        <x:f t="shared" si="73"/>
        <x:v>#VALUE!</x:v>
      </x:c>
      <x:c r="S323" s="68" t="e">
        <x:v>#VALUE!</x:v>
      </x:c>
      <x:c r="T323" s="73" t="e">
        <x:f t="shared" si="74"/>
        <x:v>#VALUE!</x:v>
      </x:c>
      <x:c r="U323" s="26" t="e">
        <x:v>#VALUE!</x:v>
      </x:c>
      <x:c r="V323" s="26">
        <x:f t="shared" si="75"/>
        <x:v>2032.28989488</x:v>
      </x:c>
      <x:c r="W323" s="73" t="e">
        <x:f t="shared" si="76"/>
        <x:v>#VALUE!</x:v>
      </x:c>
      <x:c r="X323" s="74" t="e">
        <x:f t="shared" si="77"/>
        <x:v>#VALUE!</x:v>
      </x:c>
      <x:c r="Y323" s="68" t="e">
        <x:f t="shared" si="78"/>
        <x:v>#VALUE!</x:v>
      </x:c>
      <x:c r="Z323" s="68" t="e">
        <x:f t="shared" si="79"/>
        <x:v>#VALUE!</x:v>
      </x:c>
      <x:c r="AC323" s="20">
        <x:v>2032.28989488</x:v>
      </x:c>
      <x:c r="AD323" s="20">
        <x:v>0</x:v>
      </x:c>
      <x:c r="AE323" s="496">
        <x:f t="shared" si="80"/>
        <x:v>0</x:v>
      </x:c>
      <x:c r="AF323" s="496" t="e">
        <x:f t="shared" si="80"/>
        <x:v>#VALUE!</x:v>
      </x:c>
    </x:row>
    <x:row r="324" spans="1:32">
      <x:c r="A324" s="118">
        <x:v>4</x:v>
      </x:c>
      <x:c r="B324" s="118"/>
      <x:c r="C324" s="113">
        <x:v>4</x:v>
      </x:c>
      <x:c r="D324" s="20" t="s">
        <x:v>11</x:v>
      </x:c>
      <x:c r="E324" s="20" t="s">
        <x:v>12</x:v>
      </x:c>
      <x:c r="F324" s="20" t="s">
        <x:v>10</x:v>
      </x:c>
      <x:c r="G324" s="158" t="e">
        <x:f t="shared" si="70"/>
        <x:v>#VALUE!</x:v>
      </x:c>
      <x:c r="H324" s="158">
        <x:f t="shared" si="70"/>
        <x:v>3485.9085030481606</x:v>
      </x:c>
      <x:c r="I324" s="285" t="e">
        <x:f t="shared" si="70"/>
        <x:v>#VALUE!</x:v>
      </x:c>
      <x:c r="J324" s="106" t="e">
        <x:v>#VALUE!</x:v>
      </x:c>
      <x:c r="K324" s="73" t="e">
        <x:v>#VALUE!</x:v>
      </x:c>
      <x:c r="L324" s="68"/>
      <x:c r="M324" s="73">
        <x:v>0</x:v>
      </x:c>
      <x:c r="N324" s="159">
        <x:f t="shared" si="71"/>
        <x:v>3485.9085030481606</x:v>
      </x:c>
      <x:c r="O324" s="106" t="e">
        <x:v>#VALUE!</x:v>
      </x:c>
      <x:c r="P324" s="73" t="e">
        <x:f t="shared" si="72"/>
        <x:v>#VALUE!</x:v>
      </x:c>
      <x:c r="Q324" s="68" t="e">
        <x:v>#VALUE!</x:v>
      </x:c>
      <x:c r="R324" s="73" t="e">
        <x:f t="shared" si="73"/>
        <x:v>#VALUE!</x:v>
      </x:c>
      <x:c r="S324" s="68" t="e">
        <x:v>#VALUE!</x:v>
      </x:c>
      <x:c r="T324" s="73" t="e">
        <x:f t="shared" si="74"/>
        <x:v>#VALUE!</x:v>
      </x:c>
      <x:c r="U324" s="26" t="e">
        <x:v>#VALUE!</x:v>
      </x:c>
      <x:c r="V324" s="26">
        <x:f t="shared" si="75"/>
        <x:v>3485.9085030481606</x:v>
      </x:c>
      <x:c r="W324" s="73" t="e">
        <x:f t="shared" si="76"/>
        <x:v>#VALUE!</x:v>
      </x:c>
      <x:c r="X324" s="74" t="e">
        <x:f t="shared" si="77"/>
        <x:v>#VALUE!</x:v>
      </x:c>
      <x:c r="Y324" s="68" t="e">
        <x:f t="shared" si="78"/>
        <x:v>#VALUE!</x:v>
      </x:c>
      <x:c r="Z324" s="68" t="e">
        <x:f t="shared" si="79"/>
        <x:v>#VALUE!</x:v>
      </x:c>
      <x:c r="AC324" s="20">
        <x:v>3504.566905801159</x:v>
      </x:c>
      <x:c r="AD324" s="20">
        <x:v>0</x:v>
      </x:c>
      <x:c r="AE324" s="496">
        <x:f t="shared" si="80"/>
        <x:v>18.658402752998427</x:v>
      </x:c>
      <x:c r="AF324" s="496" t="e">
        <x:f t="shared" si="80"/>
        <x:v>#VALUE!</x:v>
      </x:c>
    </x:row>
    <x:row r="325" spans="1:32">
      <x:c r="A325" s="118">
        <x:v>5</x:v>
      </x:c>
      <x:c r="B325" s="118"/>
      <x:c r="C325" s="113">
        <x:v>4</x:v>
      </x:c>
      <x:c r="D325" s="20" t="s">
        <x:v>1363</x:v>
      </x:c>
      <x:c r="E325" s="20" t="s">
        <x:v>12</x:v>
      </x:c>
      <x:c r="F325" s="20" t="s">
        <x:v>10</x:v>
      </x:c>
      <x:c r="G325" s="158" t="e">
        <x:f t="shared" si="70"/>
        <x:v>#VALUE!</x:v>
      </x:c>
      <x:c r="H325" s="158">
        <x:f t="shared" si="70"/>
        <x:v>2633.6041334400002</x:v>
      </x:c>
      <x:c r="I325" s="285" t="e">
        <x:f t="shared" si="70"/>
        <x:v>#VALUE!</x:v>
      </x:c>
      <x:c r="J325" s="106" t="e">
        <x:v>#VALUE!</x:v>
      </x:c>
      <x:c r="K325" s="73" t="e">
        <x:v>#VALUE!</x:v>
      </x:c>
      <x:c r="L325" s="68"/>
      <x:c r="M325" s="73">
        <x:v>0</x:v>
      </x:c>
      <x:c r="N325" s="159">
        <x:f t="shared" si="71"/>
        <x:v>2633.6041334400002</x:v>
      </x:c>
      <x:c r="O325" s="106" t="e">
        <x:v>#VALUE!</x:v>
      </x:c>
      <x:c r="P325" s="73" t="e">
        <x:f t="shared" si="72"/>
        <x:v>#VALUE!</x:v>
      </x:c>
      <x:c r="Q325" s="68" t="e">
        <x:v>#VALUE!</x:v>
      </x:c>
      <x:c r="R325" s="73" t="e">
        <x:f t="shared" si="73"/>
        <x:v>#VALUE!</x:v>
      </x:c>
      <x:c r="S325" s="68" t="e">
        <x:v>#VALUE!</x:v>
      </x:c>
      <x:c r="T325" s="73" t="e">
        <x:f t="shared" si="74"/>
        <x:v>#VALUE!</x:v>
      </x:c>
      <x:c r="U325" s="26" t="e">
        <x:v>#VALUE!</x:v>
      </x:c>
      <x:c r="V325" s="26">
        <x:f t="shared" si="75"/>
        <x:v>2633.6041334400002</x:v>
      </x:c>
      <x:c r="W325" s="73" t="e">
        <x:f t="shared" si="76"/>
        <x:v>#VALUE!</x:v>
      </x:c>
      <x:c r="X325" s="74" t="e">
        <x:f t="shared" si="77"/>
        <x:v>#VALUE!</x:v>
      </x:c>
      <x:c r="Y325" s="68" t="e">
        <x:f t="shared" si="78"/>
        <x:v>#VALUE!</x:v>
      </x:c>
      <x:c r="Z325" s="68" t="e">
        <x:f t="shared" si="79"/>
        <x:v>#VALUE!</x:v>
      </x:c>
      <x:c r="AC325" s="20">
        <x:v>2374.4950445866666</x:v>
      </x:c>
      <x:c r="AD325" s="20">
        <x:v>0</x:v>
      </x:c>
      <x:c r="AE325" s="496">
        <x:f t="shared" si="80"/>
        <x:v>-259.10908885333356</x:v>
      </x:c>
      <x:c r="AF325" s="496" t="e">
        <x:f t="shared" si="80"/>
        <x:v>#VALUE!</x:v>
      </x:c>
    </x:row>
    <x:row r="326" spans="1:32">
      <x:c r="A326" s="118">
        <x:v>6</x:v>
      </x:c>
      <x:c r="B326" s="118"/>
      <x:c r="C326" s="113">
        <x:v>4</x:v>
      </x:c>
      <x:c r="D326" s="20" t="s">
        <x:v>13</x:v>
      </x:c>
      <x:c r="E326" s="20" t="s">
        <x:v>12</x:v>
      </x:c>
      <x:c r="F326" s="20" t="s">
        <x:v>10</x:v>
      </x:c>
      <x:c r="G326" s="158" t="e">
        <x:f t="shared" si="70"/>
        <x:v>#VALUE!</x:v>
      </x:c>
      <x:c r="H326" s="158">
        <x:f t="shared" si="70"/>
        <x:v>3556.0699656000002</x:v>
      </x:c>
      <x:c r="I326" s="285" t="e">
        <x:f t="shared" si="70"/>
        <x:v>#VALUE!</x:v>
      </x:c>
      <x:c r="J326" s="106" t="e">
        <x:v>#VALUE!</x:v>
      </x:c>
      <x:c r="K326" s="73" t="e">
        <x:v>#VALUE!</x:v>
      </x:c>
      <x:c r="L326" s="68"/>
      <x:c r="M326" s="73">
        <x:v>0</x:v>
      </x:c>
      <x:c r="N326" s="159">
        <x:f t="shared" si="71"/>
        <x:v>3556.0699656000002</x:v>
      </x:c>
      <x:c r="O326" s="106" t="e">
        <x:v>#VALUE!</x:v>
      </x:c>
      <x:c r="P326" s="73" t="e">
        <x:f t="shared" si="72"/>
        <x:v>#VALUE!</x:v>
      </x:c>
      <x:c r="Q326" s="68" t="e">
        <x:v>#VALUE!</x:v>
      </x:c>
      <x:c r="R326" s="73" t="e">
        <x:f t="shared" si="73"/>
        <x:v>#VALUE!</x:v>
      </x:c>
      <x:c r="S326" s="68" t="e">
        <x:v>#VALUE!</x:v>
      </x:c>
      <x:c r="T326" s="73" t="e">
        <x:f t="shared" si="74"/>
        <x:v>#VALUE!</x:v>
      </x:c>
      <x:c r="U326" s="26" t="e">
        <x:v>#VALUE!</x:v>
      </x:c>
      <x:c r="V326" s="26">
        <x:f t="shared" si="75"/>
        <x:v>3556.0699656000002</x:v>
      </x:c>
      <x:c r="W326" s="73" t="e">
        <x:f t="shared" si="76"/>
        <x:v>#VALUE!</x:v>
      </x:c>
      <x:c r="X326" s="74" t="e">
        <x:f t="shared" si="77"/>
        <x:v>#VALUE!</x:v>
      </x:c>
      <x:c r="Y326" s="68" t="e">
        <x:f t="shared" si="78"/>
        <x:v>#VALUE!</x:v>
      </x:c>
      <x:c r="Z326" s="386" t="e">
        <x:f t="shared" si="79"/>
        <x:v>#VALUE!</x:v>
      </x:c>
      <x:c r="AA326" s="20" t="s">
        <x:v>1550</x:v>
      </x:c>
      <x:c r="AC326" s="20">
        <x:v>4067.8102728061294</x:v>
      </x:c>
      <x:c r="AD326" s="20">
        <x:v>12203.430818418388</x:v>
      </x:c>
      <x:c r="AE326" s="496">
        <x:f t="shared" si="80"/>
        <x:v>511.74030720612927</x:v>
      </x:c>
      <x:c r="AF326" s="496" t="e">
        <x:f t="shared" si="80"/>
        <x:v>#VALUE!</x:v>
      </x:c>
    </x:row>
    <x:row r="327" spans="1:32">
      <x:c r="A327" s="118">
        <x:v>7</x:v>
      </x:c>
      <x:c r="B327" s="118"/>
      <x:c r="C327" s="113">
        <x:v>4</x:v>
      </x:c>
      <x:c r="D327" s="20" t="s">
        <x:v>1373</x:v>
      </x:c>
      <x:c r="E327" s="20" t="s">
        <x:v>9</x:v>
      </x:c>
      <x:c r="F327" s="20" t="s">
        <x:v>15</x:v>
      </x:c>
      <x:c r="G327" s="158" t="e">
        <x:f t="shared" si="70"/>
        <x:v>#VALUE!</x:v>
      </x:c>
      <x:c r="H327" s="158">
        <x:f t="shared" si="70"/>
        <x:v>90.710916937199997</x:v>
      </x:c>
      <x:c r="I327" s="285" t="e">
        <x:f t="shared" si="70"/>
        <x:v>#VALUE!</x:v>
      </x:c>
      <x:c r="J327" s="106" t="e">
        <x:v>#VALUE!</x:v>
      </x:c>
      <x:c r="K327" s="73" t="e">
        <x:v>#VALUE!</x:v>
      </x:c>
      <x:c r="L327" s="68"/>
      <x:c r="M327" s="73">
        <x:v>0</x:v>
      </x:c>
      <x:c r="N327" s="159">
        <x:f t="shared" si="71"/>
        <x:v>90.710916937199997</x:v>
      </x:c>
      <x:c r="O327" s="106" t="e">
        <x:v>#VALUE!</x:v>
      </x:c>
      <x:c r="P327" s="73" t="e">
        <x:f t="shared" si="72"/>
        <x:v>#VALUE!</x:v>
      </x:c>
      <x:c r="Q327" s="68" t="e">
        <x:v>#VALUE!</x:v>
      </x:c>
      <x:c r="R327" s="73" t="e">
        <x:f t="shared" si="73"/>
        <x:v>#VALUE!</x:v>
      </x:c>
      <x:c r="S327" s="68" t="e">
        <x:v>#VALUE!</x:v>
      </x:c>
      <x:c r="T327" s="73" t="e">
        <x:f t="shared" si="74"/>
        <x:v>#VALUE!</x:v>
      </x:c>
      <x:c r="U327" s="26" t="e">
        <x:v>#VALUE!</x:v>
      </x:c>
      <x:c r="V327" s="26">
        <x:f t="shared" si="75"/>
        <x:v>90.710916937199997</x:v>
      </x:c>
      <x:c r="W327" s="73" t="e">
        <x:f t="shared" si="76"/>
        <x:v>#VALUE!</x:v>
      </x:c>
      <x:c r="X327" s="74" t="e">
        <x:f t="shared" si="77"/>
        <x:v>#VALUE!</x:v>
      </x:c>
      <x:c r="Y327" s="68" t="e">
        <x:f t="shared" si="78"/>
        <x:v>#VALUE!</x:v>
      </x:c>
      <x:c r="Z327" s="68" t="e">
        <x:f t="shared" si="79"/>
        <x:v>#VALUE!</x:v>
      </x:c>
      <x:c r="AC327" s="20">
        <x:v>90.710916937199997</x:v>
      </x:c>
      <x:c r="AD327" s="20">
        <x:v>0</x:v>
      </x:c>
      <x:c r="AE327" s="496">
        <x:f t="shared" si="80"/>
        <x:v>0</x:v>
      </x:c>
      <x:c r="AF327" s="496" t="e">
        <x:f t="shared" si="80"/>
        <x:v>#VALUE!</x:v>
      </x:c>
    </x:row>
    <x:row r="328" spans="1:32">
      <x:c r="A328" s="118">
        <x:v>8</x:v>
      </x:c>
      <x:c r="B328" s="118"/>
      <x:c r="C328" s="113">
        <x:v>4</x:v>
      </x:c>
      <x:c r="D328" s="20" t="s">
        <x:v>14</x:v>
      </x:c>
      <x:c r="E328" s="20" t="s">
        <x:v>9</x:v>
      </x:c>
      <x:c r="F328" s="20" t="s">
        <x:v>15</x:v>
      </x:c>
      <x:c r="G328" s="158" t="e">
        <x:f t="shared" si="70"/>
        <x:v>#VALUE!</x:v>
      </x:c>
      <x:c r="H328" s="158">
        <x:f t="shared" si="70"/>
        <x:v>105.5281397058682</x:v>
      </x:c>
      <x:c r="I328" s="285" t="e">
        <x:f t="shared" si="70"/>
        <x:v>#VALUE!</x:v>
      </x:c>
      <x:c r="J328" s="106" t="e">
        <x:v>#VALUE!</x:v>
      </x:c>
      <x:c r="K328" s="73" t="e">
        <x:v>#VALUE!</x:v>
      </x:c>
      <x:c r="L328" s="68"/>
      <x:c r="M328" s="73">
        <x:v>0</x:v>
      </x:c>
      <x:c r="N328" s="159">
        <x:f t="shared" si="71"/>
        <x:v>105.5281397058682</x:v>
      </x:c>
      <x:c r="O328" s="106" t="e">
        <x:v>#VALUE!</x:v>
      </x:c>
      <x:c r="P328" s="73" t="e">
        <x:f t="shared" si="72"/>
        <x:v>#VALUE!</x:v>
      </x:c>
      <x:c r="Q328" s="68" t="e">
        <x:v>#VALUE!</x:v>
      </x:c>
      <x:c r="R328" s="73" t="e">
        <x:f t="shared" si="73"/>
        <x:v>#VALUE!</x:v>
      </x:c>
      <x:c r="S328" s="68" t="e">
        <x:v>#VALUE!</x:v>
      </x:c>
      <x:c r="T328" s="73" t="e">
        <x:f t="shared" si="74"/>
        <x:v>#VALUE!</x:v>
      </x:c>
      <x:c r="U328" s="26" t="e">
        <x:v>#VALUE!</x:v>
      </x:c>
      <x:c r="V328" s="26">
        <x:f t="shared" si="75"/>
        <x:v>105.5281397058682</x:v>
      </x:c>
      <x:c r="W328" s="73" t="e">
        <x:f t="shared" si="76"/>
        <x:v>#VALUE!</x:v>
      </x:c>
      <x:c r="X328" s="74" t="e">
        <x:f t="shared" si="77"/>
        <x:v>#VALUE!</x:v>
      </x:c>
      <x:c r="Y328" s="68" t="e">
        <x:f t="shared" si="78"/>
        <x:v>#VALUE!</x:v>
      </x:c>
      <x:c r="Z328" s="68" t="e">
        <x:f t="shared" si="79"/>
        <x:v>#VALUE!</x:v>
      </x:c>
      <x:c r="AC328" s="20">
        <x:v>115.05948731012629</x:v>
      </x:c>
      <x:c r="AD328" s="20">
        <x:v>1507739.5217118948</x:v>
      </x:c>
      <x:c r="AE328" s="496">
        <x:f t="shared" si="80"/>
        <x:v>9.5313476042580874</x:v>
      </x:c>
      <x:c r="AF328" s="496" t="e">
        <x:f t="shared" si="80"/>
        <x:v>#VALUE!</x:v>
      </x:c>
    </x:row>
    <x:row r="329" spans="1:32">
      <x:c r="A329" s="118">
        <x:v>9</x:v>
      </x:c>
      <x:c r="B329" s="118"/>
      <x:c r="C329" s="113">
        <x:v>4</x:v>
      </x:c>
      <x:c r="D329" s="20" t="s">
        <x:v>16</x:v>
      </x:c>
      <x:c r="E329" s="20" t="s">
        <x:v>9</x:v>
      </x:c>
      <x:c r="F329" s="20" t="s">
        <x:v>15</x:v>
      </x:c>
      <x:c r="G329" s="158" t="e">
        <x:f t="shared" si="70"/>
        <x:v>#VALUE!</x:v>
      </x:c>
      <x:c r="H329" s="158">
        <x:f t="shared" si="70"/>
        <x:v>0</x:v>
      </x:c>
      <x:c r="I329" s="285" t="e">
        <x:f t="shared" si="70"/>
        <x:v>#VALUE!</x:v>
      </x:c>
      <x:c r="J329" s="106" t="e">
        <x:v>#VALUE!</x:v>
      </x:c>
      <x:c r="K329" s="73" t="e">
        <x:v>#VALUE!</x:v>
      </x:c>
      <x:c r="L329" s="68"/>
      <x:c r="M329" s="73">
        <x:v>0</x:v>
      </x:c>
      <x:c r="N329" s="159">
        <x:f t="shared" si="71"/>
        <x:v>0</x:v>
      </x:c>
      <x:c r="O329" s="106" t="e">
        <x:v>#VALUE!</x:v>
      </x:c>
      <x:c r="P329" s="73" t="e">
        <x:f t="shared" si="72"/>
        <x:v>#VALUE!</x:v>
      </x:c>
      <x:c r="Q329" s="68" t="e">
        <x:v>#VALUE!</x:v>
      </x:c>
      <x:c r="R329" s="73" t="e">
        <x:f t="shared" si="73"/>
        <x:v>#VALUE!</x:v>
      </x:c>
      <x:c r="S329" s="68" t="e">
        <x:v>#VALUE!</x:v>
      </x:c>
      <x:c r="T329" s="73" t="e">
        <x:f t="shared" si="74"/>
        <x:v>#VALUE!</x:v>
      </x:c>
      <x:c r="U329" s="26" t="e">
        <x:v>#VALUE!</x:v>
      </x:c>
      <x:c r="V329" s="26">
        <x:f t="shared" si="75"/>
        <x:v>0</x:v>
      </x:c>
      <x:c r="W329" s="73" t="e">
        <x:f t="shared" si="76"/>
        <x:v>#VALUE!</x:v>
      </x:c>
      <x:c r="X329" s="74" t="e">
        <x:f t="shared" si="77"/>
        <x:v>#VALUE!</x:v>
      </x:c>
      <x:c r="Y329" s="68" t="e">
        <x:f t="shared" si="78"/>
        <x:v>#VALUE!</x:v>
      </x:c>
      <x:c r="Z329" s="68" t="e">
        <x:f t="shared" si="79"/>
        <x:v>#VALUE!</x:v>
      </x:c>
      <x:c r="AC329" s="20">
        <x:v>0</x:v>
      </x:c>
      <x:c r="AD329" s="20">
        <x:v>0</x:v>
      </x:c>
      <x:c r="AE329" s="496">
        <x:f t="shared" si="80"/>
        <x:v>0</x:v>
      </x:c>
      <x:c r="AF329" s="496" t="e">
        <x:f t="shared" si="80"/>
        <x:v>#VALUE!</x:v>
      </x:c>
    </x:row>
    <x:row r="330" spans="1:32">
      <x:c r="A330" s="118">
        <x:v>10</x:v>
      </x:c>
      <x:c r="B330" s="118"/>
      <x:c r="C330" s="113">
        <x:v>4</x:v>
      </x:c>
      <x:c r="D330" s="20" t="s">
        <x:v>1372</x:v>
      </x:c>
      <x:c r="E330" s="20" t="s">
        <x:v>9</x:v>
      </x:c>
      <x:c r="F330" s="20" t="s">
        <x:v>18</x:v>
      </x:c>
      <x:c r="G330" s="158" t="e">
        <x:f t="shared" si="70"/>
        <x:v>#VALUE!</x:v>
      </x:c>
      <x:c r="H330" s="158">
        <x:f t="shared" si="70"/>
        <x:v>124.021061703</x:v>
      </x:c>
      <x:c r="I330" s="285" t="e">
        <x:f t="shared" si="70"/>
        <x:v>#VALUE!</x:v>
      </x:c>
      <x:c r="J330" s="106" t="e">
        <x:v>#VALUE!</x:v>
      </x:c>
      <x:c r="K330" s="73" t="e">
        <x:v>#VALUE!</x:v>
      </x:c>
      <x:c r="L330" s="68"/>
      <x:c r="M330" s="73">
        <x:v>0</x:v>
      </x:c>
      <x:c r="N330" s="159">
        <x:f t="shared" si="71"/>
        <x:v>124.021061703</x:v>
      </x:c>
      <x:c r="O330" s="106" t="e">
        <x:v>#VALUE!</x:v>
      </x:c>
      <x:c r="P330" s="73" t="e">
        <x:f t="shared" si="72"/>
        <x:v>#VALUE!</x:v>
      </x:c>
      <x:c r="Q330" s="68" t="e">
        <x:v>#VALUE!</x:v>
      </x:c>
      <x:c r="R330" s="73" t="e">
        <x:f t="shared" si="73"/>
        <x:v>#VALUE!</x:v>
      </x:c>
      <x:c r="S330" s="68" t="e">
        <x:v>#VALUE!</x:v>
      </x:c>
      <x:c r="T330" s="73" t="e">
        <x:f t="shared" si="74"/>
        <x:v>#VALUE!</x:v>
      </x:c>
      <x:c r="U330" s="26" t="e">
        <x:v>#VALUE!</x:v>
      </x:c>
      <x:c r="V330" s="26">
        <x:f t="shared" si="75"/>
        <x:v>124.021061703</x:v>
      </x:c>
      <x:c r="W330" s="73" t="e">
        <x:f t="shared" si="76"/>
        <x:v>#VALUE!</x:v>
      </x:c>
      <x:c r="X330" s="74" t="e">
        <x:f t="shared" si="77"/>
        <x:v>#VALUE!</x:v>
      </x:c>
      <x:c r="Y330" s="68" t="e">
        <x:f t="shared" si="78"/>
        <x:v>#VALUE!</x:v>
      </x:c>
      <x:c r="Z330" s="68" t="e">
        <x:f t="shared" si="79"/>
        <x:v>#VALUE!</x:v>
      </x:c>
      <x:c r="AC330" s="20">
        <x:v>124.021061703</x:v>
      </x:c>
      <x:c r="AD330" s="20">
        <x:v>0</x:v>
      </x:c>
      <x:c r="AE330" s="496">
        <x:f t="shared" si="80"/>
        <x:v>0</x:v>
      </x:c>
      <x:c r="AF330" s="496" t="e">
        <x:f t="shared" si="80"/>
        <x:v>#VALUE!</x:v>
      </x:c>
    </x:row>
    <x:row r="331" spans="1:32" ht="16.5">
      <x:c r="A331" s="118">
        <x:v>11</x:v>
      </x:c>
      <x:c r="B331" s="118"/>
      <x:c r="C331" s="113">
        <x:v>4</x:v>
      </x:c>
      <x:c r="D331" s="20" t="s">
        <x:v>17</x:v>
      </x:c>
      <x:c r="E331" s="20" t="s">
        <x:v>9</x:v>
      </x:c>
      <x:c r="F331" s="20" t="s">
        <x:v>18</x:v>
      </x:c>
      <x:c r="G331" s="158" t="e">
        <x:f t="shared" si="70"/>
        <x:v>#VALUE!</x:v>
      </x:c>
      <x:c r="H331" s="158">
        <x:f t="shared" si="70"/>
        <x:v>144.00207035360611</x:v>
      </x:c>
      <x:c r="I331" s="285" t="e">
        <x:f t="shared" si="70"/>
        <x:v>#VALUE!</x:v>
      </x:c>
      <x:c r="J331" s="106" t="e">
        <x:v>#VALUE!</x:v>
      </x:c>
      <x:c r="K331" s="73" t="e">
        <x:v>#VALUE!</x:v>
      </x:c>
      <x:c r="L331" s="68"/>
      <x:c r="M331" s="73">
        <x:v>0</x:v>
      </x:c>
      <x:c r="N331" s="159">
        <x:f t="shared" si="71"/>
        <x:v>144.00207035360611</x:v>
      </x:c>
      <x:c r="O331" s="106" t="e">
        <x:v>#VALUE!</x:v>
      </x:c>
      <x:c r="P331" s="73" t="e">
        <x:f t="shared" si="72"/>
        <x:v>#VALUE!</x:v>
      </x:c>
      <x:c r="Q331" s="68" t="e">
        <x:v>#VALUE!</x:v>
      </x:c>
      <x:c r="R331" s="73" t="e">
        <x:f t="shared" si="73"/>
        <x:v>#VALUE!</x:v>
      </x:c>
      <x:c r="S331" s="68" t="e">
        <x:v>#VALUE!</x:v>
      </x:c>
      <x:c r="T331" s="73" t="e">
        <x:f t="shared" si="74"/>
        <x:v>#VALUE!</x:v>
      </x:c>
      <x:c r="U331" s="26" t="e">
        <x:v>#VALUE!</x:v>
      </x:c>
      <x:c r="V331" s="26">
        <x:f t="shared" si="75"/>
        <x:v>144.00207035360611</x:v>
      </x:c>
      <x:c r="W331" s="73" t="e">
        <x:f t="shared" si="76"/>
        <x:v>#VALUE!</x:v>
      </x:c>
      <x:c r="X331" s="74" t="e">
        <x:f t="shared" si="77"/>
        <x:v>#VALUE!</x:v>
      </x:c>
      <x:c r="Y331" s="68" t="e">
        <x:f t="shared" si="78"/>
        <x:v>#VALUE!</x:v>
      </x:c>
      <x:c r="Z331" s="385" t="e">
        <x:f t="shared" si="79"/>
        <x:v>#VALUE!</x:v>
      </x:c>
      <x:c r="AA331" t="s">
        <x:v>1415</x:v>
      </x:c>
      <x:c r="AC331" s="20">
        <x:v>141.3309154593731</x:v>
      </x:c>
      <x:c r="AD331" s="20">
        <x:v>1492454.46725098</x:v>
      </x:c>
      <x:c r="AE331" s="496">
        <x:f t="shared" si="80"/>
        <x:v>-2.6711548942330126</x:v>
      </x:c>
      <x:c r="AF331" s="496" t="e">
        <x:f t="shared" si="80"/>
        <x:v>#VALUE!</x:v>
      </x:c>
    </x:row>
    <x:row r="332" spans="1:32">
      <x:c r="A332" s="118">
        <x:v>12</x:v>
      </x:c>
      <x:c r="B332" s="118"/>
      <x:c r="C332" s="113">
        <x:v>4</x:v>
      </x:c>
      <x:c r="D332" s="20" t="s">
        <x:v>1371</x:v>
      </x:c>
      <x:c r="E332" s="20" t="s">
        <x:v>9</x:v>
      </x:c>
      <x:c r="F332" s="20" t="s">
        <x:v>20</x:v>
      </x:c>
      <x:c r="G332" s="158" t="e">
        <x:f t="shared" si="70"/>
        <x:v>#VALUE!</x:v>
      </x:c>
      <x:c r="H332" s="158">
        <x:f t="shared" si="70"/>
        <x:v>61.593480100599997</x:v>
      </x:c>
      <x:c r="I332" s="285" t="e">
        <x:f t="shared" si="70"/>
        <x:v>#VALUE!</x:v>
      </x:c>
      <x:c r="J332" s="106" t="e">
        <x:v>#VALUE!</x:v>
      </x:c>
      <x:c r="K332" s="73" t="e">
        <x:v>#VALUE!</x:v>
      </x:c>
      <x:c r="L332" s="68"/>
      <x:c r="M332" s="73">
        <x:v>0</x:v>
      </x:c>
      <x:c r="N332" s="159">
        <x:f t="shared" si="71"/>
        <x:v>61.593480100599997</x:v>
      </x:c>
      <x:c r="O332" s="106" t="e">
        <x:v>#VALUE!</x:v>
      </x:c>
      <x:c r="P332" s="73" t="e">
        <x:f t="shared" si="72"/>
        <x:v>#VALUE!</x:v>
      </x:c>
      <x:c r="Q332" s="68" t="e">
        <x:v>#VALUE!</x:v>
      </x:c>
      <x:c r="R332" s="73" t="e">
        <x:f t="shared" si="73"/>
        <x:v>#VALUE!</x:v>
      </x:c>
      <x:c r="S332" s="68" t="e">
        <x:v>#VALUE!</x:v>
      </x:c>
      <x:c r="T332" s="73" t="e">
        <x:f t="shared" si="74"/>
        <x:v>#VALUE!</x:v>
      </x:c>
      <x:c r="U332" s="26" t="e">
        <x:v>#VALUE!</x:v>
      </x:c>
      <x:c r="V332" s="26">
        <x:f t="shared" si="75"/>
        <x:v>61.593480100599997</x:v>
      </x:c>
      <x:c r="W332" s="73" t="e">
        <x:f t="shared" si="76"/>
        <x:v>#VALUE!</x:v>
      </x:c>
      <x:c r="X332" s="74" t="e">
        <x:f t="shared" si="77"/>
        <x:v>#VALUE!</x:v>
      </x:c>
      <x:c r="Y332" s="68" t="e">
        <x:f t="shared" si="78"/>
        <x:v>#VALUE!</x:v>
      </x:c>
      <x:c r="Z332" s="385" t="e">
        <x:f t="shared" si="79"/>
        <x:v>#VALUE!</x:v>
      </x:c>
      <x:c r="AC332" s="20">
        <x:v>61.593480100599997</x:v>
      </x:c>
      <x:c r="AD332" s="20">
        <x:v>0</x:v>
      </x:c>
      <x:c r="AE332" s="496">
        <x:f t="shared" si="80"/>
        <x:v>0</x:v>
      </x:c>
      <x:c r="AF332" s="496" t="e">
        <x:f t="shared" si="80"/>
        <x:v>#VALUE!</x:v>
      </x:c>
    </x:row>
    <x:row r="333" spans="1:32">
      <x:c r="A333" s="118">
        <x:v>13</x:v>
      </x:c>
      <x:c r="B333" s="118"/>
      <x:c r="C333" s="113">
        <x:v>4</x:v>
      </x:c>
      <x:c r="D333" s="20" t="s">
        <x:v>19</x:v>
      </x:c>
      <x:c r="E333" s="20" t="s">
        <x:v>9</x:v>
      </x:c>
      <x:c r="F333" s="20" t="s">
        <x:v>20</x:v>
      </x:c>
      <x:c r="G333" s="158" t="e">
        <x:f t="shared" si="70"/>
        <x:v>#VALUE!</x:v>
      </x:c>
      <x:c r="H333" s="158">
        <x:f t="shared" si="70"/>
        <x:v>71.939024333737407</x:v>
      </x:c>
      <x:c r="I333" s="285" t="e">
        <x:f t="shared" si="70"/>
        <x:v>#VALUE!</x:v>
      </x:c>
      <x:c r="J333" s="106" t="e">
        <x:v>#VALUE!</x:v>
      </x:c>
      <x:c r="K333" s="73" t="e">
        <x:v>#VALUE!</x:v>
      </x:c>
      <x:c r="L333" s="68"/>
      <x:c r="M333" s="73">
        <x:v>0</x:v>
      </x:c>
      <x:c r="N333" s="159">
        <x:f t="shared" si="71"/>
        <x:v>71.939024333737407</x:v>
      </x:c>
      <x:c r="O333" s="106" t="e">
        <x:v>#VALUE!</x:v>
      </x:c>
      <x:c r="P333" s="73" t="e">
        <x:f t="shared" si="72"/>
        <x:v>#VALUE!</x:v>
      </x:c>
      <x:c r="Q333" s="68" t="e">
        <x:v>#VALUE!</x:v>
      </x:c>
      <x:c r="R333" s="73" t="e">
        <x:f t="shared" si="73"/>
        <x:v>#VALUE!</x:v>
      </x:c>
      <x:c r="S333" s="68" t="e">
        <x:v>#VALUE!</x:v>
      </x:c>
      <x:c r="T333" s="73" t="e">
        <x:f t="shared" si="74"/>
        <x:v>#VALUE!</x:v>
      </x:c>
      <x:c r="U333" s="26" t="e">
        <x:v>#VALUE!</x:v>
      </x:c>
      <x:c r="V333" s="26">
        <x:f t="shared" si="75"/>
        <x:v>71.939024333737407</x:v>
      </x:c>
      <x:c r="W333" s="73" t="e">
        <x:f t="shared" si="76"/>
        <x:v>#VALUE!</x:v>
      </x:c>
      <x:c r="X333" s="74" t="e">
        <x:f t="shared" si="77"/>
        <x:v>#VALUE!</x:v>
      </x:c>
      <x:c r="Y333" s="68" t="e">
        <x:f t="shared" si="78"/>
        <x:v>#VALUE!</x:v>
      </x:c>
      <x:c r="Z333" s="385" t="e">
        <x:f t="shared" si="79"/>
        <x:v>#VALUE!</x:v>
      </x:c>
      <x:c r="AC333" s="20">
        <x:v>69.723957557500654</x:v>
      </x:c>
      <x:c r="AD333" s="20">
        <x:v>341368.49620152323</x:v>
      </x:c>
      <x:c r="AE333" s="496">
        <x:f t="shared" si="80"/>
        <x:v>-2.2150667762367533</x:v>
      </x:c>
      <x:c r="AF333" s="496" t="e">
        <x:f t="shared" si="80"/>
        <x:v>#VALUE!</x:v>
      </x:c>
    </x:row>
    <x:row r="334" spans="1:32">
      <x:c r="A334" s="118">
        <x:v>14</x:v>
      </x:c>
      <x:c r="B334" s="118"/>
      <x:c r="C334" s="113">
        <x:v>4</x:v>
      </x:c>
      <x:c r="D334" s="20" t="s">
        <x:v>21</x:v>
      </x:c>
      <x:c r="E334" s="20" t="s">
        <x:v>22</x:v>
      </x:c>
      <x:c r="F334" s="20" t="s">
        <x:v>23</x:v>
      </x:c>
      <x:c r="G334" s="158" t="e">
        <x:f t="shared" si="70"/>
        <x:v>#VALUE!</x:v>
      </x:c>
      <x:c r="H334" s="158">
        <x:f t="shared" si="70"/>
        <x:v>246.89</x:v>
      </x:c>
      <x:c r="I334" s="285" t="e">
        <x:f t="shared" si="70"/>
        <x:v>#VALUE!</x:v>
      </x:c>
      <x:c r="J334" s="106" t="e">
        <x:v>#VALUE!</x:v>
      </x:c>
      <x:c r="K334" s="73" t="e">
        <x:v>#VALUE!</x:v>
      </x:c>
      <x:c r="L334" s="68"/>
      <x:c r="M334" s="73">
        <x:v>0</x:v>
      </x:c>
      <x:c r="N334" s="159">
        <x:f t="shared" si="71"/>
        <x:v>246.89</x:v>
      </x:c>
      <x:c r="O334" s="106" t="e">
        <x:v>#VALUE!</x:v>
      </x:c>
      <x:c r="P334" s="73" t="e">
        <x:f t="shared" si="72"/>
        <x:v>#VALUE!</x:v>
      </x:c>
      <x:c r="Q334" s="68" t="e">
        <x:v>#VALUE!</x:v>
      </x:c>
      <x:c r="R334" s="73" t="e">
        <x:f t="shared" si="73"/>
        <x:v>#VALUE!</x:v>
      </x:c>
      <x:c r="S334" s="68" t="e">
        <x:v>#VALUE!</x:v>
      </x:c>
      <x:c r="T334" s="73" t="e">
        <x:f t="shared" si="74"/>
        <x:v>#VALUE!</x:v>
      </x:c>
      <x:c r="U334" s="26" t="e">
        <x:v>#VALUE!</x:v>
      </x:c>
      <x:c r="V334" s="26">
        <x:f t="shared" si="75"/>
        <x:v>246.89</x:v>
      </x:c>
      <x:c r="W334" s="73" t="e">
        <x:f t="shared" si="76"/>
        <x:v>#VALUE!</x:v>
      </x:c>
      <x:c r="X334" s="74" t="e">
        <x:f t="shared" si="77"/>
        <x:v>#VALUE!</x:v>
      </x:c>
      <x:c r="Y334" s="68" t="e">
        <x:f t="shared" si="78"/>
        <x:v>#VALUE!</x:v>
      </x:c>
      <x:c r="Z334" s="385" t="e">
        <x:f t="shared" si="79"/>
        <x:v>#VALUE!</x:v>
      </x:c>
      <x:c r="AC334" s="20">
        <x:v>246.89</x:v>
      </x:c>
      <x:c r="AD334" s="20">
        <x:v>0</x:v>
      </x:c>
      <x:c r="AE334" s="496">
        <x:f t="shared" si="80"/>
        <x:v>0</x:v>
      </x:c>
      <x:c r="AF334" s="496" t="e">
        <x:f t="shared" si="80"/>
        <x:v>#VALUE!</x:v>
      </x:c>
    </x:row>
    <x:row r="335" spans="1:32" ht="16.5">
      <x:c r="A335" s="118">
        <x:v>15</x:v>
      </x:c>
      <x:c r="B335" s="118"/>
      <x:c r="C335" s="113">
        <x:v>4</x:v>
      </x:c>
      <x:c r="D335" s="20" t="s">
        <x:v>24</x:v>
      </x:c>
      <x:c r="E335" s="20" t="s">
        <x:v>22</x:v>
      </x:c>
      <x:c r="F335" s="20" t="s">
        <x:v>23</x:v>
      </x:c>
      <x:c r="G335" s="158" t="e">
        <x:f t="shared" si="70"/>
        <x:v>#VALUE!</x:v>
      </x:c>
      <x:c r="H335" s="158">
        <x:f t="shared" si="70"/>
        <x:v>308.73593632660936</x:v>
      </x:c>
      <x:c r="I335" s="285" t="e">
        <x:f t="shared" si="70"/>
        <x:v>#VALUE!</x:v>
      </x:c>
      <x:c r="J335" s="106" t="e">
        <x:v>#VALUE!</x:v>
      </x:c>
      <x:c r="K335" s="73" t="e">
        <x:v>#VALUE!</x:v>
      </x:c>
      <x:c r="L335" s="68"/>
      <x:c r="M335" s="73">
        <x:v>0</x:v>
      </x:c>
      <x:c r="N335" s="159">
        <x:f t="shared" si="71"/>
        <x:v>308.73593632660936</x:v>
      </x:c>
      <x:c r="O335" s="106" t="e">
        <x:v>#VALUE!</x:v>
      </x:c>
      <x:c r="P335" s="73" t="e">
        <x:f t="shared" si="72"/>
        <x:v>#VALUE!</x:v>
      </x:c>
      <x:c r="Q335" s="68" t="e">
        <x:v>#VALUE!</x:v>
      </x:c>
      <x:c r="R335" s="73" t="e">
        <x:f t="shared" si="73"/>
        <x:v>#VALUE!</x:v>
      </x:c>
      <x:c r="S335" s="68" t="e">
        <x:v>#VALUE!</x:v>
      </x:c>
      <x:c r="T335" s="73" t="e">
        <x:f t="shared" si="74"/>
        <x:v>#VALUE!</x:v>
      </x:c>
      <x:c r="U335" s="26" t="e">
        <x:v>#VALUE!</x:v>
      </x:c>
      <x:c r="V335" s="26">
        <x:f t="shared" si="75"/>
        <x:v>308.73593632660936</x:v>
      </x:c>
      <x:c r="W335" s="73" t="e">
        <x:f t="shared" si="76"/>
        <x:v>#VALUE!</x:v>
      </x:c>
      <x:c r="X335" s="74" t="e">
        <x:f t="shared" si="77"/>
        <x:v>#VALUE!</x:v>
      </x:c>
      <x:c r="Y335" s="68" t="e">
        <x:f t="shared" si="78"/>
        <x:v>#VALUE!</x:v>
      </x:c>
      <x:c r="Z335" s="385" t="e">
        <x:f t="shared" si="79"/>
        <x:v>#VALUE!</x:v>
      </x:c>
      <x:c r="AA335" t="s">
        <x:v>1415</x:v>
      </x:c>
      <x:c r="AC335" s="20">
        <x:v>383.52315243562975</x:v>
      </x:c>
      <x:c r="AD335" s="20">
        <x:v>388892.47656972858</x:v>
      </x:c>
      <x:c r="AE335" s="496">
        <x:f t="shared" si="80"/>
        <x:v>74.787216109020392</x:v>
      </x:c>
      <x:c r="AF335" s="496" t="e">
        <x:f t="shared" si="80"/>
        <x:v>#VALUE!</x:v>
      </x:c>
    </x:row>
    <x:row r="336" spans="1:32">
      <x:c r="A336" s="118">
        <x:v>16</x:v>
      </x:c>
      <x:c r="B336" s="118"/>
      <x:c r="C336" s="113">
        <x:v>4</x:v>
      </x:c>
      <x:c r="D336" s="20" t="s">
        <x:v>1365</x:v>
      </x:c>
      <x:c r="E336" s="20" t="s">
        <x:v>22</x:v>
      </x:c>
      <x:c r="F336" s="20" t="s">
        <x:v>23</x:v>
      </x:c>
      <x:c r="G336" s="158" t="e">
        <x:f t="shared" si="70"/>
        <x:v>#VALUE!</x:v>
      </x:c>
      <x:c r="H336" s="158">
        <x:f t="shared" si="70"/>
        <x:v>264.87955638340003</x:v>
      </x:c>
      <x:c r="I336" s="285" t="e">
        <x:f t="shared" si="70"/>
        <x:v>#VALUE!</x:v>
      </x:c>
      <x:c r="J336" s="106" t="e">
        <x:v>#VALUE!</x:v>
      </x:c>
      <x:c r="K336" s="73" t="e">
        <x:v>#VALUE!</x:v>
      </x:c>
      <x:c r="L336" s="68"/>
      <x:c r="M336" s="73">
        <x:v>0</x:v>
      </x:c>
      <x:c r="N336" s="159">
        <x:f t="shared" si="71"/>
        <x:v>264.87955638340003</x:v>
      </x:c>
      <x:c r="O336" s="106" t="e">
        <x:v>#VALUE!</x:v>
      </x:c>
      <x:c r="P336" s="73" t="e">
        <x:f t="shared" si="72"/>
        <x:v>#VALUE!</x:v>
      </x:c>
      <x:c r="Q336" s="68" t="e">
        <x:v>#VALUE!</x:v>
      </x:c>
      <x:c r="R336" s="73" t="e">
        <x:f t="shared" si="73"/>
        <x:v>#VALUE!</x:v>
      </x:c>
      <x:c r="S336" s="68" t="e">
        <x:v>#VALUE!</x:v>
      </x:c>
      <x:c r="T336" s="73" t="e">
        <x:f t="shared" si="74"/>
        <x:v>#VALUE!</x:v>
      </x:c>
      <x:c r="U336" s="26" t="e">
        <x:v>#VALUE!</x:v>
      </x:c>
      <x:c r="V336" s="26">
        <x:f t="shared" si="75"/>
        <x:v>264.87955638340003</x:v>
      </x:c>
      <x:c r="W336" s="73" t="e">
        <x:f t="shared" si="76"/>
        <x:v>#VALUE!</x:v>
      </x:c>
      <x:c r="X336" s="74" t="e">
        <x:f t="shared" si="77"/>
        <x:v>#VALUE!</x:v>
      </x:c>
      <x:c r="Y336" s="68" t="e">
        <x:f t="shared" si="78"/>
        <x:v>#VALUE!</x:v>
      </x:c>
      <x:c r="Z336" s="385" t="e">
        <x:f t="shared" si="79"/>
        <x:v>#VALUE!</x:v>
      </x:c>
      <x:c r="AC336" s="20">
        <x:v>264.87955638340003</x:v>
      </x:c>
      <x:c r="AD336" s="20">
        <x:v>0</x:v>
      </x:c>
      <x:c r="AE336" s="496">
        <x:f t="shared" si="80"/>
        <x:v>0</x:v>
      </x:c>
      <x:c r="AF336" s="496" t="e">
        <x:f t="shared" si="80"/>
        <x:v>#VALUE!</x:v>
      </x:c>
    </x:row>
    <x:row r="337" spans="1:32">
      <x:c r="A337" s="118">
        <x:v>17</x:v>
      </x:c>
      <x:c r="B337" s="118"/>
      <x:c r="C337" s="113">
        <x:v>4</x:v>
      </x:c>
      <x:c r="D337" s="20" t="s">
        <x:v>25</x:v>
      </x:c>
      <x:c r="E337" s="20" t="s">
        <x:v>22</x:v>
      </x:c>
      <x:c r="F337" s="20" t="s">
        <x:v>26</x:v>
      </x:c>
      <x:c r="G337" s="158" t="e">
        <x:f t="shared" si="70"/>
        <x:v>#VALUE!</x:v>
      </x:c>
      <x:c r="H337" s="158">
        <x:f t="shared" si="70"/>
        <x:v>234</x:v>
      </x:c>
      <x:c r="I337" s="285" t="e">
        <x:f t="shared" si="70"/>
        <x:v>#VALUE!</x:v>
      </x:c>
      <x:c r="J337" s="106" t="e">
        <x:v>#VALUE!</x:v>
      </x:c>
      <x:c r="K337" s="73" t="e">
        <x:v>#VALUE!</x:v>
      </x:c>
      <x:c r="L337" s="68"/>
      <x:c r="M337" s="73">
        <x:v>0</x:v>
      </x:c>
      <x:c r="N337" s="159">
        <x:f t="shared" si="71"/>
        <x:v>234</x:v>
      </x:c>
      <x:c r="O337" s="106" t="e">
        <x:v>#VALUE!</x:v>
      </x:c>
      <x:c r="P337" s="73" t="e">
        <x:f t="shared" si="72"/>
        <x:v>#VALUE!</x:v>
      </x:c>
      <x:c r="Q337" s="68" t="e">
        <x:v>#VALUE!</x:v>
      </x:c>
      <x:c r="R337" s="73" t="e">
        <x:f t="shared" si="73"/>
        <x:v>#VALUE!</x:v>
      </x:c>
      <x:c r="S337" s="68" t="e">
        <x:v>#VALUE!</x:v>
      </x:c>
      <x:c r="T337" s="73" t="e">
        <x:f t="shared" si="74"/>
        <x:v>#VALUE!</x:v>
      </x:c>
      <x:c r="U337" s="26" t="e">
        <x:v>#VALUE!</x:v>
      </x:c>
      <x:c r="V337" s="26">
        <x:f t="shared" si="75"/>
        <x:v>234</x:v>
      </x:c>
      <x:c r="W337" s="73" t="e">
        <x:f t="shared" si="76"/>
        <x:v>#VALUE!</x:v>
      </x:c>
      <x:c r="X337" s="74" t="e">
        <x:f t="shared" si="77"/>
        <x:v>#VALUE!</x:v>
      </x:c>
      <x:c r="Y337" s="68" t="e">
        <x:f t="shared" si="78"/>
        <x:v>#VALUE!</x:v>
      </x:c>
      <x:c r="Z337" s="385" t="e">
        <x:f t="shared" si="79"/>
        <x:v>#VALUE!</x:v>
      </x:c>
      <x:c r="AC337" s="20">
        <x:v>234</x:v>
      </x:c>
      <x:c r="AD337" s="20">
        <x:v>0</x:v>
      </x:c>
      <x:c r="AE337" s="496">
        <x:f t="shared" si="80"/>
        <x:v>0</x:v>
      </x:c>
      <x:c r="AF337" s="496" t="e">
        <x:f t="shared" si="80"/>
        <x:v>#VALUE!</x:v>
      </x:c>
    </x:row>
    <x:row r="338" spans="1:32" ht="16.5">
      <x:c r="A338" s="118">
        <x:v>18</x:v>
      </x:c>
      <x:c r="B338" s="118"/>
      <x:c r="C338" s="113">
        <x:v>4</x:v>
      </x:c>
      <x:c r="D338" s="20" t="s">
        <x:v>27</x:v>
      </x:c>
      <x:c r="E338" s="20" t="s">
        <x:v>22</x:v>
      </x:c>
      <x:c r="F338" s="20" t="s">
        <x:v>26</x:v>
      </x:c>
      <x:c r="G338" s="158" t="e">
        <x:f t="shared" si="70"/>
        <x:v>#VALUE!</x:v>
      </x:c>
      <x:c r="H338" s="158">
        <x:f t="shared" si="70"/>
        <x:v>279.36479081152623</x:v>
      </x:c>
      <x:c r="I338" s="285" t="e">
        <x:f t="shared" si="70"/>
        <x:v>#VALUE!</x:v>
      </x:c>
      <x:c r="J338" s="106" t="e">
        <x:v>#VALUE!</x:v>
      </x:c>
      <x:c r="K338" s="73" t="e">
        <x:v>#VALUE!</x:v>
      </x:c>
      <x:c r="L338" s="68"/>
      <x:c r="M338" s="73">
        <x:v>0</x:v>
      </x:c>
      <x:c r="N338" s="159">
        <x:f t="shared" si="71"/>
        <x:v>279.36479081152623</x:v>
      </x:c>
      <x:c r="O338" s="106" t="e">
        <x:v>#VALUE!</x:v>
      </x:c>
      <x:c r="P338" s="73" t="e">
        <x:f t="shared" si="72"/>
        <x:v>#VALUE!</x:v>
      </x:c>
      <x:c r="Q338" s="68" t="e">
        <x:v>#VALUE!</x:v>
      </x:c>
      <x:c r="R338" s="73" t="e">
        <x:f t="shared" si="73"/>
        <x:v>#VALUE!</x:v>
      </x:c>
      <x:c r="S338" s="68" t="e">
        <x:v>#VALUE!</x:v>
      </x:c>
      <x:c r="T338" s="73" t="e">
        <x:f t="shared" si="74"/>
        <x:v>#VALUE!</x:v>
      </x:c>
      <x:c r="U338" s="26" t="e">
        <x:v>#VALUE!</x:v>
      </x:c>
      <x:c r="V338" s="26">
        <x:f t="shared" si="75"/>
        <x:v>279.36479081152623</x:v>
      </x:c>
      <x:c r="W338" s="73" t="e">
        <x:f t="shared" si="76"/>
        <x:v>#VALUE!</x:v>
      </x:c>
      <x:c r="X338" s="74" t="e">
        <x:f t="shared" si="77"/>
        <x:v>#VALUE!</x:v>
      </x:c>
      <x:c r="Y338" s="68" t="e">
        <x:f t="shared" si="78"/>
        <x:v>#VALUE!</x:v>
      </x:c>
      <x:c r="Z338" s="385" t="e">
        <x:f t="shared" si="79"/>
        <x:v>#VALUE!</x:v>
      </x:c>
      <x:c r="AA338" t="s">
        <x:v>1415</x:v>
      </x:c>
      <x:c r="AC338" s="20">
        <x:v>361.35866419257769</x:v>
      </x:c>
      <x:c r="AD338" s="20">
        <x:v>827149.98233681032</x:v>
      </x:c>
      <x:c r="AE338" s="496">
        <x:f t="shared" si="80"/>
        <x:v>81.993873381051458</x:v>
      </x:c>
      <x:c r="AF338" s="496" t="e">
        <x:f t="shared" si="80"/>
        <x:v>#VALUE!</x:v>
      </x:c>
    </x:row>
    <x:row r="339" spans="1:32">
      <x:c r="A339" s="118">
        <x:v>19</x:v>
      </x:c>
      <x:c r="B339" s="118"/>
      <x:c r="C339" s="113">
        <x:v>4</x:v>
      </x:c>
      <x:c r="D339" s="20" t="s">
        <x:v>1366</x:v>
      </x:c>
      <x:c r="E339" s="20" t="s">
        <x:v>22</x:v>
      </x:c>
      <x:c r="F339" s="20" t="s">
        <x:v>26</x:v>
      </x:c>
      <x:c r="G339" s="158" t="e">
        <x:f t="shared" si="70"/>
        <x:v>#VALUE!</x:v>
      </x:c>
      <x:c r="H339" s="158">
        <x:f t="shared" si="70"/>
        <x:v>240.89041661300001</x:v>
      </x:c>
      <x:c r="I339" s="285" t="e">
        <x:f t="shared" si="70"/>
        <x:v>#VALUE!</x:v>
      </x:c>
      <x:c r="J339" s="106" t="e">
        <x:v>#VALUE!</x:v>
      </x:c>
      <x:c r="K339" s="73" t="e">
        <x:v>#VALUE!</x:v>
      </x:c>
      <x:c r="L339" s="68"/>
      <x:c r="M339" s="73">
        <x:v>0</x:v>
      </x:c>
      <x:c r="N339" s="159">
        <x:f t="shared" si="71"/>
        <x:v>240.89041661300001</x:v>
      </x:c>
      <x:c r="O339" s="106" t="e">
        <x:v>#VALUE!</x:v>
      </x:c>
      <x:c r="P339" s="73" t="e">
        <x:f t="shared" si="72"/>
        <x:v>#VALUE!</x:v>
      </x:c>
      <x:c r="Q339" s="68" t="e">
        <x:v>#VALUE!</x:v>
      </x:c>
      <x:c r="R339" s="73" t="e">
        <x:f t="shared" si="73"/>
        <x:v>#VALUE!</x:v>
      </x:c>
      <x:c r="S339" s="68" t="e">
        <x:v>#VALUE!</x:v>
      </x:c>
      <x:c r="T339" s="73" t="e">
        <x:f t="shared" si="74"/>
        <x:v>#VALUE!</x:v>
      </x:c>
      <x:c r="U339" s="26" t="e">
        <x:v>#VALUE!</x:v>
      </x:c>
      <x:c r="V339" s="26">
        <x:f t="shared" si="75"/>
        <x:v>240.89041661300001</x:v>
      </x:c>
      <x:c r="W339" s="73" t="e">
        <x:f t="shared" si="76"/>
        <x:v>#VALUE!</x:v>
      </x:c>
      <x:c r="X339" s="74" t="e">
        <x:f t="shared" si="77"/>
        <x:v>#VALUE!</x:v>
      </x:c>
      <x:c r="Y339" s="68" t="e">
        <x:f t="shared" si="78"/>
        <x:v>#VALUE!</x:v>
      </x:c>
      <x:c r="Z339" s="385" t="e">
        <x:f t="shared" si="79"/>
        <x:v>#VALUE!</x:v>
      </x:c>
      <x:c r="AC339" s="20">
        <x:v>240.89041661300004</x:v>
      </x:c>
      <x:c r="AD339" s="20">
        <x:v>0</x:v>
      </x:c>
      <x:c r="AE339" s="496">
        <x:f t="shared" si="80"/>
        <x:v>0</x:v>
      </x:c>
      <x:c r="AF339" s="496" t="e">
        <x:f t="shared" si="80"/>
        <x:v>#VALUE!</x:v>
      </x:c>
    </x:row>
    <x:row r="340" spans="1:32">
      <x:c r="A340" s="118">
        <x:v>20</x:v>
      </x:c>
      <x:c r="B340" s="118"/>
      <x:c r="C340" s="113">
        <x:v>4</x:v>
      </x:c>
      <x:c r="D340" s="20" t="s">
        <x:v>28</x:v>
      </x:c>
      <x:c r="E340" s="20" t="s">
        <x:v>12</x:v>
      </x:c>
      <x:c r="F340" s="20" t="s">
        <x:v>29</x:v>
      </x:c>
      <x:c r="G340" s="158" t="e">
        <x:f t="shared" si="70"/>
        <x:v>#VALUE!</x:v>
      </x:c>
      <x:c r="H340" s="158">
        <x:f t="shared" si="70"/>
        <x:v>337.04162903801313</x:v>
      </x:c>
      <x:c r="I340" s="285" t="e">
        <x:f t="shared" si="70"/>
        <x:v>#VALUE!</x:v>
      </x:c>
      <x:c r="J340" s="106" t="e">
        <x:v>#VALUE!</x:v>
      </x:c>
      <x:c r="K340" s="73" t="e">
        <x:v>#VALUE!</x:v>
      </x:c>
      <x:c r="L340" s="68"/>
      <x:c r="M340" s="73">
        <x:v>0</x:v>
      </x:c>
      <x:c r="N340" s="159">
        <x:f t="shared" si="71"/>
        <x:v>337.04162903801313</x:v>
      </x:c>
      <x:c r="O340" s="106" t="e">
        <x:v>#VALUE!</x:v>
      </x:c>
      <x:c r="P340" s="73" t="e">
        <x:f t="shared" si="72"/>
        <x:v>#VALUE!</x:v>
      </x:c>
      <x:c r="Q340" s="68" t="e">
        <x:v>#VALUE!</x:v>
      </x:c>
      <x:c r="R340" s="73" t="e">
        <x:f t="shared" si="73"/>
        <x:v>#VALUE!</x:v>
      </x:c>
      <x:c r="S340" s="68" t="e">
        <x:v>#VALUE!</x:v>
      </x:c>
      <x:c r="T340" s="73" t="e">
        <x:f t="shared" si="74"/>
        <x:v>#VALUE!</x:v>
      </x:c>
      <x:c r="U340" s="26" t="e">
        <x:v>#VALUE!</x:v>
      </x:c>
      <x:c r="V340" s="26">
        <x:f t="shared" si="75"/>
        <x:v>337.04162903801313</x:v>
      </x:c>
      <x:c r="W340" s="73" t="e">
        <x:f t="shared" si="76"/>
        <x:v>#VALUE!</x:v>
      </x:c>
      <x:c r="X340" s="74" t="e">
        <x:f t="shared" si="77"/>
        <x:v>#VALUE!</x:v>
      </x:c>
      <x:c r="Y340" s="68" t="e">
        <x:f t="shared" si="78"/>
        <x:v>#VALUE!</x:v>
      </x:c>
      <x:c r="Z340" s="385" t="e">
        <x:f t="shared" si="79"/>
        <x:v>#VALUE!</x:v>
      </x:c>
      <x:c r="AC340" s="20">
        <x:v>387.06225254529767</x:v>
      </x:c>
      <x:c r="AD340" s="20">
        <x:v>0</x:v>
      </x:c>
      <x:c r="AE340" s="496">
        <x:f t="shared" si="80"/>
        <x:v>50.02062350728454</x:v>
      </x:c>
      <x:c r="AF340" s="496" t="e">
        <x:f t="shared" si="80"/>
        <x:v>#VALUE!</x:v>
      </x:c>
    </x:row>
    <x:row r="341" spans="1:32">
      <x:c r="A341" s="118">
        <x:v>21</x:v>
      </x:c>
      <x:c r="B341" s="118"/>
      <x:c r="C341" s="113">
        <x:v>4</x:v>
      </x:c>
      <x:c r="D341" s="20" t="s">
        <x:v>1367</x:v>
      </x:c>
      <x:c r="E341" s="20" t="s">
        <x:v>12</x:v>
      </x:c>
      <x:c r="F341" s="20" t="s">
        <x:v>29</x:v>
      </x:c>
      <x:c r="G341" s="158" t="e">
        <x:f t="shared" si="70"/>
        <x:v>#VALUE!</x:v>
      </x:c>
      <x:c r="H341" s="158">
        <x:f t="shared" si="70"/>
        <x:v>288.8845535968</x:v>
      </x:c>
      <x:c r="I341" s="285" t="e">
        <x:f t="shared" si="70"/>
        <x:v>#VALUE!</x:v>
      </x:c>
      <x:c r="J341" s="106" t="e">
        <x:v>#VALUE!</x:v>
      </x:c>
      <x:c r="K341" s="73" t="e">
        <x:v>#VALUE!</x:v>
      </x:c>
      <x:c r="L341" s="68"/>
      <x:c r="M341" s="73">
        <x:v>0</x:v>
      </x:c>
      <x:c r="N341" s="159">
        <x:f t="shared" si="71"/>
        <x:v>288.8845535968</x:v>
      </x:c>
      <x:c r="O341" s="106" t="e">
        <x:v>#VALUE!</x:v>
      </x:c>
      <x:c r="P341" s="73" t="e">
        <x:f t="shared" si="72"/>
        <x:v>#VALUE!</x:v>
      </x:c>
      <x:c r="Q341" s="68" t="e">
        <x:v>#VALUE!</x:v>
      </x:c>
      <x:c r="R341" s="73" t="e">
        <x:f t="shared" si="73"/>
        <x:v>#VALUE!</x:v>
      </x:c>
      <x:c r="S341" s="68" t="e">
        <x:v>#VALUE!</x:v>
      </x:c>
      <x:c r="T341" s="73" t="e">
        <x:f t="shared" si="74"/>
        <x:v>#VALUE!</x:v>
      </x:c>
      <x:c r="U341" s="26" t="e">
        <x:v>#VALUE!</x:v>
      </x:c>
      <x:c r="V341" s="26">
        <x:f t="shared" si="75"/>
        <x:v>288.8845535968</x:v>
      </x:c>
      <x:c r="W341" s="73" t="e">
        <x:f t="shared" si="76"/>
        <x:v>#VALUE!</x:v>
      </x:c>
      <x:c r="X341" s="74" t="e">
        <x:f t="shared" si="77"/>
        <x:v>#VALUE!</x:v>
      </x:c>
      <x:c r="Y341" s="68" t="e">
        <x:f t="shared" si="78"/>
        <x:v>#VALUE!</x:v>
      </x:c>
      <x:c r="Z341" s="385" t="e">
        <x:f t="shared" si="79"/>
        <x:v>#VALUE!</x:v>
      </x:c>
      <x:c r="AC341" s="20">
        <x:v>288.8845535968</x:v>
      </x:c>
      <x:c r="AD341" s="20">
        <x:v>0</x:v>
      </x:c>
      <x:c r="AE341" s="496">
        <x:f t="shared" si="80"/>
        <x:v>0</x:v>
      </x:c>
      <x:c r="AF341" s="496" t="e">
        <x:f t="shared" si="80"/>
        <x:v>#VALUE!</x:v>
      </x:c>
    </x:row>
    <x:row r="342" spans="1:32" ht="16.5">
      <x:c r="A342" s="118">
        <x:v>22</x:v>
      </x:c>
      <x:c r="B342" s="118"/>
      <x:c r="C342" s="113">
        <x:v>4</x:v>
      </x:c>
      <x:c r="D342" s="20" t="s">
        <x:v>30</x:v>
      </x:c>
      <x:c r="E342" s="20" t="s">
        <x:v>12</x:v>
      </x:c>
      <x:c r="F342" s="20" t="s">
        <x:v>29</x:v>
      </x:c>
      <x:c r="G342" s="158" t="e">
        <x:f t="shared" si="70"/>
        <x:v>#VALUE!</x:v>
      </x:c>
      <x:c r="H342" s="158">
        <x:f t="shared" si="70"/>
        <x:v>0</x:v>
      </x:c>
      <x:c r="I342" s="285" t="e">
        <x:f t="shared" si="70"/>
        <x:v>#VALUE!</x:v>
      </x:c>
      <x:c r="J342" s="106" t="e">
        <x:v>#VALUE!</x:v>
      </x:c>
      <x:c r="K342" s="73" t="e">
        <x:v>#VALUE!</x:v>
      </x:c>
      <x:c r="L342" s="68"/>
      <x:c r="M342" s="73">
        <x:v>0</x:v>
      </x:c>
      <x:c r="N342" s="159">
        <x:f t="shared" si="71"/>
        <x:v>0</x:v>
      </x:c>
      <x:c r="O342" s="106" t="e">
        <x:v>#VALUE!</x:v>
      </x:c>
      <x:c r="P342" s="73" t="e">
        <x:f t="shared" si="72"/>
        <x:v>#VALUE!</x:v>
      </x:c>
      <x:c r="Q342" s="68" t="e">
        <x:v>#VALUE!</x:v>
      </x:c>
      <x:c r="R342" s="73" t="e">
        <x:f t="shared" si="73"/>
        <x:v>#VALUE!</x:v>
      </x:c>
      <x:c r="S342" s="68" t="e">
        <x:v>#VALUE!</x:v>
      </x:c>
      <x:c r="T342" s="73" t="e">
        <x:f t="shared" si="74"/>
        <x:v>#VALUE!</x:v>
      </x:c>
      <x:c r="U342" s="26" t="e">
        <x:v>#VALUE!</x:v>
      </x:c>
      <x:c r="V342" s="26">
        <x:f t="shared" si="75"/>
        <x:v>0</x:v>
      </x:c>
      <x:c r="W342" s="73" t="e">
        <x:f t="shared" si="76"/>
        <x:v>#VALUE!</x:v>
      </x:c>
      <x:c r="X342" s="74" t="e">
        <x:f t="shared" si="77"/>
        <x:v>#VALUE!</x:v>
      </x:c>
      <x:c r="Y342" s="68" t="e">
        <x:f t="shared" si="78"/>
        <x:v>#VALUE!</x:v>
      </x:c>
      <x:c r="Z342" s="385" t="e">
        <x:f t="shared" si="79"/>
        <x:v>#VALUE!</x:v>
      </x:c>
      <x:c r="AA342" t="s">
        <x:v>1415</x:v>
      </x:c>
      <x:c r="AC342" s="20">
        <x:v>426.22384704482346</x:v>
      </x:c>
      <x:c r="AD342" s="20">
        <x:v>153440.58493613644</x:v>
      </x:c>
      <x:c r="AE342" s="496">
        <x:f t="shared" si="80"/>
        <x:v>426.22384704482346</x:v>
      </x:c>
      <x:c r="AF342" s="496" t="e">
        <x:f t="shared" si="80"/>
        <x:v>#VALUE!</x:v>
      </x:c>
    </x:row>
    <x:row r="343" spans="1:32" ht="16.5">
      <x:c r="A343" s="118">
        <x:v>23</x:v>
      </x:c>
      <x:c r="B343" s="118"/>
      <x:c r="C343" s="113">
        <x:v>4</x:v>
      </x:c>
      <x:c r="D343" s="20" t="s">
        <x:v>31</x:v>
      </x:c>
      <x:c r="E343" s="20" t="s">
        <x:v>12</x:v>
      </x:c>
      <x:c r="F343" s="20" t="s">
        <x:v>32</x:v>
      </x:c>
      <x:c r="G343" s="158" t="e">
        <x:f t="shared" si="70"/>
        <x:v>#VALUE!</x:v>
      </x:c>
      <x:c r="H343" s="158">
        <x:f t="shared" si="70"/>
        <x:v>292.98965722631857</x:v>
      </x:c>
      <x:c r="I343" s="285" t="e">
        <x:f t="shared" si="70"/>
        <x:v>#VALUE!</x:v>
      </x:c>
      <x:c r="J343" s="106" t="e">
        <x:v>#VALUE!</x:v>
      </x:c>
      <x:c r="K343" s="73" t="e">
        <x:v>#VALUE!</x:v>
      </x:c>
      <x:c r="L343" s="68"/>
      <x:c r="M343" s="73">
        <x:v>0</x:v>
      </x:c>
      <x:c r="N343" s="159">
        <x:f t="shared" si="71"/>
        <x:v>292.98965722631857</x:v>
      </x:c>
      <x:c r="O343" s="106" t="e">
        <x:v>#VALUE!</x:v>
      </x:c>
      <x:c r="P343" s="73" t="e">
        <x:f t="shared" si="72"/>
        <x:v>#VALUE!</x:v>
      </x:c>
      <x:c r="Q343" s="68" t="e">
        <x:v>#VALUE!</x:v>
      </x:c>
      <x:c r="R343" s="73" t="e">
        <x:f t="shared" si="73"/>
        <x:v>#VALUE!</x:v>
      </x:c>
      <x:c r="S343" s="68" t="e">
        <x:v>#VALUE!</x:v>
      </x:c>
      <x:c r="T343" s="73" t="e">
        <x:f t="shared" si="74"/>
        <x:v>#VALUE!</x:v>
      </x:c>
      <x:c r="U343" s="26" t="e">
        <x:v>#VALUE!</x:v>
      </x:c>
      <x:c r="V343" s="26">
        <x:f t="shared" si="75"/>
        <x:v>292.98965722631857</x:v>
      </x:c>
      <x:c r="W343" s="73" t="e">
        <x:f t="shared" si="76"/>
        <x:v>#VALUE!</x:v>
      </x:c>
      <x:c r="X343" s="74" t="e">
        <x:f t="shared" si="77"/>
        <x:v>#VALUE!</x:v>
      </x:c>
      <x:c r="Y343" s="68" t="e">
        <x:f t="shared" si="78"/>
        <x:v>#VALUE!</x:v>
      </x:c>
      <x:c r="Z343" s="385" t="e">
        <x:f t="shared" si="79"/>
        <x:v>#VALUE!</x:v>
      </x:c>
      <x:c r="AA343" t="s">
        <x:v>1415</x:v>
      </x:c>
      <x:c r="AC343" s="20">
        <x:v>375.77140671140944</x:v>
      </x:c>
      <x:c r="AD343" s="20">
        <x:v>0</x:v>
      </x:c>
      <x:c r="AE343" s="496">
        <x:f t="shared" si="80"/>
        <x:v>82.78174948509087</x:v>
      </x:c>
      <x:c r="AF343" s="496" t="e">
        <x:f t="shared" si="80"/>
        <x:v>#VALUE!</x:v>
      </x:c>
    </x:row>
    <x:row r="344" spans="1:32">
      <x:c r="A344" s="118">
        <x:v>24</x:v>
      </x:c>
      <x:c r="B344" s="118"/>
      <x:c r="C344" s="113">
        <x:v>4</x:v>
      </x:c>
      <x:c r="D344" s="20" t="s">
        <x:v>1368</x:v>
      </x:c>
      <x:c r="E344" s="20" t="s">
        <x:v>12</x:v>
      </x:c>
      <x:c r="F344" s="20" t="s">
        <x:v>32</x:v>
      </x:c>
      <x:c r="G344" s="158" t="e">
        <x:f t="shared" si="70"/>
        <x:v>#VALUE!</x:v>
      </x:c>
      <x:c r="H344" s="158">
        <x:f t="shared" si="70"/>
        <x:v>253.36388127680002</x:v>
      </x:c>
      <x:c r="I344" s="285" t="e">
        <x:f t="shared" si="70"/>
        <x:v>#VALUE!</x:v>
      </x:c>
      <x:c r="J344" s="106" t="e">
        <x:v>#VALUE!</x:v>
      </x:c>
      <x:c r="K344" s="73" t="e">
        <x:v>#VALUE!</x:v>
      </x:c>
      <x:c r="L344" s="68"/>
      <x:c r="M344" s="73">
        <x:v>0</x:v>
      </x:c>
      <x:c r="N344" s="159">
        <x:f t="shared" si="71"/>
        <x:v>253.36388127680002</x:v>
      </x:c>
      <x:c r="O344" s="106" t="e">
        <x:v>#VALUE!</x:v>
      </x:c>
      <x:c r="P344" s="73" t="e">
        <x:f t="shared" si="72"/>
        <x:v>#VALUE!</x:v>
      </x:c>
      <x:c r="Q344" s="68" t="e">
        <x:v>#VALUE!</x:v>
      </x:c>
      <x:c r="R344" s="73" t="e">
        <x:f t="shared" si="73"/>
        <x:v>#VALUE!</x:v>
      </x:c>
      <x:c r="S344" s="68" t="e">
        <x:v>#VALUE!</x:v>
      </x:c>
      <x:c r="T344" s="73" t="e">
        <x:f t="shared" si="74"/>
        <x:v>#VALUE!</x:v>
      </x:c>
      <x:c r="U344" s="26" t="e">
        <x:v>#VALUE!</x:v>
      </x:c>
      <x:c r="V344" s="26">
        <x:f t="shared" si="75"/>
        <x:v>253.36388127680002</x:v>
      </x:c>
      <x:c r="W344" s="73" t="e">
        <x:f t="shared" si="76"/>
        <x:v>#VALUE!</x:v>
      </x:c>
      <x:c r="X344" s="74" t="e">
        <x:f t="shared" si="77"/>
        <x:v>#VALUE!</x:v>
      </x:c>
      <x:c r="Y344" s="68" t="e">
        <x:f t="shared" si="78"/>
        <x:v>#VALUE!</x:v>
      </x:c>
      <x:c r="Z344" s="385" t="e">
        <x:f t="shared" si="79"/>
        <x:v>#VALUE!</x:v>
      </x:c>
      <x:c r="AC344" s="20">
        <x:v>253.36388127680002</x:v>
      </x:c>
      <x:c r="AD344" s="20">
        <x:v>0</x:v>
      </x:c>
      <x:c r="AE344" s="496">
        <x:f t="shared" si="80"/>
        <x:v>0</x:v>
      </x:c>
      <x:c r="AF344" s="496" t="e">
        <x:f t="shared" si="80"/>
        <x:v>#VALUE!</x:v>
      </x:c>
    </x:row>
    <x:row r="345" spans="1:32">
      <x:c r="A345" s="118">
        <x:v>25</x:v>
      </x:c>
      <x:c r="B345" s="118"/>
      <x:c r="C345" s="113">
        <x:v>4</x:v>
      </x:c>
      <x:c r="D345" s="20" t="s">
        <x:v>33</x:v>
      </x:c>
      <x:c r="E345" s="20" t="s">
        <x:v>22</x:v>
      </x:c>
      <x:c r="F345" s="20" t="s">
        <x:v>34</x:v>
      </x:c>
      <x:c r="G345" s="158" t="e">
        <x:f t="shared" si="70"/>
        <x:v>#VALUE!</x:v>
      </x:c>
      <x:c r="H345" s="158">
        <x:f t="shared" si="70"/>
        <x:v>293.5</x:v>
      </x:c>
      <x:c r="I345" s="285" t="e">
        <x:f t="shared" si="70"/>
        <x:v>#VALUE!</x:v>
      </x:c>
      <x:c r="J345" s="106" t="e">
        <x:v>#VALUE!</x:v>
      </x:c>
      <x:c r="K345" s="73" t="e">
        <x:v>#VALUE!</x:v>
      </x:c>
      <x:c r="L345" s="68"/>
      <x:c r="M345" s="73">
        <x:v>0</x:v>
      </x:c>
      <x:c r="N345" s="159">
        <x:f t="shared" si="71"/>
        <x:v>293.5</x:v>
      </x:c>
      <x:c r="O345" s="106" t="e">
        <x:v>#VALUE!</x:v>
      </x:c>
      <x:c r="P345" s="73" t="e">
        <x:f t="shared" si="72"/>
        <x:v>#VALUE!</x:v>
      </x:c>
      <x:c r="Q345" s="68" t="e">
        <x:v>#VALUE!</x:v>
      </x:c>
      <x:c r="R345" s="73" t="e">
        <x:f t="shared" si="73"/>
        <x:v>#VALUE!</x:v>
      </x:c>
      <x:c r="S345" s="68" t="e">
        <x:v>#VALUE!</x:v>
      </x:c>
      <x:c r="T345" s="73" t="e">
        <x:f t="shared" si="74"/>
        <x:v>#VALUE!</x:v>
      </x:c>
      <x:c r="U345" s="26" t="e">
        <x:v>#VALUE!</x:v>
      </x:c>
      <x:c r="V345" s="26">
        <x:f t="shared" si="75"/>
        <x:v>293.5</x:v>
      </x:c>
      <x:c r="W345" s="73" t="e">
        <x:f t="shared" si="76"/>
        <x:v>#VALUE!</x:v>
      </x:c>
      <x:c r="X345" s="74" t="e">
        <x:f t="shared" si="77"/>
        <x:v>#VALUE!</x:v>
      </x:c>
      <x:c r="Y345" s="68" t="e">
        <x:f t="shared" si="78"/>
        <x:v>#VALUE!</x:v>
      </x:c>
      <x:c r="Z345" s="385" t="e">
        <x:f t="shared" si="79"/>
        <x:v>#VALUE!</x:v>
      </x:c>
      <x:c r="AC345" s="20">
        <x:v>293.5</x:v>
      </x:c>
      <x:c r="AD345" s="20">
        <x:v>0</x:v>
      </x:c>
      <x:c r="AE345" s="496">
        <x:f t="shared" si="80"/>
        <x:v>0</x:v>
      </x:c>
      <x:c r="AF345" s="496" t="e">
        <x:f t="shared" si="80"/>
        <x:v>#VALUE!</x:v>
      </x:c>
    </x:row>
    <x:row r="346" spans="1:32">
      <x:c r="A346" s="118">
        <x:v>26</x:v>
      </x:c>
      <x:c r="B346" s="118"/>
      <x:c r="C346" s="113">
        <x:v>4</x:v>
      </x:c>
      <x:c r="D346" s="20" t="s">
        <x:v>35</x:v>
      </x:c>
      <x:c r="E346" s="20" t="s">
        <x:v>22</x:v>
      </x:c>
      <x:c r="F346" s="20" t="s">
        <x:v>34</x:v>
      </x:c>
      <x:c r="G346" s="158" t="e">
        <x:f t="shared" si="70"/>
        <x:v>#VALUE!</x:v>
      </x:c>
      <x:c r="H346" s="158">
        <x:f t="shared" si="70"/>
        <x:v>358.16718537832747</x:v>
      </x:c>
      <x:c r="I346" s="285" t="e">
        <x:f t="shared" si="70"/>
        <x:v>#VALUE!</x:v>
      </x:c>
      <x:c r="J346" s="106" t="e">
        <x:v>#VALUE!</x:v>
      </x:c>
      <x:c r="K346" s="73" t="e">
        <x:v>#VALUE!</x:v>
      </x:c>
      <x:c r="L346" s="68"/>
      <x:c r="M346" s="73">
        <x:v>0</x:v>
      </x:c>
      <x:c r="N346" s="159">
        <x:f t="shared" si="71"/>
        <x:v>358.16718537832747</x:v>
      </x:c>
      <x:c r="O346" s="106" t="e">
        <x:v>#VALUE!</x:v>
      </x:c>
      <x:c r="P346" s="73" t="e">
        <x:f t="shared" si="72"/>
        <x:v>#VALUE!</x:v>
      </x:c>
      <x:c r="Q346" s="68" t="e">
        <x:v>#VALUE!</x:v>
      </x:c>
      <x:c r="R346" s="73" t="e">
        <x:f t="shared" si="73"/>
        <x:v>#VALUE!</x:v>
      </x:c>
      <x:c r="S346" s="68" t="e">
        <x:v>#VALUE!</x:v>
      </x:c>
      <x:c r="T346" s="73" t="e">
        <x:f t="shared" si="74"/>
        <x:v>#VALUE!</x:v>
      </x:c>
      <x:c r="U346" s="26" t="e">
        <x:v>#VALUE!</x:v>
      </x:c>
      <x:c r="V346" s="26">
        <x:f t="shared" si="75"/>
        <x:v>358.16718537832747</x:v>
      </x:c>
      <x:c r="W346" s="73" t="e">
        <x:f t="shared" si="76"/>
        <x:v>#VALUE!</x:v>
      </x:c>
      <x:c r="X346" s="74" t="e">
        <x:f t="shared" si="77"/>
        <x:v>#VALUE!</x:v>
      </x:c>
      <x:c r="Y346" s="68" t="e">
        <x:f t="shared" si="78"/>
        <x:v>#VALUE!</x:v>
      </x:c>
      <x:c r="Z346" s="385" t="e">
        <x:f t="shared" si="79"/>
        <x:v>#VALUE!</x:v>
      </x:c>
      <x:c r="AC346" s="20">
        <x:v>447.95570099374316</x:v>
      </x:c>
      <x:c r="AD346" s="20">
        <x:v>202923.93255016566</x:v>
      </x:c>
      <x:c r="AE346" s="496">
        <x:f t="shared" si="80"/>
        <x:v>89.78851561541569</x:v>
      </x:c>
      <x:c r="AF346" s="496" t="e">
        <x:f t="shared" si="80"/>
        <x:v>#VALUE!</x:v>
      </x:c>
    </x:row>
    <x:row r="347" spans="1:32">
      <x:c r="A347" s="118">
        <x:v>27</x:v>
      </x:c>
      <x:c r="B347" s="118"/>
      <x:c r="C347" s="113">
        <x:v>4</x:v>
      </x:c>
      <x:c r="D347" s="20" t="s">
        <x:v>36</x:v>
      </x:c>
      <x:c r="E347" s="20" t="s">
        <x:v>12</x:v>
      </x:c>
      <x:c r="F347" s="20" t="s">
        <x:v>37</x:v>
      </x:c>
      <x:c r="G347" s="158" t="e">
        <x:f t="shared" si="70"/>
        <x:v>#VALUE!</x:v>
      </x:c>
      <x:c r="H347" s="158">
        <x:f t="shared" si="70"/>
        <x:v>237.29575554800454</x:v>
      </x:c>
      <x:c r="I347" s="285" t="e">
        <x:f t="shared" si="70"/>
        <x:v>#VALUE!</x:v>
      </x:c>
      <x:c r="J347" s="106" t="e">
        <x:v>#VALUE!</x:v>
      </x:c>
      <x:c r="K347" s="73" t="e">
        <x:v>#VALUE!</x:v>
      </x:c>
      <x:c r="L347" s="68"/>
      <x:c r="M347" s="73">
        <x:v>0</x:v>
      </x:c>
      <x:c r="N347" s="159">
        <x:f t="shared" si="71"/>
        <x:v>237.29575554800454</x:v>
      </x:c>
      <x:c r="O347" s="106" t="e">
        <x:v>#VALUE!</x:v>
      </x:c>
      <x:c r="P347" s="73" t="e">
        <x:f t="shared" si="72"/>
        <x:v>#VALUE!</x:v>
      </x:c>
      <x:c r="Q347" s="68" t="e">
        <x:v>#VALUE!</x:v>
      </x:c>
      <x:c r="R347" s="73" t="e">
        <x:f t="shared" si="73"/>
        <x:v>#VALUE!</x:v>
      </x:c>
      <x:c r="S347" s="68" t="e">
        <x:v>#VALUE!</x:v>
      </x:c>
      <x:c r="T347" s="73" t="e">
        <x:f t="shared" si="74"/>
        <x:v>#VALUE!</x:v>
      </x:c>
      <x:c r="U347" s="26" t="e">
        <x:v>#VALUE!</x:v>
      </x:c>
      <x:c r="V347" s="26">
        <x:f t="shared" si="75"/>
        <x:v>237.29575554800454</x:v>
      </x:c>
      <x:c r="W347" s="73" t="e">
        <x:f t="shared" si="76"/>
        <x:v>#VALUE!</x:v>
      </x:c>
      <x:c r="X347" s="74" t="e">
        <x:f t="shared" si="77"/>
        <x:v>#VALUE!</x:v>
      </x:c>
      <x:c r="Y347" s="68" t="e">
        <x:f t="shared" si="78"/>
        <x:v>#VALUE!</x:v>
      </x:c>
      <x:c r="Z347" s="385" t="e">
        <x:f t="shared" si="79"/>
        <x:v>#VALUE!</x:v>
      </x:c>
      <x:c r="AC347" s="20">
        <x:v>274.67525000000001</x:v>
      </x:c>
      <x:c r="AD347" s="20">
        <x:v>0</x:v>
      </x:c>
      <x:c r="AE347" s="496">
        <x:f t="shared" si="80"/>
        <x:v>37.37949445199547</x:v>
      </x:c>
      <x:c r="AF347" s="496" t="e">
        <x:f t="shared" si="80"/>
        <x:v>#VALUE!</x:v>
      </x:c>
    </x:row>
    <x:row r="348" spans="1:32">
      <x:c r="A348" s="118">
        <x:v>28</x:v>
      </x:c>
      <x:c r="B348" s="118"/>
      <x:c r="C348" s="113">
        <x:v>4</x:v>
      </x:c>
      <x:c r="D348" s="20" t="s">
        <x:v>38</x:v>
      </x:c>
      <x:c r="E348" s="20" t="s">
        <x:v>12</x:v>
      </x:c>
      <x:c r="F348" s="20" t="s">
        <x:v>37</x:v>
      </x:c>
      <x:c r="G348" s="158" t="e">
        <x:f t="shared" si="70"/>
        <x:v>#VALUE!</x:v>
      </x:c>
      <x:c r="H348" s="158">
        <x:f t="shared" si="70"/>
        <x:v>0</x:v>
      </x:c>
      <x:c r="I348" s="285" t="e">
        <x:f t="shared" si="70"/>
        <x:v>#VALUE!</x:v>
      </x:c>
      <x:c r="J348" s="106" t="e">
        <x:v>#VALUE!</x:v>
      </x:c>
      <x:c r="K348" s="73" t="e">
        <x:v>#VALUE!</x:v>
      </x:c>
      <x:c r="L348" s="68"/>
      <x:c r="M348" s="73">
        <x:v>0</x:v>
      </x:c>
      <x:c r="N348" s="159">
        <x:f t="shared" si="71"/>
        <x:v>0</x:v>
      </x:c>
      <x:c r="O348" s="106" t="e">
        <x:v>#VALUE!</x:v>
      </x:c>
      <x:c r="P348" s="73" t="e">
        <x:f t="shared" si="72"/>
        <x:v>#VALUE!</x:v>
      </x:c>
      <x:c r="Q348" s="68" t="e">
        <x:v>#VALUE!</x:v>
      </x:c>
      <x:c r="R348" s="73" t="e">
        <x:f t="shared" si="73"/>
        <x:v>#VALUE!</x:v>
      </x:c>
      <x:c r="S348" s="68" t="e">
        <x:v>#VALUE!</x:v>
      </x:c>
      <x:c r="T348" s="73" t="e">
        <x:f t="shared" si="74"/>
        <x:v>#VALUE!</x:v>
      </x:c>
      <x:c r="U348" s="26" t="e">
        <x:v>#VALUE!</x:v>
      </x:c>
      <x:c r="V348" s="26">
        <x:f t="shared" si="75"/>
        <x:v>0</x:v>
      </x:c>
      <x:c r="W348" s="73" t="e">
        <x:f t="shared" si="76"/>
        <x:v>#VALUE!</x:v>
      </x:c>
      <x:c r="X348" s="74" t="e">
        <x:f t="shared" si="77"/>
        <x:v>#VALUE!</x:v>
      </x:c>
      <x:c r="Y348" s="68" t="e">
        <x:f t="shared" si="78"/>
        <x:v>#VALUE!</x:v>
      </x:c>
      <x:c r="Z348" s="385" t="e">
        <x:f t="shared" si="79"/>
        <x:v>#VALUE!</x:v>
      </x:c>
      <x:c r="AC348" s="20">
        <x:v>304.5454045986985</x:v>
      </x:c>
      <x:c r="AD348" s="20">
        <x:v>0</x:v>
      </x:c>
      <x:c r="AE348" s="496">
        <x:f t="shared" si="80"/>
        <x:v>304.5454045986985</x:v>
      </x:c>
      <x:c r="AF348" s="496" t="e">
        <x:f t="shared" si="80"/>
        <x:v>#VALUE!</x:v>
      </x:c>
    </x:row>
    <x:row r="349" spans="1:32">
      <x:c r="A349" s="118">
        <x:v>29</x:v>
      </x:c>
      <x:c r="B349" s="118"/>
      <x:c r="C349" s="113">
        <x:v>4</x:v>
      </x:c>
      <x:c r="D349" s="20" t="s">
        <x:v>39</x:v>
      </x:c>
      <x:c r="E349" s="20" t="s">
        <x:v>22</x:v>
      </x:c>
      <x:c r="F349" s="20" t="s">
        <x:v>40</x:v>
      </x:c>
      <x:c r="G349" s="158" t="e">
        <x:f t="shared" si="70"/>
        <x:v>#VALUE!</x:v>
      </x:c>
      <x:c r="H349" s="158">
        <x:f t="shared" si="70"/>
        <x:v>446.79559370061378</x:v>
      </x:c>
      <x:c r="I349" s="285" t="e">
        <x:f t="shared" si="70"/>
        <x:v>#VALUE!</x:v>
      </x:c>
      <x:c r="J349" s="106" t="e">
        <x:v>#VALUE!</x:v>
      </x:c>
      <x:c r="K349" s="73" t="e">
        <x:v>#VALUE!</x:v>
      </x:c>
      <x:c r="L349" s="68"/>
      <x:c r="M349" s="73">
        <x:v>0</x:v>
      </x:c>
      <x:c r="N349" s="159">
        <x:f t="shared" si="71"/>
        <x:v>446.79559370061378</x:v>
      </x:c>
      <x:c r="O349" s="106" t="e">
        <x:v>#VALUE!</x:v>
      </x:c>
      <x:c r="P349" s="73" t="e">
        <x:f t="shared" si="72"/>
        <x:v>#VALUE!</x:v>
      </x:c>
      <x:c r="Q349" s="68" t="e">
        <x:v>#VALUE!</x:v>
      </x:c>
      <x:c r="R349" s="73" t="e">
        <x:f t="shared" si="73"/>
        <x:v>#VALUE!</x:v>
      </x:c>
      <x:c r="S349" s="68" t="e">
        <x:v>#VALUE!</x:v>
      </x:c>
      <x:c r="T349" s="73" t="e">
        <x:f t="shared" si="74"/>
        <x:v>#VALUE!</x:v>
      </x:c>
      <x:c r="U349" s="26" t="e">
        <x:v>#VALUE!</x:v>
      </x:c>
      <x:c r="V349" s="26">
        <x:f t="shared" si="75"/>
        <x:v>446.79559370061378</x:v>
      </x:c>
      <x:c r="W349" s="73" t="e">
        <x:f t="shared" si="76"/>
        <x:v>#VALUE!</x:v>
      </x:c>
      <x:c r="X349" s="74" t="e">
        <x:f t="shared" si="77"/>
        <x:v>#VALUE!</x:v>
      </x:c>
      <x:c r="Y349" s="68" t="e">
        <x:f t="shared" si="78"/>
        <x:v>#VALUE!</x:v>
      </x:c>
      <x:c r="Z349" s="385" t="e">
        <x:f t="shared" si="79"/>
        <x:v>#VALUE!</x:v>
      </x:c>
      <x:c r="AC349" s="20">
        <x:v>527.56639629120787</x:v>
      </x:c>
      <x:c r="AD349" s="20">
        <x:v>0</x:v>
      </x:c>
      <x:c r="AE349" s="496">
        <x:f t="shared" si="80"/>
        <x:v>80.770802590594087</x:v>
      </x:c>
      <x:c r="AF349" s="496" t="e">
        <x:f t="shared" si="80"/>
        <x:v>#VALUE!</x:v>
      </x:c>
    </x:row>
    <x:row r="350" spans="1:32">
      <x:c r="A350" s="118">
        <x:v>30</x:v>
      </x:c>
      <x:c r="B350" s="118"/>
      <x:c r="C350" s="113">
        <x:v>4</x:v>
      </x:c>
      <x:c r="D350" s="20" t="s">
        <x:v>1369</x:v>
      </x:c>
      <x:c r="E350" s="20" t="s">
        <x:v>22</x:v>
      </x:c>
      <x:c r="F350" s="20" t="s">
        <x:v>40</x:v>
      </x:c>
      <x:c r="G350" s="158" t="e">
        <x:f t="shared" si="70"/>
        <x:v>#VALUE!</x:v>
      </x:c>
      <x:c r="H350" s="158">
        <x:f t="shared" si="70"/>
        <x:v>386.76303476999999</x:v>
      </x:c>
      <x:c r="I350" s="285" t="e">
        <x:f t="shared" si="70"/>
        <x:v>#VALUE!</x:v>
      </x:c>
      <x:c r="J350" s="106" t="e">
        <x:v>#VALUE!</x:v>
      </x:c>
      <x:c r="K350" s="73" t="e">
        <x:v>#VALUE!</x:v>
      </x:c>
      <x:c r="L350" s="68"/>
      <x:c r="M350" s="73">
        <x:v>0</x:v>
      </x:c>
      <x:c r="N350" s="159">
        <x:f t="shared" si="71"/>
        <x:v>386.76303476999999</x:v>
      </x:c>
      <x:c r="O350" s="106" t="e">
        <x:v>#VALUE!</x:v>
      </x:c>
      <x:c r="P350" s="73" t="e">
        <x:f t="shared" si="72"/>
        <x:v>#VALUE!</x:v>
      </x:c>
      <x:c r="Q350" s="68" t="e">
        <x:v>#VALUE!</x:v>
      </x:c>
      <x:c r="R350" s="73" t="e">
        <x:f t="shared" si="73"/>
        <x:v>#VALUE!</x:v>
      </x:c>
      <x:c r="S350" s="68" t="e">
        <x:v>#VALUE!</x:v>
      </x:c>
      <x:c r="T350" s="73" t="e">
        <x:f t="shared" si="74"/>
        <x:v>#VALUE!</x:v>
      </x:c>
      <x:c r="U350" s="26" t="e">
        <x:v>#VALUE!</x:v>
      </x:c>
      <x:c r="V350" s="26">
        <x:f t="shared" si="75"/>
        <x:v>386.76303476999999</x:v>
      </x:c>
      <x:c r="W350" s="73" t="e">
        <x:f t="shared" si="76"/>
        <x:v>#VALUE!</x:v>
      </x:c>
      <x:c r="X350" s="74" t="e">
        <x:f t="shared" si="77"/>
        <x:v>#VALUE!</x:v>
      </x:c>
      <x:c r="Y350" s="68" t="e">
        <x:f t="shared" si="78"/>
        <x:v>#VALUE!</x:v>
      </x:c>
      <x:c r="Z350" s="385" t="e">
        <x:f t="shared" si="79"/>
        <x:v>#VALUE!</x:v>
      </x:c>
      <x:c r="AC350" s="20">
        <x:v>386.76303476999999</x:v>
      </x:c>
      <x:c r="AD350" s="20">
        <x:v>0</x:v>
      </x:c>
      <x:c r="AE350" s="496">
        <x:f t="shared" si="80"/>
        <x:v>0</x:v>
      </x:c>
      <x:c r="AF350" s="496" t="e">
        <x:f t="shared" si="80"/>
        <x:v>#VALUE!</x:v>
      </x:c>
    </x:row>
    <x:row r="351" spans="1:32" ht="16.5">
      <x:c r="A351" s="118">
        <x:v>31</x:v>
      </x:c>
      <x:c r="B351" s="118"/>
      <x:c r="C351" s="113">
        <x:v>4</x:v>
      </x:c>
      <x:c r="D351" s="20" t="s">
        <x:v>41</x:v>
      </x:c>
      <x:c r="E351" s="20" t="s">
        <x:v>22</x:v>
      </x:c>
      <x:c r="F351" s="20" t="s">
        <x:v>40</x:v>
      </x:c>
      <x:c r="G351" s="158" t="e">
        <x:f t="shared" si="70"/>
        <x:v>#VALUE!</x:v>
      </x:c>
      <x:c r="H351" s="158">
        <x:f t="shared" si="70"/>
        <x:v>0</x:v>
      </x:c>
      <x:c r="I351" s="285" t="e">
        <x:f t="shared" si="70"/>
        <x:v>#VALUE!</x:v>
      </x:c>
      <x:c r="J351" s="106" t="e">
        <x:v>#VALUE!</x:v>
      </x:c>
      <x:c r="K351" s="73" t="e">
        <x:v>#VALUE!</x:v>
      </x:c>
      <x:c r="L351" s="68"/>
      <x:c r="M351" s="73">
        <x:v>0</x:v>
      </x:c>
      <x:c r="N351" s="159">
        <x:f t="shared" si="71"/>
        <x:v>0</x:v>
      </x:c>
      <x:c r="O351" s="106" t="e">
        <x:v>#VALUE!</x:v>
      </x:c>
      <x:c r="P351" s="73" t="e">
        <x:f t="shared" si="72"/>
        <x:v>#VALUE!</x:v>
      </x:c>
      <x:c r="Q351" s="68" t="e">
        <x:v>#VALUE!</x:v>
      </x:c>
      <x:c r="R351" s="73" t="e">
        <x:f t="shared" si="73"/>
        <x:v>#VALUE!</x:v>
      </x:c>
      <x:c r="S351" s="68" t="e">
        <x:v>#VALUE!</x:v>
      </x:c>
      <x:c r="T351" s="73" t="e">
        <x:f t="shared" si="74"/>
        <x:v>#VALUE!</x:v>
      </x:c>
      <x:c r="U351" s="26" t="e">
        <x:v>#VALUE!</x:v>
      </x:c>
      <x:c r="V351" s="26">
        <x:f t="shared" si="75"/>
        <x:v>0</x:v>
      </x:c>
      <x:c r="W351" s="73" t="e">
        <x:f t="shared" si="76"/>
        <x:v>#VALUE!</x:v>
      </x:c>
      <x:c r="X351" s="74" t="e">
        <x:f t="shared" si="77"/>
        <x:v>#VALUE!</x:v>
      </x:c>
      <x:c r="Y351" s="68" t="e">
        <x:f t="shared" si="78"/>
        <x:v>#VALUE!</x:v>
      </x:c>
      <x:c r="Z351" s="385" t="e">
        <x:f t="shared" si="79"/>
        <x:v>#VALUE!</x:v>
      </x:c>
      <x:c r="AA351" t="s">
        <x:v>1415</x:v>
      </x:c>
      <x:c r="AC351" s="20">
        <x:v>574.59211131818176</x:v>
      </x:c>
      <x:c r="AD351" s="20">
        <x:v>52287.882129954538</x:v>
      </x:c>
      <x:c r="AE351" s="496">
        <x:f t="shared" si="80"/>
        <x:v>574.59211131818176</x:v>
      </x:c>
      <x:c r="AF351" s="496" t="e">
        <x:f t="shared" si="80"/>
        <x:v>#VALUE!</x:v>
      </x:c>
    </x:row>
    <x:row r="352" spans="1:32" ht="16.5">
      <x:c r="A352" s="118">
        <x:v>32</x:v>
      </x:c>
      <x:c r="B352" s="118"/>
      <x:c r="C352" s="113">
        <x:v>4</x:v>
      </x:c>
      <x:c r="D352" s="20" t="s">
        <x:v>42</x:v>
      </x:c>
      <x:c r="E352" s="20" t="s">
        <x:v>12</x:v>
      </x:c>
      <x:c r="F352" s="20" t="s">
        <x:v>43</x:v>
      </x:c>
      <x:c r="G352" s="158" t="e">
        <x:f t="shared" si="70"/>
        <x:v>#VALUE!</x:v>
      </x:c>
      <x:c r="H352" s="158">
        <x:f t="shared" si="70"/>
        <x:v>295.74731798755823</x:v>
      </x:c>
      <x:c r="I352" s="285" t="e">
        <x:f t="shared" si="70"/>
        <x:v>#VALUE!</x:v>
      </x:c>
      <x:c r="J352" s="106" t="e">
        <x:v>#VALUE!</x:v>
      </x:c>
      <x:c r="K352" s="73" t="e">
        <x:v>#VALUE!</x:v>
      </x:c>
      <x:c r="L352" s="68"/>
      <x:c r="M352" s="73">
        <x:v>0</x:v>
      </x:c>
      <x:c r="N352" s="159">
        <x:f t="shared" si="71"/>
        <x:v>295.74731798755823</x:v>
      </x:c>
      <x:c r="O352" s="106" t="e">
        <x:v>#VALUE!</x:v>
      </x:c>
      <x:c r="P352" s="73" t="e">
        <x:f t="shared" si="72"/>
        <x:v>#VALUE!</x:v>
      </x:c>
      <x:c r="Q352" s="68" t="e">
        <x:v>#VALUE!</x:v>
      </x:c>
      <x:c r="R352" s="73" t="e">
        <x:f t="shared" si="73"/>
        <x:v>#VALUE!</x:v>
      </x:c>
      <x:c r="S352" s="68" t="e">
        <x:v>#VALUE!</x:v>
      </x:c>
      <x:c r="T352" s="73" t="e">
        <x:f t="shared" si="74"/>
        <x:v>#VALUE!</x:v>
      </x:c>
      <x:c r="U352" s="26" t="e">
        <x:v>#VALUE!</x:v>
      </x:c>
      <x:c r="V352" s="26">
        <x:f t="shared" si="75"/>
        <x:v>295.74731798755823</x:v>
      </x:c>
      <x:c r="W352" s="73" t="e">
        <x:f t="shared" si="76"/>
        <x:v>#VALUE!</x:v>
      </x:c>
      <x:c r="X352" s="74" t="e">
        <x:f t="shared" si="77"/>
        <x:v>#VALUE!</x:v>
      </x:c>
      <x:c r="Y352" s="68" t="e">
        <x:f t="shared" si="78"/>
        <x:v>#VALUE!</x:v>
      </x:c>
      <x:c r="Z352" s="385" t="e">
        <x:f t="shared" si="79"/>
        <x:v>#VALUE!</x:v>
      </x:c>
      <x:c r="AA352" t="s">
        <x:v>1415</x:v>
      </x:c>
      <x:c r="AC352" s="20">
        <x:v>376.83695470155357</x:v>
      </x:c>
      <x:c r="AD352" s="20">
        <x:v>0</x:v>
      </x:c>
      <x:c r="AE352" s="496">
        <x:f t="shared" si="80"/>
        <x:v>81.089636713995333</x:v>
      </x:c>
      <x:c r="AF352" s="496" t="e">
        <x:f t="shared" si="80"/>
        <x:v>#VALUE!</x:v>
      </x:c>
    </x:row>
    <x:row r="353" spans="1:32">
      <x:c r="A353" s="118">
        <x:v>33</x:v>
      </x:c>
      <x:c r="B353" s="118"/>
      <x:c r="C353" s="113">
        <x:v>4</x:v>
      </x:c>
      <x:c r="D353" s="20" t="s">
        <x:v>44</x:v>
      </x:c>
      <x:c r="E353" s="20" t="s">
        <x:v>22</x:v>
      </x:c>
      <x:c r="F353" s="20" t="s">
        <x:v>45</x:v>
      </x:c>
      <x:c r="G353" s="158" t="e">
        <x:f t="shared" ref="G353:I384" si="81">SUMIFS(U:U,$D:$D,$D353,$C:$C,$C353-1)</x:f>
        <x:v>#VALUE!</x:v>
      </x:c>
      <x:c r="H353" s="158">
        <x:f t="shared" si="81"/>
        <x:v>214.73</x:v>
      </x:c>
      <x:c r="I353" s="285" t="e">
        <x:f t="shared" si="81"/>
        <x:v>#VALUE!</x:v>
      </x:c>
      <x:c r="J353" s="106" t="e">
        <x:v>#VALUE!</x:v>
      </x:c>
      <x:c r="K353" s="73" t="e">
        <x:v>#VALUE!</x:v>
      </x:c>
      <x:c r="L353" s="68"/>
      <x:c r="M353" s="73">
        <x:v>0</x:v>
      </x:c>
      <x:c r="N353" s="159">
        <x:f t="shared" si="71"/>
        <x:v>214.73</x:v>
      </x:c>
      <x:c r="O353" s="106" t="e">
        <x:v>#VALUE!</x:v>
      </x:c>
      <x:c r="P353" s="73" t="e">
        <x:f t="shared" si="72"/>
        <x:v>#VALUE!</x:v>
      </x:c>
      <x:c r="Q353" s="68" t="e">
        <x:v>#VALUE!</x:v>
      </x:c>
      <x:c r="R353" s="73" t="e">
        <x:f t="shared" si="73"/>
        <x:v>#VALUE!</x:v>
      </x:c>
      <x:c r="S353" s="68" t="e">
        <x:v>#VALUE!</x:v>
      </x:c>
      <x:c r="T353" s="73" t="e">
        <x:f t="shared" si="74"/>
        <x:v>#VALUE!</x:v>
      </x:c>
      <x:c r="U353" s="26" t="e">
        <x:v>#VALUE!</x:v>
      </x:c>
      <x:c r="V353" s="26">
        <x:f t="shared" si="75"/>
        <x:v>214.73</x:v>
      </x:c>
      <x:c r="W353" s="73" t="e">
        <x:f t="shared" si="76"/>
        <x:v>#VALUE!</x:v>
      </x:c>
      <x:c r="X353" s="74" t="e">
        <x:f t="shared" si="77"/>
        <x:v>#VALUE!</x:v>
      </x:c>
      <x:c r="Y353" s="68" t="e">
        <x:f t="shared" si="78"/>
        <x:v>#VALUE!</x:v>
      </x:c>
      <x:c r="Z353" s="385" t="e">
        <x:f t="shared" si="79"/>
        <x:v>#VALUE!</x:v>
      </x:c>
      <x:c r="AC353" s="20">
        <x:v>214.73</x:v>
      </x:c>
      <x:c r="AD353" s="20">
        <x:v>0</x:v>
      </x:c>
      <x:c r="AE353" s="496">
        <x:f t="shared" si="80"/>
        <x:v>0</x:v>
      </x:c>
      <x:c r="AF353" s="496" t="e">
        <x:f t="shared" si="80"/>
        <x:v>#VALUE!</x:v>
      </x:c>
    </x:row>
    <x:row r="354" spans="1:32" ht="16.5">
      <x:c r="A354" s="118">
        <x:v>34</x:v>
      </x:c>
      <x:c r="B354" s="118"/>
      <x:c r="C354" s="113">
        <x:v>4</x:v>
      </x:c>
      <x:c r="D354" s="20" t="s">
        <x:v>46</x:v>
      </x:c>
      <x:c r="E354" s="20" t="s">
        <x:v>22</x:v>
      </x:c>
      <x:c r="F354" s="20" t="s">
        <x:v>45</x:v>
      </x:c>
      <x:c r="G354" s="158" t="e">
        <x:f t="shared" si="81"/>
        <x:v>#VALUE!</x:v>
      </x:c>
      <x:c r="H354" s="158">
        <x:f t="shared" si="81"/>
        <x:v>256.8178649324999</x:v>
      </x:c>
      <x:c r="I354" s="285" t="e">
        <x:f t="shared" si="81"/>
        <x:v>#VALUE!</x:v>
      </x:c>
      <x:c r="J354" s="106" t="e">
        <x:v>#VALUE!</x:v>
      </x:c>
      <x:c r="K354" s="73" t="e">
        <x:v>#VALUE!</x:v>
      </x:c>
      <x:c r="L354" s="68"/>
      <x:c r="M354" s="73">
        <x:v>0</x:v>
      </x:c>
      <x:c r="N354" s="159">
        <x:f t="shared" si="71"/>
        <x:v>256.8178649324999</x:v>
      </x:c>
      <x:c r="O354" s="106" t="e">
        <x:v>#VALUE!</x:v>
      </x:c>
      <x:c r="P354" s="73" t="e">
        <x:f t="shared" si="72"/>
        <x:v>#VALUE!</x:v>
      </x:c>
      <x:c r="Q354" s="68" t="e">
        <x:v>#VALUE!</x:v>
      </x:c>
      <x:c r="R354" s="73" t="e">
        <x:f t="shared" si="73"/>
        <x:v>#VALUE!</x:v>
      </x:c>
      <x:c r="S354" s="68" t="e">
        <x:v>#VALUE!</x:v>
      </x:c>
      <x:c r="T354" s="73" t="e">
        <x:f t="shared" si="74"/>
        <x:v>#VALUE!</x:v>
      </x:c>
      <x:c r="U354" s="26" t="e">
        <x:v>#VALUE!</x:v>
      </x:c>
      <x:c r="V354" s="26">
        <x:f t="shared" si="75"/>
        <x:v>256.8178649324999</x:v>
      </x:c>
      <x:c r="W354" s="73" t="e">
        <x:f t="shared" si="76"/>
        <x:v>#VALUE!</x:v>
      </x:c>
      <x:c r="X354" s="74" t="e">
        <x:f t="shared" si="77"/>
        <x:v>#VALUE!</x:v>
      </x:c>
      <x:c r="Y354" s="68" t="e">
        <x:f t="shared" si="78"/>
        <x:v>#VALUE!</x:v>
      </x:c>
      <x:c r="Z354" s="385" t="e">
        <x:f t="shared" si="79"/>
        <x:v>#VALUE!</x:v>
      </x:c>
      <x:c r="AA354" t="s">
        <x:v>1415</x:v>
      </x:c>
      <x:c r="AC354" s="20">
        <x:v>334.12753318584066</x:v>
      </x:c>
      <x:c r="AD354" s="20">
        <x:v>151359.77253318581</x:v>
      </x:c>
      <x:c r="AE354" s="496">
        <x:f t="shared" si="80"/>
        <x:v>77.30966825334076</x:v>
      </x:c>
      <x:c r="AF354" s="496" t="e">
        <x:f t="shared" si="80"/>
        <x:v>#VALUE!</x:v>
      </x:c>
    </x:row>
    <x:row r="355" spans="1:32">
      <x:c r="A355" s="118">
        <x:v>35</x:v>
      </x:c>
      <x:c r="B355" s="118"/>
      <x:c r="C355" s="113">
        <x:v>4</x:v>
      </x:c>
      <x:c r="D355" s="20" t="s">
        <x:v>47</x:v>
      </x:c>
      <x:c r="E355" s="20" t="s">
        <x:v>22</x:v>
      </x:c>
      <x:c r="F355" s="20" t="s">
        <x:v>48</x:v>
      </x:c>
      <x:c r="G355" s="158" t="e">
        <x:f t="shared" si="81"/>
        <x:v>#VALUE!</x:v>
      </x:c>
      <x:c r="H355" s="158">
        <x:f t="shared" si="81"/>
        <x:v>228.19</x:v>
      </x:c>
      <x:c r="I355" s="285" t="e">
        <x:f t="shared" si="81"/>
        <x:v>#VALUE!</x:v>
      </x:c>
      <x:c r="J355" s="106" t="e">
        <x:v>#VALUE!</x:v>
      </x:c>
      <x:c r="K355" s="73" t="e">
        <x:v>#VALUE!</x:v>
      </x:c>
      <x:c r="L355" s="68"/>
      <x:c r="M355" s="73">
        <x:v>0</x:v>
      </x:c>
      <x:c r="N355" s="159">
        <x:f t="shared" si="71"/>
        <x:v>228.19</x:v>
      </x:c>
      <x:c r="O355" s="106" t="e">
        <x:v>#VALUE!</x:v>
      </x:c>
      <x:c r="P355" s="73" t="e">
        <x:f t="shared" si="72"/>
        <x:v>#VALUE!</x:v>
      </x:c>
      <x:c r="Q355" s="68" t="e">
        <x:v>#VALUE!</x:v>
      </x:c>
      <x:c r="R355" s="73" t="e">
        <x:f t="shared" si="73"/>
        <x:v>#VALUE!</x:v>
      </x:c>
      <x:c r="S355" s="68" t="e">
        <x:v>#VALUE!</x:v>
      </x:c>
      <x:c r="T355" s="73" t="e">
        <x:f t="shared" si="74"/>
        <x:v>#VALUE!</x:v>
      </x:c>
      <x:c r="U355" s="26" t="e">
        <x:v>#VALUE!</x:v>
      </x:c>
      <x:c r="V355" s="26">
        <x:f t="shared" si="75"/>
        <x:v>228.19</x:v>
      </x:c>
      <x:c r="W355" s="73" t="e">
        <x:f t="shared" si="76"/>
        <x:v>#VALUE!</x:v>
      </x:c>
      <x:c r="X355" s="74" t="e">
        <x:f t="shared" si="77"/>
        <x:v>#VALUE!</x:v>
      </x:c>
      <x:c r="Y355" s="68" t="e">
        <x:f t="shared" si="78"/>
        <x:v>#VALUE!</x:v>
      </x:c>
      <x:c r="Z355" s="68" t="e">
        <x:f t="shared" si="79"/>
        <x:v>#VALUE!</x:v>
      </x:c>
      <x:c r="AC355" s="20">
        <x:v>228.19</x:v>
      </x:c>
      <x:c r="AD355" s="20">
        <x:v>0</x:v>
      </x:c>
      <x:c r="AE355" s="496">
        <x:f t="shared" si="80"/>
        <x:v>0</x:v>
      </x:c>
      <x:c r="AF355" s="496" t="e">
        <x:f t="shared" si="80"/>
        <x:v>#VALUE!</x:v>
      </x:c>
    </x:row>
    <x:row r="356" spans="1:32">
      <x:c r="A356" s="118">
        <x:v>36</x:v>
      </x:c>
      <x:c r="B356" s="118"/>
      <x:c r="C356" s="113">
        <x:v>4</x:v>
      </x:c>
      <x:c r="D356" s="20" t="s">
        <x:v>49</x:v>
      </x:c>
      <x:c r="E356" s="20" t="s">
        <x:v>22</x:v>
      </x:c>
      <x:c r="F356" s="20" t="s">
        <x:v>48</x:v>
      </x:c>
      <x:c r="G356" s="158" t="e">
        <x:f t="shared" si="81"/>
        <x:v>#VALUE!</x:v>
      </x:c>
      <x:c r="H356" s="158">
        <x:f t="shared" si="81"/>
        <x:v>271.3983275852151</x:v>
      </x:c>
      <x:c r="I356" s="285" t="e">
        <x:f t="shared" si="81"/>
        <x:v>#VALUE!</x:v>
      </x:c>
      <x:c r="J356" s="106" t="e">
        <x:v>#VALUE!</x:v>
      </x:c>
      <x:c r="K356" s="73" t="e">
        <x:v>#VALUE!</x:v>
      </x:c>
      <x:c r="L356" s="68"/>
      <x:c r="M356" s="73">
        <x:v>0</x:v>
      </x:c>
      <x:c r="N356" s="159">
        <x:f t="shared" si="71"/>
        <x:v>271.3983275852151</x:v>
      </x:c>
      <x:c r="O356" s="106" t="e">
        <x:v>#VALUE!</x:v>
      </x:c>
      <x:c r="P356" s="73" t="e">
        <x:f t="shared" si="72"/>
        <x:v>#VALUE!</x:v>
      </x:c>
      <x:c r="Q356" s="68" t="e">
        <x:v>#VALUE!</x:v>
      </x:c>
      <x:c r="R356" s="73" t="e">
        <x:f t="shared" si="73"/>
        <x:v>#VALUE!</x:v>
      </x:c>
      <x:c r="S356" s="68" t="e">
        <x:v>#VALUE!</x:v>
      </x:c>
      <x:c r="T356" s="73" t="e">
        <x:f t="shared" si="74"/>
        <x:v>#VALUE!</x:v>
      </x:c>
      <x:c r="U356" s="26" t="e">
        <x:v>#VALUE!</x:v>
      </x:c>
      <x:c r="V356" s="26">
        <x:f t="shared" si="75"/>
        <x:v>271.3983275852151</x:v>
      </x:c>
      <x:c r="W356" s="73" t="e">
        <x:f t="shared" si="76"/>
        <x:v>#VALUE!</x:v>
      </x:c>
      <x:c r="X356" s="74" t="e">
        <x:f t="shared" si="77"/>
        <x:v>#VALUE!</x:v>
      </x:c>
      <x:c r="Y356" s="68" t="e">
        <x:f t="shared" si="78"/>
        <x:v>#VALUE!</x:v>
      </x:c>
      <x:c r="Z356" s="68" t="e">
        <x:f t="shared" si="79"/>
        <x:v>#VALUE!</x:v>
      </x:c>
      <x:c r="AC356" s="20">
        <x:v>353.77758168732498</x:v>
      </x:c>
      <x:c r="AD356" s="20">
        <x:v>160261.24450435821</x:v>
      </x:c>
      <x:c r="AE356" s="496">
        <x:f t="shared" si="80"/>
        <x:v>82.379254102109883</x:v>
      </x:c>
      <x:c r="AF356" s="496" t="e">
        <x:f t="shared" si="80"/>
        <x:v>#VALUE!</x:v>
      </x:c>
    </x:row>
    <x:row r="357" spans="1:32">
      <x:c r="A357" s="118">
        <x:v>37</x:v>
      </x:c>
      <x:c r="B357" s="118"/>
      <x:c r="C357" s="113">
        <x:v>4</x:v>
      </x:c>
      <x:c r="D357" s="480" t="s">
        <x:v>50</x:v>
      </x:c>
      <x:c r="E357" s="480" t="s">
        <x:v>9</x:v>
      </x:c>
      <x:c r="F357" s="480" t="s">
        <x:v>51</x:v>
      </x:c>
      <x:c r="G357" s="481" t="e">
        <x:f t="shared" si="81"/>
        <x:v>#VALUE!</x:v>
      </x:c>
      <x:c r="H357" s="481">
        <x:f t="shared" si="81"/>
        <x:v>583.22400320732902</x:v>
      </x:c>
      <x:c r="I357" s="482" t="e">
        <x:f t="shared" si="81"/>
        <x:v>#VALUE!</x:v>
      </x:c>
      <x:c r="J357" s="483" t="e">
        <x:v>#VALUE!</x:v>
      </x:c>
      <x:c r="K357" s="484" t="e">
        <x:v>#VALUE!</x:v>
      </x:c>
      <x:c r="L357" s="486" t="e">
        <x:v>#VALUE!</x:v>
      </x:c>
      <x:c r="M357" s="484" t="e">
        <x:v>#VALUE!</x:v>
      </x:c>
      <x:c r="N357" s="485">
        <x:v>583.22400320732902</x:v>
      </x:c>
      <x:c r="O357" s="483" t="e">
        <x:v>#VALUE!</x:v>
      </x:c>
      <x:c r="P357" s="484" t="e">
        <x:f t="shared" si="72"/>
        <x:v>#VALUE!</x:v>
      </x:c>
      <x:c r="Q357" s="486" t="e">
        <x:v>#VALUE!</x:v>
      </x:c>
      <x:c r="R357" s="484" t="e">
        <x:f t="shared" si="73"/>
        <x:v>#VALUE!</x:v>
      </x:c>
      <x:c r="S357" s="486" t="e">
        <x:v>#VALUE!</x:v>
      </x:c>
      <x:c r="T357" s="484" t="e">
        <x:f t="shared" si="74"/>
        <x:v>#VALUE!</x:v>
      </x:c>
      <x:c r="U357" s="487" t="e">
        <x:v>#VALUE!</x:v>
      </x:c>
      <x:c r="V357" s="487">
        <x:f t="shared" si="75"/>
        <x:v>583.22400320732902</x:v>
      </x:c>
      <x:c r="W357" s="484" t="e">
        <x:f t="shared" si="76"/>
        <x:v>#VALUE!</x:v>
      </x:c>
      <x:c r="X357" s="488" t="e">
        <x:f t="shared" si="77"/>
        <x:v>#VALUE!</x:v>
      </x:c>
      <x:c r="Y357" s="486" t="e">
        <x:f t="shared" si="78"/>
        <x:v>#VALUE!</x:v>
      </x:c>
      <x:c r="Z357" s="386" t="e">
        <x:f t="shared" si="79"/>
        <x:v>#VALUE!</x:v>
      </x:c>
      <x:c r="AA357" s="20" t="s">
        <x:v>1454</x:v>
      </x:c>
      <x:c r="AC357" s="20">
        <x:v>642.60290328960082</x:v>
      </x:c>
      <x:c r="AD357" s="20">
        <x:v>2837734.4209268773</x:v>
      </x:c>
      <x:c r="AE357" s="496">
        <x:f t="shared" si="80"/>
        <x:v>59.378900082271798</x:v>
      </x:c>
      <x:c r="AF357" s="496" t="e">
        <x:f t="shared" si="80"/>
        <x:v>#VALUE!</x:v>
      </x:c>
    </x:row>
    <x:row r="358" spans="1:32">
      <x:c r="A358" s="118">
        <x:v>38</x:v>
      </x:c>
      <x:c r="B358" s="118"/>
      <x:c r="C358" s="113">
        <x:v>4</x:v>
      </x:c>
      <x:c r="D358" s="480" t="s">
        <x:v>1374</x:v>
      </x:c>
      <x:c r="E358" s="480" t="s">
        <x:v>9</x:v>
      </x:c>
      <x:c r="F358" s="480" t="s">
        <x:v>51</x:v>
      </x:c>
      <x:c r="G358" s="481" t="e">
        <x:f t="shared" si="81"/>
        <x:v>#VALUE!</x:v>
      </x:c>
      <x:c r="H358" s="481">
        <x:f t="shared" si="81"/>
        <x:v>476.04043885999999</x:v>
      </x:c>
      <x:c r="I358" s="482" t="e">
        <x:f t="shared" si="81"/>
        <x:v>#VALUE!</x:v>
      </x:c>
      <x:c r="J358" s="483" t="e">
        <x:v>#VALUE!</x:v>
      </x:c>
      <x:c r="K358" s="484" t="e">
        <x:v>#VALUE!</x:v>
      </x:c>
      <x:c r="L358" s="486" t="e">
        <x:v>#VALUE!</x:v>
      </x:c>
      <x:c r="M358" s="484">
        <x:v>0</x:v>
      </x:c>
      <x:c r="N358" s="485">
        <x:v>476.04043885999999</x:v>
      </x:c>
      <x:c r="O358" s="483" t="e">
        <x:v>#VALUE!</x:v>
      </x:c>
      <x:c r="P358" s="484" t="e">
        <x:f t="shared" si="72"/>
        <x:v>#VALUE!</x:v>
      </x:c>
      <x:c r="Q358" s="486">
        <x:v>1</x:v>
      </x:c>
      <x:c r="R358" s="484">
        <x:f t="shared" si="73"/>
        <x:v>476.04043885999999</x:v>
      </x:c>
      <x:c r="S358" s="486">
        <x:v>0</x:v>
      </x:c>
      <x:c r="T358" s="484">
        <x:f t="shared" si="74"/>
        <x:v>0</x:v>
      </x:c>
      <x:c r="U358" s="487" t="e">
        <x:v>#VALUE!</x:v>
      </x:c>
      <x:c r="V358" s="487">
        <x:f t="shared" si="75"/>
        <x:v>476.04043885999999</x:v>
      </x:c>
      <x:c r="W358" s="484" t="e">
        <x:f t="shared" si="76"/>
        <x:v>#VALUE!</x:v>
      </x:c>
      <x:c r="X358" s="488" t="e">
        <x:f t="shared" si="77"/>
        <x:v>#VALUE!</x:v>
      </x:c>
      <x:c r="Y358" s="486" t="e">
        <x:f t="shared" si="78"/>
        <x:v>#VALUE!</x:v>
      </x:c>
      <x:c r="Z358" s="386" t="e">
        <x:f t="shared" si="79"/>
        <x:v>#VALUE!</x:v>
      </x:c>
      <x:c r="AA358" s="20" t="s">
        <x:v>1454</x:v>
      </x:c>
      <x:c r="AC358" s="20">
        <x:v>249.24131657999988</x:v>
      </x:c>
      <x:c r="AD358" s="20">
        <x:v>0</x:v>
      </x:c>
      <x:c r="AE358" s="496">
        <x:f t="shared" si="80"/>
        <x:v>-226.79912228000012</x:v>
      </x:c>
      <x:c r="AF358" s="496" t="e">
        <x:f t="shared" si="80"/>
        <x:v>#VALUE!</x:v>
      </x:c>
    </x:row>
    <x:row r="359" spans="1:32">
      <x:c r="A359" s="118">
        <x:v>39</x:v>
      </x:c>
      <x:c r="B359" s="118"/>
      <x:c r="C359" s="113">
        <x:v>4</x:v>
      </x:c>
      <x:c r="D359" s="20" t="s">
        <x:v>52</x:v>
      </x:c>
      <x:c r="E359" s="20" t="s">
        <x:v>22</x:v>
      </x:c>
      <x:c r="F359" s="20" t="s">
        <x:v>53</x:v>
      </x:c>
      <x:c r="G359" s="158" t="e">
        <x:f t="shared" si="81"/>
        <x:v>#VALUE!</x:v>
      </x:c>
      <x:c r="H359" s="158">
        <x:f t="shared" si="81"/>
        <x:v>452.94</x:v>
      </x:c>
      <x:c r="I359" s="285" t="e">
        <x:f t="shared" si="81"/>
        <x:v>#VALUE!</x:v>
      </x:c>
      <x:c r="J359" s="106" t="e">
        <x:v>#VALUE!</x:v>
      </x:c>
      <x:c r="K359" s="73" t="e">
        <x:v>#VALUE!</x:v>
      </x:c>
      <x:c r="L359" s="68"/>
      <x:c r="M359" s="73">
        <x:v>0</x:v>
      </x:c>
      <x:c r="N359" s="159">
        <x:f t="shared" ref="N359:N397" si="82">IF(IFERROR((I359+K359)/(G359+J359),)=0,H359,IFERROR((I359+K359)/(G359+J359),))</x:f>
        <x:v>452.94</x:v>
      </x:c>
      <x:c r="O359" s="106" t="e">
        <x:v>#VALUE!</x:v>
      </x:c>
      <x:c r="P359" s="73" t="e">
        <x:f t="shared" si="72"/>
        <x:v>#VALUE!</x:v>
      </x:c>
      <x:c r="Q359" s="68" t="e">
        <x:v>#VALUE!</x:v>
      </x:c>
      <x:c r="R359" s="73" t="e">
        <x:f t="shared" si="73"/>
        <x:v>#VALUE!</x:v>
      </x:c>
      <x:c r="S359" s="68" t="e">
        <x:v>#VALUE!</x:v>
      </x:c>
      <x:c r="T359" s="73" t="e">
        <x:f t="shared" si="74"/>
        <x:v>#VALUE!</x:v>
      </x:c>
      <x:c r="U359" s="26" t="e">
        <x:v>#VALUE!</x:v>
      </x:c>
      <x:c r="V359" s="26">
        <x:f t="shared" si="75"/>
        <x:v>452.94</x:v>
      </x:c>
      <x:c r="W359" s="73" t="e">
        <x:f t="shared" si="76"/>
        <x:v>#VALUE!</x:v>
      </x:c>
      <x:c r="X359" s="74" t="e">
        <x:f t="shared" si="77"/>
        <x:v>#VALUE!</x:v>
      </x:c>
      <x:c r="Y359" s="68" t="e">
        <x:f t="shared" si="78"/>
        <x:v>#VALUE!</x:v>
      </x:c>
      <x:c r="Z359" s="68" t="e">
        <x:f t="shared" si="79"/>
        <x:v>#VALUE!</x:v>
      </x:c>
      <x:c r="AC359" s="20">
        <x:v>452.94</x:v>
      </x:c>
      <x:c r="AD359" s="20">
        <x:v>0</x:v>
      </x:c>
      <x:c r="AE359" s="496">
        <x:f t="shared" si="80"/>
        <x:v>0</x:v>
      </x:c>
      <x:c r="AF359" s="496" t="e">
        <x:f t="shared" si="80"/>
        <x:v>#VALUE!</x:v>
      </x:c>
    </x:row>
    <x:row r="360" spans="1:32">
      <x:c r="A360" s="118">
        <x:v>40</x:v>
      </x:c>
      <x:c r="B360" s="118"/>
      <x:c r="C360" s="113">
        <x:v>4</x:v>
      </x:c>
      <x:c r="D360" s="20" t="s">
        <x:v>54</x:v>
      </x:c>
      <x:c r="E360" s="20" t="s">
        <x:v>22</x:v>
      </x:c>
      <x:c r="F360" s="20" t="s">
        <x:v>53</x:v>
      </x:c>
      <x:c r="G360" s="158" t="e">
        <x:f t="shared" si="81"/>
        <x:v>#VALUE!</x:v>
      </x:c>
      <x:c r="H360" s="158">
        <x:f t="shared" si="81"/>
        <x:v>709.23962123889771</x:v>
      </x:c>
      <x:c r="I360" s="285" t="e">
        <x:f t="shared" si="81"/>
        <x:v>#VALUE!</x:v>
      </x:c>
      <x:c r="J360" s="106" t="e">
        <x:v>#VALUE!</x:v>
      </x:c>
      <x:c r="K360" s="73" t="e">
        <x:v>#VALUE!</x:v>
      </x:c>
      <x:c r="L360" s="68"/>
      <x:c r="M360" s="73">
        <x:v>0</x:v>
      </x:c>
      <x:c r="N360" s="159">
        <x:f t="shared" si="82"/>
        <x:v>709.23962123889771</x:v>
      </x:c>
      <x:c r="O360" s="106" t="e">
        <x:v>#VALUE!</x:v>
      </x:c>
      <x:c r="P360" s="73" t="e">
        <x:f t="shared" si="72"/>
        <x:v>#VALUE!</x:v>
      </x:c>
      <x:c r="Q360" s="68" t="e">
        <x:v>#VALUE!</x:v>
      </x:c>
      <x:c r="R360" s="73" t="e">
        <x:f t="shared" si="73"/>
        <x:v>#VALUE!</x:v>
      </x:c>
      <x:c r="S360" s="68" t="e">
        <x:v>#VALUE!</x:v>
      </x:c>
      <x:c r="T360" s="73" t="e">
        <x:f t="shared" si="74"/>
        <x:v>#VALUE!</x:v>
      </x:c>
      <x:c r="U360" s="26" t="e">
        <x:v>#VALUE!</x:v>
      </x:c>
      <x:c r="V360" s="26">
        <x:f t="shared" si="75"/>
        <x:v>709.23962123889771</x:v>
      </x:c>
      <x:c r="W360" s="73" t="e">
        <x:f t="shared" si="76"/>
        <x:v>#VALUE!</x:v>
      </x:c>
      <x:c r="X360" s="74" t="e">
        <x:f t="shared" si="77"/>
        <x:v>#VALUE!</x:v>
      </x:c>
      <x:c r="Y360" s="68" t="e">
        <x:f t="shared" si="78"/>
        <x:v>#VALUE!</x:v>
      </x:c>
      <x:c r="Z360" s="68" t="e">
        <x:f t="shared" si="79"/>
        <x:v>#VALUE!</x:v>
      </x:c>
      <x:c r="AC360" s="20">
        <x:v>709.23962123889771</x:v>
      </x:c>
      <x:c r="AD360" s="20">
        <x:v>0</x:v>
      </x:c>
      <x:c r="AE360" s="496">
        <x:f t="shared" si="80"/>
        <x:v>0</x:v>
      </x:c>
      <x:c r="AF360" s="496" t="e">
        <x:f t="shared" si="80"/>
        <x:v>#VALUE!</x:v>
      </x:c>
    </x:row>
    <x:row r="361" spans="1:32">
      <x:c r="A361" s="118">
        <x:v>41</x:v>
      </x:c>
      <x:c r="B361" s="118"/>
      <x:c r="C361" s="113">
        <x:v>4</x:v>
      </x:c>
      <x:c r="D361" s="20" t="s">
        <x:v>55</x:v>
      </x:c>
      <x:c r="E361" s="20" t="s">
        <x:v>22</x:v>
      </x:c>
      <x:c r="F361" s="20" t="s">
        <x:v>53</x:v>
      </x:c>
      <x:c r="G361" s="158" t="e">
        <x:f t="shared" si="81"/>
        <x:v>#VALUE!</x:v>
      </x:c>
      <x:c r="H361" s="158">
        <x:f t="shared" si="81"/>
        <x:v>793.04895390049592</x:v>
      </x:c>
      <x:c r="I361" s="285" t="e">
        <x:f t="shared" si="81"/>
        <x:v>#VALUE!</x:v>
      </x:c>
      <x:c r="J361" s="106" t="e">
        <x:v>#VALUE!</x:v>
      </x:c>
      <x:c r="K361" s="73" t="e">
        <x:v>#VALUE!</x:v>
      </x:c>
      <x:c r="L361" s="68"/>
      <x:c r="M361" s="73">
        <x:v>0</x:v>
      </x:c>
      <x:c r="N361" s="159">
        <x:f t="shared" si="82"/>
        <x:v>793.04895390049592</x:v>
      </x:c>
      <x:c r="O361" s="106" t="e">
        <x:v>#VALUE!</x:v>
      </x:c>
      <x:c r="P361" s="73" t="e">
        <x:f t="shared" si="72"/>
        <x:v>#VALUE!</x:v>
      </x:c>
      <x:c r="Q361" s="68" t="e">
        <x:v>#VALUE!</x:v>
      </x:c>
      <x:c r="R361" s="73" t="e">
        <x:f t="shared" si="73"/>
        <x:v>#VALUE!</x:v>
      </x:c>
      <x:c r="S361" s="68" t="e">
        <x:v>#VALUE!</x:v>
      </x:c>
      <x:c r="T361" s="73" t="e">
        <x:f t="shared" si="74"/>
        <x:v>#VALUE!</x:v>
      </x:c>
      <x:c r="U361" s="26" t="e">
        <x:v>#VALUE!</x:v>
      </x:c>
      <x:c r="V361" s="26">
        <x:f t="shared" si="75"/>
        <x:v>793.04895390049592</x:v>
      </x:c>
      <x:c r="W361" s="73" t="e">
        <x:f t="shared" si="76"/>
        <x:v>#VALUE!</x:v>
      </x:c>
      <x:c r="X361" s="74" t="e">
        <x:f t="shared" si="77"/>
        <x:v>#VALUE!</x:v>
      </x:c>
      <x:c r="Y361" s="68" t="e">
        <x:f t="shared" si="78"/>
        <x:v>#VALUE!</x:v>
      </x:c>
      <x:c r="Z361" s="68" t="e">
        <x:f t="shared" si="79"/>
        <x:v>#VALUE!</x:v>
      </x:c>
      <x:c r="AC361" s="20">
        <x:v>838.60165201900236</x:v>
      </x:c>
      <x:c r="AD361" s="20">
        <x:v>0</x:v>
      </x:c>
      <x:c r="AE361" s="496">
        <x:f t="shared" si="80"/>
        <x:v>45.552698118506441</x:v>
      </x:c>
      <x:c r="AF361" s="496" t="e">
        <x:f t="shared" si="80"/>
        <x:v>#VALUE!</x:v>
      </x:c>
    </x:row>
    <x:row r="362" spans="1:32">
      <x:c r="A362" s="118">
        <x:v>42</x:v>
      </x:c>
      <x:c r="B362" s="118"/>
      <x:c r="C362" s="113">
        <x:v>4</x:v>
      </x:c>
      <x:c r="D362" s="20" t="s">
        <x:v>56</x:v>
      </x:c>
      <x:c r="E362" s="20" t="s">
        <x:v>22</x:v>
      </x:c>
      <x:c r="F362" s="20" t="s">
        <x:v>53</x:v>
      </x:c>
      <x:c r="G362" s="158" t="e">
        <x:f t="shared" si="81"/>
        <x:v>#VALUE!</x:v>
      </x:c>
      <x:c r="H362" s="158">
        <x:f t="shared" si="81"/>
        <x:v>804.49163820000012</x:v>
      </x:c>
      <x:c r="I362" s="285" t="e">
        <x:f t="shared" si="81"/>
        <x:v>#VALUE!</x:v>
      </x:c>
      <x:c r="J362" s="106" t="e">
        <x:v>#VALUE!</x:v>
      </x:c>
      <x:c r="K362" s="73" t="e">
        <x:v>#VALUE!</x:v>
      </x:c>
      <x:c r="L362" s="68"/>
      <x:c r="M362" s="73">
        <x:v>0</x:v>
      </x:c>
      <x:c r="N362" s="159">
        <x:f t="shared" si="82"/>
        <x:v>804.49163820000012</x:v>
      </x:c>
      <x:c r="O362" s="106" t="e">
        <x:v>#VALUE!</x:v>
      </x:c>
      <x:c r="P362" s="73" t="e">
        <x:f t="shared" si="72"/>
        <x:v>#VALUE!</x:v>
      </x:c>
      <x:c r="Q362" s="68">
        <x:v>1</x:v>
      </x:c>
      <x:c r="R362" s="73">
        <x:f t="shared" si="73"/>
        <x:v>804.49163820000012</x:v>
      </x:c>
      <x:c r="S362" s="68" t="e">
        <x:v>#VALUE!</x:v>
      </x:c>
      <x:c r="T362" s="73" t="e">
        <x:f t="shared" si="74"/>
        <x:v>#VALUE!</x:v>
      </x:c>
      <x:c r="U362" s="26" t="e">
        <x:v>#VALUE!</x:v>
      </x:c>
      <x:c r="V362" s="26">
        <x:f t="shared" si="75"/>
        <x:v>804.49163820000012</x:v>
      </x:c>
      <x:c r="W362" s="73" t="e">
        <x:f t="shared" si="76"/>
        <x:v>#VALUE!</x:v>
      </x:c>
      <x:c r="X362" s="74" t="e">
        <x:f t="shared" si="77"/>
        <x:v>#VALUE!</x:v>
      </x:c>
      <x:c r="Y362" s="68" t="e">
        <x:f t="shared" si="78"/>
        <x:v>#VALUE!</x:v>
      </x:c>
      <x:c r="Z362" s="386" t="e">
        <x:f t="shared" si="79"/>
        <x:v>#VALUE!</x:v>
      </x:c>
      <x:c r="AA362" s="20" t="s">
        <x:v>1455</x:v>
      </x:c>
      <x:c r="AC362" s="20">
        <x:v>920.46370854139104</x:v>
      </x:c>
      <x:c r="AD362" s="20">
        <x:v>3980085.0757329748</x:v>
      </x:c>
      <x:c r="AE362" s="496">
        <x:f t="shared" si="80"/>
        <x:v>115.97207034139092</x:v>
      </x:c>
      <x:c r="AF362" s="496" t="e">
        <x:f t="shared" si="80"/>
        <x:v>#VALUE!</x:v>
      </x:c>
    </x:row>
    <x:row r="363" spans="1:32">
      <x:c r="A363" s="118">
        <x:v>43</x:v>
      </x:c>
      <x:c r="B363" s="118"/>
      <x:c r="C363" s="113">
        <x:v>4</x:v>
      </x:c>
      <x:c r="D363" s="20" t="s">
        <x:v>1364</x:v>
      </x:c>
      <x:c r="E363" s="20" t="s">
        <x:v>22</x:v>
      </x:c>
      <x:c r="F363" s="20" t="s">
        <x:v>53</x:v>
      </x:c>
      <x:c r="G363" s="158" t="e">
        <x:f t="shared" si="81"/>
        <x:v>#VALUE!</x:v>
      </x:c>
      <x:c r="H363" s="158">
        <x:f t="shared" si="81"/>
        <x:v>662.20681967999997</x:v>
      </x:c>
      <x:c r="I363" s="285" t="e">
        <x:f t="shared" si="81"/>
        <x:v>#VALUE!</x:v>
      </x:c>
      <x:c r="J363" s="106" t="e">
        <x:v>#VALUE!</x:v>
      </x:c>
      <x:c r="K363" s="73" t="e">
        <x:v>#VALUE!</x:v>
      </x:c>
      <x:c r="L363" s="68"/>
      <x:c r="M363" s="73">
        <x:v>0</x:v>
      </x:c>
      <x:c r="N363" s="159">
        <x:f t="shared" si="82"/>
        <x:v>662.20681967999997</x:v>
      </x:c>
      <x:c r="O363" s="106" t="e">
        <x:v>#VALUE!</x:v>
      </x:c>
      <x:c r="P363" s="73" t="e">
        <x:f t="shared" si="72"/>
        <x:v>#VALUE!</x:v>
      </x:c>
      <x:c r="Q363" s="68" t="e">
        <x:v>#VALUE!</x:v>
      </x:c>
      <x:c r="R363" s="73" t="e">
        <x:f t="shared" si="73"/>
        <x:v>#VALUE!</x:v>
      </x:c>
      <x:c r="S363" s="68" t="e">
        <x:v>#VALUE!</x:v>
      </x:c>
      <x:c r="T363" s="73" t="e">
        <x:f t="shared" si="74"/>
        <x:v>#VALUE!</x:v>
      </x:c>
      <x:c r="U363" s="26" t="e">
        <x:v>#VALUE!</x:v>
      </x:c>
      <x:c r="V363" s="26">
        <x:f t="shared" si="75"/>
        <x:v>662.20681967999997</x:v>
      </x:c>
      <x:c r="W363" s="73" t="e">
        <x:f t="shared" si="76"/>
        <x:v>#VALUE!</x:v>
      </x:c>
      <x:c r="X363" s="74" t="e">
        <x:f t="shared" si="77"/>
        <x:v>#VALUE!</x:v>
      </x:c>
      <x:c r="Y363" s="68" t="e">
        <x:f t="shared" si="78"/>
        <x:v>#VALUE!</x:v>
      </x:c>
      <x:c r="Z363" s="68" t="e">
        <x:f t="shared" si="79"/>
        <x:v>#VALUE!</x:v>
      </x:c>
      <x:c r="AC363" s="20">
        <x:v>662.20681967999997</x:v>
      </x:c>
      <x:c r="AD363" s="20">
        <x:v>0</x:v>
      </x:c>
      <x:c r="AE363" s="496">
        <x:f t="shared" si="80"/>
        <x:v>0</x:v>
      </x:c>
      <x:c r="AF363" s="496" t="e">
        <x:f t="shared" si="80"/>
        <x:v>#VALUE!</x:v>
      </x:c>
    </x:row>
    <x:row r="364" spans="1:32">
      <x:c r="A364" s="118">
        <x:v>44</x:v>
      </x:c>
      <x:c r="B364" s="118"/>
      <x:c r="C364" s="113">
        <x:v>4</x:v>
      </x:c>
      <x:c r="D364" s="393"/>
      <x:c r="E364" s="395" t="s">
        <x:v>58</x:v>
      </x:c>
      <x:c r="F364" s="395" t="s">
        <x:v>1412</x:v>
      </x:c>
      <x:c r="G364" s="396">
        <x:f t="shared" si="81"/>
        <x:v>0</x:v>
      </x:c>
      <x:c r="H364" s="396">
        <x:f t="shared" si="81"/>
        <x:v>0</x:v>
      </x:c>
      <x:c r="I364" s="397">
        <x:f t="shared" si="81"/>
        <x:v>0</x:v>
      </x:c>
      <x:c r="J364" s="403"/>
      <x:c r="K364" s="404" t="e">
        <x:v>#VALUE!</x:v>
      </x:c>
      <x:c r="L364" s="406"/>
      <x:c r="M364" s="404">
        <x:v>0</x:v>
      </x:c>
      <x:c r="N364" s="405">
        <x:f t="shared" si="82"/>
        <x:v>0</x:v>
      </x:c>
      <x:c r="O364" s="403" t="e">
        <x:v>#VALUE!</x:v>
      </x:c>
      <x:c r="P364" s="404" t="e">
        <x:f t="shared" si="72"/>
        <x:v>#VALUE!</x:v>
      </x:c>
      <x:c r="Q364" s="406" t="e">
        <x:v>#VALUE!</x:v>
      </x:c>
      <x:c r="R364" s="404" t="e">
        <x:f t="shared" si="73"/>
        <x:v>#VALUE!</x:v>
      </x:c>
      <x:c r="S364" s="406" t="e">
        <x:v>#VALUE!</x:v>
      </x:c>
      <x:c r="T364" s="404" t="e">
        <x:f t="shared" si="74"/>
        <x:v>#VALUE!</x:v>
      </x:c>
      <x:c r="U364" s="407" t="e">
        <x:v>#VALUE!</x:v>
      </x:c>
      <x:c r="V364" s="407">
        <x:f t="shared" si="75"/>
        <x:v>0</x:v>
      </x:c>
      <x:c r="W364" s="404" t="e">
        <x:f t="shared" si="76"/>
        <x:v>#VALUE!</x:v>
      </x:c>
      <x:c r="X364" s="408" t="e">
        <x:f t="shared" si="77"/>
        <x:v>#VALUE!</x:v>
      </x:c>
      <x:c r="Y364" s="406" t="e">
        <x:f t="shared" si="78"/>
        <x:v>#VALUE!</x:v>
      </x:c>
      <x:c r="Z364" s="406"/>
      <x:c r="AA364" s="409" t="s">
        <x:v>1422</x:v>
      </x:c>
      <x:c r="AC364" s="20">
        <x:v>0</x:v>
      </x:c>
      <x:c r="AD364" s="20">
        <x:v>0</x:v>
      </x:c>
      <x:c r="AE364" s="496">
        <x:f t="shared" si="80"/>
        <x:v>0</x:v>
      </x:c>
      <x:c r="AF364" s="496" t="e">
        <x:f t="shared" si="80"/>
        <x:v>#VALUE!</x:v>
      </x:c>
    </x:row>
    <x:row r="365" spans="1:32" ht="16.5">
      <x:c r="A365" s="118">
        <x:v>45</x:v>
      </x:c>
      <x:c r="B365" s="118"/>
      <x:c r="C365" s="113">
        <x:v>4</x:v>
      </x:c>
      <x:c r="D365" s="20" t="s">
        <x:v>57</x:v>
      </x:c>
      <x:c r="E365" s="20" t="s">
        <x:v>58</x:v>
      </x:c>
      <x:c r="F365" s="20" t="s">
        <x:v>59</x:v>
      </x:c>
      <x:c r="G365" s="158" t="e">
        <x:f t="shared" si="81"/>
        <x:v>#VALUE!</x:v>
      </x:c>
      <x:c r="H365" s="158">
        <x:f t="shared" si="81"/>
        <x:v>257.780258</x:v>
      </x:c>
      <x:c r="I365" s="285" t="e">
        <x:f t="shared" si="81"/>
        <x:v>#VALUE!</x:v>
      </x:c>
      <x:c r="J365" s="106" t="e">
        <x:v>#VALUE!</x:v>
      </x:c>
      <x:c r="K365" s="73" t="e">
        <x:v>#VALUE!</x:v>
      </x:c>
      <x:c r="L365" s="68"/>
      <x:c r="M365" s="73">
        <x:v>0</x:v>
      </x:c>
      <x:c r="N365" s="159">
        <x:f t="shared" si="82"/>
        <x:v>257.780258</x:v>
      </x:c>
      <x:c r="O365" s="106" t="e">
        <x:v>#VALUE!</x:v>
      </x:c>
      <x:c r="P365" s="73" t="e">
        <x:f t="shared" si="72"/>
        <x:v>#VALUE!</x:v>
      </x:c>
      <x:c r="Q365" s="68" t="e">
        <x:v>#VALUE!</x:v>
      </x:c>
      <x:c r="R365" s="73" t="e">
        <x:f t="shared" si="73"/>
        <x:v>#VALUE!</x:v>
      </x:c>
      <x:c r="S365" s="68" t="e">
        <x:v>#VALUE!</x:v>
      </x:c>
      <x:c r="T365" s="73" t="e">
        <x:f t="shared" si="74"/>
        <x:v>#VALUE!</x:v>
      </x:c>
      <x:c r="U365" s="26" t="e">
        <x:v>#VALUE!</x:v>
      </x:c>
      <x:c r="V365" s="26">
        <x:f t="shared" si="75"/>
        <x:v>257.780258</x:v>
      </x:c>
      <x:c r="W365" s="73" t="e">
        <x:f t="shared" si="76"/>
        <x:v>#VALUE!</x:v>
      </x:c>
      <x:c r="X365" s="74" t="e">
        <x:f t="shared" si="77"/>
        <x:v>#VALUE!</x:v>
      </x:c>
      <x:c r="Y365" s="68" t="e">
        <x:f t="shared" si="78"/>
        <x:v>#VALUE!</x:v>
      </x:c>
      <x:c r="Z365" s="68" t="e">
        <x:f t="shared" si="79"/>
        <x:v>#VALUE!</x:v>
      </x:c>
      <x:c r="AA365"/>
      <x:c r="AC365" s="20">
        <x:v>339.51954353369223</x:v>
      </x:c>
      <x:c r="AD365" s="20">
        <x:v>735738.85083751101</x:v>
      </x:c>
      <x:c r="AE365" s="496">
        <x:f t="shared" si="80"/>
        <x:v>81.739285533692225</x:v>
      </x:c>
      <x:c r="AF365" s="496" t="e">
        <x:f t="shared" si="80"/>
        <x:v>#VALUE!</x:v>
      </x:c>
    </x:row>
    <x:row r="366" spans="1:32" ht="16.5">
      <x:c r="A366" s="118">
        <x:v>46</x:v>
      </x:c>
      <x:c r="B366" s="118"/>
      <x:c r="C366" s="113">
        <x:v>4</x:v>
      </x:c>
      <x:c r="D366" s="20" t="s">
        <x:v>60</x:v>
      </x:c>
      <x:c r="E366" s="20" t="s">
        <x:v>58</x:v>
      </x:c>
      <x:c r="F366" s="20" t="s">
        <x:v>61</x:v>
      </x:c>
      <x:c r="G366" s="158" t="e">
        <x:f t="shared" si="81"/>
        <x:v>#VALUE!</x:v>
      </x:c>
      <x:c r="H366" s="158">
        <x:f t="shared" si="81"/>
        <x:v>262.91386200000005</x:v>
      </x:c>
      <x:c r="I366" s="285" t="e">
        <x:f t="shared" si="81"/>
        <x:v>#VALUE!</x:v>
      </x:c>
      <x:c r="J366" s="106" t="e">
        <x:v>#VALUE!</x:v>
      </x:c>
      <x:c r="K366" s="73" t="e">
        <x:v>#VALUE!</x:v>
      </x:c>
      <x:c r="L366" s="72"/>
      <x:c r="M366" s="73">
        <x:v>0</x:v>
      </x:c>
      <x:c r="N366" s="159">
        <x:f t="shared" si="82"/>
        <x:v>262.91386200000005</x:v>
      </x:c>
      <x:c r="O366" s="105" t="e">
        <x:v>#VALUE!</x:v>
      </x:c>
      <x:c r="P366" s="73" t="e">
        <x:f t="shared" si="72"/>
        <x:v>#VALUE!</x:v>
      </x:c>
      <x:c r="Q366" s="72" t="e">
        <x:v>#VALUE!</x:v>
      </x:c>
      <x:c r="R366" s="73" t="e">
        <x:f t="shared" si="73"/>
        <x:v>#VALUE!</x:v>
      </x:c>
      <x:c r="S366" s="72" t="e">
        <x:v>#VALUE!</x:v>
      </x:c>
      <x:c r="T366" s="73" t="e">
        <x:f t="shared" si="74"/>
        <x:v>#VALUE!</x:v>
      </x:c>
      <x:c r="U366" s="26" t="e">
        <x:v>#VALUE!</x:v>
      </x:c>
      <x:c r="V366" s="26">
        <x:f t="shared" si="75"/>
        <x:v>262.91386200000005</x:v>
      </x:c>
      <x:c r="W366" s="73" t="e">
        <x:f t="shared" si="76"/>
        <x:v>#VALUE!</x:v>
      </x:c>
      <x:c r="X366" s="74" t="e">
        <x:f t="shared" si="77"/>
        <x:v>#VALUE!</x:v>
      </x:c>
      <x:c r="Y366" s="68" t="e">
        <x:f t="shared" si="78"/>
        <x:v>#VALUE!</x:v>
      </x:c>
      <x:c r="Z366" s="68" t="e">
        <x:f t="shared" si="79"/>
        <x:v>#VALUE!</x:v>
      </x:c>
      <x:c r="AA366" t="s">
        <x:v>1414</x:v>
      </x:c>
      <x:c r="AC366" s="20">
        <x:v>340.81003688780646</x:v>
      </x:c>
      <x:c r="AD366" s="20">
        <x:v>1474685.0296135386</x:v>
      </x:c>
      <x:c r="AE366" s="496">
        <x:f t="shared" si="80"/>
        <x:v>77.89617488780641</x:v>
      </x:c>
      <x:c r="AF366" s="496" t="e">
        <x:f t="shared" si="80"/>
        <x:v>#VALUE!</x:v>
      </x:c>
    </x:row>
    <x:row r="367" spans="1:32" ht="16.5">
      <x:c r="A367" s="118">
        <x:v>47</x:v>
      </x:c>
      <x:c r="B367" s="118"/>
      <x:c r="C367" s="113">
        <x:v>4</x:v>
      </x:c>
      <x:c r="D367" s="20" t="s">
        <x:v>62</x:v>
      </x:c>
      <x:c r="E367" s="20" t="s">
        <x:v>58</x:v>
      </x:c>
      <x:c r="F367" s="20" t="s">
        <x:v>63</x:v>
      </x:c>
      <x:c r="G367" s="158" t="e">
        <x:f t="shared" si="81"/>
        <x:v>#VALUE!</x:v>
      </x:c>
      <x:c r="H367" s="158">
        <x:f t="shared" si="81"/>
        <x:v>156.28057854545455</x:v>
      </x:c>
      <x:c r="I367" s="285" t="e">
        <x:f t="shared" si="81"/>
        <x:v>#VALUE!</x:v>
      </x:c>
      <x:c r="J367" s="106" t="e">
        <x:v>#VALUE!</x:v>
      </x:c>
      <x:c r="K367" s="73" t="e">
        <x:v>#VALUE!</x:v>
      </x:c>
      <x:c r="L367" s="68"/>
      <x:c r="M367" s="73">
        <x:v>0</x:v>
      </x:c>
      <x:c r="N367" s="159">
        <x:f t="shared" si="82"/>
        <x:v>156.28057854545455</x:v>
      </x:c>
      <x:c r="O367" s="106" t="e">
        <x:v>#VALUE!</x:v>
      </x:c>
      <x:c r="P367" s="73" t="e">
        <x:f t="shared" si="72"/>
        <x:v>#VALUE!</x:v>
      </x:c>
      <x:c r="Q367" s="68" t="e">
        <x:v>#VALUE!</x:v>
      </x:c>
      <x:c r="R367" s="73" t="e">
        <x:f t="shared" si="73"/>
        <x:v>#VALUE!</x:v>
      </x:c>
      <x:c r="S367" s="68" t="e">
        <x:v>#VALUE!</x:v>
      </x:c>
      <x:c r="T367" s="73" t="e">
        <x:f t="shared" si="74"/>
        <x:v>#VALUE!</x:v>
      </x:c>
      <x:c r="U367" s="26" t="e">
        <x:v>#VALUE!</x:v>
      </x:c>
      <x:c r="V367" s="26">
        <x:f t="shared" si="75"/>
        <x:v>156.28057854545455</x:v>
      </x:c>
      <x:c r="W367" s="73" t="e">
        <x:f t="shared" si="76"/>
        <x:v>#VALUE!</x:v>
      </x:c>
      <x:c r="X367" s="74" t="e">
        <x:f t="shared" si="77"/>
        <x:v>#VALUE!</x:v>
      </x:c>
      <x:c r="Y367" s="68" t="e">
        <x:f t="shared" si="78"/>
        <x:v>#VALUE!</x:v>
      </x:c>
      <x:c r="Z367" s="68" t="e">
        <x:f t="shared" si="79"/>
        <x:v>#VALUE!</x:v>
      </x:c>
      <x:c r="AA367" t="s">
        <x:v>1414</x:v>
      </x:c>
      <x:c r="AC367" s="20">
        <x:v>225.42821316639115</x:v>
      </x:c>
      <x:c r="AD367" s="20">
        <x:v>486924.94043940486</x:v>
      </x:c>
      <x:c r="AE367" s="496">
        <x:f t="shared" si="80"/>
        <x:v>69.1476346209366</x:v>
      </x:c>
      <x:c r="AF367" s="496" t="e">
        <x:f t="shared" si="80"/>
        <x:v>#VALUE!</x:v>
      </x:c>
    </x:row>
    <x:row r="368" spans="1:32" ht="16.5">
      <x:c r="A368" s="118">
        <x:v>48</x:v>
      </x:c>
      <x:c r="B368" s="118"/>
      <x:c r="C368" s="113">
        <x:v>4</x:v>
      </x:c>
      <x:c r="D368" s="20" t="s">
        <x:v>64</x:v>
      </x:c>
      <x:c r="E368" s="20" t="s">
        <x:v>58</x:v>
      </x:c>
      <x:c r="F368" s="20" t="s">
        <x:v>65</x:v>
      </x:c>
      <x:c r="G368" s="158" t="e">
        <x:f t="shared" si="81"/>
        <x:v>#VALUE!</x:v>
      </x:c>
      <x:c r="H368" s="158">
        <x:f t="shared" si="81"/>
        <x:v>285.28170800000004</x:v>
      </x:c>
      <x:c r="I368" s="285" t="e">
        <x:f t="shared" si="81"/>
        <x:v>#VALUE!</x:v>
      </x:c>
      <x:c r="J368" s="106" t="e">
        <x:v>#VALUE!</x:v>
      </x:c>
      <x:c r="K368" s="73" t="e">
        <x:v>#VALUE!</x:v>
      </x:c>
      <x:c r="L368" s="68"/>
      <x:c r="M368" s="73">
        <x:v>0</x:v>
      </x:c>
      <x:c r="N368" s="159">
        <x:f t="shared" si="82"/>
        <x:v>285.28170800000004</x:v>
      </x:c>
      <x:c r="O368" s="106" t="e">
        <x:v>#VALUE!</x:v>
      </x:c>
      <x:c r="P368" s="73" t="e">
        <x:f t="shared" si="72"/>
        <x:v>#VALUE!</x:v>
      </x:c>
      <x:c r="Q368" s="68" t="e">
        <x:v>#VALUE!</x:v>
      </x:c>
      <x:c r="R368" s="73" t="e">
        <x:f t="shared" si="73"/>
        <x:v>#VALUE!</x:v>
      </x:c>
      <x:c r="S368" s="68" t="e">
        <x:v>#VALUE!</x:v>
      </x:c>
      <x:c r="T368" s="73" t="e">
        <x:f t="shared" si="74"/>
        <x:v>#VALUE!</x:v>
      </x:c>
      <x:c r="U368" s="26" t="e">
        <x:v>#VALUE!</x:v>
      </x:c>
      <x:c r="V368" s="26">
        <x:f t="shared" si="75"/>
        <x:v>285.28170800000004</x:v>
      </x:c>
      <x:c r="W368" s="73" t="e">
        <x:f t="shared" si="76"/>
        <x:v>#VALUE!</x:v>
      </x:c>
      <x:c r="X368" s="74" t="e">
        <x:f t="shared" si="77"/>
        <x:v>#VALUE!</x:v>
      </x:c>
      <x:c r="Y368" s="68" t="e">
        <x:f t="shared" si="78"/>
        <x:v>#VALUE!</x:v>
      </x:c>
      <x:c r="Z368" s="68" t="e">
        <x:f t="shared" si="79"/>
        <x:v>#VALUE!</x:v>
      </x:c>
      <x:c r="AA368" t="s">
        <x:v>1414</x:v>
      </x:c>
      <x:c r="AC368" s="20">
        <x:v>380.12555202011396</x:v>
      </x:c>
      <x:c r="AD368" s="20">
        <x:v>821071.19236344611</x:v>
      </x:c>
      <x:c r="AE368" s="496">
        <x:f t="shared" si="80"/>
        <x:v>94.84384402011392</x:v>
      </x:c>
      <x:c r="AF368" s="496" t="e">
        <x:f t="shared" si="80"/>
        <x:v>#VALUE!</x:v>
      </x:c>
    </x:row>
    <x:row r="369" spans="1:32" ht="16.5">
      <x:c r="A369" s="118">
        <x:v>49</x:v>
      </x:c>
      <x:c r="B369" s="118"/>
      <x:c r="C369" s="113">
        <x:v>4</x:v>
      </x:c>
      <x:c r="D369" s="20" t="s">
        <x:v>66</x:v>
      </x:c>
      <x:c r="E369" s="20" t="s">
        <x:v>58</x:v>
      </x:c>
      <x:c r="F369" s="20" t="s">
        <x:v>67</x:v>
      </x:c>
      <x:c r="G369" s="158" t="e">
        <x:f t="shared" si="81"/>
        <x:v>#VALUE!</x:v>
      </x:c>
      <x:c r="H369" s="158">
        <x:f t="shared" si="81"/>
        <x:v>283.081592</x:v>
      </x:c>
      <x:c r="I369" s="285" t="e">
        <x:f t="shared" si="81"/>
        <x:v>#VALUE!</x:v>
      </x:c>
      <x:c r="J369" s="106" t="e">
        <x:v>#VALUE!</x:v>
      </x:c>
      <x:c r="K369" s="73" t="e">
        <x:v>#VALUE!</x:v>
      </x:c>
      <x:c r="L369" s="68"/>
      <x:c r="M369" s="73">
        <x:v>0</x:v>
      </x:c>
      <x:c r="N369" s="159">
        <x:f t="shared" si="82"/>
        <x:v>283.081592</x:v>
      </x:c>
      <x:c r="O369" s="106" t="e">
        <x:v>#VALUE!</x:v>
      </x:c>
      <x:c r="P369" s="73" t="e">
        <x:f t="shared" si="72"/>
        <x:v>#VALUE!</x:v>
      </x:c>
      <x:c r="Q369" s="68" t="e">
        <x:v>#VALUE!</x:v>
      </x:c>
      <x:c r="R369" s="73" t="e">
        <x:f t="shared" si="73"/>
        <x:v>#VALUE!</x:v>
      </x:c>
      <x:c r="S369" s="68" t="e">
        <x:v>#VALUE!</x:v>
      </x:c>
      <x:c r="T369" s="73" t="e">
        <x:f t="shared" si="74"/>
        <x:v>#VALUE!</x:v>
      </x:c>
      <x:c r="U369" s="26" t="e">
        <x:v>#VALUE!</x:v>
      </x:c>
      <x:c r="V369" s="26">
        <x:f t="shared" si="75"/>
        <x:v>283.081592</x:v>
      </x:c>
      <x:c r="W369" s="73" t="e">
        <x:f t="shared" si="76"/>
        <x:v>#VALUE!</x:v>
      </x:c>
      <x:c r="X369" s="74" t="e">
        <x:f t="shared" si="77"/>
        <x:v>#VALUE!</x:v>
      </x:c>
      <x:c r="Y369" s="68" t="e">
        <x:f t="shared" si="78"/>
        <x:v>#VALUE!</x:v>
      </x:c>
      <x:c r="Z369" s="68" t="e">
        <x:f t="shared" si="79"/>
        <x:v>#VALUE!</x:v>
      </x:c>
      <x:c r="AA369" t="s">
        <x:v>1414</x:v>
      </x:c>
      <x:c r="AC369" s="20">
        <x:v>386.80612376029001</x:v>
      </x:c>
      <x:c r="AD369" s="20">
        <x:v>1673710.0975107749</x:v>
      </x:c>
      <x:c r="AE369" s="496">
        <x:f t="shared" si="80"/>
        <x:v>103.72453176029001</x:v>
      </x:c>
      <x:c r="AF369" s="496" t="e">
        <x:f t="shared" si="80"/>
        <x:v>#VALUE!</x:v>
      </x:c>
    </x:row>
    <x:row r="370" spans="1:32" s="26" customFormat="1" ht="16.5">
      <x:c r="A370" s="118">
        <x:v>50</x:v>
      </x:c>
      <x:c r="B370" s="118"/>
      <x:c r="C370" s="113">
        <x:v>4</x:v>
      </x:c>
      <x:c r="D370" s="20" t="s">
        <x:v>68</x:v>
      </x:c>
      <x:c r="E370" s="20" t="s">
        <x:v>58</x:v>
      </x:c>
      <x:c r="F370" s="20" t="s">
        <x:v>69</x:v>
      </x:c>
      <x:c r="G370" s="158" t="e">
        <x:f t="shared" si="81"/>
        <x:v>#VALUE!</x:v>
      </x:c>
      <x:c r="H370" s="197">
        <x:f t="shared" si="81"/>
        <x:v>169.04224600000001</x:v>
      </x:c>
      <x:c r="I370" s="285" t="e">
        <x:f t="shared" si="81"/>
        <x:v>#VALUE!</x:v>
      </x:c>
      <x:c r="J370" s="106" t="e">
        <x:v>#VALUE!</x:v>
      </x:c>
      <x:c r="K370" s="73" t="e">
        <x:v>#VALUE!</x:v>
      </x:c>
      <x:c r="L370" s="68"/>
      <x:c r="M370" s="73">
        <x:v>0</x:v>
      </x:c>
      <x:c r="N370" s="159">
        <x:f t="shared" si="82"/>
        <x:v>169.04224600000001</x:v>
      </x:c>
      <x:c r="O370" s="106" t="e">
        <x:v>#VALUE!</x:v>
      </x:c>
      <x:c r="P370" s="73" t="e">
        <x:f t="shared" si="72"/>
        <x:v>#VALUE!</x:v>
      </x:c>
      <x:c r="Q370" s="68" t="e">
        <x:v>#VALUE!</x:v>
      </x:c>
      <x:c r="R370" s="73" t="e">
        <x:f t="shared" si="73"/>
        <x:v>#VALUE!</x:v>
      </x:c>
      <x:c r="S370" s="68" t="e">
        <x:v>#VALUE!</x:v>
      </x:c>
      <x:c r="T370" s="73" t="e">
        <x:f t="shared" si="74"/>
        <x:v>#VALUE!</x:v>
      </x:c>
      <x:c r="U370" s="26" t="e">
        <x:v>#VALUE!</x:v>
      </x:c>
      <x:c r="V370" s="26">
        <x:f t="shared" si="75"/>
        <x:v>169.04224600000001</x:v>
      </x:c>
      <x:c r="W370" s="73" t="e">
        <x:f t="shared" si="76"/>
        <x:v>#VALUE!</x:v>
      </x:c>
      <x:c r="X370" s="74" t="e">
        <x:f t="shared" si="77"/>
        <x:v>#VALUE!</x:v>
      </x:c>
      <x:c r="Y370" s="68" t="e">
        <x:f t="shared" si="78"/>
        <x:v>#VALUE!</x:v>
      </x:c>
      <x:c r="Z370" s="68" t="e">
        <x:f t="shared" si="79"/>
        <x:v>#VALUE!</x:v>
      </x:c>
      <x:c r="AA370" t="s">
        <x:v>1414</x:v>
      </x:c>
      <x:c r="AC370" s="26">
        <x:v>252.68125070374663</x:v>
      </x:c>
      <x:c r="AD370" s="26">
        <x:v>547560.27027501899</x:v>
      </x:c>
      <x:c r="AE370" s="492">
        <x:f t="shared" si="80"/>
        <x:v>83.639004703746622</x:v>
      </x:c>
      <x:c r="AF370" s="492" t="e">
        <x:f t="shared" si="80"/>
        <x:v>#VALUE!</x:v>
      </x:c>
    </x:row>
    <x:row r="371" spans="1:32" s="26" customFormat="1" ht="16.5">
      <x:c r="A371" s="118">
        <x:v>51</x:v>
      </x:c>
      <x:c r="B371" s="118"/>
      <x:c r="C371" s="113">
        <x:v>4</x:v>
      </x:c>
      <x:c r="D371" s="20" t="s">
        <x:v>70</x:v>
      </x:c>
      <x:c r="E371" s="20" t="s">
        <x:v>58</x:v>
      </x:c>
      <x:c r="F371" s="20" t="s">
        <x:v>71</x:v>
      </x:c>
      <x:c r="G371" s="158" t="e">
        <x:f t="shared" si="81"/>
        <x:v>#VALUE!</x:v>
      </x:c>
      <x:c r="H371" s="197">
        <x:f t="shared" si="81"/>
        <x:v>275.84468400000003</x:v>
      </x:c>
      <x:c r="I371" s="285" t="e">
        <x:f t="shared" si="81"/>
        <x:v>#VALUE!</x:v>
      </x:c>
      <x:c r="J371" s="106" t="e">
        <x:v>#VALUE!</x:v>
      </x:c>
      <x:c r="K371" s="73" t="e">
        <x:v>#VALUE!</x:v>
      </x:c>
      <x:c r="L371" s="68"/>
      <x:c r="M371" s="73">
        <x:v>0</x:v>
      </x:c>
      <x:c r="N371" s="159">
        <x:f t="shared" si="82"/>
        <x:v>275.84468400000003</x:v>
      </x:c>
      <x:c r="O371" s="106" t="e">
        <x:v>#VALUE!</x:v>
      </x:c>
      <x:c r="P371" s="73" t="e">
        <x:f t="shared" si="72"/>
        <x:v>#VALUE!</x:v>
      </x:c>
      <x:c r="Q371" s="68" t="e">
        <x:v>#VALUE!</x:v>
      </x:c>
      <x:c r="R371" s="73" t="e">
        <x:f t="shared" si="73"/>
        <x:v>#VALUE!</x:v>
      </x:c>
      <x:c r="S371" s="68" t="e">
        <x:v>#VALUE!</x:v>
      </x:c>
      <x:c r="T371" s="73" t="e">
        <x:f t="shared" si="74"/>
        <x:v>#VALUE!</x:v>
      </x:c>
      <x:c r="U371" s="26" t="e">
        <x:v>#VALUE!</x:v>
      </x:c>
      <x:c r="V371" s="26">
        <x:f t="shared" si="75"/>
        <x:v>275.84468400000003</x:v>
      </x:c>
      <x:c r="W371" s="73" t="e">
        <x:f t="shared" si="76"/>
        <x:v>#VALUE!</x:v>
      </x:c>
      <x:c r="X371" s="74" t="e">
        <x:f t="shared" si="77"/>
        <x:v>#VALUE!</x:v>
      </x:c>
      <x:c r="Y371" s="68" t="e">
        <x:f t="shared" si="78"/>
        <x:v>#VALUE!</x:v>
      </x:c>
      <x:c r="Z371" s="68" t="e">
        <x:f t="shared" si="79"/>
        <x:v>#VALUE!</x:v>
      </x:c>
      <x:c r="AA371" t="s">
        <x:v>1414</x:v>
      </x:c>
      <x:c r="AC371" s="26">
        <x:v>275.84468400000003</x:v>
      </x:c>
      <x:c r="AD371" s="26">
        <x:v>0</x:v>
      </x:c>
      <x:c r="AE371" s="492">
        <x:f t="shared" si="80"/>
        <x:v>0</x:v>
      </x:c>
      <x:c r="AF371" s="492" t="e">
        <x:f t="shared" si="80"/>
        <x:v>#VALUE!</x:v>
      </x:c>
    </x:row>
    <x:row r="372" spans="1:32" s="26" customFormat="1">
      <x:c r="A372" s="118">
        <x:v>52</x:v>
      </x:c>
      <x:c r="B372" s="118"/>
      <x:c r="C372" s="113">
        <x:v>4</x:v>
      </x:c>
      <x:c r="D372" s="20" t="s">
        <x:v>92</x:v>
      </x:c>
      <x:c r="E372" s="20" t="s">
        <x:v>58</x:v>
      </x:c>
      <x:c r="F372" s="20" t="s">
        <x:v>71</x:v>
      </x:c>
      <x:c r="G372" s="158" t="e">
        <x:f t="shared" si="81"/>
        <x:v>#VALUE!</x:v>
      </x:c>
      <x:c r="H372" s="197">
        <x:f t="shared" si="81"/>
        <x:v>268.414152</x:v>
      </x:c>
      <x:c r="I372" s="285" t="e">
        <x:f t="shared" si="81"/>
        <x:v>#VALUE!</x:v>
      </x:c>
      <x:c r="J372" s="106" t="e">
        <x:v>#VALUE!</x:v>
      </x:c>
      <x:c r="K372" s="73" t="e">
        <x:v>#VALUE!</x:v>
      </x:c>
      <x:c r="L372" s="68"/>
      <x:c r="M372" s="73">
        <x:v>0</x:v>
      </x:c>
      <x:c r="N372" s="159">
        <x:f t="shared" si="82"/>
        <x:v>268.414152</x:v>
      </x:c>
      <x:c r="O372" s="106" t="e">
        <x:v>#VALUE!</x:v>
      </x:c>
      <x:c r="P372" s="73" t="e">
        <x:f t="shared" si="72"/>
        <x:v>#VALUE!</x:v>
      </x:c>
      <x:c r="Q372" s="68" t="e">
        <x:v>#VALUE!</x:v>
      </x:c>
      <x:c r="R372" s="73" t="e">
        <x:f t="shared" si="73"/>
        <x:v>#VALUE!</x:v>
      </x:c>
      <x:c r="S372" s="68" t="e">
        <x:v>#VALUE!</x:v>
      </x:c>
      <x:c r="T372" s="73" t="e">
        <x:f t="shared" si="74"/>
        <x:v>#VALUE!</x:v>
      </x:c>
      <x:c r="U372" s="26" t="e">
        <x:v>#VALUE!</x:v>
      </x:c>
      <x:c r="V372" s="26">
        <x:f t="shared" si="75"/>
        <x:v>268.414152</x:v>
      </x:c>
      <x:c r="W372" s="73" t="e">
        <x:f t="shared" si="76"/>
        <x:v>#VALUE!</x:v>
      </x:c>
      <x:c r="X372" s="74" t="e">
        <x:f t="shared" si="77"/>
        <x:v>#VALUE!</x:v>
      </x:c>
      <x:c r="Y372" s="68" t="e">
        <x:f t="shared" si="78"/>
        <x:v>#VALUE!</x:v>
      </x:c>
      <x:c r="Z372" s="68" t="e">
        <x:f t="shared" si="79"/>
        <x:v>#VALUE!</x:v>
      </x:c>
      <x:c r="AC372" s="26">
        <x:v>384.02264343704633</x:v>
      </x:c>
      <x:c r="AD372" s="26">
        <x:v>829488.90982402011</x:v>
      </x:c>
      <x:c r="AE372" s="492">
        <x:f t="shared" si="80"/>
        <x:v>115.60849143704633</x:v>
      </x:c>
      <x:c r="AF372" s="492" t="e">
        <x:f t="shared" si="80"/>
        <x:v>#VALUE!</x:v>
      </x:c>
    </x:row>
    <x:row r="373" spans="1:32" s="26" customFormat="1" ht="16.5">
      <x:c r="A373" s="118">
        <x:v>53</x:v>
      </x:c>
      <x:c r="B373" s="118"/>
      <x:c r="C373" s="113">
        <x:v>4</x:v>
      </x:c>
      <x:c r="D373" s="20" t="s">
        <x:v>72</x:v>
      </x:c>
      <x:c r="E373" s="20" t="s">
        <x:v>58</x:v>
      </x:c>
      <x:c r="F373" s="20" t="s">
        <x:v>73</x:v>
      </x:c>
      <x:c r="G373" s="158" t="e">
        <x:f t="shared" si="81"/>
        <x:v>#VALUE!</x:v>
      </x:c>
      <x:c r="H373" s="197">
        <x:f t="shared" si="81"/>
        <x:v>232.13159200000001</x:v>
      </x:c>
      <x:c r="I373" s="285" t="e">
        <x:f t="shared" si="81"/>
        <x:v>#VALUE!</x:v>
      </x:c>
      <x:c r="J373" s="106" t="e">
        <x:v>#VALUE!</x:v>
      </x:c>
      <x:c r="K373" s="73" t="e">
        <x:v>#VALUE!</x:v>
      </x:c>
      <x:c r="L373" s="68"/>
      <x:c r="M373" s="73">
        <x:v>0</x:v>
      </x:c>
      <x:c r="N373" s="159">
        <x:f t="shared" si="82"/>
        <x:v>232.13159200000001</x:v>
      </x:c>
      <x:c r="O373" s="106" t="e">
        <x:v>#VALUE!</x:v>
      </x:c>
      <x:c r="P373" s="73" t="e">
        <x:f t="shared" si="72"/>
        <x:v>#VALUE!</x:v>
      </x:c>
      <x:c r="Q373" s="68" t="e">
        <x:v>#VALUE!</x:v>
      </x:c>
      <x:c r="R373" s="73" t="e">
        <x:f t="shared" si="73"/>
        <x:v>#VALUE!</x:v>
      </x:c>
      <x:c r="S373" s="68" t="e">
        <x:v>#VALUE!</x:v>
      </x:c>
      <x:c r="T373" s="73" t="e">
        <x:f t="shared" si="74"/>
        <x:v>#VALUE!</x:v>
      </x:c>
      <x:c r="U373" s="26" t="e">
        <x:v>#VALUE!</x:v>
      </x:c>
      <x:c r="V373" s="26">
        <x:f t="shared" si="75"/>
        <x:v>232.13159200000001</x:v>
      </x:c>
      <x:c r="W373" s="73" t="e">
        <x:f t="shared" si="76"/>
        <x:v>#VALUE!</x:v>
      </x:c>
      <x:c r="X373" s="74" t="e">
        <x:f t="shared" si="77"/>
        <x:v>#VALUE!</x:v>
      </x:c>
      <x:c r="Y373" s="68" t="e">
        <x:f t="shared" si="78"/>
        <x:v>#VALUE!</x:v>
      </x:c>
      <x:c r="Z373" s="68" t="e">
        <x:f t="shared" si="79"/>
        <x:v>#VALUE!</x:v>
      </x:c>
      <x:c r="AA373" t="s">
        <x:v>1414</x:v>
      </x:c>
      <x:c r="AC373" s="26">
        <x:v>232.13159200000001</x:v>
      </x:c>
      <x:c r="AD373" s="26">
        <x:v>0</x:v>
      </x:c>
      <x:c r="AE373" s="492">
        <x:f t="shared" si="80"/>
        <x:v>0</x:v>
      </x:c>
      <x:c r="AF373" s="492" t="e">
        <x:f t="shared" si="80"/>
        <x:v>#VALUE!</x:v>
      </x:c>
    </x:row>
    <x:row r="374" spans="1:32" s="26" customFormat="1">
      <x:c r="A374" s="118">
        <x:v>54</x:v>
      </x:c>
      <x:c r="B374" s="118"/>
      <x:c r="C374" s="113">
        <x:v>4</x:v>
      </x:c>
      <x:c r="D374" s="20" t="s">
        <x:v>93</x:v>
      </x:c>
      <x:c r="E374" s="20" t="s">
        <x:v>58</x:v>
      </x:c>
      <x:c r="F374" s="20" t="s">
        <x:v>73</x:v>
      </x:c>
      <x:c r="G374" s="158" t="e">
        <x:f t="shared" si="81"/>
        <x:v>#VALUE!</x:v>
      </x:c>
      <x:c r="H374" s="197">
        <x:f t="shared" si="81"/>
        <x:v>225.87857600000001</x:v>
      </x:c>
      <x:c r="I374" s="285" t="e">
        <x:f t="shared" si="81"/>
        <x:v>#VALUE!</x:v>
      </x:c>
      <x:c r="J374" s="106" t="e">
        <x:v>#VALUE!</x:v>
      </x:c>
      <x:c r="K374" s="73" t="e">
        <x:v>#VALUE!</x:v>
      </x:c>
      <x:c r="L374" s="68"/>
      <x:c r="M374" s="73">
        <x:v>0</x:v>
      </x:c>
      <x:c r="N374" s="159">
        <x:f t="shared" si="82"/>
        <x:v>225.87857600000001</x:v>
      </x:c>
      <x:c r="O374" s="106" t="e">
        <x:v>#VALUE!</x:v>
      </x:c>
      <x:c r="P374" s="73" t="e">
        <x:f t="shared" si="72"/>
        <x:v>#VALUE!</x:v>
      </x:c>
      <x:c r="Q374" s="68" t="e">
        <x:v>#VALUE!</x:v>
      </x:c>
      <x:c r="R374" s="73" t="e">
        <x:f t="shared" si="73"/>
        <x:v>#VALUE!</x:v>
      </x:c>
      <x:c r="S374" s="68" t="e">
        <x:v>#VALUE!</x:v>
      </x:c>
      <x:c r="T374" s="73" t="e">
        <x:f t="shared" si="74"/>
        <x:v>#VALUE!</x:v>
      </x:c>
      <x:c r="U374" s="26" t="e">
        <x:v>#VALUE!</x:v>
      </x:c>
      <x:c r="V374" s="26">
        <x:f t="shared" si="75"/>
        <x:v>225.87857600000001</x:v>
      </x:c>
      <x:c r="W374" s="73" t="e">
        <x:f t="shared" si="76"/>
        <x:v>#VALUE!</x:v>
      </x:c>
      <x:c r="X374" s="74" t="e">
        <x:f t="shared" si="77"/>
        <x:v>#VALUE!</x:v>
      </x:c>
      <x:c r="Y374" s="68" t="e">
        <x:f t="shared" si="78"/>
        <x:v>#VALUE!</x:v>
      </x:c>
      <x:c r="Z374" s="68" t="e">
        <x:f t="shared" si="79"/>
        <x:v>#VALUE!</x:v>
      </x:c>
      <x:c r="AC374" s="26">
        <x:v>324.09803309134168</x:v>
      </x:c>
      <x:c r="AD374" s="26">
        <x:v>700051.75147729798</x:v>
      </x:c>
      <x:c r="AE374" s="492">
        <x:f t="shared" si="80"/>
        <x:v>98.219457091341667</x:v>
      </x:c>
      <x:c r="AF374" s="492" t="e">
        <x:f t="shared" si="80"/>
        <x:v>#VALUE!</x:v>
      </x:c>
    </x:row>
    <x:row r="375" spans="1:32" s="26" customFormat="1">
      <x:c r="A375" s="118">
        <x:v>55</x:v>
      </x:c>
      <x:c r="B375" s="118"/>
      <x:c r="C375" s="113">
        <x:v>4</x:v>
      </x:c>
      <x:c r="D375" s="20" t="s">
        <x:v>74</x:v>
      </x:c>
      <x:c r="E375" s="20" t="s">
        <x:v>75</x:v>
      </x:c>
      <x:c r="F375" s="20" t="s">
        <x:v>10</x:v>
      </x:c>
      <x:c r="G375" s="158" t="e">
        <x:f t="shared" si="81"/>
        <x:v>#VALUE!</x:v>
      </x:c>
      <x:c r="H375" s="197">
        <x:f t="shared" si="81"/>
        <x:v>1965.4791865433124</x:v>
      </x:c>
      <x:c r="I375" s="285" t="e">
        <x:f t="shared" si="81"/>
        <x:v>#VALUE!</x:v>
      </x:c>
      <x:c r="J375" s="106" t="e">
        <x:v>#VALUE!</x:v>
      </x:c>
      <x:c r="K375" s="73" t="e">
        <x:v>#VALUE!</x:v>
      </x:c>
      <x:c r="L375" s="68"/>
      <x:c r="M375" s="73">
        <x:v>0</x:v>
      </x:c>
      <x:c r="N375" s="159">
        <x:f t="shared" si="82"/>
        <x:v>1965.4791865433124</x:v>
      </x:c>
      <x:c r="O375" s="106" t="e">
        <x:v>#VALUE!</x:v>
      </x:c>
      <x:c r="P375" s="73" t="e">
        <x:f t="shared" si="72"/>
        <x:v>#VALUE!</x:v>
      </x:c>
      <x:c r="Q375" s="68" t="e">
        <x:v>#VALUE!</x:v>
      </x:c>
      <x:c r="R375" s="73" t="e">
        <x:f t="shared" si="73"/>
        <x:v>#VALUE!</x:v>
      </x:c>
      <x:c r="S375" s="68" t="e">
        <x:v>#VALUE!</x:v>
      </x:c>
      <x:c r="T375" s="73" t="e">
        <x:f t="shared" si="74"/>
        <x:v>#VALUE!</x:v>
      </x:c>
      <x:c r="U375" s="26" t="e">
        <x:v>#VALUE!</x:v>
      </x:c>
      <x:c r="V375" s="26">
        <x:f t="shared" si="75"/>
        <x:v>1965.4791865433124</x:v>
      </x:c>
      <x:c r="W375" s="73" t="e">
        <x:f t="shared" si="76"/>
        <x:v>#VALUE!</x:v>
      </x:c>
      <x:c r="X375" s="74" t="e">
        <x:f t="shared" si="77"/>
        <x:v>#VALUE!</x:v>
      </x:c>
      <x:c r="Y375" s="68" t="e">
        <x:f t="shared" si="78"/>
        <x:v>#VALUE!</x:v>
      </x:c>
      <x:c r="Z375" s="68" t="e">
        <x:f t="shared" si="79"/>
        <x:v>#VALUE!</x:v>
      </x:c>
      <x:c r="AC375" s="26">
        <x:v>1965.4791865433124</x:v>
      </x:c>
      <x:c r="AD375" s="26">
        <x:v>0</x:v>
      </x:c>
      <x:c r="AE375" s="492">
        <x:f t="shared" si="80"/>
        <x:v>0</x:v>
      </x:c>
      <x:c r="AF375" s="492" t="e">
        <x:f t="shared" si="80"/>
        <x:v>#VALUE!</x:v>
      </x:c>
    </x:row>
    <x:row r="376" spans="1:32" s="26" customFormat="1">
      <x:c r="A376" s="118">
        <x:v>56</x:v>
      </x:c>
      <x:c r="B376" s="118"/>
      <x:c r="C376" s="113">
        <x:v>4</x:v>
      </x:c>
      <x:c r="D376" s="20" t="s">
        <x:v>76</x:v>
      </x:c>
      <x:c r="E376" s="20" t="s">
        <x:v>75</x:v>
      </x:c>
      <x:c r="F376" s="20" t="s">
        <x:v>10</x:v>
      </x:c>
      <x:c r="G376" s="158" t="e">
        <x:f t="shared" si="81"/>
        <x:v>#VALUE!</x:v>
      </x:c>
      <x:c r="H376" s="197">
        <x:f t="shared" si="81"/>
        <x:v>945.74445695009263</x:v>
      </x:c>
      <x:c r="I376" s="285" t="e">
        <x:f t="shared" si="81"/>
        <x:v>#VALUE!</x:v>
      </x:c>
      <x:c r="J376" s="106" t="e">
        <x:v>#VALUE!</x:v>
      </x:c>
      <x:c r="K376" s="73" t="e">
        <x:v>#VALUE!</x:v>
      </x:c>
      <x:c r="L376" s="68"/>
      <x:c r="M376" s="73">
        <x:v>0</x:v>
      </x:c>
      <x:c r="N376" s="159">
        <x:f t="shared" si="82"/>
        <x:v>945.74445695009263</x:v>
      </x:c>
      <x:c r="O376" s="106" t="e">
        <x:v>#VALUE!</x:v>
      </x:c>
      <x:c r="P376" s="73" t="e">
        <x:f t="shared" si="72"/>
        <x:v>#VALUE!</x:v>
      </x:c>
      <x:c r="Q376" s="68" t="e">
        <x:v>#VALUE!</x:v>
      </x:c>
      <x:c r="R376" s="73" t="e">
        <x:f t="shared" si="73"/>
        <x:v>#VALUE!</x:v>
      </x:c>
      <x:c r="S376" s="68" t="e">
        <x:v>#VALUE!</x:v>
      </x:c>
      <x:c r="T376" s="73" t="e">
        <x:f t="shared" si="74"/>
        <x:v>#VALUE!</x:v>
      </x:c>
      <x:c r="U376" s="26" t="e">
        <x:v>#VALUE!</x:v>
      </x:c>
      <x:c r="V376" s="26">
        <x:f t="shared" si="75"/>
        <x:v>945.74445695009263</x:v>
      </x:c>
      <x:c r="W376" s="73" t="e">
        <x:f t="shared" si="76"/>
        <x:v>#VALUE!</x:v>
      </x:c>
      <x:c r="X376" s="74" t="e">
        <x:f t="shared" si="77"/>
        <x:v>#VALUE!</x:v>
      </x:c>
      <x:c r="Y376" s="68" t="e">
        <x:f t="shared" si="78"/>
        <x:v>#VALUE!</x:v>
      </x:c>
      <x:c r="Z376" s="68" t="e">
        <x:f t="shared" si="79"/>
        <x:v>#VALUE!</x:v>
      </x:c>
      <x:c r="AC376" s="26">
        <x:v>1080.9156377100887</x:v>
      </x:c>
      <x:c r="AD376" s="26">
        <x:v>98363.323031618071</x:v>
      </x:c>
      <x:c r="AE376" s="492">
        <x:f t="shared" si="80"/>
        <x:v>135.1711807599961</x:v>
      </x:c>
      <x:c r="AF376" s="492" t="e">
        <x:f t="shared" si="80"/>
        <x:v>#VALUE!</x:v>
      </x:c>
    </x:row>
    <x:row r="377" spans="1:32" s="26" customFormat="1">
      <x:c r="A377" s="118">
        <x:v>57</x:v>
      </x:c>
      <x:c r="B377" s="118"/>
      <x:c r="C377" s="113">
        <x:v>4</x:v>
      </x:c>
      <x:c r="D377" s="20" t="s">
        <x:v>1375</x:v>
      </x:c>
      <x:c r="E377" s="20" t="s">
        <x:v>75</x:v>
      </x:c>
      <x:c r="F377" s="20" t="s">
        <x:v>10</x:v>
      </x:c>
      <x:c r="G377" s="158" t="e">
        <x:f t="shared" si="81"/>
        <x:v>#VALUE!</x:v>
      </x:c>
      <x:c r="H377" s="197">
        <x:f t="shared" si="81"/>
        <x:v>2772.8324829800003</x:v>
      </x:c>
      <x:c r="I377" s="285" t="e">
        <x:f t="shared" si="81"/>
        <x:v>#VALUE!</x:v>
      </x:c>
      <x:c r="J377" s="106" t="e">
        <x:v>#VALUE!</x:v>
      </x:c>
      <x:c r="K377" s="73" t="e">
        <x:v>#VALUE!</x:v>
      </x:c>
      <x:c r="L377" s="68"/>
      <x:c r="M377" s="73">
        <x:v>0</x:v>
      </x:c>
      <x:c r="N377" s="159">
        <x:f t="shared" si="82"/>
        <x:v>2772.8324829800003</x:v>
      </x:c>
      <x:c r="O377" s="106" t="e">
        <x:v>#VALUE!</x:v>
      </x:c>
      <x:c r="P377" s="73" t="e">
        <x:f t="shared" si="72"/>
        <x:v>#VALUE!</x:v>
      </x:c>
      <x:c r="Q377" s="68" t="e">
        <x:v>#VALUE!</x:v>
      </x:c>
      <x:c r="R377" s="73" t="e">
        <x:f t="shared" si="73"/>
        <x:v>#VALUE!</x:v>
      </x:c>
      <x:c r="S377" s="68" t="e">
        <x:v>#VALUE!</x:v>
      </x:c>
      <x:c r="T377" s="73" t="e">
        <x:f t="shared" si="74"/>
        <x:v>#VALUE!</x:v>
      </x:c>
      <x:c r="U377" s="26" t="e">
        <x:v>#VALUE!</x:v>
      </x:c>
      <x:c r="V377" s="26">
        <x:f t="shared" si="75"/>
        <x:v>2772.8324829800003</x:v>
      </x:c>
      <x:c r="W377" s="73" t="e">
        <x:f t="shared" si="76"/>
        <x:v>#VALUE!</x:v>
      </x:c>
      <x:c r="X377" s="74" t="e">
        <x:f t="shared" si="77"/>
        <x:v>#VALUE!</x:v>
      </x:c>
      <x:c r="Y377" s="68" t="e">
        <x:f t="shared" si="78"/>
        <x:v>#VALUE!</x:v>
      </x:c>
      <x:c r="Z377" s="68" t="e">
        <x:f t="shared" si="79"/>
        <x:v>#VALUE!</x:v>
      </x:c>
      <x:c r="AC377" s="26">
        <x:v>2772.8324829800003</x:v>
      </x:c>
      <x:c r="AD377" s="26">
        <x:v>0</x:v>
      </x:c>
      <x:c r="AE377" s="492">
        <x:f t="shared" si="80"/>
        <x:v>0</x:v>
      </x:c>
      <x:c r="AF377" s="492" t="e">
        <x:f t="shared" si="80"/>
        <x:v>#VALUE!</x:v>
      </x:c>
    </x:row>
    <x:row r="378" spans="1:32" s="26" customFormat="1">
      <x:c r="A378" s="118">
        <x:v>58</x:v>
      </x:c>
      <x:c r="B378" s="118"/>
      <x:c r="C378" s="113">
        <x:v>4</x:v>
      </x:c>
      <x:c r="D378" s="20" t="s">
        <x:v>77</x:v>
      </x:c>
      <x:c r="E378" s="20" t="s">
        <x:v>75</x:v>
      </x:c>
      <x:c r="F378" s="20" t="s">
        <x:v>78</x:v>
      </x:c>
      <x:c r="G378" s="158" t="e">
        <x:f t="shared" si="81"/>
        <x:v>#VALUE!</x:v>
      </x:c>
      <x:c r="H378" s="197">
        <x:f t="shared" si="81"/>
        <x:v>651.59</x:v>
      </x:c>
      <x:c r="I378" s="285" t="e">
        <x:f t="shared" si="81"/>
        <x:v>#VALUE!</x:v>
      </x:c>
      <x:c r="J378" s="106" t="e">
        <x:v>#VALUE!</x:v>
      </x:c>
      <x:c r="K378" s="73" t="e">
        <x:v>#VALUE!</x:v>
      </x:c>
      <x:c r="L378" s="68"/>
      <x:c r="M378" s="73">
        <x:v>0</x:v>
      </x:c>
      <x:c r="N378" s="159">
        <x:f t="shared" si="82"/>
        <x:v>651.59</x:v>
      </x:c>
      <x:c r="O378" s="106" t="e">
        <x:v>#VALUE!</x:v>
      </x:c>
      <x:c r="P378" s="73" t="e">
        <x:f t="shared" si="72"/>
        <x:v>#VALUE!</x:v>
      </x:c>
      <x:c r="Q378" s="68" t="e">
        <x:v>#VALUE!</x:v>
      </x:c>
      <x:c r="R378" s="73" t="e">
        <x:f t="shared" si="73"/>
        <x:v>#VALUE!</x:v>
      </x:c>
      <x:c r="S378" s="68" t="e">
        <x:v>#VALUE!</x:v>
      </x:c>
      <x:c r="T378" s="73" t="e">
        <x:f t="shared" si="74"/>
        <x:v>#VALUE!</x:v>
      </x:c>
      <x:c r="U378" s="26" t="e">
        <x:v>#VALUE!</x:v>
      </x:c>
      <x:c r="V378" s="26">
        <x:f t="shared" si="75"/>
        <x:v>651.59</x:v>
      </x:c>
      <x:c r="W378" s="73" t="e">
        <x:f t="shared" si="76"/>
        <x:v>#VALUE!</x:v>
      </x:c>
      <x:c r="X378" s="74" t="e">
        <x:f t="shared" si="77"/>
        <x:v>#VALUE!</x:v>
      </x:c>
      <x:c r="Y378" s="68" t="e">
        <x:f t="shared" si="78"/>
        <x:v>#VALUE!</x:v>
      </x:c>
      <x:c r="Z378" s="68" t="e">
        <x:f t="shared" si="79"/>
        <x:v>#VALUE!</x:v>
      </x:c>
      <x:c r="AC378" s="26">
        <x:v>651.59</x:v>
      </x:c>
      <x:c r="AD378" s="26">
        <x:v>0</x:v>
      </x:c>
      <x:c r="AE378" s="492">
        <x:f t="shared" si="80"/>
        <x:v>0</x:v>
      </x:c>
      <x:c r="AF378" s="492" t="e">
        <x:f t="shared" si="80"/>
        <x:v>#VALUE!</x:v>
      </x:c>
    </x:row>
    <x:row r="379" spans="1:32" s="26" customFormat="1">
      <x:c r="A379" s="118">
        <x:v>59</x:v>
      </x:c>
      <x:c r="B379" s="118"/>
      <x:c r="C379" s="113">
        <x:v>4</x:v>
      </x:c>
      <x:c r="D379" s="20" t="s">
        <x:v>79</x:v>
      </x:c>
      <x:c r="E379" s="20" t="s">
        <x:v>75</x:v>
      </x:c>
      <x:c r="F379" s="20" t="s">
        <x:v>78</x:v>
      </x:c>
      <x:c r="G379" s="158" t="e">
        <x:f t="shared" si="81"/>
        <x:v>#VALUE!</x:v>
      </x:c>
      <x:c r="H379" s="197">
        <x:f t="shared" si="81"/>
        <x:v>651.59</x:v>
      </x:c>
      <x:c r="I379" s="285" t="e">
        <x:f t="shared" si="81"/>
        <x:v>#VALUE!</x:v>
      </x:c>
      <x:c r="J379" s="106" t="e">
        <x:v>#VALUE!</x:v>
      </x:c>
      <x:c r="K379" s="73" t="e">
        <x:v>#VALUE!</x:v>
      </x:c>
      <x:c r="L379" s="68"/>
      <x:c r="M379" s="73">
        <x:v>0</x:v>
      </x:c>
      <x:c r="N379" s="159">
        <x:f t="shared" si="82"/>
        <x:v>651.59</x:v>
      </x:c>
      <x:c r="O379" s="106" t="e">
        <x:v>#VALUE!</x:v>
      </x:c>
      <x:c r="P379" s="73" t="e">
        <x:f t="shared" si="72"/>
        <x:v>#VALUE!</x:v>
      </x:c>
      <x:c r="Q379" s="68" t="e">
        <x:v>#VALUE!</x:v>
      </x:c>
      <x:c r="R379" s="73" t="e">
        <x:f t="shared" si="73"/>
        <x:v>#VALUE!</x:v>
      </x:c>
      <x:c r="S379" s="68" t="e">
        <x:v>#VALUE!</x:v>
      </x:c>
      <x:c r="T379" s="73" t="e">
        <x:f t="shared" si="74"/>
        <x:v>#VALUE!</x:v>
      </x:c>
      <x:c r="U379" s="26" t="e">
        <x:v>#VALUE!</x:v>
      </x:c>
      <x:c r="V379" s="26">
        <x:f t="shared" si="75"/>
        <x:v>651.59</x:v>
      </x:c>
      <x:c r="W379" s="73" t="e">
        <x:f t="shared" si="76"/>
        <x:v>#VALUE!</x:v>
      </x:c>
      <x:c r="X379" s="74" t="e">
        <x:f t="shared" si="77"/>
        <x:v>#VALUE!</x:v>
      </x:c>
      <x:c r="Y379" s="68" t="e">
        <x:f t="shared" si="78"/>
        <x:v>#VALUE!</x:v>
      </x:c>
      <x:c r="Z379" s="68" t="e">
        <x:f t="shared" si="79"/>
        <x:v>#VALUE!</x:v>
      </x:c>
      <x:c r="AC379" s="26">
        <x:v>616.94254767441862</x:v>
      </x:c>
      <x:c r="AD379" s="26">
        <x:v>48121.518718604653</x:v>
      </x:c>
      <x:c r="AE379" s="492">
        <x:f t="shared" si="80"/>
        <x:v>-34.647452325581412</x:v>
      </x:c>
      <x:c r="AF379" s="492" t="e">
        <x:f t="shared" si="80"/>
        <x:v>#VALUE!</x:v>
      </x:c>
    </x:row>
    <x:row r="380" spans="1:32" s="26" customFormat="1">
      <x:c r="A380" s="118">
        <x:v>60</x:v>
      </x:c>
      <x:c r="B380" s="118"/>
      <x:c r="C380" s="113">
        <x:v>4</x:v>
      </x:c>
      <x:c r="D380" s="20" t="s">
        <x:v>80</x:v>
      </x:c>
      <x:c r="E380" s="20" t="s">
        <x:v>75</x:v>
      </x:c>
      <x:c r="F380" s="20" t="s">
        <x:v>81</x:v>
      </x:c>
      <x:c r="G380" s="158" t="e">
        <x:f t="shared" si="81"/>
        <x:v>#VALUE!</x:v>
      </x:c>
      <x:c r="H380" s="197">
        <x:f t="shared" si="81"/>
        <x:v>3963.20678</x:v>
      </x:c>
      <x:c r="I380" s="285" t="e">
        <x:f t="shared" si="81"/>
        <x:v>#VALUE!</x:v>
      </x:c>
      <x:c r="J380" s="106" t="e">
        <x:v>#VALUE!</x:v>
      </x:c>
      <x:c r="K380" s="73" t="e">
        <x:v>#VALUE!</x:v>
      </x:c>
      <x:c r="L380" s="68"/>
      <x:c r="M380" s="73">
        <x:v>0</x:v>
      </x:c>
      <x:c r="N380" s="159">
        <x:f t="shared" si="82"/>
        <x:v>3963.20678</x:v>
      </x:c>
      <x:c r="O380" s="106" t="e">
        <x:v>#VALUE!</x:v>
      </x:c>
      <x:c r="P380" s="73" t="e">
        <x:f t="shared" si="72"/>
        <x:v>#VALUE!</x:v>
      </x:c>
      <x:c r="Q380" s="68" t="e">
        <x:v>#VALUE!</x:v>
      </x:c>
      <x:c r="R380" s="73" t="e">
        <x:f t="shared" si="73"/>
        <x:v>#VALUE!</x:v>
      </x:c>
      <x:c r="S380" s="68" t="e">
        <x:v>#VALUE!</x:v>
      </x:c>
      <x:c r="T380" s="73" t="e">
        <x:f t="shared" si="74"/>
        <x:v>#VALUE!</x:v>
      </x:c>
      <x:c r="U380" s="26" t="e">
        <x:v>#VALUE!</x:v>
      </x:c>
      <x:c r="V380" s="26">
        <x:f t="shared" si="75"/>
        <x:v>3963.20678</x:v>
      </x:c>
      <x:c r="W380" s="73" t="e">
        <x:f t="shared" si="76"/>
        <x:v>#VALUE!</x:v>
      </x:c>
      <x:c r="X380" s="74" t="e">
        <x:f t="shared" si="77"/>
        <x:v>#VALUE!</x:v>
      </x:c>
      <x:c r="Y380" s="68" t="e">
        <x:f t="shared" si="78"/>
        <x:v>#VALUE!</x:v>
      </x:c>
      <x:c r="Z380" s="68" t="e">
        <x:f t="shared" si="79"/>
        <x:v>#VALUE!</x:v>
      </x:c>
      <x:c r="AC380" s="26">
        <x:v>3963.20678</x:v>
      </x:c>
      <x:c r="AD380" s="26">
        <x:v>0</x:v>
      </x:c>
      <x:c r="AE380" s="492">
        <x:f t="shared" si="80"/>
        <x:v>0</x:v>
      </x:c>
      <x:c r="AF380" s="492" t="e">
        <x:f t="shared" si="80"/>
        <x:v>#VALUE!</x:v>
      </x:c>
    </x:row>
    <x:row r="381" spans="1:32" s="26" customFormat="1">
      <x:c r="A381" s="118">
        <x:v>61</x:v>
      </x:c>
      <x:c r="B381" s="118"/>
      <x:c r="C381" s="113">
        <x:v>4</x:v>
      </x:c>
      <x:c r="D381" s="20" t="s">
        <x:v>1370</x:v>
      </x:c>
      <x:c r="E381" s="20" t="s">
        <x:v>75</x:v>
      </x:c>
      <x:c r="F381" s="20" t="s">
        <x:v>81</x:v>
      </x:c>
      <x:c r="G381" s="158" t="e">
        <x:f t="shared" si="81"/>
        <x:v>#VALUE!</x:v>
      </x:c>
      <x:c r="H381" s="197">
        <x:f t="shared" si="81"/>
        <x:v>303.51145902000002</x:v>
      </x:c>
      <x:c r="I381" s="285" t="e">
        <x:f t="shared" si="81"/>
        <x:v>#VALUE!</x:v>
      </x:c>
      <x:c r="J381" s="106" t="e">
        <x:v>#VALUE!</x:v>
      </x:c>
      <x:c r="K381" s="73" t="e">
        <x:v>#VALUE!</x:v>
      </x:c>
      <x:c r="L381" s="68"/>
      <x:c r="M381" s="73">
        <x:v>0</x:v>
      </x:c>
      <x:c r="N381" s="159">
        <x:f t="shared" si="82"/>
        <x:v>303.51145902000002</x:v>
      </x:c>
      <x:c r="O381" s="106" t="e">
        <x:v>#VALUE!</x:v>
      </x:c>
      <x:c r="P381" s="73" t="e">
        <x:f t="shared" si="72"/>
        <x:v>#VALUE!</x:v>
      </x:c>
      <x:c r="Q381" s="68" t="e">
        <x:v>#VALUE!</x:v>
      </x:c>
      <x:c r="R381" s="73" t="e">
        <x:f t="shared" si="73"/>
        <x:v>#VALUE!</x:v>
      </x:c>
      <x:c r="S381" s="68" t="e">
        <x:v>#VALUE!</x:v>
      </x:c>
      <x:c r="T381" s="73" t="e">
        <x:f t="shared" si="74"/>
        <x:v>#VALUE!</x:v>
      </x:c>
      <x:c r="U381" s="26" t="e">
        <x:v>#VALUE!</x:v>
      </x:c>
      <x:c r="V381" s="26">
        <x:f t="shared" si="75"/>
        <x:v>303.51145902000002</x:v>
      </x:c>
      <x:c r="W381" s="73" t="e">
        <x:f t="shared" si="76"/>
        <x:v>#VALUE!</x:v>
      </x:c>
      <x:c r="X381" s="74" t="e">
        <x:f t="shared" si="77"/>
        <x:v>#VALUE!</x:v>
      </x:c>
      <x:c r="Y381" s="68" t="e">
        <x:f t="shared" si="78"/>
        <x:v>#VALUE!</x:v>
      </x:c>
      <x:c r="Z381" s="68" t="e">
        <x:f t="shared" si="79"/>
        <x:v>#VALUE!</x:v>
      </x:c>
      <x:c r="AC381" s="26">
        <x:v>303.51145902000002</x:v>
      </x:c>
      <x:c r="AD381" s="26">
        <x:v>0</x:v>
      </x:c>
      <x:c r="AE381" s="492">
        <x:f t="shared" si="80"/>
        <x:v>0</x:v>
      </x:c>
      <x:c r="AF381" s="492" t="e">
        <x:f t="shared" si="80"/>
        <x:v>#VALUE!</x:v>
      </x:c>
    </x:row>
    <x:row r="382" spans="1:32" s="26" customFormat="1">
      <x:c r="A382" s="118">
        <x:v>62</x:v>
      </x:c>
      <x:c r="B382" s="118"/>
      <x:c r="C382" s="113">
        <x:v>4</x:v>
      </x:c>
      <x:c r="D382" s="20" t="s">
        <x:v>82</x:v>
      </x:c>
      <x:c r="E382" s="20" t="s">
        <x:v>75</x:v>
      </x:c>
      <x:c r="F382" s="20" t="s">
        <x:v>81</x:v>
      </x:c>
      <x:c r="G382" s="158" t="e">
        <x:f t="shared" si="81"/>
        <x:v>#VALUE!</x:v>
      </x:c>
      <x:c r="H382" s="197">
        <x:f t="shared" si="81"/>
        <x:v>350.63</x:v>
      </x:c>
      <x:c r="I382" s="285" t="e">
        <x:f t="shared" si="81"/>
        <x:v>#VALUE!</x:v>
      </x:c>
      <x:c r="J382" s="106" t="e">
        <x:v>#VALUE!</x:v>
      </x:c>
      <x:c r="K382" s="73" t="e">
        <x:v>#VALUE!</x:v>
      </x:c>
      <x:c r="L382" s="68"/>
      <x:c r="M382" s="73">
        <x:v>0</x:v>
      </x:c>
      <x:c r="N382" s="159">
        <x:f t="shared" si="82"/>
        <x:v>350.63</x:v>
      </x:c>
      <x:c r="O382" s="106" t="e">
        <x:v>#VALUE!</x:v>
      </x:c>
      <x:c r="P382" s="73" t="e">
        <x:f t="shared" si="72"/>
        <x:v>#VALUE!</x:v>
      </x:c>
      <x:c r="Q382" s="68" t="e">
        <x:v>#VALUE!</x:v>
      </x:c>
      <x:c r="R382" s="73" t="e">
        <x:f t="shared" si="73"/>
        <x:v>#VALUE!</x:v>
      </x:c>
      <x:c r="S382" s="68" t="e">
        <x:v>#VALUE!</x:v>
      </x:c>
      <x:c r="T382" s="73" t="e">
        <x:f t="shared" si="74"/>
        <x:v>#VALUE!</x:v>
      </x:c>
      <x:c r="U382" s="26" t="e">
        <x:v>#VALUE!</x:v>
      </x:c>
      <x:c r="V382" s="26">
        <x:f t="shared" si="75"/>
        <x:v>350.63</x:v>
      </x:c>
      <x:c r="W382" s="73" t="e">
        <x:f t="shared" si="76"/>
        <x:v>#VALUE!</x:v>
      </x:c>
      <x:c r="X382" s="74" t="e">
        <x:f t="shared" si="77"/>
        <x:v>#VALUE!</x:v>
      </x:c>
      <x:c r="Y382" s="68" t="e">
        <x:f t="shared" si="78"/>
        <x:v>#VALUE!</x:v>
      </x:c>
      <x:c r="Z382" s="68" t="e">
        <x:f t="shared" si="79"/>
        <x:v>#VALUE!</x:v>
      </x:c>
      <x:c r="AC382" s="26">
        <x:v>384.88640813953492</x:v>
      </x:c>
      <x:c r="AD382" s="26">
        <x:v>30021.139834883725</x:v>
      </x:c>
      <x:c r="AE382" s="492">
        <x:f t="shared" si="80"/>
        <x:v>34.256408139534926</x:v>
      </x:c>
      <x:c r="AF382" s="492" t="e">
        <x:f t="shared" si="80"/>
        <x:v>#VALUE!</x:v>
      </x:c>
    </x:row>
    <x:row r="383" spans="1:32" s="26" customFormat="1">
      <x:c r="A383" s="118">
        <x:v>63</x:v>
      </x:c>
      <x:c r="B383" s="118"/>
      <x:c r="C383" s="113">
        <x:v>4</x:v>
      </x:c>
      <x:c r="D383" s="20" t="s">
        <x:v>1384</x:v>
      </x:c>
      <x:c r="E383" s="20" t="s">
        <x:v>95</x:v>
      </x:c>
      <x:c r="F383" s="20" t="s">
        <x:v>1385</x:v>
      </x:c>
      <x:c r="G383" s="158" t="e">
        <x:f t="shared" si="81"/>
        <x:v>#VALUE!</x:v>
      </x:c>
      <x:c r="H383" s="197">
        <x:f t="shared" si="81"/>
        <x:v>0</x:v>
      </x:c>
      <x:c r="I383" s="285" t="e">
        <x:f t="shared" si="81"/>
        <x:v>#VALUE!</x:v>
      </x:c>
      <x:c r="J383" s="106" t="e">
        <x:v>#VALUE!</x:v>
      </x:c>
      <x:c r="K383" s="73" t="e">
        <x:v>#VALUE!</x:v>
      </x:c>
      <x:c r="L383" s="68"/>
      <x:c r="M383" s="73">
        <x:v>0</x:v>
      </x:c>
      <x:c r="N383" s="159">
        <x:f t="shared" si="82"/>
        <x:v>0</x:v>
      </x:c>
      <x:c r="O383" s="106" t="e">
        <x:v>#VALUE!</x:v>
      </x:c>
      <x:c r="P383" s="73" t="e">
        <x:f t="shared" si="72"/>
        <x:v>#VALUE!</x:v>
      </x:c>
      <x:c r="Q383" s="68" t="e">
        <x:v>#VALUE!</x:v>
      </x:c>
      <x:c r="R383" s="73" t="e">
        <x:f t="shared" si="73"/>
        <x:v>#VALUE!</x:v>
      </x:c>
      <x:c r="S383" s="68" t="e">
        <x:v>#VALUE!</x:v>
      </x:c>
      <x:c r="T383" s="73" t="e">
        <x:f t="shared" si="74"/>
        <x:v>#VALUE!</x:v>
      </x:c>
      <x:c r="U383" s="26" t="e">
        <x:v>#VALUE!</x:v>
      </x:c>
      <x:c r="V383" s="26">
        <x:f t="shared" si="75"/>
        <x:v>0</x:v>
      </x:c>
      <x:c r="W383" s="73" t="e">
        <x:f t="shared" si="76"/>
        <x:v>#VALUE!</x:v>
      </x:c>
      <x:c r="X383" s="74" t="e">
        <x:f t="shared" si="77"/>
        <x:v>#VALUE!</x:v>
      </x:c>
      <x:c r="Y383" s="68" t="e">
        <x:f t="shared" si="78"/>
        <x:v>#VALUE!</x:v>
      </x:c>
      <x:c r="Z383" s="68" t="e">
        <x:f t="shared" si="79"/>
        <x:v>#VALUE!</x:v>
      </x:c>
      <x:c r="AC383" s="26">
        <x:v>4326.9549999999999</x:v>
      </x:c>
      <x:c r="AD383" s="26">
        <x:v>0</x:v>
      </x:c>
      <x:c r="AE383" s="492">
        <x:f t="shared" si="80"/>
        <x:v>4326.9549999999999</x:v>
      </x:c>
      <x:c r="AF383" s="492" t="e">
        <x:f t="shared" si="80"/>
        <x:v>#VALUE!</x:v>
      </x:c>
    </x:row>
    <x:row r="384" spans="1:32" s="26" customFormat="1">
      <x:c r="A384" s="118">
        <x:v>64</x:v>
      </x:c>
      <x:c r="B384" s="118"/>
      <x:c r="C384" s="113">
        <x:v>4</x:v>
      </x:c>
      <x:c r="D384" s="20" t="s">
        <x:v>1382</x:v>
      </x:c>
      <x:c r="E384" s="20" t="s">
        <x:v>95</x:v>
      </x:c>
      <x:c r="F384" s="20" t="s">
        <x:v>1383</x:v>
      </x:c>
      <x:c r="G384" s="158" t="e">
        <x:f t="shared" si="81"/>
        <x:v>#VALUE!</x:v>
      </x:c>
      <x:c r="H384" s="197">
        <x:f t="shared" si="81"/>
        <x:v>0</x:v>
      </x:c>
      <x:c r="I384" s="285" t="e">
        <x:f t="shared" si="81"/>
        <x:v>#VALUE!</x:v>
      </x:c>
      <x:c r="J384" s="106" t="e">
        <x:v>#VALUE!</x:v>
      </x:c>
      <x:c r="K384" s="73" t="e">
        <x:v>#VALUE!</x:v>
      </x:c>
      <x:c r="L384" s="68"/>
      <x:c r="M384" s="73">
        <x:v>0</x:v>
      </x:c>
      <x:c r="N384" s="159">
        <x:f t="shared" si="82"/>
        <x:v>0</x:v>
      </x:c>
      <x:c r="O384" s="106" t="e">
        <x:v>#VALUE!</x:v>
      </x:c>
      <x:c r="P384" s="73" t="e">
        <x:f t="shared" si="72"/>
        <x:v>#VALUE!</x:v>
      </x:c>
      <x:c r="Q384" s="68" t="e">
        <x:v>#VALUE!</x:v>
      </x:c>
      <x:c r="R384" s="73" t="e">
        <x:f t="shared" si="73"/>
        <x:v>#VALUE!</x:v>
      </x:c>
      <x:c r="S384" s="68" t="e">
        <x:v>#VALUE!</x:v>
      </x:c>
      <x:c r="T384" s="73" t="e">
        <x:f t="shared" si="74"/>
        <x:v>#VALUE!</x:v>
      </x:c>
      <x:c r="U384" s="26" t="e">
        <x:v>#VALUE!</x:v>
      </x:c>
      <x:c r="V384" s="26">
        <x:f t="shared" si="75"/>
        <x:v>0</x:v>
      </x:c>
      <x:c r="W384" s="73" t="e">
        <x:f t="shared" si="76"/>
        <x:v>#VALUE!</x:v>
      </x:c>
      <x:c r="X384" s="74" t="e">
        <x:f t="shared" si="77"/>
        <x:v>#VALUE!</x:v>
      </x:c>
      <x:c r="Y384" s="68" t="e">
        <x:f t="shared" si="78"/>
        <x:v>#VALUE!</x:v>
      </x:c>
      <x:c r="Z384" s="68" t="e">
        <x:f t="shared" si="79"/>
        <x:v>#VALUE!</x:v>
      </x:c>
      <x:c r="AC384" s="26">
        <x:v>4443.87</x:v>
      </x:c>
      <x:c r="AD384" s="26">
        <x:v>0</x:v>
      </x:c>
      <x:c r="AE384" s="492">
        <x:f t="shared" si="80"/>
        <x:v>4443.87</x:v>
      </x:c>
      <x:c r="AF384" s="492" t="e">
        <x:f t="shared" si="80"/>
        <x:v>#VALUE!</x:v>
      </x:c>
    </x:row>
    <x:row r="385" spans="1:32" s="26" customFormat="1">
      <x:c r="A385" s="118">
        <x:v>65</x:v>
      </x:c>
      <x:c r="B385" s="118"/>
      <x:c r="C385" s="113">
        <x:v>4</x:v>
      </x:c>
      <x:c r="D385" s="20" t="s">
        <x:v>83</x:v>
      </x:c>
      <x:c r="E385" s="20" t="s">
        <x:v>84</x:v>
      </x:c>
      <x:c r="F385" s="20" t="s">
        <x:v>10</x:v>
      </x:c>
      <x:c r="G385" s="158" t="e">
        <x:f t="shared" ref="G385:I397" si="83">SUMIFS(U:U,$D:$D,$D385,$C:$C,$C385-1)</x:f>
        <x:v>#VALUE!</x:v>
      </x:c>
      <x:c r="H385" s="197">
        <x:f t="shared" si="83"/>
        <x:v>4127.3905919999997</x:v>
      </x:c>
      <x:c r="I385" s="285" t="e">
        <x:f t="shared" si="83"/>
        <x:v>#VALUE!</x:v>
      </x:c>
      <x:c r="J385" s="106" t="e">
        <x:v>#VALUE!</x:v>
      </x:c>
      <x:c r="K385" s="73" t="e">
        <x:v>#VALUE!</x:v>
      </x:c>
      <x:c r="L385" s="68"/>
      <x:c r="M385" s="73">
        <x:v>0</x:v>
      </x:c>
      <x:c r="N385" s="159">
        <x:f t="shared" si="82"/>
        <x:v>4127.3905919999997</x:v>
      </x:c>
      <x:c r="O385" s="106" t="e">
        <x:v>#VALUE!</x:v>
      </x:c>
      <x:c r="P385" s="73" t="e">
        <x:f t="shared" ref="P385:P397" si="84">+IF(O385&lt;&gt;0,O385*N385,)</x:f>
        <x:v>#VALUE!</x:v>
      </x:c>
      <x:c r="Q385" s="68" t="e">
        <x:v>#VALUE!</x:v>
      </x:c>
      <x:c r="R385" s="73" t="e">
        <x:f t="shared" ref="R385:R397" si="85">+IF(Q385&lt;&gt;0,Q385*N385,)</x:f>
        <x:v>#VALUE!</x:v>
      </x:c>
      <x:c r="S385" s="68" t="e">
        <x:v>#VALUE!</x:v>
      </x:c>
      <x:c r="T385" s="73" t="e">
        <x:f t="shared" ref="T385:T397" si="86">+IF(S385&lt;&gt;0,S385*N385,)</x:f>
        <x:v>#VALUE!</x:v>
      </x:c>
      <x:c r="U385" s="26" t="e">
        <x:v>#VALUE!</x:v>
      </x:c>
      <x:c r="V385" s="26">
        <x:f t="shared" ref="V385:V397" si="87">+N385</x:f>
        <x:v>4127.3905919999997</x:v>
      </x:c>
      <x:c r="W385" s="73" t="e">
        <x:f t="shared" ref="W385:W397" si="88">+IF(U385&lt;&gt;0,U385*N385,)</x:f>
        <x:v>#VALUE!</x:v>
      </x:c>
      <x:c r="X385" s="74" t="e">
        <x:f t="shared" ref="X385:X397" si="89">+I385+K385-P385-R385-W385-T385+M385</x:f>
        <x:v>#VALUE!</x:v>
      </x:c>
      <x:c r="Y385" s="68" t="e">
        <x:f t="shared" ref="Y385:Y396" si="90">+G385+J385+L385-O385-Q385-S385</x:f>
        <x:v>#VALUE!</x:v>
      </x:c>
      <x:c r="Z385" s="68" t="e">
        <x:f t="shared" ref="Z385:Z397" si="91">+U385-Y385</x:f>
        <x:v>#VALUE!</x:v>
      </x:c>
      <x:c r="AC385" s="26">
        <x:v>4127.3905919999997</x:v>
      </x:c>
      <x:c r="AD385" s="26">
        <x:v>0</x:v>
      </x:c>
      <x:c r="AE385" s="492">
        <x:f t="shared" si="80"/>
        <x:v>0</x:v>
      </x:c>
      <x:c r="AF385" s="492" t="e">
        <x:f t="shared" si="80"/>
        <x:v>#VALUE!</x:v>
      </x:c>
    </x:row>
    <x:row r="386" spans="1:32" s="26" customFormat="1">
      <x:c r="A386" s="118">
        <x:v>66</x:v>
      </x:c>
      <x:c r="B386" s="118"/>
      <x:c r="C386" s="113">
        <x:v>4</x:v>
      </x:c>
      <x:c r="D386" s="20" t="s">
        <x:v>94</x:v>
      </x:c>
      <x:c r="E386" s="20" t="s">
        <x:v>95</x:v>
      </x:c>
      <x:c r="F386" s="20" t="s">
        <x:v>96</x:v>
      </x:c>
      <x:c r="G386" s="158" t="e">
        <x:f t="shared" si="83"/>
        <x:v>#VALUE!</x:v>
      </x:c>
      <x:c r="H386" s="197">
        <x:f t="shared" si="83"/>
        <x:v>4150.7430036000005</x:v>
      </x:c>
      <x:c r="I386" s="285" t="e">
        <x:f t="shared" si="83"/>
        <x:v>#VALUE!</x:v>
      </x:c>
      <x:c r="J386" s="106" t="e">
        <x:v>#VALUE!</x:v>
      </x:c>
      <x:c r="K386" s="73" t="e">
        <x:v>#VALUE!</x:v>
      </x:c>
      <x:c r="L386" s="68"/>
      <x:c r="M386" s="73">
        <x:v>0</x:v>
      </x:c>
      <x:c r="N386" s="159">
        <x:f t="shared" si="82"/>
        <x:v>4150.7430036000005</x:v>
      </x:c>
      <x:c r="O386" s="106" t="e">
        <x:v>#VALUE!</x:v>
      </x:c>
      <x:c r="P386" s="73" t="e">
        <x:f t="shared" si="84"/>
        <x:v>#VALUE!</x:v>
      </x:c>
      <x:c r="Q386" s="68" t="e">
        <x:v>#VALUE!</x:v>
      </x:c>
      <x:c r="R386" s="73" t="e">
        <x:f t="shared" si="85"/>
        <x:v>#VALUE!</x:v>
      </x:c>
      <x:c r="S386" s="68" t="e">
        <x:v>#VALUE!</x:v>
      </x:c>
      <x:c r="T386" s="73" t="e">
        <x:f t="shared" si="86"/>
        <x:v>#VALUE!</x:v>
      </x:c>
      <x:c r="U386" s="26" t="e">
        <x:v>#VALUE!</x:v>
      </x:c>
      <x:c r="V386" s="26">
        <x:f t="shared" si="87"/>
        <x:v>4150.7430036000005</x:v>
      </x:c>
      <x:c r="W386" s="73" t="e">
        <x:f t="shared" si="88"/>
        <x:v>#VALUE!</x:v>
      </x:c>
      <x:c r="X386" s="74" t="e">
        <x:f t="shared" si="89"/>
        <x:v>#VALUE!</x:v>
      </x:c>
      <x:c r="Y386" s="68" t="e">
        <x:f t="shared" si="90"/>
        <x:v>#VALUE!</x:v>
      </x:c>
      <x:c r="Z386" s="68" t="e">
        <x:f t="shared" si="91"/>
        <x:v>#VALUE!</x:v>
      </x:c>
      <x:c r="AC386" s="26">
        <x:v>4150.7430036000005</x:v>
      </x:c>
      <x:c r="AD386" s="26">
        <x:v>0</x:v>
      </x:c>
      <x:c r="AE386" s="492">
        <x:f t="shared" ref="AE386:AF397" si="92">+AC386-V386</x:f>
        <x:v>0</x:v>
      </x:c>
      <x:c r="AF386" s="492" t="e">
        <x:f t="shared" si="92"/>
        <x:v>#VALUE!</x:v>
      </x:c>
    </x:row>
    <x:row r="387" spans="1:32" s="26" customFormat="1">
      <x:c r="A387" s="118">
        <x:v>67</x:v>
      </x:c>
      <x:c r="B387" s="118"/>
      <x:c r="C387" s="113">
        <x:v>4</x:v>
      </x:c>
      <x:c r="D387" s="20" t="s">
        <x:v>1409</x:v>
      </x:c>
      <x:c r="E387" s="20" t="s">
        <x:v>84</x:v>
      </x:c>
      <x:c r="F387" s="20" t="s">
        <x:v>1420</x:v>
      </x:c>
      <x:c r="G387" s="158">
        <x:f t="shared" si="83"/>
        <x:v>0</x:v>
      </x:c>
      <x:c r="H387" s="197">
        <x:f t="shared" si="83"/>
        <x:v>0</x:v>
      </x:c>
      <x:c r="I387" s="285">
        <x:f t="shared" si="83"/>
        <x:v>0</x:v>
      </x:c>
      <x:c r="J387" s="106" t="e">
        <x:v>#VALUE!</x:v>
      </x:c>
      <x:c r="K387" s="73" t="e">
        <x:v>#VALUE!</x:v>
      </x:c>
      <x:c r="L387" s="68"/>
      <x:c r="M387" s="73">
        <x:v>0</x:v>
      </x:c>
      <x:c r="N387" s="159">
        <x:f t="shared" si="82"/>
        <x:v>0</x:v>
      </x:c>
      <x:c r="O387" s="106" t="e">
        <x:v>#VALUE!</x:v>
      </x:c>
      <x:c r="P387" s="73" t="e">
        <x:f t="shared" si="84"/>
        <x:v>#VALUE!</x:v>
      </x:c>
      <x:c r="Q387" s="68" t="e">
        <x:v>#VALUE!</x:v>
      </x:c>
      <x:c r="R387" s="73" t="e">
        <x:f t="shared" si="85"/>
        <x:v>#VALUE!</x:v>
      </x:c>
      <x:c r="S387" s="68" t="e">
        <x:v>#VALUE!</x:v>
      </x:c>
      <x:c r="T387" s="73" t="e">
        <x:f t="shared" si="86"/>
        <x:v>#VALUE!</x:v>
      </x:c>
      <x:c r="U387" s="26" t="e">
        <x:v>#VALUE!</x:v>
      </x:c>
      <x:c r="V387" s="26">
        <x:f t="shared" si="87"/>
        <x:v>0</x:v>
      </x:c>
      <x:c r="W387" s="73" t="e">
        <x:f t="shared" si="88"/>
        <x:v>#VALUE!</x:v>
      </x:c>
      <x:c r="X387" s="74" t="e">
        <x:f t="shared" si="89"/>
        <x:v>#VALUE!</x:v>
      </x:c>
      <x:c r="Y387" s="68" t="e">
        <x:f t="shared" si="90"/>
        <x:v>#VALUE!</x:v>
      </x:c>
      <x:c r="Z387" s="68" t="e">
        <x:f t="shared" si="91"/>
        <x:v>#VALUE!</x:v>
      </x:c>
      <x:c r="AC387" s="26">
        <x:v>586.36500000000001</x:v>
      </x:c>
      <x:c r="AD387" s="26">
        <x:v>9381.84</x:v>
      </x:c>
      <x:c r="AE387" s="492">
        <x:f t="shared" si="92"/>
        <x:v>586.36500000000001</x:v>
      </x:c>
      <x:c r="AF387" s="492" t="e">
        <x:f t="shared" si="92"/>
        <x:v>#VALUE!</x:v>
      </x:c>
    </x:row>
    <x:row r="388" spans="1:32" s="26" customFormat="1">
      <x:c r="A388" s="118">
        <x:v>68</x:v>
      </x:c>
      <x:c r="B388" s="118"/>
      <x:c r="C388" s="113">
        <x:v>4</x:v>
      </x:c>
      <x:c r="D388" s="20" t="s">
        <x:v>1410</x:v>
      </x:c>
      <x:c r="E388" s="20" t="s">
        <x:v>84</x:v>
      </x:c>
      <x:c r="F388" s="20" t="s">
        <x:v>1420</x:v>
      </x:c>
      <x:c r="G388" s="158">
        <x:f t="shared" si="83"/>
        <x:v>0</x:v>
      </x:c>
      <x:c r="H388" s="197">
        <x:f t="shared" si="83"/>
        <x:v>0</x:v>
      </x:c>
      <x:c r="I388" s="285">
        <x:f t="shared" si="83"/>
        <x:v>0</x:v>
      </x:c>
      <x:c r="J388" s="106" t="e">
        <x:v>#VALUE!</x:v>
      </x:c>
      <x:c r="K388" s="73" t="e">
        <x:v>#VALUE!</x:v>
      </x:c>
      <x:c r="L388" s="68"/>
      <x:c r="M388" s="73">
        <x:v>0</x:v>
      </x:c>
      <x:c r="N388" s="159">
        <x:f t="shared" si="82"/>
        <x:v>0</x:v>
      </x:c>
      <x:c r="O388" s="106" t="e">
        <x:v>#VALUE!</x:v>
      </x:c>
      <x:c r="P388" s="73" t="e">
        <x:f t="shared" si="84"/>
        <x:v>#VALUE!</x:v>
      </x:c>
      <x:c r="Q388" s="68" t="e">
        <x:v>#VALUE!</x:v>
      </x:c>
      <x:c r="R388" s="73" t="e">
        <x:f t="shared" si="85"/>
        <x:v>#VALUE!</x:v>
      </x:c>
      <x:c r="S388" s="68" t="e">
        <x:v>#VALUE!</x:v>
      </x:c>
      <x:c r="T388" s="73" t="e">
        <x:f t="shared" si="86"/>
        <x:v>#VALUE!</x:v>
      </x:c>
      <x:c r="U388" s="26" t="e">
        <x:v>#VALUE!</x:v>
      </x:c>
      <x:c r="V388" s="26">
        <x:f t="shared" si="87"/>
        <x:v>0</x:v>
      </x:c>
      <x:c r="W388" s="73" t="e">
        <x:f t="shared" si="88"/>
        <x:v>#VALUE!</x:v>
      </x:c>
      <x:c r="X388" s="74" t="e">
        <x:f t="shared" si="89"/>
        <x:v>#VALUE!</x:v>
      </x:c>
      <x:c r="Y388" s="68" t="e">
        <x:f t="shared" si="90"/>
        <x:v>#VALUE!</x:v>
      </x:c>
      <x:c r="Z388" s="68" t="e">
        <x:f t="shared" si="91"/>
        <x:v>#VALUE!</x:v>
      </x:c>
      <x:c r="AC388" s="26">
        <x:v>541.46</x:v>
      </x:c>
      <x:c r="AD388" s="26">
        <x:v>12995.04</x:v>
      </x:c>
      <x:c r="AE388" s="492">
        <x:f t="shared" si="92"/>
        <x:v>541.46</x:v>
      </x:c>
      <x:c r="AF388" s="492" t="e">
        <x:f t="shared" si="92"/>
        <x:v>#VALUE!</x:v>
      </x:c>
    </x:row>
    <x:row r="389" spans="1:32" s="26" customFormat="1">
      <x:c r="A389" s="118">
        <x:v>69</x:v>
      </x:c>
      <x:c r="B389" s="118"/>
      <x:c r="C389" s="113">
        <x:v>4</x:v>
      </x:c>
      <x:c r="D389" s="20" t="s">
        <x:v>1411</x:v>
      </x:c>
      <x:c r="E389" s="20" t="s">
        <x:v>84</x:v>
      </x:c>
      <x:c r="F389" s="20" t="s">
        <x:v>1420</x:v>
      </x:c>
      <x:c r="G389" s="158">
        <x:f t="shared" si="83"/>
        <x:v>0</x:v>
      </x:c>
      <x:c r="H389" s="197">
        <x:f t="shared" si="83"/>
        <x:v>0</x:v>
      </x:c>
      <x:c r="I389" s="285">
        <x:f t="shared" si="83"/>
        <x:v>0</x:v>
      </x:c>
      <x:c r="J389" s="106" t="e">
        <x:v>#VALUE!</x:v>
      </x:c>
      <x:c r="K389" s="73" t="e">
        <x:v>#VALUE!</x:v>
      </x:c>
      <x:c r="L389" s="68"/>
      <x:c r="M389" s="73">
        <x:v>0</x:v>
      </x:c>
      <x:c r="N389" s="159">
        <x:f t="shared" si="82"/>
        <x:v>0</x:v>
      </x:c>
      <x:c r="O389" s="106" t="e">
        <x:v>#VALUE!</x:v>
      </x:c>
      <x:c r="P389" s="73" t="e">
        <x:f t="shared" si="84"/>
        <x:v>#VALUE!</x:v>
      </x:c>
      <x:c r="Q389" s="68" t="e">
        <x:v>#VALUE!</x:v>
      </x:c>
      <x:c r="R389" s="73" t="e">
        <x:f t="shared" si="85"/>
        <x:v>#VALUE!</x:v>
      </x:c>
      <x:c r="S389" s="68" t="e">
        <x:v>#VALUE!</x:v>
      </x:c>
      <x:c r="T389" s="73" t="e">
        <x:f t="shared" si="86"/>
        <x:v>#VALUE!</x:v>
      </x:c>
      <x:c r="U389" s="26" t="e">
        <x:v>#VALUE!</x:v>
      </x:c>
      <x:c r="V389" s="26">
        <x:f t="shared" si="87"/>
        <x:v>0</x:v>
      </x:c>
      <x:c r="W389" s="73" t="e">
        <x:f t="shared" si="88"/>
        <x:v>#VALUE!</x:v>
      </x:c>
      <x:c r="X389" s="74" t="e">
        <x:f t="shared" si="89"/>
        <x:v>#VALUE!</x:v>
      </x:c>
      <x:c r="Y389" s="68" t="e">
        <x:f t="shared" si="90"/>
        <x:v>#VALUE!</x:v>
      </x:c>
      <x:c r="Z389" s="68" t="e">
        <x:f t="shared" si="91"/>
        <x:v>#VALUE!</x:v>
      </x:c>
      <x:c r="AC389" s="26">
        <x:v>606.22749999999996</x:v>
      </x:c>
      <x:c r="AD389" s="26">
        <x:v>4849.82</x:v>
      </x:c>
      <x:c r="AE389" s="492">
        <x:f t="shared" si="92"/>
        <x:v>606.22749999999996</x:v>
      </x:c>
      <x:c r="AF389" s="492" t="e">
        <x:f t="shared" si="92"/>
        <x:v>#VALUE!</x:v>
      </x:c>
    </x:row>
    <x:row r="390" spans="1:32" s="26" customFormat="1">
      <x:c r="A390" s="118">
        <x:v>70</x:v>
      </x:c>
      <x:c r="B390" s="118"/>
      <x:c r="C390" s="113">
        <x:v>4</x:v>
      </x:c>
      <x:c r="D390" s="20" t="s">
        <x:v>1405</x:v>
      </x:c>
      <x:c r="E390" s="20" t="s">
        <x:v>84</x:v>
      </x:c>
      <x:c r="F390" s="20" t="s">
        <x:v>1420</x:v>
      </x:c>
      <x:c r="G390" s="158">
        <x:f t="shared" si="83"/>
        <x:v>0</x:v>
      </x:c>
      <x:c r="H390" s="197">
        <x:f t="shared" si="83"/>
        <x:v>0</x:v>
      </x:c>
      <x:c r="I390" s="285">
        <x:f t="shared" si="83"/>
        <x:v>0</x:v>
      </x:c>
      <x:c r="J390" s="106" t="e">
        <x:v>#VALUE!</x:v>
      </x:c>
      <x:c r="K390" s="73" t="e">
        <x:v>#VALUE!</x:v>
      </x:c>
      <x:c r="L390" s="68"/>
      <x:c r="M390" s="73">
        <x:v>0</x:v>
      </x:c>
      <x:c r="N390" s="159">
        <x:f t="shared" si="82"/>
        <x:v>0</x:v>
      </x:c>
      <x:c r="O390" s="106" t="e">
        <x:v>#VALUE!</x:v>
      </x:c>
      <x:c r="P390" s="73" t="e">
        <x:f t="shared" si="84"/>
        <x:v>#VALUE!</x:v>
      </x:c>
      <x:c r="Q390" s="68" t="e">
        <x:v>#VALUE!</x:v>
      </x:c>
      <x:c r="R390" s="73" t="e">
        <x:f t="shared" si="85"/>
        <x:v>#VALUE!</x:v>
      </x:c>
      <x:c r="S390" s="68" t="e">
        <x:v>#VALUE!</x:v>
      </x:c>
      <x:c r="T390" s="73" t="e">
        <x:f t="shared" si="86"/>
        <x:v>#VALUE!</x:v>
      </x:c>
      <x:c r="U390" s="26" t="e">
        <x:v>#VALUE!</x:v>
      </x:c>
      <x:c r="V390" s="26">
        <x:f t="shared" si="87"/>
        <x:v>0</x:v>
      </x:c>
      <x:c r="W390" s="73" t="e">
        <x:f t="shared" si="88"/>
        <x:v>#VALUE!</x:v>
      </x:c>
      <x:c r="X390" s="74" t="e">
        <x:f t="shared" si="89"/>
        <x:v>#VALUE!</x:v>
      </x:c>
      <x:c r="Y390" s="68" t="e">
        <x:f t="shared" si="90"/>
        <x:v>#VALUE!</x:v>
      </x:c>
      <x:c r="Z390" s="68" t="e">
        <x:f t="shared" si="91"/>
        <x:v>#VALUE!</x:v>
      </x:c>
      <x:c r="AC390" s="26">
        <x:v>607.09130000000005</x:v>
      </x:c>
      <x:c r="AD390" s="26">
        <x:v>4856.7304000000004</x:v>
      </x:c>
      <x:c r="AE390" s="492">
        <x:f t="shared" si="92"/>
        <x:v>607.09130000000005</x:v>
      </x:c>
      <x:c r="AF390" s="492" t="e">
        <x:f t="shared" si="92"/>
        <x:v>#VALUE!</x:v>
      </x:c>
    </x:row>
    <x:row r="391" spans="1:32" s="26" customFormat="1">
      <x:c r="A391" s="118">
        <x:v>71</x:v>
      </x:c>
      <x:c r="B391" s="118"/>
      <x:c r="C391" s="113">
        <x:v>4</x:v>
      </x:c>
      <x:c r="D391" s="210" t="s">
        <x:v>1406</x:v>
      </x:c>
      <x:c r="E391" s="210" t="s">
        <x:v>84</x:v>
      </x:c>
      <x:c r="F391" s="20" t="s">
        <x:v>1420</x:v>
      </x:c>
      <x:c r="G391" s="158">
        <x:f t="shared" si="83"/>
        <x:v>0</x:v>
      </x:c>
      <x:c r="H391" s="197">
        <x:f t="shared" si="83"/>
        <x:v>0</x:v>
      </x:c>
      <x:c r="I391" s="285">
        <x:f t="shared" si="83"/>
        <x:v>0</x:v>
      </x:c>
      <x:c r="J391" s="106" t="e">
        <x:v>#VALUE!</x:v>
      </x:c>
      <x:c r="K391" s="73" t="e">
        <x:v>#VALUE!</x:v>
      </x:c>
      <x:c r="L391" s="68"/>
      <x:c r="M391" s="73">
        <x:v>0</x:v>
      </x:c>
      <x:c r="N391" s="159">
        <x:f t="shared" si="82"/>
        <x:v>0</x:v>
      </x:c>
      <x:c r="O391" s="106" t="e">
        <x:v>#VALUE!</x:v>
      </x:c>
      <x:c r="P391" s="73" t="e">
        <x:f t="shared" si="84"/>
        <x:v>#VALUE!</x:v>
      </x:c>
      <x:c r="Q391" s="68" t="e">
        <x:v>#VALUE!</x:v>
      </x:c>
      <x:c r="R391" s="73" t="e">
        <x:f t="shared" si="85"/>
        <x:v>#VALUE!</x:v>
      </x:c>
      <x:c r="S391" s="68" t="e">
        <x:v>#VALUE!</x:v>
      </x:c>
      <x:c r="T391" s="73" t="e">
        <x:f t="shared" si="86"/>
        <x:v>#VALUE!</x:v>
      </x:c>
      <x:c r="U391" s="26" t="e">
        <x:v>#VALUE!</x:v>
      </x:c>
      <x:c r="V391" s="26">
        <x:f t="shared" si="87"/>
        <x:v>0</x:v>
      </x:c>
      <x:c r="W391" s="73" t="e">
        <x:f t="shared" si="88"/>
        <x:v>#VALUE!</x:v>
      </x:c>
      <x:c r="X391" s="74" t="e">
        <x:f t="shared" si="89"/>
        <x:v>#VALUE!</x:v>
      </x:c>
      <x:c r="Y391" s="68" t="e">
        <x:f t="shared" si="90"/>
        <x:v>#VALUE!</x:v>
      </x:c>
      <x:c r="Z391" s="68" t="e">
        <x:f t="shared" si="91"/>
        <x:v>#VALUE!</x:v>
      </x:c>
      <x:c r="AC391" s="26">
        <x:v>551.82249999999999</x:v>
      </x:c>
      <x:c r="AD391" s="26">
        <x:v>4414.58</x:v>
      </x:c>
      <x:c r="AE391" s="492">
        <x:f t="shared" si="92"/>
        <x:v>551.82249999999999</x:v>
      </x:c>
      <x:c r="AF391" s="492" t="e">
        <x:f t="shared" si="92"/>
        <x:v>#VALUE!</x:v>
      </x:c>
    </x:row>
    <x:row r="392" spans="1:32" s="26" customFormat="1">
      <x:c r="A392" s="118">
        <x:v>72</x:v>
      </x:c>
      <x:c r="B392" s="118"/>
      <x:c r="C392" s="113">
        <x:v>4</x:v>
      </x:c>
      <x:c r="D392" s="210" t="s">
        <x:v>1407</x:v>
      </x:c>
      <x:c r="E392" s="210" t="s">
        <x:v>84</x:v>
      </x:c>
      <x:c r="F392" s="20" t="s">
        <x:v>1420</x:v>
      </x:c>
      <x:c r="G392" s="158">
        <x:f t="shared" si="83"/>
        <x:v>0</x:v>
      </x:c>
      <x:c r="H392" s="197">
        <x:f t="shared" si="83"/>
        <x:v>0</x:v>
      </x:c>
      <x:c r="I392" s="285">
        <x:f t="shared" si="83"/>
        <x:v>0</x:v>
      </x:c>
      <x:c r="J392" s="106" t="e">
        <x:v>#VALUE!</x:v>
      </x:c>
      <x:c r="K392" s="73" t="e">
        <x:v>#VALUE!</x:v>
      </x:c>
      <x:c r="L392" s="68"/>
      <x:c r="M392" s="73">
        <x:v>0</x:v>
      </x:c>
      <x:c r="N392" s="159">
        <x:f t="shared" si="82"/>
        <x:v>0</x:v>
      </x:c>
      <x:c r="O392" s="106" t="e">
        <x:v>#VALUE!</x:v>
      </x:c>
      <x:c r="P392" s="73" t="e">
        <x:f t="shared" si="84"/>
        <x:v>#VALUE!</x:v>
      </x:c>
      <x:c r="Q392" s="68" t="e">
        <x:v>#VALUE!</x:v>
      </x:c>
      <x:c r="R392" s="73" t="e">
        <x:f t="shared" si="85"/>
        <x:v>#VALUE!</x:v>
      </x:c>
      <x:c r="S392" s="68" t="e">
        <x:v>#VALUE!</x:v>
      </x:c>
      <x:c r="T392" s="73" t="e">
        <x:f t="shared" si="86"/>
        <x:v>#VALUE!</x:v>
      </x:c>
      <x:c r="U392" s="26" t="e">
        <x:v>#VALUE!</x:v>
      </x:c>
      <x:c r="V392" s="26">
        <x:f t="shared" si="87"/>
        <x:v>0</x:v>
      </x:c>
      <x:c r="W392" s="73" t="e">
        <x:f t="shared" si="88"/>
        <x:v>#VALUE!</x:v>
      </x:c>
      <x:c r="X392" s="74" t="e">
        <x:f t="shared" si="89"/>
        <x:v>#VALUE!</x:v>
      </x:c>
      <x:c r="Y392" s="68" t="e">
        <x:f t="shared" si="90"/>
        <x:v>#VALUE!</x:v>
      </x:c>
      <x:c r="Z392" s="68" t="e">
        <x:f t="shared" si="91"/>
        <x:v>#VALUE!</x:v>
      </x:c>
      <x:c r="AC392" s="26">
        <x:v>585.50250000000005</x:v>
      </x:c>
      <x:c r="AD392" s="26">
        <x:v>4684.0200000000004</x:v>
      </x:c>
      <x:c r="AE392" s="492">
        <x:f t="shared" si="92"/>
        <x:v>585.50250000000005</x:v>
      </x:c>
      <x:c r="AF392" s="492" t="e">
        <x:f t="shared" si="92"/>
        <x:v>#VALUE!</x:v>
      </x:c>
    </x:row>
    <x:row r="393" spans="1:32" s="26" customFormat="1">
      <x:c r="A393" s="118">
        <x:v>73</x:v>
      </x:c>
      <x:c r="B393" s="118"/>
      <x:c r="C393" s="113">
        <x:v>4</x:v>
      </x:c>
      <x:c r="D393" s="210" t="s">
        <x:v>1408</x:v>
      </x:c>
      <x:c r="E393" s="210" t="s">
        <x:v>84</x:v>
      </x:c>
      <x:c r="F393" s="20" t="s">
        <x:v>1420</x:v>
      </x:c>
      <x:c r="G393" s="158">
        <x:f t="shared" si="83"/>
        <x:v>0</x:v>
      </x:c>
      <x:c r="H393" s="197">
        <x:f t="shared" si="83"/>
        <x:v>0</x:v>
      </x:c>
      <x:c r="I393" s="285">
        <x:f t="shared" si="83"/>
        <x:v>0</x:v>
      </x:c>
      <x:c r="J393" s="106" t="e">
        <x:v>#VALUE!</x:v>
      </x:c>
      <x:c r="K393" s="73" t="e">
        <x:v>#VALUE!</x:v>
      </x:c>
      <x:c r="L393" s="68"/>
      <x:c r="M393" s="73">
        <x:v>0</x:v>
      </x:c>
      <x:c r="N393" s="159">
        <x:f t="shared" si="82"/>
        <x:v>0</x:v>
      </x:c>
      <x:c r="O393" s="106" t="e">
        <x:v>#VALUE!</x:v>
      </x:c>
      <x:c r="P393" s="73" t="e">
        <x:f t="shared" si="84"/>
        <x:v>#VALUE!</x:v>
      </x:c>
      <x:c r="Q393" s="68" t="e">
        <x:v>#VALUE!</x:v>
      </x:c>
      <x:c r="R393" s="73" t="e">
        <x:f t="shared" si="85"/>
        <x:v>#VALUE!</x:v>
      </x:c>
      <x:c r="S393" s="68" t="e">
        <x:v>#VALUE!</x:v>
      </x:c>
      <x:c r="T393" s="73" t="e">
        <x:f t="shared" si="86"/>
        <x:v>#VALUE!</x:v>
      </x:c>
      <x:c r="U393" s="26" t="e">
        <x:v>#VALUE!</x:v>
      </x:c>
      <x:c r="V393" s="26">
        <x:f t="shared" si="87"/>
        <x:v>0</x:v>
      </x:c>
      <x:c r="W393" s="73" t="e">
        <x:f t="shared" si="88"/>
        <x:v>#VALUE!</x:v>
      </x:c>
      <x:c r="X393" s="74" t="e">
        <x:f t="shared" si="89"/>
        <x:v>#VALUE!</x:v>
      </x:c>
      <x:c r="Y393" s="68" t="e">
        <x:f t="shared" si="90"/>
        <x:v>#VALUE!</x:v>
      </x:c>
      <x:c r="Z393" s="68" t="e">
        <x:f t="shared" si="91"/>
        <x:v>#VALUE!</x:v>
      </x:c>
      <x:c r="AC393" s="26">
        <x:v>664.95</x:v>
      </x:c>
      <x:c r="AD393" s="26">
        <x:v>5319.6</x:v>
      </x:c>
      <x:c r="AE393" s="492">
        <x:f t="shared" si="92"/>
        <x:v>664.95</x:v>
      </x:c>
      <x:c r="AF393" s="492" t="e">
        <x:f t="shared" si="92"/>
        <x:v>#VALUE!</x:v>
      </x:c>
    </x:row>
    <x:row r="394" spans="1:32" s="26" customFormat="1">
      <x:c r="A394" s="118">
        <x:v>74</x:v>
      </x:c>
      <x:c r="B394" s="118"/>
      <x:c r="C394" s="113">
        <x:v>4</x:v>
      </x:c>
      <x:c r="D394" s="210" t="s">
        <x:v>85</x:v>
      </x:c>
      <x:c r="E394" s="210" t="s">
        <x:v>123</x:v>
      </x:c>
      <x:c r="F394" s="20" t="s">
        <x:v>87</x:v>
      </x:c>
      <x:c r="G394" s="158" t="e">
        <x:f t="shared" si="83"/>
        <x:v>#VALUE!</x:v>
      </x:c>
      <x:c r="H394" s="197">
        <x:f t="shared" si="83"/>
        <x:v>34.549243300000001</x:v>
      </x:c>
      <x:c r="I394" s="285" t="e">
        <x:f t="shared" si="83"/>
        <x:v>#VALUE!</x:v>
      </x:c>
      <x:c r="J394" s="106" t="e">
        <x:v>#VALUE!</x:v>
      </x:c>
      <x:c r="K394" s="73" t="e">
        <x:v>#VALUE!</x:v>
      </x:c>
      <x:c r="L394" s="68"/>
      <x:c r="M394" s="73">
        <x:v>0</x:v>
      </x:c>
      <x:c r="N394" s="159">
        <x:f t="shared" si="82"/>
        <x:v>34.549243300000001</x:v>
      </x:c>
      <x:c r="O394" s="106" t="e">
        <x:v>#VALUE!</x:v>
      </x:c>
      <x:c r="P394" s="73" t="e">
        <x:f t="shared" si="84"/>
        <x:v>#VALUE!</x:v>
      </x:c>
      <x:c r="Q394" s="68" t="e">
        <x:v>#VALUE!</x:v>
      </x:c>
      <x:c r="R394" s="73" t="e">
        <x:f t="shared" si="85"/>
        <x:v>#VALUE!</x:v>
      </x:c>
      <x:c r="S394" s="68" t="e">
        <x:v>#VALUE!</x:v>
      </x:c>
      <x:c r="T394" s="73" t="e">
        <x:f t="shared" si="86"/>
        <x:v>#VALUE!</x:v>
      </x:c>
      <x:c r="U394" s="26" t="e">
        <x:v>#VALUE!</x:v>
      </x:c>
      <x:c r="V394" s="26">
        <x:f t="shared" si="87"/>
        <x:v>34.549243300000001</x:v>
      </x:c>
      <x:c r="W394" s="73" t="e">
        <x:f t="shared" si="88"/>
        <x:v>#VALUE!</x:v>
      </x:c>
      <x:c r="X394" s="74" t="e">
        <x:f t="shared" si="89"/>
        <x:v>#VALUE!</x:v>
      </x:c>
      <x:c r="Y394" s="68" t="e">
        <x:f t="shared" si="90"/>
        <x:v>#VALUE!</x:v>
      </x:c>
      <x:c r="Z394" s="68" t="e">
        <x:f t="shared" si="91"/>
        <x:v>#VALUE!</x:v>
      </x:c>
      <x:c r="AC394" s="26">
        <x:v>41.760777428263765</x:v>
      </x:c>
      <x:c r="AD394" s="26">
        <x:v>9187.3710342180275</x:v>
      </x:c>
      <x:c r="AE394" s="492">
        <x:f t="shared" si="92"/>
        <x:v>7.2115341282637644</x:v>
      </x:c>
      <x:c r="AF394" s="492" t="e">
        <x:f t="shared" si="92"/>
        <x:v>#VALUE!</x:v>
      </x:c>
    </x:row>
    <x:row r="395" spans="1:32" s="26" customFormat="1">
      <x:c r="A395" s="118">
        <x:v>75</x:v>
      </x:c>
      <x:c r="B395" s="118"/>
      <x:c r="C395" s="113">
        <x:v>4</x:v>
      </x:c>
      <x:c r="D395" s="210" t="s">
        <x:v>88</x:v>
      </x:c>
      <x:c r="E395" s="210" t="s">
        <x:v>123</x:v>
      </x:c>
      <x:c r="F395" s="20" t="s">
        <x:v>89</x:v>
      </x:c>
      <x:c r="G395" s="158" t="e">
        <x:f t="shared" si="83"/>
        <x:v>#VALUE!</x:v>
      </x:c>
      <x:c r="H395" s="197">
        <x:f t="shared" si="83"/>
        <x:v>40.160523260000005</x:v>
      </x:c>
      <x:c r="I395" s="285" t="e">
        <x:f t="shared" si="83"/>
        <x:v>#VALUE!</x:v>
      </x:c>
      <x:c r="J395" s="106" t="e">
        <x:v>#VALUE!</x:v>
      </x:c>
      <x:c r="K395" s="73" t="e">
        <x:v>#VALUE!</x:v>
      </x:c>
      <x:c r="L395" s="68"/>
      <x:c r="M395" s="73">
        <x:v>0</x:v>
      </x:c>
      <x:c r="N395" s="159">
        <x:f t="shared" si="82"/>
        <x:v>40.160523260000005</x:v>
      </x:c>
      <x:c r="O395" s="106" t="e">
        <x:v>#VALUE!</x:v>
      </x:c>
      <x:c r="P395" s="73" t="e">
        <x:f t="shared" si="84"/>
        <x:v>#VALUE!</x:v>
      </x:c>
      <x:c r="Q395" s="68" t="e">
        <x:v>#VALUE!</x:v>
      </x:c>
      <x:c r="R395" s="73" t="e">
        <x:f t="shared" si="85"/>
        <x:v>#VALUE!</x:v>
      </x:c>
      <x:c r="S395" s="68" t="e">
        <x:v>#VALUE!</x:v>
      </x:c>
      <x:c r="T395" s="73" t="e">
        <x:f t="shared" si="86"/>
        <x:v>#VALUE!</x:v>
      </x:c>
      <x:c r="U395" s="26" t="e">
        <x:v>#VALUE!</x:v>
      </x:c>
      <x:c r="V395" s="26">
        <x:f t="shared" si="87"/>
        <x:v>40.160523260000005</x:v>
      </x:c>
      <x:c r="W395" s="73" t="e">
        <x:f t="shared" si="88"/>
        <x:v>#VALUE!</x:v>
      </x:c>
      <x:c r="X395" s="74" t="e">
        <x:f t="shared" si="89"/>
        <x:v>#VALUE!</x:v>
      </x:c>
      <x:c r="Y395" s="68" t="e">
        <x:f t="shared" si="90"/>
        <x:v>#VALUE!</x:v>
      </x:c>
      <x:c r="Z395" s="68" t="e">
        <x:f t="shared" si="91"/>
        <x:v>#VALUE!</x:v>
      </x:c>
      <x:c r="AC395" s="26">
        <x:v>48.487612538167916</x:v>
      </x:c>
      <x:c r="AD395" s="26">
        <x:v>10667.274758396941</x:v>
      </x:c>
      <x:c r="AE395" s="492">
        <x:f t="shared" si="92"/>
        <x:v>8.3270892781679109</x:v>
      </x:c>
      <x:c r="AF395" s="492" t="e">
        <x:f t="shared" si="92"/>
        <x:v>#VALUE!</x:v>
      </x:c>
    </x:row>
    <x:row r="396" spans="1:32" s="26" customFormat="1">
      <x:c r="A396" s="118">
        <x:v>76</x:v>
      </x:c>
      <x:c r="B396" s="118"/>
      <x:c r="C396" s="113">
        <x:v>4</x:v>
      </x:c>
      <x:c r="D396" s="210" t="s">
        <x:v>90</x:v>
      </x:c>
      <x:c r="E396" s="210" t="s">
        <x:v>123</x:v>
      </x:c>
      <x:c r="F396" s="20" t="s">
        <x:v>91</x:v>
      </x:c>
      <x:c r="G396" s="158" t="e">
        <x:f t="shared" si="83"/>
        <x:v>#VALUE!</x:v>
      </x:c>
      <x:c r="H396" s="197">
        <x:f t="shared" si="83"/>
        <x:v>30.894961240000001</x:v>
      </x:c>
      <x:c r="I396" s="285" t="e">
        <x:f t="shared" si="83"/>
        <x:v>#VALUE!</x:v>
      </x:c>
      <x:c r="J396" s="106" t="e">
        <x:v>#VALUE!</x:v>
      </x:c>
      <x:c r="K396" s="73" t="e">
        <x:v>#VALUE!</x:v>
      </x:c>
      <x:c r="L396" s="68"/>
      <x:c r="M396" s="73">
        <x:v>0</x:v>
      </x:c>
      <x:c r="N396" s="159">
        <x:f t="shared" si="82"/>
        <x:v>30.894961240000001</x:v>
      </x:c>
      <x:c r="O396" s="106" t="e">
        <x:v>#VALUE!</x:v>
      </x:c>
      <x:c r="P396" s="73" t="e">
        <x:f t="shared" si="84"/>
        <x:v>#VALUE!</x:v>
      </x:c>
      <x:c r="Q396" s="68" t="e">
        <x:v>#VALUE!</x:v>
      </x:c>
      <x:c r="R396" s="73" t="e">
        <x:f t="shared" si="85"/>
        <x:v>#VALUE!</x:v>
      </x:c>
      <x:c r="S396" s="68" t="e">
        <x:v>#VALUE!</x:v>
      </x:c>
      <x:c r="T396" s="73" t="e">
        <x:f t="shared" si="86"/>
        <x:v>#VALUE!</x:v>
      </x:c>
      <x:c r="U396" s="26" t="e">
        <x:v>#VALUE!</x:v>
      </x:c>
      <x:c r="V396" s="26">
        <x:f t="shared" si="87"/>
        <x:v>30.894961240000001</x:v>
      </x:c>
      <x:c r="W396" s="73" t="e">
        <x:f t="shared" si="88"/>
        <x:v>#VALUE!</x:v>
      </x:c>
      <x:c r="X396" s="74" t="e">
        <x:f t="shared" si="89"/>
        <x:v>#VALUE!</x:v>
      </x:c>
      <x:c r="Y396" s="68" t="e">
        <x:f t="shared" si="90"/>
        <x:v>#VALUE!</x:v>
      </x:c>
      <x:c r="Z396" s="68" t="e">
        <x:f t="shared" si="91"/>
        <x:v>#VALUE!</x:v>
      </x:c>
      <x:c r="AC396" s="26">
        <x:v>37.18894386672153</x:v>
      </x:c>
      <x:c r="AD396" s="26">
        <x:v>8627.8349770793957</x:v>
      </x:c>
      <x:c r="AE396" s="492">
        <x:f t="shared" si="92"/>
        <x:v>6.2939826267215295</x:v>
      </x:c>
      <x:c r="AF396" s="492" t="e">
        <x:f t="shared" si="92"/>
        <x:v>#VALUE!</x:v>
      </x:c>
    </x:row>
    <x:row r="397" spans="1:32" s="26" customFormat="1" ht="14.25" thickBot="1">
      <x:c r="A397" s="118">
        <x:v>77</x:v>
      </x:c>
      <x:c r="B397" s="118"/>
      <x:c r="C397" s="113">
        <x:v>4</x:v>
      </x:c>
      <x:c r="D397" s="210" t="s">
        <x:v>1386</x:v>
      </x:c>
      <x:c r="E397" s="210" t="s">
        <x:v>123</x:v>
      </x:c>
      <x:c r="F397" s="20" t="s">
        <x:v>1400</x:v>
      </x:c>
      <x:c r="G397" s="158" t="e">
        <x:f t="shared" si="83"/>
        <x:v>#VALUE!</x:v>
      </x:c>
      <x:c r="H397" s="197">
        <x:f t="shared" si="83"/>
        <x:v>0</x:v>
      </x:c>
      <x:c r="I397" s="285" t="e">
        <x:f t="shared" si="83"/>
        <x:v>#VALUE!</x:v>
      </x:c>
      <x:c r="J397" s="106" t="e">
        <x:v>#VALUE!</x:v>
      </x:c>
      <x:c r="K397" s="73" t="e">
        <x:v>#VALUE!</x:v>
      </x:c>
      <x:c r="L397" s="68"/>
      <x:c r="M397" s="73">
        <x:v>0</x:v>
      </x:c>
      <x:c r="N397" s="159">
        <x:f t="shared" si="82"/>
        <x:v>0</x:v>
      </x:c>
      <x:c r="O397" s="106" t="e">
        <x:v>#VALUE!</x:v>
      </x:c>
      <x:c r="P397" s="73" t="e">
        <x:f t="shared" si="84"/>
        <x:v>#VALUE!</x:v>
      </x:c>
      <x:c r="Q397" s="68" t="e">
        <x:v>#VALUE!</x:v>
      </x:c>
      <x:c r="R397" s="73" t="e">
        <x:f t="shared" si="85"/>
        <x:v>#VALUE!</x:v>
      </x:c>
      <x:c r="S397" s="68" t="e">
        <x:v>#VALUE!</x:v>
      </x:c>
      <x:c r="T397" s="73" t="e">
        <x:f t="shared" si="86"/>
        <x:v>#VALUE!</x:v>
      </x:c>
      <x:c r="U397" s="26" t="e">
        <x:v>#VALUE!</x:v>
      </x:c>
      <x:c r="V397" s="26">
        <x:f t="shared" si="87"/>
        <x:v>0</x:v>
      </x:c>
      <x:c r="W397" s="73" t="e">
        <x:f t="shared" si="88"/>
        <x:v>#VALUE!</x:v>
      </x:c>
      <x:c r="X397" s="74" t="e">
        <x:f t="shared" si="89"/>
        <x:v>#VALUE!</x:v>
      </x:c>
      <x:c r="Y397" s="68" t="e">
        <x:f>+G397+J397+L397-O397-Q397-S397</x:f>
        <x:v>#VALUE!</x:v>
      </x:c>
      <x:c r="Z397" s="68" t="e">
        <x:f t="shared" si="91"/>
        <x:v>#VALUE!</x:v>
      </x:c>
      <x:c r="AC397" s="26">
        <x:v>44.392618568299063</x:v>
      </x:c>
      <x:c r="AD397" s="26">
        <x:v>0</x:v>
      </x:c>
      <x:c r="AE397" s="492">
        <x:f t="shared" si="92"/>
        <x:v>44.392618568299063</x:v>
      </x:c>
      <x:c r="AF397" s="492" t="e">
        <x:f t="shared" si="92"/>
        <x:v>#VALUE!</x:v>
      </x:c>
    </x:row>
    <x:row r="398" spans="1:32" s="26" customFormat="1" ht="14.25" hidden="1" outlineLevel="1" thickBot="1">
      <x:c r="A398" s="118">
        <x:v>78</x:v>
      </x:c>
      <x:c r="B398" s="118"/>
      <x:c r="C398" s="113">
        <x:v>4</x:v>
      </x:c>
      <x:c r="D398" s="210"/>
      <x:c r="E398" s="210"/>
      <x:c r="F398" s="20"/>
      <x:c r="G398" s="158"/>
      <x:c r="H398" s="284"/>
      <x:c r="I398" s="285"/>
      <x:c r="J398" s="106"/>
      <x:c r="K398" s="73"/>
      <x:c r="L398" s="68"/>
      <x:c r="M398" s="73"/>
      <x:c r="N398" s="159"/>
      <x:c r="O398" s="106"/>
      <x:c r="P398" s="73"/>
      <x:c r="Q398" s="68"/>
      <x:c r="R398" s="73"/>
      <x:c r="S398" s="68"/>
      <x:c r="T398" s="73"/>
      <x:c r="W398" s="73"/>
      <x:c r="X398" s="74">
        <x:f t="shared" ref="X398:X420" si="93">+I398+K398+M398-P398-R398-W398-T398</x:f>
        <x:v>0</x:v>
      </x:c>
      <x:c r="Y398" s="68"/>
      <x:c r="Z398" s="68"/>
    </x:row>
    <x:row r="399" spans="1:32" s="26" customFormat="1" ht="14.25" hidden="1" outlineLevel="1" thickBot="1">
      <x:c r="A399" s="118">
        <x:v>79</x:v>
      </x:c>
      <x:c r="B399" s="118"/>
      <x:c r="C399" s="113">
        <x:v>4</x:v>
      </x:c>
      <x:c r="D399" s="210"/>
      <x:c r="E399" s="210"/>
      <x:c r="F399" s="20"/>
      <x:c r="G399" s="158"/>
      <x:c r="H399" s="284"/>
      <x:c r="I399" s="285"/>
      <x:c r="J399" s="106"/>
      <x:c r="K399" s="73"/>
      <x:c r="L399" s="68"/>
      <x:c r="M399" s="73"/>
      <x:c r="N399" s="159"/>
      <x:c r="O399" s="106"/>
      <x:c r="P399" s="73"/>
      <x:c r="Q399" s="68"/>
      <x:c r="R399" s="73"/>
      <x:c r="S399" s="68"/>
      <x:c r="T399" s="73"/>
      <x:c r="W399" s="73"/>
      <x:c r="X399" s="74">
        <x:f t="shared" si="93"/>
        <x:v>0</x:v>
      </x:c>
      <x:c r="Y399" s="68"/>
      <x:c r="Z399" s="68"/>
    </x:row>
    <x:row r="400" spans="1:32" s="26" customFormat="1" ht="14.25" hidden="1" outlineLevel="1" thickBot="1">
      <x:c r="A400" s="118">
        <x:v>80</x:v>
      </x:c>
      <x:c r="B400" s="118"/>
      <x:c r="C400" s="113">
        <x:v>4</x:v>
      </x:c>
      <x:c r="D400" s="210"/>
      <x:c r="E400" s="210"/>
      <x:c r="F400" s="20"/>
      <x:c r="G400" s="158"/>
      <x:c r="H400" s="284"/>
      <x:c r="I400" s="285"/>
      <x:c r="J400" s="106"/>
      <x:c r="K400" s="73"/>
      <x:c r="L400" s="68"/>
      <x:c r="M400" s="73"/>
      <x:c r="N400" s="159"/>
      <x:c r="O400" s="106"/>
      <x:c r="P400" s="73"/>
      <x:c r="Q400" s="68"/>
      <x:c r="R400" s="73"/>
      <x:c r="S400" s="68"/>
      <x:c r="T400" s="73"/>
      <x:c r="W400" s="73"/>
      <x:c r="X400" s="74">
        <x:f t="shared" si="93"/>
        <x:v>0</x:v>
      </x:c>
      <x:c r="Y400" s="68"/>
      <x:c r="Z400" s="68"/>
    </x:row>
    <x:row r="401" spans="1:26" s="26" customFormat="1" ht="14.25" hidden="1" outlineLevel="1" thickBot="1">
      <x:c r="A401" s="118">
        <x:v>81</x:v>
      </x:c>
      <x:c r="B401" s="118"/>
      <x:c r="C401" s="113">
        <x:v>4</x:v>
      </x:c>
      <x:c r="D401" s="210"/>
      <x:c r="E401" s="210"/>
      <x:c r="F401" s="20"/>
      <x:c r="G401" s="158"/>
      <x:c r="H401" s="284"/>
      <x:c r="I401" s="285"/>
      <x:c r="J401" s="106"/>
      <x:c r="K401" s="73"/>
      <x:c r="L401" s="68"/>
      <x:c r="M401" s="73"/>
      <x:c r="N401" s="159"/>
      <x:c r="O401" s="106"/>
      <x:c r="P401" s="73"/>
      <x:c r="Q401" s="68"/>
      <x:c r="R401" s="73"/>
      <x:c r="S401" s="68"/>
      <x:c r="T401" s="73"/>
      <x:c r="W401" s="73"/>
      <x:c r="X401" s="74">
        <x:f t="shared" si="93"/>
        <x:v>0</x:v>
      </x:c>
      <x:c r="Y401" s="68"/>
      <x:c r="Z401" s="68"/>
    </x:row>
    <x:row r="402" spans="1:26" s="26" customFormat="1" ht="14.25" hidden="1" outlineLevel="1" thickBot="1">
      <x:c r="A402" s="118">
        <x:v>82</x:v>
      </x:c>
      <x:c r="B402" s="118"/>
      <x:c r="C402" s="113">
        <x:v>4</x:v>
      </x:c>
      <x:c r="D402" s="210"/>
      <x:c r="E402" s="210"/>
      <x:c r="F402" s="20"/>
      <x:c r="G402" s="158"/>
      <x:c r="H402" s="284"/>
      <x:c r="I402" s="285"/>
      <x:c r="J402" s="106"/>
      <x:c r="K402" s="73"/>
      <x:c r="L402" s="68"/>
      <x:c r="M402" s="73"/>
      <x:c r="N402" s="159"/>
      <x:c r="O402" s="106"/>
      <x:c r="P402" s="73"/>
      <x:c r="Q402" s="68"/>
      <x:c r="R402" s="73"/>
      <x:c r="S402" s="68"/>
      <x:c r="T402" s="73"/>
      <x:c r="W402" s="73"/>
      <x:c r="X402" s="74">
        <x:f t="shared" si="93"/>
        <x:v>0</x:v>
      </x:c>
      <x:c r="Y402" s="68"/>
      <x:c r="Z402" s="68"/>
    </x:row>
    <x:row r="403" spans="1:26" s="26" customFormat="1" ht="14.25" hidden="1" outlineLevel="1" thickBot="1">
      <x:c r="A403" s="118">
        <x:v>83</x:v>
      </x:c>
      <x:c r="B403" s="118"/>
      <x:c r="C403" s="113">
        <x:v>4</x:v>
      </x:c>
      <x:c r="D403" s="210"/>
      <x:c r="E403" s="210"/>
      <x:c r="F403" s="20"/>
      <x:c r="G403" s="158"/>
      <x:c r="H403" s="284"/>
      <x:c r="I403" s="285"/>
      <x:c r="J403" s="106"/>
      <x:c r="K403" s="73"/>
      <x:c r="L403" s="68"/>
      <x:c r="M403" s="73"/>
      <x:c r="N403" s="159"/>
      <x:c r="O403" s="106"/>
      <x:c r="P403" s="73"/>
      <x:c r="Q403" s="68"/>
      <x:c r="R403" s="73"/>
      <x:c r="S403" s="68"/>
      <x:c r="T403" s="73"/>
      <x:c r="W403" s="73"/>
      <x:c r="X403" s="74">
        <x:f t="shared" si="93"/>
        <x:v>0</x:v>
      </x:c>
      <x:c r="Y403" s="68"/>
      <x:c r="Z403" s="68"/>
    </x:row>
    <x:row r="404" spans="1:26" s="26" customFormat="1" ht="14.25" hidden="1" outlineLevel="1" thickBot="1">
      <x:c r="A404" s="118">
        <x:v>84</x:v>
      </x:c>
      <x:c r="B404" s="118"/>
      <x:c r="C404" s="113">
        <x:v>4</x:v>
      </x:c>
      <x:c r="D404" s="210"/>
      <x:c r="E404" s="210"/>
      <x:c r="F404" s="20"/>
      <x:c r="G404" s="158"/>
      <x:c r="H404" s="284"/>
      <x:c r="I404" s="285"/>
      <x:c r="J404" s="106"/>
      <x:c r="K404" s="73"/>
      <x:c r="L404" s="68"/>
      <x:c r="M404" s="73"/>
      <x:c r="N404" s="159"/>
      <x:c r="O404" s="106"/>
      <x:c r="P404" s="73"/>
      <x:c r="Q404" s="68"/>
      <x:c r="R404" s="73"/>
      <x:c r="S404" s="68"/>
      <x:c r="T404" s="73"/>
      <x:c r="W404" s="73"/>
      <x:c r="X404" s="74">
        <x:f t="shared" si="93"/>
        <x:v>0</x:v>
      </x:c>
      <x:c r="Y404" s="68"/>
      <x:c r="Z404" s="68"/>
    </x:row>
    <x:row r="405" spans="1:26" s="26" customFormat="1" ht="14.25" hidden="1" outlineLevel="1" thickBot="1">
      <x:c r="A405" s="118">
        <x:v>85</x:v>
      </x:c>
      <x:c r="B405" s="118"/>
      <x:c r="C405" s="113">
        <x:v>4</x:v>
      </x:c>
      <x:c r="D405" s="210"/>
      <x:c r="E405" s="210"/>
      <x:c r="F405" s="20"/>
      <x:c r="G405" s="158"/>
      <x:c r="H405" s="284"/>
      <x:c r="I405" s="285"/>
      <x:c r="J405" s="106"/>
      <x:c r="K405" s="73"/>
      <x:c r="L405" s="68"/>
      <x:c r="M405" s="73"/>
      <x:c r="N405" s="159"/>
      <x:c r="O405" s="106"/>
      <x:c r="P405" s="73"/>
      <x:c r="Q405" s="68"/>
      <x:c r="R405" s="73"/>
      <x:c r="S405" s="68"/>
      <x:c r="T405" s="73"/>
      <x:c r="W405" s="73"/>
      <x:c r="X405" s="74">
        <x:f t="shared" si="93"/>
        <x:v>0</x:v>
      </x:c>
      <x:c r="Y405" s="68"/>
      <x:c r="Z405" s="68"/>
    </x:row>
    <x:row r="406" spans="1:26" s="26" customFormat="1" ht="14.25" hidden="1" outlineLevel="1" thickBot="1">
      <x:c r="A406" s="118">
        <x:v>86</x:v>
      </x:c>
      <x:c r="B406" s="118"/>
      <x:c r="C406" s="113">
        <x:v>4</x:v>
      </x:c>
      <x:c r="D406" s="210"/>
      <x:c r="E406" s="210"/>
      <x:c r="F406" s="20"/>
      <x:c r="G406" s="158"/>
      <x:c r="H406" s="284"/>
      <x:c r="I406" s="285"/>
      <x:c r="J406" s="106"/>
      <x:c r="K406" s="73"/>
      <x:c r="L406" s="68"/>
      <x:c r="M406" s="73"/>
      <x:c r="N406" s="159"/>
      <x:c r="O406" s="106"/>
      <x:c r="P406" s="73"/>
      <x:c r="Q406" s="68"/>
      <x:c r="R406" s="73"/>
      <x:c r="S406" s="68"/>
      <x:c r="T406" s="73"/>
      <x:c r="W406" s="73"/>
      <x:c r="X406" s="74">
        <x:f t="shared" si="93"/>
        <x:v>0</x:v>
      </x:c>
      <x:c r="Y406" s="68"/>
      <x:c r="Z406" s="68"/>
    </x:row>
    <x:row r="407" spans="1:26" s="26" customFormat="1" ht="14.25" hidden="1" outlineLevel="1" thickBot="1">
      <x:c r="A407" s="118">
        <x:v>87</x:v>
      </x:c>
      <x:c r="B407" s="118"/>
      <x:c r="C407" s="113">
        <x:v>4</x:v>
      </x:c>
      <x:c r="D407" s="210"/>
      <x:c r="E407" s="210"/>
      <x:c r="F407" s="20"/>
      <x:c r="G407" s="158"/>
      <x:c r="H407" s="284"/>
      <x:c r="I407" s="285"/>
      <x:c r="J407" s="106"/>
      <x:c r="K407" s="73"/>
      <x:c r="L407" s="68"/>
      <x:c r="M407" s="73"/>
      <x:c r="N407" s="159"/>
      <x:c r="O407" s="106"/>
      <x:c r="P407" s="73"/>
      <x:c r="Q407" s="68"/>
      <x:c r="R407" s="73"/>
      <x:c r="S407" s="68"/>
      <x:c r="T407" s="73"/>
      <x:c r="W407" s="73"/>
      <x:c r="X407" s="74">
        <x:f t="shared" si="93"/>
        <x:v>0</x:v>
      </x:c>
      <x:c r="Y407" s="68"/>
      <x:c r="Z407" s="68"/>
    </x:row>
    <x:row r="408" spans="1:26" s="26" customFormat="1" ht="14.25" hidden="1" outlineLevel="1" thickBot="1">
      <x:c r="A408" s="118">
        <x:v>88</x:v>
      </x:c>
      <x:c r="B408" s="118"/>
      <x:c r="C408" s="113">
        <x:v>4</x:v>
      </x:c>
      <x:c r="D408" s="210"/>
      <x:c r="E408" s="210"/>
      <x:c r="F408" s="20"/>
      <x:c r="G408" s="158"/>
      <x:c r="H408" s="284"/>
      <x:c r="I408" s="285"/>
      <x:c r="J408" s="106"/>
      <x:c r="K408" s="73"/>
      <x:c r="L408" s="68"/>
      <x:c r="M408" s="73"/>
      <x:c r="N408" s="159"/>
      <x:c r="O408" s="106"/>
      <x:c r="P408" s="73"/>
      <x:c r="Q408" s="68"/>
      <x:c r="R408" s="73"/>
      <x:c r="S408" s="68"/>
      <x:c r="T408" s="73"/>
      <x:c r="W408" s="73"/>
      <x:c r="X408" s="74">
        <x:f t="shared" si="93"/>
        <x:v>0</x:v>
      </x:c>
      <x:c r="Y408" s="68"/>
      <x:c r="Z408" s="68"/>
    </x:row>
    <x:row r="409" spans="1:26" s="26" customFormat="1" ht="14.25" hidden="1" outlineLevel="1" thickBot="1">
      <x:c r="A409" s="118">
        <x:v>89</x:v>
      </x:c>
      <x:c r="B409" s="118"/>
      <x:c r="C409" s="113">
        <x:v>4</x:v>
      </x:c>
      <x:c r="D409" s="210"/>
      <x:c r="E409" s="210"/>
      <x:c r="F409" s="20"/>
      <x:c r="G409" s="158"/>
      <x:c r="H409" s="284"/>
      <x:c r="I409" s="285"/>
      <x:c r="J409" s="106"/>
      <x:c r="K409" s="73"/>
      <x:c r="L409" s="68"/>
      <x:c r="M409" s="73"/>
      <x:c r="N409" s="159"/>
      <x:c r="O409" s="106"/>
      <x:c r="P409" s="73"/>
      <x:c r="Q409" s="68"/>
      <x:c r="R409" s="73"/>
      <x:c r="S409" s="68"/>
      <x:c r="T409" s="73"/>
      <x:c r="W409" s="73"/>
      <x:c r="X409" s="74">
        <x:f t="shared" si="93"/>
        <x:v>0</x:v>
      </x:c>
      <x:c r="Y409" s="68"/>
      <x:c r="Z409" s="68"/>
    </x:row>
    <x:row r="410" spans="1:26" s="26" customFormat="1" ht="14.25" hidden="1" outlineLevel="1" thickBot="1">
      <x:c r="A410" s="118">
        <x:v>90</x:v>
      </x:c>
      <x:c r="B410" s="118"/>
      <x:c r="C410" s="113">
        <x:v>4</x:v>
      </x:c>
      <x:c r="D410" s="210"/>
      <x:c r="E410" s="210"/>
      <x:c r="F410" s="20"/>
      <x:c r="G410" s="158"/>
      <x:c r="H410" s="284"/>
      <x:c r="I410" s="285"/>
      <x:c r="J410" s="106"/>
      <x:c r="K410" s="73"/>
      <x:c r="L410" s="68"/>
      <x:c r="M410" s="73"/>
      <x:c r="N410" s="159"/>
      <x:c r="O410" s="106"/>
      <x:c r="P410" s="73"/>
      <x:c r="Q410" s="68"/>
      <x:c r="R410" s="73"/>
      <x:c r="S410" s="68"/>
      <x:c r="T410" s="73"/>
      <x:c r="W410" s="73"/>
      <x:c r="X410" s="74">
        <x:f t="shared" si="93"/>
        <x:v>0</x:v>
      </x:c>
      <x:c r="Y410" s="68"/>
      <x:c r="Z410" s="68"/>
    </x:row>
    <x:row r="411" spans="1:26" s="26" customFormat="1" ht="14.25" hidden="1" outlineLevel="1" thickBot="1">
      <x:c r="A411" s="118">
        <x:v>91</x:v>
      </x:c>
      <x:c r="B411" s="118"/>
      <x:c r="C411" s="113">
        <x:v>4</x:v>
      </x:c>
      <x:c r="D411" s="210"/>
      <x:c r="E411" s="210"/>
      <x:c r="F411" s="20"/>
      <x:c r="G411" s="158"/>
      <x:c r="H411" s="284"/>
      <x:c r="I411" s="285"/>
      <x:c r="J411" s="106"/>
      <x:c r="K411" s="73"/>
      <x:c r="L411" s="68"/>
      <x:c r="M411" s="73"/>
      <x:c r="N411" s="159"/>
      <x:c r="O411" s="106"/>
      <x:c r="P411" s="73"/>
      <x:c r="Q411" s="68"/>
      <x:c r="R411" s="73"/>
      <x:c r="S411" s="68"/>
      <x:c r="T411" s="73"/>
      <x:c r="W411" s="73"/>
      <x:c r="X411" s="74">
        <x:f t="shared" si="93"/>
        <x:v>0</x:v>
      </x:c>
      <x:c r="Y411" s="68"/>
      <x:c r="Z411" s="68"/>
    </x:row>
    <x:row r="412" spans="1:26" s="26" customFormat="1" ht="14.25" hidden="1" outlineLevel="1" thickBot="1">
      <x:c r="A412" s="118">
        <x:v>92</x:v>
      </x:c>
      <x:c r="B412" s="118"/>
      <x:c r="C412" s="113">
        <x:v>4</x:v>
      </x:c>
      <x:c r="D412" s="210"/>
      <x:c r="E412" s="210"/>
      <x:c r="F412" s="20"/>
      <x:c r="G412" s="158"/>
      <x:c r="H412" s="284"/>
      <x:c r="I412" s="285"/>
      <x:c r="J412" s="106"/>
      <x:c r="K412" s="73"/>
      <x:c r="L412" s="68"/>
      <x:c r="M412" s="73"/>
      <x:c r="N412" s="159"/>
      <x:c r="O412" s="106"/>
      <x:c r="P412" s="73"/>
      <x:c r="Q412" s="68"/>
      <x:c r="R412" s="73"/>
      <x:c r="S412" s="68"/>
      <x:c r="T412" s="73"/>
      <x:c r="W412" s="73"/>
      <x:c r="X412" s="74">
        <x:f t="shared" si="93"/>
        <x:v>0</x:v>
      </x:c>
      <x:c r="Y412" s="68"/>
      <x:c r="Z412" s="68"/>
    </x:row>
    <x:row r="413" spans="1:26" s="26" customFormat="1" ht="14.25" hidden="1" outlineLevel="1" thickBot="1">
      <x:c r="A413" s="118">
        <x:v>93</x:v>
      </x:c>
      <x:c r="B413" s="118"/>
      <x:c r="C413" s="113">
        <x:v>4</x:v>
      </x:c>
      <x:c r="D413" s="210"/>
      <x:c r="E413" s="210"/>
      <x:c r="F413" s="20"/>
      <x:c r="G413" s="158"/>
      <x:c r="H413" s="284"/>
      <x:c r="I413" s="285"/>
      <x:c r="J413" s="106"/>
      <x:c r="K413" s="73"/>
      <x:c r="L413" s="68"/>
      <x:c r="M413" s="73"/>
      <x:c r="N413" s="159"/>
      <x:c r="O413" s="106"/>
      <x:c r="P413" s="73"/>
      <x:c r="Q413" s="68"/>
      <x:c r="R413" s="73"/>
      <x:c r="S413" s="68"/>
      <x:c r="T413" s="73"/>
      <x:c r="W413" s="73"/>
      <x:c r="X413" s="74">
        <x:f t="shared" si="93"/>
        <x:v>0</x:v>
      </x:c>
      <x:c r="Y413" s="68"/>
      <x:c r="Z413" s="68"/>
    </x:row>
    <x:row r="414" spans="1:26" s="26" customFormat="1" ht="14.25" hidden="1" outlineLevel="1" thickBot="1">
      <x:c r="A414" s="118">
        <x:v>94</x:v>
      </x:c>
      <x:c r="B414" s="118"/>
      <x:c r="C414" s="113">
        <x:v>4</x:v>
      </x:c>
      <x:c r="D414" s="210"/>
      <x:c r="E414" s="210"/>
      <x:c r="F414" s="20"/>
      <x:c r="G414" s="158"/>
      <x:c r="H414" s="284"/>
      <x:c r="I414" s="285"/>
      <x:c r="J414" s="106"/>
      <x:c r="K414" s="73"/>
      <x:c r="L414" s="68"/>
      <x:c r="M414" s="73"/>
      <x:c r="N414" s="159"/>
      <x:c r="O414" s="106"/>
      <x:c r="P414" s="73"/>
      <x:c r="Q414" s="68"/>
      <x:c r="R414" s="73"/>
      <x:c r="S414" s="68"/>
      <x:c r="T414" s="73"/>
      <x:c r="W414" s="73"/>
      <x:c r="X414" s="74">
        <x:f t="shared" si="93"/>
        <x:v>0</x:v>
      </x:c>
      <x:c r="Y414" s="68"/>
      <x:c r="Z414" s="68"/>
    </x:row>
    <x:row r="415" spans="1:26" s="26" customFormat="1" ht="14.25" hidden="1" outlineLevel="1" thickBot="1">
      <x:c r="A415" s="118">
        <x:v>95</x:v>
      </x:c>
      <x:c r="B415" s="118"/>
      <x:c r="C415" s="113">
        <x:v>4</x:v>
      </x:c>
      <x:c r="D415" s="210"/>
      <x:c r="E415" s="210"/>
      <x:c r="F415" s="20"/>
      <x:c r="G415" s="158"/>
      <x:c r="H415" s="284"/>
      <x:c r="I415" s="285"/>
      <x:c r="J415" s="106"/>
      <x:c r="K415" s="73"/>
      <x:c r="L415" s="68"/>
      <x:c r="M415" s="73"/>
      <x:c r="N415" s="159"/>
      <x:c r="O415" s="106"/>
      <x:c r="P415" s="73"/>
      <x:c r="Q415" s="68"/>
      <x:c r="R415" s="73"/>
      <x:c r="S415" s="68"/>
      <x:c r="T415" s="73"/>
      <x:c r="W415" s="73"/>
      <x:c r="X415" s="74">
        <x:f t="shared" si="93"/>
        <x:v>0</x:v>
      </x:c>
      <x:c r="Y415" s="68"/>
      <x:c r="Z415" s="68"/>
    </x:row>
    <x:row r="416" spans="1:26" s="26" customFormat="1" ht="14.25" hidden="1" outlineLevel="1" thickBot="1">
      <x:c r="A416" s="118">
        <x:v>96</x:v>
      </x:c>
      <x:c r="B416" s="118"/>
      <x:c r="C416" s="113">
        <x:v>4</x:v>
      </x:c>
      <x:c r="D416" s="210"/>
      <x:c r="E416" s="210"/>
      <x:c r="F416" s="20"/>
      <x:c r="G416" s="158"/>
      <x:c r="H416" s="284"/>
      <x:c r="I416" s="285"/>
      <x:c r="J416" s="106"/>
      <x:c r="K416" s="73"/>
      <x:c r="L416" s="68"/>
      <x:c r="M416" s="73"/>
      <x:c r="N416" s="159"/>
      <x:c r="O416" s="106"/>
      <x:c r="P416" s="73"/>
      <x:c r="Q416" s="68"/>
      <x:c r="R416" s="73"/>
      <x:c r="S416" s="68"/>
      <x:c r="T416" s="73"/>
      <x:c r="W416" s="73"/>
      <x:c r="X416" s="74">
        <x:f t="shared" si="93"/>
        <x:v>0</x:v>
      </x:c>
      <x:c r="Y416" s="68"/>
      <x:c r="Z416" s="68"/>
    </x:row>
    <x:row r="417" spans="1:32" s="26" customFormat="1" ht="14.25" hidden="1" outlineLevel="1" thickBot="1">
      <x:c r="A417" s="118">
        <x:v>97</x:v>
      </x:c>
      <x:c r="B417" s="118"/>
      <x:c r="C417" s="113">
        <x:v>4</x:v>
      </x:c>
      <x:c r="D417" s="210"/>
      <x:c r="E417" s="210"/>
      <x:c r="F417" s="20"/>
      <x:c r="G417" s="158"/>
      <x:c r="H417" s="284"/>
      <x:c r="I417" s="285"/>
      <x:c r="J417" s="106"/>
      <x:c r="K417" s="73"/>
      <x:c r="L417" s="68"/>
      <x:c r="M417" s="73"/>
      <x:c r="N417" s="159"/>
      <x:c r="O417" s="106"/>
      <x:c r="P417" s="73"/>
      <x:c r="Q417" s="68"/>
      <x:c r="R417" s="73"/>
      <x:c r="S417" s="68"/>
      <x:c r="T417" s="73"/>
      <x:c r="W417" s="73"/>
      <x:c r="X417" s="74">
        <x:f t="shared" si="93"/>
        <x:v>0</x:v>
      </x:c>
      <x:c r="Y417" s="68"/>
      <x:c r="Z417" s="68"/>
    </x:row>
    <x:row r="418" spans="1:32" s="26" customFormat="1" ht="14.25" hidden="1" outlineLevel="1" thickBot="1">
      <x:c r="A418" s="118">
        <x:v>98</x:v>
      </x:c>
      <x:c r="B418" s="118"/>
      <x:c r="C418" s="113">
        <x:v>4</x:v>
      </x:c>
      <x:c r="D418" s="210"/>
      <x:c r="E418" s="210"/>
      <x:c r="F418" s="20"/>
      <x:c r="G418" s="158"/>
      <x:c r="H418" s="284"/>
      <x:c r="I418" s="285"/>
      <x:c r="J418" s="106"/>
      <x:c r="K418" s="73"/>
      <x:c r="L418" s="68"/>
      <x:c r="M418" s="73"/>
      <x:c r="N418" s="159"/>
      <x:c r="O418" s="106"/>
      <x:c r="P418" s="73"/>
      <x:c r="Q418" s="68"/>
      <x:c r="R418" s="73"/>
      <x:c r="S418" s="68"/>
      <x:c r="T418" s="73"/>
      <x:c r="W418" s="73"/>
      <x:c r="X418" s="74">
        <x:f t="shared" si="93"/>
        <x:v>0</x:v>
      </x:c>
      <x:c r="Y418" s="68"/>
      <x:c r="Z418" s="68"/>
    </x:row>
    <x:row r="419" spans="1:32" s="26" customFormat="1" ht="14.25" hidden="1" outlineLevel="1" thickBot="1">
      <x:c r="A419" s="118">
        <x:v>99</x:v>
      </x:c>
      <x:c r="B419" s="118"/>
      <x:c r="C419" s="113">
        <x:v>4</x:v>
      </x:c>
      <x:c r="D419" s="210"/>
      <x:c r="E419" s="210"/>
      <x:c r="F419" s="20"/>
      <x:c r="G419" s="158"/>
      <x:c r="H419" s="158"/>
      <x:c r="I419" s="285"/>
      <x:c r="J419" s="106"/>
      <x:c r="K419" s="73"/>
      <x:c r="L419" s="68"/>
      <x:c r="M419" s="73"/>
      <x:c r="N419" s="159"/>
      <x:c r="O419" s="106"/>
      <x:c r="P419" s="73"/>
      <x:c r="Q419" s="68"/>
      <x:c r="R419" s="73"/>
      <x:c r="S419" s="68"/>
      <x:c r="T419" s="73"/>
      <x:c r="W419" s="73"/>
      <x:c r="X419" s="74">
        <x:f t="shared" si="93"/>
        <x:v>0</x:v>
      </x:c>
      <x:c r="Y419" s="68"/>
      <x:c r="Z419" s="68"/>
    </x:row>
    <x:row r="420" spans="1:32" s="26" customFormat="1" ht="14.25" hidden="1" outlineLevel="1" thickBot="1">
      <x:c r="A420" s="118">
        <x:v>100</x:v>
      </x:c>
      <x:c r="B420" s="118"/>
      <x:c r="C420" s="113">
        <x:v>4</x:v>
      </x:c>
      <x:c r="D420" s="210"/>
      <x:c r="E420" s="210"/>
      <x:c r="F420" s="20"/>
      <x:c r="G420" s="158"/>
      <x:c r="H420" s="158"/>
      <x:c r="I420" s="285"/>
      <x:c r="J420" s="106"/>
      <x:c r="K420" s="73"/>
      <x:c r="L420" s="68"/>
      <x:c r="M420" s="73"/>
      <x:c r="N420" s="159"/>
      <x:c r="O420" s="106"/>
      <x:c r="P420" s="73"/>
      <x:c r="Q420" s="68"/>
      <x:c r="R420" s="73"/>
      <x:c r="S420" s="68"/>
      <x:c r="T420" s="73"/>
      <x:c r="W420" s="73"/>
      <x:c r="X420" s="74">
        <x:f t="shared" si="93"/>
        <x:v>0</x:v>
      </x:c>
      <x:c r="Y420" s="68"/>
      <x:c r="Z420" s="68"/>
    </x:row>
    <x:row r="421" spans="1:32" ht="15" collapsed="1" thickTop="1" thickBot="1">
      <x:c r="C421" s="117">
        <x:v>4</x:v>
      </x:c>
      <x:c r="D421" s="75"/>
      <x:c r="E421" s="75"/>
      <x:c r="F421" s="76" t="s">
        <x:v>117</x:v>
      </x:c>
      <x:c r="G421" s="286" t="e">
        <x:f>SUM(G321:G420)</x:f>
        <x:v>#VALUE!</x:v>
      </x:c>
      <x:c r="H421" s="286"/>
      <x:c r="I421" s="287" t="e">
        <x:f>SUM(I321:I420)</x:f>
        <x:v>#VALUE!</x:v>
      </x:c>
      <x:c r="J421" s="77" t="e">
        <x:f>SUM(J321:J420)</x:f>
        <x:v>#VALUE!</x:v>
      </x:c>
      <x:c r="K421" s="78" t="e">
        <x:f>SUM(K321:K420)</x:f>
        <x:v>#VALUE!</x:v>
      </x:c>
      <x:c r="L421" s="77" t="e">
        <x:f t="shared" ref="L421:M421" si="94">SUM(L321:L420)</x:f>
        <x:v>#VALUE!</x:v>
      </x:c>
      <x:c r="M421" s="78" t="e">
        <x:f t="shared" si="94"/>
        <x:v>#VALUE!</x:v>
      </x:c>
      <x:c r="N421" s="160"/>
      <x:c r="O421" s="77" t="e">
        <x:f t="shared" ref="O421:U421" si="95">SUM(O321:O420)</x:f>
        <x:v>#VALUE!</x:v>
      </x:c>
      <x:c r="P421" s="78" t="e">
        <x:f t="shared" si="95"/>
        <x:v>#VALUE!</x:v>
      </x:c>
      <x:c r="Q421" s="77" t="e">
        <x:f t="shared" si="95"/>
        <x:v>#VALUE!</x:v>
      </x:c>
      <x:c r="R421" s="78" t="e">
        <x:f t="shared" si="95"/>
        <x:v>#VALUE!</x:v>
      </x:c>
      <x:c r="S421" s="77" t="e">
        <x:f t="shared" si="95"/>
        <x:v>#VALUE!</x:v>
      </x:c>
      <x:c r="T421" s="78" t="e">
        <x:f t="shared" si="95"/>
        <x:v>#VALUE!</x:v>
      </x:c>
      <x:c r="U421" s="77" t="e">
        <x:f t="shared" si="95"/>
        <x:v>#VALUE!</x:v>
      </x:c>
      <x:c r="V421" s="75"/>
      <x:c r="W421" s="78" t="e">
        <x:f>SUM(W321:W420)</x:f>
        <x:v>#VALUE!</x:v>
      </x:c>
      <x:c r="X421" s="79" t="e">
        <x:f>SUM(X321:X420)</x:f>
        <x:v>#VALUE!</x:v>
      </x:c>
      <x:c r="Y421" s="77" t="e">
        <x:f>SUM(Y321:Y420)</x:f>
        <x:v>#VALUE!</x:v>
      </x:c>
      <x:c r="Z421" s="77" t="e">
        <x:f>SUM(Z321:Z420)</x:f>
        <x:v>#VALUE!</x:v>
      </x:c>
    </x:row>
    <x:row r="422" spans="1:32">
      <x:c r="K422" s="20" t="e">
        <x:v>#VALUE!</x:v>
      </x:c>
      <x:c r="L422" s="20" t="s">
        <x:v>1448</x:v>
      </x:c>
      <x:c r="O422" s="20">
        <x:v>137061</x:v>
      </x:c>
      <x:c r="W422" s="197"/>
    </x:row>
    <x:row r="423" spans="1:32">
      <x:c r="K423" s="20" t="e">
        <x:v>#VALUE!</x:v>
      </x:c>
      <x:c r="L423" s="20" t="s">
        <x:v>1447</x:v>
      </x:c>
      <x:c r="W423" s="197"/>
    </x:row>
    <x:row r="424" spans="1:32" ht="14.25" thickBot="1">
      <x:c r="C424" s="119" t="s">
        <x:v>99</x:v>
      </x:c>
      <x:c r="D424" s="26"/>
      <x:c r="E424" s="26"/>
      <x:c r="F424" s="26"/>
      <x:c r="G424" s="281" t="s">
        <x:v>100</x:v>
      </x:c>
      <x:c r="J424" s="275" t="s">
        <x:v>101</x:v>
      </x:c>
      <x:c r="K424" s="26"/>
      <x:c r="L424" s="275" t="s">
        <x:v>103</x:v>
      </x:c>
      <x:c r="M424" s="26"/>
      <x:c r="N424" s="26" t="e">
        <x:v>#VALUE!</x:v>
      </x:c>
      <x:c r="O424" s="275" t="s">
        <x:v>102</x:v>
      </x:c>
      <x:c r="P424" s="26"/>
      <x:c r="Q424" s="275" t="s">
        <x:v>103</x:v>
      </x:c>
      <x:c r="R424" s="26"/>
      <x:c r="S424" s="275" t="s">
        <x:v>104</x:v>
      </x:c>
      <x:c r="T424" s="26"/>
      <x:c r="U424" s="275" t="s">
        <x:v>105</x:v>
      </x:c>
      <x:c r="V424" s="26"/>
      <x:c r="W424" s="67" t="s">
        <x:v>106</x:v>
      </x:c>
      <x:c r="X424" s="67"/>
      <x:c r="Y424" s="81"/>
      <x:c r="Z424" s="68"/>
    </x:row>
    <x:row r="425" spans="1:32">
      <x:c r="C425" s="69" t="s">
        <x:v>120</x:v>
      </x:c>
      <x:c r="D425" s="69" t="s">
        <x:v>5</x:v>
      </x:c>
      <x:c r="E425" s="69" t="s">
        <x:v>6</x:v>
      </x:c>
      <x:c r="F425" s="70" t="s">
        <x:v>7</x:v>
      </x:c>
      <x:c r="G425" s="282" t="s">
        <x:v>108</x:v>
      </x:c>
      <x:c r="H425" s="282" t="s">
        <x:v>109</x:v>
      </x:c>
      <x:c r="I425" s="283" t="s">
        <x:v>110</x:v>
      </x:c>
      <x:c r="J425" s="69" t="s">
        <x:v>108</x:v>
      </x:c>
      <x:c r="K425" s="70" t="s">
        <x:v>110</x:v>
      </x:c>
      <x:c r="L425" s="65" t="s">
        <x:v>113</x:v>
      </x:c>
      <x:c r="M425" s="66" t="s">
        <x:v>110</x:v>
      </x:c>
      <x:c r="N425" s="71" t="s">
        <x:v>111</x:v>
      </x:c>
      <x:c r="O425" s="69" t="s">
        <x:v>108</x:v>
      </x:c>
      <x:c r="P425" s="70" t="s">
        <x:v>112</x:v>
      </x:c>
      <x:c r="Q425" s="65" t="s">
        <x:v>113</x:v>
      </x:c>
      <x:c r="R425" s="66" t="s">
        <x:v>110</x:v>
      </x:c>
      <x:c r="S425" s="65" t="s">
        <x:v>113</x:v>
      </x:c>
      <x:c r="T425" s="66" t="s">
        <x:v>110</x:v>
      </x:c>
      <x:c r="U425" s="69" t="s">
        <x:v>116</x:v>
      </x:c>
      <x:c r="V425" s="65" t="s">
        <x:v>114</x:v>
      </x:c>
      <x:c r="W425" s="66" t="s">
        <x:v>110</x:v>
      </x:c>
      <x:c r="X425" s="71" t="s">
        <x:v>115</x:v>
      </x:c>
      <x:c r="Y425" s="69" t="s">
        <x:v>121</x:v>
      </x:c>
      <x:c r="Z425" s="69" t="s">
        <x:v>115</x:v>
      </x:c>
    </x:row>
    <x:row r="426" spans="1:32">
      <x:c r="A426" s="118">
        <x:v>1</x:v>
      </x:c>
      <x:c r="B426" s="118"/>
      <x:c r="C426" s="113">
        <x:v>5</x:v>
      </x:c>
      <x:c r="D426" s="20" t="s">
        <x:v>8</x:v>
      </x:c>
      <x:c r="E426" s="20" t="s">
        <x:v>9</x:v>
      </x:c>
      <x:c r="F426" s="20" t="s">
        <x:v>10</x:v>
      </x:c>
      <x:c r="G426" s="158" t="e">
        <x:f t="shared" ref="G426:I457" si="96">SUMIFS(U:U,$D:$D,$D426,$C:$C,$C426-1)</x:f>
        <x:v>#VALUE!</x:v>
      </x:c>
      <x:c r="H426" s="158">
        <x:f t="shared" si="96"/>
        <x:v>2720.707010526799</x:v>
      </x:c>
      <x:c r="I426" s="285" t="e">
        <x:f t="shared" si="96"/>
        <x:v>#VALUE!</x:v>
      </x:c>
      <x:c r="J426" s="106" t="e">
        <x:v>#VALUE!</x:v>
      </x:c>
      <x:c r="K426" s="73" t="e">
        <x:v>#VALUE!</x:v>
      </x:c>
      <x:c r="L426" s="68" t="e">
        <x:v>#VALUE!</x:v>
      </x:c>
      <x:c r="M426" s="73" t="e">
        <x:v>#VALUE!</x:v>
      </x:c>
      <x:c r="N426" s="159">
        <x:v>2720.707010526799</x:v>
      </x:c>
      <x:c r="O426" s="106" t="e">
        <x:v>#VALUE!</x:v>
      </x:c>
      <x:c r="P426" s="73" t="e">
        <x:f t="shared" ref="P426:P489" si="97">+IF(O426&lt;&gt;0,O426*N426,)</x:f>
        <x:v>#VALUE!</x:v>
      </x:c>
      <x:c r="Q426" s="68">
        <x:v>2</x:v>
      </x:c>
      <x:c r="R426" s="73">
        <x:f t="shared" ref="R426:R489" si="98">+IF(Q426&lt;&gt;0,Q426*N426,)</x:f>
        <x:v>5441.4140210535979</x:v>
      </x:c>
      <x:c r="S426" s="68" t="e">
        <x:v>#VALUE!</x:v>
      </x:c>
      <x:c r="T426" s="73" t="e">
        <x:f t="shared" ref="T426:T489" si="99">+IF(S426&lt;&gt;0,S426*N426,)</x:f>
        <x:v>#VALUE!</x:v>
      </x:c>
      <x:c r="U426" s="26" t="e">
        <x:v>#VALUE!</x:v>
      </x:c>
      <x:c r="V426" s="26">
        <x:f t="shared" ref="V426:V489" si="100">+N426</x:f>
        <x:v>2720.707010526799</x:v>
      </x:c>
      <x:c r="W426" s="73" t="e">
        <x:f t="shared" ref="W426:W489" si="101">+IF(U426&lt;&gt;0,U426*N426,)</x:f>
        <x:v>#VALUE!</x:v>
      </x:c>
      <x:c r="X426" s="74" t="e">
        <x:f t="shared" ref="X426:X489" si="102">+I426+K426-P426-R426-W426-T426+M426</x:f>
        <x:v>#VALUE!</x:v>
      </x:c>
      <x:c r="Y426" s="68" t="e">
        <x:f t="shared" ref="Y426:Y489" si="103">+G426+J426+L426-O426-Q426-S426</x:f>
        <x:v>#VALUE!</x:v>
      </x:c>
      <x:c r="Z426" s="68" t="e">
        <x:f t="shared" ref="Z426:Z489" si="104">+U426-Y426</x:f>
        <x:v>#VALUE!</x:v>
      </x:c>
      <x:c r="AA426" s="20" t="s">
        <x:v>1553</x:v>
      </x:c>
      <x:c r="AC426" s="20">
        <x:v>3130.9174961525523</x:v>
      </x:c>
      <x:c r="AD426" s="20">
        <x:v>9023304.2239116561</x:v>
      </x:c>
      <x:c r="AE426" s="492">
        <x:f t="shared" ref="AE426:AF441" si="105">+AC426-V426</x:f>
        <x:v>410.21048562575334</x:v>
      </x:c>
      <x:c r="AF426" s="492" t="e">
        <x:f t="shared" si="105"/>
        <x:v>#VALUE!</x:v>
      </x:c>
    </x:row>
    <x:row r="427" spans="1:32">
      <x:c r="A427" s="118">
        <x:v>2</x:v>
      </x:c>
      <x:c r="B427" s="118"/>
      <x:c r="C427" s="113">
        <x:v>5</x:v>
      </x:c>
      <x:c r="D427" s="20" t="s">
        <x:v>11</x:v>
      </x:c>
      <x:c r="E427" s="20" t="s">
        <x:v>12</x:v>
      </x:c>
      <x:c r="F427" s="20" t="s">
        <x:v>10</x:v>
      </x:c>
      <x:c r="G427" s="158" t="e">
        <x:f t="shared" si="96"/>
        <x:v>#VALUE!</x:v>
      </x:c>
      <x:c r="H427" s="158">
        <x:f t="shared" si="96"/>
        <x:v>3485.9085030481606</x:v>
      </x:c>
      <x:c r="I427" s="285" t="e">
        <x:f t="shared" si="96"/>
        <x:v>#VALUE!</x:v>
      </x:c>
      <x:c r="J427" s="106" t="e">
        <x:v>#VALUE!</x:v>
      </x:c>
      <x:c r="K427" s="73" t="e">
        <x:v>#VALUE!</x:v>
      </x:c>
      <x:c r="L427" s="68" t="e">
        <x:v>#VALUE!</x:v>
      </x:c>
      <x:c r="M427" s="73" t="e">
        <x:v>#VALUE!</x:v>
      </x:c>
      <x:c r="N427" s="159">
        <x:v>3485.9085030481606</x:v>
      </x:c>
      <x:c r="O427" s="106" t="e">
        <x:v>#VALUE!</x:v>
      </x:c>
      <x:c r="P427" s="73" t="e">
        <x:f t="shared" si="97"/>
        <x:v>#VALUE!</x:v>
      </x:c>
      <x:c r="Q427" s="68">
        <x:v>0</x:v>
      </x:c>
      <x:c r="R427" s="73">
        <x:f t="shared" si="98"/>
        <x:v>0</x:v>
      </x:c>
      <x:c r="S427" s="68" t="e">
        <x:v>#VALUE!</x:v>
      </x:c>
      <x:c r="T427" s="73" t="e">
        <x:f t="shared" si="99"/>
        <x:v>#VALUE!</x:v>
      </x:c>
      <x:c r="U427" s="26" t="e">
        <x:v>#VALUE!</x:v>
      </x:c>
      <x:c r="V427" s="26">
        <x:f t="shared" si="100"/>
        <x:v>3485.9085030481606</x:v>
      </x:c>
      <x:c r="W427" s="73" t="e">
        <x:f t="shared" si="101"/>
        <x:v>#VALUE!</x:v>
      </x:c>
      <x:c r="X427" s="74" t="e">
        <x:f t="shared" si="102"/>
        <x:v>#VALUE!</x:v>
      </x:c>
      <x:c r="Y427" s="68" t="e">
        <x:f t="shared" si="103"/>
        <x:v>#VALUE!</x:v>
      </x:c>
      <x:c r="Z427" s="68" t="e">
        <x:f t="shared" si="104"/>
        <x:v>#VALUE!</x:v>
      </x:c>
      <x:c r="AC427" s="20">
        <x:v>3504.566905801159</x:v>
      </x:c>
      <x:c r="AD427" s="20">
        <x:v>10513.700717403477</x:v>
      </x:c>
      <x:c r="AE427" s="492">
        <x:f t="shared" si="105"/>
        <x:v>18.658402752998427</x:v>
      </x:c>
      <x:c r="AF427" s="492" t="e">
        <x:f t="shared" si="105"/>
        <x:v>#VALUE!</x:v>
      </x:c>
    </x:row>
    <x:row r="428" spans="1:32">
      <x:c r="A428" s="118">
        <x:v>3</x:v>
      </x:c>
      <x:c r="B428" s="118"/>
      <x:c r="C428" s="113">
        <x:v>5</x:v>
      </x:c>
      <x:c r="D428" s="20" t="s">
        <x:v>13</x:v>
      </x:c>
      <x:c r="E428" s="20" t="s">
        <x:v>12</x:v>
      </x:c>
      <x:c r="F428" s="20" t="s">
        <x:v>10</x:v>
      </x:c>
      <x:c r="G428" s="158" t="e">
        <x:f t="shared" si="96"/>
        <x:v>#VALUE!</x:v>
      </x:c>
      <x:c r="H428" s="158">
        <x:f t="shared" si="96"/>
        <x:v>3556.0699656000002</x:v>
      </x:c>
      <x:c r="I428" s="285" t="e">
        <x:f t="shared" si="96"/>
        <x:v>#VALUE!</x:v>
      </x:c>
      <x:c r="J428" s="106" t="e">
        <x:v>#VALUE!</x:v>
      </x:c>
      <x:c r="K428" s="73" t="e">
        <x:v>#VALUE!</x:v>
      </x:c>
      <x:c r="L428" s="68" t="e">
        <x:v>#VALUE!</x:v>
      </x:c>
      <x:c r="M428" s="73" t="e">
        <x:v>#VALUE!</x:v>
      </x:c>
      <x:c r="N428" s="159">
        <x:v>3556.0699656000002</x:v>
      </x:c>
      <x:c r="O428" s="106" t="e">
        <x:v>#VALUE!</x:v>
      </x:c>
      <x:c r="P428" s="73" t="e">
        <x:f t="shared" si="97"/>
        <x:v>#VALUE!</x:v>
      </x:c>
      <x:c r="Q428" s="68">
        <x:v>0</x:v>
      </x:c>
      <x:c r="R428" s="73">
        <x:f t="shared" si="98"/>
        <x:v>0</x:v>
      </x:c>
      <x:c r="S428" s="68" t="e">
        <x:v>#VALUE!</x:v>
      </x:c>
      <x:c r="T428" s="73" t="e">
        <x:f t="shared" si="99"/>
        <x:v>#VALUE!</x:v>
      </x:c>
      <x:c r="U428" s="26" t="e">
        <x:v>#VALUE!</x:v>
      </x:c>
      <x:c r="V428" s="26">
        <x:f t="shared" si="100"/>
        <x:v>3556.0699656000002</x:v>
      </x:c>
      <x:c r="W428" s="73" t="e">
        <x:f t="shared" si="101"/>
        <x:v>#VALUE!</x:v>
      </x:c>
      <x:c r="X428" s="74" t="e">
        <x:f t="shared" si="102"/>
        <x:v>#VALUE!</x:v>
      </x:c>
      <x:c r="Y428" s="68" t="e">
        <x:f t="shared" si="103"/>
        <x:v>#VALUE!</x:v>
      </x:c>
      <x:c r="Z428" s="68" t="e">
        <x:f t="shared" si="104"/>
        <x:v>#VALUE!</x:v>
      </x:c>
      <x:c r="AA428" s="20" t="s">
        <x:v>1551</x:v>
      </x:c>
      <x:c r="AC428" s="20">
        <x:v>4121.7924238774622</x:v>
      </x:c>
      <x:c r="AD428" s="20">
        <x:v>12365.377271632387</x:v>
      </x:c>
      <x:c r="AE428" s="492">
        <x:f t="shared" si="105"/>
        <x:v>565.72245827746201</x:v>
      </x:c>
      <x:c r="AF428" s="492" t="e">
        <x:f t="shared" si="105"/>
        <x:v>#VALUE!</x:v>
      </x:c>
    </x:row>
    <x:row r="429" spans="1:32">
      <x:c r="A429" s="118">
        <x:v>4</x:v>
      </x:c>
      <x:c r="B429" s="118"/>
      <x:c r="C429" s="196">
        <x:v>5</x:v>
      </x:c>
      <x:c r="D429" s="20" t="s">
        <x:v>14</x:v>
      </x:c>
      <x:c r="E429" s="20" t="s">
        <x:v>9</x:v>
      </x:c>
      <x:c r="F429" s="20" t="s">
        <x:v>15</x:v>
      </x:c>
      <x:c r="G429" s="158" t="e">
        <x:f t="shared" si="96"/>
        <x:v>#VALUE!</x:v>
      </x:c>
      <x:c r="H429" s="158">
        <x:f t="shared" si="96"/>
        <x:v>105.5281397058682</x:v>
      </x:c>
      <x:c r="I429" s="285" t="e">
        <x:f t="shared" si="96"/>
        <x:v>#VALUE!</x:v>
      </x:c>
      <x:c r="J429" s="105" t="e">
        <x:v>#VALUE!</x:v>
      </x:c>
      <x:c r="K429" s="73" t="e">
        <x:v>#VALUE!</x:v>
      </x:c>
      <x:c r="L429" s="72" t="e">
        <x:v>#VALUE!</x:v>
      </x:c>
      <x:c r="M429" s="73" t="e">
        <x:v>#VALUE!</x:v>
      </x:c>
      <x:c r="N429" s="159">
        <x:v>105.5281397058682</x:v>
      </x:c>
      <x:c r="O429" s="105" t="e">
        <x:v>#VALUE!</x:v>
      </x:c>
      <x:c r="P429" s="73" t="e">
        <x:f t="shared" si="97"/>
        <x:v>#VALUE!</x:v>
      </x:c>
      <x:c r="Q429" s="72">
        <x:v>0</x:v>
      </x:c>
      <x:c r="R429" s="73">
        <x:f t="shared" si="98"/>
        <x:v>0</x:v>
      </x:c>
      <x:c r="S429" s="72" t="e">
        <x:v>#VALUE!</x:v>
      </x:c>
      <x:c r="T429" s="73" t="e">
        <x:f t="shared" si="99"/>
        <x:v>#VALUE!</x:v>
      </x:c>
      <x:c r="U429" s="26" t="e">
        <x:v>#VALUE!</x:v>
      </x:c>
      <x:c r="V429" s="26">
        <x:f t="shared" si="100"/>
        <x:v>105.5281397058682</x:v>
      </x:c>
      <x:c r="W429" s="73" t="e">
        <x:f t="shared" si="101"/>
        <x:v>#VALUE!</x:v>
      </x:c>
      <x:c r="X429" s="74" t="e">
        <x:f t="shared" si="102"/>
        <x:v>#VALUE!</x:v>
      </x:c>
      <x:c r="Y429" s="68" t="e">
        <x:f t="shared" si="103"/>
        <x:v>#VALUE!</x:v>
      </x:c>
      <x:c r="Z429" s="72" t="e">
        <x:f t="shared" si="104"/>
        <x:v>#VALUE!</x:v>
      </x:c>
      <x:c r="AC429" s="20">
        <x:v>115.93945310159599</x:v>
      </x:c>
      <x:c r="AD429" s="20">
        <x:v>222603.7499550643</x:v>
      </x:c>
      <x:c r="AE429" s="492">
        <x:f t="shared" si="105"/>
        <x:v>10.411313395727788</x:v>
      </x:c>
      <x:c r="AF429" s="492" t="e">
        <x:f t="shared" si="105"/>
        <x:v>#VALUE!</x:v>
      </x:c>
    </x:row>
    <x:row r="430" spans="1:32">
      <x:c r="A430" s="118">
        <x:v>5</x:v>
      </x:c>
      <x:c r="B430" s="118"/>
      <x:c r="C430" s="113">
        <x:v>5</x:v>
      </x:c>
      <x:c r="D430" s="20" t="s">
        <x:v>16</x:v>
      </x:c>
      <x:c r="E430" s="20" t="s">
        <x:v>9</x:v>
      </x:c>
      <x:c r="F430" s="20" t="s">
        <x:v>15</x:v>
      </x:c>
      <x:c r="G430" s="158" t="e">
        <x:f t="shared" si="96"/>
        <x:v>#VALUE!</x:v>
      </x:c>
      <x:c r="H430" s="158">
        <x:f t="shared" si="96"/>
        <x:v>0</x:v>
      </x:c>
      <x:c r="I430" s="285" t="e">
        <x:f t="shared" si="96"/>
        <x:v>#VALUE!</x:v>
      </x:c>
      <x:c r="J430" s="106" t="e">
        <x:v>#VALUE!</x:v>
      </x:c>
      <x:c r="K430" s="73" t="e">
        <x:v>#VALUE!</x:v>
      </x:c>
      <x:c r="L430" s="21" t="e">
        <x:v>#VALUE!</x:v>
      </x:c>
      <x:c r="M430" s="73" t="e">
        <x:v>#VALUE!</x:v>
      </x:c>
      <x:c r="N430" s="159">
        <x:v>0</x:v>
      </x:c>
      <x:c r="O430" s="106" t="e">
        <x:v>#VALUE!</x:v>
      </x:c>
      <x:c r="P430" s="73" t="e">
        <x:f t="shared" si="97"/>
        <x:v>#VALUE!</x:v>
      </x:c>
      <x:c r="Q430" s="21">
        <x:v>0</x:v>
      </x:c>
      <x:c r="R430" s="73">
        <x:f t="shared" si="98"/>
        <x:v>0</x:v>
      </x:c>
      <x:c r="S430" s="68" t="e">
        <x:v>#VALUE!</x:v>
      </x:c>
      <x:c r="T430" s="73" t="e">
        <x:f t="shared" si="99"/>
        <x:v>#VALUE!</x:v>
      </x:c>
      <x:c r="U430" s="26" t="e">
        <x:v>#VALUE!</x:v>
      </x:c>
      <x:c r="V430" s="26">
        <x:f t="shared" si="100"/>
        <x:v>0</x:v>
      </x:c>
      <x:c r="W430" s="73" t="e">
        <x:f t="shared" si="101"/>
        <x:v>#VALUE!</x:v>
      </x:c>
      <x:c r="X430" s="74" t="e">
        <x:f t="shared" si="102"/>
        <x:v>#VALUE!</x:v>
      </x:c>
      <x:c r="Y430" s="68" t="e">
        <x:f t="shared" si="103"/>
        <x:v>#VALUE!</x:v>
      </x:c>
      <x:c r="Z430" s="68" t="e">
        <x:f t="shared" si="104"/>
        <x:v>#VALUE!</x:v>
      </x:c>
      <x:c r="AC430" s="20">
        <x:v>0</x:v>
      </x:c>
      <x:c r="AD430" s="20">
        <x:v>0</x:v>
      </x:c>
      <x:c r="AE430" s="492">
        <x:f t="shared" si="105"/>
        <x:v>0</x:v>
      </x:c>
      <x:c r="AF430" s="492" t="e">
        <x:f t="shared" si="105"/>
        <x:v>#VALUE!</x:v>
      </x:c>
    </x:row>
    <x:row r="431" spans="1:32">
      <x:c r="A431" s="118">
        <x:v>6</x:v>
      </x:c>
      <x:c r="B431" s="118"/>
      <x:c r="C431" s="113">
        <x:v>5</x:v>
      </x:c>
      <x:c r="D431" s="20" t="s">
        <x:v>17</x:v>
      </x:c>
      <x:c r="E431" s="20" t="s">
        <x:v>9</x:v>
      </x:c>
      <x:c r="F431" s="20" t="s">
        <x:v>18</x:v>
      </x:c>
      <x:c r="G431" s="158" t="e">
        <x:f t="shared" si="96"/>
        <x:v>#VALUE!</x:v>
      </x:c>
      <x:c r="H431" s="158">
        <x:f t="shared" si="96"/>
        <x:v>144.00207035360611</x:v>
      </x:c>
      <x:c r="I431" s="285" t="e">
        <x:f t="shared" si="96"/>
        <x:v>#VALUE!</x:v>
      </x:c>
      <x:c r="J431" s="106" t="e">
        <x:v>#VALUE!</x:v>
      </x:c>
      <x:c r="K431" s="73" t="e">
        <x:v>#VALUE!</x:v>
      </x:c>
      <x:c r="L431" s="68" t="e">
        <x:v>#VALUE!</x:v>
      </x:c>
      <x:c r="M431" s="73" t="e">
        <x:v>#VALUE!</x:v>
      </x:c>
      <x:c r="N431" s="159">
        <x:v>144.00207035360611</x:v>
      </x:c>
      <x:c r="O431" s="106" t="e">
        <x:v>#VALUE!</x:v>
      </x:c>
      <x:c r="P431" s="73" t="e">
        <x:f t="shared" si="97"/>
        <x:v>#VALUE!</x:v>
      </x:c>
      <x:c r="Q431" s="68">
        <x:v>0</x:v>
      </x:c>
      <x:c r="R431" s="73">
        <x:f t="shared" si="98"/>
        <x:v>0</x:v>
      </x:c>
      <x:c r="S431" s="68" t="e">
        <x:v>#VALUE!</x:v>
      </x:c>
      <x:c r="T431" s="73" t="e">
        <x:f t="shared" si="99"/>
        <x:v>#VALUE!</x:v>
      </x:c>
      <x:c r="U431" s="26" t="e">
        <x:v>#VALUE!</x:v>
      </x:c>
      <x:c r="V431" s="26">
        <x:f t="shared" si="100"/>
        <x:v>144.00207035360611</x:v>
      </x:c>
      <x:c r="W431" s="73" t="e">
        <x:f t="shared" si="101"/>
        <x:v>#VALUE!</x:v>
      </x:c>
      <x:c r="X431" s="74" t="e">
        <x:f t="shared" si="102"/>
        <x:v>#VALUE!</x:v>
      </x:c>
      <x:c r="Y431" s="68" t="e">
        <x:f t="shared" si="103"/>
        <x:v>#VALUE!</x:v>
      </x:c>
      <x:c r="Z431" s="68" t="e">
        <x:f t="shared" si="104"/>
        <x:v>#VALUE!</x:v>
      </x:c>
      <x:c r="AC431" s="20">
        <x:v>145.36533091805742</x:v>
      </x:c>
      <x:c r="AD431" s="20">
        <x:v>446562.29658027238</x:v>
      </x:c>
      <x:c r="AE431" s="492">
        <x:f t="shared" si="105"/>
        <x:v>1.3632605644513092</x:v>
      </x:c>
      <x:c r="AF431" s="492" t="e">
        <x:f t="shared" si="105"/>
        <x:v>#VALUE!</x:v>
      </x:c>
    </x:row>
    <x:row r="432" spans="1:32">
      <x:c r="A432" s="118">
        <x:v>7</x:v>
      </x:c>
      <x:c r="B432" s="118"/>
      <x:c r="C432" s="113">
        <x:v>5</x:v>
      </x:c>
      <x:c r="D432" s="20" t="s">
        <x:v>19</x:v>
      </x:c>
      <x:c r="E432" s="20" t="s">
        <x:v>9</x:v>
      </x:c>
      <x:c r="F432" s="20" t="s">
        <x:v>20</x:v>
      </x:c>
      <x:c r="G432" s="158" t="e">
        <x:f t="shared" si="96"/>
        <x:v>#VALUE!</x:v>
      </x:c>
      <x:c r="H432" s="158">
        <x:f t="shared" si="96"/>
        <x:v>71.939024333737407</x:v>
      </x:c>
      <x:c r="I432" s="285" t="e">
        <x:f t="shared" si="96"/>
        <x:v>#VALUE!</x:v>
      </x:c>
      <x:c r="J432" s="105" t="e">
        <x:v>#VALUE!</x:v>
      </x:c>
      <x:c r="K432" s="73" t="e">
        <x:v>#VALUE!</x:v>
      </x:c>
      <x:c r="L432" s="72" t="e">
        <x:v>#VALUE!</x:v>
      </x:c>
      <x:c r="M432" s="73" t="e">
        <x:v>#VALUE!</x:v>
      </x:c>
      <x:c r="N432" s="159">
        <x:v>71.939024333737407</x:v>
      </x:c>
      <x:c r="O432" s="105" t="e">
        <x:v>#VALUE!</x:v>
      </x:c>
      <x:c r="P432" s="73" t="e">
        <x:f t="shared" si="97"/>
        <x:v>#VALUE!</x:v>
      </x:c>
      <x:c r="Q432" s="72">
        <x:v>0</x:v>
      </x:c>
      <x:c r="R432" s="73">
        <x:f t="shared" si="98"/>
        <x:v>0</x:v>
      </x:c>
      <x:c r="S432" s="72" t="e">
        <x:v>#VALUE!</x:v>
      </x:c>
      <x:c r="T432" s="73" t="e">
        <x:f t="shared" si="99"/>
        <x:v>#VALUE!</x:v>
      </x:c>
      <x:c r="U432" s="26" t="e">
        <x:v>#VALUE!</x:v>
      </x:c>
      <x:c r="V432" s="26">
        <x:f t="shared" si="100"/>
        <x:v>71.939024333737407</x:v>
      </x:c>
      <x:c r="W432" s="73" t="e">
        <x:f t="shared" si="101"/>
        <x:v>#VALUE!</x:v>
      </x:c>
      <x:c r="X432" s="74" t="e">
        <x:f t="shared" si="102"/>
        <x:v>#VALUE!</x:v>
      </x:c>
      <x:c r="Y432" s="68" t="e">
        <x:f t="shared" si="103"/>
        <x:v>#VALUE!</x:v>
      </x:c>
      <x:c r="Z432" s="68" t="e">
        <x:f t="shared" si="104"/>
        <x:v>#VALUE!</x:v>
      </x:c>
      <x:c r="AC432" s="20">
        <x:v>72.349285464741769</x:v>
      </x:c>
      <x:c r="AD432" s="20">
        <x:v>0</x:v>
      </x:c>
      <x:c r="AE432" s="492">
        <x:f t="shared" si="105"/>
        <x:v>0.41026113100436135</x:v>
      </x:c>
      <x:c r="AF432" s="492" t="e">
        <x:f t="shared" si="105"/>
        <x:v>#VALUE!</x:v>
      </x:c>
    </x:row>
    <x:row r="433" spans="1:32">
      <x:c r="A433" s="118">
        <x:v>8</x:v>
      </x:c>
      <x:c r="B433" s="118"/>
      <x:c r="C433" s="113">
        <x:v>5</x:v>
      </x:c>
      <x:c r="D433" s="20" t="s">
        <x:v>21</x:v>
      </x:c>
      <x:c r="E433" s="20" t="s">
        <x:v>22</x:v>
      </x:c>
      <x:c r="F433" s="20" t="s">
        <x:v>23</x:v>
      </x:c>
      <x:c r="G433" s="158" t="e">
        <x:f t="shared" si="96"/>
        <x:v>#VALUE!</x:v>
      </x:c>
      <x:c r="H433" s="158">
        <x:f t="shared" si="96"/>
        <x:v>246.89</x:v>
      </x:c>
      <x:c r="I433" s="285" t="e">
        <x:f t="shared" si="96"/>
        <x:v>#VALUE!</x:v>
      </x:c>
      <x:c r="J433" s="106" t="e">
        <x:v>#VALUE!</x:v>
      </x:c>
      <x:c r="K433" s="73" t="e">
        <x:v>#VALUE!</x:v>
      </x:c>
      <x:c r="L433" s="68" t="e">
        <x:v>#VALUE!</x:v>
      </x:c>
      <x:c r="M433" s="73" t="e">
        <x:v>#VALUE!</x:v>
      </x:c>
      <x:c r="N433" s="159">
        <x:v>246.89</x:v>
      </x:c>
      <x:c r="O433" s="106" t="e">
        <x:v>#VALUE!</x:v>
      </x:c>
      <x:c r="P433" s="73" t="e">
        <x:f t="shared" si="97"/>
        <x:v>#VALUE!</x:v>
      </x:c>
      <x:c r="Q433" s="68">
        <x:v>0</x:v>
      </x:c>
      <x:c r="R433" s="73">
        <x:f t="shared" si="98"/>
        <x:v>0</x:v>
      </x:c>
      <x:c r="S433" s="68" t="e">
        <x:v>#VALUE!</x:v>
      </x:c>
      <x:c r="T433" s="73" t="e">
        <x:f t="shared" si="99"/>
        <x:v>#VALUE!</x:v>
      </x:c>
      <x:c r="U433" s="26" t="e">
        <x:v>#VALUE!</x:v>
      </x:c>
      <x:c r="V433" s="26">
        <x:f t="shared" si="100"/>
        <x:v>246.89</x:v>
      </x:c>
      <x:c r="W433" s="73" t="e">
        <x:f t="shared" si="101"/>
        <x:v>#VALUE!</x:v>
      </x:c>
      <x:c r="X433" s="74" t="e">
        <x:f t="shared" si="102"/>
        <x:v>#VALUE!</x:v>
      </x:c>
      <x:c r="Y433" s="68" t="e">
        <x:f t="shared" si="103"/>
        <x:v>#VALUE!</x:v>
      </x:c>
      <x:c r="Z433" s="68" t="e">
        <x:f t="shared" si="104"/>
        <x:v>#VALUE!</x:v>
      </x:c>
      <x:c r="AC433" s="20">
        <x:v>246.89</x:v>
      </x:c>
      <x:c r="AD433" s="20">
        <x:v>0</x:v>
      </x:c>
      <x:c r="AE433" s="492">
        <x:f t="shared" si="105"/>
        <x:v>0</x:v>
      </x:c>
      <x:c r="AF433" s="492" t="e">
        <x:f t="shared" si="105"/>
        <x:v>#VALUE!</x:v>
      </x:c>
    </x:row>
    <x:row r="434" spans="1:32">
      <x:c r="A434" s="118">
        <x:v>9</x:v>
      </x:c>
      <x:c r="B434" s="118"/>
      <x:c r="C434" s="113">
        <x:v>5</x:v>
      </x:c>
      <x:c r="D434" s="20" t="s">
        <x:v>24</x:v>
      </x:c>
      <x:c r="E434" s="20" t="s">
        <x:v>22</x:v>
      </x:c>
      <x:c r="F434" s="20" t="s">
        <x:v>23</x:v>
      </x:c>
      <x:c r="G434" s="158" t="e">
        <x:f t="shared" si="96"/>
        <x:v>#VALUE!</x:v>
      </x:c>
      <x:c r="H434" s="158">
        <x:f t="shared" si="96"/>
        <x:v>308.73593632660936</x:v>
      </x:c>
      <x:c r="I434" s="285" t="e">
        <x:f t="shared" si="96"/>
        <x:v>#VALUE!</x:v>
      </x:c>
      <x:c r="J434" s="106" t="e">
        <x:v>#VALUE!</x:v>
      </x:c>
      <x:c r="K434" s="73" t="e">
        <x:v>#VALUE!</x:v>
      </x:c>
      <x:c r="L434" s="68" t="e">
        <x:v>#VALUE!</x:v>
      </x:c>
      <x:c r="M434" s="73" t="e">
        <x:v>#VALUE!</x:v>
      </x:c>
      <x:c r="N434" s="159">
        <x:v>308.73593632660936</x:v>
      </x:c>
      <x:c r="O434" s="106" t="e">
        <x:v>#VALUE!</x:v>
      </x:c>
      <x:c r="P434" s="73" t="e">
        <x:f t="shared" si="97"/>
        <x:v>#VALUE!</x:v>
      </x:c>
      <x:c r="Q434" s="68">
        <x:v>42</x:v>
      </x:c>
      <x:c r="R434" s="73">
        <x:f t="shared" si="98"/>
        <x:v>12966.909325717594</x:v>
      </x:c>
      <x:c r="S434" s="68" t="e">
        <x:v>#VALUE!</x:v>
      </x:c>
      <x:c r="T434" s="73" t="e">
        <x:f t="shared" si="99"/>
        <x:v>#VALUE!</x:v>
      </x:c>
      <x:c r="U434" s="26" t="e">
        <x:v>#VALUE!</x:v>
      </x:c>
      <x:c r="V434" s="26">
        <x:f t="shared" si="100"/>
        <x:v>308.73593632660936</x:v>
      </x:c>
      <x:c r="W434" s="73" t="e">
        <x:f t="shared" si="101"/>
        <x:v>#VALUE!</x:v>
      </x:c>
      <x:c r="X434" s="74" t="e">
        <x:f t="shared" si="102"/>
        <x:v>#VALUE!</x:v>
      </x:c>
      <x:c r="Y434" s="68" t="e">
        <x:f t="shared" si="103"/>
        <x:v>#VALUE!</x:v>
      </x:c>
      <x:c r="Z434" s="68" t="e">
        <x:f t="shared" si="104"/>
        <x:v>#VALUE!</x:v>
      </x:c>
      <x:c r="AA434" s="20" t="s">
        <x:v>1446</x:v>
      </x:c>
      <x:c r="AC434" s="20">
        <x:v>388.686307968373</x:v>
      </x:c>
      <x:c r="AD434" s="20">
        <x:v>377803.09134525858</x:v>
      </x:c>
      <x:c r="AE434" s="492">
        <x:f t="shared" si="105"/>
        <x:v>79.950371641763638</x:v>
      </x:c>
      <x:c r="AF434" s="492" t="e">
        <x:f t="shared" si="105"/>
        <x:v>#VALUE!</x:v>
      </x:c>
    </x:row>
    <x:row r="435" spans="1:32">
      <x:c r="A435" s="118">
        <x:v>10</x:v>
      </x:c>
      <x:c r="B435" s="118"/>
      <x:c r="C435" s="113">
        <x:v>5</x:v>
      </x:c>
      <x:c r="D435" s="20" t="s">
        <x:v>1431</x:v>
      </x:c>
      <x:c r="E435" s="20" t="s">
        <x:v>22</x:v>
      </x:c>
      <x:c r="F435" s="20" t="s">
        <x:v>23</x:v>
      </x:c>
      <x:c r="G435" s="158">
        <x:f t="shared" si="96"/>
        <x:v>0</x:v>
      </x:c>
      <x:c r="H435" s="158">
        <x:f t="shared" si="96"/>
        <x:v>0</x:v>
      </x:c>
      <x:c r="I435" s="285">
        <x:f t="shared" si="96"/>
        <x:v>0</x:v>
      </x:c>
      <x:c r="J435" s="106" t="e">
        <x:v>#VALUE!</x:v>
      </x:c>
      <x:c r="K435" s="73" t="e">
        <x:v>#VALUE!</x:v>
      </x:c>
      <x:c r="L435" s="68" t="e">
        <x:v>#VALUE!</x:v>
      </x:c>
      <x:c r="M435" s="73" t="e">
        <x:v>#VALUE!</x:v>
      </x:c>
      <x:c r="N435" s="159">
        <x:v>0</x:v>
      </x:c>
      <x:c r="O435" s="106" t="e">
        <x:v>#VALUE!</x:v>
      </x:c>
      <x:c r="P435" s="73" t="e">
        <x:f t="shared" si="97"/>
        <x:v>#VALUE!</x:v>
      </x:c>
      <x:c r="Q435" s="68">
        <x:v>0</x:v>
      </x:c>
      <x:c r="R435" s="73">
        <x:f t="shared" si="98"/>
        <x:v>0</x:v>
      </x:c>
      <x:c r="S435" s="68" t="e">
        <x:v>#VALUE!</x:v>
      </x:c>
      <x:c r="T435" s="73" t="e">
        <x:f t="shared" si="99"/>
        <x:v>#VALUE!</x:v>
      </x:c>
      <x:c r="U435" s="26" t="e">
        <x:v>#VALUE!</x:v>
      </x:c>
      <x:c r="V435" s="26">
        <x:f t="shared" si="100"/>
        <x:v>0</x:v>
      </x:c>
      <x:c r="W435" s="73" t="e">
        <x:f t="shared" si="101"/>
        <x:v>#VALUE!</x:v>
      </x:c>
      <x:c r="X435" s="74" t="e">
        <x:f t="shared" si="102"/>
        <x:v>#VALUE!</x:v>
      </x:c>
      <x:c r="Y435" s="68" t="e">
        <x:f t="shared" si="103"/>
        <x:v>#VALUE!</x:v>
      </x:c>
      <x:c r="Z435" s="68" t="e">
        <x:f t="shared" si="104"/>
        <x:v>#VALUE!</x:v>
      </x:c>
      <x:c r="AA435" s="20" t="s">
        <x:v>1446</x:v>
      </x:c>
      <x:c r="AC435" s="20">
        <x:v>388.686307968373</x:v>
      </x:c>
      <x:c r="AD435" s="20">
        <x:v>0</x:v>
      </x:c>
      <x:c r="AE435" s="492">
        <x:f t="shared" si="105"/>
        <x:v>388.686307968373</x:v>
      </x:c>
      <x:c r="AF435" s="492" t="e">
        <x:f t="shared" si="105"/>
        <x:v>#VALUE!</x:v>
      </x:c>
    </x:row>
    <x:row r="436" spans="1:32">
      <x:c r="A436" s="118">
        <x:v>11</x:v>
      </x:c>
      <x:c r="B436" s="118"/>
      <x:c r="C436" s="113">
        <x:v>5</x:v>
      </x:c>
      <x:c r="D436" s="20" t="s">
        <x:v>25</x:v>
      </x:c>
      <x:c r="E436" s="20" t="s">
        <x:v>22</x:v>
      </x:c>
      <x:c r="F436" s="20" t="s">
        <x:v>26</x:v>
      </x:c>
      <x:c r="G436" s="158" t="e">
        <x:f t="shared" si="96"/>
        <x:v>#VALUE!</x:v>
      </x:c>
      <x:c r="H436" s="158">
        <x:f t="shared" si="96"/>
        <x:v>234</x:v>
      </x:c>
      <x:c r="I436" s="285" t="e">
        <x:f t="shared" si="96"/>
        <x:v>#VALUE!</x:v>
      </x:c>
      <x:c r="J436" s="106" t="e">
        <x:v>#VALUE!</x:v>
      </x:c>
      <x:c r="K436" s="73" t="e">
        <x:v>#VALUE!</x:v>
      </x:c>
      <x:c r="L436" s="68" t="e">
        <x:v>#VALUE!</x:v>
      </x:c>
      <x:c r="M436" s="73" t="e">
        <x:v>#VALUE!</x:v>
      </x:c>
      <x:c r="N436" s="159">
        <x:v>234</x:v>
      </x:c>
      <x:c r="O436" s="106" t="e">
        <x:v>#VALUE!</x:v>
      </x:c>
      <x:c r="P436" s="73" t="e">
        <x:f t="shared" si="97"/>
        <x:v>#VALUE!</x:v>
      </x:c>
      <x:c r="Q436" s="68">
        <x:v>0</x:v>
      </x:c>
      <x:c r="R436" s="73">
        <x:f t="shared" si="98"/>
        <x:v>0</x:v>
      </x:c>
      <x:c r="S436" s="68" t="e">
        <x:v>#VALUE!</x:v>
      </x:c>
      <x:c r="T436" s="73" t="e">
        <x:f t="shared" si="99"/>
        <x:v>#VALUE!</x:v>
      </x:c>
      <x:c r="U436" s="26" t="e">
        <x:v>#VALUE!</x:v>
      </x:c>
      <x:c r="V436" s="26">
        <x:f t="shared" si="100"/>
        <x:v>234</x:v>
      </x:c>
      <x:c r="W436" s="73" t="e">
        <x:f t="shared" si="101"/>
        <x:v>#VALUE!</x:v>
      </x:c>
      <x:c r="X436" s="74" t="e">
        <x:f t="shared" si="102"/>
        <x:v>#VALUE!</x:v>
      </x:c>
      <x:c r="Y436" s="68" t="e">
        <x:f t="shared" si="103"/>
        <x:v>#VALUE!</x:v>
      </x:c>
      <x:c r="Z436" s="68" t="e">
        <x:f t="shared" si="104"/>
        <x:v>#VALUE!</x:v>
      </x:c>
      <x:c r="AC436" s="20">
        <x:v>234</x:v>
      </x:c>
      <x:c r="AD436" s="20">
        <x:v>0</x:v>
      </x:c>
      <x:c r="AE436" s="492">
        <x:f t="shared" si="105"/>
        <x:v>0</x:v>
      </x:c>
      <x:c r="AF436" s="492" t="e">
        <x:f t="shared" si="105"/>
        <x:v>#VALUE!</x:v>
      </x:c>
    </x:row>
    <x:row r="437" spans="1:32">
      <x:c r="A437" s="118">
        <x:v>12</x:v>
      </x:c>
      <x:c r="B437" s="118"/>
      <x:c r="C437" s="113">
        <x:v>5</x:v>
      </x:c>
      <x:c r="D437" s="20" t="s">
        <x:v>27</x:v>
      </x:c>
      <x:c r="E437" s="20" t="s">
        <x:v>22</x:v>
      </x:c>
      <x:c r="F437" s="20" t="s">
        <x:v>26</x:v>
      </x:c>
      <x:c r="G437" s="158" t="e">
        <x:f t="shared" si="96"/>
        <x:v>#VALUE!</x:v>
      </x:c>
      <x:c r="H437" s="158">
        <x:f t="shared" si="96"/>
        <x:v>279.36479081152623</x:v>
      </x:c>
      <x:c r="I437" s="285" t="e">
        <x:f t="shared" si="96"/>
        <x:v>#VALUE!</x:v>
      </x:c>
      <x:c r="J437" s="106" t="e">
        <x:v>#VALUE!</x:v>
      </x:c>
      <x:c r="K437" s="73" t="e">
        <x:v>#VALUE!</x:v>
      </x:c>
      <x:c r="L437" s="68" t="e">
        <x:v>#VALUE!</x:v>
      </x:c>
      <x:c r="M437" s="73" t="e">
        <x:v>#VALUE!</x:v>
      </x:c>
      <x:c r="N437" s="159">
        <x:v>279.36479081152623</x:v>
      </x:c>
      <x:c r="O437" s="106" t="e">
        <x:v>#VALUE!</x:v>
      </x:c>
      <x:c r="P437" s="73" t="e">
        <x:f t="shared" si="97"/>
        <x:v>#VALUE!</x:v>
      </x:c>
      <x:c r="Q437" s="68">
        <x:v>0</x:v>
      </x:c>
      <x:c r="R437" s="73">
        <x:f t="shared" si="98"/>
        <x:v>0</x:v>
      </x:c>
      <x:c r="S437" s="68" t="e">
        <x:v>#VALUE!</x:v>
      </x:c>
      <x:c r="T437" s="73" t="e">
        <x:f t="shared" si="99"/>
        <x:v>#VALUE!</x:v>
      </x:c>
      <x:c r="U437" s="26" t="e">
        <x:v>#VALUE!</x:v>
      </x:c>
      <x:c r="V437" s="26">
        <x:f t="shared" si="100"/>
        <x:v>279.36479081152623</x:v>
      </x:c>
      <x:c r="W437" s="73" t="e">
        <x:f t="shared" si="101"/>
        <x:v>#VALUE!</x:v>
      </x:c>
      <x:c r="X437" s="74" t="e">
        <x:f t="shared" si="102"/>
        <x:v>#VALUE!</x:v>
      </x:c>
      <x:c r="Y437" s="68" t="e">
        <x:f t="shared" si="103"/>
        <x:v>#VALUE!</x:v>
      </x:c>
      <x:c r="Z437" s="68" t="e">
        <x:f t="shared" si="104"/>
        <x:v>#VALUE!</x:v>
      </x:c>
      <x:c r="AC437" s="20">
        <x:v>363.92561364971704</x:v>
      </x:c>
      <x:c r="AD437" s="20">
        <x:v>7642.4378866440575</x:v>
      </x:c>
      <x:c r="AE437" s="492">
        <x:f t="shared" si="105"/>
        <x:v>84.560822838190802</x:v>
      </x:c>
      <x:c r="AF437" s="492" t="e">
        <x:f t="shared" si="105"/>
        <x:v>#VALUE!</x:v>
      </x:c>
    </x:row>
    <x:row r="438" spans="1:32">
      <x:c r="A438" s="118">
        <x:v>13</x:v>
      </x:c>
      <x:c r="B438" s="118"/>
      <x:c r="C438" s="113">
        <x:v>5</x:v>
      </x:c>
      <x:c r="D438" s="20" t="s">
        <x:v>28</x:v>
      </x:c>
      <x:c r="E438" s="20" t="s">
        <x:v>12</x:v>
      </x:c>
      <x:c r="F438" s="20" t="s">
        <x:v>29</x:v>
      </x:c>
      <x:c r="G438" s="158" t="e">
        <x:f t="shared" si="96"/>
        <x:v>#VALUE!</x:v>
      </x:c>
      <x:c r="H438" s="158">
        <x:f t="shared" si="96"/>
        <x:v>337.04162903801313</x:v>
      </x:c>
      <x:c r="I438" s="285" t="e">
        <x:f t="shared" si="96"/>
        <x:v>#VALUE!</x:v>
      </x:c>
      <x:c r="J438" s="106" t="e">
        <x:v>#VALUE!</x:v>
      </x:c>
      <x:c r="K438" s="73" t="e">
        <x:v>#VALUE!</x:v>
      </x:c>
      <x:c r="L438" s="68" t="e">
        <x:v>#VALUE!</x:v>
      </x:c>
      <x:c r="M438" s="73" t="e">
        <x:v>#VALUE!</x:v>
      </x:c>
      <x:c r="N438" s="159">
        <x:v>337.04162903801313</x:v>
      </x:c>
      <x:c r="O438" s="106" t="e">
        <x:v>#VALUE!</x:v>
      </x:c>
      <x:c r="P438" s="73" t="e">
        <x:f t="shared" si="97"/>
        <x:v>#VALUE!</x:v>
      </x:c>
      <x:c r="Q438" s="68">
        <x:v>0</x:v>
      </x:c>
      <x:c r="R438" s="73">
        <x:f t="shared" si="98"/>
        <x:v>0</x:v>
      </x:c>
      <x:c r="S438" s="68" t="e">
        <x:v>#VALUE!</x:v>
      </x:c>
      <x:c r="T438" s="73" t="e">
        <x:f t="shared" si="99"/>
        <x:v>#VALUE!</x:v>
      </x:c>
      <x:c r="U438" s="26" t="e">
        <x:v>#VALUE!</x:v>
      </x:c>
      <x:c r="V438" s="26">
        <x:f t="shared" si="100"/>
        <x:v>337.04162903801313</x:v>
      </x:c>
      <x:c r="W438" s="73" t="e">
        <x:f t="shared" si="101"/>
        <x:v>#VALUE!</x:v>
      </x:c>
      <x:c r="X438" s="74" t="e">
        <x:f t="shared" si="102"/>
        <x:v>#VALUE!</x:v>
      </x:c>
      <x:c r="Y438" s="68" t="e">
        <x:f t="shared" si="103"/>
        <x:v>#VALUE!</x:v>
      </x:c>
      <x:c r="Z438" s="68" t="e">
        <x:f t="shared" si="104"/>
        <x:v>#VALUE!</x:v>
      </x:c>
      <x:c r="AC438" s="20">
        <x:v>387.06225254529767</x:v>
      </x:c>
      <x:c r="AD438" s="20">
        <x:v>0</x:v>
      </x:c>
      <x:c r="AE438" s="492">
        <x:f t="shared" si="105"/>
        <x:v>50.02062350728454</x:v>
      </x:c>
      <x:c r="AF438" s="492" t="e">
        <x:f t="shared" si="105"/>
        <x:v>#VALUE!</x:v>
      </x:c>
    </x:row>
    <x:row r="439" spans="1:32">
      <x:c r="A439" s="118">
        <x:v>14</x:v>
      </x:c>
      <x:c r="B439" s="118"/>
      <x:c r="C439" s="113">
        <x:v>5</x:v>
      </x:c>
      <x:c r="D439" s="20" t="s">
        <x:v>30</x:v>
      </x:c>
      <x:c r="E439" s="20" t="s">
        <x:v>12</x:v>
      </x:c>
      <x:c r="F439" s="20" t="s">
        <x:v>29</x:v>
      </x:c>
      <x:c r="G439" s="158" t="e">
        <x:f t="shared" si="96"/>
        <x:v>#VALUE!</x:v>
      </x:c>
      <x:c r="H439" s="158">
        <x:f t="shared" si="96"/>
        <x:v>0</x:v>
      </x:c>
      <x:c r="I439" s="285" t="e">
        <x:f t="shared" si="96"/>
        <x:v>#VALUE!</x:v>
      </x:c>
      <x:c r="J439" s="106" t="e">
        <x:v>#VALUE!</x:v>
      </x:c>
      <x:c r="K439" s="73" t="e">
        <x:v>#VALUE!</x:v>
      </x:c>
      <x:c r="L439" s="68" t="e">
        <x:v>#VALUE!</x:v>
      </x:c>
      <x:c r="M439" s="73" t="e">
        <x:v>#VALUE!</x:v>
      </x:c>
      <x:c r="N439" s="159">
        <x:v>0</x:v>
      </x:c>
      <x:c r="O439" s="106" t="e">
        <x:v>#VALUE!</x:v>
      </x:c>
      <x:c r="P439" s="73" t="e">
        <x:f t="shared" si="97"/>
        <x:v>#VALUE!</x:v>
      </x:c>
      <x:c r="Q439" s="68">
        <x:v>0</x:v>
      </x:c>
      <x:c r="R439" s="73">
        <x:f t="shared" si="98"/>
        <x:v>0</x:v>
      </x:c>
      <x:c r="S439" s="68" t="e">
        <x:v>#VALUE!</x:v>
      </x:c>
      <x:c r="T439" s="73" t="e">
        <x:f t="shared" si="99"/>
        <x:v>#VALUE!</x:v>
      </x:c>
      <x:c r="U439" s="26" t="e">
        <x:v>#VALUE!</x:v>
      </x:c>
      <x:c r="V439" s="26">
        <x:f t="shared" si="100"/>
        <x:v>0</x:v>
      </x:c>
      <x:c r="W439" s="73" t="e">
        <x:f t="shared" si="101"/>
        <x:v>#VALUE!</x:v>
      </x:c>
      <x:c r="X439" s="74" t="e">
        <x:f t="shared" si="102"/>
        <x:v>#VALUE!</x:v>
      </x:c>
      <x:c r="Y439" s="68" t="e">
        <x:f t="shared" si="103"/>
        <x:v>#VALUE!</x:v>
      </x:c>
      <x:c r="Z439" s="68" t="e">
        <x:f t="shared" si="104"/>
        <x:v>#VALUE!</x:v>
      </x:c>
      <x:c r="AC439" s="20">
        <x:v>432.93268585583229</x:v>
      </x:c>
      <x:c r="AD439" s="20">
        <x:v>561080.76086915866</x:v>
      </x:c>
      <x:c r="AE439" s="492">
        <x:f t="shared" si="105"/>
        <x:v>432.93268585583229</x:v>
      </x:c>
      <x:c r="AF439" s="492" t="e">
        <x:f t="shared" si="105"/>
        <x:v>#VALUE!</x:v>
      </x:c>
    </x:row>
    <x:row r="440" spans="1:32">
      <x:c r="A440" s="118">
        <x:v>15</x:v>
      </x:c>
      <x:c r="B440" s="118"/>
      <x:c r="C440" s="113">
        <x:v>5</x:v>
      </x:c>
      <x:c r="D440" s="20" t="s">
        <x:v>1432</x:v>
      </x:c>
      <x:c r="E440" s="20" t="s">
        <x:v>12</x:v>
      </x:c>
      <x:c r="F440" s="20" t="s">
        <x:v>29</x:v>
      </x:c>
      <x:c r="G440" s="158">
        <x:f t="shared" si="96"/>
        <x:v>0</x:v>
      </x:c>
      <x:c r="H440" s="158">
        <x:f t="shared" si="96"/>
        <x:v>0</x:v>
      </x:c>
      <x:c r="I440" s="285">
        <x:f t="shared" si="96"/>
        <x:v>0</x:v>
      </x:c>
      <x:c r="J440" s="106" t="e">
        <x:v>#VALUE!</x:v>
      </x:c>
      <x:c r="K440" s="73" t="e">
        <x:v>#VALUE!</x:v>
      </x:c>
      <x:c r="L440" s="68" t="e">
        <x:v>#VALUE!</x:v>
      </x:c>
      <x:c r="M440" s="73" t="e">
        <x:v>#VALUE!</x:v>
      </x:c>
      <x:c r="N440" s="159">
        <x:v>0</x:v>
      </x:c>
      <x:c r="O440" s="106" t="e">
        <x:v>#VALUE!</x:v>
      </x:c>
      <x:c r="P440" s="73" t="e">
        <x:f t="shared" si="97"/>
        <x:v>#VALUE!</x:v>
      </x:c>
      <x:c r="Q440" s="68">
        <x:v>0</x:v>
      </x:c>
      <x:c r="R440" s="73">
        <x:f t="shared" si="98"/>
        <x:v>0</x:v>
      </x:c>
      <x:c r="S440" s="68" t="e">
        <x:v>#VALUE!</x:v>
      </x:c>
      <x:c r="T440" s="73" t="e">
        <x:f t="shared" si="99"/>
        <x:v>#VALUE!</x:v>
      </x:c>
      <x:c r="U440" s="26" t="e">
        <x:v>#VALUE!</x:v>
      </x:c>
      <x:c r="V440" s="26">
        <x:f t="shared" si="100"/>
        <x:v>0</x:v>
      </x:c>
      <x:c r="W440" s="73" t="e">
        <x:f t="shared" si="101"/>
        <x:v>#VALUE!</x:v>
      </x:c>
      <x:c r="X440" s="74" t="e">
        <x:f t="shared" si="102"/>
        <x:v>#VALUE!</x:v>
      </x:c>
      <x:c r="Y440" s="68" t="e">
        <x:f t="shared" si="103"/>
        <x:v>#VALUE!</x:v>
      </x:c>
      <x:c r="Z440" s="68" t="e">
        <x:f t="shared" si="104"/>
        <x:v>#VALUE!</x:v>
      </x:c>
      <x:c r="AC440" s="20">
        <x:v>435.96600000000001</x:v>
      </x:c>
      <x:c r="AD440" s="20">
        <x:v>0</x:v>
      </x:c>
      <x:c r="AE440" s="492">
        <x:f t="shared" si="105"/>
        <x:v>435.96600000000001</x:v>
      </x:c>
      <x:c r="AF440" s="492" t="e">
        <x:f t="shared" si="105"/>
        <x:v>#VALUE!</x:v>
      </x:c>
    </x:row>
    <x:row r="441" spans="1:32">
      <x:c r="A441" s="118">
        <x:v>16</x:v>
      </x:c>
      <x:c r="B441" s="118"/>
      <x:c r="C441" s="113">
        <x:v>5</x:v>
      </x:c>
      <x:c r="D441" s="20" t="s">
        <x:v>31</x:v>
      </x:c>
      <x:c r="E441" s="20" t="s">
        <x:v>12</x:v>
      </x:c>
      <x:c r="F441" s="20" t="s">
        <x:v>32</x:v>
      </x:c>
      <x:c r="G441" s="158" t="e">
        <x:f t="shared" si="96"/>
        <x:v>#VALUE!</x:v>
      </x:c>
      <x:c r="H441" s="158">
        <x:f t="shared" si="96"/>
        <x:v>292.98965722631857</x:v>
      </x:c>
      <x:c r="I441" s="285" t="e">
        <x:f t="shared" si="96"/>
        <x:v>#VALUE!</x:v>
      </x:c>
      <x:c r="J441" s="106" t="e">
        <x:v>#VALUE!</x:v>
      </x:c>
      <x:c r="K441" s="73" t="e">
        <x:v>#VALUE!</x:v>
      </x:c>
      <x:c r="L441" s="68" t="e">
        <x:v>#VALUE!</x:v>
      </x:c>
      <x:c r="M441" s="73" t="e">
        <x:v>#VALUE!</x:v>
      </x:c>
      <x:c r="N441" s="159">
        <x:v>292.98965722631857</x:v>
      </x:c>
      <x:c r="O441" s="106" t="e">
        <x:v>#VALUE!</x:v>
      </x:c>
      <x:c r="P441" s="73" t="e">
        <x:f t="shared" si="97"/>
        <x:v>#VALUE!</x:v>
      </x:c>
      <x:c r="Q441" s="68">
        <x:v>0</x:v>
      </x:c>
      <x:c r="R441" s="73">
        <x:f t="shared" si="98"/>
        <x:v>0</x:v>
      </x:c>
      <x:c r="S441" s="68" t="e">
        <x:v>#VALUE!</x:v>
      </x:c>
      <x:c r="T441" s="73" t="e">
        <x:f t="shared" si="99"/>
        <x:v>#VALUE!</x:v>
      </x:c>
      <x:c r="U441" s="26" t="e">
        <x:v>#VALUE!</x:v>
      </x:c>
      <x:c r="V441" s="26">
        <x:f t="shared" si="100"/>
        <x:v>292.98965722631857</x:v>
      </x:c>
      <x:c r="W441" s="73" t="e">
        <x:f t="shared" si="101"/>
        <x:v>#VALUE!</x:v>
      </x:c>
      <x:c r="X441" s="74" t="e">
        <x:f t="shared" si="102"/>
        <x:v>#VALUE!</x:v>
      </x:c>
      <x:c r="Y441" s="68" t="e">
        <x:f t="shared" si="103"/>
        <x:v>#VALUE!</x:v>
      </x:c>
      <x:c r="Z441" s="68" t="e">
        <x:f t="shared" si="104"/>
        <x:v>#VALUE!</x:v>
      </x:c>
      <x:c r="AC441" s="20">
        <x:v>385.05927435897433</x:v>
      </x:c>
      <x:c r="AD441" s="20">
        <x:v>0</x:v>
      </x:c>
      <x:c r="AE441" s="492">
        <x:f t="shared" si="105"/>
        <x:v>92.069617132655765</x:v>
      </x:c>
      <x:c r="AF441" s="492" t="e">
        <x:f t="shared" si="105"/>
        <x:v>#VALUE!</x:v>
      </x:c>
    </x:row>
    <x:row r="442" spans="1:32">
      <x:c r="A442" s="118">
        <x:v>17</x:v>
      </x:c>
      <x:c r="B442" s="118"/>
      <x:c r="C442" s="113">
        <x:v>5</x:v>
      </x:c>
      <x:c r="D442" s="20" t="s">
        <x:v>33</x:v>
      </x:c>
      <x:c r="E442" s="20" t="s">
        <x:v>22</x:v>
      </x:c>
      <x:c r="F442" s="20" t="s">
        <x:v>34</x:v>
      </x:c>
      <x:c r="G442" s="158" t="e">
        <x:f t="shared" si="96"/>
        <x:v>#VALUE!</x:v>
      </x:c>
      <x:c r="H442" s="158">
        <x:f t="shared" si="96"/>
        <x:v>293.5</x:v>
      </x:c>
      <x:c r="I442" s="285" t="e">
        <x:f t="shared" si="96"/>
        <x:v>#VALUE!</x:v>
      </x:c>
      <x:c r="J442" s="106" t="e">
        <x:v>#VALUE!</x:v>
      </x:c>
      <x:c r="K442" s="73" t="e">
        <x:v>#VALUE!</x:v>
      </x:c>
      <x:c r="L442" s="68" t="e">
        <x:v>#VALUE!</x:v>
      </x:c>
      <x:c r="M442" s="73" t="e">
        <x:v>#VALUE!</x:v>
      </x:c>
      <x:c r="N442" s="159">
        <x:v>293.5</x:v>
      </x:c>
      <x:c r="O442" s="106" t="e">
        <x:v>#VALUE!</x:v>
      </x:c>
      <x:c r="P442" s="73" t="e">
        <x:f t="shared" si="97"/>
        <x:v>#VALUE!</x:v>
      </x:c>
      <x:c r="Q442" s="68">
        <x:v>0</x:v>
      </x:c>
      <x:c r="R442" s="73">
        <x:f t="shared" si="98"/>
        <x:v>0</x:v>
      </x:c>
      <x:c r="S442" s="68" t="e">
        <x:v>#VALUE!</x:v>
      </x:c>
      <x:c r="T442" s="73" t="e">
        <x:f t="shared" si="99"/>
        <x:v>#VALUE!</x:v>
      </x:c>
      <x:c r="U442" s="26" t="e">
        <x:v>#VALUE!</x:v>
      </x:c>
      <x:c r="V442" s="26">
        <x:f t="shared" si="100"/>
        <x:v>293.5</x:v>
      </x:c>
      <x:c r="W442" s="73" t="e">
        <x:f t="shared" si="101"/>
        <x:v>#VALUE!</x:v>
      </x:c>
      <x:c r="X442" s="74" t="e">
        <x:f t="shared" si="102"/>
        <x:v>#VALUE!</x:v>
      </x:c>
      <x:c r="Y442" s="68" t="e">
        <x:f t="shared" si="103"/>
        <x:v>#VALUE!</x:v>
      </x:c>
      <x:c r="Z442" s="68" t="e">
        <x:f t="shared" si="104"/>
        <x:v>#VALUE!</x:v>
      </x:c>
      <x:c r="AC442" s="20">
        <x:v>293.5</x:v>
      </x:c>
      <x:c r="AD442" s="20">
        <x:v>0</x:v>
      </x:c>
      <x:c r="AE442" s="492">
        <x:f t="shared" ref="AE442:AF505" si="106">+AC442-V442</x:f>
        <x:v>0</x:v>
      </x:c>
      <x:c r="AF442" s="492" t="e">
        <x:f t="shared" si="106"/>
        <x:v>#VALUE!</x:v>
      </x:c>
    </x:row>
    <x:row r="443" spans="1:32">
      <x:c r="A443" s="118">
        <x:v>18</x:v>
      </x:c>
      <x:c r="B443" s="118"/>
      <x:c r="C443" s="113">
        <x:v>5</x:v>
      </x:c>
      <x:c r="D443" s="20" t="s">
        <x:v>35</x:v>
      </x:c>
      <x:c r="E443" s="20" t="s">
        <x:v>22</x:v>
      </x:c>
      <x:c r="F443" s="20" t="s">
        <x:v>34</x:v>
      </x:c>
      <x:c r="G443" s="158" t="e">
        <x:f t="shared" si="96"/>
        <x:v>#VALUE!</x:v>
      </x:c>
      <x:c r="H443" s="158">
        <x:f t="shared" si="96"/>
        <x:v>358.16718537832747</x:v>
      </x:c>
      <x:c r="I443" s="285" t="e">
        <x:f t="shared" si="96"/>
        <x:v>#VALUE!</x:v>
      </x:c>
      <x:c r="J443" s="106" t="e">
        <x:v>#VALUE!</x:v>
      </x:c>
      <x:c r="K443" s="73" t="e">
        <x:v>#VALUE!</x:v>
      </x:c>
      <x:c r="L443" s="68" t="e">
        <x:v>#VALUE!</x:v>
      </x:c>
      <x:c r="M443" s="73" t="e">
        <x:v>#VALUE!</x:v>
      </x:c>
      <x:c r="N443" s="159">
        <x:v>358.16718537832747</x:v>
      </x:c>
      <x:c r="O443" s="106" t="e">
        <x:v>#VALUE!</x:v>
      </x:c>
      <x:c r="P443" s="73" t="e">
        <x:f t="shared" si="97"/>
        <x:v>#VALUE!</x:v>
      </x:c>
      <x:c r="Q443" s="68">
        <x:v>0</x:v>
      </x:c>
      <x:c r="R443" s="73">
        <x:f t="shared" si="98"/>
        <x:v>0</x:v>
      </x:c>
      <x:c r="S443" s="68" t="e">
        <x:v>#VALUE!</x:v>
      </x:c>
      <x:c r="T443" s="73" t="e">
        <x:f t="shared" si="99"/>
        <x:v>#VALUE!</x:v>
      </x:c>
      <x:c r="U443" s="26" t="e">
        <x:v>#VALUE!</x:v>
      </x:c>
      <x:c r="V443" s="26">
        <x:f t="shared" si="100"/>
        <x:v>358.16718537832747</x:v>
      </x:c>
      <x:c r="W443" s="73" t="e">
        <x:f t="shared" si="101"/>
        <x:v>#VALUE!</x:v>
      </x:c>
      <x:c r="X443" s="74" t="e">
        <x:f t="shared" si="102"/>
        <x:v>#VALUE!</x:v>
      </x:c>
      <x:c r="Y443" s="68" t="e">
        <x:f t="shared" si="103"/>
        <x:v>#VALUE!</x:v>
      </x:c>
      <x:c r="Z443" s="68" t="e">
        <x:f t="shared" si="104"/>
        <x:v>#VALUE!</x:v>
      </x:c>
      <x:c r="AC443" s="20">
        <x:v>453.07186646739206</x:v>
      </x:c>
      <x:c r="AD443" s="20">
        <x:v>9514.5091958152334</x:v>
      </x:c>
      <x:c r="AE443" s="492">
        <x:f t="shared" si="106"/>
        <x:v>94.904681089064582</x:v>
      </x:c>
      <x:c r="AF443" s="492" t="e">
        <x:f t="shared" si="106"/>
        <x:v>#VALUE!</x:v>
      </x:c>
    </x:row>
    <x:row r="444" spans="1:32">
      <x:c r="A444" s="118">
        <x:v>19</x:v>
      </x:c>
      <x:c r="B444" s="118"/>
      <x:c r="C444" s="113">
        <x:v>5</x:v>
      </x:c>
      <x:c r="D444" s="210" t="s">
        <x:v>36</x:v>
      </x:c>
      <x:c r="E444" s="210" t="s">
        <x:v>12</x:v>
      </x:c>
      <x:c r="F444" s="20" t="s">
        <x:v>37</x:v>
      </x:c>
      <x:c r="G444" s="158" t="e">
        <x:f t="shared" si="96"/>
        <x:v>#VALUE!</x:v>
      </x:c>
      <x:c r="H444" s="158">
        <x:f t="shared" si="96"/>
        <x:v>237.29575554800454</x:v>
      </x:c>
      <x:c r="I444" s="285" t="e">
        <x:f t="shared" si="96"/>
        <x:v>#VALUE!</x:v>
      </x:c>
      <x:c r="J444" s="106" t="e">
        <x:v>#VALUE!</x:v>
      </x:c>
      <x:c r="K444" s="73" t="e">
        <x:v>#VALUE!</x:v>
      </x:c>
      <x:c r="L444" s="68" t="e">
        <x:v>#VALUE!</x:v>
      </x:c>
      <x:c r="M444" s="73" t="e">
        <x:v>#VALUE!</x:v>
      </x:c>
      <x:c r="N444" s="159">
        <x:v>237.29575554800454</x:v>
      </x:c>
      <x:c r="O444" s="106" t="e">
        <x:v>#VALUE!</x:v>
      </x:c>
      <x:c r="P444" s="73" t="e">
        <x:f t="shared" si="97"/>
        <x:v>#VALUE!</x:v>
      </x:c>
      <x:c r="Q444" s="68">
        <x:v>0</x:v>
      </x:c>
      <x:c r="R444" s="73">
        <x:f t="shared" si="98"/>
        <x:v>0</x:v>
      </x:c>
      <x:c r="S444" s="68" t="e">
        <x:v>#VALUE!</x:v>
      </x:c>
      <x:c r="T444" s="73" t="e">
        <x:f t="shared" si="99"/>
        <x:v>#VALUE!</x:v>
      </x:c>
      <x:c r="U444" s="26" t="e">
        <x:v>#VALUE!</x:v>
      </x:c>
      <x:c r="V444" s="26">
        <x:f t="shared" si="100"/>
        <x:v>237.29575554800454</x:v>
      </x:c>
      <x:c r="W444" s="73" t="e">
        <x:f t="shared" si="101"/>
        <x:v>#VALUE!</x:v>
      </x:c>
      <x:c r="X444" s="74" t="e">
        <x:f t="shared" si="102"/>
        <x:v>#VALUE!</x:v>
      </x:c>
      <x:c r="Y444" s="68" t="e">
        <x:f t="shared" si="103"/>
        <x:v>#VALUE!</x:v>
      </x:c>
      <x:c r="Z444" s="68" t="e">
        <x:f t="shared" si="104"/>
        <x:v>#VALUE!</x:v>
      </x:c>
      <x:c r="AC444" s="20">
        <x:v>274.67525000000001</x:v>
      </x:c>
      <x:c r="AD444" s="20">
        <x:v>0</x:v>
      </x:c>
      <x:c r="AE444" s="492">
        <x:f t="shared" si="106"/>
        <x:v>37.37949445199547</x:v>
      </x:c>
      <x:c r="AF444" s="492" t="e">
        <x:f t="shared" si="106"/>
        <x:v>#VALUE!</x:v>
      </x:c>
    </x:row>
    <x:row r="445" spans="1:32">
      <x:c r="A445" s="118">
        <x:v>20</x:v>
      </x:c>
      <x:c r="B445" s="118"/>
      <x:c r="C445" s="113">
        <x:v>5</x:v>
      </x:c>
      <x:c r="D445" s="210" t="s">
        <x:v>38</x:v>
      </x:c>
      <x:c r="E445" s="210" t="s">
        <x:v>12</x:v>
      </x:c>
      <x:c r="F445" s="20" t="s">
        <x:v>37</x:v>
      </x:c>
      <x:c r="G445" s="158" t="e">
        <x:f t="shared" si="96"/>
        <x:v>#VALUE!</x:v>
      </x:c>
      <x:c r="H445" s="158">
        <x:f t="shared" si="96"/>
        <x:v>0</x:v>
      </x:c>
      <x:c r="I445" s="285" t="e">
        <x:f t="shared" si="96"/>
        <x:v>#VALUE!</x:v>
      </x:c>
      <x:c r="J445" s="106" t="e">
        <x:v>#VALUE!</x:v>
      </x:c>
      <x:c r="K445" s="73" t="e">
        <x:v>#VALUE!</x:v>
      </x:c>
      <x:c r="L445" s="68" t="e">
        <x:v>#VALUE!</x:v>
      </x:c>
      <x:c r="M445" s="73" t="e">
        <x:v>#VALUE!</x:v>
      </x:c>
      <x:c r="N445" s="159">
        <x:v>0</x:v>
      </x:c>
      <x:c r="O445" s="106" t="e">
        <x:v>#VALUE!</x:v>
      </x:c>
      <x:c r="P445" s="73" t="e">
        <x:f t="shared" si="97"/>
        <x:v>#VALUE!</x:v>
      </x:c>
      <x:c r="Q445" s="68">
        <x:v>0</x:v>
      </x:c>
      <x:c r="R445" s="73">
        <x:f t="shared" si="98"/>
        <x:v>0</x:v>
      </x:c>
      <x:c r="S445" s="68" t="e">
        <x:v>#VALUE!</x:v>
      </x:c>
      <x:c r="T445" s="73" t="e">
        <x:f t="shared" si="99"/>
        <x:v>#VALUE!</x:v>
      </x:c>
      <x:c r="U445" s="26" t="e">
        <x:v>#VALUE!</x:v>
      </x:c>
      <x:c r="V445" s="26">
        <x:f t="shared" si="100"/>
        <x:v>0</x:v>
      </x:c>
      <x:c r="W445" s="73" t="e">
        <x:f t="shared" si="101"/>
        <x:v>#VALUE!</x:v>
      </x:c>
      <x:c r="X445" s="74" t="e">
        <x:f t="shared" si="102"/>
        <x:v>#VALUE!</x:v>
      </x:c>
      <x:c r="Y445" s="68" t="e">
        <x:f t="shared" si="103"/>
        <x:v>#VALUE!</x:v>
      </x:c>
      <x:c r="Z445" s="68" t="e">
        <x:f t="shared" si="104"/>
        <x:v>#VALUE!</x:v>
      </x:c>
      <x:c r="AC445" s="20">
        <x:v>308.21849999999995</x:v>
      </x:c>
      <x:c r="AD445" s="20">
        <x:v>177533.85599999997</x:v>
      </x:c>
      <x:c r="AE445" s="492">
        <x:f t="shared" si="106"/>
        <x:v>308.21849999999995</x:v>
      </x:c>
      <x:c r="AF445" s="492" t="e">
        <x:f t="shared" si="106"/>
        <x:v>#VALUE!</x:v>
      </x:c>
    </x:row>
    <x:row r="446" spans="1:32">
      <x:c r="A446" s="118">
        <x:v>21</x:v>
      </x:c>
      <x:c r="B446" s="118"/>
      <x:c r="C446" s="113">
        <x:v>5</x:v>
      </x:c>
      <x:c r="D446" s="210" t="s">
        <x:v>1433</x:v>
      </x:c>
      <x:c r="E446" s="210" t="s">
        <x:v>12</x:v>
      </x:c>
      <x:c r="F446" s="20" t="s">
        <x:v>37</x:v>
      </x:c>
      <x:c r="G446" s="158">
        <x:f t="shared" si="96"/>
        <x:v>0</x:v>
      </x:c>
      <x:c r="H446" s="158">
        <x:f t="shared" si="96"/>
        <x:v>0</x:v>
      </x:c>
      <x:c r="I446" s="285">
        <x:f t="shared" si="96"/>
        <x:v>0</x:v>
      </x:c>
      <x:c r="J446" s="106" t="e">
        <x:v>#VALUE!</x:v>
      </x:c>
      <x:c r="K446" s="73" t="e">
        <x:v>#VALUE!</x:v>
      </x:c>
      <x:c r="L446" s="68" t="e">
        <x:v>#VALUE!</x:v>
      </x:c>
      <x:c r="M446" s="73" t="e">
        <x:v>#VALUE!</x:v>
      </x:c>
      <x:c r="N446" s="159">
        <x:v>0</x:v>
      </x:c>
      <x:c r="O446" s="106" t="e">
        <x:v>#VALUE!</x:v>
      </x:c>
      <x:c r="P446" s="73" t="e">
        <x:f t="shared" si="97"/>
        <x:v>#VALUE!</x:v>
      </x:c>
      <x:c r="Q446" s="68">
        <x:v>0</x:v>
      </x:c>
      <x:c r="R446" s="73">
        <x:f t="shared" si="98"/>
        <x:v>0</x:v>
      </x:c>
      <x:c r="S446" s="68" t="e">
        <x:v>#VALUE!</x:v>
      </x:c>
      <x:c r="T446" s="73" t="e">
        <x:f t="shared" si="99"/>
        <x:v>#VALUE!</x:v>
      </x:c>
      <x:c r="U446" s="26" t="e">
        <x:v>#VALUE!</x:v>
      </x:c>
      <x:c r="V446" s="26">
        <x:f t="shared" si="100"/>
        <x:v>0</x:v>
      </x:c>
      <x:c r="W446" s="73" t="e">
        <x:f t="shared" si="101"/>
        <x:v>#VALUE!</x:v>
      </x:c>
      <x:c r="X446" s="74" t="e">
        <x:f t="shared" si="102"/>
        <x:v>#VALUE!</x:v>
      </x:c>
      <x:c r="Y446" s="68" t="e">
        <x:f t="shared" si="103"/>
        <x:v>#VALUE!</x:v>
      </x:c>
      <x:c r="Z446" s="68" t="e">
        <x:f t="shared" si="104"/>
        <x:v>#VALUE!</x:v>
      </x:c>
      <x:c r="AC446" s="20">
        <x:v>311.51100000000002</x:v>
      </x:c>
      <x:c r="AD446" s="20">
        <x:v>0</x:v>
      </x:c>
      <x:c r="AE446" s="492">
        <x:f t="shared" si="106"/>
        <x:v>311.51100000000002</x:v>
      </x:c>
      <x:c r="AF446" s="492" t="e">
        <x:f t="shared" si="106"/>
        <x:v>#VALUE!</x:v>
      </x:c>
    </x:row>
    <x:row r="447" spans="1:32">
      <x:c r="A447" s="118">
        <x:v>22</x:v>
      </x:c>
      <x:c r="B447" s="118"/>
      <x:c r="C447" s="113">
        <x:v>5</x:v>
      </x:c>
      <x:c r="D447" s="210" t="s">
        <x:v>39</x:v>
      </x:c>
      <x:c r="E447" s="210" t="s">
        <x:v>22</x:v>
      </x:c>
      <x:c r="F447" s="20" t="s">
        <x:v>40</x:v>
      </x:c>
      <x:c r="G447" s="158" t="e">
        <x:f t="shared" si="96"/>
        <x:v>#VALUE!</x:v>
      </x:c>
      <x:c r="H447" s="158">
        <x:f t="shared" si="96"/>
        <x:v>446.79559370061378</x:v>
      </x:c>
      <x:c r="I447" s="285" t="e">
        <x:f t="shared" si="96"/>
        <x:v>#VALUE!</x:v>
      </x:c>
      <x:c r="J447" s="106" t="e">
        <x:v>#VALUE!</x:v>
      </x:c>
      <x:c r="K447" s="73" t="e">
        <x:v>#VALUE!</x:v>
      </x:c>
      <x:c r="L447" s="68" t="e">
        <x:v>#VALUE!</x:v>
      </x:c>
      <x:c r="M447" s="73" t="e">
        <x:v>#VALUE!</x:v>
      </x:c>
      <x:c r="N447" s="159">
        <x:v>446.79559370061378</x:v>
      </x:c>
      <x:c r="O447" s="106" t="e">
        <x:v>#VALUE!</x:v>
      </x:c>
      <x:c r="P447" s="73" t="e">
        <x:f t="shared" si="97"/>
        <x:v>#VALUE!</x:v>
      </x:c>
      <x:c r="Q447" s="68">
        <x:v>0</x:v>
      </x:c>
      <x:c r="R447" s="73">
        <x:f t="shared" si="98"/>
        <x:v>0</x:v>
      </x:c>
      <x:c r="S447" s="68" t="e">
        <x:v>#VALUE!</x:v>
      </x:c>
      <x:c r="T447" s="73" t="e">
        <x:f t="shared" si="99"/>
        <x:v>#VALUE!</x:v>
      </x:c>
      <x:c r="U447" s="26" t="e">
        <x:v>#VALUE!</x:v>
      </x:c>
      <x:c r="V447" s="26">
        <x:f t="shared" si="100"/>
        <x:v>446.79559370061378</x:v>
      </x:c>
      <x:c r="W447" s="73" t="e">
        <x:f t="shared" si="101"/>
        <x:v>#VALUE!</x:v>
      </x:c>
      <x:c r="X447" s="74" t="e">
        <x:f t="shared" si="102"/>
        <x:v>#VALUE!</x:v>
      </x:c>
      <x:c r="Y447" s="68" t="e">
        <x:f t="shared" si="103"/>
        <x:v>#VALUE!</x:v>
      </x:c>
      <x:c r="Z447" s="68" t="e">
        <x:f t="shared" si="104"/>
        <x:v>#VALUE!</x:v>
      </x:c>
      <x:c r="AC447" s="20">
        <x:v>527.56639629120787</x:v>
      </x:c>
      <x:c r="AD447" s="20">
        <x:v>0</x:v>
      </x:c>
      <x:c r="AE447" s="492">
        <x:f t="shared" si="106"/>
        <x:v>80.770802590594087</x:v>
      </x:c>
      <x:c r="AF447" s="492" t="e">
        <x:f t="shared" si="106"/>
        <x:v>#VALUE!</x:v>
      </x:c>
    </x:row>
    <x:row r="448" spans="1:32">
      <x:c r="A448" s="118">
        <x:v>23</x:v>
      </x:c>
      <x:c r="B448" s="118"/>
      <x:c r="C448" s="196">
        <x:v>5</x:v>
      </x:c>
      <x:c r="D448" s="210" t="s">
        <x:v>41</x:v>
      </x:c>
      <x:c r="E448" s="210" t="s">
        <x:v>22</x:v>
      </x:c>
      <x:c r="F448" s="20" t="s">
        <x:v>40</x:v>
      </x:c>
      <x:c r="G448" s="158" t="e">
        <x:f t="shared" si="96"/>
        <x:v>#VALUE!</x:v>
      </x:c>
      <x:c r="H448" s="158">
        <x:f t="shared" si="96"/>
        <x:v>0</x:v>
      </x:c>
      <x:c r="I448" s="285" t="e">
        <x:f t="shared" si="96"/>
        <x:v>#VALUE!</x:v>
      </x:c>
      <x:c r="J448" s="105" t="e">
        <x:v>#VALUE!</x:v>
      </x:c>
      <x:c r="K448" s="73" t="e">
        <x:v>#VALUE!</x:v>
      </x:c>
      <x:c r="L448" s="72" t="e">
        <x:v>#VALUE!</x:v>
      </x:c>
      <x:c r="M448" s="73" t="e">
        <x:v>#VALUE!</x:v>
      </x:c>
      <x:c r="N448" s="159">
        <x:v>0</x:v>
      </x:c>
      <x:c r="O448" s="105" t="e">
        <x:v>#VALUE!</x:v>
      </x:c>
      <x:c r="P448" s="73" t="e">
        <x:f t="shared" si="97"/>
        <x:v>#VALUE!</x:v>
      </x:c>
      <x:c r="Q448" s="72">
        <x:v>0</x:v>
      </x:c>
      <x:c r="R448" s="73">
        <x:f t="shared" si="98"/>
        <x:v>0</x:v>
      </x:c>
      <x:c r="S448" s="72" t="e">
        <x:v>#VALUE!</x:v>
      </x:c>
      <x:c r="T448" s="73" t="e">
        <x:f t="shared" si="99"/>
        <x:v>#VALUE!</x:v>
      </x:c>
      <x:c r="U448" s="26" t="e">
        <x:v>#VALUE!</x:v>
      </x:c>
      <x:c r="V448" s="26">
        <x:f t="shared" si="100"/>
        <x:v>0</x:v>
      </x:c>
      <x:c r="W448" s="73" t="e">
        <x:f t="shared" si="101"/>
        <x:v>#VALUE!</x:v>
      </x:c>
      <x:c r="X448" s="74" t="e">
        <x:f t="shared" si="102"/>
        <x:v>#VALUE!</x:v>
      </x:c>
      <x:c r="Y448" s="68" t="e">
        <x:f t="shared" si="103"/>
        <x:v>#VALUE!</x:v>
      </x:c>
      <x:c r="Z448" s="72" t="e">
        <x:f t="shared" si="104"/>
        <x:v>#VALUE!</x:v>
      </x:c>
      <x:c r="AC448" s="20">
        <x:v>587.26710777516928</x:v>
      </x:c>
      <x:c r="AD448" s="20">
        <x:v>51679.505484214897</x:v>
      </x:c>
      <x:c r="AE448" s="492">
        <x:f t="shared" si="106"/>
        <x:v>587.26710777516928</x:v>
      </x:c>
      <x:c r="AF448" s="492" t="e">
        <x:f t="shared" si="106"/>
        <x:v>#VALUE!</x:v>
      </x:c>
    </x:row>
    <x:row r="449" spans="1:32">
      <x:c r="A449" s="118">
        <x:v>24</x:v>
      </x:c>
      <x:c r="B449" s="118"/>
      <x:c r="C449" s="113">
        <x:v>5</x:v>
      </x:c>
      <x:c r="D449" s="210" t="s">
        <x:v>42</x:v>
      </x:c>
      <x:c r="E449" s="210" t="s">
        <x:v>12</x:v>
      </x:c>
      <x:c r="F449" s="20" t="s">
        <x:v>43</x:v>
      </x:c>
      <x:c r="G449" s="158" t="e">
        <x:f t="shared" si="96"/>
        <x:v>#VALUE!</x:v>
      </x:c>
      <x:c r="H449" s="158">
        <x:f t="shared" si="96"/>
        <x:v>295.74731798755823</x:v>
      </x:c>
      <x:c r="I449" s="285" t="e">
        <x:f t="shared" si="96"/>
        <x:v>#VALUE!</x:v>
      </x:c>
      <x:c r="J449" s="106" t="e">
        <x:v>#VALUE!</x:v>
      </x:c>
      <x:c r="K449" s="73" t="e">
        <x:v>#VALUE!</x:v>
      </x:c>
      <x:c r="L449" s="68" t="e">
        <x:v>#VALUE!</x:v>
      </x:c>
      <x:c r="M449" s="73" t="e">
        <x:v>#VALUE!</x:v>
      </x:c>
      <x:c r="N449" s="159">
        <x:v>295.74731798755823</x:v>
      </x:c>
      <x:c r="O449" s="106" t="e">
        <x:v>#VALUE!</x:v>
      </x:c>
      <x:c r="P449" s="73" t="e">
        <x:f t="shared" si="97"/>
        <x:v>#VALUE!</x:v>
      </x:c>
      <x:c r="Q449" s="68">
        <x:v>0</x:v>
      </x:c>
      <x:c r="R449" s="73">
        <x:f t="shared" si="98"/>
        <x:v>0</x:v>
      </x:c>
      <x:c r="S449" s="68" t="e">
        <x:v>#VALUE!</x:v>
      </x:c>
      <x:c r="T449" s="73" t="e">
        <x:f t="shared" si="99"/>
        <x:v>#VALUE!</x:v>
      </x:c>
      <x:c r="U449" s="26" t="e">
        <x:v>#VALUE!</x:v>
      </x:c>
      <x:c r="V449" s="26">
        <x:f t="shared" si="100"/>
        <x:v>295.74731798755823</x:v>
      </x:c>
      <x:c r="W449" s="73" t="e">
        <x:f t="shared" si="101"/>
        <x:v>#VALUE!</x:v>
      </x:c>
      <x:c r="X449" s="74" t="e">
        <x:f t="shared" si="102"/>
        <x:v>#VALUE!</x:v>
      </x:c>
      <x:c r="Y449" s="68" t="e">
        <x:f t="shared" si="103"/>
        <x:v>#VALUE!</x:v>
      </x:c>
      <x:c r="Z449" s="68" t="e">
        <x:f t="shared" si="104"/>
        <x:v>#VALUE!</x:v>
      </x:c>
      <x:c r="AC449" s="20">
        <x:v>387.87271428571427</x:v>
      </x:c>
      <x:c r="AD449" s="20">
        <x:v>0</x:v>
      </x:c>
      <x:c r="AE449" s="492">
        <x:f t="shared" si="106"/>
        <x:v>92.125396298156033</x:v>
      </x:c>
      <x:c r="AF449" s="492" t="e">
        <x:f t="shared" si="106"/>
        <x:v>#VALUE!</x:v>
      </x:c>
    </x:row>
    <x:row r="450" spans="1:32">
      <x:c r="A450" s="118">
        <x:v>25</x:v>
      </x:c>
      <x:c r="B450" s="118"/>
      <x:c r="C450" s="113">
        <x:v>5</x:v>
      </x:c>
      <x:c r="D450" s="210" t="s">
        <x:v>44</x:v>
      </x:c>
      <x:c r="E450" s="210" t="s">
        <x:v>22</x:v>
      </x:c>
      <x:c r="F450" s="20" t="s">
        <x:v>45</x:v>
      </x:c>
      <x:c r="G450" s="158" t="e">
        <x:f t="shared" si="96"/>
        <x:v>#VALUE!</x:v>
      </x:c>
      <x:c r="H450" s="158">
        <x:f t="shared" si="96"/>
        <x:v>214.73</x:v>
      </x:c>
      <x:c r="I450" s="285" t="e">
        <x:f t="shared" si="96"/>
        <x:v>#VALUE!</x:v>
      </x:c>
      <x:c r="J450" s="106" t="e">
        <x:v>#VALUE!</x:v>
      </x:c>
      <x:c r="K450" s="73" t="e">
        <x:v>#VALUE!</x:v>
      </x:c>
      <x:c r="L450" s="68" t="e">
        <x:v>#VALUE!</x:v>
      </x:c>
      <x:c r="M450" s="73" t="e">
        <x:v>#VALUE!</x:v>
      </x:c>
      <x:c r="N450" s="159">
        <x:v>214.73</x:v>
      </x:c>
      <x:c r="O450" s="106" t="e">
        <x:v>#VALUE!</x:v>
      </x:c>
      <x:c r="P450" s="73" t="e">
        <x:f t="shared" si="97"/>
        <x:v>#VALUE!</x:v>
      </x:c>
      <x:c r="Q450" s="68">
        <x:v>0</x:v>
      </x:c>
      <x:c r="R450" s="73">
        <x:f t="shared" si="98"/>
        <x:v>0</x:v>
      </x:c>
      <x:c r="S450" s="68" t="e">
        <x:v>#VALUE!</x:v>
      </x:c>
      <x:c r="T450" s="73" t="e">
        <x:f t="shared" si="99"/>
        <x:v>#VALUE!</x:v>
      </x:c>
      <x:c r="U450" s="26" t="e">
        <x:v>#VALUE!</x:v>
      </x:c>
      <x:c r="V450" s="26">
        <x:f t="shared" si="100"/>
        <x:v>214.73</x:v>
      </x:c>
      <x:c r="W450" s="73" t="e">
        <x:f t="shared" si="101"/>
        <x:v>#VALUE!</x:v>
      </x:c>
      <x:c r="X450" s="74" t="e">
        <x:f t="shared" si="102"/>
        <x:v>#VALUE!</x:v>
      </x:c>
      <x:c r="Y450" s="68" t="e">
        <x:f t="shared" si="103"/>
        <x:v>#VALUE!</x:v>
      </x:c>
      <x:c r="Z450" s="68" t="e">
        <x:f t="shared" si="104"/>
        <x:v>#VALUE!</x:v>
      </x:c>
      <x:c r="AC450" s="20">
        <x:v>214.73</x:v>
      </x:c>
      <x:c r="AD450" s="20">
        <x:v>0</x:v>
      </x:c>
      <x:c r="AE450" s="492">
        <x:f t="shared" si="106"/>
        <x:v>0</x:v>
      </x:c>
      <x:c r="AF450" s="492" t="e">
        <x:f t="shared" si="106"/>
        <x:v>#VALUE!</x:v>
      </x:c>
    </x:row>
    <x:row r="451" spans="1:32">
      <x:c r="A451" s="118">
        <x:v>26</x:v>
      </x:c>
      <x:c r="B451" s="118"/>
      <x:c r="C451" s="196">
        <x:v>5</x:v>
      </x:c>
      <x:c r="D451" s="210" t="s">
        <x:v>46</x:v>
      </x:c>
      <x:c r="E451" s="210" t="s">
        <x:v>22</x:v>
      </x:c>
      <x:c r="F451" s="20" t="s">
        <x:v>45</x:v>
      </x:c>
      <x:c r="G451" s="158" t="e">
        <x:f t="shared" si="96"/>
        <x:v>#VALUE!</x:v>
      </x:c>
      <x:c r="H451" s="158">
        <x:f t="shared" si="96"/>
        <x:v>256.8178649324999</x:v>
      </x:c>
      <x:c r="I451" s="285" t="e">
        <x:f t="shared" si="96"/>
        <x:v>#VALUE!</x:v>
      </x:c>
      <x:c r="J451" s="105" t="e">
        <x:v>#VALUE!</x:v>
      </x:c>
      <x:c r="K451" s="73" t="e">
        <x:v>#VALUE!</x:v>
      </x:c>
      <x:c r="L451" s="72" t="e">
        <x:v>#VALUE!</x:v>
      </x:c>
      <x:c r="M451" s="73" t="e">
        <x:v>#VALUE!</x:v>
      </x:c>
      <x:c r="N451" s="159">
        <x:v>256.8178649324999</x:v>
      </x:c>
      <x:c r="O451" s="105" t="e">
        <x:v>#VALUE!</x:v>
      </x:c>
      <x:c r="P451" s="73" t="e">
        <x:f t="shared" si="97"/>
        <x:v>#VALUE!</x:v>
      </x:c>
      <x:c r="Q451" s="72">
        <x:v>0</x:v>
      </x:c>
      <x:c r="R451" s="73">
        <x:f t="shared" si="98"/>
        <x:v>0</x:v>
      </x:c>
      <x:c r="S451" s="72" t="e">
        <x:v>#VALUE!</x:v>
      </x:c>
      <x:c r="T451" s="73" t="e">
        <x:f t="shared" si="99"/>
        <x:v>#VALUE!</x:v>
      </x:c>
      <x:c r="U451" s="26" t="e">
        <x:v>#VALUE!</x:v>
      </x:c>
      <x:c r="V451" s="26">
        <x:f t="shared" si="100"/>
        <x:v>256.8178649324999</x:v>
      </x:c>
      <x:c r="W451" s="73" t="e">
        <x:f t="shared" si="101"/>
        <x:v>#VALUE!</x:v>
      </x:c>
      <x:c r="X451" s="74" t="e">
        <x:f t="shared" si="102"/>
        <x:v>#VALUE!</x:v>
      </x:c>
      <x:c r="Y451" s="68" t="e">
        <x:f t="shared" si="103"/>
        <x:v>#VALUE!</x:v>
      </x:c>
      <x:c r="Z451" s="72" t="e">
        <x:f t="shared" si="104"/>
        <x:v>#VALUE!</x:v>
      </x:c>
      <x:c r="AC451" s="20">
        <x:v>339.14352503111473</x:v>
      </x:c>
      <x:c r="AD451" s="20">
        <x:v>7122.0140256534096</x:v>
      </x:c>
      <x:c r="AE451" s="492">
        <x:f t="shared" si="106"/>
        <x:v>82.325660098614833</x:v>
      </x:c>
      <x:c r="AF451" s="492" t="e">
        <x:f t="shared" si="106"/>
        <x:v>#VALUE!</x:v>
      </x:c>
    </x:row>
    <x:row r="452" spans="1:32">
      <x:c r="A452" s="118">
        <x:v>27</x:v>
      </x:c>
      <x:c r="B452" s="118"/>
      <x:c r="C452" s="113">
        <x:v>5</x:v>
      </x:c>
      <x:c r="D452" s="210" t="s">
        <x:v>47</x:v>
      </x:c>
      <x:c r="E452" s="210" t="s">
        <x:v>22</x:v>
      </x:c>
      <x:c r="F452" s="20" t="s">
        <x:v>48</x:v>
      </x:c>
      <x:c r="G452" s="158" t="e">
        <x:f t="shared" si="96"/>
        <x:v>#VALUE!</x:v>
      </x:c>
      <x:c r="H452" s="158">
        <x:f t="shared" si="96"/>
        <x:v>228.19</x:v>
      </x:c>
      <x:c r="I452" s="285" t="e">
        <x:f t="shared" si="96"/>
        <x:v>#VALUE!</x:v>
      </x:c>
      <x:c r="J452" s="105" t="e">
        <x:v>#VALUE!</x:v>
      </x:c>
      <x:c r="K452" s="73" t="e">
        <x:v>#VALUE!</x:v>
      </x:c>
      <x:c r="L452" s="72" t="e">
        <x:v>#VALUE!</x:v>
      </x:c>
      <x:c r="M452" s="73" t="e">
        <x:v>#VALUE!</x:v>
      </x:c>
      <x:c r="N452" s="159">
        <x:v>228.19</x:v>
      </x:c>
      <x:c r="O452" s="105" t="e">
        <x:v>#VALUE!</x:v>
      </x:c>
      <x:c r="P452" s="73" t="e">
        <x:f t="shared" si="97"/>
        <x:v>#VALUE!</x:v>
      </x:c>
      <x:c r="Q452" s="72">
        <x:v>0</x:v>
      </x:c>
      <x:c r="R452" s="73">
        <x:f t="shared" si="98"/>
        <x:v>0</x:v>
      </x:c>
      <x:c r="S452" s="72" t="e">
        <x:v>#VALUE!</x:v>
      </x:c>
      <x:c r="T452" s="73" t="e">
        <x:f t="shared" si="99"/>
        <x:v>#VALUE!</x:v>
      </x:c>
      <x:c r="U452" s="26" t="e">
        <x:v>#VALUE!</x:v>
      </x:c>
      <x:c r="V452" s="26">
        <x:f t="shared" si="100"/>
        <x:v>228.19</x:v>
      </x:c>
      <x:c r="W452" s="73" t="e">
        <x:f t="shared" si="101"/>
        <x:v>#VALUE!</x:v>
      </x:c>
      <x:c r="X452" s="74" t="e">
        <x:f t="shared" si="102"/>
        <x:v>#VALUE!</x:v>
      </x:c>
      <x:c r="Y452" s="68" t="e">
        <x:f t="shared" si="103"/>
        <x:v>#VALUE!</x:v>
      </x:c>
      <x:c r="Z452" s="68" t="e">
        <x:f t="shared" si="104"/>
        <x:v>#VALUE!</x:v>
      </x:c>
      <x:c r="AC452" s="20">
        <x:v>228.19</x:v>
      </x:c>
      <x:c r="AD452" s="20">
        <x:v>0</x:v>
      </x:c>
      <x:c r="AE452" s="492">
        <x:f t="shared" si="106"/>
        <x:v>0</x:v>
      </x:c>
      <x:c r="AF452" s="492" t="e">
        <x:f t="shared" si="106"/>
        <x:v>#VALUE!</x:v>
      </x:c>
    </x:row>
    <x:row r="453" spans="1:32">
      <x:c r="A453" s="118">
        <x:v>28</x:v>
      </x:c>
      <x:c r="B453" s="118"/>
      <x:c r="C453" s="196">
        <x:v>5</x:v>
      </x:c>
      <x:c r="D453" s="210" t="s">
        <x:v>49</x:v>
      </x:c>
      <x:c r="E453" s="210" t="s">
        <x:v>22</x:v>
      </x:c>
      <x:c r="F453" s="20" t="s">
        <x:v>48</x:v>
      </x:c>
      <x:c r="G453" s="158" t="e">
        <x:f t="shared" si="96"/>
        <x:v>#VALUE!</x:v>
      </x:c>
      <x:c r="H453" s="158">
        <x:f t="shared" si="96"/>
        <x:v>271.3983275852151</x:v>
      </x:c>
      <x:c r="I453" s="285" t="e">
        <x:f t="shared" si="96"/>
        <x:v>#VALUE!</x:v>
      </x:c>
      <x:c r="J453" s="105" t="e">
        <x:v>#VALUE!</x:v>
      </x:c>
      <x:c r="K453" s="73" t="e">
        <x:v>#VALUE!</x:v>
      </x:c>
      <x:c r="L453" s="72" t="e">
        <x:v>#VALUE!</x:v>
      </x:c>
      <x:c r="M453" s="73" t="e">
        <x:v>#VALUE!</x:v>
      </x:c>
      <x:c r="N453" s="159">
        <x:v>271.3983275852151</x:v>
      </x:c>
      <x:c r="O453" s="105" t="e">
        <x:v>#VALUE!</x:v>
      </x:c>
      <x:c r="P453" s="73" t="e">
        <x:f t="shared" si="97"/>
        <x:v>#VALUE!</x:v>
      </x:c>
      <x:c r="Q453" s="72">
        <x:v>0</x:v>
      </x:c>
      <x:c r="R453" s="73">
        <x:f t="shared" si="98"/>
        <x:v>0</x:v>
      </x:c>
      <x:c r="S453" s="72" t="e">
        <x:v>#VALUE!</x:v>
      </x:c>
      <x:c r="T453" s="73" t="e">
        <x:f t="shared" si="99"/>
        <x:v>#VALUE!</x:v>
      </x:c>
      <x:c r="U453" s="26" t="e">
        <x:v>#VALUE!</x:v>
      </x:c>
      <x:c r="V453" s="26">
        <x:f t="shared" si="100"/>
        <x:v>271.3983275852151</x:v>
      </x:c>
      <x:c r="W453" s="73" t="e">
        <x:f t="shared" si="101"/>
        <x:v>#VALUE!</x:v>
      </x:c>
      <x:c r="X453" s="74" t="e">
        <x:f t="shared" si="102"/>
        <x:v>#VALUE!</x:v>
      </x:c>
      <x:c r="Y453" s="68" t="e">
        <x:f t="shared" si="103"/>
        <x:v>#VALUE!</x:v>
      </x:c>
      <x:c r="Z453" s="72" t="e">
        <x:f t="shared" si="104"/>
        <x:v>#VALUE!</x:v>
      </x:c>
      <x:c r="AC453" s="20">
        <x:v>359.87538013279413</x:v>
      </x:c>
      <x:c r="AD453" s="20">
        <x:v>7557.3829827886766</x:v>
      </x:c>
      <x:c r="AE453" s="492">
        <x:f t="shared" si="106"/>
        <x:v>88.477052547579035</x:v>
      </x:c>
      <x:c r="AF453" s="492" t="e">
        <x:f t="shared" si="106"/>
        <x:v>#VALUE!</x:v>
      </x:c>
    </x:row>
    <x:row r="454" spans="1:32">
      <x:c r="A454" s="118">
        <x:v>29</x:v>
      </x:c>
      <x:c r="B454" s="118"/>
      <x:c r="C454" s="113">
        <x:v>5</x:v>
      </x:c>
      <x:c r="D454" s="210" t="s">
        <x:v>50</x:v>
      </x:c>
      <x:c r="E454" s="210" t="s">
        <x:v>9</x:v>
      </x:c>
      <x:c r="F454" s="20" t="s">
        <x:v>51</x:v>
      </x:c>
      <x:c r="G454" s="158" t="e">
        <x:f t="shared" si="96"/>
        <x:v>#VALUE!</x:v>
      </x:c>
      <x:c r="H454" s="158">
        <x:f t="shared" si="96"/>
        <x:v>583.22400320732902</x:v>
      </x:c>
      <x:c r="I454" s="285" t="e">
        <x:f t="shared" si="96"/>
        <x:v>#VALUE!</x:v>
      </x:c>
      <x:c r="J454" s="106" t="e">
        <x:v>#VALUE!</x:v>
      </x:c>
      <x:c r="K454" s="73" t="e">
        <x:v>#VALUE!</x:v>
      </x:c>
      <x:c r="L454" s="68" t="e">
        <x:v>#VALUE!</x:v>
      </x:c>
      <x:c r="M454" s="73" t="e">
        <x:v>#VALUE!</x:v>
      </x:c>
      <x:c r="N454" s="159">
        <x:v>583.22400320732902</x:v>
      </x:c>
      <x:c r="O454" s="106" t="e">
        <x:v>#VALUE!</x:v>
      </x:c>
      <x:c r="P454" s="73" t="e">
        <x:f t="shared" si="97"/>
        <x:v>#VALUE!</x:v>
      </x:c>
      <x:c r="Q454" s="68">
        <x:v>0</x:v>
      </x:c>
      <x:c r="R454" s="73">
        <x:f t="shared" si="98"/>
        <x:v>0</x:v>
      </x:c>
      <x:c r="S454" s="68" t="e">
        <x:v>#VALUE!</x:v>
      </x:c>
      <x:c r="T454" s="73" t="e">
        <x:f t="shared" si="99"/>
        <x:v>#VALUE!</x:v>
      </x:c>
      <x:c r="U454" s="26" t="e">
        <x:v>#VALUE!</x:v>
      </x:c>
      <x:c r="V454" s="26">
        <x:f t="shared" si="100"/>
        <x:v>583.22400320732902</x:v>
      </x:c>
      <x:c r="W454" s="73" t="e">
        <x:f t="shared" si="101"/>
        <x:v>#VALUE!</x:v>
      </x:c>
      <x:c r="X454" s="74" t="e">
        <x:f t="shared" si="102"/>
        <x:v>#VALUE!</x:v>
      </x:c>
      <x:c r="Y454" s="68" t="e">
        <x:f t="shared" si="103"/>
        <x:v>#VALUE!</x:v>
      </x:c>
      <x:c r="Z454" s="68" t="e">
        <x:f t="shared" si="104"/>
        <x:v>#VALUE!</x:v>
      </x:c>
      <x:c r="AC454" s="20">
        <x:v>660.28102314024227</x:v>
      </x:c>
      <x:c r="AD454" s="20">
        <x:v>971933.66606243665</x:v>
      </x:c>
      <x:c r="AE454" s="492">
        <x:f t="shared" si="106"/>
        <x:v>77.057019932913249</x:v>
      </x:c>
      <x:c r="AF454" s="492" t="e">
        <x:f t="shared" si="106"/>
        <x:v>#VALUE!</x:v>
      </x:c>
    </x:row>
    <x:row r="455" spans="1:32">
      <x:c r="A455" s="118">
        <x:v>30</x:v>
      </x:c>
      <x:c r="B455" s="118"/>
      <x:c r="C455" s="113">
        <x:v>5</x:v>
      </x:c>
      <x:c r="D455" s="210" t="s">
        <x:v>52</x:v>
      </x:c>
      <x:c r="E455" s="210" t="s">
        <x:v>22</x:v>
      </x:c>
      <x:c r="F455" s="20" t="s">
        <x:v>53</x:v>
      </x:c>
      <x:c r="G455" s="158" t="e">
        <x:f t="shared" si="96"/>
        <x:v>#VALUE!</x:v>
      </x:c>
      <x:c r="H455" s="158">
        <x:f t="shared" si="96"/>
        <x:v>452.94</x:v>
      </x:c>
      <x:c r="I455" s="285" t="e">
        <x:f t="shared" si="96"/>
        <x:v>#VALUE!</x:v>
      </x:c>
      <x:c r="J455" s="106" t="e">
        <x:v>#VALUE!</x:v>
      </x:c>
      <x:c r="K455" s="73" t="e">
        <x:v>#VALUE!</x:v>
      </x:c>
      <x:c r="L455" s="68" t="e">
        <x:v>#VALUE!</x:v>
      </x:c>
      <x:c r="M455" s="73" t="e">
        <x:v>#VALUE!</x:v>
      </x:c>
      <x:c r="N455" s="159">
        <x:v>452.94</x:v>
      </x:c>
      <x:c r="O455" s="106" t="e">
        <x:v>#VALUE!</x:v>
      </x:c>
      <x:c r="P455" s="73" t="e">
        <x:f t="shared" si="97"/>
        <x:v>#VALUE!</x:v>
      </x:c>
      <x:c r="Q455" s="68">
        <x:v>0</x:v>
      </x:c>
      <x:c r="R455" s="73">
        <x:f t="shared" si="98"/>
        <x:v>0</x:v>
      </x:c>
      <x:c r="S455" s="68" t="e">
        <x:v>#VALUE!</x:v>
      </x:c>
      <x:c r="T455" s="73" t="e">
        <x:f t="shared" si="99"/>
        <x:v>#VALUE!</x:v>
      </x:c>
      <x:c r="U455" s="26" t="e">
        <x:v>#VALUE!</x:v>
      </x:c>
      <x:c r="V455" s="26">
        <x:f t="shared" si="100"/>
        <x:v>452.94</x:v>
      </x:c>
      <x:c r="W455" s="73" t="e">
        <x:f t="shared" si="101"/>
        <x:v>#VALUE!</x:v>
      </x:c>
      <x:c r="X455" s="74" t="e">
        <x:f t="shared" si="102"/>
        <x:v>#VALUE!</x:v>
      </x:c>
      <x:c r="Y455" s="68" t="e">
        <x:f t="shared" si="103"/>
        <x:v>#VALUE!</x:v>
      </x:c>
      <x:c r="Z455" s="68" t="e">
        <x:f t="shared" si="104"/>
        <x:v>#VALUE!</x:v>
      </x:c>
      <x:c r="AC455" s="20">
        <x:v>452.94</x:v>
      </x:c>
      <x:c r="AD455" s="20">
        <x:v>0</x:v>
      </x:c>
      <x:c r="AE455" s="492">
        <x:f t="shared" si="106"/>
        <x:v>0</x:v>
      </x:c>
      <x:c r="AF455" s="492" t="e">
        <x:f t="shared" si="106"/>
        <x:v>#VALUE!</x:v>
      </x:c>
    </x:row>
    <x:row r="456" spans="1:32">
      <x:c r="A456" s="118">
        <x:v>31</x:v>
      </x:c>
      <x:c r="B456" s="118"/>
      <x:c r="C456" s="113">
        <x:v>5</x:v>
      </x:c>
      <x:c r="D456" s="210" t="s">
        <x:v>54</x:v>
      </x:c>
      <x:c r="E456" s="210" t="s">
        <x:v>22</x:v>
      </x:c>
      <x:c r="F456" s="20" t="s">
        <x:v>53</x:v>
      </x:c>
      <x:c r="G456" s="158" t="e">
        <x:f t="shared" si="96"/>
        <x:v>#VALUE!</x:v>
      </x:c>
      <x:c r="H456" s="158">
        <x:f t="shared" si="96"/>
        <x:v>709.23962123889771</x:v>
      </x:c>
      <x:c r="I456" s="285" t="e">
        <x:f t="shared" si="96"/>
        <x:v>#VALUE!</x:v>
      </x:c>
      <x:c r="J456" s="106" t="e">
        <x:v>#VALUE!</x:v>
      </x:c>
      <x:c r="K456" s="73" t="e">
        <x:v>#VALUE!</x:v>
      </x:c>
      <x:c r="L456" s="68" t="e">
        <x:v>#VALUE!</x:v>
      </x:c>
      <x:c r="M456" s="73" t="e">
        <x:v>#VALUE!</x:v>
      </x:c>
      <x:c r="N456" s="159">
        <x:v>709.23962123889771</x:v>
      </x:c>
      <x:c r="O456" s="106" t="e">
        <x:v>#VALUE!</x:v>
      </x:c>
      <x:c r="P456" s="73" t="e">
        <x:f t="shared" si="97"/>
        <x:v>#VALUE!</x:v>
      </x:c>
      <x:c r="Q456" s="68">
        <x:v>0</x:v>
      </x:c>
      <x:c r="R456" s="73">
        <x:f t="shared" si="98"/>
        <x:v>0</x:v>
      </x:c>
      <x:c r="S456" s="68" t="e">
        <x:v>#VALUE!</x:v>
      </x:c>
      <x:c r="T456" s="73" t="e">
        <x:f t="shared" si="99"/>
        <x:v>#VALUE!</x:v>
      </x:c>
      <x:c r="U456" s="26" t="e">
        <x:v>#VALUE!</x:v>
      </x:c>
      <x:c r="V456" s="26">
        <x:f t="shared" si="100"/>
        <x:v>709.23962123889771</x:v>
      </x:c>
      <x:c r="W456" s="73" t="e">
        <x:f t="shared" si="101"/>
        <x:v>#VALUE!</x:v>
      </x:c>
      <x:c r="X456" s="74" t="e">
        <x:f t="shared" si="102"/>
        <x:v>#VALUE!</x:v>
      </x:c>
      <x:c r="Y456" s="68" t="e">
        <x:f t="shared" si="103"/>
        <x:v>#VALUE!</x:v>
      </x:c>
      <x:c r="Z456" s="68" t="e">
        <x:f t="shared" si="104"/>
        <x:v>#VALUE!</x:v>
      </x:c>
      <x:c r="AC456" s="20">
        <x:v>709.23962123889771</x:v>
      </x:c>
      <x:c r="AD456" s="20">
        <x:v>0</x:v>
      </x:c>
      <x:c r="AE456" s="492">
        <x:f t="shared" si="106"/>
        <x:v>0</x:v>
      </x:c>
      <x:c r="AF456" s="492" t="e">
        <x:f t="shared" si="106"/>
        <x:v>#VALUE!</x:v>
      </x:c>
    </x:row>
    <x:row r="457" spans="1:32">
      <x:c r="A457" s="118">
        <x:v>32</x:v>
      </x:c>
      <x:c r="B457" s="118"/>
      <x:c r="C457" s="113">
        <x:v>5</x:v>
      </x:c>
      <x:c r="D457" s="210" t="s">
        <x:v>55</x:v>
      </x:c>
      <x:c r="E457" s="210" t="s">
        <x:v>22</x:v>
      </x:c>
      <x:c r="F457" s="20" t="s">
        <x:v>53</x:v>
      </x:c>
      <x:c r="G457" s="158" t="e">
        <x:f t="shared" si="96"/>
        <x:v>#VALUE!</x:v>
      </x:c>
      <x:c r="H457" s="158">
        <x:f t="shared" si="96"/>
        <x:v>793.04895390049592</x:v>
      </x:c>
      <x:c r="I457" s="285" t="e">
        <x:f t="shared" si="96"/>
        <x:v>#VALUE!</x:v>
      </x:c>
      <x:c r="J457" s="106" t="e">
        <x:v>#VALUE!</x:v>
      </x:c>
      <x:c r="K457" s="73" t="e">
        <x:v>#VALUE!</x:v>
      </x:c>
      <x:c r="L457" s="68" t="e">
        <x:v>#VALUE!</x:v>
      </x:c>
      <x:c r="M457" s="73" t="e">
        <x:v>#VALUE!</x:v>
      </x:c>
      <x:c r="N457" s="159">
        <x:v>793.04895390049592</x:v>
      </x:c>
      <x:c r="O457" s="106" t="e">
        <x:v>#VALUE!</x:v>
      </x:c>
      <x:c r="P457" s="73" t="e">
        <x:f t="shared" si="97"/>
        <x:v>#VALUE!</x:v>
      </x:c>
      <x:c r="Q457" s="68">
        <x:v>0</x:v>
      </x:c>
      <x:c r="R457" s="73">
        <x:f t="shared" si="98"/>
        <x:v>0</x:v>
      </x:c>
      <x:c r="S457" s="68" t="e">
        <x:v>#VALUE!</x:v>
      </x:c>
      <x:c r="T457" s="73" t="e">
        <x:f t="shared" si="99"/>
        <x:v>#VALUE!</x:v>
      </x:c>
      <x:c r="U457" s="26" t="e">
        <x:v>#VALUE!</x:v>
      </x:c>
      <x:c r="V457" s="26">
        <x:f t="shared" si="100"/>
        <x:v>793.04895390049592</x:v>
      </x:c>
      <x:c r="W457" s="73" t="e">
        <x:f t="shared" si="101"/>
        <x:v>#VALUE!</x:v>
      </x:c>
      <x:c r="X457" s="74" t="e">
        <x:f t="shared" si="102"/>
        <x:v>#VALUE!</x:v>
      </x:c>
      <x:c r="Y457" s="68" t="e">
        <x:f t="shared" si="103"/>
        <x:v>#VALUE!</x:v>
      </x:c>
      <x:c r="Z457" s="68" t="e">
        <x:f t="shared" si="104"/>
        <x:v>#VALUE!</x:v>
      </x:c>
      <x:c r="AC457" s="20">
        <x:v>838.60165201900236</x:v>
      </x:c>
      <x:c r="AD457" s="20">
        <x:v>0</x:v>
      </x:c>
      <x:c r="AE457" s="492">
        <x:f t="shared" si="106"/>
        <x:v>45.552698118506441</x:v>
      </x:c>
      <x:c r="AF457" s="492" t="e">
        <x:f t="shared" si="106"/>
        <x:v>#VALUE!</x:v>
      </x:c>
    </x:row>
    <x:row r="458" spans="1:32">
      <x:c r="A458" s="118">
        <x:v>33</x:v>
      </x:c>
      <x:c r="B458" s="118"/>
      <x:c r="C458" s="113">
        <x:v>5</x:v>
      </x:c>
      <x:c r="D458" s="210" t="s">
        <x:v>56</x:v>
      </x:c>
      <x:c r="E458" s="210" t="s">
        <x:v>22</x:v>
      </x:c>
      <x:c r="F458" s="20" t="s">
        <x:v>53</x:v>
      </x:c>
      <x:c r="G458" s="158" t="e">
        <x:f t="shared" ref="G458:I489" si="107">SUMIFS(U:U,$D:$D,$D458,$C:$C,$C458-1)</x:f>
        <x:v>#VALUE!</x:v>
      </x:c>
      <x:c r="H458" s="158">
        <x:f t="shared" si="107"/>
        <x:v>804.49163820000012</x:v>
      </x:c>
      <x:c r="I458" s="285" t="e">
        <x:f t="shared" si="107"/>
        <x:v>#VALUE!</x:v>
      </x:c>
      <x:c r="J458" s="106" t="e">
        <x:v>#VALUE!</x:v>
      </x:c>
      <x:c r="K458" s="73" t="e">
        <x:v>#VALUE!</x:v>
      </x:c>
      <x:c r="L458" s="68" t="e">
        <x:v>#VALUE!</x:v>
      </x:c>
      <x:c r="M458" s="73" t="e">
        <x:v>#VALUE!</x:v>
      </x:c>
      <x:c r="N458" s="159">
        <x:v>804.49163820000012</x:v>
      </x:c>
      <x:c r="O458" s="106" t="e">
        <x:v>#VALUE!</x:v>
      </x:c>
      <x:c r="P458" s="73" t="e">
        <x:f t="shared" si="97"/>
        <x:v>#VALUE!</x:v>
      </x:c>
      <x:c r="Q458" s="68">
        <x:v>0</x:v>
      </x:c>
      <x:c r="R458" s="73">
        <x:f t="shared" si="98"/>
        <x:v>0</x:v>
      </x:c>
      <x:c r="S458" s="68" t="e">
        <x:v>#VALUE!</x:v>
      </x:c>
      <x:c r="T458" s="73" t="e">
        <x:f t="shared" si="99"/>
        <x:v>#VALUE!</x:v>
      </x:c>
      <x:c r="U458" s="26" t="e">
        <x:v>#VALUE!</x:v>
      </x:c>
      <x:c r="V458" s="26">
        <x:f t="shared" si="100"/>
        <x:v>804.49163820000012</x:v>
      </x:c>
      <x:c r="W458" s="73" t="e">
        <x:f t="shared" si="101"/>
        <x:v>#VALUE!</x:v>
      </x:c>
      <x:c r="X458" s="74" t="e">
        <x:f t="shared" si="102"/>
        <x:v>#VALUE!</x:v>
      </x:c>
      <x:c r="Y458" s="68" t="e">
        <x:f t="shared" si="103"/>
        <x:v>#VALUE!</x:v>
      </x:c>
      <x:c r="Z458" s="68" t="e">
        <x:f t="shared" si="104"/>
        <x:v>#VALUE!</x:v>
      </x:c>
      <x:c r="AA458" s="20" t="s">
        <x:v>1449</x:v>
      </x:c>
      <x:c r="AC458" s="20">
        <x:v>922.10536133795108</x:v>
      </x:c>
      <x:c r="AD458" s="20">
        <x:v>19364.212588096972</x:v>
      </x:c>
      <x:c r="AE458" s="492">
        <x:f t="shared" si="106"/>
        <x:v>117.61372313795096</x:v>
      </x:c>
      <x:c r="AF458" s="492" t="e">
        <x:f t="shared" si="106"/>
        <x:v>#VALUE!</x:v>
      </x:c>
    </x:row>
    <x:row r="459" spans="1:32" ht="16.5">
      <x:c r="A459" s="118">
        <x:v>34</x:v>
      </x:c>
      <x:c r="B459" s="118"/>
      <x:c r="C459" s="113">
        <x:v>5</x:v>
      </x:c>
      <x:c r="D459" s="210" t="s">
        <x:v>57</x:v>
      </x:c>
      <x:c r="E459" s="210" t="s">
        <x:v>58</x:v>
      </x:c>
      <x:c r="F459" s="20" t="s">
        <x:v>59</x:v>
      </x:c>
      <x:c r="G459" s="158" t="e">
        <x:f t="shared" si="107"/>
        <x:v>#VALUE!</x:v>
      </x:c>
      <x:c r="H459" s="158">
        <x:f t="shared" si="107"/>
        <x:v>257.780258</x:v>
      </x:c>
      <x:c r="I459" s="285" t="e">
        <x:f t="shared" si="107"/>
        <x:v>#VALUE!</x:v>
      </x:c>
      <x:c r="J459" s="106" t="e">
        <x:v>#VALUE!</x:v>
      </x:c>
      <x:c r="K459" s="73" t="e">
        <x:v>#VALUE!</x:v>
      </x:c>
      <x:c r="L459" s="68" t="e">
        <x:v>#VALUE!</x:v>
      </x:c>
      <x:c r="M459" s="73" t="e">
        <x:v>#VALUE!</x:v>
      </x:c>
      <x:c r="N459" s="159">
        <x:v>257.780258</x:v>
      </x:c>
      <x:c r="O459" s="106" t="e">
        <x:v>#VALUE!</x:v>
      </x:c>
      <x:c r="P459" s="73" t="e">
        <x:f t="shared" si="97"/>
        <x:v>#VALUE!</x:v>
      </x:c>
      <x:c r="Q459" s="68">
        <x:v>0</x:v>
      </x:c>
      <x:c r="R459" s="73">
        <x:f t="shared" si="98"/>
        <x:v>0</x:v>
      </x:c>
      <x:c r="S459" s="68" t="e">
        <x:v>#VALUE!</x:v>
      </x:c>
      <x:c r="T459" s="73" t="e">
        <x:f t="shared" si="99"/>
        <x:v>#VALUE!</x:v>
      </x:c>
      <x:c r="U459" s="26" t="e">
        <x:v>#VALUE!</x:v>
      </x:c>
      <x:c r="V459" s="26">
        <x:f t="shared" si="100"/>
        <x:v>257.780258</x:v>
      </x:c>
      <x:c r="W459" s="73" t="e">
        <x:f t="shared" si="101"/>
        <x:v>#VALUE!</x:v>
      </x:c>
      <x:c r="X459" s="74" t="e">
        <x:f t="shared" si="102"/>
        <x:v>#VALUE!</x:v>
      </x:c>
      <x:c r="Y459" s="68" t="e">
        <x:f t="shared" si="103"/>
        <x:v>#VALUE!</x:v>
      </x:c>
      <x:c r="Z459" s="68" t="e">
        <x:f t="shared" si="104"/>
        <x:v>#VALUE!</x:v>
      </x:c>
      <x:c r="AA459" t="s">
        <x:v>1450</x:v>
      </x:c>
      <x:c r="AC459" s="20">
        <x:v>347.74959278877787</x:v>
      </x:c>
      <x:c r="AD459" s="20">
        <x:v>252813.95395744152</x:v>
      </x:c>
      <x:c r="AE459" s="492">
        <x:f t="shared" si="106"/>
        <x:v>89.969334788777871</x:v>
      </x:c>
      <x:c r="AF459" s="492" t="e">
        <x:f t="shared" si="106"/>
        <x:v>#VALUE!</x:v>
      </x:c>
    </x:row>
    <x:row r="460" spans="1:32" ht="16.5">
      <x:c r="A460" s="118">
        <x:v>35</x:v>
      </x:c>
      <x:c r="B460" s="118"/>
      <x:c r="C460" s="113">
        <x:v>5</x:v>
      </x:c>
      <x:c r="D460" s="210" t="s">
        <x:v>60</x:v>
      </x:c>
      <x:c r="E460" s="210" t="s">
        <x:v>58</x:v>
      </x:c>
      <x:c r="F460" s="20" t="s">
        <x:v>61</x:v>
      </x:c>
      <x:c r="G460" s="158" t="e">
        <x:f t="shared" si="107"/>
        <x:v>#VALUE!</x:v>
      </x:c>
      <x:c r="H460" s="158">
        <x:f t="shared" si="107"/>
        <x:v>262.91386200000005</x:v>
      </x:c>
      <x:c r="I460" s="285" t="e">
        <x:f t="shared" si="107"/>
        <x:v>#VALUE!</x:v>
      </x:c>
      <x:c r="J460" s="106" t="e">
        <x:v>#VALUE!</x:v>
      </x:c>
      <x:c r="K460" s="73" t="e">
        <x:v>#VALUE!</x:v>
      </x:c>
      <x:c r="L460" s="68" t="e">
        <x:v>#VALUE!</x:v>
      </x:c>
      <x:c r="M460" s="73" t="e">
        <x:v>#VALUE!</x:v>
      </x:c>
      <x:c r="N460" s="159">
        <x:v>262.91386200000005</x:v>
      </x:c>
      <x:c r="O460" s="106" t="e">
        <x:v>#VALUE!</x:v>
      </x:c>
      <x:c r="P460" s="73" t="e">
        <x:f t="shared" si="97"/>
        <x:v>#VALUE!</x:v>
      </x:c>
      <x:c r="Q460" s="68">
        <x:v>0</x:v>
      </x:c>
      <x:c r="R460" s="73">
        <x:f t="shared" si="98"/>
        <x:v>0</x:v>
      </x:c>
      <x:c r="S460" s="68" t="e">
        <x:v>#VALUE!</x:v>
      </x:c>
      <x:c r="T460" s="73" t="e">
        <x:f t="shared" si="99"/>
        <x:v>#VALUE!</x:v>
      </x:c>
      <x:c r="U460" s="26" t="e">
        <x:v>#VALUE!</x:v>
      </x:c>
      <x:c r="V460" s="26">
        <x:f t="shared" si="100"/>
        <x:v>262.91386200000005</x:v>
      </x:c>
      <x:c r="W460" s="73" t="e">
        <x:f t="shared" si="101"/>
        <x:v>#VALUE!</x:v>
      </x:c>
      <x:c r="X460" s="74" t="e">
        <x:f t="shared" si="102"/>
        <x:v>#VALUE!</x:v>
      </x:c>
      <x:c r="Y460" s="68" t="e">
        <x:f t="shared" si="103"/>
        <x:v>#VALUE!</x:v>
      </x:c>
      <x:c r="Z460" s="68" t="e">
        <x:f t="shared" si="104"/>
        <x:v>#VALUE!</x:v>
      </x:c>
      <x:c r="AA460" t="s">
        <x:v>1450</x:v>
      </x:c>
      <x:c r="AC460" s="20">
        <x:v>349.47506695707511</x:v>
      </x:c>
      <x:c r="AD460" s="20">
        <x:v>631501.44599143474</x:v>
      </x:c>
      <x:c r="AE460" s="492">
        <x:f t="shared" si="106"/>
        <x:v>86.561204957075063</x:v>
      </x:c>
      <x:c r="AF460" s="492" t="e">
        <x:f t="shared" si="106"/>
        <x:v>#VALUE!</x:v>
      </x:c>
    </x:row>
    <x:row r="461" spans="1:32" ht="16.5">
      <x:c r="A461" s="118">
        <x:v>36</x:v>
      </x:c>
      <x:c r="B461" s="118"/>
      <x:c r="C461" s="113">
        <x:v>5</x:v>
      </x:c>
      <x:c r="D461" s="210" t="s">
        <x:v>62</x:v>
      </x:c>
      <x:c r="E461" s="210" t="s">
        <x:v>58</x:v>
      </x:c>
      <x:c r="F461" s="20" t="s">
        <x:v>63</x:v>
      </x:c>
      <x:c r="G461" s="158" t="e">
        <x:f t="shared" si="107"/>
        <x:v>#VALUE!</x:v>
      </x:c>
      <x:c r="H461" s="158">
        <x:f t="shared" si="107"/>
        <x:v>156.28057854545455</x:v>
      </x:c>
      <x:c r="I461" s="285" t="e">
        <x:f t="shared" si="107"/>
        <x:v>#VALUE!</x:v>
      </x:c>
      <x:c r="J461" s="106" t="e">
        <x:v>#VALUE!</x:v>
      </x:c>
      <x:c r="K461" s="73" t="e">
        <x:v>#VALUE!</x:v>
      </x:c>
      <x:c r="L461" s="68" t="e">
        <x:v>#VALUE!</x:v>
      </x:c>
      <x:c r="M461" s="73" t="e">
        <x:v>#VALUE!</x:v>
      </x:c>
      <x:c r="N461" s="159">
        <x:v>156.28057854545455</x:v>
      </x:c>
      <x:c r="O461" s="106" t="e">
        <x:v>#VALUE!</x:v>
      </x:c>
      <x:c r="P461" s="73" t="e">
        <x:f t="shared" si="97"/>
        <x:v>#VALUE!</x:v>
      </x:c>
      <x:c r="Q461" s="68">
        <x:v>0</x:v>
      </x:c>
      <x:c r="R461" s="73">
        <x:f t="shared" si="98"/>
        <x:v>0</x:v>
      </x:c>
      <x:c r="S461" s="68" t="e">
        <x:v>#VALUE!</x:v>
      </x:c>
      <x:c r="T461" s="73" t="e">
        <x:f t="shared" si="99"/>
        <x:v>#VALUE!</x:v>
      </x:c>
      <x:c r="U461" s="26" t="e">
        <x:v>#VALUE!</x:v>
      </x:c>
      <x:c r="V461" s="26">
        <x:f t="shared" si="100"/>
        <x:v>156.28057854545455</x:v>
      </x:c>
      <x:c r="W461" s="73" t="e">
        <x:f t="shared" si="101"/>
        <x:v>#VALUE!</x:v>
      </x:c>
      <x:c r="X461" s="74" t="e">
        <x:f t="shared" si="102"/>
        <x:v>#VALUE!</x:v>
      </x:c>
      <x:c r="Y461" s="68" t="e">
        <x:f t="shared" si="103"/>
        <x:v>#VALUE!</x:v>
      </x:c>
      <x:c r="Z461" s="68" t="e">
        <x:f t="shared" si="104"/>
        <x:v>#VALUE!</x:v>
      </x:c>
      <x:c r="AA461" t="s">
        <x:v>1450</x:v>
      </x:c>
      <x:c r="AC461" s="20">
        <x:v>230.33588078814944</x:v>
      </x:c>
      <x:c r="AD461" s="20">
        <x:v>166993.51357140834</x:v>
      </x:c>
      <x:c r="AE461" s="492">
        <x:f t="shared" si="106"/>
        <x:v>74.055302242694893</x:v>
      </x:c>
      <x:c r="AF461" s="492" t="e">
        <x:f t="shared" si="106"/>
        <x:v>#VALUE!</x:v>
      </x:c>
    </x:row>
    <x:row r="462" spans="1:32" ht="16.5">
      <x:c r="A462" s="118">
        <x:v>37</x:v>
      </x:c>
      <x:c r="B462" s="118"/>
      <x:c r="C462" s="113">
        <x:v>5</x:v>
      </x:c>
      <x:c r="D462" s="210" t="s">
        <x:v>64</x:v>
      </x:c>
      <x:c r="E462" s="210" t="s">
        <x:v>58</x:v>
      </x:c>
      <x:c r="F462" s="20" t="s">
        <x:v>65</x:v>
      </x:c>
      <x:c r="G462" s="158" t="e">
        <x:f t="shared" si="107"/>
        <x:v>#VALUE!</x:v>
      </x:c>
      <x:c r="H462" s="158">
        <x:f t="shared" si="107"/>
        <x:v>285.28170800000004</x:v>
      </x:c>
      <x:c r="I462" s="285" t="e">
        <x:f t="shared" si="107"/>
        <x:v>#VALUE!</x:v>
      </x:c>
      <x:c r="J462" s="106" t="e">
        <x:v>#VALUE!</x:v>
      </x:c>
      <x:c r="K462" s="73" t="e">
        <x:v>#VALUE!</x:v>
      </x:c>
      <x:c r="L462" s="68" t="e">
        <x:v>#VALUE!</x:v>
      </x:c>
      <x:c r="M462" s="73" t="e">
        <x:v>#VALUE!</x:v>
      </x:c>
      <x:c r="N462" s="159">
        <x:v>285.28170800000004</x:v>
      </x:c>
      <x:c r="O462" s="106" t="e">
        <x:v>#VALUE!</x:v>
      </x:c>
      <x:c r="P462" s="73" t="e">
        <x:f t="shared" si="97"/>
        <x:v>#VALUE!</x:v>
      </x:c>
      <x:c r="Q462" s="68">
        <x:v>0</x:v>
      </x:c>
      <x:c r="R462" s="73">
        <x:f t="shared" si="98"/>
        <x:v>0</x:v>
      </x:c>
      <x:c r="S462" s="68" t="e">
        <x:v>#VALUE!</x:v>
      </x:c>
      <x:c r="T462" s="73" t="e">
        <x:f t="shared" si="99"/>
        <x:v>#VALUE!</x:v>
      </x:c>
      <x:c r="U462" s="26" t="e">
        <x:v>#VALUE!</x:v>
      </x:c>
      <x:c r="V462" s="26">
        <x:f t="shared" si="100"/>
        <x:v>285.28170800000004</x:v>
      </x:c>
      <x:c r="W462" s="73" t="e">
        <x:f t="shared" si="101"/>
        <x:v>#VALUE!</x:v>
      </x:c>
      <x:c r="X462" s="74" t="e">
        <x:f t="shared" si="102"/>
        <x:v>#VALUE!</x:v>
      </x:c>
      <x:c r="Y462" s="68" t="e">
        <x:f t="shared" si="103"/>
        <x:v>#VALUE!</x:v>
      </x:c>
      <x:c r="Z462" s="68" t="e">
        <x:f t="shared" si="104"/>
        <x:v>#VALUE!</x:v>
      </x:c>
      <x:c r="AA462" t="s">
        <x:v>1450</x:v>
      </x:c>
      <x:c r="AC462" s="20">
        <x:v>389.80623512337371</x:v>
      </x:c>
      <x:c r="AD462" s="20">
        <x:v>282609.52046444593</x:v>
      </x:c>
      <x:c r="AE462" s="492">
        <x:f t="shared" si="106"/>
        <x:v>104.52452712337367</x:v>
      </x:c>
      <x:c r="AF462" s="492" t="e">
        <x:f t="shared" si="106"/>
        <x:v>#VALUE!</x:v>
      </x:c>
    </x:row>
    <x:row r="463" spans="1:32" ht="16.5">
      <x:c r="A463" s="118">
        <x:v>38</x:v>
      </x:c>
      <x:c r="B463" s="118"/>
      <x:c r="C463" s="113">
        <x:v>5</x:v>
      </x:c>
      <x:c r="D463" s="210" t="s">
        <x:v>66</x:v>
      </x:c>
      <x:c r="E463" s="210" t="s">
        <x:v>58</x:v>
      </x:c>
      <x:c r="F463" s="20" t="s">
        <x:v>67</x:v>
      </x:c>
      <x:c r="G463" s="158" t="e">
        <x:f t="shared" si="107"/>
        <x:v>#VALUE!</x:v>
      </x:c>
      <x:c r="H463" s="158">
        <x:f t="shared" si="107"/>
        <x:v>283.081592</x:v>
      </x:c>
      <x:c r="I463" s="285" t="e">
        <x:f t="shared" si="107"/>
        <x:v>#VALUE!</x:v>
      </x:c>
      <x:c r="J463" s="106" t="e">
        <x:v>#VALUE!</x:v>
      </x:c>
      <x:c r="K463" s="73" t="e">
        <x:v>#VALUE!</x:v>
      </x:c>
      <x:c r="L463" s="68" t="e">
        <x:v>#VALUE!</x:v>
      </x:c>
      <x:c r="M463" s="73" t="e">
        <x:v>#VALUE!</x:v>
      </x:c>
      <x:c r="N463" s="159">
        <x:v>283.081592</x:v>
      </x:c>
      <x:c r="O463" s="106" t="e">
        <x:v>#VALUE!</x:v>
      </x:c>
      <x:c r="P463" s="73" t="e">
        <x:f t="shared" si="97"/>
        <x:v>#VALUE!</x:v>
      </x:c>
      <x:c r="Q463" s="68">
        <x:v>0</x:v>
      </x:c>
      <x:c r="R463" s="73">
        <x:f t="shared" si="98"/>
        <x:v>0</x:v>
      </x:c>
      <x:c r="S463" s="68" t="e">
        <x:v>#VALUE!</x:v>
      </x:c>
      <x:c r="T463" s="73" t="e">
        <x:f t="shared" si="99"/>
        <x:v>#VALUE!</x:v>
      </x:c>
      <x:c r="U463" s="26" t="e">
        <x:v>#VALUE!</x:v>
      </x:c>
      <x:c r="V463" s="26">
        <x:f t="shared" si="100"/>
        <x:v>283.081592</x:v>
      </x:c>
      <x:c r="W463" s="73" t="e">
        <x:f t="shared" si="101"/>
        <x:v>#VALUE!</x:v>
      </x:c>
      <x:c r="X463" s="74" t="e">
        <x:f t="shared" si="102"/>
        <x:v>#VALUE!</x:v>
      </x:c>
      <x:c r="Y463" s="68" t="e">
        <x:f t="shared" si="103"/>
        <x:v>#VALUE!</x:v>
      </x:c>
      <x:c r="Z463" s="68" t="e">
        <x:f t="shared" si="104"/>
        <x:v>#VALUE!</x:v>
      </x:c>
      <x:c r="AA463" t="s">
        <x:v>1450</x:v>
      </x:c>
      <x:c r="AC463" s="20">
        <x:v>385.90242244799941</x:v>
      </x:c>
      <x:c r="AD463" s="20">
        <x:v>558400.80528225517</x:v>
      </x:c>
      <x:c r="AE463" s="492">
        <x:f t="shared" si="106"/>
        <x:v>102.82083044799941</x:v>
      </x:c>
      <x:c r="AF463" s="492" t="e">
        <x:f t="shared" si="106"/>
        <x:v>#VALUE!</x:v>
      </x:c>
    </x:row>
    <x:row r="464" spans="1:32" ht="16.5">
      <x:c r="A464" s="118">
        <x:v>39</x:v>
      </x:c>
      <x:c r="B464" s="118"/>
      <x:c r="C464" s="113">
        <x:v>5</x:v>
      </x:c>
      <x:c r="D464" s="210" t="s">
        <x:v>68</x:v>
      </x:c>
      <x:c r="E464" s="210" t="s">
        <x:v>58</x:v>
      </x:c>
      <x:c r="F464" s="20" t="s">
        <x:v>69</x:v>
      </x:c>
      <x:c r="G464" s="158" t="e">
        <x:f t="shared" si="107"/>
        <x:v>#VALUE!</x:v>
      </x:c>
      <x:c r="H464" s="158">
        <x:f t="shared" si="107"/>
        <x:v>169.04224600000001</x:v>
      </x:c>
      <x:c r="I464" s="285" t="e">
        <x:f t="shared" si="107"/>
        <x:v>#VALUE!</x:v>
      </x:c>
      <x:c r="J464" s="106" t="e">
        <x:v>#VALUE!</x:v>
      </x:c>
      <x:c r="K464" s="73" t="e">
        <x:v>#VALUE!</x:v>
      </x:c>
      <x:c r="L464" s="68" t="e">
        <x:v>#VALUE!</x:v>
      </x:c>
      <x:c r="M464" s="73" t="e">
        <x:v>#VALUE!</x:v>
      </x:c>
      <x:c r="N464" s="159">
        <x:v>169.04224600000001</x:v>
      </x:c>
      <x:c r="O464" s="106" t="e">
        <x:v>#VALUE!</x:v>
      </x:c>
      <x:c r="P464" s="73" t="e">
        <x:f t="shared" si="97"/>
        <x:v>#VALUE!</x:v>
      </x:c>
      <x:c r="Q464" s="68">
        <x:v>0</x:v>
      </x:c>
      <x:c r="R464" s="73">
        <x:f t="shared" si="98"/>
        <x:v>0</x:v>
      </x:c>
      <x:c r="S464" s="68" t="e">
        <x:v>#VALUE!</x:v>
      </x:c>
      <x:c r="T464" s="73" t="e">
        <x:f t="shared" si="99"/>
        <x:v>#VALUE!</x:v>
      </x:c>
      <x:c r="U464" s="26" t="e">
        <x:v>#VALUE!</x:v>
      </x:c>
      <x:c r="V464" s="26">
        <x:f t="shared" si="100"/>
        <x:v>169.04224600000001</x:v>
      </x:c>
      <x:c r="W464" s="73" t="e">
        <x:f t="shared" si="101"/>
        <x:v>#VALUE!</x:v>
      </x:c>
      <x:c r="X464" s="74" t="e">
        <x:f t="shared" si="102"/>
        <x:v>#VALUE!</x:v>
      </x:c>
      <x:c r="Y464" s="68" t="e">
        <x:f t="shared" si="103"/>
        <x:v>#VALUE!</x:v>
      </x:c>
      <x:c r="Z464" s="68" t="e">
        <x:f t="shared" si="104"/>
        <x:v>#VALUE!</x:v>
      </x:c>
      <x:c r="AA464" t="s">
        <x:v>1450</x:v>
      </x:c>
      <x:c r="AC464" s="20">
        <x:v>259.16608588055203</x:v>
      </x:c>
      <x:c r="AD464" s="20">
        <x:v>188413.74443516132</x:v>
      </x:c>
      <x:c r="AE464" s="492">
        <x:f t="shared" si="106"/>
        <x:v>90.123839880552026</x:v>
      </x:c>
      <x:c r="AF464" s="492" t="e">
        <x:f t="shared" si="106"/>
        <x:v>#VALUE!</x:v>
      </x:c>
    </x:row>
    <x:row r="465" spans="1:32" ht="16.5">
      <x:c r="A465" s="118">
        <x:v>40</x:v>
      </x:c>
      <x:c r="B465" s="118"/>
      <x:c r="C465" s="113">
        <x:v>5</x:v>
      </x:c>
      <x:c r="D465" s="210" t="s">
        <x:v>70</x:v>
      </x:c>
      <x:c r="E465" s="210" t="s">
        <x:v>58</x:v>
      </x:c>
      <x:c r="F465" s="20" t="s">
        <x:v>71</x:v>
      </x:c>
      <x:c r="G465" s="158" t="e">
        <x:f t="shared" si="107"/>
        <x:v>#VALUE!</x:v>
      </x:c>
      <x:c r="H465" s="158">
        <x:f t="shared" si="107"/>
        <x:v>275.84468400000003</x:v>
      </x:c>
      <x:c r="I465" s="285" t="e">
        <x:f t="shared" si="107"/>
        <x:v>#VALUE!</x:v>
      </x:c>
      <x:c r="J465" s="106" t="e">
        <x:v>#VALUE!</x:v>
      </x:c>
      <x:c r="K465" s="73" t="e">
        <x:v>#VALUE!</x:v>
      </x:c>
      <x:c r="L465" s="68" t="e">
        <x:v>#VALUE!</x:v>
      </x:c>
      <x:c r="M465" s="73" t="e">
        <x:v>#VALUE!</x:v>
      </x:c>
      <x:c r="N465" s="159">
        <x:v>275.84468400000003</x:v>
      </x:c>
      <x:c r="O465" s="106" t="e">
        <x:v>#VALUE!</x:v>
      </x:c>
      <x:c r="P465" s="73" t="e">
        <x:f t="shared" si="97"/>
        <x:v>#VALUE!</x:v>
      </x:c>
      <x:c r="Q465" s="68">
        <x:v>0</x:v>
      </x:c>
      <x:c r="R465" s="73">
        <x:f t="shared" si="98"/>
        <x:v>0</x:v>
      </x:c>
      <x:c r="S465" s="68" t="e">
        <x:v>#VALUE!</x:v>
      </x:c>
      <x:c r="T465" s="73" t="e">
        <x:f t="shared" si="99"/>
        <x:v>#VALUE!</x:v>
      </x:c>
      <x:c r="U465" s="26" t="e">
        <x:v>#VALUE!</x:v>
      </x:c>
      <x:c r="V465" s="26">
        <x:f t="shared" si="100"/>
        <x:v>275.84468400000003</x:v>
      </x:c>
      <x:c r="W465" s="73" t="e">
        <x:f t="shared" si="101"/>
        <x:v>#VALUE!</x:v>
      </x:c>
      <x:c r="X465" s="74" t="e">
        <x:f t="shared" si="102"/>
        <x:v>#VALUE!</x:v>
      </x:c>
      <x:c r="Y465" s="68" t="e">
        <x:f t="shared" si="103"/>
        <x:v>#VALUE!</x:v>
      </x:c>
      <x:c r="Z465" s="68" t="e">
        <x:f t="shared" si="104"/>
        <x:v>#VALUE!</x:v>
      </x:c>
      <x:c r="AA465"/>
      <x:c r="AC465" s="20">
        <x:v>275.84468400000003</x:v>
      </x:c>
      <x:c r="AD465" s="20">
        <x:v>0</x:v>
      </x:c>
      <x:c r="AE465" s="492">
        <x:f t="shared" si="106"/>
        <x:v>0</x:v>
      </x:c>
      <x:c r="AF465" s="492" t="e">
        <x:f t="shared" si="106"/>
        <x:v>#VALUE!</x:v>
      </x:c>
    </x:row>
    <x:row r="466" spans="1:32" ht="16.5">
      <x:c r="A466" s="118">
        <x:v>41</x:v>
      </x:c>
      <x:c r="B466" s="118"/>
      <x:c r="C466" s="113">
        <x:v>5</x:v>
      </x:c>
      <x:c r="D466" s="210" t="s">
        <x:v>92</x:v>
      </x:c>
      <x:c r="E466" s="210" t="s">
        <x:v>58</x:v>
      </x:c>
      <x:c r="F466" s="20" t="s">
        <x:v>71</x:v>
      </x:c>
      <x:c r="G466" s="158" t="e">
        <x:f t="shared" si="107"/>
        <x:v>#VALUE!</x:v>
      </x:c>
      <x:c r="H466" s="158">
        <x:f t="shared" si="107"/>
        <x:v>268.414152</x:v>
      </x:c>
      <x:c r="I466" s="285" t="e">
        <x:f t="shared" si="107"/>
        <x:v>#VALUE!</x:v>
      </x:c>
      <x:c r="J466" s="106" t="e">
        <x:v>#VALUE!</x:v>
      </x:c>
      <x:c r="K466" s="73" t="e">
        <x:v>#VALUE!</x:v>
      </x:c>
      <x:c r="L466" s="68" t="e">
        <x:v>#VALUE!</x:v>
      </x:c>
      <x:c r="M466" s="73" t="e">
        <x:v>#VALUE!</x:v>
      </x:c>
      <x:c r="N466" s="159">
        <x:v>268.414152</x:v>
      </x:c>
      <x:c r="O466" s="106" t="e">
        <x:v>#VALUE!</x:v>
      </x:c>
      <x:c r="P466" s="73" t="e">
        <x:f t="shared" si="97"/>
        <x:v>#VALUE!</x:v>
      </x:c>
      <x:c r="Q466" s="68">
        <x:v>0</x:v>
      </x:c>
      <x:c r="R466" s="73">
        <x:f t="shared" si="98"/>
        <x:v>0</x:v>
      </x:c>
      <x:c r="S466" s="68" t="e">
        <x:v>#VALUE!</x:v>
      </x:c>
      <x:c r="T466" s="73" t="e">
        <x:f t="shared" si="99"/>
        <x:v>#VALUE!</x:v>
      </x:c>
      <x:c r="U466" s="26" t="e">
        <x:v>#VALUE!</x:v>
      </x:c>
      <x:c r="V466" s="26">
        <x:f t="shared" si="100"/>
        <x:v>268.414152</x:v>
      </x:c>
      <x:c r="W466" s="73" t="e">
        <x:f t="shared" si="101"/>
        <x:v>#VALUE!</x:v>
      </x:c>
      <x:c r="X466" s="74" t="e">
        <x:f t="shared" si="102"/>
        <x:v>#VALUE!</x:v>
      </x:c>
      <x:c r="Y466" s="68" t="e">
        <x:f t="shared" si="103"/>
        <x:v>#VALUE!</x:v>
      </x:c>
      <x:c r="Z466" s="68" t="e">
        <x:f t="shared" si="104"/>
        <x:v>#VALUE!</x:v>
      </x:c>
      <x:c r="AA466" t="s">
        <x:v>1450</x:v>
      </x:c>
      <x:c r="AC466" s="20">
        <x:v>393.61851256325792</x:v>
      </x:c>
      <x:c r="AD466" s="20">
        <x:v>283405.32904554572</x:v>
      </x:c>
      <x:c r="AE466" s="492">
        <x:f t="shared" si="106"/>
        <x:v>125.20436056325792</x:v>
      </x:c>
      <x:c r="AF466" s="492" t="e">
        <x:f t="shared" si="106"/>
        <x:v>#VALUE!</x:v>
      </x:c>
    </x:row>
    <x:row r="467" spans="1:32" ht="16.5">
      <x:c r="A467" s="118">
        <x:v>42</x:v>
      </x:c>
      <x:c r="B467" s="118"/>
      <x:c r="C467" s="113">
        <x:v>5</x:v>
      </x:c>
      <x:c r="D467" s="210" t="s">
        <x:v>72</x:v>
      </x:c>
      <x:c r="E467" s="210" t="s">
        <x:v>58</x:v>
      </x:c>
      <x:c r="F467" s="20" t="s">
        <x:v>73</x:v>
      </x:c>
      <x:c r="G467" s="158" t="e">
        <x:f t="shared" si="107"/>
        <x:v>#VALUE!</x:v>
      </x:c>
      <x:c r="H467" s="158">
        <x:f t="shared" si="107"/>
        <x:v>232.13159200000001</x:v>
      </x:c>
      <x:c r="I467" s="285" t="e">
        <x:f t="shared" si="107"/>
        <x:v>#VALUE!</x:v>
      </x:c>
      <x:c r="J467" s="106" t="e">
        <x:v>#VALUE!</x:v>
      </x:c>
      <x:c r="K467" s="73" t="e">
        <x:v>#VALUE!</x:v>
      </x:c>
      <x:c r="L467" s="68" t="e">
        <x:v>#VALUE!</x:v>
      </x:c>
      <x:c r="M467" s="73" t="e">
        <x:v>#VALUE!</x:v>
      </x:c>
      <x:c r="N467" s="159">
        <x:v>232.13159200000001</x:v>
      </x:c>
      <x:c r="O467" s="106" t="e">
        <x:v>#VALUE!</x:v>
      </x:c>
      <x:c r="P467" s="73" t="e">
        <x:f t="shared" si="97"/>
        <x:v>#VALUE!</x:v>
      </x:c>
      <x:c r="Q467" s="68">
        <x:v>0</x:v>
      </x:c>
      <x:c r="R467" s="73">
        <x:f t="shared" si="98"/>
        <x:v>0</x:v>
      </x:c>
      <x:c r="S467" s="68" t="e">
        <x:v>#VALUE!</x:v>
      </x:c>
      <x:c r="T467" s="73" t="e">
        <x:f t="shared" si="99"/>
        <x:v>#VALUE!</x:v>
      </x:c>
      <x:c r="U467" s="26" t="e">
        <x:v>#VALUE!</x:v>
      </x:c>
      <x:c r="V467" s="26">
        <x:f t="shared" si="100"/>
        <x:v>232.13159200000001</x:v>
      </x:c>
      <x:c r="W467" s="73" t="e">
        <x:f t="shared" si="101"/>
        <x:v>#VALUE!</x:v>
      </x:c>
      <x:c r="X467" s="74" t="e">
        <x:f t="shared" si="102"/>
        <x:v>#VALUE!</x:v>
      </x:c>
      <x:c r="Y467" s="68" t="e">
        <x:f t="shared" si="103"/>
        <x:v>#VALUE!</x:v>
      </x:c>
      <x:c r="Z467" s="68" t="e">
        <x:f t="shared" si="104"/>
        <x:v>#VALUE!</x:v>
      </x:c>
      <x:c r="AA467"/>
      <x:c r="AC467" s="20">
        <x:v>232.13159200000001</x:v>
      </x:c>
      <x:c r="AD467" s="20">
        <x:v>0</x:v>
      </x:c>
      <x:c r="AE467" s="492">
        <x:f t="shared" si="106"/>
        <x:v>0</x:v>
      </x:c>
      <x:c r="AF467" s="492" t="e">
        <x:f t="shared" si="106"/>
        <x:v>#VALUE!</x:v>
      </x:c>
    </x:row>
    <x:row r="468" spans="1:32" ht="16.5">
      <x:c r="A468" s="118">
        <x:v>43</x:v>
      </x:c>
      <x:c r="B468" s="118"/>
      <x:c r="C468" s="113">
        <x:v>5</x:v>
      </x:c>
      <x:c r="D468" s="210" t="s">
        <x:v>93</x:v>
      </x:c>
      <x:c r="E468" s="210" t="s">
        <x:v>58</x:v>
      </x:c>
      <x:c r="F468" s="20" t="s">
        <x:v>73</x:v>
      </x:c>
      <x:c r="G468" s="158" t="e">
        <x:f t="shared" si="107"/>
        <x:v>#VALUE!</x:v>
      </x:c>
      <x:c r="H468" s="158">
        <x:f t="shared" si="107"/>
        <x:v>225.87857600000001</x:v>
      </x:c>
      <x:c r="I468" s="285" t="e">
        <x:f t="shared" si="107"/>
        <x:v>#VALUE!</x:v>
      </x:c>
      <x:c r="J468" s="106" t="e">
        <x:v>#VALUE!</x:v>
      </x:c>
      <x:c r="K468" s="73" t="e">
        <x:v>#VALUE!</x:v>
      </x:c>
      <x:c r="L468" s="68" t="e">
        <x:v>#VALUE!</x:v>
      </x:c>
      <x:c r="M468" s="73" t="e">
        <x:v>#VALUE!</x:v>
      </x:c>
      <x:c r="N468" s="159">
        <x:v>225.87857600000001</x:v>
      </x:c>
      <x:c r="O468" s="106" t="e">
        <x:v>#VALUE!</x:v>
      </x:c>
      <x:c r="P468" s="73" t="e">
        <x:f t="shared" si="97"/>
        <x:v>#VALUE!</x:v>
      </x:c>
      <x:c r="Q468" s="68">
        <x:v>0</x:v>
      </x:c>
      <x:c r="R468" s="73">
        <x:f t="shared" si="98"/>
        <x:v>0</x:v>
      </x:c>
      <x:c r="S468" s="68" t="e">
        <x:v>#VALUE!</x:v>
      </x:c>
      <x:c r="T468" s="73" t="e">
        <x:f t="shared" si="99"/>
        <x:v>#VALUE!</x:v>
      </x:c>
      <x:c r="U468" s="26" t="e">
        <x:v>#VALUE!</x:v>
      </x:c>
      <x:c r="V468" s="26">
        <x:f t="shared" si="100"/>
        <x:v>225.87857600000001</x:v>
      </x:c>
      <x:c r="W468" s="73" t="e">
        <x:f t="shared" si="101"/>
        <x:v>#VALUE!</x:v>
      </x:c>
      <x:c r="X468" s="74" t="e">
        <x:f t="shared" si="102"/>
        <x:v>#VALUE!</x:v>
      </x:c>
      <x:c r="Y468" s="68" t="e">
        <x:f t="shared" si="103"/>
        <x:v>#VALUE!</x:v>
      </x:c>
      <x:c r="Z468" s="68" t="e">
        <x:f t="shared" si="104"/>
        <x:v>#VALUE!</x:v>
      </x:c>
      <x:c r="AA468" t="s">
        <x:v>1450</x:v>
      </x:c>
      <x:c r="AC468" s="20">
        <x:v>332.89943276592578</x:v>
      </x:c>
      <x:c r="AD468" s="20">
        <x:v>239687.59159146657</x:v>
      </x:c>
      <x:c r="AE468" s="492">
        <x:f t="shared" si="106"/>
        <x:v>107.02085676592577</x:v>
      </x:c>
      <x:c r="AF468" s="492" t="e">
        <x:f t="shared" si="106"/>
        <x:v>#VALUE!</x:v>
      </x:c>
    </x:row>
    <x:row r="469" spans="1:32">
      <x:c r="A469" s="118">
        <x:v>44</x:v>
      </x:c>
      <x:c r="B469" s="118"/>
      <x:c r="C469" s="113">
        <x:v>5</x:v>
      </x:c>
      <x:c r="D469" s="210" t="s">
        <x:v>74</x:v>
      </x:c>
      <x:c r="E469" s="210" t="s">
        <x:v>75</x:v>
      </x:c>
      <x:c r="F469" s="20" t="s">
        <x:v>10</x:v>
      </x:c>
      <x:c r="G469" s="158" t="e">
        <x:f t="shared" si="107"/>
        <x:v>#VALUE!</x:v>
      </x:c>
      <x:c r="H469" s="158">
        <x:f t="shared" si="107"/>
        <x:v>1965.4791865433124</x:v>
      </x:c>
      <x:c r="I469" s="285" t="e">
        <x:f t="shared" si="107"/>
        <x:v>#VALUE!</x:v>
      </x:c>
      <x:c r="J469" s="106" t="e">
        <x:v>#VALUE!</x:v>
      </x:c>
      <x:c r="K469" s="73" t="e">
        <x:v>#VALUE!</x:v>
      </x:c>
      <x:c r="L469" s="68" t="e">
        <x:v>#VALUE!</x:v>
      </x:c>
      <x:c r="M469" s="73" t="e">
        <x:v>#VALUE!</x:v>
      </x:c>
      <x:c r="N469" s="159">
        <x:v>1965.4791865433124</x:v>
      </x:c>
      <x:c r="O469" s="106" t="e">
        <x:v>#VALUE!</x:v>
      </x:c>
      <x:c r="P469" s="73" t="e">
        <x:f t="shared" si="97"/>
        <x:v>#VALUE!</x:v>
      </x:c>
      <x:c r="Q469" s="68">
        <x:v>0</x:v>
      </x:c>
      <x:c r="R469" s="73">
        <x:f t="shared" si="98"/>
        <x:v>0</x:v>
      </x:c>
      <x:c r="S469" s="68" t="e">
        <x:v>#VALUE!</x:v>
      </x:c>
      <x:c r="T469" s="73" t="e">
        <x:f t="shared" si="99"/>
        <x:v>#VALUE!</x:v>
      </x:c>
      <x:c r="U469" s="26" t="e">
        <x:v>#VALUE!</x:v>
      </x:c>
      <x:c r="V469" s="26">
        <x:f t="shared" si="100"/>
        <x:v>1965.4791865433124</x:v>
      </x:c>
      <x:c r="W469" s="73" t="e">
        <x:f t="shared" si="101"/>
        <x:v>#VALUE!</x:v>
      </x:c>
      <x:c r="X469" s="74" t="e">
        <x:f t="shared" si="102"/>
        <x:v>#VALUE!</x:v>
      </x:c>
      <x:c r="Y469" s="68" t="e">
        <x:f t="shared" si="103"/>
        <x:v>#VALUE!</x:v>
      </x:c>
      <x:c r="Z469" s="68" t="e">
        <x:f t="shared" si="104"/>
        <x:v>#VALUE!</x:v>
      </x:c>
      <x:c r="AC469" s="20">
        <x:v>1965.4791865433124</x:v>
      </x:c>
      <x:c r="AD469" s="20">
        <x:v>0</x:v>
      </x:c>
      <x:c r="AE469" s="492">
        <x:f t="shared" si="106"/>
        <x:v>0</x:v>
      </x:c>
      <x:c r="AF469" s="492" t="e">
        <x:f t="shared" si="106"/>
        <x:v>#VALUE!</x:v>
      </x:c>
    </x:row>
    <x:row r="470" spans="1:32">
      <x:c r="A470" s="118">
        <x:v>45</x:v>
      </x:c>
      <x:c r="B470" s="118"/>
      <x:c r="C470" s="196">
        <x:v>5</x:v>
      </x:c>
      <x:c r="D470" s="210" t="s">
        <x:v>76</x:v>
      </x:c>
      <x:c r="E470" s="210" t="s">
        <x:v>75</x:v>
      </x:c>
      <x:c r="F470" s="20" t="s">
        <x:v>10</x:v>
      </x:c>
      <x:c r="G470" s="158" t="e">
        <x:f t="shared" si="107"/>
        <x:v>#VALUE!</x:v>
      </x:c>
      <x:c r="H470" s="158">
        <x:f t="shared" si="107"/>
        <x:v>945.74445695009263</x:v>
      </x:c>
      <x:c r="I470" s="285" t="e">
        <x:f t="shared" si="107"/>
        <x:v>#VALUE!</x:v>
      </x:c>
      <x:c r="J470" s="105" t="e">
        <x:v>#VALUE!</x:v>
      </x:c>
      <x:c r="K470" s="73" t="e">
        <x:v>#VALUE!</x:v>
      </x:c>
      <x:c r="L470" s="72" t="e">
        <x:v>#VALUE!</x:v>
      </x:c>
      <x:c r="M470" s="73" t="e">
        <x:v>#VALUE!</x:v>
      </x:c>
      <x:c r="N470" s="159">
        <x:v>945.74445695009263</x:v>
      </x:c>
      <x:c r="O470" s="105" t="e">
        <x:v>#VALUE!</x:v>
      </x:c>
      <x:c r="P470" s="73" t="e">
        <x:f t="shared" si="97"/>
        <x:v>#VALUE!</x:v>
      </x:c>
      <x:c r="Q470" s="72">
        <x:v>0</x:v>
      </x:c>
      <x:c r="R470" s="73">
        <x:f t="shared" si="98"/>
        <x:v>0</x:v>
      </x:c>
      <x:c r="S470" s="72" t="e">
        <x:v>#VALUE!</x:v>
      </x:c>
      <x:c r="T470" s="73" t="e">
        <x:f t="shared" si="99"/>
        <x:v>#VALUE!</x:v>
      </x:c>
      <x:c r="U470" s="26" t="e">
        <x:v>#VALUE!</x:v>
      </x:c>
      <x:c r="V470" s="26">
        <x:f t="shared" si="100"/>
        <x:v>945.74445695009263</x:v>
      </x:c>
      <x:c r="W470" s="73" t="e">
        <x:f t="shared" si="101"/>
        <x:v>#VALUE!</x:v>
      </x:c>
      <x:c r="X470" s="74" t="e">
        <x:f t="shared" si="102"/>
        <x:v>#VALUE!</x:v>
      </x:c>
      <x:c r="Y470" s="68" t="e">
        <x:f t="shared" si="103"/>
        <x:v>#VALUE!</x:v>
      </x:c>
      <x:c r="Z470" s="72" t="e">
        <x:f t="shared" si="104"/>
        <x:v>#VALUE!</x:v>
      </x:c>
      <x:c r="AC470" s="20">
        <x:v>1781.5495951001558</x:v>
      </x:c>
      <x:c r="AD470" s="20">
        <x:v>169247.21153451479</x:v>
      </x:c>
      <x:c r="AE470" s="492">
        <x:f t="shared" si="106"/>
        <x:v>835.80513815006316</x:v>
      </x:c>
      <x:c r="AF470" s="492" t="e">
        <x:f t="shared" si="106"/>
        <x:v>#VALUE!</x:v>
      </x:c>
    </x:row>
    <x:row r="471" spans="1:32">
      <x:c r="A471" s="118">
        <x:v>46</x:v>
      </x:c>
      <x:c r="B471" s="118"/>
      <x:c r="C471" s="113">
        <x:v>5</x:v>
      </x:c>
      <x:c r="D471" s="210" t="s">
        <x:v>77</x:v>
      </x:c>
      <x:c r="E471" s="210" t="s">
        <x:v>75</x:v>
      </x:c>
      <x:c r="F471" s="20" t="s">
        <x:v>78</x:v>
      </x:c>
      <x:c r="G471" s="158" t="e">
        <x:f t="shared" si="107"/>
        <x:v>#VALUE!</x:v>
      </x:c>
      <x:c r="H471" s="158">
        <x:f t="shared" si="107"/>
        <x:v>651.59</x:v>
      </x:c>
      <x:c r="I471" s="285" t="e">
        <x:f t="shared" si="107"/>
        <x:v>#VALUE!</x:v>
      </x:c>
      <x:c r="J471" s="106" t="e">
        <x:v>#VALUE!</x:v>
      </x:c>
      <x:c r="K471" s="73" t="e">
        <x:v>#VALUE!</x:v>
      </x:c>
      <x:c r="L471" s="68" t="e">
        <x:v>#VALUE!</x:v>
      </x:c>
      <x:c r="M471" s="73" t="e">
        <x:v>#VALUE!</x:v>
      </x:c>
      <x:c r="N471" s="159">
        <x:v>651.59</x:v>
      </x:c>
      <x:c r="O471" s="106" t="e">
        <x:v>#VALUE!</x:v>
      </x:c>
      <x:c r="P471" s="73" t="e">
        <x:f t="shared" si="97"/>
        <x:v>#VALUE!</x:v>
      </x:c>
      <x:c r="Q471" s="68">
        <x:v>0</x:v>
      </x:c>
      <x:c r="R471" s="73">
        <x:f t="shared" si="98"/>
        <x:v>0</x:v>
      </x:c>
      <x:c r="S471" s="68" t="e">
        <x:v>#VALUE!</x:v>
      </x:c>
      <x:c r="T471" s="73" t="e">
        <x:f t="shared" si="99"/>
        <x:v>#VALUE!</x:v>
      </x:c>
      <x:c r="U471" s="26" t="e">
        <x:v>#VALUE!</x:v>
      </x:c>
      <x:c r="V471" s="26">
        <x:f t="shared" si="100"/>
        <x:v>651.59</x:v>
      </x:c>
      <x:c r="W471" s="73" t="e">
        <x:f t="shared" si="101"/>
        <x:v>#VALUE!</x:v>
      </x:c>
      <x:c r="X471" s="74" t="e">
        <x:f t="shared" si="102"/>
        <x:v>#VALUE!</x:v>
      </x:c>
      <x:c r="Y471" s="68" t="e">
        <x:f t="shared" si="103"/>
        <x:v>#VALUE!</x:v>
      </x:c>
      <x:c r="Z471" s="68" t="e">
        <x:f t="shared" si="104"/>
        <x:v>#VALUE!</x:v>
      </x:c>
      <x:c r="AC471" s="20">
        <x:v>651.59</x:v>
      </x:c>
      <x:c r="AD471" s="20">
        <x:v>0</x:v>
      </x:c>
      <x:c r="AE471" s="492">
        <x:f t="shared" si="106"/>
        <x:v>0</x:v>
      </x:c>
      <x:c r="AF471" s="492" t="e">
        <x:f t="shared" si="106"/>
        <x:v>#VALUE!</x:v>
      </x:c>
    </x:row>
    <x:row r="472" spans="1:32">
      <x:c r="A472" s="118">
        <x:v>47</x:v>
      </x:c>
      <x:c r="B472" s="118"/>
      <x:c r="C472" s="113">
        <x:v>5</x:v>
      </x:c>
      <x:c r="D472" s="210" t="s">
        <x:v>79</x:v>
      </x:c>
      <x:c r="E472" s="210" t="s">
        <x:v>75</x:v>
      </x:c>
      <x:c r="F472" s="20" t="s">
        <x:v>78</x:v>
      </x:c>
      <x:c r="G472" s="158" t="e">
        <x:f t="shared" si="107"/>
        <x:v>#VALUE!</x:v>
      </x:c>
      <x:c r="H472" s="158">
        <x:f t="shared" si="107"/>
        <x:v>651.59</x:v>
      </x:c>
      <x:c r="I472" s="285" t="e">
        <x:f t="shared" si="107"/>
        <x:v>#VALUE!</x:v>
      </x:c>
      <x:c r="J472" s="106" t="e">
        <x:v>#VALUE!</x:v>
      </x:c>
      <x:c r="K472" s="73" t="e">
        <x:v>#VALUE!</x:v>
      </x:c>
      <x:c r="L472" s="68" t="e">
        <x:v>#VALUE!</x:v>
      </x:c>
      <x:c r="M472" s="73" t="e">
        <x:v>#VALUE!</x:v>
      </x:c>
      <x:c r="N472" s="159">
        <x:v>651.59</x:v>
      </x:c>
      <x:c r="O472" s="106" t="e">
        <x:v>#VALUE!</x:v>
      </x:c>
      <x:c r="P472" s="73" t="e">
        <x:f t="shared" si="97"/>
        <x:v>#VALUE!</x:v>
      </x:c>
      <x:c r="Q472" s="68">
        <x:v>0</x:v>
      </x:c>
      <x:c r="R472" s="73">
        <x:f t="shared" si="98"/>
        <x:v>0</x:v>
      </x:c>
      <x:c r="S472" s="68" t="e">
        <x:v>#VALUE!</x:v>
      </x:c>
      <x:c r="T472" s="73" t="e">
        <x:f t="shared" si="99"/>
        <x:v>#VALUE!</x:v>
      </x:c>
      <x:c r="U472" s="26" t="e">
        <x:v>#VALUE!</x:v>
      </x:c>
      <x:c r="V472" s="26">
        <x:f t="shared" si="100"/>
        <x:v>651.59</x:v>
      </x:c>
      <x:c r="W472" s="73" t="e">
        <x:f t="shared" si="101"/>
        <x:v>#VALUE!</x:v>
      </x:c>
      <x:c r="X472" s="74" t="e">
        <x:f t="shared" si="102"/>
        <x:v>#VALUE!</x:v>
      </x:c>
      <x:c r="Y472" s="68" t="e">
        <x:f t="shared" si="103"/>
        <x:v>#VALUE!</x:v>
      </x:c>
      <x:c r="Z472" s="68" t="e">
        <x:f t="shared" si="104"/>
        <x:v>#VALUE!</x:v>
      </x:c>
      <x:c r="AC472" s="20">
        <x:v>616.94254767441862</x:v>
      </x:c>
      <x:c r="AD472" s="20">
        <x:v>37633.495408139534</x:v>
      </x:c>
      <x:c r="AE472" s="492">
        <x:f t="shared" si="106"/>
        <x:v>-34.647452325581412</x:v>
      </x:c>
      <x:c r="AF472" s="492" t="e">
        <x:f t="shared" si="106"/>
        <x:v>#VALUE!</x:v>
      </x:c>
    </x:row>
    <x:row r="473" spans="1:32">
      <x:c r="A473" s="118">
        <x:v>48</x:v>
      </x:c>
      <x:c r="B473" s="118"/>
      <x:c r="C473" s="113">
        <x:v>5</x:v>
      </x:c>
      <x:c r="D473" s="210" t="s">
        <x:v>80</x:v>
      </x:c>
      <x:c r="E473" s="210" t="s">
        <x:v>75</x:v>
      </x:c>
      <x:c r="F473" s="20" t="s">
        <x:v>81</x:v>
      </x:c>
      <x:c r="G473" s="158" t="e">
        <x:f t="shared" si="107"/>
        <x:v>#VALUE!</x:v>
      </x:c>
      <x:c r="H473" s="158">
        <x:f t="shared" si="107"/>
        <x:v>3963.20678</x:v>
      </x:c>
      <x:c r="I473" s="285" t="e">
        <x:f t="shared" si="107"/>
        <x:v>#VALUE!</x:v>
      </x:c>
      <x:c r="J473" s="106" t="e">
        <x:v>#VALUE!</x:v>
      </x:c>
      <x:c r="K473" s="73" t="e">
        <x:v>#VALUE!</x:v>
      </x:c>
      <x:c r="L473" s="68" t="e">
        <x:v>#VALUE!</x:v>
      </x:c>
      <x:c r="M473" s="73" t="e">
        <x:v>#VALUE!</x:v>
      </x:c>
      <x:c r="N473" s="159">
        <x:v>3963.20678</x:v>
      </x:c>
      <x:c r="O473" s="106" t="e">
        <x:v>#VALUE!</x:v>
      </x:c>
      <x:c r="P473" s="73" t="e">
        <x:f t="shared" si="97"/>
        <x:v>#VALUE!</x:v>
      </x:c>
      <x:c r="Q473" s="68">
        <x:v>0</x:v>
      </x:c>
      <x:c r="R473" s="73">
        <x:f t="shared" si="98"/>
        <x:v>0</x:v>
      </x:c>
      <x:c r="S473" s="68" t="e">
        <x:v>#VALUE!</x:v>
      </x:c>
      <x:c r="T473" s="73" t="e">
        <x:f t="shared" si="99"/>
        <x:v>#VALUE!</x:v>
      </x:c>
      <x:c r="U473" s="26" t="e">
        <x:v>#VALUE!</x:v>
      </x:c>
      <x:c r="V473" s="26">
        <x:f t="shared" si="100"/>
        <x:v>3963.20678</x:v>
      </x:c>
      <x:c r="W473" s="73" t="e">
        <x:f t="shared" si="101"/>
        <x:v>#VALUE!</x:v>
      </x:c>
      <x:c r="X473" s="74" t="e">
        <x:f t="shared" si="102"/>
        <x:v>#VALUE!</x:v>
      </x:c>
      <x:c r="Y473" s="68" t="e">
        <x:f t="shared" si="103"/>
        <x:v>#VALUE!</x:v>
      </x:c>
      <x:c r="Z473" s="68" t="e">
        <x:f t="shared" si="104"/>
        <x:v>#VALUE!</x:v>
      </x:c>
      <x:c r="AC473" s="20">
        <x:v>3963.20678</x:v>
      </x:c>
      <x:c r="AD473" s="20">
        <x:v>0</x:v>
      </x:c>
      <x:c r="AE473" s="492">
        <x:f t="shared" si="106"/>
        <x:v>0</x:v>
      </x:c>
      <x:c r="AF473" s="492" t="e">
        <x:f t="shared" si="106"/>
        <x:v>#VALUE!</x:v>
      </x:c>
    </x:row>
    <x:row r="474" spans="1:32" s="26" customFormat="1">
      <x:c r="A474" s="118">
        <x:v>49</x:v>
      </x:c>
      <x:c r="B474" s="118"/>
      <x:c r="C474" s="113">
        <x:v>5</x:v>
      </x:c>
      <x:c r="D474" s="210" t="s">
        <x:v>82</x:v>
      </x:c>
      <x:c r="E474" s="210" t="s">
        <x:v>75</x:v>
      </x:c>
      <x:c r="F474" s="20" t="s">
        <x:v>81</x:v>
      </x:c>
      <x:c r="G474" s="158" t="e">
        <x:f t="shared" si="107"/>
        <x:v>#VALUE!</x:v>
      </x:c>
      <x:c r="H474" s="284">
        <x:f t="shared" si="107"/>
        <x:v>350.63</x:v>
      </x:c>
      <x:c r="I474" s="285" t="e">
        <x:f t="shared" si="107"/>
        <x:v>#VALUE!</x:v>
      </x:c>
      <x:c r="J474" s="106" t="e">
        <x:v>#VALUE!</x:v>
      </x:c>
      <x:c r="K474" s="73" t="e">
        <x:v>#VALUE!</x:v>
      </x:c>
      <x:c r="L474" s="68" t="e">
        <x:v>#VALUE!</x:v>
      </x:c>
      <x:c r="M474" s="73" t="e">
        <x:v>#VALUE!</x:v>
      </x:c>
      <x:c r="N474" s="159">
        <x:v>350.63</x:v>
      </x:c>
      <x:c r="O474" s="106" t="e">
        <x:v>#VALUE!</x:v>
      </x:c>
      <x:c r="P474" s="73" t="e">
        <x:f t="shared" si="97"/>
        <x:v>#VALUE!</x:v>
      </x:c>
      <x:c r="Q474" s="68">
        <x:v>0</x:v>
      </x:c>
      <x:c r="R474" s="73">
        <x:f t="shared" si="98"/>
        <x:v>0</x:v>
      </x:c>
      <x:c r="S474" s="68" t="e">
        <x:v>#VALUE!</x:v>
      </x:c>
      <x:c r="T474" s="73" t="e">
        <x:f t="shared" si="99"/>
        <x:v>#VALUE!</x:v>
      </x:c>
      <x:c r="U474" s="26" t="e">
        <x:v>#VALUE!</x:v>
      </x:c>
      <x:c r="V474" s="26">
        <x:f t="shared" si="100"/>
        <x:v>350.63</x:v>
      </x:c>
      <x:c r="W474" s="73" t="e">
        <x:f t="shared" si="101"/>
        <x:v>#VALUE!</x:v>
      </x:c>
      <x:c r="X474" s="74" t="e">
        <x:f t="shared" si="102"/>
        <x:v>#VALUE!</x:v>
      </x:c>
      <x:c r="Y474" s="68" t="e">
        <x:f t="shared" si="103"/>
        <x:v>#VALUE!</x:v>
      </x:c>
      <x:c r="Z474" s="68" t="e">
        <x:f t="shared" si="104"/>
        <x:v>#VALUE!</x:v>
      </x:c>
      <x:c r="AC474" s="26">
        <x:v>384.88640813953492</x:v>
      </x:c>
      <x:c r="AD474" s="26">
        <x:v>23478.070896511632</x:v>
      </x:c>
      <x:c r="AE474" s="492">
        <x:f t="shared" si="106"/>
        <x:v>34.256408139534926</x:v>
      </x:c>
      <x:c r="AF474" s="492" t="e">
        <x:f t="shared" si="106"/>
        <x:v>#VALUE!</x:v>
      </x:c>
    </x:row>
    <x:row r="475" spans="1:32" s="26" customFormat="1" ht="16.5">
      <x:c r="A475" s="118">
        <x:v>50</x:v>
      </x:c>
      <x:c r="B475" s="118"/>
      <x:c r="C475" s="113">
        <x:v>5</x:v>
      </x:c>
      <x:c r="D475" s="210" t="s">
        <x:v>1441</x:v>
      </x:c>
      <x:c r="E475" s="210" t="s">
        <x:v>58</x:v>
      </x:c>
      <x:c r="F475" s="20" t="s">
        <x:v>1420</x:v>
      </x:c>
      <x:c r="G475" s="158">
        <x:f t="shared" si="107"/>
        <x:v>0</x:v>
      </x:c>
      <x:c r="H475" s="284">
        <x:f t="shared" si="107"/>
        <x:v>0</x:v>
      </x:c>
      <x:c r="I475" s="285">
        <x:f t="shared" si="107"/>
        <x:v>0</x:v>
      </x:c>
      <x:c r="J475" s="106" t="e">
        <x:v>#VALUE!</x:v>
      </x:c>
      <x:c r="K475" s="73" t="e">
        <x:v>#VALUE!</x:v>
      </x:c>
      <x:c r="L475" s="68" t="e">
        <x:v>#VALUE!</x:v>
      </x:c>
      <x:c r="M475" s="73" t="e">
        <x:v>#VALUE!</x:v>
      </x:c>
      <x:c r="N475" s="159">
        <x:v>0</x:v>
      </x:c>
      <x:c r="O475" s="106" t="e">
        <x:v>#VALUE!</x:v>
      </x:c>
      <x:c r="P475" s="73" t="e">
        <x:f t="shared" si="97"/>
        <x:v>#VALUE!</x:v>
      </x:c>
      <x:c r="Q475" s="68">
        <x:v>0</x:v>
      </x:c>
      <x:c r="R475" s="73">
        <x:f t="shared" si="98"/>
        <x:v>0</x:v>
      </x:c>
      <x:c r="S475" s="68" t="e">
        <x:v>#VALUE!</x:v>
      </x:c>
      <x:c r="T475" s="73" t="e">
        <x:f t="shared" si="99"/>
        <x:v>#VALUE!</x:v>
      </x:c>
      <x:c r="U475" s="26" t="e">
        <x:v>#VALUE!</x:v>
      </x:c>
      <x:c r="V475" s="26">
        <x:f t="shared" si="100"/>
        <x:v>0</x:v>
      </x:c>
      <x:c r="W475" s="73" t="e">
        <x:f t="shared" si="101"/>
        <x:v>#VALUE!</x:v>
      </x:c>
      <x:c r="X475" s="74" t="e">
        <x:f t="shared" si="102"/>
        <x:v>#VALUE!</x:v>
      </x:c>
      <x:c r="Y475" s="68" t="e">
        <x:f t="shared" si="103"/>
        <x:v>#VALUE!</x:v>
      </x:c>
      <x:c r="Z475" s="68" t="e">
        <x:f t="shared" si="104"/>
        <x:v>#VALUE!</x:v>
      </x:c>
      <x:c r="AA475" t="s">
        <x:v>1450</x:v>
      </x:c>
      <x:c r="AC475" s="26">
        <x:v>506.92392899999993</x:v>
      </x:c>
      <x:c r="AD475" s="26">
        <x:v>2534.6196449999998</x:v>
      </x:c>
      <x:c r="AE475" s="492">
        <x:f t="shared" si="106"/>
        <x:v>506.92392899999993</x:v>
      </x:c>
      <x:c r="AF475" s="492" t="e">
        <x:f t="shared" si="106"/>
        <x:v>#VALUE!</x:v>
      </x:c>
    </x:row>
    <x:row r="476" spans="1:32" s="26" customFormat="1" ht="16.5">
      <x:c r="A476" s="118">
        <x:v>51</x:v>
      </x:c>
      <x:c r="B476" s="118"/>
      <x:c r="C476" s="113">
        <x:v>5</x:v>
      </x:c>
      <x:c r="D476" s="210" t="s">
        <x:v>1442</x:v>
      </x:c>
      <x:c r="E476" s="210" t="s">
        <x:v>58</x:v>
      </x:c>
      <x:c r="F476" s="20" t="s">
        <x:v>1420</x:v>
      </x:c>
      <x:c r="G476" s="158">
        <x:f t="shared" si="107"/>
        <x:v>0</x:v>
      </x:c>
      <x:c r="H476" s="284">
        <x:f t="shared" si="107"/>
        <x:v>0</x:v>
      </x:c>
      <x:c r="I476" s="285">
        <x:f t="shared" si="107"/>
        <x:v>0</x:v>
      </x:c>
      <x:c r="J476" s="106" t="e">
        <x:v>#VALUE!</x:v>
      </x:c>
      <x:c r="K476" s="73" t="e">
        <x:v>#VALUE!</x:v>
      </x:c>
      <x:c r="L476" s="68" t="e">
        <x:v>#VALUE!</x:v>
      </x:c>
      <x:c r="M476" s="73" t="e">
        <x:v>#VALUE!</x:v>
      </x:c>
      <x:c r="N476" s="159">
        <x:v>0</x:v>
      </x:c>
      <x:c r="O476" s="106" t="e">
        <x:v>#VALUE!</x:v>
      </x:c>
      <x:c r="P476" s="73" t="e">
        <x:f t="shared" si="97"/>
        <x:v>#VALUE!</x:v>
      </x:c>
      <x:c r="Q476" s="68">
        <x:v>0</x:v>
      </x:c>
      <x:c r="R476" s="73">
        <x:f t="shared" si="98"/>
        <x:v>0</x:v>
      </x:c>
      <x:c r="S476" s="68" t="e">
        <x:v>#VALUE!</x:v>
      </x:c>
      <x:c r="T476" s="73" t="e">
        <x:f t="shared" si="99"/>
        <x:v>#VALUE!</x:v>
      </x:c>
      <x:c r="U476" s="26" t="e">
        <x:v>#VALUE!</x:v>
      </x:c>
      <x:c r="V476" s="26">
        <x:f t="shared" si="100"/>
        <x:v>0</x:v>
      </x:c>
      <x:c r="W476" s="73" t="e">
        <x:f t="shared" si="101"/>
        <x:v>#VALUE!</x:v>
      </x:c>
      <x:c r="X476" s="74" t="e">
        <x:f t="shared" si="102"/>
        <x:v>#VALUE!</x:v>
      </x:c>
      <x:c r="Y476" s="68" t="e">
        <x:f t="shared" si="103"/>
        <x:v>#VALUE!</x:v>
      </x:c>
      <x:c r="Z476" s="68" t="e">
        <x:f t="shared" si="104"/>
        <x:v>#VALUE!</x:v>
      </x:c>
      <x:c r="AA476" t="s">
        <x:v>1450</x:v>
      </x:c>
      <x:c r="AC476" s="26">
        <x:v>490.95782099999997</x:v>
      </x:c>
      <x:c r="AD476" s="26">
        <x:v>2454.7891049999998</x:v>
      </x:c>
      <x:c r="AE476" s="492">
        <x:f t="shared" si="106"/>
        <x:v>490.95782099999997</x:v>
      </x:c>
      <x:c r="AF476" s="492" t="e">
        <x:f t="shared" si="106"/>
        <x:v>#VALUE!</x:v>
      </x:c>
    </x:row>
    <x:row r="477" spans="1:32" s="26" customFormat="1" ht="16.5">
      <x:c r="A477" s="118">
        <x:v>52</x:v>
      </x:c>
      <x:c r="B477" s="118"/>
      <x:c r="C477" s="113">
        <x:v>5</x:v>
      </x:c>
      <x:c r="D477" s="210" t="s">
        <x:v>1443</x:v>
      </x:c>
      <x:c r="E477" s="210" t="s">
        <x:v>58</x:v>
      </x:c>
      <x:c r="F477" s="20" t="s">
        <x:v>1420</x:v>
      </x:c>
      <x:c r="G477" s="158">
        <x:f t="shared" si="107"/>
        <x:v>0</x:v>
      </x:c>
      <x:c r="H477" s="284">
        <x:f t="shared" si="107"/>
        <x:v>0</x:v>
      </x:c>
      <x:c r="I477" s="285">
        <x:f t="shared" si="107"/>
        <x:v>0</x:v>
      </x:c>
      <x:c r="J477" s="106" t="e">
        <x:v>#VALUE!</x:v>
      </x:c>
      <x:c r="K477" s="73" t="e">
        <x:v>#VALUE!</x:v>
      </x:c>
      <x:c r="L477" s="68" t="e">
        <x:v>#VALUE!</x:v>
      </x:c>
      <x:c r="M477" s="73" t="e">
        <x:v>#VALUE!</x:v>
      </x:c>
      <x:c r="N477" s="159">
        <x:v>0</x:v>
      </x:c>
      <x:c r="O477" s="106" t="e">
        <x:v>#VALUE!</x:v>
      </x:c>
      <x:c r="P477" s="73" t="e">
        <x:f t="shared" si="97"/>
        <x:v>#VALUE!</x:v>
      </x:c>
      <x:c r="Q477" s="68">
        <x:v>0</x:v>
      </x:c>
      <x:c r="R477" s="73">
        <x:f t="shared" si="98"/>
        <x:v>0</x:v>
      </x:c>
      <x:c r="S477" s="68" t="e">
        <x:v>#VALUE!</x:v>
      </x:c>
      <x:c r="T477" s="73" t="e">
        <x:f t="shared" si="99"/>
        <x:v>#VALUE!</x:v>
      </x:c>
      <x:c r="U477" s="26" t="e">
        <x:v>#VALUE!</x:v>
      </x:c>
      <x:c r="V477" s="26">
        <x:f t="shared" si="100"/>
        <x:v>0</x:v>
      </x:c>
      <x:c r="W477" s="73" t="e">
        <x:f t="shared" si="101"/>
        <x:v>#VALUE!</x:v>
      </x:c>
      <x:c r="X477" s="74" t="e">
        <x:f t="shared" si="102"/>
        <x:v>#VALUE!</x:v>
      </x:c>
      <x:c r="Y477" s="68" t="e">
        <x:f t="shared" si="103"/>
        <x:v>#VALUE!</x:v>
      </x:c>
      <x:c r="Z477" s="68" t="e">
        <x:f t="shared" si="104"/>
        <x:v>#VALUE!</x:v>
      </x:c>
      <x:c r="AA477" t="s">
        <x:v>1450</x:v>
      </x:c>
      <x:c r="AC477" s="26">
        <x:v>570.34485799999993</x:v>
      </x:c>
      <x:c r="AD477" s="26">
        <x:v>5703.4485799999993</x:v>
      </x:c>
      <x:c r="AE477" s="492">
        <x:f t="shared" si="106"/>
        <x:v>570.34485799999993</x:v>
      </x:c>
      <x:c r="AF477" s="492" t="e">
        <x:f t="shared" si="106"/>
        <x:v>#VALUE!</x:v>
      </x:c>
    </x:row>
    <x:row r="478" spans="1:32" s="26" customFormat="1" ht="16.5">
      <x:c r="A478" s="118">
        <x:v>53</x:v>
      </x:c>
      <x:c r="B478" s="118"/>
      <x:c r="C478" s="113">
        <x:v>5</x:v>
      </x:c>
      <x:c r="D478" s="210" t="s">
        <x:v>1444</x:v>
      </x:c>
      <x:c r="E478" s="210" t="s">
        <x:v>58</x:v>
      </x:c>
      <x:c r="F478" s="20" t="s">
        <x:v>1420</x:v>
      </x:c>
      <x:c r="G478" s="158">
        <x:f t="shared" si="107"/>
        <x:v>0</x:v>
      </x:c>
      <x:c r="H478" s="284">
        <x:f t="shared" si="107"/>
        <x:v>0</x:v>
      </x:c>
      <x:c r="I478" s="285">
        <x:f t="shared" si="107"/>
        <x:v>0</x:v>
      </x:c>
      <x:c r="J478" s="106" t="e">
        <x:v>#VALUE!</x:v>
      </x:c>
      <x:c r="K478" s="73" t="e">
        <x:v>#VALUE!</x:v>
      </x:c>
      <x:c r="L478" s="68" t="e">
        <x:v>#VALUE!</x:v>
      </x:c>
      <x:c r="M478" s="73" t="e">
        <x:v>#VALUE!</x:v>
      </x:c>
      <x:c r="N478" s="159">
        <x:v>0</x:v>
      </x:c>
      <x:c r="O478" s="106" t="e">
        <x:v>#VALUE!</x:v>
      </x:c>
      <x:c r="P478" s="73" t="e">
        <x:f t="shared" si="97"/>
        <x:v>#VALUE!</x:v>
      </x:c>
      <x:c r="Q478" s="68">
        <x:v>0</x:v>
      </x:c>
      <x:c r="R478" s="73">
        <x:f t="shared" si="98"/>
        <x:v>0</x:v>
      </x:c>
      <x:c r="S478" s="68" t="e">
        <x:v>#VALUE!</x:v>
      </x:c>
      <x:c r="T478" s="73" t="e">
        <x:f t="shared" si="99"/>
        <x:v>#VALUE!</x:v>
      </x:c>
      <x:c r="U478" s="26" t="e">
        <x:v>#VALUE!</x:v>
      </x:c>
      <x:c r="V478" s="26">
        <x:f t="shared" si="100"/>
        <x:v>0</x:v>
      </x:c>
      <x:c r="W478" s="73" t="e">
        <x:f t="shared" si="101"/>
        <x:v>#VALUE!</x:v>
      </x:c>
      <x:c r="X478" s="74" t="e">
        <x:f t="shared" si="102"/>
        <x:v>#VALUE!</x:v>
      </x:c>
      <x:c r="Y478" s="68" t="e">
        <x:f t="shared" si="103"/>
        <x:v>#VALUE!</x:v>
      </x:c>
      <x:c r="Z478" s="68" t="e">
        <x:f t="shared" si="104"/>
        <x:v>#VALUE!</x:v>
      </x:c>
      <x:c r="AA478" t="s">
        <x:v>1450</x:v>
      </x:c>
      <x:c r="AC478" s="26">
        <x:v>382.743089</x:v>
      </x:c>
      <x:c r="AD478" s="26">
        <x:v>1913.715445</x:v>
      </x:c>
      <x:c r="AE478" s="492">
        <x:f t="shared" si="106"/>
        <x:v>382.743089</x:v>
      </x:c>
      <x:c r="AF478" s="492" t="e">
        <x:f t="shared" si="106"/>
        <x:v>#VALUE!</x:v>
      </x:c>
    </x:row>
    <x:row r="479" spans="1:32" s="26" customFormat="1">
      <x:c r="A479" s="118">
        <x:v>54</x:v>
      </x:c>
      <x:c r="B479" s="118"/>
      <x:c r="C479" s="113">
        <x:v>5</x:v>
      </x:c>
      <x:c r="D479" s="210" t="s">
        <x:v>1384</x:v>
      </x:c>
      <x:c r="E479" s="210" t="s">
        <x:v>95</x:v>
      </x:c>
      <x:c r="F479" s="20" t="s">
        <x:v>1385</x:v>
      </x:c>
      <x:c r="G479" s="158" t="e">
        <x:f t="shared" si="107"/>
        <x:v>#VALUE!</x:v>
      </x:c>
      <x:c r="H479" s="284">
        <x:f t="shared" si="107"/>
        <x:v>0</x:v>
      </x:c>
      <x:c r="I479" s="285" t="e">
        <x:f t="shared" si="107"/>
        <x:v>#VALUE!</x:v>
      </x:c>
      <x:c r="J479" s="106" t="e">
        <x:v>#VALUE!</x:v>
      </x:c>
      <x:c r="K479" s="73" t="e">
        <x:v>#VALUE!</x:v>
      </x:c>
      <x:c r="L479" s="68" t="e">
        <x:v>#VALUE!</x:v>
      </x:c>
      <x:c r="M479" s="73" t="e">
        <x:v>#VALUE!</x:v>
      </x:c>
      <x:c r="N479" s="159">
        <x:v>0</x:v>
      </x:c>
      <x:c r="O479" s="106" t="e">
        <x:v>#VALUE!</x:v>
      </x:c>
      <x:c r="P479" s="73" t="e">
        <x:f t="shared" si="97"/>
        <x:v>#VALUE!</x:v>
      </x:c>
      <x:c r="Q479" s="68">
        <x:v>0</x:v>
      </x:c>
      <x:c r="R479" s="73">
        <x:f t="shared" si="98"/>
        <x:v>0</x:v>
      </x:c>
      <x:c r="S479" s="68" t="e">
        <x:v>#VALUE!</x:v>
      </x:c>
      <x:c r="T479" s="73" t="e">
        <x:f t="shared" si="99"/>
        <x:v>#VALUE!</x:v>
      </x:c>
      <x:c r="U479" s="26" t="e">
        <x:v>#VALUE!</x:v>
      </x:c>
      <x:c r="V479" s="26">
        <x:f t="shared" si="100"/>
        <x:v>0</x:v>
      </x:c>
      <x:c r="W479" s="73" t="e">
        <x:f t="shared" si="101"/>
        <x:v>#VALUE!</x:v>
      </x:c>
      <x:c r="X479" s="74" t="e">
        <x:f t="shared" si="102"/>
        <x:v>#VALUE!</x:v>
      </x:c>
      <x:c r="Y479" s="68" t="e">
        <x:f t="shared" si="103"/>
        <x:v>#VALUE!</x:v>
      </x:c>
      <x:c r="Z479" s="68" t="e">
        <x:f t="shared" si="104"/>
        <x:v>#VALUE!</x:v>
      </x:c>
      <x:c r="AC479" s="26">
        <x:v>4326.9549999999999</x:v>
      </x:c>
      <x:c r="AD479" s="26">
        <x:v>0</x:v>
      </x:c>
      <x:c r="AE479" s="492">
        <x:f t="shared" si="106"/>
        <x:v>4326.9549999999999</x:v>
      </x:c>
      <x:c r="AF479" s="492" t="e">
        <x:f t="shared" si="106"/>
        <x:v>#VALUE!</x:v>
      </x:c>
    </x:row>
    <x:row r="480" spans="1:32" s="26" customFormat="1">
      <x:c r="A480" s="118">
        <x:v>55</x:v>
      </x:c>
      <x:c r="B480" s="118"/>
      <x:c r="C480" s="113">
        <x:v>5</x:v>
      </x:c>
      <x:c r="D480" s="210" t="s">
        <x:v>1382</x:v>
      </x:c>
      <x:c r="E480" s="210" t="s">
        <x:v>95</x:v>
      </x:c>
      <x:c r="F480" s="20" t="s">
        <x:v>1383</x:v>
      </x:c>
      <x:c r="G480" s="158" t="e">
        <x:f t="shared" si="107"/>
        <x:v>#VALUE!</x:v>
      </x:c>
      <x:c r="H480" s="284">
        <x:f t="shared" si="107"/>
        <x:v>0</x:v>
      </x:c>
      <x:c r="I480" s="285" t="e">
        <x:f t="shared" si="107"/>
        <x:v>#VALUE!</x:v>
      </x:c>
      <x:c r="J480" s="106" t="e">
        <x:v>#VALUE!</x:v>
      </x:c>
      <x:c r="K480" s="73" t="e">
        <x:v>#VALUE!</x:v>
      </x:c>
      <x:c r="L480" s="68" t="e">
        <x:v>#VALUE!</x:v>
      </x:c>
      <x:c r="M480" s="73" t="e">
        <x:v>#VALUE!</x:v>
      </x:c>
      <x:c r="N480" s="159">
        <x:v>0</x:v>
      </x:c>
      <x:c r="O480" s="106" t="e">
        <x:v>#VALUE!</x:v>
      </x:c>
      <x:c r="P480" s="73" t="e">
        <x:f t="shared" si="97"/>
        <x:v>#VALUE!</x:v>
      </x:c>
      <x:c r="Q480" s="68">
        <x:v>0</x:v>
      </x:c>
      <x:c r="R480" s="73">
        <x:f t="shared" si="98"/>
        <x:v>0</x:v>
      </x:c>
      <x:c r="S480" s="68" t="e">
        <x:v>#VALUE!</x:v>
      </x:c>
      <x:c r="T480" s="73" t="e">
        <x:f t="shared" si="99"/>
        <x:v>#VALUE!</x:v>
      </x:c>
      <x:c r="U480" s="26" t="e">
        <x:v>#VALUE!</x:v>
      </x:c>
      <x:c r="V480" s="26">
        <x:f t="shared" si="100"/>
        <x:v>0</x:v>
      </x:c>
      <x:c r="W480" s="73" t="e">
        <x:f t="shared" si="101"/>
        <x:v>#VALUE!</x:v>
      </x:c>
      <x:c r="X480" s="74" t="e">
        <x:f t="shared" si="102"/>
        <x:v>#VALUE!</x:v>
      </x:c>
      <x:c r="Y480" s="68" t="e">
        <x:f t="shared" si="103"/>
        <x:v>#VALUE!</x:v>
      </x:c>
      <x:c r="Z480" s="72" t="e">
        <x:f t="shared" si="104"/>
        <x:v>#VALUE!</x:v>
      </x:c>
      <x:c r="AC480" s="26">
        <x:v>4443.87</x:v>
      </x:c>
      <x:c r="AD480" s="26">
        <x:v>0</x:v>
      </x:c>
      <x:c r="AE480" s="492">
        <x:f t="shared" si="106"/>
        <x:v>4443.87</x:v>
      </x:c>
      <x:c r="AF480" s="492" t="e">
        <x:f t="shared" si="106"/>
        <x:v>#VALUE!</x:v>
      </x:c>
    </x:row>
    <x:row r="481" spans="1:32" s="26" customFormat="1">
      <x:c r="A481" s="118">
        <x:v>56</x:v>
      </x:c>
      <x:c r="B481" s="118"/>
      <x:c r="C481" s="113">
        <x:v>5</x:v>
      </x:c>
      <x:c r="D481" s="210" t="s">
        <x:v>83</x:v>
      </x:c>
      <x:c r="E481" s="210" t="s">
        <x:v>84</x:v>
      </x:c>
      <x:c r="F481" s="20" t="s">
        <x:v>10</x:v>
      </x:c>
      <x:c r="G481" s="158" t="e">
        <x:f t="shared" si="107"/>
        <x:v>#VALUE!</x:v>
      </x:c>
      <x:c r="H481" s="284">
        <x:f t="shared" si="107"/>
        <x:v>4127.3905919999997</x:v>
      </x:c>
      <x:c r="I481" s="285" t="e">
        <x:f t="shared" si="107"/>
        <x:v>#VALUE!</x:v>
      </x:c>
      <x:c r="J481" s="106" t="e">
        <x:v>#VALUE!</x:v>
      </x:c>
      <x:c r="K481" s="73" t="e">
        <x:v>#VALUE!</x:v>
      </x:c>
      <x:c r="L481" s="68" t="e">
        <x:v>#VALUE!</x:v>
      </x:c>
      <x:c r="M481" s="73" t="e">
        <x:v>#VALUE!</x:v>
      </x:c>
      <x:c r="N481" s="159">
        <x:v>4127.3905919999997</x:v>
      </x:c>
      <x:c r="O481" s="106" t="e">
        <x:v>#VALUE!</x:v>
      </x:c>
      <x:c r="P481" s="73" t="e">
        <x:f t="shared" si="97"/>
        <x:v>#VALUE!</x:v>
      </x:c>
      <x:c r="Q481" s="68">
        <x:v>0</x:v>
      </x:c>
      <x:c r="R481" s="73">
        <x:f t="shared" si="98"/>
        <x:v>0</x:v>
      </x:c>
      <x:c r="S481" s="68" t="e">
        <x:v>#VALUE!</x:v>
      </x:c>
      <x:c r="T481" s="73" t="e">
        <x:f t="shared" si="99"/>
        <x:v>#VALUE!</x:v>
      </x:c>
      <x:c r="U481" s="26" t="e">
        <x:v>#VALUE!</x:v>
      </x:c>
      <x:c r="V481" s="26">
        <x:f t="shared" si="100"/>
        <x:v>4127.3905919999997</x:v>
      </x:c>
      <x:c r="W481" s="73" t="e">
        <x:f t="shared" si="101"/>
        <x:v>#VALUE!</x:v>
      </x:c>
      <x:c r="X481" s="74" t="e">
        <x:f t="shared" si="102"/>
        <x:v>#VALUE!</x:v>
      </x:c>
      <x:c r="Y481" s="68" t="e">
        <x:f t="shared" si="103"/>
        <x:v>#VALUE!</x:v>
      </x:c>
      <x:c r="Z481" s="68" t="e">
        <x:f t="shared" si="104"/>
        <x:v>#VALUE!</x:v>
      </x:c>
      <x:c r="AC481" s="26">
        <x:v>4127.3905919999997</x:v>
      </x:c>
      <x:c r="AD481" s="26">
        <x:v>0</x:v>
      </x:c>
      <x:c r="AE481" s="492">
        <x:f t="shared" si="106"/>
        <x:v>0</x:v>
      </x:c>
      <x:c r="AF481" s="492" t="e">
        <x:f t="shared" si="106"/>
        <x:v>#VALUE!</x:v>
      </x:c>
    </x:row>
    <x:row r="482" spans="1:32" s="26" customFormat="1">
      <x:c r="A482" s="118">
        <x:v>57</x:v>
      </x:c>
      <x:c r="B482" s="118"/>
      <x:c r="C482" s="113">
        <x:v>5</x:v>
      </x:c>
      <x:c r="D482" s="210" t="s">
        <x:v>94</x:v>
      </x:c>
      <x:c r="E482" s="210" t="s">
        <x:v>95</x:v>
      </x:c>
      <x:c r="F482" s="20" t="s">
        <x:v>96</x:v>
      </x:c>
      <x:c r="G482" s="158" t="e">
        <x:f t="shared" si="107"/>
        <x:v>#VALUE!</x:v>
      </x:c>
      <x:c r="H482" s="284">
        <x:f t="shared" si="107"/>
        <x:v>4150.7430036000005</x:v>
      </x:c>
      <x:c r="I482" s="285" t="e">
        <x:f t="shared" si="107"/>
        <x:v>#VALUE!</x:v>
      </x:c>
      <x:c r="J482" s="106" t="e">
        <x:v>#VALUE!</x:v>
      </x:c>
      <x:c r="K482" s="73" t="e">
        <x:v>#VALUE!</x:v>
      </x:c>
      <x:c r="L482" s="68" t="e">
        <x:v>#VALUE!</x:v>
      </x:c>
      <x:c r="M482" s="73" t="e">
        <x:v>#VALUE!</x:v>
      </x:c>
      <x:c r="N482" s="159">
        <x:v>4150.7430036000005</x:v>
      </x:c>
      <x:c r="O482" s="106" t="e">
        <x:v>#VALUE!</x:v>
      </x:c>
      <x:c r="P482" s="73" t="e">
        <x:f t="shared" si="97"/>
        <x:v>#VALUE!</x:v>
      </x:c>
      <x:c r="Q482" s="68">
        <x:v>0</x:v>
      </x:c>
      <x:c r="R482" s="73">
        <x:f t="shared" si="98"/>
        <x:v>0</x:v>
      </x:c>
      <x:c r="S482" s="68" t="e">
        <x:v>#VALUE!</x:v>
      </x:c>
      <x:c r="T482" s="73" t="e">
        <x:f t="shared" si="99"/>
        <x:v>#VALUE!</x:v>
      </x:c>
      <x:c r="U482" s="26" t="e">
        <x:v>#VALUE!</x:v>
      </x:c>
      <x:c r="V482" s="26">
        <x:f t="shared" si="100"/>
        <x:v>4150.7430036000005</x:v>
      </x:c>
      <x:c r="W482" s="73" t="e">
        <x:f t="shared" si="101"/>
        <x:v>#VALUE!</x:v>
      </x:c>
      <x:c r="X482" s="74" t="e">
        <x:f t="shared" si="102"/>
        <x:v>#VALUE!</x:v>
      </x:c>
      <x:c r="Y482" s="68" t="e">
        <x:f t="shared" si="103"/>
        <x:v>#VALUE!</x:v>
      </x:c>
      <x:c r="Z482" s="68" t="e">
        <x:f t="shared" si="104"/>
        <x:v>#VALUE!</x:v>
      </x:c>
      <x:c r="AC482" s="26">
        <x:v>4150.7430036000005</x:v>
      </x:c>
      <x:c r="AD482" s="26">
        <x:v>0</x:v>
      </x:c>
      <x:c r="AE482" s="492">
        <x:f t="shared" si="106"/>
        <x:v>0</x:v>
      </x:c>
      <x:c r="AF482" s="492" t="e">
        <x:f t="shared" si="106"/>
        <x:v>#VALUE!</x:v>
      </x:c>
    </x:row>
    <x:row r="483" spans="1:32" s="26" customFormat="1" ht="16.5">
      <x:c r="A483" s="118">
        <x:v>58</x:v>
      </x:c>
      <x:c r="B483" s="118"/>
      <x:c r="C483" s="113">
        <x:v>5</x:v>
      </x:c>
      <x:c r="D483" s="210" t="s">
        <x:v>1403</x:v>
      </x:c>
      <x:c r="E483" s="210" t="s">
        <x:v>84</x:v>
      </x:c>
      <x:c r="F483" s="20" t="s">
        <x:v>10</x:v>
      </x:c>
      <x:c r="G483" s="158">
        <x:f t="shared" si="107"/>
        <x:v>0</x:v>
      </x:c>
      <x:c r="H483" s="284">
        <x:f t="shared" si="107"/>
        <x:v>0</x:v>
      </x:c>
      <x:c r="I483" s="285">
        <x:f t="shared" si="107"/>
        <x:v>0</x:v>
      </x:c>
      <x:c r="J483" s="106" t="e">
        <x:v>#VALUE!</x:v>
      </x:c>
      <x:c r="K483" s="73" t="e">
        <x:v>#VALUE!</x:v>
      </x:c>
      <x:c r="L483" s="68" t="e">
        <x:v>#VALUE!</x:v>
      </x:c>
      <x:c r="M483" s="73" t="e">
        <x:v>#VALUE!</x:v>
      </x:c>
      <x:c r="N483" s="159">
        <x:v>0</x:v>
      </x:c>
      <x:c r="O483" s="106" t="e">
        <x:v>#VALUE!</x:v>
      </x:c>
      <x:c r="P483" s="73" t="e">
        <x:f t="shared" si="97"/>
        <x:v>#VALUE!</x:v>
      </x:c>
      <x:c r="Q483" s="68">
        <x:v>0</x:v>
      </x:c>
      <x:c r="R483" s="73">
        <x:f t="shared" si="98"/>
        <x:v>0</x:v>
      </x:c>
      <x:c r="S483" s="68" t="e">
        <x:v>#VALUE!</x:v>
      </x:c>
      <x:c r="T483" s="73" t="e">
        <x:f t="shared" si="99"/>
        <x:v>#VALUE!</x:v>
      </x:c>
      <x:c r="U483" s="26" t="e">
        <x:v>#VALUE!</x:v>
      </x:c>
      <x:c r="V483" s="26">
        <x:f t="shared" si="100"/>
        <x:v>0</x:v>
      </x:c>
      <x:c r="W483" s="73" t="e">
        <x:f t="shared" si="101"/>
        <x:v>#VALUE!</x:v>
      </x:c>
      <x:c r="X483" s="74" t="e">
        <x:f t="shared" si="102"/>
        <x:v>#VALUE!</x:v>
      </x:c>
      <x:c r="Y483" s="68" t="e">
        <x:f t="shared" si="103"/>
        <x:v>#VALUE!</x:v>
      </x:c>
      <x:c r="Z483" s="68" t="e">
        <x:f t="shared" si="104"/>
        <x:v>#VALUE!</x:v>
      </x:c>
      <x:c r="AA483" s="411" t="s">
        <x:v>1452</x:v>
      </x:c>
      <x:c r="AC483" s="26">
        <x:v>5568.5949999999993</x:v>
      </x:c>
      <x:c r="AD483" s="26">
        <x:v>100234.70999999999</x:v>
      </x:c>
      <x:c r="AE483" s="492">
        <x:f t="shared" si="106"/>
        <x:v>5568.5949999999993</x:v>
      </x:c>
      <x:c r="AF483" s="492" t="e">
        <x:f t="shared" si="106"/>
        <x:v>#VALUE!</x:v>
      </x:c>
    </x:row>
    <x:row r="484" spans="1:32" s="26" customFormat="1" ht="16.5">
      <x:c r="A484" s="118">
        <x:v>59</x:v>
      </x:c>
      <x:c r="B484" s="118"/>
      <x:c r="C484" s="113">
        <x:v>5</x:v>
      </x:c>
      <x:c r="D484" s="210" t="s">
        <x:v>1438</x:v>
      </x:c>
      <x:c r="E484" s="210" t="s">
        <x:v>84</x:v>
      </x:c>
      <x:c r="F484" s="20" t="s">
        <x:v>10</x:v>
      </x:c>
      <x:c r="G484" s="158">
        <x:f t="shared" si="107"/>
        <x:v>0</x:v>
      </x:c>
      <x:c r="H484" s="284">
        <x:f t="shared" si="107"/>
        <x:v>0</x:v>
      </x:c>
      <x:c r="I484" s="285">
        <x:f t="shared" si="107"/>
        <x:v>0</x:v>
      </x:c>
      <x:c r="J484" s="106" t="e">
        <x:v>#VALUE!</x:v>
      </x:c>
      <x:c r="K484" s="73" t="e">
        <x:v>#VALUE!</x:v>
      </x:c>
      <x:c r="L484" s="68" t="e">
        <x:v>#VALUE!</x:v>
      </x:c>
      <x:c r="M484" s="73" t="e">
        <x:v>#VALUE!</x:v>
      </x:c>
      <x:c r="N484" s="159">
        <x:v>0</x:v>
      </x:c>
      <x:c r="O484" s="106" t="e">
        <x:v>#VALUE!</x:v>
      </x:c>
      <x:c r="P484" s="73" t="e">
        <x:f t="shared" si="97"/>
        <x:v>#VALUE!</x:v>
      </x:c>
      <x:c r="Q484" s="68">
        <x:v>48</x:v>
      </x:c>
      <x:c r="R484" s="73">
        <x:f t="shared" si="98"/>
        <x:v>0</x:v>
      </x:c>
      <x:c r="S484" s="68" t="e">
        <x:v>#VALUE!</x:v>
      </x:c>
      <x:c r="T484" s="73" t="e">
        <x:f t="shared" si="99"/>
        <x:v>#VALUE!</x:v>
      </x:c>
      <x:c r="U484" s="26" t="e">
        <x:v>#VALUE!</x:v>
      </x:c>
      <x:c r="V484" s="26">
        <x:f t="shared" si="100"/>
        <x:v>0</x:v>
      </x:c>
      <x:c r="W484" s="73" t="e">
        <x:f t="shared" si="101"/>
        <x:v>#VALUE!</x:v>
      </x:c>
      <x:c r="X484" s="74" t="e">
        <x:f t="shared" si="102"/>
        <x:v>#VALUE!</x:v>
      </x:c>
      <x:c r="Y484" s="68" t="e">
        <x:f t="shared" si="103"/>
        <x:v>#VALUE!</x:v>
      </x:c>
      <x:c r="Z484" s="68" t="e">
        <x:f t="shared" si="104"/>
        <x:v>#VALUE!</x:v>
      </x:c>
      <x:c r="AA484" s="411" t="s">
        <x:v>1452</x:v>
      </x:c>
      <x:c r="AC484" s="26">
        <x:v>4975.8640254545453</x:v>
      </x:c>
      <x:c r="AD484" s="26">
        <x:v>24879.320127272727</x:v>
      </x:c>
      <x:c r="AE484" s="492">
        <x:f t="shared" si="106"/>
        <x:v>4975.8640254545453</x:v>
      </x:c>
      <x:c r="AF484" s="492" t="e">
        <x:f t="shared" si="106"/>
        <x:v>#VALUE!</x:v>
      </x:c>
    </x:row>
    <x:row r="485" spans="1:32" s="26" customFormat="1" ht="16.5">
      <x:c r="A485" s="118">
        <x:v>60</x:v>
      </x:c>
      <x:c r="B485" s="118"/>
      <x:c r="C485" s="113">
        <x:v>5</x:v>
      </x:c>
      <x:c r="D485" s="451" t="s">
        <x:v>1425</x:v>
      </x:c>
      <x:c r="E485" s="451" t="s">
        <x:v>1445</x:v>
      </x:c>
      <x:c r="F485" s="452" t="s">
        <x:v>10</x:v>
      </x:c>
      <x:c r="G485" s="453">
        <x:f t="shared" si="107"/>
        <x:v>0</x:v>
      </x:c>
      <x:c r="H485" s="454">
        <x:f t="shared" si="107"/>
        <x:v>0</x:v>
      </x:c>
      <x:c r="I485" s="455">
        <x:f t="shared" si="107"/>
        <x:v>0</x:v>
      </x:c>
      <x:c r="J485" s="456" t="e">
        <x:v>#VALUE!</x:v>
      </x:c>
      <x:c r="K485" s="457" t="e">
        <x:v>#VALUE!</x:v>
      </x:c>
      <x:c r="L485" s="459" t="e">
        <x:v>#VALUE!</x:v>
      </x:c>
      <x:c r="M485" s="457" t="e">
        <x:v>#VALUE!</x:v>
      </x:c>
      <x:c r="N485" s="458">
        <x:v>0</x:v>
      </x:c>
      <x:c r="O485" s="456" t="e">
        <x:v>#VALUE!</x:v>
      </x:c>
      <x:c r="P485" s="457" t="e">
        <x:f t="shared" si="97"/>
        <x:v>#VALUE!</x:v>
      </x:c>
      <x:c r="Q485" s="459">
        <x:v>0</x:v>
      </x:c>
      <x:c r="R485" s="457">
        <x:f t="shared" si="98"/>
        <x:v>0</x:v>
      </x:c>
      <x:c r="S485" s="459" t="e">
        <x:v>#VALUE!</x:v>
      </x:c>
      <x:c r="T485" s="457" t="e">
        <x:f t="shared" si="99"/>
        <x:v>#VALUE!</x:v>
      </x:c>
      <x:c r="U485" s="460" t="e">
        <x:v>#VALUE!</x:v>
      </x:c>
      <x:c r="V485" s="460">
        <x:f t="shared" si="100"/>
        <x:v>0</x:v>
      </x:c>
      <x:c r="W485" s="457" t="e">
        <x:f t="shared" si="101"/>
        <x:v>#VALUE!</x:v>
      </x:c>
      <x:c r="X485" s="461" t="e">
        <x:f t="shared" si="102"/>
        <x:v>#VALUE!</x:v>
      </x:c>
      <x:c r="Y485" s="459" t="e">
        <x:f t="shared" si="103"/>
        <x:v>#VALUE!</x:v>
      </x:c>
      <x:c r="Z485" s="459" t="e">
        <x:f t="shared" si="104"/>
        <x:v>#VALUE!</x:v>
      </x:c>
      <x:c r="AA485" s="462" t="s">
        <x:v>1453</x:v>
      </x:c>
      <x:c r="AC485" s="26">
        <x:v>5568.5950000000003</x:v>
      </x:c>
      <x:c r="AD485" s="26">
        <x:v>11137.19</x:v>
      </x:c>
      <x:c r="AE485" s="492">
        <x:f t="shared" si="106"/>
        <x:v>5568.5950000000003</x:v>
      </x:c>
      <x:c r="AF485" s="492" t="e">
        <x:f t="shared" si="106"/>
        <x:v>#VALUE!</x:v>
      </x:c>
    </x:row>
    <x:row r="486" spans="1:32" s="26" customFormat="1" ht="16.5">
      <x:c r="A486" s="118">
        <x:v>61</x:v>
      </x:c>
      <x:c r="B486" s="118"/>
      <x:c r="C486" s="113">
        <x:v>5</x:v>
      </x:c>
      <x:c r="D486" s="451" t="s">
        <x:v>1436</x:v>
      </x:c>
      <x:c r="E486" s="451" t="s">
        <x:v>1445</x:v>
      </x:c>
      <x:c r="F486" s="452" t="s">
        <x:v>10</x:v>
      </x:c>
      <x:c r="G486" s="453">
        <x:f t="shared" si="107"/>
        <x:v>0</x:v>
      </x:c>
      <x:c r="H486" s="454">
        <x:f t="shared" si="107"/>
        <x:v>0</x:v>
      </x:c>
      <x:c r="I486" s="455">
        <x:f t="shared" si="107"/>
        <x:v>0</x:v>
      </x:c>
      <x:c r="J486" s="456" t="e">
        <x:v>#VALUE!</x:v>
      </x:c>
      <x:c r="K486" s="457" t="e">
        <x:v>#VALUE!</x:v>
      </x:c>
      <x:c r="L486" s="459" t="e">
        <x:v>#VALUE!</x:v>
      </x:c>
      <x:c r="M486" s="457" t="e">
        <x:v>#VALUE!</x:v>
      </x:c>
      <x:c r="N486" s="458">
        <x:v>0</x:v>
      </x:c>
      <x:c r="O486" s="456" t="e">
        <x:v>#VALUE!</x:v>
      </x:c>
      <x:c r="P486" s="457" t="e">
        <x:f t="shared" si="97"/>
        <x:v>#VALUE!</x:v>
      </x:c>
      <x:c r="Q486" s="459">
        <x:v>19</x:v>
      </x:c>
      <x:c r="R486" s="457">
        <x:f t="shared" si="98"/>
        <x:v>0</x:v>
      </x:c>
      <x:c r="S486" s="459" t="e">
        <x:v>#VALUE!</x:v>
      </x:c>
      <x:c r="T486" s="457" t="e">
        <x:f t="shared" si="99"/>
        <x:v>#VALUE!</x:v>
      </x:c>
      <x:c r="U486" s="460" t="e">
        <x:v>#VALUE!</x:v>
      </x:c>
      <x:c r="V486" s="460">
        <x:f t="shared" si="100"/>
        <x:v>0</x:v>
      </x:c>
      <x:c r="W486" s="457" t="e">
        <x:f t="shared" si="101"/>
        <x:v>#VALUE!</x:v>
      </x:c>
      <x:c r="X486" s="461" t="e">
        <x:f t="shared" si="102"/>
        <x:v>#VALUE!</x:v>
      </x:c>
      <x:c r="Y486" s="459" t="e">
        <x:f t="shared" si="103"/>
        <x:v>#VALUE!</x:v>
      </x:c>
      <x:c r="Z486" s="459" t="e">
        <x:f t="shared" si="104"/>
        <x:v>#VALUE!</x:v>
      </x:c>
      <x:c r="AA486" s="462" t="s">
        <x:v>1453</x:v>
      </x:c>
      <x:c r="AC486" s="26">
        <x:v>5563.0354181818184</x:v>
      </x:c>
      <x:c r="AD486" s="26">
        <x:v>5563.0354181818184</x:v>
      </x:c>
      <x:c r="AE486" s="492">
        <x:f t="shared" si="106"/>
        <x:v>5563.0354181818184</x:v>
      </x:c>
      <x:c r="AF486" s="492" t="e">
        <x:f t="shared" si="106"/>
        <x:v>#VALUE!</x:v>
      </x:c>
    </x:row>
    <x:row r="487" spans="1:32" s="26" customFormat="1" ht="16.5">
      <x:c r="A487" s="118">
        <x:v>62</x:v>
      </x:c>
      <x:c r="B487" s="118"/>
      <x:c r="C487" s="113">
        <x:v>5</x:v>
      </x:c>
      <x:c r="D487" s="210" t="s">
        <x:v>1409</x:v>
      </x:c>
      <x:c r="E487" s="210" t="s">
        <x:v>84</x:v>
      </x:c>
      <x:c r="F487" s="20" t="s">
        <x:v>1420</x:v>
      </x:c>
      <x:c r="G487" s="158" t="e">
        <x:f t="shared" si="107"/>
        <x:v>#VALUE!</x:v>
      </x:c>
      <x:c r="H487" s="284">
        <x:f t="shared" si="107"/>
        <x:v>0</x:v>
      </x:c>
      <x:c r="I487" s="285" t="e">
        <x:f t="shared" si="107"/>
        <x:v>#VALUE!</x:v>
      </x:c>
      <x:c r="J487" s="106" t="e">
        <x:v>#VALUE!</x:v>
      </x:c>
      <x:c r="K487" s="73" t="e">
        <x:v>#VALUE!</x:v>
      </x:c>
      <x:c r="L487" s="68" t="e">
        <x:v>#VALUE!</x:v>
      </x:c>
      <x:c r="M487" s="73" t="e">
        <x:v>#VALUE!</x:v>
      </x:c>
      <x:c r="N487" s="159">
        <x:v>0</x:v>
      </x:c>
      <x:c r="O487" s="106" t="e">
        <x:v>#VALUE!</x:v>
      </x:c>
      <x:c r="P487" s="73" t="e">
        <x:f t="shared" si="97"/>
        <x:v>#VALUE!</x:v>
      </x:c>
      <x:c r="Q487" s="68">
        <x:v>0</x:v>
      </x:c>
      <x:c r="R487" s="73">
        <x:f t="shared" si="98"/>
        <x:v>0</x:v>
      </x:c>
      <x:c r="S487" s="68" t="e">
        <x:v>#VALUE!</x:v>
      </x:c>
      <x:c r="T487" s="73" t="e">
        <x:f t="shared" si="99"/>
        <x:v>#VALUE!</x:v>
      </x:c>
      <x:c r="U487" s="26" t="e">
        <x:v>#VALUE!</x:v>
      </x:c>
      <x:c r="V487" s="26">
        <x:f t="shared" si="100"/>
        <x:v>0</x:v>
      </x:c>
      <x:c r="W487" s="73" t="e">
        <x:f t="shared" si="101"/>
        <x:v>#VALUE!</x:v>
      </x:c>
      <x:c r="X487" s="74" t="e">
        <x:f t="shared" si="102"/>
        <x:v>#VALUE!</x:v>
      </x:c>
      <x:c r="Y487" s="68" t="e">
        <x:f t="shared" si="103"/>
        <x:v>#VALUE!</x:v>
      </x:c>
      <x:c r="Z487" s="72" t="e">
        <x:f t="shared" si="104"/>
        <x:v>#VALUE!</x:v>
      </x:c>
      <x:c r="AA487" t="s">
        <x:v>1451</x:v>
      </x:c>
      <x:c r="AC487" s="26">
        <x:v>589.19653846153847</x:v>
      </x:c>
      <x:c r="AD487" s="26">
        <x:v>9427.1446153846155</x:v>
      </x:c>
      <x:c r="AE487" s="492">
        <x:f t="shared" si="106"/>
        <x:v>589.19653846153847</x:v>
      </x:c>
      <x:c r="AF487" s="492" t="e">
        <x:f t="shared" si="106"/>
        <x:v>#VALUE!</x:v>
      </x:c>
    </x:row>
    <x:row r="488" spans="1:32" s="26" customFormat="1">
      <x:c r="A488" s="118">
        <x:v>63</x:v>
      </x:c>
      <x:c r="B488" s="118"/>
      <x:c r="C488" s="113">
        <x:v>5</x:v>
      </x:c>
      <x:c r="D488" s="210" t="s">
        <x:v>1428</x:v>
      </x:c>
      <x:c r="E488" s="210" t="s">
        <x:v>84</x:v>
      </x:c>
      <x:c r="F488" s="20" t="s">
        <x:v>1420</x:v>
      </x:c>
      <x:c r="G488" s="158">
        <x:f t="shared" si="107"/>
        <x:v>0</x:v>
      </x:c>
      <x:c r="H488" s="284">
        <x:f t="shared" si="107"/>
        <x:v>0</x:v>
      </x:c>
      <x:c r="I488" s="285">
        <x:f t="shared" si="107"/>
        <x:v>0</x:v>
      </x:c>
      <x:c r="J488" s="106" t="e">
        <x:v>#VALUE!</x:v>
      </x:c>
      <x:c r="K488" s="73" t="e">
        <x:v>#VALUE!</x:v>
      </x:c>
      <x:c r="L488" s="68" t="e">
        <x:v>#VALUE!</x:v>
      </x:c>
      <x:c r="M488" s="73" t="e">
        <x:v>#VALUE!</x:v>
      </x:c>
      <x:c r="N488" s="159">
        <x:v>0</x:v>
      </x:c>
      <x:c r="O488" s="106" t="e">
        <x:v>#VALUE!</x:v>
      </x:c>
      <x:c r="P488" s="73" t="e">
        <x:f t="shared" si="97"/>
        <x:v>#VALUE!</x:v>
      </x:c>
      <x:c r="Q488" s="68">
        <x:v>0</x:v>
      </x:c>
      <x:c r="R488" s="73">
        <x:f t="shared" si="98"/>
        <x:v>0</x:v>
      </x:c>
      <x:c r="S488" s="68" t="e">
        <x:v>#VALUE!</x:v>
      </x:c>
      <x:c r="T488" s="73" t="e">
        <x:f t="shared" si="99"/>
        <x:v>#VALUE!</x:v>
      </x:c>
      <x:c r="U488" s="26" t="e">
        <x:v>#VALUE!</x:v>
      </x:c>
      <x:c r="V488" s="26">
        <x:f t="shared" si="100"/>
        <x:v>0</x:v>
      </x:c>
      <x:c r="W488" s="73" t="e">
        <x:f t="shared" si="101"/>
        <x:v>#VALUE!</x:v>
      </x:c>
      <x:c r="X488" s="74" t="e">
        <x:f t="shared" si="102"/>
        <x:v>#VALUE!</x:v>
      </x:c>
      <x:c r="Y488" s="68" t="e">
        <x:f t="shared" si="103"/>
        <x:v>#VALUE!</x:v>
      </x:c>
      <x:c r="Z488" s="68" t="e">
        <x:f t="shared" si="104"/>
        <x:v>#VALUE!</x:v>
      </x:c>
      <x:c r="AC488" s="26">
        <x:v>598.05185074626866</x:v>
      </x:c>
      <x:c r="AD488" s="26">
        <x:v>0</x:v>
      </x:c>
      <x:c r="AE488" s="492">
        <x:f t="shared" si="106"/>
        <x:v>598.05185074626866</x:v>
      </x:c>
      <x:c r="AF488" s="492" t="e">
        <x:f t="shared" si="106"/>
        <x:v>#VALUE!</x:v>
      </x:c>
    </x:row>
    <x:row r="489" spans="1:32" s="26" customFormat="1" ht="16.5">
      <x:c r="A489" s="118">
        <x:v>64</x:v>
      </x:c>
      <x:c r="B489" s="118"/>
      <x:c r="C489" s="113">
        <x:v>5</x:v>
      </x:c>
      <x:c r="D489" s="210" t="s">
        <x:v>1410</x:v>
      </x:c>
      <x:c r="E489" s="210" t="s">
        <x:v>84</x:v>
      </x:c>
      <x:c r="F489" s="20" t="s">
        <x:v>1420</x:v>
      </x:c>
      <x:c r="G489" s="158" t="e">
        <x:f t="shared" si="107"/>
        <x:v>#VALUE!</x:v>
      </x:c>
      <x:c r="H489" s="284">
        <x:f t="shared" si="107"/>
        <x:v>0</x:v>
      </x:c>
      <x:c r="I489" s="285" t="e">
        <x:f t="shared" si="107"/>
        <x:v>#VALUE!</x:v>
      </x:c>
      <x:c r="J489" s="106" t="e">
        <x:v>#VALUE!</x:v>
      </x:c>
      <x:c r="K489" s="73" t="e">
        <x:v>#VALUE!</x:v>
      </x:c>
      <x:c r="L489" s="68" t="e">
        <x:v>#VALUE!</x:v>
      </x:c>
      <x:c r="M489" s="73" t="e">
        <x:v>#VALUE!</x:v>
      </x:c>
      <x:c r="N489" s="159">
        <x:v>0</x:v>
      </x:c>
      <x:c r="O489" s="106" t="e">
        <x:v>#VALUE!</x:v>
      </x:c>
      <x:c r="P489" s="73" t="e">
        <x:f t="shared" si="97"/>
        <x:v>#VALUE!</x:v>
      </x:c>
      <x:c r="Q489" s="68">
        <x:v>0</x:v>
      </x:c>
      <x:c r="R489" s="73">
        <x:f t="shared" si="98"/>
        <x:v>0</x:v>
      </x:c>
      <x:c r="S489" s="68" t="e">
        <x:v>#VALUE!</x:v>
      </x:c>
      <x:c r="T489" s="73" t="e">
        <x:f t="shared" si="99"/>
        <x:v>#VALUE!</x:v>
      </x:c>
      <x:c r="U489" s="26" t="e">
        <x:v>#VALUE!</x:v>
      </x:c>
      <x:c r="V489" s="26">
        <x:f t="shared" si="100"/>
        <x:v>0</x:v>
      </x:c>
      <x:c r="W489" s="73" t="e">
        <x:f t="shared" si="101"/>
        <x:v>#VALUE!</x:v>
      </x:c>
      <x:c r="X489" s="74" t="e">
        <x:f t="shared" si="102"/>
        <x:v>#VALUE!</x:v>
      </x:c>
      <x:c r="Y489" s="68" t="e">
        <x:f t="shared" si="103"/>
        <x:v>#VALUE!</x:v>
      </x:c>
      <x:c r="Z489" s="68" t="e">
        <x:f t="shared" si="104"/>
        <x:v>#VALUE!</x:v>
      </x:c>
      <x:c r="AA489" t="s">
        <x:v>1451</x:v>
      </x:c>
      <x:c r="AC489" s="26">
        <x:v>544.07461538461553</x:v>
      </x:c>
      <x:c r="AD489" s="26">
        <x:v>13057.790769230773</x:v>
      </x:c>
      <x:c r="AE489" s="492">
        <x:f t="shared" si="106"/>
        <x:v>544.07461538461553</x:v>
      </x:c>
      <x:c r="AF489" s="492" t="e">
        <x:f t="shared" si="106"/>
        <x:v>#VALUE!</x:v>
      </x:c>
    </x:row>
    <x:row r="490" spans="1:32" s="26" customFormat="1">
      <x:c r="A490" s="118">
        <x:v>65</x:v>
      </x:c>
      <x:c r="B490" s="118"/>
      <x:c r="C490" s="113">
        <x:v>5</x:v>
      </x:c>
      <x:c r="D490" s="210" t="s">
        <x:v>1427</x:v>
      </x:c>
      <x:c r="E490" s="210" t="s">
        <x:v>84</x:v>
      </x:c>
      <x:c r="F490" s="20" t="s">
        <x:v>1420</x:v>
      </x:c>
      <x:c r="G490" s="158">
        <x:f t="shared" ref="G490:I505" si="108">SUMIFS(U:U,$D:$D,$D490,$C:$C,$C490-1)</x:f>
        <x:v>0</x:v>
      </x:c>
      <x:c r="H490" s="284">
        <x:f t="shared" si="108"/>
        <x:v>0</x:v>
      </x:c>
      <x:c r="I490" s="285">
        <x:f t="shared" si="108"/>
        <x:v>0</x:v>
      </x:c>
      <x:c r="J490" s="106" t="e">
        <x:v>#VALUE!</x:v>
      </x:c>
      <x:c r="K490" s="73" t="e">
        <x:v>#VALUE!</x:v>
      </x:c>
      <x:c r="L490" s="68" t="e">
        <x:v>#VALUE!</x:v>
      </x:c>
      <x:c r="M490" s="73" t="e">
        <x:v>#VALUE!</x:v>
      </x:c>
      <x:c r="N490" s="159">
        <x:v>0</x:v>
      </x:c>
      <x:c r="O490" s="106" t="e">
        <x:v>#VALUE!</x:v>
      </x:c>
      <x:c r="P490" s="73" t="e">
        <x:f t="shared" ref="P490:P505" si="109">+IF(O490&lt;&gt;0,O490*N490,)</x:f>
        <x:v>#VALUE!</x:v>
      </x:c>
      <x:c r="Q490" s="68">
        <x:v>0</x:v>
      </x:c>
      <x:c r="R490" s="73">
        <x:f t="shared" ref="R490:R505" si="110">+IF(Q490&lt;&gt;0,Q490*N490,)</x:f>
        <x:v>0</x:v>
      </x:c>
      <x:c r="S490" s="68" t="e">
        <x:v>#VALUE!</x:v>
      </x:c>
      <x:c r="T490" s="73" t="e">
        <x:f t="shared" ref="T490:T505" si="111">+IF(S490&lt;&gt;0,S490*N490,)</x:f>
        <x:v>#VALUE!</x:v>
      </x:c>
      <x:c r="U490" s="26" t="e">
        <x:v>#VALUE!</x:v>
      </x:c>
      <x:c r="V490" s="26">
        <x:f t="shared" ref="V490:V505" si="112">+N490</x:f>
        <x:v>0</x:v>
      </x:c>
      <x:c r="W490" s="73" t="e">
        <x:f t="shared" ref="W490:W505" si="113">+IF(U490&lt;&gt;0,U490*N490,)</x:f>
        <x:v>#VALUE!</x:v>
      </x:c>
      <x:c r="X490" s="74" t="e">
        <x:f t="shared" ref="X490:X505" si="114">+I490+K490-P490-R490-W490-T490+M490</x:f>
        <x:v>#VALUE!</x:v>
      </x:c>
      <x:c r="Y490" s="68" t="e">
        <x:f t="shared" ref="Y490:Y505" si="115">+G490+J490+L490-O490-Q490-S490</x:f>
        <x:v>#VALUE!</x:v>
      </x:c>
      <x:c r="Z490" s="68" t="e">
        <x:f t="shared" ref="Z490:Z505" si="116">+U490-Y490</x:f>
        <x:v>#VALUE!</x:v>
      </x:c>
      <x:c r="AC490" s="26">
        <x:v>551.44600000000003</x:v>
      </x:c>
      <x:c r="AD490" s="26">
        <x:v>0</x:v>
      </x:c>
      <x:c r="AE490" s="492">
        <x:f t="shared" si="106"/>
        <x:v>551.44600000000003</x:v>
      </x:c>
      <x:c r="AF490" s="492" t="e">
        <x:f t="shared" si="106"/>
        <x:v>#VALUE!</x:v>
      </x:c>
    </x:row>
    <x:row r="491" spans="1:32" s="26" customFormat="1" ht="16.5">
      <x:c r="A491" s="118">
        <x:v>66</x:v>
      </x:c>
      <x:c r="B491" s="118"/>
      <x:c r="C491" s="113">
        <x:v>5</x:v>
      </x:c>
      <x:c r="D491" s="210" t="s">
        <x:v>1411</x:v>
      </x:c>
      <x:c r="E491" s="210" t="s">
        <x:v>84</x:v>
      </x:c>
      <x:c r="F491" s="20" t="s">
        <x:v>1420</x:v>
      </x:c>
      <x:c r="G491" s="158" t="e">
        <x:f t="shared" si="108"/>
        <x:v>#VALUE!</x:v>
      </x:c>
      <x:c r="H491" s="284">
        <x:f t="shared" si="108"/>
        <x:v>0</x:v>
      </x:c>
      <x:c r="I491" s="285" t="e">
        <x:f t="shared" si="108"/>
        <x:v>#VALUE!</x:v>
      </x:c>
      <x:c r="J491" s="106" t="e">
        <x:v>#VALUE!</x:v>
      </x:c>
      <x:c r="K491" s="73" t="e">
        <x:v>#VALUE!</x:v>
      </x:c>
      <x:c r="L491" s="68" t="e">
        <x:v>#VALUE!</x:v>
      </x:c>
      <x:c r="M491" s="73" t="e">
        <x:v>#VALUE!</x:v>
      </x:c>
      <x:c r="N491" s="159">
        <x:v>0</x:v>
      </x:c>
      <x:c r="O491" s="106" t="e">
        <x:v>#VALUE!</x:v>
      </x:c>
      <x:c r="P491" s="73" t="e">
        <x:f t="shared" si="109"/>
        <x:v>#VALUE!</x:v>
      </x:c>
      <x:c r="Q491" s="68">
        <x:v>0</x:v>
      </x:c>
      <x:c r="R491" s="73">
        <x:f t="shared" si="110"/>
        <x:v>0</x:v>
      </x:c>
      <x:c r="S491" s="68" t="e">
        <x:v>#VALUE!</x:v>
      </x:c>
      <x:c r="T491" s="73" t="e">
        <x:f t="shared" si="111"/>
        <x:v>#VALUE!</x:v>
      </x:c>
      <x:c r="U491" s="26" t="e">
        <x:v>#VALUE!</x:v>
      </x:c>
      <x:c r="V491" s="26">
        <x:f t="shared" si="112"/>
        <x:v>0</x:v>
      </x:c>
      <x:c r="W491" s="73" t="e">
        <x:f t="shared" si="113"/>
        <x:v>#VALUE!</x:v>
      </x:c>
      <x:c r="X491" s="74" t="e">
        <x:f t="shared" si="114"/>
        <x:v>#VALUE!</x:v>
      </x:c>
      <x:c r="Y491" s="68" t="e">
        <x:f t="shared" si="115"/>
        <x:v>#VALUE!</x:v>
      </x:c>
      <x:c r="Z491" s="68" t="e">
        <x:f t="shared" si="116"/>
        <x:v>#VALUE!</x:v>
      </x:c>
      <x:c r="AA491" t="s">
        <x:v>1451</x:v>
      </x:c>
      <x:c r="AC491" s="26">
        <x:v>609.15538461538461</x:v>
      </x:c>
      <x:c r="AD491" s="26">
        <x:v>4873.2430769230768</x:v>
      </x:c>
      <x:c r="AE491" s="492">
        <x:f t="shared" si="106"/>
        <x:v>609.15538461538461</x:v>
      </x:c>
      <x:c r="AF491" s="492" t="e">
        <x:f t="shared" si="106"/>
        <x:v>#VALUE!</x:v>
      </x:c>
    </x:row>
    <x:row r="492" spans="1:32" s="26" customFormat="1">
      <x:c r="A492" s="118">
        <x:v>67</x:v>
      </x:c>
      <x:c r="B492" s="118"/>
      <x:c r="C492" s="113">
        <x:v>5</x:v>
      </x:c>
      <x:c r="D492" s="210" t="s">
        <x:v>1426</x:v>
      </x:c>
      <x:c r="E492" s="210" t="s">
        <x:v>84</x:v>
      </x:c>
      <x:c r="F492" s="20" t="s">
        <x:v>1420</x:v>
      </x:c>
      <x:c r="G492" s="158">
        <x:f t="shared" si="108"/>
        <x:v>0</x:v>
      </x:c>
      <x:c r="H492" s="284">
        <x:f t="shared" si="108"/>
        <x:v>0</x:v>
      </x:c>
      <x:c r="I492" s="285">
        <x:f t="shared" si="108"/>
        <x:v>0</x:v>
      </x:c>
      <x:c r="J492" s="106" t="e">
        <x:v>#VALUE!</x:v>
      </x:c>
      <x:c r="K492" s="73" t="e">
        <x:v>#VALUE!</x:v>
      </x:c>
      <x:c r="L492" s="68" t="e">
        <x:v>#VALUE!</x:v>
      </x:c>
      <x:c r="M492" s="73" t="e">
        <x:v>#VALUE!</x:v>
      </x:c>
      <x:c r="N492" s="159">
        <x:v>0</x:v>
      </x:c>
      <x:c r="O492" s="106" t="e">
        <x:v>#VALUE!</x:v>
      </x:c>
      <x:c r="P492" s="73" t="e">
        <x:f t="shared" si="109"/>
        <x:v>#VALUE!</x:v>
      </x:c>
      <x:c r="Q492" s="68">
        <x:v>0</x:v>
      </x:c>
      <x:c r="R492" s="73">
        <x:f t="shared" si="110"/>
        <x:v>0</x:v>
      </x:c>
      <x:c r="S492" s="68" t="e">
        <x:v>#VALUE!</x:v>
      </x:c>
      <x:c r="T492" s="73" t="e">
        <x:f t="shared" si="111"/>
        <x:v>#VALUE!</x:v>
      </x:c>
      <x:c r="U492" s="26" t="e">
        <x:v>#VALUE!</x:v>
      </x:c>
      <x:c r="V492" s="26">
        <x:f t="shared" si="112"/>
        <x:v>0</x:v>
      </x:c>
      <x:c r="W492" s="73" t="e">
        <x:f t="shared" si="113"/>
        <x:v>#VALUE!</x:v>
      </x:c>
      <x:c r="X492" s="74" t="e">
        <x:f t="shared" si="114"/>
        <x:v>#VALUE!</x:v>
      </x:c>
      <x:c r="Y492" s="68" t="e">
        <x:f t="shared" si="115"/>
        <x:v>#VALUE!</x:v>
      </x:c>
      <x:c r="Z492" s="68" t="e">
        <x:f t="shared" si="116"/>
        <x:v>#VALUE!</x:v>
      </x:c>
      <x:c r="AC492" s="26">
        <x:v>617.74300000000005</x:v>
      </x:c>
      <x:c r="AD492" s="26">
        <x:v>0</x:v>
      </x:c>
      <x:c r="AE492" s="492">
        <x:f t="shared" si="106"/>
        <x:v>617.74300000000005</x:v>
      </x:c>
      <x:c r="AF492" s="492" t="e">
        <x:f t="shared" si="106"/>
        <x:v>#VALUE!</x:v>
      </x:c>
    </x:row>
    <x:row r="493" spans="1:32" s="26" customFormat="1" ht="16.5">
      <x:c r="A493" s="118">
        <x:v>68</x:v>
      </x:c>
      <x:c r="B493" s="118"/>
      <x:c r="C493" s="113">
        <x:v>5</x:v>
      </x:c>
      <x:c r="D493" s="210" t="s">
        <x:v>1405</x:v>
      </x:c>
      <x:c r="E493" s="210" t="s">
        <x:v>84</x:v>
      </x:c>
      <x:c r="F493" s="20" t="s">
        <x:v>1420</x:v>
      </x:c>
      <x:c r="G493" s="158" t="e">
        <x:f t="shared" si="108"/>
        <x:v>#VALUE!</x:v>
      </x:c>
      <x:c r="H493" s="284">
        <x:f t="shared" si="108"/>
        <x:v>0</x:v>
      </x:c>
      <x:c r="I493" s="285" t="e">
        <x:f t="shared" si="108"/>
        <x:v>#VALUE!</x:v>
      </x:c>
      <x:c r="J493" s="106" t="e">
        <x:v>#VALUE!</x:v>
      </x:c>
      <x:c r="K493" s="73" t="e">
        <x:v>#VALUE!</x:v>
      </x:c>
      <x:c r="L493" s="68" t="e">
        <x:v>#VALUE!</x:v>
      </x:c>
      <x:c r="M493" s="73" t="e">
        <x:v>#VALUE!</x:v>
      </x:c>
      <x:c r="N493" s="159">
        <x:v>0</x:v>
      </x:c>
      <x:c r="O493" s="106" t="e">
        <x:v>#VALUE!</x:v>
      </x:c>
      <x:c r="P493" s="73" t="e">
        <x:f t="shared" si="109"/>
        <x:v>#VALUE!</x:v>
      </x:c>
      <x:c r="Q493" s="68">
        <x:v>0</x:v>
      </x:c>
      <x:c r="R493" s="73">
        <x:f t="shared" si="110"/>
        <x:v>0</x:v>
      </x:c>
      <x:c r="S493" s="68" t="e">
        <x:v>#VALUE!</x:v>
      </x:c>
      <x:c r="T493" s="73" t="e">
        <x:f t="shared" si="111"/>
        <x:v>#VALUE!</x:v>
      </x:c>
      <x:c r="U493" s="26" t="e">
        <x:v>#VALUE!</x:v>
      </x:c>
      <x:c r="V493" s="26">
        <x:f t="shared" si="112"/>
        <x:v>0</x:v>
      </x:c>
      <x:c r="W493" s="73" t="e">
        <x:f t="shared" si="113"/>
        <x:v>#VALUE!</x:v>
      </x:c>
      <x:c r="X493" s="74" t="e">
        <x:f t="shared" si="114"/>
        <x:v>#VALUE!</x:v>
      </x:c>
      <x:c r="Y493" s="68" t="e">
        <x:f t="shared" si="115"/>
        <x:v>#VALUE!</x:v>
      </x:c>
      <x:c r="Z493" s="68" t="e">
        <x:f t="shared" si="116"/>
        <x:v>#VALUE!</x:v>
      </x:c>
      <x:c r="AA493" t="s">
        <x:v>1451</x:v>
      </x:c>
      <x:c r="AC493" s="26">
        <x:v>610.02310769230769</x:v>
      </x:c>
      <x:c r="AD493" s="26">
        <x:v>4880.1848615384615</x:v>
      </x:c>
      <x:c r="AE493" s="492">
        <x:f t="shared" si="106"/>
        <x:v>610.02310769230769</x:v>
      </x:c>
      <x:c r="AF493" s="492" t="e">
        <x:f t="shared" si="106"/>
        <x:v>#VALUE!</x:v>
      </x:c>
    </x:row>
    <x:row r="494" spans="1:32" s="26" customFormat="1">
      <x:c r="A494" s="118">
        <x:v>69</x:v>
      </x:c>
      <x:c r="B494" s="118"/>
      <x:c r="C494" s="113">
        <x:v>5</x:v>
      </x:c>
      <x:c r="D494" s="210" t="s">
        <x:v>1429</x:v>
      </x:c>
      <x:c r="E494" s="210" t="s">
        <x:v>84</x:v>
      </x:c>
      <x:c r="F494" s="20" t="s">
        <x:v>1420</x:v>
      </x:c>
      <x:c r="G494" s="158">
        <x:f t="shared" si="108"/>
        <x:v>0</x:v>
      </x:c>
      <x:c r="H494" s="284">
        <x:f t="shared" si="108"/>
        <x:v>0</x:v>
      </x:c>
      <x:c r="I494" s="285">
        <x:f t="shared" si="108"/>
        <x:v>0</x:v>
      </x:c>
      <x:c r="J494" s="106" t="e">
        <x:v>#VALUE!</x:v>
      </x:c>
      <x:c r="K494" s="73" t="e">
        <x:v>#VALUE!</x:v>
      </x:c>
      <x:c r="L494" s="68" t="e">
        <x:v>#VALUE!</x:v>
      </x:c>
      <x:c r="M494" s="73" t="e">
        <x:v>#VALUE!</x:v>
      </x:c>
      <x:c r="N494" s="159">
        <x:v>0</x:v>
      </x:c>
      <x:c r="O494" s="106" t="e">
        <x:v>#VALUE!</x:v>
      </x:c>
      <x:c r="P494" s="73" t="e">
        <x:f t="shared" si="109"/>
        <x:v>#VALUE!</x:v>
      </x:c>
      <x:c r="Q494" s="68">
        <x:v>0</x:v>
      </x:c>
      <x:c r="R494" s="73">
        <x:f t="shared" si="110"/>
        <x:v>0</x:v>
      </x:c>
      <x:c r="S494" s="68" t="e">
        <x:v>#VALUE!</x:v>
      </x:c>
      <x:c r="T494" s="73" t="e">
        <x:f t="shared" si="111"/>
        <x:v>#VALUE!</x:v>
      </x:c>
      <x:c r="U494" s="26" t="e">
        <x:v>#VALUE!</x:v>
      </x:c>
      <x:c r="V494" s="26">
        <x:f t="shared" si="112"/>
        <x:v>0</x:v>
      </x:c>
      <x:c r="W494" s="73" t="e">
        <x:f t="shared" si="113"/>
        <x:v>#VALUE!</x:v>
      </x:c>
      <x:c r="X494" s="74" t="e">
        <x:f t="shared" si="114"/>
        <x:v>#VALUE!</x:v>
      </x:c>
      <x:c r="Y494" s="68" t="e">
        <x:f t="shared" si="115"/>
        <x:v>#VALUE!</x:v>
      </x:c>
      <x:c r="Z494" s="68" t="e">
        <x:f t="shared" si="116"/>
        <x:v>#VALUE!</x:v>
      </x:c>
      <x:c r="AC494" s="26">
        <x:v>618.66700000000003</x:v>
      </x:c>
      <x:c r="AD494" s="26">
        <x:v>0</x:v>
      </x:c>
      <x:c r="AE494" s="492">
        <x:f t="shared" si="106"/>
        <x:v>618.66700000000003</x:v>
      </x:c>
      <x:c r="AF494" s="492" t="e">
        <x:f t="shared" si="106"/>
        <x:v>#VALUE!</x:v>
      </x:c>
    </x:row>
    <x:row r="495" spans="1:32" s="26" customFormat="1" ht="16.5">
      <x:c r="A495" s="118">
        <x:v>70</x:v>
      </x:c>
      <x:c r="B495" s="118"/>
      <x:c r="C495" s="113">
        <x:v>5</x:v>
      </x:c>
      <x:c r="D495" s="210" t="s">
        <x:v>1406</x:v>
      </x:c>
      <x:c r="E495" s="210" t="s">
        <x:v>84</x:v>
      </x:c>
      <x:c r="F495" s="20" t="s">
        <x:v>1420</x:v>
      </x:c>
      <x:c r="G495" s="158" t="e">
        <x:f t="shared" si="108"/>
        <x:v>#VALUE!</x:v>
      </x:c>
      <x:c r="H495" s="284">
        <x:f t="shared" si="108"/>
        <x:v>0</x:v>
      </x:c>
      <x:c r="I495" s="285" t="e">
        <x:f t="shared" si="108"/>
        <x:v>#VALUE!</x:v>
      </x:c>
      <x:c r="J495" s="106" t="e">
        <x:v>#VALUE!</x:v>
      </x:c>
      <x:c r="K495" s="73" t="e">
        <x:v>#VALUE!</x:v>
      </x:c>
      <x:c r="L495" s="68" t="e">
        <x:v>#VALUE!</x:v>
      </x:c>
      <x:c r="M495" s="73" t="e">
        <x:v>#VALUE!</x:v>
      </x:c>
      <x:c r="N495" s="159">
        <x:v>0</x:v>
      </x:c>
      <x:c r="O495" s="106" t="e">
        <x:v>#VALUE!</x:v>
      </x:c>
      <x:c r="P495" s="73" t="e">
        <x:f t="shared" si="109"/>
        <x:v>#VALUE!</x:v>
      </x:c>
      <x:c r="Q495" s="68">
        <x:v>0</x:v>
      </x:c>
      <x:c r="R495" s="73">
        <x:f t="shared" si="110"/>
        <x:v>0</x:v>
      </x:c>
      <x:c r="S495" s="68" t="e">
        <x:v>#VALUE!</x:v>
      </x:c>
      <x:c r="T495" s="73" t="e">
        <x:f t="shared" si="111"/>
        <x:v>#VALUE!</x:v>
      </x:c>
      <x:c r="U495" s="26" t="e">
        <x:v>#VALUE!</x:v>
      </x:c>
      <x:c r="V495" s="26">
        <x:f t="shared" si="112"/>
        <x:v>0</x:v>
      </x:c>
      <x:c r="W495" s="73" t="e">
        <x:f t="shared" si="113"/>
        <x:v>#VALUE!</x:v>
      </x:c>
      <x:c r="X495" s="74" t="e">
        <x:f t="shared" si="114"/>
        <x:v>#VALUE!</x:v>
      </x:c>
      <x:c r="Y495" s="68" t="e">
        <x:f t="shared" si="115"/>
        <x:v>#VALUE!</x:v>
      </x:c>
      <x:c r="Z495" s="68" t="e">
        <x:f t="shared" si="116"/>
        <x:v>#VALUE!</x:v>
      </x:c>
      <x:c r="AA495" t="s">
        <x:v>1451</x:v>
      </x:c>
      <x:c r="AC495" s="26">
        <x:v>554.48769230769233</x:v>
      </x:c>
      <x:c r="AD495" s="26">
        <x:v>4435.9015384615386</x:v>
      </x:c>
      <x:c r="AE495" s="492">
        <x:f t="shared" si="106"/>
        <x:v>554.48769230769233</x:v>
      </x:c>
      <x:c r="AF495" s="492" t="e">
        <x:f t="shared" si="106"/>
        <x:v>#VALUE!</x:v>
      </x:c>
    </x:row>
    <x:row r="496" spans="1:32" s="26" customFormat="1">
      <x:c r="A496" s="118">
        <x:v>71</x:v>
      </x:c>
      <x:c r="B496" s="118"/>
      <x:c r="C496" s="113">
        <x:v>5</x:v>
      </x:c>
      <x:c r="D496" s="210" t="s">
        <x:v>1423</x:v>
      </x:c>
      <x:c r="E496" s="210" t="s">
        <x:v>84</x:v>
      </x:c>
      <x:c r="F496" s="20" t="s">
        <x:v>1420</x:v>
      </x:c>
      <x:c r="G496" s="158">
        <x:f t="shared" si="108"/>
        <x:v>0</x:v>
      </x:c>
      <x:c r="H496" s="284">
        <x:f t="shared" si="108"/>
        <x:v>0</x:v>
      </x:c>
      <x:c r="I496" s="285">
        <x:f t="shared" si="108"/>
        <x:v>0</x:v>
      </x:c>
      <x:c r="J496" s="106" t="e">
        <x:v>#VALUE!</x:v>
      </x:c>
      <x:c r="K496" s="73" t="e">
        <x:v>#VALUE!</x:v>
      </x:c>
      <x:c r="L496" s="68" t="e">
        <x:v>#VALUE!</x:v>
      </x:c>
      <x:c r="M496" s="73" t="e">
        <x:v>#VALUE!</x:v>
      </x:c>
      <x:c r="N496" s="159">
        <x:v>0</x:v>
      </x:c>
      <x:c r="O496" s="106" t="e">
        <x:v>#VALUE!</x:v>
      </x:c>
      <x:c r="P496" s="73" t="e">
        <x:f t="shared" si="109"/>
        <x:v>#VALUE!</x:v>
      </x:c>
      <x:c r="Q496" s="68">
        <x:v>0</x:v>
      </x:c>
      <x:c r="R496" s="73">
        <x:f t="shared" si="110"/>
        <x:v>0</x:v>
      </x:c>
      <x:c r="S496" s="68" t="e">
        <x:v>#VALUE!</x:v>
      </x:c>
      <x:c r="T496" s="73" t="e">
        <x:f t="shared" si="111"/>
        <x:v>#VALUE!</x:v>
      </x:c>
      <x:c r="U496" s="26" t="e">
        <x:v>#VALUE!</x:v>
      </x:c>
      <x:c r="V496" s="26">
        <x:f t="shared" si="112"/>
        <x:v>0</x:v>
      </x:c>
      <x:c r="W496" s="73" t="e">
        <x:f t="shared" si="113"/>
        <x:v>#VALUE!</x:v>
      </x:c>
      <x:c r="X496" s="74" t="e">
        <x:f t="shared" si="114"/>
        <x:v>#VALUE!</x:v>
      </x:c>
      <x:c r="Y496" s="68" t="e">
        <x:f t="shared" si="115"/>
        <x:v>#VALUE!</x:v>
      </x:c>
      <x:c r="Z496" s="68" t="e">
        <x:f t="shared" si="116"/>
        <x:v>#VALUE!</x:v>
      </x:c>
      <x:c r="AC496" s="26">
        <x:v>562.09190000000001</x:v>
      </x:c>
      <x:c r="AD496" s="26">
        <x:v>0</x:v>
      </x:c>
      <x:c r="AE496" s="492">
        <x:f t="shared" si="106"/>
        <x:v>562.09190000000001</x:v>
      </x:c>
      <x:c r="AF496" s="492" t="e">
        <x:f t="shared" si="106"/>
        <x:v>#VALUE!</x:v>
      </x:c>
    </x:row>
    <x:row r="497" spans="1:32" s="26" customFormat="1" ht="16.5">
      <x:c r="A497" s="118">
        <x:v>72</x:v>
      </x:c>
      <x:c r="B497" s="118"/>
      <x:c r="C497" s="113">
        <x:v>5</x:v>
      </x:c>
      <x:c r="D497" s="210" t="s">
        <x:v>1407</x:v>
      </x:c>
      <x:c r="E497" s="210" t="s">
        <x:v>84</x:v>
      </x:c>
      <x:c r="F497" s="20" t="s">
        <x:v>1420</x:v>
      </x:c>
      <x:c r="G497" s="158" t="e">
        <x:f t="shared" si="108"/>
        <x:v>#VALUE!</x:v>
      </x:c>
      <x:c r="H497" s="284">
        <x:f t="shared" si="108"/>
        <x:v>0</x:v>
      </x:c>
      <x:c r="I497" s="285" t="e">
        <x:f t="shared" si="108"/>
        <x:v>#VALUE!</x:v>
      </x:c>
      <x:c r="J497" s="106" t="e">
        <x:v>#VALUE!</x:v>
      </x:c>
      <x:c r="K497" s="73" t="e">
        <x:v>#VALUE!</x:v>
      </x:c>
      <x:c r="L497" s="68" t="e">
        <x:v>#VALUE!</x:v>
      </x:c>
      <x:c r="M497" s="73" t="e">
        <x:v>#VALUE!</x:v>
      </x:c>
      <x:c r="N497" s="159">
        <x:v>0</x:v>
      </x:c>
      <x:c r="O497" s="106" t="e">
        <x:v>#VALUE!</x:v>
      </x:c>
      <x:c r="P497" s="73" t="e">
        <x:f t="shared" si="109"/>
        <x:v>#VALUE!</x:v>
      </x:c>
      <x:c r="Q497" s="68">
        <x:v>0</x:v>
      </x:c>
      <x:c r="R497" s="73">
        <x:f t="shared" si="110"/>
        <x:v>0</x:v>
      </x:c>
      <x:c r="S497" s="68" t="e">
        <x:v>#VALUE!</x:v>
      </x:c>
      <x:c r="T497" s="73" t="e">
        <x:f t="shared" si="111"/>
        <x:v>#VALUE!</x:v>
      </x:c>
      <x:c r="U497" s="26" t="e">
        <x:v>#VALUE!</x:v>
      </x:c>
      <x:c r="V497" s="26">
        <x:f t="shared" si="112"/>
        <x:v>0</x:v>
      </x:c>
      <x:c r="W497" s="73" t="e">
        <x:f t="shared" si="113"/>
        <x:v>#VALUE!</x:v>
      </x:c>
      <x:c r="X497" s="74" t="e">
        <x:f t="shared" si="114"/>
        <x:v>#VALUE!</x:v>
      </x:c>
      <x:c r="Y497" s="68" t="e">
        <x:f t="shared" si="115"/>
        <x:v>#VALUE!</x:v>
      </x:c>
      <x:c r="Z497" s="72" t="e">
        <x:f t="shared" si="116"/>
        <x:v>#VALUE!</x:v>
      </x:c>
      <x:c r="AA497" t="s">
        <x:v>1451</x:v>
      </x:c>
      <x:c r="AC497" s="26">
        <x:v>588.33000000000004</x:v>
      </x:c>
      <x:c r="AD497" s="26">
        <x:v>4706.6400000000003</x:v>
      </x:c>
      <x:c r="AE497" s="492">
        <x:f t="shared" si="106"/>
        <x:v>588.33000000000004</x:v>
      </x:c>
      <x:c r="AF497" s="492" t="e">
        <x:f t="shared" si="106"/>
        <x:v>#VALUE!</x:v>
      </x:c>
    </x:row>
    <x:row r="498" spans="1:32" s="26" customFormat="1">
      <x:c r="A498" s="118">
        <x:v>73</x:v>
      </x:c>
      <x:c r="B498" s="118"/>
      <x:c r="C498" s="113">
        <x:v>5</x:v>
      </x:c>
      <x:c r="D498" s="210" t="s">
        <x:v>1424</x:v>
      </x:c>
      <x:c r="E498" s="210" t="s">
        <x:v>84</x:v>
      </x:c>
      <x:c r="F498" s="20" t="s">
        <x:v>1420</x:v>
      </x:c>
      <x:c r="G498" s="158">
        <x:f t="shared" si="108"/>
        <x:v>0</x:v>
      </x:c>
      <x:c r="H498" s="284">
        <x:f t="shared" si="108"/>
        <x:v>0</x:v>
      </x:c>
      <x:c r="I498" s="285">
        <x:f t="shared" si="108"/>
        <x:v>0</x:v>
      </x:c>
      <x:c r="J498" s="106" t="e">
        <x:v>#VALUE!</x:v>
      </x:c>
      <x:c r="K498" s="73" t="e">
        <x:v>#VALUE!</x:v>
      </x:c>
      <x:c r="L498" s="68" t="e">
        <x:v>#VALUE!</x:v>
      </x:c>
      <x:c r="M498" s="73" t="e">
        <x:v>#VALUE!</x:v>
      </x:c>
      <x:c r="N498" s="159">
        <x:v>0</x:v>
      </x:c>
      <x:c r="O498" s="106" t="e">
        <x:v>#VALUE!</x:v>
      </x:c>
      <x:c r="P498" s="73" t="e">
        <x:f t="shared" si="109"/>
        <x:v>#VALUE!</x:v>
      </x:c>
      <x:c r="Q498" s="68">
        <x:v>0</x:v>
      </x:c>
      <x:c r="R498" s="73">
        <x:f t="shared" si="110"/>
        <x:v>0</x:v>
      </x:c>
      <x:c r="S498" s="68" t="e">
        <x:v>#VALUE!</x:v>
      </x:c>
      <x:c r="T498" s="73" t="e">
        <x:f t="shared" si="111"/>
        <x:v>#VALUE!</x:v>
      </x:c>
      <x:c r="U498" s="26" t="e">
        <x:v>#VALUE!</x:v>
      </x:c>
      <x:c r="V498" s="26">
        <x:f t="shared" si="112"/>
        <x:v>0</x:v>
      </x:c>
      <x:c r="W498" s="73" t="e">
        <x:f t="shared" si="113"/>
        <x:v>#VALUE!</x:v>
      </x:c>
      <x:c r="X498" s="74" t="e">
        <x:f t="shared" si="114"/>
        <x:v>#VALUE!</x:v>
      </x:c>
      <x:c r="Y498" s="68" t="e">
        <x:f t="shared" si="115"/>
        <x:v>#VALUE!</x:v>
      </x:c>
      <x:c r="Z498" s="68" t="e">
        <x:f t="shared" si="116"/>
        <x:v>#VALUE!</x:v>
      </x:c>
      <x:c r="AC498" s="26">
        <x:v>596.66999999999996</x:v>
      </x:c>
      <x:c r="AD498" s="26">
        <x:v>0</x:v>
      </x:c>
      <x:c r="AE498" s="492">
        <x:f t="shared" si="106"/>
        <x:v>596.66999999999996</x:v>
      </x:c>
      <x:c r="AF498" s="492" t="e">
        <x:f t="shared" si="106"/>
        <x:v>#VALUE!</x:v>
      </x:c>
    </x:row>
    <x:row r="499" spans="1:32" s="26" customFormat="1" ht="16.5">
      <x:c r="A499" s="118">
        <x:v>74</x:v>
      </x:c>
      <x:c r="B499" s="118"/>
      <x:c r="C499" s="113">
        <x:v>5</x:v>
      </x:c>
      <x:c r="D499" s="210" t="s">
        <x:v>1408</x:v>
      </x:c>
      <x:c r="E499" s="210" t="s">
        <x:v>84</x:v>
      </x:c>
      <x:c r="F499" s="20" t="s">
        <x:v>1420</x:v>
      </x:c>
      <x:c r="G499" s="158" t="e">
        <x:f t="shared" si="108"/>
        <x:v>#VALUE!</x:v>
      </x:c>
      <x:c r="H499" s="284">
        <x:f t="shared" si="108"/>
        <x:v>0</x:v>
      </x:c>
      <x:c r="I499" s="285" t="e">
        <x:f t="shared" si="108"/>
        <x:v>#VALUE!</x:v>
      </x:c>
      <x:c r="J499" s="106" t="e">
        <x:v>#VALUE!</x:v>
      </x:c>
      <x:c r="K499" s="73" t="e">
        <x:v>#VALUE!</x:v>
      </x:c>
      <x:c r="L499" s="68" t="e">
        <x:v>#VALUE!</x:v>
      </x:c>
      <x:c r="M499" s="73" t="e">
        <x:v>#VALUE!</x:v>
      </x:c>
      <x:c r="N499" s="159">
        <x:v>0</x:v>
      </x:c>
      <x:c r="O499" s="106" t="e">
        <x:v>#VALUE!</x:v>
      </x:c>
      <x:c r="P499" s="73" t="e">
        <x:f t="shared" si="109"/>
        <x:v>#VALUE!</x:v>
      </x:c>
      <x:c r="Q499" s="68">
        <x:v>0</x:v>
      </x:c>
      <x:c r="R499" s="73">
        <x:f t="shared" si="110"/>
        <x:v>0</x:v>
      </x:c>
      <x:c r="S499" s="68" t="e">
        <x:v>#VALUE!</x:v>
      </x:c>
      <x:c r="T499" s="73" t="e">
        <x:f t="shared" si="111"/>
        <x:v>#VALUE!</x:v>
      </x:c>
      <x:c r="U499" s="26" t="e">
        <x:v>#VALUE!</x:v>
      </x:c>
      <x:c r="V499" s="26">
        <x:f t="shared" si="112"/>
        <x:v>0</x:v>
      </x:c>
      <x:c r="W499" s="73" t="e">
        <x:f t="shared" si="113"/>
        <x:v>#VALUE!</x:v>
      </x:c>
      <x:c r="X499" s="74" t="e">
        <x:f t="shared" si="114"/>
        <x:v>#VALUE!</x:v>
      </x:c>
      <x:c r="Y499" s="68" t="e">
        <x:f t="shared" si="115"/>
        <x:v>#VALUE!</x:v>
      </x:c>
      <x:c r="Z499" s="68" t="e">
        <x:f t="shared" si="116"/>
        <x:v>#VALUE!</x:v>
      </x:c>
      <x:c r="AA499" t="s">
        <x:v>1451</x:v>
      </x:c>
      <x:c r="AC499" s="26">
        <x:v>668.1615384615385</x:v>
      </x:c>
      <x:c r="AD499" s="26">
        <x:v>5345.292307692308</x:v>
      </x:c>
      <x:c r="AE499" s="492">
        <x:f t="shared" si="106"/>
        <x:v>668.1615384615385</x:v>
      </x:c>
      <x:c r="AF499" s="492" t="e">
        <x:f t="shared" si="106"/>
        <x:v>#VALUE!</x:v>
      </x:c>
    </x:row>
    <x:row r="500" spans="1:32" s="26" customFormat="1">
      <x:c r="A500" s="118">
        <x:v>75</x:v>
      </x:c>
      <x:c r="B500" s="118"/>
      <x:c r="C500" s="113">
        <x:v>5</x:v>
      </x:c>
      <x:c r="D500" s="210" t="s">
        <x:v>1430</x:v>
      </x:c>
      <x:c r="E500" s="210" t="s">
        <x:v>84</x:v>
      </x:c>
      <x:c r="F500" s="20" t="s">
        <x:v>1420</x:v>
      </x:c>
      <x:c r="G500" s="158">
        <x:f t="shared" si="108"/>
        <x:v>0</x:v>
      </x:c>
      <x:c r="H500" s="284">
        <x:f t="shared" si="108"/>
        <x:v>0</x:v>
      </x:c>
      <x:c r="I500" s="285">
        <x:f t="shared" si="108"/>
        <x:v>0</x:v>
      </x:c>
      <x:c r="J500" s="106" t="e">
        <x:v>#VALUE!</x:v>
      </x:c>
      <x:c r="K500" s="73" t="e">
        <x:v>#VALUE!</x:v>
      </x:c>
      <x:c r="L500" s="68" t="e">
        <x:v>#VALUE!</x:v>
      </x:c>
      <x:c r="M500" s="73" t="e">
        <x:v>#VALUE!</x:v>
      </x:c>
      <x:c r="N500" s="159">
        <x:v>0</x:v>
      </x:c>
      <x:c r="O500" s="106" t="e">
        <x:v>#VALUE!</x:v>
      </x:c>
      <x:c r="P500" s="73" t="e">
        <x:f t="shared" si="109"/>
        <x:v>#VALUE!</x:v>
      </x:c>
      <x:c r="Q500" s="68">
        <x:v>0</x:v>
      </x:c>
      <x:c r="R500" s="73">
        <x:f t="shared" si="110"/>
        <x:v>0</x:v>
      </x:c>
      <x:c r="S500" s="68" t="e">
        <x:v>#VALUE!</x:v>
      </x:c>
      <x:c r="T500" s="73" t="e">
        <x:f t="shared" si="111"/>
        <x:v>#VALUE!</x:v>
      </x:c>
      <x:c r="U500" s="26" t="e">
        <x:v>#VALUE!</x:v>
      </x:c>
      <x:c r="V500" s="26">
        <x:f t="shared" si="112"/>
        <x:v>0</x:v>
      </x:c>
      <x:c r="W500" s="73" t="e">
        <x:f t="shared" si="113"/>
        <x:v>#VALUE!</x:v>
      </x:c>
      <x:c r="X500" s="74" t="e">
        <x:f t="shared" si="114"/>
        <x:v>#VALUE!</x:v>
      </x:c>
      <x:c r="Y500" s="68" t="e">
        <x:f t="shared" si="115"/>
        <x:v>#VALUE!</x:v>
      </x:c>
      <x:c r="Z500" s="68" t="e">
        <x:f t="shared" si="116"/>
        <x:v>#VALUE!</x:v>
      </x:c>
      <x:c r="AC500" s="26">
        <x:v>677.30899999999997</x:v>
      </x:c>
      <x:c r="AD500" s="26">
        <x:v>0</x:v>
      </x:c>
      <x:c r="AE500" s="492">
        <x:f t="shared" si="106"/>
        <x:v>677.30899999999997</x:v>
      </x:c>
      <x:c r="AF500" s="492" t="e">
        <x:f t="shared" si="106"/>
        <x:v>#VALUE!</x:v>
      </x:c>
    </x:row>
    <x:row r="501" spans="1:32" s="26" customFormat="1">
      <x:c r="A501" s="118">
        <x:v>76</x:v>
      </x:c>
      <x:c r="B501" s="118"/>
      <x:c r="C501" s="113">
        <x:v>5</x:v>
      </x:c>
      <x:c r="D501" s="210" t="s">
        <x:v>1439</x:v>
      </x:c>
      <x:c r="E501" s="210" t="s">
        <x:v>84</x:v>
      </x:c>
      <x:c r="F501" s="20" t="s">
        <x:v>53</x:v>
      </x:c>
      <x:c r="G501" s="158">
        <x:f t="shared" si="108"/>
        <x:v>0</x:v>
      </x:c>
      <x:c r="H501" s="284">
        <x:f t="shared" si="108"/>
        <x:v>0</x:v>
      </x:c>
      <x:c r="I501" s="285">
        <x:f t="shared" si="108"/>
        <x:v>0</x:v>
      </x:c>
      <x:c r="J501" s="106" t="e">
        <x:v>#VALUE!</x:v>
      </x:c>
      <x:c r="K501" s="73" t="e">
        <x:v>#VALUE!</x:v>
      </x:c>
      <x:c r="L501" s="68" t="e">
        <x:v>#VALUE!</x:v>
      </x:c>
      <x:c r="M501" s="73" t="e">
        <x:v>#VALUE!</x:v>
      </x:c>
      <x:c r="N501" s="159">
        <x:v>0</x:v>
      </x:c>
      <x:c r="O501" s="106" t="e">
        <x:v>#VALUE!</x:v>
      </x:c>
      <x:c r="P501" s="73" t="e">
        <x:f t="shared" si="109"/>
        <x:v>#VALUE!</x:v>
      </x:c>
      <x:c r="Q501" s="68">
        <x:v>59</x:v>
      </x:c>
      <x:c r="R501" s="73">
        <x:f t="shared" si="110"/>
        <x:v>0</x:v>
      </x:c>
      <x:c r="S501" s="68" t="e">
        <x:v>#VALUE!</x:v>
      </x:c>
      <x:c r="T501" s="73" t="e">
        <x:f t="shared" si="111"/>
        <x:v>#VALUE!</x:v>
      </x:c>
      <x:c r="U501" s="26" t="e">
        <x:v>#VALUE!</x:v>
      </x:c>
      <x:c r="V501" s="26">
        <x:f t="shared" si="112"/>
        <x:v>0</x:v>
      </x:c>
      <x:c r="W501" s="73" t="e">
        <x:f t="shared" si="113"/>
        <x:v>#VALUE!</x:v>
      </x:c>
      <x:c r="X501" s="74" t="e">
        <x:f t="shared" si="114"/>
        <x:v>#VALUE!</x:v>
      </x:c>
      <x:c r="Y501" s="68" t="e">
        <x:f t="shared" si="115"/>
        <x:v>#VALUE!</x:v>
      </x:c>
      <x:c r="Z501" s="68" t="e">
        <x:f t="shared" si="116"/>
        <x:v>#VALUE!</x:v>
      </x:c>
      <x:c r="AA501" s="20" t="s">
        <x:v>1449</x:v>
      </x:c>
      <x:c r="AC501" s="26">
        <x:v>929.50400000000002</x:v>
      </x:c>
      <x:c r="AD501" s="26">
        <x:v>7436.0320000000002</x:v>
      </x:c>
      <x:c r="AE501" s="492">
        <x:f t="shared" si="106"/>
        <x:v>929.50400000000002</x:v>
      </x:c>
      <x:c r="AF501" s="492" t="e">
        <x:f t="shared" si="106"/>
        <x:v>#VALUE!</x:v>
      </x:c>
    </x:row>
    <x:row r="502" spans="1:32" s="26" customFormat="1">
      <x:c r="A502" s="118">
        <x:v>77</x:v>
      </x:c>
      <x:c r="B502" s="118"/>
      <x:c r="C502" s="113">
        <x:v>5</x:v>
      </x:c>
      <x:c r="D502" s="210" t="s">
        <x:v>85</x:v>
      </x:c>
      <x:c r="E502" s="210" t="s">
        <x:v>123</x:v>
      </x:c>
      <x:c r="F502" s="20" t="s">
        <x:v>87</x:v>
      </x:c>
      <x:c r="G502" s="158" t="e">
        <x:f t="shared" si="108"/>
        <x:v>#VALUE!</x:v>
      </x:c>
      <x:c r="H502" s="284">
        <x:f t="shared" si="108"/>
        <x:v>34.549243300000001</x:v>
      </x:c>
      <x:c r="I502" s="285" t="e">
        <x:f t="shared" si="108"/>
        <x:v>#VALUE!</x:v>
      </x:c>
      <x:c r="J502" s="106" t="e">
        <x:v>#VALUE!</x:v>
      </x:c>
      <x:c r="K502" s="73" t="e">
        <x:v>#VALUE!</x:v>
      </x:c>
      <x:c r="L502" s="68" t="e">
        <x:v>#VALUE!</x:v>
      </x:c>
      <x:c r="M502" s="73" t="e">
        <x:v>#VALUE!</x:v>
      </x:c>
      <x:c r="N502" s="159">
        <x:v>34.549243300000001</x:v>
      </x:c>
      <x:c r="O502" s="106" t="e">
        <x:v>#VALUE!</x:v>
      </x:c>
      <x:c r="P502" s="73" t="e">
        <x:f t="shared" si="109"/>
        <x:v>#VALUE!</x:v>
      </x:c>
      <x:c r="Q502" s="68">
        <x:v>0</x:v>
      </x:c>
      <x:c r="R502" s="73">
        <x:f t="shared" si="110"/>
        <x:v>0</x:v>
      </x:c>
      <x:c r="S502" s="68" t="e">
        <x:v>#VALUE!</x:v>
      </x:c>
      <x:c r="T502" s="73" t="e">
        <x:f t="shared" si="111"/>
        <x:v>#VALUE!</x:v>
      </x:c>
      <x:c r="U502" s="26" t="e">
        <x:v>#VALUE!</x:v>
      </x:c>
      <x:c r="V502" s="26">
        <x:f t="shared" si="112"/>
        <x:v>34.549243300000001</x:v>
      </x:c>
      <x:c r="W502" s="73" t="e">
        <x:f t="shared" si="113"/>
        <x:v>#VALUE!</x:v>
      </x:c>
      <x:c r="X502" s="74" t="e">
        <x:f t="shared" si="114"/>
        <x:v>#VALUE!</x:v>
      </x:c>
      <x:c r="Y502" s="68" t="e">
        <x:f t="shared" si="115"/>
        <x:v>#VALUE!</x:v>
      </x:c>
      <x:c r="Z502" s="68" t="e">
        <x:f t="shared" si="116"/>
        <x:v>#VALUE!</x:v>
      </x:c>
      <x:c r="AC502" s="26">
        <x:v>40.684473017071348</x:v>
      </x:c>
      <x:c r="AD502" s="26">
        <x:v>0</x:v>
      </x:c>
      <x:c r="AE502" s="492">
        <x:f t="shared" si="106"/>
        <x:v>6.135229717071347</x:v>
      </x:c>
      <x:c r="AF502" s="492" t="e">
        <x:f t="shared" si="106"/>
        <x:v>#VALUE!</x:v>
      </x:c>
    </x:row>
    <x:row r="503" spans="1:32" s="26" customFormat="1">
      <x:c r="A503" s="118">
        <x:v>78</x:v>
      </x:c>
      <x:c r="B503" s="118"/>
      <x:c r="C503" s="113">
        <x:v>5</x:v>
      </x:c>
      <x:c r="D503" s="210" t="s">
        <x:v>88</x:v>
      </x:c>
      <x:c r="E503" s="210" t="s">
        <x:v>123</x:v>
      </x:c>
      <x:c r="F503" s="20" t="s">
        <x:v>89</x:v>
      </x:c>
      <x:c r="G503" s="158" t="e">
        <x:f t="shared" si="108"/>
        <x:v>#VALUE!</x:v>
      </x:c>
      <x:c r="H503" s="284">
        <x:f t="shared" si="108"/>
        <x:v>40.160523260000005</x:v>
      </x:c>
      <x:c r="I503" s="285" t="e">
        <x:f t="shared" si="108"/>
        <x:v>#VALUE!</x:v>
      </x:c>
      <x:c r="J503" s="106" t="e">
        <x:v>#VALUE!</x:v>
      </x:c>
      <x:c r="K503" s="73" t="e">
        <x:v>#VALUE!</x:v>
      </x:c>
      <x:c r="L503" s="68" t="e">
        <x:v>#VALUE!</x:v>
      </x:c>
      <x:c r="M503" s="73" t="e">
        <x:v>#VALUE!</x:v>
      </x:c>
      <x:c r="N503" s="159">
        <x:v>40.160523260000005</x:v>
      </x:c>
      <x:c r="O503" s="106" t="e">
        <x:v>#VALUE!</x:v>
      </x:c>
      <x:c r="P503" s="73" t="e">
        <x:f t="shared" si="109"/>
        <x:v>#VALUE!</x:v>
      </x:c>
      <x:c r="Q503" s="68">
        <x:v>0</x:v>
      </x:c>
      <x:c r="R503" s="73">
        <x:f t="shared" si="110"/>
        <x:v>0</x:v>
      </x:c>
      <x:c r="S503" s="68" t="e">
        <x:v>#VALUE!</x:v>
      </x:c>
      <x:c r="T503" s="73" t="e">
        <x:f t="shared" si="111"/>
        <x:v>#VALUE!</x:v>
      </x:c>
      <x:c r="U503" s="26" t="e">
        <x:v>#VALUE!</x:v>
      </x:c>
      <x:c r="V503" s="26">
        <x:f t="shared" si="112"/>
        <x:v>40.160523260000005</x:v>
      </x:c>
      <x:c r="W503" s="73" t="e">
        <x:f t="shared" si="113"/>
        <x:v>#VALUE!</x:v>
      </x:c>
      <x:c r="X503" s="74" t="e">
        <x:f t="shared" si="114"/>
        <x:v>#VALUE!</x:v>
      </x:c>
      <x:c r="Y503" s="68" t="e">
        <x:f t="shared" si="115"/>
        <x:v>#VALUE!</x:v>
      </x:c>
      <x:c r="Z503" s="68" t="e">
        <x:f t="shared" si="116"/>
        <x:v>#VALUE!</x:v>
      </x:c>
      <x:c r="AC503" s="26">
        <x:v>47.069451160169741</x:v>
      </x:c>
      <x:c r="AD503" s="26">
        <x:v>0</x:v>
      </x:c>
      <x:c r="AE503" s="492">
        <x:f t="shared" si="106"/>
        <x:v>6.9089279001697363</x:v>
      </x:c>
      <x:c r="AF503" s="492" t="e">
        <x:f t="shared" si="106"/>
        <x:v>#VALUE!</x:v>
      </x:c>
    </x:row>
    <x:row r="504" spans="1:32" s="26" customFormat="1">
      <x:c r="A504" s="118">
        <x:v>79</x:v>
      </x:c>
      <x:c r="B504" s="118"/>
      <x:c r="C504" s="113">
        <x:v>5</x:v>
      </x:c>
      <x:c r="D504" s="210" t="s">
        <x:v>90</x:v>
      </x:c>
      <x:c r="E504" s="210" t="s">
        <x:v>123</x:v>
      </x:c>
      <x:c r="F504" s="20" t="s">
        <x:v>91</x:v>
      </x:c>
      <x:c r="G504" s="158" t="e">
        <x:f t="shared" si="108"/>
        <x:v>#VALUE!</x:v>
      </x:c>
      <x:c r="H504" s="284">
        <x:f t="shared" si="108"/>
        <x:v>30.894961240000001</x:v>
      </x:c>
      <x:c r="I504" s="285" t="e">
        <x:f t="shared" si="108"/>
        <x:v>#VALUE!</x:v>
      </x:c>
      <x:c r="J504" s="106" t="e">
        <x:v>#VALUE!</x:v>
      </x:c>
      <x:c r="K504" s="73" t="e">
        <x:v>#VALUE!</x:v>
      </x:c>
      <x:c r="L504" s="68" t="e">
        <x:v>#VALUE!</x:v>
      </x:c>
      <x:c r="M504" s="73" t="e">
        <x:v>#VALUE!</x:v>
      </x:c>
      <x:c r="N504" s="159">
        <x:v>30.894961240000001</x:v>
      </x:c>
      <x:c r="O504" s="106" t="e">
        <x:v>#VALUE!</x:v>
      </x:c>
      <x:c r="P504" s="73" t="e">
        <x:f t="shared" si="109"/>
        <x:v>#VALUE!</x:v>
      </x:c>
      <x:c r="Q504" s="68">
        <x:v>0</x:v>
      </x:c>
      <x:c r="R504" s="73">
        <x:f t="shared" si="110"/>
        <x:v>0</x:v>
      </x:c>
      <x:c r="S504" s="68" t="e">
        <x:v>#VALUE!</x:v>
      </x:c>
      <x:c r="T504" s="73" t="e">
        <x:f t="shared" si="111"/>
        <x:v>#VALUE!</x:v>
      </x:c>
      <x:c r="U504" s="26" t="e">
        <x:v>#VALUE!</x:v>
      </x:c>
      <x:c r="V504" s="26">
        <x:f t="shared" si="112"/>
        <x:v>30.894961240000001</x:v>
      </x:c>
      <x:c r="W504" s="73" t="e">
        <x:f t="shared" si="113"/>
        <x:v>#VALUE!</x:v>
      </x:c>
      <x:c r="X504" s="74" t="e">
        <x:f t="shared" si="114"/>
        <x:v>#VALUE!</x:v>
      </x:c>
      <x:c r="Y504" s="68" t="e">
        <x:f t="shared" si="115"/>
        <x:v>#VALUE!</x:v>
      </x:c>
      <x:c r="Z504" s="68" t="e">
        <x:f t="shared" si="116"/>
        <x:v>#VALUE!</x:v>
      </x:c>
      <x:c r="AC504" s="26">
        <x:v>36.268785712441264</x:v>
      </x:c>
      <x:c r="AD504" s="26">
        <x:v>0</x:v>
      </x:c>
      <x:c r="AE504" s="492">
        <x:f t="shared" si="106"/>
        <x:v>5.3738244724412638</x:v>
      </x:c>
      <x:c r="AF504" s="492" t="e">
        <x:f t="shared" si="106"/>
        <x:v>#VALUE!</x:v>
      </x:c>
    </x:row>
    <x:row r="505" spans="1:32" s="26" customFormat="1" ht="14.25" thickBot="1">
      <x:c r="A505" s="118">
        <x:v>80</x:v>
      </x:c>
      <x:c r="B505" s="118"/>
      <x:c r="C505" s="113">
        <x:v>5</x:v>
      </x:c>
      <x:c r="D505" s="210" t="s">
        <x:v>1386</x:v>
      </x:c>
      <x:c r="E505" s="210" t="s">
        <x:v>123</x:v>
      </x:c>
      <x:c r="F505" s="20" t="s">
        <x:v>1400</x:v>
      </x:c>
      <x:c r="G505" s="158" t="e">
        <x:f t="shared" si="108"/>
        <x:v>#VALUE!</x:v>
      </x:c>
      <x:c r="H505" s="284">
        <x:f t="shared" si="108"/>
        <x:v>0</x:v>
      </x:c>
      <x:c r="I505" s="285" t="e">
        <x:f t="shared" si="108"/>
        <x:v>#VALUE!</x:v>
      </x:c>
      <x:c r="J505" s="106" t="e">
        <x:v>#VALUE!</x:v>
      </x:c>
      <x:c r="K505" s="73" t="e">
        <x:v>#VALUE!</x:v>
      </x:c>
      <x:c r="L505" s="68" t="e">
        <x:v>#VALUE!</x:v>
      </x:c>
      <x:c r="M505" s="73" t="e">
        <x:v>#VALUE!</x:v>
      </x:c>
      <x:c r="N505" s="159">
        <x:v>0</x:v>
      </x:c>
      <x:c r="O505" s="106" t="e">
        <x:v>#VALUE!</x:v>
      </x:c>
      <x:c r="P505" s="73" t="e">
        <x:f t="shared" si="109"/>
        <x:v>#VALUE!</x:v>
      </x:c>
      <x:c r="Q505" s="68">
        <x:v>0</x:v>
      </x:c>
      <x:c r="R505" s="73">
        <x:f t="shared" si="110"/>
        <x:v>0</x:v>
      </x:c>
      <x:c r="S505" s="68" t="e">
        <x:v>#VALUE!</x:v>
      </x:c>
      <x:c r="T505" s="73" t="e">
        <x:f t="shared" si="111"/>
        <x:v>#VALUE!</x:v>
      </x:c>
      <x:c r="U505" s="26" t="e">
        <x:v>#VALUE!</x:v>
      </x:c>
      <x:c r="V505" s="26">
        <x:f t="shared" si="112"/>
        <x:v>0</x:v>
      </x:c>
      <x:c r="W505" s="73" t="e">
        <x:f t="shared" si="113"/>
        <x:v>#VALUE!</x:v>
      </x:c>
      <x:c r="X505" s="74" t="e">
        <x:f t="shared" si="114"/>
        <x:v>#VALUE!</x:v>
      </x:c>
      <x:c r="Y505" s="68" t="e">
        <x:f t="shared" si="115"/>
        <x:v>#VALUE!</x:v>
      </x:c>
      <x:c r="Z505" s="68" t="e">
        <x:f t="shared" si="116"/>
        <x:v>#VALUE!</x:v>
      </x:c>
      <x:c r="AC505" s="26">
        <x:v>44.392618568299063</x:v>
      </x:c>
      <x:c r="AD505" s="26">
        <x:v>0</x:v>
      </x:c>
      <x:c r="AE505" s="492">
        <x:f t="shared" si="106"/>
        <x:v>44.392618568299063</x:v>
      </x:c>
      <x:c r="AF505" s="492" t="e">
        <x:f t="shared" si="106"/>
        <x:v>#VALUE!</x:v>
      </x:c>
    </x:row>
    <x:row r="506" spans="1:32" s="26" customFormat="1" ht="14.25" hidden="1" outlineLevel="1" thickBot="1">
      <x:c r="A506" s="118">
        <x:v>81</x:v>
      </x:c>
      <x:c r="B506" s="118"/>
      <x:c r="C506" s="113">
        <x:v>5</x:v>
      </x:c>
      <x:c r="D506" s="210"/>
      <x:c r="E506" s="210"/>
      <x:c r="F506" s="20"/>
      <x:c r="G506" s="158"/>
      <x:c r="H506" s="284"/>
      <x:c r="I506" s="285"/>
      <x:c r="J506" s="106"/>
      <x:c r="K506" s="73"/>
      <x:c r="L506" s="68"/>
      <x:c r="M506" s="73"/>
      <x:c r="N506" s="159"/>
      <x:c r="O506" s="106"/>
      <x:c r="P506" s="73"/>
      <x:c r="Q506" s="68"/>
      <x:c r="R506" s="73"/>
      <x:c r="S506" s="68"/>
      <x:c r="T506" s="73"/>
      <x:c r="W506" s="73"/>
      <x:c r="X506" s="74">
        <x:f t="shared" ref="X506:X524" si="117">+I506+K506+M506-P506-R506-W506-T506</x:f>
        <x:v>0</x:v>
      </x:c>
      <x:c r="Y506" s="68"/>
      <x:c r="Z506" s="68"/>
    </x:row>
    <x:row r="507" spans="1:32" s="26" customFormat="1" ht="14.25" hidden="1" outlineLevel="1" thickBot="1">
      <x:c r="A507" s="118">
        <x:v>82</x:v>
      </x:c>
      <x:c r="B507" s="118"/>
      <x:c r="C507" s="113">
        <x:v>5</x:v>
      </x:c>
      <x:c r="D507" s="210"/>
      <x:c r="E507" s="210"/>
      <x:c r="F507" s="20"/>
      <x:c r="G507" s="158"/>
      <x:c r="H507" s="284"/>
      <x:c r="I507" s="285"/>
      <x:c r="J507" s="106"/>
      <x:c r="K507" s="73"/>
      <x:c r="L507" s="68"/>
      <x:c r="M507" s="73"/>
      <x:c r="N507" s="159"/>
      <x:c r="O507" s="106"/>
      <x:c r="P507" s="73"/>
      <x:c r="Q507" s="68"/>
      <x:c r="R507" s="73"/>
      <x:c r="S507" s="68"/>
      <x:c r="T507" s="73"/>
      <x:c r="W507" s="73"/>
      <x:c r="X507" s="74">
        <x:f t="shared" si="117"/>
        <x:v>0</x:v>
      </x:c>
      <x:c r="Y507" s="68"/>
      <x:c r="Z507" s="68"/>
    </x:row>
    <x:row r="508" spans="1:32" s="26" customFormat="1" ht="14.25" hidden="1" outlineLevel="1" thickBot="1">
      <x:c r="A508" s="118">
        <x:v>83</x:v>
      </x:c>
      <x:c r="B508" s="118"/>
      <x:c r="C508" s="113">
        <x:v>5</x:v>
      </x:c>
      <x:c r="D508" s="210"/>
      <x:c r="E508" s="210"/>
      <x:c r="F508" s="20"/>
      <x:c r="G508" s="158"/>
      <x:c r="H508" s="284"/>
      <x:c r="I508" s="285"/>
      <x:c r="J508" s="106"/>
      <x:c r="K508" s="73"/>
      <x:c r="L508" s="68"/>
      <x:c r="M508" s="73"/>
      <x:c r="N508" s="159"/>
      <x:c r="O508" s="106"/>
      <x:c r="P508" s="73"/>
      <x:c r="Q508" s="68"/>
      <x:c r="R508" s="73"/>
      <x:c r="S508" s="68"/>
      <x:c r="T508" s="73"/>
      <x:c r="W508" s="73"/>
      <x:c r="X508" s="74">
        <x:f t="shared" si="117"/>
        <x:v>0</x:v>
      </x:c>
      <x:c r="Y508" s="68"/>
      <x:c r="Z508" s="68"/>
    </x:row>
    <x:row r="509" spans="1:32" s="26" customFormat="1" ht="14.25" hidden="1" outlineLevel="1" thickBot="1">
      <x:c r="A509" s="118">
        <x:v>84</x:v>
      </x:c>
      <x:c r="B509" s="118"/>
      <x:c r="C509" s="113">
        <x:v>5</x:v>
      </x:c>
      <x:c r="D509" s="210"/>
      <x:c r="E509" s="210"/>
      <x:c r="F509" s="20"/>
      <x:c r="G509" s="158"/>
      <x:c r="H509" s="284"/>
      <x:c r="I509" s="285"/>
      <x:c r="J509" s="106"/>
      <x:c r="K509" s="73"/>
      <x:c r="L509" s="68"/>
      <x:c r="M509" s="73"/>
      <x:c r="N509" s="159"/>
      <x:c r="O509" s="106"/>
      <x:c r="P509" s="73"/>
      <x:c r="Q509" s="68"/>
      <x:c r="R509" s="73"/>
      <x:c r="S509" s="68"/>
      <x:c r="T509" s="73"/>
      <x:c r="W509" s="73"/>
      <x:c r="X509" s="74">
        <x:f t="shared" si="117"/>
        <x:v>0</x:v>
      </x:c>
      <x:c r="Y509" s="68"/>
      <x:c r="Z509" s="68"/>
    </x:row>
    <x:row r="510" spans="1:32" s="26" customFormat="1" ht="14.25" hidden="1" outlineLevel="1" thickBot="1">
      <x:c r="A510" s="118">
        <x:v>85</x:v>
      </x:c>
      <x:c r="B510" s="118"/>
      <x:c r="C510" s="113">
        <x:v>5</x:v>
      </x:c>
      <x:c r="D510" s="210"/>
      <x:c r="E510" s="210"/>
      <x:c r="F510" s="20"/>
      <x:c r="G510" s="158"/>
      <x:c r="H510" s="284"/>
      <x:c r="I510" s="285"/>
      <x:c r="J510" s="106"/>
      <x:c r="K510" s="73"/>
      <x:c r="L510" s="68"/>
      <x:c r="M510" s="73"/>
      <x:c r="N510" s="159"/>
      <x:c r="O510" s="106"/>
      <x:c r="P510" s="73"/>
      <x:c r="Q510" s="68"/>
      <x:c r="R510" s="73"/>
      <x:c r="S510" s="68"/>
      <x:c r="T510" s="73"/>
      <x:c r="W510" s="73"/>
      <x:c r="X510" s="74">
        <x:f t="shared" si="117"/>
        <x:v>0</x:v>
      </x:c>
      <x:c r="Y510" s="68"/>
      <x:c r="Z510" s="68"/>
    </x:row>
    <x:row r="511" spans="1:32" s="26" customFormat="1" ht="14.25" hidden="1" outlineLevel="1" thickBot="1">
      <x:c r="A511" s="118">
        <x:v>86</x:v>
      </x:c>
      <x:c r="B511" s="118"/>
      <x:c r="C511" s="113">
        <x:v>5</x:v>
      </x:c>
      <x:c r="D511" s="210"/>
      <x:c r="E511" s="210"/>
      <x:c r="F511" s="20"/>
      <x:c r="G511" s="158"/>
      <x:c r="H511" s="284"/>
      <x:c r="I511" s="285"/>
      <x:c r="J511" s="106"/>
      <x:c r="K511" s="73"/>
      <x:c r="L511" s="68"/>
      <x:c r="M511" s="73"/>
      <x:c r="N511" s="159"/>
      <x:c r="O511" s="106"/>
      <x:c r="P511" s="73"/>
      <x:c r="Q511" s="68"/>
      <x:c r="R511" s="73"/>
      <x:c r="S511" s="68"/>
      <x:c r="T511" s="73"/>
      <x:c r="W511" s="73"/>
      <x:c r="X511" s="74">
        <x:f t="shared" si="117"/>
        <x:v>0</x:v>
      </x:c>
      <x:c r="Y511" s="68"/>
      <x:c r="Z511" s="68"/>
    </x:row>
    <x:row r="512" spans="1:32" s="26" customFormat="1" ht="14.25" hidden="1" outlineLevel="1" thickBot="1">
      <x:c r="A512" s="118">
        <x:v>87</x:v>
      </x:c>
      <x:c r="B512" s="118"/>
      <x:c r="C512" s="113">
        <x:v>5</x:v>
      </x:c>
      <x:c r="D512" s="210"/>
      <x:c r="E512" s="210"/>
      <x:c r="F512" s="20"/>
      <x:c r="G512" s="158"/>
      <x:c r="H512" s="284"/>
      <x:c r="I512" s="285"/>
      <x:c r="J512" s="106"/>
      <x:c r="K512" s="73"/>
      <x:c r="L512" s="68"/>
      <x:c r="M512" s="73"/>
      <x:c r="N512" s="159"/>
      <x:c r="O512" s="106"/>
      <x:c r="P512" s="73"/>
      <x:c r="Q512" s="68"/>
      <x:c r="R512" s="73"/>
      <x:c r="S512" s="68"/>
      <x:c r="T512" s="73"/>
      <x:c r="W512" s="73"/>
      <x:c r="X512" s="74">
        <x:f t="shared" si="117"/>
        <x:v>0</x:v>
      </x:c>
      <x:c r="Y512" s="68"/>
      <x:c r="Z512" s="68"/>
    </x:row>
    <x:row r="513" spans="1:26" s="26" customFormat="1" ht="14.25" hidden="1" outlineLevel="1" thickBot="1">
      <x:c r="A513" s="118">
        <x:v>88</x:v>
      </x:c>
      <x:c r="B513" s="118"/>
      <x:c r="C513" s="113">
        <x:v>5</x:v>
      </x:c>
      <x:c r="D513" s="210"/>
      <x:c r="E513" s="210"/>
      <x:c r="F513" s="20"/>
      <x:c r="G513" s="158"/>
      <x:c r="H513" s="284"/>
      <x:c r="I513" s="285"/>
      <x:c r="J513" s="106"/>
      <x:c r="K513" s="73"/>
      <x:c r="L513" s="68"/>
      <x:c r="M513" s="73"/>
      <x:c r="N513" s="159"/>
      <x:c r="O513" s="106"/>
      <x:c r="P513" s="73"/>
      <x:c r="Q513" s="68"/>
      <x:c r="R513" s="73"/>
      <x:c r="S513" s="68"/>
      <x:c r="T513" s="73"/>
      <x:c r="W513" s="73"/>
      <x:c r="X513" s="74">
        <x:f t="shared" si="117"/>
        <x:v>0</x:v>
      </x:c>
      <x:c r="Y513" s="68"/>
      <x:c r="Z513" s="68"/>
    </x:row>
    <x:row r="514" spans="1:26" s="26" customFormat="1" ht="14.25" hidden="1" outlineLevel="1" thickBot="1">
      <x:c r="A514" s="118">
        <x:v>89</x:v>
      </x:c>
      <x:c r="B514" s="118"/>
      <x:c r="C514" s="113">
        <x:v>5</x:v>
      </x:c>
      <x:c r="D514" s="210"/>
      <x:c r="E514" s="210"/>
      <x:c r="F514" s="20"/>
      <x:c r="G514" s="158"/>
      <x:c r="H514" s="284"/>
      <x:c r="I514" s="285"/>
      <x:c r="J514" s="106"/>
      <x:c r="K514" s="73"/>
      <x:c r="L514" s="68"/>
      <x:c r="M514" s="73"/>
      <x:c r="N514" s="159"/>
      <x:c r="O514" s="106"/>
      <x:c r="P514" s="73"/>
      <x:c r="Q514" s="68"/>
      <x:c r="R514" s="73"/>
      <x:c r="S514" s="68"/>
      <x:c r="T514" s="73"/>
      <x:c r="W514" s="73"/>
      <x:c r="X514" s="74">
        <x:f t="shared" si="117"/>
        <x:v>0</x:v>
      </x:c>
      <x:c r="Y514" s="68"/>
      <x:c r="Z514" s="68"/>
    </x:row>
    <x:row r="515" spans="1:26" s="26" customFormat="1" ht="14.25" hidden="1" outlineLevel="1" thickBot="1">
      <x:c r="A515" s="118">
        <x:v>90</x:v>
      </x:c>
      <x:c r="B515" s="118"/>
      <x:c r="C515" s="113">
        <x:v>5</x:v>
      </x:c>
      <x:c r="D515" s="210"/>
      <x:c r="E515" s="210"/>
      <x:c r="F515" s="20"/>
      <x:c r="G515" s="158"/>
      <x:c r="H515" s="284"/>
      <x:c r="I515" s="285"/>
      <x:c r="J515" s="106"/>
      <x:c r="K515" s="73"/>
      <x:c r="L515" s="68"/>
      <x:c r="M515" s="73"/>
      <x:c r="N515" s="159"/>
      <x:c r="O515" s="106"/>
      <x:c r="P515" s="73"/>
      <x:c r="Q515" s="68"/>
      <x:c r="R515" s="73"/>
      <x:c r="S515" s="68"/>
      <x:c r="T515" s="73"/>
      <x:c r="W515" s="73"/>
      <x:c r="X515" s="74">
        <x:f t="shared" si="117"/>
        <x:v>0</x:v>
      </x:c>
      <x:c r="Y515" s="68"/>
      <x:c r="Z515" s="68"/>
    </x:row>
    <x:row r="516" spans="1:26" s="26" customFormat="1" ht="14.25" hidden="1" outlineLevel="1" thickBot="1">
      <x:c r="A516" s="118">
        <x:v>91</x:v>
      </x:c>
      <x:c r="B516" s="118"/>
      <x:c r="C516" s="113">
        <x:v>5</x:v>
      </x:c>
      <x:c r="D516" s="210"/>
      <x:c r="E516" s="210"/>
      <x:c r="F516" s="20"/>
      <x:c r="G516" s="158"/>
      <x:c r="H516" s="284"/>
      <x:c r="I516" s="285"/>
      <x:c r="J516" s="106"/>
      <x:c r="K516" s="73"/>
      <x:c r="L516" s="68"/>
      <x:c r="M516" s="73"/>
      <x:c r="N516" s="159"/>
      <x:c r="O516" s="106"/>
      <x:c r="P516" s="73"/>
      <x:c r="Q516" s="68"/>
      <x:c r="R516" s="73"/>
      <x:c r="S516" s="68"/>
      <x:c r="T516" s="73"/>
      <x:c r="W516" s="73"/>
      <x:c r="X516" s="74">
        <x:f t="shared" si="117"/>
        <x:v>0</x:v>
      </x:c>
      <x:c r="Y516" s="68"/>
      <x:c r="Z516" s="68"/>
    </x:row>
    <x:row r="517" spans="1:26" s="26" customFormat="1" ht="14.25" hidden="1" outlineLevel="1" thickBot="1">
      <x:c r="A517" s="118">
        <x:v>92</x:v>
      </x:c>
      <x:c r="B517" s="118"/>
      <x:c r="C517" s="113">
        <x:v>5</x:v>
      </x:c>
      <x:c r="D517" s="210"/>
      <x:c r="E517" s="210"/>
      <x:c r="F517" s="20"/>
      <x:c r="G517" s="158"/>
      <x:c r="H517" s="284"/>
      <x:c r="I517" s="285"/>
      <x:c r="J517" s="106"/>
      <x:c r="K517" s="73"/>
      <x:c r="L517" s="68"/>
      <x:c r="M517" s="73"/>
      <x:c r="N517" s="159"/>
      <x:c r="O517" s="106"/>
      <x:c r="P517" s="73"/>
      <x:c r="Q517" s="68"/>
      <x:c r="R517" s="73"/>
      <x:c r="S517" s="68"/>
      <x:c r="T517" s="73"/>
      <x:c r="W517" s="73"/>
      <x:c r="X517" s="74">
        <x:f t="shared" si="117"/>
        <x:v>0</x:v>
      </x:c>
      <x:c r="Y517" s="68"/>
      <x:c r="Z517" s="68"/>
    </x:row>
    <x:row r="518" spans="1:26" s="26" customFormat="1" ht="14.25" hidden="1" outlineLevel="1" thickBot="1">
      <x:c r="A518" s="118">
        <x:v>93</x:v>
      </x:c>
      <x:c r="B518" s="118"/>
      <x:c r="C518" s="113">
        <x:v>5</x:v>
      </x:c>
      <x:c r="D518" s="210"/>
      <x:c r="E518" s="210"/>
      <x:c r="F518" s="20"/>
      <x:c r="G518" s="158"/>
      <x:c r="H518" s="284"/>
      <x:c r="I518" s="285"/>
      <x:c r="J518" s="106"/>
      <x:c r="K518" s="73"/>
      <x:c r="L518" s="68"/>
      <x:c r="M518" s="73"/>
      <x:c r="N518" s="159"/>
      <x:c r="O518" s="106"/>
      <x:c r="P518" s="73"/>
      <x:c r="Q518" s="68"/>
      <x:c r="R518" s="73"/>
      <x:c r="S518" s="68"/>
      <x:c r="T518" s="73"/>
      <x:c r="W518" s="73"/>
      <x:c r="X518" s="74">
        <x:f t="shared" si="117"/>
        <x:v>0</x:v>
      </x:c>
      <x:c r="Y518" s="68"/>
      <x:c r="Z518" s="68"/>
    </x:row>
    <x:row r="519" spans="1:26" s="26" customFormat="1" ht="14.25" hidden="1" outlineLevel="1" thickBot="1">
      <x:c r="A519" s="118">
        <x:v>94</x:v>
      </x:c>
      <x:c r="B519" s="118"/>
      <x:c r="C519" s="113">
        <x:v>5</x:v>
      </x:c>
      <x:c r="D519" s="210"/>
      <x:c r="E519" s="210"/>
      <x:c r="F519" s="20"/>
      <x:c r="G519" s="158"/>
      <x:c r="H519" s="284"/>
      <x:c r="I519" s="285"/>
      <x:c r="J519" s="106"/>
      <x:c r="K519" s="73"/>
      <x:c r="L519" s="68"/>
      <x:c r="M519" s="73"/>
      <x:c r="N519" s="159"/>
      <x:c r="O519" s="106"/>
      <x:c r="P519" s="73"/>
      <x:c r="Q519" s="68"/>
      <x:c r="R519" s="73"/>
      <x:c r="S519" s="68"/>
      <x:c r="T519" s="73"/>
      <x:c r="W519" s="73"/>
      <x:c r="X519" s="74">
        <x:f t="shared" si="117"/>
        <x:v>0</x:v>
      </x:c>
      <x:c r="Y519" s="68"/>
      <x:c r="Z519" s="68"/>
    </x:row>
    <x:row r="520" spans="1:26" s="26" customFormat="1" ht="14.25" hidden="1" outlineLevel="1" thickBot="1">
      <x:c r="A520" s="118">
        <x:v>95</x:v>
      </x:c>
      <x:c r="B520" s="118"/>
      <x:c r="C520" s="113">
        <x:v>5</x:v>
      </x:c>
      <x:c r="D520" s="210"/>
      <x:c r="E520" s="210"/>
      <x:c r="F520" s="20"/>
      <x:c r="G520" s="158"/>
      <x:c r="H520" s="284"/>
      <x:c r="I520" s="285"/>
      <x:c r="J520" s="106"/>
      <x:c r="K520" s="73"/>
      <x:c r="L520" s="68"/>
      <x:c r="M520" s="73"/>
      <x:c r="N520" s="159"/>
      <x:c r="O520" s="106"/>
      <x:c r="P520" s="73"/>
      <x:c r="Q520" s="68"/>
      <x:c r="R520" s="73"/>
      <x:c r="S520" s="68"/>
      <x:c r="T520" s="73"/>
      <x:c r="W520" s="73"/>
      <x:c r="X520" s="74">
        <x:f t="shared" si="117"/>
        <x:v>0</x:v>
      </x:c>
      <x:c r="Y520" s="68"/>
      <x:c r="Z520" s="68"/>
    </x:row>
    <x:row r="521" spans="1:26" s="26" customFormat="1" ht="14.25" hidden="1" outlineLevel="1" thickBot="1">
      <x:c r="A521" s="118">
        <x:v>96</x:v>
      </x:c>
      <x:c r="B521" s="118"/>
      <x:c r="C521" s="113">
        <x:v>5</x:v>
      </x:c>
      <x:c r="D521" s="210"/>
      <x:c r="E521" s="210"/>
      <x:c r="F521" s="20"/>
      <x:c r="G521" s="158"/>
      <x:c r="H521" s="284"/>
      <x:c r="I521" s="285"/>
      <x:c r="J521" s="106"/>
      <x:c r="K521" s="73"/>
      <x:c r="L521" s="68"/>
      <x:c r="M521" s="73"/>
      <x:c r="N521" s="159"/>
      <x:c r="O521" s="106"/>
      <x:c r="P521" s="73"/>
      <x:c r="Q521" s="68"/>
      <x:c r="R521" s="73"/>
      <x:c r="S521" s="68"/>
      <x:c r="T521" s="73"/>
      <x:c r="W521" s="73"/>
      <x:c r="X521" s="74">
        <x:f t="shared" si="117"/>
        <x:v>0</x:v>
      </x:c>
      <x:c r="Y521" s="68"/>
      <x:c r="Z521" s="68"/>
    </x:row>
    <x:row r="522" spans="1:26" s="26" customFormat="1" ht="14.25" hidden="1" outlineLevel="1" thickBot="1">
      <x:c r="A522" s="118">
        <x:v>97</x:v>
      </x:c>
      <x:c r="B522" s="118"/>
      <x:c r="C522" s="113">
        <x:v>5</x:v>
      </x:c>
      <x:c r="D522" s="210"/>
      <x:c r="E522" s="210"/>
      <x:c r="F522" s="20"/>
      <x:c r="G522" s="158"/>
      <x:c r="H522" s="284"/>
      <x:c r="I522" s="285"/>
      <x:c r="J522" s="106"/>
      <x:c r="K522" s="73"/>
      <x:c r="L522" s="68"/>
      <x:c r="M522" s="73"/>
      <x:c r="N522" s="159"/>
      <x:c r="O522" s="106"/>
      <x:c r="P522" s="73"/>
      <x:c r="Q522" s="68"/>
      <x:c r="R522" s="73"/>
      <x:c r="S522" s="68"/>
      <x:c r="T522" s="73"/>
      <x:c r="W522" s="73"/>
      <x:c r="X522" s="74">
        <x:f t="shared" si="117"/>
        <x:v>0</x:v>
      </x:c>
      <x:c r="Y522" s="68"/>
      <x:c r="Z522" s="68"/>
    </x:row>
    <x:row r="523" spans="1:26" s="26" customFormat="1" ht="14.25" hidden="1" outlineLevel="1" thickBot="1">
      <x:c r="A523" s="118">
        <x:v>98</x:v>
      </x:c>
      <x:c r="B523" s="118"/>
      <x:c r="C523" s="113">
        <x:v>5</x:v>
      </x:c>
      <x:c r="D523" s="210"/>
      <x:c r="E523" s="210"/>
      <x:c r="F523" s="20"/>
      <x:c r="G523" s="158"/>
      <x:c r="H523" s="158"/>
      <x:c r="I523" s="285"/>
      <x:c r="J523" s="106"/>
      <x:c r="K523" s="73"/>
      <x:c r="L523" s="68"/>
      <x:c r="M523" s="73"/>
      <x:c r="N523" s="159"/>
      <x:c r="O523" s="106"/>
      <x:c r="P523" s="73"/>
      <x:c r="Q523" s="68"/>
      <x:c r="R523" s="73"/>
      <x:c r="S523" s="68"/>
      <x:c r="T523" s="73"/>
      <x:c r="W523" s="73"/>
      <x:c r="X523" s="74">
        <x:f t="shared" si="117"/>
        <x:v>0</x:v>
      </x:c>
      <x:c r="Y523" s="68"/>
      <x:c r="Z523" s="68"/>
    </x:row>
    <x:row r="524" spans="1:26" s="26" customFormat="1" ht="14.25" hidden="1" outlineLevel="1" thickBot="1">
      <x:c r="A524" s="118">
        <x:v>99</x:v>
      </x:c>
      <x:c r="B524" s="118"/>
      <x:c r="C524" s="113">
        <x:v>5</x:v>
      </x:c>
      <x:c r="D524" s="210"/>
      <x:c r="E524" s="210"/>
      <x:c r="F524" s="20"/>
      <x:c r="G524" s="158"/>
      <x:c r="H524" s="158"/>
      <x:c r="I524" s="285"/>
      <x:c r="J524" s="106"/>
      <x:c r="K524" s="73"/>
      <x:c r="L524" s="68"/>
      <x:c r="M524" s="73"/>
      <x:c r="N524" s="159"/>
      <x:c r="O524" s="106"/>
      <x:c r="P524" s="73"/>
      <x:c r="Q524" s="68"/>
      <x:c r="R524" s="73"/>
      <x:c r="S524" s="68"/>
      <x:c r="T524" s="73"/>
      <x:c r="W524" s="73"/>
      <x:c r="X524" s="74">
        <x:f t="shared" si="117"/>
        <x:v>0</x:v>
      </x:c>
      <x:c r="Y524" s="68"/>
      <x:c r="Z524" s="68"/>
    </x:row>
    <x:row r="525" spans="1:26" ht="15" collapsed="1" thickTop="1" thickBot="1">
      <x:c r="C525" s="117">
        <x:v>5</x:v>
      </x:c>
      <x:c r="D525" s="75"/>
      <x:c r="E525" s="75"/>
      <x:c r="F525" s="76" t="s">
        <x:v>117</x:v>
      </x:c>
      <x:c r="G525" s="286" t="e">
        <x:f>SUM(G426:G524)</x:f>
        <x:v>#VALUE!</x:v>
      </x:c>
      <x:c r="H525" s="286"/>
      <x:c r="I525" s="287" t="e">
        <x:f>SUM(I426:I524)</x:f>
        <x:v>#VALUE!</x:v>
      </x:c>
      <x:c r="J525" s="77" t="e">
        <x:f>SUM(J426:J524)</x:f>
        <x:v>#VALUE!</x:v>
      </x:c>
      <x:c r="K525" s="78" t="e">
        <x:f>SUM(K426:K524)</x:f>
        <x:v>#VALUE!</x:v>
      </x:c>
      <x:c r="L525" s="77" t="e">
        <x:f t="shared" ref="L525:M525" si="118">SUM(L426:L524)</x:f>
        <x:v>#VALUE!</x:v>
      </x:c>
      <x:c r="M525" s="78" t="e">
        <x:f t="shared" si="118"/>
        <x:v>#VALUE!</x:v>
      </x:c>
      <x:c r="N525" s="160"/>
      <x:c r="O525" s="77" t="e">
        <x:f t="shared" ref="O525:U525" si="119">SUM(O426:O524)</x:f>
        <x:v>#VALUE!</x:v>
      </x:c>
      <x:c r="P525" s="78" t="e">
        <x:f t="shared" si="119"/>
        <x:v>#VALUE!</x:v>
      </x:c>
      <x:c r="Q525" s="77">
        <x:f t="shared" si="119"/>
        <x:v>170</x:v>
      </x:c>
      <x:c r="R525" s="78">
        <x:f t="shared" si="119"/>
        <x:v>18408.323346771191</x:v>
      </x:c>
      <x:c r="S525" s="77" t="e">
        <x:f t="shared" si="119"/>
        <x:v>#VALUE!</x:v>
      </x:c>
      <x:c r="T525" s="78" t="e">
        <x:f t="shared" si="119"/>
        <x:v>#VALUE!</x:v>
      </x:c>
      <x:c r="U525" s="77" t="e">
        <x:f t="shared" si="119"/>
        <x:v>#VALUE!</x:v>
      </x:c>
      <x:c r="V525" s="75"/>
      <x:c r="W525" s="78" t="e">
        <x:f>SUM(W426:W524)</x:f>
        <x:v>#VALUE!</x:v>
      </x:c>
      <x:c r="X525" s="79" t="e">
        <x:f>SUM(X426:X524)</x:f>
        <x:v>#VALUE!</x:v>
      </x:c>
      <x:c r="Y525" s="77" t="e">
        <x:f>SUM(Y426:Y524)</x:f>
        <x:v>#VALUE!</x:v>
      </x:c>
      <x:c r="Z525" s="77" t="e">
        <x:f>SUM(Z426:Z524)</x:f>
        <x:v>#VALUE!</x:v>
      </x:c>
    </x:row>
    <x:row r="526" spans="1:26">
      <x:c r="K526" s="20" t="e">
        <x:v>#VALUE!</x:v>
      </x:c>
      <x:c r="N526" s="20" t="s">
        <x:v>1448</x:v>
      </x:c>
    </x:row>
    <x:row r="527" spans="1:26">
      <x:c r="K527" s="20" t="e">
        <x:v>#VALUE!</x:v>
      </x:c>
      <x:c r="N527" s="20" t="s">
        <x:v>1447</x:v>
      </x:c>
    </x:row>
    <x:row r="528" spans="1:26" ht="14.25" thickBot="1">
      <x:c r="C528" s="119" t="s">
        <x:v>99</x:v>
      </x:c>
      <x:c r="D528" s="26"/>
      <x:c r="E528" s="26"/>
      <x:c r="F528" s="26"/>
      <x:c r="G528" s="281" t="s">
        <x:v>100</x:v>
      </x:c>
      <x:c r="J528" s="275" t="s">
        <x:v>101</x:v>
      </x:c>
      <x:c r="K528" s="492"/>
      <x:c r="L528" s="275" t="s">
        <x:v>103</x:v>
      </x:c>
      <x:c r="M528" s="26"/>
      <x:c r="N528" s="26"/>
      <x:c r="O528" s="275" t="s">
        <x:v>102</x:v>
      </x:c>
      <x:c r="P528" s="26"/>
      <x:c r="Q528" s="275" t="s">
        <x:v>103</x:v>
      </x:c>
      <x:c r="R528" s="26"/>
      <x:c r="S528" s="275" t="s">
        <x:v>104</x:v>
      </x:c>
      <x:c r="T528" s="26"/>
      <x:c r="U528" s="275" t="s">
        <x:v>105</x:v>
      </x:c>
      <x:c r="V528" s="26"/>
      <x:c r="W528" s="67" t="s">
        <x:v>106</x:v>
      </x:c>
      <x:c r="X528" s="67"/>
      <x:c r="Y528" s="81"/>
      <x:c r="Z528" s="68"/>
    </x:row>
    <x:row r="529" spans="1:32">
      <x:c r="C529" s="69" t="s">
        <x:v>120</x:v>
      </x:c>
      <x:c r="D529" s="69" t="s">
        <x:v>5</x:v>
      </x:c>
      <x:c r="E529" s="69" t="s">
        <x:v>6</x:v>
      </x:c>
      <x:c r="F529" s="70" t="s">
        <x:v>7</x:v>
      </x:c>
      <x:c r="G529" s="282" t="s">
        <x:v>108</x:v>
      </x:c>
      <x:c r="H529" s="282" t="s">
        <x:v>109</x:v>
      </x:c>
      <x:c r="I529" s="283" t="s">
        <x:v>110</x:v>
      </x:c>
      <x:c r="J529" s="69" t="s">
        <x:v>108</x:v>
      </x:c>
      <x:c r="K529" s="70" t="s">
        <x:v>110</x:v>
      </x:c>
      <x:c r="L529" s="65" t="s">
        <x:v>113</x:v>
      </x:c>
      <x:c r="M529" s="66" t="s">
        <x:v>110</x:v>
      </x:c>
      <x:c r="N529" s="71" t="s">
        <x:v>111</x:v>
      </x:c>
      <x:c r="O529" s="69" t="s">
        <x:v>108</x:v>
      </x:c>
      <x:c r="P529" s="70" t="s">
        <x:v>112</x:v>
      </x:c>
      <x:c r="Q529" s="65" t="s">
        <x:v>113</x:v>
      </x:c>
      <x:c r="R529" s="66" t="s">
        <x:v>110</x:v>
      </x:c>
      <x:c r="S529" s="65" t="s">
        <x:v>113</x:v>
      </x:c>
      <x:c r="T529" s="66" t="s">
        <x:v>110</x:v>
      </x:c>
      <x:c r="U529" s="69" t="s">
        <x:v>116</x:v>
      </x:c>
      <x:c r="V529" s="65" t="s">
        <x:v>114</x:v>
      </x:c>
      <x:c r="W529" s="66" t="s">
        <x:v>110</x:v>
      </x:c>
      <x:c r="X529" s="71" t="s">
        <x:v>115</x:v>
      </x:c>
      <x:c r="Y529" s="69" t="s">
        <x:v>121</x:v>
      </x:c>
      <x:c r="Z529" s="69" t="s">
        <x:v>115</x:v>
      </x:c>
    </x:row>
    <x:row r="530" spans="1:32">
      <x:c r="A530" s="118">
        <x:v>1</x:v>
      </x:c>
      <x:c r="B530" s="118"/>
      <x:c r="C530" s="113">
        <x:v>6</x:v>
      </x:c>
      <x:c r="D530" s="20" t="s">
        <x:v>8</x:v>
      </x:c>
      <x:c r="E530" s="68" t="s">
        <x:v>9</x:v>
      </x:c>
      <x:c r="F530" s="20" t="s">
        <x:v>10</x:v>
      </x:c>
      <x:c r="G530" s="158" t="e">
        <x:f t="shared" ref="G530:I561" si="120">SUMIFS(U:U,$D:$D,$D530,$C:$C,$C530-1)</x:f>
        <x:v>#VALUE!</x:v>
      </x:c>
      <x:c r="H530" s="158">
        <x:f t="shared" si="120"/>
        <x:v>2720.707010526799</x:v>
      </x:c>
      <x:c r="I530" s="285" t="e">
        <x:f t="shared" si="120"/>
        <x:v>#VALUE!</x:v>
      </x:c>
      <x:c r="J530" s="106" t="e">
        <x:v>#VALUE!</x:v>
      </x:c>
      <x:c r="K530" s="73" t="e">
        <x:v>#VALUE!</x:v>
      </x:c>
      <x:c r="L530" s="68" t="e">
        <x:v>#VALUE!</x:v>
      </x:c>
      <x:c r="M530" s="73" t="e">
        <x:v>#VALUE!</x:v>
      </x:c>
      <x:c r="N530" s="159">
        <x:v>2720.707010526799</x:v>
      </x:c>
      <x:c r="O530" s="106" t="e">
        <x:v>#VALUE!</x:v>
      </x:c>
      <x:c r="P530" s="73" t="e">
        <x:f t="shared" ref="P530:P593" si="121">+IF(O530&lt;&gt;0,O530*N530,)</x:f>
        <x:v>#VALUE!</x:v>
      </x:c>
      <x:c r="Q530" s="68">
        <x:v>0</x:v>
      </x:c>
      <x:c r="R530" s="73">
        <x:f t="shared" ref="R530:R593" si="122">+IF(Q530&lt;&gt;0,Q530*N530,)</x:f>
        <x:v>0</x:v>
      </x:c>
      <x:c r="S530" s="68">
        <x:v>0</x:v>
      </x:c>
      <x:c r="T530" s="73">
        <x:f t="shared" ref="T530:T593" si="123">+IF(S530&lt;&gt;0,S530*N530,)</x:f>
        <x:v>0</x:v>
      </x:c>
      <x:c r="U530" s="26" t="e">
        <x:v>#VALUE!</x:v>
      </x:c>
      <x:c r="V530" s="26">
        <x:f t="shared" ref="V530:V593" si="124">+N530</x:f>
        <x:v>2720.707010526799</x:v>
      </x:c>
      <x:c r="W530" s="73" t="e">
        <x:f t="shared" ref="W530:W593" si="125">+IF(U530&lt;&gt;0,U530*N530,)</x:f>
        <x:v>#VALUE!</x:v>
      </x:c>
      <x:c r="X530" s="74" t="e">
        <x:f t="shared" ref="X530:X593" si="126">+I530+K530-P530-R530-W530-T530+M530</x:f>
        <x:v>#VALUE!</x:v>
      </x:c>
      <x:c r="Y530" s="68" t="e">
        <x:f t="shared" ref="Y530:Y593" si="127">+G530+J530+L530-O530-Q530-S530</x:f>
        <x:v>#VALUE!</x:v>
      </x:c>
      <x:c r="Z530" s="68" t="e">
        <x:f t="shared" ref="Z530:Z593" si="128">+U530-Y530</x:f>
        <x:v>#VALUE!</x:v>
      </x:c>
      <x:c r="AC530" s="20">
        <x:v>3315.790387505062</x:v>
      </x:c>
      <x:c r="AD530" s="20">
        <x:v>13535056.361795664</x:v>
      </x:c>
      <x:c r="AE530" s="492">
        <x:f t="shared" ref="AE530:AF545" si="129">+AC530-V530</x:f>
        <x:v>595.083376978263</x:v>
      </x:c>
      <x:c r="AF530" s="492" t="e">
        <x:f t="shared" si="129"/>
        <x:v>#VALUE!</x:v>
      </x:c>
    </x:row>
    <x:row r="531" spans="1:32">
      <x:c r="A531" s="118">
        <x:v>2</x:v>
      </x:c>
      <x:c r="B531" s="118"/>
      <x:c r="C531" s="113">
        <x:v>6</x:v>
      </x:c>
      <x:c r="D531" s="20" t="s">
        <x:v>11</x:v>
      </x:c>
      <x:c r="E531" s="68" t="s">
        <x:v>12</x:v>
      </x:c>
      <x:c r="F531" s="20" t="s">
        <x:v>10</x:v>
      </x:c>
      <x:c r="G531" s="158" t="e">
        <x:f t="shared" si="120"/>
        <x:v>#VALUE!</x:v>
      </x:c>
      <x:c r="H531" s="158">
        <x:f t="shared" si="120"/>
        <x:v>3485.9085030481606</x:v>
      </x:c>
      <x:c r="I531" s="285" t="e">
        <x:f t="shared" si="120"/>
        <x:v>#VALUE!</x:v>
      </x:c>
      <x:c r="J531" s="106" t="e">
        <x:v>#VALUE!</x:v>
      </x:c>
      <x:c r="K531" s="73" t="e">
        <x:v>#VALUE!</x:v>
      </x:c>
      <x:c r="L531" s="68" t="e">
        <x:v>#VALUE!</x:v>
      </x:c>
      <x:c r="M531" s="73" t="e">
        <x:v>#VALUE!</x:v>
      </x:c>
      <x:c r="N531" s="159">
        <x:v>3485.9085030481606</x:v>
      </x:c>
      <x:c r="O531" s="106" t="e">
        <x:v>#VALUE!</x:v>
      </x:c>
      <x:c r="P531" s="73" t="e">
        <x:f t="shared" si="121"/>
        <x:v>#VALUE!</x:v>
      </x:c>
      <x:c r="Q531" s="280">
        <x:v>0</x:v>
      </x:c>
      <x:c r="R531" s="73">
        <x:f t="shared" si="122"/>
        <x:v>0</x:v>
      </x:c>
      <x:c r="S531" s="68">
        <x:v>0</x:v>
      </x:c>
      <x:c r="T531" s="73">
        <x:f t="shared" si="123"/>
        <x:v>0</x:v>
      </x:c>
      <x:c r="U531" s="26" t="e">
        <x:v>#VALUE!</x:v>
      </x:c>
      <x:c r="V531" s="26">
        <x:f t="shared" si="124"/>
        <x:v>3485.9085030481606</x:v>
      </x:c>
      <x:c r="W531" s="73" t="e">
        <x:f t="shared" si="125"/>
        <x:v>#VALUE!</x:v>
      </x:c>
      <x:c r="X531" s="74" t="e">
        <x:f t="shared" si="126"/>
        <x:v>#VALUE!</x:v>
      </x:c>
      <x:c r="Y531" s="68" t="e">
        <x:f t="shared" si="127"/>
        <x:v>#VALUE!</x:v>
      </x:c>
      <x:c r="Z531" s="68" t="e">
        <x:f t="shared" si="128"/>
        <x:v>#VALUE!</x:v>
      </x:c>
      <x:c r="AC531" s="20">
        <x:v>3504.566905801159</x:v>
      </x:c>
      <x:c r="AD531" s="20">
        <x:v>10513.700717403477</x:v>
      </x:c>
      <x:c r="AE531" s="492">
        <x:f t="shared" si="129"/>
        <x:v>18.658402752998427</x:v>
      </x:c>
      <x:c r="AF531" s="492" t="e">
        <x:f t="shared" si="129"/>
        <x:v>#VALUE!</x:v>
      </x:c>
    </x:row>
    <x:row r="532" spans="1:32">
      <x:c r="A532" s="118">
        <x:v>3</x:v>
      </x:c>
      <x:c r="B532" s="118"/>
      <x:c r="C532" s="113">
        <x:v>6</x:v>
      </x:c>
      <x:c r="D532" s="20" t="s">
        <x:v>13</x:v>
      </x:c>
      <x:c r="E532" s="68" t="s">
        <x:v>12</x:v>
      </x:c>
      <x:c r="F532" s="20" t="s">
        <x:v>10</x:v>
      </x:c>
      <x:c r="G532" s="158" t="e">
        <x:f t="shared" si="120"/>
        <x:v>#VALUE!</x:v>
      </x:c>
      <x:c r="H532" s="158">
        <x:f t="shared" si="120"/>
        <x:v>3556.0699656000002</x:v>
      </x:c>
      <x:c r="I532" s="285" t="e">
        <x:f t="shared" si="120"/>
        <x:v>#VALUE!</x:v>
      </x:c>
      <x:c r="J532" s="106" t="e">
        <x:v>#VALUE!</x:v>
      </x:c>
      <x:c r="K532" s="73" t="e">
        <x:v>#VALUE!</x:v>
      </x:c>
      <x:c r="L532" s="68" t="e">
        <x:v>#VALUE!</x:v>
      </x:c>
      <x:c r="M532" s="73" t="e">
        <x:v>#VALUE!</x:v>
      </x:c>
      <x:c r="N532" s="159">
        <x:v>3556.0699656000002</x:v>
      </x:c>
      <x:c r="O532" s="106" t="e">
        <x:v>#VALUE!</x:v>
      </x:c>
      <x:c r="P532" s="73" t="e">
        <x:f t="shared" si="121"/>
        <x:v>#VALUE!</x:v>
      </x:c>
      <x:c r="Q532" s="68">
        <x:v>0</x:v>
      </x:c>
      <x:c r="R532" s="73">
        <x:f t="shared" si="122"/>
        <x:v>0</x:v>
      </x:c>
      <x:c r="S532" s="68">
        <x:v>0</x:v>
      </x:c>
      <x:c r="T532" s="73">
        <x:f t="shared" si="123"/>
        <x:v>0</x:v>
      </x:c>
      <x:c r="U532" s="26" t="e">
        <x:v>#VALUE!</x:v>
      </x:c>
      <x:c r="V532" s="26">
        <x:f t="shared" si="124"/>
        <x:v>3556.0699656000002</x:v>
      </x:c>
      <x:c r="W532" s="73" t="e">
        <x:f t="shared" si="125"/>
        <x:v>#VALUE!</x:v>
      </x:c>
      <x:c r="X532" s="74" t="e">
        <x:f t="shared" si="126"/>
        <x:v>#VALUE!</x:v>
      </x:c>
      <x:c r="Y532" s="68" t="e">
        <x:f t="shared" si="127"/>
        <x:v>#VALUE!</x:v>
      </x:c>
      <x:c r="Z532" s="68" t="e">
        <x:f t="shared" si="128"/>
        <x:v>#VALUE!</x:v>
      </x:c>
      <x:c r="AA532" s="20" t="s">
        <x:v>1580</x:v>
      </x:c>
      <x:c r="AC532" s="20">
        <x:v>4367.7919260663657</x:v>
      </x:c>
      <x:c r="AD532" s="20">
        <x:v>2122746.8760682535</x:v>
      </x:c>
      <x:c r="AE532" s="492">
        <x:f t="shared" si="129"/>
        <x:v>811.72196046636554</x:v>
      </x:c>
      <x:c r="AF532" s="492" t="e">
        <x:f t="shared" si="129"/>
        <x:v>#VALUE!</x:v>
      </x:c>
    </x:row>
    <x:row r="533" spans="1:32">
      <x:c r="A533" s="118">
        <x:v>4</x:v>
      </x:c>
      <x:c r="B533" s="118"/>
      <x:c r="C533" s="113">
        <x:v>6</x:v>
      </x:c>
      <x:c r="D533" s="20" t="s">
        <x:v>14</x:v>
      </x:c>
      <x:c r="E533" s="68" t="s">
        <x:v>9</x:v>
      </x:c>
      <x:c r="F533" s="20" t="s">
        <x:v>15</x:v>
      </x:c>
      <x:c r="G533" s="158" t="e">
        <x:f t="shared" si="120"/>
        <x:v>#VALUE!</x:v>
      </x:c>
      <x:c r="H533" s="158">
        <x:f t="shared" si="120"/>
        <x:v>105.5281397058682</x:v>
      </x:c>
      <x:c r="I533" s="285" t="e">
        <x:f t="shared" si="120"/>
        <x:v>#VALUE!</x:v>
      </x:c>
      <x:c r="J533" s="106" t="e">
        <x:v>#VALUE!</x:v>
      </x:c>
      <x:c r="K533" s="73" t="e">
        <x:v>#VALUE!</x:v>
      </x:c>
      <x:c r="L533" s="68" t="e">
        <x:v>#VALUE!</x:v>
      </x:c>
      <x:c r="M533" s="73" t="e">
        <x:v>#VALUE!</x:v>
      </x:c>
      <x:c r="N533" s="159">
        <x:v>105.5281397058682</x:v>
      </x:c>
      <x:c r="O533" s="106" t="e">
        <x:v>#VALUE!</x:v>
      </x:c>
      <x:c r="P533" s="73" t="e">
        <x:f t="shared" si="121"/>
        <x:v>#VALUE!</x:v>
      </x:c>
      <x:c r="Q533" s="280">
        <x:v>0</x:v>
      </x:c>
      <x:c r="R533" s="73">
        <x:f t="shared" si="122"/>
        <x:v>0</x:v>
      </x:c>
      <x:c r="S533" s="68">
        <x:v>0</x:v>
      </x:c>
      <x:c r="T533" s="73">
        <x:f t="shared" si="123"/>
        <x:v>0</x:v>
      </x:c>
      <x:c r="U533" s="26" t="e">
        <x:v>#VALUE!</x:v>
      </x:c>
      <x:c r="V533" s="26">
        <x:f t="shared" si="124"/>
        <x:v>105.5281397058682</x:v>
      </x:c>
      <x:c r="W533" s="73" t="e">
        <x:f t="shared" si="125"/>
        <x:v>#VALUE!</x:v>
      </x:c>
      <x:c r="X533" s="74" t="e">
        <x:f t="shared" si="126"/>
        <x:v>#VALUE!</x:v>
      </x:c>
      <x:c r="Y533" s="68" t="e">
        <x:f t="shared" si="127"/>
        <x:v>#VALUE!</x:v>
      </x:c>
      <x:c r="Z533" s="68" t="e">
        <x:f t="shared" si="128"/>
        <x:v>#VALUE!</x:v>
      </x:c>
      <x:c r="AC533" s="20">
        <x:v>121.20290624367459</x:v>
      </x:c>
      <x:c r="AD533" s="20">
        <x:v>0</x:v>
      </x:c>
      <x:c r="AE533" s="492">
        <x:f t="shared" si="129"/>
        <x:v>15.674766537806391</x:v>
      </x:c>
      <x:c r="AF533" s="492" t="e">
        <x:f t="shared" si="129"/>
        <x:v>#VALUE!</x:v>
      </x:c>
    </x:row>
    <x:row r="534" spans="1:32">
      <x:c r="A534" s="118">
        <x:v>5</x:v>
      </x:c>
      <x:c r="B534" s="118"/>
      <x:c r="C534" s="113">
        <x:v>6</x:v>
      </x:c>
      <x:c r="D534" s="20" t="s">
        <x:v>16</x:v>
      </x:c>
      <x:c r="E534" s="68" t="s">
        <x:v>9</x:v>
      </x:c>
      <x:c r="F534" s="20" t="s">
        <x:v>15</x:v>
      </x:c>
      <x:c r="G534" s="158" t="e">
        <x:f t="shared" si="120"/>
        <x:v>#VALUE!</x:v>
      </x:c>
      <x:c r="H534" s="158">
        <x:f t="shared" si="120"/>
        <x:v>0</x:v>
      </x:c>
      <x:c r="I534" s="285" t="e">
        <x:f t="shared" si="120"/>
        <x:v>#VALUE!</x:v>
      </x:c>
      <x:c r="J534" s="106" t="e">
        <x:v>#VALUE!</x:v>
      </x:c>
      <x:c r="K534" s="73" t="e">
        <x:v>#VALUE!</x:v>
      </x:c>
      <x:c r="L534" s="68" t="e">
        <x:v>#VALUE!</x:v>
      </x:c>
      <x:c r="M534" s="73" t="e">
        <x:v>#VALUE!</x:v>
      </x:c>
      <x:c r="N534" s="159">
        <x:v>0</x:v>
      </x:c>
      <x:c r="O534" s="106" t="e">
        <x:v>#VALUE!</x:v>
      </x:c>
      <x:c r="P534" s="73" t="e">
        <x:f t="shared" si="121"/>
        <x:v>#VALUE!</x:v>
      </x:c>
      <x:c r="Q534" s="68">
        <x:v>0</x:v>
      </x:c>
      <x:c r="R534" s="73">
        <x:f t="shared" si="122"/>
        <x:v>0</x:v>
      </x:c>
      <x:c r="S534" s="68">
        <x:v>0</x:v>
      </x:c>
      <x:c r="T534" s="73">
        <x:f t="shared" si="123"/>
        <x:v>0</x:v>
      </x:c>
      <x:c r="U534" s="26" t="e">
        <x:v>#VALUE!</x:v>
      </x:c>
      <x:c r="V534" s="26">
        <x:f t="shared" si="124"/>
        <x:v>0</x:v>
      </x:c>
      <x:c r="W534" s="73" t="e">
        <x:f t="shared" si="125"/>
        <x:v>#VALUE!</x:v>
      </x:c>
      <x:c r="X534" s="74" t="e">
        <x:f t="shared" si="126"/>
        <x:v>#VALUE!</x:v>
      </x:c>
      <x:c r="Y534" s="68" t="e">
        <x:f t="shared" si="127"/>
        <x:v>#VALUE!</x:v>
      </x:c>
      <x:c r="Z534" s="68" t="e">
        <x:f t="shared" si="128"/>
        <x:v>#VALUE!</x:v>
      </x:c>
      <x:c r="AC534" s="20">
        <x:v>0</x:v>
      </x:c>
      <x:c r="AD534" s="20">
        <x:v>0</x:v>
      </x:c>
      <x:c r="AE534" s="492">
        <x:f t="shared" si="129"/>
        <x:v>0</x:v>
      </x:c>
      <x:c r="AF534" s="492" t="e">
        <x:f t="shared" si="129"/>
        <x:v>#VALUE!</x:v>
      </x:c>
    </x:row>
    <x:row r="535" spans="1:32">
      <x:c r="A535" s="118">
        <x:v>6</x:v>
      </x:c>
      <x:c r="B535" s="118"/>
      <x:c r="C535" s="113">
        <x:v>6</x:v>
      </x:c>
      <x:c r="D535" s="20" t="s">
        <x:v>17</x:v>
      </x:c>
      <x:c r="E535" s="68" t="s">
        <x:v>9</x:v>
      </x:c>
      <x:c r="F535" s="20" t="s">
        <x:v>18</x:v>
      </x:c>
      <x:c r="G535" s="158" t="e">
        <x:f t="shared" si="120"/>
        <x:v>#VALUE!</x:v>
      </x:c>
      <x:c r="H535" s="158">
        <x:f t="shared" si="120"/>
        <x:v>144.00207035360611</x:v>
      </x:c>
      <x:c r="I535" s="285" t="e">
        <x:f t="shared" si="120"/>
        <x:v>#VALUE!</x:v>
      </x:c>
      <x:c r="J535" s="106" t="e">
        <x:v>#VALUE!</x:v>
      </x:c>
      <x:c r="K535" s="73" t="e">
        <x:v>#VALUE!</x:v>
      </x:c>
      <x:c r="L535" s="68" t="e">
        <x:v>#VALUE!</x:v>
      </x:c>
      <x:c r="M535" s="73" t="e">
        <x:v>#VALUE!</x:v>
      </x:c>
      <x:c r="N535" s="159">
        <x:v>144.00207035360611</x:v>
      </x:c>
      <x:c r="O535" s="106" t="e">
        <x:v>#VALUE!</x:v>
      </x:c>
      <x:c r="P535" s="73" t="e">
        <x:f t="shared" si="121"/>
        <x:v>#VALUE!</x:v>
      </x:c>
      <x:c r="Q535" s="280">
        <x:v>0</x:v>
      </x:c>
      <x:c r="R535" s="73">
        <x:f t="shared" si="122"/>
        <x:v>0</x:v>
      </x:c>
      <x:c r="S535" s="68">
        <x:v>0</x:v>
      </x:c>
      <x:c r="T535" s="73">
        <x:f t="shared" si="123"/>
        <x:v>0</x:v>
      </x:c>
      <x:c r="U535" s="26" t="e">
        <x:v>#VALUE!</x:v>
      </x:c>
      <x:c r="V535" s="26">
        <x:f t="shared" si="124"/>
        <x:v>144.00207035360611</x:v>
      </x:c>
      <x:c r="W535" s="73" t="e">
        <x:f t="shared" si="125"/>
        <x:v>#VALUE!</x:v>
      </x:c>
      <x:c r="X535" s="74" t="e">
        <x:f t="shared" si="126"/>
        <x:v>#VALUE!</x:v>
      </x:c>
      <x:c r="Y535" s="68" t="e">
        <x:f t="shared" si="127"/>
        <x:v>#VALUE!</x:v>
      </x:c>
      <x:c r="Z535" s="68" t="e">
        <x:f t="shared" si="128"/>
        <x:v>#VALUE!</x:v>
      </x:c>
      <x:c r="AC535" s="20">
        <x:v>151.61244871369578</x:v>
      </x:c>
      <x:c r="AD535" s="20">
        <x:v>0</x:v>
      </x:c>
      <x:c r="AE535" s="492">
        <x:f t="shared" si="129"/>
        <x:v>7.6103783600896691</x:v>
      </x:c>
      <x:c r="AF535" s="492" t="e">
        <x:f t="shared" si="129"/>
        <x:v>#VALUE!</x:v>
      </x:c>
    </x:row>
    <x:row r="536" spans="1:32">
      <x:c r="A536" s="118">
        <x:v>7</x:v>
      </x:c>
      <x:c r="B536" s="118"/>
      <x:c r="C536" s="113">
        <x:v>6</x:v>
      </x:c>
      <x:c r="D536" s="20" t="s">
        <x:v>19</x:v>
      </x:c>
      <x:c r="E536" s="68" t="s">
        <x:v>9</x:v>
      </x:c>
      <x:c r="F536" s="20" t="s">
        <x:v>20</x:v>
      </x:c>
      <x:c r="G536" s="158" t="e">
        <x:f t="shared" si="120"/>
        <x:v>#VALUE!</x:v>
      </x:c>
      <x:c r="H536" s="158">
        <x:f t="shared" si="120"/>
        <x:v>71.939024333737407</x:v>
      </x:c>
      <x:c r="I536" s="285" t="e">
        <x:f t="shared" si="120"/>
        <x:v>#VALUE!</x:v>
      </x:c>
      <x:c r="J536" s="106" t="e">
        <x:v>#VALUE!</x:v>
      </x:c>
      <x:c r="K536" s="73" t="e">
        <x:v>#VALUE!</x:v>
      </x:c>
      <x:c r="L536" s="68" t="e">
        <x:v>#VALUE!</x:v>
      </x:c>
      <x:c r="M536" s="73" t="e">
        <x:v>#VALUE!</x:v>
      </x:c>
      <x:c r="N536" s="159">
        <x:v>71.939024333737407</x:v>
      </x:c>
      <x:c r="O536" s="106" t="e">
        <x:v>#VALUE!</x:v>
      </x:c>
      <x:c r="P536" s="73" t="e">
        <x:f t="shared" si="121"/>
        <x:v>#VALUE!</x:v>
      </x:c>
      <x:c r="Q536" s="68">
        <x:v>0</x:v>
      </x:c>
      <x:c r="R536" s="73">
        <x:f t="shared" si="122"/>
        <x:v>0</x:v>
      </x:c>
      <x:c r="S536" s="68">
        <x:v>0</x:v>
      </x:c>
      <x:c r="T536" s="73">
        <x:f t="shared" si="123"/>
        <x:v>0</x:v>
      </x:c>
      <x:c r="U536" s="26" t="e">
        <x:v>#VALUE!</x:v>
      </x:c>
      <x:c r="V536" s="26">
        <x:f t="shared" si="124"/>
        <x:v>71.939024333737407</x:v>
      </x:c>
      <x:c r="W536" s="73" t="e">
        <x:f t="shared" si="125"/>
        <x:v>#VALUE!</x:v>
      </x:c>
      <x:c r="X536" s="74" t="e">
        <x:f t="shared" si="126"/>
        <x:v>#VALUE!</x:v>
      </x:c>
      <x:c r="Y536" s="68" t="e">
        <x:f t="shared" si="127"/>
        <x:v>#VALUE!</x:v>
      </x:c>
      <x:c r="Z536" s="68" t="e">
        <x:f t="shared" si="128"/>
        <x:v>#VALUE!</x:v>
      </x:c>
      <x:c r="AC536" s="20">
        <x:v>79.518999999999991</x:v>
      </x:c>
      <x:c r="AD536" s="20">
        <x:v>0</x:v>
      </x:c>
      <x:c r="AE536" s="492">
        <x:f t="shared" si="129"/>
        <x:v>7.5799756662625839</x:v>
      </x:c>
      <x:c r="AF536" s="492" t="e">
        <x:f t="shared" si="129"/>
        <x:v>#VALUE!</x:v>
      </x:c>
    </x:row>
    <x:row r="537" spans="1:32">
      <x:c r="A537" s="118">
        <x:v>8</x:v>
      </x:c>
      <x:c r="B537" s="118"/>
      <x:c r="C537" s="113">
        <x:v>6</x:v>
      </x:c>
      <x:c r="D537" s="20" t="s">
        <x:v>21</x:v>
      </x:c>
      <x:c r="E537" s="68" t="s">
        <x:v>22</x:v>
      </x:c>
      <x:c r="F537" s="20" t="s">
        <x:v>23</x:v>
      </x:c>
      <x:c r="G537" s="158" t="e">
        <x:f t="shared" si="120"/>
        <x:v>#VALUE!</x:v>
      </x:c>
      <x:c r="H537" s="158">
        <x:f t="shared" si="120"/>
        <x:v>246.89</x:v>
      </x:c>
      <x:c r="I537" s="285" t="e">
        <x:f t="shared" si="120"/>
        <x:v>#VALUE!</x:v>
      </x:c>
      <x:c r="J537" s="106" t="e">
        <x:v>#VALUE!</x:v>
      </x:c>
      <x:c r="K537" s="73" t="e">
        <x:v>#VALUE!</x:v>
      </x:c>
      <x:c r="L537" s="68" t="e">
        <x:v>#VALUE!</x:v>
      </x:c>
      <x:c r="M537" s="73" t="e">
        <x:v>#VALUE!</x:v>
      </x:c>
      <x:c r="N537" s="159">
        <x:v>246.89</x:v>
      </x:c>
      <x:c r="O537" s="106" t="e">
        <x:v>#VALUE!</x:v>
      </x:c>
      <x:c r="P537" s="73" t="e">
        <x:f t="shared" si="121"/>
        <x:v>#VALUE!</x:v>
      </x:c>
      <x:c r="Q537" s="280">
        <x:v>0</x:v>
      </x:c>
      <x:c r="R537" s="73">
        <x:f t="shared" si="122"/>
        <x:v>0</x:v>
      </x:c>
      <x:c r="S537" s="68">
        <x:v>0</x:v>
      </x:c>
      <x:c r="T537" s="73">
        <x:f t="shared" si="123"/>
        <x:v>0</x:v>
      </x:c>
      <x:c r="U537" s="26" t="e">
        <x:v>#VALUE!</x:v>
      </x:c>
      <x:c r="V537" s="26">
        <x:f t="shared" si="124"/>
        <x:v>246.89</x:v>
      </x:c>
      <x:c r="W537" s="73" t="e">
        <x:f t="shared" si="125"/>
        <x:v>#VALUE!</x:v>
      </x:c>
      <x:c r="X537" s="74" t="e">
        <x:f t="shared" si="126"/>
        <x:v>#VALUE!</x:v>
      </x:c>
      <x:c r="Y537" s="68" t="e">
        <x:f t="shared" si="127"/>
        <x:v>#VALUE!</x:v>
      </x:c>
      <x:c r="Z537" s="68" t="e">
        <x:f t="shared" si="128"/>
        <x:v>#VALUE!</x:v>
      </x:c>
      <x:c r="AC537" s="20">
        <x:v>246.89</x:v>
      </x:c>
      <x:c r="AD537" s="20">
        <x:v>0</x:v>
      </x:c>
      <x:c r="AE537" s="492">
        <x:f t="shared" si="129"/>
        <x:v>0</x:v>
      </x:c>
      <x:c r="AF537" s="492" t="e">
        <x:f t="shared" si="129"/>
        <x:v>#VALUE!</x:v>
      </x:c>
    </x:row>
    <x:row r="538" spans="1:32">
      <x:c r="A538" s="118">
        <x:v>9</x:v>
      </x:c>
      <x:c r="B538" s="118"/>
      <x:c r="C538" s="113">
        <x:v>6</x:v>
      </x:c>
      <x:c r="D538" s="35" t="s">
        <x:v>24</x:v>
      </x:c>
      <x:c r="E538" s="68" t="s">
        <x:v>22</x:v>
      </x:c>
      <x:c r="F538" s="20" t="s">
        <x:v>23</x:v>
      </x:c>
      <x:c r="G538" s="158" t="e">
        <x:f t="shared" si="120"/>
        <x:v>#VALUE!</x:v>
      </x:c>
      <x:c r="H538" s="158">
        <x:f t="shared" si="120"/>
        <x:v>308.73593632660936</x:v>
      </x:c>
      <x:c r="I538" s="285" t="e">
        <x:f t="shared" si="120"/>
        <x:v>#VALUE!</x:v>
      </x:c>
      <x:c r="J538" s="106" t="e">
        <x:v>#VALUE!</x:v>
      </x:c>
      <x:c r="K538" s="73" t="e">
        <x:v>#VALUE!</x:v>
      </x:c>
      <x:c r="L538" s="68" t="e">
        <x:v>#VALUE!</x:v>
      </x:c>
      <x:c r="M538" s="73" t="e">
        <x:v>#VALUE!</x:v>
      </x:c>
      <x:c r="N538" s="159">
        <x:v>308.73593632660936</x:v>
      </x:c>
      <x:c r="O538" s="106" t="e">
        <x:v>#VALUE!</x:v>
      </x:c>
      <x:c r="P538" s="73" t="e">
        <x:f t="shared" si="121"/>
        <x:v>#VALUE!</x:v>
      </x:c>
      <x:c r="Q538" s="426"/>
      <x:c r="R538" s="73">
        <x:f t="shared" si="122"/>
        <x:v>0</x:v>
      </x:c>
      <x:c r="S538" s="68">
        <x:v>0</x:v>
      </x:c>
      <x:c r="T538" s="73">
        <x:f t="shared" si="123"/>
        <x:v>0</x:v>
      </x:c>
      <x:c r="U538" s="26" t="e">
        <x:v>#VALUE!</x:v>
      </x:c>
      <x:c r="V538" s="26">
        <x:f t="shared" si="124"/>
        <x:v>308.73593632660936</x:v>
      </x:c>
      <x:c r="W538" s="73" t="e">
        <x:f t="shared" si="125"/>
        <x:v>#VALUE!</x:v>
      </x:c>
      <x:c r="X538" s="74" t="e">
        <x:f t="shared" si="126"/>
        <x:v>#VALUE!</x:v>
      </x:c>
      <x:c r="Y538" s="68" t="e">
        <x:f t="shared" si="127"/>
        <x:v>#VALUE!</x:v>
      </x:c>
      <x:c r="Z538" s="68" t="e">
        <x:f t="shared" si="128"/>
        <x:v>#VALUE!</x:v>
      </x:c>
      <x:c r="AA538" s="20" t="s">
        <x:v>1531</x:v>
      </x:c>
      <x:c r="AC538" s="20">
        <x:v>388.686307968373</x:v>
      </x:c>
      <x:c r="AD538" s="20">
        <x:v>-755606.18269051716</x:v>
      </x:c>
      <x:c r="AE538" s="492">
        <x:f t="shared" si="129"/>
        <x:v>79.950371641763638</x:v>
      </x:c>
      <x:c r="AF538" s="492" t="e">
        <x:f t="shared" si="129"/>
        <x:v>#VALUE!</x:v>
      </x:c>
    </x:row>
    <x:row r="539" spans="1:32">
      <x:c r="A539" s="118">
        <x:v>10</x:v>
      </x:c>
      <x:c r="B539" s="118"/>
      <x:c r="C539" s="113">
        <x:v>6</x:v>
      </x:c>
      <x:c r="D539" s="20" t="s">
        <x:v>25</x:v>
      </x:c>
      <x:c r="E539" s="68" t="s">
        <x:v>22</x:v>
      </x:c>
      <x:c r="F539" s="20" t="s">
        <x:v>26</x:v>
      </x:c>
      <x:c r="G539" s="158" t="e">
        <x:f t="shared" si="120"/>
        <x:v>#VALUE!</x:v>
      </x:c>
      <x:c r="H539" s="158">
        <x:f t="shared" si="120"/>
        <x:v>234</x:v>
      </x:c>
      <x:c r="I539" s="285" t="e">
        <x:f t="shared" si="120"/>
        <x:v>#VALUE!</x:v>
      </x:c>
      <x:c r="J539" s="106" t="e">
        <x:v>#VALUE!</x:v>
      </x:c>
      <x:c r="K539" s="73" t="e">
        <x:v>#VALUE!</x:v>
      </x:c>
      <x:c r="L539" s="68" t="e">
        <x:v>#VALUE!</x:v>
      </x:c>
      <x:c r="M539" s="73" t="e">
        <x:v>#VALUE!</x:v>
      </x:c>
      <x:c r="N539" s="159">
        <x:v>234</x:v>
      </x:c>
      <x:c r="O539" s="106" t="e">
        <x:v>#VALUE!</x:v>
      </x:c>
      <x:c r="P539" s="73" t="e">
        <x:f t="shared" si="121"/>
        <x:v>#VALUE!</x:v>
      </x:c>
      <x:c r="Q539" s="280">
        <x:v>0</x:v>
      </x:c>
      <x:c r="R539" s="73">
        <x:f t="shared" si="122"/>
        <x:v>0</x:v>
      </x:c>
      <x:c r="S539" s="68">
        <x:v>0</x:v>
      </x:c>
      <x:c r="T539" s="73">
        <x:f t="shared" si="123"/>
        <x:v>0</x:v>
      </x:c>
      <x:c r="U539" s="26" t="e">
        <x:v>#VALUE!</x:v>
      </x:c>
      <x:c r="V539" s="26">
        <x:f t="shared" si="124"/>
        <x:v>234</x:v>
      </x:c>
      <x:c r="W539" s="73" t="e">
        <x:f t="shared" si="125"/>
        <x:v>#VALUE!</x:v>
      </x:c>
      <x:c r="X539" s="74" t="e">
        <x:f t="shared" si="126"/>
        <x:v>#VALUE!</x:v>
      </x:c>
      <x:c r="Y539" s="68" t="e">
        <x:f t="shared" si="127"/>
        <x:v>#VALUE!</x:v>
      </x:c>
      <x:c r="Z539" s="68" t="e">
        <x:f t="shared" si="128"/>
        <x:v>#VALUE!</x:v>
      </x:c>
      <x:c r="AC539" s="20">
        <x:v>234</x:v>
      </x:c>
      <x:c r="AD539" s="20">
        <x:v>0</x:v>
      </x:c>
      <x:c r="AE539" s="492">
        <x:f t="shared" si="129"/>
        <x:v>0</x:v>
      </x:c>
      <x:c r="AF539" s="492" t="e">
        <x:f t="shared" si="129"/>
        <x:v>#VALUE!</x:v>
      </x:c>
    </x:row>
    <x:row r="540" spans="1:32">
      <x:c r="A540" s="118">
        <x:v>11</x:v>
      </x:c>
      <x:c r="B540" s="118"/>
      <x:c r="C540" s="113">
        <x:v>6</x:v>
      </x:c>
      <x:c r="D540" s="450" t="s">
        <x:v>27</x:v>
      </x:c>
      <x:c r="E540" s="68" t="s">
        <x:v>22</x:v>
      </x:c>
      <x:c r="F540" s="20" t="s">
        <x:v>26</x:v>
      </x:c>
      <x:c r="G540" s="158" t="e">
        <x:f t="shared" si="120"/>
        <x:v>#VALUE!</x:v>
      </x:c>
      <x:c r="H540" s="158">
        <x:f t="shared" si="120"/>
        <x:v>279.36479081152623</x:v>
      </x:c>
      <x:c r="I540" s="285" t="e">
        <x:f t="shared" si="120"/>
        <x:v>#VALUE!</x:v>
      </x:c>
      <x:c r="J540" s="106" t="e">
        <x:v>#VALUE!</x:v>
      </x:c>
      <x:c r="K540" s="73" t="e">
        <x:v>#VALUE!</x:v>
      </x:c>
      <x:c r="L540" s="68" t="e">
        <x:v>#VALUE!</x:v>
      </x:c>
      <x:c r="M540" s="73" t="e">
        <x:v>#VALUE!</x:v>
      </x:c>
      <x:c r="N540" s="159">
        <x:v>279.36479081152623</x:v>
      </x:c>
      <x:c r="O540" s="106" t="e">
        <x:v>#VALUE!</x:v>
      </x:c>
      <x:c r="P540" s="73" t="e">
        <x:f t="shared" si="121"/>
        <x:v>#VALUE!</x:v>
      </x:c>
      <x:c r="Q540" s="68">
        <x:v>0</x:v>
      </x:c>
      <x:c r="R540" s="73">
        <x:f t="shared" si="122"/>
        <x:v>0</x:v>
      </x:c>
      <x:c r="S540" s="68">
        <x:v>0</x:v>
      </x:c>
      <x:c r="T540" s="73">
        <x:f t="shared" si="123"/>
        <x:v>0</x:v>
      </x:c>
      <x:c r="U540" s="26" t="e">
        <x:v>#VALUE!</x:v>
      </x:c>
      <x:c r="V540" s="26">
        <x:f t="shared" si="124"/>
        <x:v>279.36479081152623</x:v>
      </x:c>
      <x:c r="W540" s="73" t="e">
        <x:f t="shared" si="125"/>
        <x:v>#VALUE!</x:v>
      </x:c>
      <x:c r="X540" s="74" t="e">
        <x:f t="shared" si="126"/>
        <x:v>#VALUE!</x:v>
      </x:c>
      <x:c r="Y540" s="68" t="e">
        <x:f t="shared" si="127"/>
        <x:v>#VALUE!</x:v>
      </x:c>
      <x:c r="Z540" s="68" t="e">
        <x:f t="shared" si="128"/>
        <x:v>#VALUE!</x:v>
      </x:c>
      <x:c r="AA540" s="20" t="s">
        <x:v>1532</x:v>
      </x:c>
      <x:c r="AB540" s="476" t="s">
        <x:v>1598</x:v>
      </x:c>
      <x:c r="AC540" s="20">
        <x:v>380.97702812855943</x:v>
      </x:c>
      <x:c r="AD540" s="20">
        <x:v>-979491.9393185263</x:v>
      </x:c>
      <x:c r="AE540" s="492">
        <x:f t="shared" si="129"/>
        <x:v>101.61223731703319</x:v>
      </x:c>
      <x:c r="AF540" s="492" t="e">
        <x:f t="shared" si="129"/>
        <x:v>#VALUE!</x:v>
      </x:c>
    </x:row>
    <x:row r="541" spans="1:32">
      <x:c r="A541" s="118">
        <x:v>12</x:v>
      </x:c>
      <x:c r="B541" s="118"/>
      <x:c r="C541" s="113">
        <x:v>6</x:v>
      </x:c>
      <x:c r="D541" s="20" t="s">
        <x:v>28</x:v>
      </x:c>
      <x:c r="E541" s="68" t="s">
        <x:v>12</x:v>
      </x:c>
      <x:c r="F541" s="20" t="s">
        <x:v>29</x:v>
      </x:c>
      <x:c r="G541" s="158" t="e">
        <x:f t="shared" si="120"/>
        <x:v>#VALUE!</x:v>
      </x:c>
      <x:c r="H541" s="158">
        <x:f t="shared" si="120"/>
        <x:v>337.04162903801313</x:v>
      </x:c>
      <x:c r="I541" s="285" t="e">
        <x:f t="shared" si="120"/>
        <x:v>#VALUE!</x:v>
      </x:c>
      <x:c r="J541" s="106" t="e">
        <x:v>#VALUE!</x:v>
      </x:c>
      <x:c r="K541" s="73" t="e">
        <x:v>#VALUE!</x:v>
      </x:c>
      <x:c r="L541" s="68" t="e">
        <x:v>#VALUE!</x:v>
      </x:c>
      <x:c r="M541" s="73" t="e">
        <x:v>#VALUE!</x:v>
      </x:c>
      <x:c r="N541" s="159">
        <x:v>337.04162903801313</x:v>
      </x:c>
      <x:c r="O541" s="106" t="e">
        <x:v>#VALUE!</x:v>
      </x:c>
      <x:c r="P541" s="73" t="e">
        <x:f t="shared" si="121"/>
        <x:v>#VALUE!</x:v>
      </x:c>
      <x:c r="Q541" s="280">
        <x:v>0</x:v>
      </x:c>
      <x:c r="R541" s="73">
        <x:f t="shared" si="122"/>
        <x:v>0</x:v>
      </x:c>
      <x:c r="S541" s="68">
        <x:v>0</x:v>
      </x:c>
      <x:c r="T541" s="73">
        <x:f t="shared" si="123"/>
        <x:v>0</x:v>
      </x:c>
      <x:c r="U541" s="26" t="e">
        <x:v>#VALUE!</x:v>
      </x:c>
      <x:c r="V541" s="26">
        <x:f t="shared" si="124"/>
        <x:v>337.04162903801313</x:v>
      </x:c>
      <x:c r="W541" s="73" t="e">
        <x:f t="shared" si="125"/>
        <x:v>#VALUE!</x:v>
      </x:c>
      <x:c r="X541" s="74" t="e">
        <x:f t="shared" si="126"/>
        <x:v>#VALUE!</x:v>
      </x:c>
      <x:c r="Y541" s="68" t="e">
        <x:f t="shared" si="127"/>
        <x:v>#VALUE!</x:v>
      </x:c>
      <x:c r="Z541" s="68" t="e">
        <x:f t="shared" si="128"/>
        <x:v>#VALUE!</x:v>
      </x:c>
      <x:c r="AC541" s="20">
        <x:v>387.06225254529767</x:v>
      </x:c>
      <x:c r="AD541" s="20">
        <x:v>0</x:v>
      </x:c>
      <x:c r="AE541" s="492">
        <x:f t="shared" si="129"/>
        <x:v>50.02062350728454</x:v>
      </x:c>
      <x:c r="AF541" s="492" t="e">
        <x:f t="shared" si="129"/>
        <x:v>#VALUE!</x:v>
      </x:c>
    </x:row>
    <x:row r="542" spans="1:32">
      <x:c r="A542" s="118">
        <x:v>13</x:v>
      </x:c>
      <x:c r="B542" s="118"/>
      <x:c r="C542" s="113">
        <x:v>6</x:v>
      </x:c>
      <x:c r="D542" s="35" t="s">
        <x:v>30</x:v>
      </x:c>
      <x:c r="E542" s="68" t="s">
        <x:v>12</x:v>
      </x:c>
      <x:c r="F542" s="20" t="s">
        <x:v>29</x:v>
      </x:c>
      <x:c r="G542" s="158" t="e">
        <x:f t="shared" si="120"/>
        <x:v>#VALUE!</x:v>
      </x:c>
      <x:c r="H542" s="158">
        <x:f t="shared" si="120"/>
        <x:v>0</x:v>
      </x:c>
      <x:c r="I542" s="285" t="e">
        <x:f t="shared" si="120"/>
        <x:v>#VALUE!</x:v>
      </x:c>
      <x:c r="J542" s="106" t="e">
        <x:v>#VALUE!</x:v>
      </x:c>
      <x:c r="K542" s="73" t="e">
        <x:v>#VALUE!</x:v>
      </x:c>
      <x:c r="L542" s="68" t="e">
        <x:v>#VALUE!</x:v>
      </x:c>
      <x:c r="M542" s="73" t="e">
        <x:v>#VALUE!</x:v>
      </x:c>
      <x:c r="N542" s="159">
        <x:v>0</x:v>
      </x:c>
      <x:c r="O542" s="106" t="e">
        <x:v>#VALUE!</x:v>
      </x:c>
      <x:c r="P542" s="73" t="e">
        <x:f t="shared" si="121"/>
        <x:v>#VALUE!</x:v>
      </x:c>
      <x:c r="Q542" s="426"/>
      <x:c r="R542" s="73">
        <x:f t="shared" si="122"/>
        <x:v>0</x:v>
      </x:c>
      <x:c r="S542" s="68">
        <x:v>0</x:v>
      </x:c>
      <x:c r="T542" s="73">
        <x:f t="shared" si="123"/>
        <x:v>0</x:v>
      </x:c>
      <x:c r="U542" s="26" t="e">
        <x:v>#VALUE!</x:v>
      </x:c>
      <x:c r="V542" s="26">
        <x:f t="shared" si="124"/>
        <x:v>0</x:v>
      </x:c>
      <x:c r="W542" s="73" t="e">
        <x:f t="shared" si="125"/>
        <x:v>#VALUE!</x:v>
      </x:c>
      <x:c r="X542" s="74" t="e">
        <x:f t="shared" si="126"/>
        <x:v>#VALUE!</x:v>
      </x:c>
      <x:c r="Y542" s="68" t="e">
        <x:f t="shared" si="127"/>
        <x:v>#VALUE!</x:v>
      </x:c>
      <x:c r="Z542" s="68" t="e">
        <x:f t="shared" si="128"/>
        <x:v>#VALUE!</x:v>
      </x:c>
      <x:c r="AA542" s="20" t="s">
        <x:v>1533</x:v>
      </x:c>
      <x:c r="AC542" s="20">
        <x:v>432.93268585583229</x:v>
      </x:c>
      <x:c r="AD542" s="20">
        <x:v>-280540.38043457933</x:v>
      </x:c>
      <x:c r="AE542" s="492">
        <x:f t="shared" si="129"/>
        <x:v>432.93268585583229</x:v>
      </x:c>
      <x:c r="AF542" s="492" t="e">
        <x:f t="shared" si="129"/>
        <x:v>#VALUE!</x:v>
      </x:c>
    </x:row>
    <x:row r="543" spans="1:32">
      <x:c r="A543" s="118">
        <x:v>14</x:v>
      </x:c>
      <x:c r="B543" s="118"/>
      <x:c r="C543" s="113">
        <x:v>6</x:v>
      </x:c>
      <x:c r="D543" s="35" t="s">
        <x:v>1432</x:v>
      </x:c>
      <x:c r="E543" s="68" t="s">
        <x:v>12</x:v>
      </x:c>
      <x:c r="F543" s="20" t="s">
        <x:v>29</x:v>
      </x:c>
      <x:c r="G543" s="158" t="e">
        <x:f t="shared" si="120"/>
        <x:v>#VALUE!</x:v>
      </x:c>
      <x:c r="H543" s="158">
        <x:f t="shared" si="120"/>
        <x:v>0</x:v>
      </x:c>
      <x:c r="I543" s="285" t="e">
        <x:f t="shared" si="120"/>
        <x:v>#VALUE!</x:v>
      </x:c>
      <x:c r="J543" s="106" t="e">
        <x:v>#VALUE!</x:v>
      </x:c>
      <x:c r="K543" s="73" t="e">
        <x:v>#VALUE!</x:v>
      </x:c>
      <x:c r="L543" s="68" t="e">
        <x:v>#VALUE!</x:v>
      </x:c>
      <x:c r="M543" s="73" t="e">
        <x:v>#VALUE!</x:v>
      </x:c>
      <x:c r="N543" s="159">
        <x:v>0</x:v>
      </x:c>
      <x:c r="O543" s="106" t="e">
        <x:v>#VALUE!</x:v>
      </x:c>
      <x:c r="P543" s="73" t="e">
        <x:f t="shared" si="121"/>
        <x:v>#VALUE!</x:v>
      </x:c>
      <x:c r="Q543" s="427">
        <x:v>2376</x:v>
      </x:c>
      <x:c r="R543" s="73">
        <x:f t="shared" si="122"/>
        <x:v>0</x:v>
      </x:c>
      <x:c r="S543" s="68">
        <x:v>3</x:v>
      </x:c>
      <x:c r="T543" s="73">
        <x:f t="shared" si="123"/>
        <x:v>0</x:v>
      </x:c>
      <x:c r="U543" s="26" t="e">
        <x:v>#VALUE!</x:v>
      </x:c>
      <x:c r="V543" s="26">
        <x:f t="shared" si="124"/>
        <x:v>0</x:v>
      </x:c>
      <x:c r="W543" s="73" t="e">
        <x:f t="shared" si="125"/>
        <x:v>#VALUE!</x:v>
      </x:c>
      <x:c r="X543" s="74" t="e">
        <x:f t="shared" si="126"/>
        <x:v>#VALUE!</x:v>
      </x:c>
      <x:c r="Y543" s="68" t="e">
        <x:f t="shared" si="127"/>
        <x:v>#VALUE!</x:v>
      </x:c>
      <x:c r="Z543" s="68" t="e">
        <x:f t="shared" si="128"/>
        <x:v>#VALUE!</x:v>
      </x:c>
      <x:c r="AA543" s="20" t="s">
        <x:v>1533</x:v>
      </x:c>
      <x:c r="AC543" s="20">
        <x:v>451.4770381003201</x:v>
      </x:c>
      <x:c r="AD543" s="20">
        <x:v>0</x:v>
      </x:c>
      <x:c r="AE543" s="492">
        <x:f t="shared" si="129"/>
        <x:v>451.4770381003201</x:v>
      </x:c>
      <x:c r="AF543" s="492" t="e">
        <x:f t="shared" si="129"/>
        <x:v>#VALUE!</x:v>
      </x:c>
    </x:row>
    <x:row r="544" spans="1:32">
      <x:c r="A544" s="118">
        <x:v>15</x:v>
      </x:c>
      <x:c r="B544" s="118"/>
      <x:c r="C544" s="113">
        <x:v>6</x:v>
      </x:c>
      <x:c r="D544" s="20" t="s">
        <x:v>31</x:v>
      </x:c>
      <x:c r="E544" s="68" t="s">
        <x:v>12</x:v>
      </x:c>
      <x:c r="F544" s="20" t="s">
        <x:v>32</x:v>
      </x:c>
      <x:c r="G544" s="158" t="e">
        <x:f t="shared" si="120"/>
        <x:v>#VALUE!</x:v>
      </x:c>
      <x:c r="H544" s="158">
        <x:f t="shared" si="120"/>
        <x:v>292.98965722631857</x:v>
      </x:c>
      <x:c r="I544" s="285" t="e">
        <x:f t="shared" si="120"/>
        <x:v>#VALUE!</x:v>
      </x:c>
      <x:c r="J544" s="106" t="e">
        <x:v>#VALUE!</x:v>
      </x:c>
      <x:c r="K544" s="73" t="e">
        <x:v>#VALUE!</x:v>
      </x:c>
      <x:c r="L544" s="68" t="e">
        <x:v>#VALUE!</x:v>
      </x:c>
      <x:c r="M544" s="73" t="e">
        <x:v>#VALUE!</x:v>
      </x:c>
      <x:c r="N544" s="159">
        <x:v>292.98965722631857</x:v>
      </x:c>
      <x:c r="O544" s="106" t="e">
        <x:v>#VALUE!</x:v>
      </x:c>
      <x:c r="P544" s="73" t="e">
        <x:f t="shared" si="121"/>
        <x:v>#VALUE!</x:v>
      </x:c>
      <x:c r="Q544" s="68">
        <x:v>0</x:v>
      </x:c>
      <x:c r="R544" s="73">
        <x:f t="shared" si="122"/>
        <x:v>0</x:v>
      </x:c>
      <x:c r="S544" s="68">
        <x:v>0</x:v>
      </x:c>
      <x:c r="T544" s="73">
        <x:f t="shared" si="123"/>
        <x:v>0</x:v>
      </x:c>
      <x:c r="U544" s="26" t="e">
        <x:v>#VALUE!</x:v>
      </x:c>
      <x:c r="V544" s="26">
        <x:f t="shared" si="124"/>
        <x:v>292.98965722631857</x:v>
      </x:c>
      <x:c r="W544" s="73" t="e">
        <x:f t="shared" si="125"/>
        <x:v>#VALUE!</x:v>
      </x:c>
      <x:c r="X544" s="74" t="e">
        <x:f t="shared" si="126"/>
        <x:v>#VALUE!</x:v>
      </x:c>
      <x:c r="Y544" s="68" t="e">
        <x:f t="shared" si="127"/>
        <x:v>#VALUE!</x:v>
      </x:c>
      <x:c r="Z544" s="68" t="e">
        <x:f t="shared" si="128"/>
        <x:v>#VALUE!</x:v>
      </x:c>
      <x:c r="AA544" s="20" t="s">
        <x:v>1534</x:v>
      </x:c>
      <x:c r="AC544" s="20">
        <x:v>402.68099999999998</x:v>
      </x:c>
      <x:c r="AD544" s="20">
        <x:v>-322144.8</x:v>
      </x:c>
      <x:c r="AE544" s="492">
        <x:f t="shared" si="129"/>
        <x:v>109.69134277368141</x:v>
      </x:c>
      <x:c r="AF544" s="492" t="e">
        <x:f t="shared" si="129"/>
        <x:v>#VALUE!</x:v>
      </x:c>
    </x:row>
    <x:row r="545" spans="1:32">
      <x:c r="A545" s="118">
        <x:v>16</x:v>
      </x:c>
      <x:c r="B545" s="118"/>
      <x:c r="C545" s="113">
        <x:v>6</x:v>
      </x:c>
      <x:c r="D545" s="20" t="s">
        <x:v>33</x:v>
      </x:c>
      <x:c r="E545" s="68" t="s">
        <x:v>22</x:v>
      </x:c>
      <x:c r="F545" s="20" t="s">
        <x:v>34</x:v>
      </x:c>
      <x:c r="G545" s="158" t="e">
        <x:f t="shared" si="120"/>
        <x:v>#VALUE!</x:v>
      </x:c>
      <x:c r="H545" s="158">
        <x:f t="shared" si="120"/>
        <x:v>293.5</x:v>
      </x:c>
      <x:c r="I545" s="285" t="e">
        <x:f t="shared" si="120"/>
        <x:v>#VALUE!</x:v>
      </x:c>
      <x:c r="J545" s="106" t="e">
        <x:v>#VALUE!</x:v>
      </x:c>
      <x:c r="K545" s="73" t="e">
        <x:v>#VALUE!</x:v>
      </x:c>
      <x:c r="L545" s="68" t="e">
        <x:v>#VALUE!</x:v>
      </x:c>
      <x:c r="M545" s="73" t="e">
        <x:v>#VALUE!</x:v>
      </x:c>
      <x:c r="N545" s="159">
        <x:v>293.5</x:v>
      </x:c>
      <x:c r="O545" s="106" t="e">
        <x:v>#VALUE!</x:v>
      </x:c>
      <x:c r="P545" s="73" t="e">
        <x:f t="shared" si="121"/>
        <x:v>#VALUE!</x:v>
      </x:c>
      <x:c r="Q545" s="280">
        <x:v>0</x:v>
      </x:c>
      <x:c r="R545" s="73">
        <x:f t="shared" si="122"/>
        <x:v>0</x:v>
      </x:c>
      <x:c r="S545" s="68">
        <x:v>0</x:v>
      </x:c>
      <x:c r="T545" s="73">
        <x:f t="shared" si="123"/>
        <x:v>0</x:v>
      </x:c>
      <x:c r="U545" s="26" t="e">
        <x:v>#VALUE!</x:v>
      </x:c>
      <x:c r="V545" s="26">
        <x:f t="shared" si="124"/>
        <x:v>293.5</x:v>
      </x:c>
      <x:c r="W545" s="73" t="e">
        <x:f t="shared" si="125"/>
        <x:v>#VALUE!</x:v>
      </x:c>
      <x:c r="X545" s="74" t="e">
        <x:f t="shared" si="126"/>
        <x:v>#VALUE!</x:v>
      </x:c>
      <x:c r="Y545" s="68" t="e">
        <x:f t="shared" si="127"/>
        <x:v>#VALUE!</x:v>
      </x:c>
      <x:c r="Z545" s="68" t="e">
        <x:f t="shared" si="128"/>
        <x:v>#VALUE!</x:v>
      </x:c>
      <x:c r="AC545" s="20">
        <x:v>293.5</x:v>
      </x:c>
      <x:c r="AD545" s="20">
        <x:v>0</x:v>
      </x:c>
      <x:c r="AE545" s="492">
        <x:f t="shared" si="129"/>
        <x:v>0</x:v>
      </x:c>
      <x:c r="AF545" s="492" t="e">
        <x:f t="shared" si="129"/>
        <x:v>#VALUE!</x:v>
      </x:c>
    </x:row>
    <x:row r="546" spans="1:32">
      <x:c r="A546" s="118">
        <x:v>17</x:v>
      </x:c>
      <x:c r="B546" s="118"/>
      <x:c r="C546" s="113">
        <x:v>6</x:v>
      </x:c>
      <x:c r="D546" s="450" t="s">
        <x:v>35</x:v>
      </x:c>
      <x:c r="E546" s="68" t="s">
        <x:v>22</x:v>
      </x:c>
      <x:c r="F546" s="20" t="s">
        <x:v>34</x:v>
      </x:c>
      <x:c r="G546" s="158" t="e">
        <x:f t="shared" si="120"/>
        <x:v>#VALUE!</x:v>
      </x:c>
      <x:c r="H546" s="158">
        <x:f t="shared" si="120"/>
        <x:v>358.16718537832747</x:v>
      </x:c>
      <x:c r="I546" s="285" t="e">
        <x:f t="shared" si="120"/>
        <x:v>#VALUE!</x:v>
      </x:c>
      <x:c r="J546" s="106" t="e">
        <x:v>#VALUE!</x:v>
      </x:c>
      <x:c r="K546" s="73" t="e">
        <x:v>#VALUE!</x:v>
      </x:c>
      <x:c r="L546" s="68" t="e">
        <x:v>#VALUE!</x:v>
      </x:c>
      <x:c r="M546" s="73" t="e">
        <x:v>#VALUE!</x:v>
      </x:c>
      <x:c r="N546" s="159">
        <x:v>358.16718537832747</x:v>
      </x:c>
      <x:c r="O546" s="106" t="e">
        <x:v>#VALUE!</x:v>
      </x:c>
      <x:c r="P546" s="73" t="e">
        <x:f t="shared" si="121"/>
        <x:v>#VALUE!</x:v>
      </x:c>
      <x:c r="Q546" s="68">
        <x:v>0</x:v>
      </x:c>
      <x:c r="R546" s="73">
        <x:f t="shared" si="122"/>
        <x:v>0</x:v>
      </x:c>
      <x:c r="S546" s="68">
        <x:v>0</x:v>
      </x:c>
      <x:c r="T546" s="73">
        <x:f t="shared" si="123"/>
        <x:v>0</x:v>
      </x:c>
      <x:c r="U546" s="26" t="e">
        <x:v>#VALUE!</x:v>
      </x:c>
      <x:c r="V546" s="26">
        <x:f t="shared" si="124"/>
        <x:v>358.16718537832747</x:v>
      </x:c>
      <x:c r="W546" s="73" t="e">
        <x:f t="shared" si="125"/>
        <x:v>#VALUE!</x:v>
      </x:c>
      <x:c r="X546" s="74" t="e">
        <x:f t="shared" si="126"/>
        <x:v>#VALUE!</x:v>
      </x:c>
      <x:c r="Y546" s="68" t="e">
        <x:f t="shared" si="127"/>
        <x:v>#VALUE!</x:v>
      </x:c>
      <x:c r="Z546" s="68" t="e">
        <x:f t="shared" si="128"/>
        <x:v>#VALUE!</x:v>
      </x:c>
      <x:c r="AA546" s="20" t="s">
        <x:v>1535</x:v>
      </x:c>
      <x:c r="AB546" s="476" t="s">
        <x:v>1598</x:v>
      </x:c>
      <x:c r="AC546" s="20">
        <x:v>475.08920214152897</x:v>
      </x:c>
      <x:c r="AD546" s="20">
        <x:v>-400500.19740530895</x:v>
      </x:c>
      <x:c r="AE546" s="492">
        <x:f t="shared" ref="AE546:AF609" si="130">+AC546-V546</x:f>
        <x:v>116.9220167632015</x:v>
      </x:c>
      <x:c r="AF546" s="492" t="e">
        <x:f t="shared" si="130"/>
        <x:v>#VALUE!</x:v>
      </x:c>
    </x:row>
    <x:row r="547" spans="1:32">
      <x:c r="A547" s="118">
        <x:v>18</x:v>
      </x:c>
      <x:c r="B547" s="118"/>
      <x:c r="C547" s="113">
        <x:v>6</x:v>
      </x:c>
      <x:c r="D547" s="20" t="s">
        <x:v>36</x:v>
      </x:c>
      <x:c r="E547" s="68" t="s">
        <x:v>12</x:v>
      </x:c>
      <x:c r="F547" s="20" t="s">
        <x:v>37</x:v>
      </x:c>
      <x:c r="G547" s="158" t="e">
        <x:f t="shared" si="120"/>
        <x:v>#VALUE!</x:v>
      </x:c>
      <x:c r="H547" s="158">
        <x:f t="shared" si="120"/>
        <x:v>237.29575554800454</x:v>
      </x:c>
      <x:c r="I547" s="285" t="e">
        <x:f t="shared" si="120"/>
        <x:v>#VALUE!</x:v>
      </x:c>
      <x:c r="J547" s="106" t="e">
        <x:v>#VALUE!</x:v>
      </x:c>
      <x:c r="K547" s="73" t="e">
        <x:v>#VALUE!</x:v>
      </x:c>
      <x:c r="L547" s="68" t="e">
        <x:v>#VALUE!</x:v>
      </x:c>
      <x:c r="M547" s="73" t="e">
        <x:v>#VALUE!</x:v>
      </x:c>
      <x:c r="N547" s="159">
        <x:v>237.29575554800454</x:v>
      </x:c>
      <x:c r="O547" s="106" t="e">
        <x:v>#VALUE!</x:v>
      </x:c>
      <x:c r="P547" s="73" t="e">
        <x:f t="shared" si="121"/>
        <x:v>#VALUE!</x:v>
      </x:c>
      <x:c r="Q547" s="280">
        <x:v>0</x:v>
      </x:c>
      <x:c r="R547" s="73">
        <x:f t="shared" si="122"/>
        <x:v>0</x:v>
      </x:c>
      <x:c r="S547" s="68">
        <x:v>0</x:v>
      </x:c>
      <x:c r="T547" s="73">
        <x:f t="shared" si="123"/>
        <x:v>0</x:v>
      </x:c>
      <x:c r="U547" s="26" t="e">
        <x:v>#VALUE!</x:v>
      </x:c>
      <x:c r="V547" s="26">
        <x:f t="shared" si="124"/>
        <x:v>237.29575554800454</x:v>
      </x:c>
      <x:c r="W547" s="73" t="e">
        <x:f t="shared" si="125"/>
        <x:v>#VALUE!</x:v>
      </x:c>
      <x:c r="X547" s="74" t="e">
        <x:f t="shared" si="126"/>
        <x:v>#VALUE!</x:v>
      </x:c>
      <x:c r="Y547" s="68" t="e">
        <x:f t="shared" si="127"/>
        <x:v>#VALUE!</x:v>
      </x:c>
      <x:c r="Z547" s="68" t="e">
        <x:f t="shared" si="128"/>
        <x:v>#VALUE!</x:v>
      </x:c>
      <x:c r="AC547" s="20">
        <x:v>274.67525000000001</x:v>
      </x:c>
      <x:c r="AD547" s="20">
        <x:v>0</x:v>
      </x:c>
      <x:c r="AE547" s="492">
        <x:f t="shared" si="130"/>
        <x:v>37.37949445199547</x:v>
      </x:c>
      <x:c r="AF547" s="492" t="e">
        <x:f t="shared" si="130"/>
        <x:v>#VALUE!</x:v>
      </x:c>
    </x:row>
    <x:row r="548" spans="1:32">
      <x:c r="A548" s="118">
        <x:v>19</x:v>
      </x:c>
      <x:c r="B548" s="118"/>
      <x:c r="C548" s="113">
        <x:v>6</x:v>
      </x:c>
      <x:c r="D548" s="35" t="s">
        <x:v>38</x:v>
      </x:c>
      <x:c r="E548" s="68" t="s">
        <x:v>12</x:v>
      </x:c>
      <x:c r="F548" s="20" t="s">
        <x:v>37</x:v>
      </x:c>
      <x:c r="G548" s="158" t="e">
        <x:f t="shared" si="120"/>
        <x:v>#VALUE!</x:v>
      </x:c>
      <x:c r="H548" s="158">
        <x:f t="shared" si="120"/>
        <x:v>0</x:v>
      </x:c>
      <x:c r="I548" s="285" t="e">
        <x:f t="shared" si="120"/>
        <x:v>#VALUE!</x:v>
      </x:c>
      <x:c r="J548" s="106" t="e">
        <x:v>#VALUE!</x:v>
      </x:c>
      <x:c r="K548" s="73" t="e">
        <x:v>#VALUE!</x:v>
      </x:c>
      <x:c r="L548" s="68" t="e">
        <x:v>#VALUE!</x:v>
      </x:c>
      <x:c r="M548" s="73" t="e">
        <x:v>#VALUE!</x:v>
      </x:c>
      <x:c r="N548" s="159">
        <x:v>0</x:v>
      </x:c>
      <x:c r="O548" s="106" t="e">
        <x:v>#VALUE!</x:v>
      </x:c>
      <x:c r="P548" s="73" t="e">
        <x:f t="shared" si="121"/>
        <x:v>#VALUE!</x:v>
      </x:c>
      <x:c r="Q548" s="426"/>
      <x:c r="R548" s="73">
        <x:f t="shared" si="122"/>
        <x:v>0</x:v>
      </x:c>
      <x:c r="S548" s="68">
        <x:v>0</x:v>
      </x:c>
      <x:c r="T548" s="73">
        <x:f t="shared" si="123"/>
        <x:v>0</x:v>
      </x:c>
      <x:c r="U548" s="26" t="e">
        <x:v>#VALUE!</x:v>
      </x:c>
      <x:c r="V548" s="26">
        <x:f t="shared" si="124"/>
        <x:v>0</x:v>
      </x:c>
      <x:c r="W548" s="73" t="e">
        <x:f t="shared" si="125"/>
        <x:v>#VALUE!</x:v>
      </x:c>
      <x:c r="X548" s="74" t="e">
        <x:f t="shared" si="126"/>
        <x:v>#VALUE!</x:v>
      </x:c>
      <x:c r="Y548" s="68" t="e">
        <x:f t="shared" si="127"/>
        <x:v>#VALUE!</x:v>
      </x:c>
      <x:c r="Z548" s="68" t="e">
        <x:f t="shared" si="128"/>
        <x:v>#VALUE!</x:v>
      </x:c>
      <x:c r="AA548" s="20" t="s">
        <x:v>1538</x:v>
      </x:c>
      <x:c r="AC548" s="20">
        <x:v>308.21849999999995</x:v>
      </x:c>
      <x:c r="AD548" s="20">
        <x:v>0</x:v>
      </x:c>
      <x:c r="AE548" s="492">
        <x:f t="shared" si="130"/>
        <x:v>308.21849999999995</x:v>
      </x:c>
      <x:c r="AF548" s="492" t="e">
        <x:f t="shared" si="130"/>
        <x:v>#VALUE!</x:v>
      </x:c>
    </x:row>
    <x:row r="549" spans="1:32">
      <x:c r="A549" s="118">
        <x:v>20</x:v>
      </x:c>
      <x:c r="B549" s="118"/>
      <x:c r="C549" s="113">
        <x:v>6</x:v>
      </x:c>
      <x:c r="D549" s="35" t="s">
        <x:v>1433</x:v>
      </x:c>
      <x:c r="E549" s="68" t="s">
        <x:v>12</x:v>
      </x:c>
      <x:c r="F549" s="20" t="s">
        <x:v>37</x:v>
      </x:c>
      <x:c r="G549" s="158" t="e">
        <x:f t="shared" si="120"/>
        <x:v>#VALUE!</x:v>
      </x:c>
      <x:c r="H549" s="158">
        <x:f t="shared" si="120"/>
        <x:v>0</x:v>
      </x:c>
      <x:c r="I549" s="285" t="e">
        <x:f t="shared" si="120"/>
        <x:v>#VALUE!</x:v>
      </x:c>
      <x:c r="J549" s="106" t="e">
        <x:v>#VALUE!</x:v>
      </x:c>
      <x:c r="K549" s="73" t="e">
        <x:v>#VALUE!</x:v>
      </x:c>
      <x:c r="L549" s="68" t="e">
        <x:v>#VALUE!</x:v>
      </x:c>
      <x:c r="M549" s="73" t="e">
        <x:v>#VALUE!</x:v>
      </x:c>
      <x:c r="N549" s="159">
        <x:v>0</x:v>
      </x:c>
      <x:c r="O549" s="106" t="e">
        <x:v>#VALUE!</x:v>
      </x:c>
      <x:c r="P549" s="73" t="e">
        <x:f t="shared" si="121"/>
        <x:v>#VALUE!</x:v>
      </x:c>
      <x:c r="Q549" s="427">
        <x:v>3168</x:v>
      </x:c>
      <x:c r="R549" s="73">
        <x:f t="shared" si="122"/>
        <x:v>0</x:v>
      </x:c>
      <x:c r="S549" s="68">
        <x:v>3</x:v>
      </x:c>
      <x:c r="T549" s="73">
        <x:f t="shared" si="123"/>
        <x:v>0</x:v>
      </x:c>
      <x:c r="U549" s="26" t="e">
        <x:v>#VALUE!</x:v>
      </x:c>
      <x:c r="V549" s="26">
        <x:f t="shared" si="124"/>
        <x:v>0</x:v>
      </x:c>
      <x:c r="W549" s="73" t="e">
        <x:f t="shared" si="125"/>
        <x:v>#VALUE!</x:v>
      </x:c>
      <x:c r="X549" s="74" t="e">
        <x:f t="shared" si="126"/>
        <x:v>#VALUE!</x:v>
      </x:c>
      <x:c r="Y549" s="68" t="e">
        <x:f t="shared" si="127"/>
        <x:v>#VALUE!</x:v>
      </x:c>
      <x:c r="Z549" s="68" t="e">
        <x:f t="shared" si="128"/>
        <x:v>#VALUE!</x:v>
      </x:c>
      <x:c r="AA549" s="20" t="s">
        <x:v>1538</x:v>
      </x:c>
      <x:c r="AC549" s="20">
        <x:v>323.00154703433924</x:v>
      </x:c>
      <x:c r="AD549" s="20">
        <x:v>-186048.8910917794</x:v>
      </x:c>
      <x:c r="AE549" s="492">
        <x:f t="shared" si="130"/>
        <x:v>323.00154703433924</x:v>
      </x:c>
      <x:c r="AF549" s="492" t="e">
        <x:f t="shared" si="130"/>
        <x:v>#VALUE!</x:v>
      </x:c>
    </x:row>
    <x:row r="550" spans="1:32">
      <x:c r="A550" s="118">
        <x:v>21</x:v>
      </x:c>
      <x:c r="B550" s="118"/>
      <x:c r="C550" s="113">
        <x:v>6</x:v>
      </x:c>
      <x:c r="D550" s="20" t="s">
        <x:v>39</x:v>
      </x:c>
      <x:c r="E550" s="68" t="s">
        <x:v>22</x:v>
      </x:c>
      <x:c r="F550" s="20" t="s">
        <x:v>40</x:v>
      </x:c>
      <x:c r="G550" s="158" t="e">
        <x:f t="shared" si="120"/>
        <x:v>#VALUE!</x:v>
      </x:c>
      <x:c r="H550" s="158">
        <x:f t="shared" si="120"/>
        <x:v>446.79559370061378</x:v>
      </x:c>
      <x:c r="I550" s="285" t="e">
        <x:f t="shared" si="120"/>
        <x:v>#VALUE!</x:v>
      </x:c>
      <x:c r="J550" s="106" t="e">
        <x:v>#VALUE!</x:v>
      </x:c>
      <x:c r="K550" s="73" t="e">
        <x:v>#VALUE!</x:v>
      </x:c>
      <x:c r="L550" s="68" t="e">
        <x:v>#VALUE!</x:v>
      </x:c>
      <x:c r="M550" s="73" t="e">
        <x:v>#VALUE!</x:v>
      </x:c>
      <x:c r="N550" s="159">
        <x:v>446.79559370061378</x:v>
      </x:c>
      <x:c r="O550" s="106" t="e">
        <x:v>#VALUE!</x:v>
      </x:c>
      <x:c r="P550" s="73" t="e">
        <x:f t="shared" si="121"/>
        <x:v>#VALUE!</x:v>
      </x:c>
      <x:c r="Q550" s="68">
        <x:v>0</x:v>
      </x:c>
      <x:c r="R550" s="73">
        <x:f t="shared" si="122"/>
        <x:v>0</x:v>
      </x:c>
      <x:c r="S550" s="68">
        <x:v>0</x:v>
      </x:c>
      <x:c r="T550" s="73">
        <x:f t="shared" si="123"/>
        <x:v>0</x:v>
      </x:c>
      <x:c r="U550" s="26" t="e">
        <x:v>#VALUE!</x:v>
      </x:c>
      <x:c r="V550" s="26">
        <x:f t="shared" si="124"/>
        <x:v>446.79559370061378</x:v>
      </x:c>
      <x:c r="W550" s="73" t="e">
        <x:f t="shared" si="125"/>
        <x:v>#VALUE!</x:v>
      </x:c>
      <x:c r="X550" s="74" t="e">
        <x:f t="shared" si="126"/>
        <x:v>#VALUE!</x:v>
      </x:c>
      <x:c r="Y550" s="68" t="e">
        <x:f t="shared" si="127"/>
        <x:v>#VALUE!</x:v>
      </x:c>
      <x:c r="Z550" s="68" t="e">
        <x:f t="shared" si="128"/>
        <x:v>#VALUE!</x:v>
      </x:c>
      <x:c r="AC550" s="20">
        <x:v>527.56639629120787</x:v>
      </x:c>
      <x:c r="AD550" s="20">
        <x:v>0</x:v>
      </x:c>
      <x:c r="AE550" s="492">
        <x:f t="shared" si="130"/>
        <x:v>80.770802590594087</x:v>
      </x:c>
      <x:c r="AF550" s="492" t="e">
        <x:f t="shared" si="130"/>
        <x:v>#VALUE!</x:v>
      </x:c>
    </x:row>
    <x:row r="551" spans="1:32">
      <x:c r="A551" s="118">
        <x:v>22</x:v>
      </x:c>
      <x:c r="B551" s="118"/>
      <x:c r="C551" s="113">
        <x:v>6</x:v>
      </x:c>
      <x:c r="D551" s="20" t="s">
        <x:v>41</x:v>
      </x:c>
      <x:c r="E551" s="68" t="s">
        <x:v>22</x:v>
      </x:c>
      <x:c r="F551" s="20" t="s">
        <x:v>40</x:v>
      </x:c>
      <x:c r="G551" s="158" t="e">
        <x:f t="shared" si="120"/>
        <x:v>#VALUE!</x:v>
      </x:c>
      <x:c r="H551" s="158">
        <x:f t="shared" si="120"/>
        <x:v>0</x:v>
      </x:c>
      <x:c r="I551" s="285" t="e">
        <x:f t="shared" si="120"/>
        <x:v>#VALUE!</x:v>
      </x:c>
      <x:c r="J551" s="106" t="e">
        <x:v>#VALUE!</x:v>
      </x:c>
      <x:c r="K551" s="73" t="e">
        <x:v>#VALUE!</x:v>
      </x:c>
      <x:c r="L551" s="68" t="e">
        <x:v>#VALUE!</x:v>
      </x:c>
      <x:c r="M551" s="73" t="e">
        <x:v>#VALUE!</x:v>
      </x:c>
      <x:c r="N551" s="159">
        <x:v>0</x:v>
      </x:c>
      <x:c r="O551" s="106" t="e">
        <x:v>#VALUE!</x:v>
      </x:c>
      <x:c r="P551" s="73" t="e">
        <x:f t="shared" si="121"/>
        <x:v>#VALUE!</x:v>
      </x:c>
      <x:c r="Q551" s="68">
        <x:v>0</x:v>
      </x:c>
      <x:c r="R551" s="73">
        <x:f t="shared" si="122"/>
        <x:v>0</x:v>
      </x:c>
      <x:c r="S551" s="68">
        <x:v>0</x:v>
      </x:c>
      <x:c r="T551" s="73">
        <x:f t="shared" si="123"/>
        <x:v>0</x:v>
      </x:c>
      <x:c r="U551" s="26" t="e">
        <x:v>#VALUE!</x:v>
      </x:c>
      <x:c r="V551" s="26">
        <x:f t="shared" si="124"/>
        <x:v>0</x:v>
      </x:c>
      <x:c r="W551" s="73" t="e">
        <x:f t="shared" si="125"/>
        <x:v>#VALUE!</x:v>
      </x:c>
      <x:c r="X551" s="74" t="e">
        <x:f t="shared" si="126"/>
        <x:v>#VALUE!</x:v>
      </x:c>
      <x:c r="Y551" s="68" t="e">
        <x:f t="shared" si="127"/>
        <x:v>#VALUE!</x:v>
      </x:c>
      <x:c r="Z551" s="68" t="e">
        <x:f t="shared" si="128"/>
        <x:v>#VALUE!</x:v>
      </x:c>
      <x:c r="AA551" s="20" t="s">
        <x:v>1536</x:v>
      </x:c>
      <x:c r="AC551" s="20">
        <x:v>612.83969240340457</x:v>
      </x:c>
      <x:c r="AD551" s="20">
        <x:v>-281293.41881316272</x:v>
      </x:c>
      <x:c r="AE551" s="492">
        <x:f t="shared" si="130"/>
        <x:v>612.83969240340457</x:v>
      </x:c>
      <x:c r="AF551" s="492" t="e">
        <x:f t="shared" si="130"/>
        <x:v>#VALUE!</x:v>
      </x:c>
    </x:row>
    <x:row r="552" spans="1:32">
      <x:c r="A552" s="118">
        <x:v>23</x:v>
      </x:c>
      <x:c r="B552" s="118"/>
      <x:c r="C552" s="113">
        <x:v>6</x:v>
      </x:c>
      <x:c r="D552" s="20" t="s">
        <x:v>42</x:v>
      </x:c>
      <x:c r="E552" s="68" t="s">
        <x:v>12</x:v>
      </x:c>
      <x:c r="F552" s="20" t="s">
        <x:v>43</x:v>
      </x:c>
      <x:c r="G552" s="158" t="e">
        <x:f t="shared" si="120"/>
        <x:v>#VALUE!</x:v>
      </x:c>
      <x:c r="H552" s="158">
        <x:f t="shared" si="120"/>
        <x:v>295.74731798755823</x:v>
      </x:c>
      <x:c r="I552" s="285" t="e">
        <x:f t="shared" si="120"/>
        <x:v>#VALUE!</x:v>
      </x:c>
      <x:c r="J552" s="106" t="e">
        <x:v>#VALUE!</x:v>
      </x:c>
      <x:c r="K552" s="73" t="e">
        <x:v>#VALUE!</x:v>
      </x:c>
      <x:c r="L552" s="68" t="e">
        <x:v>#VALUE!</x:v>
      </x:c>
      <x:c r="M552" s="73" t="e">
        <x:v>#VALUE!</x:v>
      </x:c>
      <x:c r="N552" s="159">
        <x:v>295.74731798755823</x:v>
      </x:c>
      <x:c r="O552" s="106" t="e">
        <x:v>#VALUE!</x:v>
      </x:c>
      <x:c r="P552" s="73" t="e">
        <x:f t="shared" si="121"/>
        <x:v>#VALUE!</x:v>
      </x:c>
      <x:c r="Q552" s="280">
        <x:v>0</x:v>
      </x:c>
      <x:c r="R552" s="73">
        <x:f t="shared" si="122"/>
        <x:v>0</x:v>
      </x:c>
      <x:c r="S552" s="68">
        <x:v>0</x:v>
      </x:c>
      <x:c r="T552" s="73">
        <x:f t="shared" si="123"/>
        <x:v>0</x:v>
      </x:c>
      <x:c r="U552" s="26" t="e">
        <x:v>#VALUE!</x:v>
      </x:c>
      <x:c r="V552" s="26">
        <x:f t="shared" si="124"/>
        <x:v>295.74731798755823</x:v>
      </x:c>
      <x:c r="W552" s="73" t="e">
        <x:f t="shared" si="125"/>
        <x:v>#VALUE!</x:v>
      </x:c>
      <x:c r="X552" s="74" t="e">
        <x:f t="shared" si="126"/>
        <x:v>#VALUE!</x:v>
      </x:c>
      <x:c r="Y552" s="68" t="e">
        <x:f t="shared" si="127"/>
        <x:v>#VALUE!</x:v>
      </x:c>
      <x:c r="Z552" s="68" t="e">
        <x:f t="shared" si="128"/>
        <x:v>#VALUE!</x:v>
      </x:c>
      <x:c r="AA552" s="20" t="s">
        <x:v>1535</x:v>
      </x:c>
      <x:c r="AC552" s="20">
        <x:v>403.78718181818181</x:v>
      </x:c>
      <x:c r="AD552" s="20">
        <x:v>-348872.12509090907</x:v>
      </x:c>
      <x:c r="AE552" s="492">
        <x:f t="shared" si="130"/>
        <x:v>108.03986383062357</x:v>
      </x:c>
      <x:c r="AF552" s="492" t="e">
        <x:f t="shared" si="130"/>
        <x:v>#VALUE!</x:v>
      </x:c>
    </x:row>
    <x:row r="553" spans="1:32">
      <x:c r="A553" s="118">
        <x:v>24</x:v>
      </x:c>
      <x:c r="B553" s="118"/>
      <x:c r="C553" s="113">
        <x:v>6</x:v>
      </x:c>
      <x:c r="D553" s="20" t="s">
        <x:v>44</x:v>
      </x:c>
      <x:c r="E553" s="68" t="s">
        <x:v>22</x:v>
      </x:c>
      <x:c r="F553" s="20" t="s">
        <x:v>45</x:v>
      </x:c>
      <x:c r="G553" s="158" t="e">
        <x:f t="shared" si="120"/>
        <x:v>#VALUE!</x:v>
      </x:c>
      <x:c r="H553" s="158">
        <x:f t="shared" si="120"/>
        <x:v>214.73</x:v>
      </x:c>
      <x:c r="I553" s="285" t="e">
        <x:f t="shared" si="120"/>
        <x:v>#VALUE!</x:v>
      </x:c>
      <x:c r="J553" s="106" t="e">
        <x:v>#VALUE!</x:v>
      </x:c>
      <x:c r="K553" s="73" t="e">
        <x:v>#VALUE!</x:v>
      </x:c>
      <x:c r="L553" s="68" t="e">
        <x:v>#VALUE!</x:v>
      </x:c>
      <x:c r="M553" s="73" t="e">
        <x:v>#VALUE!</x:v>
      </x:c>
      <x:c r="N553" s="159">
        <x:v>214.73</x:v>
      </x:c>
      <x:c r="O553" s="106" t="e">
        <x:v>#VALUE!</x:v>
      </x:c>
      <x:c r="P553" s="73" t="e">
        <x:f t="shared" si="121"/>
        <x:v>#VALUE!</x:v>
      </x:c>
      <x:c r="Q553" s="68">
        <x:v>0</x:v>
      </x:c>
      <x:c r="R553" s="73">
        <x:f t="shared" si="122"/>
        <x:v>0</x:v>
      </x:c>
      <x:c r="S553" s="68">
        <x:v>0</x:v>
      </x:c>
      <x:c r="T553" s="73">
        <x:f t="shared" si="123"/>
        <x:v>0</x:v>
      </x:c>
      <x:c r="U553" s="26" t="e">
        <x:v>#VALUE!</x:v>
      </x:c>
      <x:c r="V553" s="26">
        <x:f t="shared" si="124"/>
        <x:v>214.73</x:v>
      </x:c>
      <x:c r="W553" s="73" t="e">
        <x:f t="shared" si="125"/>
        <x:v>#VALUE!</x:v>
      </x:c>
      <x:c r="X553" s="74" t="e">
        <x:f t="shared" si="126"/>
        <x:v>#VALUE!</x:v>
      </x:c>
      <x:c r="Y553" s="68" t="e">
        <x:f t="shared" si="127"/>
        <x:v>#VALUE!</x:v>
      </x:c>
      <x:c r="Z553" s="68" t="e">
        <x:f t="shared" si="128"/>
        <x:v>#VALUE!</x:v>
      </x:c>
      <x:c r="AC553" s="20">
        <x:v>214.73</x:v>
      </x:c>
      <x:c r="AD553" s="20">
        <x:v>0</x:v>
      </x:c>
      <x:c r="AE553" s="492">
        <x:f t="shared" si="130"/>
        <x:v>0</x:v>
      </x:c>
      <x:c r="AF553" s="492" t="e">
        <x:f t="shared" si="130"/>
        <x:v>#VALUE!</x:v>
      </x:c>
    </x:row>
    <x:row r="554" spans="1:32">
      <x:c r="A554" s="118">
        <x:v>25</x:v>
      </x:c>
      <x:c r="B554" s="118"/>
      <x:c r="C554" s="113">
        <x:v>6</x:v>
      </x:c>
      <x:c r="D554" s="20" t="s">
        <x:v>46</x:v>
      </x:c>
      <x:c r="E554" s="68" t="s">
        <x:v>22</x:v>
      </x:c>
      <x:c r="F554" s="20" t="s">
        <x:v>45</x:v>
      </x:c>
      <x:c r="G554" s="158" t="e">
        <x:f t="shared" si="120"/>
        <x:v>#VALUE!</x:v>
      </x:c>
      <x:c r="H554" s="158">
        <x:f t="shared" si="120"/>
        <x:v>256.8178649324999</x:v>
      </x:c>
      <x:c r="I554" s="285" t="e">
        <x:f t="shared" si="120"/>
        <x:v>#VALUE!</x:v>
      </x:c>
      <x:c r="J554" s="106" t="e">
        <x:v>#VALUE!</x:v>
      </x:c>
      <x:c r="K554" s="73" t="e">
        <x:v>#VALUE!</x:v>
      </x:c>
      <x:c r="L554" s="68" t="e">
        <x:v>#VALUE!</x:v>
      </x:c>
      <x:c r="M554" s="73" t="e">
        <x:v>#VALUE!</x:v>
      </x:c>
      <x:c r="N554" s="159">
        <x:v>256.8178649324999</x:v>
      </x:c>
      <x:c r="O554" s="106" t="e">
        <x:v>#VALUE!</x:v>
      </x:c>
      <x:c r="P554" s="73" t="e">
        <x:f t="shared" si="121"/>
        <x:v>#VALUE!</x:v>
      </x:c>
      <x:c r="Q554" s="280">
        <x:v>0</x:v>
      </x:c>
      <x:c r="R554" s="73">
        <x:f t="shared" si="122"/>
        <x:v>0</x:v>
      </x:c>
      <x:c r="S554" s="68">
        <x:v>0</x:v>
      </x:c>
      <x:c r="T554" s="73">
        <x:f t="shared" si="123"/>
        <x:v>0</x:v>
      </x:c>
      <x:c r="U554" s="26" t="e">
        <x:v>#VALUE!</x:v>
      </x:c>
      <x:c r="V554" s="26">
        <x:f t="shared" si="124"/>
        <x:v>256.8178649324999</x:v>
      </x:c>
      <x:c r="W554" s="73" t="e">
        <x:f t="shared" si="125"/>
        <x:v>#VALUE!</x:v>
      </x:c>
      <x:c r="X554" s="74" t="e">
        <x:f t="shared" si="126"/>
        <x:v>#VALUE!</x:v>
      </x:c>
      <x:c r="Y554" s="68" t="e">
        <x:f t="shared" si="127"/>
        <x:v>#VALUE!</x:v>
      </x:c>
      <x:c r="Z554" s="68" t="e">
        <x:f t="shared" si="128"/>
        <x:v>#VALUE!</x:v>
      </x:c>
      <x:c r="AA554" s="20" t="s">
        <x:v>1537</x:v>
      </x:c>
      <x:c r="AC554" s="20">
        <x:v>356.29554425752099</x:v>
      </x:c>
      <x:c r="AD554" s="20">
        <x:v>-223397.30624946565</x:v>
      </x:c>
      <x:c r="AE554" s="492">
        <x:f t="shared" si="130"/>
        <x:v>99.477679325021086</x:v>
      </x:c>
      <x:c r="AF554" s="492" t="e">
        <x:f t="shared" si="130"/>
        <x:v>#VALUE!</x:v>
      </x:c>
    </x:row>
    <x:row r="555" spans="1:32">
      <x:c r="A555" s="118">
        <x:v>26</x:v>
      </x:c>
      <x:c r="B555" s="118"/>
      <x:c r="C555" s="113">
        <x:v>6</x:v>
      </x:c>
      <x:c r="D555" s="20" t="s">
        <x:v>47</x:v>
      </x:c>
      <x:c r="E555" s="68" t="s">
        <x:v>22</x:v>
      </x:c>
      <x:c r="F555" s="20" t="s">
        <x:v>48</x:v>
      </x:c>
      <x:c r="G555" s="158" t="e">
        <x:f t="shared" si="120"/>
        <x:v>#VALUE!</x:v>
      </x:c>
      <x:c r="H555" s="158">
        <x:f t="shared" si="120"/>
        <x:v>228.19</x:v>
      </x:c>
      <x:c r="I555" s="285" t="e">
        <x:f t="shared" si="120"/>
        <x:v>#VALUE!</x:v>
      </x:c>
      <x:c r="J555" s="106" t="e">
        <x:v>#VALUE!</x:v>
      </x:c>
      <x:c r="K555" s="73" t="e">
        <x:v>#VALUE!</x:v>
      </x:c>
      <x:c r="L555" s="68" t="e">
        <x:v>#VALUE!</x:v>
      </x:c>
      <x:c r="M555" s="73" t="e">
        <x:v>#VALUE!</x:v>
      </x:c>
      <x:c r="N555" s="159">
        <x:v>228.19</x:v>
      </x:c>
      <x:c r="O555" s="106" t="e">
        <x:v>#VALUE!</x:v>
      </x:c>
      <x:c r="P555" s="73" t="e">
        <x:f t="shared" si="121"/>
        <x:v>#VALUE!</x:v>
      </x:c>
      <x:c r="Q555" s="68">
        <x:v>0</x:v>
      </x:c>
      <x:c r="R555" s="73">
        <x:f t="shared" si="122"/>
        <x:v>0</x:v>
      </x:c>
      <x:c r="S555" s="68">
        <x:v>0</x:v>
      </x:c>
      <x:c r="T555" s="73">
        <x:f t="shared" si="123"/>
        <x:v>0</x:v>
      </x:c>
      <x:c r="U555" s="26" t="e">
        <x:v>#VALUE!</x:v>
      </x:c>
      <x:c r="V555" s="26">
        <x:f t="shared" si="124"/>
        <x:v>228.19</x:v>
      </x:c>
      <x:c r="W555" s="73" t="e">
        <x:f t="shared" si="125"/>
        <x:v>#VALUE!</x:v>
      </x:c>
      <x:c r="X555" s="74" t="e">
        <x:f t="shared" si="126"/>
        <x:v>#VALUE!</x:v>
      </x:c>
      <x:c r="Y555" s="68" t="e">
        <x:f t="shared" si="127"/>
        <x:v>#VALUE!</x:v>
      </x:c>
      <x:c r="Z555" s="68" t="e">
        <x:f t="shared" si="128"/>
        <x:v>#VALUE!</x:v>
      </x:c>
      <x:c r="AC555" s="20">
        <x:v>228.19</x:v>
      </x:c>
      <x:c r="AD555" s="20">
        <x:v>0</x:v>
      </x:c>
      <x:c r="AE555" s="492">
        <x:f t="shared" si="130"/>
        <x:v>0</x:v>
      </x:c>
      <x:c r="AF555" s="492" t="e">
        <x:f t="shared" si="130"/>
        <x:v>#VALUE!</x:v>
      </x:c>
    </x:row>
    <x:row r="556" spans="1:32">
      <x:c r="A556" s="118">
        <x:v>27</x:v>
      </x:c>
      <x:c r="B556" s="118"/>
      <x:c r="C556" s="113">
        <x:v>6</x:v>
      </x:c>
      <x:c r="D556" s="450" t="s">
        <x:v>49</x:v>
      </x:c>
      <x:c r="E556" s="68" t="s">
        <x:v>22</x:v>
      </x:c>
      <x:c r="F556" s="20" t="s">
        <x:v>48</x:v>
      </x:c>
      <x:c r="G556" s="158" t="e">
        <x:f t="shared" si="120"/>
        <x:v>#VALUE!</x:v>
      </x:c>
      <x:c r="H556" s="158">
        <x:f t="shared" si="120"/>
        <x:v>271.3983275852151</x:v>
      </x:c>
      <x:c r="I556" s="285" t="e">
        <x:f t="shared" si="120"/>
        <x:v>#VALUE!</x:v>
      </x:c>
      <x:c r="J556" s="106" t="e">
        <x:v>#VALUE!</x:v>
      </x:c>
      <x:c r="K556" s="73" t="e">
        <x:v>#VALUE!</x:v>
      </x:c>
      <x:c r="L556" s="68" t="e">
        <x:v>#VALUE!</x:v>
      </x:c>
      <x:c r="M556" s="73" t="e">
        <x:v>#VALUE!</x:v>
      </x:c>
      <x:c r="N556" s="159">
        <x:v>271.3983275852151</x:v>
      </x:c>
      <x:c r="O556" s="106" t="e">
        <x:v>#VALUE!</x:v>
      </x:c>
      <x:c r="P556" s="73" t="e">
        <x:f t="shared" si="121"/>
        <x:v>#VALUE!</x:v>
      </x:c>
      <x:c r="Q556" s="280">
        <x:v>0</x:v>
      </x:c>
      <x:c r="R556" s="73">
        <x:f t="shared" si="122"/>
        <x:v>0</x:v>
      </x:c>
      <x:c r="S556" s="68">
        <x:v>0</x:v>
      </x:c>
      <x:c r="T556" s="73">
        <x:f t="shared" si="123"/>
        <x:v>0</x:v>
      </x:c>
      <x:c r="U556" s="26" t="e">
        <x:v>#VALUE!</x:v>
      </x:c>
      <x:c r="V556" s="26">
        <x:f t="shared" si="124"/>
        <x:v>271.3983275852151</x:v>
      </x:c>
      <x:c r="W556" s="73" t="e">
        <x:f t="shared" si="125"/>
        <x:v>#VALUE!</x:v>
      </x:c>
      <x:c r="X556" s="74" t="e">
        <x:f t="shared" si="126"/>
        <x:v>#VALUE!</x:v>
      </x:c>
      <x:c r="Y556" s="68" t="e">
        <x:f t="shared" si="127"/>
        <x:v>#VALUE!</x:v>
      </x:c>
      <x:c r="Z556" s="68" t="e">
        <x:f t="shared" si="128"/>
        <x:v>#VALUE!</x:v>
      </x:c>
      <x:c r="AA556" s="20" t="s">
        <x:v>1537</x:v>
      </x:c>
      <x:c r="AB556" s="476" t="s">
        <x:v>1598</x:v>
      </x:c>
      <x:c r="AC556" s="20">
        <x:v>376.27124645342087</x:v>
      </x:c>
      <x:c r="AD556" s="20">
        <x:v>-235922.07152629489</x:v>
      </x:c>
      <x:c r="AE556" s="492">
        <x:f t="shared" si="130"/>
        <x:v>104.87291886820577</x:v>
      </x:c>
      <x:c r="AF556" s="492" t="e">
        <x:f t="shared" si="130"/>
        <x:v>#VALUE!</x:v>
      </x:c>
    </x:row>
    <x:row r="557" spans="1:32">
      <x:c r="A557" s="118">
        <x:v>28</x:v>
      </x:c>
      <x:c r="B557" s="118"/>
      <x:c r="C557" s="113">
        <x:v>6</x:v>
      </x:c>
      <x:c r="D557" s="20" t="s">
        <x:v>50</x:v>
      </x:c>
      <x:c r="E557" s="68" t="s">
        <x:v>9</x:v>
      </x:c>
      <x:c r="F557" s="20" t="s">
        <x:v>51</x:v>
      </x:c>
      <x:c r="G557" s="158" t="e">
        <x:f t="shared" si="120"/>
        <x:v>#VALUE!</x:v>
      </x:c>
      <x:c r="H557" s="158">
        <x:f t="shared" si="120"/>
        <x:v>583.22400320732902</x:v>
      </x:c>
      <x:c r="I557" s="285" t="e">
        <x:f t="shared" si="120"/>
        <x:v>#VALUE!</x:v>
      </x:c>
      <x:c r="J557" s="106" t="e">
        <x:v>#VALUE!</x:v>
      </x:c>
      <x:c r="K557" s="73" t="e">
        <x:v>#VALUE!</x:v>
      </x:c>
      <x:c r="L557" s="68" t="e">
        <x:v>#VALUE!</x:v>
      </x:c>
      <x:c r="M557" s="73" t="e">
        <x:v>#VALUE!</x:v>
      </x:c>
      <x:c r="N557" s="159">
        <x:v>583.22400320732902</x:v>
      </x:c>
      <x:c r="O557" s="106" t="e">
        <x:v>#VALUE!</x:v>
      </x:c>
      <x:c r="P557" s="73" t="e">
        <x:f t="shared" si="121"/>
        <x:v>#VALUE!</x:v>
      </x:c>
      <x:c r="Q557" s="68">
        <x:v>0</x:v>
      </x:c>
      <x:c r="R557" s="73">
        <x:f t="shared" si="122"/>
        <x:v>0</x:v>
      </x:c>
      <x:c r="S557" s="68">
        <x:v>0</x:v>
      </x:c>
      <x:c r="T557" s="73">
        <x:f t="shared" si="123"/>
        <x:v>0</x:v>
      </x:c>
      <x:c r="U557" s="26" t="e">
        <x:v>#VALUE!</x:v>
      </x:c>
      <x:c r="V557" s="26">
        <x:f t="shared" si="124"/>
        <x:v>583.22400320732902</x:v>
      </x:c>
      <x:c r="W557" s="73" t="e">
        <x:f t="shared" si="125"/>
        <x:v>#VALUE!</x:v>
      </x:c>
      <x:c r="X557" s="74" t="e">
        <x:f t="shared" si="126"/>
        <x:v>#VALUE!</x:v>
      </x:c>
      <x:c r="Y557" s="68" t="e">
        <x:f t="shared" si="127"/>
        <x:v>#VALUE!</x:v>
      </x:c>
      <x:c r="Z557" s="68" t="e">
        <x:f t="shared" si="128"/>
        <x:v>#VALUE!</x:v>
      </x:c>
      <x:c r="AC557" s="20">
        <x:v>694.82915063247106</x:v>
      </x:c>
      <x:c r="AD557" s="20">
        <x:v>3068365.529192992</x:v>
      </x:c>
      <x:c r="AE557" s="492">
        <x:f t="shared" si="130"/>
        <x:v>111.60514742514204</x:v>
      </x:c>
      <x:c r="AF557" s="492" t="e">
        <x:f t="shared" si="130"/>
        <x:v>#VALUE!</x:v>
      </x:c>
    </x:row>
    <x:row r="558" spans="1:32">
      <x:c r="A558" s="118">
        <x:v>29</x:v>
      </x:c>
      <x:c r="B558" s="118"/>
      <x:c r="C558" s="113">
        <x:v>6</x:v>
      </x:c>
      <x:c r="D558" s="20" t="s">
        <x:v>52</x:v>
      </x:c>
      <x:c r="E558" s="68" t="s">
        <x:v>22</x:v>
      </x:c>
      <x:c r="F558" s="20" t="s">
        <x:v>53</x:v>
      </x:c>
      <x:c r="G558" s="158" t="e">
        <x:f t="shared" si="120"/>
        <x:v>#VALUE!</x:v>
      </x:c>
      <x:c r="H558" s="158">
        <x:f t="shared" si="120"/>
        <x:v>452.94</x:v>
      </x:c>
      <x:c r="I558" s="285" t="e">
        <x:f t="shared" si="120"/>
        <x:v>#VALUE!</x:v>
      </x:c>
      <x:c r="J558" s="106" t="e">
        <x:v>#VALUE!</x:v>
      </x:c>
      <x:c r="K558" s="73" t="e">
        <x:v>#VALUE!</x:v>
      </x:c>
      <x:c r="L558" s="68" t="e">
        <x:v>#VALUE!</x:v>
      </x:c>
      <x:c r="M558" s="73" t="e">
        <x:v>#VALUE!</x:v>
      </x:c>
      <x:c r="N558" s="159">
        <x:v>452.94</x:v>
      </x:c>
      <x:c r="O558" s="106" t="e">
        <x:v>#VALUE!</x:v>
      </x:c>
      <x:c r="P558" s="73" t="e">
        <x:f t="shared" si="121"/>
        <x:v>#VALUE!</x:v>
      </x:c>
      <x:c r="Q558" s="280">
        <x:v>0</x:v>
      </x:c>
      <x:c r="R558" s="73">
        <x:f t="shared" si="122"/>
        <x:v>0</x:v>
      </x:c>
      <x:c r="S558" s="68">
        <x:v>0</x:v>
      </x:c>
      <x:c r="T558" s="73">
        <x:f t="shared" si="123"/>
        <x:v>0</x:v>
      </x:c>
      <x:c r="U558" s="26" t="e">
        <x:v>#VALUE!</x:v>
      </x:c>
      <x:c r="V558" s="26">
        <x:f t="shared" si="124"/>
        <x:v>452.94</x:v>
      </x:c>
      <x:c r="W558" s="73" t="e">
        <x:f t="shared" si="125"/>
        <x:v>#VALUE!</x:v>
      </x:c>
      <x:c r="X558" s="74" t="e">
        <x:f t="shared" si="126"/>
        <x:v>#VALUE!</x:v>
      </x:c>
      <x:c r="Y558" s="68" t="e">
        <x:f t="shared" si="127"/>
        <x:v>#VALUE!</x:v>
      </x:c>
      <x:c r="Z558" s="68" t="e">
        <x:f t="shared" si="128"/>
        <x:v>#VALUE!</x:v>
      </x:c>
      <x:c r="AC558" s="20">
        <x:v>452.94</x:v>
      </x:c>
      <x:c r="AD558" s="20">
        <x:v>0</x:v>
      </x:c>
      <x:c r="AE558" s="492">
        <x:f t="shared" si="130"/>
        <x:v>0</x:v>
      </x:c>
      <x:c r="AF558" s="492" t="e">
        <x:f t="shared" si="130"/>
        <x:v>#VALUE!</x:v>
      </x:c>
    </x:row>
    <x:row r="559" spans="1:32">
      <x:c r="A559" s="118">
        <x:v>30</x:v>
      </x:c>
      <x:c r="B559" s="118"/>
      <x:c r="C559" s="113">
        <x:v>6</x:v>
      </x:c>
      <x:c r="D559" s="20" t="s">
        <x:v>54</x:v>
      </x:c>
      <x:c r="E559" s="68" t="s">
        <x:v>22</x:v>
      </x:c>
      <x:c r="F559" s="20" t="s">
        <x:v>53</x:v>
      </x:c>
      <x:c r="G559" s="158" t="e">
        <x:f t="shared" si="120"/>
        <x:v>#VALUE!</x:v>
      </x:c>
      <x:c r="H559" s="158">
        <x:f t="shared" si="120"/>
        <x:v>709.23962123889771</x:v>
      </x:c>
      <x:c r="I559" s="285" t="e">
        <x:f t="shared" si="120"/>
        <x:v>#VALUE!</x:v>
      </x:c>
      <x:c r="J559" s="106" t="e">
        <x:v>#VALUE!</x:v>
      </x:c>
      <x:c r="K559" s="73" t="e">
        <x:v>#VALUE!</x:v>
      </x:c>
      <x:c r="L559" s="68" t="e">
        <x:v>#VALUE!</x:v>
      </x:c>
      <x:c r="M559" s="73" t="e">
        <x:v>#VALUE!</x:v>
      </x:c>
      <x:c r="N559" s="159">
        <x:v>709.23962123889771</x:v>
      </x:c>
      <x:c r="O559" s="106" t="e">
        <x:v>#VALUE!</x:v>
      </x:c>
      <x:c r="P559" s="73" t="e">
        <x:f t="shared" si="121"/>
        <x:v>#VALUE!</x:v>
      </x:c>
      <x:c r="Q559" s="68">
        <x:v>0</x:v>
      </x:c>
      <x:c r="R559" s="73">
        <x:f t="shared" si="122"/>
        <x:v>0</x:v>
      </x:c>
      <x:c r="S559" s="68">
        <x:v>0</x:v>
      </x:c>
      <x:c r="T559" s="73">
        <x:f t="shared" si="123"/>
        <x:v>0</x:v>
      </x:c>
      <x:c r="U559" s="26" t="e">
        <x:v>#VALUE!</x:v>
      </x:c>
      <x:c r="V559" s="26">
        <x:f t="shared" si="124"/>
        <x:v>709.23962123889771</x:v>
      </x:c>
      <x:c r="W559" s="73" t="e">
        <x:f t="shared" si="125"/>
        <x:v>#VALUE!</x:v>
      </x:c>
      <x:c r="X559" s="74" t="e">
        <x:f t="shared" si="126"/>
        <x:v>#VALUE!</x:v>
      </x:c>
      <x:c r="Y559" s="68" t="e">
        <x:f t="shared" si="127"/>
        <x:v>#VALUE!</x:v>
      </x:c>
      <x:c r="Z559" s="68" t="e">
        <x:f t="shared" si="128"/>
        <x:v>#VALUE!</x:v>
      </x:c>
      <x:c r="AC559" s="20">
        <x:v>709.23962123889771</x:v>
      </x:c>
      <x:c r="AD559" s="20">
        <x:v>0</x:v>
      </x:c>
      <x:c r="AE559" s="492">
        <x:f t="shared" si="130"/>
        <x:v>0</x:v>
      </x:c>
      <x:c r="AF559" s="492" t="e">
        <x:f t="shared" si="130"/>
        <x:v>#VALUE!</x:v>
      </x:c>
    </x:row>
    <x:row r="560" spans="1:32">
      <x:c r="A560" s="118">
        <x:v>31</x:v>
      </x:c>
      <x:c r="B560" s="118"/>
      <x:c r="C560" s="113">
        <x:v>6</x:v>
      </x:c>
      <x:c r="D560" s="20" t="s">
        <x:v>55</x:v>
      </x:c>
      <x:c r="E560" s="68" t="s">
        <x:v>22</x:v>
      </x:c>
      <x:c r="F560" s="20" t="s">
        <x:v>53</x:v>
      </x:c>
      <x:c r="G560" s="158" t="e">
        <x:f t="shared" si="120"/>
        <x:v>#VALUE!</x:v>
      </x:c>
      <x:c r="H560" s="158">
        <x:f t="shared" si="120"/>
        <x:v>793.04895390049592</x:v>
      </x:c>
      <x:c r="I560" s="285" t="e">
        <x:f t="shared" si="120"/>
        <x:v>#VALUE!</x:v>
      </x:c>
      <x:c r="J560" s="106" t="e">
        <x:v>#VALUE!</x:v>
      </x:c>
      <x:c r="K560" s="73" t="e">
        <x:v>#VALUE!</x:v>
      </x:c>
      <x:c r="L560" s="68" t="e">
        <x:v>#VALUE!</x:v>
      </x:c>
      <x:c r="M560" s="73" t="e">
        <x:v>#VALUE!</x:v>
      </x:c>
      <x:c r="N560" s="159">
        <x:v>793.04895390049592</x:v>
      </x:c>
      <x:c r="O560" s="106" t="e">
        <x:v>#VALUE!</x:v>
      </x:c>
      <x:c r="P560" s="73" t="e">
        <x:f t="shared" si="121"/>
        <x:v>#VALUE!</x:v>
      </x:c>
      <x:c r="Q560" s="280">
        <x:v>0</x:v>
      </x:c>
      <x:c r="R560" s="73">
        <x:f t="shared" si="122"/>
        <x:v>0</x:v>
      </x:c>
      <x:c r="S560" s="68">
        <x:v>0</x:v>
      </x:c>
      <x:c r="T560" s="73">
        <x:f t="shared" si="123"/>
        <x:v>0</x:v>
      </x:c>
      <x:c r="U560" s="26" t="e">
        <x:v>#VALUE!</x:v>
      </x:c>
      <x:c r="V560" s="26">
        <x:f t="shared" si="124"/>
        <x:v>793.04895390049592</x:v>
      </x:c>
      <x:c r="W560" s="73" t="e">
        <x:f t="shared" si="125"/>
        <x:v>#VALUE!</x:v>
      </x:c>
      <x:c r="X560" s="74" t="e">
        <x:f t="shared" si="126"/>
        <x:v>#VALUE!</x:v>
      </x:c>
      <x:c r="Y560" s="68" t="e">
        <x:f t="shared" si="127"/>
        <x:v>#VALUE!</x:v>
      </x:c>
      <x:c r="Z560" s="68" t="e">
        <x:f t="shared" si="128"/>
        <x:v>#VALUE!</x:v>
      </x:c>
      <x:c r="AC560" s="20">
        <x:v>838.60165201900236</x:v>
      </x:c>
      <x:c r="AD560" s="20">
        <x:v>0</x:v>
      </x:c>
      <x:c r="AE560" s="492">
        <x:f t="shared" si="130"/>
        <x:v>45.552698118506441</x:v>
      </x:c>
      <x:c r="AF560" s="492" t="e">
        <x:f t="shared" si="130"/>
        <x:v>#VALUE!</x:v>
      </x:c>
    </x:row>
    <x:row r="561" spans="1:32">
      <x:c r="A561" s="118">
        <x:v>32</x:v>
      </x:c>
      <x:c r="B561" s="118"/>
      <x:c r="C561" s="113">
        <x:v>6</x:v>
      </x:c>
      <x:c r="D561" s="35" t="s">
        <x:v>56</x:v>
      </x:c>
      <x:c r="E561" s="68" t="s">
        <x:v>22</x:v>
      </x:c>
      <x:c r="F561" s="20" t="s">
        <x:v>53</x:v>
      </x:c>
      <x:c r="G561" s="158" t="e">
        <x:f t="shared" si="120"/>
        <x:v>#VALUE!</x:v>
      </x:c>
      <x:c r="H561" s="158">
        <x:f t="shared" si="120"/>
        <x:v>804.49163820000012</x:v>
      </x:c>
      <x:c r="I561" s="285" t="e">
        <x:f t="shared" si="120"/>
        <x:v>#VALUE!</x:v>
      </x:c>
      <x:c r="J561" s="106" t="e">
        <x:v>#VALUE!</x:v>
      </x:c>
      <x:c r="K561" s="73" t="e">
        <x:v>#VALUE!</x:v>
      </x:c>
      <x:c r="L561" s="68" t="e">
        <x:v>#VALUE!</x:v>
      </x:c>
      <x:c r="M561" s="73" t="e">
        <x:v>#VALUE!</x:v>
      </x:c>
      <x:c r="N561" s="159">
        <x:v>804.49163820000012</x:v>
      </x:c>
      <x:c r="O561" s="106" t="e">
        <x:v>#VALUE!</x:v>
      </x:c>
      <x:c r="P561" s="73" t="e">
        <x:f t="shared" si="121"/>
        <x:v>#VALUE!</x:v>
      </x:c>
      <x:c r="Q561" s="68"/>
      <x:c r="R561" s="73">
        <x:f t="shared" si="122"/>
        <x:v>0</x:v>
      </x:c>
      <x:c r="S561" s="68">
        <x:v>0</x:v>
      </x:c>
      <x:c r="T561" s="73">
        <x:f t="shared" si="123"/>
        <x:v>0</x:v>
      </x:c>
      <x:c r="U561" s="26" t="e">
        <x:v>#VALUE!</x:v>
      </x:c>
      <x:c r="V561" s="26">
        <x:f t="shared" si="124"/>
        <x:v>804.49163820000012</x:v>
      </x:c>
      <x:c r="W561" s="73" t="e">
        <x:f t="shared" si="125"/>
        <x:v>#VALUE!</x:v>
      </x:c>
      <x:c r="X561" s="74" t="e">
        <x:f t="shared" si="126"/>
        <x:v>#VALUE!</x:v>
      </x:c>
      <x:c r="Y561" s="68" t="e">
        <x:f t="shared" si="127"/>
        <x:v>#VALUE!</x:v>
      </x:c>
      <x:c r="Z561" s="68" t="e">
        <x:f t="shared" si="128"/>
        <x:v>#VALUE!</x:v>
      </x:c>
      <x:c r="AA561" s="20" t="s">
        <x:v>1610</x:v>
      </x:c>
      <x:c r="AB561" s="476" t="s">
        <x:v>1585</x:v>
      </x:c>
      <x:c r="AC561" s="20">
        <x:v>922.10536133795108</x:v>
      </x:c>
      <x:c r="AD561" s="20">
        <x:v>6454.7375293656578</x:v>
      </x:c>
      <x:c r="AE561" s="492">
        <x:f t="shared" si="130"/>
        <x:v>117.61372313795096</x:v>
      </x:c>
      <x:c r="AF561" s="492" t="e">
        <x:f t="shared" si="130"/>
        <x:v>#VALUE!</x:v>
      </x:c>
    </x:row>
    <x:row r="562" spans="1:32">
      <x:c r="A562" s="118">
        <x:v>33</x:v>
      </x:c>
      <x:c r="B562" s="118"/>
      <x:c r="C562" s="113">
        <x:v>6</x:v>
      </x:c>
      <x:c r="D562" s="20" t="s">
        <x:v>57</x:v>
      </x:c>
      <x:c r="E562" s="68" t="s">
        <x:v>58</x:v>
      </x:c>
      <x:c r="F562" s="20" t="s">
        <x:v>59</x:v>
      </x:c>
      <x:c r="G562" s="158" t="e">
        <x:f t="shared" ref="G562:I593" si="131">SUMIFS(U:U,$D:$D,$D562,$C:$C,$C562-1)</x:f>
        <x:v>#VALUE!</x:v>
      </x:c>
      <x:c r="H562" s="158">
        <x:f t="shared" si="131"/>
        <x:v>257.780258</x:v>
      </x:c>
      <x:c r="I562" s="285" t="e">
        <x:f t="shared" si="131"/>
        <x:v>#VALUE!</x:v>
      </x:c>
      <x:c r="J562" s="106" t="e">
        <x:v>#VALUE!</x:v>
      </x:c>
      <x:c r="K562" s="73" t="e">
        <x:v>#VALUE!</x:v>
      </x:c>
      <x:c r="L562" s="68" t="e">
        <x:v>#VALUE!</x:v>
      </x:c>
      <x:c r="M562" s="73" t="e">
        <x:v>#VALUE!</x:v>
      </x:c>
      <x:c r="N562" s="159">
        <x:v>257.780258</x:v>
      </x:c>
      <x:c r="O562" s="106" t="e">
        <x:v>#VALUE!</x:v>
      </x:c>
      <x:c r="P562" s="73" t="e">
        <x:f t="shared" si="121"/>
        <x:v>#VALUE!</x:v>
      </x:c>
      <x:c r="Q562" s="280">
        <x:v>0</x:v>
      </x:c>
      <x:c r="R562" s="73">
        <x:f t="shared" si="122"/>
        <x:v>0</x:v>
      </x:c>
      <x:c r="S562" s="68">
        <x:v>0</x:v>
      </x:c>
      <x:c r="T562" s="73">
        <x:f t="shared" si="123"/>
        <x:v>0</x:v>
      </x:c>
      <x:c r="U562" s="26" t="e">
        <x:v>#VALUE!</x:v>
      </x:c>
      <x:c r="V562" s="26">
        <x:f t="shared" si="124"/>
        <x:v>257.780258</x:v>
      </x:c>
      <x:c r="W562" s="73" t="e">
        <x:f t="shared" si="125"/>
        <x:v>#VALUE!</x:v>
      </x:c>
      <x:c r="X562" s="74" t="e">
        <x:f t="shared" si="126"/>
        <x:v>#VALUE!</x:v>
      </x:c>
      <x:c r="Y562" s="68" t="e">
        <x:f t="shared" si="127"/>
        <x:v>#VALUE!</x:v>
      </x:c>
      <x:c r="Z562" s="68" t="e">
        <x:f t="shared" si="128"/>
        <x:v>#VALUE!</x:v>
      </x:c>
      <x:c r="AC562" s="20">
        <x:v>363.01040235086549</x:v>
      </x:c>
      <x:c r="AD562" s="20">
        <x:v>263908.56250907923</x:v>
      </x:c>
      <x:c r="AE562" s="492">
        <x:f t="shared" si="130"/>
        <x:v>105.23014435086549</x:v>
      </x:c>
      <x:c r="AF562" s="492" t="e">
        <x:f t="shared" si="130"/>
        <x:v>#VALUE!</x:v>
      </x:c>
    </x:row>
    <x:row r="563" spans="1:32">
      <x:c r="A563" s="118">
        <x:v>34</x:v>
      </x:c>
      <x:c r="B563" s="118"/>
      <x:c r="C563" s="113">
        <x:v>6</x:v>
      </x:c>
      <x:c r="D563" s="20" t="s">
        <x:v>60</x:v>
      </x:c>
      <x:c r="E563" s="68" t="s">
        <x:v>58</x:v>
      </x:c>
      <x:c r="F563" s="20" t="s">
        <x:v>61</x:v>
      </x:c>
      <x:c r="G563" s="158" t="e">
        <x:f t="shared" si="131"/>
        <x:v>#VALUE!</x:v>
      </x:c>
      <x:c r="H563" s="158">
        <x:f t="shared" si="131"/>
        <x:v>262.91386200000005</x:v>
      </x:c>
      <x:c r="I563" s="285" t="e">
        <x:f t="shared" si="131"/>
        <x:v>#VALUE!</x:v>
      </x:c>
      <x:c r="J563" s="106" t="e">
        <x:v>#VALUE!</x:v>
      </x:c>
      <x:c r="K563" s="73" t="e">
        <x:v>#VALUE!</x:v>
      </x:c>
      <x:c r="L563" s="68" t="e">
        <x:v>#VALUE!</x:v>
      </x:c>
      <x:c r="M563" s="73" t="e">
        <x:v>#VALUE!</x:v>
      </x:c>
      <x:c r="N563" s="159">
        <x:v>262.91386200000005</x:v>
      </x:c>
      <x:c r="O563" s="106" t="e">
        <x:v>#VALUE!</x:v>
      </x:c>
      <x:c r="P563" s="73" t="e">
        <x:f t="shared" si="121"/>
        <x:v>#VALUE!</x:v>
      </x:c>
      <x:c r="Q563" s="68">
        <x:v>0</x:v>
      </x:c>
      <x:c r="R563" s="73">
        <x:f t="shared" si="122"/>
        <x:v>0</x:v>
      </x:c>
      <x:c r="S563" s="68">
        <x:v>0</x:v>
      </x:c>
      <x:c r="T563" s="73">
        <x:f t="shared" si="123"/>
        <x:v>0</x:v>
      </x:c>
      <x:c r="U563" s="26" t="e">
        <x:v>#VALUE!</x:v>
      </x:c>
      <x:c r="V563" s="26">
        <x:f t="shared" si="124"/>
        <x:v>262.91386200000005</x:v>
      </x:c>
      <x:c r="W563" s="73" t="e">
        <x:f t="shared" si="125"/>
        <x:v>#VALUE!</x:v>
      </x:c>
      <x:c r="X563" s="74" t="e">
        <x:f t="shared" si="126"/>
        <x:v>#VALUE!</x:v>
      </x:c>
      <x:c r="Y563" s="68" t="e">
        <x:f t="shared" si="127"/>
        <x:v>#VALUE!</x:v>
      </x:c>
      <x:c r="Z563" s="68" t="e">
        <x:f t="shared" si="128"/>
        <x:v>#VALUE!</x:v>
      </x:c>
      <x:c r="AC563" s="20">
        <x:v>365.0540575596703</x:v>
      </x:c>
      <x:c r="AD563" s="20">
        <x:v>528233.22128884296</x:v>
      </x:c>
      <x:c r="AE563" s="492">
        <x:f t="shared" si="130"/>
        <x:v>102.14019555967025</x:v>
      </x:c>
      <x:c r="AF563" s="492" t="e">
        <x:f t="shared" si="130"/>
        <x:v>#VALUE!</x:v>
      </x:c>
    </x:row>
    <x:row r="564" spans="1:32">
      <x:c r="A564" s="118">
        <x:v>35</x:v>
      </x:c>
      <x:c r="B564" s="118"/>
      <x:c r="C564" s="113">
        <x:v>6</x:v>
      </x:c>
      <x:c r="D564" s="20" t="s">
        <x:v>62</x:v>
      </x:c>
      <x:c r="E564" s="68" t="s">
        <x:v>58</x:v>
      </x:c>
      <x:c r="F564" s="20" t="s">
        <x:v>63</x:v>
      </x:c>
      <x:c r="G564" s="158" t="e">
        <x:f t="shared" si="131"/>
        <x:v>#VALUE!</x:v>
      </x:c>
      <x:c r="H564" s="158">
        <x:f t="shared" si="131"/>
        <x:v>156.28057854545455</x:v>
      </x:c>
      <x:c r="I564" s="285" t="e">
        <x:f t="shared" si="131"/>
        <x:v>#VALUE!</x:v>
      </x:c>
      <x:c r="J564" s="106" t="e">
        <x:v>#VALUE!</x:v>
      </x:c>
      <x:c r="K564" s="73" t="e">
        <x:v>#VALUE!</x:v>
      </x:c>
      <x:c r="L564" s="68" t="e">
        <x:v>#VALUE!</x:v>
      </x:c>
      <x:c r="M564" s="73" t="e">
        <x:v>#VALUE!</x:v>
      </x:c>
      <x:c r="N564" s="159">
        <x:v>156.28057854545455</x:v>
      </x:c>
      <x:c r="O564" s="106" t="e">
        <x:v>#VALUE!</x:v>
      </x:c>
      <x:c r="P564" s="73" t="e">
        <x:f t="shared" si="121"/>
        <x:v>#VALUE!</x:v>
      </x:c>
      <x:c r="Q564" s="280">
        <x:v>0</x:v>
      </x:c>
      <x:c r="R564" s="73">
        <x:f t="shared" si="122"/>
        <x:v>0</x:v>
      </x:c>
      <x:c r="S564" s="68">
        <x:v>0</x:v>
      </x:c>
      <x:c r="T564" s="73">
        <x:f t="shared" si="123"/>
        <x:v>0</x:v>
      </x:c>
      <x:c r="U564" s="26" t="e">
        <x:v>#VALUE!</x:v>
      </x:c>
      <x:c r="V564" s="26">
        <x:f t="shared" si="124"/>
        <x:v>156.28057854545455</x:v>
      </x:c>
      <x:c r="W564" s="73" t="e">
        <x:f t="shared" si="125"/>
        <x:v>#VALUE!</x:v>
      </x:c>
      <x:c r="X564" s="74" t="e">
        <x:f t="shared" si="126"/>
        <x:v>#VALUE!</x:v>
      </x:c>
      <x:c r="Y564" s="68" t="e">
        <x:f t="shared" si="127"/>
        <x:v>#VALUE!</x:v>
      </x:c>
      <x:c r="Z564" s="68" t="e">
        <x:f t="shared" si="128"/>
        <x:v>#VALUE!</x:v>
      </x:c>
      <x:c r="AC564" s="20">
        <x:v>240.66196563648137</x:v>
      </x:c>
      <x:c r="AD564" s="20">
        <x:v>174479.92508644899</x:v>
      </x:c>
      <x:c r="AE564" s="492">
        <x:f t="shared" si="130"/>
        <x:v>84.381387091026824</x:v>
      </x:c>
      <x:c r="AF564" s="492" t="e">
        <x:f t="shared" si="130"/>
        <x:v>#VALUE!</x:v>
      </x:c>
    </x:row>
    <x:row r="565" spans="1:32">
      <x:c r="A565" s="118">
        <x:v>36</x:v>
      </x:c>
      <x:c r="B565" s="118"/>
      <x:c r="C565" s="113">
        <x:v>6</x:v>
      </x:c>
      <x:c r="D565" s="20" t="s">
        <x:v>64</x:v>
      </x:c>
      <x:c r="E565" s="68" t="s">
        <x:v>58</x:v>
      </x:c>
      <x:c r="F565" s="20" t="s">
        <x:v>65</x:v>
      </x:c>
      <x:c r="G565" s="158" t="e">
        <x:f t="shared" si="131"/>
        <x:v>#VALUE!</x:v>
      </x:c>
      <x:c r="H565" s="158">
        <x:f t="shared" si="131"/>
        <x:v>285.28170800000004</x:v>
      </x:c>
      <x:c r="I565" s="285" t="e">
        <x:f t="shared" si="131"/>
        <x:v>#VALUE!</x:v>
      </x:c>
      <x:c r="J565" s="106" t="e">
        <x:v>#VALUE!</x:v>
      </x:c>
      <x:c r="K565" s="73" t="e">
        <x:v>#VALUE!</x:v>
      </x:c>
      <x:c r="L565" s="68" t="e">
        <x:v>#VALUE!</x:v>
      </x:c>
      <x:c r="M565" s="73" t="e">
        <x:v>#VALUE!</x:v>
      </x:c>
      <x:c r="N565" s="159">
        <x:v>285.28170800000004</x:v>
      </x:c>
      <x:c r="O565" s="106" t="e">
        <x:v>#VALUE!</x:v>
      </x:c>
      <x:c r="P565" s="73" t="e">
        <x:f t="shared" si="121"/>
        <x:v>#VALUE!</x:v>
      </x:c>
      <x:c r="Q565" s="68">
        <x:v>0</x:v>
      </x:c>
      <x:c r="R565" s="73">
        <x:f t="shared" si="122"/>
        <x:v>0</x:v>
      </x:c>
      <x:c r="S565" s="68">
        <x:v>0</x:v>
      </x:c>
      <x:c r="T565" s="73">
        <x:f t="shared" si="123"/>
        <x:v>0</x:v>
      </x:c>
      <x:c r="U565" s="26" t="e">
        <x:v>#VALUE!</x:v>
      </x:c>
      <x:c r="V565" s="26">
        <x:f t="shared" si="124"/>
        <x:v>285.28170800000004</x:v>
      </x:c>
      <x:c r="W565" s="73" t="e">
        <x:f t="shared" si="125"/>
        <x:v>#VALUE!</x:v>
      </x:c>
      <x:c r="X565" s="74" t="e">
        <x:f t="shared" si="126"/>
        <x:v>#VALUE!</x:v>
      </x:c>
      <x:c r="Y565" s="68" t="e">
        <x:f t="shared" si="127"/>
        <x:v>#VALUE!</x:v>
      </x:c>
      <x:c r="Z565" s="68" t="e">
        <x:f t="shared" si="128"/>
        <x:v>#VALUE!</x:v>
      </x:c>
      <x:c r="AC565" s="20">
        <x:v>406.10537608392906</x:v>
      </x:c>
      <x:c r="AD565" s="20">
        <x:v>294426.39766084857</x:v>
      </x:c>
      <x:c r="AE565" s="492">
        <x:f t="shared" si="130"/>
        <x:v>120.82366808392902</x:v>
      </x:c>
      <x:c r="AF565" s="492" t="e">
        <x:f t="shared" si="130"/>
        <x:v>#VALUE!</x:v>
      </x:c>
    </x:row>
    <x:row r="566" spans="1:32">
      <x:c r="A566" s="118">
        <x:v>37</x:v>
      </x:c>
      <x:c r="B566" s="118"/>
      <x:c r="C566" s="113">
        <x:v>6</x:v>
      </x:c>
      <x:c r="D566" s="20" t="s">
        <x:v>66</x:v>
      </x:c>
      <x:c r="E566" s="68" t="s">
        <x:v>58</x:v>
      </x:c>
      <x:c r="F566" s="20" t="s">
        <x:v>67</x:v>
      </x:c>
      <x:c r="G566" s="158" t="e">
        <x:f t="shared" si="131"/>
        <x:v>#VALUE!</x:v>
      </x:c>
      <x:c r="H566" s="158">
        <x:f t="shared" si="131"/>
        <x:v>283.081592</x:v>
      </x:c>
      <x:c r="I566" s="285" t="e">
        <x:f t="shared" si="131"/>
        <x:v>#VALUE!</x:v>
      </x:c>
      <x:c r="J566" s="106" t="e">
        <x:v>#VALUE!</x:v>
      </x:c>
      <x:c r="K566" s="73" t="e">
        <x:v>#VALUE!</x:v>
      </x:c>
      <x:c r="L566" s="68" t="e">
        <x:v>#VALUE!</x:v>
      </x:c>
      <x:c r="M566" s="73" t="e">
        <x:v>#VALUE!</x:v>
      </x:c>
      <x:c r="N566" s="159">
        <x:v>283.081592</x:v>
      </x:c>
      <x:c r="O566" s="106" t="e">
        <x:v>#VALUE!</x:v>
      </x:c>
      <x:c r="P566" s="73" t="e">
        <x:f t="shared" si="121"/>
        <x:v>#VALUE!</x:v>
      </x:c>
      <x:c r="Q566" s="280">
        <x:v>0</x:v>
      </x:c>
      <x:c r="R566" s="73">
        <x:f t="shared" si="122"/>
        <x:v>0</x:v>
      </x:c>
      <x:c r="S566" s="68">
        <x:v>0</x:v>
      </x:c>
      <x:c r="T566" s="73">
        <x:f t="shared" si="123"/>
        <x:v>0</x:v>
      </x:c>
      <x:c r="U566" s="26" t="e">
        <x:v>#VALUE!</x:v>
      </x:c>
      <x:c r="V566" s="26">
        <x:f t="shared" si="124"/>
        <x:v>283.081592</x:v>
      </x:c>
      <x:c r="W566" s="73" t="e">
        <x:f t="shared" si="125"/>
        <x:v>#VALUE!</x:v>
      </x:c>
      <x:c r="X566" s="74" t="e">
        <x:f t="shared" si="126"/>
        <x:v>#VALUE!</x:v>
      </x:c>
      <x:c r="Y566" s="68" t="e">
        <x:f t="shared" si="127"/>
        <x:v>#VALUE!</x:v>
      </x:c>
      <x:c r="Z566" s="68" t="e">
        <x:f t="shared" si="128"/>
        <x:v>#VALUE!</x:v>
      </x:c>
      <x:c r="AC566" s="20">
        <x:v>399.5516967886054</x:v>
      </x:c>
      <x:c r="AD566" s="20">
        <x:v>578151.30525311199</x:v>
      </x:c>
      <x:c r="AE566" s="492">
        <x:f t="shared" si="130"/>
        <x:v>116.4701047886054</x:v>
      </x:c>
      <x:c r="AF566" s="492" t="e">
        <x:f t="shared" si="130"/>
        <x:v>#VALUE!</x:v>
      </x:c>
    </x:row>
    <x:row r="567" spans="1:32">
      <x:c r="A567" s="118">
        <x:v>38</x:v>
      </x:c>
      <x:c r="B567" s="118"/>
      <x:c r="C567" s="113">
        <x:v>6</x:v>
      </x:c>
      <x:c r="D567" s="20" t="s">
        <x:v>68</x:v>
      </x:c>
      <x:c r="E567" s="68" t="s">
        <x:v>58</x:v>
      </x:c>
      <x:c r="F567" s="20" t="s">
        <x:v>69</x:v>
      </x:c>
      <x:c r="G567" s="158" t="e">
        <x:f t="shared" si="131"/>
        <x:v>#VALUE!</x:v>
      </x:c>
      <x:c r="H567" s="158">
        <x:f t="shared" si="131"/>
        <x:v>169.04224600000001</x:v>
      </x:c>
      <x:c r="I567" s="285" t="e">
        <x:f t="shared" si="131"/>
        <x:v>#VALUE!</x:v>
      </x:c>
      <x:c r="J567" s="106" t="e">
        <x:v>#VALUE!</x:v>
      </x:c>
      <x:c r="K567" s="73" t="e">
        <x:v>#VALUE!</x:v>
      </x:c>
      <x:c r="L567" s="68" t="e">
        <x:v>#VALUE!</x:v>
      </x:c>
      <x:c r="M567" s="73" t="e">
        <x:v>#VALUE!</x:v>
      </x:c>
      <x:c r="N567" s="159">
        <x:v>169.04224600000001</x:v>
      </x:c>
      <x:c r="O567" s="106" t="e">
        <x:v>#VALUE!</x:v>
      </x:c>
      <x:c r="P567" s="73" t="e">
        <x:f t="shared" si="121"/>
        <x:v>#VALUE!</x:v>
      </x:c>
      <x:c r="Q567" s="68">
        <x:v>0</x:v>
      </x:c>
      <x:c r="R567" s="73">
        <x:f t="shared" si="122"/>
        <x:v>0</x:v>
      </x:c>
      <x:c r="S567" s="68">
        <x:v>0</x:v>
      </x:c>
      <x:c r="T567" s="73">
        <x:f t="shared" si="123"/>
        <x:v>0</x:v>
      </x:c>
      <x:c r="U567" s="26" t="e">
        <x:v>#VALUE!</x:v>
      </x:c>
      <x:c r="V567" s="26">
        <x:f t="shared" si="124"/>
        <x:v>169.04224600000001</x:v>
      </x:c>
      <x:c r="W567" s="73" t="e">
        <x:f t="shared" si="125"/>
        <x:v>#VALUE!</x:v>
      </x:c>
      <x:c r="X567" s="74" t="e">
        <x:f t="shared" si="126"/>
        <x:v>#VALUE!</x:v>
      </x:c>
      <x:c r="Y567" s="68" t="e">
        <x:f t="shared" si="127"/>
        <x:v>#VALUE!</x:v>
      </x:c>
      <x:c r="Z567" s="68" t="e">
        <x:f t="shared" si="128"/>
        <x:v>#VALUE!</x:v>
      </x:c>
      <x:c r="AC567" s="20">
        <x:v>271.25991449890086</x:v>
      </x:c>
      <x:c r="AD567" s="20">
        <x:v>197205.95784070092</x:v>
      </x:c>
      <x:c r="AE567" s="492">
        <x:f t="shared" si="130"/>
        <x:v>102.21766849890085</x:v>
      </x:c>
      <x:c r="AF567" s="492" t="e">
        <x:f t="shared" si="130"/>
        <x:v>#VALUE!</x:v>
      </x:c>
    </x:row>
    <x:row r="568" spans="1:32">
      <x:c r="A568" s="118">
        <x:v>39</x:v>
      </x:c>
      <x:c r="B568" s="118"/>
      <x:c r="C568" s="113">
        <x:v>6</x:v>
      </x:c>
      <x:c r="D568" s="20" t="s">
        <x:v>70</x:v>
      </x:c>
      <x:c r="E568" s="68" t="s">
        <x:v>58</x:v>
      </x:c>
      <x:c r="F568" s="20" t="s">
        <x:v>71</x:v>
      </x:c>
      <x:c r="G568" s="158" t="e">
        <x:f t="shared" si="131"/>
        <x:v>#VALUE!</x:v>
      </x:c>
      <x:c r="H568" s="158">
        <x:f t="shared" si="131"/>
        <x:v>275.84468400000003</x:v>
      </x:c>
      <x:c r="I568" s="285" t="e">
        <x:f t="shared" si="131"/>
        <x:v>#VALUE!</x:v>
      </x:c>
      <x:c r="J568" s="106" t="e">
        <x:v>#VALUE!</x:v>
      </x:c>
      <x:c r="K568" s="73" t="e">
        <x:v>#VALUE!</x:v>
      </x:c>
      <x:c r="L568" s="68" t="e">
        <x:v>#VALUE!</x:v>
      </x:c>
      <x:c r="M568" s="73" t="e">
        <x:v>#VALUE!</x:v>
      </x:c>
      <x:c r="N568" s="159">
        <x:v>275.84468400000003</x:v>
      </x:c>
      <x:c r="O568" s="106" t="e">
        <x:v>#VALUE!</x:v>
      </x:c>
      <x:c r="P568" s="73" t="e">
        <x:f t="shared" si="121"/>
        <x:v>#VALUE!</x:v>
      </x:c>
      <x:c r="Q568" s="280">
        <x:v>0</x:v>
      </x:c>
      <x:c r="R568" s="73">
        <x:f t="shared" si="122"/>
        <x:v>0</x:v>
      </x:c>
      <x:c r="S568" s="68">
        <x:v>0</x:v>
      </x:c>
      <x:c r="T568" s="73">
        <x:f t="shared" si="123"/>
        <x:v>0</x:v>
      </x:c>
      <x:c r="U568" s="26" t="e">
        <x:v>#VALUE!</x:v>
      </x:c>
      <x:c r="V568" s="26">
        <x:f t="shared" si="124"/>
        <x:v>275.84468400000003</x:v>
      </x:c>
      <x:c r="W568" s="73" t="e">
        <x:f t="shared" si="125"/>
        <x:v>#VALUE!</x:v>
      </x:c>
      <x:c r="X568" s="74" t="e">
        <x:f t="shared" si="126"/>
        <x:v>#VALUE!</x:v>
      </x:c>
      <x:c r="Y568" s="68" t="e">
        <x:f t="shared" si="127"/>
        <x:v>#VALUE!</x:v>
      </x:c>
      <x:c r="Z568" s="68" t="e">
        <x:f t="shared" si="128"/>
        <x:v>#VALUE!</x:v>
      </x:c>
      <x:c r="AC568" s="20">
        <x:v>275.84468400000003</x:v>
      </x:c>
      <x:c r="AD568" s="20">
        <x:v>0</x:v>
      </x:c>
      <x:c r="AE568" s="492">
        <x:f t="shared" si="130"/>
        <x:v>0</x:v>
      </x:c>
      <x:c r="AF568" s="492" t="e">
        <x:f t="shared" si="130"/>
        <x:v>#VALUE!</x:v>
      </x:c>
    </x:row>
    <x:row r="569" spans="1:32">
      <x:c r="A569" s="118">
        <x:v>40</x:v>
      </x:c>
      <x:c r="B569" s="118"/>
      <x:c r="C569" s="113">
        <x:v>6</x:v>
      </x:c>
      <x:c r="D569" s="20" t="s">
        <x:v>92</x:v>
      </x:c>
      <x:c r="E569" s="68" t="s">
        <x:v>58</x:v>
      </x:c>
      <x:c r="F569" s="20" t="s">
        <x:v>71</x:v>
      </x:c>
      <x:c r="G569" s="158" t="e">
        <x:f t="shared" si="131"/>
        <x:v>#VALUE!</x:v>
      </x:c>
      <x:c r="H569" s="158">
        <x:f t="shared" si="131"/>
        <x:v>268.414152</x:v>
      </x:c>
      <x:c r="I569" s="285" t="e">
        <x:f t="shared" si="131"/>
        <x:v>#VALUE!</x:v>
      </x:c>
      <x:c r="J569" s="106" t="e">
        <x:v>#VALUE!</x:v>
      </x:c>
      <x:c r="K569" s="73" t="e">
        <x:v>#VALUE!</x:v>
      </x:c>
      <x:c r="L569" s="68" t="e">
        <x:v>#VALUE!</x:v>
      </x:c>
      <x:c r="M569" s="73" t="e">
        <x:v>#VALUE!</x:v>
      </x:c>
      <x:c r="N569" s="159">
        <x:v>268.414152</x:v>
      </x:c>
      <x:c r="O569" s="106" t="e">
        <x:v>#VALUE!</x:v>
      </x:c>
      <x:c r="P569" s="73" t="e">
        <x:f t="shared" si="121"/>
        <x:v>#VALUE!</x:v>
      </x:c>
      <x:c r="Q569" s="68">
        <x:v>0</x:v>
      </x:c>
      <x:c r="R569" s="73">
        <x:f t="shared" si="122"/>
        <x:v>0</x:v>
      </x:c>
      <x:c r="S569" s="68">
        <x:v>0</x:v>
      </x:c>
      <x:c r="T569" s="73">
        <x:f t="shared" si="123"/>
        <x:v>0</x:v>
      </x:c>
      <x:c r="U569" s="26" t="e">
        <x:v>#VALUE!</x:v>
      </x:c>
      <x:c r="V569" s="26">
        <x:f t="shared" si="124"/>
        <x:v>268.414152</x:v>
      </x:c>
      <x:c r="W569" s="73" t="e">
        <x:f t="shared" si="125"/>
        <x:v>#VALUE!</x:v>
      </x:c>
      <x:c r="X569" s="74" t="e">
        <x:f t="shared" si="126"/>
        <x:v>#VALUE!</x:v>
      </x:c>
      <x:c r="Y569" s="68" t="e">
        <x:f t="shared" si="127"/>
        <x:v>#VALUE!</x:v>
      </x:c>
      <x:c r="Z569" s="68" t="e">
        <x:f t="shared" si="128"/>
        <x:v>#VALUE!</x:v>
      </x:c>
      <x:c r="AC569" s="20">
        <x:v>410.8753992247008</x:v>
      </x:c>
      <x:c r="AD569" s="20">
        <x:v>295830.28744178457</x:v>
      </x:c>
      <x:c r="AE569" s="492">
        <x:f t="shared" si="130"/>
        <x:v>142.4612472247008</x:v>
      </x:c>
      <x:c r="AF569" s="492" t="e">
        <x:f t="shared" si="130"/>
        <x:v>#VALUE!</x:v>
      </x:c>
    </x:row>
    <x:row r="570" spans="1:32">
      <x:c r="A570" s="118">
        <x:v>41</x:v>
      </x:c>
      <x:c r="B570" s="118"/>
      <x:c r="C570" s="113">
        <x:v>6</x:v>
      </x:c>
      <x:c r="D570" s="20" t="s">
        <x:v>72</x:v>
      </x:c>
      <x:c r="E570" s="68" t="s">
        <x:v>58</x:v>
      </x:c>
      <x:c r="F570" s="20" t="s">
        <x:v>73</x:v>
      </x:c>
      <x:c r="G570" s="158" t="e">
        <x:f t="shared" si="131"/>
        <x:v>#VALUE!</x:v>
      </x:c>
      <x:c r="H570" s="158">
        <x:f t="shared" si="131"/>
        <x:v>232.13159200000001</x:v>
      </x:c>
      <x:c r="I570" s="285" t="e">
        <x:f t="shared" si="131"/>
        <x:v>#VALUE!</x:v>
      </x:c>
      <x:c r="J570" s="106" t="e">
        <x:v>#VALUE!</x:v>
      </x:c>
      <x:c r="K570" s="73" t="e">
        <x:v>#VALUE!</x:v>
      </x:c>
      <x:c r="L570" s="68" t="e">
        <x:v>#VALUE!</x:v>
      </x:c>
      <x:c r="M570" s="73" t="e">
        <x:v>#VALUE!</x:v>
      </x:c>
      <x:c r="N570" s="159">
        <x:v>232.13159200000001</x:v>
      </x:c>
      <x:c r="O570" s="106" t="e">
        <x:v>#VALUE!</x:v>
      </x:c>
      <x:c r="P570" s="73" t="e">
        <x:f t="shared" si="121"/>
        <x:v>#VALUE!</x:v>
      </x:c>
      <x:c r="Q570" s="68">
        <x:v>0</x:v>
      </x:c>
      <x:c r="R570" s="73">
        <x:f t="shared" si="122"/>
        <x:v>0</x:v>
      </x:c>
      <x:c r="S570" s="68">
        <x:v>0</x:v>
      </x:c>
      <x:c r="T570" s="73">
        <x:f t="shared" si="123"/>
        <x:v>0</x:v>
      </x:c>
      <x:c r="U570" s="26" t="e">
        <x:v>#VALUE!</x:v>
      </x:c>
      <x:c r="V570" s="26">
        <x:f t="shared" si="124"/>
        <x:v>232.13159200000001</x:v>
      </x:c>
      <x:c r="W570" s="73" t="e">
        <x:f t="shared" si="125"/>
        <x:v>#VALUE!</x:v>
      </x:c>
      <x:c r="X570" s="74" t="e">
        <x:f t="shared" si="126"/>
        <x:v>#VALUE!</x:v>
      </x:c>
      <x:c r="Y570" s="68" t="e">
        <x:f t="shared" si="127"/>
        <x:v>#VALUE!</x:v>
      </x:c>
      <x:c r="Z570" s="68" t="e">
        <x:f t="shared" si="128"/>
        <x:v>#VALUE!</x:v>
      </x:c>
      <x:c r="AC570" s="20">
        <x:v>232.13159200000001</x:v>
      </x:c>
      <x:c r="AD570" s="20">
        <x:v>0</x:v>
      </x:c>
      <x:c r="AE570" s="492">
        <x:f t="shared" si="130"/>
        <x:v>0</x:v>
      </x:c>
      <x:c r="AF570" s="492" t="e">
        <x:f t="shared" si="130"/>
        <x:v>#VALUE!</x:v>
      </x:c>
    </x:row>
    <x:row r="571" spans="1:32">
      <x:c r="A571" s="118">
        <x:v>42</x:v>
      </x:c>
      <x:c r="B571" s="118"/>
      <x:c r="C571" s="113">
        <x:v>6</x:v>
      </x:c>
      <x:c r="D571" s="20" t="s">
        <x:v>93</x:v>
      </x:c>
      <x:c r="E571" s="68" t="s">
        <x:v>58</x:v>
      </x:c>
      <x:c r="F571" s="20" t="s">
        <x:v>73</x:v>
      </x:c>
      <x:c r="G571" s="158" t="e">
        <x:f t="shared" si="131"/>
        <x:v>#VALUE!</x:v>
      </x:c>
      <x:c r="H571" s="158">
        <x:f t="shared" si="131"/>
        <x:v>225.87857600000001</x:v>
      </x:c>
      <x:c r="I571" s="285" t="e">
        <x:f t="shared" si="131"/>
        <x:v>#VALUE!</x:v>
      </x:c>
      <x:c r="J571" s="106" t="e">
        <x:v>#VALUE!</x:v>
      </x:c>
      <x:c r="K571" s="73" t="e">
        <x:v>#VALUE!</x:v>
      </x:c>
      <x:c r="L571" s="68" t="e">
        <x:v>#VALUE!</x:v>
      </x:c>
      <x:c r="M571" s="73" t="e">
        <x:v>#VALUE!</x:v>
      </x:c>
      <x:c r="N571" s="159">
        <x:v>225.87857600000001</x:v>
      </x:c>
      <x:c r="O571" s="106" t="e">
        <x:v>#VALUE!</x:v>
      </x:c>
      <x:c r="P571" s="73" t="e">
        <x:f t="shared" si="121"/>
        <x:v>#VALUE!</x:v>
      </x:c>
      <x:c r="Q571" s="280">
        <x:v>0</x:v>
      </x:c>
      <x:c r="R571" s="73">
        <x:f t="shared" si="122"/>
        <x:v>0</x:v>
      </x:c>
      <x:c r="S571" s="68">
        <x:v>0</x:v>
      </x:c>
      <x:c r="T571" s="73">
        <x:f t="shared" si="123"/>
        <x:v>0</x:v>
      </x:c>
      <x:c r="U571" s="26" t="e">
        <x:v>#VALUE!</x:v>
      </x:c>
      <x:c r="V571" s="26">
        <x:f t="shared" si="124"/>
        <x:v>225.87857600000001</x:v>
      </x:c>
      <x:c r="W571" s="73" t="e">
        <x:f t="shared" si="125"/>
        <x:v>#VALUE!</x:v>
      </x:c>
      <x:c r="X571" s="74" t="e">
        <x:f t="shared" si="126"/>
        <x:v>#VALUE!</x:v>
      </x:c>
      <x:c r="Y571" s="68" t="e">
        <x:f t="shared" si="127"/>
        <x:v>#VALUE!</x:v>
      </x:c>
      <x:c r="Z571" s="68" t="e">
        <x:f t="shared" si="128"/>
        <x:v>#VALUE!</x:v>
      </x:c>
      <x:c r="AC571" s="20">
        <x:v>347.70935967199625</x:v>
      </x:c>
      <x:c r="AD571" s="20">
        <x:v>250350.7389638373</x:v>
      </x:c>
      <x:c r="AE571" s="492">
        <x:f t="shared" si="130"/>
        <x:v>121.83078367199624</x:v>
      </x:c>
      <x:c r="AF571" s="492" t="e">
        <x:f t="shared" si="130"/>
        <x:v>#VALUE!</x:v>
      </x:c>
    </x:row>
    <x:row r="572" spans="1:32">
      <x:c r="A572" s="118">
        <x:v>43</x:v>
      </x:c>
      <x:c r="B572" s="118"/>
      <x:c r="C572" s="113">
        <x:v>6</x:v>
      </x:c>
      <x:c r="D572" s="20" t="s">
        <x:v>74</x:v>
      </x:c>
      <x:c r="E572" s="68" t="s">
        <x:v>75</x:v>
      </x:c>
      <x:c r="F572" s="20" t="s">
        <x:v>10</x:v>
      </x:c>
      <x:c r="G572" s="158" t="e">
        <x:f t="shared" si="131"/>
        <x:v>#VALUE!</x:v>
      </x:c>
      <x:c r="H572" s="158">
        <x:f t="shared" si="131"/>
        <x:v>1965.4791865433124</x:v>
      </x:c>
      <x:c r="I572" s="285" t="e">
        <x:f t="shared" si="131"/>
        <x:v>#VALUE!</x:v>
      </x:c>
      <x:c r="J572" s="106" t="e">
        <x:v>#VALUE!</x:v>
      </x:c>
      <x:c r="K572" s="73" t="e">
        <x:v>#VALUE!</x:v>
      </x:c>
      <x:c r="L572" s="68" t="e">
        <x:v>#VALUE!</x:v>
      </x:c>
      <x:c r="M572" s="73" t="e">
        <x:v>#VALUE!</x:v>
      </x:c>
      <x:c r="N572" s="159">
        <x:v>1965.4791865433124</x:v>
      </x:c>
      <x:c r="O572" s="106" t="e">
        <x:v>#VALUE!</x:v>
      </x:c>
      <x:c r="P572" s="73" t="e">
        <x:f t="shared" si="121"/>
        <x:v>#VALUE!</x:v>
      </x:c>
      <x:c r="Q572" s="68">
        <x:v>0</x:v>
      </x:c>
      <x:c r="R572" s="73">
        <x:f t="shared" si="122"/>
        <x:v>0</x:v>
      </x:c>
      <x:c r="S572" s="68">
        <x:v>0</x:v>
      </x:c>
      <x:c r="T572" s="73">
        <x:f t="shared" si="123"/>
        <x:v>0</x:v>
      </x:c>
      <x:c r="U572" s="26" t="e">
        <x:v>#VALUE!</x:v>
      </x:c>
      <x:c r="V572" s="26">
        <x:f t="shared" si="124"/>
        <x:v>1965.4791865433124</x:v>
      </x:c>
      <x:c r="W572" s="73" t="e">
        <x:f t="shared" si="125"/>
        <x:v>#VALUE!</x:v>
      </x:c>
      <x:c r="X572" s="74" t="e">
        <x:f t="shared" si="126"/>
        <x:v>#VALUE!</x:v>
      </x:c>
      <x:c r="Y572" s="68" t="e">
        <x:f t="shared" si="127"/>
        <x:v>#VALUE!</x:v>
      </x:c>
      <x:c r="Z572" s="68" t="e">
        <x:f t="shared" si="128"/>
        <x:v>#VALUE!</x:v>
      </x:c>
      <x:c r="AC572" s="20">
        <x:v>1965.4791865433124</x:v>
      </x:c>
      <x:c r="AD572" s="20">
        <x:v>0</x:v>
      </x:c>
      <x:c r="AE572" s="492">
        <x:f t="shared" si="130"/>
        <x:v>0</x:v>
      </x:c>
      <x:c r="AF572" s="492" t="e">
        <x:f t="shared" si="130"/>
        <x:v>#VALUE!</x:v>
      </x:c>
    </x:row>
    <x:row r="573" spans="1:32">
      <x:c r="A573" s="118">
        <x:v>44</x:v>
      </x:c>
      <x:c r="B573" s="118"/>
      <x:c r="C573" s="113">
        <x:v>6</x:v>
      </x:c>
      <x:c r="D573" s="20" t="s">
        <x:v>76</x:v>
      </x:c>
      <x:c r="E573" s="68" t="s">
        <x:v>75</x:v>
      </x:c>
      <x:c r="F573" s="20" t="s">
        <x:v>10</x:v>
      </x:c>
      <x:c r="G573" s="158" t="e">
        <x:f t="shared" si="131"/>
        <x:v>#VALUE!</x:v>
      </x:c>
      <x:c r="H573" s="158">
        <x:f t="shared" si="131"/>
        <x:v>945.74445695009263</x:v>
      </x:c>
      <x:c r="I573" s="285" t="e">
        <x:f t="shared" si="131"/>
        <x:v>#VALUE!</x:v>
      </x:c>
      <x:c r="J573" s="106" t="e">
        <x:v>#VALUE!</x:v>
      </x:c>
      <x:c r="K573" s="73" t="e">
        <x:v>#VALUE!</x:v>
      </x:c>
      <x:c r="L573" s="68" t="e">
        <x:v>#VALUE!</x:v>
      </x:c>
      <x:c r="M573" s="73" t="e">
        <x:v>#VALUE!</x:v>
      </x:c>
      <x:c r="N573" s="159">
        <x:v>945.74445695009263</x:v>
      </x:c>
      <x:c r="O573" s="106" t="e">
        <x:v>#VALUE!</x:v>
      </x:c>
      <x:c r="P573" s="73" t="e">
        <x:f t="shared" si="121"/>
        <x:v>#VALUE!</x:v>
      </x:c>
      <x:c r="Q573" s="280">
        <x:v>0</x:v>
      </x:c>
      <x:c r="R573" s="73">
        <x:f t="shared" si="122"/>
        <x:v>0</x:v>
      </x:c>
      <x:c r="S573" s="68">
        <x:v>0</x:v>
      </x:c>
      <x:c r="T573" s="73">
        <x:f t="shared" si="123"/>
        <x:v>0</x:v>
      </x:c>
      <x:c r="U573" s="26" t="e">
        <x:v>#VALUE!</x:v>
      </x:c>
      <x:c r="V573" s="26">
        <x:f t="shared" si="124"/>
        <x:v>945.74445695009263</x:v>
      </x:c>
      <x:c r="W573" s="73" t="e">
        <x:f t="shared" si="125"/>
        <x:v>#VALUE!</x:v>
      </x:c>
      <x:c r="X573" s="74" t="e">
        <x:f t="shared" si="126"/>
        <x:v>#VALUE!</x:v>
      </x:c>
      <x:c r="Y573" s="68" t="e">
        <x:f t="shared" si="127"/>
        <x:v>#VALUE!</x:v>
      </x:c>
      <x:c r="Z573" s="68" t="e">
        <x:f t="shared" si="128"/>
        <x:v>#VALUE!</x:v>
      </x:c>
      <x:c r="AC573" s="20">
        <x:v>1781.5495951001558</x:v>
      </x:c>
      <x:c r="AD573" s="20">
        <x:v>169247.21153451479</x:v>
      </x:c>
      <x:c r="AE573" s="492">
        <x:f t="shared" si="130"/>
        <x:v>835.80513815006316</x:v>
      </x:c>
      <x:c r="AF573" s="492" t="e">
        <x:f t="shared" si="130"/>
        <x:v>#VALUE!</x:v>
      </x:c>
    </x:row>
    <x:row r="574" spans="1:32">
      <x:c r="A574" s="118">
        <x:v>45</x:v>
      </x:c>
      <x:c r="B574" s="118"/>
      <x:c r="C574" s="113">
        <x:v>6</x:v>
      </x:c>
      <x:c r="D574" s="20" t="s">
        <x:v>77</x:v>
      </x:c>
      <x:c r="E574" s="68" t="s">
        <x:v>75</x:v>
      </x:c>
      <x:c r="F574" s="20" t="s">
        <x:v>78</x:v>
      </x:c>
      <x:c r="G574" s="158" t="e">
        <x:f t="shared" si="131"/>
        <x:v>#VALUE!</x:v>
      </x:c>
      <x:c r="H574" s="158">
        <x:f t="shared" si="131"/>
        <x:v>651.59</x:v>
      </x:c>
      <x:c r="I574" s="285" t="e">
        <x:f t="shared" si="131"/>
        <x:v>#VALUE!</x:v>
      </x:c>
      <x:c r="J574" s="106" t="e">
        <x:v>#VALUE!</x:v>
      </x:c>
      <x:c r="K574" s="73" t="e">
        <x:v>#VALUE!</x:v>
      </x:c>
      <x:c r="L574" s="68" t="e">
        <x:v>#VALUE!</x:v>
      </x:c>
      <x:c r="M574" s="73" t="e">
        <x:v>#VALUE!</x:v>
      </x:c>
      <x:c r="N574" s="159">
        <x:v>651.59</x:v>
      </x:c>
      <x:c r="O574" s="106" t="e">
        <x:v>#VALUE!</x:v>
      </x:c>
      <x:c r="P574" s="73" t="e">
        <x:f t="shared" si="121"/>
        <x:v>#VALUE!</x:v>
      </x:c>
      <x:c r="Q574" s="68">
        <x:v>0</x:v>
      </x:c>
      <x:c r="R574" s="73">
        <x:f t="shared" si="122"/>
        <x:v>0</x:v>
      </x:c>
      <x:c r="S574" s="68">
        <x:v>0</x:v>
      </x:c>
      <x:c r="T574" s="73">
        <x:f t="shared" si="123"/>
        <x:v>0</x:v>
      </x:c>
      <x:c r="U574" s="26" t="e">
        <x:v>#VALUE!</x:v>
      </x:c>
      <x:c r="V574" s="26">
        <x:f t="shared" si="124"/>
        <x:v>651.59</x:v>
      </x:c>
      <x:c r="W574" s="73" t="e">
        <x:f t="shared" si="125"/>
        <x:v>#VALUE!</x:v>
      </x:c>
      <x:c r="X574" s="74" t="e">
        <x:f t="shared" si="126"/>
        <x:v>#VALUE!</x:v>
      </x:c>
      <x:c r="Y574" s="68" t="e">
        <x:f t="shared" si="127"/>
        <x:v>#VALUE!</x:v>
      </x:c>
      <x:c r="Z574" s="68" t="e">
        <x:f t="shared" si="128"/>
        <x:v>#VALUE!</x:v>
      </x:c>
      <x:c r="AC574" s="20">
        <x:v>651.59</x:v>
      </x:c>
      <x:c r="AD574" s="20">
        <x:v>0</x:v>
      </x:c>
      <x:c r="AE574" s="492">
        <x:f t="shared" si="130"/>
        <x:v>0</x:v>
      </x:c>
      <x:c r="AF574" s="492" t="e">
        <x:f t="shared" si="130"/>
        <x:v>#VALUE!</x:v>
      </x:c>
    </x:row>
    <x:row r="575" spans="1:32">
      <x:c r="A575" s="118">
        <x:v>46</x:v>
      </x:c>
      <x:c r="B575" s="118"/>
      <x:c r="C575" s="113">
        <x:v>6</x:v>
      </x:c>
      <x:c r="D575" s="20" t="s">
        <x:v>79</x:v>
      </x:c>
      <x:c r="E575" s="68" t="s">
        <x:v>75</x:v>
      </x:c>
      <x:c r="F575" s="20" t="s">
        <x:v>78</x:v>
      </x:c>
      <x:c r="G575" s="158" t="e">
        <x:f t="shared" si="131"/>
        <x:v>#VALUE!</x:v>
      </x:c>
      <x:c r="H575" s="158">
        <x:f t="shared" si="131"/>
        <x:v>651.59</x:v>
      </x:c>
      <x:c r="I575" s="285" t="e">
        <x:f t="shared" si="131"/>
        <x:v>#VALUE!</x:v>
      </x:c>
      <x:c r="J575" s="106" t="e">
        <x:v>#VALUE!</x:v>
      </x:c>
      <x:c r="K575" s="73" t="e">
        <x:v>#VALUE!</x:v>
      </x:c>
      <x:c r="L575" s="68" t="e">
        <x:v>#VALUE!</x:v>
      </x:c>
      <x:c r="M575" s="73" t="e">
        <x:v>#VALUE!</x:v>
      </x:c>
      <x:c r="N575" s="159">
        <x:v>651.59</x:v>
      </x:c>
      <x:c r="O575" s="106" t="e">
        <x:v>#VALUE!</x:v>
      </x:c>
      <x:c r="P575" s="73" t="e">
        <x:f t="shared" si="121"/>
        <x:v>#VALUE!</x:v>
      </x:c>
      <x:c r="Q575" s="280">
        <x:v>0</x:v>
      </x:c>
      <x:c r="R575" s="73">
        <x:f t="shared" si="122"/>
        <x:v>0</x:v>
      </x:c>
      <x:c r="S575" s="68">
        <x:v>0</x:v>
      </x:c>
      <x:c r="T575" s="73">
        <x:f t="shared" si="123"/>
        <x:v>0</x:v>
      </x:c>
      <x:c r="U575" s="26" t="e">
        <x:v>#VALUE!</x:v>
      </x:c>
      <x:c r="V575" s="26">
        <x:f t="shared" si="124"/>
        <x:v>651.59</x:v>
      </x:c>
      <x:c r="W575" s="73" t="e">
        <x:f t="shared" si="125"/>
        <x:v>#VALUE!</x:v>
      </x:c>
      <x:c r="X575" s="74" t="e">
        <x:f t="shared" si="126"/>
        <x:v>#VALUE!</x:v>
      </x:c>
      <x:c r="Y575" s="68" t="e">
        <x:f t="shared" si="127"/>
        <x:v>#VALUE!</x:v>
      </x:c>
      <x:c r="Z575" s="68" t="e">
        <x:f t="shared" si="128"/>
        <x:v>#VALUE!</x:v>
      </x:c>
      <x:c r="AA575" s="20" t="s">
        <x:v>1579</x:v>
      </x:c>
      <x:c r="AC575" s="20">
        <x:v>616.94254767441862</x:v>
      </x:c>
      <x:c r="AD575" s="20">
        <x:v>37633.495408139534</x:v>
      </x:c>
      <x:c r="AE575" s="492">
        <x:f t="shared" si="130"/>
        <x:v>-34.647452325581412</x:v>
      </x:c>
      <x:c r="AF575" s="492" t="e">
        <x:f t="shared" si="130"/>
        <x:v>#VALUE!</x:v>
      </x:c>
    </x:row>
    <x:row r="576" spans="1:32">
      <x:c r="A576" s="118">
        <x:v>47</x:v>
      </x:c>
      <x:c r="B576" s="118"/>
      <x:c r="C576" s="113">
        <x:v>6</x:v>
      </x:c>
      <x:c r="D576" s="20" t="s">
        <x:v>80</x:v>
      </x:c>
      <x:c r="E576" s="68" t="s">
        <x:v>75</x:v>
      </x:c>
      <x:c r="F576" s="20" t="s">
        <x:v>81</x:v>
      </x:c>
      <x:c r="G576" s="158" t="e">
        <x:f t="shared" si="131"/>
        <x:v>#VALUE!</x:v>
      </x:c>
      <x:c r="H576" s="158">
        <x:f t="shared" si="131"/>
        <x:v>3963.20678</x:v>
      </x:c>
      <x:c r="I576" s="285" t="e">
        <x:f t="shared" si="131"/>
        <x:v>#VALUE!</x:v>
      </x:c>
      <x:c r="J576" s="106" t="e">
        <x:v>#VALUE!</x:v>
      </x:c>
      <x:c r="K576" s="73" t="e">
        <x:v>#VALUE!</x:v>
      </x:c>
      <x:c r="L576" s="68" t="e">
        <x:v>#VALUE!</x:v>
      </x:c>
      <x:c r="M576" s="73" t="e">
        <x:v>#VALUE!</x:v>
      </x:c>
      <x:c r="N576" s="159">
        <x:v>3963.20678</x:v>
      </x:c>
      <x:c r="O576" s="106" t="e">
        <x:v>#VALUE!</x:v>
      </x:c>
      <x:c r="P576" s="73" t="e">
        <x:f t="shared" si="121"/>
        <x:v>#VALUE!</x:v>
      </x:c>
      <x:c r="Q576" s="68">
        <x:v>0</x:v>
      </x:c>
      <x:c r="R576" s="73">
        <x:f t="shared" si="122"/>
        <x:v>0</x:v>
      </x:c>
      <x:c r="S576" s="68">
        <x:v>0</x:v>
      </x:c>
      <x:c r="T576" s="73">
        <x:f t="shared" si="123"/>
        <x:v>0</x:v>
      </x:c>
      <x:c r="U576" s="26" t="e">
        <x:v>#VALUE!</x:v>
      </x:c>
      <x:c r="V576" s="26">
        <x:f t="shared" si="124"/>
        <x:v>3963.20678</x:v>
      </x:c>
      <x:c r="W576" s="73" t="e">
        <x:f t="shared" si="125"/>
        <x:v>#VALUE!</x:v>
      </x:c>
      <x:c r="X576" s="74" t="e">
        <x:f t="shared" si="126"/>
        <x:v>#VALUE!</x:v>
      </x:c>
      <x:c r="Y576" s="68" t="e">
        <x:f t="shared" si="127"/>
        <x:v>#VALUE!</x:v>
      </x:c>
      <x:c r="Z576" s="68" t="e">
        <x:f t="shared" si="128"/>
        <x:v>#VALUE!</x:v>
      </x:c>
      <x:c r="AC576" s="20">
        <x:v>3963.20678</x:v>
      </x:c>
      <x:c r="AD576" s="20">
        <x:v>0</x:v>
      </x:c>
      <x:c r="AE576" s="492">
        <x:f t="shared" si="130"/>
        <x:v>0</x:v>
      </x:c>
      <x:c r="AF576" s="492" t="e">
        <x:f t="shared" si="130"/>
        <x:v>#VALUE!</x:v>
      </x:c>
    </x:row>
    <x:row r="577" spans="1:32">
      <x:c r="A577" s="118">
        <x:v>48</x:v>
      </x:c>
      <x:c r="B577" s="118"/>
      <x:c r="C577" s="113">
        <x:v>6</x:v>
      </x:c>
      <x:c r="D577" s="20" t="s">
        <x:v>82</x:v>
      </x:c>
      <x:c r="E577" s="68" t="s">
        <x:v>75</x:v>
      </x:c>
      <x:c r="F577" s="20" t="s">
        <x:v>81</x:v>
      </x:c>
      <x:c r="G577" s="158" t="e">
        <x:f t="shared" si="131"/>
        <x:v>#VALUE!</x:v>
      </x:c>
      <x:c r="H577" s="158">
        <x:f t="shared" si="131"/>
        <x:v>350.63</x:v>
      </x:c>
      <x:c r="I577" s="285" t="e">
        <x:f t="shared" si="131"/>
        <x:v>#VALUE!</x:v>
      </x:c>
      <x:c r="J577" s="106" t="e">
        <x:v>#VALUE!</x:v>
      </x:c>
      <x:c r="K577" s="73" t="e">
        <x:v>#VALUE!</x:v>
      </x:c>
      <x:c r="L577" s="68" t="e">
        <x:v>#VALUE!</x:v>
      </x:c>
      <x:c r="M577" s="73" t="e">
        <x:v>#VALUE!</x:v>
      </x:c>
      <x:c r="N577" s="159">
        <x:v>350.63</x:v>
      </x:c>
      <x:c r="O577" s="106" t="e">
        <x:v>#VALUE!</x:v>
      </x:c>
      <x:c r="P577" s="73" t="e">
        <x:f t="shared" si="121"/>
        <x:v>#VALUE!</x:v>
      </x:c>
      <x:c r="Q577" s="280">
        <x:v>0</x:v>
      </x:c>
      <x:c r="R577" s="73">
        <x:f t="shared" si="122"/>
        <x:v>0</x:v>
      </x:c>
      <x:c r="S577" s="68">
        <x:v>0</x:v>
      </x:c>
      <x:c r="T577" s="73">
        <x:f t="shared" si="123"/>
        <x:v>0</x:v>
      </x:c>
      <x:c r="U577" s="26" t="e">
        <x:v>#VALUE!</x:v>
      </x:c>
      <x:c r="V577" s="26">
        <x:f t="shared" si="124"/>
        <x:v>350.63</x:v>
      </x:c>
      <x:c r="W577" s="73" t="e">
        <x:f t="shared" si="125"/>
        <x:v>#VALUE!</x:v>
      </x:c>
      <x:c r="X577" s="74" t="e">
        <x:f t="shared" si="126"/>
        <x:v>#VALUE!</x:v>
      </x:c>
      <x:c r="Y577" s="68" t="e">
        <x:f t="shared" si="127"/>
        <x:v>#VALUE!</x:v>
      </x:c>
      <x:c r="Z577" s="68" t="e">
        <x:f t="shared" si="128"/>
        <x:v>#VALUE!</x:v>
      </x:c>
      <x:c r="AA577" s="20" t="s">
        <x:v>1579</x:v>
      </x:c>
      <x:c r="AC577" s="20">
        <x:v>384.88640813953492</x:v>
      </x:c>
      <x:c r="AD577" s="20">
        <x:v>23478.070896511632</x:v>
      </x:c>
      <x:c r="AE577" s="492">
        <x:f t="shared" si="130"/>
        <x:v>34.256408139534926</x:v>
      </x:c>
      <x:c r="AF577" s="492" t="e">
        <x:f t="shared" si="130"/>
        <x:v>#VALUE!</x:v>
      </x:c>
    </x:row>
    <x:row r="578" spans="1:32" s="26" customFormat="1">
      <x:c r="A578" s="118">
        <x:v>49</x:v>
      </x:c>
      <x:c r="B578" s="118"/>
      <x:c r="C578" s="113">
        <x:v>6</x:v>
      </x:c>
      <x:c r="D578" s="20" t="s">
        <x:v>1441</x:v>
      </x:c>
      <x:c r="E578" s="68" t="s">
        <x:v>58</x:v>
      </x:c>
      <x:c r="F578" s="20" t="s">
        <x:v>1420</x:v>
      </x:c>
      <x:c r="G578" s="158" t="e">
        <x:f t="shared" si="131"/>
        <x:v>#VALUE!</x:v>
      </x:c>
      <x:c r="H578" s="158">
        <x:f t="shared" si="131"/>
        <x:v>0</x:v>
      </x:c>
      <x:c r="I578" s="285" t="e">
        <x:f t="shared" si="131"/>
        <x:v>#VALUE!</x:v>
      </x:c>
      <x:c r="J578" s="106" t="e">
        <x:v>#VALUE!</x:v>
      </x:c>
      <x:c r="K578" s="73" t="e">
        <x:v>#VALUE!</x:v>
      </x:c>
      <x:c r="L578" s="68" t="e">
        <x:v>#VALUE!</x:v>
      </x:c>
      <x:c r="M578" s="73" t="e">
        <x:v>#VALUE!</x:v>
      </x:c>
      <x:c r="N578" s="159">
        <x:v>0</x:v>
      </x:c>
      <x:c r="O578" s="106" t="e">
        <x:v>#VALUE!</x:v>
      </x:c>
      <x:c r="P578" s="73" t="e">
        <x:f t="shared" si="121"/>
        <x:v>#VALUE!</x:v>
      </x:c>
      <x:c r="Q578" s="68">
        <x:v>0</x:v>
      </x:c>
      <x:c r="R578" s="73">
        <x:f t="shared" si="122"/>
        <x:v>0</x:v>
      </x:c>
      <x:c r="S578" s="68">
        <x:v>0</x:v>
      </x:c>
      <x:c r="T578" s="73">
        <x:f t="shared" si="123"/>
        <x:v>0</x:v>
      </x:c>
      <x:c r="U578" s="26" t="e">
        <x:v>#VALUE!</x:v>
      </x:c>
      <x:c r="V578" s="26">
        <x:f t="shared" si="124"/>
        <x:v>0</x:v>
      </x:c>
      <x:c r="W578" s="73" t="e">
        <x:f t="shared" si="125"/>
        <x:v>#VALUE!</x:v>
      </x:c>
      <x:c r="X578" s="74" t="e">
        <x:f t="shared" si="126"/>
        <x:v>#VALUE!</x:v>
      </x:c>
      <x:c r="Y578" s="68" t="e">
        <x:f t="shared" si="127"/>
        <x:v>#VALUE!</x:v>
      </x:c>
      <x:c r="Z578" s="68" t="e">
        <x:f t="shared" si="128"/>
        <x:v>#VALUE!</x:v>
      </x:c>
      <x:c r="AA578" s="20"/>
      <x:c r="AB578" s="20"/>
      <x:c r="AC578" s="20">
        <x:v>509.79962175000009</x:v>
      </x:c>
      <x:c r="AD578" s="26">
        <x:v>0</x:v>
      </x:c>
      <x:c r="AE578" s="492">
        <x:f t="shared" si="130"/>
        <x:v>509.79962175000009</x:v>
      </x:c>
      <x:c r="AF578" s="492" t="e">
        <x:f t="shared" si="130"/>
        <x:v>#VALUE!</x:v>
      </x:c>
    </x:row>
    <x:row r="579" spans="1:32" s="26" customFormat="1">
      <x:c r="A579" s="118">
        <x:v>50</x:v>
      </x:c>
      <x:c r="B579" s="118"/>
      <x:c r="C579" s="113">
        <x:v>6</x:v>
      </x:c>
      <x:c r="D579" s="20" t="s">
        <x:v>1442</x:v>
      </x:c>
      <x:c r="E579" s="68" t="s">
        <x:v>58</x:v>
      </x:c>
      <x:c r="F579" s="20" t="s">
        <x:v>1420</x:v>
      </x:c>
      <x:c r="G579" s="158" t="e">
        <x:f t="shared" si="131"/>
        <x:v>#VALUE!</x:v>
      </x:c>
      <x:c r="H579" s="158">
        <x:f t="shared" si="131"/>
        <x:v>0</x:v>
      </x:c>
      <x:c r="I579" s="285" t="e">
        <x:f t="shared" si="131"/>
        <x:v>#VALUE!</x:v>
      </x:c>
      <x:c r="J579" s="106" t="e">
        <x:v>#VALUE!</x:v>
      </x:c>
      <x:c r="K579" s="73" t="e">
        <x:v>#VALUE!</x:v>
      </x:c>
      <x:c r="L579" s="68" t="e">
        <x:v>#VALUE!</x:v>
      </x:c>
      <x:c r="M579" s="73" t="e">
        <x:v>#VALUE!</x:v>
      </x:c>
      <x:c r="N579" s="159">
        <x:v>0</x:v>
      </x:c>
      <x:c r="O579" s="106" t="e">
        <x:v>#VALUE!</x:v>
      </x:c>
      <x:c r="P579" s="73" t="e">
        <x:f t="shared" si="121"/>
        <x:v>#VALUE!</x:v>
      </x:c>
      <x:c r="Q579" s="280">
        <x:v>0</x:v>
      </x:c>
      <x:c r="R579" s="73">
        <x:f t="shared" si="122"/>
        <x:v>0</x:v>
      </x:c>
      <x:c r="S579" s="68">
        <x:v>0</x:v>
      </x:c>
      <x:c r="T579" s="73">
        <x:f t="shared" si="123"/>
        <x:v>0</x:v>
      </x:c>
      <x:c r="U579" s="26" t="e">
        <x:v>#VALUE!</x:v>
      </x:c>
      <x:c r="V579" s="26">
        <x:f t="shared" si="124"/>
        <x:v>0</x:v>
      </x:c>
      <x:c r="W579" s="73" t="e">
        <x:f t="shared" si="125"/>
        <x:v>#VALUE!</x:v>
      </x:c>
      <x:c r="X579" s="74" t="e">
        <x:f t="shared" si="126"/>
        <x:v>#VALUE!</x:v>
      </x:c>
      <x:c r="Y579" s="68" t="e">
        <x:f t="shared" si="127"/>
        <x:v>#VALUE!</x:v>
      </x:c>
      <x:c r="Z579" s="68" t="e">
        <x:f t="shared" si="128"/>
        <x:v>#VALUE!</x:v>
      </x:c>
      <x:c r="AA579" s="20"/>
      <x:c r="AB579" s="20"/>
      <x:c r="AC579" s="20">
        <x:v>493.74294075000006</x:v>
      </x:c>
      <x:c r="AD579" s="26">
        <x:v>0</x:v>
      </x:c>
      <x:c r="AE579" s="492">
        <x:f t="shared" si="130"/>
        <x:v>493.74294075000006</x:v>
      </x:c>
      <x:c r="AF579" s="492" t="e">
        <x:f t="shared" si="130"/>
        <x:v>#VALUE!</x:v>
      </x:c>
    </x:row>
    <x:row r="580" spans="1:32" s="26" customFormat="1">
      <x:c r="A580" s="118">
        <x:v>51</x:v>
      </x:c>
      <x:c r="B580" s="118"/>
      <x:c r="C580" s="113">
        <x:v>6</x:v>
      </x:c>
      <x:c r="D580" s="20" t="s">
        <x:v>1443</x:v>
      </x:c>
      <x:c r="E580" s="68" t="s">
        <x:v>58</x:v>
      </x:c>
      <x:c r="F580" s="20" t="s">
        <x:v>1420</x:v>
      </x:c>
      <x:c r="G580" s="158" t="e">
        <x:f t="shared" si="131"/>
        <x:v>#VALUE!</x:v>
      </x:c>
      <x:c r="H580" s="158">
        <x:f t="shared" si="131"/>
        <x:v>0</x:v>
      </x:c>
      <x:c r="I580" s="285" t="e">
        <x:f t="shared" si="131"/>
        <x:v>#VALUE!</x:v>
      </x:c>
      <x:c r="J580" s="106" t="e">
        <x:v>#VALUE!</x:v>
      </x:c>
      <x:c r="K580" s="73" t="e">
        <x:v>#VALUE!</x:v>
      </x:c>
      <x:c r="L580" s="68" t="e">
        <x:v>#VALUE!</x:v>
      </x:c>
      <x:c r="M580" s="73" t="e">
        <x:v>#VALUE!</x:v>
      </x:c>
      <x:c r="N580" s="159">
        <x:v>0</x:v>
      </x:c>
      <x:c r="O580" s="106" t="e">
        <x:v>#VALUE!</x:v>
      </x:c>
      <x:c r="P580" s="73" t="e">
        <x:f t="shared" si="121"/>
        <x:v>#VALUE!</x:v>
      </x:c>
      <x:c r="Q580" s="68">
        <x:v>0</x:v>
      </x:c>
      <x:c r="R580" s="73">
        <x:f t="shared" si="122"/>
        <x:v>0</x:v>
      </x:c>
      <x:c r="S580" s="68">
        <x:v>0</x:v>
      </x:c>
      <x:c r="T580" s="73">
        <x:f t="shared" si="123"/>
        <x:v>0</x:v>
      </x:c>
      <x:c r="U580" s="26" t="e">
        <x:v>#VALUE!</x:v>
      </x:c>
      <x:c r="V580" s="26">
        <x:f t="shared" si="124"/>
        <x:v>0</x:v>
      </x:c>
      <x:c r="W580" s="73" t="e">
        <x:f t="shared" si="125"/>
        <x:v>#VALUE!</x:v>
      </x:c>
      <x:c r="X580" s="74" t="e">
        <x:f t="shared" si="126"/>
        <x:v>#VALUE!</x:v>
      </x:c>
      <x:c r="Y580" s="68" t="e">
        <x:f t="shared" si="127"/>
        <x:v>#VALUE!</x:v>
      </x:c>
      <x:c r="Z580" s="68" t="e">
        <x:f t="shared" si="128"/>
        <x:v>#VALUE!</x:v>
      </x:c>
      <x:c r="AA580" s="20"/>
      <x:c r="AC580" s="20">
        <x:v>573.5803268333334</x:v>
      </x:c>
      <x:c r="AD580" s="26">
        <x:v>0</x:v>
      </x:c>
      <x:c r="AE580" s="492">
        <x:f t="shared" si="130"/>
        <x:v>573.5803268333334</x:v>
      </x:c>
      <x:c r="AF580" s="492" t="e">
        <x:f t="shared" si="130"/>
        <x:v>#VALUE!</x:v>
      </x:c>
    </x:row>
    <x:row r="581" spans="1:32" s="26" customFormat="1">
      <x:c r="A581" s="118">
        <x:v>52</x:v>
      </x:c>
      <x:c r="B581" s="118"/>
      <x:c r="C581" s="113">
        <x:v>6</x:v>
      </x:c>
      <x:c r="D581" s="20" t="s">
        <x:v>1444</x:v>
      </x:c>
      <x:c r="E581" s="68" t="s">
        <x:v>58</x:v>
      </x:c>
      <x:c r="F581" s="20" t="s">
        <x:v>1420</x:v>
      </x:c>
      <x:c r="G581" s="158" t="e">
        <x:f t="shared" si="131"/>
        <x:v>#VALUE!</x:v>
      </x:c>
      <x:c r="H581" s="158">
        <x:f t="shared" si="131"/>
        <x:v>0</x:v>
      </x:c>
      <x:c r="I581" s="285" t="e">
        <x:f t="shared" si="131"/>
        <x:v>#VALUE!</x:v>
      </x:c>
      <x:c r="J581" s="106" t="e">
        <x:v>#VALUE!</x:v>
      </x:c>
      <x:c r="K581" s="73" t="e">
        <x:v>#VALUE!</x:v>
      </x:c>
      <x:c r="L581" s="68" t="e">
        <x:v>#VALUE!</x:v>
      </x:c>
      <x:c r="M581" s="73" t="e">
        <x:v>#VALUE!</x:v>
      </x:c>
      <x:c r="N581" s="159">
        <x:v>0</x:v>
      </x:c>
      <x:c r="O581" s="106" t="e">
        <x:v>#VALUE!</x:v>
      </x:c>
      <x:c r="P581" s="73" t="e">
        <x:f t="shared" si="121"/>
        <x:v>#VALUE!</x:v>
      </x:c>
      <x:c r="Q581" s="280">
        <x:v>0</x:v>
      </x:c>
      <x:c r="R581" s="73">
        <x:f t="shared" si="122"/>
        <x:v>0</x:v>
      </x:c>
      <x:c r="S581" s="68">
        <x:v>0</x:v>
      </x:c>
      <x:c r="T581" s="73">
        <x:f t="shared" si="123"/>
        <x:v>0</x:v>
      </x:c>
      <x:c r="U581" s="26" t="e">
        <x:v>#VALUE!</x:v>
      </x:c>
      <x:c r="V581" s="26">
        <x:f t="shared" si="124"/>
        <x:v>0</x:v>
      </x:c>
      <x:c r="W581" s="73" t="e">
        <x:f t="shared" si="125"/>
        <x:v>#VALUE!</x:v>
      </x:c>
      <x:c r="X581" s="74" t="e">
        <x:f t="shared" si="126"/>
        <x:v>#VALUE!</x:v>
      </x:c>
      <x:c r="Y581" s="68" t="e">
        <x:f t="shared" si="127"/>
        <x:v>#VALUE!</x:v>
      </x:c>
      <x:c r="Z581" s="68" t="e">
        <x:f t="shared" si="128"/>
        <x:v>#VALUE!</x:v>
      </x:c>
      <x:c r="AA581" s="20"/>
      <x:c r="AC581" s="20">
        <x:v>384.91432508333338</x:v>
      </x:c>
      <x:c r="AD581" s="26">
        <x:v>0</x:v>
      </x:c>
      <x:c r="AE581" s="492">
        <x:f t="shared" si="130"/>
        <x:v>384.91432508333338</x:v>
      </x:c>
      <x:c r="AF581" s="492" t="e">
        <x:f t="shared" si="130"/>
        <x:v>#VALUE!</x:v>
      </x:c>
    </x:row>
    <x:row r="582" spans="1:32" s="26" customFormat="1">
      <x:c r="A582" s="118">
        <x:v>53</x:v>
      </x:c>
      <x:c r="B582" s="118"/>
      <x:c r="C582" s="113">
        <x:v>6</x:v>
      </x:c>
      <x:c r="D582" s="20" t="s">
        <x:v>1384</x:v>
      </x:c>
      <x:c r="E582" s="68" t="s">
        <x:v>95</x:v>
      </x:c>
      <x:c r="F582" s="20" t="s">
        <x:v>1385</x:v>
      </x:c>
      <x:c r="G582" s="158" t="e">
        <x:f t="shared" si="131"/>
        <x:v>#VALUE!</x:v>
      </x:c>
      <x:c r="H582" s="158">
        <x:f t="shared" si="131"/>
        <x:v>0</x:v>
      </x:c>
      <x:c r="I582" s="285" t="e">
        <x:f t="shared" si="131"/>
        <x:v>#VALUE!</x:v>
      </x:c>
      <x:c r="J582" s="106" t="e">
        <x:v>#VALUE!</x:v>
      </x:c>
      <x:c r="K582" s="73" t="e">
        <x:v>#VALUE!</x:v>
      </x:c>
      <x:c r="L582" s="68" t="e">
        <x:v>#VALUE!</x:v>
      </x:c>
      <x:c r="M582" s="73" t="e">
        <x:v>#VALUE!</x:v>
      </x:c>
      <x:c r="N582" s="159">
        <x:v>0</x:v>
      </x:c>
      <x:c r="O582" s="106" t="e">
        <x:v>#VALUE!</x:v>
      </x:c>
      <x:c r="P582" s="73" t="e">
        <x:f t="shared" si="121"/>
        <x:v>#VALUE!</x:v>
      </x:c>
      <x:c r="Q582" s="68">
        <x:v>0</x:v>
      </x:c>
      <x:c r="R582" s="73">
        <x:f t="shared" si="122"/>
        <x:v>0</x:v>
      </x:c>
      <x:c r="S582" s="68">
        <x:v>0</x:v>
      </x:c>
      <x:c r="T582" s="73">
        <x:f t="shared" si="123"/>
        <x:v>0</x:v>
      </x:c>
      <x:c r="U582" s="26" t="e">
        <x:v>#VALUE!</x:v>
      </x:c>
      <x:c r="V582" s="26">
        <x:f t="shared" si="124"/>
        <x:v>0</x:v>
      </x:c>
      <x:c r="W582" s="73" t="e">
        <x:f t="shared" si="125"/>
        <x:v>#VALUE!</x:v>
      </x:c>
      <x:c r="X582" s="74" t="e">
        <x:f t="shared" si="126"/>
        <x:v>#VALUE!</x:v>
      </x:c>
      <x:c r="Y582" s="68" t="e">
        <x:f t="shared" si="127"/>
        <x:v>#VALUE!</x:v>
      </x:c>
      <x:c r="Z582" s="68" t="e">
        <x:f t="shared" si="128"/>
        <x:v>#VALUE!</x:v>
      </x:c>
      <x:c r="AA582" s="20"/>
      <x:c r="AC582" s="20">
        <x:v>4326.9549999999999</x:v>
      </x:c>
      <x:c r="AD582" s="26">
        <x:v>0</x:v>
      </x:c>
      <x:c r="AE582" s="492">
        <x:f t="shared" si="130"/>
        <x:v>4326.9549999999999</x:v>
      </x:c>
      <x:c r="AF582" s="492" t="e">
        <x:f t="shared" si="130"/>
        <x:v>#VALUE!</x:v>
      </x:c>
    </x:row>
    <x:row r="583" spans="1:32" s="26" customFormat="1">
      <x:c r="A583" s="118">
        <x:v>54</x:v>
      </x:c>
      <x:c r="B583" s="118"/>
      <x:c r="C583" s="113">
        <x:v>6</x:v>
      </x:c>
      <x:c r="D583" s="35" t="s">
        <x:v>1382</x:v>
      </x:c>
      <x:c r="E583" s="68" t="s">
        <x:v>95</x:v>
      </x:c>
      <x:c r="F583" s="20" t="s">
        <x:v>1383</x:v>
      </x:c>
      <x:c r="G583" s="158" t="e">
        <x:f t="shared" si="131"/>
        <x:v>#VALUE!</x:v>
      </x:c>
      <x:c r="H583" s="158">
        <x:f t="shared" si="131"/>
        <x:v>0</x:v>
      </x:c>
      <x:c r="I583" s="285" t="e">
        <x:f t="shared" si="131"/>
        <x:v>#VALUE!</x:v>
      </x:c>
      <x:c r="J583" s="106" t="e">
        <x:v>#VALUE!</x:v>
      </x:c>
      <x:c r="K583" s="73" t="e">
        <x:v>#VALUE!</x:v>
      </x:c>
      <x:c r="L583" s="68" t="e">
        <x:v>#VALUE!</x:v>
      </x:c>
      <x:c r="M583" s="73" t="e">
        <x:v>#VALUE!</x:v>
      </x:c>
      <x:c r="N583" s="159">
        <x:v>0</x:v>
      </x:c>
      <x:c r="O583" s="106" t="e">
        <x:v>#VALUE!</x:v>
      </x:c>
      <x:c r="P583" s="73" t="e">
        <x:f t="shared" si="121"/>
        <x:v>#VALUE!</x:v>
      </x:c>
      <x:c r="Q583" s="280"/>
      <x:c r="R583" s="73">
        <x:f t="shared" si="122"/>
        <x:v>0</x:v>
      </x:c>
      <x:c r="S583" s="68">
        <x:v>0</x:v>
      </x:c>
      <x:c r="T583" s="73">
        <x:f t="shared" si="123"/>
        <x:v>0</x:v>
      </x:c>
      <x:c r="U583" s="26" t="e">
        <x:v>#VALUE!</x:v>
      </x:c>
      <x:c r="V583" s="26">
        <x:f t="shared" si="124"/>
        <x:v>0</x:v>
      </x:c>
      <x:c r="W583" s="73" t="e">
        <x:f t="shared" si="125"/>
        <x:v>#VALUE!</x:v>
      </x:c>
      <x:c r="X583" s="74" t="e">
        <x:f t="shared" si="126"/>
        <x:v>#VALUE!</x:v>
      </x:c>
      <x:c r="Y583" s="68" t="e">
        <x:f t="shared" si="127"/>
        <x:v>#VALUE!</x:v>
      </x:c>
      <x:c r="Z583" s="68" t="e">
        <x:f t="shared" si="128"/>
        <x:v>#VALUE!</x:v>
      </x:c>
      <x:c r="AA583" s="20" t="s">
        <x:v>1557</x:v>
      </x:c>
      <x:c r="AC583" s="20">
        <x:v>4443.87</x:v>
      </x:c>
      <x:c r="AD583" s="26">
        <x:v>13331.61</x:v>
      </x:c>
      <x:c r="AE583" s="492">
        <x:f t="shared" si="130"/>
        <x:v>4443.87</x:v>
      </x:c>
      <x:c r="AF583" s="492" t="e">
        <x:f t="shared" si="130"/>
        <x:v>#VALUE!</x:v>
      </x:c>
    </x:row>
    <x:row r="584" spans="1:32" s="26" customFormat="1">
      <x:c r="A584" s="118">
        <x:v>55</x:v>
      </x:c>
      <x:c r="B584" s="118"/>
      <x:c r="C584" s="113">
        <x:v>6</x:v>
      </x:c>
      <x:c r="D584" s="20" t="s">
        <x:v>83</x:v>
      </x:c>
      <x:c r="E584" s="68" t="s">
        <x:v>84</x:v>
      </x:c>
      <x:c r="F584" s="20" t="s">
        <x:v>10</x:v>
      </x:c>
      <x:c r="G584" s="158" t="e">
        <x:f t="shared" si="131"/>
        <x:v>#VALUE!</x:v>
      </x:c>
      <x:c r="H584" s="158">
        <x:f t="shared" si="131"/>
        <x:v>4127.3905919999997</x:v>
      </x:c>
      <x:c r="I584" s="285" t="e">
        <x:f t="shared" si="131"/>
        <x:v>#VALUE!</x:v>
      </x:c>
      <x:c r="J584" s="106" t="e">
        <x:v>#VALUE!</x:v>
      </x:c>
      <x:c r="K584" s="73" t="e">
        <x:v>#VALUE!</x:v>
      </x:c>
      <x:c r="L584" s="68" t="e">
        <x:v>#VALUE!</x:v>
      </x:c>
      <x:c r="M584" s="73" t="e">
        <x:v>#VALUE!</x:v>
      </x:c>
      <x:c r="N584" s="159">
        <x:v>4127.3905919999997</x:v>
      </x:c>
      <x:c r="O584" s="106" t="e">
        <x:v>#VALUE!</x:v>
      </x:c>
      <x:c r="P584" s="73" t="e">
        <x:f t="shared" si="121"/>
        <x:v>#VALUE!</x:v>
      </x:c>
      <x:c r="Q584" s="68">
        <x:v>0</x:v>
      </x:c>
      <x:c r="R584" s="73">
        <x:f t="shared" si="122"/>
        <x:v>0</x:v>
      </x:c>
      <x:c r="S584" s="68">
        <x:v>0</x:v>
      </x:c>
      <x:c r="T584" s="73">
        <x:f t="shared" si="123"/>
        <x:v>0</x:v>
      </x:c>
      <x:c r="U584" s="26" t="e">
        <x:v>#VALUE!</x:v>
      </x:c>
      <x:c r="V584" s="26">
        <x:f t="shared" si="124"/>
        <x:v>4127.3905919999997</x:v>
      </x:c>
      <x:c r="W584" s="73" t="e">
        <x:f t="shared" si="125"/>
        <x:v>#VALUE!</x:v>
      </x:c>
      <x:c r="X584" s="74" t="e">
        <x:f t="shared" si="126"/>
        <x:v>#VALUE!</x:v>
      </x:c>
      <x:c r="Y584" s="68" t="e">
        <x:f t="shared" si="127"/>
        <x:v>#VALUE!</x:v>
      </x:c>
      <x:c r="Z584" s="68" t="e">
        <x:f t="shared" si="128"/>
        <x:v>#VALUE!</x:v>
      </x:c>
      <x:c r="AA584" s="20"/>
      <x:c r="AC584" s="20">
        <x:v>4127.3905919999997</x:v>
      </x:c>
      <x:c r="AD584" s="26">
        <x:v>0</x:v>
      </x:c>
      <x:c r="AE584" s="492">
        <x:f t="shared" si="130"/>
        <x:v>0</x:v>
      </x:c>
      <x:c r="AF584" s="492" t="e">
        <x:f t="shared" si="130"/>
        <x:v>#VALUE!</x:v>
      </x:c>
    </x:row>
    <x:row r="585" spans="1:32" s="26" customFormat="1">
      <x:c r="A585" s="118">
        <x:v>56</x:v>
      </x:c>
      <x:c r="B585" s="118"/>
      <x:c r="C585" s="113">
        <x:v>6</x:v>
      </x:c>
      <x:c r="D585" s="20" t="s">
        <x:v>94</x:v>
      </x:c>
      <x:c r="E585" s="68" t="s">
        <x:v>95</x:v>
      </x:c>
      <x:c r="F585" s="20" t="s">
        <x:v>96</x:v>
      </x:c>
      <x:c r="G585" s="158" t="e">
        <x:f t="shared" si="131"/>
        <x:v>#VALUE!</x:v>
      </x:c>
      <x:c r="H585" s="158">
        <x:f t="shared" si="131"/>
        <x:v>4150.7430036000005</x:v>
      </x:c>
      <x:c r="I585" s="285" t="e">
        <x:f t="shared" si="131"/>
        <x:v>#VALUE!</x:v>
      </x:c>
      <x:c r="J585" s="106" t="e">
        <x:v>#VALUE!</x:v>
      </x:c>
      <x:c r="K585" s="73" t="e">
        <x:v>#VALUE!</x:v>
      </x:c>
      <x:c r="L585" s="68" t="e">
        <x:v>#VALUE!</x:v>
      </x:c>
      <x:c r="M585" s="73" t="e">
        <x:v>#VALUE!</x:v>
      </x:c>
      <x:c r="N585" s="159">
        <x:v>4150.7430036000005</x:v>
      </x:c>
      <x:c r="O585" s="106" t="e">
        <x:v>#VALUE!</x:v>
      </x:c>
      <x:c r="P585" s="73" t="e">
        <x:f t="shared" si="121"/>
        <x:v>#VALUE!</x:v>
      </x:c>
      <x:c r="Q585" s="280">
        <x:v>0</x:v>
      </x:c>
      <x:c r="R585" s="73">
        <x:f t="shared" si="122"/>
        <x:v>0</x:v>
      </x:c>
      <x:c r="S585" s="68">
        <x:v>0</x:v>
      </x:c>
      <x:c r="T585" s="73">
        <x:f t="shared" si="123"/>
        <x:v>0</x:v>
      </x:c>
      <x:c r="U585" s="26" t="e">
        <x:v>#VALUE!</x:v>
      </x:c>
      <x:c r="V585" s="26">
        <x:f t="shared" si="124"/>
        <x:v>4150.7430036000005</x:v>
      </x:c>
      <x:c r="W585" s="73" t="e">
        <x:f t="shared" si="125"/>
        <x:v>#VALUE!</x:v>
      </x:c>
      <x:c r="X585" s="74" t="e">
        <x:f t="shared" si="126"/>
        <x:v>#VALUE!</x:v>
      </x:c>
      <x:c r="Y585" s="68" t="e">
        <x:f t="shared" si="127"/>
        <x:v>#VALUE!</x:v>
      </x:c>
      <x:c r="Z585" s="68" t="e">
        <x:f t="shared" si="128"/>
        <x:v>#VALUE!</x:v>
      </x:c>
      <x:c r="AA585" s="20"/>
      <x:c r="AC585" s="20">
        <x:v>4150.7430036000005</x:v>
      </x:c>
      <x:c r="AD585" s="26">
        <x:v>0</x:v>
      </x:c>
      <x:c r="AE585" s="492">
        <x:f t="shared" si="130"/>
        <x:v>0</x:v>
      </x:c>
      <x:c r="AF585" s="492" t="e">
        <x:f t="shared" si="130"/>
        <x:v>#VALUE!</x:v>
      </x:c>
    </x:row>
    <x:row r="586" spans="1:32" s="26" customFormat="1">
      <x:c r="A586" s="118">
        <x:v>57</x:v>
      </x:c>
      <x:c r="B586" s="118"/>
      <x:c r="C586" s="113">
        <x:v>6</x:v>
      </x:c>
      <x:c r="D586" s="35" t="s">
        <x:v>1403</x:v>
      </x:c>
      <x:c r="E586" s="68" t="s">
        <x:v>84</x:v>
      </x:c>
      <x:c r="F586" s="20" t="s">
        <x:v>10</x:v>
      </x:c>
      <x:c r="G586" s="158" t="e">
        <x:f t="shared" si="131"/>
        <x:v>#VALUE!</x:v>
      </x:c>
      <x:c r="H586" s="158">
        <x:f t="shared" si="131"/>
        <x:v>0</x:v>
      </x:c>
      <x:c r="I586" s="285" t="e">
        <x:f t="shared" si="131"/>
        <x:v>#VALUE!</x:v>
      </x:c>
      <x:c r="J586" s="106" t="e">
        <x:v>#VALUE!</x:v>
      </x:c>
      <x:c r="K586" s="73" t="e">
        <x:v>#VALUE!</x:v>
      </x:c>
      <x:c r="L586" s="68" t="e">
        <x:v>#VALUE!</x:v>
      </x:c>
      <x:c r="M586" s="73" t="e">
        <x:v>#VALUE!</x:v>
      </x:c>
      <x:c r="N586" s="159">
        <x:v>0</x:v>
      </x:c>
      <x:c r="O586" s="106" t="e">
        <x:v>#VALUE!</x:v>
      </x:c>
      <x:c r="P586" s="73" t="e">
        <x:f t="shared" si="121"/>
        <x:v>#VALUE!</x:v>
      </x:c>
      <x:c r="Q586" s="68">
        <x:v>10</x:v>
      </x:c>
      <x:c r="R586" s="73">
        <x:f t="shared" si="122"/>
        <x:v>0</x:v>
      </x:c>
      <x:c r="S586" s="68">
        <x:v>0</x:v>
      </x:c>
      <x:c r="T586" s="73">
        <x:f t="shared" si="123"/>
        <x:v>0</x:v>
      </x:c>
      <x:c r="U586" s="26" t="e">
        <x:v>#VALUE!</x:v>
      </x:c>
      <x:c r="V586" s="26">
        <x:f t="shared" si="124"/>
        <x:v>0</x:v>
      </x:c>
      <x:c r="W586" s="73" t="e">
        <x:f t="shared" si="125"/>
        <x:v>#VALUE!</x:v>
      </x:c>
      <x:c r="X586" s="74" t="e">
        <x:f t="shared" si="126"/>
        <x:v>#VALUE!</x:v>
      </x:c>
      <x:c r="Y586" s="68" t="e">
        <x:f t="shared" si="127"/>
        <x:v>#VALUE!</x:v>
      </x:c>
      <x:c r="Z586" s="68" t="e">
        <x:f t="shared" si="128"/>
        <x:v>#VALUE!</x:v>
      </x:c>
      <x:c r="AA586" s="20" t="s">
        <x:v>1555</x:v>
      </x:c>
      <x:c r="AC586" s="20">
        <x:v>5568.5949999999993</x:v>
      </x:c>
      <x:c r="AD586" s="26">
        <x:v>0</x:v>
      </x:c>
      <x:c r="AE586" s="492">
        <x:f t="shared" si="130"/>
        <x:v>5568.5949999999993</x:v>
      </x:c>
      <x:c r="AF586" s="492" t="e">
        <x:f t="shared" si="130"/>
        <x:v>#VALUE!</x:v>
      </x:c>
    </x:row>
    <x:row r="587" spans="1:32" s="26" customFormat="1">
      <x:c r="A587" s="118">
        <x:v>58</x:v>
      </x:c>
      <x:c r="B587" s="118"/>
      <x:c r="C587" s="113">
        <x:v>6</x:v>
      </x:c>
      <x:c r="D587" s="35" t="s">
        <x:v>1438</x:v>
      </x:c>
      <x:c r="E587" s="68" t="s">
        <x:v>84</x:v>
      </x:c>
      <x:c r="F587" s="20" t="s">
        <x:v>10</x:v>
      </x:c>
      <x:c r="G587" s="158" t="e">
        <x:f t="shared" si="131"/>
        <x:v>#VALUE!</x:v>
      </x:c>
      <x:c r="H587" s="158">
        <x:f t="shared" si="131"/>
        <x:v>0</x:v>
      </x:c>
      <x:c r="I587" s="285" t="e">
        <x:f t="shared" si="131"/>
        <x:v>#VALUE!</x:v>
      </x:c>
      <x:c r="J587" s="106" t="e">
        <x:v>#VALUE!</x:v>
      </x:c>
      <x:c r="K587" s="73" t="e">
        <x:v>#VALUE!</x:v>
      </x:c>
      <x:c r="L587" s="68" t="e">
        <x:v>#VALUE!</x:v>
      </x:c>
      <x:c r="M587" s="73" t="e">
        <x:v>#VALUE!</x:v>
      </x:c>
      <x:c r="N587" s="159">
        <x:v>0</x:v>
      </x:c>
      <x:c r="O587" s="106" t="e">
        <x:v>#VALUE!</x:v>
      </x:c>
      <x:c r="P587" s="73" t="e">
        <x:f t="shared" si="121"/>
        <x:v>#VALUE!</x:v>
      </x:c>
      <x:c r="Q587" s="280"/>
      <x:c r="R587" s="73">
        <x:f t="shared" si="122"/>
        <x:v>0</x:v>
      </x:c>
      <x:c r="S587" s="68">
        <x:v>0</x:v>
      </x:c>
      <x:c r="T587" s="73">
        <x:f t="shared" si="123"/>
        <x:v>0</x:v>
      </x:c>
      <x:c r="U587" s="26" t="e">
        <x:v>#VALUE!</x:v>
      </x:c>
      <x:c r="V587" s="26">
        <x:f t="shared" si="124"/>
        <x:v>0</x:v>
      </x:c>
      <x:c r="W587" s="73" t="e">
        <x:f t="shared" si="125"/>
        <x:v>#VALUE!</x:v>
      </x:c>
      <x:c r="X587" s="74" t="e">
        <x:f t="shared" si="126"/>
        <x:v>#VALUE!</x:v>
      </x:c>
      <x:c r="Y587" s="68" t="e">
        <x:f t="shared" si="127"/>
        <x:v>#VALUE!</x:v>
      </x:c>
      <x:c r="Z587" s="68" t="e">
        <x:f t="shared" si="128"/>
        <x:v>#VALUE!</x:v>
      </x:c>
      <x:c r="AA587" s="20" t="s">
        <x:v>1556</x:v>
      </x:c>
      <x:c r="AC587" s="20">
        <x:v>5117.2483545454552</x:v>
      </x:c>
      <x:c r="AD587" s="26">
        <x:v>61406.980254545459</x:v>
      </x:c>
      <x:c r="AE587" s="492">
        <x:f t="shared" si="130"/>
        <x:v>5117.2483545454552</x:v>
      </x:c>
      <x:c r="AF587" s="492" t="e">
        <x:f t="shared" si="130"/>
        <x:v>#VALUE!</x:v>
      </x:c>
    </x:row>
    <x:row r="588" spans="1:32" s="26" customFormat="1">
      <x:c r="A588" s="118">
        <x:v>59</x:v>
      </x:c>
      <x:c r="B588" s="118"/>
      <x:c r="C588" s="113">
        <x:v>6</x:v>
      </x:c>
      <x:c r="D588" s="35" t="s">
        <x:v>1425</x:v>
      </x:c>
      <x:c r="E588" s="459" t="s">
        <x:v>1445</x:v>
      </x:c>
      <x:c r="F588" s="452" t="s">
        <x:v>10</x:v>
      </x:c>
      <x:c r="G588" s="453" t="e">
        <x:f t="shared" si="131"/>
        <x:v>#VALUE!</x:v>
      </x:c>
      <x:c r="H588" s="453">
        <x:f t="shared" si="131"/>
        <x:v>0</x:v>
      </x:c>
      <x:c r="I588" s="455" t="e">
        <x:f t="shared" si="131"/>
        <x:v>#VALUE!</x:v>
      </x:c>
      <x:c r="J588" s="456" t="e">
        <x:v>#VALUE!</x:v>
      </x:c>
      <x:c r="K588" s="457" t="e">
        <x:v>#VALUE!</x:v>
      </x:c>
      <x:c r="L588" s="459" t="e">
        <x:v>#VALUE!</x:v>
      </x:c>
      <x:c r="M588" s="457" t="e">
        <x:v>#VALUE!</x:v>
      </x:c>
      <x:c r="N588" s="458">
        <x:v>0</x:v>
      </x:c>
      <x:c r="O588" s="456" t="e">
        <x:v>#VALUE!</x:v>
      </x:c>
      <x:c r="P588" s="457" t="e">
        <x:f t="shared" si="121"/>
        <x:v>#VALUE!</x:v>
      </x:c>
      <x:c r="Q588" s="459">
        <x:v>2</x:v>
      </x:c>
      <x:c r="R588" s="457">
        <x:f t="shared" si="122"/>
        <x:v>0</x:v>
      </x:c>
      <x:c r="S588" s="459">
        <x:v>0</x:v>
      </x:c>
      <x:c r="T588" s="457">
        <x:f t="shared" si="123"/>
        <x:v>0</x:v>
      </x:c>
      <x:c r="U588" s="460" t="e">
        <x:v>#VALUE!</x:v>
      </x:c>
      <x:c r="V588" s="460">
        <x:f t="shared" si="124"/>
        <x:v>0</x:v>
      </x:c>
      <x:c r="W588" s="457" t="e">
        <x:f t="shared" si="125"/>
        <x:v>#VALUE!</x:v>
      </x:c>
      <x:c r="X588" s="461" t="e">
        <x:f t="shared" si="126"/>
        <x:v>#VALUE!</x:v>
      </x:c>
      <x:c r="Y588" s="459" t="e">
        <x:f t="shared" si="127"/>
        <x:v>#VALUE!</x:v>
      </x:c>
      <x:c r="Z588" s="459" t="e">
        <x:f t="shared" si="128"/>
        <x:v>#VALUE!</x:v>
      </x:c>
      <x:c r="AA588" s="452" t="s">
        <x:v>1595</x:v>
      </x:c>
      <x:c r="AC588" s="20">
        <x:v>5568.5950000000003</x:v>
      </x:c>
      <x:c r="AD588" s="26">
        <x:v>0</x:v>
      </x:c>
      <x:c r="AE588" s="492">
        <x:f t="shared" si="130"/>
        <x:v>5568.5950000000003</x:v>
      </x:c>
      <x:c r="AF588" s="492" t="e">
        <x:f t="shared" si="130"/>
        <x:v>#VALUE!</x:v>
      </x:c>
    </x:row>
    <x:row r="589" spans="1:32" s="26" customFormat="1">
      <x:c r="A589" s="118">
        <x:v>60</x:v>
      </x:c>
      <x:c r="B589" s="118"/>
      <x:c r="C589" s="113">
        <x:v>6</x:v>
      </x:c>
      <x:c r="D589" s="35" t="s">
        <x:v>1436</x:v>
      </x:c>
      <x:c r="E589" s="459" t="s">
        <x:v>1445</x:v>
      </x:c>
      <x:c r="F589" s="452" t="s">
        <x:v>10</x:v>
      </x:c>
      <x:c r="G589" s="453" t="e">
        <x:f t="shared" si="131"/>
        <x:v>#VALUE!</x:v>
      </x:c>
      <x:c r="H589" s="453">
        <x:f t="shared" si="131"/>
        <x:v>0</x:v>
      </x:c>
      <x:c r="I589" s="455" t="e">
        <x:f t="shared" si="131"/>
        <x:v>#VALUE!</x:v>
      </x:c>
      <x:c r="J589" s="456" t="e">
        <x:v>#VALUE!</x:v>
      </x:c>
      <x:c r="K589" s="457" t="e">
        <x:v>#VALUE!</x:v>
      </x:c>
      <x:c r="L589" s="459" t="e">
        <x:v>#VALUE!</x:v>
      </x:c>
      <x:c r="M589" s="457" t="e">
        <x:v>#VALUE!</x:v>
      </x:c>
      <x:c r="N589" s="458">
        <x:v>0</x:v>
      </x:c>
      <x:c r="O589" s="456" t="e">
        <x:v>#VALUE!</x:v>
      </x:c>
      <x:c r="P589" s="457" t="e">
        <x:f t="shared" si="121"/>
        <x:v>#VALUE!</x:v>
      </x:c>
      <x:c r="Q589" s="463"/>
      <x:c r="R589" s="457">
        <x:f t="shared" si="122"/>
        <x:v>0</x:v>
      </x:c>
      <x:c r="S589" s="459">
        <x:v>0</x:v>
      </x:c>
      <x:c r="T589" s="457">
        <x:f t="shared" si="123"/>
        <x:v>0</x:v>
      </x:c>
      <x:c r="U589" s="460" t="e">
        <x:v>#VALUE!</x:v>
      </x:c>
      <x:c r="V589" s="460">
        <x:f t="shared" si="124"/>
        <x:v>0</x:v>
      </x:c>
      <x:c r="W589" s="457" t="e">
        <x:f t="shared" si="125"/>
        <x:v>#VALUE!</x:v>
      </x:c>
      <x:c r="X589" s="461" t="e">
        <x:f t="shared" si="126"/>
        <x:v>#VALUE!</x:v>
      </x:c>
      <x:c r="Y589" s="459" t="e">
        <x:f t="shared" si="127"/>
        <x:v>#VALUE!</x:v>
      </x:c>
      <x:c r="Z589" s="459" t="e">
        <x:f t="shared" si="128"/>
        <x:v>#VALUE!</x:v>
      </x:c>
      <x:c r="AA589" s="452" t="s">
        <x:v>1596</x:v>
      </x:c>
      <x:c r="AC589" s="20">
        <x:v>5563.0354181818184</x:v>
      </x:c>
      <x:c r="AD589" s="26">
        <x:v>11126.070836363637</x:v>
      </x:c>
      <x:c r="AE589" s="492">
        <x:f t="shared" si="130"/>
        <x:v>5563.0354181818184</x:v>
      </x:c>
      <x:c r="AF589" s="492" t="e">
        <x:f t="shared" si="130"/>
        <x:v>#VALUE!</x:v>
      </x:c>
    </x:row>
    <x:row r="590" spans="1:32" s="26" customFormat="1">
      <x:c r="A590" s="118">
        <x:v>61</x:v>
      </x:c>
      <x:c r="B590" s="118"/>
      <x:c r="C590" s="113">
        <x:v>6</x:v>
      </x:c>
      <x:c r="D590" s="35" t="s">
        <x:v>1409</x:v>
      </x:c>
      <x:c r="E590" s="68" t="s">
        <x:v>84</x:v>
      </x:c>
      <x:c r="F590" s="20" t="s">
        <x:v>1420</x:v>
      </x:c>
      <x:c r="G590" s="158" t="e">
        <x:f t="shared" si="131"/>
        <x:v>#VALUE!</x:v>
      </x:c>
      <x:c r="H590" s="158">
        <x:f t="shared" si="131"/>
        <x:v>0</x:v>
      </x:c>
      <x:c r="I590" s="285" t="e">
        <x:f t="shared" si="131"/>
        <x:v>#VALUE!</x:v>
      </x:c>
      <x:c r="J590" s="106" t="e">
        <x:v>#VALUE!</x:v>
      </x:c>
      <x:c r="K590" s="73" t="e">
        <x:v>#VALUE!</x:v>
      </x:c>
      <x:c r="L590" s="68" t="e">
        <x:v>#VALUE!</x:v>
      </x:c>
      <x:c r="M590" s="73" t="e">
        <x:v>#VALUE!</x:v>
      </x:c>
      <x:c r="N590" s="159">
        <x:v>0</x:v>
      </x:c>
      <x:c r="O590" s="106" t="e">
        <x:v>#VALUE!</x:v>
      </x:c>
      <x:c r="P590" s="73" t="e">
        <x:f t="shared" si="121"/>
        <x:v>#VALUE!</x:v>
      </x:c>
      <x:c r="Q590" s="68">
        <x:v>16</x:v>
      </x:c>
      <x:c r="R590" s="73">
        <x:f t="shared" si="122"/>
        <x:v>0</x:v>
      </x:c>
      <x:c r="S590" s="68">
        <x:v>0</x:v>
      </x:c>
      <x:c r="T590" s="73">
        <x:f t="shared" si="123"/>
        <x:v>0</x:v>
      </x:c>
      <x:c r="U590" s="26" t="e">
        <x:v>#VALUE!</x:v>
      </x:c>
      <x:c r="V590" s="26">
        <x:f t="shared" si="124"/>
        <x:v>0</x:v>
      </x:c>
      <x:c r="W590" s="73" t="e">
        <x:f t="shared" si="125"/>
        <x:v>#VALUE!</x:v>
      </x:c>
      <x:c r="X590" s="74" t="e">
        <x:f t="shared" si="126"/>
        <x:v>#VALUE!</x:v>
      </x:c>
      <x:c r="Y590" s="68" t="e">
        <x:f t="shared" si="127"/>
        <x:v>#VALUE!</x:v>
      </x:c>
      <x:c r="Z590" s="68" t="e">
        <x:f t="shared" si="128"/>
        <x:v>#VALUE!</x:v>
      </x:c>
      <x:c r="AA590" s="20" t="s">
        <x:v>1539</x:v>
      </x:c>
      <x:c r="AC590" s="20">
        <x:v>589.19653846153847</x:v>
      </x:c>
      <x:c r="AD590" s="26">
        <x:v>0</x:v>
      </x:c>
      <x:c r="AE590" s="492">
        <x:f t="shared" si="130"/>
        <x:v>589.19653846153847</x:v>
      </x:c>
      <x:c r="AF590" s="492" t="e">
        <x:f t="shared" si="130"/>
        <x:v>#VALUE!</x:v>
      </x:c>
    </x:row>
    <x:row r="591" spans="1:32" s="26" customFormat="1">
      <x:c r="A591" s="118">
        <x:v>62</x:v>
      </x:c>
      <x:c r="B591" s="118"/>
      <x:c r="C591" s="113">
        <x:v>6</x:v>
      </x:c>
      <x:c r="D591" s="35" t="s">
        <x:v>1428</x:v>
      </x:c>
      <x:c r="E591" s="68" t="s">
        <x:v>84</x:v>
      </x:c>
      <x:c r="F591" s="20" t="s">
        <x:v>1420</x:v>
      </x:c>
      <x:c r="G591" s="158" t="e">
        <x:f t="shared" si="131"/>
        <x:v>#VALUE!</x:v>
      </x:c>
      <x:c r="H591" s="158">
        <x:f t="shared" si="131"/>
        <x:v>0</x:v>
      </x:c>
      <x:c r="I591" s="285" t="e">
        <x:f t="shared" si="131"/>
        <x:v>#VALUE!</x:v>
      </x:c>
      <x:c r="J591" s="106" t="e">
        <x:v>#VALUE!</x:v>
      </x:c>
      <x:c r="K591" s="73" t="e">
        <x:v>#VALUE!</x:v>
      </x:c>
      <x:c r="L591" s="68" t="e">
        <x:v>#VALUE!</x:v>
      </x:c>
      <x:c r="M591" s="73" t="e">
        <x:v>#VALUE!</x:v>
      </x:c>
      <x:c r="N591" s="159">
        <x:v>0</x:v>
      </x:c>
      <x:c r="O591" s="106" t="e">
        <x:v>#VALUE!</x:v>
      </x:c>
      <x:c r="P591" s="73" t="e">
        <x:f t="shared" si="121"/>
        <x:v>#VALUE!</x:v>
      </x:c>
      <x:c r="Q591" s="280"/>
      <x:c r="R591" s="73">
        <x:f t="shared" si="122"/>
        <x:v>0</x:v>
      </x:c>
      <x:c r="S591" s="68">
        <x:v>0</x:v>
      </x:c>
      <x:c r="T591" s="73">
        <x:f t="shared" si="123"/>
        <x:v>0</x:v>
      </x:c>
      <x:c r="U591" s="26" t="e">
        <x:v>#VALUE!</x:v>
      </x:c>
      <x:c r="V591" s="26">
        <x:f t="shared" si="124"/>
        <x:v>0</x:v>
      </x:c>
      <x:c r="W591" s="73" t="e">
        <x:f t="shared" si="125"/>
        <x:v>#VALUE!</x:v>
      </x:c>
      <x:c r="X591" s="74" t="e">
        <x:f t="shared" si="126"/>
        <x:v>#VALUE!</x:v>
      </x:c>
      <x:c r="Y591" s="68" t="e">
        <x:f t="shared" si="127"/>
        <x:v>#VALUE!</x:v>
      </x:c>
      <x:c r="Z591" s="68" t="e">
        <x:f t="shared" si="128"/>
        <x:v>#VALUE!</x:v>
      </x:c>
      <x:c r="AA591" s="20" t="s">
        <x:v>1539</x:v>
      </x:c>
      <x:c r="AC591" s="20">
        <x:v>598.05185074626866</x:v>
      </x:c>
      <x:c r="AD591" s="26">
        <x:v>0</x:v>
      </x:c>
      <x:c r="AE591" s="492">
        <x:f t="shared" si="130"/>
        <x:v>598.05185074626866</x:v>
      </x:c>
      <x:c r="AF591" s="492" t="e">
        <x:f t="shared" si="130"/>
        <x:v>#VALUE!</x:v>
      </x:c>
    </x:row>
    <x:row r="592" spans="1:32" s="26" customFormat="1">
      <x:c r="A592" s="118">
        <x:v>63</x:v>
      </x:c>
      <x:c r="B592" s="118"/>
      <x:c r="C592" s="113">
        <x:v>6</x:v>
      </x:c>
      <x:c r="D592" s="35" t="s">
        <x:v>1410</x:v>
      </x:c>
      <x:c r="E592" s="68" t="s">
        <x:v>84</x:v>
      </x:c>
      <x:c r="F592" s="20" t="s">
        <x:v>1420</x:v>
      </x:c>
      <x:c r="G592" s="158" t="e">
        <x:f t="shared" si="131"/>
        <x:v>#VALUE!</x:v>
      </x:c>
      <x:c r="H592" s="158">
        <x:f t="shared" si="131"/>
        <x:v>0</x:v>
      </x:c>
      <x:c r="I592" s="285" t="e">
        <x:f t="shared" si="131"/>
        <x:v>#VALUE!</x:v>
      </x:c>
      <x:c r="J592" s="106" t="e">
        <x:v>#VALUE!</x:v>
      </x:c>
      <x:c r="K592" s="73" t="e">
        <x:v>#VALUE!</x:v>
      </x:c>
      <x:c r="L592" s="68" t="e">
        <x:v>#VALUE!</x:v>
      </x:c>
      <x:c r="M592" s="73" t="e">
        <x:v>#VALUE!</x:v>
      </x:c>
      <x:c r="N592" s="159">
        <x:v>0</x:v>
      </x:c>
      <x:c r="O592" s="106" t="e">
        <x:v>#VALUE!</x:v>
      </x:c>
      <x:c r="P592" s="73" t="e">
        <x:f t="shared" si="121"/>
        <x:v>#VALUE!</x:v>
      </x:c>
      <x:c r="Q592" s="68">
        <x:v>24</x:v>
      </x:c>
      <x:c r="R592" s="73">
        <x:f t="shared" si="122"/>
        <x:v>0</x:v>
      </x:c>
      <x:c r="S592" s="68">
        <x:v>0</x:v>
      </x:c>
      <x:c r="T592" s="73">
        <x:f t="shared" si="123"/>
        <x:v>0</x:v>
      </x:c>
      <x:c r="U592" s="26" t="e">
        <x:v>#VALUE!</x:v>
      </x:c>
      <x:c r="V592" s="26">
        <x:f t="shared" si="124"/>
        <x:v>0</x:v>
      </x:c>
      <x:c r="W592" s="73" t="e">
        <x:f t="shared" si="125"/>
        <x:v>#VALUE!</x:v>
      </x:c>
      <x:c r="X592" s="74" t="e">
        <x:f t="shared" si="126"/>
        <x:v>#VALUE!</x:v>
      </x:c>
      <x:c r="Y592" s="68" t="e">
        <x:f t="shared" si="127"/>
        <x:v>#VALUE!</x:v>
      </x:c>
      <x:c r="Z592" s="68" t="e">
        <x:f t="shared" si="128"/>
        <x:v>#VALUE!</x:v>
      </x:c>
      <x:c r="AA592" s="20" t="s">
        <x:v>1540</x:v>
      </x:c>
      <x:c r="AC592" s="20">
        <x:v>544.07461538461553</x:v>
      </x:c>
      <x:c r="AD592" s="26">
        <x:v>0</x:v>
      </x:c>
      <x:c r="AE592" s="492">
        <x:f t="shared" si="130"/>
        <x:v>544.07461538461553</x:v>
      </x:c>
      <x:c r="AF592" s="492" t="e">
        <x:f t="shared" si="130"/>
        <x:v>#VALUE!</x:v>
      </x:c>
    </x:row>
    <x:row r="593" spans="1:32" s="26" customFormat="1">
      <x:c r="A593" s="118">
        <x:v>64</x:v>
      </x:c>
      <x:c r="B593" s="118"/>
      <x:c r="C593" s="113">
        <x:v>6</x:v>
      </x:c>
      <x:c r="D593" s="35" t="s">
        <x:v>1427</x:v>
      </x:c>
      <x:c r="E593" s="68" t="s">
        <x:v>84</x:v>
      </x:c>
      <x:c r="F593" s="20" t="s">
        <x:v>1420</x:v>
      </x:c>
      <x:c r="G593" s="158" t="e">
        <x:f t="shared" si="131"/>
        <x:v>#VALUE!</x:v>
      </x:c>
      <x:c r="H593" s="158">
        <x:f t="shared" si="131"/>
        <x:v>0</x:v>
      </x:c>
      <x:c r="I593" s="285" t="e">
        <x:f t="shared" si="131"/>
        <x:v>#VALUE!</x:v>
      </x:c>
      <x:c r="J593" s="106" t="e">
        <x:v>#VALUE!</x:v>
      </x:c>
      <x:c r="K593" s="73" t="e">
        <x:v>#VALUE!</x:v>
      </x:c>
      <x:c r="L593" s="68" t="e">
        <x:v>#VALUE!</x:v>
      </x:c>
      <x:c r="M593" s="73" t="e">
        <x:v>#VALUE!</x:v>
      </x:c>
      <x:c r="N593" s="159">
        <x:v>0</x:v>
      </x:c>
      <x:c r="O593" s="106" t="e">
        <x:v>#VALUE!</x:v>
      </x:c>
      <x:c r="P593" s="73" t="e">
        <x:f t="shared" si="121"/>
        <x:v>#VALUE!</x:v>
      </x:c>
      <x:c r="Q593" s="280"/>
      <x:c r="R593" s="73">
        <x:f t="shared" si="122"/>
        <x:v>0</x:v>
      </x:c>
      <x:c r="S593" s="68">
        <x:v>0</x:v>
      </x:c>
      <x:c r="T593" s="73">
        <x:f t="shared" si="123"/>
        <x:v>0</x:v>
      </x:c>
      <x:c r="U593" s="26" t="e">
        <x:v>#VALUE!</x:v>
      </x:c>
      <x:c r="V593" s="26">
        <x:f t="shared" si="124"/>
        <x:v>0</x:v>
      </x:c>
      <x:c r="W593" s="73" t="e">
        <x:f t="shared" si="125"/>
        <x:v>#VALUE!</x:v>
      </x:c>
      <x:c r="X593" s="74" t="e">
        <x:f t="shared" si="126"/>
        <x:v>#VALUE!</x:v>
      </x:c>
      <x:c r="Y593" s="68" t="e">
        <x:f t="shared" si="127"/>
        <x:v>#VALUE!</x:v>
      </x:c>
      <x:c r="Z593" s="68" t="e">
        <x:f t="shared" si="128"/>
        <x:v>#VALUE!</x:v>
      </x:c>
      <x:c r="AA593" s="20" t="s">
        <x:v>1540</x:v>
      </x:c>
      <x:c r="AC593" s="20">
        <x:v>551.44600000000003</x:v>
      </x:c>
      <x:c r="AD593" s="26">
        <x:v>0</x:v>
      </x:c>
      <x:c r="AE593" s="492">
        <x:f t="shared" si="130"/>
        <x:v>551.44600000000003</x:v>
      </x:c>
      <x:c r="AF593" s="492" t="e">
        <x:f t="shared" si="130"/>
        <x:v>#VALUE!</x:v>
      </x:c>
    </x:row>
    <x:row r="594" spans="1:32" s="26" customFormat="1">
      <x:c r="A594" s="118">
        <x:v>65</x:v>
      </x:c>
      <x:c r="B594" s="118"/>
      <x:c r="C594" s="113">
        <x:v>6</x:v>
      </x:c>
      <x:c r="D594" s="35" t="s">
        <x:v>1411</x:v>
      </x:c>
      <x:c r="E594" s="68" t="s">
        <x:v>84</x:v>
      </x:c>
      <x:c r="F594" s="20" t="s">
        <x:v>1420</x:v>
      </x:c>
      <x:c r="G594" s="158" t="e">
        <x:f t="shared" ref="G594:I625" si="132">SUMIFS(U:U,$D:$D,$D594,$C:$C,$C594-1)</x:f>
        <x:v>#VALUE!</x:v>
      </x:c>
      <x:c r="H594" s="158">
        <x:f t="shared" si="132"/>
        <x:v>0</x:v>
      </x:c>
      <x:c r="I594" s="285" t="e">
        <x:f t="shared" si="132"/>
        <x:v>#VALUE!</x:v>
      </x:c>
      <x:c r="J594" s="106" t="e">
        <x:v>#VALUE!</x:v>
      </x:c>
      <x:c r="K594" s="73" t="e">
        <x:v>#VALUE!</x:v>
      </x:c>
      <x:c r="L594" s="68" t="e">
        <x:v>#VALUE!</x:v>
      </x:c>
      <x:c r="M594" s="73" t="e">
        <x:v>#VALUE!</x:v>
      </x:c>
      <x:c r="N594" s="159">
        <x:v>0</x:v>
      </x:c>
      <x:c r="O594" s="106" t="e">
        <x:v>#VALUE!</x:v>
      </x:c>
      <x:c r="P594" s="73" t="e">
        <x:f t="shared" ref="P594:P653" si="133">+IF(O594&lt;&gt;0,O594*N594,)</x:f>
        <x:v>#VALUE!</x:v>
      </x:c>
      <x:c r="Q594" s="68">
        <x:v>8</x:v>
      </x:c>
      <x:c r="R594" s="73">
        <x:f t="shared" ref="R594:R653" si="134">+IF(Q594&lt;&gt;0,Q594*N594,)</x:f>
        <x:v>0</x:v>
      </x:c>
      <x:c r="S594" s="68">
        <x:v>0</x:v>
      </x:c>
      <x:c r="T594" s="73">
        <x:f t="shared" ref="T594:T653" si="135">+IF(S594&lt;&gt;0,S594*N594,)</x:f>
        <x:v>0</x:v>
      </x:c>
      <x:c r="U594" s="26" t="e">
        <x:v>#VALUE!</x:v>
      </x:c>
      <x:c r="V594" s="26">
        <x:f t="shared" ref="V594:V653" si="136">+N594</x:f>
        <x:v>0</x:v>
      </x:c>
      <x:c r="W594" s="73" t="e">
        <x:f t="shared" ref="W594:W653" si="137">+IF(U594&lt;&gt;0,U594*N594,)</x:f>
        <x:v>#VALUE!</x:v>
      </x:c>
      <x:c r="X594" s="74" t="e">
        <x:f t="shared" ref="X594:X653" si="138">+I594+K594-P594-R594-W594-T594+M594</x:f>
        <x:v>#VALUE!</x:v>
      </x:c>
      <x:c r="Y594" s="68" t="e">
        <x:f t="shared" ref="Y594:Y653" si="139">+G594+J594+L594-O594-Q594-S594</x:f>
        <x:v>#VALUE!</x:v>
      </x:c>
      <x:c r="Z594" s="68" t="e">
        <x:f t="shared" ref="Z594:Z653" si="140">+U594-Y594</x:f>
        <x:v>#VALUE!</x:v>
      </x:c>
      <x:c r="AA594" s="20" t="s">
        <x:v>1541</x:v>
      </x:c>
      <x:c r="AC594" s="20">
        <x:v>609.15538461538461</x:v>
      </x:c>
      <x:c r="AD594" s="26">
        <x:v>0</x:v>
      </x:c>
      <x:c r="AE594" s="492">
        <x:f t="shared" si="130"/>
        <x:v>609.15538461538461</x:v>
      </x:c>
      <x:c r="AF594" s="492" t="e">
        <x:f t="shared" si="130"/>
        <x:v>#VALUE!</x:v>
      </x:c>
    </x:row>
    <x:row r="595" spans="1:32" s="26" customFormat="1">
      <x:c r="A595" s="118">
        <x:v>66</x:v>
      </x:c>
      <x:c r="B595" s="118"/>
      <x:c r="C595" s="113">
        <x:v>6</x:v>
      </x:c>
      <x:c r="D595" s="35" t="s">
        <x:v>1426</x:v>
      </x:c>
      <x:c r="E595" s="68" t="s">
        <x:v>84</x:v>
      </x:c>
      <x:c r="F595" s="20" t="s">
        <x:v>1420</x:v>
      </x:c>
      <x:c r="G595" s="158" t="e">
        <x:f t="shared" si="132"/>
        <x:v>#VALUE!</x:v>
      </x:c>
      <x:c r="H595" s="158">
        <x:f t="shared" si="132"/>
        <x:v>0</x:v>
      </x:c>
      <x:c r="I595" s="285" t="e">
        <x:f t="shared" si="132"/>
        <x:v>#VALUE!</x:v>
      </x:c>
      <x:c r="J595" s="106" t="e">
        <x:v>#VALUE!</x:v>
      </x:c>
      <x:c r="K595" s="73" t="e">
        <x:v>#VALUE!</x:v>
      </x:c>
      <x:c r="L595" s="68" t="e">
        <x:v>#VALUE!</x:v>
      </x:c>
      <x:c r="M595" s="73" t="e">
        <x:v>#VALUE!</x:v>
      </x:c>
      <x:c r="N595" s="159">
        <x:v>0</x:v>
      </x:c>
      <x:c r="O595" s="106" t="e">
        <x:v>#VALUE!</x:v>
      </x:c>
      <x:c r="P595" s="73" t="e">
        <x:f t="shared" si="133"/>
        <x:v>#VALUE!</x:v>
      </x:c>
      <x:c r="Q595" s="280"/>
      <x:c r="R595" s="73">
        <x:f t="shared" si="134"/>
        <x:v>0</x:v>
      </x:c>
      <x:c r="S595" s="68">
        <x:v>0</x:v>
      </x:c>
      <x:c r="T595" s="73">
        <x:f t="shared" si="135"/>
        <x:v>0</x:v>
      </x:c>
      <x:c r="U595" s="26" t="e">
        <x:v>#VALUE!</x:v>
      </x:c>
      <x:c r="V595" s="26">
        <x:f t="shared" si="136"/>
        <x:v>0</x:v>
      </x:c>
      <x:c r="W595" s="73" t="e">
        <x:f t="shared" si="137"/>
        <x:v>#VALUE!</x:v>
      </x:c>
      <x:c r="X595" s="74" t="e">
        <x:f t="shared" si="138"/>
        <x:v>#VALUE!</x:v>
      </x:c>
      <x:c r="Y595" s="68" t="e">
        <x:f t="shared" si="139"/>
        <x:v>#VALUE!</x:v>
      </x:c>
      <x:c r="Z595" s="68" t="e">
        <x:f t="shared" si="140"/>
        <x:v>#VALUE!</x:v>
      </x:c>
      <x:c r="AA595" s="20" t="s">
        <x:v>1541</x:v>
      </x:c>
      <x:c r="AC595" s="20">
        <x:v>617.74300000000005</x:v>
      </x:c>
      <x:c r="AD595" s="26">
        <x:v>0</x:v>
      </x:c>
      <x:c r="AE595" s="492">
        <x:f t="shared" si="130"/>
        <x:v>617.74300000000005</x:v>
      </x:c>
      <x:c r="AF595" s="492" t="e">
        <x:f t="shared" si="130"/>
        <x:v>#VALUE!</x:v>
      </x:c>
    </x:row>
    <x:row r="596" spans="1:32" s="26" customFormat="1">
      <x:c r="A596" s="118">
        <x:v>67</x:v>
      </x:c>
      <x:c r="B596" s="118"/>
      <x:c r="C596" s="113">
        <x:v>6</x:v>
      </x:c>
      <x:c r="D596" s="35" t="s">
        <x:v>1405</x:v>
      </x:c>
      <x:c r="E596" s="68" t="s">
        <x:v>84</x:v>
      </x:c>
      <x:c r="F596" s="20" t="s">
        <x:v>1420</x:v>
      </x:c>
      <x:c r="G596" s="158" t="e">
        <x:f t="shared" si="132"/>
        <x:v>#VALUE!</x:v>
      </x:c>
      <x:c r="H596" s="158">
        <x:f t="shared" si="132"/>
        <x:v>0</x:v>
      </x:c>
      <x:c r="I596" s="285" t="e">
        <x:f t="shared" si="132"/>
        <x:v>#VALUE!</x:v>
      </x:c>
      <x:c r="J596" s="106" t="e">
        <x:v>#VALUE!</x:v>
      </x:c>
      <x:c r="K596" s="73" t="e">
        <x:v>#VALUE!</x:v>
      </x:c>
      <x:c r="L596" s="68" t="e">
        <x:v>#VALUE!</x:v>
      </x:c>
      <x:c r="M596" s="73" t="e">
        <x:v>#VALUE!</x:v>
      </x:c>
      <x:c r="N596" s="159">
        <x:v>0</x:v>
      </x:c>
      <x:c r="O596" s="106" t="e">
        <x:v>#VALUE!</x:v>
      </x:c>
      <x:c r="P596" s="73" t="e">
        <x:f t="shared" si="133"/>
        <x:v>#VALUE!</x:v>
      </x:c>
      <x:c r="Q596" s="68">
        <x:v>8</x:v>
      </x:c>
      <x:c r="R596" s="73">
        <x:f t="shared" si="134"/>
        <x:v>0</x:v>
      </x:c>
      <x:c r="S596" s="68">
        <x:v>0</x:v>
      </x:c>
      <x:c r="T596" s="73">
        <x:f t="shared" si="135"/>
        <x:v>0</x:v>
      </x:c>
      <x:c r="U596" s="26" t="e">
        <x:v>#VALUE!</x:v>
      </x:c>
      <x:c r="V596" s="26">
        <x:f t="shared" si="136"/>
        <x:v>0</x:v>
      </x:c>
      <x:c r="W596" s="73" t="e">
        <x:f t="shared" si="137"/>
        <x:v>#VALUE!</x:v>
      </x:c>
      <x:c r="X596" s="74" t="e">
        <x:f t="shared" si="138"/>
        <x:v>#VALUE!</x:v>
      </x:c>
      <x:c r="Y596" s="68" t="e">
        <x:f t="shared" si="139"/>
        <x:v>#VALUE!</x:v>
      </x:c>
      <x:c r="Z596" s="68" t="e">
        <x:f t="shared" si="140"/>
        <x:v>#VALUE!</x:v>
      </x:c>
      <x:c r="AA596" s="20" t="s">
        <x:v>1542</x:v>
      </x:c>
      <x:c r="AC596" s="20">
        <x:v>610.02310769230769</x:v>
      </x:c>
      <x:c r="AD596" s="26">
        <x:v>0</x:v>
      </x:c>
      <x:c r="AE596" s="492">
        <x:f t="shared" si="130"/>
        <x:v>610.02310769230769</x:v>
      </x:c>
      <x:c r="AF596" s="492" t="e">
        <x:f t="shared" si="130"/>
        <x:v>#VALUE!</x:v>
      </x:c>
    </x:row>
    <x:row r="597" spans="1:32" s="26" customFormat="1">
      <x:c r="A597" s="118">
        <x:v>68</x:v>
      </x:c>
      <x:c r="B597" s="118"/>
      <x:c r="C597" s="113">
        <x:v>6</x:v>
      </x:c>
      <x:c r="D597" s="35" t="s">
        <x:v>1429</x:v>
      </x:c>
      <x:c r="E597" s="68" t="s">
        <x:v>84</x:v>
      </x:c>
      <x:c r="F597" s="20" t="s">
        <x:v>1420</x:v>
      </x:c>
      <x:c r="G597" s="158" t="e">
        <x:f t="shared" si="132"/>
        <x:v>#VALUE!</x:v>
      </x:c>
      <x:c r="H597" s="158">
        <x:f t="shared" si="132"/>
        <x:v>0</x:v>
      </x:c>
      <x:c r="I597" s="285" t="e">
        <x:f t="shared" si="132"/>
        <x:v>#VALUE!</x:v>
      </x:c>
      <x:c r="J597" s="106" t="e">
        <x:v>#VALUE!</x:v>
      </x:c>
      <x:c r="K597" s="73" t="e">
        <x:v>#VALUE!</x:v>
      </x:c>
      <x:c r="L597" s="68" t="e">
        <x:v>#VALUE!</x:v>
      </x:c>
      <x:c r="M597" s="73" t="e">
        <x:v>#VALUE!</x:v>
      </x:c>
      <x:c r="N597" s="159">
        <x:v>0</x:v>
      </x:c>
      <x:c r="O597" s="106" t="e">
        <x:v>#VALUE!</x:v>
      </x:c>
      <x:c r="P597" s="73" t="e">
        <x:f t="shared" si="133"/>
        <x:v>#VALUE!</x:v>
      </x:c>
      <x:c r="Q597" s="280"/>
      <x:c r="R597" s="73">
        <x:f t="shared" si="134"/>
        <x:v>0</x:v>
      </x:c>
      <x:c r="S597" s="68">
        <x:v>0</x:v>
      </x:c>
      <x:c r="T597" s="73">
        <x:f t="shared" si="135"/>
        <x:v>0</x:v>
      </x:c>
      <x:c r="U597" s="26" t="e">
        <x:v>#VALUE!</x:v>
      </x:c>
      <x:c r="V597" s="26">
        <x:f t="shared" si="136"/>
        <x:v>0</x:v>
      </x:c>
      <x:c r="W597" s="73" t="e">
        <x:f t="shared" si="137"/>
        <x:v>#VALUE!</x:v>
      </x:c>
      <x:c r="X597" s="74" t="e">
        <x:f t="shared" si="138"/>
        <x:v>#VALUE!</x:v>
      </x:c>
      <x:c r="Y597" s="68" t="e">
        <x:f t="shared" si="139"/>
        <x:v>#VALUE!</x:v>
      </x:c>
      <x:c r="Z597" s="68" t="e">
        <x:f t="shared" si="140"/>
        <x:v>#VALUE!</x:v>
      </x:c>
      <x:c r="AA597" s="20" t="s">
        <x:v>1542</x:v>
      </x:c>
      <x:c r="AC597" s="20">
        <x:v>618.66700000000003</x:v>
      </x:c>
      <x:c r="AD597" s="26">
        <x:v>0</x:v>
      </x:c>
      <x:c r="AE597" s="492">
        <x:f t="shared" si="130"/>
        <x:v>618.66700000000003</x:v>
      </x:c>
      <x:c r="AF597" s="492" t="e">
        <x:f t="shared" si="130"/>
        <x:v>#VALUE!</x:v>
      </x:c>
    </x:row>
    <x:row r="598" spans="1:32" s="26" customFormat="1">
      <x:c r="A598" s="118">
        <x:v>69</x:v>
      </x:c>
      <x:c r="B598" s="118"/>
      <x:c r="C598" s="113">
        <x:v>6</x:v>
      </x:c>
      <x:c r="D598" s="35" t="s">
        <x:v>1406</x:v>
      </x:c>
      <x:c r="E598" s="68" t="s">
        <x:v>84</x:v>
      </x:c>
      <x:c r="F598" s="20" t="s">
        <x:v>1420</x:v>
      </x:c>
      <x:c r="G598" s="158" t="e">
        <x:f t="shared" si="132"/>
        <x:v>#VALUE!</x:v>
      </x:c>
      <x:c r="H598" s="158">
        <x:f t="shared" si="132"/>
        <x:v>0</x:v>
      </x:c>
      <x:c r="I598" s="285" t="e">
        <x:f t="shared" si="132"/>
        <x:v>#VALUE!</x:v>
      </x:c>
      <x:c r="J598" s="106" t="e">
        <x:v>#VALUE!</x:v>
      </x:c>
      <x:c r="K598" s="73" t="e">
        <x:v>#VALUE!</x:v>
      </x:c>
      <x:c r="L598" s="68" t="e">
        <x:v>#VALUE!</x:v>
      </x:c>
      <x:c r="M598" s="73" t="e">
        <x:v>#VALUE!</x:v>
      </x:c>
      <x:c r="N598" s="159">
        <x:v>0</x:v>
      </x:c>
      <x:c r="O598" s="106" t="e">
        <x:v>#VALUE!</x:v>
      </x:c>
      <x:c r="P598" s="73" t="e">
        <x:f t="shared" si="133"/>
        <x:v>#VALUE!</x:v>
      </x:c>
      <x:c r="Q598" s="68">
        <x:v>8</x:v>
      </x:c>
      <x:c r="R598" s="73">
        <x:f t="shared" si="134"/>
        <x:v>0</x:v>
      </x:c>
      <x:c r="S598" s="68">
        <x:v>0</x:v>
      </x:c>
      <x:c r="T598" s="73">
        <x:f t="shared" si="135"/>
        <x:v>0</x:v>
      </x:c>
      <x:c r="U598" s="26" t="e">
        <x:v>#VALUE!</x:v>
      </x:c>
      <x:c r="V598" s="26">
        <x:f t="shared" si="136"/>
        <x:v>0</x:v>
      </x:c>
      <x:c r="W598" s="73" t="e">
        <x:f t="shared" si="137"/>
        <x:v>#VALUE!</x:v>
      </x:c>
      <x:c r="X598" s="74" t="e">
        <x:f t="shared" si="138"/>
        <x:v>#VALUE!</x:v>
      </x:c>
      <x:c r="Y598" s="68" t="e">
        <x:f t="shared" si="139"/>
        <x:v>#VALUE!</x:v>
      </x:c>
      <x:c r="Z598" s="68" t="e">
        <x:f t="shared" si="140"/>
        <x:v>#VALUE!</x:v>
      </x:c>
      <x:c r="AA598" s="20" t="s">
        <x:v>1543</x:v>
      </x:c>
      <x:c r="AC598" s="20">
        <x:v>554.48769230769233</x:v>
      </x:c>
      <x:c r="AD598" s="26">
        <x:v>0</x:v>
      </x:c>
      <x:c r="AE598" s="492">
        <x:f t="shared" si="130"/>
        <x:v>554.48769230769233</x:v>
      </x:c>
      <x:c r="AF598" s="492" t="e">
        <x:f t="shared" si="130"/>
        <x:v>#VALUE!</x:v>
      </x:c>
    </x:row>
    <x:row r="599" spans="1:32" s="26" customFormat="1">
      <x:c r="A599" s="118">
        <x:v>70</x:v>
      </x:c>
      <x:c r="B599" s="118"/>
      <x:c r="C599" s="113">
        <x:v>6</x:v>
      </x:c>
      <x:c r="D599" s="35" t="s">
        <x:v>1423</x:v>
      </x:c>
      <x:c r="E599" s="68" t="s">
        <x:v>84</x:v>
      </x:c>
      <x:c r="F599" s="20" t="s">
        <x:v>1420</x:v>
      </x:c>
      <x:c r="G599" s="158" t="e">
        <x:f t="shared" si="132"/>
        <x:v>#VALUE!</x:v>
      </x:c>
      <x:c r="H599" s="158">
        <x:f t="shared" si="132"/>
        <x:v>0</x:v>
      </x:c>
      <x:c r="I599" s="285" t="e">
        <x:f t="shared" si="132"/>
        <x:v>#VALUE!</x:v>
      </x:c>
      <x:c r="J599" s="106" t="e">
        <x:v>#VALUE!</x:v>
      </x:c>
      <x:c r="K599" s="73" t="e">
        <x:v>#VALUE!</x:v>
      </x:c>
      <x:c r="L599" s="68" t="e">
        <x:v>#VALUE!</x:v>
      </x:c>
      <x:c r="M599" s="73" t="e">
        <x:v>#VALUE!</x:v>
      </x:c>
      <x:c r="N599" s="159">
        <x:v>0</x:v>
      </x:c>
      <x:c r="O599" s="106" t="e">
        <x:v>#VALUE!</x:v>
      </x:c>
      <x:c r="P599" s="73" t="e">
        <x:f t="shared" si="133"/>
        <x:v>#VALUE!</x:v>
      </x:c>
      <x:c r="Q599" s="280"/>
      <x:c r="R599" s="73">
        <x:f t="shared" si="134"/>
        <x:v>0</x:v>
      </x:c>
      <x:c r="S599" s="68">
        <x:v>0</x:v>
      </x:c>
      <x:c r="T599" s="73">
        <x:f t="shared" si="135"/>
        <x:v>0</x:v>
      </x:c>
      <x:c r="U599" s="26" t="e">
        <x:v>#VALUE!</x:v>
      </x:c>
      <x:c r="V599" s="26">
        <x:f t="shared" si="136"/>
        <x:v>0</x:v>
      </x:c>
      <x:c r="W599" s="73" t="e">
        <x:f t="shared" si="137"/>
        <x:v>#VALUE!</x:v>
      </x:c>
      <x:c r="X599" s="74" t="e">
        <x:f t="shared" si="138"/>
        <x:v>#VALUE!</x:v>
      </x:c>
      <x:c r="Y599" s="68" t="e">
        <x:f t="shared" si="139"/>
        <x:v>#VALUE!</x:v>
      </x:c>
      <x:c r="Z599" s="68" t="e">
        <x:f t="shared" si="140"/>
        <x:v>#VALUE!</x:v>
      </x:c>
      <x:c r="AA599" s="20" t="s">
        <x:v>1543</x:v>
      </x:c>
      <x:c r="AC599" s="20">
        <x:v>562.09190000000001</x:v>
      </x:c>
      <x:c r="AD599" s="26">
        <x:v>-8431.3785000000007</x:v>
      </x:c>
      <x:c r="AE599" s="492">
        <x:f t="shared" si="130"/>
        <x:v>562.09190000000001</x:v>
      </x:c>
      <x:c r="AF599" s="492" t="e">
        <x:f t="shared" si="130"/>
        <x:v>#VALUE!</x:v>
      </x:c>
    </x:row>
    <x:row r="600" spans="1:32" s="26" customFormat="1">
      <x:c r="A600" s="118">
        <x:v>71</x:v>
      </x:c>
      <x:c r="B600" s="118"/>
      <x:c r="C600" s="113">
        <x:v>6</x:v>
      </x:c>
      <x:c r="D600" s="35" t="s">
        <x:v>1407</x:v>
      </x:c>
      <x:c r="E600" s="68" t="s">
        <x:v>84</x:v>
      </x:c>
      <x:c r="F600" s="20" t="s">
        <x:v>1420</x:v>
      </x:c>
      <x:c r="G600" s="158" t="e">
        <x:f t="shared" si="132"/>
        <x:v>#VALUE!</x:v>
      </x:c>
      <x:c r="H600" s="158">
        <x:f t="shared" si="132"/>
        <x:v>0</x:v>
      </x:c>
      <x:c r="I600" s="285" t="e">
        <x:f t="shared" si="132"/>
        <x:v>#VALUE!</x:v>
      </x:c>
      <x:c r="J600" s="106" t="e">
        <x:v>#VALUE!</x:v>
      </x:c>
      <x:c r="K600" s="73" t="e">
        <x:v>#VALUE!</x:v>
      </x:c>
      <x:c r="L600" s="68" t="e">
        <x:v>#VALUE!</x:v>
      </x:c>
      <x:c r="M600" s="73" t="e">
        <x:v>#VALUE!</x:v>
      </x:c>
      <x:c r="N600" s="159">
        <x:v>0</x:v>
      </x:c>
      <x:c r="O600" s="106" t="e">
        <x:v>#VALUE!</x:v>
      </x:c>
      <x:c r="P600" s="73" t="e">
        <x:f t="shared" si="133"/>
        <x:v>#VALUE!</x:v>
      </x:c>
      <x:c r="Q600" s="68">
        <x:v>8</x:v>
      </x:c>
      <x:c r="R600" s="73">
        <x:f t="shared" si="134"/>
        <x:v>0</x:v>
      </x:c>
      <x:c r="S600" s="68">
        <x:v>0</x:v>
      </x:c>
      <x:c r="T600" s="73">
        <x:f t="shared" si="135"/>
        <x:v>0</x:v>
      </x:c>
      <x:c r="U600" s="26" t="e">
        <x:v>#VALUE!</x:v>
      </x:c>
      <x:c r="V600" s="26">
        <x:f t="shared" si="136"/>
        <x:v>0</x:v>
      </x:c>
      <x:c r="W600" s="73" t="e">
        <x:f t="shared" si="137"/>
        <x:v>#VALUE!</x:v>
      </x:c>
      <x:c r="X600" s="74" t="e">
        <x:f t="shared" si="138"/>
        <x:v>#VALUE!</x:v>
      </x:c>
      <x:c r="Y600" s="68" t="e">
        <x:f t="shared" si="139"/>
        <x:v>#VALUE!</x:v>
      </x:c>
      <x:c r="Z600" s="68" t="e">
        <x:f t="shared" si="140"/>
        <x:v>#VALUE!</x:v>
      </x:c>
      <x:c r="AA600" s="20" t="s">
        <x:v>1544</x:v>
      </x:c>
      <x:c r="AC600" s="20">
        <x:v>588.33000000000004</x:v>
      </x:c>
      <x:c r="AD600" s="26">
        <x:v>0</x:v>
      </x:c>
      <x:c r="AE600" s="492">
        <x:f t="shared" si="130"/>
        <x:v>588.33000000000004</x:v>
      </x:c>
      <x:c r="AF600" s="492" t="e">
        <x:f t="shared" si="130"/>
        <x:v>#VALUE!</x:v>
      </x:c>
    </x:row>
    <x:row r="601" spans="1:32" s="26" customFormat="1">
      <x:c r="A601" s="118">
        <x:v>72</x:v>
      </x:c>
      <x:c r="B601" s="118"/>
      <x:c r="C601" s="113">
        <x:v>6</x:v>
      </x:c>
      <x:c r="D601" s="35" t="s">
        <x:v>1424</x:v>
      </x:c>
      <x:c r="E601" s="68" t="s">
        <x:v>84</x:v>
      </x:c>
      <x:c r="F601" s="20" t="s">
        <x:v>1420</x:v>
      </x:c>
      <x:c r="G601" s="158" t="e">
        <x:f t="shared" si="132"/>
        <x:v>#VALUE!</x:v>
      </x:c>
      <x:c r="H601" s="158">
        <x:f t="shared" si="132"/>
        <x:v>0</x:v>
      </x:c>
      <x:c r="I601" s="285" t="e">
        <x:f t="shared" si="132"/>
        <x:v>#VALUE!</x:v>
      </x:c>
      <x:c r="J601" s="106" t="e">
        <x:v>#VALUE!</x:v>
      </x:c>
      <x:c r="K601" s="73" t="e">
        <x:v>#VALUE!</x:v>
      </x:c>
      <x:c r="L601" s="68" t="e">
        <x:v>#VALUE!</x:v>
      </x:c>
      <x:c r="M601" s="73" t="e">
        <x:v>#VALUE!</x:v>
      </x:c>
      <x:c r="N601" s="159">
        <x:v>0</x:v>
      </x:c>
      <x:c r="O601" s="106" t="e">
        <x:v>#VALUE!</x:v>
      </x:c>
      <x:c r="P601" s="73" t="e">
        <x:f t="shared" si="133"/>
        <x:v>#VALUE!</x:v>
      </x:c>
      <x:c r="Q601" s="280"/>
      <x:c r="R601" s="73">
        <x:f t="shared" si="134"/>
        <x:v>0</x:v>
      </x:c>
      <x:c r="S601" s="68">
        <x:v>0</x:v>
      </x:c>
      <x:c r="T601" s="73">
        <x:f t="shared" si="135"/>
        <x:v>0</x:v>
      </x:c>
      <x:c r="U601" s="26" t="e">
        <x:v>#VALUE!</x:v>
      </x:c>
      <x:c r="V601" s="26">
        <x:f t="shared" si="136"/>
        <x:v>0</x:v>
      </x:c>
      <x:c r="W601" s="73" t="e">
        <x:f t="shared" si="137"/>
        <x:v>#VALUE!</x:v>
      </x:c>
      <x:c r="X601" s="74" t="e">
        <x:f t="shared" si="138"/>
        <x:v>#VALUE!</x:v>
      </x:c>
      <x:c r="Y601" s="68" t="e">
        <x:f t="shared" si="139"/>
        <x:v>#VALUE!</x:v>
      </x:c>
      <x:c r="Z601" s="68" t="e">
        <x:f t="shared" si="140"/>
        <x:v>#VALUE!</x:v>
      </x:c>
      <x:c r="AA601" s="20" t="s">
        <x:v>1544</x:v>
      </x:c>
      <x:c r="AC601" s="20">
        <x:v>596.66999999999996</x:v>
      </x:c>
      <x:c r="AD601" s="26">
        <x:v>-8950.0499999999993</x:v>
      </x:c>
      <x:c r="AE601" s="492">
        <x:f t="shared" si="130"/>
        <x:v>596.66999999999996</x:v>
      </x:c>
      <x:c r="AF601" s="492" t="e">
        <x:f t="shared" si="130"/>
        <x:v>#VALUE!</x:v>
      </x:c>
    </x:row>
    <x:row r="602" spans="1:32" s="26" customFormat="1">
      <x:c r="A602" s="118">
        <x:v>73</x:v>
      </x:c>
      <x:c r="B602" s="118"/>
      <x:c r="C602" s="113">
        <x:v>6</x:v>
      </x:c>
      <x:c r="D602" s="35" t="s">
        <x:v>1408</x:v>
      </x:c>
      <x:c r="E602" s="68" t="s">
        <x:v>84</x:v>
      </x:c>
      <x:c r="F602" s="20" t="s">
        <x:v>1420</x:v>
      </x:c>
      <x:c r="G602" s="158" t="e">
        <x:f t="shared" si="132"/>
        <x:v>#VALUE!</x:v>
      </x:c>
      <x:c r="H602" s="158">
        <x:f t="shared" si="132"/>
        <x:v>0</x:v>
      </x:c>
      <x:c r="I602" s="285" t="e">
        <x:f t="shared" si="132"/>
        <x:v>#VALUE!</x:v>
      </x:c>
      <x:c r="J602" s="106" t="e">
        <x:v>#VALUE!</x:v>
      </x:c>
      <x:c r="K602" s="73" t="e">
        <x:v>#VALUE!</x:v>
      </x:c>
      <x:c r="L602" s="68" t="e">
        <x:v>#VALUE!</x:v>
      </x:c>
      <x:c r="M602" s="73" t="e">
        <x:v>#VALUE!</x:v>
      </x:c>
      <x:c r="N602" s="159">
        <x:v>0</x:v>
      </x:c>
      <x:c r="O602" s="106" t="e">
        <x:v>#VALUE!</x:v>
      </x:c>
      <x:c r="P602" s="73" t="e">
        <x:f t="shared" si="133"/>
        <x:v>#VALUE!</x:v>
      </x:c>
      <x:c r="Q602" s="68">
        <x:v>8</x:v>
      </x:c>
      <x:c r="R602" s="73">
        <x:f t="shared" si="134"/>
        <x:v>0</x:v>
      </x:c>
      <x:c r="S602" s="68">
        <x:v>0</x:v>
      </x:c>
      <x:c r="T602" s="73">
        <x:f t="shared" si="135"/>
        <x:v>0</x:v>
      </x:c>
      <x:c r="U602" s="26" t="e">
        <x:v>#VALUE!</x:v>
      </x:c>
      <x:c r="V602" s="26">
        <x:f t="shared" si="136"/>
        <x:v>0</x:v>
      </x:c>
      <x:c r="W602" s="73" t="e">
        <x:f t="shared" si="137"/>
        <x:v>#VALUE!</x:v>
      </x:c>
      <x:c r="X602" s="74" t="e">
        <x:f t="shared" si="138"/>
        <x:v>#VALUE!</x:v>
      </x:c>
      <x:c r="Y602" s="68" t="e">
        <x:f t="shared" si="139"/>
        <x:v>#VALUE!</x:v>
      </x:c>
      <x:c r="Z602" s="68" t="e">
        <x:f t="shared" si="140"/>
        <x:v>#VALUE!</x:v>
      </x:c>
      <x:c r="AA602" s="20" t="s">
        <x:v>1545</x:v>
      </x:c>
      <x:c r="AC602" s="20">
        <x:v>668.1615384615385</x:v>
      </x:c>
      <x:c r="AD602" s="26">
        <x:v>0</x:v>
      </x:c>
      <x:c r="AE602" s="492">
        <x:f t="shared" si="130"/>
        <x:v>668.1615384615385</x:v>
      </x:c>
      <x:c r="AF602" s="492" t="e">
        <x:f t="shared" si="130"/>
        <x:v>#VALUE!</x:v>
      </x:c>
    </x:row>
    <x:row r="603" spans="1:32" s="26" customFormat="1">
      <x:c r="A603" s="118">
        <x:v>74</x:v>
      </x:c>
      <x:c r="B603" s="118"/>
      <x:c r="C603" s="113">
        <x:v>6</x:v>
      </x:c>
      <x:c r="D603" s="35" t="s">
        <x:v>1430</x:v>
      </x:c>
      <x:c r="E603" s="68" t="s">
        <x:v>84</x:v>
      </x:c>
      <x:c r="F603" s="20" t="s">
        <x:v>1420</x:v>
      </x:c>
      <x:c r="G603" s="158" t="e">
        <x:f t="shared" si="132"/>
        <x:v>#VALUE!</x:v>
      </x:c>
      <x:c r="H603" s="158">
        <x:f t="shared" si="132"/>
        <x:v>0</x:v>
      </x:c>
      <x:c r="I603" s="285" t="e">
        <x:f t="shared" si="132"/>
        <x:v>#VALUE!</x:v>
      </x:c>
      <x:c r="J603" s="106" t="e">
        <x:v>#VALUE!</x:v>
      </x:c>
      <x:c r="K603" s="73" t="e">
        <x:v>#VALUE!</x:v>
      </x:c>
      <x:c r="L603" s="68" t="e">
        <x:v>#VALUE!</x:v>
      </x:c>
      <x:c r="M603" s="73" t="e">
        <x:v>#VALUE!</x:v>
      </x:c>
      <x:c r="N603" s="159">
        <x:v>0</x:v>
      </x:c>
      <x:c r="O603" s="106" t="e">
        <x:v>#VALUE!</x:v>
      </x:c>
      <x:c r="P603" s="73" t="e">
        <x:f t="shared" si="133"/>
        <x:v>#VALUE!</x:v>
      </x:c>
      <x:c r="Q603" s="280"/>
      <x:c r="R603" s="73">
        <x:f t="shared" si="134"/>
        <x:v>0</x:v>
      </x:c>
      <x:c r="S603" s="68">
        <x:v>0</x:v>
      </x:c>
      <x:c r="T603" s="73">
        <x:f t="shared" si="135"/>
        <x:v>0</x:v>
      </x:c>
      <x:c r="U603" s="26" t="e">
        <x:v>#VALUE!</x:v>
      </x:c>
      <x:c r="V603" s="26">
        <x:f t="shared" si="136"/>
        <x:v>0</x:v>
      </x:c>
      <x:c r="W603" s="73" t="e">
        <x:f t="shared" si="137"/>
        <x:v>#VALUE!</x:v>
      </x:c>
      <x:c r="X603" s="74" t="e">
        <x:f t="shared" si="138"/>
        <x:v>#VALUE!</x:v>
      </x:c>
      <x:c r="Y603" s="68" t="e">
        <x:f t="shared" si="139"/>
        <x:v>#VALUE!</x:v>
      </x:c>
      <x:c r="Z603" s="68" t="e">
        <x:f t="shared" si="140"/>
        <x:v>#VALUE!</x:v>
      </x:c>
      <x:c r="AA603" s="20" t="s">
        <x:v>1545</x:v>
      </x:c>
      <x:c r="AC603" s="20">
        <x:v>677.30899999999997</x:v>
      </x:c>
      <x:c r="AD603" s="26">
        <x:v>0</x:v>
      </x:c>
      <x:c r="AE603" s="492">
        <x:f t="shared" si="130"/>
        <x:v>677.30899999999997</x:v>
      </x:c>
      <x:c r="AF603" s="492" t="e">
        <x:f t="shared" si="130"/>
        <x:v>#VALUE!</x:v>
      </x:c>
    </x:row>
    <x:row r="604" spans="1:32" s="26" customFormat="1">
      <x:c r="A604" s="118">
        <x:v>75</x:v>
      </x:c>
      <x:c r="B604" s="118"/>
      <x:c r="C604" s="113">
        <x:v>6</x:v>
      </x:c>
      <x:c r="D604" s="35" t="s">
        <x:v>1439</x:v>
      </x:c>
      <x:c r="E604" s="68" t="s">
        <x:v>84</x:v>
      </x:c>
      <x:c r="F604" s="20" t="s">
        <x:v>53</x:v>
      </x:c>
      <x:c r="G604" s="158" t="e">
        <x:f t="shared" si="132"/>
        <x:v>#VALUE!</x:v>
      </x:c>
      <x:c r="H604" s="158">
        <x:f t="shared" si="132"/>
        <x:v>0</x:v>
      </x:c>
      <x:c r="I604" s="285" t="e">
        <x:f t="shared" si="132"/>
        <x:v>#VALUE!</x:v>
      </x:c>
      <x:c r="J604" s="106" t="e">
        <x:v>#VALUE!</x:v>
      </x:c>
      <x:c r="K604" s="73" t="e">
        <x:v>#VALUE!</x:v>
      </x:c>
      <x:c r="L604" s="68" t="e">
        <x:v>#VALUE!</x:v>
      </x:c>
      <x:c r="M604" s="73" t="e">
        <x:v>#VALUE!</x:v>
      </x:c>
      <x:c r="N604" s="159">
        <x:v>0</x:v>
      </x:c>
      <x:c r="O604" s="106" t="e">
        <x:v>#VALUE!</x:v>
      </x:c>
      <x:c r="P604" s="73" t="e">
        <x:f t="shared" si="133"/>
        <x:v>#VALUE!</x:v>
      </x:c>
      <x:c r="Q604" s="68">
        <x:v>13</x:v>
      </x:c>
      <x:c r="R604" s="73">
        <x:f t="shared" si="134"/>
        <x:v>0</x:v>
      </x:c>
      <x:c r="S604" s="68">
        <x:v>0</x:v>
      </x:c>
      <x:c r="T604" s="73">
        <x:f t="shared" si="135"/>
        <x:v>0</x:v>
      </x:c>
      <x:c r="U604" s="26" t="e">
        <x:v>#VALUE!</x:v>
      </x:c>
      <x:c r="V604" s="26">
        <x:f t="shared" si="136"/>
        <x:v>0</x:v>
      </x:c>
      <x:c r="W604" s="73" t="e">
        <x:f t="shared" si="137"/>
        <x:v>#VALUE!</x:v>
      </x:c>
      <x:c r="X604" s="74" t="e">
        <x:f t="shared" si="138"/>
        <x:v>#VALUE!</x:v>
      </x:c>
      <x:c r="Y604" s="68" t="e">
        <x:f t="shared" si="139"/>
        <x:v>#VALUE!</x:v>
      </x:c>
      <x:c r="Z604" s="68" t="e">
        <x:f t="shared" si="140"/>
        <x:v>#VALUE!</x:v>
      </x:c>
      <x:c r="AA604" s="20" t="s">
        <x:v>1554</x:v>
      </x:c>
      <x:c r="AC604" s="20">
        <x:v>966.47935172413793</x:v>
      </x:c>
      <x:c r="AD604" s="26">
        <x:v>7731.8348137931034</x:v>
      </x:c>
      <x:c r="AE604" s="492">
        <x:f t="shared" si="130"/>
        <x:v>966.47935172413793</x:v>
      </x:c>
      <x:c r="AF604" s="492" t="e">
        <x:f t="shared" si="130"/>
        <x:v>#VALUE!</x:v>
      </x:c>
    </x:row>
    <x:row r="605" spans="1:32" s="26" customFormat="1">
      <x:c r="A605" s="118">
        <x:v>76</x:v>
      </x:c>
      <x:c r="B605" s="118"/>
      <x:c r="C605" s="113">
        <x:v>6</x:v>
      </x:c>
      <x:c r="D605" s="20" t="s">
        <x:v>85</x:v>
      </x:c>
      <x:c r="E605" s="68" t="s">
        <x:v>123</x:v>
      </x:c>
      <x:c r="F605" s="20" t="s">
        <x:v>87</x:v>
      </x:c>
      <x:c r="G605" s="158" t="e">
        <x:f t="shared" si="132"/>
        <x:v>#VALUE!</x:v>
      </x:c>
      <x:c r="H605" s="158">
        <x:f t="shared" si="132"/>
        <x:v>34.549243300000001</x:v>
      </x:c>
      <x:c r="I605" s="285" t="e">
        <x:f t="shared" si="132"/>
        <x:v>#VALUE!</x:v>
      </x:c>
      <x:c r="J605" s="106" t="e">
        <x:v>#VALUE!</x:v>
      </x:c>
      <x:c r="K605" s="73" t="e">
        <x:v>#VALUE!</x:v>
      </x:c>
      <x:c r="L605" s="68" t="e">
        <x:v>#VALUE!</x:v>
      </x:c>
      <x:c r="M605" s="73" t="e">
        <x:v>#VALUE!</x:v>
      </x:c>
      <x:c r="N605" s="159">
        <x:v>34.549243300000001</x:v>
      </x:c>
      <x:c r="O605" s="106" t="e">
        <x:v>#VALUE!</x:v>
      </x:c>
      <x:c r="P605" s="73" t="e">
        <x:f t="shared" si="133"/>
        <x:v>#VALUE!</x:v>
      </x:c>
      <x:c r="Q605" s="280">
        <x:v>0</x:v>
      </x:c>
      <x:c r="R605" s="73">
        <x:f t="shared" si="134"/>
        <x:v>0</x:v>
      </x:c>
      <x:c r="S605" s="68">
        <x:v>0</x:v>
      </x:c>
      <x:c r="T605" s="73">
        <x:f t="shared" si="135"/>
        <x:v>0</x:v>
      </x:c>
      <x:c r="U605" s="26" t="e">
        <x:v>#VALUE!</x:v>
      </x:c>
      <x:c r="V605" s="26">
        <x:f t="shared" si="136"/>
        <x:v>34.549243300000001</x:v>
      </x:c>
      <x:c r="W605" s="73" t="e">
        <x:f t="shared" si="137"/>
        <x:v>#VALUE!</x:v>
      </x:c>
      <x:c r="X605" s="74" t="e">
        <x:f t="shared" si="138"/>
        <x:v>#VALUE!</x:v>
      </x:c>
      <x:c r="Y605" s="68" t="e">
        <x:f t="shared" si="139"/>
        <x:v>#VALUE!</x:v>
      </x:c>
      <x:c r="Z605" s="68" t="e">
        <x:f t="shared" si="140"/>
        <x:v>#VALUE!</x:v>
      </x:c>
      <x:c r="AA605" s="20"/>
      <x:c r="AC605" s="20">
        <x:v>42.252575554571429</x:v>
      </x:c>
      <x:c r="AD605" s="26">
        <x:v>257318.18512734</x:v>
      </x:c>
      <x:c r="AE605" s="492">
        <x:f t="shared" si="130"/>
        <x:v>7.7033322545714285</x:v>
      </x:c>
      <x:c r="AF605" s="492" t="e">
        <x:f t="shared" si="130"/>
        <x:v>#VALUE!</x:v>
      </x:c>
    </x:row>
    <x:row r="606" spans="1:32" s="26" customFormat="1">
      <x:c r="A606" s="118">
        <x:v>77</x:v>
      </x:c>
      <x:c r="B606" s="118"/>
      <x:c r="C606" s="113">
        <x:v>6</x:v>
      </x:c>
      <x:c r="D606" s="20" t="s">
        <x:v>88</x:v>
      </x:c>
      <x:c r="E606" s="68" t="s">
        <x:v>123</x:v>
      </x:c>
      <x:c r="F606" s="20" t="s">
        <x:v>89</x:v>
      </x:c>
      <x:c r="G606" s="158" t="e">
        <x:f t="shared" si="132"/>
        <x:v>#VALUE!</x:v>
      </x:c>
      <x:c r="H606" s="158">
        <x:f t="shared" si="132"/>
        <x:v>40.160523260000005</x:v>
      </x:c>
      <x:c r="I606" s="285" t="e">
        <x:f t="shared" si="132"/>
        <x:v>#VALUE!</x:v>
      </x:c>
      <x:c r="J606" s="106" t="e">
        <x:v>#VALUE!</x:v>
      </x:c>
      <x:c r="K606" s="73" t="e">
        <x:v>#VALUE!</x:v>
      </x:c>
      <x:c r="L606" s="68" t="e">
        <x:v>#VALUE!</x:v>
      </x:c>
      <x:c r="M606" s="73" t="e">
        <x:v>#VALUE!</x:v>
      </x:c>
      <x:c r="N606" s="159">
        <x:v>40.160523260000005</x:v>
      </x:c>
      <x:c r="O606" s="106" t="e">
        <x:v>#VALUE!</x:v>
      </x:c>
      <x:c r="P606" s="73" t="e">
        <x:f t="shared" si="133"/>
        <x:v>#VALUE!</x:v>
      </x:c>
      <x:c r="Q606" s="68">
        <x:v>0</x:v>
      </x:c>
      <x:c r="R606" s="73">
        <x:f t="shared" si="134"/>
        <x:v>0</x:v>
      </x:c>
      <x:c r="S606" s="68">
        <x:v>0</x:v>
      </x:c>
      <x:c r="T606" s="73">
        <x:f t="shared" si="135"/>
        <x:v>0</x:v>
      </x:c>
      <x:c r="U606" s="26" t="e">
        <x:v>#VALUE!</x:v>
      </x:c>
      <x:c r="V606" s="26">
        <x:f t="shared" si="136"/>
        <x:v>40.160523260000005</x:v>
      </x:c>
      <x:c r="W606" s="73" t="e">
        <x:f t="shared" si="137"/>
        <x:v>#VALUE!</x:v>
      </x:c>
      <x:c r="X606" s="74" t="e">
        <x:f t="shared" si="138"/>
        <x:v>#VALUE!</x:v>
      </x:c>
      <x:c r="Y606" s="68" t="e">
        <x:f t="shared" si="139"/>
        <x:v>#VALUE!</x:v>
      </x:c>
      <x:c r="Z606" s="68" t="e">
        <x:f t="shared" si="140"/>
        <x:v>#VALUE!</x:v>
      </x:c>
      <x:c r="AA606" s="20"/>
      <x:c r="AC606" s="20">
        <x:v>49.1030323305</x:v>
      </x:c>
      <x:c r="AD606" s="26">
        <x:v>274485.95072749502</x:v>
      </x:c>
      <x:c r="AE606" s="492">
        <x:f t="shared" si="130"/>
        <x:v>8.9425090704999946</x:v>
      </x:c>
      <x:c r="AF606" s="492" t="e">
        <x:f t="shared" si="130"/>
        <x:v>#VALUE!</x:v>
      </x:c>
    </x:row>
    <x:row r="607" spans="1:32" s="26" customFormat="1">
      <x:c r="A607" s="118">
        <x:v>78</x:v>
      </x:c>
      <x:c r="B607" s="118"/>
      <x:c r="C607" s="113">
        <x:v>6</x:v>
      </x:c>
      <x:c r="D607" s="20" t="s">
        <x:v>90</x:v>
      </x:c>
      <x:c r="E607" s="68" t="s">
        <x:v>123</x:v>
      </x:c>
      <x:c r="F607" s="20" t="s">
        <x:v>91</x:v>
      </x:c>
      <x:c r="G607" s="158" t="e">
        <x:f t="shared" si="132"/>
        <x:v>#VALUE!</x:v>
      </x:c>
      <x:c r="H607" s="158">
        <x:f t="shared" si="132"/>
        <x:v>30.894961240000001</x:v>
      </x:c>
      <x:c r="I607" s="285" t="e">
        <x:f t="shared" si="132"/>
        <x:v>#VALUE!</x:v>
      </x:c>
      <x:c r="J607" s="106" t="e">
        <x:v>#VALUE!</x:v>
      </x:c>
      <x:c r="K607" s="73" t="e">
        <x:v>#VALUE!</x:v>
      </x:c>
      <x:c r="L607" s="68" t="e">
        <x:v>#VALUE!</x:v>
      </x:c>
      <x:c r="M607" s="73" t="e">
        <x:v>#VALUE!</x:v>
      </x:c>
      <x:c r="N607" s="159">
        <x:v>30.894961240000001</x:v>
      </x:c>
      <x:c r="O607" s="106" t="e">
        <x:v>#VALUE!</x:v>
      </x:c>
      <x:c r="P607" s="73" t="e">
        <x:f t="shared" si="133"/>
        <x:v>#VALUE!</x:v>
      </x:c>
      <x:c r="Q607" s="280">
        <x:v>0</x:v>
      </x:c>
      <x:c r="R607" s="73">
        <x:f t="shared" si="134"/>
        <x:v>0</x:v>
      </x:c>
      <x:c r="S607" s="68">
        <x:v>0</x:v>
      </x:c>
      <x:c r="T607" s="73">
        <x:f t="shared" si="135"/>
        <x:v>0</x:v>
      </x:c>
      <x:c r="U607" s="26" t="e">
        <x:v>#VALUE!</x:v>
      </x:c>
      <x:c r="V607" s="26">
        <x:f t="shared" si="136"/>
        <x:v>30.894961240000001</x:v>
      </x:c>
      <x:c r="W607" s="73" t="e">
        <x:f t="shared" si="137"/>
        <x:v>#VALUE!</x:v>
      </x:c>
      <x:c r="X607" s="74" t="e">
        <x:f t="shared" si="138"/>
        <x:v>#VALUE!</x:v>
      </x:c>
      <x:c r="Y607" s="68" t="e">
        <x:f t="shared" si="139"/>
        <x:v>#VALUE!</x:v>
      </x:c>
      <x:c r="Z607" s="68" t="e">
        <x:f t="shared" si="140"/>
        <x:v>#VALUE!</x:v>
      </x:c>
      <x:c r="AA607" s="20"/>
      <x:c r="AC607" s="20">
        <x:v>37.853591527119185</x:v>
      </x:c>
      <x:c r="AD607" s="26">
        <x:v>393866.61983967514</x:v>
      </x:c>
      <x:c r="AE607" s="492">
        <x:f t="shared" si="130"/>
        <x:v>6.9586302871191847</x:v>
      </x:c>
      <x:c r="AF607" s="492" t="e">
        <x:f t="shared" si="130"/>
        <x:v>#VALUE!</x:v>
      </x:c>
    </x:row>
    <x:row r="608" spans="1:32" s="26" customFormat="1">
      <x:c r="A608" s="118">
        <x:v>79</x:v>
      </x:c>
      <x:c r="B608" s="118"/>
      <x:c r="C608" s="113">
        <x:v>6</x:v>
      </x:c>
      <x:c r="D608" s="20" t="s">
        <x:v>1386</x:v>
      </x:c>
      <x:c r="E608" s="68" t="s">
        <x:v>123</x:v>
      </x:c>
      <x:c r="F608" s="20" t="s">
        <x:v>1400</x:v>
      </x:c>
      <x:c r="G608" s="158" t="e">
        <x:f t="shared" si="132"/>
        <x:v>#VALUE!</x:v>
      </x:c>
      <x:c r="H608" s="158">
        <x:f t="shared" si="132"/>
        <x:v>0</x:v>
      </x:c>
      <x:c r="I608" s="285" t="e">
        <x:f t="shared" si="132"/>
        <x:v>#VALUE!</x:v>
      </x:c>
      <x:c r="J608" s="106" t="e">
        <x:v>#VALUE!</x:v>
      </x:c>
      <x:c r="K608" s="73" t="e">
        <x:v>#VALUE!</x:v>
      </x:c>
      <x:c r="L608" s="68" t="e">
        <x:v>#VALUE!</x:v>
      </x:c>
      <x:c r="M608" s="73" t="e">
        <x:v>#VALUE!</x:v>
      </x:c>
      <x:c r="N608" s="159">
        <x:v>0</x:v>
      </x:c>
      <x:c r="O608" s="106" t="e">
        <x:v>#VALUE!</x:v>
      </x:c>
      <x:c r="P608" s="73" t="e">
        <x:f t="shared" si="133"/>
        <x:v>#VALUE!</x:v>
      </x:c>
      <x:c r="Q608" s="68">
        <x:v>0</x:v>
      </x:c>
      <x:c r="R608" s="73">
        <x:f t="shared" si="134"/>
        <x:v>0</x:v>
      </x:c>
      <x:c r="S608" s="68">
        <x:v>0</x:v>
      </x:c>
      <x:c r="T608" s="73">
        <x:f t="shared" si="135"/>
        <x:v>0</x:v>
      </x:c>
      <x:c r="U608" s="26" t="e">
        <x:v>#VALUE!</x:v>
      </x:c>
      <x:c r="V608" s="26">
        <x:f t="shared" si="136"/>
        <x:v>0</x:v>
      </x:c>
      <x:c r="W608" s="73" t="e">
        <x:f t="shared" si="137"/>
        <x:v>#VALUE!</x:v>
      </x:c>
      <x:c r="X608" s="74" t="e">
        <x:f t="shared" si="138"/>
        <x:v>#VALUE!</x:v>
      </x:c>
      <x:c r="Y608" s="68" t="e">
        <x:f t="shared" si="139"/>
        <x:v>#VALUE!</x:v>
      </x:c>
      <x:c r="Z608" s="68" t="e">
        <x:f t="shared" si="140"/>
        <x:v>#VALUE!</x:v>
      </x:c>
      <x:c r="AA608" s="20"/>
      <x:c r="AC608" s="20">
        <x:v>44.392618568299063</x:v>
      </x:c>
      <x:c r="AD608" s="26">
        <x:v>0</x:v>
      </x:c>
      <x:c r="AE608" s="492">
        <x:f t="shared" si="130"/>
        <x:v>44.392618568299063</x:v>
      </x:c>
      <x:c r="AF608" s="492" t="e">
        <x:f t="shared" si="130"/>
        <x:v>#VALUE!</x:v>
      </x:c>
    </x:row>
    <x:row r="609" spans="1:32" s="26" customFormat="1">
      <x:c r="A609" s="118">
        <x:v>80</x:v>
      </x:c>
      <x:c r="B609" s="118"/>
      <x:c r="C609" s="113">
        <x:v>6</x:v>
      </x:c>
      <x:c r="D609" s="493">
        <x:v>15327260</x:v>
      </x:c>
      <x:c r="E609" s="68" t="s">
        <x:v>1510</x:v>
      </x:c>
      <x:c r="F609" s="20" t="s">
        <x:v>1513</x:v>
      </x:c>
      <x:c r="G609" s="158">
        <x:f t="shared" si="132"/>
        <x:v>0</x:v>
      </x:c>
      <x:c r="H609" s="158">
        <x:f t="shared" si="132"/>
        <x:v>0</x:v>
      </x:c>
      <x:c r="I609" s="285">
        <x:f t="shared" si="132"/>
        <x:v>0</x:v>
      </x:c>
      <x:c r="J609" s="106" t="e">
        <x:v>#VALUE!</x:v>
      </x:c>
      <x:c r="K609" s="73" t="e">
        <x:v>#VALUE!</x:v>
      </x:c>
      <x:c r="L609" s="68" t="e">
        <x:v>#VALUE!</x:v>
      </x:c>
      <x:c r="M609" s="73" t="e">
        <x:v>#VALUE!</x:v>
      </x:c>
      <x:c r="N609" s="159">
        <x:v>0</x:v>
      </x:c>
      <x:c r="O609" s="106" t="e">
        <x:v>#VALUE!</x:v>
      </x:c>
      <x:c r="P609" s="73" t="e">
        <x:f t="shared" si="133"/>
        <x:v>#VALUE!</x:v>
      </x:c>
      <x:c r="Q609" s="280"/>
      <x:c r="R609" s="73">
        <x:f t="shared" si="134"/>
        <x:v>0</x:v>
      </x:c>
      <x:c r="S609" s="68">
        <x:v>0</x:v>
      </x:c>
      <x:c r="T609" s="73">
        <x:f t="shared" si="135"/>
        <x:v>0</x:v>
      </x:c>
      <x:c r="U609" s="26" t="e">
        <x:v>#VALUE!</x:v>
      </x:c>
      <x:c r="V609" s="26">
        <x:f t="shared" si="136"/>
        <x:v>0</x:v>
      </x:c>
      <x:c r="W609" s="73" t="e">
        <x:f t="shared" si="137"/>
        <x:v>#VALUE!</x:v>
      </x:c>
      <x:c r="X609" s="74" t="e">
        <x:f t="shared" si="138"/>
        <x:v>#VALUE!</x:v>
      </x:c>
      <x:c r="Y609" s="68" t="e">
        <x:f t="shared" si="139"/>
        <x:v>#VALUE!</x:v>
      </x:c>
      <x:c r="Z609" s="68" t="e">
        <x:f t="shared" si="140"/>
        <x:v>#VALUE!</x:v>
      </x:c>
      <x:c r="AA609" s="20" t="s">
        <x:v>1546</x:v>
      </x:c>
      <x:c r="AC609" s="20">
        <x:v>0</x:v>
      </x:c>
      <x:c r="AD609" s="26">
        <x:v>0</x:v>
      </x:c>
      <x:c r="AE609" s="492">
        <x:f t="shared" si="130"/>
        <x:v>0</x:v>
      </x:c>
      <x:c r="AF609" s="492" t="e">
        <x:f t="shared" si="130"/>
        <x:v>#VALUE!</x:v>
      </x:c>
    </x:row>
    <x:row r="610" spans="1:32" s="26" customFormat="1">
      <x:c r="A610" s="118">
        <x:v>81</x:v>
      </x:c>
      <x:c r="B610" s="118"/>
      <x:c r="C610" s="113">
        <x:v>6</x:v>
      </x:c>
      <x:c r="D610" s="20" t="s">
        <x:v>1472</x:v>
      </x:c>
      <x:c r="E610" s="68" t="s">
        <x:v>1510</x:v>
      </x:c>
      <x:c r="F610" s="20" t="s">
        <x:v>1472</x:v>
      </x:c>
      <x:c r="G610" s="158">
        <x:f t="shared" si="132"/>
        <x:v>0</x:v>
      </x:c>
      <x:c r="H610" s="158">
        <x:f t="shared" si="132"/>
        <x:v>0</x:v>
      </x:c>
      <x:c r="I610" s="285">
        <x:f t="shared" si="132"/>
        <x:v>0</x:v>
      </x:c>
      <x:c r="J610" s="106" t="e">
        <x:v>#VALUE!</x:v>
      </x:c>
      <x:c r="K610" s="73" t="e">
        <x:v>#VALUE!</x:v>
      </x:c>
      <x:c r="L610" s="68" t="e">
        <x:v>#VALUE!</x:v>
      </x:c>
      <x:c r="M610" s="73" t="e">
        <x:v>#VALUE!</x:v>
      </x:c>
      <x:c r="N610" s="159">
        <x:v>0</x:v>
      </x:c>
      <x:c r="O610" s="106" t="e">
        <x:v>#VALUE!</x:v>
      </x:c>
      <x:c r="P610" s="73" t="e">
        <x:f t="shared" si="133"/>
        <x:v>#VALUE!</x:v>
      </x:c>
      <x:c r="Q610" s="68">
        <x:v>0</x:v>
      </x:c>
      <x:c r="R610" s="73">
        <x:f t="shared" si="134"/>
        <x:v>0</x:v>
      </x:c>
      <x:c r="S610" s="68">
        <x:v>0</x:v>
      </x:c>
      <x:c r="T610" s="73">
        <x:f t="shared" si="135"/>
        <x:v>0</x:v>
      </x:c>
      <x:c r="U610" s="26" t="e">
        <x:v>#VALUE!</x:v>
      </x:c>
      <x:c r="V610" s="26">
        <x:f t="shared" si="136"/>
        <x:v>0</x:v>
      </x:c>
      <x:c r="W610" s="73" t="e">
        <x:f t="shared" si="137"/>
        <x:v>#VALUE!</x:v>
      </x:c>
      <x:c r="X610" s="74" t="e">
        <x:f t="shared" si="138"/>
        <x:v>#VALUE!</x:v>
      </x:c>
      <x:c r="Y610" s="68" t="e">
        <x:f t="shared" si="139"/>
        <x:v>#VALUE!</x:v>
      </x:c>
      <x:c r="Z610" s="68" t="e">
        <x:f t="shared" si="140"/>
        <x:v>#VALUE!</x:v>
      </x:c>
      <x:c r="AA610" s="20" t="s">
        <x:v>1527</x:v>
      </x:c>
      <x:c r="AC610" s="20">
        <x:v>8.0942092105263157</x:v>
      </x:c>
      <x:c r="AD610" s="26">
        <x:v>-56.65946447368421</x:v>
      </x:c>
      <x:c r="AE610" s="492">
        <x:f t="shared" ref="AE610:AF653" si="141">+AC610-V610</x:f>
        <x:v>8.0942092105263157</x:v>
      </x:c>
      <x:c r="AF610" s="492" t="e">
        <x:f t="shared" si="141"/>
        <x:v>#VALUE!</x:v>
      </x:c>
    </x:row>
    <x:row r="611" spans="1:32" s="26" customFormat="1">
      <x:c r="A611" s="118">
        <x:v>82</x:v>
      </x:c>
      <x:c r="B611" s="118"/>
      <x:c r="C611" s="113">
        <x:v>6</x:v>
      </x:c>
      <x:c r="D611" s="20" t="s">
        <x:v>1519</x:v>
      </x:c>
      <x:c r="E611" s="68" t="s">
        <x:v>1510</x:v>
      </x:c>
      <x:c r="F611" s="20" t="s">
        <x:v>1520</x:v>
      </x:c>
      <x:c r="G611" s="158">
        <x:f t="shared" si="132"/>
        <x:v>0</x:v>
      </x:c>
      <x:c r="H611" s="158">
        <x:f t="shared" si="132"/>
        <x:v>0</x:v>
      </x:c>
      <x:c r="I611" s="285">
        <x:f t="shared" si="132"/>
        <x:v>0</x:v>
      </x:c>
      <x:c r="J611" s="106" t="e">
        <x:v>#VALUE!</x:v>
      </x:c>
      <x:c r="K611" s="73" t="e">
        <x:v>#VALUE!</x:v>
      </x:c>
      <x:c r="L611" s="68" t="e">
        <x:v>#VALUE!</x:v>
      </x:c>
      <x:c r="M611" s="73" t="e">
        <x:v>#VALUE!</x:v>
      </x:c>
      <x:c r="N611" s="159">
        <x:v>0</x:v>
      </x:c>
      <x:c r="O611" s="106" t="e">
        <x:v>#VALUE!</x:v>
      </x:c>
      <x:c r="P611" s="73" t="e">
        <x:f t="shared" si="133"/>
        <x:v>#VALUE!</x:v>
      </x:c>
      <x:c r="Q611" s="280">
        <x:v>0</x:v>
      </x:c>
      <x:c r="R611" s="73">
        <x:f t="shared" si="134"/>
        <x:v>0</x:v>
      </x:c>
      <x:c r="S611" s="68">
        <x:v>0</x:v>
      </x:c>
      <x:c r="T611" s="73">
        <x:f t="shared" si="135"/>
        <x:v>0</x:v>
      </x:c>
      <x:c r="U611" s="26" t="e">
        <x:v>#VALUE!</x:v>
      </x:c>
      <x:c r="V611" s="26">
        <x:f t="shared" si="136"/>
        <x:v>0</x:v>
      </x:c>
      <x:c r="W611" s="73" t="e">
        <x:f t="shared" si="137"/>
        <x:v>#VALUE!</x:v>
      </x:c>
      <x:c r="X611" s="74" t="e">
        <x:f t="shared" si="138"/>
        <x:v>#VALUE!</x:v>
      </x:c>
      <x:c r="Y611" s="68" t="e">
        <x:f t="shared" si="139"/>
        <x:v>#VALUE!</x:v>
      </x:c>
      <x:c r="Z611" s="68" t="e">
        <x:f t="shared" si="140"/>
        <x:v>#VALUE!</x:v>
      </x:c>
      <x:c r="AA611" s="20" t="s">
        <x:v>1547</x:v>
      </x:c>
      <x:c r="AC611" s="20">
        <x:v>50.304000000000002</x:v>
      </x:c>
      <x:c r="AD611" s="26">
        <x:v>1006.08</x:v>
      </x:c>
      <x:c r="AE611" s="492">
        <x:f t="shared" si="141"/>
        <x:v>50.304000000000002</x:v>
      </x:c>
      <x:c r="AF611" s="492" t="e">
        <x:f t="shared" si="141"/>
        <x:v>#VALUE!</x:v>
      </x:c>
    </x:row>
    <x:row r="612" spans="1:32" s="26" customFormat="1">
      <x:c r="A612" s="118">
        <x:v>83</x:v>
      </x:c>
      <x:c r="B612" s="118"/>
      <x:c r="C612" s="113">
        <x:v>6</x:v>
      </x:c>
      <x:c r="D612" s="20" t="s">
        <x:v>1516</x:v>
      </x:c>
      <x:c r="E612" s="68" t="s">
        <x:v>1510</x:v>
      </x:c>
      <x:c r="F612" s="20" t="s">
        <x:v>1517</x:v>
      </x:c>
      <x:c r="G612" s="158">
        <x:f t="shared" si="132"/>
        <x:v>0</x:v>
      </x:c>
      <x:c r="H612" s="158">
        <x:f t="shared" si="132"/>
        <x:v>0</x:v>
      </x:c>
      <x:c r="I612" s="285">
        <x:f t="shared" si="132"/>
        <x:v>0</x:v>
      </x:c>
      <x:c r="J612" s="106" t="e">
        <x:v>#VALUE!</x:v>
      </x:c>
      <x:c r="K612" s="73" t="e">
        <x:v>#VALUE!</x:v>
      </x:c>
      <x:c r="L612" s="68" t="e">
        <x:v>#VALUE!</x:v>
      </x:c>
      <x:c r="M612" s="73" t="e">
        <x:v>#VALUE!</x:v>
      </x:c>
      <x:c r="N612" s="159">
        <x:v>0</x:v>
      </x:c>
      <x:c r="O612" s="106" t="e">
        <x:v>#VALUE!</x:v>
      </x:c>
      <x:c r="P612" s="73" t="e">
        <x:f t="shared" si="133"/>
        <x:v>#VALUE!</x:v>
      </x:c>
      <x:c r="Q612" s="68">
        <x:v>0</x:v>
      </x:c>
      <x:c r="R612" s="73">
        <x:f t="shared" si="134"/>
        <x:v>0</x:v>
      </x:c>
      <x:c r="S612" s="68">
        <x:v>0</x:v>
      </x:c>
      <x:c r="T612" s="73">
        <x:f t="shared" si="135"/>
        <x:v>0</x:v>
      </x:c>
      <x:c r="U612" s="26" t="e">
        <x:v>#VALUE!</x:v>
      </x:c>
      <x:c r="V612" s="26">
        <x:f t="shared" si="136"/>
        <x:v>0</x:v>
      </x:c>
      <x:c r="W612" s="73" t="e">
        <x:f t="shared" si="137"/>
        <x:v>#VALUE!</x:v>
      </x:c>
      <x:c r="X612" s="74" t="e">
        <x:f t="shared" si="138"/>
        <x:v>#VALUE!</x:v>
      </x:c>
      <x:c r="Y612" s="68" t="e">
        <x:f t="shared" si="139"/>
        <x:v>#VALUE!</x:v>
      </x:c>
      <x:c r="Z612" s="68" t="e">
        <x:f t="shared" si="140"/>
        <x:v>#VALUE!</x:v>
      </x:c>
      <x:c r="AA612" s="20"/>
      <x:c r="AC612" s="20">
        <x:v>50.304000000000002</x:v>
      </x:c>
      <x:c r="AD612" s="26">
        <x:v>1006.08</x:v>
      </x:c>
      <x:c r="AE612" s="492">
        <x:f t="shared" si="141"/>
        <x:v>50.304000000000002</x:v>
      </x:c>
      <x:c r="AF612" s="492" t="e">
        <x:f t="shared" si="141"/>
        <x:v>#VALUE!</x:v>
      </x:c>
    </x:row>
    <x:row r="613" spans="1:32" s="26" customFormat="1">
      <x:c r="A613" s="118">
        <x:v>84</x:v>
      </x:c>
      <x:c r="B613" s="118"/>
      <x:c r="C613" s="113">
        <x:v>6</x:v>
      </x:c>
      <x:c r="D613" s="20" t="s">
        <x:v>1473</x:v>
      </x:c>
      <x:c r="E613" s="68" t="s">
        <x:v>1510</x:v>
      </x:c>
      <x:c r="F613" s="20" t="s">
        <x:v>1474</x:v>
      </x:c>
      <x:c r="G613" s="158">
        <x:f t="shared" si="132"/>
        <x:v>0</x:v>
      </x:c>
      <x:c r="H613" s="158">
        <x:f t="shared" si="132"/>
        <x:v>0</x:v>
      </x:c>
      <x:c r="I613" s="285">
        <x:f t="shared" si="132"/>
        <x:v>0</x:v>
      </x:c>
      <x:c r="J613" s="106" t="e">
        <x:v>#VALUE!</x:v>
      </x:c>
      <x:c r="K613" s="73" t="e">
        <x:v>#VALUE!</x:v>
      </x:c>
      <x:c r="L613" s="68" t="e">
        <x:v>#VALUE!</x:v>
      </x:c>
      <x:c r="M613" s="73" t="e">
        <x:v>#VALUE!</x:v>
      </x:c>
      <x:c r="N613" s="159">
        <x:v>0</x:v>
      </x:c>
      <x:c r="O613" s="106" t="e">
        <x:v>#VALUE!</x:v>
      </x:c>
      <x:c r="P613" s="73" t="e">
        <x:f t="shared" si="133"/>
        <x:v>#VALUE!</x:v>
      </x:c>
      <x:c r="Q613" s="280">
        <x:v>0</x:v>
      </x:c>
      <x:c r="R613" s="73">
        <x:f t="shared" si="134"/>
        <x:v>0</x:v>
      </x:c>
      <x:c r="S613" s="68">
        <x:v>0</x:v>
      </x:c>
      <x:c r="T613" s="73">
        <x:f t="shared" si="135"/>
        <x:v>0</x:v>
      </x:c>
      <x:c r="U613" s="26" t="e">
        <x:v>#VALUE!</x:v>
      </x:c>
      <x:c r="V613" s="26">
        <x:f t="shared" si="136"/>
        <x:v>0</x:v>
      </x:c>
      <x:c r="W613" s="73" t="e">
        <x:f t="shared" si="137"/>
        <x:v>#VALUE!</x:v>
      </x:c>
      <x:c r="X613" s="74" t="e">
        <x:f t="shared" si="138"/>
        <x:v>#VALUE!</x:v>
      </x:c>
      <x:c r="Y613" s="68" t="e">
        <x:f t="shared" si="139"/>
        <x:v>#VALUE!</x:v>
      </x:c>
      <x:c r="Z613" s="68" t="e">
        <x:f t="shared" si="140"/>
        <x:v>#VALUE!</x:v>
      </x:c>
      <x:c r="AA613" s="20"/>
      <x:c r="AC613" s="20">
        <x:v>52.483300000000007</x:v>
      </x:c>
      <x:c r="AD613" s="26">
        <x:v>157.44990000000001</x:v>
      </x:c>
      <x:c r="AE613" s="492">
        <x:f t="shared" si="141"/>
        <x:v>52.483300000000007</x:v>
      </x:c>
      <x:c r="AF613" s="492" t="e">
        <x:f t="shared" si="141"/>
        <x:v>#VALUE!</x:v>
      </x:c>
    </x:row>
    <x:row r="614" spans="1:32" s="26" customFormat="1">
      <x:c r="A614" s="118">
        <x:v>85</x:v>
      </x:c>
      <x:c r="B614" s="118"/>
      <x:c r="C614" s="113">
        <x:v>6</x:v>
      </x:c>
      <x:c r="D614" s="20" t="s">
        <x:v>1475</x:v>
      </x:c>
      <x:c r="E614" s="68" t="s">
        <x:v>1510</x:v>
      </x:c>
      <x:c r="F614" s="20" t="s">
        <x:v>1476</x:v>
      </x:c>
      <x:c r="G614" s="158">
        <x:f t="shared" si="132"/>
        <x:v>0</x:v>
      </x:c>
      <x:c r="H614" s="158">
        <x:f t="shared" si="132"/>
        <x:v>0</x:v>
      </x:c>
      <x:c r="I614" s="285">
        <x:f t="shared" si="132"/>
        <x:v>0</x:v>
      </x:c>
      <x:c r="J614" s="106" t="e">
        <x:v>#VALUE!</x:v>
      </x:c>
      <x:c r="K614" s="73" t="e">
        <x:v>#VALUE!</x:v>
      </x:c>
      <x:c r="L614" s="68" t="e">
        <x:v>#VALUE!</x:v>
      </x:c>
      <x:c r="M614" s="73" t="e">
        <x:v>#VALUE!</x:v>
      </x:c>
      <x:c r="N614" s="159">
        <x:v>0</x:v>
      </x:c>
      <x:c r="O614" s="106" t="e">
        <x:v>#VALUE!</x:v>
      </x:c>
      <x:c r="P614" s="73" t="e">
        <x:f t="shared" si="133"/>
        <x:v>#VALUE!</x:v>
      </x:c>
      <x:c r="Q614" s="68">
        <x:v>0</x:v>
      </x:c>
      <x:c r="R614" s="73">
        <x:f t="shared" si="134"/>
        <x:v>0</x:v>
      </x:c>
      <x:c r="S614" s="68">
        <x:v>0</x:v>
      </x:c>
      <x:c r="T614" s="73">
        <x:f t="shared" si="135"/>
        <x:v>0</x:v>
      </x:c>
      <x:c r="U614" s="26" t="e">
        <x:v>#VALUE!</x:v>
      </x:c>
      <x:c r="V614" s="26">
        <x:f t="shared" si="136"/>
        <x:v>0</x:v>
      </x:c>
      <x:c r="W614" s="73" t="e">
        <x:f t="shared" si="137"/>
        <x:v>#VALUE!</x:v>
      </x:c>
      <x:c r="X614" s="74" t="e">
        <x:f t="shared" si="138"/>
        <x:v>#VALUE!</x:v>
      </x:c>
      <x:c r="Y614" s="68" t="e">
        <x:f t="shared" si="139"/>
        <x:v>#VALUE!</x:v>
      </x:c>
      <x:c r="Z614" s="68" t="e">
        <x:f t="shared" si="140"/>
        <x:v>#VALUE!</x:v>
      </x:c>
      <x:c r="AA614" s="20"/>
      <x:c r="AC614" s="20">
        <x:v>52.481699999999996</x:v>
      </x:c>
      <x:c r="AD614" s="26">
        <x:v>314.89019999999999</x:v>
      </x:c>
      <x:c r="AE614" s="492">
        <x:f t="shared" si="141"/>
        <x:v>52.481699999999996</x:v>
      </x:c>
      <x:c r="AF614" s="492" t="e">
        <x:f t="shared" si="141"/>
        <x:v>#VALUE!</x:v>
      </x:c>
    </x:row>
    <x:row r="615" spans="1:32" s="26" customFormat="1">
      <x:c r="A615" s="118">
        <x:v>86</x:v>
      </x:c>
      <x:c r="B615" s="118"/>
      <x:c r="C615" s="113">
        <x:v>6</x:v>
      </x:c>
      <x:c r="D615" s="20" t="s">
        <x:v>1511</x:v>
      </x:c>
      <x:c r="E615" s="68" t="s">
        <x:v>1510</x:v>
      </x:c>
      <x:c r="F615" s="20" t="s">
        <x:v>1512</x:v>
      </x:c>
      <x:c r="G615" s="158">
        <x:f t="shared" si="132"/>
        <x:v>0</x:v>
      </x:c>
      <x:c r="H615" s="158">
        <x:f t="shared" si="132"/>
        <x:v>0</x:v>
      </x:c>
      <x:c r="I615" s="285">
        <x:f t="shared" si="132"/>
        <x:v>0</x:v>
      </x:c>
      <x:c r="J615" s="106" t="e">
        <x:v>#VALUE!</x:v>
      </x:c>
      <x:c r="K615" s="73" t="e">
        <x:v>#VALUE!</x:v>
      </x:c>
      <x:c r="L615" s="68" t="e">
        <x:v>#VALUE!</x:v>
      </x:c>
      <x:c r="M615" s="73" t="e">
        <x:v>#VALUE!</x:v>
      </x:c>
      <x:c r="N615" s="159">
        <x:v>0</x:v>
      </x:c>
      <x:c r="O615" s="106" t="e">
        <x:v>#VALUE!</x:v>
      </x:c>
      <x:c r="P615" s="73" t="e">
        <x:f t="shared" si="133"/>
        <x:v>#VALUE!</x:v>
      </x:c>
      <x:c r="Q615" s="280">
        <x:v>0</x:v>
      </x:c>
      <x:c r="R615" s="73">
        <x:f t="shared" si="134"/>
        <x:v>0</x:v>
      </x:c>
      <x:c r="S615" s="68">
        <x:v>0</x:v>
      </x:c>
      <x:c r="T615" s="73">
        <x:f t="shared" si="135"/>
        <x:v>0</x:v>
      </x:c>
      <x:c r="U615" s="26" t="e">
        <x:v>#VALUE!</x:v>
      </x:c>
      <x:c r="V615" s="26">
        <x:f t="shared" si="136"/>
        <x:v>0</x:v>
      </x:c>
      <x:c r="W615" s="73" t="e">
        <x:f t="shared" si="137"/>
        <x:v>#VALUE!</x:v>
      </x:c>
      <x:c r="X615" s="74" t="e">
        <x:f t="shared" si="138"/>
        <x:v>#VALUE!</x:v>
      </x:c>
      <x:c r="Y615" s="68" t="e">
        <x:f t="shared" si="139"/>
        <x:v>#VALUE!</x:v>
      </x:c>
      <x:c r="Z615" s="68" t="e">
        <x:f t="shared" si="140"/>
        <x:v>#VALUE!</x:v>
      </x:c>
      <x:c r="AA615" s="20"/>
      <x:c r="AC615" s="20">
        <x:v>0.44800000000000001</x:v>
      </x:c>
      <x:c r="AD615" s="26">
        <x:v>0</x:v>
      </x:c>
      <x:c r="AE615" s="492">
        <x:f t="shared" si="141"/>
        <x:v>0.44800000000000001</x:v>
      </x:c>
      <x:c r="AF615" s="492" t="e">
        <x:f t="shared" si="141"/>
        <x:v>#VALUE!</x:v>
      </x:c>
    </x:row>
    <x:row r="616" spans="1:32" s="26" customFormat="1">
      <x:c r="A616" s="118">
        <x:v>87</x:v>
      </x:c>
      <x:c r="B616" s="118"/>
      <x:c r="C616" s="113">
        <x:v>6</x:v>
      </x:c>
      <x:c r="D616" s="20" t="s">
        <x:v>1477</x:v>
      </x:c>
      <x:c r="E616" s="68" t="s">
        <x:v>1510</x:v>
      </x:c>
      <x:c r="F616" s="20" t="s">
        <x:v>1478</x:v>
      </x:c>
      <x:c r="G616" s="158">
        <x:f t="shared" si="132"/>
        <x:v>0</x:v>
      </x:c>
      <x:c r="H616" s="158">
        <x:f t="shared" si="132"/>
        <x:v>0</x:v>
      </x:c>
      <x:c r="I616" s="285">
        <x:f t="shared" si="132"/>
        <x:v>0</x:v>
      </x:c>
      <x:c r="J616" s="106" t="e">
        <x:v>#VALUE!</x:v>
      </x:c>
      <x:c r="K616" s="73" t="e">
        <x:v>#VALUE!</x:v>
      </x:c>
      <x:c r="L616" s="68" t="e">
        <x:v>#VALUE!</x:v>
      </x:c>
      <x:c r="M616" s="73" t="e">
        <x:v>#VALUE!</x:v>
      </x:c>
      <x:c r="N616" s="159">
        <x:v>0</x:v>
      </x:c>
      <x:c r="O616" s="106" t="e">
        <x:v>#VALUE!</x:v>
      </x:c>
      <x:c r="P616" s="73" t="e">
        <x:f t="shared" si="133"/>
        <x:v>#VALUE!</x:v>
      </x:c>
      <x:c r="Q616" s="68">
        <x:v>0</x:v>
      </x:c>
      <x:c r="R616" s="73">
        <x:f t="shared" si="134"/>
        <x:v>0</x:v>
      </x:c>
      <x:c r="S616" s="68">
        <x:v>0</x:v>
      </x:c>
      <x:c r="T616" s="73">
        <x:f t="shared" si="135"/>
        <x:v>0</x:v>
      </x:c>
      <x:c r="U616" s="26" t="e">
        <x:v>#VALUE!</x:v>
      </x:c>
      <x:c r="V616" s="26">
        <x:f t="shared" si="136"/>
        <x:v>0</x:v>
      </x:c>
      <x:c r="W616" s="73" t="e">
        <x:f t="shared" si="137"/>
        <x:v>#VALUE!</x:v>
      </x:c>
      <x:c r="X616" s="74" t="e">
        <x:f t="shared" si="138"/>
        <x:v>#VALUE!</x:v>
      </x:c>
      <x:c r="Y616" s="68" t="e">
        <x:f t="shared" si="139"/>
        <x:v>#VALUE!</x:v>
      </x:c>
      <x:c r="Z616" s="68" t="e">
        <x:f t="shared" si="140"/>
        <x:v>#VALUE!</x:v>
      </x:c>
      <x:c r="AA616" s="20"/>
      <x:c r="AC616" s="20">
        <x:v>52.481699999999996</x:v>
      </x:c>
      <x:c r="AD616" s="26">
        <x:v>314.89019999999999</x:v>
      </x:c>
      <x:c r="AE616" s="492">
        <x:f t="shared" si="141"/>
        <x:v>52.481699999999996</x:v>
      </x:c>
      <x:c r="AF616" s="492" t="e">
        <x:f t="shared" si="141"/>
        <x:v>#VALUE!</x:v>
      </x:c>
    </x:row>
    <x:row r="617" spans="1:32" s="26" customFormat="1">
      <x:c r="A617" s="118">
        <x:v>88</x:v>
      </x:c>
      <x:c r="B617" s="118"/>
      <x:c r="C617" s="113">
        <x:v>6</x:v>
      </x:c>
      <x:c r="D617" s="20" t="s">
        <x:v>1466</x:v>
      </x:c>
      <x:c r="E617" s="68" t="s">
        <x:v>1510</x:v>
      </x:c>
      <x:c r="F617" s="20" t="s">
        <x:v>449</x:v>
      </x:c>
      <x:c r="G617" s="158">
        <x:f t="shared" si="132"/>
        <x:v>0</x:v>
      </x:c>
      <x:c r="H617" s="158">
        <x:f t="shared" si="132"/>
        <x:v>0</x:v>
      </x:c>
      <x:c r="I617" s="285">
        <x:f t="shared" si="132"/>
        <x:v>0</x:v>
      </x:c>
      <x:c r="J617" s="106" t="e">
        <x:v>#VALUE!</x:v>
      </x:c>
      <x:c r="K617" s="73" t="e">
        <x:v>#VALUE!</x:v>
      </x:c>
      <x:c r="L617" s="68" t="e">
        <x:v>#VALUE!</x:v>
      </x:c>
      <x:c r="M617" s="73" t="e">
        <x:v>#VALUE!</x:v>
      </x:c>
      <x:c r="N617" s="159">
        <x:v>0</x:v>
      </x:c>
      <x:c r="O617" s="106" t="e">
        <x:v>#VALUE!</x:v>
      </x:c>
      <x:c r="P617" s="73" t="e">
        <x:f t="shared" si="133"/>
        <x:v>#VALUE!</x:v>
      </x:c>
      <x:c r="Q617" s="280">
        <x:v>0</x:v>
      </x:c>
      <x:c r="R617" s="73">
        <x:f t="shared" si="134"/>
        <x:v>0</x:v>
      </x:c>
      <x:c r="S617" s="68">
        <x:v>0</x:v>
      </x:c>
      <x:c r="T617" s="73">
        <x:f t="shared" si="135"/>
        <x:v>0</x:v>
      </x:c>
      <x:c r="U617" s="26" t="e">
        <x:v>#VALUE!</x:v>
      </x:c>
      <x:c r="V617" s="26">
        <x:f t="shared" si="136"/>
        <x:v>0</x:v>
      </x:c>
      <x:c r="W617" s="73" t="e">
        <x:f t="shared" si="137"/>
        <x:v>#VALUE!</x:v>
      </x:c>
      <x:c r="X617" s="74" t="e">
        <x:f t="shared" si="138"/>
        <x:v>#VALUE!</x:v>
      </x:c>
      <x:c r="Y617" s="68" t="e">
        <x:f t="shared" si="139"/>
        <x:v>#VALUE!</x:v>
      </x:c>
      <x:c r="Z617" s="68" t="e">
        <x:f t="shared" si="140"/>
        <x:v>#VALUE!</x:v>
      </x:c>
      <x:c r="AA617" s="20"/>
      <x:c r="AC617" s="20">
        <x:v>18.5947</x:v>
      </x:c>
      <x:c r="AD617" s="26">
        <x:v>1227.2501999999999</x:v>
      </x:c>
      <x:c r="AE617" s="492">
        <x:f t="shared" si="141"/>
        <x:v>18.5947</x:v>
      </x:c>
      <x:c r="AF617" s="492" t="e">
        <x:f t="shared" si="141"/>
        <x:v>#VALUE!</x:v>
      </x:c>
    </x:row>
    <x:row r="618" spans="1:32" s="26" customFormat="1">
      <x:c r="A618" s="118">
        <x:v>89</x:v>
      </x:c>
      <x:c r="B618" s="118"/>
      <x:c r="C618" s="113">
        <x:v>6</x:v>
      </x:c>
      <x:c r="D618" s="20" t="s">
        <x:v>1479</x:v>
      </x:c>
      <x:c r="E618" s="68" t="s">
        <x:v>1510</x:v>
      </x:c>
      <x:c r="F618" s="20" t="s">
        <x:v>1480</x:v>
      </x:c>
      <x:c r="G618" s="158">
        <x:f t="shared" si="132"/>
        <x:v>0</x:v>
      </x:c>
      <x:c r="H618" s="158">
        <x:f t="shared" si="132"/>
        <x:v>0</x:v>
      </x:c>
      <x:c r="I618" s="285">
        <x:f t="shared" si="132"/>
        <x:v>0</x:v>
      </x:c>
      <x:c r="J618" s="106" t="e">
        <x:v>#VALUE!</x:v>
      </x:c>
      <x:c r="K618" s="73" t="e">
        <x:v>#VALUE!</x:v>
      </x:c>
      <x:c r="L618" s="68" t="e">
        <x:v>#VALUE!</x:v>
      </x:c>
      <x:c r="M618" s="73" t="e">
        <x:v>#VALUE!</x:v>
      </x:c>
      <x:c r="N618" s="159">
        <x:v>0</x:v>
      </x:c>
      <x:c r="O618" s="106" t="e">
        <x:v>#VALUE!</x:v>
      </x:c>
      <x:c r="P618" s="73" t="e">
        <x:f t="shared" si="133"/>
        <x:v>#VALUE!</x:v>
      </x:c>
      <x:c r="Q618" s="68">
        <x:v>0</x:v>
      </x:c>
      <x:c r="R618" s="73">
        <x:f t="shared" si="134"/>
        <x:v>0</x:v>
      </x:c>
      <x:c r="S618" s="68">
        <x:v>0</x:v>
      </x:c>
      <x:c r="T618" s="73">
        <x:f t="shared" si="135"/>
        <x:v>0</x:v>
      </x:c>
      <x:c r="U618" s="26" t="e">
        <x:v>#VALUE!</x:v>
      </x:c>
      <x:c r="V618" s="26">
        <x:f t="shared" si="136"/>
        <x:v>0</x:v>
      </x:c>
      <x:c r="W618" s="73" t="e">
        <x:f t="shared" si="137"/>
        <x:v>#VALUE!</x:v>
      </x:c>
      <x:c r="X618" s="74" t="e">
        <x:f t="shared" si="138"/>
        <x:v>#VALUE!</x:v>
      </x:c>
      <x:c r="Y618" s="68" t="e">
        <x:f t="shared" si="139"/>
        <x:v>#VALUE!</x:v>
      </x:c>
      <x:c r="Z618" s="68" t="e">
        <x:f t="shared" si="140"/>
        <x:v>#VALUE!</x:v>
      </x:c>
      <x:c r="AA618" s="20"/>
      <x:c r="AC618" s="20">
        <x:v>52.481699999999996</x:v>
      </x:c>
      <x:c r="AD618" s="26">
        <x:v>314.89019999999999</x:v>
      </x:c>
      <x:c r="AE618" s="492">
        <x:f t="shared" si="141"/>
        <x:v>52.481699999999996</x:v>
      </x:c>
      <x:c r="AF618" s="492" t="e">
        <x:f t="shared" si="141"/>
        <x:v>#VALUE!</x:v>
      </x:c>
    </x:row>
    <x:row r="619" spans="1:32" s="26" customFormat="1">
      <x:c r="A619" s="118">
        <x:v>90</x:v>
      </x:c>
      <x:c r="B619" s="118"/>
      <x:c r="C619" s="113">
        <x:v>6</x:v>
      </x:c>
      <x:c r="D619" s="20" t="s">
        <x:v>1458</x:v>
      </x:c>
      <x:c r="E619" s="68" t="s">
        <x:v>1510</x:v>
      </x:c>
      <x:c r="F619" s="20" t="s">
        <x:v>1459</x:v>
      </x:c>
      <x:c r="G619" s="158">
        <x:f t="shared" si="132"/>
        <x:v>0</x:v>
      </x:c>
      <x:c r="H619" s="158">
        <x:f t="shared" si="132"/>
        <x:v>0</x:v>
      </x:c>
      <x:c r="I619" s="285">
        <x:f t="shared" si="132"/>
        <x:v>0</x:v>
      </x:c>
      <x:c r="J619" s="106" t="e">
        <x:v>#VALUE!</x:v>
      </x:c>
      <x:c r="K619" s="73" t="e">
        <x:v>#VALUE!</x:v>
      </x:c>
      <x:c r="L619" s="68" t="e">
        <x:v>#VALUE!</x:v>
      </x:c>
      <x:c r="M619" s="73" t="e">
        <x:v>#VALUE!</x:v>
      </x:c>
      <x:c r="N619" s="159">
        <x:v>0</x:v>
      </x:c>
      <x:c r="O619" s="106" t="e">
        <x:v>#VALUE!</x:v>
      </x:c>
      <x:c r="P619" s="73" t="e">
        <x:f t="shared" si="133"/>
        <x:v>#VALUE!</x:v>
      </x:c>
      <x:c r="Q619" s="68">
        <x:v>0</x:v>
      </x:c>
      <x:c r="R619" s="73">
        <x:f t="shared" si="134"/>
        <x:v>0</x:v>
      </x:c>
      <x:c r="S619" s="68">
        <x:v>50</x:v>
      </x:c>
      <x:c r="T619" s="73">
        <x:f t="shared" si="135"/>
        <x:v>0</x:v>
      </x:c>
      <x:c r="U619" s="26" t="e">
        <x:v>#VALUE!</x:v>
      </x:c>
      <x:c r="V619" s="26">
        <x:f t="shared" si="136"/>
        <x:v>0</x:v>
      </x:c>
      <x:c r="W619" s="73" t="e">
        <x:f t="shared" si="137"/>
        <x:v>#VALUE!</x:v>
      </x:c>
      <x:c r="X619" s="74" t="e">
        <x:f t="shared" si="138"/>
        <x:v>#VALUE!</x:v>
      </x:c>
      <x:c r="Y619" s="68" t="e">
        <x:f t="shared" si="139"/>
        <x:v>#VALUE!</x:v>
      </x:c>
      <x:c r="Z619" s="68" t="e">
        <x:f t="shared" si="140"/>
        <x:v>#VALUE!</x:v>
      </x:c>
      <x:c r="AA619" s="20" t="s">
        <x:v>1530</x:v>
      </x:c>
      <x:c r="AC619" s="20">
        <x:v>8.3349090909090915</x:v>
      </x:c>
      <x:c r="AD619" s="26">
        <x:v>500.09454545454548</x:v>
      </x:c>
      <x:c r="AE619" s="492">
        <x:f t="shared" si="141"/>
        <x:v>8.3349090909090915</x:v>
      </x:c>
      <x:c r="AF619" s="492" t="e">
        <x:f t="shared" si="141"/>
        <x:v>#VALUE!</x:v>
      </x:c>
    </x:row>
    <x:row r="620" spans="1:32" s="26" customFormat="1">
      <x:c r="A620" s="118">
        <x:v>91</x:v>
      </x:c>
      <x:c r="B620" s="118"/>
      <x:c r="C620" s="113">
        <x:v>6</x:v>
      </x:c>
      <x:c r="D620" s="20" t="s">
        <x:v>1481</x:v>
      </x:c>
      <x:c r="E620" s="68" t="s">
        <x:v>1510</x:v>
      </x:c>
      <x:c r="F620" s="20" t="s">
        <x:v>1481</x:v>
      </x:c>
      <x:c r="G620" s="158">
        <x:f t="shared" si="132"/>
        <x:v>0</x:v>
      </x:c>
      <x:c r="H620" s="158">
        <x:f t="shared" si="132"/>
        <x:v>0</x:v>
      </x:c>
      <x:c r="I620" s="285">
        <x:f t="shared" si="132"/>
        <x:v>0</x:v>
      </x:c>
      <x:c r="J620" s="106" t="e">
        <x:v>#VALUE!</x:v>
      </x:c>
      <x:c r="K620" s="73" t="e">
        <x:v>#VALUE!</x:v>
      </x:c>
      <x:c r="L620" s="68" t="e">
        <x:v>#VALUE!</x:v>
      </x:c>
      <x:c r="M620" s="73" t="e">
        <x:v>#VALUE!</x:v>
      </x:c>
      <x:c r="N620" s="159">
        <x:v>0</x:v>
      </x:c>
      <x:c r="O620" s="106" t="e">
        <x:v>#VALUE!</x:v>
      </x:c>
      <x:c r="P620" s="73" t="e">
        <x:f t="shared" si="133"/>
        <x:v>#VALUE!</x:v>
      </x:c>
      <x:c r="Q620" s="280">
        <x:v>0</x:v>
      </x:c>
      <x:c r="R620" s="73">
        <x:f t="shared" si="134"/>
        <x:v>0</x:v>
      </x:c>
      <x:c r="S620" s="68">
        <x:v>0</x:v>
      </x:c>
      <x:c r="T620" s="73">
        <x:f t="shared" si="135"/>
        <x:v>0</x:v>
      </x:c>
      <x:c r="U620" s="26" t="e">
        <x:v>#VALUE!</x:v>
      </x:c>
      <x:c r="V620" s="26">
        <x:f t="shared" si="136"/>
        <x:v>0</x:v>
      </x:c>
      <x:c r="W620" s="73" t="e">
        <x:f t="shared" si="137"/>
        <x:v>#VALUE!</x:v>
      </x:c>
      <x:c r="X620" s="74" t="e">
        <x:f t="shared" si="138"/>
        <x:v>#VALUE!</x:v>
      </x:c>
      <x:c r="Y620" s="68" t="e">
        <x:f t="shared" si="139"/>
        <x:v>#VALUE!</x:v>
      </x:c>
      <x:c r="Z620" s="68" t="e">
        <x:f t="shared" si="140"/>
        <x:v>#VALUE!</x:v>
      </x:c>
      <x:c r="AA620" s="20" t="s">
        <x:v>1528</x:v>
      </x:c>
      <x:c r="AC620" s="20">
        <x:v>0</x:v>
      </x:c>
      <x:c r="AD620" s="26">
        <x:v>0</x:v>
      </x:c>
      <x:c r="AE620" s="492">
        <x:f t="shared" si="141"/>
        <x:v>0</x:v>
      </x:c>
      <x:c r="AF620" s="492" t="e">
        <x:f t="shared" si="141"/>
        <x:v>#VALUE!</x:v>
      </x:c>
    </x:row>
    <x:row r="621" spans="1:32" s="26" customFormat="1">
      <x:c r="A621" s="118">
        <x:v>92</x:v>
      </x:c>
      <x:c r="B621" s="118"/>
      <x:c r="C621" s="113">
        <x:v>6</x:v>
      </x:c>
      <x:c r="D621" s="35" t="s">
        <x:v>1513</x:v>
      </x:c>
      <x:c r="E621" s="68" t="s">
        <x:v>1510</x:v>
      </x:c>
      <x:c r="F621" s="20" t="s">
        <x:v>1514</x:v>
      </x:c>
      <x:c r="G621" s="158">
        <x:f t="shared" si="132"/>
        <x:v>0</x:v>
      </x:c>
      <x:c r="H621" s="158">
        <x:f t="shared" si="132"/>
        <x:v>0</x:v>
      </x:c>
      <x:c r="I621" s="285">
        <x:f t="shared" si="132"/>
        <x:v>0</x:v>
      </x:c>
      <x:c r="J621" s="106" t="e">
        <x:v>#VALUE!</x:v>
      </x:c>
      <x:c r="K621" s="73" t="e">
        <x:v>#VALUE!</x:v>
      </x:c>
      <x:c r="L621" s="68" t="e">
        <x:v>#VALUE!</x:v>
      </x:c>
      <x:c r="M621" s="73" t="e">
        <x:v>#VALUE!</x:v>
      </x:c>
      <x:c r="N621" s="159">
        <x:v>0</x:v>
      </x:c>
      <x:c r="O621" s="106" t="e">
        <x:v>#VALUE!</x:v>
      </x:c>
      <x:c r="P621" s="73" t="e">
        <x:f t="shared" si="133"/>
        <x:v>#VALUE!</x:v>
      </x:c>
      <x:c r="Q621" s="68">
        <x:v>432</x:v>
      </x:c>
      <x:c r="R621" s="73">
        <x:f t="shared" si="134"/>
        <x:v>0</x:v>
      </x:c>
      <x:c r="S621" s="68">
        <x:v>0</x:v>
      </x:c>
      <x:c r="T621" s="73">
        <x:f t="shared" si="135"/>
        <x:v>0</x:v>
      </x:c>
      <x:c r="U621" s="26" t="e">
        <x:v>#VALUE!</x:v>
      </x:c>
      <x:c r="V621" s="26">
        <x:f t="shared" si="136"/>
        <x:v>0</x:v>
      </x:c>
      <x:c r="W621" s="73" t="e">
        <x:f t="shared" si="137"/>
        <x:v>#VALUE!</x:v>
      </x:c>
      <x:c r="X621" s="74" t="e">
        <x:f t="shared" si="138"/>
        <x:v>#VALUE!</x:v>
      </x:c>
      <x:c r="Y621" s="68" t="e">
        <x:f t="shared" si="139"/>
        <x:v>#VALUE!</x:v>
      </x:c>
      <x:c r="Z621" s="68" t="e">
        <x:f t="shared" si="140"/>
        <x:v>#VALUE!</x:v>
      </x:c>
      <x:c r="AA621" s="20" t="s">
        <x:v>1546</x:v>
      </x:c>
      <x:c r="AC621" s="20">
        <x:v>3.1349999999999998</x:v>
      </x:c>
      <x:c r="AD621" s="26">
        <x:v>0</x:v>
      </x:c>
      <x:c r="AE621" s="492">
        <x:f t="shared" si="141"/>
        <x:v>3.1349999999999998</x:v>
      </x:c>
      <x:c r="AF621" s="492" t="e">
        <x:f t="shared" si="141"/>
        <x:v>#VALUE!</x:v>
      </x:c>
    </x:row>
    <x:row r="622" spans="1:32" s="26" customFormat="1">
      <x:c r="A622" s="118">
        <x:v>93</x:v>
      </x:c>
      <x:c r="B622" s="118"/>
      <x:c r="C622" s="113">
        <x:v>6</x:v>
      </x:c>
      <x:c r="D622" s="20" t="s">
        <x:v>1456</x:v>
      </x:c>
      <x:c r="E622" s="68" t="s">
        <x:v>1510</x:v>
      </x:c>
      <x:c r="F622" s="20" t="s">
        <x:v>1457</x:v>
      </x:c>
      <x:c r="G622" s="158">
        <x:f t="shared" si="132"/>
        <x:v>0</x:v>
      </x:c>
      <x:c r="H622" s="158">
        <x:f t="shared" si="132"/>
        <x:v>0</x:v>
      </x:c>
      <x:c r="I622" s="285">
        <x:f t="shared" si="132"/>
        <x:v>0</x:v>
      </x:c>
      <x:c r="J622" s="106" t="e">
        <x:v>#VALUE!</x:v>
      </x:c>
      <x:c r="K622" s="73" t="e">
        <x:v>#VALUE!</x:v>
      </x:c>
      <x:c r="L622" s="68" t="e">
        <x:v>#VALUE!</x:v>
      </x:c>
      <x:c r="M622" s="73" t="e">
        <x:v>#VALUE!</x:v>
      </x:c>
      <x:c r="N622" s="159">
        <x:v>0</x:v>
      </x:c>
      <x:c r="O622" s="106" t="e">
        <x:v>#VALUE!</x:v>
      </x:c>
      <x:c r="P622" s="73" t="e">
        <x:f t="shared" si="133"/>
        <x:v>#VALUE!</x:v>
      </x:c>
      <x:c r="Q622" s="280">
        <x:v>0</x:v>
      </x:c>
      <x:c r="R622" s="73">
        <x:f t="shared" si="134"/>
        <x:v>0</x:v>
      </x:c>
      <x:c r="S622" s="68">
        <x:v>0</x:v>
      </x:c>
      <x:c r="T622" s="73">
        <x:f t="shared" si="135"/>
        <x:v>0</x:v>
      </x:c>
      <x:c r="U622" s="26" t="e">
        <x:v>#VALUE!</x:v>
      </x:c>
      <x:c r="V622" s="26">
        <x:f t="shared" si="136"/>
        <x:v>0</x:v>
      </x:c>
      <x:c r="W622" s="73" t="e">
        <x:f t="shared" si="137"/>
        <x:v>#VALUE!</x:v>
      </x:c>
      <x:c r="X622" s="74" t="e">
        <x:f t="shared" si="138"/>
        <x:v>#VALUE!</x:v>
      </x:c>
      <x:c r="Y622" s="68" t="e">
        <x:f t="shared" si="139"/>
        <x:v>#VALUE!</x:v>
      </x:c>
      <x:c r="Z622" s="68" t="e">
        <x:f t="shared" si="140"/>
        <x:v>#VALUE!</x:v>
      </x:c>
      <x:c r="AA622" s="20" t="s">
        <x:v>1529</x:v>
      </x:c>
      <x:c r="AC622" s="20">
        <x:v>1.3440000000000001</x:v>
      </x:c>
      <x:c r="AD622" s="26">
        <x:v>24.192</x:v>
      </x:c>
      <x:c r="AE622" s="492">
        <x:f t="shared" si="141"/>
        <x:v>1.3440000000000001</x:v>
      </x:c>
      <x:c r="AF622" s="492" t="e">
        <x:f t="shared" si="141"/>
        <x:v>#VALUE!</x:v>
      </x:c>
    </x:row>
    <x:row r="623" spans="1:32" s="26" customFormat="1">
      <x:c r="A623" s="118">
        <x:v>94</x:v>
      </x:c>
      <x:c r="B623" s="118"/>
      <x:c r="C623" s="113">
        <x:v>6</x:v>
      </x:c>
      <x:c r="D623" s="435" t="s">
        <x:v>1500</x:v>
      </x:c>
      <x:c r="E623" s="441" t="s">
        <x:v>1510</x:v>
      </x:c>
      <x:c r="F623" s="435" t="s">
        <x:v>1501</x:v>
      </x:c>
      <x:c r="G623" s="436">
        <x:f t="shared" si="132"/>
        <x:v>0</x:v>
      </x:c>
      <x:c r="H623" s="436">
        <x:f t="shared" si="132"/>
        <x:v>0</x:v>
      </x:c>
      <x:c r="I623" s="437">
        <x:f t="shared" si="132"/>
        <x:v>0</x:v>
      </x:c>
      <x:c r="J623" s="438" t="e">
        <x:v>#VALUE!</x:v>
      </x:c>
      <x:c r="K623" s="439" t="e">
        <x:v>#VALUE!</x:v>
      </x:c>
      <x:c r="L623" s="441" t="e">
        <x:v>#VALUE!</x:v>
      </x:c>
      <x:c r="M623" s="439" t="e">
        <x:v>#VALUE!</x:v>
      </x:c>
      <x:c r="N623" s="440">
        <x:v>0</x:v>
      </x:c>
      <x:c r="O623" s="438" t="e">
        <x:v>#VALUE!</x:v>
      </x:c>
      <x:c r="P623" s="439" t="e">
        <x:f t="shared" si="133"/>
        <x:v>#VALUE!</x:v>
      </x:c>
      <x:c r="Q623" s="441">
        <x:v>0</x:v>
      </x:c>
      <x:c r="R623" s="439">
        <x:f t="shared" si="134"/>
        <x:v>0</x:v>
      </x:c>
      <x:c r="S623" s="441">
        <x:v>0</x:v>
      </x:c>
      <x:c r="T623" s="439">
        <x:f t="shared" si="135"/>
        <x:v>0</x:v>
      </x:c>
      <x:c r="U623" s="442" t="e">
        <x:v>#VALUE!</x:v>
      </x:c>
      <x:c r="V623" s="442">
        <x:f t="shared" si="136"/>
        <x:v>0</x:v>
      </x:c>
      <x:c r="W623" s="439" t="e">
        <x:f t="shared" si="137"/>
        <x:v>#VALUE!</x:v>
      </x:c>
      <x:c r="X623" s="443" t="e">
        <x:f t="shared" si="138"/>
        <x:v>#VALUE!</x:v>
      </x:c>
      <x:c r="Y623" s="441" t="e">
        <x:f t="shared" si="139"/>
        <x:v>#VALUE!</x:v>
      </x:c>
      <x:c r="Z623" s="441" t="e">
        <x:f t="shared" si="140"/>
        <x:v>#VALUE!</x:v>
      </x:c>
      <x:c r="AA623" s="20"/>
      <x:c r="AC623" s="20">
        <x:v>0</x:v>
      </x:c>
      <x:c r="AD623" s="26">
        <x:v>0</x:v>
      </x:c>
      <x:c r="AE623" s="492">
        <x:f t="shared" si="141"/>
        <x:v>0</x:v>
      </x:c>
      <x:c r="AF623" s="492" t="e">
        <x:f t="shared" si="141"/>
        <x:v>#VALUE!</x:v>
      </x:c>
    </x:row>
    <x:row r="624" spans="1:32" s="26" customFormat="1">
      <x:c r="A624" s="118">
        <x:v>95</x:v>
      </x:c>
      <x:c r="B624" s="118"/>
      <x:c r="C624" s="113">
        <x:v>6</x:v>
      </x:c>
      <x:c r="D624" s="435" t="s">
        <x:v>1524</x:v>
      </x:c>
      <x:c r="E624" s="441" t="s">
        <x:v>1510</x:v>
      </x:c>
      <x:c r="F624" s="435" t="s">
        <x:v>1501</x:v>
      </x:c>
      <x:c r="G624" s="436">
        <x:f t="shared" si="132"/>
        <x:v>0</x:v>
      </x:c>
      <x:c r="H624" s="436">
        <x:f t="shared" si="132"/>
        <x:v>0</x:v>
      </x:c>
      <x:c r="I624" s="437">
        <x:f t="shared" si="132"/>
        <x:v>0</x:v>
      </x:c>
      <x:c r="J624" s="438" t="e">
        <x:v>#VALUE!</x:v>
      </x:c>
      <x:c r="K624" s="439" t="e">
        <x:v>#VALUE!</x:v>
      </x:c>
      <x:c r="L624" s="441" t="e">
        <x:v>#VALUE!</x:v>
      </x:c>
      <x:c r="M624" s="439" t="e">
        <x:v>#VALUE!</x:v>
      </x:c>
      <x:c r="N624" s="440">
        <x:v>0</x:v>
      </x:c>
      <x:c r="O624" s="438" t="e">
        <x:v>#VALUE!</x:v>
      </x:c>
      <x:c r="P624" s="439" t="e">
        <x:f t="shared" si="133"/>
        <x:v>#VALUE!</x:v>
      </x:c>
      <x:c r="Q624" s="444">
        <x:v>0</x:v>
      </x:c>
      <x:c r="R624" s="439">
        <x:f t="shared" si="134"/>
        <x:v>0</x:v>
      </x:c>
      <x:c r="S624" s="441">
        <x:v>0</x:v>
      </x:c>
      <x:c r="T624" s="439">
        <x:f t="shared" si="135"/>
        <x:v>0</x:v>
      </x:c>
      <x:c r="U624" s="442" t="e">
        <x:v>#VALUE!</x:v>
      </x:c>
      <x:c r="V624" s="442">
        <x:f t="shared" si="136"/>
        <x:v>0</x:v>
      </x:c>
      <x:c r="W624" s="439" t="e">
        <x:f t="shared" si="137"/>
        <x:v>#VALUE!</x:v>
      </x:c>
      <x:c r="X624" s="443" t="e">
        <x:f t="shared" si="138"/>
        <x:v>#VALUE!</x:v>
      </x:c>
      <x:c r="Y624" s="441" t="e">
        <x:f t="shared" si="139"/>
        <x:v>#VALUE!</x:v>
      </x:c>
      <x:c r="Z624" s="441" t="e">
        <x:f t="shared" si="140"/>
        <x:v>#VALUE!</x:v>
      </x:c>
      <x:c r="AA624" s="20"/>
      <x:c r="AC624" s="20">
        <x:v>0</x:v>
      </x:c>
      <x:c r="AD624" s="26">
        <x:v>0</x:v>
      </x:c>
      <x:c r="AE624" s="492">
        <x:f t="shared" si="141"/>
        <x:v>0</x:v>
      </x:c>
      <x:c r="AF624" s="492" t="e">
        <x:f t="shared" si="141"/>
        <x:v>#VALUE!</x:v>
      </x:c>
    </x:row>
    <x:row r="625" spans="1:32" s="26" customFormat="1">
      <x:c r="A625" s="118">
        <x:v>96</x:v>
      </x:c>
      <x:c r="B625" s="118"/>
      <x:c r="C625" s="113">
        <x:v>6</x:v>
      </x:c>
      <x:c r="D625" s="435" t="s">
        <x:v>1502</x:v>
      </x:c>
      <x:c r="E625" s="441" t="s">
        <x:v>1510</x:v>
      </x:c>
      <x:c r="F625" s="435" t="s">
        <x:v>1501</x:v>
      </x:c>
      <x:c r="G625" s="436">
        <x:f t="shared" si="132"/>
        <x:v>0</x:v>
      </x:c>
      <x:c r="H625" s="436">
        <x:f t="shared" si="132"/>
        <x:v>0</x:v>
      </x:c>
      <x:c r="I625" s="437">
        <x:f t="shared" si="132"/>
        <x:v>0</x:v>
      </x:c>
      <x:c r="J625" s="438" t="e">
        <x:v>#VALUE!</x:v>
      </x:c>
      <x:c r="K625" s="439" t="e">
        <x:v>#VALUE!</x:v>
      </x:c>
      <x:c r="L625" s="441" t="e">
        <x:v>#VALUE!</x:v>
      </x:c>
      <x:c r="M625" s="439" t="e">
        <x:v>#VALUE!</x:v>
      </x:c>
      <x:c r="N625" s="440">
        <x:v>0</x:v>
      </x:c>
      <x:c r="O625" s="438" t="e">
        <x:v>#VALUE!</x:v>
      </x:c>
      <x:c r="P625" s="439" t="e">
        <x:f t="shared" si="133"/>
        <x:v>#VALUE!</x:v>
      </x:c>
      <x:c r="Q625" s="441">
        <x:v>0</x:v>
      </x:c>
      <x:c r="R625" s="439">
        <x:f t="shared" si="134"/>
        <x:v>0</x:v>
      </x:c>
      <x:c r="S625" s="441">
        <x:v>0</x:v>
      </x:c>
      <x:c r="T625" s="439">
        <x:f t="shared" si="135"/>
        <x:v>0</x:v>
      </x:c>
      <x:c r="U625" s="442" t="e">
        <x:v>#VALUE!</x:v>
      </x:c>
      <x:c r="V625" s="442">
        <x:f t="shared" si="136"/>
        <x:v>0</x:v>
      </x:c>
      <x:c r="W625" s="439" t="e">
        <x:f t="shared" si="137"/>
        <x:v>#VALUE!</x:v>
      </x:c>
      <x:c r="X625" s="443" t="e">
        <x:f t="shared" si="138"/>
        <x:v>#VALUE!</x:v>
      </x:c>
      <x:c r="Y625" s="441" t="e">
        <x:f t="shared" si="139"/>
        <x:v>#VALUE!</x:v>
      </x:c>
      <x:c r="Z625" s="441" t="e">
        <x:f t="shared" si="140"/>
        <x:v>#VALUE!</x:v>
      </x:c>
      <x:c r="AA625" s="20"/>
      <x:c r="AC625" s="20">
        <x:v>0</x:v>
      </x:c>
      <x:c r="AD625" s="26">
        <x:v>0</x:v>
      </x:c>
      <x:c r="AE625" s="492">
        <x:f t="shared" si="141"/>
        <x:v>0</x:v>
      </x:c>
      <x:c r="AF625" s="492" t="e">
        <x:f t="shared" si="141"/>
        <x:v>#VALUE!</x:v>
      </x:c>
    </x:row>
    <x:row r="626" spans="1:32" s="26" customFormat="1">
      <x:c r="A626" s="118">
        <x:v>97</x:v>
      </x:c>
      <x:c r="B626" s="118"/>
      <x:c r="C626" s="113">
        <x:v>6</x:v>
      </x:c>
      <x:c r="D626" s="435" t="s">
        <x:v>1523</x:v>
      </x:c>
      <x:c r="E626" s="441" t="s">
        <x:v>1510</x:v>
      </x:c>
      <x:c r="F626" s="435" t="s">
        <x:v>1501</x:v>
      </x:c>
      <x:c r="G626" s="436">
        <x:f t="shared" ref="G626:I653" si="142">SUMIFS(U:U,$D:$D,$D626,$C:$C,$C626-1)</x:f>
        <x:v>0</x:v>
      </x:c>
      <x:c r="H626" s="436">
        <x:f t="shared" si="142"/>
        <x:v>0</x:v>
      </x:c>
      <x:c r="I626" s="437">
        <x:f t="shared" si="142"/>
        <x:v>0</x:v>
      </x:c>
      <x:c r="J626" s="438" t="e">
        <x:v>#VALUE!</x:v>
      </x:c>
      <x:c r="K626" s="439" t="e">
        <x:v>#VALUE!</x:v>
      </x:c>
      <x:c r="L626" s="441" t="e">
        <x:v>#VALUE!</x:v>
      </x:c>
      <x:c r="M626" s="439" t="e">
        <x:v>#VALUE!</x:v>
      </x:c>
      <x:c r="N626" s="440">
        <x:v>0</x:v>
      </x:c>
      <x:c r="O626" s="438" t="e">
        <x:v>#VALUE!</x:v>
      </x:c>
      <x:c r="P626" s="439" t="e">
        <x:f t="shared" si="133"/>
        <x:v>#VALUE!</x:v>
      </x:c>
      <x:c r="Q626" s="444">
        <x:v>0</x:v>
      </x:c>
      <x:c r="R626" s="439">
        <x:f t="shared" si="134"/>
        <x:v>0</x:v>
      </x:c>
      <x:c r="S626" s="441">
        <x:v>0</x:v>
      </x:c>
      <x:c r="T626" s="439">
        <x:f t="shared" si="135"/>
        <x:v>0</x:v>
      </x:c>
      <x:c r="U626" s="442" t="e">
        <x:v>#VALUE!</x:v>
      </x:c>
      <x:c r="V626" s="442">
        <x:f t="shared" si="136"/>
        <x:v>0</x:v>
      </x:c>
      <x:c r="W626" s="439" t="e">
        <x:f t="shared" si="137"/>
        <x:v>#VALUE!</x:v>
      </x:c>
      <x:c r="X626" s="443" t="e">
        <x:f t="shared" si="138"/>
        <x:v>#VALUE!</x:v>
      </x:c>
      <x:c r="Y626" s="441" t="e">
        <x:f t="shared" si="139"/>
        <x:v>#VALUE!</x:v>
      </x:c>
      <x:c r="Z626" s="441" t="e">
        <x:f t="shared" si="140"/>
        <x:v>#VALUE!</x:v>
      </x:c>
      <x:c r="AA626" s="20"/>
      <x:c r="AC626" s="20">
        <x:v>0</x:v>
      </x:c>
      <x:c r="AD626" s="26">
        <x:v>0</x:v>
      </x:c>
      <x:c r="AE626" s="492">
        <x:f t="shared" si="141"/>
        <x:v>0</x:v>
      </x:c>
      <x:c r="AF626" s="492" t="e">
        <x:f t="shared" si="141"/>
        <x:v>#VALUE!</x:v>
      </x:c>
    </x:row>
    <x:row r="627" spans="1:32" s="26" customFormat="1">
      <x:c r="A627" s="118">
        <x:v>98</x:v>
      </x:c>
      <x:c r="B627" s="118"/>
      <x:c r="C627" s="113">
        <x:v>6</x:v>
      </x:c>
      <x:c r="D627" s="20" t="s">
        <x:v>1482</x:v>
      </x:c>
      <x:c r="E627" s="68" t="s">
        <x:v>1510</x:v>
      </x:c>
      <x:c r="F627" s="20" t="s">
        <x:v>1483</x:v>
      </x:c>
      <x:c r="G627" s="158">
        <x:f t="shared" si="142"/>
        <x:v>0</x:v>
      </x:c>
      <x:c r="H627" s="158">
        <x:f t="shared" si="142"/>
        <x:v>0</x:v>
      </x:c>
      <x:c r="I627" s="285">
        <x:f t="shared" si="142"/>
        <x:v>0</x:v>
      </x:c>
      <x:c r="J627" s="106" t="e">
        <x:v>#VALUE!</x:v>
      </x:c>
      <x:c r="K627" s="73" t="e">
        <x:v>#VALUE!</x:v>
      </x:c>
      <x:c r="L627" s="68" t="e">
        <x:v>#VALUE!</x:v>
      </x:c>
      <x:c r="M627" s="73" t="e">
        <x:v>#VALUE!</x:v>
      </x:c>
      <x:c r="N627" s="159">
        <x:v>0</x:v>
      </x:c>
      <x:c r="O627" s="106" t="e">
        <x:v>#VALUE!</x:v>
      </x:c>
      <x:c r="P627" s="73" t="e">
        <x:f t="shared" si="133"/>
        <x:v>#VALUE!</x:v>
      </x:c>
      <x:c r="Q627" s="68">
        <x:v>0</x:v>
      </x:c>
      <x:c r="R627" s="73">
        <x:f t="shared" si="134"/>
        <x:v>0</x:v>
      </x:c>
      <x:c r="S627" s="68">
        <x:v>0</x:v>
      </x:c>
      <x:c r="T627" s="73">
        <x:f t="shared" si="135"/>
        <x:v>0</x:v>
      </x:c>
      <x:c r="U627" s="26" t="e">
        <x:v>#VALUE!</x:v>
      </x:c>
      <x:c r="V627" s="26">
        <x:f t="shared" si="136"/>
        <x:v>0</x:v>
      </x:c>
      <x:c r="W627" s="73" t="e">
        <x:f t="shared" si="137"/>
        <x:v>#VALUE!</x:v>
      </x:c>
      <x:c r="X627" s="74" t="e">
        <x:f t="shared" si="138"/>
        <x:v>#VALUE!</x:v>
      </x:c>
      <x:c r="Y627" s="68" t="e">
        <x:f t="shared" si="139"/>
        <x:v>#VALUE!</x:v>
      </x:c>
      <x:c r="Z627" s="68" t="e">
        <x:f t="shared" si="140"/>
        <x:v>#VALUE!</x:v>
      </x:c>
      <x:c r="AA627" s="20"/>
      <x:c r="AC627" s="20">
        <x:v>52.483300000000007</x:v>
      </x:c>
      <x:c r="AD627" s="26">
        <x:v>157.44990000000001</x:v>
      </x:c>
      <x:c r="AE627" s="492">
        <x:f t="shared" si="141"/>
        <x:v>52.483300000000007</x:v>
      </x:c>
      <x:c r="AF627" s="492" t="e">
        <x:f t="shared" si="141"/>
        <x:v>#VALUE!</x:v>
      </x:c>
    </x:row>
    <x:row r="628" spans="1:32" s="26" customFormat="1" ht="15" customHeight="1">
      <x:c r="A628" s="118">
        <x:v>99</x:v>
      </x:c>
      <x:c r="B628" s="118"/>
      <x:c r="C628" s="113">
        <x:v>6</x:v>
      </x:c>
      <x:c r="D628" s="20" t="s">
        <x:v>1467</x:v>
      </x:c>
      <x:c r="E628" s="68" t="s">
        <x:v>1510</x:v>
      </x:c>
      <x:c r="F628" s="20" t="s">
        <x:v>1468</x:v>
      </x:c>
      <x:c r="G628" s="158">
        <x:f t="shared" si="142"/>
        <x:v>0</x:v>
      </x:c>
      <x:c r="H628" s="158">
        <x:f t="shared" si="142"/>
        <x:v>0</x:v>
      </x:c>
      <x:c r="I628" s="285">
        <x:f t="shared" si="142"/>
        <x:v>0</x:v>
      </x:c>
      <x:c r="J628" s="106" t="e">
        <x:v>#VALUE!</x:v>
      </x:c>
      <x:c r="K628" s="73" t="e">
        <x:v>#VALUE!</x:v>
      </x:c>
      <x:c r="L628" s="68" t="e">
        <x:v>#VALUE!</x:v>
      </x:c>
      <x:c r="M628" s="73" t="e">
        <x:v>#VALUE!</x:v>
      </x:c>
      <x:c r="N628" s="159">
        <x:v>0</x:v>
      </x:c>
      <x:c r="O628" s="106" t="e">
        <x:v>#VALUE!</x:v>
      </x:c>
      <x:c r="P628" s="73" t="e">
        <x:f t="shared" si="133"/>
        <x:v>#VALUE!</x:v>
      </x:c>
      <x:c r="Q628" s="280">
        <x:v>0</x:v>
      </x:c>
      <x:c r="R628" s="73">
        <x:f t="shared" si="134"/>
        <x:v>0</x:v>
      </x:c>
      <x:c r="S628" s="68">
        <x:v>0</x:v>
      </x:c>
      <x:c r="T628" s="73">
        <x:f t="shared" si="135"/>
        <x:v>0</x:v>
      </x:c>
      <x:c r="U628" s="26" t="e">
        <x:v>#VALUE!</x:v>
      </x:c>
      <x:c r="V628" s="26">
        <x:f t="shared" si="136"/>
        <x:v>0</x:v>
      </x:c>
      <x:c r="W628" s="73" t="e">
        <x:f t="shared" si="137"/>
        <x:v>#VALUE!</x:v>
      </x:c>
      <x:c r="X628" s="74" t="e">
        <x:f t="shared" si="138"/>
        <x:v>#VALUE!</x:v>
      </x:c>
      <x:c r="Y628" s="68" t="e">
        <x:f t="shared" si="139"/>
        <x:v>#VALUE!</x:v>
      </x:c>
      <x:c r="Z628" s="68" t="e">
        <x:f t="shared" si="140"/>
        <x:v>#VALUE!</x:v>
      </x:c>
      <x:c r="AA628" s="20"/>
      <x:c r="AC628" s="20">
        <x:v>48.576347619047624</x:v>
      </x:c>
      <x:c r="AD628" s="26">
        <x:v>3060.3099000000002</x:v>
      </x:c>
      <x:c r="AE628" s="492">
        <x:f t="shared" si="141"/>
        <x:v>48.576347619047624</x:v>
      </x:c>
      <x:c r="AF628" s="492" t="e">
        <x:f t="shared" si="141"/>
        <x:v>#VALUE!</x:v>
      </x:c>
    </x:row>
    <x:row r="629" spans="1:32" s="26" customFormat="1" ht="15" customHeight="1">
      <x:c r="A629" s="118">
        <x:v>100</x:v>
      </x:c>
      <x:c r="B629" s="118"/>
      <x:c r="C629" s="113">
        <x:v>6</x:v>
      </x:c>
      <x:c r="D629" s="20" t="s">
        <x:v>1484</x:v>
      </x:c>
      <x:c r="E629" s="68" t="s">
        <x:v>1510</x:v>
      </x:c>
      <x:c r="F629" s="20" t="s">
        <x:v>1468</x:v>
      </x:c>
      <x:c r="G629" s="158">
        <x:f t="shared" si="142"/>
        <x:v>0</x:v>
      </x:c>
      <x:c r="H629" s="158">
        <x:f t="shared" si="142"/>
        <x:v>0</x:v>
      </x:c>
      <x:c r="I629" s="285">
        <x:f t="shared" si="142"/>
        <x:v>0</x:v>
      </x:c>
      <x:c r="J629" s="106" t="e">
        <x:v>#VALUE!</x:v>
      </x:c>
      <x:c r="K629" s="73" t="e">
        <x:v>#VALUE!</x:v>
      </x:c>
      <x:c r="L629" s="68" t="e">
        <x:v>#VALUE!</x:v>
      </x:c>
      <x:c r="M629" s="73" t="e">
        <x:v>#VALUE!</x:v>
      </x:c>
      <x:c r="N629" s="159">
        <x:v>0</x:v>
      </x:c>
      <x:c r="O629" s="106" t="e">
        <x:v>#VALUE!</x:v>
      </x:c>
      <x:c r="P629" s="73" t="e">
        <x:f t="shared" si="133"/>
        <x:v>#VALUE!</x:v>
      </x:c>
      <x:c r="Q629" s="68">
        <x:v>0</x:v>
      </x:c>
      <x:c r="R629" s="73">
        <x:f t="shared" si="134"/>
        <x:v>0</x:v>
      </x:c>
      <x:c r="S629" s="68">
        <x:v>0</x:v>
      </x:c>
      <x:c r="T629" s="73">
        <x:f t="shared" si="135"/>
        <x:v>0</x:v>
      </x:c>
      <x:c r="U629" s="26" t="e">
        <x:v>#VALUE!</x:v>
      </x:c>
      <x:c r="V629" s="26">
        <x:f t="shared" si="136"/>
        <x:v>0</x:v>
      </x:c>
      <x:c r="W629" s="73" t="e">
        <x:f t="shared" si="137"/>
        <x:v>#VALUE!</x:v>
      </x:c>
      <x:c r="X629" s="74" t="e">
        <x:f t="shared" si="138"/>
        <x:v>#VALUE!</x:v>
      </x:c>
      <x:c r="Y629" s="68" t="e">
        <x:f t="shared" si="139"/>
        <x:v>#VALUE!</x:v>
      </x:c>
      <x:c r="Z629" s="68" t="e">
        <x:f t="shared" si="140"/>
        <x:v>#VALUE!</x:v>
      </x:c>
      <x:c r="AA629" s="20"/>
      <x:c r="AC629" s="20">
        <x:v>52.483300000000007</x:v>
      </x:c>
      <x:c r="AD629" s="26">
        <x:v>157.44990000000001</x:v>
      </x:c>
      <x:c r="AE629" s="492">
        <x:f t="shared" si="141"/>
        <x:v>52.483300000000007</x:v>
      </x:c>
      <x:c r="AF629" s="492" t="e">
        <x:f t="shared" si="141"/>
        <x:v>#VALUE!</x:v>
      </x:c>
    </x:row>
    <x:row r="630" spans="1:32" s="26" customFormat="1" ht="15" customHeight="1">
      <x:c r="A630" s="118">
        <x:v>101</x:v>
      </x:c>
      <x:c r="B630" s="118"/>
      <x:c r="C630" s="113">
        <x:v>6</x:v>
      </x:c>
      <x:c r="D630" s="20" t="s">
        <x:v>1485</x:v>
      </x:c>
      <x:c r="E630" s="68" t="s">
        <x:v>1510</x:v>
      </x:c>
      <x:c r="F630" s="20" t="s">
        <x:v>1468</x:v>
      </x:c>
      <x:c r="G630" s="158">
        <x:f t="shared" si="142"/>
        <x:v>0</x:v>
      </x:c>
      <x:c r="H630" s="158">
        <x:f t="shared" si="142"/>
        <x:v>0</x:v>
      </x:c>
      <x:c r="I630" s="285">
        <x:f t="shared" si="142"/>
        <x:v>0</x:v>
      </x:c>
      <x:c r="J630" s="106" t="e">
        <x:v>#VALUE!</x:v>
      </x:c>
      <x:c r="K630" s="73" t="e">
        <x:v>#VALUE!</x:v>
      </x:c>
      <x:c r="L630" s="68" t="e">
        <x:v>#VALUE!</x:v>
      </x:c>
      <x:c r="M630" s="73" t="e">
        <x:v>#VALUE!</x:v>
      </x:c>
      <x:c r="N630" s="159">
        <x:v>0</x:v>
      </x:c>
      <x:c r="O630" s="106" t="e">
        <x:v>#VALUE!</x:v>
      </x:c>
      <x:c r="P630" s="73" t="e">
        <x:f t="shared" si="133"/>
        <x:v>#VALUE!</x:v>
      </x:c>
      <x:c r="Q630" s="280">
        <x:v>0</x:v>
      </x:c>
      <x:c r="R630" s="73">
        <x:f t="shared" si="134"/>
        <x:v>0</x:v>
      </x:c>
      <x:c r="S630" s="68">
        <x:v>0</x:v>
      </x:c>
      <x:c r="T630" s="73">
        <x:f t="shared" si="135"/>
        <x:v>0</x:v>
      </x:c>
      <x:c r="U630" s="26" t="e">
        <x:v>#VALUE!</x:v>
      </x:c>
      <x:c r="V630" s="26">
        <x:f t="shared" si="136"/>
        <x:v>0</x:v>
      </x:c>
      <x:c r="W630" s="73" t="e">
        <x:f t="shared" si="137"/>
        <x:v>#VALUE!</x:v>
      </x:c>
      <x:c r="X630" s="74" t="e">
        <x:f t="shared" si="138"/>
        <x:v>#VALUE!</x:v>
      </x:c>
      <x:c r="Y630" s="68" t="e">
        <x:f t="shared" si="139"/>
        <x:v>#VALUE!</x:v>
      </x:c>
      <x:c r="Z630" s="68" t="e">
        <x:f t="shared" si="140"/>
        <x:v>#VALUE!</x:v>
      </x:c>
      <x:c r="AA630" s="20"/>
      <x:c r="AC630" s="20">
        <x:v>52.483300000000007</x:v>
      </x:c>
      <x:c r="AD630" s="26">
        <x:v>157.44990000000001</x:v>
      </x:c>
      <x:c r="AE630" s="492">
        <x:f t="shared" si="141"/>
        <x:v>52.483300000000007</x:v>
      </x:c>
      <x:c r="AF630" s="492" t="e">
        <x:f t="shared" si="141"/>
        <x:v>#VALUE!</x:v>
      </x:c>
    </x:row>
    <x:row r="631" spans="1:32" s="26" customFormat="1" ht="15" customHeight="1">
      <x:c r="A631" s="118">
        <x:v>102</x:v>
      </x:c>
      <x:c r="B631" s="118"/>
      <x:c r="C631" s="113">
        <x:v>6</x:v>
      </x:c>
      <x:c r="D631" s="20" t="s">
        <x:v>1486</x:v>
      </x:c>
      <x:c r="E631" s="68" t="s">
        <x:v>1510</x:v>
      </x:c>
      <x:c r="F631" s="20" t="s">
        <x:v>1487</x:v>
      </x:c>
      <x:c r="G631" s="158">
        <x:f t="shared" si="142"/>
        <x:v>0</x:v>
      </x:c>
      <x:c r="H631" s="158">
        <x:f t="shared" si="142"/>
        <x:v>0</x:v>
      </x:c>
      <x:c r="I631" s="285">
        <x:f t="shared" si="142"/>
        <x:v>0</x:v>
      </x:c>
      <x:c r="J631" s="106" t="e">
        <x:v>#VALUE!</x:v>
      </x:c>
      <x:c r="K631" s="73" t="e">
        <x:v>#VALUE!</x:v>
      </x:c>
      <x:c r="L631" s="68" t="e">
        <x:v>#VALUE!</x:v>
      </x:c>
      <x:c r="M631" s="73" t="e">
        <x:v>#VALUE!</x:v>
      </x:c>
      <x:c r="N631" s="159">
        <x:v>0</x:v>
      </x:c>
      <x:c r="O631" s="106" t="e">
        <x:v>#VALUE!</x:v>
      </x:c>
      <x:c r="P631" s="73" t="e">
        <x:f t="shared" si="133"/>
        <x:v>#VALUE!</x:v>
      </x:c>
      <x:c r="Q631" s="68">
        <x:v>0</x:v>
      </x:c>
      <x:c r="R631" s="73">
        <x:f t="shared" si="134"/>
        <x:v>0</x:v>
      </x:c>
      <x:c r="S631" s="68">
        <x:v>0</x:v>
      </x:c>
      <x:c r="T631" s="73">
        <x:f t="shared" si="135"/>
        <x:v>0</x:v>
      </x:c>
      <x:c r="U631" s="26" t="e">
        <x:v>#VALUE!</x:v>
      </x:c>
      <x:c r="V631" s="26">
        <x:f t="shared" si="136"/>
        <x:v>0</x:v>
      </x:c>
      <x:c r="W631" s="73" t="e">
        <x:f t="shared" si="137"/>
        <x:v>#VALUE!</x:v>
      </x:c>
      <x:c r="X631" s="74" t="e">
        <x:f t="shared" si="138"/>
        <x:v>#VALUE!</x:v>
      </x:c>
      <x:c r="Y631" s="68" t="e">
        <x:f t="shared" si="139"/>
        <x:v>#VALUE!</x:v>
      </x:c>
      <x:c r="Z631" s="68" t="e">
        <x:f t="shared" si="140"/>
        <x:v>#VALUE!</x:v>
      </x:c>
      <x:c r="AA631" s="20"/>
      <x:c r="AC631" s="20">
        <x:v>52.483300000000007</x:v>
      </x:c>
      <x:c r="AD631" s="26">
        <x:v>157.44990000000001</x:v>
      </x:c>
      <x:c r="AE631" s="492">
        <x:f t="shared" si="141"/>
        <x:v>52.483300000000007</x:v>
      </x:c>
      <x:c r="AF631" s="492" t="e">
        <x:f t="shared" si="141"/>
        <x:v>#VALUE!</x:v>
      </x:c>
    </x:row>
    <x:row r="632" spans="1:32" s="26" customFormat="1" ht="15" customHeight="1">
      <x:c r="A632" s="118">
        <x:v>103</x:v>
      </x:c>
      <x:c r="B632" s="118"/>
      <x:c r="C632" s="113">
        <x:v>6</x:v>
      </x:c>
      <x:c r="D632" s="20" t="s">
        <x:v>1488</x:v>
      </x:c>
      <x:c r="E632" s="68" t="s">
        <x:v>1510</x:v>
      </x:c>
      <x:c r="F632" s="20" t="s">
        <x:v>1468</x:v>
      </x:c>
      <x:c r="G632" s="158">
        <x:f t="shared" si="142"/>
        <x:v>0</x:v>
      </x:c>
      <x:c r="H632" s="158">
        <x:f t="shared" si="142"/>
        <x:v>0</x:v>
      </x:c>
      <x:c r="I632" s="285">
        <x:f t="shared" si="142"/>
        <x:v>0</x:v>
      </x:c>
      <x:c r="J632" s="106" t="e">
        <x:v>#VALUE!</x:v>
      </x:c>
      <x:c r="K632" s="73" t="e">
        <x:v>#VALUE!</x:v>
      </x:c>
      <x:c r="L632" s="68" t="e">
        <x:v>#VALUE!</x:v>
      </x:c>
      <x:c r="M632" s="73" t="e">
        <x:v>#VALUE!</x:v>
      </x:c>
      <x:c r="N632" s="159">
        <x:v>0</x:v>
      </x:c>
      <x:c r="O632" s="106" t="e">
        <x:v>#VALUE!</x:v>
      </x:c>
      <x:c r="P632" s="73" t="e">
        <x:f t="shared" si="133"/>
        <x:v>#VALUE!</x:v>
      </x:c>
      <x:c r="Q632" s="68">
        <x:v>0</x:v>
      </x:c>
      <x:c r="R632" s="73">
        <x:f t="shared" si="134"/>
        <x:v>0</x:v>
      </x:c>
      <x:c r="S632" s="68">
        <x:v>0</x:v>
      </x:c>
      <x:c r="T632" s="73">
        <x:f t="shared" si="135"/>
        <x:v>0</x:v>
      </x:c>
      <x:c r="U632" s="26" t="e">
        <x:v>#VALUE!</x:v>
      </x:c>
      <x:c r="V632" s="26">
        <x:f t="shared" si="136"/>
        <x:v>0</x:v>
      </x:c>
      <x:c r="W632" s="73" t="e">
        <x:f t="shared" si="137"/>
        <x:v>#VALUE!</x:v>
      </x:c>
      <x:c r="X632" s="74" t="e">
        <x:f t="shared" si="138"/>
        <x:v>#VALUE!</x:v>
      </x:c>
      <x:c r="Y632" s="68" t="e">
        <x:f t="shared" si="139"/>
        <x:v>#VALUE!</x:v>
      </x:c>
      <x:c r="Z632" s="68" t="e">
        <x:f t="shared" si="140"/>
        <x:v>#VALUE!</x:v>
      </x:c>
      <x:c r="AA632" s="20"/>
      <x:c r="AC632" s="20">
        <x:v>52.483300000000007</x:v>
      </x:c>
      <x:c r="AD632" s="26">
        <x:v>157.44990000000001</x:v>
      </x:c>
      <x:c r="AE632" s="492">
        <x:f t="shared" si="141"/>
        <x:v>52.483300000000007</x:v>
      </x:c>
      <x:c r="AF632" s="492" t="e">
        <x:f t="shared" si="141"/>
        <x:v>#VALUE!</x:v>
      </x:c>
    </x:row>
    <x:row r="633" spans="1:32" s="26" customFormat="1" ht="15" customHeight="1">
      <x:c r="A633" s="118">
        <x:v>104</x:v>
      </x:c>
      <x:c r="B633" s="118"/>
      <x:c r="C633" s="113">
        <x:v>6</x:v>
      </x:c>
      <x:c r="D633" s="20" t="s">
        <x:v>1489</x:v>
      </x:c>
      <x:c r="E633" s="68" t="s">
        <x:v>1510</x:v>
      </x:c>
      <x:c r="F633" s="20" t="s">
        <x:v>1468</x:v>
      </x:c>
      <x:c r="G633" s="158">
        <x:f t="shared" si="142"/>
        <x:v>0</x:v>
      </x:c>
      <x:c r="H633" s="158">
        <x:f t="shared" si="142"/>
        <x:v>0</x:v>
      </x:c>
      <x:c r="I633" s="285">
        <x:f t="shared" si="142"/>
        <x:v>0</x:v>
      </x:c>
      <x:c r="J633" s="106" t="e">
        <x:v>#VALUE!</x:v>
      </x:c>
      <x:c r="K633" s="73" t="e">
        <x:v>#VALUE!</x:v>
      </x:c>
      <x:c r="L633" s="68" t="e">
        <x:v>#VALUE!</x:v>
      </x:c>
      <x:c r="M633" s="73" t="e">
        <x:v>#VALUE!</x:v>
      </x:c>
      <x:c r="N633" s="159">
        <x:v>0</x:v>
      </x:c>
      <x:c r="O633" s="106" t="e">
        <x:v>#VALUE!</x:v>
      </x:c>
      <x:c r="P633" s="73" t="e">
        <x:f t="shared" si="133"/>
        <x:v>#VALUE!</x:v>
      </x:c>
      <x:c r="Q633" s="280">
        <x:v>0</x:v>
      </x:c>
      <x:c r="R633" s="73">
        <x:f t="shared" si="134"/>
        <x:v>0</x:v>
      </x:c>
      <x:c r="S633" s="68">
        <x:v>0</x:v>
      </x:c>
      <x:c r="T633" s="73">
        <x:f t="shared" si="135"/>
        <x:v>0</x:v>
      </x:c>
      <x:c r="U633" s="26" t="e">
        <x:v>#VALUE!</x:v>
      </x:c>
      <x:c r="V633" s="26">
        <x:f t="shared" si="136"/>
        <x:v>0</x:v>
      </x:c>
      <x:c r="W633" s="73" t="e">
        <x:f t="shared" si="137"/>
        <x:v>#VALUE!</x:v>
      </x:c>
      <x:c r="X633" s="74" t="e">
        <x:f t="shared" si="138"/>
        <x:v>#VALUE!</x:v>
      </x:c>
      <x:c r="Y633" s="68" t="e">
        <x:f t="shared" si="139"/>
        <x:v>#VALUE!</x:v>
      </x:c>
      <x:c r="Z633" s="68" t="e">
        <x:f t="shared" si="140"/>
        <x:v>#VALUE!</x:v>
      </x:c>
      <x:c r="AA633" s="20"/>
      <x:c r="AC633" s="20">
        <x:v>52.483300000000007</x:v>
      </x:c>
      <x:c r="AD633" s="26">
        <x:v>157.44990000000001</x:v>
      </x:c>
      <x:c r="AE633" s="492">
        <x:f t="shared" si="141"/>
        <x:v>52.483300000000007</x:v>
      </x:c>
      <x:c r="AF633" s="492" t="e">
        <x:f t="shared" si="141"/>
        <x:v>#VALUE!</x:v>
      </x:c>
    </x:row>
    <x:row r="634" spans="1:32" s="26" customFormat="1" ht="15" customHeight="1">
      <x:c r="A634" s="118">
        <x:v>105</x:v>
      </x:c>
      <x:c r="B634" s="118"/>
      <x:c r="C634" s="113">
        <x:v>6</x:v>
      </x:c>
      <x:c r="D634" s="20" t="s">
        <x:v>1490</x:v>
      </x:c>
      <x:c r="E634" s="68" t="s">
        <x:v>1510</x:v>
      </x:c>
      <x:c r="F634" s="20" t="s">
        <x:v>1491</x:v>
      </x:c>
      <x:c r="G634" s="158">
        <x:f t="shared" si="142"/>
        <x:v>0</x:v>
      </x:c>
      <x:c r="H634" s="158">
        <x:f t="shared" si="142"/>
        <x:v>0</x:v>
      </x:c>
      <x:c r="I634" s="285">
        <x:f t="shared" si="142"/>
        <x:v>0</x:v>
      </x:c>
      <x:c r="J634" s="106" t="e">
        <x:v>#VALUE!</x:v>
      </x:c>
      <x:c r="K634" s="73" t="e">
        <x:v>#VALUE!</x:v>
      </x:c>
      <x:c r="L634" s="68" t="e">
        <x:v>#VALUE!</x:v>
      </x:c>
      <x:c r="M634" s="73" t="e">
        <x:v>#VALUE!</x:v>
      </x:c>
      <x:c r="N634" s="159">
        <x:v>0</x:v>
      </x:c>
      <x:c r="O634" s="106" t="e">
        <x:v>#VALUE!</x:v>
      </x:c>
      <x:c r="P634" s="73" t="e">
        <x:f t="shared" si="133"/>
        <x:v>#VALUE!</x:v>
      </x:c>
      <x:c r="Q634" s="68">
        <x:v>0</x:v>
      </x:c>
      <x:c r="R634" s="73">
        <x:f t="shared" si="134"/>
        <x:v>0</x:v>
      </x:c>
      <x:c r="S634" s="68">
        <x:v>0</x:v>
      </x:c>
      <x:c r="T634" s="73">
        <x:f t="shared" si="135"/>
        <x:v>0</x:v>
      </x:c>
      <x:c r="U634" s="26" t="e">
        <x:v>#VALUE!</x:v>
      </x:c>
      <x:c r="V634" s="26">
        <x:f t="shared" si="136"/>
        <x:v>0</x:v>
      </x:c>
      <x:c r="W634" s="73" t="e">
        <x:f t="shared" si="137"/>
        <x:v>#VALUE!</x:v>
      </x:c>
      <x:c r="X634" s="74" t="e">
        <x:f t="shared" si="138"/>
        <x:v>#VALUE!</x:v>
      </x:c>
      <x:c r="Y634" s="68" t="e">
        <x:f t="shared" si="139"/>
        <x:v>#VALUE!</x:v>
      </x:c>
      <x:c r="Z634" s="68" t="e">
        <x:f t="shared" si="140"/>
        <x:v>#VALUE!</x:v>
      </x:c>
      <x:c r="AA634" s="20"/>
      <x:c r="AC634" s="20">
        <x:v>52.483300000000007</x:v>
      </x:c>
      <x:c r="AD634" s="26">
        <x:v>157.44990000000001</x:v>
      </x:c>
      <x:c r="AE634" s="492">
        <x:f t="shared" si="141"/>
        <x:v>52.483300000000007</x:v>
      </x:c>
      <x:c r="AF634" s="492" t="e">
        <x:f t="shared" si="141"/>
        <x:v>#VALUE!</x:v>
      </x:c>
    </x:row>
    <x:row r="635" spans="1:32" s="26" customFormat="1" ht="15" customHeight="1">
      <x:c r="A635" s="118">
        <x:v>106</x:v>
      </x:c>
      <x:c r="B635" s="118"/>
      <x:c r="C635" s="113">
        <x:v>6</x:v>
      </x:c>
      <x:c r="D635" s="20" t="s">
        <x:v>1492</x:v>
      </x:c>
      <x:c r="E635" s="68" t="s">
        <x:v>1510</x:v>
      </x:c>
      <x:c r="F635" s="20" t="s">
        <x:v>1468</x:v>
      </x:c>
      <x:c r="G635" s="158">
        <x:f t="shared" si="142"/>
        <x:v>0</x:v>
      </x:c>
      <x:c r="H635" s="158">
        <x:f t="shared" si="142"/>
        <x:v>0</x:v>
      </x:c>
      <x:c r="I635" s="285">
        <x:f t="shared" si="142"/>
        <x:v>0</x:v>
      </x:c>
      <x:c r="J635" s="106" t="e">
        <x:v>#VALUE!</x:v>
      </x:c>
      <x:c r="K635" s="73" t="e">
        <x:v>#VALUE!</x:v>
      </x:c>
      <x:c r="L635" s="68" t="e">
        <x:v>#VALUE!</x:v>
      </x:c>
      <x:c r="M635" s="73" t="e">
        <x:v>#VALUE!</x:v>
      </x:c>
      <x:c r="N635" s="159">
        <x:v>0</x:v>
      </x:c>
      <x:c r="O635" s="106" t="e">
        <x:v>#VALUE!</x:v>
      </x:c>
      <x:c r="P635" s="73" t="e">
        <x:f t="shared" si="133"/>
        <x:v>#VALUE!</x:v>
      </x:c>
      <x:c r="Q635" s="280">
        <x:v>0</x:v>
      </x:c>
      <x:c r="R635" s="73">
        <x:f t="shared" si="134"/>
        <x:v>0</x:v>
      </x:c>
      <x:c r="S635" s="68">
        <x:v>0</x:v>
      </x:c>
      <x:c r="T635" s="73">
        <x:f t="shared" si="135"/>
        <x:v>0</x:v>
      </x:c>
      <x:c r="U635" s="26" t="e">
        <x:v>#VALUE!</x:v>
      </x:c>
      <x:c r="V635" s="26">
        <x:f t="shared" si="136"/>
        <x:v>0</x:v>
      </x:c>
      <x:c r="W635" s="73" t="e">
        <x:f t="shared" si="137"/>
        <x:v>#VALUE!</x:v>
      </x:c>
      <x:c r="X635" s="74" t="e">
        <x:f t="shared" si="138"/>
        <x:v>#VALUE!</x:v>
      </x:c>
      <x:c r="Y635" s="68" t="e">
        <x:f t="shared" si="139"/>
        <x:v>#VALUE!</x:v>
      </x:c>
      <x:c r="Z635" s="68" t="e">
        <x:f t="shared" si="140"/>
        <x:v>#VALUE!</x:v>
      </x:c>
      <x:c r="AA635" s="20"/>
      <x:c r="AC635" s="20">
        <x:v>52.483300000000007</x:v>
      </x:c>
      <x:c r="AD635" s="26">
        <x:v>157.44990000000001</x:v>
      </x:c>
      <x:c r="AE635" s="492">
        <x:f t="shared" si="141"/>
        <x:v>52.483300000000007</x:v>
      </x:c>
      <x:c r="AF635" s="492" t="e">
        <x:f t="shared" si="141"/>
        <x:v>#VALUE!</x:v>
      </x:c>
    </x:row>
    <x:row r="636" spans="1:32" s="26" customFormat="1" ht="15" customHeight="1">
      <x:c r="A636" s="118">
        <x:v>107</x:v>
      </x:c>
      <x:c r="B636" s="118"/>
      <x:c r="C636" s="113">
        <x:v>6</x:v>
      </x:c>
      <x:c r="D636" s="20" t="s">
        <x:v>1493</x:v>
      </x:c>
      <x:c r="E636" s="68" t="s">
        <x:v>1510</x:v>
      </x:c>
      <x:c r="F636" s="20" t="s">
        <x:v>1468</x:v>
      </x:c>
      <x:c r="G636" s="158">
        <x:f t="shared" si="142"/>
        <x:v>0</x:v>
      </x:c>
      <x:c r="H636" s="158">
        <x:f t="shared" si="142"/>
        <x:v>0</x:v>
      </x:c>
      <x:c r="I636" s="285">
        <x:f t="shared" si="142"/>
        <x:v>0</x:v>
      </x:c>
      <x:c r="J636" s="106" t="e">
        <x:v>#VALUE!</x:v>
      </x:c>
      <x:c r="K636" s="73" t="e">
        <x:v>#VALUE!</x:v>
      </x:c>
      <x:c r="L636" s="68" t="e">
        <x:v>#VALUE!</x:v>
      </x:c>
      <x:c r="M636" s="73" t="e">
        <x:v>#VALUE!</x:v>
      </x:c>
      <x:c r="N636" s="159">
        <x:v>0</x:v>
      </x:c>
      <x:c r="O636" s="106" t="e">
        <x:v>#VALUE!</x:v>
      </x:c>
      <x:c r="P636" s="73" t="e">
        <x:f t="shared" si="133"/>
        <x:v>#VALUE!</x:v>
      </x:c>
      <x:c r="Q636" s="68">
        <x:v>0</x:v>
      </x:c>
      <x:c r="R636" s="73">
        <x:f t="shared" si="134"/>
        <x:v>0</x:v>
      </x:c>
      <x:c r="S636" s="68">
        <x:v>0</x:v>
      </x:c>
      <x:c r="T636" s="73">
        <x:f t="shared" si="135"/>
        <x:v>0</x:v>
      </x:c>
      <x:c r="U636" s="26" t="e">
        <x:v>#VALUE!</x:v>
      </x:c>
      <x:c r="V636" s="26">
        <x:f t="shared" si="136"/>
        <x:v>0</x:v>
      </x:c>
      <x:c r="W636" s="73" t="e">
        <x:f t="shared" si="137"/>
        <x:v>#VALUE!</x:v>
      </x:c>
      <x:c r="X636" s="74" t="e">
        <x:f t="shared" si="138"/>
        <x:v>#VALUE!</x:v>
      </x:c>
      <x:c r="Y636" s="68" t="e">
        <x:f t="shared" si="139"/>
        <x:v>#VALUE!</x:v>
      </x:c>
      <x:c r="Z636" s="68" t="e">
        <x:f t="shared" si="140"/>
        <x:v>#VALUE!</x:v>
      </x:c>
      <x:c r="AA636" s="20"/>
      <x:c r="AC636" s="20">
        <x:v>52.483300000000007</x:v>
      </x:c>
      <x:c r="AD636" s="26">
        <x:v>157.44990000000001</x:v>
      </x:c>
      <x:c r="AE636" s="492">
        <x:f t="shared" si="141"/>
        <x:v>52.483300000000007</x:v>
      </x:c>
      <x:c r="AF636" s="492" t="e">
        <x:f t="shared" si="141"/>
        <x:v>#VALUE!</x:v>
      </x:c>
    </x:row>
    <x:row r="637" spans="1:32" s="26" customFormat="1" ht="15" customHeight="1">
      <x:c r="A637" s="118">
        <x:v>108</x:v>
      </x:c>
      <x:c r="B637" s="118"/>
      <x:c r="C637" s="113">
        <x:v>6</x:v>
      </x:c>
      <x:c r="D637" s="20" t="s">
        <x:v>1518</x:v>
      </x:c>
      <x:c r="E637" s="68" t="s">
        <x:v>1510</x:v>
      </x:c>
      <x:c r="F637" s="20" t="s">
        <x:v>1468</x:v>
      </x:c>
      <x:c r="G637" s="158">
        <x:f t="shared" si="142"/>
        <x:v>0</x:v>
      </x:c>
      <x:c r="H637" s="158">
        <x:f t="shared" si="142"/>
        <x:v>0</x:v>
      </x:c>
      <x:c r="I637" s="285">
        <x:f t="shared" si="142"/>
        <x:v>0</x:v>
      </x:c>
      <x:c r="J637" s="106" t="e">
        <x:v>#VALUE!</x:v>
      </x:c>
      <x:c r="K637" s="73" t="e">
        <x:v>#VALUE!</x:v>
      </x:c>
      <x:c r="L637" s="68" t="e">
        <x:v>#VALUE!</x:v>
      </x:c>
      <x:c r="M637" s="73" t="e">
        <x:v>#VALUE!</x:v>
      </x:c>
      <x:c r="N637" s="159">
        <x:v>0</x:v>
      </x:c>
      <x:c r="O637" s="106" t="e">
        <x:v>#VALUE!</x:v>
      </x:c>
      <x:c r="P637" s="73" t="e">
        <x:f t="shared" si="133"/>
        <x:v>#VALUE!</x:v>
      </x:c>
      <x:c r="Q637" s="280">
        <x:v>0</x:v>
      </x:c>
      <x:c r="R637" s="73">
        <x:f t="shared" si="134"/>
        <x:v>0</x:v>
      </x:c>
      <x:c r="S637" s="68">
        <x:v>0</x:v>
      </x:c>
      <x:c r="T637" s="73">
        <x:f t="shared" si="135"/>
        <x:v>0</x:v>
      </x:c>
      <x:c r="U637" s="26" t="e">
        <x:v>#VALUE!</x:v>
      </x:c>
      <x:c r="V637" s="26">
        <x:f t="shared" si="136"/>
        <x:v>0</x:v>
      </x:c>
      <x:c r="W637" s="73" t="e">
        <x:f t="shared" si="137"/>
        <x:v>#VALUE!</x:v>
      </x:c>
      <x:c r="X637" s="74" t="e">
        <x:f t="shared" si="138"/>
        <x:v>#VALUE!</x:v>
      </x:c>
      <x:c r="Y637" s="68" t="e">
        <x:f t="shared" si="139"/>
        <x:v>#VALUE!</x:v>
      </x:c>
      <x:c r="Z637" s="68" t="e">
        <x:f t="shared" si="140"/>
        <x:v>#VALUE!</x:v>
      </x:c>
      <x:c r="AA637" s="20"/>
      <x:c r="AC637" s="20">
        <x:v>6.5209000000000001</x:v>
      </x:c>
      <x:c r="AD637" s="26">
        <x:v>652.09</x:v>
      </x:c>
      <x:c r="AE637" s="492">
        <x:f t="shared" si="141"/>
        <x:v>6.5209000000000001</x:v>
      </x:c>
      <x:c r="AF637" s="492" t="e">
        <x:f t="shared" si="141"/>
        <x:v>#VALUE!</x:v>
      </x:c>
    </x:row>
    <x:row r="638" spans="1:32" s="26" customFormat="1" ht="15" customHeight="1">
      <x:c r="A638" s="118">
        <x:v>109</x:v>
      </x:c>
      <x:c r="B638" s="118"/>
      <x:c r="C638" s="113">
        <x:v>6</x:v>
      </x:c>
      <x:c r="D638" s="20" t="s">
        <x:v>1434</x:v>
      </x:c>
      <x:c r="E638" s="68" t="s">
        <x:v>1510</x:v>
      </x:c>
      <x:c r="F638" s="20" t="s">
        <x:v>1468</x:v>
      </x:c>
      <x:c r="G638" s="158">
        <x:f t="shared" si="142"/>
        <x:v>0</x:v>
      </x:c>
      <x:c r="H638" s="158">
        <x:f t="shared" si="142"/>
        <x:v>0</x:v>
      </x:c>
      <x:c r="I638" s="285">
        <x:f t="shared" si="142"/>
        <x:v>0</x:v>
      </x:c>
      <x:c r="J638" s="106" t="e">
        <x:v>#VALUE!</x:v>
      </x:c>
      <x:c r="K638" s="73" t="e">
        <x:v>#VALUE!</x:v>
      </x:c>
      <x:c r="L638" s="68" t="e">
        <x:v>#VALUE!</x:v>
      </x:c>
      <x:c r="M638" s="73" t="e">
        <x:v>#VALUE!</x:v>
      </x:c>
      <x:c r="N638" s="159">
        <x:v>0</x:v>
      </x:c>
      <x:c r="O638" s="106" t="e">
        <x:v>#VALUE!</x:v>
      </x:c>
      <x:c r="P638" s="73" t="e">
        <x:f t="shared" si="133"/>
        <x:v>#VALUE!</x:v>
      </x:c>
      <x:c r="Q638" s="68">
        <x:v>0</x:v>
      </x:c>
      <x:c r="R638" s="73">
        <x:f t="shared" si="134"/>
        <x:v>0</x:v>
      </x:c>
      <x:c r="S638" s="68">
        <x:v>120</x:v>
      </x:c>
      <x:c r="T638" s="73">
        <x:f t="shared" si="135"/>
        <x:v>0</x:v>
      </x:c>
      <x:c r="U638" s="26" t="e">
        <x:v>#VALUE!</x:v>
      </x:c>
      <x:c r="V638" s="26">
        <x:f t="shared" si="136"/>
        <x:v>0</x:v>
      </x:c>
      <x:c r="W638" s="73" t="e">
        <x:f t="shared" si="137"/>
        <x:v>#VALUE!</x:v>
      </x:c>
      <x:c r="X638" s="74" t="e">
        <x:f t="shared" si="138"/>
        <x:v>#VALUE!</x:v>
      </x:c>
      <x:c r="Y638" s="68" t="e">
        <x:f t="shared" si="139"/>
        <x:v>#VALUE!</x:v>
      </x:c>
      <x:c r="Z638" s="68" t="e">
        <x:f t="shared" si="140"/>
        <x:v>#VALUE!</x:v>
      </x:c>
      <x:c r="AA638" s="20" t="s">
        <x:v>1591</x:v>
      </x:c>
      <x:c r="AB638" s="476" t="s">
        <x:v>1584</x:v>
      </x:c>
      <x:c r="AC638" s="20">
        <x:v>0</x:v>
      </x:c>
      <x:c r="AD638" s="26">
        <x:v>0</x:v>
      </x:c>
      <x:c r="AE638" s="492">
        <x:f t="shared" si="141"/>
        <x:v>0</x:v>
      </x:c>
      <x:c r="AF638" s="492" t="e">
        <x:f t="shared" si="141"/>
        <x:v>#VALUE!</x:v>
      </x:c>
    </x:row>
    <x:row r="639" spans="1:32" s="26" customFormat="1" ht="15" customHeight="1">
      <x:c r="A639" s="118">
        <x:v>110</x:v>
      </x:c>
      <x:c r="B639" s="118"/>
      <x:c r="C639" s="113">
        <x:v>6</x:v>
      </x:c>
      <x:c r="D639" s="20" t="s">
        <x:v>1494</x:v>
      </x:c>
      <x:c r="E639" s="68" t="s">
        <x:v>1510</x:v>
      </x:c>
      <x:c r="F639" s="20" t="s">
        <x:v>1495</x:v>
      </x:c>
      <x:c r="G639" s="158">
        <x:f t="shared" si="142"/>
        <x:v>0</x:v>
      </x:c>
      <x:c r="H639" s="158">
        <x:f t="shared" si="142"/>
        <x:v>0</x:v>
      </x:c>
      <x:c r="I639" s="285">
        <x:f t="shared" si="142"/>
        <x:v>0</x:v>
      </x:c>
      <x:c r="J639" s="106" t="e">
        <x:v>#VALUE!</x:v>
      </x:c>
      <x:c r="K639" s="73" t="e">
        <x:v>#VALUE!</x:v>
      </x:c>
      <x:c r="L639" s="68" t="e">
        <x:v>#VALUE!</x:v>
      </x:c>
      <x:c r="M639" s="73" t="e">
        <x:v>#VALUE!</x:v>
      </x:c>
      <x:c r="N639" s="159">
        <x:v>0</x:v>
      </x:c>
      <x:c r="O639" s="106" t="e">
        <x:v>#VALUE!</x:v>
      </x:c>
      <x:c r="P639" s="73" t="e">
        <x:f t="shared" si="133"/>
        <x:v>#VALUE!</x:v>
      </x:c>
      <x:c r="Q639" s="280">
        <x:v>0</x:v>
      </x:c>
      <x:c r="R639" s="73">
        <x:f t="shared" si="134"/>
        <x:v>0</x:v>
      </x:c>
      <x:c r="S639" s="68">
        <x:v>0</x:v>
      </x:c>
      <x:c r="T639" s="73">
        <x:f t="shared" si="135"/>
        <x:v>0</x:v>
      </x:c>
      <x:c r="U639" s="26" t="e">
        <x:v>#VALUE!</x:v>
      </x:c>
      <x:c r="V639" s="26">
        <x:f t="shared" si="136"/>
        <x:v>0</x:v>
      </x:c>
      <x:c r="W639" s="73" t="e">
        <x:f t="shared" si="137"/>
        <x:v>#VALUE!</x:v>
      </x:c>
      <x:c r="X639" s="74" t="e">
        <x:f t="shared" si="138"/>
        <x:v>#VALUE!</x:v>
      </x:c>
      <x:c r="Y639" s="68" t="e">
        <x:f t="shared" si="139"/>
        <x:v>#VALUE!</x:v>
      </x:c>
      <x:c r="Z639" s="68" t="e">
        <x:f t="shared" si="140"/>
        <x:v>#VALUE!</x:v>
      </x:c>
      <x:c r="AA639" s="20"/>
      <x:c r="AC639" s="20">
        <x:v>15.661894186046512</x:v>
      </x:c>
      <x:c r="AD639" s="26">
        <x:v>46.985682558139537</x:v>
      </x:c>
      <x:c r="AE639" s="492">
        <x:f t="shared" si="141"/>
        <x:v>15.661894186046512</x:v>
      </x:c>
      <x:c r="AF639" s="492" t="e">
        <x:f t="shared" si="141"/>
        <x:v>#VALUE!</x:v>
      </x:c>
    </x:row>
    <x:row r="640" spans="1:32" s="26" customFormat="1" ht="15" customHeight="1">
      <x:c r="A640" s="118">
        <x:v>111</x:v>
      </x:c>
      <x:c r="B640" s="118"/>
      <x:c r="C640" s="113">
        <x:v>6</x:v>
      </x:c>
      <x:c r="D640" s="20" t="s">
        <x:v>1469</x:v>
      </x:c>
      <x:c r="E640" s="68" t="s">
        <x:v>1510</x:v>
      </x:c>
      <x:c r="F640" s="20" t="s">
        <x:v>1468</x:v>
      </x:c>
      <x:c r="G640" s="158">
        <x:f t="shared" si="142"/>
        <x:v>0</x:v>
      </x:c>
      <x:c r="H640" s="158">
        <x:f t="shared" si="142"/>
        <x:v>0</x:v>
      </x:c>
      <x:c r="I640" s="285">
        <x:f t="shared" si="142"/>
        <x:v>0</x:v>
      </x:c>
      <x:c r="J640" s="106" t="e">
        <x:v>#VALUE!</x:v>
      </x:c>
      <x:c r="K640" s="73" t="e">
        <x:v>#VALUE!</x:v>
      </x:c>
      <x:c r="L640" s="68" t="e">
        <x:v>#VALUE!</x:v>
      </x:c>
      <x:c r="M640" s="73" t="e">
        <x:v>#VALUE!</x:v>
      </x:c>
      <x:c r="N640" s="159">
        <x:v>0</x:v>
      </x:c>
      <x:c r="O640" s="106" t="e">
        <x:v>#VALUE!</x:v>
      </x:c>
      <x:c r="P640" s="73" t="e">
        <x:f t="shared" si="133"/>
        <x:v>#VALUE!</x:v>
      </x:c>
      <x:c r="Q640" s="68">
        <x:v>0</x:v>
      </x:c>
      <x:c r="R640" s="73">
        <x:f t="shared" si="134"/>
        <x:v>0</x:v>
      </x:c>
      <x:c r="S640" s="68">
        <x:v>0</x:v>
      </x:c>
      <x:c r="T640" s="73">
        <x:f t="shared" si="135"/>
        <x:v>0</x:v>
      </x:c>
      <x:c r="U640" s="26" t="e">
        <x:v>#VALUE!</x:v>
      </x:c>
      <x:c r="V640" s="26">
        <x:f t="shared" si="136"/>
        <x:v>0</x:v>
      </x:c>
      <x:c r="W640" s="73" t="e">
        <x:f t="shared" si="137"/>
        <x:v>#VALUE!</x:v>
      </x:c>
      <x:c r="X640" s="74" t="e">
        <x:f t="shared" si="138"/>
        <x:v>#VALUE!</x:v>
      </x:c>
      <x:c r="Y640" s="68" t="e">
        <x:f t="shared" si="139"/>
        <x:v>#VALUE!</x:v>
      </x:c>
      <x:c r="Z640" s="68" t="e">
        <x:f t="shared" si="140"/>
        <x:v>#VALUE!</x:v>
      </x:c>
      <x:c r="AA640" s="20"/>
      <x:c r="AC640" s="20">
        <x:v>57.792538095238093</x:v>
      </x:c>
      <x:c r="AD640" s="26">
        <x:v>3640.9299000000001</x:v>
      </x:c>
      <x:c r="AE640" s="492">
        <x:f t="shared" si="141"/>
        <x:v>57.792538095238093</x:v>
      </x:c>
      <x:c r="AF640" s="492" t="e">
        <x:f t="shared" si="141"/>
        <x:v>#VALUE!</x:v>
      </x:c>
    </x:row>
    <x:row r="641" spans="1:32" s="26" customFormat="1" ht="15" customHeight="1">
      <x:c r="A641" s="118">
        <x:v>112</x:v>
      </x:c>
      <x:c r="B641" s="118"/>
      <x:c r="C641" s="113">
        <x:v>6</x:v>
      </x:c>
      <x:c r="D641" s="20" t="s">
        <x:v>1470</x:v>
      </x:c>
      <x:c r="E641" s="68" t="s">
        <x:v>1510</x:v>
      </x:c>
      <x:c r="F641" s="20" t="s">
        <x:v>1471</x:v>
      </x:c>
      <x:c r="G641" s="158">
        <x:f t="shared" si="142"/>
        <x:v>0</x:v>
      </x:c>
      <x:c r="H641" s="158">
        <x:f t="shared" si="142"/>
        <x:v>0</x:v>
      </x:c>
      <x:c r="I641" s="285">
        <x:f t="shared" si="142"/>
        <x:v>0</x:v>
      </x:c>
      <x:c r="J641" s="106" t="e">
        <x:v>#VALUE!</x:v>
      </x:c>
      <x:c r="K641" s="73" t="e">
        <x:v>#VALUE!</x:v>
      </x:c>
      <x:c r="L641" s="68" t="e">
        <x:v>#VALUE!</x:v>
      </x:c>
      <x:c r="M641" s="73" t="e">
        <x:v>#VALUE!</x:v>
      </x:c>
      <x:c r="N641" s="159">
        <x:v>0</x:v>
      </x:c>
      <x:c r="O641" s="106" t="e">
        <x:v>#VALUE!</x:v>
      </x:c>
      <x:c r="P641" s="73" t="e">
        <x:f t="shared" si="133"/>
        <x:v>#VALUE!</x:v>
      </x:c>
      <x:c r="Q641" s="280">
        <x:v>0</x:v>
      </x:c>
      <x:c r="R641" s="73">
        <x:f t="shared" si="134"/>
        <x:v>0</x:v>
      </x:c>
      <x:c r="S641" s="68">
        <x:v>0</x:v>
      </x:c>
      <x:c r="T641" s="73">
        <x:f t="shared" si="135"/>
        <x:v>0</x:v>
      </x:c>
      <x:c r="U641" s="26" t="e">
        <x:v>#VALUE!</x:v>
      </x:c>
      <x:c r="V641" s="26">
        <x:f t="shared" si="136"/>
        <x:v>0</x:v>
      </x:c>
      <x:c r="W641" s="73" t="e">
        <x:f t="shared" si="137"/>
        <x:v>#VALUE!</x:v>
      </x:c>
      <x:c r="X641" s="74" t="e">
        <x:f t="shared" si="138"/>
        <x:v>#VALUE!</x:v>
      </x:c>
      <x:c r="Y641" s="68" t="e">
        <x:f t="shared" si="139"/>
        <x:v>#VALUE!</x:v>
      </x:c>
      <x:c r="Z641" s="68" t="e">
        <x:f t="shared" si="140"/>
        <x:v>#VALUE!</x:v>
      </x:c>
      <x:c r="AA641" s="20"/>
      <x:c r="AC641" s="20">
        <x:v>57.792538095238093</x:v>
      </x:c>
      <x:c r="AD641" s="26">
        <x:v>3640.9299000000001</x:v>
      </x:c>
      <x:c r="AE641" s="492">
        <x:f t="shared" si="141"/>
        <x:v>57.792538095238093</x:v>
      </x:c>
      <x:c r="AF641" s="492" t="e">
        <x:f t="shared" si="141"/>
        <x:v>#VALUE!</x:v>
      </x:c>
    </x:row>
    <x:row r="642" spans="1:32" s="26" customFormat="1" ht="15" customHeight="1">
      <x:c r="A642" s="118">
        <x:v>113</x:v>
      </x:c>
      <x:c r="B642" s="118"/>
      <x:c r="C642" s="113">
        <x:v>6</x:v>
      </x:c>
      <x:c r="D642" s="20" t="s">
        <x:v>1460</x:v>
      </x:c>
      <x:c r="E642" s="68" t="s">
        <x:v>1510</x:v>
      </x:c>
      <x:c r="F642" s="20" t="s">
        <x:v>1461</x:v>
      </x:c>
      <x:c r="G642" s="158">
        <x:f t="shared" si="142"/>
        <x:v>0</x:v>
      </x:c>
      <x:c r="H642" s="158">
        <x:f t="shared" si="142"/>
        <x:v>0</x:v>
      </x:c>
      <x:c r="I642" s="285">
        <x:f t="shared" si="142"/>
        <x:v>0</x:v>
      </x:c>
      <x:c r="J642" s="106" t="e">
        <x:v>#VALUE!</x:v>
      </x:c>
      <x:c r="K642" s="73" t="e">
        <x:v>#VALUE!</x:v>
      </x:c>
      <x:c r="L642" s="68" t="e">
        <x:v>#VALUE!</x:v>
      </x:c>
      <x:c r="M642" s="73" t="e">
        <x:v>#VALUE!</x:v>
      </x:c>
      <x:c r="N642" s="159">
        <x:v>0</x:v>
      </x:c>
      <x:c r="O642" s="106" t="e">
        <x:v>#VALUE!</x:v>
      </x:c>
      <x:c r="P642" s="73" t="e">
        <x:f t="shared" si="133"/>
        <x:v>#VALUE!</x:v>
      </x:c>
      <x:c r="Q642" s="68">
        <x:v>0</x:v>
      </x:c>
      <x:c r="R642" s="73">
        <x:f t="shared" si="134"/>
        <x:v>0</x:v>
      </x:c>
      <x:c r="S642" s="68">
        <x:v>100</x:v>
      </x:c>
      <x:c r="T642" s="73">
        <x:f t="shared" si="135"/>
        <x:v>0</x:v>
      </x:c>
      <x:c r="U642" s="26" t="e">
        <x:v>#VALUE!</x:v>
      </x:c>
      <x:c r="V642" s="26">
        <x:f t="shared" si="136"/>
        <x:v>0</x:v>
      </x:c>
      <x:c r="W642" s="73" t="e">
        <x:f t="shared" si="137"/>
        <x:v>#VALUE!</x:v>
      </x:c>
      <x:c r="X642" s="74" t="e">
        <x:f t="shared" si="138"/>
        <x:v>#VALUE!</x:v>
      </x:c>
      <x:c r="Y642" s="68" t="e">
        <x:f t="shared" si="139"/>
        <x:v>#VALUE!</x:v>
      </x:c>
      <x:c r="Z642" s="68" t="e">
        <x:f t="shared" si="140"/>
        <x:v>#VALUE!</x:v>
      </x:c>
      <x:c r="AA642" s="20" t="s">
        <x:v>1530</x:v>
      </x:c>
      <x:c r="AC642" s="20">
        <x:v>3.2473750000000003</x:v>
      </x:c>
      <x:c r="AD642" s="26">
        <x:v>194.84250000000003</x:v>
      </x:c>
      <x:c r="AE642" s="492">
        <x:f t="shared" si="141"/>
        <x:v>3.2473750000000003</x:v>
      </x:c>
      <x:c r="AF642" s="492" t="e">
        <x:f t="shared" si="141"/>
        <x:v>#VALUE!</x:v>
      </x:c>
    </x:row>
    <x:row r="643" spans="1:32" s="26" customFormat="1" ht="15" customHeight="1">
      <x:c r="A643" s="118">
        <x:v>114</x:v>
      </x:c>
      <x:c r="B643" s="118"/>
      <x:c r="C643" s="113">
        <x:v>6</x:v>
      </x:c>
      <x:c r="D643" s="20" t="s">
        <x:v>1462</x:v>
      </x:c>
      <x:c r="E643" s="68" t="s">
        <x:v>1510</x:v>
      </x:c>
      <x:c r="F643" s="20" t="s">
        <x:v>1463</x:v>
      </x:c>
      <x:c r="G643" s="158">
        <x:f t="shared" si="142"/>
        <x:v>0</x:v>
      </x:c>
      <x:c r="H643" s="158">
        <x:f t="shared" si="142"/>
        <x:v>0</x:v>
      </x:c>
      <x:c r="I643" s="285">
        <x:f t="shared" si="142"/>
        <x:v>0</x:v>
      </x:c>
      <x:c r="J643" s="106" t="e">
        <x:v>#VALUE!</x:v>
      </x:c>
      <x:c r="K643" s="73" t="e">
        <x:v>#VALUE!</x:v>
      </x:c>
      <x:c r="L643" s="68" t="e">
        <x:v>#VALUE!</x:v>
      </x:c>
      <x:c r="M643" s="73" t="e">
        <x:v>#VALUE!</x:v>
      </x:c>
      <x:c r="N643" s="159">
        <x:v>0</x:v>
      </x:c>
      <x:c r="O643" s="106" t="e">
        <x:v>#VALUE!</x:v>
      </x:c>
      <x:c r="P643" s="73" t="e">
        <x:f t="shared" si="133"/>
        <x:v>#VALUE!</x:v>
      </x:c>
      <x:c r="Q643" s="280">
        <x:v>0</x:v>
      </x:c>
      <x:c r="R643" s="73">
        <x:f t="shared" si="134"/>
        <x:v>0</x:v>
      </x:c>
      <x:c r="S643" s="68">
        <x:v>0</x:v>
      </x:c>
      <x:c r="T643" s="73">
        <x:f t="shared" si="135"/>
        <x:v>0</x:v>
      </x:c>
      <x:c r="U643" s="26" t="e">
        <x:v>#VALUE!</x:v>
      </x:c>
      <x:c r="V643" s="26">
        <x:f t="shared" si="136"/>
        <x:v>0</x:v>
      </x:c>
      <x:c r="W643" s="73" t="e">
        <x:f t="shared" si="137"/>
        <x:v>#VALUE!</x:v>
      </x:c>
      <x:c r="X643" s="74" t="e">
        <x:f t="shared" si="138"/>
        <x:v>#VALUE!</x:v>
      </x:c>
      <x:c r="Y643" s="68" t="e">
        <x:f t="shared" si="139"/>
        <x:v>#VALUE!</x:v>
      </x:c>
      <x:c r="Z643" s="68" t="e">
        <x:f t="shared" si="140"/>
        <x:v>#VALUE!</x:v>
      </x:c>
      <x:c r="AA643" s="20"/>
      <x:c r="AC643" s="20">
        <x:v>5.0685000000000002</x:v>
      </x:c>
      <x:c r="AD643" s="26">
        <x:v>304.11</x:v>
      </x:c>
      <x:c r="AE643" s="492">
        <x:f t="shared" si="141"/>
        <x:v>5.0685000000000002</x:v>
      </x:c>
      <x:c r="AF643" s="492" t="e">
        <x:f t="shared" si="141"/>
        <x:v>#VALUE!</x:v>
      </x:c>
    </x:row>
    <x:row r="644" spans="1:32" s="26" customFormat="1" ht="15" customHeight="1">
      <x:c r="A644" s="118">
        <x:v>115</x:v>
      </x:c>
      <x:c r="B644" s="118"/>
      <x:c r="C644" s="113">
        <x:v>6</x:v>
      </x:c>
      <x:c r="D644" s="20" t="s">
        <x:v>1503</x:v>
      </x:c>
      <x:c r="E644" s="68" t="s">
        <x:v>1510</x:v>
      </x:c>
      <x:c r="F644" s="20" t="s">
        <x:v>1504</x:v>
      </x:c>
      <x:c r="G644" s="158">
        <x:f t="shared" si="142"/>
        <x:v>0</x:v>
      </x:c>
      <x:c r="H644" s="158">
        <x:f t="shared" si="142"/>
        <x:v>0</x:v>
      </x:c>
      <x:c r="I644" s="285">
        <x:f t="shared" si="142"/>
        <x:v>0</x:v>
      </x:c>
      <x:c r="J644" s="106" t="e">
        <x:v>#VALUE!</x:v>
      </x:c>
      <x:c r="K644" s="73" t="e">
        <x:v>#VALUE!</x:v>
      </x:c>
      <x:c r="L644" s="68" t="e">
        <x:v>#VALUE!</x:v>
      </x:c>
      <x:c r="M644" s="73" t="e">
        <x:v>#VALUE!</x:v>
      </x:c>
      <x:c r="N644" s="159">
        <x:v>0</x:v>
      </x:c>
      <x:c r="O644" s="106" t="e">
        <x:v>#VALUE!</x:v>
      </x:c>
      <x:c r="P644" s="73" t="e">
        <x:f t="shared" si="133"/>
        <x:v>#VALUE!</x:v>
      </x:c>
      <x:c r="Q644" s="68">
        <x:v>0</x:v>
      </x:c>
      <x:c r="R644" s="73">
        <x:f t="shared" si="134"/>
        <x:v>0</x:v>
      </x:c>
      <x:c r="S644" s="68">
        <x:v>0</x:v>
      </x:c>
      <x:c r="T644" s="73">
        <x:f t="shared" si="135"/>
        <x:v>0</x:v>
      </x:c>
      <x:c r="U644" s="26" t="e">
        <x:v>#VALUE!</x:v>
      </x:c>
      <x:c r="V644" s="26">
        <x:f t="shared" si="136"/>
        <x:v>0</x:v>
      </x:c>
      <x:c r="W644" s="73" t="e">
        <x:f t="shared" si="137"/>
        <x:v>#VALUE!</x:v>
      </x:c>
      <x:c r="X644" s="74" t="e">
        <x:f t="shared" si="138"/>
        <x:v>#VALUE!</x:v>
      </x:c>
      <x:c r="Y644" s="68" t="e">
        <x:f t="shared" si="139"/>
        <x:v>#VALUE!</x:v>
      </x:c>
      <x:c r="Z644" s="68" t="e">
        <x:f t="shared" si="140"/>
        <x:v>#VALUE!</x:v>
      </x:c>
      <x:c r="AA644" s="20"/>
      <x:c r="AC644" s="20">
        <x:v>3.6861999999999999</x:v>
      </x:c>
      <x:c r="AD644" s="26">
        <x:v>737.24</x:v>
      </x:c>
      <x:c r="AE644" s="492">
        <x:f t="shared" si="141"/>
        <x:v>3.6861999999999999</x:v>
      </x:c>
      <x:c r="AF644" s="492" t="e">
        <x:f t="shared" si="141"/>
        <x:v>#VALUE!</x:v>
      </x:c>
    </x:row>
    <x:row r="645" spans="1:32" s="26" customFormat="1" ht="15" customHeight="1">
      <x:c r="A645" s="118">
        <x:v>116</x:v>
      </x:c>
      <x:c r="B645" s="118"/>
      <x:c r="C645" s="113">
        <x:v>6</x:v>
      </x:c>
      <x:c r="D645" s="20" t="s">
        <x:v>1464</x:v>
      </x:c>
      <x:c r="E645" s="68" t="s">
        <x:v>1510</x:v>
      </x:c>
      <x:c r="F645" s="20" t="s">
        <x:v>1465</x:v>
      </x:c>
      <x:c r="G645" s="158">
        <x:f t="shared" si="142"/>
        <x:v>0</x:v>
      </x:c>
      <x:c r="H645" s="158">
        <x:f t="shared" si="142"/>
        <x:v>0</x:v>
      </x:c>
      <x:c r="I645" s="285">
        <x:f t="shared" si="142"/>
        <x:v>0</x:v>
      </x:c>
      <x:c r="J645" s="106" t="e">
        <x:v>#VALUE!</x:v>
      </x:c>
      <x:c r="K645" s="73" t="e">
        <x:v>#VALUE!</x:v>
      </x:c>
      <x:c r="L645" s="68" t="e">
        <x:v>#VALUE!</x:v>
      </x:c>
      <x:c r="M645" s="73" t="e">
        <x:v>#VALUE!</x:v>
      </x:c>
      <x:c r="N645" s="159">
        <x:v>0</x:v>
      </x:c>
      <x:c r="O645" s="106" t="e">
        <x:v>#VALUE!</x:v>
      </x:c>
      <x:c r="P645" s="73" t="e">
        <x:f t="shared" si="133"/>
        <x:v>#VALUE!</x:v>
      </x:c>
      <x:c r="Q645" s="280">
        <x:v>0</x:v>
      </x:c>
      <x:c r="R645" s="73">
        <x:f t="shared" si="134"/>
        <x:v>0</x:v>
      </x:c>
      <x:c r="S645" s="68">
        <x:v>1000</x:v>
      </x:c>
      <x:c r="T645" s="73">
        <x:f t="shared" si="135"/>
        <x:v>0</x:v>
      </x:c>
      <x:c r="U645" s="26" t="e">
        <x:v>#VALUE!</x:v>
      </x:c>
      <x:c r="V645" s="26">
        <x:f t="shared" si="136"/>
        <x:v>0</x:v>
      </x:c>
      <x:c r="W645" s="73" t="e">
        <x:f t="shared" si="137"/>
        <x:v>#VALUE!</x:v>
      </x:c>
      <x:c r="X645" s="74" t="e">
        <x:f t="shared" si="138"/>
        <x:v>#VALUE!</x:v>
      </x:c>
      <x:c r="Y645" s="68" t="e">
        <x:f t="shared" si="139"/>
        <x:v>#VALUE!</x:v>
      </x:c>
      <x:c r="Z645" s="68" t="e">
        <x:f t="shared" si="140"/>
        <x:v>#VALUE!</x:v>
      </x:c>
      <x:c r="AA645" s="20" t="s">
        <x:v>1530</x:v>
      </x:c>
      <x:c r="AC645" s="20">
        <x:v>5.1204811320754713</x:v>
      </x:c>
      <x:c r="AD645" s="26">
        <x:v>307.22886792452829</x:v>
      </x:c>
      <x:c r="AE645" s="492">
        <x:f t="shared" si="141"/>
        <x:v>5.1204811320754713</x:v>
      </x:c>
      <x:c r="AF645" s="492" t="e">
        <x:f t="shared" si="141"/>
        <x:v>#VALUE!</x:v>
      </x:c>
    </x:row>
    <x:row r="646" spans="1:32" s="26" customFormat="1" ht="15" customHeight="1">
      <x:c r="A646" s="118">
        <x:v>117</x:v>
      </x:c>
      <x:c r="B646" s="118"/>
      <x:c r="C646" s="113">
        <x:v>6</x:v>
      </x:c>
      <x:c r="D646" s="20" t="s">
        <x:v>1521</x:v>
      </x:c>
      <x:c r="E646" s="68" t="s">
        <x:v>1510</x:v>
      </x:c>
      <x:c r="F646" s="20" t="s">
        <x:v>1522</x:v>
      </x:c>
      <x:c r="G646" s="158">
        <x:f t="shared" si="142"/>
        <x:v>0</x:v>
      </x:c>
      <x:c r="H646" s="158">
        <x:f t="shared" si="142"/>
        <x:v>0</x:v>
      </x:c>
      <x:c r="I646" s="285">
        <x:f t="shared" si="142"/>
        <x:v>0</x:v>
      </x:c>
      <x:c r="J646" s="106" t="e">
        <x:v>#VALUE!</x:v>
      </x:c>
      <x:c r="K646" s="73" t="e">
        <x:v>#VALUE!</x:v>
      </x:c>
      <x:c r="L646" s="68" t="e">
        <x:v>#VALUE!</x:v>
      </x:c>
      <x:c r="M646" s="73" t="e">
        <x:v>#VALUE!</x:v>
      </x:c>
      <x:c r="N646" s="159">
        <x:v>0</x:v>
      </x:c>
      <x:c r="O646" s="106" t="e">
        <x:v>#VALUE!</x:v>
      </x:c>
      <x:c r="P646" s="73" t="e">
        <x:f t="shared" si="133"/>
        <x:v>#VALUE!</x:v>
      </x:c>
      <x:c r="Q646" s="68">
        <x:v>0</x:v>
      </x:c>
      <x:c r="R646" s="73">
        <x:f t="shared" si="134"/>
        <x:v>0</x:v>
      </x:c>
      <x:c r="S646" s="68">
        <x:v>0</x:v>
      </x:c>
      <x:c r="T646" s="73">
        <x:f t="shared" si="135"/>
        <x:v>0</x:v>
      </x:c>
      <x:c r="U646" s="26" t="e">
        <x:v>#VALUE!</x:v>
      </x:c>
      <x:c r="V646" s="26">
        <x:f t="shared" si="136"/>
        <x:v>0</x:v>
      </x:c>
      <x:c r="W646" s="73" t="e">
        <x:f t="shared" si="137"/>
        <x:v>#VALUE!</x:v>
      </x:c>
      <x:c r="X646" s="74" t="e">
        <x:f t="shared" si="138"/>
        <x:v>#VALUE!</x:v>
      </x:c>
      <x:c r="Y646" s="68" t="e">
        <x:f t="shared" si="139"/>
        <x:v>#VALUE!</x:v>
      </x:c>
      <x:c r="Z646" s="68" t="e">
        <x:f t="shared" si="140"/>
        <x:v>#VALUE!</x:v>
      </x:c>
      <x:c r="AA646" s="20"/>
      <x:c r="AC646" s="20">
        <x:v>9.7812999999999999</x:v>
      </x:c>
      <x:c r="AD646" s="26">
        <x:v>978.13</x:v>
      </x:c>
      <x:c r="AE646" s="492">
        <x:f t="shared" si="141"/>
        <x:v>9.7812999999999999</x:v>
      </x:c>
      <x:c r="AF646" s="492" t="e">
        <x:f t="shared" si="141"/>
        <x:v>#VALUE!</x:v>
      </x:c>
    </x:row>
    <x:row r="647" spans="1:32" s="26" customFormat="1" ht="15" customHeight="1">
      <x:c r="A647" s="118">
        <x:v>118</x:v>
      </x:c>
      <x:c r="B647" s="118"/>
      <x:c r="C647" s="113">
        <x:v>6</x:v>
      </x:c>
      <x:c r="D647" s="20" t="s">
        <x:v>1496</x:v>
      </x:c>
      <x:c r="E647" s="68" t="s">
        <x:v>1510</x:v>
      </x:c>
      <x:c r="F647" s="20" t="s">
        <x:v>1497</x:v>
      </x:c>
      <x:c r="G647" s="158">
        <x:f t="shared" si="142"/>
        <x:v>0</x:v>
      </x:c>
      <x:c r="H647" s="158">
        <x:f t="shared" si="142"/>
        <x:v>0</x:v>
      </x:c>
      <x:c r="I647" s="285">
        <x:f t="shared" si="142"/>
        <x:v>0</x:v>
      </x:c>
      <x:c r="J647" s="106" t="e">
        <x:v>#VALUE!</x:v>
      </x:c>
      <x:c r="K647" s="73" t="e">
        <x:v>#VALUE!</x:v>
      </x:c>
      <x:c r="L647" s="68" t="e">
        <x:v>#VALUE!</x:v>
      </x:c>
      <x:c r="M647" s="73" t="e">
        <x:v>#VALUE!</x:v>
      </x:c>
      <x:c r="N647" s="159">
        <x:v>0</x:v>
      </x:c>
      <x:c r="O647" s="106" t="e">
        <x:v>#VALUE!</x:v>
      </x:c>
      <x:c r="P647" s="73" t="e">
        <x:f t="shared" si="133"/>
        <x:v>#VALUE!</x:v>
      </x:c>
      <x:c r="Q647" s="280">
        <x:v>0</x:v>
      </x:c>
      <x:c r="R647" s="73">
        <x:f t="shared" si="134"/>
        <x:v>0</x:v>
      </x:c>
      <x:c r="S647" s="68">
        <x:v>0</x:v>
      </x:c>
      <x:c r="T647" s="73">
        <x:f t="shared" si="135"/>
        <x:v>0</x:v>
      </x:c>
      <x:c r="U647" s="26" t="e">
        <x:v>#VALUE!</x:v>
      </x:c>
      <x:c r="V647" s="26">
        <x:f t="shared" si="136"/>
        <x:v>0</x:v>
      </x:c>
      <x:c r="W647" s="73" t="e">
        <x:f t="shared" si="137"/>
        <x:v>#VALUE!</x:v>
      </x:c>
      <x:c r="X647" s="74" t="e">
        <x:f t="shared" si="138"/>
        <x:v>#VALUE!</x:v>
      </x:c>
      <x:c r="Y647" s="68" t="e">
        <x:f t="shared" si="139"/>
        <x:v>#VALUE!</x:v>
      </x:c>
      <x:c r="Z647" s="68" t="e">
        <x:f t="shared" si="140"/>
        <x:v>#VALUE!</x:v>
      </x:c>
      <x:c r="AA647" s="20"/>
      <x:c r="AC647" s="20">
        <x:v>316.03890655737706</x:v>
      </x:c>
      <x:c r="AD647" s="26">
        <x:v>948.11671967213124</x:v>
      </x:c>
      <x:c r="AE647" s="492">
        <x:f t="shared" si="141"/>
        <x:v>316.03890655737706</x:v>
      </x:c>
      <x:c r="AF647" s="492" t="e">
        <x:f t="shared" si="141"/>
        <x:v>#VALUE!</x:v>
      </x:c>
    </x:row>
    <x:row r="648" spans="1:32" s="26" customFormat="1" ht="15" customHeight="1">
      <x:c r="A648" s="118">
        <x:v>119</x:v>
      </x:c>
      <x:c r="B648" s="118"/>
      <x:c r="C648" s="113">
        <x:v>6</x:v>
      </x:c>
      <x:c r="D648" s="20" t="s">
        <x:v>1498</x:v>
      </x:c>
      <x:c r="E648" s="68" t="s">
        <x:v>1510</x:v>
      </x:c>
      <x:c r="F648" s="20" t="s">
        <x:v>1499</x:v>
      </x:c>
      <x:c r="G648" s="158">
        <x:f t="shared" si="142"/>
        <x:v>0</x:v>
      </x:c>
      <x:c r="H648" s="158">
        <x:f t="shared" si="142"/>
        <x:v>0</x:v>
      </x:c>
      <x:c r="I648" s="285">
        <x:f t="shared" si="142"/>
        <x:v>0</x:v>
      </x:c>
      <x:c r="J648" s="106" t="e">
        <x:v>#VALUE!</x:v>
      </x:c>
      <x:c r="K648" s="73" t="e">
        <x:v>#VALUE!</x:v>
      </x:c>
      <x:c r="L648" s="68" t="e">
        <x:v>#VALUE!</x:v>
      </x:c>
      <x:c r="M648" s="73" t="e">
        <x:v>#VALUE!</x:v>
      </x:c>
      <x:c r="N648" s="159">
        <x:v>0</x:v>
      </x:c>
      <x:c r="O648" s="106" t="e">
        <x:v>#VALUE!</x:v>
      </x:c>
      <x:c r="P648" s="73" t="e">
        <x:f t="shared" si="133"/>
        <x:v>#VALUE!</x:v>
      </x:c>
      <x:c r="Q648" s="68">
        <x:v>0</x:v>
      </x:c>
      <x:c r="R648" s="73">
        <x:f t="shared" si="134"/>
        <x:v>0</x:v>
      </x:c>
      <x:c r="S648" s="68">
        <x:v>0</x:v>
      </x:c>
      <x:c r="T648" s="73">
        <x:f t="shared" si="135"/>
        <x:v>0</x:v>
      </x:c>
      <x:c r="U648" s="26" t="e">
        <x:v>#VALUE!</x:v>
      </x:c>
      <x:c r="V648" s="26">
        <x:f t="shared" si="136"/>
        <x:v>0</x:v>
      </x:c>
      <x:c r="W648" s="73" t="e">
        <x:f t="shared" si="137"/>
        <x:v>#VALUE!</x:v>
      </x:c>
      <x:c r="X648" s="74" t="e">
        <x:f t="shared" si="138"/>
        <x:v>#VALUE!</x:v>
      </x:c>
      <x:c r="Y648" s="68" t="e">
        <x:f t="shared" si="139"/>
        <x:v>#VALUE!</x:v>
      </x:c>
      <x:c r="Z648" s="68" t="e">
        <x:f t="shared" si="140"/>
        <x:v>#VALUE!</x:v>
      </x:c>
      <x:c r="AA648" s="20"/>
      <x:c r="AC648" s="20">
        <x:v>159.72999999999999</x:v>
      </x:c>
      <x:c r="AD648" s="26">
        <x:v>479.18999999999994</x:v>
      </x:c>
      <x:c r="AE648" s="492">
        <x:f t="shared" si="141"/>
        <x:v>159.72999999999999</x:v>
      </x:c>
      <x:c r="AF648" s="492" t="e">
        <x:f t="shared" si="141"/>
        <x:v>#VALUE!</x:v>
      </x:c>
    </x:row>
    <x:row r="649" spans="1:32" s="26" customFormat="1" ht="15" customHeight="1">
      <x:c r="A649" s="118">
        <x:v>120</x:v>
      </x:c>
      <x:c r="B649" s="118"/>
      <x:c r="C649" s="113">
        <x:v>6</x:v>
      </x:c>
      <x:c r="D649" s="20" t="s">
        <x:v>1515</x:v>
      </x:c>
      <x:c r="E649" s="68" t="s">
        <x:v>1510</x:v>
      </x:c>
      <x:c r="F649" s="20" t="s">
        <x:v>1526</x:v>
      </x:c>
      <x:c r="G649" s="158">
        <x:f t="shared" si="142"/>
        <x:v>0</x:v>
      </x:c>
      <x:c r="H649" s="158">
        <x:f t="shared" si="142"/>
        <x:v>0</x:v>
      </x:c>
      <x:c r="I649" s="285">
        <x:f t="shared" si="142"/>
        <x:v>0</x:v>
      </x:c>
      <x:c r="J649" s="106" t="e">
        <x:v>#VALUE!</x:v>
      </x:c>
      <x:c r="K649" s="73" t="e">
        <x:v>#VALUE!</x:v>
      </x:c>
      <x:c r="L649" s="68" t="e">
        <x:v>#VALUE!</x:v>
      </x:c>
      <x:c r="M649" s="73" t="e">
        <x:v>#VALUE!</x:v>
      </x:c>
      <x:c r="N649" s="159">
        <x:v>0</x:v>
      </x:c>
      <x:c r="O649" s="106" t="e">
        <x:v>#VALUE!</x:v>
      </x:c>
      <x:c r="P649" s="73" t="e">
        <x:f t="shared" si="133"/>
        <x:v>#VALUE!</x:v>
      </x:c>
      <x:c r="Q649" s="280">
        <x:v>0</x:v>
      </x:c>
      <x:c r="R649" s="73">
        <x:f t="shared" si="134"/>
        <x:v>0</x:v>
      </x:c>
      <x:c r="S649" s="68">
        <x:v>0</x:v>
      </x:c>
      <x:c r="T649" s="73">
        <x:f t="shared" si="135"/>
        <x:v>0</x:v>
      </x:c>
      <x:c r="U649" s="26" t="e">
        <x:v>#VALUE!</x:v>
      </x:c>
      <x:c r="V649" s="26">
        <x:f t="shared" si="136"/>
        <x:v>0</x:v>
      </x:c>
      <x:c r="W649" s="73" t="e">
        <x:f t="shared" si="137"/>
        <x:v>#VALUE!</x:v>
      </x:c>
      <x:c r="X649" s="74" t="e">
        <x:f t="shared" si="138"/>
        <x:v>#VALUE!</x:v>
      </x:c>
      <x:c r="Y649" s="68" t="e">
        <x:f t="shared" si="139"/>
        <x:v>#VALUE!</x:v>
      </x:c>
      <x:c r="Z649" s="68" t="e">
        <x:f t="shared" si="140"/>
        <x:v>#VALUE!</x:v>
      </x:c>
      <x:c r="AA649" s="20"/>
      <x:c r="AC649" s="20">
        <x:v>298.27000000000004</x:v>
      </x:c>
      <x:c r="AD649" s="26">
        <x:v>0</x:v>
      </x:c>
      <x:c r="AE649" s="492">
        <x:f t="shared" si="141"/>
        <x:v>298.27000000000004</x:v>
      </x:c>
      <x:c r="AF649" s="492" t="e">
        <x:f t="shared" si="141"/>
        <x:v>#VALUE!</x:v>
      </x:c>
    </x:row>
    <x:row r="650" spans="1:32" s="26" customFormat="1" ht="15" customHeight="1">
      <x:c r="A650" s="118">
        <x:v>121</x:v>
      </x:c>
      <x:c r="B650" s="118"/>
      <x:c r="C650" s="113">
        <x:v>6</x:v>
      </x:c>
      <x:c r="D650" s="20" t="s">
        <x:v>1505</x:v>
      </x:c>
      <x:c r="E650" s="68" t="s">
        <x:v>1510</x:v>
      </x:c>
      <x:c r="F650" s="20" t="s">
        <x:v>1506</x:v>
      </x:c>
      <x:c r="G650" s="158">
        <x:f t="shared" si="142"/>
        <x:v>0</x:v>
      </x:c>
      <x:c r="H650" s="158">
        <x:f t="shared" si="142"/>
        <x:v>0</x:v>
      </x:c>
      <x:c r="I650" s="285">
        <x:f t="shared" si="142"/>
        <x:v>0</x:v>
      </x:c>
      <x:c r="J650" s="106" t="e">
        <x:v>#VALUE!</x:v>
      </x:c>
      <x:c r="K650" s="73" t="e">
        <x:v>#VALUE!</x:v>
      </x:c>
      <x:c r="L650" s="68" t="e">
        <x:v>#VALUE!</x:v>
      </x:c>
      <x:c r="M650" s="73" t="e">
        <x:v>#VALUE!</x:v>
      </x:c>
      <x:c r="N650" s="159">
        <x:v>0</x:v>
      </x:c>
      <x:c r="O650" s="106" t="e">
        <x:v>#VALUE!</x:v>
      </x:c>
      <x:c r="P650" s="73" t="e">
        <x:f t="shared" si="133"/>
        <x:v>#VALUE!</x:v>
      </x:c>
      <x:c r="Q650" s="68">
        <x:v>0</x:v>
      </x:c>
      <x:c r="R650" s="73">
        <x:f t="shared" si="134"/>
        <x:v>0</x:v>
      </x:c>
      <x:c r="S650" s="68">
        <x:v>0</x:v>
      </x:c>
      <x:c r="T650" s="73">
        <x:f t="shared" si="135"/>
        <x:v>0</x:v>
      </x:c>
      <x:c r="U650" s="26" t="e">
        <x:v>#VALUE!</x:v>
      </x:c>
      <x:c r="V650" s="26">
        <x:f t="shared" si="136"/>
        <x:v>0</x:v>
      </x:c>
      <x:c r="W650" s="73" t="e">
        <x:f t="shared" si="137"/>
        <x:v>#VALUE!</x:v>
      </x:c>
      <x:c r="X650" s="74" t="e">
        <x:f t="shared" si="138"/>
        <x:v>#VALUE!</x:v>
      </x:c>
      <x:c r="Y650" s="68" t="e">
        <x:f t="shared" si="139"/>
        <x:v>#VALUE!</x:v>
      </x:c>
      <x:c r="Z650" s="68" t="e">
        <x:f t="shared" si="140"/>
        <x:v>#VALUE!</x:v>
      </x:c>
      <x:c r="AA650" s="20"/>
      <x:c r="AC650" s="20">
        <x:v>262.18099999999998</x:v>
      </x:c>
      <x:c r="AD650" s="26">
        <x:v>29102.090999999997</x:v>
      </x:c>
      <x:c r="AE650" s="492">
        <x:f t="shared" si="141"/>
        <x:v>262.18099999999998</x:v>
      </x:c>
      <x:c r="AF650" s="492" t="e">
        <x:f t="shared" si="141"/>
        <x:v>#VALUE!</x:v>
      </x:c>
    </x:row>
    <x:row r="651" spans="1:32" s="26" customFormat="1" ht="15" customHeight="1">
      <x:c r="A651" s="118">
        <x:v>122</x:v>
      </x:c>
      <x:c r="B651" s="118"/>
      <x:c r="C651" s="113">
        <x:v>6</x:v>
      </x:c>
      <x:c r="D651" s="35" t="s">
        <x:v>1431</x:v>
      </x:c>
      <x:c r="E651" s="68" t="s">
        <x:v>1510</x:v>
      </x:c>
      <x:c r="F651" s="20" t="s">
        <x:v>23</x:v>
      </x:c>
      <x:c r="G651" s="158" t="e">
        <x:f t="shared" si="142"/>
        <x:v>#VALUE!</x:v>
      </x:c>
      <x:c r="H651" s="158">
        <x:f t="shared" si="142"/>
        <x:v>0</x:v>
      </x:c>
      <x:c r="I651" s="285" t="e">
        <x:f t="shared" si="142"/>
        <x:v>#VALUE!</x:v>
      </x:c>
      <x:c r="J651" s="106" t="e">
        <x:v>#VALUE!</x:v>
      </x:c>
      <x:c r="K651" s="73" t="e">
        <x:v>#VALUE!</x:v>
      </x:c>
      <x:c r="L651" s="68" t="e">
        <x:v>#VALUE!</x:v>
      </x:c>
      <x:c r="M651" s="73" t="e">
        <x:v>#VALUE!</x:v>
      </x:c>
      <x:c r="N651" s="159">
        <x:v>0</x:v>
      </x:c>
      <x:c r="O651" s="106" t="e">
        <x:v>#VALUE!</x:v>
      </x:c>
      <x:c r="P651" s="73" t="e">
        <x:f t="shared" si="133"/>
        <x:v>#VALUE!</x:v>
      </x:c>
      <x:c r="Q651" s="280">
        <x:v>4860</x:v>
      </x:c>
      <x:c r="R651" s="73">
        <x:f t="shared" si="134"/>
        <x:v>0</x:v>
      </x:c>
      <x:c r="S651" s="68">
        <x:v>3</x:v>
      </x:c>
      <x:c r="T651" s="73">
        <x:f t="shared" si="135"/>
        <x:v>0</x:v>
      </x:c>
      <x:c r="U651" s="26" t="e">
        <x:v>#VALUE!</x:v>
      </x:c>
      <x:c r="V651" s="26">
        <x:f t="shared" si="136"/>
        <x:v>0</x:v>
      </x:c>
      <x:c r="W651" s="73" t="e">
        <x:f t="shared" si="137"/>
        <x:v>#VALUE!</x:v>
      </x:c>
      <x:c r="X651" s="74" t="e">
        <x:f t="shared" si="138"/>
        <x:v>#VALUE!</x:v>
      </x:c>
      <x:c r="Y651" s="68" t="e">
        <x:f t="shared" si="139"/>
        <x:v>#VALUE!</x:v>
      </x:c>
      <x:c r="Z651" s="68" t="e">
        <x:f t="shared" si="140"/>
        <x:v>#VALUE!</x:v>
      </x:c>
      <x:c r="AA651" s="20" t="s">
        <x:v>1531</x:v>
      </x:c>
      <x:c r="AC651" s="20">
        <x:v>407.95790589936377</x:v>
      </x:c>
      <x:c r="AD651" s="26">
        <x:v>0</x:v>
      </x:c>
      <x:c r="AE651" s="492">
        <x:f t="shared" si="141"/>
        <x:v>407.95790589936377</x:v>
      </x:c>
      <x:c r="AF651" s="492" t="e">
        <x:f t="shared" si="141"/>
        <x:v>#VALUE!</x:v>
      </x:c>
    </x:row>
    <x:row r="652" spans="1:32" s="26" customFormat="1" ht="15" customHeight="1">
      <x:c r="A652" s="118">
        <x:v>123</x:v>
      </x:c>
      <x:c r="B652" s="118"/>
      <x:c r="C652" s="113">
        <x:v>6</x:v>
      </x:c>
      <x:c r="D652" s="20" t="s">
        <x:v>1507</x:v>
      </x:c>
      <x:c r="E652" s="68" t="s">
        <x:v>1510</x:v>
      </x:c>
      <x:c r="F652" s="20" t="s">
        <x:v>1508</x:v>
      </x:c>
      <x:c r="G652" s="158">
        <x:f t="shared" si="142"/>
        <x:v>0</x:v>
      </x:c>
      <x:c r="H652" s="158">
        <x:f t="shared" si="142"/>
        <x:v>0</x:v>
      </x:c>
      <x:c r="I652" s="285">
        <x:f t="shared" si="142"/>
        <x:v>0</x:v>
      </x:c>
      <x:c r="J652" s="106" t="e">
        <x:v>#VALUE!</x:v>
      </x:c>
      <x:c r="K652" s="73" t="e">
        <x:v>#VALUE!</x:v>
      </x:c>
      <x:c r="L652" s="68" t="e">
        <x:v>#VALUE!</x:v>
      </x:c>
      <x:c r="M652" s="73" t="e">
        <x:v>#VALUE!</x:v>
      </x:c>
      <x:c r="N652" s="159">
        <x:v>0</x:v>
      </x:c>
      <x:c r="O652" s="106" t="e">
        <x:v>#VALUE!</x:v>
      </x:c>
      <x:c r="P652" s="73" t="e">
        <x:f t="shared" si="133"/>
        <x:v>#VALUE!</x:v>
      </x:c>
      <x:c r="Q652" s="68">
        <x:v>0</x:v>
      </x:c>
      <x:c r="R652" s="73">
        <x:f t="shared" si="134"/>
        <x:v>0</x:v>
      </x:c>
      <x:c r="S652" s="68">
        <x:v>0</x:v>
      </x:c>
      <x:c r="T652" s="73">
        <x:f t="shared" si="135"/>
        <x:v>0</x:v>
      </x:c>
      <x:c r="U652" s="26" t="e">
        <x:v>#VALUE!</x:v>
      </x:c>
      <x:c r="V652" s="26">
        <x:f t="shared" si="136"/>
        <x:v>0</x:v>
      </x:c>
      <x:c r="W652" s="73" t="e">
        <x:f t="shared" si="137"/>
        <x:v>#VALUE!</x:v>
      </x:c>
      <x:c r="X652" s="74" t="e">
        <x:f t="shared" si="138"/>
        <x:v>#VALUE!</x:v>
      </x:c>
      <x:c r="Y652" s="68" t="e">
        <x:f t="shared" si="139"/>
        <x:v>#VALUE!</x:v>
      </x:c>
      <x:c r="Z652" s="68" t="e">
        <x:f t="shared" si="140"/>
        <x:v>#VALUE!</x:v>
      </x:c>
      <x:c r="AA652" s="20" t="s">
        <x:v>1552</x:v>
      </x:c>
      <x:c r="AC652" s="20">
        <x:v>6.2274660000000006</x:v>
      </x:c>
      <x:c r="AD652" s="26">
        <x:v>1868.2398000000003</x:v>
      </x:c>
      <x:c r="AE652" s="492">
        <x:f t="shared" si="141"/>
        <x:v>6.2274660000000006</x:v>
      </x:c>
      <x:c r="AF652" s="492" t="e">
        <x:f t="shared" si="141"/>
        <x:v>#VALUE!</x:v>
      </x:c>
    </x:row>
    <x:row r="653" spans="1:32" s="26" customFormat="1" ht="15" customHeight="1">
      <x:c r="A653" s="118">
        <x:v>124</x:v>
      </x:c>
      <x:c r="B653" s="118"/>
      <x:c r="C653" s="113">
        <x:v>6</x:v>
      </x:c>
      <x:c r="D653" s="20" t="s">
        <x:v>1509</x:v>
      </x:c>
      <x:c r="E653" s="68" t="s">
        <x:v>1510</x:v>
      </x:c>
      <x:c r="F653" s="20" t="s">
        <x:v>1508</x:v>
      </x:c>
      <x:c r="G653" s="158">
        <x:f t="shared" si="142"/>
        <x:v>0</x:v>
      </x:c>
      <x:c r="H653" s="158">
        <x:f t="shared" si="142"/>
        <x:v>0</x:v>
      </x:c>
      <x:c r="I653" s="285">
        <x:f t="shared" si="142"/>
        <x:v>0</x:v>
      </x:c>
      <x:c r="J653" s="106" t="e">
        <x:v>#VALUE!</x:v>
      </x:c>
      <x:c r="K653" s="73" t="e">
        <x:v>#VALUE!</x:v>
      </x:c>
      <x:c r="L653" s="68" t="e">
        <x:v>#VALUE!</x:v>
      </x:c>
      <x:c r="M653" s="73" t="e">
        <x:v>#VALUE!</x:v>
      </x:c>
      <x:c r="N653" s="159">
        <x:v>0</x:v>
      </x:c>
      <x:c r="O653" s="106" t="e">
        <x:v>#VALUE!</x:v>
      </x:c>
      <x:c r="P653" s="73" t="e">
        <x:f t="shared" si="133"/>
        <x:v>#VALUE!</x:v>
      </x:c>
      <x:c r="Q653" s="68">
        <x:v>0</x:v>
      </x:c>
      <x:c r="R653" s="73">
        <x:f t="shared" si="134"/>
        <x:v>0</x:v>
      </x:c>
      <x:c r="S653" s="68">
        <x:v>0</x:v>
      </x:c>
      <x:c r="T653" s="73">
        <x:f t="shared" si="135"/>
        <x:v>0</x:v>
      </x:c>
      <x:c r="U653" s="26" t="e">
        <x:v>#VALUE!</x:v>
      </x:c>
      <x:c r="V653" s="26">
        <x:f t="shared" si="136"/>
        <x:v>0</x:v>
      </x:c>
      <x:c r="W653" s="73" t="e">
        <x:f t="shared" si="137"/>
        <x:v>#VALUE!</x:v>
      </x:c>
      <x:c r="X653" s="74" t="e">
        <x:f t="shared" si="138"/>
        <x:v>#VALUE!</x:v>
      </x:c>
      <x:c r="Y653" s="68" t="e">
        <x:f t="shared" si="139"/>
        <x:v>#VALUE!</x:v>
      </x:c>
      <x:c r="Z653" s="68" t="e">
        <x:f t="shared" si="140"/>
        <x:v>#VALUE!</x:v>
      </x:c>
      <x:c r="AA653" s="20" t="s">
        <x:v>1552</x:v>
      </x:c>
      <x:c r="AC653" s="20">
        <x:v>11.607197000000001</x:v>
      </x:c>
      <x:c r="AD653" s="26">
        <x:v>3482.1591000000003</x:v>
      </x:c>
      <x:c r="AE653" s="492">
        <x:f t="shared" si="141"/>
        <x:v>11.607197000000001</x:v>
      </x:c>
      <x:c r="AF653" s="492" t="e">
        <x:f t="shared" si="141"/>
        <x:v>#VALUE!</x:v>
      </x:c>
    </x:row>
    <x:row r="654" spans="1:32" s="26" customFormat="1" ht="15" customHeight="1" outlineLevel="1">
      <x:c r="A654" s="118">
        <x:v>125</x:v>
      </x:c>
      <x:c r="B654" s="118"/>
      <x:c r="C654" s="113">
        <x:v>6</x:v>
      </x:c>
      <x:c r="D654" s="20"/>
      <x:c r="E654" s="68"/>
      <x:c r="F654" s="20"/>
      <x:c r="G654" s="158"/>
      <x:c r="H654" s="158"/>
      <x:c r="I654" s="285"/>
      <x:c r="J654" s="106"/>
      <x:c r="K654" s="73"/>
      <x:c r="L654" s="68"/>
      <x:c r="M654" s="73"/>
      <x:c r="N654" s="159"/>
      <x:c r="O654" s="106"/>
      <x:c r="P654" s="73"/>
      <x:c r="Q654" s="68"/>
      <x:c r="R654" s="73"/>
      <x:c r="S654" s="68"/>
      <x:c r="T654" s="73"/>
      <x:c r="W654" s="73"/>
      <x:c r="X654" s="74"/>
      <x:c r="Y654" s="68"/>
      <x:c r="Z654" s="68"/>
      <x:c r="AA654" s="20"/>
    </x:row>
    <x:row r="655" spans="1:32" s="26" customFormat="1" ht="15" customHeight="1" outlineLevel="1">
      <x:c r="A655" s="118">
        <x:v>126</x:v>
      </x:c>
      <x:c r="B655" s="118"/>
      <x:c r="C655" s="113">
        <x:v>6</x:v>
      </x:c>
      <x:c r="D655" s="20" t="s">
        <x:v>148</x:v>
      </x:c>
      <x:c r="E655" s="68" t="s">
        <x:v>148</x:v>
      </x:c>
      <x:c r="F655" s="20" t="s">
        <x:v>148</x:v>
      </x:c>
      <x:c r="G655" s="158"/>
      <x:c r="H655" s="158"/>
      <x:c r="I655" s="285"/>
      <x:c r="J655" s="106"/>
      <x:c r="K655" s="73"/>
      <x:c r="L655" s="68"/>
      <x:c r="M655" s="73"/>
      <x:c r="N655" s="159"/>
      <x:c r="O655" s="106"/>
      <x:c r="P655" s="73"/>
      <x:c r="Q655" s="68"/>
      <x:c r="R655" s="73"/>
      <x:c r="S655" s="68"/>
      <x:c r="T655" s="73"/>
      <x:c r="W655" s="73"/>
      <x:c r="X655" s="74"/>
      <x:c r="Y655" s="68"/>
      <x:c r="Z655" s="68"/>
      <x:c r="AA655" s="20"/>
    </x:row>
    <x:row r="656" spans="1:32" s="26" customFormat="1" ht="15" customHeight="1" outlineLevel="1">
      <x:c r="A656" s="118">
        <x:v>127</x:v>
      </x:c>
      <x:c r="B656" s="118"/>
      <x:c r="C656" s="113">
        <x:v>6</x:v>
      </x:c>
      <x:c r="D656" s="20"/>
      <x:c r="E656" s="68"/>
      <x:c r="F656" s="20"/>
      <x:c r="G656" s="158"/>
      <x:c r="H656" s="158"/>
      <x:c r="I656" s="285"/>
      <x:c r="J656" s="106"/>
      <x:c r="K656" s="73"/>
      <x:c r="L656" s="68"/>
      <x:c r="M656" s="73"/>
      <x:c r="N656" s="159"/>
      <x:c r="O656" s="106"/>
      <x:c r="P656" s="73"/>
      <x:c r="Q656" s="68"/>
      <x:c r="R656" s="73"/>
      <x:c r="S656" s="68"/>
      <x:c r="T656" s="73"/>
      <x:c r="W656" s="73"/>
      <x:c r="X656" s="74"/>
      <x:c r="Y656" s="68"/>
      <x:c r="Z656" s="68"/>
    </x:row>
    <x:row r="657" spans="1:32" s="26" customFormat="1" ht="14.25" outlineLevel="1" thickBot="1">
      <x:c r="A657" s="118">
        <x:v>128</x:v>
      </x:c>
      <x:c r="B657" s="118"/>
      <x:c r="C657" s="113">
        <x:v>6</x:v>
      </x:c>
      <x:c r="D657" s="20"/>
      <x:c r="E657" s="20"/>
      <x:c r="F657" s="20"/>
      <x:c r="G657" s="158"/>
      <x:c r="H657" s="158"/>
      <x:c r="I657" s="285"/>
      <x:c r="J657" s="106"/>
      <x:c r="K657" s="73"/>
      <x:c r="L657" s="280"/>
      <x:c r="M657" s="73"/>
      <x:c r="N657" s="159"/>
      <x:c r="O657" s="106"/>
      <x:c r="P657" s="73"/>
      <x:c r="Q657" s="280"/>
      <x:c r="R657" s="73"/>
      <x:c r="S657" s="68"/>
      <x:c r="T657" s="73"/>
      <x:c r="W657" s="73"/>
      <x:c r="X657" s="74"/>
      <x:c r="Y657" s="68"/>
      <x:c r="Z657" s="68"/>
    </x:row>
    <x:row r="658" spans="1:32" ht="15" thickTop="1" thickBot="1">
      <x:c r="C658" s="117">
        <x:v>6</x:v>
      </x:c>
      <x:c r="D658" s="75"/>
      <x:c r="E658" s="75"/>
      <x:c r="F658" s="76" t="s">
        <x:v>117</x:v>
      </x:c>
      <x:c r="G658" s="286" t="e">
        <x:f>SUM(G530:G657)</x:f>
        <x:v>#VALUE!</x:v>
      </x:c>
      <x:c r="H658" s="286"/>
      <x:c r="I658" s="287" t="e">
        <x:f>SUM(I530:I657)</x:f>
        <x:v>#VALUE!</x:v>
      </x:c>
      <x:c r="J658" s="77" t="e">
        <x:f>SUM(J530:J657)</x:f>
        <x:v>#VALUE!</x:v>
      </x:c>
      <x:c r="K658" s="78" t="e">
        <x:f>SUM(K530:K657)</x:f>
        <x:v>#VALUE!</x:v>
      </x:c>
      <x:c r="L658" s="77" t="e">
        <x:f t="shared" ref="L658:M658" si="143">SUM(L530:L657)</x:f>
        <x:v>#VALUE!</x:v>
      </x:c>
      <x:c r="M658" s="78" t="e">
        <x:f t="shared" si="143"/>
        <x:v>#VALUE!</x:v>
      </x:c>
      <x:c r="N658" s="160"/>
      <x:c r="O658" s="77" t="e">
        <x:f>SUM(O530:O657)</x:f>
        <x:v>#VALUE!</x:v>
      </x:c>
      <x:c r="P658" s="78" t="e">
        <x:f t="shared" ref="P658:T658" si="144">SUM(P530:P657)</x:f>
        <x:v>#VALUE!</x:v>
      </x:c>
      <x:c r="Q658" s="77">
        <x:f t="shared" si="144"/>
        <x:v>10941</x:v>
      </x:c>
      <x:c r="R658" s="78">
        <x:f t="shared" si="144"/>
        <x:v>0</x:v>
      </x:c>
      <x:c r="S658" s="77">
        <x:f t="shared" si="144"/>
        <x:v>1279</x:v>
      </x:c>
      <x:c r="T658" s="78">
        <x:f t="shared" si="144"/>
        <x:v>0</x:v>
      </x:c>
      <x:c r="U658" s="77" t="e">
        <x:f>SUM(U530:U657)</x:f>
        <x:v>#VALUE!</x:v>
      </x:c>
      <x:c r="V658" s="75"/>
      <x:c r="W658" s="78" t="e">
        <x:f>SUM(W530:W657)</x:f>
        <x:v>#VALUE!</x:v>
      </x:c>
      <x:c r="X658" s="79" t="e">
        <x:f>SUM(X530:X657)</x:f>
        <x:v>#VALUE!</x:v>
      </x:c>
      <x:c r="Y658" s="77" t="e">
        <x:f>SUM(Y530:Y657)</x:f>
        <x:v>#VALUE!</x:v>
      </x:c>
      <x:c r="Z658" s="77" t="e">
        <x:f>SUM(Z530:Z657)</x:f>
        <x:v>#VALUE!</x:v>
      </x:c>
    </x:row>
    <x:row r="659" spans="1:32">
      <x:c r="K659" s="20" t="e">
        <x:v>#VALUE!</x:v>
      </x:c>
      <x:c r="O659" s="20">
        <x:v>142105</x:v>
      </x:c>
      <x:c r="P659" s="20" t="e">
        <x:f>O659-O658</x:f>
        <x:v>#VALUE!</x:v>
      </x:c>
    </x:row>
    <x:row r="660" spans="1:32">
      <x:c r="K660" s="20" t="e">
        <x:v>#VALUE!</x:v>
      </x:c>
    </x:row>
    <x:row r="661" spans="1:32" ht="14.25" thickBot="1">
      <x:c r="C661" s="119" t="s">
        <x:v>99</x:v>
      </x:c>
      <x:c r="D661" s="26"/>
      <x:c r="E661" s="26"/>
      <x:c r="F661" s="26"/>
      <x:c r="G661" s="281" t="s">
        <x:v>100</x:v>
      </x:c>
      <x:c r="J661" s="275" t="s">
        <x:v>101</x:v>
      </x:c>
      <x:c r="K661" s="26"/>
      <x:c r="L661" s="275" t="s">
        <x:v>103</x:v>
      </x:c>
      <x:c r="M661" s="26"/>
      <x:c r="N661" s="26"/>
      <x:c r="O661" s="275" t="s">
        <x:v>102</x:v>
      </x:c>
      <x:c r="P661" s="26"/>
      <x:c r="Q661" s="275" t="s">
        <x:v>103</x:v>
      </x:c>
      <x:c r="R661" s="26"/>
      <x:c r="S661" s="275" t="s">
        <x:v>104</x:v>
      </x:c>
      <x:c r="T661" s="26"/>
      <x:c r="U661" s="275" t="s">
        <x:v>105</x:v>
      </x:c>
      <x:c r="V661" s="26"/>
      <x:c r="W661" s="67" t="s">
        <x:v>106</x:v>
      </x:c>
      <x:c r="X661" s="67"/>
      <x:c r="Y661" s="81"/>
      <x:c r="Z661" s="68"/>
    </x:row>
    <x:row r="662" spans="1:32">
      <x:c r="C662" s="69" t="s">
        <x:v>120</x:v>
      </x:c>
      <x:c r="D662" s="69" t="s">
        <x:v>5</x:v>
      </x:c>
      <x:c r="E662" s="69" t="s">
        <x:v>6</x:v>
      </x:c>
      <x:c r="F662" s="70" t="s">
        <x:v>7</x:v>
      </x:c>
      <x:c r="G662" s="282" t="s">
        <x:v>108</x:v>
      </x:c>
      <x:c r="H662" s="282" t="s">
        <x:v>109</x:v>
      </x:c>
      <x:c r="I662" s="283" t="s">
        <x:v>110</x:v>
      </x:c>
      <x:c r="J662" s="69" t="s">
        <x:v>108</x:v>
      </x:c>
      <x:c r="K662" s="70" t="s">
        <x:v>110</x:v>
      </x:c>
      <x:c r="L662" s="65" t="s">
        <x:v>113</x:v>
      </x:c>
      <x:c r="M662" s="66" t="s">
        <x:v>110</x:v>
      </x:c>
      <x:c r="N662" s="71" t="s">
        <x:v>111</x:v>
      </x:c>
      <x:c r="O662" s="69" t="s">
        <x:v>108</x:v>
      </x:c>
      <x:c r="P662" s="70" t="s">
        <x:v>112</x:v>
      </x:c>
      <x:c r="Q662" s="65" t="s">
        <x:v>113</x:v>
      </x:c>
      <x:c r="R662" s="66" t="s">
        <x:v>110</x:v>
      </x:c>
      <x:c r="S662" s="65" t="s">
        <x:v>113</x:v>
      </x:c>
      <x:c r="T662" s="66" t="s">
        <x:v>110</x:v>
      </x:c>
      <x:c r="U662" s="69" t="s">
        <x:v>116</x:v>
      </x:c>
      <x:c r="V662" s="65" t="s">
        <x:v>114</x:v>
      </x:c>
      <x:c r="W662" s="66" t="s">
        <x:v>110</x:v>
      </x:c>
      <x:c r="X662" s="71" t="s">
        <x:v>115</x:v>
      </x:c>
      <x:c r="Y662" s="69" t="s">
        <x:v>121</x:v>
      </x:c>
      <x:c r="Z662" s="69" t="s">
        <x:v>115</x:v>
      </x:c>
      <x:c r="AB662" s="360" t="s">
        <x:v>1581</x:v>
      </x:c>
    </x:row>
    <x:row r="663" spans="1:32">
      <x:c r="A663" s="118">
        <x:v>1</x:v>
      </x:c>
      <x:c r="B663" s="118"/>
      <x:c r="C663" s="113">
        <x:v>7</x:v>
      </x:c>
      <x:c r="D663" s="20" t="s">
        <x:v>1562</x:v>
      </x:c>
      <x:c r="E663" s="68" t="s">
        <x:v>1563</x:v>
      </x:c>
      <x:c r="F663" s="20" t="s">
        <x:v>1578</x:v>
      </x:c>
      <x:c r="G663" s="158">
        <x:f t="shared" ref="G663:I694" si="145">SUMIFS(U:U,$D:$D,$D663,$C:$C,$C663-1)</x:f>
        <x:v>0</x:v>
      </x:c>
      <x:c r="H663" s="158">
        <x:f t="shared" si="145"/>
        <x:v>0</x:v>
      </x:c>
      <x:c r="I663" s="285">
        <x:f t="shared" si="145"/>
        <x:v>0</x:v>
      </x:c>
      <x:c r="J663" s="106" t="e">
        <x:v>#VALUE!</x:v>
      </x:c>
      <x:c r="K663" s="73" t="e">
        <x:v>#VALUE!</x:v>
      </x:c>
      <x:c r="L663" s="68" t="e">
        <x:v>#VALUE!</x:v>
      </x:c>
      <x:c r="M663" s="73" t="e">
        <x:v>#VALUE!</x:v>
      </x:c>
      <x:c r="N663" s="159">
        <x:v>0</x:v>
      </x:c>
      <x:c r="O663" s="106" t="e">
        <x:v>#VALUE!</x:v>
      </x:c>
      <x:c r="P663" s="73" t="e">
        <x:f t="shared" ref="P663:P726" si="146">+IF(O663&lt;&gt;0,O663*N663,)</x:f>
        <x:v>#VALUE!</x:v>
      </x:c>
      <x:c r="Q663" s="68" t="e">
        <x:v>#VALUE!</x:v>
      </x:c>
      <x:c r="R663" s="73" t="e">
        <x:f t="shared" ref="R663:R726" si="147">+IF(Q663&lt;&gt;0,Q663*N663,)</x:f>
        <x:v>#VALUE!</x:v>
      </x:c>
      <x:c r="S663" s="68">
        <x:v>0</x:v>
      </x:c>
      <x:c r="T663" s="73">
        <x:f t="shared" ref="T663:T726" si="148">+IF(S663&lt;&gt;0,S663*N663,)</x:f>
        <x:v>0</x:v>
      </x:c>
      <x:c r="U663" s="26" t="e">
        <x:v>#VALUE!</x:v>
      </x:c>
      <x:c r="V663" s="26">
        <x:f t="shared" ref="V663:V726" si="149">+N663</x:f>
        <x:v>0</x:v>
      </x:c>
      <x:c r="W663" s="73" t="e">
        <x:f t="shared" ref="W663:W726" si="150">+IF(U663&lt;&gt;0,U663*N663,)</x:f>
        <x:v>#VALUE!</x:v>
      </x:c>
      <x:c r="X663" s="74" t="e">
        <x:f t="shared" ref="X663:X726" si="151">+I663+K663-P663-R663-W663-T663+M663</x:f>
        <x:v>#VALUE!</x:v>
      </x:c>
      <x:c r="Y663" s="68" t="e">
        <x:f t="shared" ref="Y663:Y726" si="152">+G663+J663+L663-O663-Q663-S663</x:f>
        <x:v>#VALUE!</x:v>
      </x:c>
      <x:c r="Z663" s="68" t="e">
        <x:f t="shared" ref="Z663:Z726" si="153">+U663-Y663</x:f>
        <x:v>#VALUE!</x:v>
      </x:c>
      <x:c r="AC663" s="20">
        <x:v>9.3829999999999991</x:v>
      </x:c>
      <x:c r="AD663" s="20">
        <x:v>0</x:v>
      </x:c>
      <x:c r="AE663" s="496">
        <x:f t="shared" ref="AE663:AF726" si="154">+AC663-V663</x:f>
        <x:v>9.3829999999999991</x:v>
      </x:c>
      <x:c r="AF663" s="496" t="e">
        <x:f t="shared" si="154"/>
        <x:v>#VALUE!</x:v>
      </x:c>
    </x:row>
    <x:row r="664" spans="1:32">
      <x:c r="A664" s="118">
        <x:v>2</x:v>
      </x:c>
      <x:c r="B664" s="118"/>
      <x:c r="C664" s="113">
        <x:v>7</x:v>
      </x:c>
      <x:c r="D664" s="20" t="s">
        <x:v>1560</x:v>
      </x:c>
      <x:c r="E664" s="20" t="s">
        <x:v>1561</x:v>
      </x:c>
      <x:c r="F664" s="20" t="s">
        <x:v>1578</x:v>
      </x:c>
      <x:c r="G664" s="158">
        <x:f t="shared" si="145"/>
        <x:v>0</x:v>
      </x:c>
      <x:c r="H664" s="158">
        <x:f t="shared" si="145"/>
        <x:v>0</x:v>
      </x:c>
      <x:c r="I664" s="285">
        <x:f t="shared" si="145"/>
        <x:v>0</x:v>
      </x:c>
      <x:c r="J664" s="106" t="e">
        <x:v>#VALUE!</x:v>
      </x:c>
      <x:c r="K664" s="73" t="e">
        <x:v>#VALUE!</x:v>
      </x:c>
      <x:c r="L664" s="68" t="e">
        <x:v>#VALUE!</x:v>
      </x:c>
      <x:c r="M664" s="73" t="e">
        <x:v>#VALUE!</x:v>
      </x:c>
      <x:c r="N664" s="159">
        <x:v>0</x:v>
      </x:c>
      <x:c r="O664" s="106" t="e">
        <x:v>#VALUE!</x:v>
      </x:c>
      <x:c r="P664" s="73" t="e">
        <x:f t="shared" si="146"/>
        <x:v>#VALUE!</x:v>
      </x:c>
      <x:c r="Q664" s="68" t="e">
        <x:v>#VALUE!</x:v>
      </x:c>
      <x:c r="R664" s="73" t="e">
        <x:f t="shared" si="147"/>
        <x:v>#VALUE!</x:v>
      </x:c>
      <x:c r="S664" s="68">
        <x:v>0</x:v>
      </x:c>
      <x:c r="T664" s="73">
        <x:f t="shared" si="148"/>
        <x:v>0</x:v>
      </x:c>
      <x:c r="U664" s="26" t="e">
        <x:v>#VALUE!</x:v>
      </x:c>
      <x:c r="V664" s="26">
        <x:f t="shared" si="149"/>
        <x:v>0</x:v>
      </x:c>
      <x:c r="W664" s="73" t="e">
        <x:f t="shared" si="150"/>
        <x:v>#VALUE!</x:v>
      </x:c>
      <x:c r="X664" s="74" t="e">
        <x:f t="shared" si="151"/>
        <x:v>#VALUE!</x:v>
      </x:c>
      <x:c r="Y664" s="68" t="e">
        <x:f t="shared" si="152"/>
        <x:v>#VALUE!</x:v>
      </x:c>
      <x:c r="Z664" s="68" t="e">
        <x:f t="shared" si="153"/>
        <x:v>#VALUE!</x:v>
      </x:c>
      <x:c r="AC664" s="20">
        <x:v>21.111999999999998</x:v>
      </x:c>
      <x:c r="AD664" s="20">
        <x:v>0</x:v>
      </x:c>
      <x:c r="AE664" s="496">
        <x:f t="shared" si="154"/>
        <x:v>21.111999999999998</x:v>
      </x:c>
      <x:c r="AF664" s="496" t="e">
        <x:f t="shared" si="154"/>
        <x:v>#VALUE!</x:v>
      </x:c>
    </x:row>
    <x:row r="665" spans="1:32">
      <x:c r="A665" s="118">
        <x:v>3</x:v>
      </x:c>
      <x:c r="B665" s="118"/>
      <x:c r="C665" s="113">
        <x:v>7</x:v>
      </x:c>
      <x:c r="D665" s="20" t="s">
        <x:v>8</x:v>
      </x:c>
      <x:c r="E665" s="20" t="s">
        <x:v>9</x:v>
      </x:c>
      <x:c r="F665" s="20" t="s">
        <x:v>10</x:v>
      </x:c>
      <x:c r="G665" s="158" t="e">
        <x:f t="shared" si="145"/>
        <x:v>#VALUE!</x:v>
      </x:c>
      <x:c r="H665" s="158">
        <x:f t="shared" si="145"/>
        <x:v>2720.707010526799</x:v>
      </x:c>
      <x:c r="I665" s="285" t="e">
        <x:f t="shared" si="145"/>
        <x:v>#VALUE!</x:v>
      </x:c>
      <x:c r="J665" s="106" t="e">
        <x:v>#VALUE!</x:v>
      </x:c>
      <x:c r="K665" s="73" t="e">
        <x:v>#VALUE!</x:v>
      </x:c>
      <x:c r="L665" s="68" t="e">
        <x:v>#VALUE!</x:v>
      </x:c>
      <x:c r="M665" s="73" t="e">
        <x:v>#VALUE!</x:v>
      </x:c>
      <x:c r="N665" s="159">
        <x:v>2720.707010526799</x:v>
      </x:c>
      <x:c r="O665" s="106" t="e">
        <x:v>#VALUE!</x:v>
      </x:c>
      <x:c r="P665" s="73" t="e">
        <x:f t="shared" si="146"/>
        <x:v>#VALUE!</x:v>
      </x:c>
      <x:c r="Q665" s="68" t="e">
        <x:v>#VALUE!</x:v>
      </x:c>
      <x:c r="R665" s="73" t="e">
        <x:f t="shared" si="147"/>
        <x:v>#VALUE!</x:v>
      </x:c>
      <x:c r="S665" s="68">
        <x:v>0</x:v>
      </x:c>
      <x:c r="T665" s="73">
        <x:f t="shared" si="148"/>
        <x:v>0</x:v>
      </x:c>
      <x:c r="U665" s="26" t="e">
        <x:v>#VALUE!</x:v>
      </x:c>
      <x:c r="V665" s="26">
        <x:f t="shared" si="149"/>
        <x:v>2720.707010526799</x:v>
      </x:c>
      <x:c r="W665" s="73" t="e">
        <x:f t="shared" si="150"/>
        <x:v>#VALUE!</x:v>
      </x:c>
      <x:c r="X665" s="74" t="e">
        <x:f t="shared" si="151"/>
        <x:v>#VALUE!</x:v>
      </x:c>
      <x:c r="Y665" s="68" t="e">
        <x:f t="shared" si="152"/>
        <x:v>#VALUE!</x:v>
      </x:c>
      <x:c r="Z665" s="68" t="e">
        <x:f t="shared" si="153"/>
        <x:v>#VALUE!</x:v>
      </x:c>
      <x:c r="AC665" s="20">
        <x:v>3394.4080248546302</x:v>
      </x:c>
      <x:c r="AD665" s="20">
        <x:v>9782683.9276310448</x:v>
      </x:c>
      <x:c r="AE665" s="496">
        <x:f t="shared" si="154"/>
        <x:v>673.70101432783122</x:v>
      </x:c>
      <x:c r="AF665" s="496" t="e">
        <x:f t="shared" si="154"/>
        <x:v>#VALUE!</x:v>
      </x:c>
    </x:row>
    <x:row r="666" spans="1:32">
      <x:c r="A666" s="118">
        <x:v>4</x:v>
      </x:c>
      <x:c r="B666" s="118"/>
      <x:c r="C666" s="113">
        <x:v>7</x:v>
      </x:c>
      <x:c r="D666" s="20" t="s">
        <x:v>11</x:v>
      </x:c>
      <x:c r="E666" s="20" t="s">
        <x:v>12</x:v>
      </x:c>
      <x:c r="F666" s="20" t="s">
        <x:v>10</x:v>
      </x:c>
      <x:c r="G666" s="158" t="e">
        <x:f t="shared" si="145"/>
        <x:v>#VALUE!</x:v>
      </x:c>
      <x:c r="H666" s="158">
        <x:f t="shared" si="145"/>
        <x:v>3485.9085030481606</x:v>
      </x:c>
      <x:c r="I666" s="285" t="e">
        <x:f t="shared" si="145"/>
        <x:v>#VALUE!</x:v>
      </x:c>
      <x:c r="J666" s="106" t="e">
        <x:v>#VALUE!</x:v>
      </x:c>
      <x:c r="K666" s="73" t="e">
        <x:v>#VALUE!</x:v>
      </x:c>
      <x:c r="L666" s="68" t="e">
        <x:v>#VALUE!</x:v>
      </x:c>
      <x:c r="M666" s="73" t="e">
        <x:v>#VALUE!</x:v>
      </x:c>
      <x:c r="N666" s="159">
        <x:v>3485.9085030481606</x:v>
      </x:c>
      <x:c r="O666" s="106" t="e">
        <x:v>#VALUE!</x:v>
      </x:c>
      <x:c r="P666" s="73" t="e">
        <x:f t="shared" si="146"/>
        <x:v>#VALUE!</x:v>
      </x:c>
      <x:c r="Q666" s="68" t="e">
        <x:v>#VALUE!</x:v>
      </x:c>
      <x:c r="R666" s="73" t="e">
        <x:f t="shared" si="147"/>
        <x:v>#VALUE!</x:v>
      </x:c>
      <x:c r="S666" s="68">
        <x:v>0</x:v>
      </x:c>
      <x:c r="T666" s="73">
        <x:f t="shared" si="148"/>
        <x:v>0</x:v>
      </x:c>
      <x:c r="U666" s="26" t="e">
        <x:v>#VALUE!</x:v>
      </x:c>
      <x:c r="V666" s="26">
        <x:f t="shared" si="149"/>
        <x:v>3485.9085030481606</x:v>
      </x:c>
      <x:c r="W666" s="73" t="e">
        <x:f t="shared" si="150"/>
        <x:v>#VALUE!</x:v>
      </x:c>
      <x:c r="X666" s="74" t="e">
        <x:f t="shared" si="151"/>
        <x:v>#VALUE!</x:v>
      </x:c>
      <x:c r="Y666" s="68" t="e">
        <x:f t="shared" si="152"/>
        <x:v>#VALUE!</x:v>
      </x:c>
      <x:c r="Z666" s="68" t="e">
        <x:f t="shared" si="153"/>
        <x:v>#VALUE!</x:v>
      </x:c>
      <x:c r="AC666" s="20">
        <x:v>3504.566905801159</x:v>
      </x:c>
      <x:c r="AD666" s="20">
        <x:v>10513.700717403477</x:v>
      </x:c>
      <x:c r="AE666" s="496">
        <x:f t="shared" si="154"/>
        <x:v>18.658402752998427</x:v>
      </x:c>
      <x:c r="AF666" s="496" t="e">
        <x:f t="shared" si="154"/>
        <x:v>#VALUE!</x:v>
      </x:c>
    </x:row>
    <x:row r="667" spans="1:32">
      <x:c r="A667" s="118">
        <x:v>5</x:v>
      </x:c>
      <x:c r="B667" s="118"/>
      <x:c r="C667" s="113">
        <x:v>7</x:v>
      </x:c>
      <x:c r="D667" s="20" t="s">
        <x:v>13</x:v>
      </x:c>
      <x:c r="E667" s="20" t="s">
        <x:v>12</x:v>
      </x:c>
      <x:c r="F667" s="20" t="s">
        <x:v>10</x:v>
      </x:c>
      <x:c r="G667" s="158" t="e">
        <x:f t="shared" si="145"/>
        <x:v>#VALUE!</x:v>
      </x:c>
      <x:c r="H667" s="158">
        <x:f t="shared" si="145"/>
        <x:v>3556.0699656000002</x:v>
      </x:c>
      <x:c r="I667" s="285" t="e">
        <x:f t="shared" si="145"/>
        <x:v>#VALUE!</x:v>
      </x:c>
      <x:c r="J667" s="106" t="e">
        <x:v>#VALUE!</x:v>
      </x:c>
      <x:c r="K667" s="73" t="e">
        <x:v>#VALUE!</x:v>
      </x:c>
      <x:c r="L667" s="68" t="e">
        <x:v>#VALUE!</x:v>
      </x:c>
      <x:c r="M667" s="73" t="e">
        <x:v>#VALUE!</x:v>
      </x:c>
      <x:c r="N667" s="159">
        <x:v>3556.0699656000002</x:v>
      </x:c>
      <x:c r="O667" s="106" t="e">
        <x:v>#VALUE!</x:v>
      </x:c>
      <x:c r="P667" s="73" t="e">
        <x:f t="shared" si="146"/>
        <x:v>#VALUE!</x:v>
      </x:c>
      <x:c r="Q667" s="68" t="e">
        <x:v>#VALUE!</x:v>
      </x:c>
      <x:c r="R667" s="73" t="e">
        <x:f t="shared" si="147"/>
        <x:v>#VALUE!</x:v>
      </x:c>
      <x:c r="S667" s="68">
        <x:v>0</x:v>
      </x:c>
      <x:c r="T667" s="73">
        <x:f t="shared" si="148"/>
        <x:v>0</x:v>
      </x:c>
      <x:c r="U667" s="26" t="e">
        <x:v>#VALUE!</x:v>
      </x:c>
      <x:c r="V667" s="26">
        <x:f t="shared" si="149"/>
        <x:v>3556.0699656000002</x:v>
      </x:c>
      <x:c r="W667" s="73" t="e">
        <x:f t="shared" si="150"/>
        <x:v>#VALUE!</x:v>
      </x:c>
      <x:c r="X667" s="74" t="e">
        <x:f t="shared" si="151"/>
        <x:v>#VALUE!</x:v>
      </x:c>
      <x:c r="Y667" s="68" t="e">
        <x:f t="shared" si="152"/>
        <x:v>#VALUE!</x:v>
      </x:c>
      <x:c r="Z667" s="68" t="e">
        <x:f t="shared" si="153"/>
        <x:v>#VALUE!</x:v>
      </x:c>
      <x:c r="AA667" s="20" t="s">
        <x:v>1568</x:v>
      </x:c>
      <x:c r="AC667" s="20">
        <x:v>4472.8867474905173</x:v>
      </x:c>
      <x:c r="AD667" s="20">
        <x:v>129713.715677225</x:v>
      </x:c>
      <x:c r="AE667" s="496">
        <x:f t="shared" si="154"/>
        <x:v>916.81678189051718</x:v>
      </x:c>
      <x:c r="AF667" s="496" t="e">
        <x:f t="shared" si="154"/>
        <x:v>#VALUE!</x:v>
      </x:c>
    </x:row>
    <x:row r="668" spans="1:32">
      <x:c r="A668" s="118">
        <x:v>6</x:v>
      </x:c>
      <x:c r="B668" s="118"/>
      <x:c r="C668" s="113">
        <x:v>7</x:v>
      </x:c>
      <x:c r="D668" s="20" t="s">
        <x:v>14</x:v>
      </x:c>
      <x:c r="E668" s="20" t="s">
        <x:v>9</x:v>
      </x:c>
      <x:c r="F668" s="20" t="s">
        <x:v>15</x:v>
      </x:c>
      <x:c r="G668" s="158" t="e">
        <x:f t="shared" si="145"/>
        <x:v>#VALUE!</x:v>
      </x:c>
      <x:c r="H668" s="158">
        <x:f t="shared" si="145"/>
        <x:v>105.5281397058682</x:v>
      </x:c>
      <x:c r="I668" s="285" t="e">
        <x:f t="shared" si="145"/>
        <x:v>#VALUE!</x:v>
      </x:c>
      <x:c r="J668" s="106" t="e">
        <x:v>#VALUE!</x:v>
      </x:c>
      <x:c r="K668" s="73" t="e">
        <x:v>#VALUE!</x:v>
      </x:c>
      <x:c r="L668" s="68" t="e">
        <x:v>#VALUE!</x:v>
      </x:c>
      <x:c r="M668" s="73" t="e">
        <x:v>#VALUE!</x:v>
      </x:c>
      <x:c r="N668" s="159">
        <x:v>105.5281397058682</x:v>
      </x:c>
      <x:c r="O668" s="106" t="e">
        <x:v>#VALUE!</x:v>
      </x:c>
      <x:c r="P668" s="73" t="e">
        <x:f t="shared" si="146"/>
        <x:v>#VALUE!</x:v>
      </x:c>
      <x:c r="Q668" s="68" t="e">
        <x:v>#VALUE!</x:v>
      </x:c>
      <x:c r="R668" s="73" t="e">
        <x:f t="shared" si="147"/>
        <x:v>#VALUE!</x:v>
      </x:c>
      <x:c r="S668" s="68">
        <x:v>0</x:v>
      </x:c>
      <x:c r="T668" s="73">
        <x:f t="shared" si="148"/>
        <x:v>0</x:v>
      </x:c>
      <x:c r="U668" s="26" t="e">
        <x:v>#VALUE!</x:v>
      </x:c>
      <x:c r="V668" s="26">
        <x:f t="shared" si="149"/>
        <x:v>105.5281397058682</x:v>
      </x:c>
      <x:c r="W668" s="73" t="e">
        <x:f t="shared" si="150"/>
        <x:v>#VALUE!</x:v>
      </x:c>
      <x:c r="X668" s="74" t="e">
        <x:f t="shared" si="151"/>
        <x:v>#VALUE!</x:v>
      </x:c>
      <x:c r="Y668" s="68" t="e">
        <x:f t="shared" si="152"/>
        <x:v>#VALUE!</x:v>
      </x:c>
      <x:c r="Z668" s="68" t="e">
        <x:f t="shared" si="153"/>
        <x:v>#VALUE!</x:v>
      </x:c>
      <x:c r="AC668" s="20">
        <x:v>126.48038364779876</x:v>
      </x:c>
      <x:c r="AD668" s="20">
        <x:v>242842.33660377361</x:v>
      </x:c>
      <x:c r="AE668" s="496">
        <x:f t="shared" si="154"/>
        <x:v>20.952243941930561</x:v>
      </x:c>
      <x:c r="AF668" s="496" t="e">
        <x:f t="shared" si="154"/>
        <x:v>#VALUE!</x:v>
      </x:c>
    </x:row>
    <x:row r="669" spans="1:32">
      <x:c r="A669" s="118">
        <x:v>7</x:v>
      </x:c>
      <x:c r="B669" s="118"/>
      <x:c r="C669" s="113">
        <x:v>7</x:v>
      </x:c>
      <x:c r="D669" s="20" t="s">
        <x:v>16</x:v>
      </x:c>
      <x:c r="E669" s="20" t="s">
        <x:v>9</x:v>
      </x:c>
      <x:c r="F669" s="20" t="s">
        <x:v>15</x:v>
      </x:c>
      <x:c r="G669" s="158" t="e">
        <x:f t="shared" si="145"/>
        <x:v>#VALUE!</x:v>
      </x:c>
      <x:c r="H669" s="158">
        <x:f t="shared" si="145"/>
        <x:v>0</x:v>
      </x:c>
      <x:c r="I669" s="285" t="e">
        <x:f t="shared" si="145"/>
        <x:v>#VALUE!</x:v>
      </x:c>
      <x:c r="J669" s="106" t="e">
        <x:v>#VALUE!</x:v>
      </x:c>
      <x:c r="K669" s="73" t="e">
        <x:v>#VALUE!</x:v>
      </x:c>
      <x:c r="L669" s="68" t="e">
        <x:v>#VALUE!</x:v>
      </x:c>
      <x:c r="M669" s="73" t="e">
        <x:v>#VALUE!</x:v>
      </x:c>
      <x:c r="N669" s="159">
        <x:v>0</x:v>
      </x:c>
      <x:c r="O669" s="106" t="e">
        <x:v>#VALUE!</x:v>
      </x:c>
      <x:c r="P669" s="73" t="e">
        <x:f t="shared" si="146"/>
        <x:v>#VALUE!</x:v>
      </x:c>
      <x:c r="Q669" s="68" t="e">
        <x:v>#VALUE!</x:v>
      </x:c>
      <x:c r="R669" s="73" t="e">
        <x:f t="shared" si="147"/>
        <x:v>#VALUE!</x:v>
      </x:c>
      <x:c r="S669" s="68">
        <x:v>0</x:v>
      </x:c>
      <x:c r="T669" s="73">
        <x:f t="shared" si="148"/>
        <x:v>0</x:v>
      </x:c>
      <x:c r="U669" s="26" t="e">
        <x:v>#VALUE!</x:v>
      </x:c>
      <x:c r="V669" s="26">
        <x:f t="shared" si="149"/>
        <x:v>0</x:v>
      </x:c>
      <x:c r="W669" s="73" t="e">
        <x:f t="shared" si="150"/>
        <x:v>#VALUE!</x:v>
      </x:c>
      <x:c r="X669" s="74" t="e">
        <x:f t="shared" si="151"/>
        <x:v>#VALUE!</x:v>
      </x:c>
      <x:c r="Y669" s="68" t="e">
        <x:f t="shared" si="152"/>
        <x:v>#VALUE!</x:v>
      </x:c>
      <x:c r="Z669" s="68" t="e">
        <x:f t="shared" si="153"/>
        <x:v>#VALUE!</x:v>
      </x:c>
      <x:c r="AC669" s="20">
        <x:v>0</x:v>
      </x:c>
      <x:c r="AD669" s="20">
        <x:v>0</x:v>
      </x:c>
      <x:c r="AE669" s="496">
        <x:f t="shared" si="154"/>
        <x:v>0</x:v>
      </x:c>
      <x:c r="AF669" s="496" t="e">
        <x:f t="shared" si="154"/>
        <x:v>#VALUE!</x:v>
      </x:c>
    </x:row>
    <x:row r="670" spans="1:32">
      <x:c r="A670" s="118">
        <x:v>8</x:v>
      </x:c>
      <x:c r="B670" s="118"/>
      <x:c r="C670" s="113">
        <x:v>7</x:v>
      </x:c>
      <x:c r="D670" s="20" t="s">
        <x:v>17</x:v>
      </x:c>
      <x:c r="E670" s="20" t="s">
        <x:v>9</x:v>
      </x:c>
      <x:c r="F670" s="20" t="s">
        <x:v>18</x:v>
      </x:c>
      <x:c r="G670" s="158" t="e">
        <x:f t="shared" si="145"/>
        <x:v>#VALUE!</x:v>
      </x:c>
      <x:c r="H670" s="158">
        <x:f t="shared" si="145"/>
        <x:v>144.00207035360611</x:v>
      </x:c>
      <x:c r="I670" s="285" t="e">
        <x:f t="shared" si="145"/>
        <x:v>#VALUE!</x:v>
      </x:c>
      <x:c r="J670" s="106" t="e">
        <x:v>#VALUE!</x:v>
      </x:c>
      <x:c r="K670" s="73" t="e">
        <x:v>#VALUE!</x:v>
      </x:c>
      <x:c r="L670" s="68" t="e">
        <x:v>#VALUE!</x:v>
      </x:c>
      <x:c r="M670" s="73" t="e">
        <x:v>#VALUE!</x:v>
      </x:c>
      <x:c r="N670" s="159">
        <x:v>144.00207035360611</x:v>
      </x:c>
      <x:c r="O670" s="106" t="e">
        <x:v>#VALUE!</x:v>
      </x:c>
      <x:c r="P670" s="73" t="e">
        <x:f t="shared" si="146"/>
        <x:v>#VALUE!</x:v>
      </x:c>
      <x:c r="Q670" s="68" t="e">
        <x:v>#VALUE!</x:v>
      </x:c>
      <x:c r="R670" s="73" t="e">
        <x:f t="shared" si="147"/>
        <x:v>#VALUE!</x:v>
      </x:c>
      <x:c r="S670" s="68">
        <x:v>0</x:v>
      </x:c>
      <x:c r="T670" s="73">
        <x:f t="shared" si="148"/>
        <x:v>0</x:v>
      </x:c>
      <x:c r="U670" s="26" t="e">
        <x:v>#VALUE!</x:v>
      </x:c>
      <x:c r="V670" s="26">
        <x:f t="shared" si="149"/>
        <x:v>144.00207035360611</x:v>
      </x:c>
      <x:c r="W670" s="73" t="e">
        <x:f t="shared" si="150"/>
        <x:v>#VALUE!</x:v>
      </x:c>
      <x:c r="X670" s="74" t="e">
        <x:f t="shared" si="151"/>
        <x:v>#VALUE!</x:v>
      </x:c>
      <x:c r="Y670" s="68" t="e">
        <x:f t="shared" si="152"/>
        <x:v>#VALUE!</x:v>
      </x:c>
      <x:c r="Z670" s="68" t="e">
        <x:f t="shared" si="153"/>
        <x:v>#VALUE!</x:v>
      </x:c>
      <x:c r="AC670" s="20">
        <x:v>159.83618918918921</x:v>
      </x:c>
      <x:c r="AD670" s="20">
        <x:v>368262.57989189192</x:v>
      </x:c>
      <x:c r="AE670" s="496">
        <x:f t="shared" si="154"/>
        <x:v>15.834118835583098</x:v>
      </x:c>
      <x:c r="AF670" s="496" t="e">
        <x:f t="shared" si="154"/>
        <x:v>#VALUE!</x:v>
      </x:c>
    </x:row>
    <x:row r="671" spans="1:32">
      <x:c r="A671" s="118">
        <x:v>9</x:v>
      </x:c>
      <x:c r="B671" s="118"/>
      <x:c r="C671" s="113">
        <x:v>7</x:v>
      </x:c>
      <x:c r="D671" s="20" t="s">
        <x:v>19</x:v>
      </x:c>
      <x:c r="E671" s="20" t="s">
        <x:v>9</x:v>
      </x:c>
      <x:c r="F671" s="20" t="s">
        <x:v>20</x:v>
      </x:c>
      <x:c r="G671" s="158" t="e">
        <x:f t="shared" si="145"/>
        <x:v>#VALUE!</x:v>
      </x:c>
      <x:c r="H671" s="158">
        <x:f t="shared" si="145"/>
        <x:v>71.939024333737407</x:v>
      </x:c>
      <x:c r="I671" s="285" t="e">
        <x:f t="shared" si="145"/>
        <x:v>#VALUE!</x:v>
      </x:c>
      <x:c r="J671" s="106" t="e">
        <x:v>#VALUE!</x:v>
      </x:c>
      <x:c r="K671" s="73" t="e">
        <x:v>#VALUE!</x:v>
      </x:c>
      <x:c r="L671" s="68" t="e">
        <x:v>#VALUE!</x:v>
      </x:c>
      <x:c r="M671" s="73" t="e">
        <x:v>#VALUE!</x:v>
      </x:c>
      <x:c r="N671" s="159">
        <x:v>71.939024333737407</x:v>
      </x:c>
      <x:c r="O671" s="106" t="e">
        <x:v>#VALUE!</x:v>
      </x:c>
      <x:c r="P671" s="73" t="e">
        <x:f t="shared" si="146"/>
        <x:v>#VALUE!</x:v>
      </x:c>
      <x:c r="Q671" s="68" t="e">
        <x:v>#VALUE!</x:v>
      </x:c>
      <x:c r="R671" s="73" t="e">
        <x:f t="shared" si="147"/>
        <x:v>#VALUE!</x:v>
      </x:c>
      <x:c r="S671" s="68">
        <x:v>0</x:v>
      </x:c>
      <x:c r="T671" s="73">
        <x:f t="shared" si="148"/>
        <x:v>0</x:v>
      </x:c>
      <x:c r="U671" s="26" t="e">
        <x:v>#VALUE!</x:v>
      </x:c>
      <x:c r="V671" s="26">
        <x:f t="shared" si="149"/>
        <x:v>71.939024333737407</x:v>
      </x:c>
      <x:c r="W671" s="73" t="e">
        <x:f t="shared" si="150"/>
        <x:v>#VALUE!</x:v>
      </x:c>
      <x:c r="X671" s="74" t="e">
        <x:f t="shared" si="151"/>
        <x:v>#VALUE!</x:v>
      </x:c>
      <x:c r="Y671" s="68" t="e">
        <x:f t="shared" si="152"/>
        <x:v>#VALUE!</x:v>
      </x:c>
      <x:c r="Z671" s="68" t="e">
        <x:f t="shared" si="153"/>
        <x:v>#VALUE!</x:v>
      </x:c>
      <x:c r="AC671" s="20">
        <x:v>81.254000000000005</x:v>
      </x:c>
      <x:c r="AD671" s="20">
        <x:v>0</x:v>
      </x:c>
      <x:c r="AE671" s="496">
        <x:f t="shared" si="154"/>
        <x:v>9.3149756662625975</x:v>
      </x:c>
      <x:c r="AF671" s="496" t="e">
        <x:f t="shared" si="154"/>
        <x:v>#VALUE!</x:v>
      </x:c>
    </x:row>
    <x:row r="672" spans="1:32">
      <x:c r="A672" s="118">
        <x:v>10</x:v>
      </x:c>
      <x:c r="B672" s="118"/>
      <x:c r="C672" s="113">
        <x:v>7</x:v>
      </x:c>
      <x:c r="D672" s="20" t="s">
        <x:v>21</x:v>
      </x:c>
      <x:c r="E672" s="20" t="s">
        <x:v>22</x:v>
      </x:c>
      <x:c r="F672" s="20" t="s">
        <x:v>23</x:v>
      </x:c>
      <x:c r="G672" s="158" t="e">
        <x:f t="shared" si="145"/>
        <x:v>#VALUE!</x:v>
      </x:c>
      <x:c r="H672" s="158">
        <x:f t="shared" si="145"/>
        <x:v>246.89</x:v>
      </x:c>
      <x:c r="I672" s="285" t="e">
        <x:f t="shared" si="145"/>
        <x:v>#VALUE!</x:v>
      </x:c>
      <x:c r="J672" s="106" t="e">
        <x:v>#VALUE!</x:v>
      </x:c>
      <x:c r="K672" s="73" t="e">
        <x:v>#VALUE!</x:v>
      </x:c>
      <x:c r="L672" s="68" t="e">
        <x:v>#VALUE!</x:v>
      </x:c>
      <x:c r="M672" s="73" t="e">
        <x:v>#VALUE!</x:v>
      </x:c>
      <x:c r="N672" s="159">
        <x:v>246.89</x:v>
      </x:c>
      <x:c r="O672" s="106" t="e">
        <x:v>#VALUE!</x:v>
      </x:c>
      <x:c r="P672" s="73" t="e">
        <x:f t="shared" si="146"/>
        <x:v>#VALUE!</x:v>
      </x:c>
      <x:c r="Q672" s="68" t="e">
        <x:v>#VALUE!</x:v>
      </x:c>
      <x:c r="R672" s="73" t="e">
        <x:f t="shared" si="147"/>
        <x:v>#VALUE!</x:v>
      </x:c>
      <x:c r="S672" s="68">
        <x:v>0</x:v>
      </x:c>
      <x:c r="T672" s="73">
        <x:f t="shared" si="148"/>
        <x:v>0</x:v>
      </x:c>
      <x:c r="U672" s="26" t="e">
        <x:v>#VALUE!</x:v>
      </x:c>
      <x:c r="V672" s="26">
        <x:f t="shared" si="149"/>
        <x:v>246.89</x:v>
      </x:c>
      <x:c r="W672" s="73" t="e">
        <x:f t="shared" si="150"/>
        <x:v>#VALUE!</x:v>
      </x:c>
      <x:c r="X672" s="74" t="e">
        <x:f t="shared" si="151"/>
        <x:v>#VALUE!</x:v>
      </x:c>
      <x:c r="Y672" s="68" t="e">
        <x:f t="shared" si="152"/>
        <x:v>#VALUE!</x:v>
      </x:c>
      <x:c r="Z672" s="68" t="e">
        <x:f t="shared" si="153"/>
        <x:v>#VALUE!</x:v>
      </x:c>
      <x:c r="AC672" s="20">
        <x:v>246.89</x:v>
      </x:c>
      <x:c r="AD672" s="20">
        <x:v>0</x:v>
      </x:c>
      <x:c r="AE672" s="496">
        <x:f t="shared" si="154"/>
        <x:v>0</x:v>
      </x:c>
      <x:c r="AF672" s="496" t="e">
        <x:f t="shared" si="154"/>
        <x:v>#VALUE!</x:v>
      </x:c>
    </x:row>
    <x:row r="673" spans="1:32" ht="17.25">
      <x:c r="A673" s="118">
        <x:v>11</x:v>
      </x:c>
      <x:c r="B673" s="118"/>
      <x:c r="C673" s="113">
        <x:v>7</x:v>
      </x:c>
      <x:c r="D673" s="35" t="s">
        <x:v>24</x:v>
      </x:c>
      <x:c r="E673" s="20" t="s">
        <x:v>22</x:v>
      </x:c>
      <x:c r="F673" s="20" t="s">
        <x:v>23</x:v>
      </x:c>
      <x:c r="G673" s="158" t="e">
        <x:f t="shared" si="145"/>
        <x:v>#VALUE!</x:v>
      </x:c>
      <x:c r="H673" s="158">
        <x:f t="shared" si="145"/>
        <x:v>308.73593632660936</x:v>
      </x:c>
      <x:c r="I673" s="285" t="e">
        <x:f t="shared" si="145"/>
        <x:v>#VALUE!</x:v>
      </x:c>
      <x:c r="J673" s="106" t="e">
        <x:v>#VALUE!</x:v>
      </x:c>
      <x:c r="K673" s="73" t="e">
        <x:v>#VALUE!</x:v>
      </x:c>
      <x:c r="L673" s="68" t="e">
        <x:v>#VALUE!</x:v>
      </x:c>
      <x:c r="M673" s="73" t="e">
        <x:v>#VALUE!</x:v>
      </x:c>
      <x:c r="N673" s="159">
        <x:v>308.73593632660936</x:v>
      </x:c>
      <x:c r="O673" s="106" t="e">
        <x:v>#VALUE!</x:v>
      </x:c>
      <x:c r="P673" s="73" t="e">
        <x:f t="shared" si="146"/>
        <x:v>#VALUE!</x:v>
      </x:c>
      <x:c r="Q673" s="68"/>
      <x:c r="R673" s="73">
        <x:f t="shared" si="147"/>
        <x:v>0</x:v>
      </x:c>
      <x:c r="S673" s="68">
        <x:v>0</x:v>
      </x:c>
      <x:c r="T673" s="73">
        <x:f t="shared" si="148"/>
        <x:v>0</x:v>
      </x:c>
      <x:c r="U673" s="26" t="e">
        <x:v>#VALUE!</x:v>
      </x:c>
      <x:c r="V673" s="26">
        <x:f t="shared" si="149"/>
        <x:v>308.73593632660936</x:v>
      </x:c>
      <x:c r="W673" s="73" t="e">
        <x:f t="shared" si="150"/>
        <x:v>#VALUE!</x:v>
      </x:c>
      <x:c r="X673" s="74" t="e">
        <x:f t="shared" si="151"/>
        <x:v>#VALUE!</x:v>
      </x:c>
      <x:c r="Y673" s="68" t="e">
        <x:f t="shared" si="152"/>
        <x:v>#VALUE!</x:v>
      </x:c>
      <x:c r="Z673" s="68" t="e">
        <x:f t="shared" si="153"/>
        <x:v>#VALUE!</x:v>
      </x:c>
      <x:c r="AA673" s="20" t="s">
        <x:v>1571</x:v>
      </x:c>
      <x:c r="AB673" s="472"/>
      <x:c r="AC673" s="20">
        <x:v>388.686307968373</x:v>
      </x:c>
      <x:c r="AD673" s="20">
        <x:v>0</x:v>
      </x:c>
      <x:c r="AE673" s="496">
        <x:f t="shared" si="154"/>
        <x:v>79.950371641763638</x:v>
      </x:c>
      <x:c r="AF673" s="496" t="e">
        <x:f t="shared" si="154"/>
        <x:v>#VALUE!</x:v>
      </x:c>
    </x:row>
    <x:row r="674" spans="1:32">
      <x:c r="A674" s="118">
        <x:v>12</x:v>
      </x:c>
      <x:c r="B674" s="118"/>
      <x:c r="C674" s="113">
        <x:v>7</x:v>
      </x:c>
      <x:c r="D674" s="20" t="s">
        <x:v>25</x:v>
      </x:c>
      <x:c r="E674" s="20" t="s">
        <x:v>22</x:v>
      </x:c>
      <x:c r="F674" s="20" t="s">
        <x:v>26</x:v>
      </x:c>
      <x:c r="G674" s="158" t="e">
        <x:f t="shared" si="145"/>
        <x:v>#VALUE!</x:v>
      </x:c>
      <x:c r="H674" s="158">
        <x:f t="shared" si="145"/>
        <x:v>234</x:v>
      </x:c>
      <x:c r="I674" s="285" t="e">
        <x:f t="shared" si="145"/>
        <x:v>#VALUE!</x:v>
      </x:c>
      <x:c r="J674" s="106" t="e">
        <x:v>#VALUE!</x:v>
      </x:c>
      <x:c r="K674" s="73" t="e">
        <x:v>#VALUE!</x:v>
      </x:c>
      <x:c r="L674" s="68" t="e">
        <x:v>#VALUE!</x:v>
      </x:c>
      <x:c r="M674" s="73" t="e">
        <x:v>#VALUE!</x:v>
      </x:c>
      <x:c r="N674" s="159">
        <x:v>234</x:v>
      </x:c>
      <x:c r="O674" s="106" t="e">
        <x:v>#VALUE!</x:v>
      </x:c>
      <x:c r="P674" s="73" t="e">
        <x:f t="shared" si="146"/>
        <x:v>#VALUE!</x:v>
      </x:c>
      <x:c r="Q674" s="68" t="e">
        <x:v>#VALUE!</x:v>
      </x:c>
      <x:c r="R674" s="73" t="e">
        <x:f t="shared" si="147"/>
        <x:v>#VALUE!</x:v>
      </x:c>
      <x:c r="S674" s="68">
        <x:v>0</x:v>
      </x:c>
      <x:c r="T674" s="73">
        <x:f t="shared" si="148"/>
        <x:v>0</x:v>
      </x:c>
      <x:c r="U674" s="26" t="e">
        <x:v>#VALUE!</x:v>
      </x:c>
      <x:c r="V674" s="26">
        <x:f t="shared" si="149"/>
        <x:v>234</x:v>
      </x:c>
      <x:c r="W674" s="73" t="e">
        <x:f t="shared" si="150"/>
        <x:v>#VALUE!</x:v>
      </x:c>
      <x:c r="X674" s="74" t="e">
        <x:f t="shared" si="151"/>
        <x:v>#VALUE!</x:v>
      </x:c>
      <x:c r="Y674" s="68" t="e">
        <x:f t="shared" si="152"/>
        <x:v>#VALUE!</x:v>
      </x:c>
      <x:c r="Z674" s="68" t="e">
        <x:f t="shared" si="153"/>
        <x:v>#VALUE!</x:v>
      </x:c>
      <x:c r="AC674" s="20">
        <x:v>234</x:v>
      </x:c>
      <x:c r="AD674" s="20">
        <x:v>0</x:v>
      </x:c>
      <x:c r="AE674" s="496">
        <x:f t="shared" si="154"/>
        <x:v>0</x:v>
      </x:c>
      <x:c r="AF674" s="496" t="e">
        <x:f t="shared" si="154"/>
        <x:v>#VALUE!</x:v>
      </x:c>
    </x:row>
    <x:row r="675" spans="1:32">
      <x:c r="A675" s="118">
        <x:v>13</x:v>
      </x:c>
      <x:c r="B675" s="118"/>
      <x:c r="C675" s="113">
        <x:v>7</x:v>
      </x:c>
      <x:c r="D675" s="20" t="s">
        <x:v>27</x:v>
      </x:c>
      <x:c r="E675" s="20" t="s">
        <x:v>22</x:v>
      </x:c>
      <x:c r="F675" s="20" t="s">
        <x:v>26</x:v>
      </x:c>
      <x:c r="G675" s="158" t="e">
        <x:f t="shared" si="145"/>
        <x:v>#VALUE!</x:v>
      </x:c>
      <x:c r="H675" s="158">
        <x:f t="shared" si="145"/>
        <x:v>279.36479081152623</x:v>
      </x:c>
      <x:c r="I675" s="285" t="e">
        <x:f t="shared" si="145"/>
        <x:v>#VALUE!</x:v>
      </x:c>
      <x:c r="J675" s="106" t="e">
        <x:v>#VALUE!</x:v>
      </x:c>
      <x:c r="K675" s="73" t="e">
        <x:v>#VALUE!</x:v>
      </x:c>
      <x:c r="L675" s="68" t="e">
        <x:v>#VALUE!</x:v>
      </x:c>
      <x:c r="M675" s="73" t="e">
        <x:v>#VALUE!</x:v>
      </x:c>
      <x:c r="N675" s="159">
        <x:v>279.36479081152623</x:v>
      </x:c>
      <x:c r="O675" s="106" t="e">
        <x:v>#VALUE!</x:v>
      </x:c>
      <x:c r="P675" s="73" t="e">
        <x:f t="shared" si="146"/>
        <x:v>#VALUE!</x:v>
      </x:c>
      <x:c r="Q675" s="68" t="e">
        <x:v>#VALUE!</x:v>
      </x:c>
      <x:c r="R675" s="73" t="e">
        <x:f t="shared" si="147"/>
        <x:v>#VALUE!</x:v>
      </x:c>
      <x:c r="S675" s="68">
        <x:v>0</x:v>
      </x:c>
      <x:c r="T675" s="73">
        <x:f t="shared" si="148"/>
        <x:v>0</x:v>
      </x:c>
      <x:c r="U675" s="26" t="e">
        <x:v>#VALUE!</x:v>
      </x:c>
      <x:c r="V675" s="26">
        <x:f t="shared" si="149"/>
        <x:v>279.36479081152623</x:v>
      </x:c>
      <x:c r="W675" s="73" t="e">
        <x:f t="shared" si="150"/>
        <x:v>#VALUE!</x:v>
      </x:c>
      <x:c r="X675" s="74" t="e">
        <x:f t="shared" si="151"/>
        <x:v>#VALUE!</x:v>
      </x:c>
      <x:c r="Y675" s="68" t="e">
        <x:f t="shared" si="152"/>
        <x:v>#VALUE!</x:v>
      </x:c>
      <x:c r="Z675" s="68" t="e">
        <x:f t="shared" si="153"/>
        <x:v>#VALUE!</x:v>
      </x:c>
      <x:c r="AC675" s="20">
        <x:v>395.10703920501135</x:v>
      </x:c>
      <x:c r="AD675" s="20">
        <x:v>8297.2478233052389</x:v>
      </x:c>
      <x:c r="AE675" s="496">
        <x:f t="shared" si="154"/>
        <x:v>115.74224839348511</x:v>
      </x:c>
      <x:c r="AF675" s="496" t="e">
        <x:f t="shared" si="154"/>
        <x:v>#VALUE!</x:v>
      </x:c>
    </x:row>
    <x:row r="676" spans="1:32">
      <x:c r="A676" s="118">
        <x:v>14</x:v>
      </x:c>
      <x:c r="B676" s="118"/>
      <x:c r="C676" s="113">
        <x:v>7</x:v>
      </x:c>
      <x:c r="D676" s="20" t="s">
        <x:v>28</x:v>
      </x:c>
      <x:c r="E676" s="20" t="s">
        <x:v>12</x:v>
      </x:c>
      <x:c r="F676" s="20" t="s">
        <x:v>29</x:v>
      </x:c>
      <x:c r="G676" s="158" t="e">
        <x:f t="shared" si="145"/>
        <x:v>#VALUE!</x:v>
      </x:c>
      <x:c r="H676" s="158">
        <x:f t="shared" si="145"/>
        <x:v>337.04162903801313</x:v>
      </x:c>
      <x:c r="I676" s="285" t="e">
        <x:f t="shared" si="145"/>
        <x:v>#VALUE!</x:v>
      </x:c>
      <x:c r="J676" s="106" t="e">
        <x:v>#VALUE!</x:v>
      </x:c>
      <x:c r="K676" s="73" t="e">
        <x:v>#VALUE!</x:v>
      </x:c>
      <x:c r="L676" s="68" t="e">
        <x:v>#VALUE!</x:v>
      </x:c>
      <x:c r="M676" s="73" t="e">
        <x:v>#VALUE!</x:v>
      </x:c>
      <x:c r="N676" s="159">
        <x:v>337.04162903801313</x:v>
      </x:c>
      <x:c r="O676" s="106" t="e">
        <x:v>#VALUE!</x:v>
      </x:c>
      <x:c r="P676" s="73" t="e">
        <x:f t="shared" si="146"/>
        <x:v>#VALUE!</x:v>
      </x:c>
      <x:c r="Q676" s="68" t="e">
        <x:v>#VALUE!</x:v>
      </x:c>
      <x:c r="R676" s="73" t="e">
        <x:f t="shared" si="147"/>
        <x:v>#VALUE!</x:v>
      </x:c>
      <x:c r="S676" s="68">
        <x:v>0</x:v>
      </x:c>
      <x:c r="T676" s="73">
        <x:f t="shared" si="148"/>
        <x:v>0</x:v>
      </x:c>
      <x:c r="U676" s="26" t="e">
        <x:v>#VALUE!</x:v>
      </x:c>
      <x:c r="V676" s="26">
        <x:f t="shared" si="149"/>
        <x:v>337.04162903801313</x:v>
      </x:c>
      <x:c r="W676" s="73" t="e">
        <x:f t="shared" si="150"/>
        <x:v>#VALUE!</x:v>
      </x:c>
      <x:c r="X676" s="74" t="e">
        <x:f t="shared" si="151"/>
        <x:v>#VALUE!</x:v>
      </x:c>
      <x:c r="Y676" s="68" t="e">
        <x:f t="shared" si="152"/>
        <x:v>#VALUE!</x:v>
      </x:c>
      <x:c r="Z676" s="68" t="e">
        <x:f t="shared" si="153"/>
        <x:v>#VALUE!</x:v>
      </x:c>
      <x:c r="AC676" s="20">
        <x:v>387.06225254529767</x:v>
      </x:c>
      <x:c r="AD676" s="20">
        <x:v>0</x:v>
      </x:c>
      <x:c r="AE676" s="496">
        <x:f t="shared" si="154"/>
        <x:v>50.02062350728454</x:v>
      </x:c>
      <x:c r="AF676" s="496" t="e">
        <x:f t="shared" si="154"/>
        <x:v>#VALUE!</x:v>
      </x:c>
    </x:row>
    <x:row r="677" spans="1:32" ht="17.25">
      <x:c r="A677" s="118">
        <x:v>15</x:v>
      </x:c>
      <x:c r="B677" s="118"/>
      <x:c r="C677" s="113">
        <x:v>7</x:v>
      </x:c>
      <x:c r="D677" s="35" t="s">
        <x:v>30</x:v>
      </x:c>
      <x:c r="E677" s="20" t="s">
        <x:v>12</x:v>
      </x:c>
      <x:c r="F677" s="20" t="s">
        <x:v>29</x:v>
      </x:c>
      <x:c r="G677" s="158" t="e">
        <x:f t="shared" si="145"/>
        <x:v>#VALUE!</x:v>
      </x:c>
      <x:c r="H677" s="158">
        <x:f t="shared" si="145"/>
        <x:v>0</x:v>
      </x:c>
      <x:c r="I677" s="285" t="e">
        <x:f t="shared" si="145"/>
        <x:v>#VALUE!</x:v>
      </x:c>
      <x:c r="J677" s="106" t="e">
        <x:v>#VALUE!</x:v>
      </x:c>
      <x:c r="K677" s="73" t="e">
        <x:v>#VALUE!</x:v>
      </x:c>
      <x:c r="L677" s="68" t="e">
        <x:v>#VALUE!</x:v>
      </x:c>
      <x:c r="M677" s="73" t="e">
        <x:v>#VALUE!</x:v>
      </x:c>
      <x:c r="N677" s="159">
        <x:v>0</x:v>
      </x:c>
      <x:c r="O677" s="106" t="e">
        <x:v>#VALUE!</x:v>
      </x:c>
      <x:c r="P677" s="73" t="e">
        <x:f t="shared" si="146"/>
        <x:v>#VALUE!</x:v>
      </x:c>
      <x:c r="Q677" s="68"/>
      <x:c r="R677" s="73">
        <x:f t="shared" si="147"/>
        <x:v>0</x:v>
      </x:c>
      <x:c r="S677" s="68">
        <x:v>0</x:v>
      </x:c>
      <x:c r="T677" s="73">
        <x:f t="shared" si="148"/>
        <x:v>0</x:v>
      </x:c>
      <x:c r="U677" s="26" t="e">
        <x:v>#VALUE!</x:v>
      </x:c>
      <x:c r="V677" s="26">
        <x:f t="shared" si="149"/>
        <x:v>0</x:v>
      </x:c>
      <x:c r="W677" s="73" t="e">
        <x:f t="shared" si="150"/>
        <x:v>#VALUE!</x:v>
      </x:c>
      <x:c r="X677" s="74" t="e">
        <x:f t="shared" si="151"/>
        <x:v>#VALUE!</x:v>
      </x:c>
      <x:c r="Y677" s="68" t="e">
        <x:f t="shared" si="152"/>
        <x:v>#VALUE!</x:v>
      </x:c>
      <x:c r="Z677" s="68" t="e">
        <x:f t="shared" si="153"/>
        <x:v>#VALUE!</x:v>
      </x:c>
      <x:c r="AA677" s="20" t="s">
        <x:v>1570</x:v>
      </x:c>
      <x:c r="AB677" s="472"/>
      <x:c r="AC677" s="20">
        <x:v>432.93268585583229</x:v>
      </x:c>
      <x:c r="AD677" s="20">
        <x:v>0</x:v>
      </x:c>
      <x:c r="AE677" s="496">
        <x:f t="shared" si="154"/>
        <x:v>432.93268585583229</x:v>
      </x:c>
      <x:c r="AF677" s="496" t="e">
        <x:f t="shared" si="154"/>
        <x:v>#VALUE!</x:v>
      </x:c>
    </x:row>
    <x:row r="678" spans="1:32" ht="17.25">
      <x:c r="A678" s="118">
        <x:v>16</x:v>
      </x:c>
      <x:c r="B678" s="118"/>
      <x:c r="C678" s="113">
        <x:v>7</x:v>
      </x:c>
      <x:c r="D678" s="35" t="s">
        <x:v>1432</x:v>
      </x:c>
      <x:c r="E678" s="20" t="s">
        <x:v>12</x:v>
      </x:c>
      <x:c r="F678" s="20" t="s">
        <x:v>29</x:v>
      </x:c>
      <x:c r="G678" s="158" t="e">
        <x:f t="shared" si="145"/>
        <x:v>#VALUE!</x:v>
      </x:c>
      <x:c r="H678" s="158">
        <x:f t="shared" si="145"/>
        <x:v>0</x:v>
      </x:c>
      <x:c r="I678" s="285" t="e">
        <x:f t="shared" si="145"/>
        <x:v>#VALUE!</x:v>
      </x:c>
      <x:c r="J678" s="106" t="e">
        <x:v>#VALUE!</x:v>
      </x:c>
      <x:c r="K678" s="73" t="e">
        <x:v>#VALUE!</x:v>
      </x:c>
      <x:c r="L678" s="68" t="e">
        <x:v>#VALUE!</x:v>
      </x:c>
      <x:c r="M678" s="73" t="e">
        <x:v>#VALUE!</x:v>
      </x:c>
      <x:c r="N678" s="159">
        <x:v>0</x:v>
      </x:c>
      <x:c r="O678" s="106" t="e">
        <x:v>#VALUE!</x:v>
      </x:c>
      <x:c r="P678" s="73" t="e">
        <x:f t="shared" si="146"/>
        <x:v>#VALUE!</x:v>
      </x:c>
      <x:c r="Q678" s="68">
        <x:v>3672</x:v>
      </x:c>
      <x:c r="R678" s="73">
        <x:f t="shared" si="147"/>
        <x:v>0</x:v>
      </x:c>
      <x:c r="S678" s="68">
        <x:v>0</x:v>
      </x:c>
      <x:c r="T678" s="73">
        <x:f t="shared" si="148"/>
        <x:v>0</x:v>
      </x:c>
      <x:c r="U678" s="26" t="e">
        <x:v>#VALUE!</x:v>
      </x:c>
      <x:c r="V678" s="26">
        <x:f t="shared" si="149"/>
        <x:v>0</x:v>
      </x:c>
      <x:c r="W678" s="73" t="e">
        <x:f t="shared" si="150"/>
        <x:v>#VALUE!</x:v>
      </x:c>
      <x:c r="X678" s="74" t="e">
        <x:f t="shared" si="151"/>
        <x:v>#VALUE!</x:v>
      </x:c>
      <x:c r="Y678" s="68" t="e">
        <x:f t="shared" si="152"/>
        <x:v>#VALUE!</x:v>
      </x:c>
      <x:c r="Z678" s="68" t="e">
        <x:f t="shared" si="153"/>
        <x:v>#VALUE!</x:v>
      </x:c>
      <x:c r="AA678" s="20" t="s">
        <x:v>1570</x:v>
      </x:c>
      <x:c r="AB678" s="472"/>
      <x:c r="AC678" s="20">
        <x:v>464.63094117647063</x:v>
      </x:c>
      <x:c r="AD678" s="20">
        <x:v>0</x:v>
      </x:c>
      <x:c r="AE678" s="496">
        <x:f t="shared" si="154"/>
        <x:v>464.63094117647063</x:v>
      </x:c>
      <x:c r="AF678" s="496" t="e">
        <x:f t="shared" si="154"/>
        <x:v>#VALUE!</x:v>
      </x:c>
    </x:row>
    <x:row r="679" spans="1:32">
      <x:c r="A679" s="118">
        <x:v>17</x:v>
      </x:c>
      <x:c r="B679" s="118"/>
      <x:c r="C679" s="196">
        <x:v>7</x:v>
      </x:c>
      <x:c r="D679" s="20" t="s">
        <x:v>31</x:v>
      </x:c>
      <x:c r="E679" s="20" t="s">
        <x:v>12</x:v>
      </x:c>
      <x:c r="F679" s="20" t="s">
        <x:v>32</x:v>
      </x:c>
      <x:c r="G679" s="158" t="e">
        <x:f t="shared" si="145"/>
        <x:v>#VALUE!</x:v>
      </x:c>
      <x:c r="H679" s="158">
        <x:f t="shared" si="145"/>
        <x:v>292.98965722631857</x:v>
      </x:c>
      <x:c r="I679" s="285" t="e">
        <x:f t="shared" si="145"/>
        <x:v>#VALUE!</x:v>
      </x:c>
      <x:c r="J679" s="106" t="e">
        <x:v>#VALUE!</x:v>
      </x:c>
      <x:c r="K679" s="73" t="e">
        <x:v>#VALUE!</x:v>
      </x:c>
      <x:c r="L679" s="68" t="e">
        <x:v>#VALUE!</x:v>
      </x:c>
      <x:c r="M679" s="73" t="e">
        <x:v>#VALUE!</x:v>
      </x:c>
      <x:c r="N679" s="159">
        <x:v>292.98965722631857</x:v>
      </x:c>
      <x:c r="O679" s="106" t="e">
        <x:v>#VALUE!</x:v>
      </x:c>
      <x:c r="P679" s="73" t="e">
        <x:f t="shared" si="146"/>
        <x:v>#VALUE!</x:v>
      </x:c>
      <x:c r="Q679" s="68" t="e">
        <x:v>#VALUE!</x:v>
      </x:c>
      <x:c r="R679" s="73" t="e">
        <x:f t="shared" si="147"/>
        <x:v>#VALUE!</x:v>
      </x:c>
      <x:c r="S679" s="68">
        <x:v>0</x:v>
      </x:c>
      <x:c r="T679" s="73">
        <x:f t="shared" si="148"/>
        <x:v>0</x:v>
      </x:c>
      <x:c r="U679" s="26" t="e">
        <x:v>#VALUE!</x:v>
      </x:c>
      <x:c r="V679" s="26">
        <x:f t="shared" si="149"/>
        <x:v>292.98965722631857</x:v>
      </x:c>
      <x:c r="W679" s="73" t="e">
        <x:f t="shared" si="150"/>
        <x:v>#VALUE!</x:v>
      </x:c>
      <x:c r="X679" s="74" t="e">
        <x:f t="shared" si="151"/>
        <x:v>#VALUE!</x:v>
      </x:c>
      <x:c r="Y679" s="68" t="e">
        <x:f t="shared" si="152"/>
        <x:v>#VALUE!</x:v>
      </x:c>
      <x:c r="Z679" s="68" t="e">
        <x:f t="shared" si="153"/>
        <x:v>#VALUE!</x:v>
      </x:c>
      <x:c r="AC679" s="20">
        <x:v>415.96741935483857</x:v>
      </x:c>
      <x:c r="AD679" s="20">
        <x:v>0</x:v>
      </x:c>
      <x:c r="AE679" s="496">
        <x:f t="shared" si="154"/>
        <x:v>122.97776212852</x:v>
      </x:c>
      <x:c r="AF679" s="496" t="e">
        <x:f t="shared" si="154"/>
        <x:v>#VALUE!</x:v>
      </x:c>
    </x:row>
    <x:row r="680" spans="1:32">
      <x:c r="A680" s="118">
        <x:v>18</x:v>
      </x:c>
      <x:c r="B680" s="118"/>
      <x:c r="C680" s="113">
        <x:v>7</x:v>
      </x:c>
      <x:c r="D680" s="20" t="s">
        <x:v>33</x:v>
      </x:c>
      <x:c r="E680" s="20" t="s">
        <x:v>22</x:v>
      </x:c>
      <x:c r="F680" s="20" t="s">
        <x:v>34</x:v>
      </x:c>
      <x:c r="G680" s="158" t="e">
        <x:f t="shared" si="145"/>
        <x:v>#VALUE!</x:v>
      </x:c>
      <x:c r="H680" s="158">
        <x:f t="shared" si="145"/>
        <x:v>293.5</x:v>
      </x:c>
      <x:c r="I680" s="285" t="e">
        <x:f t="shared" si="145"/>
        <x:v>#VALUE!</x:v>
      </x:c>
      <x:c r="J680" s="106" t="e">
        <x:v>#VALUE!</x:v>
      </x:c>
      <x:c r="K680" s="73" t="e">
        <x:v>#VALUE!</x:v>
      </x:c>
      <x:c r="L680" s="68" t="e">
        <x:v>#VALUE!</x:v>
      </x:c>
      <x:c r="M680" s="73" t="e">
        <x:v>#VALUE!</x:v>
      </x:c>
      <x:c r="N680" s="159">
        <x:v>293.5</x:v>
      </x:c>
      <x:c r="O680" s="106" t="e">
        <x:v>#VALUE!</x:v>
      </x:c>
      <x:c r="P680" s="73" t="e">
        <x:f t="shared" si="146"/>
        <x:v>#VALUE!</x:v>
      </x:c>
      <x:c r="Q680" s="68" t="e">
        <x:v>#VALUE!</x:v>
      </x:c>
      <x:c r="R680" s="73" t="e">
        <x:f t="shared" si="147"/>
        <x:v>#VALUE!</x:v>
      </x:c>
      <x:c r="S680" s="68">
        <x:v>0</x:v>
      </x:c>
      <x:c r="T680" s="73">
        <x:f t="shared" si="148"/>
        <x:v>0</x:v>
      </x:c>
      <x:c r="U680" s="26" t="e">
        <x:v>#VALUE!</x:v>
      </x:c>
      <x:c r="V680" s="26">
        <x:f t="shared" si="149"/>
        <x:v>293.5</x:v>
      </x:c>
      <x:c r="W680" s="73" t="e">
        <x:f t="shared" si="150"/>
        <x:v>#VALUE!</x:v>
      </x:c>
      <x:c r="X680" s="74" t="e">
        <x:f t="shared" si="151"/>
        <x:v>#VALUE!</x:v>
      </x:c>
      <x:c r="Y680" s="68" t="e">
        <x:f t="shared" si="152"/>
        <x:v>#VALUE!</x:v>
      </x:c>
      <x:c r="Z680" s="68" t="e">
        <x:f t="shared" si="153"/>
        <x:v>#VALUE!</x:v>
      </x:c>
      <x:c r="AC680" s="20">
        <x:v>293.5</x:v>
      </x:c>
      <x:c r="AD680" s="20">
        <x:v>0</x:v>
      </x:c>
      <x:c r="AE680" s="496">
        <x:f t="shared" si="154"/>
        <x:v>0</x:v>
      </x:c>
      <x:c r="AF680" s="496" t="e">
        <x:f t="shared" si="154"/>
        <x:v>#VALUE!</x:v>
      </x:c>
    </x:row>
    <x:row r="681" spans="1:32">
      <x:c r="A681" s="118">
        <x:v>19</x:v>
      </x:c>
      <x:c r="B681" s="118"/>
      <x:c r="C681" s="113">
        <x:v>7</x:v>
      </x:c>
      <x:c r="D681" s="20" t="s">
        <x:v>35</x:v>
      </x:c>
      <x:c r="E681" s="20" t="s">
        <x:v>22</x:v>
      </x:c>
      <x:c r="F681" s="20" t="s">
        <x:v>34</x:v>
      </x:c>
      <x:c r="G681" s="158" t="e">
        <x:f t="shared" si="145"/>
        <x:v>#VALUE!</x:v>
      </x:c>
      <x:c r="H681" s="158">
        <x:f t="shared" si="145"/>
        <x:v>358.16718537832747</x:v>
      </x:c>
      <x:c r="I681" s="285" t="e">
        <x:f t="shared" si="145"/>
        <x:v>#VALUE!</x:v>
      </x:c>
      <x:c r="J681" s="106" t="e">
        <x:v>#VALUE!</x:v>
      </x:c>
      <x:c r="K681" s="73" t="e">
        <x:v>#VALUE!</x:v>
      </x:c>
      <x:c r="L681" s="68" t="e">
        <x:v>#VALUE!</x:v>
      </x:c>
      <x:c r="M681" s="73" t="e">
        <x:v>#VALUE!</x:v>
      </x:c>
      <x:c r="N681" s="159">
        <x:v>358.16718537832747</x:v>
      </x:c>
      <x:c r="O681" s="106" t="e">
        <x:v>#VALUE!</x:v>
      </x:c>
      <x:c r="P681" s="73" t="e">
        <x:f t="shared" si="146"/>
        <x:v>#VALUE!</x:v>
      </x:c>
      <x:c r="Q681" s="68" t="e">
        <x:v>#VALUE!</x:v>
      </x:c>
      <x:c r="R681" s="73" t="e">
        <x:f t="shared" si="147"/>
        <x:v>#VALUE!</x:v>
      </x:c>
      <x:c r="S681" s="68">
        <x:v>0</x:v>
      </x:c>
      <x:c r="T681" s="73">
        <x:f t="shared" si="148"/>
        <x:v>0</x:v>
      </x:c>
      <x:c r="U681" s="26" t="e">
        <x:v>#VALUE!</x:v>
      </x:c>
      <x:c r="V681" s="26">
        <x:f t="shared" si="149"/>
        <x:v>358.16718537832747</x:v>
      </x:c>
      <x:c r="W681" s="73" t="e">
        <x:f t="shared" si="150"/>
        <x:v>#VALUE!</x:v>
      </x:c>
      <x:c r="X681" s="74" t="e">
        <x:f t="shared" si="151"/>
        <x:v>#VALUE!</x:v>
      </x:c>
      <x:c r="Y681" s="68" t="e">
        <x:f t="shared" si="152"/>
        <x:v>#VALUE!</x:v>
      </x:c>
      <x:c r="Z681" s="68" t="e">
        <x:f t="shared" si="153"/>
        <x:v>#VALUE!</x:v>
      </x:c>
      <x:c r="AC681" s="20">
        <x:v>491.14791749547226</x:v>
      </x:c>
      <x:c r="AD681" s="20">
        <x:v>10314.106267404917</x:v>
      </x:c>
      <x:c r="AE681" s="496">
        <x:f t="shared" si="154"/>
        <x:v>132.98073211714478</x:v>
      </x:c>
      <x:c r="AF681" s="496" t="e">
        <x:f t="shared" si="154"/>
        <x:v>#VALUE!</x:v>
      </x:c>
    </x:row>
    <x:row r="682" spans="1:32">
      <x:c r="A682" s="118">
        <x:v>20</x:v>
      </x:c>
      <x:c r="B682" s="118"/>
      <x:c r="C682" s="113">
        <x:v>7</x:v>
      </x:c>
      <x:c r="D682" s="20" t="s">
        <x:v>36</x:v>
      </x:c>
      <x:c r="E682" s="20" t="s">
        <x:v>12</x:v>
      </x:c>
      <x:c r="F682" s="20" t="s">
        <x:v>37</x:v>
      </x:c>
      <x:c r="G682" s="158" t="e">
        <x:f t="shared" si="145"/>
        <x:v>#VALUE!</x:v>
      </x:c>
      <x:c r="H682" s="158">
        <x:f t="shared" si="145"/>
        <x:v>237.29575554800454</x:v>
      </x:c>
      <x:c r="I682" s="285" t="e">
        <x:f t="shared" si="145"/>
        <x:v>#VALUE!</x:v>
      </x:c>
      <x:c r="J682" s="106" t="e">
        <x:v>#VALUE!</x:v>
      </x:c>
      <x:c r="K682" s="73" t="e">
        <x:v>#VALUE!</x:v>
      </x:c>
      <x:c r="L682" s="68" t="e">
        <x:v>#VALUE!</x:v>
      </x:c>
      <x:c r="M682" s="73" t="e">
        <x:v>#VALUE!</x:v>
      </x:c>
      <x:c r="N682" s="159">
        <x:v>237.29575554800454</x:v>
      </x:c>
      <x:c r="O682" s="106" t="e">
        <x:v>#VALUE!</x:v>
      </x:c>
      <x:c r="P682" s="73" t="e">
        <x:f t="shared" si="146"/>
        <x:v>#VALUE!</x:v>
      </x:c>
      <x:c r="Q682" s="68" t="e">
        <x:v>#VALUE!</x:v>
      </x:c>
      <x:c r="R682" s="73" t="e">
        <x:f t="shared" si="147"/>
        <x:v>#VALUE!</x:v>
      </x:c>
      <x:c r="S682" s="68">
        <x:v>0</x:v>
      </x:c>
      <x:c r="T682" s="73">
        <x:f t="shared" si="148"/>
        <x:v>0</x:v>
      </x:c>
      <x:c r="U682" s="26" t="e">
        <x:v>#VALUE!</x:v>
      </x:c>
      <x:c r="V682" s="26">
        <x:f t="shared" si="149"/>
        <x:v>237.29575554800454</x:v>
      </x:c>
      <x:c r="W682" s="73" t="e">
        <x:f t="shared" si="150"/>
        <x:v>#VALUE!</x:v>
      </x:c>
      <x:c r="X682" s="74" t="e">
        <x:f t="shared" si="151"/>
        <x:v>#VALUE!</x:v>
      </x:c>
      <x:c r="Y682" s="68" t="e">
        <x:f t="shared" si="152"/>
        <x:v>#VALUE!</x:v>
      </x:c>
      <x:c r="Z682" s="68" t="e">
        <x:f t="shared" si="153"/>
        <x:v>#VALUE!</x:v>
      </x:c>
      <x:c r="AC682" s="20">
        <x:v>274.67525000000001</x:v>
      </x:c>
      <x:c r="AD682" s="20">
        <x:v>0</x:v>
      </x:c>
      <x:c r="AE682" s="496">
        <x:f t="shared" si="154"/>
        <x:v>37.37949445199547</x:v>
      </x:c>
      <x:c r="AF682" s="496" t="e">
        <x:f t="shared" si="154"/>
        <x:v>#VALUE!</x:v>
      </x:c>
    </x:row>
    <x:row r="683" spans="1:32" ht="17.25">
      <x:c r="A683" s="118">
        <x:v>21</x:v>
      </x:c>
      <x:c r="B683" s="118"/>
      <x:c r="C683" s="113">
        <x:v>7</x:v>
      </x:c>
      <x:c r="D683" s="35" t="s">
        <x:v>38</x:v>
      </x:c>
      <x:c r="E683" s="20" t="s">
        <x:v>12</x:v>
      </x:c>
      <x:c r="F683" s="20" t="s">
        <x:v>37</x:v>
      </x:c>
      <x:c r="G683" s="158" t="e">
        <x:f t="shared" si="145"/>
        <x:v>#VALUE!</x:v>
      </x:c>
      <x:c r="H683" s="158">
        <x:f t="shared" si="145"/>
        <x:v>0</x:v>
      </x:c>
      <x:c r="I683" s="285" t="e">
        <x:f t="shared" si="145"/>
        <x:v>#VALUE!</x:v>
      </x:c>
      <x:c r="J683" s="106" t="e">
        <x:v>#VALUE!</x:v>
      </x:c>
      <x:c r="K683" s="73" t="e">
        <x:v>#VALUE!</x:v>
      </x:c>
      <x:c r="L683" s="68" t="e">
        <x:v>#VALUE!</x:v>
      </x:c>
      <x:c r="M683" s="73" t="e">
        <x:v>#VALUE!</x:v>
      </x:c>
      <x:c r="N683" s="159">
        <x:v>0</x:v>
      </x:c>
      <x:c r="O683" s="106" t="e">
        <x:v>#VALUE!</x:v>
      </x:c>
      <x:c r="P683" s="73" t="e">
        <x:f t="shared" si="146"/>
        <x:v>#VALUE!</x:v>
      </x:c>
      <x:c r="Q683" s="68"/>
      <x:c r="R683" s="73">
        <x:f t="shared" si="147"/>
        <x:v>0</x:v>
      </x:c>
      <x:c r="S683" s="68">
        <x:v>0</x:v>
      </x:c>
      <x:c r="T683" s="73">
        <x:f t="shared" si="148"/>
        <x:v>0</x:v>
      </x:c>
      <x:c r="U683" s="26" t="e">
        <x:v>#VALUE!</x:v>
      </x:c>
      <x:c r="V683" s="26">
        <x:f t="shared" si="149"/>
        <x:v>0</x:v>
      </x:c>
      <x:c r="W683" s="73" t="e">
        <x:f t="shared" si="150"/>
        <x:v>#VALUE!</x:v>
      </x:c>
      <x:c r="X683" s="74" t="e">
        <x:f t="shared" si="151"/>
        <x:v>#VALUE!</x:v>
      </x:c>
      <x:c r="Y683" s="68" t="e">
        <x:f t="shared" si="152"/>
        <x:v>#VALUE!</x:v>
      </x:c>
      <x:c r="Z683" s="68" t="e">
        <x:f t="shared" si="153"/>
        <x:v>#VALUE!</x:v>
      </x:c>
      <x:c r="AA683" s="20" t="s">
        <x:v>1569</x:v>
      </x:c>
      <x:c r="AB683" s="472"/>
      <x:c r="AC683" s="20">
        <x:v>308.21849999999995</x:v>
      </x:c>
      <x:c r="AD683" s="20">
        <x:v>0</x:v>
      </x:c>
      <x:c r="AE683" s="496">
        <x:f t="shared" si="154"/>
        <x:v>308.21849999999995</x:v>
      </x:c>
      <x:c r="AF683" s="496" t="e">
        <x:f t="shared" si="154"/>
        <x:v>#VALUE!</x:v>
      </x:c>
    </x:row>
    <x:row r="684" spans="1:32" ht="17.25">
      <x:c r="A684" s="118">
        <x:v>22</x:v>
      </x:c>
      <x:c r="B684" s="118"/>
      <x:c r="C684" s="113">
        <x:v>7</x:v>
      </x:c>
      <x:c r="D684" s="35" t="s">
        <x:v>1433</x:v>
      </x:c>
      <x:c r="E684" s="20" t="s">
        <x:v>12</x:v>
      </x:c>
      <x:c r="F684" s="20" t="s">
        <x:v>37</x:v>
      </x:c>
      <x:c r="G684" s="158" t="e">
        <x:f t="shared" si="145"/>
        <x:v>#VALUE!</x:v>
      </x:c>
      <x:c r="H684" s="158">
        <x:f t="shared" si="145"/>
        <x:v>0</x:v>
      </x:c>
      <x:c r="I684" s="285" t="e">
        <x:f t="shared" si="145"/>
        <x:v>#VALUE!</x:v>
      </x:c>
      <x:c r="J684" s="106" t="e">
        <x:v>#VALUE!</x:v>
      </x:c>
      <x:c r="K684" s="73" t="e">
        <x:v>#VALUE!</x:v>
      </x:c>
      <x:c r="L684" s="68" t="e">
        <x:v>#VALUE!</x:v>
      </x:c>
      <x:c r="M684" s="73" t="e">
        <x:v>#VALUE!</x:v>
      </x:c>
      <x:c r="N684" s="159">
        <x:v>0</x:v>
      </x:c>
      <x:c r="O684" s="106" t="e">
        <x:v>#VALUE!</x:v>
      </x:c>
      <x:c r="P684" s="73" t="e">
        <x:f t="shared" si="146"/>
        <x:v>#VALUE!</x:v>
      </x:c>
      <x:c r="Q684" s="68">
        <x:v>3168</x:v>
      </x:c>
      <x:c r="R684" s="73">
        <x:f t="shared" si="147"/>
        <x:v>0</x:v>
      </x:c>
      <x:c r="S684" s="68">
        <x:v>0</x:v>
      </x:c>
      <x:c r="T684" s="73">
        <x:f t="shared" si="148"/>
        <x:v>0</x:v>
      </x:c>
      <x:c r="U684" s="26" t="e">
        <x:v>#VALUE!</x:v>
      </x:c>
      <x:c r="V684" s="26">
        <x:f t="shared" si="149"/>
        <x:v>0</x:v>
      </x:c>
      <x:c r="W684" s="73" t="e">
        <x:f t="shared" si="150"/>
        <x:v>#VALUE!</x:v>
      </x:c>
      <x:c r="X684" s="74" t="e">
        <x:f t="shared" si="151"/>
        <x:v>#VALUE!</x:v>
      </x:c>
      <x:c r="Y684" s="68" t="e">
        <x:f t="shared" si="152"/>
        <x:v>#VALUE!</x:v>
      </x:c>
      <x:c r="Z684" s="68" t="e">
        <x:f t="shared" si="153"/>
        <x:v>#VALUE!</x:v>
      </x:c>
      <x:c r="AA684" s="20" t="s">
        <x:v>1569</x:v>
      </x:c>
      <x:c r="AB684" s="472"/>
      <x:c r="AC684" s="20">
        <x:v>334.25262781193834</x:v>
      </x:c>
      <x:c r="AD684" s="20">
        <x:v>0</x:v>
      </x:c>
      <x:c r="AE684" s="496">
        <x:f t="shared" si="154"/>
        <x:v>334.25262781193834</x:v>
      </x:c>
      <x:c r="AF684" s="496" t="e">
        <x:f t="shared" si="154"/>
        <x:v>#VALUE!</x:v>
      </x:c>
    </x:row>
    <x:row r="685" spans="1:32">
      <x:c r="A685" s="118">
        <x:v>23</x:v>
      </x:c>
      <x:c r="B685" s="118"/>
      <x:c r="C685" s="113">
        <x:v>7</x:v>
      </x:c>
      <x:c r="D685" s="20" t="s">
        <x:v>39</x:v>
      </x:c>
      <x:c r="E685" s="20" t="s">
        <x:v>22</x:v>
      </x:c>
      <x:c r="F685" s="20" t="s">
        <x:v>40</x:v>
      </x:c>
      <x:c r="G685" s="158" t="e">
        <x:f t="shared" si="145"/>
        <x:v>#VALUE!</x:v>
      </x:c>
      <x:c r="H685" s="158">
        <x:f t="shared" si="145"/>
        <x:v>446.79559370061378</x:v>
      </x:c>
      <x:c r="I685" s="285" t="e">
        <x:f t="shared" si="145"/>
        <x:v>#VALUE!</x:v>
      </x:c>
      <x:c r="J685" s="106" t="e">
        <x:v>#VALUE!</x:v>
      </x:c>
      <x:c r="K685" s="73" t="e">
        <x:v>#VALUE!</x:v>
      </x:c>
      <x:c r="L685" s="68" t="e">
        <x:v>#VALUE!</x:v>
      </x:c>
      <x:c r="M685" s="73" t="e">
        <x:v>#VALUE!</x:v>
      </x:c>
      <x:c r="N685" s="159">
        <x:v>446.79559370061378</x:v>
      </x:c>
      <x:c r="O685" s="106" t="e">
        <x:v>#VALUE!</x:v>
      </x:c>
      <x:c r="P685" s="73" t="e">
        <x:f t="shared" si="146"/>
        <x:v>#VALUE!</x:v>
      </x:c>
      <x:c r="Q685" s="68" t="e">
        <x:v>#VALUE!</x:v>
      </x:c>
      <x:c r="R685" s="73" t="e">
        <x:f t="shared" si="147"/>
        <x:v>#VALUE!</x:v>
      </x:c>
      <x:c r="S685" s="68">
        <x:v>0</x:v>
      </x:c>
      <x:c r="T685" s="73">
        <x:f t="shared" si="148"/>
        <x:v>0</x:v>
      </x:c>
      <x:c r="U685" s="26" t="e">
        <x:v>#VALUE!</x:v>
      </x:c>
      <x:c r="V685" s="26">
        <x:f t="shared" si="149"/>
        <x:v>446.79559370061378</x:v>
      </x:c>
      <x:c r="W685" s="73" t="e">
        <x:f t="shared" si="150"/>
        <x:v>#VALUE!</x:v>
      </x:c>
      <x:c r="X685" s="74" t="e">
        <x:f t="shared" si="151"/>
        <x:v>#VALUE!</x:v>
      </x:c>
      <x:c r="Y685" s="68" t="e">
        <x:f t="shared" si="152"/>
        <x:v>#VALUE!</x:v>
      </x:c>
      <x:c r="Z685" s="68" t="e">
        <x:f t="shared" si="153"/>
        <x:v>#VALUE!</x:v>
      </x:c>
      <x:c r="AC685" s="20">
        <x:v>527.56639629120787</x:v>
      </x:c>
      <x:c r="AD685" s="20">
        <x:v>0</x:v>
      </x:c>
      <x:c r="AE685" s="496">
        <x:f t="shared" si="154"/>
        <x:v>80.770802590594087</x:v>
      </x:c>
      <x:c r="AF685" s="496" t="e">
        <x:f t="shared" si="154"/>
        <x:v>#VALUE!</x:v>
      </x:c>
    </x:row>
    <x:row r="686" spans="1:32">
      <x:c r="A686" s="118">
        <x:v>24</x:v>
      </x:c>
      <x:c r="B686" s="118"/>
      <x:c r="C686" s="113">
        <x:v>7</x:v>
      </x:c>
      <x:c r="D686" s="20" t="s">
        <x:v>41</x:v>
      </x:c>
      <x:c r="E686" s="20" t="s">
        <x:v>22</x:v>
      </x:c>
      <x:c r="F686" s="20" t="s">
        <x:v>40</x:v>
      </x:c>
      <x:c r="G686" s="158" t="e">
        <x:f t="shared" si="145"/>
        <x:v>#VALUE!</x:v>
      </x:c>
      <x:c r="H686" s="158">
        <x:f t="shared" si="145"/>
        <x:v>0</x:v>
      </x:c>
      <x:c r="I686" s="285" t="e">
        <x:f t="shared" si="145"/>
        <x:v>#VALUE!</x:v>
      </x:c>
      <x:c r="J686" s="106" t="e">
        <x:v>#VALUE!</x:v>
      </x:c>
      <x:c r="K686" s="73" t="e">
        <x:v>#VALUE!</x:v>
      </x:c>
      <x:c r="L686" s="68" t="e">
        <x:v>#VALUE!</x:v>
      </x:c>
      <x:c r="M686" s="73" t="e">
        <x:v>#VALUE!</x:v>
      </x:c>
      <x:c r="N686" s="159">
        <x:v>0</x:v>
      </x:c>
      <x:c r="O686" s="106" t="e">
        <x:v>#VALUE!</x:v>
      </x:c>
      <x:c r="P686" s="73" t="e">
        <x:f t="shared" si="146"/>
        <x:v>#VALUE!</x:v>
      </x:c>
      <x:c r="Q686" s="68" t="e">
        <x:v>#VALUE!</x:v>
      </x:c>
      <x:c r="R686" s="73" t="e">
        <x:f t="shared" si="147"/>
        <x:v>#VALUE!</x:v>
      </x:c>
      <x:c r="S686" s="68">
        <x:v>0</x:v>
      </x:c>
      <x:c r="T686" s="73">
        <x:f t="shared" si="148"/>
        <x:v>0</x:v>
      </x:c>
      <x:c r="U686" s="26" t="e">
        <x:v>#VALUE!</x:v>
      </x:c>
      <x:c r="V686" s="26">
        <x:f t="shared" si="149"/>
        <x:v>0</x:v>
      </x:c>
      <x:c r="W686" s="73" t="e">
        <x:f t="shared" si="150"/>
        <x:v>#VALUE!</x:v>
      </x:c>
      <x:c r="X686" s="74" t="e">
        <x:f t="shared" si="151"/>
        <x:v>#VALUE!</x:v>
      </x:c>
      <x:c r="Y686" s="68" t="e">
        <x:f t="shared" si="152"/>
        <x:v>#VALUE!</x:v>
      </x:c>
      <x:c r="Z686" s="68" t="e">
        <x:f t="shared" si="153"/>
        <x:v>#VALUE!</x:v>
      </x:c>
      <x:c r="AC686" s="20">
        <x:v>633.1729269861554</x:v>
      </x:c>
      <x:c r="AD686" s="20">
        <x:v>13296.631466709263</x:v>
      </x:c>
      <x:c r="AE686" s="496">
        <x:f t="shared" si="154"/>
        <x:v>633.1729269861554</x:v>
      </x:c>
      <x:c r="AF686" s="496" t="e">
        <x:f t="shared" si="154"/>
        <x:v>#VALUE!</x:v>
      </x:c>
    </x:row>
    <x:row r="687" spans="1:32">
      <x:c r="A687" s="118">
        <x:v>25</x:v>
      </x:c>
      <x:c r="B687" s="118"/>
      <x:c r="C687" s="113">
        <x:v>7</x:v>
      </x:c>
      <x:c r="D687" s="20" t="s">
        <x:v>42</x:v>
      </x:c>
      <x:c r="E687" s="20" t="s">
        <x:v>12</x:v>
      </x:c>
      <x:c r="F687" s="20" t="s">
        <x:v>43</x:v>
      </x:c>
      <x:c r="G687" s="158" t="e">
        <x:f t="shared" si="145"/>
        <x:v>#VALUE!</x:v>
      </x:c>
      <x:c r="H687" s="158">
        <x:f t="shared" si="145"/>
        <x:v>295.74731798755823</x:v>
      </x:c>
      <x:c r="I687" s="285" t="e">
        <x:f t="shared" si="145"/>
        <x:v>#VALUE!</x:v>
      </x:c>
      <x:c r="J687" s="106" t="e">
        <x:v>#VALUE!</x:v>
      </x:c>
      <x:c r="K687" s="73" t="e">
        <x:v>#VALUE!</x:v>
      </x:c>
      <x:c r="L687" s="68" t="e">
        <x:v>#VALUE!</x:v>
      </x:c>
      <x:c r="M687" s="73" t="e">
        <x:v>#VALUE!</x:v>
      </x:c>
      <x:c r="N687" s="159">
        <x:v>295.74731798755823</x:v>
      </x:c>
      <x:c r="O687" s="106" t="e">
        <x:v>#VALUE!</x:v>
      </x:c>
      <x:c r="P687" s="73" t="e">
        <x:f t="shared" si="146"/>
        <x:v>#VALUE!</x:v>
      </x:c>
      <x:c r="Q687" s="68" t="e">
        <x:v>#VALUE!</x:v>
      </x:c>
      <x:c r="R687" s="73" t="e">
        <x:f t="shared" si="147"/>
        <x:v>#VALUE!</x:v>
      </x:c>
      <x:c r="S687" s="68">
        <x:v>0</x:v>
      </x:c>
      <x:c r="T687" s="73">
        <x:f t="shared" si="148"/>
        <x:v>0</x:v>
      </x:c>
      <x:c r="U687" s="26" t="e">
        <x:v>#VALUE!</x:v>
      </x:c>
      <x:c r="V687" s="26">
        <x:f t="shared" si="149"/>
        <x:v>295.74731798755823</x:v>
      </x:c>
      <x:c r="W687" s="73" t="e">
        <x:f t="shared" si="150"/>
        <x:v>#VALUE!</x:v>
      </x:c>
      <x:c r="X687" s="74" t="e">
        <x:f t="shared" si="151"/>
        <x:v>#VALUE!</x:v>
      </x:c>
      <x:c r="Y687" s="68" t="e">
        <x:f t="shared" si="152"/>
        <x:v>#VALUE!</x:v>
      </x:c>
      <x:c r="Z687" s="68" t="e">
        <x:f t="shared" si="153"/>
        <x:v>#VALUE!</x:v>
      </x:c>
      <x:c r="AC687" s="20">
        <x:v>419.56694805194797</x:v>
      </x:c>
      <x:c r="AD687" s="20">
        <x:v>0</x:v>
      </x:c>
      <x:c r="AE687" s="496">
        <x:f t="shared" si="154"/>
        <x:v>123.81963006438974</x:v>
      </x:c>
      <x:c r="AF687" s="496" t="e">
        <x:f t="shared" si="154"/>
        <x:v>#VALUE!</x:v>
      </x:c>
    </x:row>
    <x:row r="688" spans="1:32">
      <x:c r="A688" s="118">
        <x:v>26</x:v>
      </x:c>
      <x:c r="B688" s="118"/>
      <x:c r="C688" s="113">
        <x:v>7</x:v>
      </x:c>
      <x:c r="D688" s="20" t="s">
        <x:v>44</x:v>
      </x:c>
      <x:c r="E688" s="20" t="s">
        <x:v>22</x:v>
      </x:c>
      <x:c r="F688" s="20" t="s">
        <x:v>45</x:v>
      </x:c>
      <x:c r="G688" s="158" t="e">
        <x:f t="shared" si="145"/>
        <x:v>#VALUE!</x:v>
      </x:c>
      <x:c r="H688" s="158">
        <x:f t="shared" si="145"/>
        <x:v>214.73</x:v>
      </x:c>
      <x:c r="I688" s="285" t="e">
        <x:f t="shared" si="145"/>
        <x:v>#VALUE!</x:v>
      </x:c>
      <x:c r="J688" s="106" t="e">
        <x:v>#VALUE!</x:v>
      </x:c>
      <x:c r="K688" s="73" t="e">
        <x:v>#VALUE!</x:v>
      </x:c>
      <x:c r="L688" s="68" t="e">
        <x:v>#VALUE!</x:v>
      </x:c>
      <x:c r="M688" s="73" t="e">
        <x:v>#VALUE!</x:v>
      </x:c>
      <x:c r="N688" s="159">
        <x:v>214.73</x:v>
      </x:c>
      <x:c r="O688" s="106" t="e">
        <x:v>#VALUE!</x:v>
      </x:c>
      <x:c r="P688" s="73" t="e">
        <x:f t="shared" si="146"/>
        <x:v>#VALUE!</x:v>
      </x:c>
      <x:c r="Q688" s="68" t="e">
        <x:v>#VALUE!</x:v>
      </x:c>
      <x:c r="R688" s="73" t="e">
        <x:f t="shared" si="147"/>
        <x:v>#VALUE!</x:v>
      </x:c>
      <x:c r="S688" s="68">
        <x:v>0</x:v>
      </x:c>
      <x:c r="T688" s="73">
        <x:f t="shared" si="148"/>
        <x:v>0</x:v>
      </x:c>
      <x:c r="U688" s="26" t="e">
        <x:v>#VALUE!</x:v>
      </x:c>
      <x:c r="V688" s="26">
        <x:f t="shared" si="149"/>
        <x:v>214.73</x:v>
      </x:c>
      <x:c r="W688" s="73" t="e">
        <x:f t="shared" si="150"/>
        <x:v>#VALUE!</x:v>
      </x:c>
      <x:c r="X688" s="74" t="e">
        <x:f t="shared" si="151"/>
        <x:v>#VALUE!</x:v>
      </x:c>
      <x:c r="Y688" s="68" t="e">
        <x:f t="shared" si="152"/>
        <x:v>#VALUE!</x:v>
      </x:c>
      <x:c r="Z688" s="68" t="e">
        <x:f t="shared" si="153"/>
        <x:v>#VALUE!</x:v>
      </x:c>
      <x:c r="AC688" s="20">
        <x:v>214.73</x:v>
      </x:c>
      <x:c r="AD688" s="20">
        <x:v>0</x:v>
      </x:c>
      <x:c r="AE688" s="496">
        <x:f t="shared" si="154"/>
        <x:v>0</x:v>
      </x:c>
      <x:c r="AF688" s="496" t="e">
        <x:f t="shared" si="154"/>
        <x:v>#VALUE!</x:v>
      </x:c>
    </x:row>
    <x:row r="689" spans="1:33">
      <x:c r="A689" s="118">
        <x:v>27</x:v>
      </x:c>
      <x:c r="B689" s="118"/>
      <x:c r="C689" s="113">
        <x:v>7</x:v>
      </x:c>
      <x:c r="D689" s="20" t="s">
        <x:v>46</x:v>
      </x:c>
      <x:c r="E689" s="20" t="s">
        <x:v>22</x:v>
      </x:c>
      <x:c r="F689" s="20" t="s">
        <x:v>45</x:v>
      </x:c>
      <x:c r="G689" s="158" t="e">
        <x:f t="shared" si="145"/>
        <x:v>#VALUE!</x:v>
      </x:c>
      <x:c r="H689" s="158">
        <x:f t="shared" si="145"/>
        <x:v>256.8178649324999</x:v>
      </x:c>
      <x:c r="I689" s="285" t="e">
        <x:f t="shared" si="145"/>
        <x:v>#VALUE!</x:v>
      </x:c>
      <x:c r="J689" s="106" t="e">
        <x:v>#VALUE!</x:v>
      </x:c>
      <x:c r="K689" s="73" t="e">
        <x:v>#VALUE!</x:v>
      </x:c>
      <x:c r="L689" s="68" t="e">
        <x:v>#VALUE!</x:v>
      </x:c>
      <x:c r="M689" s="73" t="e">
        <x:v>#VALUE!</x:v>
      </x:c>
      <x:c r="N689" s="159">
        <x:v>256.8178649324999</x:v>
      </x:c>
      <x:c r="O689" s="106" t="e">
        <x:v>#VALUE!</x:v>
      </x:c>
      <x:c r="P689" s="73" t="e">
        <x:f t="shared" si="146"/>
        <x:v>#VALUE!</x:v>
      </x:c>
      <x:c r="Q689" s="68" t="e">
        <x:v>#VALUE!</x:v>
      </x:c>
      <x:c r="R689" s="73" t="e">
        <x:f t="shared" si="147"/>
        <x:v>#VALUE!</x:v>
      </x:c>
      <x:c r="S689" s="68">
        <x:v>0</x:v>
      </x:c>
      <x:c r="T689" s="73">
        <x:f t="shared" si="148"/>
        <x:v>0</x:v>
      </x:c>
      <x:c r="U689" s="26" t="e">
        <x:v>#VALUE!</x:v>
      </x:c>
      <x:c r="V689" s="26">
        <x:f t="shared" si="149"/>
        <x:v>256.8178649324999</x:v>
      </x:c>
      <x:c r="W689" s="73" t="e">
        <x:f t="shared" si="150"/>
        <x:v>#VALUE!</x:v>
      </x:c>
      <x:c r="X689" s="74" t="e">
        <x:f t="shared" si="151"/>
        <x:v>#VALUE!</x:v>
      </x:c>
      <x:c r="Y689" s="68" t="e">
        <x:f t="shared" si="152"/>
        <x:v>#VALUE!</x:v>
      </x:c>
      <x:c r="Z689" s="68" t="e">
        <x:f t="shared" si="153"/>
        <x:v>#VALUE!</x:v>
      </x:c>
      <x:c r="AC689" s="20">
        <x:v>367.45119926125915</x:v>
      </x:c>
      <x:c r="AD689" s="20">
        <x:v>7716.4751844864422</x:v>
      </x:c>
      <x:c r="AE689" s="496">
        <x:f t="shared" si="154"/>
        <x:v>110.63333432875925</x:v>
      </x:c>
      <x:c r="AF689" s="496" t="e">
        <x:f t="shared" si="154"/>
        <x:v>#VALUE!</x:v>
      </x:c>
    </x:row>
    <x:row r="690" spans="1:33">
      <x:c r="A690" s="118">
        <x:v>28</x:v>
      </x:c>
      <x:c r="B690" s="118"/>
      <x:c r="C690" s="113">
        <x:v>7</x:v>
      </x:c>
      <x:c r="D690" s="20" t="s">
        <x:v>47</x:v>
      </x:c>
      <x:c r="E690" s="20" t="s">
        <x:v>22</x:v>
      </x:c>
      <x:c r="F690" s="20" t="s">
        <x:v>48</x:v>
      </x:c>
      <x:c r="G690" s="158" t="e">
        <x:f t="shared" si="145"/>
        <x:v>#VALUE!</x:v>
      </x:c>
      <x:c r="H690" s="158">
        <x:f t="shared" si="145"/>
        <x:v>228.19</x:v>
      </x:c>
      <x:c r="I690" s="285" t="e">
        <x:f t="shared" si="145"/>
        <x:v>#VALUE!</x:v>
      </x:c>
      <x:c r="J690" s="106" t="e">
        <x:v>#VALUE!</x:v>
      </x:c>
      <x:c r="K690" s="73" t="e">
        <x:v>#VALUE!</x:v>
      </x:c>
      <x:c r="L690" s="68" t="e">
        <x:v>#VALUE!</x:v>
      </x:c>
      <x:c r="M690" s="73" t="e">
        <x:v>#VALUE!</x:v>
      </x:c>
      <x:c r="N690" s="159">
        <x:v>228.19</x:v>
      </x:c>
      <x:c r="O690" s="106" t="e">
        <x:v>#VALUE!</x:v>
      </x:c>
      <x:c r="P690" s="73" t="e">
        <x:f t="shared" si="146"/>
        <x:v>#VALUE!</x:v>
      </x:c>
      <x:c r="Q690" s="68" t="e">
        <x:v>#VALUE!</x:v>
      </x:c>
      <x:c r="R690" s="73" t="e">
        <x:f t="shared" si="147"/>
        <x:v>#VALUE!</x:v>
      </x:c>
      <x:c r="S690" s="68">
        <x:v>0</x:v>
      </x:c>
      <x:c r="T690" s="73">
        <x:f t="shared" si="148"/>
        <x:v>0</x:v>
      </x:c>
      <x:c r="U690" s="26" t="e">
        <x:v>#VALUE!</x:v>
      </x:c>
      <x:c r="V690" s="26">
        <x:f t="shared" si="149"/>
        <x:v>228.19</x:v>
      </x:c>
      <x:c r="W690" s="73" t="e">
        <x:f t="shared" si="150"/>
        <x:v>#VALUE!</x:v>
      </x:c>
      <x:c r="X690" s="74" t="e">
        <x:f t="shared" si="151"/>
        <x:v>#VALUE!</x:v>
      </x:c>
      <x:c r="Y690" s="68" t="e">
        <x:f t="shared" si="152"/>
        <x:v>#VALUE!</x:v>
      </x:c>
      <x:c r="Z690" s="68" t="e">
        <x:f t="shared" si="153"/>
        <x:v>#VALUE!</x:v>
      </x:c>
      <x:c r="AC690" s="20">
        <x:v>228.19</x:v>
      </x:c>
      <x:c r="AD690" s="20">
        <x:v>0</x:v>
      </x:c>
      <x:c r="AE690" s="496">
        <x:f t="shared" si="154"/>
        <x:v>0</x:v>
      </x:c>
      <x:c r="AF690" s="496" t="e">
        <x:f t="shared" si="154"/>
        <x:v>#VALUE!</x:v>
      </x:c>
    </x:row>
    <x:row r="691" spans="1:33">
      <x:c r="A691" s="118">
        <x:v>29</x:v>
      </x:c>
      <x:c r="B691" s="118"/>
      <x:c r="C691" s="113">
        <x:v>7</x:v>
      </x:c>
      <x:c r="D691" s="20" t="s">
        <x:v>49</x:v>
      </x:c>
      <x:c r="E691" s="20" t="s">
        <x:v>22</x:v>
      </x:c>
      <x:c r="F691" s="20" t="s">
        <x:v>48</x:v>
      </x:c>
      <x:c r="G691" s="158" t="e">
        <x:f t="shared" si="145"/>
        <x:v>#VALUE!</x:v>
      </x:c>
      <x:c r="H691" s="158">
        <x:f t="shared" si="145"/>
        <x:v>271.3983275852151</x:v>
      </x:c>
      <x:c r="I691" s="285" t="e">
        <x:f t="shared" si="145"/>
        <x:v>#VALUE!</x:v>
      </x:c>
      <x:c r="J691" s="106" t="e">
        <x:v>#VALUE!</x:v>
      </x:c>
      <x:c r="K691" s="73" t="e">
        <x:v>#VALUE!</x:v>
      </x:c>
      <x:c r="L691" s="68" t="e">
        <x:v>#VALUE!</x:v>
      </x:c>
      <x:c r="M691" s="73" t="e">
        <x:v>#VALUE!</x:v>
      </x:c>
      <x:c r="N691" s="159">
        <x:v>271.3983275852151</x:v>
      </x:c>
      <x:c r="O691" s="106" t="e">
        <x:v>#VALUE!</x:v>
      </x:c>
      <x:c r="P691" s="73" t="e">
        <x:f t="shared" si="146"/>
        <x:v>#VALUE!</x:v>
      </x:c>
      <x:c r="Q691" s="68" t="e">
        <x:v>#VALUE!</x:v>
      </x:c>
      <x:c r="R691" s="73" t="e">
        <x:f t="shared" si="147"/>
        <x:v>#VALUE!</x:v>
      </x:c>
      <x:c r="S691" s="68">
        <x:v>0</x:v>
      </x:c>
      <x:c r="T691" s="73">
        <x:f t="shared" si="148"/>
        <x:v>0</x:v>
      </x:c>
      <x:c r="U691" s="26" t="e">
        <x:v>#VALUE!</x:v>
      </x:c>
      <x:c r="V691" s="26">
        <x:f t="shared" si="149"/>
        <x:v>271.3983275852151</x:v>
      </x:c>
      <x:c r="W691" s="73" t="e">
        <x:f t="shared" si="150"/>
        <x:v>#VALUE!</x:v>
      </x:c>
      <x:c r="X691" s="74" t="e">
        <x:f t="shared" si="151"/>
        <x:v>#VALUE!</x:v>
      </x:c>
      <x:c r="Y691" s="68" t="e">
        <x:f t="shared" si="152"/>
        <x:v>#VALUE!</x:v>
      </x:c>
      <x:c r="Z691" s="68" t="e">
        <x:f t="shared" si="153"/>
        <x:v>#VALUE!</x:v>
      </x:c>
      <x:c r="AC691" s="20">
        <x:v>389.42925085101615</x:v>
      </x:c>
      <x:c r="AD691" s="20">
        <x:v>8178.0142678713391</x:v>
      </x:c>
      <x:c r="AE691" s="496">
        <x:f t="shared" si="154"/>
        <x:v>118.03092326580105</x:v>
      </x:c>
      <x:c r="AF691" s="496" t="e">
        <x:f t="shared" si="154"/>
        <x:v>#VALUE!</x:v>
      </x:c>
    </x:row>
    <x:row r="692" spans="1:33">
      <x:c r="A692" s="118">
        <x:v>30</x:v>
      </x:c>
      <x:c r="B692" s="118"/>
      <x:c r="C692" s="113">
        <x:v>7</x:v>
      </x:c>
      <x:c r="D692" s="20" t="s">
        <x:v>50</x:v>
      </x:c>
      <x:c r="E692" s="20" t="s">
        <x:v>9</x:v>
      </x:c>
      <x:c r="F692" s="20" t="s">
        <x:v>51</x:v>
      </x:c>
      <x:c r="G692" s="158" t="e">
        <x:f t="shared" si="145"/>
        <x:v>#VALUE!</x:v>
      </x:c>
      <x:c r="H692" s="158">
        <x:f t="shared" si="145"/>
        <x:v>583.22400320732902</x:v>
      </x:c>
      <x:c r="I692" s="285" t="e">
        <x:f t="shared" si="145"/>
        <x:v>#VALUE!</x:v>
      </x:c>
      <x:c r="J692" s="106" t="e">
        <x:v>#VALUE!</x:v>
      </x:c>
      <x:c r="K692" s="73" t="e">
        <x:v>#VALUE!</x:v>
      </x:c>
      <x:c r="L692" s="68" t="e">
        <x:v>#VALUE!</x:v>
      </x:c>
      <x:c r="M692" s="73" t="e">
        <x:v>#VALUE!</x:v>
      </x:c>
      <x:c r="N692" s="159">
        <x:v>583.22400320732902</x:v>
      </x:c>
      <x:c r="O692" s="106" t="e">
        <x:v>#VALUE!</x:v>
      </x:c>
      <x:c r="P692" s="73" t="e">
        <x:f t="shared" si="146"/>
        <x:v>#VALUE!</x:v>
      </x:c>
      <x:c r="Q692" s="68" t="e">
        <x:v>#VALUE!</x:v>
      </x:c>
      <x:c r="R692" s="73" t="e">
        <x:f t="shared" si="147"/>
        <x:v>#VALUE!</x:v>
      </x:c>
      <x:c r="S692" s="68">
        <x:v>0</x:v>
      </x:c>
      <x:c r="T692" s="73">
        <x:f t="shared" si="148"/>
        <x:v>0</x:v>
      </x:c>
      <x:c r="U692" s="26" t="e">
        <x:v>#VALUE!</x:v>
      </x:c>
      <x:c r="V692" s="26">
        <x:f t="shared" si="149"/>
        <x:v>583.22400320732902</x:v>
      </x:c>
      <x:c r="W692" s="73" t="e">
        <x:f t="shared" si="150"/>
        <x:v>#VALUE!</x:v>
      </x:c>
      <x:c r="X692" s="74" t="e">
        <x:f t="shared" si="151"/>
        <x:v>#VALUE!</x:v>
      </x:c>
      <x:c r="Y692" s="68" t="e">
        <x:f t="shared" si="152"/>
        <x:v>#VALUE!</x:v>
      </x:c>
      <x:c r="Z692" s="68" t="e">
        <x:f t="shared" si="153"/>
        <x:v>#VALUE!</x:v>
      </x:c>
      <x:c r="AC692" s="20">
        <x:v>714.29504106698994</x:v>
      </x:c>
      <x:c r="AD692" s="20">
        <x:v>2102884.6009012186</x:v>
      </x:c>
      <x:c r="AE692" s="496">
        <x:f t="shared" si="154"/>
        <x:v>131.07103785966092</x:v>
      </x:c>
      <x:c r="AF692" s="496" t="e">
        <x:f t="shared" si="154"/>
        <x:v>#VALUE!</x:v>
      </x:c>
    </x:row>
    <x:row r="693" spans="1:33">
      <x:c r="A693" s="118">
        <x:v>31</x:v>
      </x:c>
      <x:c r="B693" s="118"/>
      <x:c r="C693" s="113">
        <x:v>7</x:v>
      </x:c>
      <x:c r="D693" s="20" t="s">
        <x:v>52</x:v>
      </x:c>
      <x:c r="E693" s="20" t="s">
        <x:v>22</x:v>
      </x:c>
      <x:c r="F693" s="20" t="s">
        <x:v>53</x:v>
      </x:c>
      <x:c r="G693" s="158" t="e">
        <x:f t="shared" si="145"/>
        <x:v>#VALUE!</x:v>
      </x:c>
      <x:c r="H693" s="158">
        <x:f t="shared" si="145"/>
        <x:v>452.94</x:v>
      </x:c>
      <x:c r="I693" s="285" t="e">
        <x:f t="shared" si="145"/>
        <x:v>#VALUE!</x:v>
      </x:c>
      <x:c r="J693" s="106" t="e">
        <x:v>#VALUE!</x:v>
      </x:c>
      <x:c r="K693" s="73" t="e">
        <x:v>#VALUE!</x:v>
      </x:c>
      <x:c r="L693" s="68" t="e">
        <x:v>#VALUE!</x:v>
      </x:c>
      <x:c r="M693" s="73" t="e">
        <x:v>#VALUE!</x:v>
      </x:c>
      <x:c r="N693" s="159">
        <x:v>452.94</x:v>
      </x:c>
      <x:c r="O693" s="106" t="e">
        <x:v>#VALUE!</x:v>
      </x:c>
      <x:c r="P693" s="73" t="e">
        <x:f t="shared" si="146"/>
        <x:v>#VALUE!</x:v>
      </x:c>
      <x:c r="Q693" s="68" t="e">
        <x:v>#VALUE!</x:v>
      </x:c>
      <x:c r="R693" s="73" t="e">
        <x:f t="shared" si="147"/>
        <x:v>#VALUE!</x:v>
      </x:c>
      <x:c r="S693" s="68">
        <x:v>0</x:v>
      </x:c>
      <x:c r="T693" s="73">
        <x:f t="shared" si="148"/>
        <x:v>0</x:v>
      </x:c>
      <x:c r="U693" s="26" t="e">
        <x:v>#VALUE!</x:v>
      </x:c>
      <x:c r="V693" s="26">
        <x:f t="shared" si="149"/>
        <x:v>452.94</x:v>
      </x:c>
      <x:c r="W693" s="73" t="e">
        <x:f t="shared" si="150"/>
        <x:v>#VALUE!</x:v>
      </x:c>
      <x:c r="X693" s="74" t="e">
        <x:f t="shared" si="151"/>
        <x:v>#VALUE!</x:v>
      </x:c>
      <x:c r="Y693" s="68" t="e">
        <x:f t="shared" si="152"/>
        <x:v>#VALUE!</x:v>
      </x:c>
      <x:c r="Z693" s="68" t="e">
        <x:f t="shared" si="153"/>
        <x:v>#VALUE!</x:v>
      </x:c>
      <x:c r="AC693" s="20">
        <x:v>452.94</x:v>
      </x:c>
      <x:c r="AD693" s="20">
        <x:v>0</x:v>
      </x:c>
      <x:c r="AE693" s="496">
        <x:f t="shared" si="154"/>
        <x:v>0</x:v>
      </x:c>
      <x:c r="AF693" s="496" t="e">
        <x:f t="shared" si="154"/>
        <x:v>#VALUE!</x:v>
      </x:c>
    </x:row>
    <x:row r="694" spans="1:33">
      <x:c r="A694" s="118">
        <x:v>32</x:v>
      </x:c>
      <x:c r="B694" s="118"/>
      <x:c r="C694" s="113">
        <x:v>7</x:v>
      </x:c>
      <x:c r="D694" s="20" t="s">
        <x:v>54</x:v>
      </x:c>
      <x:c r="E694" s="20" t="s">
        <x:v>22</x:v>
      </x:c>
      <x:c r="F694" s="20" t="s">
        <x:v>53</x:v>
      </x:c>
      <x:c r="G694" s="158" t="e">
        <x:f t="shared" si="145"/>
        <x:v>#VALUE!</x:v>
      </x:c>
      <x:c r="H694" s="158">
        <x:f t="shared" si="145"/>
        <x:v>709.23962123889771</x:v>
      </x:c>
      <x:c r="I694" s="285" t="e">
        <x:f t="shared" si="145"/>
        <x:v>#VALUE!</x:v>
      </x:c>
      <x:c r="J694" s="106" t="e">
        <x:v>#VALUE!</x:v>
      </x:c>
      <x:c r="K694" s="73" t="e">
        <x:v>#VALUE!</x:v>
      </x:c>
      <x:c r="L694" s="68" t="e">
        <x:v>#VALUE!</x:v>
      </x:c>
      <x:c r="M694" s="73" t="e">
        <x:v>#VALUE!</x:v>
      </x:c>
      <x:c r="N694" s="159">
        <x:v>709.23962123889771</x:v>
      </x:c>
      <x:c r="O694" s="106" t="e">
        <x:v>#VALUE!</x:v>
      </x:c>
      <x:c r="P694" s="73" t="e">
        <x:f t="shared" si="146"/>
        <x:v>#VALUE!</x:v>
      </x:c>
      <x:c r="Q694" s="68" t="e">
        <x:v>#VALUE!</x:v>
      </x:c>
      <x:c r="R694" s="73" t="e">
        <x:f t="shared" si="147"/>
        <x:v>#VALUE!</x:v>
      </x:c>
      <x:c r="S694" s="68">
        <x:v>0</x:v>
      </x:c>
      <x:c r="T694" s="73">
        <x:f t="shared" si="148"/>
        <x:v>0</x:v>
      </x:c>
      <x:c r="U694" s="26" t="e">
        <x:v>#VALUE!</x:v>
      </x:c>
      <x:c r="V694" s="26">
        <x:f t="shared" si="149"/>
        <x:v>709.23962123889771</x:v>
      </x:c>
      <x:c r="W694" s="73" t="e">
        <x:f t="shared" si="150"/>
        <x:v>#VALUE!</x:v>
      </x:c>
      <x:c r="X694" s="74" t="e">
        <x:f t="shared" si="151"/>
        <x:v>#VALUE!</x:v>
      </x:c>
      <x:c r="Y694" s="68" t="e">
        <x:f t="shared" si="152"/>
        <x:v>#VALUE!</x:v>
      </x:c>
      <x:c r="Z694" s="68" t="e">
        <x:f t="shared" si="153"/>
        <x:v>#VALUE!</x:v>
      </x:c>
      <x:c r="AC694" s="20">
        <x:v>709.23962123889771</x:v>
      </x:c>
      <x:c r="AD694" s="20">
        <x:v>0</x:v>
      </x:c>
      <x:c r="AE694" s="496">
        <x:f t="shared" si="154"/>
        <x:v>0</x:v>
      </x:c>
      <x:c r="AF694" s="496" t="e">
        <x:f t="shared" si="154"/>
        <x:v>#VALUE!</x:v>
      </x:c>
    </x:row>
    <x:row r="695" spans="1:33">
      <x:c r="A695" s="118">
        <x:v>33</x:v>
      </x:c>
      <x:c r="B695" s="118"/>
      <x:c r="C695" s="113">
        <x:v>7</x:v>
      </x:c>
      <x:c r="D695" s="20" t="s">
        <x:v>55</x:v>
      </x:c>
      <x:c r="E695" s="20" t="s">
        <x:v>22</x:v>
      </x:c>
      <x:c r="F695" s="20" t="s">
        <x:v>53</x:v>
      </x:c>
      <x:c r="G695" s="158" t="e">
        <x:f t="shared" ref="G695:I726" si="155">SUMIFS(U:U,$D:$D,$D695,$C:$C,$C695-1)</x:f>
        <x:v>#VALUE!</x:v>
      </x:c>
      <x:c r="H695" s="158">
        <x:f t="shared" si="155"/>
        <x:v>793.04895390049592</x:v>
      </x:c>
      <x:c r="I695" s="285" t="e">
        <x:f t="shared" si="155"/>
        <x:v>#VALUE!</x:v>
      </x:c>
      <x:c r="J695" s="106" t="e">
        <x:v>#VALUE!</x:v>
      </x:c>
      <x:c r="K695" s="73" t="e">
        <x:v>#VALUE!</x:v>
      </x:c>
      <x:c r="L695" s="68" t="e">
        <x:v>#VALUE!</x:v>
      </x:c>
      <x:c r="M695" s="73" t="e">
        <x:v>#VALUE!</x:v>
      </x:c>
      <x:c r="N695" s="159">
        <x:v>793.04895390049592</x:v>
      </x:c>
      <x:c r="O695" s="106" t="e">
        <x:v>#VALUE!</x:v>
      </x:c>
      <x:c r="P695" s="73" t="e">
        <x:f t="shared" si="146"/>
        <x:v>#VALUE!</x:v>
      </x:c>
      <x:c r="Q695" s="68" t="e">
        <x:v>#VALUE!</x:v>
      </x:c>
      <x:c r="R695" s="73" t="e">
        <x:f t="shared" si="147"/>
        <x:v>#VALUE!</x:v>
      </x:c>
      <x:c r="S695" s="68">
        <x:v>0</x:v>
      </x:c>
      <x:c r="T695" s="73">
        <x:f t="shared" si="148"/>
        <x:v>0</x:v>
      </x:c>
      <x:c r="U695" s="26" t="e">
        <x:v>#VALUE!</x:v>
      </x:c>
      <x:c r="V695" s="26">
        <x:f t="shared" si="149"/>
        <x:v>793.04895390049592</x:v>
      </x:c>
      <x:c r="W695" s="73" t="e">
        <x:f t="shared" si="150"/>
        <x:v>#VALUE!</x:v>
      </x:c>
      <x:c r="X695" s="74" t="e">
        <x:f t="shared" si="151"/>
        <x:v>#VALUE!</x:v>
      </x:c>
      <x:c r="Y695" s="68" t="e">
        <x:f t="shared" si="152"/>
        <x:v>#VALUE!</x:v>
      </x:c>
      <x:c r="Z695" s="68" t="e">
        <x:f t="shared" si="153"/>
        <x:v>#VALUE!</x:v>
      </x:c>
      <x:c r="AC695" s="20">
        <x:v>838.60165201900236</x:v>
      </x:c>
      <x:c r="AD695" s="20">
        <x:v>0</x:v>
      </x:c>
      <x:c r="AE695" s="496">
        <x:f t="shared" si="154"/>
        <x:v>45.552698118506441</x:v>
      </x:c>
      <x:c r="AF695" s="496" t="e">
        <x:f t="shared" si="154"/>
        <x:v>#VALUE!</x:v>
      </x:c>
    </x:row>
    <x:row r="696" spans="1:33">
      <x:c r="A696" s="118">
        <x:v>34</x:v>
      </x:c>
      <x:c r="B696" s="118"/>
      <x:c r="C696" s="113">
        <x:v>7</x:v>
      </x:c>
      <x:c r="D696" s="387" t="s">
        <x:v>56</x:v>
      </x:c>
      <x:c r="E696" s="387" t="s">
        <x:v>22</x:v>
      </x:c>
      <x:c r="F696" s="387" t="s">
        <x:v>53</x:v>
      </x:c>
      <x:c r="G696" s="428" t="e">
        <x:f t="shared" si="155"/>
        <x:v>#VALUE!</x:v>
      </x:c>
      <x:c r="H696" s="428">
        <x:f t="shared" si="155"/>
        <x:v>804.49163820000012</x:v>
      </x:c>
      <x:c r="I696" s="429" t="e">
        <x:f t="shared" si="155"/>
        <x:v>#VALUE!</x:v>
      </x:c>
      <x:c r="J696" s="430" t="e">
        <x:v>#VALUE!</x:v>
      </x:c>
      <x:c r="K696" s="431" t="e">
        <x:v>#VALUE!</x:v>
      </x:c>
      <x:c r="L696" s="386" t="e">
        <x:v>#VALUE!</x:v>
      </x:c>
      <x:c r="M696" s="431" t="e">
        <x:v>#VALUE!</x:v>
      </x:c>
      <x:c r="N696" s="432">
        <x:v>804.49163820000012</x:v>
      </x:c>
      <x:c r="O696" s="430" t="e">
        <x:v>#VALUE!</x:v>
      </x:c>
      <x:c r="P696" s="431" t="e">
        <x:f t="shared" si="146"/>
        <x:v>#VALUE!</x:v>
      </x:c>
      <x:c r="Q696" s="386" t="e">
        <x:v>#VALUE!</x:v>
      </x:c>
      <x:c r="R696" s="431" t="e">
        <x:f t="shared" si="147"/>
        <x:v>#VALUE!</x:v>
      </x:c>
      <x:c r="S696" s="386">
        <x:v>0</x:v>
      </x:c>
      <x:c r="T696" s="431">
        <x:f t="shared" si="148"/>
        <x:v>0</x:v>
      </x:c>
      <x:c r="U696" s="433" t="e">
        <x:v>#VALUE!</x:v>
      </x:c>
      <x:c r="V696" s="433">
        <x:f t="shared" si="149"/>
        <x:v>804.49163820000012</x:v>
      </x:c>
      <x:c r="W696" s="431" t="e">
        <x:f t="shared" si="150"/>
        <x:v>#VALUE!</x:v>
      </x:c>
      <x:c r="X696" s="434" t="e">
        <x:f t="shared" si="151"/>
        <x:v>#VALUE!</x:v>
      </x:c>
      <x:c r="Y696" s="386" t="e">
        <x:f t="shared" si="152"/>
        <x:v>#VALUE!</x:v>
      </x:c>
      <x:c r="Z696" s="386" t="e">
        <x:f t="shared" si="153"/>
        <x:v>#VALUE!</x:v>
      </x:c>
      <x:c r="AA696" s="26" t="s">
        <x:v>1594</x:v>
      </x:c>
      <x:c r="AB696" s="476" t="s">
        <x:v>1587</x:v>
      </x:c>
      <x:c r="AC696" s="20">
        <x:v>1006.7288027155257</x:v>
      </x:c>
      <x:c r="AD696" s="20">
        <x:v>20134.576054310513</x:v>
      </x:c>
      <x:c r="AE696" s="496">
        <x:f t="shared" si="154"/>
        <x:v>202.23716451552559</x:v>
      </x:c>
      <x:c r="AF696" s="496" t="e">
        <x:f t="shared" si="154"/>
        <x:v>#VALUE!</x:v>
      </x:c>
      <x:c r="AG696" s="20" t="s">
        <x:v>1650</x:v>
      </x:c>
    </x:row>
    <x:row r="697" spans="1:33">
      <x:c r="A697" s="118">
        <x:v>35</x:v>
      </x:c>
      <x:c r="B697" s="118"/>
      <x:c r="C697" s="113">
        <x:v>7</x:v>
      </x:c>
      <x:c r="D697" s="20" t="s">
        <x:v>57</x:v>
      </x:c>
      <x:c r="E697" s="20" t="s">
        <x:v>58</x:v>
      </x:c>
      <x:c r="F697" s="20" t="s">
        <x:v>59</x:v>
      </x:c>
      <x:c r="G697" s="158" t="e">
        <x:f t="shared" si="155"/>
        <x:v>#VALUE!</x:v>
      </x:c>
      <x:c r="H697" s="158">
        <x:f t="shared" si="155"/>
        <x:v>257.780258</x:v>
      </x:c>
      <x:c r="I697" s="285" t="e">
        <x:f t="shared" si="155"/>
        <x:v>#VALUE!</x:v>
      </x:c>
      <x:c r="J697" s="106" t="e">
        <x:v>#VALUE!</x:v>
      </x:c>
      <x:c r="K697" s="73" t="e">
        <x:v>#VALUE!</x:v>
      </x:c>
      <x:c r="L697" s="68" t="e">
        <x:v>#VALUE!</x:v>
      </x:c>
      <x:c r="M697" s="73" t="e">
        <x:v>#VALUE!</x:v>
      </x:c>
      <x:c r="N697" s="159">
        <x:v>257.780258</x:v>
      </x:c>
      <x:c r="O697" s="106" t="e">
        <x:v>#VALUE!</x:v>
      </x:c>
      <x:c r="P697" s="73" t="e">
        <x:f t="shared" si="146"/>
        <x:v>#VALUE!</x:v>
      </x:c>
      <x:c r="Q697" s="68" t="e">
        <x:v>#VALUE!</x:v>
      </x:c>
      <x:c r="R697" s="73" t="e">
        <x:f t="shared" si="147"/>
        <x:v>#VALUE!</x:v>
      </x:c>
      <x:c r="S697" s="68">
        <x:v>0</x:v>
      </x:c>
      <x:c r="T697" s="73">
        <x:f t="shared" si="148"/>
        <x:v>0</x:v>
      </x:c>
      <x:c r="U697" s="26" t="e">
        <x:v>#VALUE!</x:v>
      </x:c>
      <x:c r="V697" s="26">
        <x:f t="shared" si="149"/>
        <x:v>257.780258</x:v>
      </x:c>
      <x:c r="W697" s="73" t="e">
        <x:f t="shared" si="150"/>
        <x:v>#VALUE!</x:v>
      </x:c>
      <x:c r="X697" s="74" t="e">
        <x:f t="shared" si="151"/>
        <x:v>#VALUE!</x:v>
      </x:c>
      <x:c r="Y697" s="68" t="e">
        <x:f t="shared" si="152"/>
        <x:v>#VALUE!</x:v>
      </x:c>
      <x:c r="Z697" s="68" t="e">
        <x:f t="shared" si="153"/>
        <x:v>#VALUE!</x:v>
      </x:c>
      <x:c r="AC697" s="20">
        <x:v>377.45948644919343</x:v>
      </x:c>
      <x:c r="AD697" s="20">
        <x:v>2642.2164051443542</x:v>
      </x:c>
      <x:c r="AE697" s="496">
        <x:f t="shared" si="154"/>
        <x:v>119.67922844919343</x:v>
      </x:c>
      <x:c r="AF697" s="496" t="e">
        <x:f t="shared" si="154"/>
        <x:v>#VALUE!</x:v>
      </x:c>
    </x:row>
    <x:row r="698" spans="1:33">
      <x:c r="A698" s="118">
        <x:v>36</x:v>
      </x:c>
      <x:c r="B698" s="118"/>
      <x:c r="C698" s="113">
        <x:v>7</x:v>
      </x:c>
      <x:c r="D698" s="20" t="s">
        <x:v>60</x:v>
      </x:c>
      <x:c r="E698" s="20" t="s">
        <x:v>58</x:v>
      </x:c>
      <x:c r="F698" s="20" t="s">
        <x:v>61</x:v>
      </x:c>
      <x:c r="G698" s="158" t="e">
        <x:f t="shared" si="155"/>
        <x:v>#VALUE!</x:v>
      </x:c>
      <x:c r="H698" s="158">
        <x:f t="shared" si="155"/>
        <x:v>262.91386200000005</x:v>
      </x:c>
      <x:c r="I698" s="285" t="e">
        <x:f t="shared" si="155"/>
        <x:v>#VALUE!</x:v>
      </x:c>
      <x:c r="J698" s="106" t="e">
        <x:v>#VALUE!</x:v>
      </x:c>
      <x:c r="K698" s="73" t="e">
        <x:v>#VALUE!</x:v>
      </x:c>
      <x:c r="L698" s="68" t="e">
        <x:v>#VALUE!</x:v>
      </x:c>
      <x:c r="M698" s="73" t="e">
        <x:v>#VALUE!</x:v>
      </x:c>
      <x:c r="N698" s="159">
        <x:v>262.91386200000005</x:v>
      </x:c>
      <x:c r="O698" s="106" t="e">
        <x:v>#VALUE!</x:v>
      </x:c>
      <x:c r="P698" s="73" t="e">
        <x:f t="shared" si="146"/>
        <x:v>#VALUE!</x:v>
      </x:c>
      <x:c r="Q698" s="68" t="e">
        <x:v>#VALUE!</x:v>
      </x:c>
      <x:c r="R698" s="73" t="e">
        <x:f t="shared" si="147"/>
        <x:v>#VALUE!</x:v>
      </x:c>
      <x:c r="S698" s="68">
        <x:v>0</x:v>
      </x:c>
      <x:c r="T698" s="73">
        <x:f t="shared" si="148"/>
        <x:v>0</x:v>
      </x:c>
      <x:c r="U698" s="26" t="e">
        <x:v>#VALUE!</x:v>
      </x:c>
      <x:c r="V698" s="26">
        <x:f t="shared" si="149"/>
        <x:v>262.91386200000005</x:v>
      </x:c>
      <x:c r="W698" s="73" t="e">
        <x:f t="shared" si="150"/>
        <x:v>#VALUE!</x:v>
      </x:c>
      <x:c r="X698" s="74" t="e">
        <x:f t="shared" si="151"/>
        <x:v>#VALUE!</x:v>
      </x:c>
      <x:c r="Y698" s="68" t="e">
        <x:f t="shared" si="152"/>
        <x:v>#VALUE!</x:v>
      </x:c>
      <x:c r="Z698" s="68" t="e">
        <x:f t="shared" si="153"/>
        <x:v>#VALUE!</x:v>
      </x:c>
      <x:c r="AC698" s="20">
        <x:v>380.39591758192159</x:v>
      </x:c>
      <x:c r="AD698" s="20">
        <x:v>2662.7714230734509</x:v>
      </x:c>
      <x:c r="AE698" s="496">
        <x:f t="shared" si="154"/>
        <x:v>117.48205558192154</x:v>
      </x:c>
      <x:c r="AF698" s="496" t="e">
        <x:f t="shared" si="154"/>
        <x:v>#VALUE!</x:v>
      </x:c>
    </x:row>
    <x:row r="699" spans="1:33">
      <x:c r="A699" s="118">
        <x:v>37</x:v>
      </x:c>
      <x:c r="B699" s="118"/>
      <x:c r="C699" s="113">
        <x:v>7</x:v>
      </x:c>
      <x:c r="D699" s="20" t="s">
        <x:v>62</x:v>
      </x:c>
      <x:c r="E699" s="20" t="s">
        <x:v>58</x:v>
      </x:c>
      <x:c r="F699" s="20" t="s">
        <x:v>63</x:v>
      </x:c>
      <x:c r="G699" s="158" t="e">
        <x:f t="shared" si="155"/>
        <x:v>#VALUE!</x:v>
      </x:c>
      <x:c r="H699" s="158">
        <x:f t="shared" si="155"/>
        <x:v>156.28057854545455</x:v>
      </x:c>
      <x:c r="I699" s="285" t="e">
        <x:f t="shared" si="155"/>
        <x:v>#VALUE!</x:v>
      </x:c>
      <x:c r="J699" s="106" t="e">
        <x:v>#VALUE!</x:v>
      </x:c>
      <x:c r="K699" s="73" t="e">
        <x:v>#VALUE!</x:v>
      </x:c>
      <x:c r="L699" s="68" t="e">
        <x:v>#VALUE!</x:v>
      </x:c>
      <x:c r="M699" s="73" t="e">
        <x:v>#VALUE!</x:v>
      </x:c>
      <x:c r="N699" s="159">
        <x:v>156.28057854545455</x:v>
      </x:c>
      <x:c r="O699" s="106" t="e">
        <x:v>#VALUE!</x:v>
      </x:c>
      <x:c r="P699" s="73" t="e">
        <x:f t="shared" si="146"/>
        <x:v>#VALUE!</x:v>
      </x:c>
      <x:c r="Q699" s="68" t="e">
        <x:v>#VALUE!</x:v>
      </x:c>
      <x:c r="R699" s="73" t="e">
        <x:f t="shared" si="147"/>
        <x:v>#VALUE!</x:v>
      </x:c>
      <x:c r="S699" s="68">
        <x:v>0</x:v>
      </x:c>
      <x:c r="T699" s="73">
        <x:f t="shared" si="148"/>
        <x:v>0</x:v>
      </x:c>
      <x:c r="U699" s="26" t="e">
        <x:v>#VALUE!</x:v>
      </x:c>
      <x:c r="V699" s="26">
        <x:f t="shared" si="149"/>
        <x:v>156.28057854545455</x:v>
      </x:c>
      <x:c r="W699" s="73" t="e">
        <x:f t="shared" si="150"/>
        <x:v>#VALUE!</x:v>
      </x:c>
      <x:c r="X699" s="74" t="e">
        <x:f t="shared" si="151"/>
        <x:v>#VALUE!</x:v>
      </x:c>
      <x:c r="Y699" s="68" t="e">
        <x:f t="shared" si="152"/>
        <x:v>#VALUE!</x:v>
      </x:c>
      <x:c r="Z699" s="68" t="e">
        <x:f t="shared" si="153"/>
        <x:v>#VALUE!</x:v>
      </x:c>
      <x:c r="AC699" s="20">
        <x:v>251.19590147204141</x:v>
      </x:c>
      <x:c r="AD699" s="20">
        <x:v>1255.979507360207</x:v>
      </x:c>
      <x:c r="AE699" s="496">
        <x:f t="shared" si="154"/>
        <x:v>94.915322926586867</x:v>
      </x:c>
      <x:c r="AF699" s="496" t="e">
        <x:f t="shared" si="154"/>
        <x:v>#VALUE!</x:v>
      </x:c>
    </x:row>
    <x:row r="700" spans="1:33">
      <x:c r="A700" s="118">
        <x:v>38</x:v>
      </x:c>
      <x:c r="B700" s="118"/>
      <x:c r="C700" s="113">
        <x:v>7</x:v>
      </x:c>
      <x:c r="D700" s="20" t="s">
        <x:v>64</x:v>
      </x:c>
      <x:c r="E700" s="20" t="s">
        <x:v>58</x:v>
      </x:c>
      <x:c r="F700" s="20" t="s">
        <x:v>65</x:v>
      </x:c>
      <x:c r="G700" s="158" t="e">
        <x:f t="shared" si="155"/>
        <x:v>#VALUE!</x:v>
      </x:c>
      <x:c r="H700" s="158">
        <x:f t="shared" si="155"/>
        <x:v>285.28170800000004</x:v>
      </x:c>
      <x:c r="I700" s="285" t="e">
        <x:f t="shared" si="155"/>
        <x:v>#VALUE!</x:v>
      </x:c>
      <x:c r="J700" s="106" t="e">
        <x:v>#VALUE!</x:v>
      </x:c>
      <x:c r="K700" s="73" t="e">
        <x:v>#VALUE!</x:v>
      </x:c>
      <x:c r="L700" s="68" t="e">
        <x:v>#VALUE!</x:v>
      </x:c>
      <x:c r="M700" s="73" t="e">
        <x:v>#VALUE!</x:v>
      </x:c>
      <x:c r="N700" s="159">
        <x:v>285.28170800000004</x:v>
      </x:c>
      <x:c r="O700" s="106" t="e">
        <x:v>#VALUE!</x:v>
      </x:c>
      <x:c r="P700" s="73" t="e">
        <x:f t="shared" si="146"/>
        <x:v>#VALUE!</x:v>
      </x:c>
      <x:c r="Q700" s="68" t="e">
        <x:v>#VALUE!</x:v>
      </x:c>
      <x:c r="R700" s="73" t="e">
        <x:f t="shared" si="147"/>
        <x:v>#VALUE!</x:v>
      </x:c>
      <x:c r="S700" s="68">
        <x:v>0</x:v>
      </x:c>
      <x:c r="T700" s="73">
        <x:f t="shared" si="148"/>
        <x:v>0</x:v>
      </x:c>
      <x:c r="U700" s="26" t="e">
        <x:v>#VALUE!</x:v>
      </x:c>
      <x:c r="V700" s="26">
        <x:f t="shared" si="149"/>
        <x:v>285.28170800000004</x:v>
      </x:c>
      <x:c r="W700" s="73" t="e">
        <x:f t="shared" si="150"/>
        <x:v>#VALUE!</x:v>
      </x:c>
      <x:c r="X700" s="74" t="e">
        <x:f t="shared" si="151"/>
        <x:v>#VALUE!</x:v>
      </x:c>
      <x:c r="Y700" s="68" t="e">
        <x:f t="shared" si="152"/>
        <x:v>#VALUE!</x:v>
      </x:c>
      <x:c r="Z700" s="68" t="e">
        <x:f t="shared" si="153"/>
        <x:v>#VALUE!</x:v>
      </x:c>
      <x:c r="AC700" s="20">
        <x:v>421.81012005170436</x:v>
      </x:c>
      <x:c r="AD700" s="20">
        <x:v>2109.0506002585216</x:v>
      </x:c>
      <x:c r="AE700" s="496">
        <x:f t="shared" si="154"/>
        <x:v>136.52841205170432</x:v>
      </x:c>
      <x:c r="AF700" s="496" t="e">
        <x:f t="shared" si="154"/>
        <x:v>#VALUE!</x:v>
      </x:c>
    </x:row>
    <x:row r="701" spans="1:33">
      <x:c r="A701" s="118">
        <x:v>39</x:v>
      </x:c>
      <x:c r="B701" s="118"/>
      <x:c r="C701" s="113">
        <x:v>7</x:v>
      </x:c>
      <x:c r="D701" s="20" t="s">
        <x:v>66</x:v>
      </x:c>
      <x:c r="E701" s="20" t="s">
        <x:v>58</x:v>
      </x:c>
      <x:c r="F701" s="20" t="s">
        <x:v>67</x:v>
      </x:c>
      <x:c r="G701" s="158" t="e">
        <x:f t="shared" si="155"/>
        <x:v>#VALUE!</x:v>
      </x:c>
      <x:c r="H701" s="158">
        <x:f t="shared" si="155"/>
        <x:v>283.081592</x:v>
      </x:c>
      <x:c r="I701" s="285" t="e">
        <x:f t="shared" si="155"/>
        <x:v>#VALUE!</x:v>
      </x:c>
      <x:c r="J701" s="106" t="e">
        <x:v>#VALUE!</x:v>
      </x:c>
      <x:c r="K701" s="73" t="e">
        <x:v>#VALUE!</x:v>
      </x:c>
      <x:c r="L701" s="68" t="e">
        <x:v>#VALUE!</x:v>
      </x:c>
      <x:c r="M701" s="73" t="e">
        <x:v>#VALUE!</x:v>
      </x:c>
      <x:c r="N701" s="159">
        <x:v>283.081592</x:v>
      </x:c>
      <x:c r="O701" s="106" t="e">
        <x:v>#VALUE!</x:v>
      </x:c>
      <x:c r="P701" s="73" t="e">
        <x:f t="shared" si="146"/>
        <x:v>#VALUE!</x:v>
      </x:c>
      <x:c r="Q701" s="68" t="e">
        <x:v>#VALUE!</x:v>
      </x:c>
      <x:c r="R701" s="73" t="e">
        <x:f t="shared" si="147"/>
        <x:v>#VALUE!</x:v>
      </x:c>
      <x:c r="S701" s="68">
        <x:v>0</x:v>
      </x:c>
      <x:c r="T701" s="73">
        <x:f t="shared" si="148"/>
        <x:v>0</x:v>
      </x:c>
      <x:c r="U701" s="26" t="e">
        <x:v>#VALUE!</x:v>
      </x:c>
      <x:c r="V701" s="26">
        <x:f t="shared" si="149"/>
        <x:v>283.081592</x:v>
      </x:c>
      <x:c r="W701" s="73" t="e">
        <x:f t="shared" si="150"/>
        <x:v>#VALUE!</x:v>
      </x:c>
      <x:c r="X701" s="74" t="e">
        <x:f t="shared" si="151"/>
        <x:v>#VALUE!</x:v>
      </x:c>
      <x:c r="Y701" s="68" t="e">
        <x:f t="shared" si="152"/>
        <x:v>#VALUE!</x:v>
      </x:c>
      <x:c r="Z701" s="68" t="e">
        <x:f t="shared" si="153"/>
        <x:v>#VALUE!</x:v>
      </x:c>
      <x:c r="AC701" s="20">
        <x:v>415.09232672282263</x:v>
      </x:c>
      <x:c r="AD701" s="20">
        <x:v>2905.6462870597584</x:v>
      </x:c>
      <x:c r="AE701" s="496">
        <x:f t="shared" si="154"/>
        <x:v>132.01073472282263</x:v>
      </x:c>
      <x:c r="AF701" s="496" t="e">
        <x:f t="shared" si="154"/>
        <x:v>#VALUE!</x:v>
      </x:c>
    </x:row>
    <x:row r="702" spans="1:33">
      <x:c r="A702" s="118">
        <x:v>40</x:v>
      </x:c>
      <x:c r="B702" s="118"/>
      <x:c r="C702" s="113">
        <x:v>7</x:v>
      </x:c>
      <x:c r="D702" s="20" t="s">
        <x:v>68</x:v>
      </x:c>
      <x:c r="E702" s="20" t="s">
        <x:v>58</x:v>
      </x:c>
      <x:c r="F702" s="20" t="s">
        <x:v>69</x:v>
      </x:c>
      <x:c r="G702" s="158" t="e">
        <x:f t="shared" si="155"/>
        <x:v>#VALUE!</x:v>
      </x:c>
      <x:c r="H702" s="158">
        <x:f t="shared" si="155"/>
        <x:v>169.04224600000001</x:v>
      </x:c>
      <x:c r="I702" s="285" t="e">
        <x:f t="shared" si="155"/>
        <x:v>#VALUE!</x:v>
      </x:c>
      <x:c r="J702" s="106" t="e">
        <x:v>#VALUE!</x:v>
      </x:c>
      <x:c r="K702" s="73" t="e">
        <x:v>#VALUE!</x:v>
      </x:c>
      <x:c r="L702" s="68" t="e">
        <x:v>#VALUE!</x:v>
      </x:c>
      <x:c r="M702" s="73" t="e">
        <x:v>#VALUE!</x:v>
      </x:c>
      <x:c r="N702" s="159">
        <x:v>169.04224600000001</x:v>
      </x:c>
      <x:c r="O702" s="106" t="e">
        <x:v>#VALUE!</x:v>
      </x:c>
      <x:c r="P702" s="73" t="e">
        <x:f t="shared" si="146"/>
        <x:v>#VALUE!</x:v>
      </x:c>
      <x:c r="Q702" s="68" t="e">
        <x:v>#VALUE!</x:v>
      </x:c>
      <x:c r="R702" s="73" t="e">
        <x:f t="shared" si="147"/>
        <x:v>#VALUE!</x:v>
      </x:c>
      <x:c r="S702" s="68">
        <x:v>0</x:v>
      </x:c>
      <x:c r="T702" s="73">
        <x:f t="shared" si="148"/>
        <x:v>0</x:v>
      </x:c>
      <x:c r="U702" s="26" t="e">
        <x:v>#VALUE!</x:v>
      </x:c>
      <x:c r="V702" s="26">
        <x:f t="shared" si="149"/>
        <x:v>169.04224600000001</x:v>
      </x:c>
      <x:c r="W702" s="73" t="e">
        <x:f t="shared" si="150"/>
        <x:v>#VALUE!</x:v>
      </x:c>
      <x:c r="X702" s="74" t="e">
        <x:f t="shared" si="151"/>
        <x:v>#VALUE!</x:v>
      </x:c>
      <x:c r="Y702" s="68" t="e">
        <x:f t="shared" si="152"/>
        <x:v>#VALUE!</x:v>
      </x:c>
      <x:c r="Z702" s="68" t="e">
        <x:f t="shared" si="153"/>
        <x:v>#VALUE!</x:v>
      </x:c>
      <x:c r="AC702" s="20">
        <x:v>282.83388782260766</x:v>
      </x:c>
      <x:c r="AD702" s="20">
        <x:v>1979.8372147582536</x:v>
      </x:c>
      <x:c r="AE702" s="496">
        <x:f t="shared" si="154"/>
        <x:v>113.79164182260766</x:v>
      </x:c>
      <x:c r="AF702" s="496" t="e">
        <x:f t="shared" si="154"/>
        <x:v>#VALUE!</x:v>
      </x:c>
    </x:row>
    <x:row r="703" spans="1:33">
      <x:c r="A703" s="118">
        <x:v>41</x:v>
      </x:c>
      <x:c r="B703" s="118"/>
      <x:c r="C703" s="113">
        <x:v>7</x:v>
      </x:c>
      <x:c r="D703" s="20" t="s">
        <x:v>70</x:v>
      </x:c>
      <x:c r="E703" s="20" t="s">
        <x:v>58</x:v>
      </x:c>
      <x:c r="F703" s="20" t="s">
        <x:v>71</x:v>
      </x:c>
      <x:c r="G703" s="158" t="e">
        <x:f t="shared" si="155"/>
        <x:v>#VALUE!</x:v>
      </x:c>
      <x:c r="H703" s="158">
        <x:f t="shared" si="155"/>
        <x:v>275.84468400000003</x:v>
      </x:c>
      <x:c r="I703" s="285" t="e">
        <x:f t="shared" si="155"/>
        <x:v>#VALUE!</x:v>
      </x:c>
      <x:c r="J703" s="106" t="e">
        <x:v>#VALUE!</x:v>
      </x:c>
      <x:c r="K703" s="73" t="e">
        <x:v>#VALUE!</x:v>
      </x:c>
      <x:c r="L703" s="68" t="e">
        <x:v>#VALUE!</x:v>
      </x:c>
      <x:c r="M703" s="73" t="e">
        <x:v>#VALUE!</x:v>
      </x:c>
      <x:c r="N703" s="159">
        <x:v>275.84468400000003</x:v>
      </x:c>
      <x:c r="O703" s="106" t="e">
        <x:v>#VALUE!</x:v>
      </x:c>
      <x:c r="P703" s="73" t="e">
        <x:f t="shared" si="146"/>
        <x:v>#VALUE!</x:v>
      </x:c>
      <x:c r="Q703" s="68" t="e">
        <x:v>#VALUE!</x:v>
      </x:c>
      <x:c r="R703" s="73" t="e">
        <x:f t="shared" si="147"/>
        <x:v>#VALUE!</x:v>
      </x:c>
      <x:c r="S703" s="68">
        <x:v>0</x:v>
      </x:c>
      <x:c r="T703" s="73">
        <x:f t="shared" si="148"/>
        <x:v>0</x:v>
      </x:c>
      <x:c r="U703" s="26" t="e">
        <x:v>#VALUE!</x:v>
      </x:c>
      <x:c r="V703" s="26">
        <x:f t="shared" si="149"/>
        <x:v>275.84468400000003</x:v>
      </x:c>
      <x:c r="W703" s="73" t="e">
        <x:f t="shared" si="150"/>
        <x:v>#VALUE!</x:v>
      </x:c>
      <x:c r="X703" s="74" t="e">
        <x:f t="shared" si="151"/>
        <x:v>#VALUE!</x:v>
      </x:c>
      <x:c r="Y703" s="68" t="e">
        <x:f t="shared" si="152"/>
        <x:v>#VALUE!</x:v>
      </x:c>
      <x:c r="Z703" s="68" t="e">
        <x:f t="shared" si="153"/>
        <x:v>#VALUE!</x:v>
      </x:c>
      <x:c r="AC703" s="20">
        <x:v>275.84468400000003</x:v>
      </x:c>
      <x:c r="AD703" s="20">
        <x:v>0</x:v>
      </x:c>
      <x:c r="AE703" s="496">
        <x:f t="shared" si="154"/>
        <x:v>0</x:v>
      </x:c>
      <x:c r="AF703" s="496" t="e">
        <x:f t="shared" si="154"/>
        <x:v>#VALUE!</x:v>
      </x:c>
    </x:row>
    <x:row r="704" spans="1:33">
      <x:c r="A704" s="118">
        <x:v>42</x:v>
      </x:c>
      <x:c r="B704" s="118"/>
      <x:c r="C704" s="113">
        <x:v>7</x:v>
      </x:c>
      <x:c r="D704" s="20" t="s">
        <x:v>92</x:v>
      </x:c>
      <x:c r="E704" s="20" t="s">
        <x:v>58</x:v>
      </x:c>
      <x:c r="F704" s="20" t="s">
        <x:v>71</x:v>
      </x:c>
      <x:c r="G704" s="158" t="e">
        <x:f t="shared" si="155"/>
        <x:v>#VALUE!</x:v>
      </x:c>
      <x:c r="H704" s="158">
        <x:f t="shared" si="155"/>
        <x:v>268.414152</x:v>
      </x:c>
      <x:c r="I704" s="285" t="e">
        <x:f t="shared" si="155"/>
        <x:v>#VALUE!</x:v>
      </x:c>
      <x:c r="J704" s="106" t="e">
        <x:v>#VALUE!</x:v>
      </x:c>
      <x:c r="K704" s="73" t="e">
        <x:v>#VALUE!</x:v>
      </x:c>
      <x:c r="L704" s="68" t="e">
        <x:v>#VALUE!</x:v>
      </x:c>
      <x:c r="M704" s="73" t="e">
        <x:v>#VALUE!</x:v>
      </x:c>
      <x:c r="N704" s="159">
        <x:v>268.414152</x:v>
      </x:c>
      <x:c r="O704" s="106" t="e">
        <x:v>#VALUE!</x:v>
      </x:c>
      <x:c r="P704" s="73" t="e">
        <x:f t="shared" si="146"/>
        <x:v>#VALUE!</x:v>
      </x:c>
      <x:c r="Q704" s="68" t="e">
        <x:v>#VALUE!</x:v>
      </x:c>
      <x:c r="R704" s="73" t="e">
        <x:f t="shared" si="147"/>
        <x:v>#VALUE!</x:v>
      </x:c>
      <x:c r="S704" s="68">
        <x:v>0</x:v>
      </x:c>
      <x:c r="T704" s="73">
        <x:f t="shared" si="148"/>
        <x:v>0</x:v>
      </x:c>
      <x:c r="U704" s="26" t="e">
        <x:v>#VALUE!</x:v>
      </x:c>
      <x:c r="V704" s="26">
        <x:f t="shared" si="149"/>
        <x:v>268.414152</x:v>
      </x:c>
      <x:c r="W704" s="73" t="e">
        <x:f t="shared" si="150"/>
        <x:v>#VALUE!</x:v>
      </x:c>
      <x:c r="X704" s="74" t="e">
        <x:f t="shared" si="151"/>
        <x:v>#VALUE!</x:v>
      </x:c>
      <x:c r="Y704" s="68" t="e">
        <x:f t="shared" si="152"/>
        <x:v>#VALUE!</x:v>
      </x:c>
      <x:c r="Z704" s="68" t="e">
        <x:f t="shared" si="153"/>
        <x:v>#VALUE!</x:v>
      </x:c>
      <x:c r="AC704" s="20">
        <x:v>426.13358340365937</x:v>
      </x:c>
      <x:c r="AD704" s="20">
        <x:v>0</x:v>
      </x:c>
      <x:c r="AE704" s="496">
        <x:f t="shared" si="154"/>
        <x:v>157.71943140365937</x:v>
      </x:c>
      <x:c r="AF704" s="496" t="e">
        <x:f t="shared" si="154"/>
        <x:v>#VALUE!</x:v>
      </x:c>
    </x:row>
    <x:row r="705" spans="1:32">
      <x:c r="A705" s="118">
        <x:v>43</x:v>
      </x:c>
      <x:c r="B705" s="118"/>
      <x:c r="C705" s="113">
        <x:v>7</x:v>
      </x:c>
      <x:c r="D705" s="20" t="s">
        <x:v>72</x:v>
      </x:c>
      <x:c r="E705" s="20" t="s">
        <x:v>58</x:v>
      </x:c>
      <x:c r="F705" s="20" t="s">
        <x:v>73</x:v>
      </x:c>
      <x:c r="G705" s="158" t="e">
        <x:f t="shared" si="155"/>
        <x:v>#VALUE!</x:v>
      </x:c>
      <x:c r="H705" s="158">
        <x:f t="shared" si="155"/>
        <x:v>232.13159200000001</x:v>
      </x:c>
      <x:c r="I705" s="285" t="e">
        <x:f t="shared" si="155"/>
        <x:v>#VALUE!</x:v>
      </x:c>
      <x:c r="J705" s="106" t="e">
        <x:v>#VALUE!</x:v>
      </x:c>
      <x:c r="K705" s="73" t="e">
        <x:v>#VALUE!</x:v>
      </x:c>
      <x:c r="L705" s="68" t="e">
        <x:v>#VALUE!</x:v>
      </x:c>
      <x:c r="M705" s="73" t="e">
        <x:v>#VALUE!</x:v>
      </x:c>
      <x:c r="N705" s="159">
        <x:v>232.13159200000001</x:v>
      </x:c>
      <x:c r="O705" s="106" t="e">
        <x:v>#VALUE!</x:v>
      </x:c>
      <x:c r="P705" s="73" t="e">
        <x:f t="shared" si="146"/>
        <x:v>#VALUE!</x:v>
      </x:c>
      <x:c r="Q705" s="68" t="e">
        <x:v>#VALUE!</x:v>
      </x:c>
      <x:c r="R705" s="73" t="e">
        <x:f t="shared" si="147"/>
        <x:v>#VALUE!</x:v>
      </x:c>
      <x:c r="S705" s="68">
        <x:v>0</x:v>
      </x:c>
      <x:c r="T705" s="73">
        <x:f t="shared" si="148"/>
        <x:v>0</x:v>
      </x:c>
      <x:c r="U705" s="26" t="e">
        <x:v>#VALUE!</x:v>
      </x:c>
      <x:c r="V705" s="26">
        <x:f t="shared" si="149"/>
        <x:v>232.13159200000001</x:v>
      </x:c>
      <x:c r="W705" s="73" t="e">
        <x:f t="shared" si="150"/>
        <x:v>#VALUE!</x:v>
      </x:c>
      <x:c r="X705" s="74" t="e">
        <x:f t="shared" si="151"/>
        <x:v>#VALUE!</x:v>
      </x:c>
      <x:c r="Y705" s="68" t="e">
        <x:f t="shared" si="152"/>
        <x:v>#VALUE!</x:v>
      </x:c>
      <x:c r="Z705" s="68" t="e">
        <x:f t="shared" si="153"/>
        <x:v>#VALUE!</x:v>
      </x:c>
      <x:c r="AC705" s="20">
        <x:v>232.13159200000001</x:v>
      </x:c>
      <x:c r="AD705" s="20">
        <x:v>0</x:v>
      </x:c>
      <x:c r="AE705" s="496">
        <x:f t="shared" si="154"/>
        <x:v>0</x:v>
      </x:c>
      <x:c r="AF705" s="496" t="e">
        <x:f t="shared" si="154"/>
        <x:v>#VALUE!</x:v>
      </x:c>
    </x:row>
    <x:row r="706" spans="1:32">
      <x:c r="A706" s="118">
        <x:v>44</x:v>
      </x:c>
      <x:c r="B706" s="118"/>
      <x:c r="C706" s="113">
        <x:v>7</x:v>
      </x:c>
      <x:c r="D706" s="20" t="s">
        <x:v>93</x:v>
      </x:c>
      <x:c r="E706" s="20" t="s">
        <x:v>58</x:v>
      </x:c>
      <x:c r="F706" s="20" t="s">
        <x:v>73</x:v>
      </x:c>
      <x:c r="G706" s="158" t="e">
        <x:f t="shared" si="155"/>
        <x:v>#VALUE!</x:v>
      </x:c>
      <x:c r="H706" s="158">
        <x:f t="shared" si="155"/>
        <x:v>225.87857600000001</x:v>
      </x:c>
      <x:c r="I706" s="285" t="e">
        <x:f t="shared" si="155"/>
        <x:v>#VALUE!</x:v>
      </x:c>
      <x:c r="J706" s="106" t="e">
        <x:v>#VALUE!</x:v>
      </x:c>
      <x:c r="K706" s="73" t="e">
        <x:v>#VALUE!</x:v>
      </x:c>
      <x:c r="L706" s="68" t="e">
        <x:v>#VALUE!</x:v>
      </x:c>
      <x:c r="M706" s="73" t="e">
        <x:v>#VALUE!</x:v>
      </x:c>
      <x:c r="N706" s="159">
        <x:v>225.87857600000001</x:v>
      </x:c>
      <x:c r="O706" s="106" t="e">
        <x:v>#VALUE!</x:v>
      </x:c>
      <x:c r="P706" s="73" t="e">
        <x:f t="shared" si="146"/>
        <x:v>#VALUE!</x:v>
      </x:c>
      <x:c r="Q706" s="68" t="e">
        <x:v>#VALUE!</x:v>
      </x:c>
      <x:c r="R706" s="73" t="e">
        <x:f t="shared" si="147"/>
        <x:v>#VALUE!</x:v>
      </x:c>
      <x:c r="S706" s="68">
        <x:v>0</x:v>
      </x:c>
      <x:c r="T706" s="73">
        <x:f t="shared" si="148"/>
        <x:v>0</x:v>
      </x:c>
      <x:c r="U706" s="26" t="e">
        <x:v>#VALUE!</x:v>
      </x:c>
      <x:c r="V706" s="26">
        <x:f t="shared" si="149"/>
        <x:v>225.87857600000001</x:v>
      </x:c>
      <x:c r="W706" s="73" t="e">
        <x:f t="shared" si="150"/>
        <x:v>#VALUE!</x:v>
      </x:c>
      <x:c r="X706" s="74" t="e">
        <x:f t="shared" si="151"/>
        <x:v>#VALUE!</x:v>
      </x:c>
      <x:c r="Y706" s="68" t="e">
        <x:f t="shared" si="152"/>
        <x:v>#VALUE!</x:v>
      </x:c>
      <x:c r="Z706" s="68" t="e">
        <x:f t="shared" si="153"/>
        <x:v>#VALUE!</x:v>
      </x:c>
      <x:c r="AC706" s="20">
        <x:v>361.7697894719995</x:v>
      </x:c>
      <x:c r="AD706" s="20">
        <x:v>0</x:v>
      </x:c>
      <x:c r="AE706" s="496">
        <x:f t="shared" si="154"/>
        <x:v>135.89121347199949</x:v>
      </x:c>
      <x:c r="AF706" s="496" t="e">
        <x:f t="shared" si="154"/>
        <x:v>#VALUE!</x:v>
      </x:c>
    </x:row>
    <x:row r="707" spans="1:32">
      <x:c r="A707" s="118">
        <x:v>45</x:v>
      </x:c>
      <x:c r="B707" s="118"/>
      <x:c r="C707" s="113">
        <x:v>7</x:v>
      </x:c>
      <x:c r="D707" s="20" t="s">
        <x:v>74</x:v>
      </x:c>
      <x:c r="E707" s="20" t="s">
        <x:v>75</x:v>
      </x:c>
      <x:c r="F707" s="20" t="s">
        <x:v>10</x:v>
      </x:c>
      <x:c r="G707" s="158" t="e">
        <x:f t="shared" si="155"/>
        <x:v>#VALUE!</x:v>
      </x:c>
      <x:c r="H707" s="158">
        <x:f t="shared" si="155"/>
        <x:v>1965.4791865433124</x:v>
      </x:c>
      <x:c r="I707" s="285" t="e">
        <x:f t="shared" si="155"/>
        <x:v>#VALUE!</x:v>
      </x:c>
      <x:c r="J707" s="106" t="e">
        <x:v>#VALUE!</x:v>
      </x:c>
      <x:c r="K707" s="73" t="e">
        <x:v>#VALUE!</x:v>
      </x:c>
      <x:c r="L707" s="68" t="e">
        <x:v>#VALUE!</x:v>
      </x:c>
      <x:c r="M707" s="73" t="e">
        <x:v>#VALUE!</x:v>
      </x:c>
      <x:c r="N707" s="159">
        <x:v>1965.4791865433124</x:v>
      </x:c>
      <x:c r="O707" s="106" t="e">
        <x:v>#VALUE!</x:v>
      </x:c>
      <x:c r="P707" s="73" t="e">
        <x:f t="shared" si="146"/>
        <x:v>#VALUE!</x:v>
      </x:c>
      <x:c r="Q707" s="68" t="e">
        <x:v>#VALUE!</x:v>
      </x:c>
      <x:c r="R707" s="73" t="e">
        <x:f t="shared" si="147"/>
        <x:v>#VALUE!</x:v>
      </x:c>
      <x:c r="S707" s="68">
        <x:v>0</x:v>
      </x:c>
      <x:c r="T707" s="73">
        <x:f t="shared" si="148"/>
        <x:v>0</x:v>
      </x:c>
      <x:c r="U707" s="26" t="e">
        <x:v>#VALUE!</x:v>
      </x:c>
      <x:c r="V707" s="26">
        <x:f t="shared" si="149"/>
        <x:v>1965.4791865433124</x:v>
      </x:c>
      <x:c r="W707" s="73" t="e">
        <x:f t="shared" si="150"/>
        <x:v>#VALUE!</x:v>
      </x:c>
      <x:c r="X707" s="74" t="e">
        <x:f t="shared" si="151"/>
        <x:v>#VALUE!</x:v>
      </x:c>
      <x:c r="Y707" s="68" t="e">
        <x:f t="shared" si="152"/>
        <x:v>#VALUE!</x:v>
      </x:c>
      <x:c r="Z707" s="68" t="e">
        <x:f t="shared" si="153"/>
        <x:v>#VALUE!</x:v>
      </x:c>
      <x:c r="AC707" s="20">
        <x:v>1965.4791865433124</x:v>
      </x:c>
      <x:c r="AD707" s="20">
        <x:v>0</x:v>
      </x:c>
      <x:c r="AE707" s="496">
        <x:f t="shared" si="154"/>
        <x:v>0</x:v>
      </x:c>
      <x:c r="AF707" s="496" t="e">
        <x:f t="shared" si="154"/>
        <x:v>#VALUE!</x:v>
      </x:c>
    </x:row>
    <x:row r="708" spans="1:32">
      <x:c r="A708" s="118">
        <x:v>46</x:v>
      </x:c>
      <x:c r="B708" s="118"/>
      <x:c r="C708" s="113">
        <x:v>7</x:v>
      </x:c>
      <x:c r="D708" s="20" t="s">
        <x:v>76</x:v>
      </x:c>
      <x:c r="E708" s="20" t="s">
        <x:v>75</x:v>
      </x:c>
      <x:c r="F708" s="20" t="s">
        <x:v>10</x:v>
      </x:c>
      <x:c r="G708" s="158" t="e">
        <x:f t="shared" si="155"/>
        <x:v>#VALUE!</x:v>
      </x:c>
      <x:c r="H708" s="158">
        <x:f t="shared" si="155"/>
        <x:v>945.74445695009263</x:v>
      </x:c>
      <x:c r="I708" s="285" t="e">
        <x:f t="shared" si="155"/>
        <x:v>#VALUE!</x:v>
      </x:c>
      <x:c r="J708" s="106" t="e">
        <x:v>#VALUE!</x:v>
      </x:c>
      <x:c r="K708" s="73" t="e">
        <x:v>#VALUE!</x:v>
      </x:c>
      <x:c r="L708" s="68" t="e">
        <x:v>#VALUE!</x:v>
      </x:c>
      <x:c r="M708" s="73" t="e">
        <x:v>#VALUE!</x:v>
      </x:c>
      <x:c r="N708" s="159">
        <x:v>945.74445695009263</x:v>
      </x:c>
      <x:c r="O708" s="106" t="e">
        <x:v>#VALUE!</x:v>
      </x:c>
      <x:c r="P708" s="73" t="e">
        <x:f t="shared" si="146"/>
        <x:v>#VALUE!</x:v>
      </x:c>
      <x:c r="Q708" s="68" t="e">
        <x:v>#VALUE!</x:v>
      </x:c>
      <x:c r="R708" s="73" t="e">
        <x:f t="shared" si="147"/>
        <x:v>#VALUE!</x:v>
      </x:c>
      <x:c r="S708" s="68">
        <x:v>0</x:v>
      </x:c>
      <x:c r="T708" s="73">
        <x:f t="shared" si="148"/>
        <x:v>0</x:v>
      </x:c>
      <x:c r="U708" s="26" t="e">
        <x:v>#VALUE!</x:v>
      </x:c>
      <x:c r="V708" s="26">
        <x:f t="shared" si="149"/>
        <x:v>945.74445695009263</x:v>
      </x:c>
      <x:c r="W708" s="73" t="e">
        <x:f t="shared" si="150"/>
        <x:v>#VALUE!</x:v>
      </x:c>
      <x:c r="X708" s="74" t="e">
        <x:f t="shared" si="151"/>
        <x:v>#VALUE!</x:v>
      </x:c>
      <x:c r="Y708" s="68" t="e">
        <x:f t="shared" si="152"/>
        <x:v>#VALUE!</x:v>
      </x:c>
      <x:c r="Z708" s="68" t="e">
        <x:f t="shared" si="153"/>
        <x:v>#VALUE!</x:v>
      </x:c>
      <x:c r="AC708" s="20">
        <x:v>1781.5495951001558</x:v>
      </x:c>
      <x:c r="AD708" s="20">
        <x:v>169247.21153451479</x:v>
      </x:c>
      <x:c r="AE708" s="496">
        <x:f t="shared" si="154"/>
        <x:v>835.80513815006316</x:v>
      </x:c>
      <x:c r="AF708" s="496" t="e">
        <x:f t="shared" si="154"/>
        <x:v>#VALUE!</x:v>
      </x:c>
    </x:row>
    <x:row r="709" spans="1:32">
      <x:c r="A709" s="118">
        <x:v>47</x:v>
      </x:c>
      <x:c r="B709" s="118"/>
      <x:c r="C709" s="113">
        <x:v>7</x:v>
      </x:c>
      <x:c r="D709" s="20" t="s">
        <x:v>77</x:v>
      </x:c>
      <x:c r="E709" s="20" t="s">
        <x:v>75</x:v>
      </x:c>
      <x:c r="F709" s="20" t="s">
        <x:v>78</x:v>
      </x:c>
      <x:c r="G709" s="158" t="e">
        <x:f t="shared" si="155"/>
        <x:v>#VALUE!</x:v>
      </x:c>
      <x:c r="H709" s="158">
        <x:f t="shared" si="155"/>
        <x:v>651.59</x:v>
      </x:c>
      <x:c r="I709" s="285" t="e">
        <x:f t="shared" si="155"/>
        <x:v>#VALUE!</x:v>
      </x:c>
      <x:c r="J709" s="106" t="e">
        <x:v>#VALUE!</x:v>
      </x:c>
      <x:c r="K709" s="73" t="e">
        <x:v>#VALUE!</x:v>
      </x:c>
      <x:c r="L709" s="68" t="e">
        <x:v>#VALUE!</x:v>
      </x:c>
      <x:c r="M709" s="73" t="e">
        <x:v>#VALUE!</x:v>
      </x:c>
      <x:c r="N709" s="159">
        <x:v>651.59</x:v>
      </x:c>
      <x:c r="O709" s="106" t="e">
        <x:v>#VALUE!</x:v>
      </x:c>
      <x:c r="P709" s="73" t="e">
        <x:f t="shared" si="146"/>
        <x:v>#VALUE!</x:v>
      </x:c>
      <x:c r="Q709" s="68" t="e">
        <x:v>#VALUE!</x:v>
      </x:c>
      <x:c r="R709" s="73" t="e">
        <x:f t="shared" si="147"/>
        <x:v>#VALUE!</x:v>
      </x:c>
      <x:c r="S709" s="68">
        <x:v>0</x:v>
      </x:c>
      <x:c r="T709" s="73">
        <x:f t="shared" si="148"/>
        <x:v>0</x:v>
      </x:c>
      <x:c r="U709" s="26" t="e">
        <x:v>#VALUE!</x:v>
      </x:c>
      <x:c r="V709" s="26">
        <x:f t="shared" si="149"/>
        <x:v>651.59</x:v>
      </x:c>
      <x:c r="W709" s="73" t="e">
        <x:f t="shared" si="150"/>
        <x:v>#VALUE!</x:v>
      </x:c>
      <x:c r="X709" s="74" t="e">
        <x:f t="shared" si="151"/>
        <x:v>#VALUE!</x:v>
      </x:c>
      <x:c r="Y709" s="68" t="e">
        <x:f t="shared" si="152"/>
        <x:v>#VALUE!</x:v>
      </x:c>
      <x:c r="Z709" s="68" t="e">
        <x:f t="shared" si="153"/>
        <x:v>#VALUE!</x:v>
      </x:c>
      <x:c r="AC709" s="20">
        <x:v>651.59</x:v>
      </x:c>
      <x:c r="AD709" s="20">
        <x:v>0</x:v>
      </x:c>
      <x:c r="AE709" s="496">
        <x:f t="shared" si="154"/>
        <x:v>0</x:v>
      </x:c>
      <x:c r="AF709" s="496" t="e">
        <x:f t="shared" si="154"/>
        <x:v>#VALUE!</x:v>
      </x:c>
    </x:row>
    <x:row r="710" spans="1:32">
      <x:c r="A710" s="118">
        <x:v>48</x:v>
      </x:c>
      <x:c r="B710" s="118"/>
      <x:c r="C710" s="113">
        <x:v>7</x:v>
      </x:c>
      <x:c r="D710" s="20" t="s">
        <x:v>79</x:v>
      </x:c>
      <x:c r="E710" s="20" t="s">
        <x:v>75</x:v>
      </x:c>
      <x:c r="F710" s="20" t="s">
        <x:v>78</x:v>
      </x:c>
      <x:c r="G710" s="158" t="e">
        <x:f t="shared" si="155"/>
        <x:v>#VALUE!</x:v>
      </x:c>
      <x:c r="H710" s="158">
        <x:f t="shared" si="155"/>
        <x:v>651.59</x:v>
      </x:c>
      <x:c r="I710" s="285" t="e">
        <x:f t="shared" si="155"/>
        <x:v>#VALUE!</x:v>
      </x:c>
      <x:c r="J710" s="106" t="e">
        <x:v>#VALUE!</x:v>
      </x:c>
      <x:c r="K710" s="73" t="e">
        <x:v>#VALUE!</x:v>
      </x:c>
      <x:c r="L710" s="68" t="e">
        <x:v>#VALUE!</x:v>
      </x:c>
      <x:c r="M710" s="73" t="e">
        <x:v>#VALUE!</x:v>
      </x:c>
      <x:c r="N710" s="159">
        <x:v>651.59</x:v>
      </x:c>
      <x:c r="O710" s="106" t="e">
        <x:v>#VALUE!</x:v>
      </x:c>
      <x:c r="P710" s="73" t="e">
        <x:f t="shared" si="146"/>
        <x:v>#VALUE!</x:v>
      </x:c>
      <x:c r="Q710" s="68" t="e">
        <x:v>#VALUE!</x:v>
      </x:c>
      <x:c r="R710" s="73" t="e">
        <x:f t="shared" si="147"/>
        <x:v>#VALUE!</x:v>
      </x:c>
      <x:c r="S710" s="68">
        <x:v>0</x:v>
      </x:c>
      <x:c r="T710" s="73">
        <x:f t="shared" si="148"/>
        <x:v>0</x:v>
      </x:c>
      <x:c r="U710" s="26" t="e">
        <x:v>#VALUE!</x:v>
      </x:c>
      <x:c r="V710" s="26">
        <x:f t="shared" si="149"/>
        <x:v>651.59</x:v>
      </x:c>
      <x:c r="W710" s="73" t="e">
        <x:f t="shared" si="150"/>
        <x:v>#VALUE!</x:v>
      </x:c>
      <x:c r="X710" s="74" t="e">
        <x:f t="shared" si="151"/>
        <x:v>#VALUE!</x:v>
      </x:c>
      <x:c r="Y710" s="68" t="e">
        <x:f t="shared" si="152"/>
        <x:v>#VALUE!</x:v>
      </x:c>
      <x:c r="Z710" s="68" t="e">
        <x:f t="shared" si="153"/>
        <x:v>#VALUE!</x:v>
      </x:c>
      <x:c r="AA710" s="20" t="s">
        <x:v>1572</x:v>
      </x:c>
      <x:c r="AC710" s="20">
        <x:v>609.68253421340626</x:v>
      </x:c>
      <x:c r="AD710" s="20">
        <x:v>37190.634587017783</x:v>
      </x:c>
      <x:c r="AE710" s="496">
        <x:f t="shared" si="154"/>
        <x:v>-41.907465786593775</x:v>
      </x:c>
      <x:c r="AF710" s="496" t="e">
        <x:f t="shared" si="154"/>
        <x:v>#VALUE!</x:v>
      </x:c>
    </x:row>
    <x:row r="711" spans="1:32" s="26" customFormat="1">
      <x:c r="A711" s="118">
        <x:v>49</x:v>
      </x:c>
      <x:c r="B711" s="118"/>
      <x:c r="C711" s="113">
        <x:v>7</x:v>
      </x:c>
      <x:c r="D711" s="20" t="s">
        <x:v>80</x:v>
      </x:c>
      <x:c r="E711" s="20" t="s">
        <x:v>75</x:v>
      </x:c>
      <x:c r="F711" s="20" t="s">
        <x:v>81</x:v>
      </x:c>
      <x:c r="G711" s="158" t="e">
        <x:f t="shared" si="155"/>
        <x:v>#VALUE!</x:v>
      </x:c>
      <x:c r="H711" s="158">
        <x:f t="shared" si="155"/>
        <x:v>3963.20678</x:v>
      </x:c>
      <x:c r="I711" s="285" t="e">
        <x:f t="shared" si="155"/>
        <x:v>#VALUE!</x:v>
      </x:c>
      <x:c r="J711" s="106" t="e">
        <x:v>#VALUE!</x:v>
      </x:c>
      <x:c r="K711" s="73" t="e">
        <x:v>#VALUE!</x:v>
      </x:c>
      <x:c r="L711" s="68" t="e">
        <x:v>#VALUE!</x:v>
      </x:c>
      <x:c r="M711" s="73" t="e">
        <x:v>#VALUE!</x:v>
      </x:c>
      <x:c r="N711" s="159">
        <x:v>3963.20678</x:v>
      </x:c>
      <x:c r="O711" s="106" t="e">
        <x:v>#VALUE!</x:v>
      </x:c>
      <x:c r="P711" s="73" t="e">
        <x:f t="shared" si="146"/>
        <x:v>#VALUE!</x:v>
      </x:c>
      <x:c r="Q711" s="68" t="e">
        <x:v>#VALUE!</x:v>
      </x:c>
      <x:c r="R711" s="73" t="e">
        <x:f t="shared" si="147"/>
        <x:v>#VALUE!</x:v>
      </x:c>
      <x:c r="S711" s="68">
        <x:v>0</x:v>
      </x:c>
      <x:c r="T711" s="73">
        <x:f t="shared" si="148"/>
        <x:v>0</x:v>
      </x:c>
      <x:c r="U711" s="26" t="e">
        <x:v>#VALUE!</x:v>
      </x:c>
      <x:c r="V711" s="26">
        <x:f t="shared" si="149"/>
        <x:v>3963.20678</x:v>
      </x:c>
      <x:c r="W711" s="73" t="e">
        <x:f t="shared" si="150"/>
        <x:v>#VALUE!</x:v>
      </x:c>
      <x:c r="X711" s="74" t="e">
        <x:f t="shared" si="151"/>
        <x:v>#VALUE!</x:v>
      </x:c>
      <x:c r="Y711" s="68" t="e">
        <x:f t="shared" si="152"/>
        <x:v>#VALUE!</x:v>
      </x:c>
      <x:c r="Z711" s="68" t="e">
        <x:f t="shared" si="153"/>
        <x:v>#VALUE!</x:v>
      </x:c>
      <x:c r="AA711" s="20"/>
      <x:c r="AC711" s="26">
        <x:v>3963.20678</x:v>
      </x:c>
      <x:c r="AD711" s="26">
        <x:v>0</x:v>
      </x:c>
      <x:c r="AE711" s="492">
        <x:f t="shared" si="154"/>
        <x:v>0</x:v>
      </x:c>
      <x:c r="AF711" s="492" t="e">
        <x:f t="shared" si="154"/>
        <x:v>#VALUE!</x:v>
      </x:c>
    </x:row>
    <x:row r="712" spans="1:32" s="26" customFormat="1">
      <x:c r="A712" s="118">
        <x:v>50</x:v>
      </x:c>
      <x:c r="B712" s="118"/>
      <x:c r="C712" s="113">
        <x:v>7</x:v>
      </x:c>
      <x:c r="D712" s="20" t="s">
        <x:v>82</x:v>
      </x:c>
      <x:c r="E712" s="20" t="s">
        <x:v>75</x:v>
      </x:c>
      <x:c r="F712" s="20" t="s">
        <x:v>81</x:v>
      </x:c>
      <x:c r="G712" s="158" t="e">
        <x:f t="shared" si="155"/>
        <x:v>#VALUE!</x:v>
      </x:c>
      <x:c r="H712" s="158">
        <x:f t="shared" si="155"/>
        <x:v>350.63</x:v>
      </x:c>
      <x:c r="I712" s="285" t="e">
        <x:f t="shared" si="155"/>
        <x:v>#VALUE!</x:v>
      </x:c>
      <x:c r="J712" s="106" t="e">
        <x:v>#VALUE!</x:v>
      </x:c>
      <x:c r="K712" s="73" t="e">
        <x:v>#VALUE!</x:v>
      </x:c>
      <x:c r="L712" s="68" t="e">
        <x:v>#VALUE!</x:v>
      </x:c>
      <x:c r="M712" s="73" t="e">
        <x:v>#VALUE!</x:v>
      </x:c>
      <x:c r="N712" s="159">
        <x:v>350.63</x:v>
      </x:c>
      <x:c r="O712" s="106" t="e">
        <x:v>#VALUE!</x:v>
      </x:c>
      <x:c r="P712" s="73" t="e">
        <x:f t="shared" si="146"/>
        <x:v>#VALUE!</x:v>
      </x:c>
      <x:c r="Q712" s="68" t="e">
        <x:v>#VALUE!</x:v>
      </x:c>
      <x:c r="R712" s="73" t="e">
        <x:f t="shared" si="147"/>
        <x:v>#VALUE!</x:v>
      </x:c>
      <x:c r="S712" s="68">
        <x:v>0</x:v>
      </x:c>
      <x:c r="T712" s="73">
        <x:f t="shared" si="148"/>
        <x:v>0</x:v>
      </x:c>
      <x:c r="U712" s="26" t="e">
        <x:v>#VALUE!</x:v>
      </x:c>
      <x:c r="V712" s="26">
        <x:f t="shared" si="149"/>
        <x:v>350.63</x:v>
      </x:c>
      <x:c r="W712" s="73" t="e">
        <x:f t="shared" si="150"/>
        <x:v>#VALUE!</x:v>
      </x:c>
      <x:c r="X712" s="74" t="e">
        <x:f t="shared" si="151"/>
        <x:v>#VALUE!</x:v>
      </x:c>
      <x:c r="Y712" s="68" t="e">
        <x:f t="shared" si="152"/>
        <x:v>#VALUE!</x:v>
      </x:c>
      <x:c r="Z712" s="68" t="e">
        <x:f t="shared" si="153"/>
        <x:v>#VALUE!</x:v>
      </x:c>
      <x:c r="AA712" s="20" t="s">
        <x:v>1572</x:v>
      </x:c>
      <x:c r="AC712" s="26">
        <x:v>413.7588293707251</x:v>
      </x:c>
      <x:c r="AD712" s="26">
        <x:v>25239.28859161423</x:v>
      </x:c>
      <x:c r="AE712" s="492">
        <x:f t="shared" si="154"/>
        <x:v>63.1288293707251</x:v>
      </x:c>
      <x:c r="AF712" s="492" t="e">
        <x:f t="shared" si="154"/>
        <x:v>#VALUE!</x:v>
      </x:c>
    </x:row>
    <x:row r="713" spans="1:32" s="26" customFormat="1">
      <x:c r="A713" s="118">
        <x:v>51</x:v>
      </x:c>
      <x:c r="B713" s="118"/>
      <x:c r="C713" s="113">
        <x:v>7</x:v>
      </x:c>
      <x:c r="D713" s="20" t="s">
        <x:v>1441</x:v>
      </x:c>
      <x:c r="E713" s="20" t="s">
        <x:v>58</x:v>
      </x:c>
      <x:c r="F713" s="20" t="s">
        <x:v>1420</x:v>
      </x:c>
      <x:c r="G713" s="158" t="e">
        <x:f t="shared" si="155"/>
        <x:v>#VALUE!</x:v>
      </x:c>
      <x:c r="H713" s="158">
        <x:f t="shared" si="155"/>
        <x:v>0</x:v>
      </x:c>
      <x:c r="I713" s="285" t="e">
        <x:f t="shared" si="155"/>
        <x:v>#VALUE!</x:v>
      </x:c>
      <x:c r="J713" s="106" t="e">
        <x:v>#VALUE!</x:v>
      </x:c>
      <x:c r="K713" s="73" t="e">
        <x:v>#VALUE!</x:v>
      </x:c>
      <x:c r="L713" s="68" t="e">
        <x:v>#VALUE!</x:v>
      </x:c>
      <x:c r="M713" s="73" t="e">
        <x:v>#VALUE!</x:v>
      </x:c>
      <x:c r="N713" s="159">
        <x:v>0</x:v>
      </x:c>
      <x:c r="O713" s="106" t="e">
        <x:v>#VALUE!</x:v>
      </x:c>
      <x:c r="P713" s="73" t="e">
        <x:f t="shared" si="146"/>
        <x:v>#VALUE!</x:v>
      </x:c>
      <x:c r="Q713" s="68" t="e">
        <x:v>#VALUE!</x:v>
      </x:c>
      <x:c r="R713" s="73" t="e">
        <x:f t="shared" si="147"/>
        <x:v>#VALUE!</x:v>
      </x:c>
      <x:c r="S713" s="68">
        <x:v>0</x:v>
      </x:c>
      <x:c r="T713" s="73">
        <x:f t="shared" si="148"/>
        <x:v>0</x:v>
      </x:c>
      <x:c r="U713" s="26" t="e">
        <x:v>#VALUE!</x:v>
      </x:c>
      <x:c r="V713" s="26">
        <x:f t="shared" si="149"/>
        <x:v>0</x:v>
      </x:c>
      <x:c r="W713" s="73" t="e">
        <x:f t="shared" si="150"/>
        <x:v>#VALUE!</x:v>
      </x:c>
      <x:c r="X713" s="74" t="e">
        <x:f t="shared" si="151"/>
        <x:v>#VALUE!</x:v>
      </x:c>
      <x:c r="Y713" s="68" t="e">
        <x:f t="shared" si="152"/>
        <x:v>#VALUE!</x:v>
      </x:c>
      <x:c r="Z713" s="68" t="e">
        <x:f t="shared" si="153"/>
        <x:v>#VALUE!</x:v>
      </x:c>
      <x:c r="AC713" s="26">
        <x:v>509.79962175000009</x:v>
      </x:c>
      <x:c r="AD713" s="26">
        <x:v>0</x:v>
      </x:c>
      <x:c r="AE713" s="492">
        <x:f t="shared" si="154"/>
        <x:v>509.79962175000009</x:v>
      </x:c>
      <x:c r="AF713" s="492" t="e">
        <x:f t="shared" si="154"/>
        <x:v>#VALUE!</x:v>
      </x:c>
    </x:row>
    <x:row r="714" spans="1:32" s="26" customFormat="1">
      <x:c r="A714" s="118">
        <x:v>52</x:v>
      </x:c>
      <x:c r="B714" s="118"/>
      <x:c r="C714" s="113">
        <x:v>7</x:v>
      </x:c>
      <x:c r="D714" s="20" t="s">
        <x:v>1442</x:v>
      </x:c>
      <x:c r="E714" s="20" t="s">
        <x:v>58</x:v>
      </x:c>
      <x:c r="F714" s="20" t="s">
        <x:v>1420</x:v>
      </x:c>
      <x:c r="G714" s="158" t="e">
        <x:f t="shared" si="155"/>
        <x:v>#VALUE!</x:v>
      </x:c>
      <x:c r="H714" s="158">
        <x:f t="shared" si="155"/>
        <x:v>0</x:v>
      </x:c>
      <x:c r="I714" s="285" t="e">
        <x:f t="shared" si="155"/>
        <x:v>#VALUE!</x:v>
      </x:c>
      <x:c r="J714" s="106" t="e">
        <x:v>#VALUE!</x:v>
      </x:c>
      <x:c r="K714" s="73" t="e">
        <x:v>#VALUE!</x:v>
      </x:c>
      <x:c r="L714" s="68" t="e">
        <x:v>#VALUE!</x:v>
      </x:c>
      <x:c r="M714" s="73" t="e">
        <x:v>#VALUE!</x:v>
      </x:c>
      <x:c r="N714" s="159">
        <x:v>0</x:v>
      </x:c>
      <x:c r="O714" s="106" t="e">
        <x:v>#VALUE!</x:v>
      </x:c>
      <x:c r="P714" s="73" t="e">
        <x:f t="shared" si="146"/>
        <x:v>#VALUE!</x:v>
      </x:c>
      <x:c r="Q714" s="68" t="e">
        <x:v>#VALUE!</x:v>
      </x:c>
      <x:c r="R714" s="73" t="e">
        <x:f t="shared" si="147"/>
        <x:v>#VALUE!</x:v>
      </x:c>
      <x:c r="S714" s="68">
        <x:v>0</x:v>
      </x:c>
      <x:c r="T714" s="73">
        <x:f t="shared" si="148"/>
        <x:v>0</x:v>
      </x:c>
      <x:c r="U714" s="26" t="e">
        <x:v>#VALUE!</x:v>
      </x:c>
      <x:c r="V714" s="26">
        <x:f t="shared" si="149"/>
        <x:v>0</x:v>
      </x:c>
      <x:c r="W714" s="73" t="e">
        <x:f t="shared" si="150"/>
        <x:v>#VALUE!</x:v>
      </x:c>
      <x:c r="X714" s="74" t="e">
        <x:f t="shared" si="151"/>
        <x:v>#VALUE!</x:v>
      </x:c>
      <x:c r="Y714" s="68" t="e">
        <x:f t="shared" si="152"/>
        <x:v>#VALUE!</x:v>
      </x:c>
      <x:c r="Z714" s="68" t="e">
        <x:f t="shared" si="153"/>
        <x:v>#VALUE!</x:v>
      </x:c>
      <x:c r="AC714" s="26">
        <x:v>493.74294075000006</x:v>
      </x:c>
      <x:c r="AD714" s="26">
        <x:v>0</x:v>
      </x:c>
      <x:c r="AE714" s="492">
        <x:f t="shared" si="154"/>
        <x:v>493.74294075000006</x:v>
      </x:c>
      <x:c r="AF714" s="492" t="e">
        <x:f t="shared" si="154"/>
        <x:v>#VALUE!</x:v>
      </x:c>
    </x:row>
    <x:row r="715" spans="1:32" s="26" customFormat="1">
      <x:c r="A715" s="118">
        <x:v>53</x:v>
      </x:c>
      <x:c r="B715" s="118"/>
      <x:c r="C715" s="113">
        <x:v>7</x:v>
      </x:c>
      <x:c r="D715" s="20" t="s">
        <x:v>1443</x:v>
      </x:c>
      <x:c r="E715" s="20" t="s">
        <x:v>58</x:v>
      </x:c>
      <x:c r="F715" s="20" t="s">
        <x:v>1420</x:v>
      </x:c>
      <x:c r="G715" s="158" t="e">
        <x:f t="shared" si="155"/>
        <x:v>#VALUE!</x:v>
      </x:c>
      <x:c r="H715" s="158">
        <x:f t="shared" si="155"/>
        <x:v>0</x:v>
      </x:c>
      <x:c r="I715" s="285" t="e">
        <x:f t="shared" si="155"/>
        <x:v>#VALUE!</x:v>
      </x:c>
      <x:c r="J715" s="106" t="e">
        <x:v>#VALUE!</x:v>
      </x:c>
      <x:c r="K715" s="73" t="e">
        <x:v>#VALUE!</x:v>
      </x:c>
      <x:c r="L715" s="68" t="e">
        <x:v>#VALUE!</x:v>
      </x:c>
      <x:c r="M715" s="73" t="e">
        <x:v>#VALUE!</x:v>
      </x:c>
      <x:c r="N715" s="159">
        <x:v>0</x:v>
      </x:c>
      <x:c r="O715" s="106" t="e">
        <x:v>#VALUE!</x:v>
      </x:c>
      <x:c r="P715" s="73" t="e">
        <x:f t="shared" si="146"/>
        <x:v>#VALUE!</x:v>
      </x:c>
      <x:c r="Q715" s="68" t="e">
        <x:v>#VALUE!</x:v>
      </x:c>
      <x:c r="R715" s="73" t="e">
        <x:f t="shared" si="147"/>
        <x:v>#VALUE!</x:v>
      </x:c>
      <x:c r="S715" s="68">
        <x:v>0</x:v>
      </x:c>
      <x:c r="T715" s="73">
        <x:f t="shared" si="148"/>
        <x:v>0</x:v>
      </x:c>
      <x:c r="U715" s="26" t="e">
        <x:v>#VALUE!</x:v>
      </x:c>
      <x:c r="V715" s="26">
        <x:f t="shared" si="149"/>
        <x:v>0</x:v>
      </x:c>
      <x:c r="W715" s="73" t="e">
        <x:f t="shared" si="150"/>
        <x:v>#VALUE!</x:v>
      </x:c>
      <x:c r="X715" s="74" t="e">
        <x:f t="shared" si="151"/>
        <x:v>#VALUE!</x:v>
      </x:c>
      <x:c r="Y715" s="68" t="e">
        <x:f t="shared" si="152"/>
        <x:v>#VALUE!</x:v>
      </x:c>
      <x:c r="Z715" s="68" t="e">
        <x:f t="shared" si="153"/>
        <x:v>#VALUE!</x:v>
      </x:c>
      <x:c r="AC715" s="26">
        <x:v>573.5803268333334</x:v>
      </x:c>
      <x:c r="AD715" s="26">
        <x:v>0</x:v>
      </x:c>
      <x:c r="AE715" s="492">
        <x:f t="shared" si="154"/>
        <x:v>573.5803268333334</x:v>
      </x:c>
      <x:c r="AF715" s="492" t="e">
        <x:f t="shared" si="154"/>
        <x:v>#VALUE!</x:v>
      </x:c>
    </x:row>
    <x:row r="716" spans="1:32" s="26" customFormat="1">
      <x:c r="A716" s="118">
        <x:v>54</x:v>
      </x:c>
      <x:c r="B716" s="118"/>
      <x:c r="C716" s="113">
        <x:v>7</x:v>
      </x:c>
      <x:c r="D716" s="20" t="s">
        <x:v>1444</x:v>
      </x:c>
      <x:c r="E716" s="20" t="s">
        <x:v>58</x:v>
      </x:c>
      <x:c r="F716" s="20" t="s">
        <x:v>1420</x:v>
      </x:c>
      <x:c r="G716" s="158" t="e">
        <x:f t="shared" si="155"/>
        <x:v>#VALUE!</x:v>
      </x:c>
      <x:c r="H716" s="158">
        <x:f t="shared" si="155"/>
        <x:v>0</x:v>
      </x:c>
      <x:c r="I716" s="285" t="e">
        <x:f t="shared" si="155"/>
        <x:v>#VALUE!</x:v>
      </x:c>
      <x:c r="J716" s="106" t="e">
        <x:v>#VALUE!</x:v>
      </x:c>
      <x:c r="K716" s="73" t="e">
        <x:v>#VALUE!</x:v>
      </x:c>
      <x:c r="L716" s="68" t="e">
        <x:v>#VALUE!</x:v>
      </x:c>
      <x:c r="M716" s="73" t="e">
        <x:v>#VALUE!</x:v>
      </x:c>
      <x:c r="N716" s="159">
        <x:v>0</x:v>
      </x:c>
      <x:c r="O716" s="106" t="e">
        <x:v>#VALUE!</x:v>
      </x:c>
      <x:c r="P716" s="73" t="e">
        <x:f t="shared" si="146"/>
        <x:v>#VALUE!</x:v>
      </x:c>
      <x:c r="Q716" s="68" t="e">
        <x:v>#VALUE!</x:v>
      </x:c>
      <x:c r="R716" s="73" t="e">
        <x:f t="shared" si="147"/>
        <x:v>#VALUE!</x:v>
      </x:c>
      <x:c r="S716" s="68">
        <x:v>0</x:v>
      </x:c>
      <x:c r="T716" s="73">
        <x:f t="shared" si="148"/>
        <x:v>0</x:v>
      </x:c>
      <x:c r="U716" s="26" t="e">
        <x:v>#VALUE!</x:v>
      </x:c>
      <x:c r="V716" s="26">
        <x:f t="shared" si="149"/>
        <x:v>0</x:v>
      </x:c>
      <x:c r="W716" s="73" t="e">
        <x:f t="shared" si="150"/>
        <x:v>#VALUE!</x:v>
      </x:c>
      <x:c r="X716" s="74" t="e">
        <x:f t="shared" si="151"/>
        <x:v>#VALUE!</x:v>
      </x:c>
      <x:c r="Y716" s="68" t="e">
        <x:f t="shared" si="152"/>
        <x:v>#VALUE!</x:v>
      </x:c>
      <x:c r="Z716" s="68" t="e">
        <x:f t="shared" si="153"/>
        <x:v>#VALUE!</x:v>
      </x:c>
      <x:c r="AC716" s="26">
        <x:v>384.91432508333338</x:v>
      </x:c>
      <x:c r="AD716" s="26">
        <x:v>0</x:v>
      </x:c>
      <x:c r="AE716" s="492">
        <x:f t="shared" si="154"/>
        <x:v>384.91432508333338</x:v>
      </x:c>
      <x:c r="AF716" s="492" t="e">
        <x:f t="shared" si="154"/>
        <x:v>#VALUE!</x:v>
      </x:c>
    </x:row>
    <x:row r="717" spans="1:32" s="26" customFormat="1">
      <x:c r="A717" s="118">
        <x:v>55</x:v>
      </x:c>
      <x:c r="B717" s="118"/>
      <x:c r="C717" s="113">
        <x:v>7</x:v>
      </x:c>
      <x:c r="D717" s="20" t="s">
        <x:v>1384</x:v>
      </x:c>
      <x:c r="E717" s="20" t="s">
        <x:v>95</x:v>
      </x:c>
      <x:c r="F717" s="20" t="s">
        <x:v>1385</x:v>
      </x:c>
      <x:c r="G717" s="158" t="e">
        <x:f t="shared" si="155"/>
        <x:v>#VALUE!</x:v>
      </x:c>
      <x:c r="H717" s="158">
        <x:f t="shared" si="155"/>
        <x:v>0</x:v>
      </x:c>
      <x:c r="I717" s="285" t="e">
        <x:f t="shared" si="155"/>
        <x:v>#VALUE!</x:v>
      </x:c>
      <x:c r="J717" s="106" t="e">
        <x:v>#VALUE!</x:v>
      </x:c>
      <x:c r="K717" s="73" t="e">
        <x:v>#VALUE!</x:v>
      </x:c>
      <x:c r="L717" s="68" t="e">
        <x:v>#VALUE!</x:v>
      </x:c>
      <x:c r="M717" s="73" t="e">
        <x:v>#VALUE!</x:v>
      </x:c>
      <x:c r="N717" s="159">
        <x:v>0</x:v>
      </x:c>
      <x:c r="O717" s="106" t="e">
        <x:v>#VALUE!</x:v>
      </x:c>
      <x:c r="P717" s="73" t="e">
        <x:f t="shared" si="146"/>
        <x:v>#VALUE!</x:v>
      </x:c>
      <x:c r="Q717" s="68" t="e">
        <x:v>#VALUE!</x:v>
      </x:c>
      <x:c r="R717" s="73" t="e">
        <x:f t="shared" si="147"/>
        <x:v>#VALUE!</x:v>
      </x:c>
      <x:c r="S717" s="68">
        <x:v>0</x:v>
      </x:c>
      <x:c r="T717" s="73">
        <x:f t="shared" si="148"/>
        <x:v>0</x:v>
      </x:c>
      <x:c r="U717" s="26" t="e">
        <x:v>#VALUE!</x:v>
      </x:c>
      <x:c r="V717" s="26">
        <x:f t="shared" si="149"/>
        <x:v>0</x:v>
      </x:c>
      <x:c r="W717" s="73" t="e">
        <x:f t="shared" si="150"/>
        <x:v>#VALUE!</x:v>
      </x:c>
      <x:c r="X717" s="74" t="e">
        <x:f t="shared" si="151"/>
        <x:v>#VALUE!</x:v>
      </x:c>
      <x:c r="Y717" s="68" t="e">
        <x:f t="shared" si="152"/>
        <x:v>#VALUE!</x:v>
      </x:c>
      <x:c r="Z717" s="68" t="e">
        <x:f t="shared" si="153"/>
        <x:v>#VALUE!</x:v>
      </x:c>
      <x:c r="AC717" s="26">
        <x:v>4326.9549999999999</x:v>
      </x:c>
      <x:c r="AD717" s="26">
        <x:v>0</x:v>
      </x:c>
      <x:c r="AE717" s="492">
        <x:f t="shared" si="154"/>
        <x:v>4326.9549999999999</x:v>
      </x:c>
      <x:c r="AF717" s="492" t="e">
        <x:f t="shared" si="154"/>
        <x:v>#VALUE!</x:v>
      </x:c>
    </x:row>
    <x:row r="718" spans="1:32" s="26" customFormat="1">
      <x:c r="A718" s="118">
        <x:v>56</x:v>
      </x:c>
      <x:c r="B718" s="118"/>
      <x:c r="C718" s="113">
        <x:v>7</x:v>
      </x:c>
      <x:c r="D718" s="20" t="s">
        <x:v>1382</x:v>
      </x:c>
      <x:c r="E718" s="20" t="s">
        <x:v>95</x:v>
      </x:c>
      <x:c r="F718" s="20" t="s">
        <x:v>1383</x:v>
      </x:c>
      <x:c r="G718" s="158" t="e">
        <x:f t="shared" si="155"/>
        <x:v>#VALUE!</x:v>
      </x:c>
      <x:c r="H718" s="158">
        <x:f t="shared" si="155"/>
        <x:v>0</x:v>
      </x:c>
      <x:c r="I718" s="285" t="e">
        <x:f t="shared" si="155"/>
        <x:v>#VALUE!</x:v>
      </x:c>
      <x:c r="J718" s="106" t="e">
        <x:v>#VALUE!</x:v>
      </x:c>
      <x:c r="K718" s="73" t="e">
        <x:v>#VALUE!</x:v>
      </x:c>
      <x:c r="L718" s="68" t="e">
        <x:v>#VALUE!</x:v>
      </x:c>
      <x:c r="M718" s="73" t="e">
        <x:v>#VALUE!</x:v>
      </x:c>
      <x:c r="N718" s="159">
        <x:v>0</x:v>
      </x:c>
      <x:c r="O718" s="106" t="e">
        <x:v>#VALUE!</x:v>
      </x:c>
      <x:c r="P718" s="73" t="e">
        <x:f t="shared" si="146"/>
        <x:v>#VALUE!</x:v>
      </x:c>
      <x:c r="Q718" s="68" t="e">
        <x:v>#VALUE!</x:v>
      </x:c>
      <x:c r="R718" s="73" t="e">
        <x:f t="shared" si="147"/>
        <x:v>#VALUE!</x:v>
      </x:c>
      <x:c r="S718" s="68">
        <x:v>0</x:v>
      </x:c>
      <x:c r="T718" s="73">
        <x:f t="shared" si="148"/>
        <x:v>0</x:v>
      </x:c>
      <x:c r="U718" s="26" t="e">
        <x:v>#VALUE!</x:v>
      </x:c>
      <x:c r="V718" s="26">
        <x:f t="shared" si="149"/>
        <x:v>0</x:v>
      </x:c>
      <x:c r="W718" s="73" t="e">
        <x:f t="shared" si="150"/>
        <x:v>#VALUE!</x:v>
      </x:c>
      <x:c r="X718" s="74" t="e">
        <x:f t="shared" si="151"/>
        <x:v>#VALUE!</x:v>
      </x:c>
      <x:c r="Y718" s="68" t="e">
        <x:f t="shared" si="152"/>
        <x:v>#VALUE!</x:v>
      </x:c>
      <x:c r="Z718" s="68" t="e">
        <x:f t="shared" si="153"/>
        <x:v>#VALUE!</x:v>
      </x:c>
      <x:c r="AC718" s="26">
        <x:v>4443.87</x:v>
      </x:c>
      <x:c r="AD718" s="26">
        <x:v>13331.61</x:v>
      </x:c>
      <x:c r="AE718" s="492">
        <x:f t="shared" si="154"/>
        <x:v>4443.87</x:v>
      </x:c>
      <x:c r="AF718" s="492" t="e">
        <x:f t="shared" si="154"/>
        <x:v>#VALUE!</x:v>
      </x:c>
    </x:row>
    <x:row r="719" spans="1:32" s="26" customFormat="1">
      <x:c r="A719" s="118">
        <x:v>57</x:v>
      </x:c>
      <x:c r="B719" s="118"/>
      <x:c r="C719" s="113">
        <x:v>7</x:v>
      </x:c>
      <x:c r="D719" s="20" t="s">
        <x:v>83</x:v>
      </x:c>
      <x:c r="E719" s="20" t="s">
        <x:v>84</x:v>
      </x:c>
      <x:c r="F719" s="20" t="s">
        <x:v>10</x:v>
      </x:c>
      <x:c r="G719" s="158" t="e">
        <x:f t="shared" si="155"/>
        <x:v>#VALUE!</x:v>
      </x:c>
      <x:c r="H719" s="158">
        <x:f t="shared" si="155"/>
        <x:v>4127.3905919999997</x:v>
      </x:c>
      <x:c r="I719" s="285" t="e">
        <x:f t="shared" si="155"/>
        <x:v>#VALUE!</x:v>
      </x:c>
      <x:c r="J719" s="106" t="e">
        <x:v>#VALUE!</x:v>
      </x:c>
      <x:c r="K719" s="73" t="e">
        <x:v>#VALUE!</x:v>
      </x:c>
      <x:c r="L719" s="68" t="e">
        <x:v>#VALUE!</x:v>
      </x:c>
      <x:c r="M719" s="73" t="e">
        <x:v>#VALUE!</x:v>
      </x:c>
      <x:c r="N719" s="159">
        <x:v>4127.3905919999997</x:v>
      </x:c>
      <x:c r="O719" s="106" t="e">
        <x:v>#VALUE!</x:v>
      </x:c>
      <x:c r="P719" s="73" t="e">
        <x:f t="shared" si="146"/>
        <x:v>#VALUE!</x:v>
      </x:c>
      <x:c r="Q719" s="68" t="e">
        <x:v>#VALUE!</x:v>
      </x:c>
      <x:c r="R719" s="73" t="e">
        <x:f t="shared" si="147"/>
        <x:v>#VALUE!</x:v>
      </x:c>
      <x:c r="S719" s="68">
        <x:v>0</x:v>
      </x:c>
      <x:c r="T719" s="73">
        <x:f t="shared" si="148"/>
        <x:v>0</x:v>
      </x:c>
      <x:c r="U719" s="26" t="e">
        <x:v>#VALUE!</x:v>
      </x:c>
      <x:c r="V719" s="26">
        <x:f t="shared" si="149"/>
        <x:v>4127.3905919999997</x:v>
      </x:c>
      <x:c r="W719" s="73" t="e">
        <x:f t="shared" si="150"/>
        <x:v>#VALUE!</x:v>
      </x:c>
      <x:c r="X719" s="74" t="e">
        <x:f t="shared" si="151"/>
        <x:v>#VALUE!</x:v>
      </x:c>
      <x:c r="Y719" s="68" t="e">
        <x:f t="shared" si="152"/>
        <x:v>#VALUE!</x:v>
      </x:c>
      <x:c r="Z719" s="68" t="e">
        <x:f t="shared" si="153"/>
        <x:v>#VALUE!</x:v>
      </x:c>
      <x:c r="AC719" s="26">
        <x:v>4127.3905919999997</x:v>
      </x:c>
      <x:c r="AD719" s="26">
        <x:v>0</x:v>
      </x:c>
      <x:c r="AE719" s="492">
        <x:f t="shared" si="154"/>
        <x:v>0</x:v>
      </x:c>
      <x:c r="AF719" s="492" t="e">
        <x:f t="shared" si="154"/>
        <x:v>#VALUE!</x:v>
      </x:c>
    </x:row>
    <x:row r="720" spans="1:32" s="26" customFormat="1">
      <x:c r="A720" s="118">
        <x:v>58</x:v>
      </x:c>
      <x:c r="B720" s="118"/>
      <x:c r="C720" s="113">
        <x:v>7</x:v>
      </x:c>
      <x:c r="D720" s="20" t="s">
        <x:v>94</x:v>
      </x:c>
      <x:c r="E720" s="20" t="s">
        <x:v>95</x:v>
      </x:c>
      <x:c r="F720" s="20" t="s">
        <x:v>96</x:v>
      </x:c>
      <x:c r="G720" s="158" t="e">
        <x:f t="shared" si="155"/>
        <x:v>#VALUE!</x:v>
      </x:c>
      <x:c r="H720" s="158">
        <x:f t="shared" si="155"/>
        <x:v>4150.7430036000005</x:v>
      </x:c>
      <x:c r="I720" s="285" t="e">
        <x:f t="shared" si="155"/>
        <x:v>#VALUE!</x:v>
      </x:c>
      <x:c r="J720" s="106" t="e">
        <x:v>#VALUE!</x:v>
      </x:c>
      <x:c r="K720" s="73" t="e">
        <x:v>#VALUE!</x:v>
      </x:c>
      <x:c r="L720" s="68" t="e">
        <x:v>#VALUE!</x:v>
      </x:c>
      <x:c r="M720" s="73" t="e">
        <x:v>#VALUE!</x:v>
      </x:c>
      <x:c r="N720" s="159">
        <x:v>4150.7430036000005</x:v>
      </x:c>
      <x:c r="O720" s="106" t="e">
        <x:v>#VALUE!</x:v>
      </x:c>
      <x:c r="P720" s="73" t="e">
        <x:f t="shared" si="146"/>
        <x:v>#VALUE!</x:v>
      </x:c>
      <x:c r="Q720" s="68" t="e">
        <x:v>#VALUE!</x:v>
      </x:c>
      <x:c r="R720" s="73" t="e">
        <x:f t="shared" si="147"/>
        <x:v>#VALUE!</x:v>
      </x:c>
      <x:c r="S720" s="68">
        <x:v>0</x:v>
      </x:c>
      <x:c r="T720" s="73">
        <x:f t="shared" si="148"/>
        <x:v>0</x:v>
      </x:c>
      <x:c r="U720" s="26" t="e">
        <x:v>#VALUE!</x:v>
      </x:c>
      <x:c r="V720" s="26">
        <x:f t="shared" si="149"/>
        <x:v>4150.7430036000005</x:v>
      </x:c>
      <x:c r="W720" s="73" t="e">
        <x:f t="shared" si="150"/>
        <x:v>#VALUE!</x:v>
      </x:c>
      <x:c r="X720" s="74" t="e">
        <x:f t="shared" si="151"/>
        <x:v>#VALUE!</x:v>
      </x:c>
      <x:c r="Y720" s="68" t="e">
        <x:f t="shared" si="152"/>
        <x:v>#VALUE!</x:v>
      </x:c>
      <x:c r="Z720" s="68" t="e">
        <x:f t="shared" si="153"/>
        <x:v>#VALUE!</x:v>
      </x:c>
      <x:c r="AC720" s="26">
        <x:v>4150.7430036000005</x:v>
      </x:c>
      <x:c r="AD720" s="26">
        <x:v>0</x:v>
      </x:c>
      <x:c r="AE720" s="492">
        <x:f t="shared" si="154"/>
        <x:v>0</x:v>
      </x:c>
      <x:c r="AF720" s="492" t="e">
        <x:f t="shared" si="154"/>
        <x:v>#VALUE!</x:v>
      </x:c>
    </x:row>
    <x:row r="721" spans="1:32" s="26" customFormat="1" ht="17.25">
      <x:c r="A721" s="118">
        <x:v>59</x:v>
      </x:c>
      <x:c r="B721" s="118"/>
      <x:c r="C721" s="113">
        <x:v>7</x:v>
      </x:c>
      <x:c r="D721" s="20" t="s">
        <x:v>1403</x:v>
      </x:c>
      <x:c r="E721" s="20" t="s">
        <x:v>84</x:v>
      </x:c>
      <x:c r="F721" s="20" t="s">
        <x:v>10</x:v>
      </x:c>
      <x:c r="G721" s="158" t="e">
        <x:f t="shared" si="155"/>
        <x:v>#VALUE!</x:v>
      </x:c>
      <x:c r="H721" s="158">
        <x:f t="shared" si="155"/>
        <x:v>0</x:v>
      </x:c>
      <x:c r="I721" s="285" t="e">
        <x:f t="shared" si="155"/>
        <x:v>#VALUE!</x:v>
      </x:c>
      <x:c r="J721" s="106" t="e">
        <x:v>#VALUE!</x:v>
      </x:c>
      <x:c r="K721" s="73" t="e">
        <x:v>#VALUE!</x:v>
      </x:c>
      <x:c r="L721" s="68" t="e">
        <x:v>#VALUE!</x:v>
      </x:c>
      <x:c r="M721" s="73" t="e">
        <x:v>#VALUE!</x:v>
      </x:c>
      <x:c r="N721" s="159">
        <x:v>0</x:v>
      </x:c>
      <x:c r="O721" s="106" t="e">
        <x:v>#VALUE!</x:v>
      </x:c>
      <x:c r="P721" s="73" t="e">
        <x:f t="shared" si="146"/>
        <x:v>#VALUE!</x:v>
      </x:c>
      <x:c r="Q721" s="68">
        <x:v>-23</x:v>
      </x:c>
      <x:c r="R721" s="73">
        <x:f t="shared" si="147"/>
        <x:v>0</x:v>
      </x:c>
      <x:c r="S721" s="68">
        <x:v>0</x:v>
      </x:c>
      <x:c r="T721" s="73">
        <x:f t="shared" si="148"/>
        <x:v>0</x:v>
      </x:c>
      <x:c r="U721" s="26" t="e">
        <x:v>#VALUE!</x:v>
      </x:c>
      <x:c r="V721" s="26">
        <x:f t="shared" si="149"/>
        <x:v>0</x:v>
      </x:c>
      <x:c r="W721" s="73" t="e">
        <x:f t="shared" si="150"/>
        <x:v>#VALUE!</x:v>
      </x:c>
      <x:c r="X721" s="74" t="e">
        <x:f t="shared" si="151"/>
        <x:v>#VALUE!</x:v>
      </x:c>
      <x:c r="Y721" s="68" t="e">
        <x:f t="shared" si="152"/>
        <x:v>#VALUE!</x:v>
      </x:c>
      <x:c r="Z721" s="68" t="e">
        <x:f t="shared" si="153"/>
        <x:v>#VALUE!</x:v>
      </x:c>
      <x:c r="AA721" t="s">
        <x:v>1582</x:v>
      </x:c>
      <x:c r="AB721" s="472"/>
      <x:c r="AC721" s="26">
        <x:v>5568.5949999999993</x:v>
      </x:c>
      <x:c r="AD721" s="26">
        <x:v>0</x:v>
      </x:c>
      <x:c r="AE721" s="492">
        <x:f t="shared" si="154"/>
        <x:v>5568.5949999999993</x:v>
      </x:c>
      <x:c r="AF721" s="492" t="e">
        <x:f t="shared" si="154"/>
        <x:v>#VALUE!</x:v>
      </x:c>
    </x:row>
    <x:row r="722" spans="1:32" s="26" customFormat="1" ht="17.25">
      <x:c r="A722" s="118">
        <x:v>60</x:v>
      </x:c>
      <x:c r="B722" s="118"/>
      <x:c r="C722" s="113">
        <x:v>7</x:v>
      </x:c>
      <x:c r="D722" s="20" t="s">
        <x:v>1438</x:v>
      </x:c>
      <x:c r="E722" s="20" t="s">
        <x:v>84</x:v>
      </x:c>
      <x:c r="F722" s="20" t="s">
        <x:v>10</x:v>
      </x:c>
      <x:c r="G722" s="158" t="e">
        <x:f t="shared" si="155"/>
        <x:v>#VALUE!</x:v>
      </x:c>
      <x:c r="H722" s="158">
        <x:f t="shared" si="155"/>
        <x:v>0</x:v>
      </x:c>
      <x:c r="I722" s="285" t="e">
        <x:f t="shared" si="155"/>
        <x:v>#VALUE!</x:v>
      </x:c>
      <x:c r="J722" s="106" t="e">
        <x:v>#VALUE!</x:v>
      </x:c>
      <x:c r="K722" s="73" t="e">
        <x:v>#VALUE!</x:v>
      </x:c>
      <x:c r="L722" s="68" t="e">
        <x:v>#VALUE!</x:v>
      </x:c>
      <x:c r="M722" s="73" t="e">
        <x:v>#VALUE!</x:v>
      </x:c>
      <x:c r="N722" s="159">
        <x:v>0</x:v>
      </x:c>
      <x:c r="O722" s="106" t="e">
        <x:v>#VALUE!</x:v>
      </x:c>
      <x:c r="P722" s="73" t="e">
        <x:f t="shared" si="146"/>
        <x:v>#VALUE!</x:v>
      </x:c>
      <x:c r="Q722" s="68">
        <x:v>23</x:v>
      </x:c>
      <x:c r="R722" s="73">
        <x:f t="shared" si="147"/>
        <x:v>0</x:v>
      </x:c>
      <x:c r="S722" s="68">
        <x:v>0</x:v>
      </x:c>
      <x:c r="T722" s="73">
        <x:f t="shared" si="148"/>
        <x:v>0</x:v>
      </x:c>
      <x:c r="U722" s="26" t="e">
        <x:v>#VALUE!</x:v>
      </x:c>
      <x:c r="V722" s="26">
        <x:f t="shared" si="149"/>
        <x:v>0</x:v>
      </x:c>
      <x:c r="W722" s="73" t="e">
        <x:f t="shared" si="150"/>
        <x:v>#VALUE!</x:v>
      </x:c>
      <x:c r="X722" s="74" t="e">
        <x:f t="shared" si="151"/>
        <x:v>#VALUE!</x:v>
      </x:c>
      <x:c r="Y722" s="68" t="e">
        <x:f t="shared" si="152"/>
        <x:v>#VALUE!</x:v>
      </x:c>
      <x:c r="Z722" s="68" t="e">
        <x:f t="shared" si="153"/>
        <x:v>#VALUE!</x:v>
      </x:c>
      <x:c r="AA722" t="s">
        <x:v>1582</x:v>
      </x:c>
      <x:c r="AB722" s="472"/>
      <x:c r="AC722" s="26">
        <x:v>5655.0914244155847</x:v>
      </x:c>
      <x:c r="AD722" s="26">
        <x:v>28275.457122077925</x:v>
      </x:c>
      <x:c r="AE722" s="492">
        <x:f t="shared" si="154"/>
        <x:v>5655.0914244155847</x:v>
      </x:c>
      <x:c r="AF722" s="492" t="e">
        <x:f t="shared" si="154"/>
        <x:v>#VALUE!</x:v>
      </x:c>
    </x:row>
    <x:row r="723" spans="1:32" s="26" customFormat="1">
      <x:c r="A723" s="118">
        <x:v>61</x:v>
      </x:c>
      <x:c r="B723" s="118"/>
      <x:c r="C723" s="113">
        <x:v>7</x:v>
      </x:c>
      <x:c r="D723" s="20" t="s">
        <x:v>1425</x:v>
      </x:c>
      <x:c r="E723" s="20" t="s">
        <x:v>1445</x:v>
      </x:c>
      <x:c r="F723" s="20" t="s">
        <x:v>10</x:v>
      </x:c>
      <x:c r="G723" s="158" t="e">
        <x:f t="shared" si="155"/>
        <x:v>#VALUE!</x:v>
      </x:c>
      <x:c r="H723" s="158">
        <x:f t="shared" si="155"/>
        <x:v>0</x:v>
      </x:c>
      <x:c r="I723" s="285" t="e">
        <x:f t="shared" si="155"/>
        <x:v>#VALUE!</x:v>
      </x:c>
      <x:c r="J723" s="106" t="e">
        <x:v>#VALUE!</x:v>
      </x:c>
      <x:c r="K723" s="73" t="e">
        <x:v>#VALUE!</x:v>
      </x:c>
      <x:c r="L723" s="68" t="e">
        <x:v>#VALUE!</x:v>
      </x:c>
      <x:c r="M723" s="73" t="e">
        <x:v>#VALUE!</x:v>
      </x:c>
      <x:c r="N723" s="159">
        <x:v>0</x:v>
      </x:c>
      <x:c r="O723" s="106" t="e">
        <x:v>#VALUE!</x:v>
      </x:c>
      <x:c r="P723" s="73" t="e">
        <x:f t="shared" si="146"/>
        <x:v>#VALUE!</x:v>
      </x:c>
      <x:c r="Q723" s="68" t="e">
        <x:v>#VALUE!</x:v>
      </x:c>
      <x:c r="R723" s="73" t="e">
        <x:f t="shared" si="147"/>
        <x:v>#VALUE!</x:v>
      </x:c>
      <x:c r="S723" s="68">
        <x:v>0</x:v>
      </x:c>
      <x:c r="T723" s="73">
        <x:f t="shared" si="148"/>
        <x:v>0</x:v>
      </x:c>
      <x:c r="U723" s="26" t="e">
        <x:v>#VALUE!</x:v>
      </x:c>
      <x:c r="V723" s="26">
        <x:f t="shared" si="149"/>
        <x:v>0</x:v>
      </x:c>
      <x:c r="W723" s="73" t="e">
        <x:f t="shared" si="150"/>
        <x:v>#VALUE!</x:v>
      </x:c>
      <x:c r="X723" s="74" t="e">
        <x:f t="shared" si="151"/>
        <x:v>#VALUE!</x:v>
      </x:c>
      <x:c r="Y723" s="68" t="e">
        <x:f t="shared" si="152"/>
        <x:v>#VALUE!</x:v>
      </x:c>
      <x:c r="Z723" s="68" t="e">
        <x:f t="shared" si="153"/>
        <x:v>#VALUE!</x:v>
      </x:c>
      <x:c r="AC723" s="26">
        <x:v>5568.5950000000003</x:v>
      </x:c>
      <x:c r="AD723" s="26">
        <x:v>0</x:v>
      </x:c>
      <x:c r="AE723" s="492">
        <x:f t="shared" si="154"/>
        <x:v>5568.5950000000003</x:v>
      </x:c>
      <x:c r="AF723" s="492" t="e">
        <x:f t="shared" si="154"/>
        <x:v>#VALUE!</x:v>
      </x:c>
    </x:row>
    <x:row r="724" spans="1:32" s="26" customFormat="1" ht="17.25">
      <x:c r="A724" s="118">
        <x:v>62</x:v>
      </x:c>
      <x:c r="B724" s="118"/>
      <x:c r="C724" s="113">
        <x:v>7</x:v>
      </x:c>
      <x:c r="D724" s="20" t="s">
        <x:v>1436</x:v>
      </x:c>
      <x:c r="E724" s="20" t="s">
        <x:v>1445</x:v>
      </x:c>
      <x:c r="F724" s="20" t="s">
        <x:v>10</x:v>
      </x:c>
      <x:c r="G724" s="158" t="e">
        <x:f t="shared" si="155"/>
        <x:v>#VALUE!</x:v>
      </x:c>
      <x:c r="H724" s="158">
        <x:f t="shared" si="155"/>
        <x:v>0</x:v>
      </x:c>
      <x:c r="I724" s="285" t="e">
        <x:f t="shared" si="155"/>
        <x:v>#VALUE!</x:v>
      </x:c>
      <x:c r="J724" s="106" t="e">
        <x:v>#VALUE!</x:v>
      </x:c>
      <x:c r="K724" s="73" t="e">
        <x:v>#VALUE!</x:v>
      </x:c>
      <x:c r="L724" s="68" t="e">
        <x:v>#VALUE!</x:v>
      </x:c>
      <x:c r="M724" s="73" t="e">
        <x:v>#VALUE!</x:v>
      </x:c>
      <x:c r="N724" s="159">
        <x:v>0</x:v>
      </x:c>
      <x:c r="O724" s="106" t="e">
        <x:v>#VALUE!</x:v>
      </x:c>
      <x:c r="P724" s="73" t="e">
        <x:f t="shared" si="146"/>
        <x:v>#VALUE!</x:v>
      </x:c>
      <x:c r="Q724" s="478">
        <x:v>2</x:v>
      </x:c>
      <x:c r="R724" s="73">
        <x:f t="shared" si="147"/>
        <x:v>0</x:v>
      </x:c>
      <x:c r="S724" s="478"/>
      <x:c r="T724" s="73">
        <x:f t="shared" si="148"/>
        <x:v>0</x:v>
      </x:c>
      <x:c r="U724" s="26" t="e">
        <x:v>#VALUE!</x:v>
      </x:c>
      <x:c r="V724" s="26">
        <x:f t="shared" si="149"/>
        <x:v>0</x:v>
      </x:c>
      <x:c r="W724" s="73" t="e">
        <x:f t="shared" si="150"/>
        <x:v>#VALUE!</x:v>
      </x:c>
      <x:c r="X724" s="74" t="e">
        <x:f t="shared" si="151"/>
        <x:v>#VALUE!</x:v>
      </x:c>
      <x:c r="Y724" s="68" t="e">
        <x:f t="shared" si="152"/>
        <x:v>#VALUE!</x:v>
      </x:c>
      <x:c r="Z724" s="68" t="e">
        <x:f t="shared" si="153"/>
        <x:v>#VALUE!</x:v>
      </x:c>
      <x:c r="AA724" t="s">
        <x:v>1597</x:v>
      </x:c>
      <x:c r="AB724" s="473"/>
      <x:c r="AC724" s="26">
        <x:v>5563.0354181818184</x:v>
      </x:c>
      <x:c r="AD724" s="26">
        <x:v>0</x:v>
      </x:c>
      <x:c r="AE724" s="492">
        <x:f t="shared" si="154"/>
        <x:v>5563.0354181818184</x:v>
      </x:c>
      <x:c r="AF724" s="492" t="e">
        <x:f t="shared" si="154"/>
        <x:v>#VALUE!</x:v>
      </x:c>
    </x:row>
    <x:row r="725" spans="1:32" s="26" customFormat="1">
      <x:c r="A725" s="118">
        <x:v>63</x:v>
      </x:c>
      <x:c r="B725" s="118"/>
      <x:c r="C725" s="113">
        <x:v>7</x:v>
      </x:c>
      <x:c r="D725" s="20" t="s">
        <x:v>1409</x:v>
      </x:c>
      <x:c r="E725" s="20" t="s">
        <x:v>84</x:v>
      </x:c>
      <x:c r="F725" s="20" t="s">
        <x:v>1420</x:v>
      </x:c>
      <x:c r="G725" s="158" t="e">
        <x:f t="shared" si="155"/>
        <x:v>#VALUE!</x:v>
      </x:c>
      <x:c r="H725" s="158">
        <x:f t="shared" si="155"/>
        <x:v>0</x:v>
      </x:c>
      <x:c r="I725" s="285" t="e">
        <x:f t="shared" si="155"/>
        <x:v>#VALUE!</x:v>
      </x:c>
      <x:c r="J725" s="106" t="e">
        <x:v>#VALUE!</x:v>
      </x:c>
      <x:c r="K725" s="73" t="e">
        <x:v>#VALUE!</x:v>
      </x:c>
      <x:c r="L725" s="68" t="e">
        <x:v>#VALUE!</x:v>
      </x:c>
      <x:c r="M725" s="73" t="e">
        <x:v>#VALUE!</x:v>
      </x:c>
      <x:c r="N725" s="159">
        <x:v>0</x:v>
      </x:c>
      <x:c r="O725" s="106" t="e">
        <x:v>#VALUE!</x:v>
      </x:c>
      <x:c r="P725" s="73" t="e">
        <x:f t="shared" si="146"/>
        <x:v>#VALUE!</x:v>
      </x:c>
      <x:c r="Q725" s="68" t="e">
        <x:v>#VALUE!</x:v>
      </x:c>
      <x:c r="R725" s="73" t="e">
        <x:f t="shared" si="147"/>
        <x:v>#VALUE!</x:v>
      </x:c>
      <x:c r="S725" s="68">
        <x:v>0</x:v>
      </x:c>
      <x:c r="T725" s="73">
        <x:f t="shared" si="148"/>
        <x:v>0</x:v>
      </x:c>
      <x:c r="U725" s="26" t="e">
        <x:v>#VALUE!</x:v>
      </x:c>
      <x:c r="V725" s="26">
        <x:f t="shared" si="149"/>
        <x:v>0</x:v>
      </x:c>
      <x:c r="W725" s="73" t="e">
        <x:f t="shared" si="150"/>
        <x:v>#VALUE!</x:v>
      </x:c>
      <x:c r="X725" s="74" t="e">
        <x:f t="shared" si="151"/>
        <x:v>#VALUE!</x:v>
      </x:c>
      <x:c r="Y725" s="68" t="e">
        <x:f t="shared" si="152"/>
        <x:v>#VALUE!</x:v>
      </x:c>
      <x:c r="Z725" s="68" t="e">
        <x:f t="shared" si="153"/>
        <x:v>#VALUE!</x:v>
      </x:c>
      <x:c r="AC725" s="26">
        <x:v>589.19653846153847</x:v>
      </x:c>
      <x:c r="AD725" s="26">
        <x:v>0</x:v>
      </x:c>
      <x:c r="AE725" s="492">
        <x:f t="shared" si="154"/>
        <x:v>589.19653846153847</x:v>
      </x:c>
      <x:c r="AF725" s="492" t="e">
        <x:f t="shared" si="154"/>
        <x:v>#VALUE!</x:v>
      </x:c>
    </x:row>
    <x:row r="726" spans="1:32" s="26" customFormat="1">
      <x:c r="A726" s="118">
        <x:v>64</x:v>
      </x:c>
      <x:c r="B726" s="118"/>
      <x:c r="C726" s="113">
        <x:v>7</x:v>
      </x:c>
      <x:c r="D726" s="20" t="s">
        <x:v>1428</x:v>
      </x:c>
      <x:c r="E726" s="20" t="s">
        <x:v>84</x:v>
      </x:c>
      <x:c r="F726" s="20" t="s">
        <x:v>1420</x:v>
      </x:c>
      <x:c r="G726" s="158" t="e">
        <x:f t="shared" si="155"/>
        <x:v>#VALUE!</x:v>
      </x:c>
      <x:c r="H726" s="158">
        <x:f t="shared" si="155"/>
        <x:v>0</x:v>
      </x:c>
      <x:c r="I726" s="285" t="e">
        <x:f t="shared" si="155"/>
        <x:v>#VALUE!</x:v>
      </x:c>
      <x:c r="J726" s="106" t="e">
        <x:v>#VALUE!</x:v>
      </x:c>
      <x:c r="K726" s="73" t="e">
        <x:v>#VALUE!</x:v>
      </x:c>
      <x:c r="L726" s="68" t="e">
        <x:v>#VALUE!</x:v>
      </x:c>
      <x:c r="M726" s="73" t="e">
        <x:v>#VALUE!</x:v>
      </x:c>
      <x:c r="N726" s="159">
        <x:v>0</x:v>
      </x:c>
      <x:c r="O726" s="106" t="e">
        <x:v>#VALUE!</x:v>
      </x:c>
      <x:c r="P726" s="73" t="e">
        <x:f t="shared" si="146"/>
        <x:v>#VALUE!</x:v>
      </x:c>
      <x:c r="Q726" s="68" t="e">
        <x:v>#VALUE!</x:v>
      </x:c>
      <x:c r="R726" s="73" t="e">
        <x:f t="shared" si="147"/>
        <x:v>#VALUE!</x:v>
      </x:c>
      <x:c r="S726" s="68">
        <x:v>0</x:v>
      </x:c>
      <x:c r="T726" s="73">
        <x:f t="shared" si="148"/>
        <x:v>0</x:v>
      </x:c>
      <x:c r="U726" s="26" t="e">
        <x:v>#VALUE!</x:v>
      </x:c>
      <x:c r="V726" s="26">
        <x:f t="shared" si="149"/>
        <x:v>0</x:v>
      </x:c>
      <x:c r="W726" s="73" t="e">
        <x:f t="shared" si="150"/>
        <x:v>#VALUE!</x:v>
      </x:c>
      <x:c r="X726" s="74" t="e">
        <x:f t="shared" si="151"/>
        <x:v>#VALUE!</x:v>
      </x:c>
      <x:c r="Y726" s="68" t="e">
        <x:f t="shared" si="152"/>
        <x:v>#VALUE!</x:v>
      </x:c>
      <x:c r="Z726" s="68" t="e">
        <x:f t="shared" si="153"/>
        <x:v>#VALUE!</x:v>
      </x:c>
      <x:c r="AC726" s="26">
        <x:v>598.05185074626866</x:v>
      </x:c>
      <x:c r="AD726" s="26">
        <x:v>0</x:v>
      </x:c>
      <x:c r="AE726" s="492">
        <x:f t="shared" si="154"/>
        <x:v>598.05185074626866</x:v>
      </x:c>
      <x:c r="AF726" s="492" t="e">
        <x:f t="shared" si="154"/>
        <x:v>#VALUE!</x:v>
      </x:c>
    </x:row>
    <x:row r="727" spans="1:32" s="26" customFormat="1">
      <x:c r="A727" s="118">
        <x:v>65</x:v>
      </x:c>
      <x:c r="B727" s="118"/>
      <x:c r="C727" s="113">
        <x:v>7</x:v>
      </x:c>
      <x:c r="D727" s="20" t="s">
        <x:v>1410</x:v>
      </x:c>
      <x:c r="E727" s="20" t="s">
        <x:v>84</x:v>
      </x:c>
      <x:c r="F727" s="20" t="s">
        <x:v>1420</x:v>
      </x:c>
      <x:c r="G727" s="158" t="e">
        <x:f t="shared" ref="G727:I758" si="156">SUMIFS(U:U,$D:$D,$D727,$C:$C,$C727-1)</x:f>
        <x:v>#VALUE!</x:v>
      </x:c>
      <x:c r="H727" s="158">
        <x:f t="shared" si="156"/>
        <x:v>0</x:v>
      </x:c>
      <x:c r="I727" s="285" t="e">
        <x:f t="shared" si="156"/>
        <x:v>#VALUE!</x:v>
      </x:c>
      <x:c r="J727" s="106" t="e">
        <x:v>#VALUE!</x:v>
      </x:c>
      <x:c r="K727" s="73" t="e">
        <x:v>#VALUE!</x:v>
      </x:c>
      <x:c r="L727" s="68" t="e">
        <x:v>#VALUE!</x:v>
      </x:c>
      <x:c r="M727" s="73" t="e">
        <x:v>#VALUE!</x:v>
      </x:c>
      <x:c r="N727" s="159">
        <x:v>0</x:v>
      </x:c>
      <x:c r="O727" s="106" t="e">
        <x:v>#VALUE!</x:v>
      </x:c>
      <x:c r="P727" s="73" t="e">
        <x:f t="shared" ref="P727:P789" si="157">+IF(O727&lt;&gt;0,O727*N727,)</x:f>
        <x:v>#VALUE!</x:v>
      </x:c>
      <x:c r="Q727" s="68" t="e">
        <x:v>#VALUE!</x:v>
      </x:c>
      <x:c r="R727" s="73" t="e">
        <x:f t="shared" ref="R727:R789" si="158">+IF(Q727&lt;&gt;0,Q727*N727,)</x:f>
        <x:v>#VALUE!</x:v>
      </x:c>
      <x:c r="S727" s="68">
        <x:v>0</x:v>
      </x:c>
      <x:c r="T727" s="73">
        <x:f t="shared" ref="T727:T789" si="159">+IF(S727&lt;&gt;0,S727*N727,)</x:f>
        <x:v>0</x:v>
      </x:c>
      <x:c r="U727" s="26" t="e">
        <x:v>#VALUE!</x:v>
      </x:c>
      <x:c r="V727" s="26">
        <x:f t="shared" ref="V727:V789" si="160">+N727</x:f>
        <x:v>0</x:v>
      </x:c>
      <x:c r="W727" s="73" t="e">
        <x:f t="shared" ref="W727:W789" si="161">+IF(U727&lt;&gt;0,U727*N727,)</x:f>
        <x:v>#VALUE!</x:v>
      </x:c>
      <x:c r="X727" s="74" t="e">
        <x:f t="shared" ref="X727:X789" si="162">+I727+K727-P727-R727-W727-T727+M727</x:f>
        <x:v>#VALUE!</x:v>
      </x:c>
      <x:c r="Y727" s="68" t="e">
        <x:f t="shared" ref="Y727:Y789" si="163">+G727+J727+L727-O727-Q727-S727</x:f>
        <x:v>#VALUE!</x:v>
      </x:c>
      <x:c r="Z727" s="68" t="e">
        <x:f t="shared" ref="Z727:Z789" si="164">+U727-Y727</x:f>
        <x:v>#VALUE!</x:v>
      </x:c>
      <x:c r="AC727" s="26">
        <x:v>544.07461538461553</x:v>
      </x:c>
      <x:c r="AD727" s="26">
        <x:v>0</x:v>
      </x:c>
      <x:c r="AE727" s="492">
        <x:f t="shared" ref="AE727:AF789" si="165">+AC727-V727</x:f>
        <x:v>544.07461538461553</x:v>
      </x:c>
      <x:c r="AF727" s="492" t="e">
        <x:f t="shared" si="165"/>
        <x:v>#VALUE!</x:v>
      </x:c>
    </x:row>
    <x:row r="728" spans="1:32" s="26" customFormat="1">
      <x:c r="A728" s="118">
        <x:v>66</x:v>
      </x:c>
      <x:c r="B728" s="118"/>
      <x:c r="C728" s="113">
        <x:v>7</x:v>
      </x:c>
      <x:c r="D728" s="20" t="s">
        <x:v>1427</x:v>
      </x:c>
      <x:c r="E728" s="20" t="s">
        <x:v>84</x:v>
      </x:c>
      <x:c r="F728" s="20" t="s">
        <x:v>1420</x:v>
      </x:c>
      <x:c r="G728" s="158" t="e">
        <x:f t="shared" si="156"/>
        <x:v>#VALUE!</x:v>
      </x:c>
      <x:c r="H728" s="158">
        <x:f t="shared" si="156"/>
        <x:v>0</x:v>
      </x:c>
      <x:c r="I728" s="285" t="e">
        <x:f t="shared" si="156"/>
        <x:v>#VALUE!</x:v>
      </x:c>
      <x:c r="J728" s="106" t="e">
        <x:v>#VALUE!</x:v>
      </x:c>
      <x:c r="K728" s="73" t="e">
        <x:v>#VALUE!</x:v>
      </x:c>
      <x:c r="L728" s="68" t="e">
        <x:v>#VALUE!</x:v>
      </x:c>
      <x:c r="M728" s="73" t="e">
        <x:v>#VALUE!</x:v>
      </x:c>
      <x:c r="N728" s="159">
        <x:v>0</x:v>
      </x:c>
      <x:c r="O728" s="106" t="e">
        <x:v>#VALUE!</x:v>
      </x:c>
      <x:c r="P728" s="73" t="e">
        <x:f t="shared" si="157"/>
        <x:v>#VALUE!</x:v>
      </x:c>
      <x:c r="Q728" s="68" t="e">
        <x:v>#VALUE!</x:v>
      </x:c>
      <x:c r="R728" s="73" t="e">
        <x:f t="shared" si="158"/>
        <x:v>#VALUE!</x:v>
      </x:c>
      <x:c r="S728" s="68">
        <x:v>0</x:v>
      </x:c>
      <x:c r="T728" s="73">
        <x:f t="shared" si="159"/>
        <x:v>0</x:v>
      </x:c>
      <x:c r="U728" s="26" t="e">
        <x:v>#VALUE!</x:v>
      </x:c>
      <x:c r="V728" s="26">
        <x:f t="shared" si="160"/>
        <x:v>0</x:v>
      </x:c>
      <x:c r="W728" s="73" t="e">
        <x:f t="shared" si="161"/>
        <x:v>#VALUE!</x:v>
      </x:c>
      <x:c r="X728" s="74" t="e">
        <x:f t="shared" si="162"/>
        <x:v>#VALUE!</x:v>
      </x:c>
      <x:c r="Y728" s="68" t="e">
        <x:f t="shared" si="163"/>
        <x:v>#VALUE!</x:v>
      </x:c>
      <x:c r="Z728" s="68" t="e">
        <x:f t="shared" si="164"/>
        <x:v>#VALUE!</x:v>
      </x:c>
      <x:c r="AC728" s="26">
        <x:v>551.44600000000003</x:v>
      </x:c>
      <x:c r="AD728" s="26">
        <x:v>0</x:v>
      </x:c>
      <x:c r="AE728" s="492">
        <x:f t="shared" si="165"/>
        <x:v>551.44600000000003</x:v>
      </x:c>
      <x:c r="AF728" s="492" t="e">
        <x:f t="shared" si="165"/>
        <x:v>#VALUE!</x:v>
      </x:c>
    </x:row>
    <x:row r="729" spans="1:32" s="26" customFormat="1">
      <x:c r="A729" s="118">
        <x:v>67</x:v>
      </x:c>
      <x:c r="B729" s="118"/>
      <x:c r="C729" s="113">
        <x:v>7</x:v>
      </x:c>
      <x:c r="D729" s="20" t="s">
        <x:v>1411</x:v>
      </x:c>
      <x:c r="E729" s="20" t="s">
        <x:v>84</x:v>
      </x:c>
      <x:c r="F729" s="20" t="s">
        <x:v>1420</x:v>
      </x:c>
      <x:c r="G729" s="158" t="e">
        <x:f t="shared" si="156"/>
        <x:v>#VALUE!</x:v>
      </x:c>
      <x:c r="H729" s="158">
        <x:f t="shared" si="156"/>
        <x:v>0</x:v>
      </x:c>
      <x:c r="I729" s="285" t="e">
        <x:f t="shared" si="156"/>
        <x:v>#VALUE!</x:v>
      </x:c>
      <x:c r="J729" s="106" t="e">
        <x:v>#VALUE!</x:v>
      </x:c>
      <x:c r="K729" s="73" t="e">
        <x:v>#VALUE!</x:v>
      </x:c>
      <x:c r="L729" s="68" t="e">
        <x:v>#VALUE!</x:v>
      </x:c>
      <x:c r="M729" s="73" t="e">
        <x:v>#VALUE!</x:v>
      </x:c>
      <x:c r="N729" s="159">
        <x:v>0</x:v>
      </x:c>
      <x:c r="O729" s="106" t="e">
        <x:v>#VALUE!</x:v>
      </x:c>
      <x:c r="P729" s="73" t="e">
        <x:f t="shared" si="157"/>
        <x:v>#VALUE!</x:v>
      </x:c>
      <x:c r="Q729" s="68" t="e">
        <x:v>#VALUE!</x:v>
      </x:c>
      <x:c r="R729" s="73" t="e">
        <x:f t="shared" si="158"/>
        <x:v>#VALUE!</x:v>
      </x:c>
      <x:c r="S729" s="68">
        <x:v>0</x:v>
      </x:c>
      <x:c r="T729" s="73">
        <x:f t="shared" si="159"/>
        <x:v>0</x:v>
      </x:c>
      <x:c r="U729" s="26" t="e">
        <x:v>#VALUE!</x:v>
      </x:c>
      <x:c r="V729" s="26">
        <x:f t="shared" si="160"/>
        <x:v>0</x:v>
      </x:c>
      <x:c r="W729" s="73" t="e">
        <x:f t="shared" si="161"/>
        <x:v>#VALUE!</x:v>
      </x:c>
      <x:c r="X729" s="74" t="e">
        <x:f t="shared" si="162"/>
        <x:v>#VALUE!</x:v>
      </x:c>
      <x:c r="Y729" s="68" t="e">
        <x:f t="shared" si="163"/>
        <x:v>#VALUE!</x:v>
      </x:c>
      <x:c r="Z729" s="68" t="e">
        <x:f t="shared" si="164"/>
        <x:v>#VALUE!</x:v>
      </x:c>
      <x:c r="AC729" s="26">
        <x:v>609.15538461538461</x:v>
      </x:c>
      <x:c r="AD729" s="26">
        <x:v>0</x:v>
      </x:c>
      <x:c r="AE729" s="492">
        <x:f t="shared" si="165"/>
        <x:v>609.15538461538461</x:v>
      </x:c>
      <x:c r="AF729" s="492" t="e">
        <x:f t="shared" si="165"/>
        <x:v>#VALUE!</x:v>
      </x:c>
    </x:row>
    <x:row r="730" spans="1:32" s="26" customFormat="1">
      <x:c r="A730" s="118">
        <x:v>68</x:v>
      </x:c>
      <x:c r="B730" s="118"/>
      <x:c r="C730" s="113">
        <x:v>7</x:v>
      </x:c>
      <x:c r="D730" s="20" t="s">
        <x:v>1426</x:v>
      </x:c>
      <x:c r="E730" s="20" t="s">
        <x:v>84</x:v>
      </x:c>
      <x:c r="F730" s="20" t="s">
        <x:v>1420</x:v>
      </x:c>
      <x:c r="G730" s="158" t="e">
        <x:f t="shared" si="156"/>
        <x:v>#VALUE!</x:v>
      </x:c>
      <x:c r="H730" s="158">
        <x:f t="shared" si="156"/>
        <x:v>0</x:v>
      </x:c>
      <x:c r="I730" s="285" t="e">
        <x:f t="shared" si="156"/>
        <x:v>#VALUE!</x:v>
      </x:c>
      <x:c r="J730" s="106" t="e">
        <x:v>#VALUE!</x:v>
      </x:c>
      <x:c r="K730" s="73" t="e">
        <x:v>#VALUE!</x:v>
      </x:c>
      <x:c r="L730" s="68" t="e">
        <x:v>#VALUE!</x:v>
      </x:c>
      <x:c r="M730" s="73" t="e">
        <x:v>#VALUE!</x:v>
      </x:c>
      <x:c r="N730" s="159">
        <x:v>0</x:v>
      </x:c>
      <x:c r="O730" s="106" t="e">
        <x:v>#VALUE!</x:v>
      </x:c>
      <x:c r="P730" s="73" t="e">
        <x:f t="shared" si="157"/>
        <x:v>#VALUE!</x:v>
      </x:c>
      <x:c r="Q730" s="68" t="e">
        <x:v>#VALUE!</x:v>
      </x:c>
      <x:c r="R730" s="73" t="e">
        <x:f t="shared" si="158"/>
        <x:v>#VALUE!</x:v>
      </x:c>
      <x:c r="S730" s="68">
        <x:v>0</x:v>
      </x:c>
      <x:c r="T730" s="73">
        <x:f t="shared" si="159"/>
        <x:v>0</x:v>
      </x:c>
      <x:c r="U730" s="26" t="e">
        <x:v>#VALUE!</x:v>
      </x:c>
      <x:c r="V730" s="26">
        <x:f t="shared" si="160"/>
        <x:v>0</x:v>
      </x:c>
      <x:c r="W730" s="73" t="e">
        <x:f t="shared" si="161"/>
        <x:v>#VALUE!</x:v>
      </x:c>
      <x:c r="X730" s="74" t="e">
        <x:f t="shared" si="162"/>
        <x:v>#VALUE!</x:v>
      </x:c>
      <x:c r="Y730" s="68" t="e">
        <x:f t="shared" si="163"/>
        <x:v>#VALUE!</x:v>
      </x:c>
      <x:c r="Z730" s="68" t="e">
        <x:f t="shared" si="164"/>
        <x:v>#VALUE!</x:v>
      </x:c>
      <x:c r="AC730" s="26">
        <x:v>657.79499999999996</x:v>
      </x:c>
      <x:c r="AD730" s="26">
        <x:v>26311.8</x:v>
      </x:c>
      <x:c r="AE730" s="492">
        <x:f t="shared" si="165"/>
        <x:v>657.79499999999996</x:v>
      </x:c>
      <x:c r="AF730" s="492" t="e">
        <x:f t="shared" si="165"/>
        <x:v>#VALUE!</x:v>
      </x:c>
    </x:row>
    <x:row r="731" spans="1:32" s="26" customFormat="1">
      <x:c r="A731" s="118">
        <x:v>69</x:v>
      </x:c>
      <x:c r="B731" s="118"/>
      <x:c r="C731" s="113">
        <x:v>7</x:v>
      </x:c>
      <x:c r="D731" s="20" t="s">
        <x:v>1405</x:v>
      </x:c>
      <x:c r="E731" s="20" t="s">
        <x:v>84</x:v>
      </x:c>
      <x:c r="F731" s="20" t="s">
        <x:v>1420</x:v>
      </x:c>
      <x:c r="G731" s="158" t="e">
        <x:f t="shared" si="156"/>
        <x:v>#VALUE!</x:v>
      </x:c>
      <x:c r="H731" s="158">
        <x:f t="shared" si="156"/>
        <x:v>0</x:v>
      </x:c>
      <x:c r="I731" s="285" t="e">
        <x:f t="shared" si="156"/>
        <x:v>#VALUE!</x:v>
      </x:c>
      <x:c r="J731" s="106" t="e">
        <x:v>#VALUE!</x:v>
      </x:c>
      <x:c r="K731" s="73" t="e">
        <x:v>#VALUE!</x:v>
      </x:c>
      <x:c r="L731" s="68" t="e">
        <x:v>#VALUE!</x:v>
      </x:c>
      <x:c r="M731" s="73" t="e">
        <x:v>#VALUE!</x:v>
      </x:c>
      <x:c r="N731" s="159">
        <x:v>0</x:v>
      </x:c>
      <x:c r="O731" s="106" t="e">
        <x:v>#VALUE!</x:v>
      </x:c>
      <x:c r="P731" s="73" t="e">
        <x:f t="shared" si="157"/>
        <x:v>#VALUE!</x:v>
      </x:c>
      <x:c r="Q731" s="68" t="e">
        <x:v>#VALUE!</x:v>
      </x:c>
      <x:c r="R731" s="73" t="e">
        <x:f t="shared" si="158"/>
        <x:v>#VALUE!</x:v>
      </x:c>
      <x:c r="S731" s="68">
        <x:v>0</x:v>
      </x:c>
      <x:c r="T731" s="73">
        <x:f t="shared" si="159"/>
        <x:v>0</x:v>
      </x:c>
      <x:c r="U731" s="26" t="e">
        <x:v>#VALUE!</x:v>
      </x:c>
      <x:c r="V731" s="26">
        <x:f t="shared" si="160"/>
        <x:v>0</x:v>
      </x:c>
      <x:c r="W731" s="73" t="e">
        <x:f t="shared" si="161"/>
        <x:v>#VALUE!</x:v>
      </x:c>
      <x:c r="X731" s="74" t="e">
        <x:f t="shared" si="162"/>
        <x:v>#VALUE!</x:v>
      </x:c>
      <x:c r="Y731" s="68" t="e">
        <x:f t="shared" si="163"/>
        <x:v>#VALUE!</x:v>
      </x:c>
      <x:c r="Z731" s="68" t="e">
        <x:f t="shared" si="164"/>
        <x:v>#VALUE!</x:v>
      </x:c>
      <x:c r="AC731" s="26">
        <x:v>610.02310769230769</x:v>
      </x:c>
      <x:c r="AD731" s="26">
        <x:v>0</x:v>
      </x:c>
      <x:c r="AE731" s="492">
        <x:f t="shared" si="165"/>
        <x:v>610.02310769230769</x:v>
      </x:c>
      <x:c r="AF731" s="492" t="e">
        <x:f t="shared" si="165"/>
        <x:v>#VALUE!</x:v>
      </x:c>
    </x:row>
    <x:row r="732" spans="1:32" s="26" customFormat="1">
      <x:c r="A732" s="118">
        <x:v>70</x:v>
      </x:c>
      <x:c r="B732" s="118"/>
      <x:c r="C732" s="113">
        <x:v>7</x:v>
      </x:c>
      <x:c r="D732" s="20" t="s">
        <x:v>1429</x:v>
      </x:c>
      <x:c r="E732" s="20" t="s">
        <x:v>84</x:v>
      </x:c>
      <x:c r="F732" s="20" t="s">
        <x:v>1420</x:v>
      </x:c>
      <x:c r="G732" s="158" t="e">
        <x:f t="shared" si="156"/>
        <x:v>#VALUE!</x:v>
      </x:c>
      <x:c r="H732" s="158">
        <x:f t="shared" si="156"/>
        <x:v>0</x:v>
      </x:c>
      <x:c r="I732" s="285" t="e">
        <x:f t="shared" si="156"/>
        <x:v>#VALUE!</x:v>
      </x:c>
      <x:c r="J732" s="106" t="e">
        <x:v>#VALUE!</x:v>
      </x:c>
      <x:c r="K732" s="73" t="e">
        <x:v>#VALUE!</x:v>
      </x:c>
      <x:c r="L732" s="68" t="e">
        <x:v>#VALUE!</x:v>
      </x:c>
      <x:c r="M732" s="73" t="e">
        <x:v>#VALUE!</x:v>
      </x:c>
      <x:c r="N732" s="159">
        <x:v>0</x:v>
      </x:c>
      <x:c r="O732" s="106" t="e">
        <x:v>#VALUE!</x:v>
      </x:c>
      <x:c r="P732" s="73" t="e">
        <x:f t="shared" si="157"/>
        <x:v>#VALUE!</x:v>
      </x:c>
      <x:c r="Q732" s="68" t="e">
        <x:v>#VALUE!</x:v>
      </x:c>
      <x:c r="R732" s="73" t="e">
        <x:f t="shared" si="158"/>
        <x:v>#VALUE!</x:v>
      </x:c>
      <x:c r="S732" s="68">
        <x:v>0</x:v>
      </x:c>
      <x:c r="T732" s="73">
        <x:f t="shared" si="159"/>
        <x:v>0</x:v>
      </x:c>
      <x:c r="U732" s="26" t="e">
        <x:v>#VALUE!</x:v>
      </x:c>
      <x:c r="V732" s="26">
        <x:f t="shared" si="160"/>
        <x:v>0</x:v>
      </x:c>
      <x:c r="W732" s="73" t="e">
        <x:f t="shared" si="161"/>
        <x:v>#VALUE!</x:v>
      </x:c>
      <x:c r="X732" s="74" t="e">
        <x:f t="shared" si="162"/>
        <x:v>#VALUE!</x:v>
      </x:c>
      <x:c r="Y732" s="68" t="e">
        <x:f t="shared" si="163"/>
        <x:v>#VALUE!</x:v>
      </x:c>
      <x:c r="Z732" s="68" t="e">
        <x:f t="shared" si="164"/>
        <x:v>#VALUE!</x:v>
      </x:c>
      <x:c r="AC732" s="26">
        <x:v>618.66700000000003</x:v>
      </x:c>
      <x:c r="AD732" s="26">
        <x:v>0</x:v>
      </x:c>
      <x:c r="AE732" s="492">
        <x:f t="shared" si="165"/>
        <x:v>618.66700000000003</x:v>
      </x:c>
      <x:c r="AF732" s="492" t="e">
        <x:f t="shared" si="165"/>
        <x:v>#VALUE!</x:v>
      </x:c>
    </x:row>
    <x:row r="733" spans="1:32" s="26" customFormat="1">
      <x:c r="A733" s="118">
        <x:v>71</x:v>
      </x:c>
      <x:c r="B733" s="118"/>
      <x:c r="C733" s="113">
        <x:v>7</x:v>
      </x:c>
      <x:c r="D733" s="20" t="s">
        <x:v>1406</x:v>
      </x:c>
      <x:c r="E733" s="20" t="s">
        <x:v>84</x:v>
      </x:c>
      <x:c r="F733" s="20" t="s">
        <x:v>1420</x:v>
      </x:c>
      <x:c r="G733" s="158" t="e">
        <x:f t="shared" si="156"/>
        <x:v>#VALUE!</x:v>
      </x:c>
      <x:c r="H733" s="158">
        <x:f t="shared" si="156"/>
        <x:v>0</x:v>
      </x:c>
      <x:c r="I733" s="285" t="e">
        <x:f t="shared" si="156"/>
        <x:v>#VALUE!</x:v>
      </x:c>
      <x:c r="J733" s="106" t="e">
        <x:v>#VALUE!</x:v>
      </x:c>
      <x:c r="K733" s="73" t="e">
        <x:v>#VALUE!</x:v>
      </x:c>
      <x:c r="L733" s="68" t="e">
        <x:v>#VALUE!</x:v>
      </x:c>
      <x:c r="M733" s="73" t="e">
        <x:v>#VALUE!</x:v>
      </x:c>
      <x:c r="N733" s="159">
        <x:v>0</x:v>
      </x:c>
      <x:c r="O733" s="106" t="e">
        <x:v>#VALUE!</x:v>
      </x:c>
      <x:c r="P733" s="73" t="e">
        <x:f t="shared" si="157"/>
        <x:v>#VALUE!</x:v>
      </x:c>
      <x:c r="Q733" s="68" t="e">
        <x:v>#VALUE!</x:v>
      </x:c>
      <x:c r="R733" s="73" t="e">
        <x:f t="shared" si="158"/>
        <x:v>#VALUE!</x:v>
      </x:c>
      <x:c r="S733" s="68">
        <x:v>0</x:v>
      </x:c>
      <x:c r="T733" s="73">
        <x:f t="shared" si="159"/>
        <x:v>0</x:v>
      </x:c>
      <x:c r="U733" s="26" t="e">
        <x:v>#VALUE!</x:v>
      </x:c>
      <x:c r="V733" s="26">
        <x:f t="shared" si="160"/>
        <x:v>0</x:v>
      </x:c>
      <x:c r="W733" s="73" t="e">
        <x:f t="shared" si="161"/>
        <x:v>#VALUE!</x:v>
      </x:c>
      <x:c r="X733" s="74" t="e">
        <x:f t="shared" si="162"/>
        <x:v>#VALUE!</x:v>
      </x:c>
      <x:c r="Y733" s="68" t="e">
        <x:f t="shared" si="163"/>
        <x:v>#VALUE!</x:v>
      </x:c>
      <x:c r="Z733" s="68" t="e">
        <x:f t="shared" si="164"/>
        <x:v>#VALUE!</x:v>
      </x:c>
      <x:c r="AC733" s="26">
        <x:v>554.48769230769233</x:v>
      </x:c>
      <x:c r="AD733" s="26">
        <x:v>0</x:v>
      </x:c>
      <x:c r="AE733" s="492">
        <x:f t="shared" si="165"/>
        <x:v>554.48769230769233</x:v>
      </x:c>
      <x:c r="AF733" s="492" t="e">
        <x:f t="shared" si="165"/>
        <x:v>#VALUE!</x:v>
      </x:c>
    </x:row>
    <x:row r="734" spans="1:32" s="26" customFormat="1">
      <x:c r="A734" s="118">
        <x:v>72</x:v>
      </x:c>
      <x:c r="B734" s="118"/>
      <x:c r="C734" s="113">
        <x:v>7</x:v>
      </x:c>
      <x:c r="D734" s="20" t="s">
        <x:v>1423</x:v>
      </x:c>
      <x:c r="E734" s="20" t="s">
        <x:v>84</x:v>
      </x:c>
      <x:c r="F734" s="20" t="s">
        <x:v>1420</x:v>
      </x:c>
      <x:c r="G734" s="158" t="e">
        <x:f t="shared" si="156"/>
        <x:v>#VALUE!</x:v>
      </x:c>
      <x:c r="H734" s="158">
        <x:f t="shared" si="156"/>
        <x:v>0</x:v>
      </x:c>
      <x:c r="I734" s="285" t="e">
        <x:f t="shared" si="156"/>
        <x:v>#VALUE!</x:v>
      </x:c>
      <x:c r="J734" s="106" t="e">
        <x:v>#VALUE!</x:v>
      </x:c>
      <x:c r="K734" s="73" t="e">
        <x:v>#VALUE!</x:v>
      </x:c>
      <x:c r="L734" s="68" t="e">
        <x:v>#VALUE!</x:v>
      </x:c>
      <x:c r="M734" s="73" t="e">
        <x:v>#VALUE!</x:v>
      </x:c>
      <x:c r="N734" s="159">
        <x:v>0</x:v>
      </x:c>
      <x:c r="O734" s="106" t="e">
        <x:v>#VALUE!</x:v>
      </x:c>
      <x:c r="P734" s="73" t="e">
        <x:f t="shared" si="157"/>
        <x:v>#VALUE!</x:v>
      </x:c>
      <x:c r="Q734" s="68" t="e">
        <x:v>#VALUE!</x:v>
      </x:c>
      <x:c r="R734" s="73" t="e">
        <x:f t="shared" si="158"/>
        <x:v>#VALUE!</x:v>
      </x:c>
      <x:c r="S734" s="68">
        <x:v>0</x:v>
      </x:c>
      <x:c r="T734" s="73">
        <x:f t="shared" si="159"/>
        <x:v>0</x:v>
      </x:c>
      <x:c r="U734" s="26" t="e">
        <x:v>#VALUE!</x:v>
      </x:c>
      <x:c r="V734" s="26">
        <x:f t="shared" si="160"/>
        <x:v>0</x:v>
      </x:c>
      <x:c r="W734" s="73" t="e">
        <x:f t="shared" si="161"/>
        <x:v>#VALUE!</x:v>
      </x:c>
      <x:c r="X734" s="74" t="e">
        <x:f t="shared" si="162"/>
        <x:v>#VALUE!</x:v>
      </x:c>
      <x:c r="Y734" s="68" t="e">
        <x:f t="shared" si="163"/>
        <x:v>#VALUE!</x:v>
      </x:c>
      <x:c r="Z734" s="68" t="e">
        <x:f t="shared" si="164"/>
        <x:v>#VALUE!</x:v>
      </x:c>
      <x:c r="AC734" s="26">
        <x:v>562.09190000000001</x:v>
      </x:c>
      <x:c r="AD734" s="26">
        <x:v>0</x:v>
      </x:c>
      <x:c r="AE734" s="492">
        <x:f t="shared" si="165"/>
        <x:v>562.09190000000001</x:v>
      </x:c>
      <x:c r="AF734" s="492" t="e">
        <x:f t="shared" si="165"/>
        <x:v>#VALUE!</x:v>
      </x:c>
    </x:row>
    <x:row r="735" spans="1:32" s="26" customFormat="1">
      <x:c r="A735" s="118">
        <x:v>73</x:v>
      </x:c>
      <x:c r="B735" s="118"/>
      <x:c r="C735" s="113">
        <x:v>7</x:v>
      </x:c>
      <x:c r="D735" s="20" t="s">
        <x:v>1407</x:v>
      </x:c>
      <x:c r="E735" s="20" t="s">
        <x:v>84</x:v>
      </x:c>
      <x:c r="F735" s="20" t="s">
        <x:v>1420</x:v>
      </x:c>
      <x:c r="G735" s="158" t="e">
        <x:f t="shared" si="156"/>
        <x:v>#VALUE!</x:v>
      </x:c>
      <x:c r="H735" s="158">
        <x:f t="shared" si="156"/>
        <x:v>0</x:v>
      </x:c>
      <x:c r="I735" s="285" t="e">
        <x:f t="shared" si="156"/>
        <x:v>#VALUE!</x:v>
      </x:c>
      <x:c r="J735" s="106" t="e">
        <x:v>#VALUE!</x:v>
      </x:c>
      <x:c r="K735" s="73" t="e">
        <x:v>#VALUE!</x:v>
      </x:c>
      <x:c r="L735" s="68" t="e">
        <x:v>#VALUE!</x:v>
      </x:c>
      <x:c r="M735" s="73" t="e">
        <x:v>#VALUE!</x:v>
      </x:c>
      <x:c r="N735" s="159">
        <x:v>0</x:v>
      </x:c>
      <x:c r="O735" s="106" t="e">
        <x:v>#VALUE!</x:v>
      </x:c>
      <x:c r="P735" s="73" t="e">
        <x:f t="shared" si="157"/>
        <x:v>#VALUE!</x:v>
      </x:c>
      <x:c r="Q735" s="68" t="e">
        <x:v>#VALUE!</x:v>
      </x:c>
      <x:c r="R735" s="73" t="e">
        <x:f t="shared" si="158"/>
        <x:v>#VALUE!</x:v>
      </x:c>
      <x:c r="S735" s="68">
        <x:v>0</x:v>
      </x:c>
      <x:c r="T735" s="73">
        <x:f t="shared" si="159"/>
        <x:v>0</x:v>
      </x:c>
      <x:c r="U735" s="26" t="e">
        <x:v>#VALUE!</x:v>
      </x:c>
      <x:c r="V735" s="26">
        <x:f t="shared" si="160"/>
        <x:v>0</x:v>
      </x:c>
      <x:c r="W735" s="73" t="e">
        <x:f t="shared" si="161"/>
        <x:v>#VALUE!</x:v>
      </x:c>
      <x:c r="X735" s="74" t="e">
        <x:f t="shared" si="162"/>
        <x:v>#VALUE!</x:v>
      </x:c>
      <x:c r="Y735" s="68" t="e">
        <x:f t="shared" si="163"/>
        <x:v>#VALUE!</x:v>
      </x:c>
      <x:c r="Z735" s="68" t="e">
        <x:f t="shared" si="164"/>
        <x:v>#VALUE!</x:v>
      </x:c>
      <x:c r="AC735" s="26">
        <x:v>588.33000000000004</x:v>
      </x:c>
      <x:c r="AD735" s="26">
        <x:v>0</x:v>
      </x:c>
      <x:c r="AE735" s="492">
        <x:f t="shared" si="165"/>
        <x:v>588.33000000000004</x:v>
      </x:c>
      <x:c r="AF735" s="492" t="e">
        <x:f t="shared" si="165"/>
        <x:v>#VALUE!</x:v>
      </x:c>
    </x:row>
    <x:row r="736" spans="1:32" s="26" customFormat="1">
      <x:c r="A736" s="118">
        <x:v>74</x:v>
      </x:c>
      <x:c r="B736" s="118"/>
      <x:c r="C736" s="113">
        <x:v>7</x:v>
      </x:c>
      <x:c r="D736" s="20" t="s">
        <x:v>1424</x:v>
      </x:c>
      <x:c r="E736" s="20" t="s">
        <x:v>84</x:v>
      </x:c>
      <x:c r="F736" s="20" t="s">
        <x:v>1420</x:v>
      </x:c>
      <x:c r="G736" s="158" t="e">
        <x:f t="shared" si="156"/>
        <x:v>#VALUE!</x:v>
      </x:c>
      <x:c r="H736" s="158">
        <x:f t="shared" si="156"/>
        <x:v>0</x:v>
      </x:c>
      <x:c r="I736" s="285" t="e">
        <x:f t="shared" si="156"/>
        <x:v>#VALUE!</x:v>
      </x:c>
      <x:c r="J736" s="106" t="e">
        <x:v>#VALUE!</x:v>
      </x:c>
      <x:c r="K736" s="73" t="e">
        <x:v>#VALUE!</x:v>
      </x:c>
      <x:c r="L736" s="68" t="e">
        <x:v>#VALUE!</x:v>
      </x:c>
      <x:c r="M736" s="73" t="e">
        <x:v>#VALUE!</x:v>
      </x:c>
      <x:c r="N736" s="159">
        <x:v>0</x:v>
      </x:c>
      <x:c r="O736" s="106" t="e">
        <x:v>#VALUE!</x:v>
      </x:c>
      <x:c r="P736" s="73" t="e">
        <x:f t="shared" si="157"/>
        <x:v>#VALUE!</x:v>
      </x:c>
      <x:c r="Q736" s="68" t="e">
        <x:v>#VALUE!</x:v>
      </x:c>
      <x:c r="R736" s="73" t="e">
        <x:f t="shared" si="158"/>
        <x:v>#VALUE!</x:v>
      </x:c>
      <x:c r="S736" s="68">
        <x:v>0</x:v>
      </x:c>
      <x:c r="T736" s="73">
        <x:f t="shared" si="159"/>
        <x:v>0</x:v>
      </x:c>
      <x:c r="U736" s="26" t="e">
        <x:v>#VALUE!</x:v>
      </x:c>
      <x:c r="V736" s="26">
        <x:f t="shared" si="160"/>
        <x:v>0</x:v>
      </x:c>
      <x:c r="W736" s="73" t="e">
        <x:f t="shared" si="161"/>
        <x:v>#VALUE!</x:v>
      </x:c>
      <x:c r="X736" s="74" t="e">
        <x:f t="shared" si="162"/>
        <x:v>#VALUE!</x:v>
      </x:c>
      <x:c r="Y736" s="68" t="e">
        <x:f t="shared" si="163"/>
        <x:v>#VALUE!</x:v>
      </x:c>
      <x:c r="Z736" s="68" t="e">
        <x:f t="shared" si="164"/>
        <x:v>#VALUE!</x:v>
      </x:c>
      <x:c r="AC736" s="26">
        <x:v>596.66999999999996</x:v>
      </x:c>
      <x:c r="AD736" s="26">
        <x:v>0</x:v>
      </x:c>
      <x:c r="AE736" s="492">
        <x:f t="shared" si="165"/>
        <x:v>596.66999999999996</x:v>
      </x:c>
      <x:c r="AF736" s="492" t="e">
        <x:f t="shared" si="165"/>
        <x:v>#VALUE!</x:v>
      </x:c>
    </x:row>
    <x:row r="737" spans="1:32" s="26" customFormat="1">
      <x:c r="A737" s="118">
        <x:v>75</x:v>
      </x:c>
      <x:c r="B737" s="118"/>
      <x:c r="C737" s="113">
        <x:v>7</x:v>
      </x:c>
      <x:c r="D737" s="20" t="s">
        <x:v>1408</x:v>
      </x:c>
      <x:c r="E737" s="20" t="s">
        <x:v>84</x:v>
      </x:c>
      <x:c r="F737" s="20" t="s">
        <x:v>1420</x:v>
      </x:c>
      <x:c r="G737" s="158" t="e">
        <x:f t="shared" si="156"/>
        <x:v>#VALUE!</x:v>
      </x:c>
      <x:c r="H737" s="158">
        <x:f t="shared" si="156"/>
        <x:v>0</x:v>
      </x:c>
      <x:c r="I737" s="285" t="e">
        <x:f t="shared" si="156"/>
        <x:v>#VALUE!</x:v>
      </x:c>
      <x:c r="J737" s="106" t="e">
        <x:v>#VALUE!</x:v>
      </x:c>
      <x:c r="K737" s="73" t="e">
        <x:v>#VALUE!</x:v>
      </x:c>
      <x:c r="L737" s="68" t="e">
        <x:v>#VALUE!</x:v>
      </x:c>
      <x:c r="M737" s="73" t="e">
        <x:v>#VALUE!</x:v>
      </x:c>
      <x:c r="N737" s="159">
        <x:v>0</x:v>
      </x:c>
      <x:c r="O737" s="106" t="e">
        <x:v>#VALUE!</x:v>
      </x:c>
      <x:c r="P737" s="73" t="e">
        <x:f t="shared" si="157"/>
        <x:v>#VALUE!</x:v>
      </x:c>
      <x:c r="Q737" s="68" t="e">
        <x:v>#VALUE!</x:v>
      </x:c>
      <x:c r="R737" s="73" t="e">
        <x:f t="shared" si="158"/>
        <x:v>#VALUE!</x:v>
      </x:c>
      <x:c r="S737" s="68">
        <x:v>0</x:v>
      </x:c>
      <x:c r="T737" s="73">
        <x:f t="shared" si="159"/>
        <x:v>0</x:v>
      </x:c>
      <x:c r="U737" s="26" t="e">
        <x:v>#VALUE!</x:v>
      </x:c>
      <x:c r="V737" s="26">
        <x:f t="shared" si="160"/>
        <x:v>0</x:v>
      </x:c>
      <x:c r="W737" s="73" t="e">
        <x:f t="shared" si="161"/>
        <x:v>#VALUE!</x:v>
      </x:c>
      <x:c r="X737" s="74" t="e">
        <x:f t="shared" si="162"/>
        <x:v>#VALUE!</x:v>
      </x:c>
      <x:c r="Y737" s="68" t="e">
        <x:f t="shared" si="163"/>
        <x:v>#VALUE!</x:v>
      </x:c>
      <x:c r="Z737" s="68" t="e">
        <x:f t="shared" si="164"/>
        <x:v>#VALUE!</x:v>
      </x:c>
      <x:c r="AC737" s="26">
        <x:v>668.1615384615385</x:v>
      </x:c>
      <x:c r="AD737" s="26">
        <x:v>0</x:v>
      </x:c>
      <x:c r="AE737" s="492">
        <x:f t="shared" si="165"/>
        <x:v>668.1615384615385</x:v>
      </x:c>
      <x:c r="AF737" s="492" t="e">
        <x:f t="shared" si="165"/>
        <x:v>#VALUE!</x:v>
      </x:c>
    </x:row>
    <x:row r="738" spans="1:32" s="26" customFormat="1">
      <x:c r="A738" s="118">
        <x:v>76</x:v>
      </x:c>
      <x:c r="B738" s="118"/>
      <x:c r="C738" s="113">
        <x:v>7</x:v>
      </x:c>
      <x:c r="D738" s="20" t="s">
        <x:v>1430</x:v>
      </x:c>
      <x:c r="E738" s="20" t="s">
        <x:v>84</x:v>
      </x:c>
      <x:c r="F738" s="20" t="s">
        <x:v>1420</x:v>
      </x:c>
      <x:c r="G738" s="158" t="e">
        <x:f t="shared" si="156"/>
        <x:v>#VALUE!</x:v>
      </x:c>
      <x:c r="H738" s="158">
        <x:f t="shared" si="156"/>
        <x:v>0</x:v>
      </x:c>
      <x:c r="I738" s="285" t="e">
        <x:f t="shared" si="156"/>
        <x:v>#VALUE!</x:v>
      </x:c>
      <x:c r="J738" s="106" t="e">
        <x:v>#VALUE!</x:v>
      </x:c>
      <x:c r="K738" s="73" t="e">
        <x:v>#VALUE!</x:v>
      </x:c>
      <x:c r="L738" s="68" t="e">
        <x:v>#VALUE!</x:v>
      </x:c>
      <x:c r="M738" s="73" t="e">
        <x:v>#VALUE!</x:v>
      </x:c>
      <x:c r="N738" s="159">
        <x:v>0</x:v>
      </x:c>
      <x:c r="O738" s="106" t="e">
        <x:v>#VALUE!</x:v>
      </x:c>
      <x:c r="P738" s="73" t="e">
        <x:f t="shared" si="157"/>
        <x:v>#VALUE!</x:v>
      </x:c>
      <x:c r="Q738" s="68" t="e">
        <x:v>#VALUE!</x:v>
      </x:c>
      <x:c r="R738" s="73" t="e">
        <x:f t="shared" si="158"/>
        <x:v>#VALUE!</x:v>
      </x:c>
      <x:c r="S738" s="68">
        <x:v>0</x:v>
      </x:c>
      <x:c r="T738" s="73">
        <x:f t="shared" si="159"/>
        <x:v>0</x:v>
      </x:c>
      <x:c r="U738" s="26" t="e">
        <x:v>#VALUE!</x:v>
      </x:c>
      <x:c r="V738" s="26">
        <x:f t="shared" si="160"/>
        <x:v>0</x:v>
      </x:c>
      <x:c r="W738" s="73" t="e">
        <x:f t="shared" si="161"/>
        <x:v>#VALUE!</x:v>
      </x:c>
      <x:c r="X738" s="74" t="e">
        <x:f t="shared" si="162"/>
        <x:v>#VALUE!</x:v>
      </x:c>
      <x:c r="Y738" s="68" t="e">
        <x:f t="shared" si="163"/>
        <x:v>#VALUE!</x:v>
      </x:c>
      <x:c r="Z738" s="68" t="e">
        <x:f t="shared" si="164"/>
        <x:v>#VALUE!</x:v>
      </x:c>
      <x:c r="AC738" s="26">
        <x:v>677.30899999999997</x:v>
      </x:c>
      <x:c r="AD738" s="26">
        <x:v>0</x:v>
      </x:c>
      <x:c r="AE738" s="492">
        <x:f t="shared" si="165"/>
        <x:v>677.30899999999997</x:v>
      </x:c>
      <x:c r="AF738" s="492" t="e">
        <x:f t="shared" si="165"/>
        <x:v>#VALUE!</x:v>
      </x:c>
    </x:row>
    <x:row r="739" spans="1:32" s="26" customFormat="1">
      <x:c r="A739" s="118">
        <x:v>77</x:v>
      </x:c>
      <x:c r="B739" s="118"/>
      <x:c r="C739" s="113">
        <x:v>7</x:v>
      </x:c>
      <x:c r="D739" s="20" t="s">
        <x:v>1439</x:v>
      </x:c>
      <x:c r="E739" s="20" t="s">
        <x:v>84</x:v>
      </x:c>
      <x:c r="F739" s="20" t="s">
        <x:v>53</x:v>
      </x:c>
      <x:c r="G739" s="158" t="e">
        <x:f t="shared" si="156"/>
        <x:v>#VALUE!</x:v>
      </x:c>
      <x:c r="H739" s="158">
        <x:f t="shared" si="156"/>
        <x:v>0</x:v>
      </x:c>
      <x:c r="I739" s="285" t="e">
        <x:f t="shared" si="156"/>
        <x:v>#VALUE!</x:v>
      </x:c>
      <x:c r="J739" s="106" t="e">
        <x:v>#VALUE!</x:v>
      </x:c>
      <x:c r="K739" s="73" t="e">
        <x:v>#VALUE!</x:v>
      </x:c>
      <x:c r="L739" s="68" t="e">
        <x:v>#VALUE!</x:v>
      </x:c>
      <x:c r="M739" s="73" t="e">
        <x:v>#VALUE!</x:v>
      </x:c>
      <x:c r="N739" s="159">
        <x:v>0</x:v>
      </x:c>
      <x:c r="O739" s="106" t="e">
        <x:v>#VALUE!</x:v>
      </x:c>
      <x:c r="P739" s="73" t="e">
        <x:f t="shared" si="157"/>
        <x:v>#VALUE!</x:v>
      </x:c>
      <x:c r="Q739" s="68" t="e">
        <x:v>#VALUE!</x:v>
      </x:c>
      <x:c r="R739" s="73" t="e">
        <x:f t="shared" si="158"/>
        <x:v>#VALUE!</x:v>
      </x:c>
      <x:c r="S739" s="68">
        <x:v>0</x:v>
      </x:c>
      <x:c r="T739" s="73">
        <x:f t="shared" si="159"/>
        <x:v>0</x:v>
      </x:c>
      <x:c r="U739" s="26" t="e">
        <x:v>#VALUE!</x:v>
      </x:c>
      <x:c r="V739" s="26">
        <x:f t="shared" si="160"/>
        <x:v>0</x:v>
      </x:c>
      <x:c r="W739" s="73" t="e">
        <x:f t="shared" si="161"/>
        <x:v>#VALUE!</x:v>
      </x:c>
      <x:c r="X739" s="74" t="e">
        <x:f t="shared" si="162"/>
        <x:v>#VALUE!</x:v>
      </x:c>
      <x:c r="Y739" s="68" t="e">
        <x:f t="shared" si="163"/>
        <x:v>#VALUE!</x:v>
      </x:c>
      <x:c r="Z739" s="68" t="e">
        <x:f t="shared" si="164"/>
        <x:v>#VALUE!</x:v>
      </x:c>
      <x:c r="AC739" s="26">
        <x:v>966.47935172413793</x:v>
      </x:c>
      <x:c r="AD739" s="26">
        <x:v>7731.8348137931034</x:v>
      </x:c>
      <x:c r="AE739" s="492">
        <x:f t="shared" si="165"/>
        <x:v>966.47935172413793</x:v>
      </x:c>
      <x:c r="AF739" s="492" t="e">
        <x:f t="shared" si="165"/>
        <x:v>#VALUE!</x:v>
      </x:c>
    </x:row>
    <x:row r="740" spans="1:32" s="26" customFormat="1">
      <x:c r="A740" s="118">
        <x:v>78</x:v>
      </x:c>
      <x:c r="B740" s="118"/>
      <x:c r="C740" s="113">
        <x:v>7</x:v>
      </x:c>
      <x:c r="D740" s="20" t="s">
        <x:v>85</x:v>
      </x:c>
      <x:c r="E740" s="20" t="s">
        <x:v>123</x:v>
      </x:c>
      <x:c r="F740" s="20" t="s">
        <x:v>87</x:v>
      </x:c>
      <x:c r="G740" s="158" t="e">
        <x:f t="shared" si="156"/>
        <x:v>#VALUE!</x:v>
      </x:c>
      <x:c r="H740" s="158">
        <x:f t="shared" si="156"/>
        <x:v>34.549243300000001</x:v>
      </x:c>
      <x:c r="I740" s="285" t="e">
        <x:f t="shared" si="156"/>
        <x:v>#VALUE!</x:v>
      </x:c>
      <x:c r="J740" s="106" t="e">
        <x:v>#VALUE!</x:v>
      </x:c>
      <x:c r="K740" s="73" t="e">
        <x:v>#VALUE!</x:v>
      </x:c>
      <x:c r="L740" s="68" t="e">
        <x:v>#VALUE!</x:v>
      </x:c>
      <x:c r="M740" s="73" t="e">
        <x:v>#VALUE!</x:v>
      </x:c>
      <x:c r="N740" s="159">
        <x:v>34.549243300000001</x:v>
      </x:c>
      <x:c r="O740" s="106" t="e">
        <x:v>#VALUE!</x:v>
      </x:c>
      <x:c r="P740" s="73" t="e">
        <x:f t="shared" si="157"/>
        <x:v>#VALUE!</x:v>
      </x:c>
      <x:c r="Q740" s="68" t="e">
        <x:v>#VALUE!</x:v>
      </x:c>
      <x:c r="R740" s="73" t="e">
        <x:f t="shared" si="158"/>
        <x:v>#VALUE!</x:v>
      </x:c>
      <x:c r="S740" s="68">
        <x:v>0</x:v>
      </x:c>
      <x:c r="T740" s="73">
        <x:f t="shared" si="159"/>
        <x:v>0</x:v>
      </x:c>
      <x:c r="U740" s="26" t="e">
        <x:v>#VALUE!</x:v>
      </x:c>
      <x:c r="V740" s="26">
        <x:f t="shared" si="160"/>
        <x:v>34.549243300000001</x:v>
      </x:c>
      <x:c r="W740" s="73" t="e">
        <x:f t="shared" si="161"/>
        <x:v>#VALUE!</x:v>
      </x:c>
      <x:c r="X740" s="74" t="e">
        <x:f t="shared" si="162"/>
        <x:v>#VALUE!</x:v>
      </x:c>
      <x:c r="Y740" s="68" t="e">
        <x:f t="shared" si="163"/>
        <x:v>#VALUE!</x:v>
      </x:c>
      <x:c r="Z740" s="68" t="e">
        <x:f>+U740-Y740</x:f>
        <x:v>#VALUE!</x:v>
      </x:c>
      <x:c r="AA740" s="26" t="s">
        <x:v>1592</x:v>
      </x:c>
      <x:c r="AB740" s="476" t="s">
        <x:v>1586</x:v>
      </x:c>
      <x:c r="AC740" s="26">
        <x:v>42.803694109628779</x:v>
      </x:c>
      <x:c r="AD740" s="26">
        <x:v>64205.541164443166</x:v>
      </x:c>
      <x:c r="AE740" s="492">
        <x:f t="shared" si="165"/>
        <x:v>8.2544508096287785</x:v>
      </x:c>
      <x:c r="AF740" s="492" t="e">
        <x:f t="shared" si="165"/>
        <x:v>#VALUE!</x:v>
      </x:c>
    </x:row>
    <x:row r="741" spans="1:32" s="26" customFormat="1">
      <x:c r="A741" s="118">
        <x:v>79</x:v>
      </x:c>
      <x:c r="B741" s="118"/>
      <x:c r="C741" s="113">
        <x:v>7</x:v>
      </x:c>
      <x:c r="D741" s="20" t="s">
        <x:v>88</x:v>
      </x:c>
      <x:c r="E741" s="20" t="s">
        <x:v>123</x:v>
      </x:c>
      <x:c r="F741" s="20" t="s">
        <x:v>89</x:v>
      </x:c>
      <x:c r="G741" s="158" t="e">
        <x:f t="shared" si="156"/>
        <x:v>#VALUE!</x:v>
      </x:c>
      <x:c r="H741" s="158">
        <x:f t="shared" si="156"/>
        <x:v>40.160523260000005</x:v>
      </x:c>
      <x:c r="I741" s="285" t="e">
        <x:f t="shared" si="156"/>
        <x:v>#VALUE!</x:v>
      </x:c>
      <x:c r="J741" s="106" t="e">
        <x:v>#VALUE!</x:v>
      </x:c>
      <x:c r="K741" s="73" t="e">
        <x:v>#VALUE!</x:v>
      </x:c>
      <x:c r="L741" s="68" t="e">
        <x:v>#VALUE!</x:v>
      </x:c>
      <x:c r="M741" s="73" t="e">
        <x:v>#VALUE!</x:v>
      </x:c>
      <x:c r="N741" s="159">
        <x:v>40.160523260000005</x:v>
      </x:c>
      <x:c r="O741" s="106" t="e">
        <x:v>#VALUE!</x:v>
      </x:c>
      <x:c r="P741" s="73" t="e">
        <x:f t="shared" si="157"/>
        <x:v>#VALUE!</x:v>
      </x:c>
      <x:c r="Q741" s="68" t="e">
        <x:v>#VALUE!</x:v>
      </x:c>
      <x:c r="R741" s="73" t="e">
        <x:f t="shared" si="158"/>
        <x:v>#VALUE!</x:v>
      </x:c>
      <x:c r="S741" s="68">
        <x:v>0</x:v>
      </x:c>
      <x:c r="T741" s="73">
        <x:f t="shared" si="159"/>
        <x:v>0</x:v>
      </x:c>
      <x:c r="U741" s="26" t="e">
        <x:v>#VALUE!</x:v>
      </x:c>
      <x:c r="V741" s="26">
        <x:f t="shared" si="160"/>
        <x:v>40.160523260000005</x:v>
      </x:c>
      <x:c r="W741" s="73" t="e">
        <x:f t="shared" si="161"/>
        <x:v>#VALUE!</x:v>
      </x:c>
      <x:c r="X741" s="74" t="e">
        <x:f t="shared" si="162"/>
        <x:v>#VALUE!</x:v>
      </x:c>
      <x:c r="Y741" s="68" t="e">
        <x:f t="shared" si="163"/>
        <x:v>#VALUE!</x:v>
      </x:c>
      <x:c r="Z741" s="68" t="e">
        <x:f t="shared" si="164"/>
        <x:v>#VALUE!</x:v>
      </x:c>
      <x:c r="AA741" s="26" t="s">
        <x:v>1592</x:v>
      </x:c>
      <x:c r="AB741" s="477" t="s">
        <x:v>1586</x:v>
      </x:c>
      <x:c r="AC741" s="26">
        <x:v>49.86685758357612</x:v>
      </x:c>
      <x:c r="AD741" s="26">
        <x:v>99733.715167152244</x:v>
      </x:c>
      <x:c r="AE741" s="492">
        <x:f t="shared" si="165"/>
        <x:v>9.7063343235761153</x:v>
      </x:c>
      <x:c r="AF741" s="492" t="e">
        <x:f t="shared" si="165"/>
        <x:v>#VALUE!</x:v>
      </x:c>
    </x:row>
    <x:row r="742" spans="1:32" s="26" customFormat="1">
      <x:c r="A742" s="118">
        <x:v>80</x:v>
      </x:c>
      <x:c r="B742" s="118"/>
      <x:c r="C742" s="113">
        <x:v>7</x:v>
      </x:c>
      <x:c r="D742" s="20" t="s">
        <x:v>90</x:v>
      </x:c>
      <x:c r="E742" s="20" t="s">
        <x:v>123</x:v>
      </x:c>
      <x:c r="F742" s="20" t="s">
        <x:v>91</x:v>
      </x:c>
      <x:c r="G742" s="158" t="e">
        <x:f t="shared" si="156"/>
        <x:v>#VALUE!</x:v>
      </x:c>
      <x:c r="H742" s="158">
        <x:f t="shared" si="156"/>
        <x:v>30.894961240000001</x:v>
      </x:c>
      <x:c r="I742" s="285" t="e">
        <x:f t="shared" si="156"/>
        <x:v>#VALUE!</x:v>
      </x:c>
      <x:c r="J742" s="106" t="e">
        <x:v>#VALUE!</x:v>
      </x:c>
      <x:c r="K742" s="73" t="e">
        <x:v>#VALUE!</x:v>
      </x:c>
      <x:c r="L742" s="68" t="e">
        <x:v>#VALUE!</x:v>
      </x:c>
      <x:c r="M742" s="73" t="e">
        <x:v>#VALUE!</x:v>
      </x:c>
      <x:c r="N742" s="159">
        <x:v>30.894961240000001</x:v>
      </x:c>
      <x:c r="O742" s="106" t="e">
        <x:v>#VALUE!</x:v>
      </x:c>
      <x:c r="P742" s="73" t="e">
        <x:f t="shared" si="157"/>
        <x:v>#VALUE!</x:v>
      </x:c>
      <x:c r="Q742" s="68" t="e">
        <x:v>#VALUE!</x:v>
      </x:c>
      <x:c r="R742" s="73" t="e">
        <x:f t="shared" si="158"/>
        <x:v>#VALUE!</x:v>
      </x:c>
      <x:c r="S742" s="68">
        <x:v>0</x:v>
      </x:c>
      <x:c r="T742" s="73">
        <x:f t="shared" si="159"/>
        <x:v>0</x:v>
      </x:c>
      <x:c r="U742" s="26" t="e">
        <x:v>#VALUE!</x:v>
      </x:c>
      <x:c r="V742" s="26">
        <x:f t="shared" si="160"/>
        <x:v>30.894961240000001</x:v>
      </x:c>
      <x:c r="W742" s="73" t="e">
        <x:f t="shared" si="161"/>
        <x:v>#VALUE!</x:v>
      </x:c>
      <x:c r="X742" s="74" t="e">
        <x:f t="shared" si="162"/>
        <x:v>#VALUE!</x:v>
      </x:c>
      <x:c r="Y742" s="68" t="e">
        <x:f t="shared" si="163"/>
        <x:v>#VALUE!</x:v>
      </x:c>
      <x:c r="Z742" s="68" t="e">
        <x:f t="shared" si="164"/>
        <x:v>#VALUE!</x:v>
      </x:c>
      <x:c r="AA742" s="26" t="s">
        <x:v>1592</x:v>
      </x:c>
      <x:c r="AB742" s="477" t="s">
        <x:v>1586</x:v>
      </x:c>
      <x:c r="AC742" s="26">
        <x:v>38.408492340952861</x:v>
      </x:c>
      <x:c r="AD742" s="26">
        <x:v>138270.57242743031</x:v>
      </x:c>
      <x:c r="AE742" s="492">
        <x:f t="shared" si="165"/>
        <x:v>7.5135311009528607</x:v>
      </x:c>
      <x:c r="AF742" s="492" t="e">
        <x:f t="shared" si="165"/>
        <x:v>#VALUE!</x:v>
      </x:c>
    </x:row>
    <x:row r="743" spans="1:32" s="26" customFormat="1">
      <x:c r="A743" s="118">
        <x:v>81</x:v>
      </x:c>
      <x:c r="B743" s="118"/>
      <x:c r="C743" s="113">
        <x:v>7</x:v>
      </x:c>
      <x:c r="D743" s="20" t="s">
        <x:v>1386</x:v>
      </x:c>
      <x:c r="E743" s="20" t="s">
        <x:v>123</x:v>
      </x:c>
      <x:c r="F743" s="20" t="s">
        <x:v>1400</x:v>
      </x:c>
      <x:c r="G743" s="158" t="e">
        <x:f t="shared" si="156"/>
        <x:v>#VALUE!</x:v>
      </x:c>
      <x:c r="H743" s="158">
        <x:f t="shared" si="156"/>
        <x:v>0</x:v>
      </x:c>
      <x:c r="I743" s="285" t="e">
        <x:f t="shared" si="156"/>
        <x:v>#VALUE!</x:v>
      </x:c>
      <x:c r="J743" s="106" t="e">
        <x:v>#VALUE!</x:v>
      </x:c>
      <x:c r="K743" s="73" t="e">
        <x:v>#VALUE!</x:v>
      </x:c>
      <x:c r="L743" s="68" t="e">
        <x:v>#VALUE!</x:v>
      </x:c>
      <x:c r="M743" s="73" t="e">
        <x:v>#VALUE!</x:v>
      </x:c>
      <x:c r="N743" s="159">
        <x:v>0</x:v>
      </x:c>
      <x:c r="O743" s="106" t="e">
        <x:v>#VALUE!</x:v>
      </x:c>
      <x:c r="P743" s="73" t="e">
        <x:f t="shared" si="157"/>
        <x:v>#VALUE!</x:v>
      </x:c>
      <x:c r="Q743" s="68" t="e">
        <x:v>#VALUE!</x:v>
      </x:c>
      <x:c r="R743" s="73" t="e">
        <x:f t="shared" si="158"/>
        <x:v>#VALUE!</x:v>
      </x:c>
      <x:c r="S743" s="68">
        <x:v>0</x:v>
      </x:c>
      <x:c r="T743" s="73">
        <x:f t="shared" si="159"/>
        <x:v>0</x:v>
      </x:c>
      <x:c r="U743" s="26" t="e">
        <x:v>#VALUE!</x:v>
      </x:c>
      <x:c r="V743" s="26">
        <x:f t="shared" si="160"/>
        <x:v>0</x:v>
      </x:c>
      <x:c r="W743" s="73" t="e">
        <x:f t="shared" si="161"/>
        <x:v>#VALUE!</x:v>
      </x:c>
      <x:c r="X743" s="74" t="e">
        <x:f t="shared" si="162"/>
        <x:v>#VALUE!</x:v>
      </x:c>
      <x:c r="Y743" s="68" t="e">
        <x:f t="shared" si="163"/>
        <x:v>#VALUE!</x:v>
      </x:c>
      <x:c r="Z743" s="68" t="e">
        <x:f t="shared" si="164"/>
        <x:v>#VALUE!</x:v>
      </x:c>
      <x:c r="AC743" s="26">
        <x:v>44.392618568299063</x:v>
      </x:c>
      <x:c r="AD743" s="26">
        <x:v>0</x:v>
      </x:c>
      <x:c r="AE743" s="492">
        <x:f t="shared" si="165"/>
        <x:v>44.392618568299063</x:v>
      </x:c>
      <x:c r="AF743" s="492" t="e">
        <x:f t="shared" si="165"/>
        <x:v>#VALUE!</x:v>
      </x:c>
    </x:row>
    <x:row r="744" spans="1:32" s="26" customFormat="1">
      <x:c r="A744" s="118">
        <x:v>82</x:v>
      </x:c>
      <x:c r="B744" s="118"/>
      <x:c r="C744" s="113">
        <x:v>7</x:v>
      </x:c>
      <x:c r="D744" s="101">
        <x:v>15327260</x:v>
      </x:c>
      <x:c r="E744" s="20" t="s">
        <x:v>1510</x:v>
      </x:c>
      <x:c r="F744" s="20" t="s">
        <x:v>1513</x:v>
      </x:c>
      <x:c r="G744" s="158" t="e">
        <x:f t="shared" si="156"/>
        <x:v>#VALUE!</x:v>
      </x:c>
      <x:c r="H744" s="158">
        <x:f t="shared" si="156"/>
        <x:v>0</x:v>
      </x:c>
      <x:c r="I744" s="285" t="e">
        <x:f t="shared" si="156"/>
        <x:v>#VALUE!</x:v>
      </x:c>
      <x:c r="J744" s="106" t="e">
        <x:v>#VALUE!</x:v>
      </x:c>
      <x:c r="K744" s="73" t="e">
        <x:v>#VALUE!</x:v>
      </x:c>
      <x:c r="L744" s="68" t="e">
        <x:v>#VALUE!</x:v>
      </x:c>
      <x:c r="M744" s="73" t="e">
        <x:v>#VALUE!</x:v>
      </x:c>
      <x:c r="N744" s="159">
        <x:v>0</x:v>
      </x:c>
      <x:c r="O744" s="106" t="e">
        <x:v>#VALUE!</x:v>
      </x:c>
      <x:c r="P744" s="73" t="e">
        <x:f t="shared" si="157"/>
        <x:v>#VALUE!</x:v>
      </x:c>
      <x:c r="Q744" s="68" t="e">
        <x:v>#VALUE!</x:v>
      </x:c>
      <x:c r="R744" s="73" t="e">
        <x:f t="shared" si="158"/>
        <x:v>#VALUE!</x:v>
      </x:c>
      <x:c r="S744" s="68">
        <x:v>0</x:v>
      </x:c>
      <x:c r="T744" s="73">
        <x:f t="shared" si="159"/>
        <x:v>0</x:v>
      </x:c>
      <x:c r="U744" s="26" t="e">
        <x:v>#VALUE!</x:v>
      </x:c>
      <x:c r="V744" s="26">
        <x:f t="shared" si="160"/>
        <x:v>0</x:v>
      </x:c>
      <x:c r="W744" s="73" t="e">
        <x:f t="shared" si="161"/>
        <x:v>#VALUE!</x:v>
      </x:c>
      <x:c r="X744" s="74" t="e">
        <x:f t="shared" si="162"/>
        <x:v>#VALUE!</x:v>
      </x:c>
      <x:c r="Y744" s="68" t="e">
        <x:f t="shared" si="163"/>
        <x:v>#VALUE!</x:v>
      </x:c>
      <x:c r="Z744" s="68" t="e">
        <x:f t="shared" si="164"/>
        <x:v>#VALUE!</x:v>
      </x:c>
      <x:c r="AC744" s="26">
        <x:v>0</x:v>
      </x:c>
      <x:c r="AD744" s="26">
        <x:v>0</x:v>
      </x:c>
      <x:c r="AE744" s="492">
        <x:f t="shared" si="165"/>
        <x:v>0</x:v>
      </x:c>
      <x:c r="AF744" s="492" t="e">
        <x:f t="shared" si="165"/>
        <x:v>#VALUE!</x:v>
      </x:c>
    </x:row>
    <x:row r="745" spans="1:32" s="26" customFormat="1">
      <x:c r="A745" s="118">
        <x:v>83</x:v>
      </x:c>
      <x:c r="B745" s="118"/>
      <x:c r="C745" s="113">
        <x:v>7</x:v>
      </x:c>
      <x:c r="D745" s="20" t="s">
        <x:v>1472</x:v>
      </x:c>
      <x:c r="E745" s="20" t="s">
        <x:v>1510</x:v>
      </x:c>
      <x:c r="F745" s="20" t="s">
        <x:v>1472</x:v>
      </x:c>
      <x:c r="G745" s="158" t="e">
        <x:f t="shared" si="156"/>
        <x:v>#VALUE!</x:v>
      </x:c>
      <x:c r="H745" s="158">
        <x:f t="shared" si="156"/>
        <x:v>0</x:v>
      </x:c>
      <x:c r="I745" s="285" t="e">
        <x:f t="shared" si="156"/>
        <x:v>#VALUE!</x:v>
      </x:c>
      <x:c r="J745" s="106" t="e">
        <x:v>#VALUE!</x:v>
      </x:c>
      <x:c r="K745" s="73" t="e">
        <x:v>#VALUE!</x:v>
      </x:c>
      <x:c r="L745" s="68" t="e">
        <x:v>#VALUE!</x:v>
      </x:c>
      <x:c r="M745" s="73" t="e">
        <x:v>#VALUE!</x:v>
      </x:c>
      <x:c r="N745" s="159">
        <x:v>0</x:v>
      </x:c>
      <x:c r="O745" s="106" t="e">
        <x:v>#VALUE!</x:v>
      </x:c>
      <x:c r="P745" s="73" t="e">
        <x:f t="shared" si="157"/>
        <x:v>#VALUE!</x:v>
      </x:c>
      <x:c r="Q745" s="68" t="e">
        <x:v>#VALUE!</x:v>
      </x:c>
      <x:c r="R745" s="73" t="e">
        <x:f t="shared" si="158"/>
        <x:v>#VALUE!</x:v>
      </x:c>
      <x:c r="S745" s="68">
        <x:v>0</x:v>
      </x:c>
      <x:c r="T745" s="73">
        <x:f t="shared" si="159"/>
        <x:v>0</x:v>
      </x:c>
      <x:c r="U745" s="26" t="e">
        <x:v>#VALUE!</x:v>
      </x:c>
      <x:c r="V745" s="26">
        <x:f t="shared" si="160"/>
        <x:v>0</x:v>
      </x:c>
      <x:c r="W745" s="73" t="e">
        <x:f t="shared" si="161"/>
        <x:v>#VALUE!</x:v>
      </x:c>
      <x:c r="X745" s="74" t="e">
        <x:f t="shared" si="162"/>
        <x:v>#VALUE!</x:v>
      </x:c>
      <x:c r="Y745" s="68" t="e">
        <x:f t="shared" si="163"/>
        <x:v>#VALUE!</x:v>
      </x:c>
      <x:c r="Z745" s="68" t="e">
        <x:f t="shared" si="164"/>
        <x:v>#VALUE!</x:v>
      </x:c>
      <x:c r="AA745" s="26" t="s">
        <x:v>1573</x:v>
      </x:c>
      <x:c r="AC745" s="26">
        <x:v>8.0942092105263157</x:v>
      </x:c>
      <x:c r="AD745" s="26">
        <x:v>0</x:v>
      </x:c>
      <x:c r="AE745" s="492">
        <x:f t="shared" si="165"/>
        <x:v>8.0942092105263157</x:v>
      </x:c>
      <x:c r="AF745" s="492" t="e">
        <x:f t="shared" si="165"/>
        <x:v>#VALUE!</x:v>
      </x:c>
    </x:row>
    <x:row r="746" spans="1:32" s="26" customFormat="1">
      <x:c r="A746" s="118">
        <x:v>84</x:v>
      </x:c>
      <x:c r="B746" s="118"/>
      <x:c r="C746" s="113">
        <x:v>7</x:v>
      </x:c>
      <x:c r="D746" s="20" t="s">
        <x:v>1519</x:v>
      </x:c>
      <x:c r="E746" s="20" t="s">
        <x:v>1510</x:v>
      </x:c>
      <x:c r="F746" s="20" t="s">
        <x:v>1520</x:v>
      </x:c>
      <x:c r="G746" s="158" t="e">
        <x:f t="shared" si="156"/>
        <x:v>#VALUE!</x:v>
      </x:c>
      <x:c r="H746" s="158">
        <x:f t="shared" si="156"/>
        <x:v>0</x:v>
      </x:c>
      <x:c r="I746" s="285" t="e">
        <x:f t="shared" si="156"/>
        <x:v>#VALUE!</x:v>
      </x:c>
      <x:c r="J746" s="106" t="e">
        <x:v>#VALUE!</x:v>
      </x:c>
      <x:c r="K746" s="73" t="e">
        <x:v>#VALUE!</x:v>
      </x:c>
      <x:c r="L746" s="68" t="e">
        <x:v>#VALUE!</x:v>
      </x:c>
      <x:c r="M746" s="73" t="e">
        <x:v>#VALUE!</x:v>
      </x:c>
      <x:c r="N746" s="159">
        <x:v>0</x:v>
      </x:c>
      <x:c r="O746" s="106" t="e">
        <x:v>#VALUE!</x:v>
      </x:c>
      <x:c r="P746" s="73" t="e">
        <x:f t="shared" si="157"/>
        <x:v>#VALUE!</x:v>
      </x:c>
      <x:c r="Q746" s="68" t="e">
        <x:v>#VALUE!</x:v>
      </x:c>
      <x:c r="R746" s="73" t="e">
        <x:f t="shared" si="158"/>
        <x:v>#VALUE!</x:v>
      </x:c>
      <x:c r="S746" s="68">
        <x:v>20</x:v>
      </x:c>
      <x:c r="T746" s="73">
        <x:f t="shared" si="159"/>
        <x:v>0</x:v>
      </x:c>
      <x:c r="U746" s="26" t="e">
        <x:v>#VALUE!</x:v>
      </x:c>
      <x:c r="V746" s="26">
        <x:f t="shared" si="160"/>
        <x:v>0</x:v>
      </x:c>
      <x:c r="W746" s="73" t="e">
        <x:f t="shared" si="161"/>
        <x:v>#VALUE!</x:v>
      </x:c>
      <x:c r="X746" s="74" t="e">
        <x:f t="shared" si="162"/>
        <x:v>#VALUE!</x:v>
      </x:c>
      <x:c r="Y746" s="68" t="e">
        <x:f t="shared" si="163"/>
        <x:v>#VALUE!</x:v>
      </x:c>
      <x:c r="Z746" s="68" t="e">
        <x:f t="shared" si="164"/>
        <x:v>#VALUE!</x:v>
      </x:c>
      <x:c r="AA746" s="26" t="s">
        <x:v>1575</x:v>
      </x:c>
      <x:c r="AC746" s="26">
        <x:v>50.304000000000002</x:v>
      </x:c>
      <x:c r="AD746" s="26">
        <x:v>0</x:v>
      </x:c>
      <x:c r="AE746" s="492">
        <x:f t="shared" si="165"/>
        <x:v>50.304000000000002</x:v>
      </x:c>
      <x:c r="AF746" s="492" t="e">
        <x:f t="shared" si="165"/>
        <x:v>#VALUE!</x:v>
      </x:c>
    </x:row>
    <x:row r="747" spans="1:32" s="26" customFormat="1">
      <x:c r="A747" s="118">
        <x:v>85</x:v>
      </x:c>
      <x:c r="B747" s="118"/>
      <x:c r="C747" s="113">
        <x:v>7</x:v>
      </x:c>
      <x:c r="D747" s="20" t="s">
        <x:v>1516</x:v>
      </x:c>
      <x:c r="E747" s="20" t="s">
        <x:v>1510</x:v>
      </x:c>
      <x:c r="F747" s="20" t="s">
        <x:v>1517</x:v>
      </x:c>
      <x:c r="G747" s="158" t="e">
        <x:f t="shared" si="156"/>
        <x:v>#VALUE!</x:v>
      </x:c>
      <x:c r="H747" s="158">
        <x:f t="shared" si="156"/>
        <x:v>0</x:v>
      </x:c>
      <x:c r="I747" s="285" t="e">
        <x:f t="shared" si="156"/>
        <x:v>#VALUE!</x:v>
      </x:c>
      <x:c r="J747" s="106" t="e">
        <x:v>#VALUE!</x:v>
      </x:c>
      <x:c r="K747" s="73" t="e">
        <x:v>#VALUE!</x:v>
      </x:c>
      <x:c r="L747" s="68" t="e">
        <x:v>#VALUE!</x:v>
      </x:c>
      <x:c r="M747" s="73" t="e">
        <x:v>#VALUE!</x:v>
      </x:c>
      <x:c r="N747" s="159">
        <x:v>0</x:v>
      </x:c>
      <x:c r="O747" s="106" t="e">
        <x:v>#VALUE!</x:v>
      </x:c>
      <x:c r="P747" s="73" t="e">
        <x:f t="shared" si="157"/>
        <x:v>#VALUE!</x:v>
      </x:c>
      <x:c r="Q747" s="68" t="e">
        <x:v>#VALUE!</x:v>
      </x:c>
      <x:c r="R747" s="73" t="e">
        <x:f t="shared" si="158"/>
        <x:v>#VALUE!</x:v>
      </x:c>
      <x:c r="S747" s="68">
        <x:v>20</x:v>
      </x:c>
      <x:c r="T747" s="73">
        <x:f t="shared" si="159"/>
        <x:v>0</x:v>
      </x:c>
      <x:c r="U747" s="26" t="e">
        <x:v>#VALUE!</x:v>
      </x:c>
      <x:c r="V747" s="26">
        <x:f t="shared" si="160"/>
        <x:v>0</x:v>
      </x:c>
      <x:c r="W747" s="73" t="e">
        <x:f t="shared" si="161"/>
        <x:v>#VALUE!</x:v>
      </x:c>
      <x:c r="X747" s="74" t="e">
        <x:f t="shared" si="162"/>
        <x:v>#VALUE!</x:v>
      </x:c>
      <x:c r="Y747" s="68" t="e">
        <x:f t="shared" si="163"/>
        <x:v>#VALUE!</x:v>
      </x:c>
      <x:c r="Z747" s="68" t="e">
        <x:f t="shared" si="164"/>
        <x:v>#VALUE!</x:v>
      </x:c>
      <x:c r="AA747" s="26" t="s">
        <x:v>1575</x:v>
      </x:c>
      <x:c r="AC747" s="26">
        <x:v>50.304000000000002</x:v>
      </x:c>
      <x:c r="AD747" s="26">
        <x:v>0</x:v>
      </x:c>
      <x:c r="AE747" s="492">
        <x:f t="shared" si="165"/>
        <x:v>50.304000000000002</x:v>
      </x:c>
      <x:c r="AF747" s="492" t="e">
        <x:f t="shared" si="165"/>
        <x:v>#VALUE!</x:v>
      </x:c>
    </x:row>
    <x:row r="748" spans="1:32" s="26" customFormat="1">
      <x:c r="A748" s="118">
        <x:v>86</x:v>
      </x:c>
      <x:c r="B748" s="118"/>
      <x:c r="C748" s="113">
        <x:v>7</x:v>
      </x:c>
      <x:c r="D748" s="20" t="s">
        <x:v>1473</x:v>
      </x:c>
      <x:c r="E748" s="20" t="s">
        <x:v>1510</x:v>
      </x:c>
      <x:c r="F748" s="20" t="s">
        <x:v>1474</x:v>
      </x:c>
      <x:c r="G748" s="158" t="e">
        <x:f t="shared" si="156"/>
        <x:v>#VALUE!</x:v>
      </x:c>
      <x:c r="H748" s="158">
        <x:f t="shared" si="156"/>
        <x:v>0</x:v>
      </x:c>
      <x:c r="I748" s="285" t="e">
        <x:f t="shared" si="156"/>
        <x:v>#VALUE!</x:v>
      </x:c>
      <x:c r="J748" s="106" t="e">
        <x:v>#VALUE!</x:v>
      </x:c>
      <x:c r="K748" s="73" t="e">
        <x:v>#VALUE!</x:v>
      </x:c>
      <x:c r="L748" s="68" t="e">
        <x:v>#VALUE!</x:v>
      </x:c>
      <x:c r="M748" s="73" t="e">
        <x:v>#VALUE!</x:v>
      </x:c>
      <x:c r="N748" s="159">
        <x:v>0</x:v>
      </x:c>
      <x:c r="O748" s="106" t="e">
        <x:v>#VALUE!</x:v>
      </x:c>
      <x:c r="P748" s="73" t="e">
        <x:f t="shared" si="157"/>
        <x:v>#VALUE!</x:v>
      </x:c>
      <x:c r="Q748" s="68" t="e">
        <x:v>#VALUE!</x:v>
      </x:c>
      <x:c r="R748" s="73" t="e">
        <x:f t="shared" si="158"/>
        <x:v>#VALUE!</x:v>
      </x:c>
      <x:c r="S748" s="68">
        <x:v>0</x:v>
      </x:c>
      <x:c r="T748" s="73">
        <x:f t="shared" si="159"/>
        <x:v>0</x:v>
      </x:c>
      <x:c r="U748" s="26" t="e">
        <x:v>#VALUE!</x:v>
      </x:c>
      <x:c r="V748" s="26">
        <x:f t="shared" si="160"/>
        <x:v>0</x:v>
      </x:c>
      <x:c r="W748" s="73" t="e">
        <x:f t="shared" si="161"/>
        <x:v>#VALUE!</x:v>
      </x:c>
      <x:c r="X748" s="74" t="e">
        <x:f t="shared" si="162"/>
        <x:v>#VALUE!</x:v>
      </x:c>
      <x:c r="Y748" s="68" t="e">
        <x:f t="shared" si="163"/>
        <x:v>#VALUE!</x:v>
      </x:c>
      <x:c r="Z748" s="68" t="e">
        <x:f t="shared" si="164"/>
        <x:v>#VALUE!</x:v>
      </x:c>
      <x:c r="AC748" s="26">
        <x:v>52.483300000000007</x:v>
      </x:c>
      <x:c r="AD748" s="26">
        <x:v>0</x:v>
      </x:c>
      <x:c r="AE748" s="492">
        <x:f t="shared" si="165"/>
        <x:v>52.483300000000007</x:v>
      </x:c>
      <x:c r="AF748" s="492" t="e">
        <x:f t="shared" si="165"/>
        <x:v>#VALUE!</x:v>
      </x:c>
    </x:row>
    <x:row r="749" spans="1:32" s="26" customFormat="1">
      <x:c r="A749" s="118">
        <x:v>87</x:v>
      </x:c>
      <x:c r="B749" s="118"/>
      <x:c r="C749" s="113">
        <x:v>7</x:v>
      </x:c>
      <x:c r="D749" s="20" t="s">
        <x:v>1475</x:v>
      </x:c>
      <x:c r="E749" s="20" t="s">
        <x:v>1510</x:v>
      </x:c>
      <x:c r="F749" s="20" t="s">
        <x:v>1476</x:v>
      </x:c>
      <x:c r="G749" s="158" t="e">
        <x:f t="shared" si="156"/>
        <x:v>#VALUE!</x:v>
      </x:c>
      <x:c r="H749" s="158">
        <x:f t="shared" si="156"/>
        <x:v>0</x:v>
      </x:c>
      <x:c r="I749" s="285" t="e">
        <x:f t="shared" si="156"/>
        <x:v>#VALUE!</x:v>
      </x:c>
      <x:c r="J749" s="106" t="e">
        <x:v>#VALUE!</x:v>
      </x:c>
      <x:c r="K749" s="73" t="e">
        <x:v>#VALUE!</x:v>
      </x:c>
      <x:c r="L749" s="68" t="e">
        <x:v>#VALUE!</x:v>
      </x:c>
      <x:c r="M749" s="73" t="e">
        <x:v>#VALUE!</x:v>
      </x:c>
      <x:c r="N749" s="159">
        <x:v>0</x:v>
      </x:c>
      <x:c r="O749" s="106" t="e">
        <x:v>#VALUE!</x:v>
      </x:c>
      <x:c r="P749" s="73" t="e">
        <x:f t="shared" si="157"/>
        <x:v>#VALUE!</x:v>
      </x:c>
      <x:c r="Q749" s="68" t="e">
        <x:v>#VALUE!</x:v>
      </x:c>
      <x:c r="R749" s="73" t="e">
        <x:f t="shared" si="158"/>
        <x:v>#VALUE!</x:v>
      </x:c>
      <x:c r="S749" s="68">
        <x:v>0</x:v>
      </x:c>
      <x:c r="T749" s="73">
        <x:f t="shared" si="159"/>
        <x:v>0</x:v>
      </x:c>
      <x:c r="U749" s="26" t="e">
        <x:v>#VALUE!</x:v>
      </x:c>
      <x:c r="V749" s="26">
        <x:f t="shared" si="160"/>
        <x:v>0</x:v>
      </x:c>
      <x:c r="W749" s="73" t="e">
        <x:f t="shared" si="161"/>
        <x:v>#VALUE!</x:v>
      </x:c>
      <x:c r="X749" s="74" t="e">
        <x:f t="shared" si="162"/>
        <x:v>#VALUE!</x:v>
      </x:c>
      <x:c r="Y749" s="68" t="e">
        <x:f t="shared" si="163"/>
        <x:v>#VALUE!</x:v>
      </x:c>
      <x:c r="Z749" s="68" t="e">
        <x:f t="shared" si="164"/>
        <x:v>#VALUE!</x:v>
      </x:c>
      <x:c r="AC749" s="26">
        <x:v>52.481699999999996</x:v>
      </x:c>
      <x:c r="AD749" s="26">
        <x:v>0</x:v>
      </x:c>
      <x:c r="AE749" s="492">
        <x:f t="shared" si="165"/>
        <x:v>52.481699999999996</x:v>
      </x:c>
      <x:c r="AF749" s="492" t="e">
        <x:f t="shared" si="165"/>
        <x:v>#VALUE!</x:v>
      </x:c>
    </x:row>
    <x:row r="750" spans="1:32" s="26" customFormat="1">
      <x:c r="A750" s="118">
        <x:v>88</x:v>
      </x:c>
      <x:c r="B750" s="118"/>
      <x:c r="C750" s="113">
        <x:v>7</x:v>
      </x:c>
      <x:c r="D750" s="20" t="s">
        <x:v>1511</x:v>
      </x:c>
      <x:c r="E750" s="20" t="s">
        <x:v>1510</x:v>
      </x:c>
      <x:c r="F750" s="20" t="s">
        <x:v>1512</x:v>
      </x:c>
      <x:c r="G750" s="158" t="e">
        <x:f t="shared" si="156"/>
        <x:v>#VALUE!</x:v>
      </x:c>
      <x:c r="H750" s="158">
        <x:f t="shared" si="156"/>
        <x:v>0</x:v>
      </x:c>
      <x:c r="I750" s="285" t="e">
        <x:f t="shared" si="156"/>
        <x:v>#VALUE!</x:v>
      </x:c>
      <x:c r="J750" s="106" t="e">
        <x:v>#VALUE!</x:v>
      </x:c>
      <x:c r="K750" s="73" t="e">
        <x:v>#VALUE!</x:v>
      </x:c>
      <x:c r="L750" s="68" t="e">
        <x:v>#VALUE!</x:v>
      </x:c>
      <x:c r="M750" s="73" t="e">
        <x:v>#VALUE!</x:v>
      </x:c>
      <x:c r="N750" s="159">
        <x:v>0</x:v>
      </x:c>
      <x:c r="O750" s="106" t="e">
        <x:v>#VALUE!</x:v>
      </x:c>
      <x:c r="P750" s="73" t="e">
        <x:f t="shared" si="157"/>
        <x:v>#VALUE!</x:v>
      </x:c>
      <x:c r="Q750" s="68" t="e">
        <x:v>#VALUE!</x:v>
      </x:c>
      <x:c r="R750" s="73" t="e">
        <x:f t="shared" si="158"/>
        <x:v>#VALUE!</x:v>
      </x:c>
      <x:c r="S750" s="68">
        <x:v>0</x:v>
      </x:c>
      <x:c r="T750" s="73">
        <x:f t="shared" si="159"/>
        <x:v>0</x:v>
      </x:c>
      <x:c r="U750" s="26" t="e">
        <x:v>#VALUE!</x:v>
      </x:c>
      <x:c r="V750" s="26">
        <x:f t="shared" si="160"/>
        <x:v>0</x:v>
      </x:c>
      <x:c r="W750" s="73" t="e">
        <x:f t="shared" si="161"/>
        <x:v>#VALUE!</x:v>
      </x:c>
      <x:c r="X750" s="74" t="e">
        <x:f t="shared" si="162"/>
        <x:v>#VALUE!</x:v>
      </x:c>
      <x:c r="Y750" s="68" t="e">
        <x:f t="shared" si="163"/>
        <x:v>#VALUE!</x:v>
      </x:c>
      <x:c r="Z750" s="68" t="e">
        <x:f t="shared" si="164"/>
        <x:v>#VALUE!</x:v>
      </x:c>
      <x:c r="AC750" s="26">
        <x:v>0.44800000000000001</x:v>
      </x:c>
      <x:c r="AD750" s="26">
        <x:v>0</x:v>
      </x:c>
      <x:c r="AE750" s="492">
        <x:f t="shared" si="165"/>
        <x:v>0.44800000000000001</x:v>
      </x:c>
      <x:c r="AF750" s="492" t="e">
        <x:f t="shared" si="165"/>
        <x:v>#VALUE!</x:v>
      </x:c>
    </x:row>
    <x:row r="751" spans="1:32" s="26" customFormat="1">
      <x:c r="A751" s="118">
        <x:v>89</x:v>
      </x:c>
      <x:c r="B751" s="118"/>
      <x:c r="C751" s="113">
        <x:v>7</x:v>
      </x:c>
      <x:c r="D751" s="20" t="s">
        <x:v>1477</x:v>
      </x:c>
      <x:c r="E751" s="20" t="s">
        <x:v>1510</x:v>
      </x:c>
      <x:c r="F751" s="20" t="s">
        <x:v>1478</x:v>
      </x:c>
      <x:c r="G751" s="158" t="e">
        <x:f t="shared" si="156"/>
        <x:v>#VALUE!</x:v>
      </x:c>
      <x:c r="H751" s="158">
        <x:f t="shared" si="156"/>
        <x:v>0</x:v>
      </x:c>
      <x:c r="I751" s="285" t="e">
        <x:f t="shared" si="156"/>
        <x:v>#VALUE!</x:v>
      </x:c>
      <x:c r="J751" s="106" t="e">
        <x:v>#VALUE!</x:v>
      </x:c>
      <x:c r="K751" s="73" t="e">
        <x:v>#VALUE!</x:v>
      </x:c>
      <x:c r="L751" s="68" t="e">
        <x:v>#VALUE!</x:v>
      </x:c>
      <x:c r="M751" s="73" t="e">
        <x:v>#VALUE!</x:v>
      </x:c>
      <x:c r="N751" s="159">
        <x:v>0</x:v>
      </x:c>
      <x:c r="O751" s="106" t="e">
        <x:v>#VALUE!</x:v>
      </x:c>
      <x:c r="P751" s="73" t="e">
        <x:f t="shared" si="157"/>
        <x:v>#VALUE!</x:v>
      </x:c>
      <x:c r="Q751" s="68" t="e">
        <x:v>#VALUE!</x:v>
      </x:c>
      <x:c r="R751" s="73" t="e">
        <x:f t="shared" si="158"/>
        <x:v>#VALUE!</x:v>
      </x:c>
      <x:c r="S751" s="68">
        <x:v>0</x:v>
      </x:c>
      <x:c r="T751" s="73">
        <x:f t="shared" si="159"/>
        <x:v>0</x:v>
      </x:c>
      <x:c r="U751" s="26" t="e">
        <x:v>#VALUE!</x:v>
      </x:c>
      <x:c r="V751" s="26">
        <x:f t="shared" si="160"/>
        <x:v>0</x:v>
      </x:c>
      <x:c r="W751" s="73" t="e">
        <x:f t="shared" si="161"/>
        <x:v>#VALUE!</x:v>
      </x:c>
      <x:c r="X751" s="74" t="e">
        <x:f t="shared" si="162"/>
        <x:v>#VALUE!</x:v>
      </x:c>
      <x:c r="Y751" s="68" t="e">
        <x:f t="shared" si="163"/>
        <x:v>#VALUE!</x:v>
      </x:c>
      <x:c r="Z751" s="68" t="e">
        <x:f t="shared" si="164"/>
        <x:v>#VALUE!</x:v>
      </x:c>
      <x:c r="AC751" s="26">
        <x:v>52.481699999999996</x:v>
      </x:c>
      <x:c r="AD751" s="26">
        <x:v>0</x:v>
      </x:c>
      <x:c r="AE751" s="492">
        <x:f t="shared" si="165"/>
        <x:v>52.481699999999996</x:v>
      </x:c>
      <x:c r="AF751" s="492" t="e">
        <x:f t="shared" si="165"/>
        <x:v>#VALUE!</x:v>
      </x:c>
    </x:row>
    <x:row r="752" spans="1:32" s="26" customFormat="1">
      <x:c r="A752" s="118">
        <x:v>90</x:v>
      </x:c>
      <x:c r="B752" s="118"/>
      <x:c r="C752" s="113">
        <x:v>7</x:v>
      </x:c>
      <x:c r="D752" s="20" t="s">
        <x:v>1466</x:v>
      </x:c>
      <x:c r="E752" s="20" t="s">
        <x:v>1510</x:v>
      </x:c>
      <x:c r="F752" s="20" t="s">
        <x:v>449</x:v>
      </x:c>
      <x:c r="G752" s="158" t="e">
        <x:f t="shared" si="156"/>
        <x:v>#VALUE!</x:v>
      </x:c>
      <x:c r="H752" s="158">
        <x:f t="shared" si="156"/>
        <x:v>0</x:v>
      </x:c>
      <x:c r="I752" s="285" t="e">
        <x:f t="shared" si="156"/>
        <x:v>#VALUE!</x:v>
      </x:c>
      <x:c r="J752" s="106" t="e">
        <x:v>#VALUE!</x:v>
      </x:c>
      <x:c r="K752" s="73" t="e">
        <x:v>#VALUE!</x:v>
      </x:c>
      <x:c r="L752" s="68" t="e">
        <x:v>#VALUE!</x:v>
      </x:c>
      <x:c r="M752" s="73" t="e">
        <x:v>#VALUE!</x:v>
      </x:c>
      <x:c r="N752" s="159">
        <x:v>0</x:v>
      </x:c>
      <x:c r="O752" s="106" t="e">
        <x:v>#VALUE!</x:v>
      </x:c>
      <x:c r="P752" s="73" t="e">
        <x:f t="shared" si="157"/>
        <x:v>#VALUE!</x:v>
      </x:c>
      <x:c r="Q752" s="68" t="e">
        <x:v>#VALUE!</x:v>
      </x:c>
      <x:c r="R752" s="73" t="e">
        <x:f t="shared" si="158"/>
        <x:v>#VALUE!</x:v>
      </x:c>
      <x:c r="S752" s="68">
        <x:v>60</x:v>
      </x:c>
      <x:c r="T752" s="73">
        <x:f t="shared" si="159"/>
        <x:v>0</x:v>
      </x:c>
      <x:c r="U752" s="26" t="e">
        <x:v>#VALUE!</x:v>
      </x:c>
      <x:c r="V752" s="26">
        <x:f t="shared" si="160"/>
        <x:v>0</x:v>
      </x:c>
      <x:c r="W752" s="73" t="e">
        <x:f t="shared" si="161"/>
        <x:v>#VALUE!</x:v>
      </x:c>
      <x:c r="X752" s="74" t="e">
        <x:f t="shared" si="162"/>
        <x:v>#VALUE!</x:v>
      </x:c>
      <x:c r="Y752" s="68" t="e">
        <x:f t="shared" si="163"/>
        <x:v>#VALUE!</x:v>
      </x:c>
      <x:c r="Z752" s="68" t="e">
        <x:f t="shared" si="164"/>
        <x:v>#VALUE!</x:v>
      </x:c>
      <x:c r="AA752" s="26" t="s">
        <x:v>1576</x:v>
      </x:c>
      <x:c r="AC752" s="26">
        <x:v>18.5947</x:v>
      </x:c>
      <x:c r="AD752" s="26">
        <x:v>0</x:v>
      </x:c>
      <x:c r="AE752" s="492">
        <x:f t="shared" si="165"/>
        <x:v>18.5947</x:v>
      </x:c>
      <x:c r="AF752" s="492" t="e">
        <x:f t="shared" si="165"/>
        <x:v>#VALUE!</x:v>
      </x:c>
    </x:row>
    <x:row r="753" spans="1:32" s="26" customFormat="1">
      <x:c r="A753" s="118">
        <x:v>91</x:v>
      </x:c>
      <x:c r="B753" s="118"/>
      <x:c r="C753" s="113">
        <x:v>7</x:v>
      </x:c>
      <x:c r="D753" s="20" t="s">
        <x:v>1479</x:v>
      </x:c>
      <x:c r="E753" s="20" t="s">
        <x:v>1510</x:v>
      </x:c>
      <x:c r="F753" s="20" t="s">
        <x:v>1480</x:v>
      </x:c>
      <x:c r="G753" s="158" t="e">
        <x:f t="shared" si="156"/>
        <x:v>#VALUE!</x:v>
      </x:c>
      <x:c r="H753" s="158">
        <x:f t="shared" si="156"/>
        <x:v>0</x:v>
      </x:c>
      <x:c r="I753" s="285" t="e">
        <x:f t="shared" si="156"/>
        <x:v>#VALUE!</x:v>
      </x:c>
      <x:c r="J753" s="106" t="e">
        <x:v>#VALUE!</x:v>
      </x:c>
      <x:c r="K753" s="73" t="e">
        <x:v>#VALUE!</x:v>
      </x:c>
      <x:c r="L753" s="68" t="e">
        <x:v>#VALUE!</x:v>
      </x:c>
      <x:c r="M753" s="73" t="e">
        <x:v>#VALUE!</x:v>
      </x:c>
      <x:c r="N753" s="159">
        <x:v>0</x:v>
      </x:c>
      <x:c r="O753" s="106" t="e">
        <x:v>#VALUE!</x:v>
      </x:c>
      <x:c r="P753" s="73" t="e">
        <x:f t="shared" si="157"/>
        <x:v>#VALUE!</x:v>
      </x:c>
      <x:c r="Q753" s="68" t="e">
        <x:v>#VALUE!</x:v>
      </x:c>
      <x:c r="R753" s="73" t="e">
        <x:f t="shared" si="158"/>
        <x:v>#VALUE!</x:v>
      </x:c>
      <x:c r="S753" s="68">
        <x:v>0</x:v>
      </x:c>
      <x:c r="T753" s="73">
        <x:f t="shared" si="159"/>
        <x:v>0</x:v>
      </x:c>
      <x:c r="U753" s="26" t="e">
        <x:v>#VALUE!</x:v>
      </x:c>
      <x:c r="V753" s="26">
        <x:f t="shared" si="160"/>
        <x:v>0</x:v>
      </x:c>
      <x:c r="W753" s="73" t="e">
        <x:f t="shared" si="161"/>
        <x:v>#VALUE!</x:v>
      </x:c>
      <x:c r="X753" s="74" t="e">
        <x:f t="shared" si="162"/>
        <x:v>#VALUE!</x:v>
      </x:c>
      <x:c r="Y753" s="68" t="e">
        <x:f t="shared" si="163"/>
        <x:v>#VALUE!</x:v>
      </x:c>
      <x:c r="Z753" s="68" t="e">
        <x:f t="shared" si="164"/>
        <x:v>#VALUE!</x:v>
      </x:c>
      <x:c r="AC753" s="26">
        <x:v>52.481699999999996</x:v>
      </x:c>
      <x:c r="AD753" s="26">
        <x:v>0</x:v>
      </x:c>
      <x:c r="AE753" s="492">
        <x:f t="shared" si="165"/>
        <x:v>52.481699999999996</x:v>
      </x:c>
      <x:c r="AF753" s="492" t="e">
        <x:f t="shared" si="165"/>
        <x:v>#VALUE!</x:v>
      </x:c>
    </x:row>
    <x:row r="754" spans="1:32" s="26" customFormat="1">
      <x:c r="A754" s="118">
        <x:v>92</x:v>
      </x:c>
      <x:c r="B754" s="118"/>
      <x:c r="C754" s="113">
        <x:v>7</x:v>
      </x:c>
      <x:c r="D754" s="20" t="s">
        <x:v>1458</x:v>
      </x:c>
      <x:c r="E754" s="20" t="s">
        <x:v>1510</x:v>
      </x:c>
      <x:c r="F754" s="20" t="s">
        <x:v>1459</x:v>
      </x:c>
      <x:c r="G754" s="158" t="e">
        <x:f t="shared" si="156"/>
        <x:v>#VALUE!</x:v>
      </x:c>
      <x:c r="H754" s="158">
        <x:f t="shared" si="156"/>
        <x:v>0</x:v>
      </x:c>
      <x:c r="I754" s="285" t="e">
        <x:f t="shared" si="156"/>
        <x:v>#VALUE!</x:v>
      </x:c>
      <x:c r="J754" s="106" t="e">
        <x:v>#VALUE!</x:v>
      </x:c>
      <x:c r="K754" s="73" t="e">
        <x:v>#VALUE!</x:v>
      </x:c>
      <x:c r="L754" s="68" t="e">
        <x:v>#VALUE!</x:v>
      </x:c>
      <x:c r="M754" s="73" t="e">
        <x:v>#VALUE!</x:v>
      </x:c>
      <x:c r="N754" s="159">
        <x:v>0</x:v>
      </x:c>
      <x:c r="O754" s="106" t="e">
        <x:v>#VALUE!</x:v>
      </x:c>
      <x:c r="P754" s="73" t="e">
        <x:f t="shared" si="157"/>
        <x:v>#VALUE!</x:v>
      </x:c>
      <x:c r="Q754" s="68" t="e">
        <x:v>#VALUE!</x:v>
      </x:c>
      <x:c r="R754" s="73" t="e">
        <x:f t="shared" si="158"/>
        <x:v>#VALUE!</x:v>
      </x:c>
      <x:c r="S754" s="68">
        <x:v>60</x:v>
      </x:c>
      <x:c r="T754" s="73">
        <x:f t="shared" si="159"/>
        <x:v>0</x:v>
      </x:c>
      <x:c r="U754" s="26" t="e">
        <x:v>#VALUE!</x:v>
      </x:c>
      <x:c r="V754" s="26">
        <x:f t="shared" si="160"/>
        <x:v>0</x:v>
      </x:c>
      <x:c r="W754" s="73" t="e">
        <x:f t="shared" si="161"/>
        <x:v>#VALUE!</x:v>
      </x:c>
      <x:c r="X754" s="74" t="e">
        <x:f t="shared" si="162"/>
        <x:v>#VALUE!</x:v>
      </x:c>
      <x:c r="Y754" s="68" t="e">
        <x:f t="shared" si="163"/>
        <x:v>#VALUE!</x:v>
      </x:c>
      <x:c r="Z754" s="68" t="e">
        <x:f t="shared" si="164"/>
        <x:v>#VALUE!</x:v>
      </x:c>
      <x:c r="AA754" s="26" t="s">
        <x:v>1576</x:v>
      </x:c>
      <x:c r="AC754" s="26">
        <x:v>8.3349090909090915</x:v>
      </x:c>
      <x:c r="AD754" s="26">
        <x:v>0</x:v>
      </x:c>
      <x:c r="AE754" s="492">
        <x:f t="shared" si="165"/>
        <x:v>8.3349090909090915</x:v>
      </x:c>
      <x:c r="AF754" s="492" t="e">
        <x:f t="shared" si="165"/>
        <x:v>#VALUE!</x:v>
      </x:c>
    </x:row>
    <x:row r="755" spans="1:32" s="26" customFormat="1">
      <x:c r="A755" s="118">
        <x:v>93</x:v>
      </x:c>
      <x:c r="B755" s="118"/>
      <x:c r="C755" s="113">
        <x:v>7</x:v>
      </x:c>
      <x:c r="D755" s="20" t="s">
        <x:v>1481</x:v>
      </x:c>
      <x:c r="E755" s="20" t="s">
        <x:v>1510</x:v>
      </x:c>
      <x:c r="F755" s="20" t="s">
        <x:v>1481</x:v>
      </x:c>
      <x:c r="G755" s="158" t="e">
        <x:f t="shared" si="156"/>
        <x:v>#VALUE!</x:v>
      </x:c>
      <x:c r="H755" s="158">
        <x:f t="shared" si="156"/>
        <x:v>0</x:v>
      </x:c>
      <x:c r="I755" s="285" t="e">
        <x:f t="shared" si="156"/>
        <x:v>#VALUE!</x:v>
      </x:c>
      <x:c r="J755" s="106" t="e">
        <x:v>#VALUE!</x:v>
      </x:c>
      <x:c r="K755" s="73" t="e">
        <x:v>#VALUE!</x:v>
      </x:c>
      <x:c r="L755" s="68" t="e">
        <x:v>#VALUE!</x:v>
      </x:c>
      <x:c r="M755" s="73" t="e">
        <x:v>#VALUE!</x:v>
      </x:c>
      <x:c r="N755" s="159">
        <x:v>0</x:v>
      </x:c>
      <x:c r="O755" s="106" t="e">
        <x:v>#VALUE!</x:v>
      </x:c>
      <x:c r="P755" s="73" t="e">
        <x:f t="shared" si="157"/>
        <x:v>#VALUE!</x:v>
      </x:c>
      <x:c r="Q755" s="68" t="e">
        <x:v>#VALUE!</x:v>
      </x:c>
      <x:c r="R755" s="73" t="e">
        <x:f t="shared" si="158"/>
        <x:v>#VALUE!</x:v>
      </x:c>
      <x:c r="S755" s="68">
        <x:v>0</x:v>
      </x:c>
      <x:c r="T755" s="73">
        <x:f t="shared" si="159"/>
        <x:v>0</x:v>
      </x:c>
      <x:c r="U755" s="26" t="e">
        <x:v>#VALUE!</x:v>
      </x:c>
      <x:c r="V755" s="26">
        <x:f t="shared" si="160"/>
        <x:v>0</x:v>
      </x:c>
      <x:c r="W755" s="73" t="e">
        <x:f t="shared" si="161"/>
        <x:v>#VALUE!</x:v>
      </x:c>
      <x:c r="X755" s="74" t="e">
        <x:f t="shared" si="162"/>
        <x:v>#VALUE!</x:v>
      </x:c>
      <x:c r="Y755" s="68" t="e">
        <x:f t="shared" si="163"/>
        <x:v>#VALUE!</x:v>
      </x:c>
      <x:c r="Z755" s="68" t="e">
        <x:f t="shared" si="164"/>
        <x:v>#VALUE!</x:v>
      </x:c>
      <x:c r="AA755" s="26" t="s">
        <x:v>1574</x:v>
      </x:c>
      <x:c r="AC755" s="26">
        <x:v>0</x:v>
      </x:c>
      <x:c r="AD755" s="26">
        <x:v>0</x:v>
      </x:c>
      <x:c r="AE755" s="492">
        <x:f t="shared" si="165"/>
        <x:v>0</x:v>
      </x:c>
      <x:c r="AF755" s="492" t="e">
        <x:f t="shared" si="165"/>
        <x:v>#VALUE!</x:v>
      </x:c>
    </x:row>
    <x:row r="756" spans="1:32" s="26" customFormat="1">
      <x:c r="A756" s="118">
        <x:v>94</x:v>
      </x:c>
      <x:c r="B756" s="118"/>
      <x:c r="C756" s="113">
        <x:v>7</x:v>
      </x:c>
      <x:c r="D756" s="20" t="s">
        <x:v>1513</x:v>
      </x:c>
      <x:c r="E756" s="20" t="s">
        <x:v>1510</x:v>
      </x:c>
      <x:c r="F756" s="20" t="s">
        <x:v>1514</x:v>
      </x:c>
      <x:c r="G756" s="158" t="e">
        <x:f t="shared" si="156"/>
        <x:v>#VALUE!</x:v>
      </x:c>
      <x:c r="H756" s="158">
        <x:f t="shared" si="156"/>
        <x:v>0</x:v>
      </x:c>
      <x:c r="I756" s="285" t="e">
        <x:f t="shared" si="156"/>
        <x:v>#VALUE!</x:v>
      </x:c>
      <x:c r="J756" s="106" t="e">
        <x:v>#VALUE!</x:v>
      </x:c>
      <x:c r="K756" s="73" t="e">
        <x:v>#VALUE!</x:v>
      </x:c>
      <x:c r="L756" s="68" t="e">
        <x:v>#VALUE!</x:v>
      </x:c>
      <x:c r="M756" s="73" t="e">
        <x:v>#VALUE!</x:v>
      </x:c>
      <x:c r="N756" s="159">
        <x:v>0</x:v>
      </x:c>
      <x:c r="O756" s="106" t="e">
        <x:v>#VALUE!</x:v>
      </x:c>
      <x:c r="P756" s="73" t="e">
        <x:f t="shared" si="157"/>
        <x:v>#VALUE!</x:v>
      </x:c>
      <x:c r="Q756" s="68" t="e">
        <x:v>#VALUE!</x:v>
      </x:c>
      <x:c r="R756" s="73" t="e">
        <x:f t="shared" si="158"/>
        <x:v>#VALUE!</x:v>
      </x:c>
      <x:c r="S756" s="68">
        <x:v>0</x:v>
      </x:c>
      <x:c r="T756" s="73">
        <x:f t="shared" si="159"/>
        <x:v>0</x:v>
      </x:c>
      <x:c r="U756" s="26" t="e">
        <x:v>#VALUE!</x:v>
      </x:c>
      <x:c r="V756" s="26">
        <x:f t="shared" si="160"/>
        <x:v>0</x:v>
      </x:c>
      <x:c r="W756" s="73" t="e">
        <x:f t="shared" si="161"/>
        <x:v>#VALUE!</x:v>
      </x:c>
      <x:c r="X756" s="74" t="e">
        <x:f t="shared" si="162"/>
        <x:v>#VALUE!</x:v>
      </x:c>
      <x:c r="Y756" s="68" t="e">
        <x:f t="shared" si="163"/>
        <x:v>#VALUE!</x:v>
      </x:c>
      <x:c r="Z756" s="68" t="e">
        <x:f t="shared" si="164"/>
        <x:v>#VALUE!</x:v>
      </x:c>
      <x:c r="AC756" s="26">
        <x:v>3.1349999999999998</x:v>
      </x:c>
      <x:c r="AD756" s="26">
        <x:v>0</x:v>
      </x:c>
      <x:c r="AE756" s="492">
        <x:f t="shared" si="165"/>
        <x:v>3.1349999999999998</x:v>
      </x:c>
      <x:c r="AF756" s="492" t="e">
        <x:f t="shared" si="165"/>
        <x:v>#VALUE!</x:v>
      </x:c>
    </x:row>
    <x:row r="757" spans="1:32" s="26" customFormat="1">
      <x:c r="A757" s="118">
        <x:v>95</x:v>
      </x:c>
      <x:c r="B757" s="118"/>
      <x:c r="C757" s="113">
        <x:v>7</x:v>
      </x:c>
      <x:c r="D757" s="20" t="s">
        <x:v>1456</x:v>
      </x:c>
      <x:c r="E757" s="20" t="s">
        <x:v>1510</x:v>
      </x:c>
      <x:c r="F757" s="20" t="s">
        <x:v>1457</x:v>
      </x:c>
      <x:c r="G757" s="158" t="e">
        <x:f t="shared" si="156"/>
        <x:v>#VALUE!</x:v>
      </x:c>
      <x:c r="H757" s="158">
        <x:f t="shared" si="156"/>
        <x:v>0</x:v>
      </x:c>
      <x:c r="I757" s="285" t="e">
        <x:f t="shared" si="156"/>
        <x:v>#VALUE!</x:v>
      </x:c>
      <x:c r="J757" s="106" t="e">
        <x:v>#VALUE!</x:v>
      </x:c>
      <x:c r="K757" s="73" t="e">
        <x:v>#VALUE!</x:v>
      </x:c>
      <x:c r="L757" s="68" t="e">
        <x:v>#VALUE!</x:v>
      </x:c>
      <x:c r="M757" s="73" t="e">
        <x:v>#VALUE!</x:v>
      </x:c>
      <x:c r="N757" s="159">
        <x:v>0</x:v>
      </x:c>
      <x:c r="O757" s="106" t="e">
        <x:v>#VALUE!</x:v>
      </x:c>
      <x:c r="P757" s="73" t="e">
        <x:f t="shared" si="157"/>
        <x:v>#VALUE!</x:v>
      </x:c>
      <x:c r="Q757" s="478">
        <x:v>18</x:v>
      </x:c>
      <x:c r="R757" s="73">
        <x:f t="shared" si="158"/>
        <x:v>0</x:v>
      </x:c>
      <x:c r="S757" s="478"/>
      <x:c r="T757" s="73">
        <x:f t="shared" si="159"/>
        <x:v>0</x:v>
      </x:c>
      <x:c r="U757" s="26" t="e">
        <x:v>#VALUE!</x:v>
      </x:c>
      <x:c r="V757" s="26">
        <x:f t="shared" si="160"/>
        <x:v>0</x:v>
      </x:c>
      <x:c r="W757" s="73" t="e">
        <x:f t="shared" si="161"/>
        <x:v>#VALUE!</x:v>
      </x:c>
      <x:c r="X757" s="74" t="e">
        <x:f t="shared" si="162"/>
        <x:v>#VALUE!</x:v>
      </x:c>
      <x:c r="Y757" s="68" t="e">
        <x:f t="shared" si="163"/>
        <x:v>#VALUE!</x:v>
      </x:c>
      <x:c r="Z757" s="68" t="e">
        <x:f t="shared" si="164"/>
        <x:v>#VALUE!</x:v>
      </x:c>
      <x:c r="AA757" s="26" t="s">
        <x:v>1593</x:v>
      </x:c>
      <x:c r="AB757" s="476" t="s">
        <x:v>1588</x:v>
      </x:c>
      <x:c r="AC757" s="26">
        <x:v>1.3440000000000001</x:v>
      </x:c>
      <x:c r="AD757" s="26">
        <x:v>0</x:v>
      </x:c>
      <x:c r="AE757" s="492">
        <x:f t="shared" si="165"/>
        <x:v>1.3440000000000001</x:v>
      </x:c>
      <x:c r="AF757" s="492" t="e">
        <x:f t="shared" si="165"/>
        <x:v>#VALUE!</x:v>
      </x:c>
    </x:row>
    <x:row r="758" spans="1:32" s="26" customFormat="1">
      <x:c r="A758" s="118">
        <x:v>96</x:v>
      </x:c>
      <x:c r="B758" s="118"/>
      <x:c r="C758" s="113">
        <x:v>7</x:v>
      </x:c>
      <x:c r="D758" s="20" t="s">
        <x:v>1500</x:v>
      </x:c>
      <x:c r="E758" s="20" t="s">
        <x:v>1510</x:v>
      </x:c>
      <x:c r="F758" s="20" t="s">
        <x:v>1501</x:v>
      </x:c>
      <x:c r="G758" s="158" t="e">
        <x:f t="shared" si="156"/>
        <x:v>#VALUE!</x:v>
      </x:c>
      <x:c r="H758" s="158">
        <x:f t="shared" si="156"/>
        <x:v>0</x:v>
      </x:c>
      <x:c r="I758" s="285" t="e">
        <x:f t="shared" si="156"/>
        <x:v>#VALUE!</x:v>
      </x:c>
      <x:c r="J758" s="106" t="e">
        <x:v>#VALUE!</x:v>
      </x:c>
      <x:c r="K758" s="73" t="e">
        <x:v>#VALUE!</x:v>
      </x:c>
      <x:c r="L758" s="68" t="e">
        <x:v>#VALUE!</x:v>
      </x:c>
      <x:c r="M758" s="73" t="e">
        <x:v>#VALUE!</x:v>
      </x:c>
      <x:c r="N758" s="159">
        <x:v>0</x:v>
      </x:c>
      <x:c r="O758" s="106" t="e">
        <x:v>#VALUE!</x:v>
      </x:c>
      <x:c r="P758" s="73" t="e">
        <x:f t="shared" si="157"/>
        <x:v>#VALUE!</x:v>
      </x:c>
      <x:c r="Q758" s="68" t="e">
        <x:v>#VALUE!</x:v>
      </x:c>
      <x:c r="R758" s="73" t="e">
        <x:f t="shared" si="158"/>
        <x:v>#VALUE!</x:v>
      </x:c>
      <x:c r="S758" s="68">
        <x:v>0</x:v>
      </x:c>
      <x:c r="T758" s="73">
        <x:f t="shared" si="159"/>
        <x:v>0</x:v>
      </x:c>
      <x:c r="U758" s="26" t="e">
        <x:v>#VALUE!</x:v>
      </x:c>
      <x:c r="V758" s="26">
        <x:f t="shared" si="160"/>
        <x:v>0</x:v>
      </x:c>
      <x:c r="W758" s="73" t="e">
        <x:f t="shared" si="161"/>
        <x:v>#VALUE!</x:v>
      </x:c>
      <x:c r="X758" s="74" t="e">
        <x:f t="shared" si="162"/>
        <x:v>#VALUE!</x:v>
      </x:c>
      <x:c r="Y758" s="68" t="e">
        <x:f t="shared" si="163"/>
        <x:v>#VALUE!</x:v>
      </x:c>
      <x:c r="Z758" s="68" t="e">
        <x:f t="shared" si="164"/>
        <x:v>#VALUE!</x:v>
      </x:c>
      <x:c r="AA758" s="26" t="s">
        <x:v>1577</x:v>
      </x:c>
      <x:c r="AC758" s="26">
        <x:v>0</x:v>
      </x:c>
      <x:c r="AD758" s="26">
        <x:v>0</x:v>
      </x:c>
      <x:c r="AE758" s="492">
        <x:f t="shared" si="165"/>
        <x:v>0</x:v>
      </x:c>
      <x:c r="AF758" s="492" t="e">
        <x:f t="shared" si="165"/>
        <x:v>#VALUE!</x:v>
      </x:c>
    </x:row>
    <x:row r="759" spans="1:32" s="26" customFormat="1">
      <x:c r="A759" s="118">
        <x:v>97</x:v>
      </x:c>
      <x:c r="B759" s="118"/>
      <x:c r="C759" s="113">
        <x:v>7</x:v>
      </x:c>
      <x:c r="D759" s="20" t="s">
        <x:v>1524</x:v>
      </x:c>
      <x:c r="E759" s="20" t="s">
        <x:v>1510</x:v>
      </x:c>
      <x:c r="F759" s="20" t="s">
        <x:v>1501</x:v>
      </x:c>
      <x:c r="G759" s="158" t="e">
        <x:f t="shared" ref="G759:I789" si="166">SUMIFS(U:U,$D:$D,$D759,$C:$C,$C759-1)</x:f>
        <x:v>#VALUE!</x:v>
      </x:c>
      <x:c r="H759" s="158">
        <x:f t="shared" si="166"/>
        <x:v>0</x:v>
      </x:c>
      <x:c r="I759" s="285" t="e">
        <x:f t="shared" si="166"/>
        <x:v>#VALUE!</x:v>
      </x:c>
      <x:c r="J759" s="106" t="e">
        <x:v>#VALUE!</x:v>
      </x:c>
      <x:c r="K759" s="73" t="e">
        <x:v>#VALUE!</x:v>
      </x:c>
      <x:c r="L759" s="68" t="e">
        <x:v>#VALUE!</x:v>
      </x:c>
      <x:c r="M759" s="73" t="e">
        <x:v>#VALUE!</x:v>
      </x:c>
      <x:c r="N759" s="159">
        <x:v>0</x:v>
      </x:c>
      <x:c r="O759" s="106" t="e">
        <x:v>#VALUE!</x:v>
      </x:c>
      <x:c r="P759" s="73" t="e">
        <x:f t="shared" si="157"/>
        <x:v>#VALUE!</x:v>
      </x:c>
      <x:c r="Q759" s="68" t="e">
        <x:v>#VALUE!</x:v>
      </x:c>
      <x:c r="R759" s="73" t="e">
        <x:f t="shared" si="158"/>
        <x:v>#VALUE!</x:v>
      </x:c>
      <x:c r="S759" s="68">
        <x:v>0</x:v>
      </x:c>
      <x:c r="T759" s="73">
        <x:f t="shared" si="159"/>
        <x:v>0</x:v>
      </x:c>
      <x:c r="U759" s="26" t="e">
        <x:v>#VALUE!</x:v>
      </x:c>
      <x:c r="V759" s="26">
        <x:f t="shared" si="160"/>
        <x:v>0</x:v>
      </x:c>
      <x:c r="W759" s="73" t="e">
        <x:f t="shared" si="161"/>
        <x:v>#VALUE!</x:v>
      </x:c>
      <x:c r="X759" s="74" t="e">
        <x:f t="shared" si="162"/>
        <x:v>#VALUE!</x:v>
      </x:c>
      <x:c r="Y759" s="68" t="e">
        <x:f t="shared" si="163"/>
        <x:v>#VALUE!</x:v>
      </x:c>
      <x:c r="Z759" s="68" t="e">
        <x:f t="shared" si="164"/>
        <x:v>#VALUE!</x:v>
      </x:c>
      <x:c r="AA759" s="26" t="s">
        <x:v>1577</x:v>
      </x:c>
      <x:c r="AC759" s="26">
        <x:v>0</x:v>
      </x:c>
      <x:c r="AD759" s="26">
        <x:v>0</x:v>
      </x:c>
      <x:c r="AE759" s="492">
        <x:f t="shared" si="165"/>
        <x:v>0</x:v>
      </x:c>
      <x:c r="AF759" s="492" t="e">
        <x:f t="shared" si="165"/>
        <x:v>#VALUE!</x:v>
      </x:c>
    </x:row>
    <x:row r="760" spans="1:32" s="26" customFormat="1">
      <x:c r="A760" s="118">
        <x:v>98</x:v>
      </x:c>
      <x:c r="B760" s="118"/>
      <x:c r="C760" s="113">
        <x:v>7</x:v>
      </x:c>
      <x:c r="D760" s="20" t="s">
        <x:v>1502</x:v>
      </x:c>
      <x:c r="E760" s="20" t="s">
        <x:v>1510</x:v>
      </x:c>
      <x:c r="F760" s="20" t="s">
        <x:v>1501</x:v>
      </x:c>
      <x:c r="G760" s="158" t="e">
        <x:f t="shared" si="166"/>
        <x:v>#VALUE!</x:v>
      </x:c>
      <x:c r="H760" s="158">
        <x:f t="shared" si="166"/>
        <x:v>0</x:v>
      </x:c>
      <x:c r="I760" s="285" t="e">
        <x:f t="shared" si="166"/>
        <x:v>#VALUE!</x:v>
      </x:c>
      <x:c r="J760" s="106" t="e">
        <x:v>#VALUE!</x:v>
      </x:c>
      <x:c r="K760" s="73" t="e">
        <x:v>#VALUE!</x:v>
      </x:c>
      <x:c r="L760" s="68" t="e">
        <x:v>#VALUE!</x:v>
      </x:c>
      <x:c r="M760" s="73" t="e">
        <x:v>#VALUE!</x:v>
      </x:c>
      <x:c r="N760" s="159">
        <x:v>0</x:v>
      </x:c>
      <x:c r="O760" s="106" t="e">
        <x:v>#VALUE!</x:v>
      </x:c>
      <x:c r="P760" s="73" t="e">
        <x:f t="shared" si="157"/>
        <x:v>#VALUE!</x:v>
      </x:c>
      <x:c r="Q760" s="68" t="e">
        <x:v>#VALUE!</x:v>
      </x:c>
      <x:c r="R760" s="73" t="e">
        <x:f t="shared" si="158"/>
        <x:v>#VALUE!</x:v>
      </x:c>
      <x:c r="S760" s="68">
        <x:v>0</x:v>
      </x:c>
      <x:c r="T760" s="73">
        <x:f t="shared" si="159"/>
        <x:v>0</x:v>
      </x:c>
      <x:c r="U760" s="26" t="e">
        <x:v>#VALUE!</x:v>
      </x:c>
      <x:c r="V760" s="26">
        <x:f t="shared" si="160"/>
        <x:v>0</x:v>
      </x:c>
      <x:c r="W760" s="73" t="e">
        <x:f t="shared" si="161"/>
        <x:v>#VALUE!</x:v>
      </x:c>
      <x:c r="X760" s="74" t="e">
        <x:f t="shared" si="162"/>
        <x:v>#VALUE!</x:v>
      </x:c>
      <x:c r="Y760" s="68" t="e">
        <x:f t="shared" si="163"/>
        <x:v>#VALUE!</x:v>
      </x:c>
      <x:c r="Z760" s="68" t="e">
        <x:f t="shared" si="164"/>
        <x:v>#VALUE!</x:v>
      </x:c>
      <x:c r="AA760" s="26" t="s">
        <x:v>1577</x:v>
      </x:c>
      <x:c r="AC760" s="26">
        <x:v>0</x:v>
      </x:c>
      <x:c r="AD760" s="26">
        <x:v>0</x:v>
      </x:c>
      <x:c r="AE760" s="492">
        <x:f t="shared" si="165"/>
        <x:v>0</x:v>
      </x:c>
      <x:c r="AF760" s="492" t="e">
        <x:f t="shared" si="165"/>
        <x:v>#VALUE!</x:v>
      </x:c>
    </x:row>
    <x:row r="761" spans="1:32" s="26" customFormat="1">
      <x:c r="A761" s="118">
        <x:v>99</x:v>
      </x:c>
      <x:c r="B761" s="118"/>
      <x:c r="C761" s="113">
        <x:v>7</x:v>
      </x:c>
      <x:c r="D761" s="20" t="s">
        <x:v>1523</x:v>
      </x:c>
      <x:c r="E761" s="20" t="s">
        <x:v>1510</x:v>
      </x:c>
      <x:c r="F761" s="20" t="s">
        <x:v>1501</x:v>
      </x:c>
      <x:c r="G761" s="158" t="e">
        <x:f t="shared" si="166"/>
        <x:v>#VALUE!</x:v>
      </x:c>
      <x:c r="H761" s="158">
        <x:f t="shared" si="166"/>
        <x:v>0</x:v>
      </x:c>
      <x:c r="I761" s="285" t="e">
        <x:f t="shared" si="166"/>
        <x:v>#VALUE!</x:v>
      </x:c>
      <x:c r="J761" s="106" t="e">
        <x:v>#VALUE!</x:v>
      </x:c>
      <x:c r="K761" s="73" t="e">
        <x:v>#VALUE!</x:v>
      </x:c>
      <x:c r="L761" s="68" t="e">
        <x:v>#VALUE!</x:v>
      </x:c>
      <x:c r="M761" s="73" t="e">
        <x:v>#VALUE!</x:v>
      </x:c>
      <x:c r="N761" s="159">
        <x:v>0</x:v>
      </x:c>
      <x:c r="O761" s="106" t="e">
        <x:v>#VALUE!</x:v>
      </x:c>
      <x:c r="P761" s="73" t="e">
        <x:f t="shared" si="157"/>
        <x:v>#VALUE!</x:v>
      </x:c>
      <x:c r="Q761" s="68" t="e">
        <x:v>#VALUE!</x:v>
      </x:c>
      <x:c r="R761" s="73" t="e">
        <x:f t="shared" si="158"/>
        <x:v>#VALUE!</x:v>
      </x:c>
      <x:c r="S761" s="68">
        <x:v>0</x:v>
      </x:c>
      <x:c r="T761" s="73">
        <x:f t="shared" si="159"/>
        <x:v>0</x:v>
      </x:c>
      <x:c r="U761" s="26" t="e">
        <x:v>#VALUE!</x:v>
      </x:c>
      <x:c r="V761" s="26">
        <x:f t="shared" si="160"/>
        <x:v>0</x:v>
      </x:c>
      <x:c r="W761" s="73" t="e">
        <x:f t="shared" si="161"/>
        <x:v>#VALUE!</x:v>
      </x:c>
      <x:c r="X761" s="74" t="e">
        <x:f t="shared" si="162"/>
        <x:v>#VALUE!</x:v>
      </x:c>
      <x:c r="Y761" s="68" t="e">
        <x:f t="shared" si="163"/>
        <x:v>#VALUE!</x:v>
      </x:c>
      <x:c r="Z761" s="68" t="e">
        <x:f t="shared" si="164"/>
        <x:v>#VALUE!</x:v>
      </x:c>
      <x:c r="AA761" s="26" t="s">
        <x:v>1577</x:v>
      </x:c>
      <x:c r="AC761" s="26">
        <x:v>0</x:v>
      </x:c>
      <x:c r="AD761" s="26">
        <x:v>0</x:v>
      </x:c>
      <x:c r="AE761" s="492">
        <x:f t="shared" si="165"/>
        <x:v>0</x:v>
      </x:c>
      <x:c r="AF761" s="492" t="e">
        <x:f t="shared" si="165"/>
        <x:v>#VALUE!</x:v>
      </x:c>
    </x:row>
    <x:row r="762" spans="1:32" s="26" customFormat="1">
      <x:c r="A762" s="118">
        <x:v>100</x:v>
      </x:c>
      <x:c r="B762" s="118"/>
      <x:c r="C762" s="113">
        <x:v>7</x:v>
      </x:c>
      <x:c r="D762" s="20" t="s">
        <x:v>1482</x:v>
      </x:c>
      <x:c r="E762" s="20" t="s">
        <x:v>1510</x:v>
      </x:c>
      <x:c r="F762" s="20" t="s">
        <x:v>1483</x:v>
      </x:c>
      <x:c r="G762" s="158" t="e">
        <x:f t="shared" si="166"/>
        <x:v>#VALUE!</x:v>
      </x:c>
      <x:c r="H762" s="158">
        <x:f t="shared" si="166"/>
        <x:v>0</x:v>
      </x:c>
      <x:c r="I762" s="285" t="e">
        <x:f t="shared" si="166"/>
        <x:v>#VALUE!</x:v>
      </x:c>
      <x:c r="J762" s="106" t="e">
        <x:v>#VALUE!</x:v>
      </x:c>
      <x:c r="K762" s="73" t="e">
        <x:v>#VALUE!</x:v>
      </x:c>
      <x:c r="L762" s="68" t="e">
        <x:v>#VALUE!</x:v>
      </x:c>
      <x:c r="M762" s="73" t="e">
        <x:v>#VALUE!</x:v>
      </x:c>
      <x:c r="N762" s="159">
        <x:v>0</x:v>
      </x:c>
      <x:c r="O762" s="106" t="e">
        <x:v>#VALUE!</x:v>
      </x:c>
      <x:c r="P762" s="73" t="e">
        <x:f t="shared" si="157"/>
        <x:v>#VALUE!</x:v>
      </x:c>
      <x:c r="Q762" s="68" t="e">
        <x:v>#VALUE!</x:v>
      </x:c>
      <x:c r="R762" s="73" t="e">
        <x:f t="shared" si="158"/>
        <x:v>#VALUE!</x:v>
      </x:c>
      <x:c r="S762" s="68">
        <x:v>0</x:v>
      </x:c>
      <x:c r="T762" s="73">
        <x:f t="shared" si="159"/>
        <x:v>0</x:v>
      </x:c>
      <x:c r="U762" s="26" t="e">
        <x:v>#VALUE!</x:v>
      </x:c>
      <x:c r="V762" s="26">
        <x:f t="shared" si="160"/>
        <x:v>0</x:v>
      </x:c>
      <x:c r="W762" s="73" t="e">
        <x:f t="shared" si="161"/>
        <x:v>#VALUE!</x:v>
      </x:c>
      <x:c r="X762" s="74" t="e">
        <x:f t="shared" si="162"/>
        <x:v>#VALUE!</x:v>
      </x:c>
      <x:c r="Y762" s="68" t="e">
        <x:f t="shared" si="163"/>
        <x:v>#VALUE!</x:v>
      </x:c>
      <x:c r="Z762" s="68" t="e">
        <x:f t="shared" si="164"/>
        <x:v>#VALUE!</x:v>
      </x:c>
      <x:c r="AC762" s="26">
        <x:v>52.483300000000007</x:v>
      </x:c>
      <x:c r="AD762" s="26">
        <x:v>0</x:v>
      </x:c>
      <x:c r="AE762" s="492">
        <x:f t="shared" si="165"/>
        <x:v>52.483300000000007</x:v>
      </x:c>
      <x:c r="AF762" s="492" t="e">
        <x:f t="shared" si="165"/>
        <x:v>#VALUE!</x:v>
      </x:c>
    </x:row>
    <x:row r="763" spans="1:32" s="26" customFormat="1">
      <x:c r="A763" s="118">
        <x:v>101</x:v>
      </x:c>
      <x:c r="B763" s="118"/>
      <x:c r="C763" s="113">
        <x:v>7</x:v>
      </x:c>
      <x:c r="D763" s="20" t="s">
        <x:v>1467</x:v>
      </x:c>
      <x:c r="E763" s="20" t="s">
        <x:v>1510</x:v>
      </x:c>
      <x:c r="F763" s="20" t="s">
        <x:v>1468</x:v>
      </x:c>
      <x:c r="G763" s="158" t="e">
        <x:f t="shared" si="166"/>
        <x:v>#VALUE!</x:v>
      </x:c>
      <x:c r="H763" s="158">
        <x:f t="shared" si="166"/>
        <x:v>0</x:v>
      </x:c>
      <x:c r="I763" s="285" t="e">
        <x:f t="shared" si="166"/>
        <x:v>#VALUE!</x:v>
      </x:c>
      <x:c r="J763" s="106" t="e">
        <x:v>#VALUE!</x:v>
      </x:c>
      <x:c r="K763" s="73" t="e">
        <x:v>#VALUE!</x:v>
      </x:c>
      <x:c r="L763" s="68" t="e">
        <x:v>#VALUE!</x:v>
      </x:c>
      <x:c r="M763" s="73" t="e">
        <x:v>#VALUE!</x:v>
      </x:c>
      <x:c r="N763" s="159">
        <x:v>0</x:v>
      </x:c>
      <x:c r="O763" s="106" t="e">
        <x:v>#VALUE!</x:v>
      </x:c>
      <x:c r="P763" s="73" t="e">
        <x:f t="shared" si="157"/>
        <x:v>#VALUE!</x:v>
      </x:c>
      <x:c r="Q763" s="68" t="e">
        <x:v>#VALUE!</x:v>
      </x:c>
      <x:c r="R763" s="73" t="e">
        <x:f t="shared" si="158"/>
        <x:v>#VALUE!</x:v>
      </x:c>
      <x:c r="S763" s="68">
        <x:v>60</x:v>
      </x:c>
      <x:c r="T763" s="73">
        <x:f t="shared" si="159"/>
        <x:v>0</x:v>
      </x:c>
      <x:c r="U763" s="26" t="e">
        <x:v>#VALUE!</x:v>
      </x:c>
      <x:c r="V763" s="26">
        <x:f t="shared" si="160"/>
        <x:v>0</x:v>
      </x:c>
      <x:c r="W763" s="73" t="e">
        <x:f t="shared" si="161"/>
        <x:v>#VALUE!</x:v>
      </x:c>
      <x:c r="X763" s="74" t="e">
        <x:f t="shared" si="162"/>
        <x:v>#VALUE!</x:v>
      </x:c>
      <x:c r="Y763" s="68" t="e">
        <x:f t="shared" si="163"/>
        <x:v>#VALUE!</x:v>
      </x:c>
      <x:c r="Z763" s="68" t="e">
        <x:f t="shared" si="164"/>
        <x:v>#VALUE!</x:v>
      </x:c>
      <x:c r="AA763" s="26" t="s">
        <x:v>1576</x:v>
      </x:c>
      <x:c r="AC763" s="26">
        <x:v>48.576347619047624</x:v>
      </x:c>
      <x:c r="AD763" s="26">
        <x:v>0</x:v>
      </x:c>
      <x:c r="AE763" s="492">
        <x:f t="shared" si="165"/>
        <x:v>48.576347619047624</x:v>
      </x:c>
      <x:c r="AF763" s="492" t="e">
        <x:f t="shared" si="165"/>
        <x:v>#VALUE!</x:v>
      </x:c>
    </x:row>
    <x:row r="764" spans="1:32" s="26" customFormat="1">
      <x:c r="A764" s="118">
        <x:v>102</x:v>
      </x:c>
      <x:c r="B764" s="118"/>
      <x:c r="C764" s="113">
        <x:v>7</x:v>
      </x:c>
      <x:c r="D764" s="20" t="s">
        <x:v>1484</x:v>
      </x:c>
      <x:c r="E764" s="20" t="s">
        <x:v>1510</x:v>
      </x:c>
      <x:c r="F764" s="20" t="s">
        <x:v>1468</x:v>
      </x:c>
      <x:c r="G764" s="158" t="e">
        <x:f t="shared" si="166"/>
        <x:v>#VALUE!</x:v>
      </x:c>
      <x:c r="H764" s="158">
        <x:f t="shared" si="166"/>
        <x:v>0</x:v>
      </x:c>
      <x:c r="I764" s="285" t="e">
        <x:f t="shared" si="166"/>
        <x:v>#VALUE!</x:v>
      </x:c>
      <x:c r="J764" s="106" t="e">
        <x:v>#VALUE!</x:v>
      </x:c>
      <x:c r="K764" s="73" t="e">
        <x:v>#VALUE!</x:v>
      </x:c>
      <x:c r="L764" s="68" t="e">
        <x:v>#VALUE!</x:v>
      </x:c>
      <x:c r="M764" s="73" t="e">
        <x:v>#VALUE!</x:v>
      </x:c>
      <x:c r="N764" s="159">
        <x:v>0</x:v>
      </x:c>
      <x:c r="O764" s="106" t="e">
        <x:v>#VALUE!</x:v>
      </x:c>
      <x:c r="P764" s="73" t="e">
        <x:f t="shared" si="157"/>
        <x:v>#VALUE!</x:v>
      </x:c>
      <x:c r="Q764" s="68" t="e">
        <x:v>#VALUE!</x:v>
      </x:c>
      <x:c r="R764" s="73" t="e">
        <x:f t="shared" si="158"/>
        <x:v>#VALUE!</x:v>
      </x:c>
      <x:c r="S764" s="68">
        <x:v>0</x:v>
      </x:c>
      <x:c r="T764" s="73">
        <x:f t="shared" si="159"/>
        <x:v>0</x:v>
      </x:c>
      <x:c r="U764" s="26" t="e">
        <x:v>#VALUE!</x:v>
      </x:c>
      <x:c r="V764" s="26">
        <x:f t="shared" si="160"/>
        <x:v>0</x:v>
      </x:c>
      <x:c r="W764" s="73" t="e">
        <x:f t="shared" si="161"/>
        <x:v>#VALUE!</x:v>
      </x:c>
      <x:c r="X764" s="74" t="e">
        <x:f t="shared" si="162"/>
        <x:v>#VALUE!</x:v>
      </x:c>
      <x:c r="Y764" s="68" t="e">
        <x:f t="shared" si="163"/>
        <x:v>#VALUE!</x:v>
      </x:c>
      <x:c r="Z764" s="68" t="e">
        <x:f t="shared" si="164"/>
        <x:v>#VALUE!</x:v>
      </x:c>
      <x:c r="AC764" s="26">
        <x:v>52.483300000000007</x:v>
      </x:c>
      <x:c r="AD764" s="26">
        <x:v>0</x:v>
      </x:c>
      <x:c r="AE764" s="492">
        <x:f t="shared" si="165"/>
        <x:v>52.483300000000007</x:v>
      </x:c>
      <x:c r="AF764" s="492" t="e">
        <x:f t="shared" si="165"/>
        <x:v>#VALUE!</x:v>
      </x:c>
    </x:row>
    <x:row r="765" spans="1:32" s="26" customFormat="1">
      <x:c r="A765" s="118">
        <x:v>103</x:v>
      </x:c>
      <x:c r="B765" s="118"/>
      <x:c r="C765" s="113">
        <x:v>7</x:v>
      </x:c>
      <x:c r="D765" s="20" t="s">
        <x:v>1485</x:v>
      </x:c>
      <x:c r="E765" s="20" t="s">
        <x:v>1510</x:v>
      </x:c>
      <x:c r="F765" s="20" t="s">
        <x:v>1468</x:v>
      </x:c>
      <x:c r="G765" s="158" t="e">
        <x:f t="shared" si="166"/>
        <x:v>#VALUE!</x:v>
      </x:c>
      <x:c r="H765" s="158">
        <x:f t="shared" si="166"/>
        <x:v>0</x:v>
      </x:c>
      <x:c r="I765" s="285" t="e">
        <x:f t="shared" si="166"/>
        <x:v>#VALUE!</x:v>
      </x:c>
      <x:c r="J765" s="106" t="e">
        <x:v>#VALUE!</x:v>
      </x:c>
      <x:c r="K765" s="73" t="e">
        <x:v>#VALUE!</x:v>
      </x:c>
      <x:c r="L765" s="68" t="e">
        <x:v>#VALUE!</x:v>
      </x:c>
      <x:c r="M765" s="73" t="e">
        <x:v>#VALUE!</x:v>
      </x:c>
      <x:c r="N765" s="159">
        <x:v>0</x:v>
      </x:c>
      <x:c r="O765" s="106" t="e">
        <x:v>#VALUE!</x:v>
      </x:c>
      <x:c r="P765" s="73" t="e">
        <x:f t="shared" si="157"/>
        <x:v>#VALUE!</x:v>
      </x:c>
      <x:c r="Q765" s="68" t="e">
        <x:v>#VALUE!</x:v>
      </x:c>
      <x:c r="R765" s="73" t="e">
        <x:f t="shared" si="158"/>
        <x:v>#VALUE!</x:v>
      </x:c>
      <x:c r="S765" s="68">
        <x:v>0</x:v>
      </x:c>
      <x:c r="T765" s="73">
        <x:f t="shared" si="159"/>
        <x:v>0</x:v>
      </x:c>
      <x:c r="U765" s="26" t="e">
        <x:v>#VALUE!</x:v>
      </x:c>
      <x:c r="V765" s="26">
        <x:f t="shared" si="160"/>
        <x:v>0</x:v>
      </x:c>
      <x:c r="W765" s="73" t="e">
        <x:f t="shared" si="161"/>
        <x:v>#VALUE!</x:v>
      </x:c>
      <x:c r="X765" s="74" t="e">
        <x:f t="shared" si="162"/>
        <x:v>#VALUE!</x:v>
      </x:c>
      <x:c r="Y765" s="68" t="e">
        <x:f t="shared" si="163"/>
        <x:v>#VALUE!</x:v>
      </x:c>
      <x:c r="Z765" s="68" t="e">
        <x:f t="shared" si="164"/>
        <x:v>#VALUE!</x:v>
      </x:c>
      <x:c r="AC765" s="26">
        <x:v>52.483300000000007</x:v>
      </x:c>
      <x:c r="AD765" s="26">
        <x:v>0</x:v>
      </x:c>
      <x:c r="AE765" s="492">
        <x:f t="shared" si="165"/>
        <x:v>52.483300000000007</x:v>
      </x:c>
      <x:c r="AF765" s="492" t="e">
        <x:f t="shared" si="165"/>
        <x:v>#VALUE!</x:v>
      </x:c>
    </x:row>
    <x:row r="766" spans="1:32" s="26" customFormat="1">
      <x:c r="A766" s="118">
        <x:v>104</x:v>
      </x:c>
      <x:c r="B766" s="118"/>
      <x:c r="C766" s="113">
        <x:v>7</x:v>
      </x:c>
      <x:c r="D766" s="20" t="s">
        <x:v>1486</x:v>
      </x:c>
      <x:c r="E766" s="20" t="s">
        <x:v>1510</x:v>
      </x:c>
      <x:c r="F766" s="20" t="s">
        <x:v>1487</x:v>
      </x:c>
      <x:c r="G766" s="158" t="e">
        <x:f t="shared" si="166"/>
        <x:v>#VALUE!</x:v>
      </x:c>
      <x:c r="H766" s="158">
        <x:f t="shared" si="166"/>
        <x:v>0</x:v>
      </x:c>
      <x:c r="I766" s="285" t="e">
        <x:f t="shared" si="166"/>
        <x:v>#VALUE!</x:v>
      </x:c>
      <x:c r="J766" s="106" t="e">
        <x:v>#VALUE!</x:v>
      </x:c>
      <x:c r="K766" s="73" t="e">
        <x:v>#VALUE!</x:v>
      </x:c>
      <x:c r="L766" s="68" t="e">
        <x:v>#VALUE!</x:v>
      </x:c>
      <x:c r="M766" s="73" t="e">
        <x:v>#VALUE!</x:v>
      </x:c>
      <x:c r="N766" s="159">
        <x:v>0</x:v>
      </x:c>
      <x:c r="O766" s="106" t="e">
        <x:v>#VALUE!</x:v>
      </x:c>
      <x:c r="P766" s="73" t="e">
        <x:f t="shared" si="157"/>
        <x:v>#VALUE!</x:v>
      </x:c>
      <x:c r="Q766" s="68" t="e">
        <x:v>#VALUE!</x:v>
      </x:c>
      <x:c r="R766" s="73" t="e">
        <x:f t="shared" si="158"/>
        <x:v>#VALUE!</x:v>
      </x:c>
      <x:c r="S766" s="68">
        <x:v>0</x:v>
      </x:c>
      <x:c r="T766" s="73">
        <x:f t="shared" si="159"/>
        <x:v>0</x:v>
      </x:c>
      <x:c r="U766" s="26" t="e">
        <x:v>#VALUE!</x:v>
      </x:c>
      <x:c r="V766" s="26">
        <x:f t="shared" si="160"/>
        <x:v>0</x:v>
      </x:c>
      <x:c r="W766" s="73" t="e">
        <x:f t="shared" si="161"/>
        <x:v>#VALUE!</x:v>
      </x:c>
      <x:c r="X766" s="74" t="e">
        <x:f t="shared" si="162"/>
        <x:v>#VALUE!</x:v>
      </x:c>
      <x:c r="Y766" s="68" t="e">
        <x:f t="shared" si="163"/>
        <x:v>#VALUE!</x:v>
      </x:c>
      <x:c r="Z766" s="68" t="e">
        <x:f t="shared" si="164"/>
        <x:v>#VALUE!</x:v>
      </x:c>
      <x:c r="AC766" s="26">
        <x:v>52.483300000000007</x:v>
      </x:c>
      <x:c r="AD766" s="26">
        <x:v>0</x:v>
      </x:c>
      <x:c r="AE766" s="492">
        <x:f t="shared" si="165"/>
        <x:v>52.483300000000007</x:v>
      </x:c>
      <x:c r="AF766" s="492" t="e">
        <x:f t="shared" si="165"/>
        <x:v>#VALUE!</x:v>
      </x:c>
    </x:row>
    <x:row r="767" spans="1:32" s="26" customFormat="1">
      <x:c r="A767" s="118">
        <x:v>105</x:v>
      </x:c>
      <x:c r="B767" s="118"/>
      <x:c r="C767" s="113">
        <x:v>7</x:v>
      </x:c>
      <x:c r="D767" s="20" t="s">
        <x:v>1488</x:v>
      </x:c>
      <x:c r="E767" s="20" t="s">
        <x:v>1510</x:v>
      </x:c>
      <x:c r="F767" s="20" t="s">
        <x:v>1468</x:v>
      </x:c>
      <x:c r="G767" s="158" t="e">
        <x:f t="shared" si="166"/>
        <x:v>#VALUE!</x:v>
      </x:c>
      <x:c r="H767" s="158">
        <x:f t="shared" si="166"/>
        <x:v>0</x:v>
      </x:c>
      <x:c r="I767" s="285" t="e">
        <x:f t="shared" si="166"/>
        <x:v>#VALUE!</x:v>
      </x:c>
      <x:c r="J767" s="106" t="e">
        <x:v>#VALUE!</x:v>
      </x:c>
      <x:c r="K767" s="73" t="e">
        <x:v>#VALUE!</x:v>
      </x:c>
      <x:c r="L767" s="68" t="e">
        <x:v>#VALUE!</x:v>
      </x:c>
      <x:c r="M767" s="73" t="e">
        <x:v>#VALUE!</x:v>
      </x:c>
      <x:c r="N767" s="159">
        <x:v>0</x:v>
      </x:c>
      <x:c r="O767" s="106" t="e">
        <x:v>#VALUE!</x:v>
      </x:c>
      <x:c r="P767" s="73" t="e">
        <x:f t="shared" si="157"/>
        <x:v>#VALUE!</x:v>
      </x:c>
      <x:c r="Q767" s="68" t="e">
        <x:v>#VALUE!</x:v>
      </x:c>
      <x:c r="R767" s="73" t="e">
        <x:f t="shared" si="158"/>
        <x:v>#VALUE!</x:v>
      </x:c>
      <x:c r="S767" s="68">
        <x:v>0</x:v>
      </x:c>
      <x:c r="T767" s="73">
        <x:f t="shared" si="159"/>
        <x:v>0</x:v>
      </x:c>
      <x:c r="U767" s="26" t="e">
        <x:v>#VALUE!</x:v>
      </x:c>
      <x:c r="V767" s="26">
        <x:f t="shared" si="160"/>
        <x:v>0</x:v>
      </x:c>
      <x:c r="W767" s="73" t="e">
        <x:f t="shared" si="161"/>
        <x:v>#VALUE!</x:v>
      </x:c>
      <x:c r="X767" s="74" t="e">
        <x:f t="shared" si="162"/>
        <x:v>#VALUE!</x:v>
      </x:c>
      <x:c r="Y767" s="68" t="e">
        <x:f t="shared" si="163"/>
        <x:v>#VALUE!</x:v>
      </x:c>
      <x:c r="Z767" s="68" t="e">
        <x:f t="shared" si="164"/>
        <x:v>#VALUE!</x:v>
      </x:c>
      <x:c r="AC767" s="26">
        <x:v>52.483300000000007</x:v>
      </x:c>
      <x:c r="AD767" s="26">
        <x:v>0</x:v>
      </x:c>
      <x:c r="AE767" s="492">
        <x:f t="shared" si="165"/>
        <x:v>52.483300000000007</x:v>
      </x:c>
      <x:c r="AF767" s="492" t="e">
        <x:f t="shared" si="165"/>
        <x:v>#VALUE!</x:v>
      </x:c>
    </x:row>
    <x:row r="768" spans="1:32" s="26" customFormat="1">
      <x:c r="A768" s="118">
        <x:v>106</x:v>
      </x:c>
      <x:c r="B768" s="118"/>
      <x:c r="C768" s="113">
        <x:v>7</x:v>
      </x:c>
      <x:c r="D768" s="20" t="s">
        <x:v>1489</x:v>
      </x:c>
      <x:c r="E768" s="20" t="s">
        <x:v>1510</x:v>
      </x:c>
      <x:c r="F768" s="20" t="s">
        <x:v>1468</x:v>
      </x:c>
      <x:c r="G768" s="158" t="e">
        <x:f t="shared" si="166"/>
        <x:v>#VALUE!</x:v>
      </x:c>
      <x:c r="H768" s="158">
        <x:f t="shared" si="166"/>
        <x:v>0</x:v>
      </x:c>
      <x:c r="I768" s="285" t="e">
        <x:f t="shared" si="166"/>
        <x:v>#VALUE!</x:v>
      </x:c>
      <x:c r="J768" s="106" t="e">
        <x:v>#VALUE!</x:v>
      </x:c>
      <x:c r="K768" s="73" t="e">
        <x:v>#VALUE!</x:v>
      </x:c>
      <x:c r="L768" s="68" t="e">
        <x:v>#VALUE!</x:v>
      </x:c>
      <x:c r="M768" s="73" t="e">
        <x:v>#VALUE!</x:v>
      </x:c>
      <x:c r="N768" s="159">
        <x:v>0</x:v>
      </x:c>
      <x:c r="O768" s="106" t="e">
        <x:v>#VALUE!</x:v>
      </x:c>
      <x:c r="P768" s="73" t="e">
        <x:f t="shared" si="157"/>
        <x:v>#VALUE!</x:v>
      </x:c>
      <x:c r="Q768" s="68" t="e">
        <x:v>#VALUE!</x:v>
      </x:c>
      <x:c r="R768" s="73" t="e">
        <x:f t="shared" si="158"/>
        <x:v>#VALUE!</x:v>
      </x:c>
      <x:c r="S768" s="68">
        <x:v>0</x:v>
      </x:c>
      <x:c r="T768" s="73">
        <x:f t="shared" si="159"/>
        <x:v>0</x:v>
      </x:c>
      <x:c r="U768" s="26" t="e">
        <x:v>#VALUE!</x:v>
      </x:c>
      <x:c r="V768" s="26">
        <x:f t="shared" si="160"/>
        <x:v>0</x:v>
      </x:c>
      <x:c r="W768" s="73" t="e">
        <x:f t="shared" si="161"/>
        <x:v>#VALUE!</x:v>
      </x:c>
      <x:c r="X768" s="74" t="e">
        <x:f t="shared" si="162"/>
        <x:v>#VALUE!</x:v>
      </x:c>
      <x:c r="Y768" s="68" t="e">
        <x:f t="shared" si="163"/>
        <x:v>#VALUE!</x:v>
      </x:c>
      <x:c r="Z768" s="68" t="e">
        <x:f t="shared" si="164"/>
        <x:v>#VALUE!</x:v>
      </x:c>
      <x:c r="AC768" s="26">
        <x:v>52.483300000000007</x:v>
      </x:c>
      <x:c r="AD768" s="26">
        <x:v>0</x:v>
      </x:c>
      <x:c r="AE768" s="492">
        <x:f t="shared" si="165"/>
        <x:v>52.483300000000007</x:v>
      </x:c>
      <x:c r="AF768" s="492" t="e">
        <x:f t="shared" si="165"/>
        <x:v>#VALUE!</x:v>
      </x:c>
    </x:row>
    <x:row r="769" spans="1:32" s="26" customFormat="1">
      <x:c r="A769" s="118">
        <x:v>107</x:v>
      </x:c>
      <x:c r="B769" s="118"/>
      <x:c r="C769" s="113">
        <x:v>7</x:v>
      </x:c>
      <x:c r="D769" s="20" t="s">
        <x:v>1490</x:v>
      </x:c>
      <x:c r="E769" s="20" t="s">
        <x:v>1510</x:v>
      </x:c>
      <x:c r="F769" s="20" t="s">
        <x:v>1491</x:v>
      </x:c>
      <x:c r="G769" s="158" t="e">
        <x:f t="shared" si="166"/>
        <x:v>#VALUE!</x:v>
      </x:c>
      <x:c r="H769" s="158">
        <x:f t="shared" si="166"/>
        <x:v>0</x:v>
      </x:c>
      <x:c r="I769" s="285" t="e">
        <x:f t="shared" si="166"/>
        <x:v>#VALUE!</x:v>
      </x:c>
      <x:c r="J769" s="106" t="e">
        <x:v>#VALUE!</x:v>
      </x:c>
      <x:c r="K769" s="73" t="e">
        <x:v>#VALUE!</x:v>
      </x:c>
      <x:c r="L769" s="68" t="e">
        <x:v>#VALUE!</x:v>
      </x:c>
      <x:c r="M769" s="73" t="e">
        <x:v>#VALUE!</x:v>
      </x:c>
      <x:c r="N769" s="159">
        <x:v>0</x:v>
      </x:c>
      <x:c r="O769" s="106" t="e">
        <x:v>#VALUE!</x:v>
      </x:c>
      <x:c r="P769" s="73" t="e">
        <x:f t="shared" si="157"/>
        <x:v>#VALUE!</x:v>
      </x:c>
      <x:c r="Q769" s="68" t="e">
        <x:v>#VALUE!</x:v>
      </x:c>
      <x:c r="R769" s="73" t="e">
        <x:f t="shared" si="158"/>
        <x:v>#VALUE!</x:v>
      </x:c>
      <x:c r="S769" s="68">
        <x:v>0</x:v>
      </x:c>
      <x:c r="T769" s="73">
        <x:f t="shared" si="159"/>
        <x:v>0</x:v>
      </x:c>
      <x:c r="U769" s="26" t="e">
        <x:v>#VALUE!</x:v>
      </x:c>
      <x:c r="V769" s="26">
        <x:f t="shared" si="160"/>
        <x:v>0</x:v>
      </x:c>
      <x:c r="W769" s="73" t="e">
        <x:f t="shared" si="161"/>
        <x:v>#VALUE!</x:v>
      </x:c>
      <x:c r="X769" s="74" t="e">
        <x:f t="shared" si="162"/>
        <x:v>#VALUE!</x:v>
      </x:c>
      <x:c r="Y769" s="68" t="e">
        <x:f t="shared" si="163"/>
        <x:v>#VALUE!</x:v>
      </x:c>
      <x:c r="Z769" s="68" t="e">
        <x:f t="shared" si="164"/>
        <x:v>#VALUE!</x:v>
      </x:c>
      <x:c r="AC769" s="26">
        <x:v>52.483300000000007</x:v>
      </x:c>
      <x:c r="AD769" s="26">
        <x:v>0</x:v>
      </x:c>
      <x:c r="AE769" s="492">
        <x:f t="shared" si="165"/>
        <x:v>52.483300000000007</x:v>
      </x:c>
      <x:c r="AF769" s="492" t="e">
        <x:f t="shared" si="165"/>
        <x:v>#VALUE!</x:v>
      </x:c>
    </x:row>
    <x:row r="770" spans="1:32" s="26" customFormat="1">
      <x:c r="A770" s="118">
        <x:v>108</x:v>
      </x:c>
      <x:c r="B770" s="118"/>
      <x:c r="C770" s="113">
        <x:v>7</x:v>
      </x:c>
      <x:c r="D770" s="20" t="s">
        <x:v>1492</x:v>
      </x:c>
      <x:c r="E770" s="20" t="s">
        <x:v>1510</x:v>
      </x:c>
      <x:c r="F770" s="20" t="s">
        <x:v>1468</x:v>
      </x:c>
      <x:c r="G770" s="158" t="e">
        <x:f t="shared" si="166"/>
        <x:v>#VALUE!</x:v>
      </x:c>
      <x:c r="H770" s="158">
        <x:f t="shared" si="166"/>
        <x:v>0</x:v>
      </x:c>
      <x:c r="I770" s="285" t="e">
        <x:f t="shared" si="166"/>
        <x:v>#VALUE!</x:v>
      </x:c>
      <x:c r="J770" s="106" t="e">
        <x:v>#VALUE!</x:v>
      </x:c>
      <x:c r="K770" s="73" t="e">
        <x:v>#VALUE!</x:v>
      </x:c>
      <x:c r="L770" s="68" t="e">
        <x:v>#VALUE!</x:v>
      </x:c>
      <x:c r="M770" s="73" t="e">
        <x:v>#VALUE!</x:v>
      </x:c>
      <x:c r="N770" s="159">
        <x:v>0</x:v>
      </x:c>
      <x:c r="O770" s="106" t="e">
        <x:v>#VALUE!</x:v>
      </x:c>
      <x:c r="P770" s="73" t="e">
        <x:f t="shared" si="157"/>
        <x:v>#VALUE!</x:v>
      </x:c>
      <x:c r="Q770" s="68" t="e">
        <x:v>#VALUE!</x:v>
      </x:c>
      <x:c r="R770" s="73" t="e">
        <x:f t="shared" si="158"/>
        <x:v>#VALUE!</x:v>
      </x:c>
      <x:c r="S770" s="68">
        <x:v>0</x:v>
      </x:c>
      <x:c r="T770" s="73">
        <x:f t="shared" si="159"/>
        <x:v>0</x:v>
      </x:c>
      <x:c r="U770" s="26" t="e">
        <x:v>#VALUE!</x:v>
      </x:c>
      <x:c r="V770" s="26">
        <x:f t="shared" si="160"/>
        <x:v>0</x:v>
      </x:c>
      <x:c r="W770" s="73" t="e">
        <x:f t="shared" si="161"/>
        <x:v>#VALUE!</x:v>
      </x:c>
      <x:c r="X770" s="74" t="e">
        <x:f t="shared" si="162"/>
        <x:v>#VALUE!</x:v>
      </x:c>
      <x:c r="Y770" s="68" t="e">
        <x:f t="shared" si="163"/>
        <x:v>#VALUE!</x:v>
      </x:c>
      <x:c r="Z770" s="68" t="e">
        <x:f t="shared" si="164"/>
        <x:v>#VALUE!</x:v>
      </x:c>
      <x:c r="AC770" s="26">
        <x:v>52.483300000000007</x:v>
      </x:c>
      <x:c r="AD770" s="26">
        <x:v>0</x:v>
      </x:c>
      <x:c r="AE770" s="492">
        <x:f t="shared" si="165"/>
        <x:v>52.483300000000007</x:v>
      </x:c>
      <x:c r="AF770" s="492" t="e">
        <x:f t="shared" si="165"/>
        <x:v>#VALUE!</x:v>
      </x:c>
    </x:row>
    <x:row r="771" spans="1:32" s="26" customFormat="1">
      <x:c r="A771" s="118">
        <x:v>109</x:v>
      </x:c>
      <x:c r="B771" s="118"/>
      <x:c r="C771" s="113">
        <x:v>7</x:v>
      </x:c>
      <x:c r="D771" s="20" t="s">
        <x:v>1493</x:v>
      </x:c>
      <x:c r="E771" s="20" t="s">
        <x:v>1510</x:v>
      </x:c>
      <x:c r="F771" s="20" t="s">
        <x:v>1468</x:v>
      </x:c>
      <x:c r="G771" s="158" t="e">
        <x:f t="shared" si="166"/>
        <x:v>#VALUE!</x:v>
      </x:c>
      <x:c r="H771" s="158">
        <x:f t="shared" si="166"/>
        <x:v>0</x:v>
      </x:c>
      <x:c r="I771" s="285" t="e">
        <x:f t="shared" si="166"/>
        <x:v>#VALUE!</x:v>
      </x:c>
      <x:c r="J771" s="106" t="e">
        <x:v>#VALUE!</x:v>
      </x:c>
      <x:c r="K771" s="73" t="e">
        <x:v>#VALUE!</x:v>
      </x:c>
      <x:c r="L771" s="68" t="e">
        <x:v>#VALUE!</x:v>
      </x:c>
      <x:c r="M771" s="73" t="e">
        <x:v>#VALUE!</x:v>
      </x:c>
      <x:c r="N771" s="159">
        <x:v>0</x:v>
      </x:c>
      <x:c r="O771" s="106" t="e">
        <x:v>#VALUE!</x:v>
      </x:c>
      <x:c r="P771" s="73" t="e">
        <x:f t="shared" si="157"/>
        <x:v>#VALUE!</x:v>
      </x:c>
      <x:c r="Q771" s="68" t="e">
        <x:v>#VALUE!</x:v>
      </x:c>
      <x:c r="R771" s="73" t="e">
        <x:f t="shared" si="158"/>
        <x:v>#VALUE!</x:v>
      </x:c>
      <x:c r="S771" s="68">
        <x:v>0</x:v>
      </x:c>
      <x:c r="T771" s="73">
        <x:f t="shared" si="159"/>
        <x:v>0</x:v>
      </x:c>
      <x:c r="U771" s="26" t="e">
        <x:v>#VALUE!</x:v>
      </x:c>
      <x:c r="V771" s="26">
        <x:f t="shared" si="160"/>
        <x:v>0</x:v>
      </x:c>
      <x:c r="W771" s="73" t="e">
        <x:f t="shared" si="161"/>
        <x:v>#VALUE!</x:v>
      </x:c>
      <x:c r="X771" s="74" t="e">
        <x:f t="shared" si="162"/>
        <x:v>#VALUE!</x:v>
      </x:c>
      <x:c r="Y771" s="68" t="e">
        <x:f t="shared" si="163"/>
        <x:v>#VALUE!</x:v>
      </x:c>
      <x:c r="Z771" s="68" t="e">
        <x:f t="shared" si="164"/>
        <x:v>#VALUE!</x:v>
      </x:c>
      <x:c r="AC771" s="26">
        <x:v>52.483300000000007</x:v>
      </x:c>
      <x:c r="AD771" s="26">
        <x:v>0</x:v>
      </x:c>
      <x:c r="AE771" s="492">
        <x:f t="shared" si="165"/>
        <x:v>52.483300000000007</x:v>
      </x:c>
      <x:c r="AF771" s="492" t="e">
        <x:f t="shared" si="165"/>
        <x:v>#VALUE!</x:v>
      </x:c>
    </x:row>
    <x:row r="772" spans="1:32" s="26" customFormat="1">
      <x:c r="A772" s="118">
        <x:v>110</x:v>
      </x:c>
      <x:c r="B772" s="118"/>
      <x:c r="C772" s="113">
        <x:v>7</x:v>
      </x:c>
      <x:c r="D772" s="20" t="s">
        <x:v>1518</x:v>
      </x:c>
      <x:c r="E772" s="20" t="s">
        <x:v>1510</x:v>
      </x:c>
      <x:c r="F772" s="20" t="s">
        <x:v>1468</x:v>
      </x:c>
      <x:c r="G772" s="158" t="e">
        <x:f t="shared" si="166"/>
        <x:v>#VALUE!</x:v>
      </x:c>
      <x:c r="H772" s="158">
        <x:f t="shared" si="166"/>
        <x:v>0</x:v>
      </x:c>
      <x:c r="I772" s="285" t="e">
        <x:f t="shared" si="166"/>
        <x:v>#VALUE!</x:v>
      </x:c>
      <x:c r="J772" s="106" t="e">
        <x:v>#VALUE!</x:v>
      </x:c>
      <x:c r="K772" s="73" t="e">
        <x:v>#VALUE!</x:v>
      </x:c>
      <x:c r="L772" s="68" t="e">
        <x:v>#VALUE!</x:v>
      </x:c>
      <x:c r="M772" s="73" t="e">
        <x:v>#VALUE!</x:v>
      </x:c>
      <x:c r="N772" s="159">
        <x:v>0</x:v>
      </x:c>
      <x:c r="O772" s="106" t="e">
        <x:v>#VALUE!</x:v>
      </x:c>
      <x:c r="P772" s="73" t="e">
        <x:f t="shared" si="157"/>
        <x:v>#VALUE!</x:v>
      </x:c>
      <x:c r="Q772" s="68" t="e">
        <x:v>#VALUE!</x:v>
      </x:c>
      <x:c r="R772" s="73" t="e">
        <x:f t="shared" si="158"/>
        <x:v>#VALUE!</x:v>
      </x:c>
      <x:c r="S772" s="68">
        <x:v>100</x:v>
      </x:c>
      <x:c r="T772" s="73">
        <x:f t="shared" si="159"/>
        <x:v>0</x:v>
      </x:c>
      <x:c r="U772" s="26" t="e">
        <x:v>#VALUE!</x:v>
      </x:c>
      <x:c r="V772" s="26">
        <x:f t="shared" si="160"/>
        <x:v>0</x:v>
      </x:c>
      <x:c r="W772" s="73" t="e">
        <x:f t="shared" si="161"/>
        <x:v>#VALUE!</x:v>
      </x:c>
      <x:c r="X772" s="74" t="e">
        <x:f t="shared" si="162"/>
        <x:v>#VALUE!</x:v>
      </x:c>
      <x:c r="Y772" s="68" t="e">
        <x:f t="shared" si="163"/>
        <x:v>#VALUE!</x:v>
      </x:c>
      <x:c r="Z772" s="68" t="e">
        <x:f t="shared" si="164"/>
        <x:v>#VALUE!</x:v>
      </x:c>
      <x:c r="AA772" s="26" t="s">
        <x:v>1575</x:v>
      </x:c>
      <x:c r="AC772" s="26">
        <x:v>6.5209000000000001</x:v>
      </x:c>
      <x:c r="AD772" s="26">
        <x:v>0</x:v>
      </x:c>
      <x:c r="AE772" s="492">
        <x:f t="shared" si="165"/>
        <x:v>6.5209000000000001</x:v>
      </x:c>
      <x:c r="AF772" s="492" t="e">
        <x:f t="shared" si="165"/>
        <x:v>#VALUE!</x:v>
      </x:c>
    </x:row>
    <x:row r="773" spans="1:32" s="26" customFormat="1">
      <x:c r="A773" s="118">
        <x:v>111</x:v>
      </x:c>
      <x:c r="B773" s="118"/>
      <x:c r="C773" s="113">
        <x:v>7</x:v>
      </x:c>
      <x:c r="D773" s="20" t="s">
        <x:v>1434</x:v>
      </x:c>
      <x:c r="E773" s="20" t="s">
        <x:v>1510</x:v>
      </x:c>
      <x:c r="F773" s="20" t="s">
        <x:v>1468</x:v>
      </x:c>
      <x:c r="G773" s="158" t="e">
        <x:f t="shared" si="166"/>
        <x:v>#VALUE!</x:v>
      </x:c>
      <x:c r="H773" s="158">
        <x:f t="shared" si="166"/>
        <x:v>0</x:v>
      </x:c>
      <x:c r="I773" s="285" t="e">
        <x:f t="shared" si="166"/>
        <x:v>#VALUE!</x:v>
      </x:c>
      <x:c r="J773" s="106" t="e">
        <x:v>#VALUE!</x:v>
      </x:c>
      <x:c r="K773" s="73" t="e">
        <x:v>#VALUE!</x:v>
      </x:c>
      <x:c r="L773" s="68" t="e">
        <x:v>#VALUE!</x:v>
      </x:c>
      <x:c r="M773" s="73" t="e">
        <x:v>#VALUE!</x:v>
      </x:c>
      <x:c r="N773" s="159">
        <x:v>0</x:v>
      </x:c>
      <x:c r="O773" s="106" t="e">
        <x:v>#VALUE!</x:v>
      </x:c>
      <x:c r="P773" s="73" t="e">
        <x:f t="shared" si="157"/>
        <x:v>#VALUE!</x:v>
      </x:c>
      <x:c r="Q773" s="68" t="e">
        <x:v>#VALUE!</x:v>
      </x:c>
      <x:c r="R773" s="73" t="e">
        <x:f t="shared" si="158"/>
        <x:v>#VALUE!</x:v>
      </x:c>
      <x:c r="S773" s="478"/>
      <x:c r="T773" s="73">
        <x:f t="shared" si="159"/>
        <x:v>0</x:v>
      </x:c>
      <x:c r="U773" s="26" t="e">
        <x:v>#VALUE!</x:v>
      </x:c>
      <x:c r="V773" s="26">
        <x:f t="shared" si="160"/>
        <x:v>0</x:v>
      </x:c>
      <x:c r="W773" s="73" t="e">
        <x:f t="shared" si="161"/>
        <x:v>#VALUE!</x:v>
      </x:c>
      <x:c r="X773" s="74" t="e">
        <x:f t="shared" si="162"/>
        <x:v>#VALUE!</x:v>
      </x:c>
      <x:c r="Y773" s="68" t="e">
        <x:f t="shared" si="163"/>
        <x:v>#VALUE!</x:v>
      </x:c>
      <x:c r="Z773" s="68" t="e">
        <x:f t="shared" si="164"/>
        <x:v>#VALUE!</x:v>
      </x:c>
      <x:c r="AA773" s="26" t="s">
        <x:v>1590</x:v>
      </x:c>
      <x:c r="AB773" s="476" t="s">
        <x:v>1589</x:v>
      </x:c>
      <x:c r="AC773" s="26">
        <x:v>0</x:v>
      </x:c>
      <x:c r="AD773" s="26">
        <x:v>0</x:v>
      </x:c>
      <x:c r="AE773" s="492">
        <x:f t="shared" si="165"/>
        <x:v>0</x:v>
      </x:c>
      <x:c r="AF773" s="492" t="e">
        <x:f t="shared" si="165"/>
        <x:v>#VALUE!</x:v>
      </x:c>
    </x:row>
    <x:row r="774" spans="1:32" s="26" customFormat="1">
      <x:c r="A774" s="118">
        <x:v>112</x:v>
      </x:c>
      <x:c r="B774" s="118"/>
      <x:c r="C774" s="113">
        <x:v>7</x:v>
      </x:c>
      <x:c r="D774" s="20" t="s">
        <x:v>1494</x:v>
      </x:c>
      <x:c r="E774" s="20" t="s">
        <x:v>1510</x:v>
      </x:c>
      <x:c r="F774" s="20" t="s">
        <x:v>1495</x:v>
      </x:c>
      <x:c r="G774" s="158" t="e">
        <x:f t="shared" si="166"/>
        <x:v>#VALUE!</x:v>
      </x:c>
      <x:c r="H774" s="158">
        <x:f t="shared" si="166"/>
        <x:v>0</x:v>
      </x:c>
      <x:c r="I774" s="285" t="e">
        <x:f t="shared" si="166"/>
        <x:v>#VALUE!</x:v>
      </x:c>
      <x:c r="J774" s="106" t="e">
        <x:v>#VALUE!</x:v>
      </x:c>
      <x:c r="K774" s="73" t="e">
        <x:v>#VALUE!</x:v>
      </x:c>
      <x:c r="L774" s="68" t="e">
        <x:v>#VALUE!</x:v>
      </x:c>
      <x:c r="M774" s="73" t="e">
        <x:v>#VALUE!</x:v>
      </x:c>
      <x:c r="N774" s="159">
        <x:v>0</x:v>
      </x:c>
      <x:c r="O774" s="106" t="e">
        <x:v>#VALUE!</x:v>
      </x:c>
      <x:c r="P774" s="73" t="e">
        <x:f t="shared" si="157"/>
        <x:v>#VALUE!</x:v>
      </x:c>
      <x:c r="Q774" s="68" t="e">
        <x:v>#VALUE!</x:v>
      </x:c>
      <x:c r="R774" s="73" t="e">
        <x:f t="shared" si="158"/>
        <x:v>#VALUE!</x:v>
      </x:c>
      <x:c r="S774" s="68">
        <x:v>0</x:v>
      </x:c>
      <x:c r="T774" s="73">
        <x:f t="shared" si="159"/>
        <x:v>0</x:v>
      </x:c>
      <x:c r="U774" s="26" t="e">
        <x:v>#VALUE!</x:v>
      </x:c>
      <x:c r="V774" s="26">
        <x:f t="shared" si="160"/>
        <x:v>0</x:v>
      </x:c>
      <x:c r="W774" s="73" t="e">
        <x:f t="shared" si="161"/>
        <x:v>#VALUE!</x:v>
      </x:c>
      <x:c r="X774" s="74" t="e">
        <x:f t="shared" si="162"/>
        <x:v>#VALUE!</x:v>
      </x:c>
      <x:c r="Y774" s="68" t="e">
        <x:f t="shared" si="163"/>
        <x:v>#VALUE!</x:v>
      </x:c>
      <x:c r="Z774" s="68" t="e">
        <x:f t="shared" si="164"/>
        <x:v>#VALUE!</x:v>
      </x:c>
      <x:c r="AC774" s="26">
        <x:v>15.661894186046512</x:v>
      </x:c>
      <x:c r="AD774" s="26">
        <x:v>0</x:v>
      </x:c>
      <x:c r="AE774" s="492">
        <x:f t="shared" si="165"/>
        <x:v>15.661894186046512</x:v>
      </x:c>
      <x:c r="AF774" s="492" t="e">
        <x:f t="shared" si="165"/>
        <x:v>#VALUE!</x:v>
      </x:c>
    </x:row>
    <x:row r="775" spans="1:32" s="26" customFormat="1">
      <x:c r="A775" s="118">
        <x:v>113</x:v>
      </x:c>
      <x:c r="B775" s="118"/>
      <x:c r="C775" s="113">
        <x:v>7</x:v>
      </x:c>
      <x:c r="D775" s="20" t="s">
        <x:v>1469</x:v>
      </x:c>
      <x:c r="E775" s="20" t="s">
        <x:v>1510</x:v>
      </x:c>
      <x:c r="F775" s="20" t="s">
        <x:v>1468</x:v>
      </x:c>
      <x:c r="G775" s="158" t="e">
        <x:f t="shared" si="166"/>
        <x:v>#VALUE!</x:v>
      </x:c>
      <x:c r="H775" s="158">
        <x:f t="shared" si="166"/>
        <x:v>0</x:v>
      </x:c>
      <x:c r="I775" s="285" t="e">
        <x:f t="shared" si="166"/>
        <x:v>#VALUE!</x:v>
      </x:c>
      <x:c r="J775" s="106" t="e">
        <x:v>#VALUE!</x:v>
      </x:c>
      <x:c r="K775" s="73" t="e">
        <x:v>#VALUE!</x:v>
      </x:c>
      <x:c r="L775" s="68" t="e">
        <x:v>#VALUE!</x:v>
      </x:c>
      <x:c r="M775" s="73" t="e">
        <x:v>#VALUE!</x:v>
      </x:c>
      <x:c r="N775" s="159">
        <x:v>0</x:v>
      </x:c>
      <x:c r="O775" s="106" t="e">
        <x:v>#VALUE!</x:v>
      </x:c>
      <x:c r="P775" s="73" t="e">
        <x:f t="shared" si="157"/>
        <x:v>#VALUE!</x:v>
      </x:c>
      <x:c r="Q775" s="68" t="e">
        <x:v>#VALUE!</x:v>
      </x:c>
      <x:c r="R775" s="73" t="e">
        <x:f t="shared" si="158"/>
        <x:v>#VALUE!</x:v>
      </x:c>
      <x:c r="S775" s="68">
        <x:v>60</x:v>
      </x:c>
      <x:c r="T775" s="73">
        <x:f t="shared" si="159"/>
        <x:v>0</x:v>
      </x:c>
      <x:c r="U775" s="26" t="e">
        <x:v>#VALUE!</x:v>
      </x:c>
      <x:c r="V775" s="26">
        <x:f t="shared" si="160"/>
        <x:v>0</x:v>
      </x:c>
      <x:c r="W775" s="73" t="e">
        <x:f t="shared" si="161"/>
        <x:v>#VALUE!</x:v>
      </x:c>
      <x:c r="X775" s="74" t="e">
        <x:f t="shared" si="162"/>
        <x:v>#VALUE!</x:v>
      </x:c>
      <x:c r="Y775" s="68" t="e">
        <x:f t="shared" si="163"/>
        <x:v>#VALUE!</x:v>
      </x:c>
      <x:c r="Z775" s="68" t="e">
        <x:f t="shared" si="164"/>
        <x:v>#VALUE!</x:v>
      </x:c>
      <x:c r="AA775" s="26" t="s">
        <x:v>1576</x:v>
      </x:c>
      <x:c r="AC775" s="26">
        <x:v>57.792538095238093</x:v>
      </x:c>
      <x:c r="AD775" s="26">
        <x:v>0</x:v>
      </x:c>
      <x:c r="AE775" s="492">
        <x:f t="shared" si="165"/>
        <x:v>57.792538095238093</x:v>
      </x:c>
      <x:c r="AF775" s="492" t="e">
        <x:f t="shared" si="165"/>
        <x:v>#VALUE!</x:v>
      </x:c>
    </x:row>
    <x:row r="776" spans="1:32" s="26" customFormat="1">
      <x:c r="A776" s="118">
        <x:v>114</x:v>
      </x:c>
      <x:c r="B776" s="118"/>
      <x:c r="C776" s="113">
        <x:v>7</x:v>
      </x:c>
      <x:c r="D776" s="20" t="s">
        <x:v>1470</x:v>
      </x:c>
      <x:c r="E776" s="20" t="s">
        <x:v>1510</x:v>
      </x:c>
      <x:c r="F776" s="20" t="s">
        <x:v>1471</x:v>
      </x:c>
      <x:c r="G776" s="158" t="e">
        <x:f t="shared" si="166"/>
        <x:v>#VALUE!</x:v>
      </x:c>
      <x:c r="H776" s="158">
        <x:f t="shared" si="166"/>
        <x:v>0</x:v>
      </x:c>
      <x:c r="I776" s="285" t="e">
        <x:f t="shared" si="166"/>
        <x:v>#VALUE!</x:v>
      </x:c>
      <x:c r="J776" s="106" t="e">
        <x:v>#VALUE!</x:v>
      </x:c>
      <x:c r="K776" s="73" t="e">
        <x:v>#VALUE!</x:v>
      </x:c>
      <x:c r="L776" s="68" t="e">
        <x:v>#VALUE!</x:v>
      </x:c>
      <x:c r="M776" s="73" t="e">
        <x:v>#VALUE!</x:v>
      </x:c>
      <x:c r="N776" s="159">
        <x:v>0</x:v>
      </x:c>
      <x:c r="O776" s="106" t="e">
        <x:v>#VALUE!</x:v>
      </x:c>
      <x:c r="P776" s="73" t="e">
        <x:f t="shared" si="157"/>
        <x:v>#VALUE!</x:v>
      </x:c>
      <x:c r="Q776" s="68" t="e">
        <x:v>#VALUE!</x:v>
      </x:c>
      <x:c r="R776" s="73" t="e">
        <x:f t="shared" si="158"/>
        <x:v>#VALUE!</x:v>
      </x:c>
      <x:c r="S776" s="68">
        <x:v>60</x:v>
      </x:c>
      <x:c r="T776" s="73">
        <x:f t="shared" si="159"/>
        <x:v>0</x:v>
      </x:c>
      <x:c r="U776" s="26" t="e">
        <x:v>#VALUE!</x:v>
      </x:c>
      <x:c r="V776" s="26">
        <x:f t="shared" si="160"/>
        <x:v>0</x:v>
      </x:c>
      <x:c r="W776" s="73" t="e">
        <x:f t="shared" si="161"/>
        <x:v>#VALUE!</x:v>
      </x:c>
      <x:c r="X776" s="74" t="e">
        <x:f t="shared" si="162"/>
        <x:v>#VALUE!</x:v>
      </x:c>
      <x:c r="Y776" s="68" t="e">
        <x:f t="shared" si="163"/>
        <x:v>#VALUE!</x:v>
      </x:c>
      <x:c r="Z776" s="68" t="e">
        <x:f t="shared" si="164"/>
        <x:v>#VALUE!</x:v>
      </x:c>
      <x:c r="AA776" s="26" t="s">
        <x:v>1576</x:v>
      </x:c>
      <x:c r="AC776" s="26">
        <x:v>57.792538095238093</x:v>
      </x:c>
      <x:c r="AD776" s="26">
        <x:v>0</x:v>
      </x:c>
      <x:c r="AE776" s="492">
        <x:f t="shared" si="165"/>
        <x:v>57.792538095238093</x:v>
      </x:c>
      <x:c r="AF776" s="492" t="e">
        <x:f t="shared" si="165"/>
        <x:v>#VALUE!</x:v>
      </x:c>
    </x:row>
    <x:row r="777" spans="1:32" s="26" customFormat="1">
      <x:c r="A777" s="118">
        <x:v>115</x:v>
      </x:c>
      <x:c r="B777" s="118"/>
      <x:c r="C777" s="113">
        <x:v>7</x:v>
      </x:c>
      <x:c r="D777" s="20" t="s">
        <x:v>1460</x:v>
      </x:c>
      <x:c r="E777" s="20" t="s">
        <x:v>1510</x:v>
      </x:c>
      <x:c r="F777" s="20" t="s">
        <x:v>1461</x:v>
      </x:c>
      <x:c r="G777" s="158" t="e">
        <x:f t="shared" si="166"/>
        <x:v>#VALUE!</x:v>
      </x:c>
      <x:c r="H777" s="158">
        <x:f t="shared" si="166"/>
        <x:v>0</x:v>
      </x:c>
      <x:c r="I777" s="285" t="e">
        <x:f t="shared" si="166"/>
        <x:v>#VALUE!</x:v>
      </x:c>
      <x:c r="J777" s="106" t="e">
        <x:v>#VALUE!</x:v>
      </x:c>
      <x:c r="K777" s="73" t="e">
        <x:v>#VALUE!</x:v>
      </x:c>
      <x:c r="L777" s="68" t="e">
        <x:v>#VALUE!</x:v>
      </x:c>
      <x:c r="M777" s="73" t="e">
        <x:v>#VALUE!</x:v>
      </x:c>
      <x:c r="N777" s="159">
        <x:v>0</x:v>
      </x:c>
      <x:c r="O777" s="106" t="e">
        <x:v>#VALUE!</x:v>
      </x:c>
      <x:c r="P777" s="73" t="e">
        <x:f t="shared" si="157"/>
        <x:v>#VALUE!</x:v>
      </x:c>
      <x:c r="Q777" s="68" t="e">
        <x:v>#VALUE!</x:v>
      </x:c>
      <x:c r="R777" s="73" t="e">
        <x:f t="shared" si="158"/>
        <x:v>#VALUE!</x:v>
      </x:c>
      <x:c r="S777" s="68">
        <x:v>60</x:v>
      </x:c>
      <x:c r="T777" s="73">
        <x:f t="shared" si="159"/>
        <x:v>0</x:v>
      </x:c>
      <x:c r="U777" s="26" t="e">
        <x:v>#VALUE!</x:v>
      </x:c>
      <x:c r="V777" s="26">
        <x:f t="shared" si="160"/>
        <x:v>0</x:v>
      </x:c>
      <x:c r="W777" s="73" t="e">
        <x:f t="shared" si="161"/>
        <x:v>#VALUE!</x:v>
      </x:c>
      <x:c r="X777" s="74" t="e">
        <x:f t="shared" si="162"/>
        <x:v>#VALUE!</x:v>
      </x:c>
      <x:c r="Y777" s="68" t="e">
        <x:f t="shared" si="163"/>
        <x:v>#VALUE!</x:v>
      </x:c>
      <x:c r="Z777" s="68" t="e">
        <x:f t="shared" si="164"/>
        <x:v>#VALUE!</x:v>
      </x:c>
      <x:c r="AA777" s="26" t="s">
        <x:v>1576</x:v>
      </x:c>
      <x:c r="AC777" s="26">
        <x:v>3.2473750000000003</x:v>
      </x:c>
      <x:c r="AD777" s="26">
        <x:v>0</x:v>
      </x:c>
      <x:c r="AE777" s="492">
        <x:f t="shared" si="165"/>
        <x:v>3.2473750000000003</x:v>
      </x:c>
      <x:c r="AF777" s="492" t="e">
        <x:f t="shared" si="165"/>
        <x:v>#VALUE!</x:v>
      </x:c>
    </x:row>
    <x:row r="778" spans="1:32" s="26" customFormat="1">
      <x:c r="A778" s="118">
        <x:v>116</x:v>
      </x:c>
      <x:c r="B778" s="118"/>
      <x:c r="C778" s="113">
        <x:v>7</x:v>
      </x:c>
      <x:c r="D778" s="20" t="s">
        <x:v>1462</x:v>
      </x:c>
      <x:c r="E778" s="20" t="s">
        <x:v>1510</x:v>
      </x:c>
      <x:c r="F778" s="20" t="s">
        <x:v>1463</x:v>
      </x:c>
      <x:c r="G778" s="158" t="e">
        <x:f t="shared" si="166"/>
        <x:v>#VALUE!</x:v>
      </x:c>
      <x:c r="H778" s="158">
        <x:f t="shared" si="166"/>
        <x:v>0</x:v>
      </x:c>
      <x:c r="I778" s="285" t="e">
        <x:f t="shared" si="166"/>
        <x:v>#VALUE!</x:v>
      </x:c>
      <x:c r="J778" s="106" t="e">
        <x:v>#VALUE!</x:v>
      </x:c>
      <x:c r="K778" s="73" t="e">
        <x:v>#VALUE!</x:v>
      </x:c>
      <x:c r="L778" s="68" t="e">
        <x:v>#VALUE!</x:v>
      </x:c>
      <x:c r="M778" s="73" t="e">
        <x:v>#VALUE!</x:v>
      </x:c>
      <x:c r="N778" s="159">
        <x:v>0</x:v>
      </x:c>
      <x:c r="O778" s="106" t="e">
        <x:v>#VALUE!</x:v>
      </x:c>
      <x:c r="P778" s="73" t="e">
        <x:f t="shared" si="157"/>
        <x:v>#VALUE!</x:v>
      </x:c>
      <x:c r="Q778" s="68" t="e">
        <x:v>#VALUE!</x:v>
      </x:c>
      <x:c r="R778" s="73" t="e">
        <x:f t="shared" si="158"/>
        <x:v>#VALUE!</x:v>
      </x:c>
      <x:c r="S778" s="68">
        <x:v>60</x:v>
      </x:c>
      <x:c r="T778" s="73">
        <x:f t="shared" si="159"/>
        <x:v>0</x:v>
      </x:c>
      <x:c r="U778" s="26" t="e">
        <x:v>#VALUE!</x:v>
      </x:c>
      <x:c r="V778" s="26">
        <x:f t="shared" si="160"/>
        <x:v>0</x:v>
      </x:c>
      <x:c r="W778" s="73" t="e">
        <x:f t="shared" si="161"/>
        <x:v>#VALUE!</x:v>
      </x:c>
      <x:c r="X778" s="74" t="e">
        <x:f t="shared" si="162"/>
        <x:v>#VALUE!</x:v>
      </x:c>
      <x:c r="Y778" s="68" t="e">
        <x:f t="shared" si="163"/>
        <x:v>#VALUE!</x:v>
      </x:c>
      <x:c r="Z778" s="68" t="e">
        <x:f t="shared" si="164"/>
        <x:v>#VALUE!</x:v>
      </x:c>
      <x:c r="AA778" s="26" t="s">
        <x:v>1576</x:v>
      </x:c>
      <x:c r="AC778" s="26">
        <x:v>5.0685000000000002</x:v>
      </x:c>
      <x:c r="AD778" s="26">
        <x:v>0</x:v>
      </x:c>
      <x:c r="AE778" s="492">
        <x:f t="shared" si="165"/>
        <x:v>5.0685000000000002</x:v>
      </x:c>
      <x:c r="AF778" s="492" t="e">
        <x:f t="shared" si="165"/>
        <x:v>#VALUE!</x:v>
      </x:c>
    </x:row>
    <x:row r="779" spans="1:32" s="26" customFormat="1">
      <x:c r="A779" s="118">
        <x:v>117</x:v>
      </x:c>
      <x:c r="B779" s="118"/>
      <x:c r="C779" s="113">
        <x:v>7</x:v>
      </x:c>
      <x:c r="D779" s="20" t="s">
        <x:v>1503</x:v>
      </x:c>
      <x:c r="E779" s="20" t="s">
        <x:v>1510</x:v>
      </x:c>
      <x:c r="F779" s="20" t="s">
        <x:v>1504</x:v>
      </x:c>
      <x:c r="G779" s="158" t="e">
        <x:f t="shared" si="166"/>
        <x:v>#VALUE!</x:v>
      </x:c>
      <x:c r="H779" s="158">
        <x:f t="shared" si="166"/>
        <x:v>0</x:v>
      </x:c>
      <x:c r="I779" s="285" t="e">
        <x:f t="shared" si="166"/>
        <x:v>#VALUE!</x:v>
      </x:c>
      <x:c r="J779" s="106" t="e">
        <x:v>#VALUE!</x:v>
      </x:c>
      <x:c r="K779" s="73" t="e">
        <x:v>#VALUE!</x:v>
      </x:c>
      <x:c r="L779" s="68" t="e">
        <x:v>#VALUE!</x:v>
      </x:c>
      <x:c r="M779" s="73" t="e">
        <x:v>#VALUE!</x:v>
      </x:c>
      <x:c r="N779" s="159">
        <x:v>0</x:v>
      </x:c>
      <x:c r="O779" s="106" t="e">
        <x:v>#VALUE!</x:v>
      </x:c>
      <x:c r="P779" s="73" t="e">
        <x:f t="shared" si="157"/>
        <x:v>#VALUE!</x:v>
      </x:c>
      <x:c r="Q779" s="68" t="e">
        <x:v>#VALUE!</x:v>
      </x:c>
      <x:c r="R779" s="73" t="e">
        <x:f t="shared" si="158"/>
        <x:v>#VALUE!</x:v>
      </x:c>
      <x:c r="S779" s="68">
        <x:v>0</x:v>
      </x:c>
      <x:c r="T779" s="73">
        <x:f t="shared" si="159"/>
        <x:v>0</x:v>
      </x:c>
      <x:c r="U779" s="26" t="e">
        <x:v>#VALUE!</x:v>
      </x:c>
      <x:c r="V779" s="26">
        <x:f t="shared" si="160"/>
        <x:v>0</x:v>
      </x:c>
      <x:c r="W779" s="73" t="e">
        <x:f t="shared" si="161"/>
        <x:v>#VALUE!</x:v>
      </x:c>
      <x:c r="X779" s="74" t="e">
        <x:f t="shared" si="162"/>
        <x:v>#VALUE!</x:v>
      </x:c>
      <x:c r="Y779" s="68" t="e">
        <x:f t="shared" si="163"/>
        <x:v>#VALUE!</x:v>
      </x:c>
      <x:c r="Z779" s="68" t="e">
        <x:f>+U779-Y779</x:f>
        <x:v>#VALUE!</x:v>
      </x:c>
      <x:c r="AC779" s="26">
        <x:v>3.6861999999999999</x:v>
      </x:c>
      <x:c r="AD779" s="26">
        <x:v>0</x:v>
      </x:c>
      <x:c r="AE779" s="492">
        <x:f t="shared" si="165"/>
        <x:v>3.6861999999999999</x:v>
      </x:c>
      <x:c r="AF779" s="492" t="e">
        <x:f t="shared" si="165"/>
        <x:v>#VALUE!</x:v>
      </x:c>
    </x:row>
    <x:row r="780" spans="1:32" s="26" customFormat="1">
      <x:c r="A780" s="118">
        <x:v>118</x:v>
      </x:c>
      <x:c r="B780" s="118"/>
      <x:c r="C780" s="113">
        <x:v>7</x:v>
      </x:c>
      <x:c r="D780" s="20" t="s">
        <x:v>1464</x:v>
      </x:c>
      <x:c r="E780" s="20" t="s">
        <x:v>1510</x:v>
      </x:c>
      <x:c r="F780" s="20" t="s">
        <x:v>1465</x:v>
      </x:c>
      <x:c r="G780" s="158" t="e">
        <x:f t="shared" si="166"/>
        <x:v>#VALUE!</x:v>
      </x:c>
      <x:c r="H780" s="158">
        <x:f t="shared" si="166"/>
        <x:v>0</x:v>
      </x:c>
      <x:c r="I780" s="285" t="e">
        <x:f t="shared" si="166"/>
        <x:v>#VALUE!</x:v>
      </x:c>
      <x:c r="J780" s="106" t="e">
        <x:v>#VALUE!</x:v>
      </x:c>
      <x:c r="K780" s="73" t="e">
        <x:v>#VALUE!</x:v>
      </x:c>
      <x:c r="L780" s="68" t="e">
        <x:v>#VALUE!</x:v>
      </x:c>
      <x:c r="M780" s="73" t="e">
        <x:v>#VALUE!</x:v>
      </x:c>
      <x:c r="N780" s="159">
        <x:v>0</x:v>
      </x:c>
      <x:c r="O780" s="106" t="e">
        <x:v>#VALUE!</x:v>
      </x:c>
      <x:c r="P780" s="73" t="e">
        <x:f t="shared" si="157"/>
        <x:v>#VALUE!</x:v>
      </x:c>
      <x:c r="Q780" s="68" t="e">
        <x:v>#VALUE!</x:v>
      </x:c>
      <x:c r="R780" s="73" t="e">
        <x:f t="shared" si="158"/>
        <x:v>#VALUE!</x:v>
      </x:c>
      <x:c r="S780" s="68">
        <x:v>60</x:v>
      </x:c>
      <x:c r="T780" s="73">
        <x:f t="shared" si="159"/>
        <x:v>0</x:v>
      </x:c>
      <x:c r="U780" s="26" t="e">
        <x:v>#VALUE!</x:v>
      </x:c>
      <x:c r="V780" s="26">
        <x:f t="shared" si="160"/>
        <x:v>0</x:v>
      </x:c>
      <x:c r="W780" s="73" t="e">
        <x:f t="shared" si="161"/>
        <x:v>#VALUE!</x:v>
      </x:c>
      <x:c r="X780" s="74" t="e">
        <x:f t="shared" si="162"/>
        <x:v>#VALUE!</x:v>
      </x:c>
      <x:c r="Y780" s="68" t="e">
        <x:f t="shared" si="163"/>
        <x:v>#VALUE!</x:v>
      </x:c>
      <x:c r="Z780" s="68" t="e">
        <x:f t="shared" si="164"/>
        <x:v>#VALUE!</x:v>
      </x:c>
      <x:c r="AA780" s="26" t="s">
        <x:v>1576</x:v>
      </x:c>
      <x:c r="AC780" s="26">
        <x:v>5.1204811320754713</x:v>
      </x:c>
      <x:c r="AD780" s="26">
        <x:v>0</x:v>
      </x:c>
      <x:c r="AE780" s="492">
        <x:f t="shared" si="165"/>
        <x:v>5.1204811320754713</x:v>
      </x:c>
      <x:c r="AF780" s="492" t="e">
        <x:f t="shared" si="165"/>
        <x:v>#VALUE!</x:v>
      </x:c>
    </x:row>
    <x:row r="781" spans="1:32" s="26" customFormat="1">
      <x:c r="A781" s="118">
        <x:v>119</x:v>
      </x:c>
      <x:c r="B781" s="118"/>
      <x:c r="C781" s="113">
        <x:v>7</x:v>
      </x:c>
      <x:c r="D781" s="20" t="s">
        <x:v>1521</x:v>
      </x:c>
      <x:c r="E781" s="20" t="s">
        <x:v>1510</x:v>
      </x:c>
      <x:c r="F781" s="20" t="s">
        <x:v>1522</x:v>
      </x:c>
      <x:c r="G781" s="158" t="e">
        <x:f t="shared" si="166"/>
        <x:v>#VALUE!</x:v>
      </x:c>
      <x:c r="H781" s="158">
        <x:f t="shared" si="166"/>
        <x:v>0</x:v>
      </x:c>
      <x:c r="I781" s="285" t="e">
        <x:f t="shared" si="166"/>
        <x:v>#VALUE!</x:v>
      </x:c>
      <x:c r="J781" s="106" t="e">
        <x:v>#VALUE!</x:v>
      </x:c>
      <x:c r="K781" s="73" t="e">
        <x:v>#VALUE!</x:v>
      </x:c>
      <x:c r="L781" s="68" t="e">
        <x:v>#VALUE!</x:v>
      </x:c>
      <x:c r="M781" s="73" t="e">
        <x:v>#VALUE!</x:v>
      </x:c>
      <x:c r="N781" s="159">
        <x:v>0</x:v>
      </x:c>
      <x:c r="O781" s="106" t="e">
        <x:v>#VALUE!</x:v>
      </x:c>
      <x:c r="P781" s="73" t="e">
        <x:f t="shared" si="157"/>
        <x:v>#VALUE!</x:v>
      </x:c>
      <x:c r="Q781" s="68" t="e">
        <x:v>#VALUE!</x:v>
      </x:c>
      <x:c r="R781" s="73" t="e">
        <x:f t="shared" si="158"/>
        <x:v>#VALUE!</x:v>
      </x:c>
      <x:c r="S781" s="68">
        <x:v>100</x:v>
      </x:c>
      <x:c r="T781" s="73">
        <x:f t="shared" si="159"/>
        <x:v>0</x:v>
      </x:c>
      <x:c r="U781" s="26" t="e">
        <x:v>#VALUE!</x:v>
      </x:c>
      <x:c r="V781" s="26">
        <x:f t="shared" si="160"/>
        <x:v>0</x:v>
      </x:c>
      <x:c r="W781" s="73" t="e">
        <x:f t="shared" si="161"/>
        <x:v>#VALUE!</x:v>
      </x:c>
      <x:c r="X781" s="74" t="e">
        <x:f t="shared" si="162"/>
        <x:v>#VALUE!</x:v>
      </x:c>
      <x:c r="Y781" s="68" t="e">
        <x:f t="shared" si="163"/>
        <x:v>#VALUE!</x:v>
      </x:c>
      <x:c r="Z781" s="68" t="e">
        <x:f t="shared" si="164"/>
        <x:v>#VALUE!</x:v>
      </x:c>
      <x:c r="AA781" s="26" t="s">
        <x:v>1575</x:v>
      </x:c>
      <x:c r="AC781" s="26">
        <x:v>9.7812999999999999</x:v>
      </x:c>
      <x:c r="AD781" s="26">
        <x:v>0</x:v>
      </x:c>
      <x:c r="AE781" s="492">
        <x:f t="shared" si="165"/>
        <x:v>9.7812999999999999</x:v>
      </x:c>
      <x:c r="AF781" s="492" t="e">
        <x:f t="shared" si="165"/>
        <x:v>#VALUE!</x:v>
      </x:c>
    </x:row>
    <x:row r="782" spans="1:32" s="26" customFormat="1">
      <x:c r="A782" s="118">
        <x:v>120</x:v>
      </x:c>
      <x:c r="B782" s="118"/>
      <x:c r="C782" s="113">
        <x:v>7</x:v>
      </x:c>
      <x:c r="D782" s="20" t="s">
        <x:v>1496</x:v>
      </x:c>
      <x:c r="E782" s="20" t="s">
        <x:v>1510</x:v>
      </x:c>
      <x:c r="F782" s="20" t="s">
        <x:v>1497</x:v>
      </x:c>
      <x:c r="G782" s="158" t="e">
        <x:f t="shared" si="166"/>
        <x:v>#VALUE!</x:v>
      </x:c>
      <x:c r="H782" s="158">
        <x:f t="shared" si="166"/>
        <x:v>0</x:v>
      </x:c>
      <x:c r="I782" s="285" t="e">
        <x:f t="shared" si="166"/>
        <x:v>#VALUE!</x:v>
      </x:c>
      <x:c r="J782" s="106" t="e">
        <x:v>#VALUE!</x:v>
      </x:c>
      <x:c r="K782" s="73" t="e">
        <x:v>#VALUE!</x:v>
      </x:c>
      <x:c r="L782" s="68" t="e">
        <x:v>#VALUE!</x:v>
      </x:c>
      <x:c r="M782" s="73" t="e">
        <x:v>#VALUE!</x:v>
      </x:c>
      <x:c r="N782" s="159">
        <x:v>0</x:v>
      </x:c>
      <x:c r="O782" s="106" t="e">
        <x:v>#VALUE!</x:v>
      </x:c>
      <x:c r="P782" s="73" t="e">
        <x:f t="shared" si="157"/>
        <x:v>#VALUE!</x:v>
      </x:c>
      <x:c r="Q782" s="68" t="e">
        <x:v>#VALUE!</x:v>
      </x:c>
      <x:c r="R782" s="73" t="e">
        <x:f t="shared" si="158"/>
        <x:v>#VALUE!</x:v>
      </x:c>
      <x:c r="S782" s="68">
        <x:v>0</x:v>
      </x:c>
      <x:c r="T782" s="73">
        <x:f t="shared" si="159"/>
        <x:v>0</x:v>
      </x:c>
      <x:c r="U782" s="26" t="e">
        <x:v>#VALUE!</x:v>
      </x:c>
      <x:c r="V782" s="26">
        <x:f t="shared" si="160"/>
        <x:v>0</x:v>
      </x:c>
      <x:c r="W782" s="73" t="e">
        <x:f t="shared" si="161"/>
        <x:v>#VALUE!</x:v>
      </x:c>
      <x:c r="X782" s="74" t="e">
        <x:f t="shared" si="162"/>
        <x:v>#VALUE!</x:v>
      </x:c>
      <x:c r="Y782" s="68" t="e">
        <x:f t="shared" si="163"/>
        <x:v>#VALUE!</x:v>
      </x:c>
      <x:c r="Z782" s="68" t="e">
        <x:f t="shared" si="164"/>
        <x:v>#VALUE!</x:v>
      </x:c>
      <x:c r="AC782" s="26">
        <x:v>316.03890655737706</x:v>
      </x:c>
      <x:c r="AD782" s="26">
        <x:v>0</x:v>
      </x:c>
      <x:c r="AE782" s="492">
        <x:f t="shared" si="165"/>
        <x:v>316.03890655737706</x:v>
      </x:c>
      <x:c r="AF782" s="492" t="e">
        <x:f t="shared" si="165"/>
        <x:v>#VALUE!</x:v>
      </x:c>
    </x:row>
    <x:row r="783" spans="1:32" s="26" customFormat="1">
      <x:c r="A783" s="118">
        <x:v>121</x:v>
      </x:c>
      <x:c r="B783" s="118"/>
      <x:c r="C783" s="113">
        <x:v>7</x:v>
      </x:c>
      <x:c r="D783" s="20" t="s">
        <x:v>1498</x:v>
      </x:c>
      <x:c r="E783" s="20" t="s">
        <x:v>1510</x:v>
      </x:c>
      <x:c r="F783" s="20" t="s">
        <x:v>1499</x:v>
      </x:c>
      <x:c r="G783" s="158" t="e">
        <x:f t="shared" si="166"/>
        <x:v>#VALUE!</x:v>
      </x:c>
      <x:c r="H783" s="158">
        <x:f t="shared" si="166"/>
        <x:v>0</x:v>
      </x:c>
      <x:c r="I783" s="285" t="e">
        <x:f t="shared" si="166"/>
        <x:v>#VALUE!</x:v>
      </x:c>
      <x:c r="J783" s="106" t="e">
        <x:v>#VALUE!</x:v>
      </x:c>
      <x:c r="K783" s="73" t="e">
        <x:v>#VALUE!</x:v>
      </x:c>
      <x:c r="L783" s="68" t="e">
        <x:v>#VALUE!</x:v>
      </x:c>
      <x:c r="M783" s="73" t="e">
        <x:v>#VALUE!</x:v>
      </x:c>
      <x:c r="N783" s="159">
        <x:v>0</x:v>
      </x:c>
      <x:c r="O783" s="106" t="e">
        <x:v>#VALUE!</x:v>
      </x:c>
      <x:c r="P783" s="73" t="e">
        <x:f t="shared" si="157"/>
        <x:v>#VALUE!</x:v>
      </x:c>
      <x:c r="Q783" s="68" t="e">
        <x:v>#VALUE!</x:v>
      </x:c>
      <x:c r="R783" s="73" t="e">
        <x:f t="shared" si="158"/>
        <x:v>#VALUE!</x:v>
      </x:c>
      <x:c r="S783" s="68">
        <x:v>0</x:v>
      </x:c>
      <x:c r="T783" s="73">
        <x:f t="shared" si="159"/>
        <x:v>0</x:v>
      </x:c>
      <x:c r="U783" s="26" t="e">
        <x:v>#VALUE!</x:v>
      </x:c>
      <x:c r="V783" s="26">
        <x:f t="shared" si="160"/>
        <x:v>0</x:v>
      </x:c>
      <x:c r="W783" s="73" t="e">
        <x:f t="shared" si="161"/>
        <x:v>#VALUE!</x:v>
      </x:c>
      <x:c r="X783" s="74" t="e">
        <x:f t="shared" si="162"/>
        <x:v>#VALUE!</x:v>
      </x:c>
      <x:c r="Y783" s="68" t="e">
        <x:f t="shared" si="163"/>
        <x:v>#VALUE!</x:v>
      </x:c>
      <x:c r="Z783" s="68" t="e">
        <x:f t="shared" si="164"/>
        <x:v>#VALUE!</x:v>
      </x:c>
      <x:c r="AC783" s="26">
        <x:v>159.72999999999999</x:v>
      </x:c>
      <x:c r="AD783" s="26">
        <x:v>0</x:v>
      </x:c>
      <x:c r="AE783" s="492">
        <x:f t="shared" si="165"/>
        <x:v>159.72999999999999</x:v>
      </x:c>
      <x:c r="AF783" s="492" t="e">
        <x:f t="shared" si="165"/>
        <x:v>#VALUE!</x:v>
      </x:c>
    </x:row>
    <x:row r="784" spans="1:32" s="26" customFormat="1">
      <x:c r="A784" s="118">
        <x:v>122</x:v>
      </x:c>
      <x:c r="B784" s="118"/>
      <x:c r="C784" s="113">
        <x:v>7</x:v>
      </x:c>
      <x:c r="D784" s="20" t="s">
        <x:v>1515</x:v>
      </x:c>
      <x:c r="E784" s="20" t="s">
        <x:v>1510</x:v>
      </x:c>
      <x:c r="F784" s="20" t="s">
        <x:v>1526</x:v>
      </x:c>
      <x:c r="G784" s="158" t="e">
        <x:f t="shared" si="166"/>
        <x:v>#VALUE!</x:v>
      </x:c>
      <x:c r="H784" s="158">
        <x:f t="shared" si="166"/>
        <x:v>0</x:v>
      </x:c>
      <x:c r="I784" s="285" t="e">
        <x:f t="shared" si="166"/>
        <x:v>#VALUE!</x:v>
      </x:c>
      <x:c r="J784" s="106" t="e">
        <x:v>#VALUE!</x:v>
      </x:c>
      <x:c r="K784" s="73" t="e">
        <x:v>#VALUE!</x:v>
      </x:c>
      <x:c r="L784" s="68" t="e">
        <x:v>#VALUE!</x:v>
      </x:c>
      <x:c r="M784" s="73" t="e">
        <x:v>#VALUE!</x:v>
      </x:c>
      <x:c r="N784" s="159">
        <x:v>0</x:v>
      </x:c>
      <x:c r="O784" s="106" t="e">
        <x:v>#VALUE!</x:v>
      </x:c>
      <x:c r="P784" s="73" t="e">
        <x:f t="shared" si="157"/>
        <x:v>#VALUE!</x:v>
      </x:c>
      <x:c r="Q784" s="68" t="e">
        <x:v>#VALUE!</x:v>
      </x:c>
      <x:c r="R784" s="73" t="e">
        <x:f t="shared" si="158"/>
        <x:v>#VALUE!</x:v>
      </x:c>
      <x:c r="S784" s="68">
        <x:v>0</x:v>
      </x:c>
      <x:c r="T784" s="73">
        <x:f t="shared" si="159"/>
        <x:v>0</x:v>
      </x:c>
      <x:c r="U784" s="26" t="e">
        <x:v>#VALUE!</x:v>
      </x:c>
      <x:c r="V784" s="26">
        <x:f t="shared" si="160"/>
        <x:v>0</x:v>
      </x:c>
      <x:c r="W784" s="73" t="e">
        <x:f t="shared" si="161"/>
        <x:v>#VALUE!</x:v>
      </x:c>
      <x:c r="X784" s="74" t="e">
        <x:f t="shared" si="162"/>
        <x:v>#VALUE!</x:v>
      </x:c>
      <x:c r="Y784" s="68" t="e">
        <x:f t="shared" si="163"/>
        <x:v>#VALUE!</x:v>
      </x:c>
      <x:c r="Z784" s="68" t="e">
        <x:f t="shared" si="164"/>
        <x:v>#VALUE!</x:v>
      </x:c>
      <x:c r="AC784" s="26">
        <x:v>298.27000000000004</x:v>
      </x:c>
      <x:c r="AD784" s="26">
        <x:v>0</x:v>
      </x:c>
      <x:c r="AE784" s="492">
        <x:f t="shared" si="165"/>
        <x:v>298.27000000000004</x:v>
      </x:c>
      <x:c r="AF784" s="492" t="e">
        <x:f t="shared" si="165"/>
        <x:v>#VALUE!</x:v>
      </x:c>
    </x:row>
    <x:row r="785" spans="1:32" s="26" customFormat="1">
      <x:c r="A785" s="118">
        <x:v>123</x:v>
      </x:c>
      <x:c r="B785" s="118"/>
      <x:c r="C785" s="113">
        <x:v>7</x:v>
      </x:c>
      <x:c r="D785" s="20" t="s">
        <x:v>1505</x:v>
      </x:c>
      <x:c r="E785" s="20" t="s">
        <x:v>1510</x:v>
      </x:c>
      <x:c r="F785" s="20" t="s">
        <x:v>1506</x:v>
      </x:c>
      <x:c r="G785" s="158" t="e">
        <x:f t="shared" si="166"/>
        <x:v>#VALUE!</x:v>
      </x:c>
      <x:c r="H785" s="158">
        <x:f t="shared" si="166"/>
        <x:v>0</x:v>
      </x:c>
      <x:c r="I785" s="285" t="e">
        <x:f t="shared" si="166"/>
        <x:v>#VALUE!</x:v>
      </x:c>
      <x:c r="J785" s="106" t="e">
        <x:v>#VALUE!</x:v>
      </x:c>
      <x:c r="K785" s="73" t="e">
        <x:v>#VALUE!</x:v>
      </x:c>
      <x:c r="L785" s="68" t="e">
        <x:v>#VALUE!</x:v>
      </x:c>
      <x:c r="M785" s="73" t="e">
        <x:v>#VALUE!</x:v>
      </x:c>
      <x:c r="N785" s="159">
        <x:v>0</x:v>
      </x:c>
      <x:c r="O785" s="106" t="e">
        <x:v>#VALUE!</x:v>
      </x:c>
      <x:c r="P785" s="73" t="e">
        <x:f t="shared" si="157"/>
        <x:v>#VALUE!</x:v>
      </x:c>
      <x:c r="Q785" s="68" t="e">
        <x:v>#VALUE!</x:v>
      </x:c>
      <x:c r="R785" s="73" t="e">
        <x:f t="shared" si="158"/>
        <x:v>#VALUE!</x:v>
      </x:c>
      <x:c r="S785" s="68">
        <x:v>0</x:v>
      </x:c>
      <x:c r="T785" s="73">
        <x:f t="shared" si="159"/>
        <x:v>0</x:v>
      </x:c>
      <x:c r="U785" s="26" t="e">
        <x:v>#VALUE!</x:v>
      </x:c>
      <x:c r="V785" s="26">
        <x:f t="shared" si="160"/>
        <x:v>0</x:v>
      </x:c>
      <x:c r="W785" s="73" t="e">
        <x:f t="shared" si="161"/>
        <x:v>#VALUE!</x:v>
      </x:c>
      <x:c r="X785" s="74" t="e">
        <x:f t="shared" si="162"/>
        <x:v>#VALUE!</x:v>
      </x:c>
      <x:c r="Y785" s="68" t="e">
        <x:f t="shared" si="163"/>
        <x:v>#VALUE!</x:v>
      </x:c>
      <x:c r="Z785" s="68" t="e">
        <x:f t="shared" si="164"/>
        <x:v>#VALUE!</x:v>
      </x:c>
      <x:c r="AC785" s="26">
        <x:v>262.18099999999998</x:v>
      </x:c>
      <x:c r="AD785" s="26">
        <x:v>0</x:v>
      </x:c>
      <x:c r="AE785" s="492">
        <x:f t="shared" si="165"/>
        <x:v>262.18099999999998</x:v>
      </x:c>
      <x:c r="AF785" s="492" t="e">
        <x:f t="shared" si="165"/>
        <x:v>#VALUE!</x:v>
      </x:c>
    </x:row>
    <x:row r="786" spans="1:32" s="26" customFormat="1" ht="17.25">
      <x:c r="A786" s="118">
        <x:v>124</x:v>
      </x:c>
      <x:c r="B786" s="118"/>
      <x:c r="C786" s="113">
        <x:v>7</x:v>
      </x:c>
      <x:c r="D786" s="35" t="s">
        <x:v>1431</x:v>
      </x:c>
      <x:c r="E786" s="20" t="s">
        <x:v>1510</x:v>
      </x:c>
      <x:c r="F786" s="20" t="s">
        <x:v>23</x:v>
      </x:c>
      <x:c r="G786" s="158" t="e">
        <x:f t="shared" si="166"/>
        <x:v>#VALUE!</x:v>
      </x:c>
      <x:c r="H786" s="158">
        <x:f t="shared" si="166"/>
        <x:v>0</x:v>
      </x:c>
      <x:c r="I786" s="285" t="e">
        <x:f t="shared" si="166"/>
        <x:v>#VALUE!</x:v>
      </x:c>
      <x:c r="J786" s="106" t="e">
        <x:v>#VALUE!</x:v>
      </x:c>
      <x:c r="K786" s="73" t="e">
        <x:v>#VALUE!</x:v>
      </x:c>
      <x:c r="L786" s="68" t="e">
        <x:v>#VALUE!</x:v>
      </x:c>
      <x:c r="M786" s="73" t="e">
        <x:v>#VALUE!</x:v>
      </x:c>
      <x:c r="N786" s="159">
        <x:v>0</x:v>
      </x:c>
      <x:c r="O786" s="106" t="e">
        <x:v>#VALUE!</x:v>
      </x:c>
      <x:c r="P786" s="73" t="e">
        <x:f t="shared" si="157"/>
        <x:v>#VALUE!</x:v>
      </x:c>
      <x:c r="Q786" s="68">
        <x:v>6804</x:v>
      </x:c>
      <x:c r="R786" s="73">
        <x:f t="shared" si="158"/>
        <x:v>0</x:v>
      </x:c>
      <x:c r="S786" s="68">
        <x:v>0</x:v>
      </x:c>
      <x:c r="T786" s="73">
        <x:f t="shared" si="159"/>
        <x:v>0</x:v>
      </x:c>
      <x:c r="U786" s="26" t="e">
        <x:v>#VALUE!</x:v>
      </x:c>
      <x:c r="V786" s="26">
        <x:f t="shared" si="160"/>
        <x:v>0</x:v>
      </x:c>
      <x:c r="W786" s="73" t="e">
        <x:f t="shared" si="161"/>
        <x:v>#VALUE!</x:v>
      </x:c>
      <x:c r="X786" s="74" t="e">
        <x:f t="shared" si="162"/>
        <x:v>#VALUE!</x:v>
      </x:c>
      <x:c r="Y786" s="68" t="e">
        <x:f t="shared" si="163"/>
        <x:v>#VALUE!</x:v>
      </x:c>
      <x:c r="Z786" s="68" t="e">
        <x:f t="shared" si="164"/>
        <x:v>#VALUE!</x:v>
      </x:c>
      <x:c r="AA786" s="20" t="s">
        <x:v>1571</x:v>
      </x:c>
      <x:c r="AB786" s="472"/>
      <x:c r="AC786" s="26">
        <x:v>417.99357142857144</x:v>
      </x:c>
      <x:c r="AD786" s="26">
        <x:v>0</x:v>
      </x:c>
      <x:c r="AE786" s="492">
        <x:f t="shared" si="165"/>
        <x:v>417.99357142857144</x:v>
      </x:c>
      <x:c r="AF786" s="492" t="e">
        <x:f t="shared" si="165"/>
        <x:v>#VALUE!</x:v>
      </x:c>
    </x:row>
    <x:row r="787" spans="1:32" s="26" customFormat="1">
      <x:c r="A787" s="118">
        <x:v>125</x:v>
      </x:c>
      <x:c r="B787" s="118"/>
      <x:c r="C787" s="113">
        <x:v>7</x:v>
      </x:c>
      <x:c r="D787" s="20" t="s">
        <x:v>1507</x:v>
      </x:c>
      <x:c r="E787" s="20" t="s">
        <x:v>1510</x:v>
      </x:c>
      <x:c r="F787" s="20" t="s">
        <x:v>1508</x:v>
      </x:c>
      <x:c r="G787" s="158" t="e">
        <x:f t="shared" si="166"/>
        <x:v>#VALUE!</x:v>
      </x:c>
      <x:c r="H787" s="158">
        <x:f t="shared" si="166"/>
        <x:v>0</x:v>
      </x:c>
      <x:c r="I787" s="285" t="e">
        <x:f t="shared" si="166"/>
        <x:v>#VALUE!</x:v>
      </x:c>
      <x:c r="J787" s="106" t="e">
        <x:v>#VALUE!</x:v>
      </x:c>
      <x:c r="K787" s="73" t="e">
        <x:v>#VALUE!</x:v>
      </x:c>
      <x:c r="L787" s="68" t="e">
        <x:v>#VALUE!</x:v>
      </x:c>
      <x:c r="M787" s="73" t="e">
        <x:v>#VALUE!</x:v>
      </x:c>
      <x:c r="N787" s="159">
        <x:v>0</x:v>
      </x:c>
      <x:c r="O787" s="106" t="e">
        <x:v>#VALUE!</x:v>
      </x:c>
      <x:c r="P787" s="73" t="e">
        <x:f t="shared" si="157"/>
        <x:v>#VALUE!</x:v>
      </x:c>
      <x:c r="Q787" s="68" t="e">
        <x:v>#VALUE!</x:v>
      </x:c>
      <x:c r="R787" s="73" t="e">
        <x:f t="shared" si="158"/>
        <x:v>#VALUE!</x:v>
      </x:c>
      <x:c r="S787" s="68">
        <x:v>0</x:v>
      </x:c>
      <x:c r="T787" s="73">
        <x:f t="shared" si="159"/>
        <x:v>0</x:v>
      </x:c>
      <x:c r="U787" s="26" t="e">
        <x:v>#VALUE!</x:v>
      </x:c>
      <x:c r="V787" s="26">
        <x:f t="shared" si="160"/>
        <x:v>0</x:v>
      </x:c>
      <x:c r="W787" s="73" t="e">
        <x:f t="shared" si="161"/>
        <x:v>#VALUE!</x:v>
      </x:c>
      <x:c r="X787" s="74" t="e">
        <x:f t="shared" si="162"/>
        <x:v>#VALUE!</x:v>
      </x:c>
      <x:c r="Y787" s="68" t="e">
        <x:f t="shared" si="163"/>
        <x:v>#VALUE!</x:v>
      </x:c>
      <x:c r="Z787" s="68" t="e">
        <x:f t="shared" si="164"/>
        <x:v>#VALUE!</x:v>
      </x:c>
      <x:c r="AC787" s="26">
        <x:v>6.2274660000000006</x:v>
      </x:c>
      <x:c r="AD787" s="26">
        <x:v>0</x:v>
      </x:c>
      <x:c r="AE787" s="492">
        <x:f t="shared" si="165"/>
        <x:v>6.2274660000000006</x:v>
      </x:c>
      <x:c r="AF787" s="492" t="e">
        <x:f t="shared" si="165"/>
        <x:v>#VALUE!</x:v>
      </x:c>
    </x:row>
    <x:row r="788" spans="1:32" s="26" customFormat="1">
      <x:c r="A788" s="118">
        <x:v>126</x:v>
      </x:c>
      <x:c r="B788" s="118"/>
      <x:c r="C788" s="113">
        <x:v>7</x:v>
      </x:c>
      <x:c r="D788" s="20" t="s">
        <x:v>1509</x:v>
      </x:c>
      <x:c r="E788" s="20" t="s">
        <x:v>1510</x:v>
      </x:c>
      <x:c r="F788" s="20" t="s">
        <x:v>1508</x:v>
      </x:c>
      <x:c r="G788" s="158" t="e">
        <x:f t="shared" si="166"/>
        <x:v>#VALUE!</x:v>
      </x:c>
      <x:c r="H788" s="158">
        <x:f t="shared" si="166"/>
        <x:v>0</x:v>
      </x:c>
      <x:c r="I788" s="285" t="e">
        <x:f t="shared" si="166"/>
        <x:v>#VALUE!</x:v>
      </x:c>
      <x:c r="J788" s="106" t="e">
        <x:v>#VALUE!</x:v>
      </x:c>
      <x:c r="K788" s="73" t="e">
        <x:v>#VALUE!</x:v>
      </x:c>
      <x:c r="L788" s="68" t="e">
        <x:v>#VALUE!</x:v>
      </x:c>
      <x:c r="M788" s="73" t="e">
        <x:v>#VALUE!</x:v>
      </x:c>
      <x:c r="N788" s="159">
        <x:v>0</x:v>
      </x:c>
      <x:c r="O788" s="106" t="e">
        <x:v>#VALUE!</x:v>
      </x:c>
      <x:c r="P788" s="73" t="e">
        <x:f t="shared" si="157"/>
        <x:v>#VALUE!</x:v>
      </x:c>
      <x:c r="Q788" s="68" t="e">
        <x:v>#VALUE!</x:v>
      </x:c>
      <x:c r="R788" s="73" t="e">
        <x:f t="shared" si="158"/>
        <x:v>#VALUE!</x:v>
      </x:c>
      <x:c r="S788" s="68">
        <x:v>0</x:v>
      </x:c>
      <x:c r="T788" s="73">
        <x:f t="shared" si="159"/>
        <x:v>0</x:v>
      </x:c>
      <x:c r="U788" s="26" t="e">
        <x:v>#VALUE!</x:v>
      </x:c>
      <x:c r="V788" s="26">
        <x:f t="shared" si="160"/>
        <x:v>0</x:v>
      </x:c>
      <x:c r="W788" s="73" t="e">
        <x:f t="shared" si="161"/>
        <x:v>#VALUE!</x:v>
      </x:c>
      <x:c r="X788" s="74" t="e">
        <x:f t="shared" si="162"/>
        <x:v>#VALUE!</x:v>
      </x:c>
      <x:c r="Y788" s="68" t="e">
        <x:f t="shared" si="163"/>
        <x:v>#VALUE!</x:v>
      </x:c>
      <x:c r="Z788" s="68" t="e">
        <x:f t="shared" si="164"/>
        <x:v>#VALUE!</x:v>
      </x:c>
      <x:c r="AC788" s="26">
        <x:v>11.607197000000001</x:v>
      </x:c>
      <x:c r="AD788" s="26">
        <x:v>0</x:v>
      </x:c>
      <x:c r="AE788" s="492">
        <x:f t="shared" si="165"/>
        <x:v>11.607197000000001</x:v>
      </x:c>
      <x:c r="AF788" s="492" t="e">
        <x:f t="shared" si="165"/>
        <x:v>#VALUE!</x:v>
      </x:c>
    </x:row>
    <x:row r="789" spans="1:32" s="26" customFormat="1" ht="18" thickBot="1">
      <x:c r="A789" s="118">
        <x:v>127</x:v>
      </x:c>
      <x:c r="B789" s="118"/>
      <x:c r="C789" s="113">
        <x:v>7</x:v>
      </x:c>
      <x:c r="D789" s="20" t="s">
        <x:v>1566</x:v>
      </x:c>
      <x:c r="E789" s="20" t="s">
        <x:v>84</x:v>
      </x:c>
      <x:c r="F789" s="20" t="s">
        <x:v>10</x:v>
      </x:c>
      <x:c r="G789" s="158">
        <x:f t="shared" si="166"/>
        <x:v>0</x:v>
      </x:c>
      <x:c r="H789" s="158">
        <x:f t="shared" si="166"/>
        <x:v>0</x:v>
      </x:c>
      <x:c r="I789" s="285">
        <x:f t="shared" si="166"/>
        <x:v>0</x:v>
      </x:c>
      <x:c r="J789" s="106" t="e">
        <x:v>#VALUE!</x:v>
      </x:c>
      <x:c r="K789" s="73" t="e">
        <x:v>#VALUE!</x:v>
      </x:c>
      <x:c r="L789" s="68" t="e">
        <x:v>#VALUE!</x:v>
      </x:c>
      <x:c r="M789" s="73" t="e">
        <x:v>#VALUE!</x:v>
      </x:c>
      <x:c r="N789" s="159">
        <x:v>0</x:v>
      </x:c>
      <x:c r="O789" s="106" t="e">
        <x:v>#VALUE!</x:v>
      </x:c>
      <x:c r="P789" s="73" t="e">
        <x:f t="shared" si="157"/>
        <x:v>#VALUE!</x:v>
      </x:c>
      <x:c r="Q789" s="68" t="e">
        <x:v>#VALUE!</x:v>
      </x:c>
      <x:c r="R789" s="73" t="e">
        <x:f t="shared" si="158"/>
        <x:v>#VALUE!</x:v>
      </x:c>
      <x:c r="S789" s="68">
        <x:v>0</x:v>
      </x:c>
      <x:c r="T789" s="73">
        <x:f t="shared" si="159"/>
        <x:v>0</x:v>
      </x:c>
      <x:c r="U789" s="26" t="e">
        <x:v>#VALUE!</x:v>
      </x:c>
      <x:c r="V789" s="26">
        <x:f t="shared" si="160"/>
        <x:v>0</x:v>
      </x:c>
      <x:c r="W789" s="73" t="e">
        <x:f t="shared" si="161"/>
        <x:v>#VALUE!</x:v>
      </x:c>
      <x:c r="X789" s="74" t="e">
        <x:f t="shared" si="162"/>
        <x:v>#VALUE!</x:v>
      </x:c>
      <x:c r="Y789" s="68" t="e">
        <x:f t="shared" si="163"/>
        <x:v>#VALUE!</x:v>
      </x:c>
      <x:c r="Z789" s="68" t="e">
        <x:f t="shared" si="164"/>
        <x:v>#VALUE!</x:v>
      </x:c>
      <x:c r="AA789" s="26" t="s">
        <x:v>1583</x:v>
      </x:c>
      <x:c r="AB789" s="472"/>
      <x:c r="AC789" s="26">
        <x:v>0</x:v>
      </x:c>
      <x:c r="AD789" s="26">
        <x:v>0</x:v>
      </x:c>
      <x:c r="AE789" s="492">
        <x:f t="shared" si="165"/>
        <x:v>0</x:v>
      </x:c>
      <x:c r="AF789" s="492" t="e">
        <x:f t="shared" si="165"/>
        <x:v>#VALUE!</x:v>
      </x:c>
    </x:row>
    <x:row r="790" spans="1:32" ht="15" collapsed="1" thickTop="1" thickBot="1">
      <x:c r="C790" s="117">
        <x:v>7</x:v>
      </x:c>
      <x:c r="D790" s="75"/>
      <x:c r="E790" s="75"/>
      <x:c r="F790" s="76" t="s">
        <x:v>117</x:v>
      </x:c>
      <x:c r="G790" s="286" t="e">
        <x:f t="shared" ref="G790:X790" si="167">SUM(G663:G789)</x:f>
        <x:v>#VALUE!</x:v>
      </x:c>
      <x:c r="H790" s="286">
        <x:f t="shared" si="167"/>
        <x:v>37057.390984088444</x:v>
      </x:c>
      <x:c r="I790" s="286" t="e">
        <x:f t="shared" si="167"/>
        <x:v>#VALUE!</x:v>
      </x:c>
      <x:c r="J790" s="286" t="e">
        <x:f t="shared" si="167"/>
        <x:v>#VALUE!</x:v>
      </x:c>
      <x:c r="K790" s="286" t="e">
        <x:f t="shared" si="167"/>
        <x:v>#VALUE!</x:v>
      </x:c>
      <x:c r="L790" s="286" t="e">
        <x:f t="shared" ref="L790:M790" si="168">SUM(L663:L789)</x:f>
        <x:v>#VALUE!</x:v>
      </x:c>
      <x:c r="M790" s="286" t="e">
        <x:f t="shared" si="168"/>
        <x:v>#VALUE!</x:v>
      </x:c>
      <x:c r="N790" s="286">
        <x:f>SUM(N663:N789)</x:f>
        <x:v>37057.390984088444</x:v>
      </x:c>
      <x:c r="O790" s="286" t="e">
        <x:f t="shared" si="167"/>
        <x:v>#VALUE!</x:v>
      </x:c>
      <x:c r="P790" s="286" t="e">
        <x:f t="shared" si="167"/>
        <x:v>#VALUE!</x:v>
      </x:c>
      <x:c r="Q790" s="286" t="e">
        <x:f t="shared" si="167"/>
        <x:v>#VALUE!</x:v>
      </x:c>
      <x:c r="R790" s="286" t="e">
        <x:f t="shared" si="167"/>
        <x:v>#VALUE!</x:v>
      </x:c>
      <x:c r="S790" s="286">
        <x:f t="shared" si="167"/>
        <x:v>720</x:v>
      </x:c>
      <x:c r="T790" s="286">
        <x:f t="shared" si="167"/>
        <x:v>0</x:v>
      </x:c>
      <x:c r="U790" s="286" t="e">
        <x:f t="shared" si="167"/>
        <x:v>#VALUE!</x:v>
      </x:c>
      <x:c r="V790" s="286">
        <x:f t="shared" si="167"/>
        <x:v>37057.390984088444</x:v>
      </x:c>
      <x:c r="W790" s="286" t="e">
        <x:f t="shared" si="167"/>
        <x:v>#VALUE!</x:v>
      </x:c>
      <x:c r="X790" s="286" t="e">
        <x:f t="shared" si="167"/>
        <x:v>#VALUE!</x:v>
      </x:c>
      <x:c r="Y790" s="286" t="e">
        <x:f>SUM(Y663:Y789)</x:f>
        <x:v>#VALUE!</x:v>
      </x:c>
      <x:c r="Z790" s="286" t="e">
        <x:f>SUM(Z663:Z789)</x:f>
        <x:v>#VALUE!</x:v>
      </x:c>
    </x:row>
    <x:row r="791" spans="1:32">
      <x:c r="K791" s="20" t="e">
        <x:v>#VALUE!</x:v>
      </x:c>
    </x:row>
    <x:row r="792" spans="1:32">
      <x:c r="K792" s="20" t="e">
        <x:v>#VALUE!</x:v>
      </x:c>
    </x:row>
    <x:row r="793" spans="1:32" ht="14.25" thickBot="1">
      <x:c r="C793" s="119" t="s">
        <x:v>99</x:v>
      </x:c>
      <x:c r="D793" s="26"/>
      <x:c r="E793" s="26"/>
      <x:c r="F793" s="26"/>
      <x:c r="G793" s="281" t="s">
        <x:v>100</x:v>
      </x:c>
      <x:c r="J793" s="275" t="s">
        <x:v>101</x:v>
      </x:c>
      <x:c r="K793" s="26"/>
      <x:c r="L793" s="275" t="s">
        <x:v>103</x:v>
      </x:c>
      <x:c r="M793" s="26"/>
      <x:c r="N793" s="26"/>
      <x:c r="O793" s="275" t="s">
        <x:v>102</x:v>
      </x:c>
      <x:c r="P793" s="26"/>
      <x:c r="Q793" s="275" t="s">
        <x:v>103</x:v>
      </x:c>
      <x:c r="R793" s="26"/>
      <x:c r="S793" s="275" t="s">
        <x:v>104</x:v>
      </x:c>
      <x:c r="T793" s="26"/>
      <x:c r="U793" s="275" t="s">
        <x:v>105</x:v>
      </x:c>
      <x:c r="V793" s="26"/>
      <x:c r="W793" s="67" t="s">
        <x:v>106</x:v>
      </x:c>
      <x:c r="X793" s="67"/>
      <x:c r="Y793" s="81"/>
      <x:c r="Z793" s="68"/>
    </x:row>
    <x:row r="794" spans="1:32">
      <x:c r="C794" s="69" t="s">
        <x:v>120</x:v>
      </x:c>
      <x:c r="D794" s="69" t="s">
        <x:v>5</x:v>
      </x:c>
      <x:c r="E794" s="69" t="s">
        <x:v>6</x:v>
      </x:c>
      <x:c r="F794" s="70" t="s">
        <x:v>7</x:v>
      </x:c>
      <x:c r="G794" s="282" t="s">
        <x:v>108</x:v>
      </x:c>
      <x:c r="H794" s="282" t="s">
        <x:v>109</x:v>
      </x:c>
      <x:c r="I794" s="283" t="s">
        <x:v>110</x:v>
      </x:c>
      <x:c r="J794" s="69" t="s">
        <x:v>108</x:v>
      </x:c>
      <x:c r="K794" s="70" t="s">
        <x:v>110</x:v>
      </x:c>
      <x:c r="L794" s="65" t="s">
        <x:v>113</x:v>
      </x:c>
      <x:c r="M794" s="66" t="s">
        <x:v>110</x:v>
      </x:c>
      <x:c r="N794" s="71" t="s">
        <x:v>111</x:v>
      </x:c>
      <x:c r="O794" s="69" t="s">
        <x:v>108</x:v>
      </x:c>
      <x:c r="P794" s="70" t="s">
        <x:v>112</x:v>
      </x:c>
      <x:c r="Q794" s="65" t="s">
        <x:v>113</x:v>
      </x:c>
      <x:c r="R794" s="66" t="s">
        <x:v>110</x:v>
      </x:c>
      <x:c r="S794" s="65" t="s">
        <x:v>113</x:v>
      </x:c>
      <x:c r="T794" s="66" t="s">
        <x:v>110</x:v>
      </x:c>
      <x:c r="U794" s="69" t="s">
        <x:v>116</x:v>
      </x:c>
      <x:c r="V794" s="65" t="s">
        <x:v>114</x:v>
      </x:c>
      <x:c r="W794" s="66" t="s">
        <x:v>110</x:v>
      </x:c>
      <x:c r="X794" s="71" t="s">
        <x:v>115</x:v>
      </x:c>
      <x:c r="Y794" s="69" t="s">
        <x:v>121</x:v>
      </x:c>
      <x:c r="Z794" s="69" t="s">
        <x:v>115</x:v>
      </x:c>
    </x:row>
    <x:row r="795" spans="1:32">
      <x:c r="A795" s="118">
        <x:v>1</x:v>
      </x:c>
      <x:c r="B795" s="118"/>
      <x:c r="C795" s="113">
        <x:v>8</x:v>
      </x:c>
      <x:c r="D795" s="20" t="s">
        <x:v>1562</x:v>
      </x:c>
      <x:c r="E795" s="68" t="s">
        <x:v>1563</x:v>
      </x:c>
      <x:c r="F795" s="20" t="s">
        <x:v>1578</x:v>
      </x:c>
      <x:c r="G795" s="158" t="e">
        <x:f t="shared" ref="G795:I826" si="169">SUMIFS(U:U,$D:$D,$D795,$C:$C,$C795-1)</x:f>
        <x:v>#VALUE!</x:v>
      </x:c>
      <x:c r="H795" s="158">
        <x:f t="shared" si="169"/>
        <x:v>0</x:v>
      </x:c>
      <x:c r="I795" s="285" t="e">
        <x:f t="shared" si="169"/>
        <x:v>#VALUE!</x:v>
      </x:c>
      <x:c r="J795" s="106" t="e">
        <x:v>#VALUE!</x:v>
      </x:c>
      <x:c r="K795" s="73" t="e">
        <x:v>#VALUE!</x:v>
      </x:c>
      <x:c r="L795" s="68" t="e">
        <x:v>#VALUE!</x:v>
      </x:c>
      <x:c r="M795" s="73" t="e">
        <x:v>#VALUE!</x:v>
      </x:c>
      <x:c r="N795" s="159">
        <x:v>0</x:v>
      </x:c>
      <x:c r="O795" s="106" t="e">
        <x:v>#VALUE!</x:v>
      </x:c>
      <x:c r="P795" s="73" t="e">
        <x:f t="shared" ref="P795:P858" si="170">+IF(O795&lt;&gt;0,O795*N795,)</x:f>
        <x:v>#VALUE!</x:v>
      </x:c>
      <x:c r="Q795" s="68">
        <x:v>0</x:v>
      </x:c>
      <x:c r="R795" s="73">
        <x:f t="shared" ref="R795:R858" si="171">+IF(Q795&lt;&gt;0,Q795*N795,)</x:f>
        <x:v>0</x:v>
      </x:c>
      <x:c r="S795" s="68">
        <x:v>0</x:v>
      </x:c>
      <x:c r="T795" s="73">
        <x:f t="shared" ref="T795:T858" si="172">+IF(S795&lt;&gt;0,S795*N795,)</x:f>
        <x:v>0</x:v>
      </x:c>
      <x:c r="U795" s="26" t="e">
        <x:v>#VALUE!</x:v>
      </x:c>
      <x:c r="V795" s="26">
        <x:f t="shared" ref="V795:V858" si="173">+N795</x:f>
        <x:v>0</x:v>
      </x:c>
      <x:c r="W795" s="73" t="e">
        <x:f t="shared" ref="W795:W858" si="174">+IF(U795&lt;&gt;0,U795*N795,)</x:f>
        <x:v>#VALUE!</x:v>
      </x:c>
      <x:c r="X795" s="74" t="e">
        <x:f t="shared" ref="X795:X858" si="175">+I795+K795-P795-R795-W795-T795+M795</x:f>
        <x:v>#VALUE!</x:v>
      </x:c>
      <x:c r="Y795" s="68" t="e">
        <x:f t="shared" ref="Y795:Y858" si="176">+G795+J795+L795-O795-Q795-S795</x:f>
        <x:v>#VALUE!</x:v>
      </x:c>
      <x:c r="Z795" s="68" t="e">
        <x:f t="shared" ref="Z795:Z858" si="177">+U795-Y795</x:f>
        <x:v>#VALUE!</x:v>
      </x:c>
    </x:row>
    <x:row r="796" spans="1:32">
      <x:c r="A796" s="118">
        <x:v>2</x:v>
      </x:c>
      <x:c r="B796" s="118"/>
      <x:c r="C796" s="113">
        <x:v>8</x:v>
      </x:c>
      <x:c r="D796" s="20" t="s">
        <x:v>1560</x:v>
      </x:c>
      <x:c r="E796" s="20" t="s">
        <x:v>1561</x:v>
      </x:c>
      <x:c r="F796" s="20" t="s">
        <x:v>1578</x:v>
      </x:c>
      <x:c r="G796" s="158" t="e">
        <x:f t="shared" si="169"/>
        <x:v>#VALUE!</x:v>
      </x:c>
      <x:c r="H796" s="158">
        <x:f t="shared" si="169"/>
        <x:v>0</x:v>
      </x:c>
      <x:c r="I796" s="285" t="e">
        <x:f t="shared" si="169"/>
        <x:v>#VALUE!</x:v>
      </x:c>
      <x:c r="J796" s="105" t="e">
        <x:v>#VALUE!</x:v>
      </x:c>
      <x:c r="K796" s="73" t="e">
        <x:v>#VALUE!</x:v>
      </x:c>
      <x:c r="L796" s="72" t="e">
        <x:v>#VALUE!</x:v>
      </x:c>
      <x:c r="M796" s="73" t="e">
        <x:v>#VALUE!</x:v>
      </x:c>
      <x:c r="N796" s="159">
        <x:v>0</x:v>
      </x:c>
      <x:c r="O796" s="105" t="e">
        <x:v>#VALUE!</x:v>
      </x:c>
      <x:c r="P796" s="73" t="e">
        <x:f t="shared" si="170"/>
        <x:v>#VALUE!</x:v>
      </x:c>
      <x:c r="Q796" s="72">
        <x:v>0</x:v>
      </x:c>
      <x:c r="R796" s="73">
        <x:f t="shared" si="171"/>
        <x:v>0</x:v>
      </x:c>
      <x:c r="S796" s="72">
        <x:v>0</x:v>
      </x:c>
      <x:c r="T796" s="73">
        <x:f t="shared" si="172"/>
        <x:v>0</x:v>
      </x:c>
      <x:c r="U796" s="26" t="e">
        <x:v>#VALUE!</x:v>
      </x:c>
      <x:c r="V796" s="26">
        <x:f t="shared" si="173"/>
        <x:v>0</x:v>
      </x:c>
      <x:c r="W796" s="73" t="e">
        <x:f t="shared" si="174"/>
        <x:v>#VALUE!</x:v>
      </x:c>
      <x:c r="X796" s="74" t="e">
        <x:f t="shared" si="175"/>
        <x:v>#VALUE!</x:v>
      </x:c>
      <x:c r="Y796" s="68" t="e">
        <x:f t="shared" si="176"/>
        <x:v>#VALUE!</x:v>
      </x:c>
      <x:c r="Z796" s="68" t="e">
        <x:f t="shared" si="177"/>
        <x:v>#VALUE!</x:v>
      </x:c>
    </x:row>
    <x:row r="797" spans="1:32">
      <x:c r="A797" s="118">
        <x:v>3</x:v>
      </x:c>
      <x:c r="B797" s="118"/>
      <x:c r="C797" s="113">
        <x:v>8</x:v>
      </x:c>
      <x:c r="D797" s="20" t="s">
        <x:v>8</x:v>
      </x:c>
      <x:c r="E797" s="20" t="s">
        <x:v>9</x:v>
      </x:c>
      <x:c r="F797" s="20" t="s">
        <x:v>10</x:v>
      </x:c>
      <x:c r="G797" s="158" t="e">
        <x:f t="shared" si="169"/>
        <x:v>#VALUE!</x:v>
      </x:c>
      <x:c r="H797" s="158">
        <x:f t="shared" si="169"/>
        <x:v>2720.707010526799</x:v>
      </x:c>
      <x:c r="I797" s="285" t="e">
        <x:f t="shared" si="169"/>
        <x:v>#VALUE!</x:v>
      </x:c>
      <x:c r="J797" s="105" t="e">
        <x:v>#VALUE!</x:v>
      </x:c>
      <x:c r="K797" s="73" t="e">
        <x:v>#VALUE!</x:v>
      </x:c>
      <x:c r="L797" s="72" t="e">
        <x:v>#VALUE!</x:v>
      </x:c>
      <x:c r="M797" s="73" t="e">
        <x:v>#VALUE!</x:v>
      </x:c>
      <x:c r="N797" s="159">
        <x:v>2720.707010526799</x:v>
      </x:c>
      <x:c r="O797" s="105" t="e">
        <x:v>#VALUE!</x:v>
      </x:c>
      <x:c r="P797" s="73" t="e">
        <x:f t="shared" si="170"/>
        <x:v>#VALUE!</x:v>
      </x:c>
      <x:c r="Q797" s="72">
        <x:v>0</x:v>
      </x:c>
      <x:c r="R797" s="73">
        <x:f t="shared" si="171"/>
        <x:v>0</x:v>
      </x:c>
      <x:c r="S797" s="72">
        <x:v>0</x:v>
      </x:c>
      <x:c r="T797" s="73">
        <x:f t="shared" si="172"/>
        <x:v>0</x:v>
      </x:c>
      <x:c r="U797" s="26" t="e">
        <x:v>#VALUE!</x:v>
      </x:c>
      <x:c r="V797" s="26">
        <x:f t="shared" si="173"/>
        <x:v>2720.707010526799</x:v>
      </x:c>
      <x:c r="W797" s="73" t="e">
        <x:f t="shared" si="174"/>
        <x:v>#VALUE!</x:v>
      </x:c>
      <x:c r="X797" s="74" t="e">
        <x:f t="shared" si="175"/>
        <x:v>#VALUE!</x:v>
      </x:c>
      <x:c r="Y797" s="72" t="e">
        <x:f t="shared" si="176"/>
        <x:v>#VALUE!</x:v>
      </x:c>
      <x:c r="Z797" s="72" t="e">
        <x:f t="shared" si="177"/>
        <x:v>#VALUE!</x:v>
      </x:c>
    </x:row>
    <x:row r="798" spans="1:32">
      <x:c r="A798" s="118">
        <x:v>4</x:v>
      </x:c>
      <x:c r="B798" s="118"/>
      <x:c r="C798" s="113">
        <x:v>8</x:v>
      </x:c>
      <x:c r="D798" s="20" t="s">
        <x:v>11</x:v>
      </x:c>
      <x:c r="E798" s="20" t="s">
        <x:v>12</x:v>
      </x:c>
      <x:c r="F798" s="20" t="s">
        <x:v>10</x:v>
      </x:c>
      <x:c r="G798" s="158" t="e">
        <x:f t="shared" si="169"/>
        <x:v>#VALUE!</x:v>
      </x:c>
      <x:c r="H798" s="158">
        <x:f t="shared" si="169"/>
        <x:v>3485.9085030481606</x:v>
      </x:c>
      <x:c r="I798" s="285" t="e">
        <x:f t="shared" si="169"/>
        <x:v>#VALUE!</x:v>
      </x:c>
      <x:c r="J798" s="106" t="e">
        <x:v>#VALUE!</x:v>
      </x:c>
      <x:c r="K798" s="73" t="e">
        <x:v>#VALUE!</x:v>
      </x:c>
      <x:c r="L798" s="68" t="e">
        <x:v>#VALUE!</x:v>
      </x:c>
      <x:c r="M798" s="73" t="e">
        <x:v>#VALUE!</x:v>
      </x:c>
      <x:c r="N798" s="159">
        <x:v>3485.9085030481606</x:v>
      </x:c>
      <x:c r="O798" s="106" t="e">
        <x:v>#VALUE!</x:v>
      </x:c>
      <x:c r="P798" s="73" t="e">
        <x:f t="shared" si="170"/>
        <x:v>#VALUE!</x:v>
      </x:c>
      <x:c r="Q798" s="68">
        <x:v>0</x:v>
      </x:c>
      <x:c r="R798" s="73">
        <x:f t="shared" si="171"/>
        <x:v>0</x:v>
      </x:c>
      <x:c r="S798" s="68">
        <x:v>0</x:v>
      </x:c>
      <x:c r="T798" s="73">
        <x:f t="shared" si="172"/>
        <x:v>0</x:v>
      </x:c>
      <x:c r="U798" s="26" t="e">
        <x:v>#VALUE!</x:v>
      </x:c>
      <x:c r="V798" s="26">
        <x:f t="shared" si="173"/>
        <x:v>3485.9085030481606</x:v>
      </x:c>
      <x:c r="W798" s="73" t="e">
        <x:f t="shared" si="174"/>
        <x:v>#VALUE!</x:v>
      </x:c>
      <x:c r="X798" s="74" t="e">
        <x:f t="shared" si="175"/>
        <x:v>#VALUE!</x:v>
      </x:c>
      <x:c r="Y798" s="68" t="e">
        <x:f t="shared" si="176"/>
        <x:v>#VALUE!</x:v>
      </x:c>
      <x:c r="Z798" s="68" t="e">
        <x:f t="shared" si="177"/>
        <x:v>#VALUE!</x:v>
      </x:c>
    </x:row>
    <x:row r="799" spans="1:32">
      <x:c r="A799" s="118">
        <x:v>5</x:v>
      </x:c>
      <x:c r="B799" s="118"/>
      <x:c r="C799" s="113">
        <x:v>8</x:v>
      </x:c>
      <x:c r="D799" s="20" t="s">
        <x:v>13</x:v>
      </x:c>
      <x:c r="E799" s="20" t="s">
        <x:v>12</x:v>
      </x:c>
      <x:c r="F799" s="20" t="s">
        <x:v>10</x:v>
      </x:c>
      <x:c r="G799" s="158" t="e">
        <x:f t="shared" si="169"/>
        <x:v>#VALUE!</x:v>
      </x:c>
      <x:c r="H799" s="158">
        <x:f t="shared" si="169"/>
        <x:v>3556.0699656000002</x:v>
      </x:c>
      <x:c r="I799" s="285" t="e">
        <x:f t="shared" si="169"/>
        <x:v>#VALUE!</x:v>
      </x:c>
      <x:c r="J799" s="106" t="e">
        <x:v>#VALUE!</x:v>
      </x:c>
      <x:c r="K799" s="73" t="e">
        <x:v>#VALUE!</x:v>
      </x:c>
      <x:c r="L799" s="68" t="e">
        <x:v>#VALUE!</x:v>
      </x:c>
      <x:c r="M799" s="73" t="e">
        <x:v>#VALUE!</x:v>
      </x:c>
      <x:c r="N799" s="159">
        <x:v>3556.0699656000002</x:v>
      </x:c>
      <x:c r="O799" s="106" t="e">
        <x:v>#VALUE!</x:v>
      </x:c>
      <x:c r="P799" s="73" t="e">
        <x:f t="shared" si="170"/>
        <x:v>#VALUE!</x:v>
      </x:c>
      <x:c r="Q799" s="68">
        <x:v>0</x:v>
      </x:c>
      <x:c r="R799" s="73">
        <x:f t="shared" si="171"/>
        <x:v>0</x:v>
      </x:c>
      <x:c r="S799" s="68">
        <x:v>0</x:v>
      </x:c>
      <x:c r="T799" s="73">
        <x:f t="shared" si="172"/>
        <x:v>0</x:v>
      </x:c>
      <x:c r="U799" s="26" t="e">
        <x:v>#VALUE!</x:v>
      </x:c>
      <x:c r="V799" s="26">
        <x:f t="shared" si="173"/>
        <x:v>3556.0699656000002</x:v>
      </x:c>
      <x:c r="W799" s="73" t="e">
        <x:f t="shared" si="174"/>
        <x:v>#VALUE!</x:v>
      </x:c>
      <x:c r="X799" s="74" t="e">
        <x:f t="shared" si="175"/>
        <x:v>#VALUE!</x:v>
      </x:c>
      <x:c r="Y799" s="68" t="e">
        <x:f t="shared" si="176"/>
        <x:v>#VALUE!</x:v>
      </x:c>
      <x:c r="Z799" s="68" t="e">
        <x:f t="shared" si="177"/>
        <x:v>#VALUE!</x:v>
      </x:c>
    </x:row>
    <x:row r="800" spans="1:32">
      <x:c r="A800" s="118">
        <x:v>6</x:v>
      </x:c>
      <x:c r="B800" s="118"/>
      <x:c r="C800" s="113">
        <x:v>8</x:v>
      </x:c>
      <x:c r="D800" s="20" t="s">
        <x:v>14</x:v>
      </x:c>
      <x:c r="E800" s="20" t="s">
        <x:v>9</x:v>
      </x:c>
      <x:c r="F800" s="20" t="s">
        <x:v>15</x:v>
      </x:c>
      <x:c r="G800" s="158" t="e">
        <x:f t="shared" si="169"/>
        <x:v>#VALUE!</x:v>
      </x:c>
      <x:c r="H800" s="158">
        <x:f t="shared" si="169"/>
        <x:v>105.5281397058682</x:v>
      </x:c>
      <x:c r="I800" s="285" t="e">
        <x:f t="shared" si="169"/>
        <x:v>#VALUE!</x:v>
      </x:c>
      <x:c r="J800" s="106" t="e">
        <x:v>#VALUE!</x:v>
      </x:c>
      <x:c r="K800" s="73" t="e">
        <x:v>#VALUE!</x:v>
      </x:c>
      <x:c r="L800" s="68" t="e">
        <x:v>#VALUE!</x:v>
      </x:c>
      <x:c r="M800" s="73" t="e">
        <x:v>#VALUE!</x:v>
      </x:c>
      <x:c r="N800" s="159">
        <x:v>105.5281397058682</x:v>
      </x:c>
      <x:c r="O800" s="106" t="e">
        <x:v>#VALUE!</x:v>
      </x:c>
      <x:c r="P800" s="73" t="e">
        <x:f t="shared" si="170"/>
        <x:v>#VALUE!</x:v>
      </x:c>
      <x:c r="Q800" s="68">
        <x:v>0</x:v>
      </x:c>
      <x:c r="R800" s="73">
        <x:f t="shared" si="171"/>
        <x:v>0</x:v>
      </x:c>
      <x:c r="S800" s="68">
        <x:v>0</x:v>
      </x:c>
      <x:c r="T800" s="73">
        <x:f t="shared" si="172"/>
        <x:v>0</x:v>
      </x:c>
      <x:c r="U800" s="26" t="e">
        <x:v>#VALUE!</x:v>
      </x:c>
      <x:c r="V800" s="26">
        <x:f t="shared" si="173"/>
        <x:v>105.5281397058682</x:v>
      </x:c>
      <x:c r="W800" s="73" t="e">
        <x:f t="shared" si="174"/>
        <x:v>#VALUE!</x:v>
      </x:c>
      <x:c r="X800" s="74" t="e">
        <x:f t="shared" si="175"/>
        <x:v>#VALUE!</x:v>
      </x:c>
      <x:c r="Y800" s="68" t="e">
        <x:f t="shared" si="176"/>
        <x:v>#VALUE!</x:v>
      </x:c>
      <x:c r="Z800" s="68" t="e">
        <x:f t="shared" si="177"/>
        <x:v>#VALUE!</x:v>
      </x:c>
    </x:row>
    <x:row r="801" spans="1:29">
      <x:c r="A801" s="118">
        <x:v>7</x:v>
      </x:c>
      <x:c r="B801" s="118"/>
      <x:c r="C801" s="113">
        <x:v>8</x:v>
      </x:c>
      <x:c r="D801" s="20" t="s">
        <x:v>16</x:v>
      </x:c>
      <x:c r="E801" s="20" t="s">
        <x:v>9</x:v>
      </x:c>
      <x:c r="F801" s="20" t="s">
        <x:v>15</x:v>
      </x:c>
      <x:c r="G801" s="158" t="e">
        <x:f t="shared" si="169"/>
        <x:v>#VALUE!</x:v>
      </x:c>
      <x:c r="H801" s="158">
        <x:f t="shared" si="169"/>
        <x:v>0</x:v>
      </x:c>
      <x:c r="I801" s="285" t="e">
        <x:f t="shared" si="169"/>
        <x:v>#VALUE!</x:v>
      </x:c>
      <x:c r="J801" s="106" t="e">
        <x:v>#VALUE!</x:v>
      </x:c>
      <x:c r="K801" s="73" t="e">
        <x:v>#VALUE!</x:v>
      </x:c>
      <x:c r="L801" s="68" t="e">
        <x:v>#VALUE!</x:v>
      </x:c>
      <x:c r="M801" s="73" t="e">
        <x:v>#VALUE!</x:v>
      </x:c>
      <x:c r="N801" s="159">
        <x:v>0</x:v>
      </x:c>
      <x:c r="O801" s="106" t="e">
        <x:v>#VALUE!</x:v>
      </x:c>
      <x:c r="P801" s="73" t="e">
        <x:f t="shared" si="170"/>
        <x:v>#VALUE!</x:v>
      </x:c>
      <x:c r="Q801" s="68">
        <x:v>0</x:v>
      </x:c>
      <x:c r="R801" s="73">
        <x:f t="shared" si="171"/>
        <x:v>0</x:v>
      </x:c>
      <x:c r="S801" s="68">
        <x:v>0</x:v>
      </x:c>
      <x:c r="T801" s="73">
        <x:f t="shared" si="172"/>
        <x:v>0</x:v>
      </x:c>
      <x:c r="U801" s="26" t="e">
        <x:v>#VALUE!</x:v>
      </x:c>
      <x:c r="V801" s="26">
        <x:f t="shared" si="173"/>
        <x:v>0</x:v>
      </x:c>
      <x:c r="W801" s="73" t="e">
        <x:f t="shared" si="174"/>
        <x:v>#VALUE!</x:v>
      </x:c>
      <x:c r="X801" s="74" t="e">
        <x:f t="shared" si="175"/>
        <x:v>#VALUE!</x:v>
      </x:c>
      <x:c r="Y801" s="68" t="e">
        <x:f t="shared" si="176"/>
        <x:v>#VALUE!</x:v>
      </x:c>
      <x:c r="Z801" s="68" t="e">
        <x:f t="shared" si="177"/>
        <x:v>#VALUE!</x:v>
      </x:c>
    </x:row>
    <x:row r="802" spans="1:29">
      <x:c r="A802" s="118">
        <x:v>8</x:v>
      </x:c>
      <x:c r="B802" s="118"/>
      <x:c r="C802" s="113">
        <x:v>8</x:v>
      </x:c>
      <x:c r="D802" s="20" t="s">
        <x:v>17</x:v>
      </x:c>
      <x:c r="E802" s="20" t="s">
        <x:v>9</x:v>
      </x:c>
      <x:c r="F802" s="20" t="s">
        <x:v>18</x:v>
      </x:c>
      <x:c r="G802" s="158" t="e">
        <x:f t="shared" si="169"/>
        <x:v>#VALUE!</x:v>
      </x:c>
      <x:c r="H802" s="158">
        <x:f t="shared" si="169"/>
        <x:v>144.00207035360611</x:v>
      </x:c>
      <x:c r="I802" s="285" t="e">
        <x:f t="shared" si="169"/>
        <x:v>#VALUE!</x:v>
      </x:c>
      <x:c r="J802" s="106" t="e">
        <x:v>#VALUE!</x:v>
      </x:c>
      <x:c r="K802" s="73" t="e">
        <x:v>#VALUE!</x:v>
      </x:c>
      <x:c r="L802" s="68" t="e">
        <x:v>#VALUE!</x:v>
      </x:c>
      <x:c r="M802" s="73" t="e">
        <x:v>#VALUE!</x:v>
      </x:c>
      <x:c r="N802" s="159">
        <x:v>144.00207035360611</x:v>
      </x:c>
      <x:c r="O802" s="106" t="e">
        <x:v>#VALUE!</x:v>
      </x:c>
      <x:c r="P802" s="73" t="e">
        <x:f t="shared" si="170"/>
        <x:v>#VALUE!</x:v>
      </x:c>
      <x:c r="Q802" s="68">
        <x:v>0</x:v>
      </x:c>
      <x:c r="R802" s="73">
        <x:f t="shared" si="171"/>
        <x:v>0</x:v>
      </x:c>
      <x:c r="S802" s="68">
        <x:v>0</x:v>
      </x:c>
      <x:c r="T802" s="73">
        <x:f t="shared" si="172"/>
        <x:v>0</x:v>
      </x:c>
      <x:c r="U802" s="26" t="e">
        <x:v>#VALUE!</x:v>
      </x:c>
      <x:c r="V802" s="26">
        <x:f t="shared" si="173"/>
        <x:v>144.00207035360611</x:v>
      </x:c>
      <x:c r="W802" s="73" t="e">
        <x:f t="shared" si="174"/>
        <x:v>#VALUE!</x:v>
      </x:c>
      <x:c r="X802" s="74" t="e">
        <x:f t="shared" si="175"/>
        <x:v>#VALUE!</x:v>
      </x:c>
      <x:c r="Y802" s="68" t="e">
        <x:f t="shared" si="176"/>
        <x:v>#VALUE!</x:v>
      </x:c>
      <x:c r="Z802" s="68" t="e">
        <x:f t="shared" si="177"/>
        <x:v>#VALUE!</x:v>
      </x:c>
    </x:row>
    <x:row r="803" spans="1:29">
      <x:c r="A803" s="118">
        <x:v>9</x:v>
      </x:c>
      <x:c r="B803" s="118"/>
      <x:c r="C803" s="113">
        <x:v>8</x:v>
      </x:c>
      <x:c r="D803" s="20" t="s">
        <x:v>19</x:v>
      </x:c>
      <x:c r="E803" s="20" t="s">
        <x:v>9</x:v>
      </x:c>
      <x:c r="F803" s="20" t="s">
        <x:v>20</x:v>
      </x:c>
      <x:c r="G803" s="158" t="e">
        <x:f t="shared" si="169"/>
        <x:v>#VALUE!</x:v>
      </x:c>
      <x:c r="H803" s="158">
        <x:f t="shared" si="169"/>
        <x:v>71.939024333737407</x:v>
      </x:c>
      <x:c r="I803" s="285" t="e">
        <x:f t="shared" si="169"/>
        <x:v>#VALUE!</x:v>
      </x:c>
      <x:c r="J803" s="106" t="e">
        <x:v>#VALUE!</x:v>
      </x:c>
      <x:c r="K803" s="73" t="e">
        <x:v>#VALUE!</x:v>
      </x:c>
      <x:c r="L803" s="68" t="e">
        <x:v>#VALUE!</x:v>
      </x:c>
      <x:c r="M803" s="73" t="e">
        <x:v>#VALUE!</x:v>
      </x:c>
      <x:c r="N803" s="159">
        <x:v>71.939024333737407</x:v>
      </x:c>
      <x:c r="O803" s="106" t="e">
        <x:v>#VALUE!</x:v>
      </x:c>
      <x:c r="P803" s="73" t="e">
        <x:f t="shared" si="170"/>
        <x:v>#VALUE!</x:v>
      </x:c>
      <x:c r="Q803" s="68">
        <x:v>0</x:v>
      </x:c>
      <x:c r="R803" s="73">
        <x:f t="shared" si="171"/>
        <x:v>0</x:v>
      </x:c>
      <x:c r="S803" s="68">
        <x:v>0</x:v>
      </x:c>
      <x:c r="T803" s="73">
        <x:f t="shared" si="172"/>
        <x:v>0</x:v>
      </x:c>
      <x:c r="U803" s="26" t="e">
        <x:v>#VALUE!</x:v>
      </x:c>
      <x:c r="V803" s="26">
        <x:f t="shared" si="173"/>
        <x:v>71.939024333737407</x:v>
      </x:c>
      <x:c r="W803" s="73" t="e">
        <x:f t="shared" si="174"/>
        <x:v>#VALUE!</x:v>
      </x:c>
      <x:c r="X803" s="74" t="e">
        <x:f t="shared" si="175"/>
        <x:v>#VALUE!</x:v>
      </x:c>
      <x:c r="Y803" s="68" t="e">
        <x:f t="shared" si="176"/>
        <x:v>#VALUE!</x:v>
      </x:c>
      <x:c r="Z803" s="68" t="e">
        <x:f t="shared" si="177"/>
        <x:v>#VALUE!</x:v>
      </x:c>
    </x:row>
    <x:row r="804" spans="1:29">
      <x:c r="A804" s="118">
        <x:v>10</x:v>
      </x:c>
      <x:c r="B804" s="118"/>
      <x:c r="C804" s="113">
        <x:v>8</x:v>
      </x:c>
      <x:c r="D804" s="20" t="s">
        <x:v>21</x:v>
      </x:c>
      <x:c r="E804" s="20" t="s">
        <x:v>22</x:v>
      </x:c>
      <x:c r="F804" s="20" t="s">
        <x:v>23</x:v>
      </x:c>
      <x:c r="G804" s="158" t="e">
        <x:f t="shared" si="169"/>
        <x:v>#VALUE!</x:v>
      </x:c>
      <x:c r="H804" s="158">
        <x:f t="shared" si="169"/>
        <x:v>246.89</x:v>
      </x:c>
      <x:c r="I804" s="285" t="e">
        <x:f t="shared" si="169"/>
        <x:v>#VALUE!</x:v>
      </x:c>
      <x:c r="J804" s="106" t="e">
        <x:v>#VALUE!</x:v>
      </x:c>
      <x:c r="K804" s="73" t="e">
        <x:v>#VALUE!</x:v>
      </x:c>
      <x:c r="L804" s="68" t="e">
        <x:v>#VALUE!</x:v>
      </x:c>
      <x:c r="M804" s="73" t="e">
        <x:v>#VALUE!</x:v>
      </x:c>
      <x:c r="N804" s="159">
        <x:v>246.89</x:v>
      </x:c>
      <x:c r="O804" s="106" t="e">
        <x:v>#VALUE!</x:v>
      </x:c>
      <x:c r="P804" s="73" t="e">
        <x:f t="shared" si="170"/>
        <x:v>#VALUE!</x:v>
      </x:c>
      <x:c r="Q804" s="68">
        <x:v>0</x:v>
      </x:c>
      <x:c r="R804" s="73">
        <x:f t="shared" si="171"/>
        <x:v>0</x:v>
      </x:c>
      <x:c r="S804" s="68">
        <x:v>0</x:v>
      </x:c>
      <x:c r="T804" s="73">
        <x:f t="shared" si="172"/>
        <x:v>0</x:v>
      </x:c>
      <x:c r="U804" s="26" t="e">
        <x:v>#VALUE!</x:v>
      </x:c>
      <x:c r="V804" s="26">
        <x:f t="shared" si="173"/>
        <x:v>246.89</x:v>
      </x:c>
      <x:c r="W804" s="73" t="e">
        <x:f t="shared" si="174"/>
        <x:v>#VALUE!</x:v>
      </x:c>
      <x:c r="X804" s="74" t="e">
        <x:f t="shared" si="175"/>
        <x:v>#VALUE!</x:v>
      </x:c>
      <x:c r="Y804" s="68" t="e">
        <x:f t="shared" si="176"/>
        <x:v>#VALUE!</x:v>
      </x:c>
      <x:c r="Z804" s="68" t="e">
        <x:f t="shared" si="177"/>
        <x:v>#VALUE!</x:v>
      </x:c>
    </x:row>
    <x:row r="805" spans="1:29">
      <x:c r="A805" s="118">
        <x:v>11</x:v>
      </x:c>
      <x:c r="B805" s="118"/>
      <x:c r="C805" s="113">
        <x:v>8</x:v>
      </x:c>
      <x:c r="D805" s="20" t="s">
        <x:v>24</x:v>
      </x:c>
      <x:c r="E805" s="20" t="s">
        <x:v>22</x:v>
      </x:c>
      <x:c r="F805" s="20" t="s">
        <x:v>23</x:v>
      </x:c>
      <x:c r="G805" s="158" t="e">
        <x:f t="shared" si="169"/>
        <x:v>#VALUE!</x:v>
      </x:c>
      <x:c r="H805" s="158">
        <x:f t="shared" si="169"/>
        <x:v>308.73593632660936</x:v>
      </x:c>
      <x:c r="I805" s="285" t="e">
        <x:f t="shared" si="169"/>
        <x:v>#VALUE!</x:v>
      </x:c>
      <x:c r="J805" s="106" t="e">
        <x:v>#VALUE!</x:v>
      </x:c>
      <x:c r="K805" s="73" t="e">
        <x:v>#VALUE!</x:v>
      </x:c>
      <x:c r="L805" s="68" t="e">
        <x:v>#VALUE!</x:v>
      </x:c>
      <x:c r="M805" s="73" t="e">
        <x:v>#VALUE!</x:v>
      </x:c>
      <x:c r="N805" s="159">
        <x:v>308.73593632660936</x:v>
      </x:c>
      <x:c r="O805" s="106" t="e">
        <x:v>#VALUE!</x:v>
      </x:c>
      <x:c r="P805" s="73" t="e">
        <x:f t="shared" si="170"/>
        <x:v>#VALUE!</x:v>
      </x:c>
      <x:c r="Q805" s="68">
        <x:v>0</x:v>
      </x:c>
      <x:c r="R805" s="73">
        <x:f t="shared" si="171"/>
        <x:v>0</x:v>
      </x:c>
      <x:c r="S805" s="68">
        <x:v>0</x:v>
      </x:c>
      <x:c r="T805" s="73">
        <x:f t="shared" si="172"/>
        <x:v>0</x:v>
      </x:c>
      <x:c r="U805" s="26" t="e">
        <x:v>#VALUE!</x:v>
      </x:c>
      <x:c r="V805" s="26">
        <x:f t="shared" si="173"/>
        <x:v>308.73593632660936</x:v>
      </x:c>
      <x:c r="W805" s="73" t="e">
        <x:f t="shared" si="174"/>
        <x:v>#VALUE!</x:v>
      </x:c>
      <x:c r="X805" s="74" t="e">
        <x:f t="shared" si="175"/>
        <x:v>#VALUE!</x:v>
      </x:c>
      <x:c r="Y805" s="68" t="e">
        <x:f t="shared" si="176"/>
        <x:v>#VALUE!</x:v>
      </x:c>
      <x:c r="Z805" s="68" t="e">
        <x:f t="shared" si="177"/>
        <x:v>#VALUE!</x:v>
      </x:c>
      <x:c r="AC805" s="20" t="s">
        <x:v>1642</x:v>
      </x:c>
    </x:row>
    <x:row r="806" spans="1:29">
      <x:c r="A806" s="118">
        <x:v>12</x:v>
      </x:c>
      <x:c r="B806" s="118"/>
      <x:c r="C806" s="113">
        <x:v>8</x:v>
      </x:c>
      <x:c r="D806" s="20" t="s">
        <x:v>25</x:v>
      </x:c>
      <x:c r="E806" s="20" t="s">
        <x:v>22</x:v>
      </x:c>
      <x:c r="F806" s="20" t="s">
        <x:v>26</x:v>
      </x:c>
      <x:c r="G806" s="158" t="e">
        <x:f t="shared" si="169"/>
        <x:v>#VALUE!</x:v>
      </x:c>
      <x:c r="H806" s="158">
        <x:f t="shared" si="169"/>
        <x:v>234</x:v>
      </x:c>
      <x:c r="I806" s="285" t="e">
        <x:f t="shared" si="169"/>
        <x:v>#VALUE!</x:v>
      </x:c>
      <x:c r="J806" s="106" t="e">
        <x:v>#VALUE!</x:v>
      </x:c>
      <x:c r="K806" s="73" t="e">
        <x:v>#VALUE!</x:v>
      </x:c>
      <x:c r="L806" s="68" t="e">
        <x:v>#VALUE!</x:v>
      </x:c>
      <x:c r="M806" s="73" t="e">
        <x:v>#VALUE!</x:v>
      </x:c>
      <x:c r="N806" s="159">
        <x:v>234</x:v>
      </x:c>
      <x:c r="O806" s="106" t="e">
        <x:v>#VALUE!</x:v>
      </x:c>
      <x:c r="P806" s="73" t="e">
        <x:f t="shared" si="170"/>
        <x:v>#VALUE!</x:v>
      </x:c>
      <x:c r="Q806" s="68">
        <x:v>0</x:v>
      </x:c>
      <x:c r="R806" s="73">
        <x:f t="shared" si="171"/>
        <x:v>0</x:v>
      </x:c>
      <x:c r="S806" s="68">
        <x:v>0</x:v>
      </x:c>
      <x:c r="T806" s="73">
        <x:f t="shared" si="172"/>
        <x:v>0</x:v>
      </x:c>
      <x:c r="U806" s="26" t="e">
        <x:v>#VALUE!</x:v>
      </x:c>
      <x:c r="V806" s="26">
        <x:f t="shared" si="173"/>
        <x:v>234</x:v>
      </x:c>
      <x:c r="W806" s="73" t="e">
        <x:f t="shared" si="174"/>
        <x:v>#VALUE!</x:v>
      </x:c>
      <x:c r="X806" s="74" t="e">
        <x:f t="shared" si="175"/>
        <x:v>#VALUE!</x:v>
      </x:c>
      <x:c r="Y806" s="68" t="e">
        <x:f t="shared" si="176"/>
        <x:v>#VALUE!</x:v>
      </x:c>
      <x:c r="Z806" s="68" t="e">
        <x:f t="shared" si="177"/>
        <x:v>#VALUE!</x:v>
      </x:c>
    </x:row>
    <x:row r="807" spans="1:29">
      <x:c r="A807" s="118">
        <x:v>13</x:v>
      </x:c>
      <x:c r="B807" s="118"/>
      <x:c r="C807" s="113">
        <x:v>8</x:v>
      </x:c>
      <x:c r="D807" s="20" t="s">
        <x:v>27</x:v>
      </x:c>
      <x:c r="E807" s="20" t="s">
        <x:v>22</x:v>
      </x:c>
      <x:c r="F807" s="20" t="s">
        <x:v>26</x:v>
      </x:c>
      <x:c r="G807" s="158" t="e">
        <x:f t="shared" si="169"/>
        <x:v>#VALUE!</x:v>
      </x:c>
      <x:c r="H807" s="158">
        <x:f t="shared" si="169"/>
        <x:v>279.36479081152623</x:v>
      </x:c>
      <x:c r="I807" s="285" t="e">
        <x:f t="shared" si="169"/>
        <x:v>#VALUE!</x:v>
      </x:c>
      <x:c r="J807" s="106" t="e">
        <x:v>#VALUE!</x:v>
      </x:c>
      <x:c r="K807" s="73" t="e">
        <x:v>#VALUE!</x:v>
      </x:c>
      <x:c r="L807" s="68" t="e">
        <x:v>#VALUE!</x:v>
      </x:c>
      <x:c r="M807" s="73" t="e">
        <x:v>#VALUE!</x:v>
      </x:c>
      <x:c r="N807" s="159">
        <x:v>279.36479081152623</x:v>
      </x:c>
      <x:c r="O807" s="106" t="e">
        <x:v>#VALUE!</x:v>
      </x:c>
      <x:c r="P807" s="73" t="e">
        <x:f t="shared" si="170"/>
        <x:v>#VALUE!</x:v>
      </x:c>
      <x:c r="Q807" s="68">
        <x:v>0</x:v>
      </x:c>
      <x:c r="R807" s="73">
        <x:f t="shared" si="171"/>
        <x:v>0</x:v>
      </x:c>
      <x:c r="S807" s="68">
        <x:v>0</x:v>
      </x:c>
      <x:c r="T807" s="73">
        <x:f t="shared" si="172"/>
        <x:v>0</x:v>
      </x:c>
      <x:c r="U807" s="26" t="e">
        <x:v>#VALUE!</x:v>
      </x:c>
      <x:c r="V807" s="26">
        <x:f t="shared" si="173"/>
        <x:v>279.36479081152623</x:v>
      </x:c>
      <x:c r="W807" s="73" t="e">
        <x:f t="shared" si="174"/>
        <x:v>#VALUE!</x:v>
      </x:c>
      <x:c r="X807" s="74" t="e">
        <x:f t="shared" si="175"/>
        <x:v>#VALUE!</x:v>
      </x:c>
      <x:c r="Y807" s="68" t="e">
        <x:f t="shared" si="176"/>
        <x:v>#VALUE!</x:v>
      </x:c>
      <x:c r="Z807" s="68" t="e">
        <x:f t="shared" si="177"/>
        <x:v>#VALUE!</x:v>
      </x:c>
    </x:row>
    <x:row r="808" spans="1:29">
      <x:c r="A808" s="118">
        <x:v>14</x:v>
      </x:c>
      <x:c r="B808" s="118"/>
      <x:c r="C808" s="113">
        <x:v>8</x:v>
      </x:c>
      <x:c r="D808" s="20" t="s">
        <x:v>28</x:v>
      </x:c>
      <x:c r="E808" s="20" t="s">
        <x:v>12</x:v>
      </x:c>
      <x:c r="F808" s="20" t="s">
        <x:v>29</x:v>
      </x:c>
      <x:c r="G808" s="158" t="e">
        <x:f t="shared" si="169"/>
        <x:v>#VALUE!</x:v>
      </x:c>
      <x:c r="H808" s="158">
        <x:f t="shared" si="169"/>
        <x:v>337.04162903801313</x:v>
      </x:c>
      <x:c r="I808" s="285" t="e">
        <x:f t="shared" si="169"/>
        <x:v>#VALUE!</x:v>
      </x:c>
      <x:c r="J808" s="106" t="e">
        <x:v>#VALUE!</x:v>
      </x:c>
      <x:c r="K808" s="73" t="e">
        <x:v>#VALUE!</x:v>
      </x:c>
      <x:c r="L808" s="68" t="e">
        <x:v>#VALUE!</x:v>
      </x:c>
      <x:c r="M808" s="73" t="e">
        <x:v>#VALUE!</x:v>
      </x:c>
      <x:c r="N808" s="159">
        <x:v>337.04162903801313</x:v>
      </x:c>
      <x:c r="O808" s="106" t="e">
        <x:v>#VALUE!</x:v>
      </x:c>
      <x:c r="P808" s="73" t="e">
        <x:f t="shared" si="170"/>
        <x:v>#VALUE!</x:v>
      </x:c>
      <x:c r="Q808" s="68">
        <x:v>0</x:v>
      </x:c>
      <x:c r="R808" s="73">
        <x:f t="shared" si="171"/>
        <x:v>0</x:v>
      </x:c>
      <x:c r="S808" s="68">
        <x:v>0</x:v>
      </x:c>
      <x:c r="T808" s="73">
        <x:f t="shared" si="172"/>
        <x:v>0</x:v>
      </x:c>
      <x:c r="U808" s="26" t="e">
        <x:v>#VALUE!</x:v>
      </x:c>
      <x:c r="V808" s="26">
        <x:f t="shared" si="173"/>
        <x:v>337.04162903801313</x:v>
      </x:c>
      <x:c r="W808" s="73" t="e">
        <x:f t="shared" si="174"/>
        <x:v>#VALUE!</x:v>
      </x:c>
      <x:c r="X808" s="74" t="e">
        <x:f t="shared" si="175"/>
        <x:v>#VALUE!</x:v>
      </x:c>
      <x:c r="Y808" s="68" t="e">
        <x:f t="shared" si="176"/>
        <x:v>#VALUE!</x:v>
      </x:c>
      <x:c r="Z808" s="68" t="e">
        <x:f t="shared" si="177"/>
        <x:v>#VALUE!</x:v>
      </x:c>
    </x:row>
    <x:row r="809" spans="1:29">
      <x:c r="A809" s="118">
        <x:v>15</x:v>
      </x:c>
      <x:c r="B809" s="118"/>
      <x:c r="C809" s="113">
        <x:v>8</x:v>
      </x:c>
      <x:c r="D809" s="20" t="s">
        <x:v>30</x:v>
      </x:c>
      <x:c r="E809" s="20" t="s">
        <x:v>12</x:v>
      </x:c>
      <x:c r="F809" s="20" t="s">
        <x:v>29</x:v>
      </x:c>
      <x:c r="G809" s="158" t="e">
        <x:f t="shared" si="169"/>
        <x:v>#VALUE!</x:v>
      </x:c>
      <x:c r="H809" s="158">
        <x:f t="shared" si="169"/>
        <x:v>0</x:v>
      </x:c>
      <x:c r="I809" s="285" t="e">
        <x:f t="shared" si="169"/>
        <x:v>#VALUE!</x:v>
      </x:c>
      <x:c r="J809" s="106" t="e">
        <x:v>#VALUE!</x:v>
      </x:c>
      <x:c r="K809" s="73" t="e">
        <x:v>#VALUE!</x:v>
      </x:c>
      <x:c r="L809" s="68" t="e">
        <x:v>#VALUE!</x:v>
      </x:c>
      <x:c r="M809" s="73" t="e">
        <x:v>#VALUE!</x:v>
      </x:c>
      <x:c r="N809" s="159">
        <x:v>0</x:v>
      </x:c>
      <x:c r="O809" s="106" t="e">
        <x:v>#VALUE!</x:v>
      </x:c>
      <x:c r="P809" s="73" t="e">
        <x:f t="shared" si="170"/>
        <x:v>#VALUE!</x:v>
      </x:c>
      <x:c r="Q809" s="68">
        <x:v>0</x:v>
      </x:c>
      <x:c r="R809" s="73">
        <x:f t="shared" si="171"/>
        <x:v>0</x:v>
      </x:c>
      <x:c r="S809" s="68">
        <x:v>0</x:v>
      </x:c>
      <x:c r="T809" s="73">
        <x:f t="shared" si="172"/>
        <x:v>0</x:v>
      </x:c>
      <x:c r="U809" s="26" t="e">
        <x:v>#VALUE!</x:v>
      </x:c>
      <x:c r="V809" s="26">
        <x:f t="shared" si="173"/>
        <x:v>0</x:v>
      </x:c>
      <x:c r="W809" s="73" t="e">
        <x:f t="shared" si="174"/>
        <x:v>#VALUE!</x:v>
      </x:c>
      <x:c r="X809" s="74" t="e">
        <x:f t="shared" si="175"/>
        <x:v>#VALUE!</x:v>
      </x:c>
      <x:c r="Y809" s="68" t="e">
        <x:f t="shared" si="176"/>
        <x:v>#VALUE!</x:v>
      </x:c>
      <x:c r="Z809" s="68" t="e">
        <x:f t="shared" si="177"/>
        <x:v>#VALUE!</x:v>
      </x:c>
      <x:c r="AC809" s="20" t="s">
        <x:v>1643</x:v>
      </x:c>
    </x:row>
    <x:row r="810" spans="1:29">
      <x:c r="A810" s="118">
        <x:v>16</x:v>
      </x:c>
      <x:c r="B810" s="118"/>
      <x:c r="C810" s="113">
        <x:v>8</x:v>
      </x:c>
      <x:c r="D810" s="20" t="s">
        <x:v>1432</x:v>
      </x:c>
      <x:c r="E810" s="20" t="s">
        <x:v>12</x:v>
      </x:c>
      <x:c r="F810" s="20" t="s">
        <x:v>29</x:v>
      </x:c>
      <x:c r="G810" s="158" t="e">
        <x:f t="shared" si="169"/>
        <x:v>#VALUE!</x:v>
      </x:c>
      <x:c r="H810" s="158">
        <x:f t="shared" si="169"/>
        <x:v>0</x:v>
      </x:c>
      <x:c r="I810" s="285" t="e">
        <x:f t="shared" si="169"/>
        <x:v>#VALUE!</x:v>
      </x:c>
      <x:c r="J810" s="106" t="e">
        <x:v>#VALUE!</x:v>
      </x:c>
      <x:c r="K810" s="73" t="e">
        <x:v>#VALUE!</x:v>
      </x:c>
      <x:c r="L810" s="68" t="e">
        <x:v>#VALUE!</x:v>
      </x:c>
      <x:c r="M810" s="73" t="e">
        <x:v>#VALUE!</x:v>
      </x:c>
      <x:c r="N810" s="159">
        <x:v>0</x:v>
      </x:c>
      <x:c r="O810" s="106" t="e">
        <x:v>#VALUE!</x:v>
      </x:c>
      <x:c r="P810" s="73" t="e">
        <x:f t="shared" si="170"/>
        <x:v>#VALUE!</x:v>
      </x:c>
      <x:c r="Q810" s="68">
        <x:v>1512</x:v>
      </x:c>
      <x:c r="R810" s="73">
        <x:f t="shared" si="171"/>
        <x:v>0</x:v>
      </x:c>
      <x:c r="S810" s="68">
        <x:v>0</x:v>
      </x:c>
      <x:c r="T810" s="73">
        <x:f t="shared" si="172"/>
        <x:v>0</x:v>
      </x:c>
      <x:c r="U810" s="26" t="e">
        <x:v>#VALUE!</x:v>
      </x:c>
      <x:c r="V810" s="26">
        <x:f t="shared" si="173"/>
        <x:v>0</x:v>
      </x:c>
      <x:c r="W810" s="73" t="e">
        <x:f t="shared" si="174"/>
        <x:v>#VALUE!</x:v>
      </x:c>
      <x:c r="X810" s="74" t="e">
        <x:f t="shared" si="175"/>
        <x:v>#VALUE!</x:v>
      </x:c>
      <x:c r="Y810" s="68" t="e">
        <x:f t="shared" si="176"/>
        <x:v>#VALUE!</x:v>
      </x:c>
      <x:c r="Z810" s="68" t="e">
        <x:f t="shared" si="177"/>
        <x:v>#VALUE!</x:v>
      </x:c>
      <x:c r="AC810" s="20" t="s">
        <x:v>1643</x:v>
      </x:c>
    </x:row>
    <x:row r="811" spans="1:29">
      <x:c r="A811" s="118">
        <x:v>17</x:v>
      </x:c>
      <x:c r="B811" s="118"/>
      <x:c r="C811" s="113">
        <x:v>8</x:v>
      </x:c>
      <x:c r="D811" s="20" t="s">
        <x:v>31</x:v>
      </x:c>
      <x:c r="E811" s="20" t="s">
        <x:v>12</x:v>
      </x:c>
      <x:c r="F811" s="20" t="s">
        <x:v>32</x:v>
      </x:c>
      <x:c r="G811" s="158" t="e">
        <x:f t="shared" si="169"/>
        <x:v>#VALUE!</x:v>
      </x:c>
      <x:c r="H811" s="158">
        <x:f t="shared" si="169"/>
        <x:v>292.98965722631857</x:v>
      </x:c>
      <x:c r="I811" s="285" t="e">
        <x:f t="shared" si="169"/>
        <x:v>#VALUE!</x:v>
      </x:c>
      <x:c r="J811" s="106" t="e">
        <x:v>#VALUE!</x:v>
      </x:c>
      <x:c r="K811" s="73" t="e">
        <x:v>#VALUE!</x:v>
      </x:c>
      <x:c r="L811" s="68" t="e">
        <x:v>#VALUE!</x:v>
      </x:c>
      <x:c r="M811" s="73" t="e">
        <x:v>#VALUE!</x:v>
      </x:c>
      <x:c r="N811" s="159">
        <x:v>292.98965722631857</x:v>
      </x:c>
      <x:c r="O811" s="106" t="e">
        <x:v>#VALUE!</x:v>
      </x:c>
      <x:c r="P811" s="73" t="e">
        <x:f t="shared" si="170"/>
        <x:v>#VALUE!</x:v>
      </x:c>
      <x:c r="Q811" s="68">
        <x:v>0</x:v>
      </x:c>
      <x:c r="R811" s="73">
        <x:f t="shared" si="171"/>
        <x:v>0</x:v>
      </x:c>
      <x:c r="S811" s="68">
        <x:v>0</x:v>
      </x:c>
      <x:c r="T811" s="73">
        <x:f t="shared" si="172"/>
        <x:v>0</x:v>
      </x:c>
      <x:c r="U811" s="26" t="e">
        <x:v>#VALUE!</x:v>
      </x:c>
      <x:c r="V811" s="26">
        <x:f t="shared" si="173"/>
        <x:v>292.98965722631857</x:v>
      </x:c>
      <x:c r="W811" s="73" t="e">
        <x:f t="shared" si="174"/>
        <x:v>#VALUE!</x:v>
      </x:c>
      <x:c r="X811" s="74" t="e">
        <x:f t="shared" si="175"/>
        <x:v>#VALUE!</x:v>
      </x:c>
      <x:c r="Y811" s="68" t="e">
        <x:f t="shared" si="176"/>
        <x:v>#VALUE!</x:v>
      </x:c>
      <x:c r="Z811" s="68" t="e">
        <x:f t="shared" si="177"/>
        <x:v>#VALUE!</x:v>
      </x:c>
    </x:row>
    <x:row r="812" spans="1:29">
      <x:c r="A812" s="118">
        <x:v>18</x:v>
      </x:c>
      <x:c r="B812" s="118"/>
      <x:c r="C812" s="113">
        <x:v>8</x:v>
      </x:c>
      <x:c r="D812" s="20" t="s">
        <x:v>33</x:v>
      </x:c>
      <x:c r="E812" s="20" t="s">
        <x:v>22</x:v>
      </x:c>
      <x:c r="F812" s="20" t="s">
        <x:v>34</x:v>
      </x:c>
      <x:c r="G812" s="158" t="e">
        <x:f t="shared" si="169"/>
        <x:v>#VALUE!</x:v>
      </x:c>
      <x:c r="H812" s="158">
        <x:f t="shared" si="169"/>
        <x:v>293.5</x:v>
      </x:c>
      <x:c r="I812" s="285" t="e">
        <x:f t="shared" si="169"/>
        <x:v>#VALUE!</x:v>
      </x:c>
      <x:c r="J812" s="106" t="e">
        <x:v>#VALUE!</x:v>
      </x:c>
      <x:c r="K812" s="73" t="e">
        <x:v>#VALUE!</x:v>
      </x:c>
      <x:c r="L812" s="68" t="e">
        <x:v>#VALUE!</x:v>
      </x:c>
      <x:c r="M812" s="73" t="e">
        <x:v>#VALUE!</x:v>
      </x:c>
      <x:c r="N812" s="159">
        <x:v>293.5</x:v>
      </x:c>
      <x:c r="O812" s="106" t="e">
        <x:v>#VALUE!</x:v>
      </x:c>
      <x:c r="P812" s="73" t="e">
        <x:f t="shared" si="170"/>
        <x:v>#VALUE!</x:v>
      </x:c>
      <x:c r="Q812" s="68">
        <x:v>0</x:v>
      </x:c>
      <x:c r="R812" s="73">
        <x:f t="shared" si="171"/>
        <x:v>0</x:v>
      </x:c>
      <x:c r="S812" s="68">
        <x:v>0</x:v>
      </x:c>
      <x:c r="T812" s="73">
        <x:f t="shared" si="172"/>
        <x:v>0</x:v>
      </x:c>
      <x:c r="U812" s="26" t="e">
        <x:v>#VALUE!</x:v>
      </x:c>
      <x:c r="V812" s="26">
        <x:f t="shared" si="173"/>
        <x:v>293.5</x:v>
      </x:c>
      <x:c r="W812" s="73" t="e">
        <x:f t="shared" si="174"/>
        <x:v>#VALUE!</x:v>
      </x:c>
      <x:c r="X812" s="74" t="e">
        <x:f t="shared" si="175"/>
        <x:v>#VALUE!</x:v>
      </x:c>
      <x:c r="Y812" s="68" t="e">
        <x:f t="shared" si="176"/>
        <x:v>#VALUE!</x:v>
      </x:c>
      <x:c r="Z812" s="68" t="e">
        <x:f t="shared" si="177"/>
        <x:v>#VALUE!</x:v>
      </x:c>
    </x:row>
    <x:row r="813" spans="1:29">
      <x:c r="A813" s="118">
        <x:v>19</x:v>
      </x:c>
      <x:c r="B813" s="118"/>
      <x:c r="C813" s="113">
        <x:v>8</x:v>
      </x:c>
      <x:c r="D813" s="210" t="s">
        <x:v>35</x:v>
      </x:c>
      <x:c r="E813" s="210" t="s">
        <x:v>22</x:v>
      </x:c>
      <x:c r="F813" s="20" t="s">
        <x:v>34</x:v>
      </x:c>
      <x:c r="G813" s="158" t="e">
        <x:f t="shared" si="169"/>
        <x:v>#VALUE!</x:v>
      </x:c>
      <x:c r="H813" s="158">
        <x:f t="shared" si="169"/>
        <x:v>358.16718537832747</x:v>
      </x:c>
      <x:c r="I813" s="285" t="e">
        <x:f t="shared" si="169"/>
        <x:v>#VALUE!</x:v>
      </x:c>
      <x:c r="J813" s="106" t="e">
        <x:v>#VALUE!</x:v>
      </x:c>
      <x:c r="K813" s="73" t="e">
        <x:v>#VALUE!</x:v>
      </x:c>
      <x:c r="L813" s="68" t="e">
        <x:v>#VALUE!</x:v>
      </x:c>
      <x:c r="M813" s="73" t="e">
        <x:v>#VALUE!</x:v>
      </x:c>
      <x:c r="N813" s="159">
        <x:v>358.16718537832747</x:v>
      </x:c>
      <x:c r="O813" s="106" t="e">
        <x:v>#VALUE!</x:v>
      </x:c>
      <x:c r="P813" s="73" t="e">
        <x:f t="shared" si="170"/>
        <x:v>#VALUE!</x:v>
      </x:c>
      <x:c r="Q813" s="68">
        <x:v>0</x:v>
      </x:c>
      <x:c r="R813" s="73">
        <x:f t="shared" si="171"/>
        <x:v>0</x:v>
      </x:c>
      <x:c r="S813" s="68">
        <x:v>0</x:v>
      </x:c>
      <x:c r="T813" s="73">
        <x:f t="shared" si="172"/>
        <x:v>0</x:v>
      </x:c>
      <x:c r="U813" s="26" t="e">
        <x:v>#VALUE!</x:v>
      </x:c>
      <x:c r="V813" s="26">
        <x:f t="shared" si="173"/>
        <x:v>358.16718537832747</x:v>
      </x:c>
      <x:c r="W813" s="73" t="e">
        <x:f t="shared" si="174"/>
        <x:v>#VALUE!</x:v>
      </x:c>
      <x:c r="X813" s="74" t="e">
        <x:f t="shared" si="175"/>
        <x:v>#VALUE!</x:v>
      </x:c>
      <x:c r="Y813" s="68" t="e">
        <x:f t="shared" si="176"/>
        <x:v>#VALUE!</x:v>
      </x:c>
      <x:c r="Z813" s="68" t="e">
        <x:f t="shared" si="177"/>
        <x:v>#VALUE!</x:v>
      </x:c>
    </x:row>
    <x:row r="814" spans="1:29">
      <x:c r="A814" s="118">
        <x:v>20</x:v>
      </x:c>
      <x:c r="B814" s="118"/>
      <x:c r="C814" s="113">
        <x:v>8</x:v>
      </x:c>
      <x:c r="D814" s="210" t="s">
        <x:v>36</x:v>
      </x:c>
      <x:c r="E814" s="210" t="s">
        <x:v>12</x:v>
      </x:c>
      <x:c r="F814" s="20" t="s">
        <x:v>37</x:v>
      </x:c>
      <x:c r="G814" s="158" t="e">
        <x:f t="shared" si="169"/>
        <x:v>#VALUE!</x:v>
      </x:c>
      <x:c r="H814" s="158">
        <x:f t="shared" si="169"/>
        <x:v>237.29575554800454</x:v>
      </x:c>
      <x:c r="I814" s="285" t="e">
        <x:f t="shared" si="169"/>
        <x:v>#VALUE!</x:v>
      </x:c>
      <x:c r="J814" s="106" t="e">
        <x:v>#VALUE!</x:v>
      </x:c>
      <x:c r="K814" s="73" t="e">
        <x:v>#VALUE!</x:v>
      </x:c>
      <x:c r="L814" s="68" t="e">
        <x:v>#VALUE!</x:v>
      </x:c>
      <x:c r="M814" s="73" t="e">
        <x:v>#VALUE!</x:v>
      </x:c>
      <x:c r="N814" s="159">
        <x:v>237.29575554800454</x:v>
      </x:c>
      <x:c r="O814" s="106" t="e">
        <x:v>#VALUE!</x:v>
      </x:c>
      <x:c r="P814" s="73" t="e">
        <x:f t="shared" si="170"/>
        <x:v>#VALUE!</x:v>
      </x:c>
      <x:c r="Q814" s="68">
        <x:v>0</x:v>
      </x:c>
      <x:c r="R814" s="73">
        <x:f t="shared" si="171"/>
        <x:v>0</x:v>
      </x:c>
      <x:c r="S814" s="68">
        <x:v>0</x:v>
      </x:c>
      <x:c r="T814" s="73">
        <x:f t="shared" si="172"/>
        <x:v>0</x:v>
      </x:c>
      <x:c r="U814" s="26" t="e">
        <x:v>#VALUE!</x:v>
      </x:c>
      <x:c r="V814" s="26">
        <x:f t="shared" si="173"/>
        <x:v>237.29575554800454</x:v>
      </x:c>
      <x:c r="W814" s="73" t="e">
        <x:f t="shared" si="174"/>
        <x:v>#VALUE!</x:v>
      </x:c>
      <x:c r="X814" s="74" t="e">
        <x:f t="shared" si="175"/>
        <x:v>#VALUE!</x:v>
      </x:c>
      <x:c r="Y814" s="68" t="e">
        <x:f t="shared" si="176"/>
        <x:v>#VALUE!</x:v>
      </x:c>
      <x:c r="Z814" s="68" t="e">
        <x:f t="shared" si="177"/>
        <x:v>#VALUE!</x:v>
      </x:c>
    </x:row>
    <x:row r="815" spans="1:29">
      <x:c r="A815" s="118">
        <x:v>21</x:v>
      </x:c>
      <x:c r="B815" s="118"/>
      <x:c r="C815" s="113">
        <x:v>8</x:v>
      </x:c>
      <x:c r="D815" s="210" t="s">
        <x:v>38</x:v>
      </x:c>
      <x:c r="E815" s="210" t="s">
        <x:v>12</x:v>
      </x:c>
      <x:c r="F815" s="20" t="s">
        <x:v>37</x:v>
      </x:c>
      <x:c r="G815" s="158" t="e">
        <x:f t="shared" si="169"/>
        <x:v>#VALUE!</x:v>
      </x:c>
      <x:c r="H815" s="158">
        <x:f t="shared" si="169"/>
        <x:v>0</x:v>
      </x:c>
      <x:c r="I815" s="285" t="e">
        <x:f t="shared" si="169"/>
        <x:v>#VALUE!</x:v>
      </x:c>
      <x:c r="J815" s="106" t="e">
        <x:v>#VALUE!</x:v>
      </x:c>
      <x:c r="K815" s="73" t="e">
        <x:v>#VALUE!</x:v>
      </x:c>
      <x:c r="L815" s="68" t="e">
        <x:v>#VALUE!</x:v>
      </x:c>
      <x:c r="M815" s="73" t="e">
        <x:v>#VALUE!</x:v>
      </x:c>
      <x:c r="N815" s="159">
        <x:v>0</x:v>
      </x:c>
      <x:c r="O815" s="106" t="e">
        <x:v>#VALUE!</x:v>
      </x:c>
      <x:c r="P815" s="73" t="e">
        <x:f t="shared" si="170"/>
        <x:v>#VALUE!</x:v>
      </x:c>
      <x:c r="Q815" s="68">
        <x:v>0</x:v>
      </x:c>
      <x:c r="R815" s="73">
        <x:f t="shared" si="171"/>
        <x:v>0</x:v>
      </x:c>
      <x:c r="S815" s="68">
        <x:v>0</x:v>
      </x:c>
      <x:c r="T815" s="73">
        <x:f t="shared" si="172"/>
        <x:v>0</x:v>
      </x:c>
      <x:c r="U815" s="26" t="e">
        <x:v>#VALUE!</x:v>
      </x:c>
      <x:c r="V815" s="26">
        <x:f t="shared" si="173"/>
        <x:v>0</x:v>
      </x:c>
      <x:c r="W815" s="73" t="e">
        <x:f t="shared" si="174"/>
        <x:v>#VALUE!</x:v>
      </x:c>
      <x:c r="X815" s="74" t="e">
        <x:f t="shared" si="175"/>
        <x:v>#VALUE!</x:v>
      </x:c>
      <x:c r="Y815" s="68" t="e">
        <x:f t="shared" si="176"/>
        <x:v>#VALUE!</x:v>
      </x:c>
      <x:c r="Z815" s="68" t="e">
        <x:f t="shared" si="177"/>
        <x:v>#VALUE!</x:v>
      </x:c>
      <x:c r="AC815" s="20" t="s">
        <x:v>1644</x:v>
      </x:c>
    </x:row>
    <x:row r="816" spans="1:29">
      <x:c r="A816" s="118">
        <x:v>22</x:v>
      </x:c>
      <x:c r="B816" s="118"/>
      <x:c r="C816" s="113">
        <x:v>8</x:v>
      </x:c>
      <x:c r="D816" s="210" t="s">
        <x:v>1433</x:v>
      </x:c>
      <x:c r="E816" s="210" t="s">
        <x:v>12</x:v>
      </x:c>
      <x:c r="F816" s="20" t="s">
        <x:v>37</x:v>
      </x:c>
      <x:c r="G816" s="158" t="e">
        <x:f t="shared" si="169"/>
        <x:v>#VALUE!</x:v>
      </x:c>
      <x:c r="H816" s="158">
        <x:f t="shared" si="169"/>
        <x:v>0</x:v>
      </x:c>
      <x:c r="I816" s="285" t="e">
        <x:f t="shared" si="169"/>
        <x:v>#VALUE!</x:v>
      </x:c>
      <x:c r="J816" s="106" t="e">
        <x:v>#VALUE!</x:v>
      </x:c>
      <x:c r="K816" s="73" t="e">
        <x:v>#VALUE!</x:v>
      </x:c>
      <x:c r="L816" s="68" t="e">
        <x:v>#VALUE!</x:v>
      </x:c>
      <x:c r="M816" s="73" t="e">
        <x:v>#VALUE!</x:v>
      </x:c>
      <x:c r="N816" s="159">
        <x:v>0</x:v>
      </x:c>
      <x:c r="O816" s="106" t="e">
        <x:v>#VALUE!</x:v>
      </x:c>
      <x:c r="P816" s="73" t="e">
        <x:f t="shared" si="170"/>
        <x:v>#VALUE!</x:v>
      </x:c>
      <x:c r="Q816" s="68">
        <x:v>2304</x:v>
      </x:c>
      <x:c r="R816" s="73">
        <x:f t="shared" si="171"/>
        <x:v>0</x:v>
      </x:c>
      <x:c r="S816" s="68">
        <x:v>0</x:v>
      </x:c>
      <x:c r="T816" s="73">
        <x:f t="shared" si="172"/>
        <x:v>0</x:v>
      </x:c>
      <x:c r="U816" s="26" t="e">
        <x:v>#VALUE!</x:v>
      </x:c>
      <x:c r="V816" s="26">
        <x:f t="shared" si="173"/>
        <x:v>0</x:v>
      </x:c>
      <x:c r="W816" s="73" t="e">
        <x:f t="shared" si="174"/>
        <x:v>#VALUE!</x:v>
      </x:c>
      <x:c r="X816" s="74" t="e">
        <x:f t="shared" si="175"/>
        <x:v>#VALUE!</x:v>
      </x:c>
      <x:c r="Y816" s="68" t="e">
        <x:f t="shared" si="176"/>
        <x:v>#VALUE!</x:v>
      </x:c>
      <x:c r="Z816" s="68" t="e">
        <x:f t="shared" si="177"/>
        <x:v>#VALUE!</x:v>
      </x:c>
      <x:c r="AC816" s="20" t="s">
        <x:v>1644</x:v>
      </x:c>
    </x:row>
    <x:row r="817" spans="1:33">
      <x:c r="A817" s="118">
        <x:v>23</x:v>
      </x:c>
      <x:c r="B817" s="118"/>
      <x:c r="C817" s="113">
        <x:v>8</x:v>
      </x:c>
      <x:c r="D817" s="210" t="s">
        <x:v>39</x:v>
      </x:c>
      <x:c r="E817" s="210" t="s">
        <x:v>22</x:v>
      </x:c>
      <x:c r="F817" s="20" t="s">
        <x:v>40</x:v>
      </x:c>
      <x:c r="G817" s="158" t="e">
        <x:f t="shared" si="169"/>
        <x:v>#VALUE!</x:v>
      </x:c>
      <x:c r="H817" s="158">
        <x:f t="shared" si="169"/>
        <x:v>446.79559370061378</x:v>
      </x:c>
      <x:c r="I817" s="285" t="e">
        <x:f t="shared" si="169"/>
        <x:v>#VALUE!</x:v>
      </x:c>
      <x:c r="J817" s="106" t="e">
        <x:v>#VALUE!</x:v>
      </x:c>
      <x:c r="K817" s="73" t="e">
        <x:v>#VALUE!</x:v>
      </x:c>
      <x:c r="L817" s="68" t="e">
        <x:v>#VALUE!</x:v>
      </x:c>
      <x:c r="M817" s="73" t="e">
        <x:v>#VALUE!</x:v>
      </x:c>
      <x:c r="N817" s="159">
        <x:v>446.79559370061378</x:v>
      </x:c>
      <x:c r="O817" s="106" t="e">
        <x:v>#VALUE!</x:v>
      </x:c>
      <x:c r="P817" s="73" t="e">
        <x:f t="shared" si="170"/>
        <x:v>#VALUE!</x:v>
      </x:c>
      <x:c r="Q817" s="68">
        <x:v>0</x:v>
      </x:c>
      <x:c r="R817" s="73">
        <x:f t="shared" si="171"/>
        <x:v>0</x:v>
      </x:c>
      <x:c r="S817" s="68">
        <x:v>0</x:v>
      </x:c>
      <x:c r="T817" s="73">
        <x:f t="shared" si="172"/>
        <x:v>0</x:v>
      </x:c>
      <x:c r="U817" s="26" t="e">
        <x:v>#VALUE!</x:v>
      </x:c>
      <x:c r="V817" s="26">
        <x:f t="shared" si="173"/>
        <x:v>446.79559370061378</x:v>
      </x:c>
      <x:c r="W817" s="73" t="e">
        <x:f t="shared" si="174"/>
        <x:v>#VALUE!</x:v>
      </x:c>
      <x:c r="X817" s="74" t="e">
        <x:f t="shared" si="175"/>
        <x:v>#VALUE!</x:v>
      </x:c>
      <x:c r="Y817" s="68" t="e">
        <x:f t="shared" si="176"/>
        <x:v>#VALUE!</x:v>
      </x:c>
      <x:c r="Z817" s="68" t="e">
        <x:f t="shared" si="177"/>
        <x:v>#VALUE!</x:v>
      </x:c>
    </x:row>
    <x:row r="818" spans="1:33">
      <x:c r="A818" s="118">
        <x:v>24</x:v>
      </x:c>
      <x:c r="B818" s="118"/>
      <x:c r="C818" s="113">
        <x:v>8</x:v>
      </x:c>
      <x:c r="D818" s="210" t="s">
        <x:v>41</x:v>
      </x:c>
      <x:c r="E818" s="210" t="s">
        <x:v>22</x:v>
      </x:c>
      <x:c r="F818" s="20" t="s">
        <x:v>40</x:v>
      </x:c>
      <x:c r="G818" s="158" t="e">
        <x:f t="shared" si="169"/>
        <x:v>#VALUE!</x:v>
      </x:c>
      <x:c r="H818" s="158">
        <x:f t="shared" si="169"/>
        <x:v>0</x:v>
      </x:c>
      <x:c r="I818" s="285" t="e">
        <x:f t="shared" si="169"/>
        <x:v>#VALUE!</x:v>
      </x:c>
      <x:c r="J818" s="106" t="e">
        <x:v>#VALUE!</x:v>
      </x:c>
      <x:c r="K818" s="73" t="e">
        <x:v>#VALUE!</x:v>
      </x:c>
      <x:c r="L818" s="68" t="e">
        <x:v>#VALUE!</x:v>
      </x:c>
      <x:c r="M818" s="73" t="e">
        <x:v>#VALUE!</x:v>
      </x:c>
      <x:c r="N818" s="159">
        <x:v>0</x:v>
      </x:c>
      <x:c r="O818" s="106" t="e">
        <x:v>#VALUE!</x:v>
      </x:c>
      <x:c r="P818" s="73" t="e">
        <x:f t="shared" si="170"/>
        <x:v>#VALUE!</x:v>
      </x:c>
      <x:c r="Q818" s="68">
        <x:v>0</x:v>
      </x:c>
      <x:c r="R818" s="73">
        <x:f t="shared" si="171"/>
        <x:v>0</x:v>
      </x:c>
      <x:c r="S818" s="68">
        <x:v>0</x:v>
      </x:c>
      <x:c r="T818" s="73">
        <x:f t="shared" si="172"/>
        <x:v>0</x:v>
      </x:c>
      <x:c r="U818" s="26" t="e">
        <x:v>#VALUE!</x:v>
      </x:c>
      <x:c r="V818" s="26">
        <x:f t="shared" si="173"/>
        <x:v>0</x:v>
      </x:c>
      <x:c r="W818" s="73" t="e">
        <x:f t="shared" si="174"/>
        <x:v>#VALUE!</x:v>
      </x:c>
      <x:c r="X818" s="74" t="e">
        <x:f t="shared" si="175"/>
        <x:v>#VALUE!</x:v>
      </x:c>
      <x:c r="Y818" s="68" t="e">
        <x:f t="shared" si="176"/>
        <x:v>#VALUE!</x:v>
      </x:c>
      <x:c r="Z818" s="68" t="e">
        <x:f t="shared" si="177"/>
        <x:v>#VALUE!</x:v>
      </x:c>
    </x:row>
    <x:row r="819" spans="1:33">
      <x:c r="A819" s="118">
        <x:v>25</x:v>
      </x:c>
      <x:c r="B819" s="118"/>
      <x:c r="C819" s="113">
        <x:v>8</x:v>
      </x:c>
      <x:c r="D819" s="210" t="s">
        <x:v>42</x:v>
      </x:c>
      <x:c r="E819" s="210" t="s">
        <x:v>12</x:v>
      </x:c>
      <x:c r="F819" s="20" t="s">
        <x:v>43</x:v>
      </x:c>
      <x:c r="G819" s="158" t="e">
        <x:f t="shared" si="169"/>
        <x:v>#VALUE!</x:v>
      </x:c>
      <x:c r="H819" s="158">
        <x:f t="shared" si="169"/>
        <x:v>295.74731798755823</x:v>
      </x:c>
      <x:c r="I819" s="285" t="e">
        <x:f t="shared" si="169"/>
        <x:v>#VALUE!</x:v>
      </x:c>
      <x:c r="J819" s="106" t="e">
        <x:v>#VALUE!</x:v>
      </x:c>
      <x:c r="K819" s="73" t="e">
        <x:v>#VALUE!</x:v>
      </x:c>
      <x:c r="L819" s="68" t="e">
        <x:v>#VALUE!</x:v>
      </x:c>
      <x:c r="M819" s="73" t="e">
        <x:v>#VALUE!</x:v>
      </x:c>
      <x:c r="N819" s="159">
        <x:v>295.74731798755823</x:v>
      </x:c>
      <x:c r="O819" s="106" t="e">
        <x:v>#VALUE!</x:v>
      </x:c>
      <x:c r="P819" s="73" t="e">
        <x:f t="shared" si="170"/>
        <x:v>#VALUE!</x:v>
      </x:c>
      <x:c r="Q819" s="68">
        <x:v>0</x:v>
      </x:c>
      <x:c r="R819" s="73">
        <x:f t="shared" si="171"/>
        <x:v>0</x:v>
      </x:c>
      <x:c r="S819" s="68">
        <x:v>0</x:v>
      </x:c>
      <x:c r="T819" s="73">
        <x:f t="shared" si="172"/>
        <x:v>0</x:v>
      </x:c>
      <x:c r="U819" s="26" t="e">
        <x:v>#VALUE!</x:v>
      </x:c>
      <x:c r="V819" s="26">
        <x:f t="shared" si="173"/>
        <x:v>295.74731798755823</x:v>
      </x:c>
      <x:c r="W819" s="73" t="e">
        <x:f t="shared" si="174"/>
        <x:v>#VALUE!</x:v>
      </x:c>
      <x:c r="X819" s="74" t="e">
        <x:f t="shared" si="175"/>
        <x:v>#VALUE!</x:v>
      </x:c>
      <x:c r="Y819" s="68" t="e">
        <x:f t="shared" si="176"/>
        <x:v>#VALUE!</x:v>
      </x:c>
      <x:c r="Z819" s="68" t="e">
        <x:f t="shared" si="177"/>
        <x:v>#VALUE!</x:v>
      </x:c>
    </x:row>
    <x:row r="820" spans="1:33" ht="16.5">
      <x:c r="A820" s="118">
        <x:v>26</x:v>
      </x:c>
      <x:c r="B820" s="118"/>
      <x:c r="C820" s="113">
        <x:v>8</x:v>
      </x:c>
      <x:c r="D820" s="210" t="s">
        <x:v>44</x:v>
      </x:c>
      <x:c r="E820" s="210" t="s">
        <x:v>22</x:v>
      </x:c>
      <x:c r="F820" s="20" t="s">
        <x:v>45</x:v>
      </x:c>
      <x:c r="G820" s="158" t="e">
        <x:f t="shared" si="169"/>
        <x:v>#VALUE!</x:v>
      </x:c>
      <x:c r="H820" s="158">
        <x:f t="shared" si="169"/>
        <x:v>214.73</x:v>
      </x:c>
      <x:c r="I820" s="285" t="e">
        <x:f t="shared" si="169"/>
        <x:v>#VALUE!</x:v>
      </x:c>
      <x:c r="J820" s="106" t="e">
        <x:v>#VALUE!</x:v>
      </x:c>
      <x:c r="K820" s="73" t="e">
        <x:v>#VALUE!</x:v>
      </x:c>
      <x:c r="L820" s="68" t="e">
        <x:v>#VALUE!</x:v>
      </x:c>
      <x:c r="M820" s="73" t="e">
        <x:v>#VALUE!</x:v>
      </x:c>
      <x:c r="N820" s="159">
        <x:v>214.73</x:v>
      </x:c>
      <x:c r="O820" s="106" t="e">
        <x:v>#VALUE!</x:v>
      </x:c>
      <x:c r="P820" s="73" t="e">
        <x:f t="shared" si="170"/>
        <x:v>#VALUE!</x:v>
      </x:c>
      <x:c r="Q820" s="68">
        <x:v>0</x:v>
      </x:c>
      <x:c r="R820" s="73">
        <x:f t="shared" si="171"/>
        <x:v>0</x:v>
      </x:c>
      <x:c r="S820" s="68">
        <x:v>0</x:v>
      </x:c>
      <x:c r="T820" s="73">
        <x:f t="shared" si="172"/>
        <x:v>0</x:v>
      </x:c>
      <x:c r="U820" s="26" t="e">
        <x:v>#VALUE!</x:v>
      </x:c>
      <x:c r="V820" s="26">
        <x:f t="shared" si="173"/>
        <x:v>214.73</x:v>
      </x:c>
      <x:c r="W820" s="73" t="e">
        <x:f t="shared" si="174"/>
        <x:v>#VALUE!</x:v>
      </x:c>
      <x:c r="X820" s="74" t="e">
        <x:f t="shared" si="175"/>
        <x:v>#VALUE!</x:v>
      </x:c>
      <x:c r="Y820" s="68" t="e">
        <x:f t="shared" si="176"/>
        <x:v>#VALUE!</x:v>
      </x:c>
      <x:c r="Z820" s="68" t="e">
        <x:f t="shared" si="177"/>
        <x:v>#VALUE!</x:v>
      </x:c>
      <x:c r="AF820" s="91"/>
      <x:c r="AG820" s="57"/>
    </x:row>
    <x:row r="821" spans="1:33" ht="16.5">
      <x:c r="A821" s="118">
        <x:v>27</x:v>
      </x:c>
      <x:c r="B821" s="118"/>
      <x:c r="C821" s="113">
        <x:v>8</x:v>
      </x:c>
      <x:c r="D821" s="210" t="s">
        <x:v>46</x:v>
      </x:c>
      <x:c r="E821" s="210" t="s">
        <x:v>22</x:v>
      </x:c>
      <x:c r="F821" s="20" t="s">
        <x:v>45</x:v>
      </x:c>
      <x:c r="G821" s="158" t="e">
        <x:f t="shared" si="169"/>
        <x:v>#VALUE!</x:v>
      </x:c>
      <x:c r="H821" s="158">
        <x:f t="shared" si="169"/>
        <x:v>256.8178649324999</x:v>
      </x:c>
      <x:c r="I821" s="285" t="e">
        <x:f t="shared" si="169"/>
        <x:v>#VALUE!</x:v>
      </x:c>
      <x:c r="J821" s="106" t="e">
        <x:v>#VALUE!</x:v>
      </x:c>
      <x:c r="K821" s="73" t="e">
        <x:v>#VALUE!</x:v>
      </x:c>
      <x:c r="L821" s="68" t="e">
        <x:v>#VALUE!</x:v>
      </x:c>
      <x:c r="M821" s="73" t="e">
        <x:v>#VALUE!</x:v>
      </x:c>
      <x:c r="N821" s="159">
        <x:v>256.8178649324999</x:v>
      </x:c>
      <x:c r="O821" s="106" t="e">
        <x:v>#VALUE!</x:v>
      </x:c>
      <x:c r="P821" s="73" t="e">
        <x:f t="shared" si="170"/>
        <x:v>#VALUE!</x:v>
      </x:c>
      <x:c r="Q821" s="68">
        <x:v>0</x:v>
      </x:c>
      <x:c r="R821" s="73">
        <x:f t="shared" si="171"/>
        <x:v>0</x:v>
      </x:c>
      <x:c r="S821" s="68">
        <x:v>0</x:v>
      </x:c>
      <x:c r="T821" s="73">
        <x:f t="shared" si="172"/>
        <x:v>0</x:v>
      </x:c>
      <x:c r="U821" s="26" t="e">
        <x:v>#VALUE!</x:v>
      </x:c>
      <x:c r="V821" s="26">
        <x:f t="shared" si="173"/>
        <x:v>256.8178649324999</x:v>
      </x:c>
      <x:c r="W821" s="73" t="e">
        <x:f t="shared" si="174"/>
        <x:v>#VALUE!</x:v>
      </x:c>
      <x:c r="X821" s="74" t="e">
        <x:f t="shared" si="175"/>
        <x:v>#VALUE!</x:v>
      </x:c>
      <x:c r="Y821" s="68" t="e">
        <x:f t="shared" si="176"/>
        <x:v>#VALUE!</x:v>
      </x:c>
      <x:c r="Z821" s="68" t="e">
        <x:f t="shared" si="177"/>
        <x:v>#VALUE!</x:v>
      </x:c>
      <x:c r="AF821" s="91"/>
      <x:c r="AG821" s="57"/>
    </x:row>
    <x:row r="822" spans="1:33" ht="16.5">
      <x:c r="A822" s="118">
        <x:v>28</x:v>
      </x:c>
      <x:c r="B822" s="118"/>
      <x:c r="C822" s="113">
        <x:v>8</x:v>
      </x:c>
      <x:c r="D822" s="210" t="s">
        <x:v>47</x:v>
      </x:c>
      <x:c r="E822" s="210" t="s">
        <x:v>22</x:v>
      </x:c>
      <x:c r="F822" s="20" t="s">
        <x:v>48</x:v>
      </x:c>
      <x:c r="G822" s="158" t="e">
        <x:f t="shared" si="169"/>
        <x:v>#VALUE!</x:v>
      </x:c>
      <x:c r="H822" s="158">
        <x:f t="shared" si="169"/>
        <x:v>228.19</x:v>
      </x:c>
      <x:c r="I822" s="285" t="e">
        <x:f t="shared" si="169"/>
        <x:v>#VALUE!</x:v>
      </x:c>
      <x:c r="J822" s="106" t="e">
        <x:v>#VALUE!</x:v>
      </x:c>
      <x:c r="K822" s="73" t="e">
        <x:v>#VALUE!</x:v>
      </x:c>
      <x:c r="L822" s="68" t="e">
        <x:v>#VALUE!</x:v>
      </x:c>
      <x:c r="M822" s="73" t="e">
        <x:v>#VALUE!</x:v>
      </x:c>
      <x:c r="N822" s="159">
        <x:v>228.19</x:v>
      </x:c>
      <x:c r="O822" s="106" t="e">
        <x:v>#VALUE!</x:v>
      </x:c>
      <x:c r="P822" s="73" t="e">
        <x:f t="shared" si="170"/>
        <x:v>#VALUE!</x:v>
      </x:c>
      <x:c r="Q822" s="68">
        <x:v>0</x:v>
      </x:c>
      <x:c r="R822" s="73">
        <x:f t="shared" si="171"/>
        <x:v>0</x:v>
      </x:c>
      <x:c r="S822" s="68">
        <x:v>0</x:v>
      </x:c>
      <x:c r="T822" s="73">
        <x:f t="shared" si="172"/>
        <x:v>0</x:v>
      </x:c>
      <x:c r="U822" s="26" t="e">
        <x:v>#VALUE!</x:v>
      </x:c>
      <x:c r="V822" s="26">
        <x:f t="shared" si="173"/>
        <x:v>228.19</x:v>
      </x:c>
      <x:c r="W822" s="73" t="e">
        <x:f t="shared" si="174"/>
        <x:v>#VALUE!</x:v>
      </x:c>
      <x:c r="X822" s="74" t="e">
        <x:f t="shared" si="175"/>
        <x:v>#VALUE!</x:v>
      </x:c>
      <x:c r="Y822" s="68" t="e">
        <x:f t="shared" si="176"/>
        <x:v>#VALUE!</x:v>
      </x:c>
      <x:c r="Z822" s="68" t="e">
        <x:f t="shared" si="177"/>
        <x:v>#VALUE!</x:v>
      </x:c>
      <x:c r="AF822" s="91"/>
      <x:c r="AG822" s="57"/>
    </x:row>
    <x:row r="823" spans="1:33" ht="16.5">
      <x:c r="A823" s="118">
        <x:v>29</x:v>
      </x:c>
      <x:c r="B823" s="118"/>
      <x:c r="C823" s="113">
        <x:v>8</x:v>
      </x:c>
      <x:c r="D823" s="210" t="s">
        <x:v>49</x:v>
      </x:c>
      <x:c r="E823" s="210" t="s">
        <x:v>22</x:v>
      </x:c>
      <x:c r="F823" s="20" t="s">
        <x:v>48</x:v>
      </x:c>
      <x:c r="G823" s="158" t="e">
        <x:f t="shared" si="169"/>
        <x:v>#VALUE!</x:v>
      </x:c>
      <x:c r="H823" s="158">
        <x:f t="shared" si="169"/>
        <x:v>271.3983275852151</x:v>
      </x:c>
      <x:c r="I823" s="285" t="e">
        <x:f t="shared" si="169"/>
        <x:v>#VALUE!</x:v>
      </x:c>
      <x:c r="J823" s="106" t="e">
        <x:v>#VALUE!</x:v>
      </x:c>
      <x:c r="K823" s="73" t="e">
        <x:v>#VALUE!</x:v>
      </x:c>
      <x:c r="L823" s="68" t="e">
        <x:v>#VALUE!</x:v>
      </x:c>
      <x:c r="M823" s="73" t="e">
        <x:v>#VALUE!</x:v>
      </x:c>
      <x:c r="N823" s="159">
        <x:v>271.3983275852151</x:v>
      </x:c>
      <x:c r="O823" s="106" t="e">
        <x:v>#VALUE!</x:v>
      </x:c>
      <x:c r="P823" s="73" t="e">
        <x:f t="shared" si="170"/>
        <x:v>#VALUE!</x:v>
      </x:c>
      <x:c r="Q823" s="68">
        <x:v>0</x:v>
      </x:c>
      <x:c r="R823" s="73">
        <x:f t="shared" si="171"/>
        <x:v>0</x:v>
      </x:c>
      <x:c r="S823" s="68">
        <x:v>0</x:v>
      </x:c>
      <x:c r="T823" s="73">
        <x:f t="shared" si="172"/>
        <x:v>0</x:v>
      </x:c>
      <x:c r="U823" s="26" t="e">
        <x:v>#VALUE!</x:v>
      </x:c>
      <x:c r="V823" s="26">
        <x:f t="shared" si="173"/>
        <x:v>271.3983275852151</x:v>
      </x:c>
      <x:c r="W823" s="73" t="e">
        <x:f t="shared" si="174"/>
        <x:v>#VALUE!</x:v>
      </x:c>
      <x:c r="X823" s="74" t="e">
        <x:f t="shared" si="175"/>
        <x:v>#VALUE!</x:v>
      </x:c>
      <x:c r="Y823" s="68" t="e">
        <x:f t="shared" si="176"/>
        <x:v>#VALUE!</x:v>
      </x:c>
      <x:c r="Z823" s="68" t="e">
        <x:f t="shared" si="177"/>
        <x:v>#VALUE!</x:v>
      </x:c>
      <x:c r="AF823" s="91"/>
      <x:c r="AG823" s="57"/>
    </x:row>
    <x:row r="824" spans="1:33" ht="16.5">
      <x:c r="A824" s="118">
        <x:v>30</x:v>
      </x:c>
      <x:c r="B824" s="118"/>
      <x:c r="C824" s="113">
        <x:v>8</x:v>
      </x:c>
      <x:c r="D824" s="210" t="s">
        <x:v>50</x:v>
      </x:c>
      <x:c r="E824" s="210" t="s">
        <x:v>9</x:v>
      </x:c>
      <x:c r="F824" s="20" t="s">
        <x:v>51</x:v>
      </x:c>
      <x:c r="G824" s="158" t="e">
        <x:f t="shared" si="169"/>
        <x:v>#VALUE!</x:v>
      </x:c>
      <x:c r="H824" s="158">
        <x:f t="shared" si="169"/>
        <x:v>583.22400320732902</x:v>
      </x:c>
      <x:c r="I824" s="285" t="e">
        <x:f t="shared" si="169"/>
        <x:v>#VALUE!</x:v>
      </x:c>
      <x:c r="J824" s="106" t="e">
        <x:v>#VALUE!</x:v>
      </x:c>
      <x:c r="K824" s="73" t="e">
        <x:v>#VALUE!</x:v>
      </x:c>
      <x:c r="L824" s="68" t="e">
        <x:v>#VALUE!</x:v>
      </x:c>
      <x:c r="M824" s="73" t="e">
        <x:v>#VALUE!</x:v>
      </x:c>
      <x:c r="N824" s="159">
        <x:v>583.22400320732902</x:v>
      </x:c>
      <x:c r="O824" s="106" t="e">
        <x:v>#VALUE!</x:v>
      </x:c>
      <x:c r="P824" s="73" t="e">
        <x:f t="shared" si="170"/>
        <x:v>#VALUE!</x:v>
      </x:c>
      <x:c r="Q824" s="68">
        <x:v>0</x:v>
      </x:c>
      <x:c r="R824" s="73">
        <x:f t="shared" si="171"/>
        <x:v>0</x:v>
      </x:c>
      <x:c r="S824" s="68">
        <x:v>0</x:v>
      </x:c>
      <x:c r="T824" s="73">
        <x:f t="shared" si="172"/>
        <x:v>0</x:v>
      </x:c>
      <x:c r="U824" s="26" t="e">
        <x:v>#VALUE!</x:v>
      </x:c>
      <x:c r="V824" s="26">
        <x:f t="shared" si="173"/>
        <x:v>583.22400320732902</x:v>
      </x:c>
      <x:c r="W824" s="73" t="e">
        <x:f t="shared" si="174"/>
        <x:v>#VALUE!</x:v>
      </x:c>
      <x:c r="X824" s="74" t="e">
        <x:f t="shared" si="175"/>
        <x:v>#VALUE!</x:v>
      </x:c>
      <x:c r="Y824" s="68" t="e">
        <x:f t="shared" si="176"/>
        <x:v>#VALUE!</x:v>
      </x:c>
      <x:c r="Z824" s="68" t="e">
        <x:f t="shared" si="177"/>
        <x:v>#VALUE!</x:v>
      </x:c>
      <x:c r="AF824" s="91"/>
      <x:c r="AG824" s="57"/>
    </x:row>
    <x:row r="825" spans="1:33" ht="16.5">
      <x:c r="A825" s="118">
        <x:v>31</x:v>
      </x:c>
      <x:c r="B825" s="118"/>
      <x:c r="C825" s="113">
        <x:v>8</x:v>
      </x:c>
      <x:c r="D825" s="210" t="s">
        <x:v>52</x:v>
      </x:c>
      <x:c r="E825" s="210" t="s">
        <x:v>22</x:v>
      </x:c>
      <x:c r="F825" s="20" t="s">
        <x:v>53</x:v>
      </x:c>
      <x:c r="G825" s="158" t="e">
        <x:f t="shared" si="169"/>
        <x:v>#VALUE!</x:v>
      </x:c>
      <x:c r="H825" s="158">
        <x:f t="shared" si="169"/>
        <x:v>452.94</x:v>
      </x:c>
      <x:c r="I825" s="285" t="e">
        <x:f t="shared" si="169"/>
        <x:v>#VALUE!</x:v>
      </x:c>
      <x:c r="J825" s="106" t="e">
        <x:v>#VALUE!</x:v>
      </x:c>
      <x:c r="K825" s="73" t="e">
        <x:v>#VALUE!</x:v>
      </x:c>
      <x:c r="L825" s="68" t="e">
        <x:v>#VALUE!</x:v>
      </x:c>
      <x:c r="M825" s="73" t="e">
        <x:v>#VALUE!</x:v>
      </x:c>
      <x:c r="N825" s="159">
        <x:v>452.94</x:v>
      </x:c>
      <x:c r="O825" s="106" t="e">
        <x:v>#VALUE!</x:v>
      </x:c>
      <x:c r="P825" s="73" t="e">
        <x:f t="shared" si="170"/>
        <x:v>#VALUE!</x:v>
      </x:c>
      <x:c r="Q825" s="68">
        <x:v>0</x:v>
      </x:c>
      <x:c r="R825" s="73">
        <x:f t="shared" si="171"/>
        <x:v>0</x:v>
      </x:c>
      <x:c r="S825" s="68">
        <x:v>0</x:v>
      </x:c>
      <x:c r="T825" s="73">
        <x:f t="shared" si="172"/>
        <x:v>0</x:v>
      </x:c>
      <x:c r="U825" s="26" t="e">
        <x:v>#VALUE!</x:v>
      </x:c>
      <x:c r="V825" s="26">
        <x:f t="shared" si="173"/>
        <x:v>452.94</x:v>
      </x:c>
      <x:c r="W825" s="73" t="e">
        <x:f t="shared" si="174"/>
        <x:v>#VALUE!</x:v>
      </x:c>
      <x:c r="X825" s="74" t="e">
        <x:f t="shared" si="175"/>
        <x:v>#VALUE!</x:v>
      </x:c>
      <x:c r="Y825" s="68" t="e">
        <x:f t="shared" si="176"/>
        <x:v>#VALUE!</x:v>
      </x:c>
      <x:c r="Z825" s="68" t="e">
        <x:f t="shared" si="177"/>
        <x:v>#VALUE!</x:v>
      </x:c>
      <x:c r="AF825" s="91"/>
      <x:c r="AG825" s="57"/>
    </x:row>
    <x:row r="826" spans="1:33" ht="16.5">
      <x:c r="A826" s="118">
        <x:v>32</x:v>
      </x:c>
      <x:c r="B826" s="118"/>
      <x:c r="C826" s="113">
        <x:v>8</x:v>
      </x:c>
      <x:c r="D826" s="210" t="s">
        <x:v>54</x:v>
      </x:c>
      <x:c r="E826" s="210" t="s">
        <x:v>22</x:v>
      </x:c>
      <x:c r="F826" s="20" t="s">
        <x:v>53</x:v>
      </x:c>
      <x:c r="G826" s="158" t="e">
        <x:f t="shared" si="169"/>
        <x:v>#VALUE!</x:v>
      </x:c>
      <x:c r="H826" s="158">
        <x:f t="shared" si="169"/>
        <x:v>709.23962123889771</x:v>
      </x:c>
      <x:c r="I826" s="285" t="e">
        <x:f t="shared" si="169"/>
        <x:v>#VALUE!</x:v>
      </x:c>
      <x:c r="J826" s="106" t="e">
        <x:v>#VALUE!</x:v>
      </x:c>
      <x:c r="K826" s="73" t="e">
        <x:v>#VALUE!</x:v>
      </x:c>
      <x:c r="L826" s="68" t="e">
        <x:v>#VALUE!</x:v>
      </x:c>
      <x:c r="M826" s="73" t="e">
        <x:v>#VALUE!</x:v>
      </x:c>
      <x:c r="N826" s="159">
        <x:v>709.23962123889771</x:v>
      </x:c>
      <x:c r="O826" s="106" t="e">
        <x:v>#VALUE!</x:v>
      </x:c>
      <x:c r="P826" s="73" t="e">
        <x:f t="shared" si="170"/>
        <x:v>#VALUE!</x:v>
      </x:c>
      <x:c r="Q826" s="68">
        <x:v>0</x:v>
      </x:c>
      <x:c r="R826" s="73">
        <x:f t="shared" si="171"/>
        <x:v>0</x:v>
      </x:c>
      <x:c r="S826" s="68">
        <x:v>0</x:v>
      </x:c>
      <x:c r="T826" s="73">
        <x:f t="shared" si="172"/>
        <x:v>0</x:v>
      </x:c>
      <x:c r="U826" s="26" t="e">
        <x:v>#VALUE!</x:v>
      </x:c>
      <x:c r="V826" s="26">
        <x:f t="shared" si="173"/>
        <x:v>709.23962123889771</x:v>
      </x:c>
      <x:c r="W826" s="73" t="e">
        <x:f t="shared" si="174"/>
        <x:v>#VALUE!</x:v>
      </x:c>
      <x:c r="X826" s="74" t="e">
        <x:f t="shared" si="175"/>
        <x:v>#VALUE!</x:v>
      </x:c>
      <x:c r="Y826" s="68" t="e">
        <x:f t="shared" si="176"/>
        <x:v>#VALUE!</x:v>
      </x:c>
      <x:c r="Z826" s="68" t="e">
        <x:f t="shared" si="177"/>
        <x:v>#VALUE!</x:v>
      </x:c>
      <x:c r="AF826" s="91"/>
      <x:c r="AG826" s="57"/>
    </x:row>
    <x:row r="827" spans="1:33" ht="16.5">
      <x:c r="A827" s="118">
        <x:v>33</x:v>
      </x:c>
      <x:c r="B827" s="118"/>
      <x:c r="C827" s="113">
        <x:v>8</x:v>
      </x:c>
      <x:c r="D827" s="210" t="s">
        <x:v>55</x:v>
      </x:c>
      <x:c r="E827" s="210" t="s">
        <x:v>22</x:v>
      </x:c>
      <x:c r="F827" s="20" t="s">
        <x:v>53</x:v>
      </x:c>
      <x:c r="G827" s="158" t="e">
        <x:f t="shared" ref="G827:I858" si="178">SUMIFS(U:U,$D:$D,$D827,$C:$C,$C827-1)</x:f>
        <x:v>#VALUE!</x:v>
      </x:c>
      <x:c r="H827" s="158">
        <x:f t="shared" si="178"/>
        <x:v>793.04895390049592</x:v>
      </x:c>
      <x:c r="I827" s="285" t="e">
        <x:f t="shared" si="178"/>
        <x:v>#VALUE!</x:v>
      </x:c>
      <x:c r="J827" s="106" t="e">
        <x:v>#VALUE!</x:v>
      </x:c>
      <x:c r="K827" s="73" t="e">
        <x:v>#VALUE!</x:v>
      </x:c>
      <x:c r="L827" s="68" t="e">
        <x:v>#VALUE!</x:v>
      </x:c>
      <x:c r="M827" s="73" t="e">
        <x:v>#VALUE!</x:v>
      </x:c>
      <x:c r="N827" s="159">
        <x:v>793.04895390049592</x:v>
      </x:c>
      <x:c r="O827" s="106" t="e">
        <x:v>#VALUE!</x:v>
      </x:c>
      <x:c r="P827" s="73" t="e">
        <x:f t="shared" si="170"/>
        <x:v>#VALUE!</x:v>
      </x:c>
      <x:c r="Q827" s="68">
        <x:v>0</x:v>
      </x:c>
      <x:c r="R827" s="73">
        <x:f t="shared" si="171"/>
        <x:v>0</x:v>
      </x:c>
      <x:c r="S827" s="68">
        <x:v>0</x:v>
      </x:c>
      <x:c r="T827" s="73">
        <x:f t="shared" si="172"/>
        <x:v>0</x:v>
      </x:c>
      <x:c r="U827" s="26" t="e">
        <x:v>#VALUE!</x:v>
      </x:c>
      <x:c r="V827" s="26">
        <x:f t="shared" si="173"/>
        <x:v>793.04895390049592</x:v>
      </x:c>
      <x:c r="W827" s="73" t="e">
        <x:f t="shared" si="174"/>
        <x:v>#VALUE!</x:v>
      </x:c>
      <x:c r="X827" s="74" t="e">
        <x:f t="shared" si="175"/>
        <x:v>#VALUE!</x:v>
      </x:c>
      <x:c r="Y827" s="68" t="e">
        <x:f t="shared" si="176"/>
        <x:v>#VALUE!</x:v>
      </x:c>
      <x:c r="Z827" s="68" t="e">
        <x:f t="shared" si="177"/>
        <x:v>#VALUE!</x:v>
      </x:c>
      <x:c r="AF827" s="91"/>
      <x:c r="AG827" s="57"/>
    </x:row>
    <x:row r="828" spans="1:33" ht="16.5">
      <x:c r="A828" s="118">
        <x:v>34</x:v>
      </x:c>
      <x:c r="B828" s="118"/>
      <x:c r="C828" s="113">
        <x:v>8</x:v>
      </x:c>
      <x:c r="D828" s="210" t="s">
        <x:v>56</x:v>
      </x:c>
      <x:c r="E828" s="210" t="s">
        <x:v>22</x:v>
      </x:c>
      <x:c r="F828" s="20" t="s">
        <x:v>53</x:v>
      </x:c>
      <x:c r="G828" s="158" t="e">
        <x:f t="shared" si="178"/>
        <x:v>#VALUE!</x:v>
      </x:c>
      <x:c r="H828" s="158">
        <x:f t="shared" si="178"/>
        <x:v>804.49163820000012</x:v>
      </x:c>
      <x:c r="I828" s="285" t="e">
        <x:f t="shared" si="178"/>
        <x:v>#VALUE!</x:v>
      </x:c>
      <x:c r="J828" s="106" t="e">
        <x:v>#VALUE!</x:v>
      </x:c>
      <x:c r="K828" s="73" t="e">
        <x:v>#VALUE!</x:v>
      </x:c>
      <x:c r="L828" s="68" t="e">
        <x:v>#VALUE!</x:v>
      </x:c>
      <x:c r="M828" s="73" t="e">
        <x:v>#VALUE!</x:v>
      </x:c>
      <x:c r="N828" s="159">
        <x:v>804.49163820000012</x:v>
      </x:c>
      <x:c r="O828" s="106" t="e">
        <x:v>#VALUE!</x:v>
      </x:c>
      <x:c r="P828" s="73" t="e">
        <x:f t="shared" si="170"/>
        <x:v>#VALUE!</x:v>
      </x:c>
      <x:c r="Q828" s="68">
        <x:v>0</x:v>
      </x:c>
      <x:c r="R828" s="73">
        <x:f t="shared" si="171"/>
        <x:v>0</x:v>
      </x:c>
      <x:c r="S828" s="68">
        <x:v>0</x:v>
      </x:c>
      <x:c r="T828" s="73">
        <x:f t="shared" si="172"/>
        <x:v>0</x:v>
      </x:c>
      <x:c r="U828" s="26" t="e">
        <x:v>#VALUE!</x:v>
      </x:c>
      <x:c r="V828" s="26">
        <x:f t="shared" si="173"/>
        <x:v>804.49163820000012</x:v>
      </x:c>
      <x:c r="W828" s="73" t="e">
        <x:f t="shared" si="174"/>
        <x:v>#VALUE!</x:v>
      </x:c>
      <x:c r="X828" s="74" t="e">
        <x:f t="shared" si="175"/>
        <x:v>#VALUE!</x:v>
      </x:c>
      <x:c r="Y828" s="68" t="e">
        <x:f t="shared" si="176"/>
        <x:v>#VALUE!</x:v>
      </x:c>
      <x:c r="Z828" s="68" t="e">
        <x:f t="shared" si="177"/>
        <x:v>#VALUE!</x:v>
      </x:c>
      <x:c r="AF828" s="91"/>
      <x:c r="AG828" s="59"/>
    </x:row>
    <x:row r="829" spans="1:33" ht="16.5">
      <x:c r="A829" s="118">
        <x:v>35</x:v>
      </x:c>
      <x:c r="B829" s="118"/>
      <x:c r="C829" s="113">
        <x:v>8</x:v>
      </x:c>
      <x:c r="D829" s="210" t="s">
        <x:v>57</x:v>
      </x:c>
      <x:c r="E829" s="210" t="s">
        <x:v>58</x:v>
      </x:c>
      <x:c r="F829" s="20" t="s">
        <x:v>59</x:v>
      </x:c>
      <x:c r="G829" s="158" t="e">
        <x:f t="shared" si="178"/>
        <x:v>#VALUE!</x:v>
      </x:c>
      <x:c r="H829" s="158">
        <x:f t="shared" si="178"/>
        <x:v>257.780258</x:v>
      </x:c>
      <x:c r="I829" s="285" t="e">
        <x:f t="shared" si="178"/>
        <x:v>#VALUE!</x:v>
      </x:c>
      <x:c r="J829" s="106" t="e">
        <x:v>#VALUE!</x:v>
      </x:c>
      <x:c r="K829" s="73" t="e">
        <x:v>#VALUE!</x:v>
      </x:c>
      <x:c r="L829" s="68" t="e">
        <x:v>#VALUE!</x:v>
      </x:c>
      <x:c r="M829" s="73" t="e">
        <x:v>#VALUE!</x:v>
      </x:c>
      <x:c r="N829" s="159">
        <x:v>257.780258</x:v>
      </x:c>
      <x:c r="O829" s="106" t="e">
        <x:v>#VALUE!</x:v>
      </x:c>
      <x:c r="P829" s="73" t="e">
        <x:f t="shared" si="170"/>
        <x:v>#VALUE!</x:v>
      </x:c>
      <x:c r="Q829" s="68">
        <x:v>0</x:v>
      </x:c>
      <x:c r="R829" s="73">
        <x:f t="shared" si="171"/>
        <x:v>0</x:v>
      </x:c>
      <x:c r="S829" s="68">
        <x:v>0</x:v>
      </x:c>
      <x:c r="T829" s="73">
        <x:f t="shared" si="172"/>
        <x:v>0</x:v>
      </x:c>
      <x:c r="U829" s="26" t="e">
        <x:v>#VALUE!</x:v>
      </x:c>
      <x:c r="V829" s="26">
        <x:f t="shared" si="173"/>
        <x:v>257.780258</x:v>
      </x:c>
      <x:c r="W829" s="73" t="e">
        <x:f t="shared" si="174"/>
        <x:v>#VALUE!</x:v>
      </x:c>
      <x:c r="X829" s="74" t="e">
        <x:f t="shared" si="175"/>
        <x:v>#VALUE!</x:v>
      </x:c>
      <x:c r="Y829" s="68" t="e">
        <x:f t="shared" si="176"/>
        <x:v>#VALUE!</x:v>
      </x:c>
      <x:c r="Z829" s="68" t="e">
        <x:f t="shared" si="177"/>
        <x:v>#VALUE!</x:v>
      </x:c>
      <x:c r="AF829" s="91"/>
      <x:c r="AG829" s="59"/>
    </x:row>
    <x:row r="830" spans="1:33" ht="16.5">
      <x:c r="A830" s="118">
        <x:v>36</x:v>
      </x:c>
      <x:c r="B830" s="118"/>
      <x:c r="C830" s="113">
        <x:v>8</x:v>
      </x:c>
      <x:c r="D830" s="210" t="s">
        <x:v>60</x:v>
      </x:c>
      <x:c r="E830" s="210" t="s">
        <x:v>58</x:v>
      </x:c>
      <x:c r="F830" s="20" t="s">
        <x:v>61</x:v>
      </x:c>
      <x:c r="G830" s="158" t="e">
        <x:f t="shared" si="178"/>
        <x:v>#VALUE!</x:v>
      </x:c>
      <x:c r="H830" s="158">
        <x:f t="shared" si="178"/>
        <x:v>262.91386200000005</x:v>
      </x:c>
      <x:c r="I830" s="285" t="e">
        <x:f t="shared" si="178"/>
        <x:v>#VALUE!</x:v>
      </x:c>
      <x:c r="J830" s="106" t="e">
        <x:v>#VALUE!</x:v>
      </x:c>
      <x:c r="K830" s="73" t="e">
        <x:v>#VALUE!</x:v>
      </x:c>
      <x:c r="L830" s="68" t="e">
        <x:v>#VALUE!</x:v>
      </x:c>
      <x:c r="M830" s="73" t="e">
        <x:v>#VALUE!</x:v>
      </x:c>
      <x:c r="N830" s="159">
        <x:v>262.91386200000005</x:v>
      </x:c>
      <x:c r="O830" s="106" t="e">
        <x:v>#VALUE!</x:v>
      </x:c>
      <x:c r="P830" s="73" t="e">
        <x:f t="shared" si="170"/>
        <x:v>#VALUE!</x:v>
      </x:c>
      <x:c r="Q830" s="68">
        <x:v>0</x:v>
      </x:c>
      <x:c r="R830" s="73">
        <x:f t="shared" si="171"/>
        <x:v>0</x:v>
      </x:c>
      <x:c r="S830" s="68">
        <x:v>0</x:v>
      </x:c>
      <x:c r="T830" s="73">
        <x:f t="shared" si="172"/>
        <x:v>0</x:v>
      </x:c>
      <x:c r="U830" s="26" t="e">
        <x:v>#VALUE!</x:v>
      </x:c>
      <x:c r="V830" s="26">
        <x:f t="shared" si="173"/>
        <x:v>262.91386200000005</x:v>
      </x:c>
      <x:c r="W830" s="73" t="e">
        <x:f t="shared" si="174"/>
        <x:v>#VALUE!</x:v>
      </x:c>
      <x:c r="X830" s="74" t="e">
        <x:f t="shared" si="175"/>
        <x:v>#VALUE!</x:v>
      </x:c>
      <x:c r="Y830" s="68" t="e">
        <x:f t="shared" si="176"/>
        <x:v>#VALUE!</x:v>
      </x:c>
      <x:c r="Z830" s="68" t="e">
        <x:f t="shared" si="177"/>
        <x:v>#VALUE!</x:v>
      </x:c>
      <x:c r="AF830" s="91"/>
      <x:c r="AG830" s="59"/>
    </x:row>
    <x:row r="831" spans="1:33" ht="16.5">
      <x:c r="A831" s="118">
        <x:v>37</x:v>
      </x:c>
      <x:c r="B831" s="118"/>
      <x:c r="C831" s="113">
        <x:v>8</x:v>
      </x:c>
      <x:c r="D831" s="210" t="s">
        <x:v>62</x:v>
      </x:c>
      <x:c r="E831" s="210" t="s">
        <x:v>58</x:v>
      </x:c>
      <x:c r="F831" s="20" t="s">
        <x:v>63</x:v>
      </x:c>
      <x:c r="G831" s="158" t="e">
        <x:f t="shared" si="178"/>
        <x:v>#VALUE!</x:v>
      </x:c>
      <x:c r="H831" s="158">
        <x:f t="shared" si="178"/>
        <x:v>156.28057854545455</x:v>
      </x:c>
      <x:c r="I831" s="285" t="e">
        <x:f t="shared" si="178"/>
        <x:v>#VALUE!</x:v>
      </x:c>
      <x:c r="J831" s="106" t="e">
        <x:v>#VALUE!</x:v>
      </x:c>
      <x:c r="K831" s="73" t="e">
        <x:v>#VALUE!</x:v>
      </x:c>
      <x:c r="L831" s="68" t="e">
        <x:v>#VALUE!</x:v>
      </x:c>
      <x:c r="M831" s="73" t="e">
        <x:v>#VALUE!</x:v>
      </x:c>
      <x:c r="N831" s="159">
        <x:v>156.28057854545455</x:v>
      </x:c>
      <x:c r="O831" s="106" t="e">
        <x:v>#VALUE!</x:v>
      </x:c>
      <x:c r="P831" s="73" t="e">
        <x:f t="shared" si="170"/>
        <x:v>#VALUE!</x:v>
      </x:c>
      <x:c r="Q831" s="68">
        <x:v>0</x:v>
      </x:c>
      <x:c r="R831" s="73">
        <x:f t="shared" si="171"/>
        <x:v>0</x:v>
      </x:c>
      <x:c r="S831" s="68">
        <x:v>0</x:v>
      </x:c>
      <x:c r="T831" s="73">
        <x:f t="shared" si="172"/>
        <x:v>0</x:v>
      </x:c>
      <x:c r="U831" s="26" t="e">
        <x:v>#VALUE!</x:v>
      </x:c>
      <x:c r="V831" s="26">
        <x:f t="shared" si="173"/>
        <x:v>156.28057854545455</x:v>
      </x:c>
      <x:c r="W831" s="73" t="e">
        <x:f t="shared" si="174"/>
        <x:v>#VALUE!</x:v>
      </x:c>
      <x:c r="X831" s="74" t="e">
        <x:f t="shared" si="175"/>
        <x:v>#VALUE!</x:v>
      </x:c>
      <x:c r="Y831" s="68" t="e">
        <x:f t="shared" si="176"/>
        <x:v>#VALUE!</x:v>
      </x:c>
      <x:c r="Z831" s="68" t="e">
        <x:f t="shared" si="177"/>
        <x:v>#VALUE!</x:v>
      </x:c>
      <x:c r="AF831" s="91"/>
      <x:c r="AG831" s="59"/>
    </x:row>
    <x:row r="832" spans="1:33" ht="16.5">
      <x:c r="A832" s="118">
        <x:v>38</x:v>
      </x:c>
      <x:c r="B832" s="118"/>
      <x:c r="C832" s="113">
        <x:v>8</x:v>
      </x:c>
      <x:c r="D832" s="210" t="s">
        <x:v>64</x:v>
      </x:c>
      <x:c r="E832" s="210" t="s">
        <x:v>58</x:v>
      </x:c>
      <x:c r="F832" s="20" t="s">
        <x:v>65</x:v>
      </x:c>
      <x:c r="G832" s="158" t="e">
        <x:f t="shared" si="178"/>
        <x:v>#VALUE!</x:v>
      </x:c>
      <x:c r="H832" s="158">
        <x:f t="shared" si="178"/>
        <x:v>285.28170800000004</x:v>
      </x:c>
      <x:c r="I832" s="285" t="e">
        <x:f t="shared" si="178"/>
        <x:v>#VALUE!</x:v>
      </x:c>
      <x:c r="J832" s="105" t="e">
        <x:v>#VALUE!</x:v>
      </x:c>
      <x:c r="K832" s="73" t="e">
        <x:v>#VALUE!</x:v>
      </x:c>
      <x:c r="L832" s="72" t="e">
        <x:v>#VALUE!</x:v>
      </x:c>
      <x:c r="M832" s="73" t="e">
        <x:v>#VALUE!</x:v>
      </x:c>
      <x:c r="N832" s="159">
        <x:v>285.28170800000004</x:v>
      </x:c>
      <x:c r="O832" s="105" t="e">
        <x:v>#VALUE!</x:v>
      </x:c>
      <x:c r="P832" s="73" t="e">
        <x:f t="shared" si="170"/>
        <x:v>#VALUE!</x:v>
      </x:c>
      <x:c r="Q832" s="72">
        <x:v>0</x:v>
      </x:c>
      <x:c r="R832" s="73">
        <x:f t="shared" si="171"/>
        <x:v>0</x:v>
      </x:c>
      <x:c r="S832" s="72">
        <x:v>0</x:v>
      </x:c>
      <x:c r="T832" s="73">
        <x:f t="shared" si="172"/>
        <x:v>0</x:v>
      </x:c>
      <x:c r="U832" s="26" t="e">
        <x:v>#VALUE!</x:v>
      </x:c>
      <x:c r="V832" s="26">
        <x:f t="shared" si="173"/>
        <x:v>285.28170800000004</x:v>
      </x:c>
      <x:c r="W832" s="73" t="e">
        <x:f t="shared" si="174"/>
        <x:v>#VALUE!</x:v>
      </x:c>
      <x:c r="X832" s="74" t="e">
        <x:f t="shared" si="175"/>
        <x:v>#VALUE!</x:v>
      </x:c>
      <x:c r="Y832" s="72" t="e">
        <x:f t="shared" si="176"/>
        <x:v>#VALUE!</x:v>
      </x:c>
      <x:c r="Z832" s="72" t="e">
        <x:f t="shared" si="177"/>
        <x:v>#VALUE!</x:v>
      </x:c>
      <x:c r="AF832" s="91"/>
      <x:c r="AG832" s="59"/>
    </x:row>
    <x:row r="833" spans="1:33" ht="16.5">
      <x:c r="A833" s="118">
        <x:v>39</x:v>
      </x:c>
      <x:c r="B833" s="118"/>
      <x:c r="C833" s="113">
        <x:v>8</x:v>
      </x:c>
      <x:c r="D833" s="210" t="s">
        <x:v>66</x:v>
      </x:c>
      <x:c r="E833" s="210" t="s">
        <x:v>58</x:v>
      </x:c>
      <x:c r="F833" s="20" t="s">
        <x:v>67</x:v>
      </x:c>
      <x:c r="G833" s="158" t="e">
        <x:f t="shared" si="178"/>
        <x:v>#VALUE!</x:v>
      </x:c>
      <x:c r="H833" s="158">
        <x:f t="shared" si="178"/>
        <x:v>283.081592</x:v>
      </x:c>
      <x:c r="I833" s="285" t="e">
        <x:f t="shared" si="178"/>
        <x:v>#VALUE!</x:v>
      </x:c>
      <x:c r="J833" s="106" t="e">
        <x:v>#VALUE!</x:v>
      </x:c>
      <x:c r="K833" s="73" t="e">
        <x:v>#VALUE!</x:v>
      </x:c>
      <x:c r="L833" s="68" t="e">
        <x:v>#VALUE!</x:v>
      </x:c>
      <x:c r="M833" s="73" t="e">
        <x:v>#VALUE!</x:v>
      </x:c>
      <x:c r="N833" s="159">
        <x:v>283.081592</x:v>
      </x:c>
      <x:c r="O833" s="106" t="e">
        <x:v>#VALUE!</x:v>
      </x:c>
      <x:c r="P833" s="73" t="e">
        <x:f t="shared" si="170"/>
        <x:v>#VALUE!</x:v>
      </x:c>
      <x:c r="Q833" s="68">
        <x:v>0</x:v>
      </x:c>
      <x:c r="R833" s="73">
        <x:f t="shared" si="171"/>
        <x:v>0</x:v>
      </x:c>
      <x:c r="S833" s="68">
        <x:v>0</x:v>
      </x:c>
      <x:c r="T833" s="73">
        <x:f t="shared" si="172"/>
        <x:v>0</x:v>
      </x:c>
      <x:c r="U833" s="26" t="e">
        <x:v>#VALUE!</x:v>
      </x:c>
      <x:c r="V833" s="26">
        <x:f t="shared" si="173"/>
        <x:v>283.081592</x:v>
      </x:c>
      <x:c r="W833" s="73" t="e">
        <x:f t="shared" si="174"/>
        <x:v>#VALUE!</x:v>
      </x:c>
      <x:c r="X833" s="74" t="e">
        <x:f t="shared" si="175"/>
        <x:v>#VALUE!</x:v>
      </x:c>
      <x:c r="Y833" s="68" t="e">
        <x:f t="shared" si="176"/>
        <x:v>#VALUE!</x:v>
      </x:c>
      <x:c r="Z833" s="68" t="e">
        <x:f t="shared" si="177"/>
        <x:v>#VALUE!</x:v>
      </x:c>
      <x:c r="AF833" s="91"/>
      <x:c r="AG833" s="59"/>
    </x:row>
    <x:row r="834" spans="1:33" ht="16.5">
      <x:c r="A834" s="118">
        <x:v>40</x:v>
      </x:c>
      <x:c r="B834" s="118"/>
      <x:c r="C834" s="113">
        <x:v>8</x:v>
      </x:c>
      <x:c r="D834" s="210" t="s">
        <x:v>68</x:v>
      </x:c>
      <x:c r="E834" s="210" t="s">
        <x:v>58</x:v>
      </x:c>
      <x:c r="F834" s="20" t="s">
        <x:v>69</x:v>
      </x:c>
      <x:c r="G834" s="158" t="e">
        <x:f t="shared" si="178"/>
        <x:v>#VALUE!</x:v>
      </x:c>
      <x:c r="H834" s="158">
        <x:f t="shared" si="178"/>
        <x:v>169.04224600000001</x:v>
      </x:c>
      <x:c r="I834" s="285" t="e">
        <x:f t="shared" si="178"/>
        <x:v>#VALUE!</x:v>
      </x:c>
      <x:c r="J834" s="106" t="e">
        <x:v>#VALUE!</x:v>
      </x:c>
      <x:c r="K834" s="73" t="e">
        <x:v>#VALUE!</x:v>
      </x:c>
      <x:c r="L834" s="68" t="e">
        <x:v>#VALUE!</x:v>
      </x:c>
      <x:c r="M834" s="73" t="e">
        <x:v>#VALUE!</x:v>
      </x:c>
      <x:c r="N834" s="159">
        <x:v>169.04224600000001</x:v>
      </x:c>
      <x:c r="O834" s="106" t="e">
        <x:v>#VALUE!</x:v>
      </x:c>
      <x:c r="P834" s="73" t="e">
        <x:f t="shared" si="170"/>
        <x:v>#VALUE!</x:v>
      </x:c>
      <x:c r="Q834" s="68">
        <x:v>0</x:v>
      </x:c>
      <x:c r="R834" s="73">
        <x:f t="shared" si="171"/>
        <x:v>0</x:v>
      </x:c>
      <x:c r="S834" s="68">
        <x:v>0</x:v>
      </x:c>
      <x:c r="T834" s="73">
        <x:f t="shared" si="172"/>
        <x:v>0</x:v>
      </x:c>
      <x:c r="U834" s="26" t="e">
        <x:v>#VALUE!</x:v>
      </x:c>
      <x:c r="V834" s="26">
        <x:f t="shared" si="173"/>
        <x:v>169.04224600000001</x:v>
      </x:c>
      <x:c r="W834" s="73" t="e">
        <x:f t="shared" si="174"/>
        <x:v>#VALUE!</x:v>
      </x:c>
      <x:c r="X834" s="74" t="e">
        <x:f t="shared" si="175"/>
        <x:v>#VALUE!</x:v>
      </x:c>
      <x:c r="Y834" s="68" t="e">
        <x:f t="shared" si="176"/>
        <x:v>#VALUE!</x:v>
      </x:c>
      <x:c r="Z834" s="68" t="e">
        <x:f t="shared" si="177"/>
        <x:v>#VALUE!</x:v>
      </x:c>
      <x:c r="AF834" s="91"/>
      <x:c r="AG834" s="59"/>
    </x:row>
    <x:row r="835" spans="1:33" ht="16.5">
      <x:c r="A835" s="118">
        <x:v>41</x:v>
      </x:c>
      <x:c r="B835" s="118"/>
      <x:c r="C835" s="113">
        <x:v>8</x:v>
      </x:c>
      <x:c r="D835" s="210" t="s">
        <x:v>70</x:v>
      </x:c>
      <x:c r="E835" s="210" t="s">
        <x:v>58</x:v>
      </x:c>
      <x:c r="F835" s="20" t="s">
        <x:v>71</x:v>
      </x:c>
      <x:c r="G835" s="158" t="e">
        <x:f t="shared" si="178"/>
        <x:v>#VALUE!</x:v>
      </x:c>
      <x:c r="H835" s="158">
        <x:f t="shared" si="178"/>
        <x:v>275.84468400000003</x:v>
      </x:c>
      <x:c r="I835" s="285" t="e">
        <x:f t="shared" si="178"/>
        <x:v>#VALUE!</x:v>
      </x:c>
      <x:c r="J835" s="106" t="e">
        <x:v>#VALUE!</x:v>
      </x:c>
      <x:c r="K835" s="73" t="e">
        <x:v>#VALUE!</x:v>
      </x:c>
      <x:c r="L835" s="68" t="e">
        <x:v>#VALUE!</x:v>
      </x:c>
      <x:c r="M835" s="73" t="e">
        <x:v>#VALUE!</x:v>
      </x:c>
      <x:c r="N835" s="159">
        <x:v>275.84468400000003</x:v>
      </x:c>
      <x:c r="O835" s="106" t="e">
        <x:v>#VALUE!</x:v>
      </x:c>
      <x:c r="P835" s="73" t="e">
        <x:f t="shared" si="170"/>
        <x:v>#VALUE!</x:v>
      </x:c>
      <x:c r="Q835" s="68">
        <x:v>0</x:v>
      </x:c>
      <x:c r="R835" s="73">
        <x:f t="shared" si="171"/>
        <x:v>0</x:v>
      </x:c>
      <x:c r="S835" s="68">
        <x:v>0</x:v>
      </x:c>
      <x:c r="T835" s="73">
        <x:f t="shared" si="172"/>
        <x:v>0</x:v>
      </x:c>
      <x:c r="U835" s="26" t="e">
        <x:v>#VALUE!</x:v>
      </x:c>
      <x:c r="V835" s="26">
        <x:f t="shared" si="173"/>
        <x:v>275.84468400000003</x:v>
      </x:c>
      <x:c r="W835" s="73" t="e">
        <x:f t="shared" si="174"/>
        <x:v>#VALUE!</x:v>
      </x:c>
      <x:c r="X835" s="74" t="e">
        <x:f t="shared" si="175"/>
        <x:v>#VALUE!</x:v>
      </x:c>
      <x:c r="Y835" s="68" t="e">
        <x:f t="shared" si="176"/>
        <x:v>#VALUE!</x:v>
      </x:c>
      <x:c r="Z835" s="68" t="e">
        <x:f t="shared" si="177"/>
        <x:v>#VALUE!</x:v>
      </x:c>
      <x:c r="AF835" s="91"/>
      <x:c r="AG835" s="59"/>
    </x:row>
    <x:row r="836" spans="1:33" ht="16.5">
      <x:c r="A836" s="118">
        <x:v>42</x:v>
      </x:c>
      <x:c r="B836" s="118"/>
      <x:c r="C836" s="113">
        <x:v>8</x:v>
      </x:c>
      <x:c r="D836" s="210" t="s">
        <x:v>92</x:v>
      </x:c>
      <x:c r="E836" s="210" t="s">
        <x:v>58</x:v>
      </x:c>
      <x:c r="F836" s="20" t="s">
        <x:v>71</x:v>
      </x:c>
      <x:c r="G836" s="158" t="e">
        <x:f t="shared" si="178"/>
        <x:v>#VALUE!</x:v>
      </x:c>
      <x:c r="H836" s="158">
        <x:f t="shared" si="178"/>
        <x:v>268.414152</x:v>
      </x:c>
      <x:c r="I836" s="285" t="e">
        <x:f t="shared" si="178"/>
        <x:v>#VALUE!</x:v>
      </x:c>
      <x:c r="J836" s="106" t="e">
        <x:v>#VALUE!</x:v>
      </x:c>
      <x:c r="K836" s="73" t="e">
        <x:v>#VALUE!</x:v>
      </x:c>
      <x:c r="L836" s="68" t="e">
        <x:v>#VALUE!</x:v>
      </x:c>
      <x:c r="M836" s="73" t="e">
        <x:v>#VALUE!</x:v>
      </x:c>
      <x:c r="N836" s="159">
        <x:v>268.414152</x:v>
      </x:c>
      <x:c r="O836" s="106" t="e">
        <x:v>#VALUE!</x:v>
      </x:c>
      <x:c r="P836" s="73" t="e">
        <x:f t="shared" si="170"/>
        <x:v>#VALUE!</x:v>
      </x:c>
      <x:c r="Q836" s="68">
        <x:v>0</x:v>
      </x:c>
      <x:c r="R836" s="73">
        <x:f t="shared" si="171"/>
        <x:v>0</x:v>
      </x:c>
      <x:c r="S836" s="68">
        <x:v>0</x:v>
      </x:c>
      <x:c r="T836" s="73">
        <x:f t="shared" si="172"/>
        <x:v>0</x:v>
      </x:c>
      <x:c r="U836" s="26" t="e">
        <x:v>#VALUE!</x:v>
      </x:c>
      <x:c r="V836" s="26">
        <x:f t="shared" si="173"/>
        <x:v>268.414152</x:v>
      </x:c>
      <x:c r="W836" s="73" t="e">
        <x:f t="shared" si="174"/>
        <x:v>#VALUE!</x:v>
      </x:c>
      <x:c r="X836" s="74" t="e">
        <x:f t="shared" si="175"/>
        <x:v>#VALUE!</x:v>
      </x:c>
      <x:c r="Y836" s="68" t="e">
        <x:f t="shared" si="176"/>
        <x:v>#VALUE!</x:v>
      </x:c>
      <x:c r="Z836" s="68" t="e">
        <x:f t="shared" si="177"/>
        <x:v>#VALUE!</x:v>
      </x:c>
      <x:c r="AF836" s="91"/>
      <x:c r="AG836" s="59"/>
    </x:row>
    <x:row r="837" spans="1:33" ht="16.5">
      <x:c r="A837" s="118">
        <x:v>43</x:v>
      </x:c>
      <x:c r="B837" s="118"/>
      <x:c r="C837" s="113">
        <x:v>8</x:v>
      </x:c>
      <x:c r="D837" s="210" t="s">
        <x:v>72</x:v>
      </x:c>
      <x:c r="E837" s="210" t="s">
        <x:v>58</x:v>
      </x:c>
      <x:c r="F837" s="20" t="s">
        <x:v>73</x:v>
      </x:c>
      <x:c r="G837" s="158" t="e">
        <x:f t="shared" si="178"/>
        <x:v>#VALUE!</x:v>
      </x:c>
      <x:c r="H837" s="158">
        <x:f t="shared" si="178"/>
        <x:v>232.13159200000001</x:v>
      </x:c>
      <x:c r="I837" s="285" t="e">
        <x:f t="shared" si="178"/>
        <x:v>#VALUE!</x:v>
      </x:c>
      <x:c r="J837" s="106" t="e">
        <x:v>#VALUE!</x:v>
      </x:c>
      <x:c r="K837" s="73" t="e">
        <x:v>#VALUE!</x:v>
      </x:c>
      <x:c r="L837" s="68" t="e">
        <x:v>#VALUE!</x:v>
      </x:c>
      <x:c r="M837" s="73" t="e">
        <x:v>#VALUE!</x:v>
      </x:c>
      <x:c r="N837" s="159">
        <x:v>232.13159200000001</x:v>
      </x:c>
      <x:c r="O837" s="106" t="e">
        <x:v>#VALUE!</x:v>
      </x:c>
      <x:c r="P837" s="73" t="e">
        <x:f t="shared" si="170"/>
        <x:v>#VALUE!</x:v>
      </x:c>
      <x:c r="Q837" s="68">
        <x:v>0</x:v>
      </x:c>
      <x:c r="R837" s="73">
        <x:f t="shared" si="171"/>
        <x:v>0</x:v>
      </x:c>
      <x:c r="S837" s="68">
        <x:v>0</x:v>
      </x:c>
      <x:c r="T837" s="73">
        <x:f t="shared" si="172"/>
        <x:v>0</x:v>
      </x:c>
      <x:c r="U837" s="26" t="e">
        <x:v>#VALUE!</x:v>
      </x:c>
      <x:c r="V837" s="26">
        <x:f t="shared" si="173"/>
        <x:v>232.13159200000001</x:v>
      </x:c>
      <x:c r="W837" s="73" t="e">
        <x:f t="shared" si="174"/>
        <x:v>#VALUE!</x:v>
      </x:c>
      <x:c r="X837" s="74" t="e">
        <x:f t="shared" si="175"/>
        <x:v>#VALUE!</x:v>
      </x:c>
      <x:c r="Y837" s="68" t="e">
        <x:f t="shared" si="176"/>
        <x:v>#VALUE!</x:v>
      </x:c>
      <x:c r="Z837" s="68" t="e">
        <x:f t="shared" si="177"/>
        <x:v>#VALUE!</x:v>
      </x:c>
      <x:c r="AF837" s="91"/>
      <x:c r="AG837" s="59"/>
    </x:row>
    <x:row r="838" spans="1:33" ht="16.5">
      <x:c r="A838" s="118">
        <x:v>44</x:v>
      </x:c>
      <x:c r="B838" s="118"/>
      <x:c r="C838" s="113">
        <x:v>8</x:v>
      </x:c>
      <x:c r="D838" s="210" t="s">
        <x:v>93</x:v>
      </x:c>
      <x:c r="E838" s="210" t="s">
        <x:v>58</x:v>
      </x:c>
      <x:c r="F838" s="20" t="s">
        <x:v>73</x:v>
      </x:c>
      <x:c r="G838" s="158" t="e">
        <x:f t="shared" si="178"/>
        <x:v>#VALUE!</x:v>
      </x:c>
      <x:c r="H838" s="158">
        <x:f t="shared" si="178"/>
        <x:v>225.87857600000001</x:v>
      </x:c>
      <x:c r="I838" s="285" t="e">
        <x:f t="shared" si="178"/>
        <x:v>#VALUE!</x:v>
      </x:c>
      <x:c r="J838" s="106" t="e">
        <x:v>#VALUE!</x:v>
      </x:c>
      <x:c r="K838" s="73" t="e">
        <x:v>#VALUE!</x:v>
      </x:c>
      <x:c r="L838" s="68" t="e">
        <x:v>#VALUE!</x:v>
      </x:c>
      <x:c r="M838" s="73" t="e">
        <x:v>#VALUE!</x:v>
      </x:c>
      <x:c r="N838" s="159">
        <x:v>225.87857600000001</x:v>
      </x:c>
      <x:c r="O838" s="106" t="e">
        <x:v>#VALUE!</x:v>
      </x:c>
      <x:c r="P838" s="73" t="e">
        <x:f t="shared" si="170"/>
        <x:v>#VALUE!</x:v>
      </x:c>
      <x:c r="Q838" s="68">
        <x:v>0</x:v>
      </x:c>
      <x:c r="R838" s="73">
        <x:f t="shared" si="171"/>
        <x:v>0</x:v>
      </x:c>
      <x:c r="S838" s="68">
        <x:v>0</x:v>
      </x:c>
      <x:c r="T838" s="73">
        <x:f t="shared" si="172"/>
        <x:v>0</x:v>
      </x:c>
      <x:c r="U838" s="26" t="e">
        <x:v>#VALUE!</x:v>
      </x:c>
      <x:c r="V838" s="26">
        <x:f t="shared" si="173"/>
        <x:v>225.87857600000001</x:v>
      </x:c>
      <x:c r="W838" s="73" t="e">
        <x:f t="shared" si="174"/>
        <x:v>#VALUE!</x:v>
      </x:c>
      <x:c r="X838" s="74" t="e">
        <x:f t="shared" si="175"/>
        <x:v>#VALUE!</x:v>
      </x:c>
      <x:c r="Y838" s="68" t="e">
        <x:f t="shared" si="176"/>
        <x:v>#VALUE!</x:v>
      </x:c>
      <x:c r="Z838" s="68" t="e">
        <x:f t="shared" si="177"/>
        <x:v>#VALUE!</x:v>
      </x:c>
      <x:c r="AF838" s="91"/>
      <x:c r="AG838" s="59"/>
    </x:row>
    <x:row r="839" spans="1:33">
      <x:c r="A839" s="118">
        <x:v>45</x:v>
      </x:c>
      <x:c r="B839" s="118"/>
      <x:c r="C839" s="113">
        <x:v>8</x:v>
      </x:c>
      <x:c r="D839" s="210" t="s">
        <x:v>74</x:v>
      </x:c>
      <x:c r="E839" s="210" t="s">
        <x:v>75</x:v>
      </x:c>
      <x:c r="F839" s="20" t="s">
        <x:v>10</x:v>
      </x:c>
      <x:c r="G839" s="158" t="e">
        <x:f t="shared" si="178"/>
        <x:v>#VALUE!</x:v>
      </x:c>
      <x:c r="H839" s="158">
        <x:f t="shared" si="178"/>
        <x:v>1965.4791865433124</x:v>
      </x:c>
      <x:c r="I839" s="285" t="e">
        <x:f t="shared" si="178"/>
        <x:v>#VALUE!</x:v>
      </x:c>
      <x:c r="J839" s="106" t="e">
        <x:v>#VALUE!</x:v>
      </x:c>
      <x:c r="K839" s="73" t="e">
        <x:v>#VALUE!</x:v>
      </x:c>
      <x:c r="L839" s="68" t="e">
        <x:v>#VALUE!</x:v>
      </x:c>
      <x:c r="M839" s="73" t="e">
        <x:v>#VALUE!</x:v>
      </x:c>
      <x:c r="N839" s="159">
        <x:v>1965.4791865433124</x:v>
      </x:c>
      <x:c r="O839" s="106" t="e">
        <x:v>#VALUE!</x:v>
      </x:c>
      <x:c r="P839" s="73" t="e">
        <x:f t="shared" si="170"/>
        <x:v>#VALUE!</x:v>
      </x:c>
      <x:c r="Q839" s="68">
        <x:v>0</x:v>
      </x:c>
      <x:c r="R839" s="73">
        <x:f t="shared" si="171"/>
        <x:v>0</x:v>
      </x:c>
      <x:c r="S839" s="68">
        <x:v>0</x:v>
      </x:c>
      <x:c r="T839" s="73">
        <x:f t="shared" si="172"/>
        <x:v>0</x:v>
      </x:c>
      <x:c r="U839" s="26" t="e">
        <x:v>#VALUE!</x:v>
      </x:c>
      <x:c r="V839" s="26">
        <x:f t="shared" si="173"/>
        <x:v>1965.4791865433124</x:v>
      </x:c>
      <x:c r="W839" s="73" t="e">
        <x:f t="shared" si="174"/>
        <x:v>#VALUE!</x:v>
      </x:c>
      <x:c r="X839" s="74" t="e">
        <x:f t="shared" si="175"/>
        <x:v>#VALUE!</x:v>
      </x:c>
      <x:c r="Y839" s="68" t="e">
        <x:f t="shared" si="176"/>
        <x:v>#VALUE!</x:v>
      </x:c>
      <x:c r="Z839" s="68" t="e">
        <x:f t="shared" si="177"/>
        <x:v>#VALUE!</x:v>
      </x:c>
    </x:row>
    <x:row r="840" spans="1:33">
      <x:c r="A840" s="118">
        <x:v>46</x:v>
      </x:c>
      <x:c r="B840" s="118"/>
      <x:c r="C840" s="113">
        <x:v>8</x:v>
      </x:c>
      <x:c r="D840" s="210" t="s">
        <x:v>76</x:v>
      </x:c>
      <x:c r="E840" s="210" t="s">
        <x:v>75</x:v>
      </x:c>
      <x:c r="F840" s="20" t="s">
        <x:v>10</x:v>
      </x:c>
      <x:c r="G840" s="158" t="e">
        <x:f t="shared" si="178"/>
        <x:v>#VALUE!</x:v>
      </x:c>
      <x:c r="H840" s="158">
        <x:f t="shared" si="178"/>
        <x:v>945.74445695009263</x:v>
      </x:c>
      <x:c r="I840" s="285" t="e">
        <x:f t="shared" si="178"/>
        <x:v>#VALUE!</x:v>
      </x:c>
      <x:c r="J840" s="106" t="e">
        <x:v>#VALUE!</x:v>
      </x:c>
      <x:c r="K840" s="73" t="e">
        <x:v>#VALUE!</x:v>
      </x:c>
      <x:c r="L840" s="68" t="e">
        <x:v>#VALUE!</x:v>
      </x:c>
      <x:c r="M840" s="73" t="e">
        <x:v>#VALUE!</x:v>
      </x:c>
      <x:c r="N840" s="159">
        <x:v>945.74445695009263</x:v>
      </x:c>
      <x:c r="O840" s="106" t="e">
        <x:v>#VALUE!</x:v>
      </x:c>
      <x:c r="P840" s="73" t="e">
        <x:f t="shared" si="170"/>
        <x:v>#VALUE!</x:v>
      </x:c>
      <x:c r="Q840" s="68">
        <x:v>0</x:v>
      </x:c>
      <x:c r="R840" s="73">
        <x:f t="shared" si="171"/>
        <x:v>0</x:v>
      </x:c>
      <x:c r="S840" s="68">
        <x:v>0</x:v>
      </x:c>
      <x:c r="T840" s="73">
        <x:f t="shared" si="172"/>
        <x:v>0</x:v>
      </x:c>
      <x:c r="U840" s="26" t="e">
        <x:v>#VALUE!</x:v>
      </x:c>
      <x:c r="V840" s="26">
        <x:f t="shared" si="173"/>
        <x:v>945.74445695009263</x:v>
      </x:c>
      <x:c r="W840" s="73" t="e">
        <x:f t="shared" si="174"/>
        <x:v>#VALUE!</x:v>
      </x:c>
      <x:c r="X840" s="74" t="e">
        <x:f t="shared" si="175"/>
        <x:v>#VALUE!</x:v>
      </x:c>
      <x:c r="Y840" s="68" t="e">
        <x:f t="shared" si="176"/>
        <x:v>#VALUE!</x:v>
      </x:c>
      <x:c r="Z840" s="68" t="e">
        <x:f t="shared" si="177"/>
        <x:v>#VALUE!</x:v>
      </x:c>
    </x:row>
    <x:row r="841" spans="1:33">
      <x:c r="A841" s="118">
        <x:v>47</x:v>
      </x:c>
      <x:c r="B841" s="118"/>
      <x:c r="C841" s="113">
        <x:v>8</x:v>
      </x:c>
      <x:c r="D841" s="210" t="s">
        <x:v>1632</x:v>
      </x:c>
      <x:c r="E841" s="210" t="s">
        <x:v>119</x:v>
      </x:c>
      <x:c r="F841" s="20" t="s">
        <x:v>1633</x:v>
      </x:c>
      <x:c r="G841" s="158">
        <x:f t="shared" si="178"/>
        <x:v>0</x:v>
      </x:c>
      <x:c r="H841" s="158">
        <x:f t="shared" si="178"/>
        <x:v>0</x:v>
      </x:c>
      <x:c r="I841" s="285">
        <x:f t="shared" si="178"/>
        <x:v>0</x:v>
      </x:c>
      <x:c r="J841" s="106" t="e">
        <x:v>#VALUE!</x:v>
      </x:c>
      <x:c r="K841" s="73" t="e">
        <x:v>#VALUE!</x:v>
      </x:c>
      <x:c r="L841" s="68" t="e">
        <x:v>#VALUE!</x:v>
      </x:c>
      <x:c r="M841" s="73" t="e">
        <x:v>#VALUE!</x:v>
      </x:c>
      <x:c r="N841" s="159">
        <x:v>0</x:v>
      </x:c>
      <x:c r="O841" s="106" t="e">
        <x:v>#VALUE!</x:v>
      </x:c>
      <x:c r="P841" s="73" t="e">
        <x:f t="shared" si="170"/>
        <x:v>#VALUE!</x:v>
      </x:c>
      <x:c r="Q841" s="68">
        <x:v>0</x:v>
      </x:c>
      <x:c r="R841" s="73">
        <x:f t="shared" si="171"/>
        <x:v>0</x:v>
      </x:c>
      <x:c r="S841" s="68">
        <x:v>0</x:v>
      </x:c>
      <x:c r="T841" s="73">
        <x:f t="shared" si="172"/>
        <x:v>0</x:v>
      </x:c>
      <x:c r="U841" s="26" t="e">
        <x:v>#VALUE!</x:v>
      </x:c>
      <x:c r="V841" s="26">
        <x:f t="shared" si="173"/>
        <x:v>0</x:v>
      </x:c>
      <x:c r="W841" s="73" t="e">
        <x:f t="shared" si="174"/>
        <x:v>#VALUE!</x:v>
      </x:c>
      <x:c r="X841" s="74" t="e">
        <x:f t="shared" si="175"/>
        <x:v>#VALUE!</x:v>
      </x:c>
      <x:c r="Y841" s="68" t="e">
        <x:f t="shared" si="176"/>
        <x:v>#VALUE!</x:v>
      </x:c>
      <x:c r="Z841" s="68" t="e">
        <x:f t="shared" si="177"/>
        <x:v>#VALUE!</x:v>
      </x:c>
    </x:row>
    <x:row r="842" spans="1:33">
      <x:c r="A842" s="118">
        <x:v>48</x:v>
      </x:c>
      <x:c r="B842" s="118"/>
      <x:c r="C842" s="113">
        <x:v>8</x:v>
      </x:c>
      <x:c r="D842" s="210" t="s">
        <x:v>77</x:v>
      </x:c>
      <x:c r="E842" s="210" t="s">
        <x:v>75</x:v>
      </x:c>
      <x:c r="F842" s="20" t="s">
        <x:v>78</x:v>
      </x:c>
      <x:c r="G842" s="158" t="e">
        <x:f t="shared" si="178"/>
        <x:v>#VALUE!</x:v>
      </x:c>
      <x:c r="H842" s="158">
        <x:f t="shared" si="178"/>
        <x:v>651.59</x:v>
      </x:c>
      <x:c r="I842" s="285" t="e">
        <x:f t="shared" si="178"/>
        <x:v>#VALUE!</x:v>
      </x:c>
      <x:c r="J842" s="106" t="e">
        <x:v>#VALUE!</x:v>
      </x:c>
      <x:c r="K842" s="73" t="e">
        <x:v>#VALUE!</x:v>
      </x:c>
      <x:c r="L842" s="68" t="e">
        <x:v>#VALUE!</x:v>
      </x:c>
      <x:c r="M842" s="73" t="e">
        <x:v>#VALUE!</x:v>
      </x:c>
      <x:c r="N842" s="159">
        <x:v>651.59</x:v>
      </x:c>
      <x:c r="O842" s="106" t="e">
        <x:v>#VALUE!</x:v>
      </x:c>
      <x:c r="P842" s="73" t="e">
        <x:f t="shared" si="170"/>
        <x:v>#VALUE!</x:v>
      </x:c>
      <x:c r="Q842" s="68">
        <x:v>0</x:v>
      </x:c>
      <x:c r="R842" s="73">
        <x:f t="shared" si="171"/>
        <x:v>0</x:v>
      </x:c>
      <x:c r="S842" s="68">
        <x:v>0</x:v>
      </x:c>
      <x:c r="T842" s="73">
        <x:f t="shared" si="172"/>
        <x:v>0</x:v>
      </x:c>
      <x:c r="U842" s="26" t="e">
        <x:v>#VALUE!</x:v>
      </x:c>
      <x:c r="V842" s="26">
        <x:f t="shared" si="173"/>
        <x:v>651.59</x:v>
      </x:c>
      <x:c r="W842" s="73" t="e">
        <x:f t="shared" si="174"/>
        <x:v>#VALUE!</x:v>
      </x:c>
      <x:c r="X842" s="74" t="e">
        <x:f t="shared" si="175"/>
        <x:v>#VALUE!</x:v>
      </x:c>
      <x:c r="Y842" s="68" t="e">
        <x:f t="shared" si="176"/>
        <x:v>#VALUE!</x:v>
      </x:c>
      <x:c r="Z842" s="68" t="e">
        <x:f t="shared" si="177"/>
        <x:v>#VALUE!</x:v>
      </x:c>
    </x:row>
    <x:row r="843" spans="1:33" s="26" customFormat="1">
      <x:c r="A843" s="118">
        <x:v>49</x:v>
      </x:c>
      <x:c r="B843" s="118"/>
      <x:c r="C843" s="113">
        <x:v>8</x:v>
      </x:c>
      <x:c r="D843" s="210" t="s">
        <x:v>79</x:v>
      </x:c>
      <x:c r="E843" s="210" t="s">
        <x:v>75</x:v>
      </x:c>
      <x:c r="F843" s="20" t="s">
        <x:v>78</x:v>
      </x:c>
      <x:c r="G843" s="158" t="e">
        <x:f t="shared" si="178"/>
        <x:v>#VALUE!</x:v>
      </x:c>
      <x:c r="H843" s="197">
        <x:f t="shared" si="178"/>
        <x:v>651.59</x:v>
      </x:c>
      <x:c r="I843" s="285" t="e">
        <x:f t="shared" si="178"/>
        <x:v>#VALUE!</x:v>
      </x:c>
      <x:c r="J843" s="106" t="e">
        <x:v>#VALUE!</x:v>
      </x:c>
      <x:c r="K843" s="73" t="e">
        <x:v>#VALUE!</x:v>
      </x:c>
      <x:c r="L843" s="68" t="e">
        <x:v>#VALUE!</x:v>
      </x:c>
      <x:c r="M843" s="73" t="e">
        <x:v>#VALUE!</x:v>
      </x:c>
      <x:c r="N843" s="159">
        <x:v>651.59</x:v>
      </x:c>
      <x:c r="O843" s="106" t="e">
        <x:v>#VALUE!</x:v>
      </x:c>
      <x:c r="P843" s="73" t="e">
        <x:f t="shared" si="170"/>
        <x:v>#VALUE!</x:v>
      </x:c>
      <x:c r="Q843" s="68">
        <x:v>0</x:v>
      </x:c>
      <x:c r="R843" s="73">
        <x:f t="shared" si="171"/>
        <x:v>0</x:v>
      </x:c>
      <x:c r="S843" s="68">
        <x:v>0</x:v>
      </x:c>
      <x:c r="T843" s="73">
        <x:f t="shared" si="172"/>
        <x:v>0</x:v>
      </x:c>
      <x:c r="U843" s="26" t="e">
        <x:v>#VALUE!</x:v>
      </x:c>
      <x:c r="V843" s="26">
        <x:f t="shared" si="173"/>
        <x:v>651.59</x:v>
      </x:c>
      <x:c r="W843" s="73" t="e">
        <x:f t="shared" si="174"/>
        <x:v>#VALUE!</x:v>
      </x:c>
      <x:c r="X843" s="74" t="e">
        <x:f t="shared" si="175"/>
        <x:v>#VALUE!</x:v>
      </x:c>
      <x:c r="Y843" s="68" t="e">
        <x:f t="shared" si="176"/>
        <x:v>#VALUE!</x:v>
      </x:c>
      <x:c r="Z843" s="68" t="e">
        <x:f t="shared" si="177"/>
        <x:v>#VALUE!</x:v>
      </x:c>
      <x:c r="AC843" s="20"/>
    </x:row>
    <x:row r="844" spans="1:33" s="26" customFormat="1">
      <x:c r="A844" s="118">
        <x:v>50</x:v>
      </x:c>
      <x:c r="B844" s="118"/>
      <x:c r="C844" s="113">
        <x:v>8</x:v>
      </x:c>
      <x:c r="D844" s="210" t="s">
        <x:v>80</x:v>
      </x:c>
      <x:c r="E844" s="210" t="s">
        <x:v>75</x:v>
      </x:c>
      <x:c r="F844" s="20" t="s">
        <x:v>81</x:v>
      </x:c>
      <x:c r="G844" s="158" t="e">
        <x:f t="shared" si="178"/>
        <x:v>#VALUE!</x:v>
      </x:c>
      <x:c r="H844" s="197">
        <x:f t="shared" si="178"/>
        <x:v>3963.20678</x:v>
      </x:c>
      <x:c r="I844" s="285" t="e">
        <x:f t="shared" si="178"/>
        <x:v>#VALUE!</x:v>
      </x:c>
      <x:c r="J844" s="106" t="e">
        <x:v>#VALUE!</x:v>
      </x:c>
      <x:c r="K844" s="73" t="e">
        <x:v>#VALUE!</x:v>
      </x:c>
      <x:c r="L844" s="68" t="e">
        <x:v>#VALUE!</x:v>
      </x:c>
      <x:c r="M844" s="73" t="e">
        <x:v>#VALUE!</x:v>
      </x:c>
      <x:c r="N844" s="159">
        <x:v>3963.20678</x:v>
      </x:c>
      <x:c r="O844" s="106" t="e">
        <x:v>#VALUE!</x:v>
      </x:c>
      <x:c r="P844" s="73" t="e">
        <x:f t="shared" si="170"/>
        <x:v>#VALUE!</x:v>
      </x:c>
      <x:c r="Q844" s="68">
        <x:v>0</x:v>
      </x:c>
      <x:c r="R844" s="73">
        <x:f t="shared" si="171"/>
        <x:v>0</x:v>
      </x:c>
      <x:c r="S844" s="68">
        <x:v>0</x:v>
      </x:c>
      <x:c r="T844" s="73">
        <x:f t="shared" si="172"/>
        <x:v>0</x:v>
      </x:c>
      <x:c r="U844" s="26" t="e">
        <x:v>#VALUE!</x:v>
      </x:c>
      <x:c r="V844" s="26">
        <x:f t="shared" si="173"/>
        <x:v>3963.20678</x:v>
      </x:c>
      <x:c r="W844" s="73" t="e">
        <x:f t="shared" si="174"/>
        <x:v>#VALUE!</x:v>
      </x:c>
      <x:c r="X844" s="74" t="e">
        <x:f t="shared" si="175"/>
        <x:v>#VALUE!</x:v>
      </x:c>
      <x:c r="Y844" s="68" t="e">
        <x:f t="shared" si="176"/>
        <x:v>#VALUE!</x:v>
      </x:c>
      <x:c r="Z844" s="68" t="e">
        <x:f t="shared" si="177"/>
        <x:v>#VALUE!</x:v>
      </x:c>
      <x:c r="AC844" s="20"/>
    </x:row>
    <x:row r="845" spans="1:33" s="26" customFormat="1">
      <x:c r="A845" s="118">
        <x:v>51</x:v>
      </x:c>
      <x:c r="B845" s="118"/>
      <x:c r="C845" s="113">
        <x:v>8</x:v>
      </x:c>
      <x:c r="D845" s="210" t="s">
        <x:v>82</x:v>
      </x:c>
      <x:c r="E845" s="210" t="s">
        <x:v>75</x:v>
      </x:c>
      <x:c r="F845" s="20" t="s">
        <x:v>81</x:v>
      </x:c>
      <x:c r="G845" s="158" t="e">
        <x:f t="shared" si="178"/>
        <x:v>#VALUE!</x:v>
      </x:c>
      <x:c r="H845" s="284">
        <x:f t="shared" si="178"/>
        <x:v>350.63</x:v>
      </x:c>
      <x:c r="I845" s="285" t="e">
        <x:f t="shared" si="178"/>
        <x:v>#VALUE!</x:v>
      </x:c>
      <x:c r="J845" s="106" t="e">
        <x:v>#VALUE!</x:v>
      </x:c>
      <x:c r="K845" s="73" t="e">
        <x:v>#VALUE!</x:v>
      </x:c>
      <x:c r="L845" s="68" t="e">
        <x:v>#VALUE!</x:v>
      </x:c>
      <x:c r="M845" s="73" t="e">
        <x:v>#VALUE!</x:v>
      </x:c>
      <x:c r="N845" s="159">
        <x:v>350.63</x:v>
      </x:c>
      <x:c r="O845" s="106" t="e">
        <x:v>#VALUE!</x:v>
      </x:c>
      <x:c r="P845" s="73" t="e">
        <x:f t="shared" si="170"/>
        <x:v>#VALUE!</x:v>
      </x:c>
      <x:c r="Q845" s="68">
        <x:v>0</x:v>
      </x:c>
      <x:c r="R845" s="73">
        <x:f t="shared" si="171"/>
        <x:v>0</x:v>
      </x:c>
      <x:c r="S845" s="68">
        <x:v>0</x:v>
      </x:c>
      <x:c r="T845" s="73">
        <x:f t="shared" si="172"/>
        <x:v>0</x:v>
      </x:c>
      <x:c r="U845" s="26" t="e">
        <x:v>#VALUE!</x:v>
      </x:c>
      <x:c r="V845" s="26">
        <x:f t="shared" si="173"/>
        <x:v>350.63</x:v>
      </x:c>
      <x:c r="W845" s="73" t="e">
        <x:f t="shared" si="174"/>
        <x:v>#VALUE!</x:v>
      </x:c>
      <x:c r="X845" s="74" t="e">
        <x:f t="shared" si="175"/>
        <x:v>#VALUE!</x:v>
      </x:c>
      <x:c r="Y845" s="68" t="e">
        <x:f t="shared" si="176"/>
        <x:v>#VALUE!</x:v>
      </x:c>
      <x:c r="Z845" s="68" t="e">
        <x:f t="shared" si="177"/>
        <x:v>#VALUE!</x:v>
      </x:c>
      <x:c r="AC845" s="20"/>
    </x:row>
    <x:row r="846" spans="1:33" s="26" customFormat="1">
      <x:c r="A846" s="118">
        <x:v>52</x:v>
      </x:c>
      <x:c r="B846" s="118"/>
      <x:c r="C846" s="113">
        <x:v>8</x:v>
      </x:c>
      <x:c r="D846" s="210" t="s">
        <x:v>1441</x:v>
      </x:c>
      <x:c r="E846" s="210" t="s">
        <x:v>58</x:v>
      </x:c>
      <x:c r="F846" s="20" t="s">
        <x:v>1420</x:v>
      </x:c>
      <x:c r="G846" s="158" t="e">
        <x:f t="shared" si="178"/>
        <x:v>#VALUE!</x:v>
      </x:c>
      <x:c r="H846" s="284">
        <x:f t="shared" si="178"/>
        <x:v>0</x:v>
      </x:c>
      <x:c r="I846" s="285" t="e">
        <x:f t="shared" si="178"/>
        <x:v>#VALUE!</x:v>
      </x:c>
      <x:c r="J846" s="106" t="e">
        <x:v>#VALUE!</x:v>
      </x:c>
      <x:c r="K846" s="73" t="e">
        <x:v>#VALUE!</x:v>
      </x:c>
      <x:c r="L846" s="68" t="e">
        <x:v>#VALUE!</x:v>
      </x:c>
      <x:c r="M846" s="73" t="e">
        <x:v>#VALUE!</x:v>
      </x:c>
      <x:c r="N846" s="159">
        <x:v>0</x:v>
      </x:c>
      <x:c r="O846" s="106" t="e">
        <x:v>#VALUE!</x:v>
      </x:c>
      <x:c r="P846" s="73" t="e">
        <x:f t="shared" si="170"/>
        <x:v>#VALUE!</x:v>
      </x:c>
      <x:c r="Q846" s="68">
        <x:v>0</x:v>
      </x:c>
      <x:c r="R846" s="73">
        <x:f t="shared" si="171"/>
        <x:v>0</x:v>
      </x:c>
      <x:c r="S846" s="68">
        <x:v>0</x:v>
      </x:c>
      <x:c r="T846" s="73">
        <x:f t="shared" si="172"/>
        <x:v>0</x:v>
      </x:c>
      <x:c r="U846" s="26" t="e">
        <x:v>#VALUE!</x:v>
      </x:c>
      <x:c r="V846" s="26">
        <x:f t="shared" si="173"/>
        <x:v>0</x:v>
      </x:c>
      <x:c r="W846" s="73" t="e">
        <x:f t="shared" si="174"/>
        <x:v>#VALUE!</x:v>
      </x:c>
      <x:c r="X846" s="74" t="e">
        <x:f t="shared" si="175"/>
        <x:v>#VALUE!</x:v>
      </x:c>
      <x:c r="Y846" s="68" t="e">
        <x:f t="shared" si="176"/>
        <x:v>#VALUE!</x:v>
      </x:c>
      <x:c r="Z846" s="68" t="e">
        <x:f t="shared" si="177"/>
        <x:v>#VALUE!</x:v>
      </x:c>
      <x:c r="AC846" s="20"/>
    </x:row>
    <x:row r="847" spans="1:33" s="26" customFormat="1">
      <x:c r="A847" s="118">
        <x:v>53</x:v>
      </x:c>
      <x:c r="B847" s="118"/>
      <x:c r="C847" s="113">
        <x:v>8</x:v>
      </x:c>
      <x:c r="D847" s="210" t="s">
        <x:v>1442</x:v>
      </x:c>
      <x:c r="E847" s="210" t="s">
        <x:v>58</x:v>
      </x:c>
      <x:c r="F847" s="20" t="s">
        <x:v>1420</x:v>
      </x:c>
      <x:c r="G847" s="158" t="e">
        <x:f t="shared" si="178"/>
        <x:v>#VALUE!</x:v>
      </x:c>
      <x:c r="H847" s="284">
        <x:f t="shared" si="178"/>
        <x:v>0</x:v>
      </x:c>
      <x:c r="I847" s="285" t="e">
        <x:f t="shared" si="178"/>
        <x:v>#VALUE!</x:v>
      </x:c>
      <x:c r="J847" s="106" t="e">
        <x:v>#VALUE!</x:v>
      </x:c>
      <x:c r="K847" s="73" t="e">
        <x:v>#VALUE!</x:v>
      </x:c>
      <x:c r="L847" s="68" t="e">
        <x:v>#VALUE!</x:v>
      </x:c>
      <x:c r="M847" s="73" t="e">
        <x:v>#VALUE!</x:v>
      </x:c>
      <x:c r="N847" s="159">
        <x:v>0</x:v>
      </x:c>
      <x:c r="O847" s="106" t="e">
        <x:v>#VALUE!</x:v>
      </x:c>
      <x:c r="P847" s="73" t="e">
        <x:f t="shared" si="170"/>
        <x:v>#VALUE!</x:v>
      </x:c>
      <x:c r="Q847" s="68">
        <x:v>0</x:v>
      </x:c>
      <x:c r="R847" s="73">
        <x:f t="shared" si="171"/>
        <x:v>0</x:v>
      </x:c>
      <x:c r="S847" s="68">
        <x:v>0</x:v>
      </x:c>
      <x:c r="T847" s="73">
        <x:f t="shared" si="172"/>
        <x:v>0</x:v>
      </x:c>
      <x:c r="U847" s="26" t="e">
        <x:v>#VALUE!</x:v>
      </x:c>
      <x:c r="V847" s="26">
        <x:f t="shared" si="173"/>
        <x:v>0</x:v>
      </x:c>
      <x:c r="W847" s="73" t="e">
        <x:f t="shared" si="174"/>
        <x:v>#VALUE!</x:v>
      </x:c>
      <x:c r="X847" s="74" t="e">
        <x:f t="shared" si="175"/>
        <x:v>#VALUE!</x:v>
      </x:c>
      <x:c r="Y847" s="68" t="e">
        <x:f t="shared" si="176"/>
        <x:v>#VALUE!</x:v>
      </x:c>
      <x:c r="Z847" s="68" t="e">
        <x:f t="shared" si="177"/>
        <x:v>#VALUE!</x:v>
      </x:c>
      <x:c r="AC847" s="20"/>
    </x:row>
    <x:row r="848" spans="1:33" s="26" customFormat="1">
      <x:c r="A848" s="118">
        <x:v>54</x:v>
      </x:c>
      <x:c r="B848" s="118"/>
      <x:c r="C848" s="113">
        <x:v>8</x:v>
      </x:c>
      <x:c r="D848" s="210" t="s">
        <x:v>1443</x:v>
      </x:c>
      <x:c r="E848" s="210" t="s">
        <x:v>58</x:v>
      </x:c>
      <x:c r="F848" s="20" t="s">
        <x:v>1420</x:v>
      </x:c>
      <x:c r="G848" s="158" t="e">
        <x:f t="shared" si="178"/>
        <x:v>#VALUE!</x:v>
      </x:c>
      <x:c r="H848" s="284">
        <x:f t="shared" si="178"/>
        <x:v>0</x:v>
      </x:c>
      <x:c r="I848" s="285" t="e">
        <x:f t="shared" si="178"/>
        <x:v>#VALUE!</x:v>
      </x:c>
      <x:c r="J848" s="106" t="e">
        <x:v>#VALUE!</x:v>
      </x:c>
      <x:c r="K848" s="73" t="e">
        <x:v>#VALUE!</x:v>
      </x:c>
      <x:c r="L848" s="68" t="e">
        <x:v>#VALUE!</x:v>
      </x:c>
      <x:c r="M848" s="73" t="e">
        <x:v>#VALUE!</x:v>
      </x:c>
      <x:c r="N848" s="159">
        <x:v>0</x:v>
      </x:c>
      <x:c r="O848" s="106" t="e">
        <x:v>#VALUE!</x:v>
      </x:c>
      <x:c r="P848" s="73" t="e">
        <x:f t="shared" si="170"/>
        <x:v>#VALUE!</x:v>
      </x:c>
      <x:c r="Q848" s="68">
        <x:v>0</x:v>
      </x:c>
      <x:c r="R848" s="73">
        <x:f t="shared" si="171"/>
        <x:v>0</x:v>
      </x:c>
      <x:c r="S848" s="68">
        <x:v>0</x:v>
      </x:c>
      <x:c r="T848" s="73">
        <x:f t="shared" si="172"/>
        <x:v>0</x:v>
      </x:c>
      <x:c r="U848" s="26" t="e">
        <x:v>#VALUE!</x:v>
      </x:c>
      <x:c r="V848" s="26">
        <x:f t="shared" si="173"/>
        <x:v>0</x:v>
      </x:c>
      <x:c r="W848" s="73" t="e">
        <x:f t="shared" si="174"/>
        <x:v>#VALUE!</x:v>
      </x:c>
      <x:c r="X848" s="74" t="e">
        <x:f t="shared" si="175"/>
        <x:v>#VALUE!</x:v>
      </x:c>
      <x:c r="Y848" s="68" t="e">
        <x:f t="shared" si="176"/>
        <x:v>#VALUE!</x:v>
      </x:c>
      <x:c r="Z848" s="68" t="e">
        <x:f t="shared" si="177"/>
        <x:v>#VALUE!</x:v>
      </x:c>
    </x:row>
    <x:row r="849" spans="1:29" s="26" customFormat="1">
      <x:c r="A849" s="118">
        <x:v>55</x:v>
      </x:c>
      <x:c r="B849" s="118"/>
      <x:c r="C849" s="113">
        <x:v>8</x:v>
      </x:c>
      <x:c r="D849" s="210" t="s">
        <x:v>1444</x:v>
      </x:c>
      <x:c r="E849" s="210" t="s">
        <x:v>58</x:v>
      </x:c>
      <x:c r="F849" s="20" t="s">
        <x:v>1420</x:v>
      </x:c>
      <x:c r="G849" s="158" t="e">
        <x:f t="shared" si="178"/>
        <x:v>#VALUE!</x:v>
      </x:c>
      <x:c r="H849" s="284">
        <x:f t="shared" si="178"/>
        <x:v>0</x:v>
      </x:c>
      <x:c r="I849" s="285" t="e">
        <x:f t="shared" si="178"/>
        <x:v>#VALUE!</x:v>
      </x:c>
      <x:c r="J849" s="106" t="e">
        <x:v>#VALUE!</x:v>
      </x:c>
      <x:c r="K849" s="73" t="e">
        <x:v>#VALUE!</x:v>
      </x:c>
      <x:c r="L849" s="68" t="e">
        <x:v>#VALUE!</x:v>
      </x:c>
      <x:c r="M849" s="73" t="e">
        <x:v>#VALUE!</x:v>
      </x:c>
      <x:c r="N849" s="159">
        <x:v>0</x:v>
      </x:c>
      <x:c r="O849" s="106" t="e">
        <x:v>#VALUE!</x:v>
      </x:c>
      <x:c r="P849" s="73" t="e">
        <x:f t="shared" si="170"/>
        <x:v>#VALUE!</x:v>
      </x:c>
      <x:c r="Q849" s="68">
        <x:v>0</x:v>
      </x:c>
      <x:c r="R849" s="73">
        <x:f t="shared" si="171"/>
        <x:v>0</x:v>
      </x:c>
      <x:c r="S849" s="68">
        <x:v>0</x:v>
      </x:c>
      <x:c r="T849" s="73">
        <x:f t="shared" si="172"/>
        <x:v>0</x:v>
      </x:c>
      <x:c r="U849" s="26" t="e">
        <x:v>#VALUE!</x:v>
      </x:c>
      <x:c r="V849" s="26">
        <x:f t="shared" si="173"/>
        <x:v>0</x:v>
      </x:c>
      <x:c r="W849" s="73" t="e">
        <x:f t="shared" si="174"/>
        <x:v>#VALUE!</x:v>
      </x:c>
      <x:c r="X849" s="74" t="e">
        <x:f t="shared" si="175"/>
        <x:v>#VALUE!</x:v>
      </x:c>
      <x:c r="Y849" s="68" t="e">
        <x:f t="shared" si="176"/>
        <x:v>#VALUE!</x:v>
      </x:c>
      <x:c r="Z849" s="68" t="e">
        <x:f t="shared" si="177"/>
        <x:v>#VALUE!</x:v>
      </x:c>
    </x:row>
    <x:row r="850" spans="1:29" s="26" customFormat="1">
      <x:c r="A850" s="118">
        <x:v>56</x:v>
      </x:c>
      <x:c r="B850" s="118"/>
      <x:c r="C850" s="113">
        <x:v>8</x:v>
      </x:c>
      <x:c r="D850" s="210" t="s">
        <x:v>1384</x:v>
      </x:c>
      <x:c r="E850" s="210" t="s">
        <x:v>95</x:v>
      </x:c>
      <x:c r="F850" s="20" t="s">
        <x:v>1385</x:v>
      </x:c>
      <x:c r="G850" s="158" t="e">
        <x:f t="shared" si="178"/>
        <x:v>#VALUE!</x:v>
      </x:c>
      <x:c r="H850" s="284">
        <x:f t="shared" si="178"/>
        <x:v>0</x:v>
      </x:c>
      <x:c r="I850" s="285" t="e">
        <x:f t="shared" si="178"/>
        <x:v>#VALUE!</x:v>
      </x:c>
      <x:c r="J850" s="106" t="e">
        <x:v>#VALUE!</x:v>
      </x:c>
      <x:c r="K850" s="73" t="e">
        <x:v>#VALUE!</x:v>
      </x:c>
      <x:c r="L850" s="68" t="e">
        <x:v>#VALUE!</x:v>
      </x:c>
      <x:c r="M850" s="73" t="e">
        <x:v>#VALUE!</x:v>
      </x:c>
      <x:c r="N850" s="159">
        <x:v>0</x:v>
      </x:c>
      <x:c r="O850" s="106" t="e">
        <x:v>#VALUE!</x:v>
      </x:c>
      <x:c r="P850" s="73" t="e">
        <x:f t="shared" si="170"/>
        <x:v>#VALUE!</x:v>
      </x:c>
      <x:c r="Q850" s="68">
        <x:v>0</x:v>
      </x:c>
      <x:c r="R850" s="73">
        <x:f t="shared" si="171"/>
        <x:v>0</x:v>
      </x:c>
      <x:c r="S850" s="68">
        <x:v>0</x:v>
      </x:c>
      <x:c r="T850" s="73">
        <x:f t="shared" si="172"/>
        <x:v>0</x:v>
      </x:c>
      <x:c r="U850" s="26" t="e">
        <x:v>#VALUE!</x:v>
      </x:c>
      <x:c r="V850" s="26">
        <x:f t="shared" si="173"/>
        <x:v>0</x:v>
      </x:c>
      <x:c r="W850" s="73" t="e">
        <x:f t="shared" si="174"/>
        <x:v>#VALUE!</x:v>
      </x:c>
      <x:c r="X850" s="74" t="e">
        <x:f t="shared" si="175"/>
        <x:v>#VALUE!</x:v>
      </x:c>
      <x:c r="Y850" s="68" t="e">
        <x:f t="shared" si="176"/>
        <x:v>#VALUE!</x:v>
      </x:c>
      <x:c r="Z850" s="68" t="e">
        <x:f t="shared" si="177"/>
        <x:v>#VALUE!</x:v>
      </x:c>
    </x:row>
    <x:row r="851" spans="1:29" s="26" customFormat="1">
      <x:c r="A851" s="118">
        <x:v>57</x:v>
      </x:c>
      <x:c r="B851" s="118"/>
      <x:c r="C851" s="113">
        <x:v>8</x:v>
      </x:c>
      <x:c r="D851" s="210" t="s">
        <x:v>1382</x:v>
      </x:c>
      <x:c r="E851" s="210" t="s">
        <x:v>95</x:v>
      </x:c>
      <x:c r="F851" s="20" t="s">
        <x:v>1383</x:v>
      </x:c>
      <x:c r="G851" s="158" t="e">
        <x:f t="shared" si="178"/>
        <x:v>#VALUE!</x:v>
      </x:c>
      <x:c r="H851" s="284">
        <x:f t="shared" si="178"/>
        <x:v>0</x:v>
      </x:c>
      <x:c r="I851" s="285" t="e">
        <x:f t="shared" si="178"/>
        <x:v>#VALUE!</x:v>
      </x:c>
      <x:c r="J851" s="106" t="e">
        <x:v>#VALUE!</x:v>
      </x:c>
      <x:c r="K851" s="73" t="e">
        <x:v>#VALUE!</x:v>
      </x:c>
      <x:c r="L851" s="68" t="e">
        <x:v>#VALUE!</x:v>
      </x:c>
      <x:c r="M851" s="73" t="e">
        <x:v>#VALUE!</x:v>
      </x:c>
      <x:c r="N851" s="159">
        <x:v>0</x:v>
      </x:c>
      <x:c r="O851" s="106" t="e">
        <x:v>#VALUE!</x:v>
      </x:c>
      <x:c r="P851" s="73" t="e">
        <x:f t="shared" si="170"/>
        <x:v>#VALUE!</x:v>
      </x:c>
      <x:c r="Q851" s="68">
        <x:v>0</x:v>
      </x:c>
      <x:c r="R851" s="73">
        <x:f t="shared" si="171"/>
        <x:v>0</x:v>
      </x:c>
      <x:c r="S851" s="21">
        <x:v>0</x:v>
      </x:c>
      <x:c r="T851" s="73">
        <x:f t="shared" si="172"/>
        <x:v>0</x:v>
      </x:c>
      <x:c r="U851" s="26" t="e">
        <x:v>#VALUE!</x:v>
      </x:c>
      <x:c r="V851" s="26">
        <x:f t="shared" si="173"/>
        <x:v>0</x:v>
      </x:c>
      <x:c r="W851" s="73" t="e">
        <x:f t="shared" si="174"/>
        <x:v>#VALUE!</x:v>
      </x:c>
      <x:c r="X851" s="74" t="e">
        <x:f t="shared" si="175"/>
        <x:v>#VALUE!</x:v>
      </x:c>
      <x:c r="Y851" s="68" t="e">
        <x:f t="shared" si="176"/>
        <x:v>#VALUE!</x:v>
      </x:c>
      <x:c r="Z851" s="68" t="e">
        <x:f t="shared" si="177"/>
        <x:v>#VALUE!</x:v>
      </x:c>
    </x:row>
    <x:row r="852" spans="1:29" s="26" customFormat="1">
      <x:c r="A852" s="118">
        <x:v>58</x:v>
      </x:c>
      <x:c r="B852" s="118"/>
      <x:c r="C852" s="113">
        <x:v>8</x:v>
      </x:c>
      <x:c r="D852" s="210" t="s">
        <x:v>83</x:v>
      </x:c>
      <x:c r="E852" s="210" t="s">
        <x:v>84</x:v>
      </x:c>
      <x:c r="F852" s="20" t="s">
        <x:v>10</x:v>
      </x:c>
      <x:c r="G852" s="158" t="e">
        <x:f t="shared" si="178"/>
        <x:v>#VALUE!</x:v>
      </x:c>
      <x:c r="H852" s="284">
        <x:f t="shared" si="178"/>
        <x:v>4127.3905919999997</x:v>
      </x:c>
      <x:c r="I852" s="285" t="e">
        <x:f t="shared" si="178"/>
        <x:v>#VALUE!</x:v>
      </x:c>
      <x:c r="J852" s="106" t="e">
        <x:v>#VALUE!</x:v>
      </x:c>
      <x:c r="K852" s="73" t="e">
        <x:v>#VALUE!</x:v>
      </x:c>
      <x:c r="L852" s="68" t="e">
        <x:v>#VALUE!</x:v>
      </x:c>
      <x:c r="M852" s="73" t="e">
        <x:v>#VALUE!</x:v>
      </x:c>
      <x:c r="N852" s="159">
        <x:v>4127.3905919999997</x:v>
      </x:c>
      <x:c r="O852" s="106" t="e">
        <x:v>#VALUE!</x:v>
      </x:c>
      <x:c r="P852" s="73" t="e">
        <x:f t="shared" si="170"/>
        <x:v>#VALUE!</x:v>
      </x:c>
      <x:c r="Q852" s="68">
        <x:v>0</x:v>
      </x:c>
      <x:c r="R852" s="73">
        <x:f t="shared" si="171"/>
        <x:v>0</x:v>
      </x:c>
      <x:c r="S852" s="21">
        <x:v>0</x:v>
      </x:c>
      <x:c r="T852" s="73">
        <x:f t="shared" si="172"/>
        <x:v>0</x:v>
      </x:c>
      <x:c r="U852" s="26" t="e">
        <x:v>#VALUE!</x:v>
      </x:c>
      <x:c r="V852" s="26">
        <x:f t="shared" si="173"/>
        <x:v>4127.3905919999997</x:v>
      </x:c>
      <x:c r="W852" s="73" t="e">
        <x:f t="shared" si="174"/>
        <x:v>#VALUE!</x:v>
      </x:c>
      <x:c r="X852" s="74" t="e">
        <x:f t="shared" si="175"/>
        <x:v>#VALUE!</x:v>
      </x:c>
      <x:c r="Y852" s="68" t="e">
        <x:f t="shared" si="176"/>
        <x:v>#VALUE!</x:v>
      </x:c>
      <x:c r="Z852" s="68" t="e">
        <x:f t="shared" si="177"/>
        <x:v>#VALUE!</x:v>
      </x:c>
    </x:row>
    <x:row r="853" spans="1:29" s="26" customFormat="1">
      <x:c r="A853" s="118">
        <x:v>59</x:v>
      </x:c>
      <x:c r="B853" s="118"/>
      <x:c r="C853" s="113">
        <x:v>8</x:v>
      </x:c>
      <x:c r="D853" s="210" t="s">
        <x:v>94</x:v>
      </x:c>
      <x:c r="E853" s="210" t="s">
        <x:v>95</x:v>
      </x:c>
      <x:c r="F853" s="20" t="s">
        <x:v>96</x:v>
      </x:c>
      <x:c r="G853" s="158" t="e">
        <x:f t="shared" si="178"/>
        <x:v>#VALUE!</x:v>
      </x:c>
      <x:c r="H853" s="284">
        <x:f t="shared" si="178"/>
        <x:v>4150.7430036000005</x:v>
      </x:c>
      <x:c r="I853" s="285" t="e">
        <x:f t="shared" si="178"/>
        <x:v>#VALUE!</x:v>
      </x:c>
      <x:c r="J853" s="106" t="e">
        <x:v>#VALUE!</x:v>
      </x:c>
      <x:c r="K853" s="73" t="e">
        <x:v>#VALUE!</x:v>
      </x:c>
      <x:c r="L853" s="68" t="e">
        <x:v>#VALUE!</x:v>
      </x:c>
      <x:c r="M853" s="73" t="e">
        <x:v>#VALUE!</x:v>
      </x:c>
      <x:c r="N853" s="159">
        <x:v>4150.7430036000005</x:v>
      </x:c>
      <x:c r="O853" s="106" t="e">
        <x:v>#VALUE!</x:v>
      </x:c>
      <x:c r="P853" s="73" t="e">
        <x:f t="shared" si="170"/>
        <x:v>#VALUE!</x:v>
      </x:c>
      <x:c r="Q853" s="68">
        <x:v>0</x:v>
      </x:c>
      <x:c r="R853" s="73">
        <x:f t="shared" si="171"/>
        <x:v>0</x:v>
      </x:c>
      <x:c r="S853" s="21">
        <x:v>0</x:v>
      </x:c>
      <x:c r="T853" s="73">
        <x:f t="shared" si="172"/>
        <x:v>0</x:v>
      </x:c>
      <x:c r="U853" s="26" t="e">
        <x:v>#VALUE!</x:v>
      </x:c>
      <x:c r="V853" s="26">
        <x:f t="shared" si="173"/>
        <x:v>4150.7430036000005</x:v>
      </x:c>
      <x:c r="W853" s="73" t="e">
        <x:f t="shared" si="174"/>
        <x:v>#VALUE!</x:v>
      </x:c>
      <x:c r="X853" s="74" t="e">
        <x:f t="shared" si="175"/>
        <x:v>#VALUE!</x:v>
      </x:c>
      <x:c r="Y853" s="68" t="e">
        <x:f t="shared" si="176"/>
        <x:v>#VALUE!</x:v>
      </x:c>
      <x:c r="Z853" s="68" t="e">
        <x:f t="shared" si="177"/>
        <x:v>#VALUE!</x:v>
      </x:c>
    </x:row>
    <x:row r="854" spans="1:29" s="26" customFormat="1">
      <x:c r="A854" s="118">
        <x:v>60</x:v>
      </x:c>
      <x:c r="B854" s="118"/>
      <x:c r="C854" s="113">
        <x:v>8</x:v>
      </x:c>
      <x:c r="D854" s="210" t="s">
        <x:v>1403</x:v>
      </x:c>
      <x:c r="E854" s="210" t="s">
        <x:v>84</x:v>
      </x:c>
      <x:c r="F854" s="20" t="s">
        <x:v>10</x:v>
      </x:c>
      <x:c r="G854" s="158" t="e">
        <x:f t="shared" si="178"/>
        <x:v>#VALUE!</x:v>
      </x:c>
      <x:c r="H854" s="284">
        <x:f t="shared" si="178"/>
        <x:v>0</x:v>
      </x:c>
      <x:c r="I854" s="285" t="e">
        <x:f t="shared" si="178"/>
        <x:v>#VALUE!</x:v>
      </x:c>
      <x:c r="J854" s="106" t="e">
        <x:v>#VALUE!</x:v>
      </x:c>
      <x:c r="K854" s="73" t="e">
        <x:v>#VALUE!</x:v>
      </x:c>
      <x:c r="L854" s="68" t="e">
        <x:v>#VALUE!</x:v>
      </x:c>
      <x:c r="M854" s="73" t="e">
        <x:v>#VALUE!</x:v>
      </x:c>
      <x:c r="N854" s="159">
        <x:v>0</x:v>
      </x:c>
      <x:c r="O854" s="106" t="e">
        <x:v>#VALUE!</x:v>
      </x:c>
      <x:c r="P854" s="73" t="e">
        <x:f t="shared" si="170"/>
        <x:v>#VALUE!</x:v>
      </x:c>
      <x:c r="Q854" s="68">
        <x:v>0</x:v>
      </x:c>
      <x:c r="R854" s="73">
        <x:f t="shared" si="171"/>
        <x:v>0</x:v>
      </x:c>
      <x:c r="S854" s="21">
        <x:v>0</x:v>
      </x:c>
      <x:c r="T854" s="73">
        <x:f t="shared" si="172"/>
        <x:v>0</x:v>
      </x:c>
      <x:c r="U854" s="26" t="e">
        <x:v>#VALUE!</x:v>
      </x:c>
      <x:c r="V854" s="26">
        <x:f t="shared" si="173"/>
        <x:v>0</x:v>
      </x:c>
      <x:c r="W854" s="73" t="e">
        <x:f t="shared" si="174"/>
        <x:v>#VALUE!</x:v>
      </x:c>
      <x:c r="X854" s="74" t="e">
        <x:f t="shared" si="175"/>
        <x:v>#VALUE!</x:v>
      </x:c>
      <x:c r="Y854" s="68" t="e">
        <x:f t="shared" si="176"/>
        <x:v>#VALUE!</x:v>
      </x:c>
      <x:c r="Z854" s="68" t="e">
        <x:f t="shared" si="177"/>
        <x:v>#VALUE!</x:v>
      </x:c>
    </x:row>
    <x:row r="855" spans="1:29" s="26" customFormat="1">
      <x:c r="A855" s="118">
        <x:v>61</x:v>
      </x:c>
      <x:c r="B855" s="118"/>
      <x:c r="C855" s="113">
        <x:v>8</x:v>
      </x:c>
      <x:c r="D855" s="210" t="s">
        <x:v>1438</x:v>
      </x:c>
      <x:c r="E855" s="210" t="s">
        <x:v>84</x:v>
      </x:c>
      <x:c r="F855" s="20" t="s">
        <x:v>10</x:v>
      </x:c>
      <x:c r="G855" s="158" t="e">
        <x:f t="shared" si="178"/>
        <x:v>#VALUE!</x:v>
      </x:c>
      <x:c r="H855" s="284">
        <x:f t="shared" si="178"/>
        <x:v>0</x:v>
      </x:c>
      <x:c r="I855" s="285" t="e">
        <x:f t="shared" si="178"/>
        <x:v>#VALUE!</x:v>
      </x:c>
      <x:c r="J855" s="106" t="e">
        <x:v>#VALUE!</x:v>
      </x:c>
      <x:c r="K855" s="73" t="e">
        <x:v>#VALUE!</x:v>
      </x:c>
      <x:c r="L855" s="68" t="e">
        <x:v>#VALUE!</x:v>
      </x:c>
      <x:c r="M855" s="73" t="e">
        <x:v>#VALUE!</x:v>
      </x:c>
      <x:c r="N855" s="159">
        <x:v>0</x:v>
      </x:c>
      <x:c r="O855" s="106" t="e">
        <x:v>#VALUE!</x:v>
      </x:c>
      <x:c r="P855" s="73" t="e">
        <x:f t="shared" si="170"/>
        <x:v>#VALUE!</x:v>
      </x:c>
      <x:c r="Q855" s="68">
        <x:v>0</x:v>
      </x:c>
      <x:c r="R855" s="73">
        <x:f t="shared" si="171"/>
        <x:v>0</x:v>
      </x:c>
      <x:c r="S855" s="21">
        <x:v>0</x:v>
      </x:c>
      <x:c r="T855" s="73">
        <x:f t="shared" si="172"/>
        <x:v>0</x:v>
      </x:c>
      <x:c r="U855" s="26" t="e">
        <x:v>#VALUE!</x:v>
      </x:c>
      <x:c r="V855" s="26">
        <x:f t="shared" si="173"/>
        <x:v>0</x:v>
      </x:c>
      <x:c r="W855" s="73" t="e">
        <x:f t="shared" si="174"/>
        <x:v>#VALUE!</x:v>
      </x:c>
      <x:c r="X855" s="74" t="e">
        <x:f t="shared" si="175"/>
        <x:v>#VALUE!</x:v>
      </x:c>
      <x:c r="Y855" s="68" t="e">
        <x:f t="shared" si="176"/>
        <x:v>#VALUE!</x:v>
      </x:c>
      <x:c r="Z855" s="68" t="e">
        <x:f t="shared" si="177"/>
        <x:v>#VALUE!</x:v>
      </x:c>
    </x:row>
    <x:row r="856" spans="1:29" s="26" customFormat="1">
      <x:c r="A856" s="118">
        <x:v>62</x:v>
      </x:c>
      <x:c r="B856" s="118"/>
      <x:c r="C856" s="113">
        <x:v>8</x:v>
      </x:c>
      <x:c r="D856" s="210" t="s">
        <x:v>1629</x:v>
      </x:c>
      <x:c r="E856" s="210" t="s">
        <x:v>95</x:v>
      </x:c>
      <x:c r="F856" s="20" t="s">
        <x:v>1630</x:v>
      </x:c>
      <x:c r="G856" s="158">
        <x:f t="shared" si="178"/>
        <x:v>0</x:v>
      </x:c>
      <x:c r="H856" s="284">
        <x:f t="shared" si="178"/>
        <x:v>0</x:v>
      </x:c>
      <x:c r="I856" s="285">
        <x:f t="shared" si="178"/>
        <x:v>0</x:v>
      </x:c>
      <x:c r="J856" s="106" t="e">
        <x:v>#VALUE!</x:v>
      </x:c>
      <x:c r="K856" s="73" t="e">
        <x:v>#VALUE!</x:v>
      </x:c>
      <x:c r="L856" s="68" t="e">
        <x:v>#VALUE!</x:v>
      </x:c>
      <x:c r="M856" s="73" t="e">
        <x:v>#VALUE!</x:v>
      </x:c>
      <x:c r="N856" s="159">
        <x:v>0</x:v>
      </x:c>
      <x:c r="O856" s="106" t="e">
        <x:v>#VALUE!</x:v>
      </x:c>
      <x:c r="P856" s="73" t="e">
        <x:f t="shared" si="170"/>
        <x:v>#VALUE!</x:v>
      </x:c>
      <x:c r="Q856" s="68">
        <x:v>0</x:v>
      </x:c>
      <x:c r="R856" s="73">
        <x:f t="shared" si="171"/>
        <x:v>0</x:v>
      </x:c>
      <x:c r="S856" s="21">
        <x:v>0</x:v>
      </x:c>
      <x:c r="T856" s="73">
        <x:f t="shared" si="172"/>
        <x:v>0</x:v>
      </x:c>
      <x:c r="U856" s="26" t="e">
        <x:v>#VALUE!</x:v>
      </x:c>
      <x:c r="V856" s="26">
        <x:f t="shared" si="173"/>
        <x:v>0</x:v>
      </x:c>
      <x:c r="W856" s="73" t="e">
        <x:f t="shared" si="174"/>
        <x:v>#VALUE!</x:v>
      </x:c>
      <x:c r="X856" s="74" t="e">
        <x:f t="shared" si="175"/>
        <x:v>#VALUE!</x:v>
      </x:c>
      <x:c r="Y856" s="68" t="e">
        <x:f t="shared" si="176"/>
        <x:v>#VALUE!</x:v>
      </x:c>
      <x:c r="Z856" s="68" t="e">
        <x:f t="shared" si="177"/>
        <x:v>#VALUE!</x:v>
      </x:c>
    </x:row>
    <x:row r="857" spans="1:29" s="26" customFormat="1">
      <x:c r="A857" s="118">
        <x:v>63</x:v>
      </x:c>
      <x:c r="B857" s="118"/>
      <x:c r="C857" s="113">
        <x:v>8</x:v>
      </x:c>
      <x:c r="D857" s="210" t="s">
        <x:v>1625</x:v>
      </x:c>
      <x:c r="E857" s="210" t="s">
        <x:v>95</x:v>
      </x:c>
      <x:c r="F857" s="20" t="s">
        <x:v>1626</x:v>
      </x:c>
      <x:c r="G857" s="158">
        <x:f t="shared" si="178"/>
        <x:v>0</x:v>
      </x:c>
      <x:c r="H857" s="284">
        <x:f t="shared" si="178"/>
        <x:v>0</x:v>
      </x:c>
      <x:c r="I857" s="285">
        <x:f t="shared" si="178"/>
        <x:v>0</x:v>
      </x:c>
      <x:c r="J857" s="106" t="e">
        <x:v>#VALUE!</x:v>
      </x:c>
      <x:c r="K857" s="73" t="e">
        <x:v>#VALUE!</x:v>
      </x:c>
      <x:c r="L857" s="68" t="e">
        <x:v>#VALUE!</x:v>
      </x:c>
      <x:c r="M857" s="73" t="e">
        <x:v>#VALUE!</x:v>
      </x:c>
      <x:c r="N857" s="159">
        <x:v>0</x:v>
      </x:c>
      <x:c r="O857" s="106" t="e">
        <x:v>#VALUE!</x:v>
      </x:c>
      <x:c r="P857" s="73" t="e">
        <x:f t="shared" si="170"/>
        <x:v>#VALUE!</x:v>
      </x:c>
      <x:c r="Q857" s="68">
        <x:v>0</x:v>
      </x:c>
      <x:c r="R857" s="73">
        <x:f t="shared" si="171"/>
        <x:v>0</x:v>
      </x:c>
      <x:c r="S857" s="21">
        <x:v>0</x:v>
      </x:c>
      <x:c r="T857" s="73">
        <x:f t="shared" si="172"/>
        <x:v>0</x:v>
      </x:c>
      <x:c r="U857" s="26" t="e">
        <x:v>#VALUE!</x:v>
      </x:c>
      <x:c r="V857" s="26">
        <x:f t="shared" si="173"/>
        <x:v>0</x:v>
      </x:c>
      <x:c r="W857" s="73" t="e">
        <x:f t="shared" si="174"/>
        <x:v>#VALUE!</x:v>
      </x:c>
      <x:c r="X857" s="74" t="e">
        <x:f t="shared" si="175"/>
        <x:v>#VALUE!</x:v>
      </x:c>
      <x:c r="Y857" s="68" t="e">
        <x:f t="shared" si="176"/>
        <x:v>#VALUE!</x:v>
      </x:c>
      <x:c r="Z857" s="68" t="e">
        <x:f t="shared" si="177"/>
        <x:v>#VALUE!</x:v>
      </x:c>
    </x:row>
    <x:row r="858" spans="1:29" s="26" customFormat="1">
      <x:c r="A858" s="118">
        <x:v>64</x:v>
      </x:c>
      <x:c r="B858" s="118"/>
      <x:c r="C858" s="113">
        <x:v>8</x:v>
      </x:c>
      <x:c r="D858" s="210" t="s">
        <x:v>1635</x:v>
      </x:c>
      <x:c r="E858" s="210" t="s">
        <x:v>95</x:v>
      </x:c>
      <x:c r="F858" s="20" t="s">
        <x:v>1626</x:v>
      </x:c>
      <x:c r="G858" s="158">
        <x:f t="shared" si="178"/>
        <x:v>0</x:v>
      </x:c>
      <x:c r="H858" s="284">
        <x:f t="shared" si="178"/>
        <x:v>0</x:v>
      </x:c>
      <x:c r="I858" s="285">
        <x:f t="shared" si="178"/>
        <x:v>0</x:v>
      </x:c>
      <x:c r="J858" s="106" t="e">
        <x:v>#VALUE!</x:v>
      </x:c>
      <x:c r="K858" s="73" t="e">
        <x:v>#VALUE!</x:v>
      </x:c>
      <x:c r="L858" s="68" t="e">
        <x:v>#VALUE!</x:v>
      </x:c>
      <x:c r="M858" s="73" t="e">
        <x:v>#VALUE!</x:v>
      </x:c>
      <x:c r="N858" s="159">
        <x:v>0</x:v>
      </x:c>
      <x:c r="O858" s="106" t="e">
        <x:v>#VALUE!</x:v>
      </x:c>
      <x:c r="P858" s="73" t="e">
        <x:f t="shared" si="170"/>
        <x:v>#VALUE!</x:v>
      </x:c>
      <x:c r="Q858" s="68">
        <x:v>0</x:v>
      </x:c>
      <x:c r="R858" s="73">
        <x:f t="shared" si="171"/>
        <x:v>0</x:v>
      </x:c>
      <x:c r="S858" s="21">
        <x:v>0</x:v>
      </x:c>
      <x:c r="T858" s="73">
        <x:f t="shared" si="172"/>
        <x:v>0</x:v>
      </x:c>
      <x:c r="U858" s="26" t="e">
        <x:v>#VALUE!</x:v>
      </x:c>
      <x:c r="V858" s="26">
        <x:f t="shared" si="173"/>
        <x:v>0</x:v>
      </x:c>
      <x:c r="W858" s="73" t="e">
        <x:f t="shared" si="174"/>
        <x:v>#VALUE!</x:v>
      </x:c>
      <x:c r="X858" s="74" t="e">
        <x:f t="shared" si="175"/>
        <x:v>#VALUE!</x:v>
      </x:c>
      <x:c r="Y858" s="68" t="e">
        <x:f t="shared" si="176"/>
        <x:v>#VALUE!</x:v>
      </x:c>
      <x:c r="Z858" s="68" t="e">
        <x:f t="shared" si="177"/>
        <x:v>#VALUE!</x:v>
      </x:c>
      <x:c r="AC858" s="26" t="s">
        <x:v>1647</x:v>
      </x:c>
    </x:row>
    <x:row r="859" spans="1:29" s="26" customFormat="1">
      <x:c r="A859" s="118">
        <x:v>65</x:v>
      </x:c>
      <x:c r="B859" s="118"/>
      <x:c r="C859" s="113">
        <x:v>8</x:v>
      </x:c>
      <x:c r="D859" s="210" t="s">
        <x:v>1627</x:v>
      </x:c>
      <x:c r="E859" s="210" t="s">
        <x:v>95</x:v>
      </x:c>
      <x:c r="F859" s="20" t="s">
        <x:v>1628</x:v>
      </x:c>
      <x:c r="G859" s="158">
        <x:f t="shared" ref="G859:I890" si="179">SUMIFS(U:U,$D:$D,$D859,$C:$C,$C859-1)</x:f>
        <x:v>0</x:v>
      </x:c>
      <x:c r="H859" s="284">
        <x:f t="shared" si="179"/>
        <x:v>0</x:v>
      </x:c>
      <x:c r="I859" s="285">
        <x:f t="shared" si="179"/>
        <x:v>0</x:v>
      </x:c>
      <x:c r="J859" s="106" t="e">
        <x:v>#VALUE!</x:v>
      </x:c>
      <x:c r="K859" s="73" t="e">
        <x:v>#VALUE!</x:v>
      </x:c>
      <x:c r="L859" s="68" t="e">
        <x:v>#VALUE!</x:v>
      </x:c>
      <x:c r="M859" s="73" t="e">
        <x:v>#VALUE!</x:v>
      </x:c>
      <x:c r="N859" s="159">
        <x:v>0</x:v>
      </x:c>
      <x:c r="O859" s="106" t="e">
        <x:v>#VALUE!</x:v>
      </x:c>
      <x:c r="P859" s="73" t="e">
        <x:f t="shared" ref="P859:P922" si="180">+IF(O859&lt;&gt;0,O859*N859,)</x:f>
        <x:v>#VALUE!</x:v>
      </x:c>
      <x:c r="Q859" s="68">
        <x:v>6</x:v>
      </x:c>
      <x:c r="R859" s="73">
        <x:f t="shared" ref="R859:R922" si="181">+IF(Q859&lt;&gt;0,Q859*N859,)</x:f>
        <x:v>0</x:v>
      </x:c>
      <x:c r="S859" s="21">
        <x:v>0</x:v>
      </x:c>
      <x:c r="T859" s="73">
        <x:f t="shared" ref="T859:T922" si="182">+IF(S859&lt;&gt;0,S859*N859,)</x:f>
        <x:v>0</x:v>
      </x:c>
      <x:c r="U859" s="26" t="e">
        <x:v>#VALUE!</x:v>
      </x:c>
      <x:c r="V859" s="26">
        <x:f t="shared" ref="V859:V922" si="183">+N859</x:f>
        <x:v>0</x:v>
      </x:c>
      <x:c r="W859" s="73" t="e">
        <x:f t="shared" ref="W859:W922" si="184">+IF(U859&lt;&gt;0,U859*N859,)</x:f>
        <x:v>#VALUE!</x:v>
      </x:c>
      <x:c r="X859" s="74" t="e">
        <x:f t="shared" ref="X859:X922" si="185">+I859+K859-P859-R859-W859-T859+M859</x:f>
        <x:v>#VALUE!</x:v>
      </x:c>
      <x:c r="Y859" s="68" t="e">
        <x:f t="shared" ref="Y859:Y922" si="186">+G859+J859+L859-O859-Q859-S859</x:f>
        <x:v>#VALUE!</x:v>
      </x:c>
      <x:c r="Z859" s="68" t="e">
        <x:f t="shared" ref="Z859:Z922" si="187">+U859-Y859</x:f>
        <x:v>#VALUE!</x:v>
      </x:c>
      <x:c r="AC859" s="26" t="s">
        <x:v>1645</x:v>
      </x:c>
    </x:row>
    <x:row r="860" spans="1:29" s="26" customFormat="1">
      <x:c r="A860" s="118">
        <x:v>66</x:v>
      </x:c>
      <x:c r="B860" s="118"/>
      <x:c r="C860" s="113">
        <x:v>8</x:v>
      </x:c>
      <x:c r="D860" s="210" t="s">
        <x:v>1636</x:v>
      </x:c>
      <x:c r="E860" s="210" t="s">
        <x:v>95</x:v>
      </x:c>
      <x:c r="F860" s="20" t="s">
        <x:v>1628</x:v>
      </x:c>
      <x:c r="G860" s="158">
        <x:f t="shared" si="179"/>
        <x:v>0</x:v>
      </x:c>
      <x:c r="H860" s="284">
        <x:f t="shared" si="179"/>
        <x:v>0</x:v>
      </x:c>
      <x:c r="I860" s="285">
        <x:f t="shared" si="179"/>
        <x:v>0</x:v>
      </x:c>
      <x:c r="J860" s="106" t="e">
        <x:v>#VALUE!</x:v>
      </x:c>
      <x:c r="K860" s="73" t="e">
        <x:v>#VALUE!</x:v>
      </x:c>
      <x:c r="L860" s="68" t="e">
        <x:v>#VALUE!</x:v>
      </x:c>
      <x:c r="M860" s="73" t="e">
        <x:v>#VALUE!</x:v>
      </x:c>
      <x:c r="N860" s="159">
        <x:v>0</x:v>
      </x:c>
      <x:c r="O860" s="106" t="e">
        <x:v>#VALUE!</x:v>
      </x:c>
      <x:c r="P860" s="73" t="e">
        <x:f t="shared" si="180"/>
        <x:v>#VALUE!</x:v>
      </x:c>
      <x:c r="Q860" s="68">
        <x:v>0</x:v>
      </x:c>
      <x:c r="R860" s="73">
        <x:f t="shared" si="181"/>
        <x:v>0</x:v>
      </x:c>
      <x:c r="S860" s="21">
        <x:v>0</x:v>
      </x:c>
      <x:c r="T860" s="73">
        <x:f t="shared" si="182"/>
        <x:v>0</x:v>
      </x:c>
      <x:c r="U860" s="26" t="e">
        <x:v>#VALUE!</x:v>
      </x:c>
      <x:c r="V860" s="26">
        <x:f t="shared" si="183"/>
        <x:v>0</x:v>
      </x:c>
      <x:c r="W860" s="73" t="e">
        <x:f t="shared" si="184"/>
        <x:v>#VALUE!</x:v>
      </x:c>
      <x:c r="X860" s="74" t="e">
        <x:f t="shared" si="185"/>
        <x:v>#VALUE!</x:v>
      </x:c>
      <x:c r="Y860" s="68" t="e">
        <x:f t="shared" si="186"/>
        <x:v>#VALUE!</x:v>
      </x:c>
      <x:c r="Z860" s="68" t="e">
        <x:f t="shared" si="187"/>
        <x:v>#VALUE!</x:v>
      </x:c>
      <x:c r="AC860" s="26" t="s">
        <x:v>1648</x:v>
      </x:c>
    </x:row>
    <x:row r="861" spans="1:29" s="26" customFormat="1">
      <x:c r="A861" s="118">
        <x:v>67</x:v>
      </x:c>
      <x:c r="B861" s="118"/>
      <x:c r="C861" s="113">
        <x:v>8</x:v>
      </x:c>
      <x:c r="D861" s="210" t="s">
        <x:v>1425</x:v>
      </x:c>
      <x:c r="E861" s="210" t="s">
        <x:v>1445</x:v>
      </x:c>
      <x:c r="F861" s="20" t="s">
        <x:v>10</x:v>
      </x:c>
      <x:c r="G861" s="158" t="e">
        <x:f t="shared" si="179"/>
        <x:v>#VALUE!</x:v>
      </x:c>
      <x:c r="H861" s="284">
        <x:f t="shared" si="179"/>
        <x:v>0</x:v>
      </x:c>
      <x:c r="I861" s="285" t="e">
        <x:f t="shared" si="179"/>
        <x:v>#VALUE!</x:v>
      </x:c>
      <x:c r="J861" s="106" t="e">
        <x:v>#VALUE!</x:v>
      </x:c>
      <x:c r="K861" s="73" t="e">
        <x:v>#VALUE!</x:v>
      </x:c>
      <x:c r="L861" s="68" t="e">
        <x:v>#VALUE!</x:v>
      </x:c>
      <x:c r="M861" s="73" t="e">
        <x:v>#VALUE!</x:v>
      </x:c>
      <x:c r="N861" s="159">
        <x:v>0</x:v>
      </x:c>
      <x:c r="O861" s="106" t="e">
        <x:v>#VALUE!</x:v>
      </x:c>
      <x:c r="P861" s="73" t="e">
        <x:f t="shared" si="180"/>
        <x:v>#VALUE!</x:v>
      </x:c>
      <x:c r="Q861" s="68">
        <x:v>0</x:v>
      </x:c>
      <x:c r="R861" s="73">
        <x:f t="shared" si="181"/>
        <x:v>0</x:v>
      </x:c>
      <x:c r="S861" s="21">
        <x:v>0</x:v>
      </x:c>
      <x:c r="T861" s="73">
        <x:f t="shared" si="182"/>
        <x:v>0</x:v>
      </x:c>
      <x:c r="U861" s="26" t="e">
        <x:v>#VALUE!</x:v>
      </x:c>
      <x:c r="V861" s="26">
        <x:f t="shared" si="183"/>
        <x:v>0</x:v>
      </x:c>
      <x:c r="W861" s="73" t="e">
        <x:f t="shared" si="184"/>
        <x:v>#VALUE!</x:v>
      </x:c>
      <x:c r="X861" s="74" t="e">
        <x:f t="shared" si="185"/>
        <x:v>#VALUE!</x:v>
      </x:c>
      <x:c r="Y861" s="68" t="e">
        <x:f t="shared" si="186"/>
        <x:v>#VALUE!</x:v>
      </x:c>
      <x:c r="Z861" s="68" t="e">
        <x:f t="shared" si="187"/>
        <x:v>#VALUE!</x:v>
      </x:c>
    </x:row>
    <x:row r="862" spans="1:29" s="26" customFormat="1">
      <x:c r="A862" s="118">
        <x:v>68</x:v>
      </x:c>
      <x:c r="B862" s="118"/>
      <x:c r="C862" s="113">
        <x:v>8</x:v>
      </x:c>
      <x:c r="D862" s="210" t="s">
        <x:v>1436</x:v>
      </x:c>
      <x:c r="E862" s="210" t="s">
        <x:v>1445</x:v>
      </x:c>
      <x:c r="F862" s="20" t="s">
        <x:v>10</x:v>
      </x:c>
      <x:c r="G862" s="158" t="e">
        <x:f t="shared" si="179"/>
        <x:v>#VALUE!</x:v>
      </x:c>
      <x:c r="H862" s="284">
        <x:f t="shared" si="179"/>
        <x:v>0</x:v>
      </x:c>
      <x:c r="I862" s="285" t="e">
        <x:f t="shared" si="179"/>
        <x:v>#VALUE!</x:v>
      </x:c>
      <x:c r="J862" s="106" t="e">
        <x:v>#VALUE!</x:v>
      </x:c>
      <x:c r="K862" s="73" t="e">
        <x:v>#VALUE!</x:v>
      </x:c>
      <x:c r="L862" s="68" t="e">
        <x:v>#VALUE!</x:v>
      </x:c>
      <x:c r="M862" s="73" t="e">
        <x:v>#VALUE!</x:v>
      </x:c>
      <x:c r="N862" s="159">
        <x:v>0</x:v>
      </x:c>
      <x:c r="O862" s="106" t="e">
        <x:v>#VALUE!</x:v>
      </x:c>
      <x:c r="P862" s="73" t="e">
        <x:f t="shared" si="180"/>
        <x:v>#VALUE!</x:v>
      </x:c>
      <x:c r="Q862" s="68">
        <x:v>0</x:v>
      </x:c>
      <x:c r="R862" s="73">
        <x:f t="shared" si="181"/>
        <x:v>0</x:v>
      </x:c>
      <x:c r="S862" s="21">
        <x:v>0</x:v>
      </x:c>
      <x:c r="T862" s="73">
        <x:f t="shared" si="182"/>
        <x:v>0</x:v>
      </x:c>
      <x:c r="U862" s="26" t="e">
        <x:v>#VALUE!</x:v>
      </x:c>
      <x:c r="V862" s="26">
        <x:f t="shared" si="183"/>
        <x:v>0</x:v>
      </x:c>
      <x:c r="W862" s="73" t="e">
        <x:f t="shared" si="184"/>
        <x:v>#VALUE!</x:v>
      </x:c>
      <x:c r="X862" s="74" t="e">
        <x:f t="shared" si="185"/>
        <x:v>#VALUE!</x:v>
      </x:c>
      <x:c r="Y862" s="68" t="e">
        <x:f t="shared" si="186"/>
        <x:v>#VALUE!</x:v>
      </x:c>
      <x:c r="Z862" s="68" t="e">
        <x:f t="shared" si="187"/>
        <x:v>#VALUE!</x:v>
      </x:c>
    </x:row>
    <x:row r="863" spans="1:29" s="26" customFormat="1">
      <x:c r="A863" s="118">
        <x:v>69</x:v>
      </x:c>
      <x:c r="B863" s="118"/>
      <x:c r="C863" s="113">
        <x:v>8</x:v>
      </x:c>
      <x:c r="D863" s="210" t="s">
        <x:v>1634</x:v>
      </x:c>
      <x:c r="E863" s="210" t="s">
        <x:v>95</x:v>
      </x:c>
      <x:c r="F863" s="20" t="s">
        <x:v>1437</x:v>
      </x:c>
      <x:c r="G863" s="158">
        <x:f t="shared" si="179"/>
        <x:v>0</x:v>
      </x:c>
      <x:c r="H863" s="284">
        <x:f t="shared" si="179"/>
        <x:v>0</x:v>
      </x:c>
      <x:c r="I863" s="285">
        <x:f t="shared" si="179"/>
        <x:v>0</x:v>
      </x:c>
      <x:c r="J863" s="106" t="e">
        <x:v>#VALUE!</x:v>
      </x:c>
      <x:c r="K863" s="73" t="e">
        <x:v>#VALUE!</x:v>
      </x:c>
      <x:c r="L863" s="68" t="e">
        <x:v>#VALUE!</x:v>
      </x:c>
      <x:c r="M863" s="73" t="e">
        <x:v>#VALUE!</x:v>
      </x:c>
      <x:c r="N863" s="159">
        <x:v>0</x:v>
      </x:c>
      <x:c r="O863" s="106" t="e">
        <x:v>#VALUE!</x:v>
      </x:c>
      <x:c r="P863" s="73" t="e">
        <x:f t="shared" si="180"/>
        <x:v>#VALUE!</x:v>
      </x:c>
      <x:c r="Q863" s="68">
        <x:v>0</x:v>
      </x:c>
      <x:c r="R863" s="73">
        <x:f t="shared" si="181"/>
        <x:v>0</x:v>
      </x:c>
      <x:c r="S863" s="21">
        <x:v>0</x:v>
      </x:c>
      <x:c r="T863" s="73">
        <x:f t="shared" si="182"/>
        <x:v>0</x:v>
      </x:c>
      <x:c r="U863" s="26" t="e">
        <x:v>#VALUE!</x:v>
      </x:c>
      <x:c r="V863" s="26">
        <x:f t="shared" si="183"/>
        <x:v>0</x:v>
      </x:c>
      <x:c r="W863" s="73" t="e">
        <x:f t="shared" si="184"/>
        <x:v>#VALUE!</x:v>
      </x:c>
      <x:c r="X863" s="74" t="e">
        <x:f t="shared" si="185"/>
        <x:v>#VALUE!</x:v>
      </x:c>
      <x:c r="Y863" s="68" t="e">
        <x:f t="shared" si="186"/>
        <x:v>#VALUE!</x:v>
      </x:c>
      <x:c r="Z863" s="68" t="e">
        <x:f t="shared" si="187"/>
        <x:v>#VALUE!</x:v>
      </x:c>
    </x:row>
    <x:row r="864" spans="1:29" s="26" customFormat="1">
      <x:c r="A864" s="118">
        <x:v>70</x:v>
      </x:c>
      <x:c r="B864" s="118"/>
      <x:c r="C864" s="113">
        <x:v>8</x:v>
      </x:c>
      <x:c r="D864" s="210" t="s">
        <x:v>1616</x:v>
      </x:c>
      <x:c r="E864" s="210" t="s">
        <x:v>95</x:v>
      </x:c>
      <x:c r="F864" s="20" t="s">
        <x:v>1617</x:v>
      </x:c>
      <x:c r="G864" s="158">
        <x:f t="shared" si="179"/>
        <x:v>0</x:v>
      </x:c>
      <x:c r="H864" s="284">
        <x:f t="shared" si="179"/>
        <x:v>0</x:v>
      </x:c>
      <x:c r="I864" s="285">
        <x:f t="shared" si="179"/>
        <x:v>0</x:v>
      </x:c>
      <x:c r="J864" s="106" t="e">
        <x:v>#VALUE!</x:v>
      </x:c>
      <x:c r="K864" s="73" t="e">
        <x:v>#VALUE!</x:v>
      </x:c>
      <x:c r="L864" s="68" t="e">
        <x:v>#VALUE!</x:v>
      </x:c>
      <x:c r="M864" s="73" t="e">
        <x:v>#VALUE!</x:v>
      </x:c>
      <x:c r="N864" s="159">
        <x:v>0</x:v>
      </x:c>
      <x:c r="O864" s="106" t="e">
        <x:v>#VALUE!</x:v>
      </x:c>
      <x:c r="P864" s="73" t="e">
        <x:f t="shared" si="180"/>
        <x:v>#VALUE!</x:v>
      </x:c>
      <x:c r="Q864" s="68">
        <x:v>0</x:v>
      </x:c>
      <x:c r="R864" s="73">
        <x:f t="shared" si="181"/>
        <x:v>0</x:v>
      </x:c>
      <x:c r="S864" s="68">
        <x:v>0</x:v>
      </x:c>
      <x:c r="T864" s="73">
        <x:f t="shared" si="182"/>
        <x:v>0</x:v>
      </x:c>
      <x:c r="U864" s="26" t="e">
        <x:v>#VALUE!</x:v>
      </x:c>
      <x:c r="V864" s="26">
        <x:f t="shared" si="183"/>
        <x:v>0</x:v>
      </x:c>
      <x:c r="W864" s="73" t="e">
        <x:f t="shared" si="184"/>
        <x:v>#VALUE!</x:v>
      </x:c>
      <x:c r="X864" s="74" t="e">
        <x:f t="shared" si="185"/>
        <x:v>#VALUE!</x:v>
      </x:c>
      <x:c r="Y864" s="68" t="e">
        <x:f t="shared" si="186"/>
        <x:v>#VALUE!</x:v>
      </x:c>
      <x:c r="Z864" s="68" t="e">
        <x:f t="shared" si="187"/>
        <x:v>#VALUE!</x:v>
      </x:c>
    </x:row>
    <x:row r="865" spans="1:26" s="26" customFormat="1">
      <x:c r="A865" s="118">
        <x:v>71</x:v>
      </x:c>
      <x:c r="B865" s="118"/>
      <x:c r="C865" s="113">
        <x:v>8</x:v>
      </x:c>
      <x:c r="D865" s="210" t="s">
        <x:v>1618</x:v>
      </x:c>
      <x:c r="E865" s="210" t="s">
        <x:v>95</x:v>
      </x:c>
      <x:c r="F865" s="20" t="s">
        <x:v>1617</x:v>
      </x:c>
      <x:c r="G865" s="158">
        <x:f t="shared" si="179"/>
        <x:v>0</x:v>
      </x:c>
      <x:c r="H865" s="284">
        <x:f t="shared" si="179"/>
        <x:v>0</x:v>
      </x:c>
      <x:c r="I865" s="285">
        <x:f t="shared" si="179"/>
        <x:v>0</x:v>
      </x:c>
      <x:c r="J865" s="106" t="e">
        <x:v>#VALUE!</x:v>
      </x:c>
      <x:c r="K865" s="73" t="e">
        <x:v>#VALUE!</x:v>
      </x:c>
      <x:c r="L865" s="68" t="e">
        <x:v>#VALUE!</x:v>
      </x:c>
      <x:c r="M865" s="73" t="e">
        <x:v>#VALUE!</x:v>
      </x:c>
      <x:c r="N865" s="159">
        <x:v>0</x:v>
      </x:c>
      <x:c r="O865" s="106" t="e">
        <x:v>#VALUE!</x:v>
      </x:c>
      <x:c r="P865" s="73" t="e">
        <x:f t="shared" si="180"/>
        <x:v>#VALUE!</x:v>
      </x:c>
      <x:c r="Q865" s="68">
        <x:v>0</x:v>
      </x:c>
      <x:c r="R865" s="73">
        <x:f t="shared" si="181"/>
        <x:v>0</x:v>
      </x:c>
      <x:c r="S865" s="68">
        <x:v>0</x:v>
      </x:c>
      <x:c r="T865" s="73">
        <x:f t="shared" si="182"/>
        <x:v>0</x:v>
      </x:c>
      <x:c r="U865" s="26" t="e">
        <x:v>#VALUE!</x:v>
      </x:c>
      <x:c r="V865" s="26">
        <x:f t="shared" si="183"/>
        <x:v>0</x:v>
      </x:c>
      <x:c r="W865" s="73" t="e">
        <x:f t="shared" si="184"/>
        <x:v>#VALUE!</x:v>
      </x:c>
      <x:c r="X865" s="74" t="e">
        <x:f t="shared" si="185"/>
        <x:v>#VALUE!</x:v>
      </x:c>
      <x:c r="Y865" s="68" t="e">
        <x:f t="shared" si="186"/>
        <x:v>#VALUE!</x:v>
      </x:c>
      <x:c r="Z865" s="68" t="e">
        <x:f t="shared" si="187"/>
        <x:v>#VALUE!</x:v>
      </x:c>
    </x:row>
    <x:row r="866" spans="1:26" s="26" customFormat="1">
      <x:c r="A866" s="118">
        <x:v>72</x:v>
      </x:c>
      <x:c r="B866" s="118"/>
      <x:c r="C866" s="113">
        <x:v>8</x:v>
      </x:c>
      <x:c r="D866" s="210" t="s">
        <x:v>1619</x:v>
      </x:c>
      <x:c r="E866" s="210" t="s">
        <x:v>95</x:v>
      </x:c>
      <x:c r="F866" s="20" t="s">
        <x:v>1617</x:v>
      </x:c>
      <x:c r="G866" s="158">
        <x:f t="shared" si="179"/>
        <x:v>0</x:v>
      </x:c>
      <x:c r="H866" s="284">
        <x:f t="shared" si="179"/>
        <x:v>0</x:v>
      </x:c>
      <x:c r="I866" s="285">
        <x:f t="shared" si="179"/>
        <x:v>0</x:v>
      </x:c>
      <x:c r="J866" s="106" t="e">
        <x:v>#VALUE!</x:v>
      </x:c>
      <x:c r="K866" s="73" t="e">
        <x:v>#VALUE!</x:v>
      </x:c>
      <x:c r="L866" s="68" t="e">
        <x:v>#VALUE!</x:v>
      </x:c>
      <x:c r="M866" s="73" t="e">
        <x:v>#VALUE!</x:v>
      </x:c>
      <x:c r="N866" s="159">
        <x:v>0</x:v>
      </x:c>
      <x:c r="O866" s="106" t="e">
        <x:v>#VALUE!</x:v>
      </x:c>
      <x:c r="P866" s="73" t="e">
        <x:f t="shared" si="180"/>
        <x:v>#VALUE!</x:v>
      </x:c>
      <x:c r="Q866" s="68">
        <x:v>0</x:v>
      </x:c>
      <x:c r="R866" s="73">
        <x:f t="shared" si="181"/>
        <x:v>0</x:v>
      </x:c>
      <x:c r="S866" s="68">
        <x:v>0</x:v>
      </x:c>
      <x:c r="T866" s="73">
        <x:f t="shared" si="182"/>
        <x:v>0</x:v>
      </x:c>
      <x:c r="U866" s="26" t="e">
        <x:v>#VALUE!</x:v>
      </x:c>
      <x:c r="V866" s="26">
        <x:f t="shared" si="183"/>
        <x:v>0</x:v>
      </x:c>
      <x:c r="W866" s="73" t="e">
        <x:f t="shared" si="184"/>
        <x:v>#VALUE!</x:v>
      </x:c>
      <x:c r="X866" s="74" t="e">
        <x:f t="shared" si="185"/>
        <x:v>#VALUE!</x:v>
      </x:c>
      <x:c r="Y866" s="68" t="e">
        <x:f t="shared" si="186"/>
        <x:v>#VALUE!</x:v>
      </x:c>
      <x:c r="Z866" s="68" t="e">
        <x:f t="shared" si="187"/>
        <x:v>#VALUE!</x:v>
      </x:c>
    </x:row>
    <x:row r="867" spans="1:26" s="26" customFormat="1">
      <x:c r="A867" s="118">
        <x:v>73</x:v>
      </x:c>
      <x:c r="B867" s="118"/>
      <x:c r="C867" s="113">
        <x:v>8</x:v>
      </x:c>
      <x:c r="D867" s="210" t="s">
        <x:v>1620</x:v>
      </x:c>
      <x:c r="E867" s="210" t="s">
        <x:v>95</x:v>
      </x:c>
      <x:c r="F867" s="20" t="s">
        <x:v>1617</x:v>
      </x:c>
      <x:c r="G867" s="158">
        <x:f t="shared" si="179"/>
        <x:v>0</x:v>
      </x:c>
      <x:c r="H867" s="284">
        <x:f t="shared" si="179"/>
        <x:v>0</x:v>
      </x:c>
      <x:c r="I867" s="285">
        <x:f t="shared" si="179"/>
        <x:v>0</x:v>
      </x:c>
      <x:c r="J867" s="106" t="e">
        <x:v>#VALUE!</x:v>
      </x:c>
      <x:c r="K867" s="73" t="e">
        <x:v>#VALUE!</x:v>
      </x:c>
      <x:c r="L867" s="68" t="e">
        <x:v>#VALUE!</x:v>
      </x:c>
      <x:c r="M867" s="73" t="e">
        <x:v>#VALUE!</x:v>
      </x:c>
      <x:c r="N867" s="159">
        <x:v>0</x:v>
      </x:c>
      <x:c r="O867" s="106" t="e">
        <x:v>#VALUE!</x:v>
      </x:c>
      <x:c r="P867" s="73" t="e">
        <x:f t="shared" si="180"/>
        <x:v>#VALUE!</x:v>
      </x:c>
      <x:c r="Q867" s="68">
        <x:v>0</x:v>
      </x:c>
      <x:c r="R867" s="73">
        <x:f t="shared" si="181"/>
        <x:v>0</x:v>
      </x:c>
      <x:c r="S867" s="68">
        <x:v>0</x:v>
      </x:c>
      <x:c r="T867" s="73">
        <x:f t="shared" si="182"/>
        <x:v>0</x:v>
      </x:c>
      <x:c r="U867" s="26" t="e">
        <x:v>#VALUE!</x:v>
      </x:c>
      <x:c r="V867" s="26">
        <x:f t="shared" si="183"/>
        <x:v>0</x:v>
      </x:c>
      <x:c r="W867" s="73" t="e">
        <x:f t="shared" si="184"/>
        <x:v>#VALUE!</x:v>
      </x:c>
      <x:c r="X867" s="74" t="e">
        <x:f t="shared" si="185"/>
        <x:v>#VALUE!</x:v>
      </x:c>
      <x:c r="Y867" s="68" t="e">
        <x:f t="shared" si="186"/>
        <x:v>#VALUE!</x:v>
      </x:c>
      <x:c r="Z867" s="68" t="e">
        <x:f t="shared" si="187"/>
        <x:v>#VALUE!</x:v>
      </x:c>
    </x:row>
    <x:row r="868" spans="1:26" s="26" customFormat="1">
      <x:c r="A868" s="118">
        <x:v>74</x:v>
      </x:c>
      <x:c r="B868" s="118"/>
      <x:c r="C868" s="113">
        <x:v>8</x:v>
      </x:c>
      <x:c r="D868" s="210" t="s">
        <x:v>1621</x:v>
      </x:c>
      <x:c r="E868" s="210" t="s">
        <x:v>95</x:v>
      </x:c>
      <x:c r="F868" s="20" t="s">
        <x:v>1617</x:v>
      </x:c>
      <x:c r="G868" s="158">
        <x:f t="shared" si="179"/>
        <x:v>0</x:v>
      </x:c>
      <x:c r="H868" s="284">
        <x:f t="shared" si="179"/>
        <x:v>0</x:v>
      </x:c>
      <x:c r="I868" s="285">
        <x:f t="shared" si="179"/>
        <x:v>0</x:v>
      </x:c>
      <x:c r="J868" s="106" t="e">
        <x:v>#VALUE!</x:v>
      </x:c>
      <x:c r="K868" s="73" t="e">
        <x:v>#VALUE!</x:v>
      </x:c>
      <x:c r="L868" s="68" t="e">
        <x:v>#VALUE!</x:v>
      </x:c>
      <x:c r="M868" s="73" t="e">
        <x:v>#VALUE!</x:v>
      </x:c>
      <x:c r="N868" s="159">
        <x:v>0</x:v>
      </x:c>
      <x:c r="O868" s="106" t="e">
        <x:v>#VALUE!</x:v>
      </x:c>
      <x:c r="P868" s="73" t="e">
        <x:f t="shared" si="180"/>
        <x:v>#VALUE!</x:v>
      </x:c>
      <x:c r="Q868" s="68">
        <x:v>0</x:v>
      </x:c>
      <x:c r="R868" s="73">
        <x:f t="shared" si="181"/>
        <x:v>0</x:v>
      </x:c>
      <x:c r="S868" s="68">
        <x:v>0</x:v>
      </x:c>
      <x:c r="T868" s="73">
        <x:f t="shared" si="182"/>
        <x:v>0</x:v>
      </x:c>
      <x:c r="U868" s="26" t="e">
        <x:v>#VALUE!</x:v>
      </x:c>
      <x:c r="V868" s="26">
        <x:f t="shared" si="183"/>
        <x:v>0</x:v>
      </x:c>
      <x:c r="W868" s="73" t="e">
        <x:f t="shared" si="184"/>
        <x:v>#VALUE!</x:v>
      </x:c>
      <x:c r="X868" s="74" t="e">
        <x:f t="shared" si="185"/>
        <x:v>#VALUE!</x:v>
      </x:c>
      <x:c r="Y868" s="68" t="e">
        <x:f t="shared" si="186"/>
        <x:v>#VALUE!</x:v>
      </x:c>
      <x:c r="Z868" s="68" t="e">
        <x:f t="shared" si="187"/>
        <x:v>#VALUE!</x:v>
      </x:c>
    </x:row>
    <x:row r="869" spans="1:26" s="26" customFormat="1">
      <x:c r="A869" s="118">
        <x:v>75</x:v>
      </x:c>
      <x:c r="B869" s="118"/>
      <x:c r="C869" s="113">
        <x:v>8</x:v>
      </x:c>
      <x:c r="D869" s="210" t="s">
        <x:v>1409</x:v>
      </x:c>
      <x:c r="E869" s="210" t="s">
        <x:v>84</x:v>
      </x:c>
      <x:c r="F869" s="20" t="s">
        <x:v>1420</x:v>
      </x:c>
      <x:c r="G869" s="158" t="e">
        <x:f t="shared" si="179"/>
        <x:v>#VALUE!</x:v>
      </x:c>
      <x:c r="H869" s="284">
        <x:f t="shared" si="179"/>
        <x:v>0</x:v>
      </x:c>
      <x:c r="I869" s="285" t="e">
        <x:f t="shared" si="179"/>
        <x:v>#VALUE!</x:v>
      </x:c>
      <x:c r="J869" s="106" t="e">
        <x:v>#VALUE!</x:v>
      </x:c>
      <x:c r="K869" s="73" t="e">
        <x:v>#VALUE!</x:v>
      </x:c>
      <x:c r="L869" s="68" t="e">
        <x:v>#VALUE!</x:v>
      </x:c>
      <x:c r="M869" s="73" t="e">
        <x:v>#VALUE!</x:v>
      </x:c>
      <x:c r="N869" s="159">
        <x:v>0</x:v>
      </x:c>
      <x:c r="O869" s="106" t="e">
        <x:v>#VALUE!</x:v>
      </x:c>
      <x:c r="P869" s="73" t="e">
        <x:f t="shared" si="180"/>
        <x:v>#VALUE!</x:v>
      </x:c>
      <x:c r="Q869" s="68">
        <x:v>0</x:v>
      </x:c>
      <x:c r="R869" s="73">
        <x:f t="shared" si="181"/>
        <x:v>0</x:v>
      </x:c>
      <x:c r="S869" s="68">
        <x:v>0</x:v>
      </x:c>
      <x:c r="T869" s="73">
        <x:f t="shared" si="182"/>
        <x:v>0</x:v>
      </x:c>
      <x:c r="U869" s="26" t="e">
        <x:v>#VALUE!</x:v>
      </x:c>
      <x:c r="V869" s="26">
        <x:f t="shared" si="183"/>
        <x:v>0</x:v>
      </x:c>
      <x:c r="W869" s="73" t="e">
        <x:f t="shared" si="184"/>
        <x:v>#VALUE!</x:v>
      </x:c>
      <x:c r="X869" s="74" t="e">
        <x:f t="shared" si="185"/>
        <x:v>#VALUE!</x:v>
      </x:c>
      <x:c r="Y869" s="68" t="e">
        <x:f t="shared" si="186"/>
        <x:v>#VALUE!</x:v>
      </x:c>
      <x:c r="Z869" s="68" t="e">
        <x:f t="shared" si="187"/>
        <x:v>#VALUE!</x:v>
      </x:c>
    </x:row>
    <x:row r="870" spans="1:26" s="26" customFormat="1">
      <x:c r="A870" s="118">
        <x:v>76</x:v>
      </x:c>
      <x:c r="B870" s="118"/>
      <x:c r="C870" s="113">
        <x:v>8</x:v>
      </x:c>
      <x:c r="D870" s="210" t="s">
        <x:v>1428</x:v>
      </x:c>
      <x:c r="E870" s="210" t="s">
        <x:v>84</x:v>
      </x:c>
      <x:c r="F870" s="20" t="s">
        <x:v>1420</x:v>
      </x:c>
      <x:c r="G870" s="158" t="e">
        <x:f t="shared" si="179"/>
        <x:v>#VALUE!</x:v>
      </x:c>
      <x:c r="H870" s="284">
        <x:f t="shared" si="179"/>
        <x:v>0</x:v>
      </x:c>
      <x:c r="I870" s="285" t="e">
        <x:f t="shared" si="179"/>
        <x:v>#VALUE!</x:v>
      </x:c>
      <x:c r="J870" s="106" t="e">
        <x:v>#VALUE!</x:v>
      </x:c>
      <x:c r="K870" s="73" t="e">
        <x:v>#VALUE!</x:v>
      </x:c>
      <x:c r="L870" s="68" t="e">
        <x:v>#VALUE!</x:v>
      </x:c>
      <x:c r="M870" s="73" t="e">
        <x:v>#VALUE!</x:v>
      </x:c>
      <x:c r="N870" s="159">
        <x:v>0</x:v>
      </x:c>
      <x:c r="O870" s="106" t="e">
        <x:v>#VALUE!</x:v>
      </x:c>
      <x:c r="P870" s="73" t="e">
        <x:f t="shared" si="180"/>
        <x:v>#VALUE!</x:v>
      </x:c>
      <x:c r="Q870" s="68">
        <x:v>0</x:v>
      </x:c>
      <x:c r="R870" s="73">
        <x:f t="shared" si="181"/>
        <x:v>0</x:v>
      </x:c>
      <x:c r="S870" s="68">
        <x:v>0</x:v>
      </x:c>
      <x:c r="T870" s="73">
        <x:f t="shared" si="182"/>
        <x:v>0</x:v>
      </x:c>
      <x:c r="U870" s="26" t="e">
        <x:v>#VALUE!</x:v>
      </x:c>
      <x:c r="V870" s="26">
        <x:f t="shared" si="183"/>
        <x:v>0</x:v>
      </x:c>
      <x:c r="W870" s="73" t="e">
        <x:f t="shared" si="184"/>
        <x:v>#VALUE!</x:v>
      </x:c>
      <x:c r="X870" s="74" t="e">
        <x:f t="shared" si="185"/>
        <x:v>#VALUE!</x:v>
      </x:c>
      <x:c r="Y870" s="68" t="e">
        <x:f t="shared" si="186"/>
        <x:v>#VALUE!</x:v>
      </x:c>
      <x:c r="Z870" s="68" t="e">
        <x:f t="shared" si="187"/>
        <x:v>#VALUE!</x:v>
      </x:c>
    </x:row>
    <x:row r="871" spans="1:26" s="26" customFormat="1">
      <x:c r="A871" s="118">
        <x:v>77</x:v>
      </x:c>
      <x:c r="B871" s="118"/>
      <x:c r="C871" s="113">
        <x:v>8</x:v>
      </x:c>
      <x:c r="D871" s="210" t="s">
        <x:v>1622</x:v>
      </x:c>
      <x:c r="E871" s="210" t="s">
        <x:v>95</x:v>
      </x:c>
      <x:c r="F871" s="20" t="s">
        <x:v>1617</x:v>
      </x:c>
      <x:c r="G871" s="158">
        <x:f t="shared" si="179"/>
        <x:v>0</x:v>
      </x:c>
      <x:c r="H871" s="284">
        <x:f t="shared" si="179"/>
        <x:v>0</x:v>
      </x:c>
      <x:c r="I871" s="285">
        <x:f t="shared" si="179"/>
        <x:v>0</x:v>
      </x:c>
      <x:c r="J871" s="106" t="e">
        <x:v>#VALUE!</x:v>
      </x:c>
      <x:c r="K871" s="73" t="e">
        <x:v>#VALUE!</x:v>
      </x:c>
      <x:c r="L871" s="68" t="e">
        <x:v>#VALUE!</x:v>
      </x:c>
      <x:c r="M871" s="73" t="e">
        <x:v>#VALUE!</x:v>
      </x:c>
      <x:c r="N871" s="159">
        <x:v>0</x:v>
      </x:c>
      <x:c r="O871" s="106" t="e">
        <x:v>#VALUE!</x:v>
      </x:c>
      <x:c r="P871" s="73" t="e">
        <x:f t="shared" si="180"/>
        <x:v>#VALUE!</x:v>
      </x:c>
      <x:c r="Q871" s="68">
        <x:v>0</x:v>
      </x:c>
      <x:c r="R871" s="73">
        <x:f t="shared" si="181"/>
        <x:v>0</x:v>
      </x:c>
      <x:c r="S871" s="68">
        <x:v>0</x:v>
      </x:c>
      <x:c r="T871" s="73">
        <x:f t="shared" si="182"/>
        <x:v>0</x:v>
      </x:c>
      <x:c r="U871" s="26" t="e">
        <x:v>#VALUE!</x:v>
      </x:c>
      <x:c r="V871" s="26">
        <x:f t="shared" si="183"/>
        <x:v>0</x:v>
      </x:c>
      <x:c r="W871" s="73" t="e">
        <x:f t="shared" si="184"/>
        <x:v>#VALUE!</x:v>
      </x:c>
      <x:c r="X871" s="74" t="e">
        <x:f t="shared" si="185"/>
        <x:v>#VALUE!</x:v>
      </x:c>
      <x:c r="Y871" s="68" t="e">
        <x:f t="shared" si="186"/>
        <x:v>#VALUE!</x:v>
      </x:c>
      <x:c r="Z871" s="68" t="e">
        <x:f t="shared" si="187"/>
        <x:v>#VALUE!</x:v>
      </x:c>
    </x:row>
    <x:row r="872" spans="1:26" s="26" customFormat="1">
      <x:c r="A872" s="118">
        <x:v>78</x:v>
      </x:c>
      <x:c r="B872" s="118"/>
      <x:c r="C872" s="113">
        <x:v>8</x:v>
      </x:c>
      <x:c r="D872" s="210" t="s">
        <x:v>1410</x:v>
      </x:c>
      <x:c r="E872" s="210" t="s">
        <x:v>84</x:v>
      </x:c>
      <x:c r="F872" s="20" t="s">
        <x:v>1420</x:v>
      </x:c>
      <x:c r="G872" s="158" t="e">
        <x:f t="shared" si="179"/>
        <x:v>#VALUE!</x:v>
      </x:c>
      <x:c r="H872" s="284">
        <x:f t="shared" si="179"/>
        <x:v>0</x:v>
      </x:c>
      <x:c r="I872" s="285" t="e">
        <x:f t="shared" si="179"/>
        <x:v>#VALUE!</x:v>
      </x:c>
      <x:c r="J872" s="106" t="e">
        <x:v>#VALUE!</x:v>
      </x:c>
      <x:c r="K872" s="73" t="e">
        <x:v>#VALUE!</x:v>
      </x:c>
      <x:c r="L872" s="68" t="e">
        <x:v>#VALUE!</x:v>
      </x:c>
      <x:c r="M872" s="73" t="e">
        <x:v>#VALUE!</x:v>
      </x:c>
      <x:c r="N872" s="159">
        <x:v>0</x:v>
      </x:c>
      <x:c r="O872" s="106" t="e">
        <x:v>#VALUE!</x:v>
      </x:c>
      <x:c r="P872" s="73" t="e">
        <x:f t="shared" si="180"/>
        <x:v>#VALUE!</x:v>
      </x:c>
      <x:c r="Q872" s="68">
        <x:v>0</x:v>
      </x:c>
      <x:c r="R872" s="73">
        <x:f t="shared" si="181"/>
        <x:v>0</x:v>
      </x:c>
      <x:c r="S872" s="68">
        <x:v>0</x:v>
      </x:c>
      <x:c r="T872" s="73">
        <x:f t="shared" si="182"/>
        <x:v>0</x:v>
      </x:c>
      <x:c r="U872" s="26" t="e">
        <x:v>#VALUE!</x:v>
      </x:c>
      <x:c r="V872" s="26">
        <x:f t="shared" si="183"/>
        <x:v>0</x:v>
      </x:c>
      <x:c r="W872" s="73" t="e">
        <x:f t="shared" si="184"/>
        <x:v>#VALUE!</x:v>
      </x:c>
      <x:c r="X872" s="74" t="e">
        <x:f t="shared" si="185"/>
        <x:v>#VALUE!</x:v>
      </x:c>
      <x:c r="Y872" s="68" t="e">
        <x:f t="shared" si="186"/>
        <x:v>#VALUE!</x:v>
      </x:c>
      <x:c r="Z872" s="68" t="e">
        <x:f t="shared" si="187"/>
        <x:v>#VALUE!</x:v>
      </x:c>
    </x:row>
    <x:row r="873" spans="1:26" s="26" customFormat="1">
      <x:c r="A873" s="118">
        <x:v>79</x:v>
      </x:c>
      <x:c r="B873" s="118"/>
      <x:c r="C873" s="113">
        <x:v>8</x:v>
      </x:c>
      <x:c r="D873" s="210" t="s">
        <x:v>1427</x:v>
      </x:c>
      <x:c r="E873" s="210" t="s">
        <x:v>84</x:v>
      </x:c>
      <x:c r="F873" s="20" t="s">
        <x:v>1420</x:v>
      </x:c>
      <x:c r="G873" s="158" t="e">
        <x:f t="shared" si="179"/>
        <x:v>#VALUE!</x:v>
      </x:c>
      <x:c r="H873" s="284">
        <x:f t="shared" si="179"/>
        <x:v>0</x:v>
      </x:c>
      <x:c r="I873" s="285" t="e">
        <x:f t="shared" si="179"/>
        <x:v>#VALUE!</x:v>
      </x:c>
      <x:c r="J873" s="106" t="e">
        <x:v>#VALUE!</x:v>
      </x:c>
      <x:c r="K873" s="73" t="e">
        <x:v>#VALUE!</x:v>
      </x:c>
      <x:c r="L873" s="68" t="e">
        <x:v>#VALUE!</x:v>
      </x:c>
      <x:c r="M873" s="73" t="e">
        <x:v>#VALUE!</x:v>
      </x:c>
      <x:c r="N873" s="159">
        <x:v>0</x:v>
      </x:c>
      <x:c r="O873" s="106" t="e">
        <x:v>#VALUE!</x:v>
      </x:c>
      <x:c r="P873" s="73" t="e">
        <x:f t="shared" si="180"/>
        <x:v>#VALUE!</x:v>
      </x:c>
      <x:c r="Q873" s="68">
        <x:v>0</x:v>
      </x:c>
      <x:c r="R873" s="73">
        <x:f t="shared" si="181"/>
        <x:v>0</x:v>
      </x:c>
      <x:c r="S873" s="68">
        <x:v>0</x:v>
      </x:c>
      <x:c r="T873" s="73">
        <x:f t="shared" si="182"/>
        <x:v>0</x:v>
      </x:c>
      <x:c r="U873" s="26" t="e">
        <x:v>#VALUE!</x:v>
      </x:c>
      <x:c r="V873" s="26">
        <x:f t="shared" si="183"/>
        <x:v>0</x:v>
      </x:c>
      <x:c r="W873" s="73" t="e">
        <x:f t="shared" si="184"/>
        <x:v>#VALUE!</x:v>
      </x:c>
      <x:c r="X873" s="74" t="e">
        <x:f t="shared" si="185"/>
        <x:v>#VALUE!</x:v>
      </x:c>
      <x:c r="Y873" s="68" t="e">
        <x:f t="shared" si="186"/>
        <x:v>#VALUE!</x:v>
      </x:c>
      <x:c r="Z873" s="68" t="e">
        <x:f t="shared" si="187"/>
        <x:v>#VALUE!</x:v>
      </x:c>
    </x:row>
    <x:row r="874" spans="1:26" s="26" customFormat="1">
      <x:c r="A874" s="118">
        <x:v>80</x:v>
      </x:c>
      <x:c r="B874" s="118"/>
      <x:c r="C874" s="113">
        <x:v>8</x:v>
      </x:c>
      <x:c r="D874" s="210" t="s">
        <x:v>1640</x:v>
      </x:c>
      <x:c r="E874" s="210" t="s">
        <x:v>95</x:v>
      </x:c>
      <x:c r="F874" s="20" t="s">
        <x:v>286</x:v>
      </x:c>
      <x:c r="G874" s="158">
        <x:f t="shared" si="179"/>
        <x:v>0</x:v>
      </x:c>
      <x:c r="H874" s="284">
        <x:f t="shared" si="179"/>
        <x:v>0</x:v>
      </x:c>
      <x:c r="I874" s="285">
        <x:f t="shared" si="179"/>
        <x:v>0</x:v>
      </x:c>
      <x:c r="J874" s="106" t="e">
        <x:v>#VALUE!</x:v>
      </x:c>
      <x:c r="K874" s="73" t="e">
        <x:v>#VALUE!</x:v>
      </x:c>
      <x:c r="L874" s="68" t="e">
        <x:v>#VALUE!</x:v>
      </x:c>
      <x:c r="M874" s="73" t="e">
        <x:v>#VALUE!</x:v>
      </x:c>
      <x:c r="N874" s="159">
        <x:v>0</x:v>
      </x:c>
      <x:c r="O874" s="106" t="e">
        <x:v>#VALUE!</x:v>
      </x:c>
      <x:c r="P874" s="73" t="e">
        <x:f t="shared" si="180"/>
        <x:v>#VALUE!</x:v>
      </x:c>
      <x:c r="Q874" s="68">
        <x:v>0</x:v>
      </x:c>
      <x:c r="R874" s="73">
        <x:f t="shared" si="181"/>
        <x:v>0</x:v>
      </x:c>
      <x:c r="S874" s="68">
        <x:v>0</x:v>
      </x:c>
      <x:c r="T874" s="73">
        <x:f t="shared" si="182"/>
        <x:v>0</x:v>
      </x:c>
      <x:c r="U874" s="26" t="e">
        <x:v>#VALUE!</x:v>
      </x:c>
      <x:c r="V874" s="26">
        <x:f t="shared" si="183"/>
        <x:v>0</x:v>
      </x:c>
      <x:c r="W874" s="73" t="e">
        <x:f t="shared" si="184"/>
        <x:v>#VALUE!</x:v>
      </x:c>
      <x:c r="X874" s="74" t="e">
        <x:f t="shared" si="185"/>
        <x:v>#VALUE!</x:v>
      </x:c>
      <x:c r="Y874" s="68" t="e">
        <x:f t="shared" si="186"/>
        <x:v>#VALUE!</x:v>
      </x:c>
      <x:c r="Z874" s="68" t="e">
        <x:f t="shared" si="187"/>
        <x:v>#VALUE!</x:v>
      </x:c>
    </x:row>
    <x:row r="875" spans="1:26" s="26" customFormat="1">
      <x:c r="A875" s="118">
        <x:v>81</x:v>
      </x:c>
      <x:c r="B875" s="118"/>
      <x:c r="C875" s="113">
        <x:v>8</x:v>
      </x:c>
      <x:c r="D875" s="210" t="s">
        <x:v>1411</x:v>
      </x:c>
      <x:c r="E875" s="210" t="s">
        <x:v>84</x:v>
      </x:c>
      <x:c r="F875" s="20" t="s">
        <x:v>1420</x:v>
      </x:c>
      <x:c r="G875" s="158" t="e">
        <x:f t="shared" si="179"/>
        <x:v>#VALUE!</x:v>
      </x:c>
      <x:c r="H875" s="284">
        <x:f t="shared" si="179"/>
        <x:v>0</x:v>
      </x:c>
      <x:c r="I875" s="285" t="e">
        <x:f t="shared" si="179"/>
        <x:v>#VALUE!</x:v>
      </x:c>
      <x:c r="J875" s="106" t="e">
        <x:v>#VALUE!</x:v>
      </x:c>
      <x:c r="K875" s="73" t="e">
        <x:v>#VALUE!</x:v>
      </x:c>
      <x:c r="L875" s="68" t="e">
        <x:v>#VALUE!</x:v>
      </x:c>
      <x:c r="M875" s="73" t="e">
        <x:v>#VALUE!</x:v>
      </x:c>
      <x:c r="N875" s="159">
        <x:v>0</x:v>
      </x:c>
      <x:c r="O875" s="106" t="e">
        <x:v>#VALUE!</x:v>
      </x:c>
      <x:c r="P875" s="73" t="e">
        <x:f t="shared" si="180"/>
        <x:v>#VALUE!</x:v>
      </x:c>
      <x:c r="Q875" s="68">
        <x:v>0</x:v>
      </x:c>
      <x:c r="R875" s="73">
        <x:f t="shared" si="181"/>
        <x:v>0</x:v>
      </x:c>
      <x:c r="S875" s="68">
        <x:v>0</x:v>
      </x:c>
      <x:c r="T875" s="73">
        <x:f t="shared" si="182"/>
        <x:v>0</x:v>
      </x:c>
      <x:c r="U875" s="26" t="e">
        <x:v>#VALUE!</x:v>
      </x:c>
      <x:c r="V875" s="26">
        <x:f t="shared" si="183"/>
        <x:v>0</x:v>
      </x:c>
      <x:c r="W875" s="73" t="e">
        <x:f t="shared" si="184"/>
        <x:v>#VALUE!</x:v>
      </x:c>
      <x:c r="X875" s="74" t="e">
        <x:f t="shared" si="185"/>
        <x:v>#VALUE!</x:v>
      </x:c>
      <x:c r="Y875" s="68" t="e">
        <x:f t="shared" si="186"/>
        <x:v>#VALUE!</x:v>
      </x:c>
      <x:c r="Z875" s="68" t="e">
        <x:f t="shared" si="187"/>
        <x:v>#VALUE!</x:v>
      </x:c>
    </x:row>
    <x:row r="876" spans="1:26" s="26" customFormat="1">
      <x:c r="A876" s="118">
        <x:v>82</x:v>
      </x:c>
      <x:c r="B876" s="118"/>
      <x:c r="C876" s="113">
        <x:v>8</x:v>
      </x:c>
      <x:c r="D876" s="210" t="s">
        <x:v>1426</x:v>
      </x:c>
      <x:c r="E876" s="210" t="s">
        <x:v>84</x:v>
      </x:c>
      <x:c r="F876" s="20" t="s">
        <x:v>1420</x:v>
      </x:c>
      <x:c r="G876" s="158" t="e">
        <x:f t="shared" si="179"/>
        <x:v>#VALUE!</x:v>
      </x:c>
      <x:c r="H876" s="284">
        <x:f t="shared" si="179"/>
        <x:v>0</x:v>
      </x:c>
      <x:c r="I876" s="285" t="e">
        <x:f t="shared" si="179"/>
        <x:v>#VALUE!</x:v>
      </x:c>
      <x:c r="J876" s="106" t="e">
        <x:v>#VALUE!</x:v>
      </x:c>
      <x:c r="K876" s="73" t="e">
        <x:v>#VALUE!</x:v>
      </x:c>
      <x:c r="L876" s="68" t="e">
        <x:v>#VALUE!</x:v>
      </x:c>
      <x:c r="M876" s="73" t="e">
        <x:v>#VALUE!</x:v>
      </x:c>
      <x:c r="N876" s="159">
        <x:v>0</x:v>
      </x:c>
      <x:c r="O876" s="106" t="e">
        <x:v>#VALUE!</x:v>
      </x:c>
      <x:c r="P876" s="73" t="e">
        <x:f t="shared" si="180"/>
        <x:v>#VALUE!</x:v>
      </x:c>
      <x:c r="Q876" s="68">
        <x:v>0</x:v>
      </x:c>
      <x:c r="R876" s="73">
        <x:f t="shared" si="181"/>
        <x:v>0</x:v>
      </x:c>
      <x:c r="S876" s="68">
        <x:v>0</x:v>
      </x:c>
      <x:c r="T876" s="73">
        <x:f t="shared" si="182"/>
        <x:v>0</x:v>
      </x:c>
      <x:c r="U876" s="26" t="e">
        <x:v>#VALUE!</x:v>
      </x:c>
      <x:c r="V876" s="26">
        <x:f t="shared" si="183"/>
        <x:v>0</x:v>
      </x:c>
      <x:c r="W876" s="73" t="e">
        <x:f t="shared" si="184"/>
        <x:v>#VALUE!</x:v>
      </x:c>
      <x:c r="X876" s="74" t="e">
        <x:f t="shared" si="185"/>
        <x:v>#VALUE!</x:v>
      </x:c>
      <x:c r="Y876" s="68" t="e">
        <x:f t="shared" si="186"/>
        <x:v>#VALUE!</x:v>
      </x:c>
      <x:c r="Z876" s="68" t="e">
        <x:f t="shared" si="187"/>
        <x:v>#VALUE!</x:v>
      </x:c>
    </x:row>
    <x:row r="877" spans="1:26" s="26" customFormat="1">
      <x:c r="A877" s="118">
        <x:v>83</x:v>
      </x:c>
      <x:c r="B877" s="118"/>
      <x:c r="C877" s="113">
        <x:v>8</x:v>
      </x:c>
      <x:c r="D877" s="210" t="s">
        <x:v>1641</x:v>
      </x:c>
      <x:c r="E877" s="210" t="s">
        <x:v>95</x:v>
      </x:c>
      <x:c r="F877" s="20" t="s">
        <x:v>286</x:v>
      </x:c>
      <x:c r="G877" s="158">
        <x:f t="shared" si="179"/>
        <x:v>0</x:v>
      </x:c>
      <x:c r="H877" s="284">
        <x:f t="shared" si="179"/>
        <x:v>0</x:v>
      </x:c>
      <x:c r="I877" s="285">
        <x:f t="shared" si="179"/>
        <x:v>0</x:v>
      </x:c>
      <x:c r="J877" s="106" t="e">
        <x:v>#VALUE!</x:v>
      </x:c>
      <x:c r="K877" s="73" t="e">
        <x:v>#VALUE!</x:v>
      </x:c>
      <x:c r="L877" s="68" t="e">
        <x:v>#VALUE!</x:v>
      </x:c>
      <x:c r="M877" s="73" t="e">
        <x:v>#VALUE!</x:v>
      </x:c>
      <x:c r="N877" s="159">
        <x:v>0</x:v>
      </x:c>
      <x:c r="O877" s="106" t="e">
        <x:v>#VALUE!</x:v>
      </x:c>
      <x:c r="P877" s="73" t="e">
        <x:f t="shared" si="180"/>
        <x:v>#VALUE!</x:v>
      </x:c>
      <x:c r="Q877" s="68">
        <x:v>0</x:v>
      </x:c>
      <x:c r="R877" s="73">
        <x:f t="shared" si="181"/>
        <x:v>0</x:v>
      </x:c>
      <x:c r="S877" s="68">
        <x:v>0</x:v>
      </x:c>
      <x:c r="T877" s="73">
        <x:f t="shared" si="182"/>
        <x:v>0</x:v>
      </x:c>
      <x:c r="U877" s="26" t="e">
        <x:v>#VALUE!</x:v>
      </x:c>
      <x:c r="V877" s="26">
        <x:f t="shared" si="183"/>
        <x:v>0</x:v>
      </x:c>
      <x:c r="W877" s="73" t="e">
        <x:f t="shared" si="184"/>
        <x:v>#VALUE!</x:v>
      </x:c>
      <x:c r="X877" s="74" t="e">
        <x:f t="shared" si="185"/>
        <x:v>#VALUE!</x:v>
      </x:c>
      <x:c r="Y877" s="68" t="e">
        <x:f t="shared" si="186"/>
        <x:v>#VALUE!</x:v>
      </x:c>
      <x:c r="Z877" s="68" t="e">
        <x:f t="shared" si="187"/>
        <x:v>#VALUE!</x:v>
      </x:c>
    </x:row>
    <x:row r="878" spans="1:26" s="26" customFormat="1">
      <x:c r="A878" s="118">
        <x:v>84</x:v>
      </x:c>
      <x:c r="B878" s="118"/>
      <x:c r="C878" s="113">
        <x:v>8</x:v>
      </x:c>
      <x:c r="D878" s="210" t="s">
        <x:v>1637</x:v>
      </x:c>
      <x:c r="E878" s="210" t="s">
        <x:v>95</x:v>
      </x:c>
      <x:c r="F878" s="20" t="s">
        <x:v>286</x:v>
      </x:c>
      <x:c r="G878" s="158">
        <x:f t="shared" si="179"/>
        <x:v>0</x:v>
      </x:c>
      <x:c r="H878" s="284">
        <x:f t="shared" si="179"/>
        <x:v>0</x:v>
      </x:c>
      <x:c r="I878" s="285">
        <x:f t="shared" si="179"/>
        <x:v>0</x:v>
      </x:c>
      <x:c r="J878" s="106" t="e">
        <x:v>#VALUE!</x:v>
      </x:c>
      <x:c r="K878" s="73" t="e">
        <x:v>#VALUE!</x:v>
      </x:c>
      <x:c r="L878" s="68" t="e">
        <x:v>#VALUE!</x:v>
      </x:c>
      <x:c r="M878" s="73" t="e">
        <x:v>#VALUE!</x:v>
      </x:c>
      <x:c r="N878" s="159">
        <x:v>0</x:v>
      </x:c>
      <x:c r="O878" s="106" t="e">
        <x:v>#VALUE!</x:v>
      </x:c>
      <x:c r="P878" s="73" t="e">
        <x:f t="shared" si="180"/>
        <x:v>#VALUE!</x:v>
      </x:c>
      <x:c r="Q878" s="68">
        <x:v>0</x:v>
      </x:c>
      <x:c r="R878" s="73">
        <x:f t="shared" si="181"/>
        <x:v>0</x:v>
      </x:c>
      <x:c r="S878" s="68">
        <x:v>0</x:v>
      </x:c>
      <x:c r="T878" s="73">
        <x:f t="shared" si="182"/>
        <x:v>0</x:v>
      </x:c>
      <x:c r="U878" s="26" t="e">
        <x:v>#VALUE!</x:v>
      </x:c>
      <x:c r="V878" s="26">
        <x:f t="shared" si="183"/>
        <x:v>0</x:v>
      </x:c>
      <x:c r="W878" s="73" t="e">
        <x:f t="shared" si="184"/>
        <x:v>#VALUE!</x:v>
      </x:c>
      <x:c r="X878" s="74" t="e">
        <x:f t="shared" si="185"/>
        <x:v>#VALUE!</x:v>
      </x:c>
      <x:c r="Y878" s="68" t="e">
        <x:f t="shared" si="186"/>
        <x:v>#VALUE!</x:v>
      </x:c>
      <x:c r="Z878" s="68" t="e">
        <x:f t="shared" si="187"/>
        <x:v>#VALUE!</x:v>
      </x:c>
    </x:row>
    <x:row r="879" spans="1:26" s="26" customFormat="1">
      <x:c r="A879" s="118">
        <x:v>85</x:v>
      </x:c>
      <x:c r="B879" s="118"/>
      <x:c r="C879" s="113">
        <x:v>8</x:v>
      </x:c>
      <x:c r="D879" s="210" t="s">
        <x:v>1638</x:v>
      </x:c>
      <x:c r="E879" s="210" t="s">
        <x:v>95</x:v>
      </x:c>
      <x:c r="F879" s="20" t="s">
        <x:v>286</x:v>
      </x:c>
      <x:c r="G879" s="158">
        <x:f t="shared" si="179"/>
        <x:v>0</x:v>
      </x:c>
      <x:c r="H879" s="284">
        <x:f t="shared" si="179"/>
        <x:v>0</x:v>
      </x:c>
      <x:c r="I879" s="285">
        <x:f t="shared" si="179"/>
        <x:v>0</x:v>
      </x:c>
      <x:c r="J879" s="106" t="e">
        <x:v>#VALUE!</x:v>
      </x:c>
      <x:c r="K879" s="73" t="e">
        <x:v>#VALUE!</x:v>
      </x:c>
      <x:c r="L879" s="68" t="e">
        <x:v>#VALUE!</x:v>
      </x:c>
      <x:c r="M879" s="73" t="e">
        <x:v>#VALUE!</x:v>
      </x:c>
      <x:c r="N879" s="159">
        <x:v>0</x:v>
      </x:c>
      <x:c r="O879" s="106" t="e">
        <x:v>#VALUE!</x:v>
      </x:c>
      <x:c r="P879" s="73" t="e">
        <x:f t="shared" si="180"/>
        <x:v>#VALUE!</x:v>
      </x:c>
      <x:c r="Q879" s="68">
        <x:v>0</x:v>
      </x:c>
      <x:c r="R879" s="73">
        <x:f t="shared" si="181"/>
        <x:v>0</x:v>
      </x:c>
      <x:c r="S879" s="68">
        <x:v>0</x:v>
      </x:c>
      <x:c r="T879" s="73">
        <x:f t="shared" si="182"/>
        <x:v>0</x:v>
      </x:c>
      <x:c r="U879" s="26" t="e">
        <x:v>#VALUE!</x:v>
      </x:c>
      <x:c r="V879" s="26">
        <x:f t="shared" si="183"/>
        <x:v>0</x:v>
      </x:c>
      <x:c r="W879" s="73" t="e">
        <x:f t="shared" si="184"/>
        <x:v>#VALUE!</x:v>
      </x:c>
      <x:c r="X879" s="74" t="e">
        <x:f t="shared" si="185"/>
        <x:v>#VALUE!</x:v>
      </x:c>
      <x:c r="Y879" s="68" t="e">
        <x:f t="shared" si="186"/>
        <x:v>#VALUE!</x:v>
      </x:c>
      <x:c r="Z879" s="68" t="e">
        <x:f t="shared" si="187"/>
        <x:v>#VALUE!</x:v>
      </x:c>
    </x:row>
    <x:row r="880" spans="1:26" s="26" customFormat="1">
      <x:c r="A880" s="118">
        <x:v>86</x:v>
      </x:c>
      <x:c r="B880" s="118"/>
      <x:c r="C880" s="113">
        <x:v>8</x:v>
      </x:c>
      <x:c r="D880" s="210" t="s">
        <x:v>1639</x:v>
      </x:c>
      <x:c r="E880" s="210" t="s">
        <x:v>95</x:v>
      </x:c>
      <x:c r="F880" s="20" t="s">
        <x:v>286</x:v>
      </x:c>
      <x:c r="G880" s="158">
        <x:f t="shared" si="179"/>
        <x:v>0</x:v>
      </x:c>
      <x:c r="H880" s="284">
        <x:f t="shared" si="179"/>
        <x:v>0</x:v>
      </x:c>
      <x:c r="I880" s="285">
        <x:f t="shared" si="179"/>
        <x:v>0</x:v>
      </x:c>
      <x:c r="J880" s="106" t="e">
        <x:v>#VALUE!</x:v>
      </x:c>
      <x:c r="K880" s="73" t="e">
        <x:v>#VALUE!</x:v>
      </x:c>
      <x:c r="L880" s="68" t="e">
        <x:v>#VALUE!</x:v>
      </x:c>
      <x:c r="M880" s="73" t="e">
        <x:v>#VALUE!</x:v>
      </x:c>
      <x:c r="N880" s="159">
        <x:v>0</x:v>
      </x:c>
      <x:c r="O880" s="106" t="e">
        <x:v>#VALUE!</x:v>
      </x:c>
      <x:c r="P880" s="73" t="e">
        <x:f t="shared" si="180"/>
        <x:v>#VALUE!</x:v>
      </x:c>
      <x:c r="Q880" s="68">
        <x:v>0</x:v>
      </x:c>
      <x:c r="R880" s="73">
        <x:f t="shared" si="181"/>
        <x:v>0</x:v>
      </x:c>
      <x:c r="S880" s="68">
        <x:v>0</x:v>
      </x:c>
      <x:c r="T880" s="73">
        <x:f t="shared" si="182"/>
        <x:v>0</x:v>
      </x:c>
      <x:c r="U880" s="26" t="e">
        <x:v>#VALUE!</x:v>
      </x:c>
      <x:c r="V880" s="26">
        <x:f t="shared" si="183"/>
        <x:v>0</x:v>
      </x:c>
      <x:c r="W880" s="73" t="e">
        <x:f t="shared" si="184"/>
        <x:v>#VALUE!</x:v>
      </x:c>
      <x:c r="X880" s="74" t="e">
        <x:f t="shared" si="185"/>
        <x:v>#VALUE!</x:v>
      </x:c>
      <x:c r="Y880" s="68" t="e">
        <x:f t="shared" si="186"/>
        <x:v>#VALUE!</x:v>
      </x:c>
      <x:c r="Z880" s="68" t="e">
        <x:f t="shared" si="187"/>
        <x:v>#VALUE!</x:v>
      </x:c>
    </x:row>
    <x:row r="881" spans="1:29" s="26" customFormat="1">
      <x:c r="A881" s="118">
        <x:v>87</x:v>
      </x:c>
      <x:c r="B881" s="118"/>
      <x:c r="C881" s="113">
        <x:v>8</x:v>
      </x:c>
      <x:c r="D881" s="210" t="s">
        <x:v>1405</x:v>
      </x:c>
      <x:c r="E881" s="210" t="s">
        <x:v>84</x:v>
      </x:c>
      <x:c r="F881" s="20" t="s">
        <x:v>1420</x:v>
      </x:c>
      <x:c r="G881" s="158" t="e">
        <x:f t="shared" si="179"/>
        <x:v>#VALUE!</x:v>
      </x:c>
      <x:c r="H881" s="284">
        <x:f t="shared" si="179"/>
        <x:v>0</x:v>
      </x:c>
      <x:c r="I881" s="285" t="e">
        <x:f t="shared" si="179"/>
        <x:v>#VALUE!</x:v>
      </x:c>
      <x:c r="J881" s="106" t="e">
        <x:v>#VALUE!</x:v>
      </x:c>
      <x:c r="K881" s="73" t="e">
        <x:v>#VALUE!</x:v>
      </x:c>
      <x:c r="L881" s="68" t="e">
        <x:v>#VALUE!</x:v>
      </x:c>
      <x:c r="M881" s="73" t="e">
        <x:v>#VALUE!</x:v>
      </x:c>
      <x:c r="N881" s="159">
        <x:v>0</x:v>
      </x:c>
      <x:c r="O881" s="106" t="e">
        <x:v>#VALUE!</x:v>
      </x:c>
      <x:c r="P881" s="73" t="e">
        <x:f t="shared" si="180"/>
        <x:v>#VALUE!</x:v>
      </x:c>
      <x:c r="Q881" s="68">
        <x:v>0</x:v>
      </x:c>
      <x:c r="R881" s="73">
        <x:f t="shared" si="181"/>
        <x:v>0</x:v>
      </x:c>
      <x:c r="S881" s="68">
        <x:v>0</x:v>
      </x:c>
      <x:c r="T881" s="73">
        <x:f t="shared" si="182"/>
        <x:v>0</x:v>
      </x:c>
      <x:c r="U881" s="26" t="e">
        <x:v>#VALUE!</x:v>
      </x:c>
      <x:c r="V881" s="26">
        <x:f t="shared" si="183"/>
        <x:v>0</x:v>
      </x:c>
      <x:c r="W881" s="73" t="e">
        <x:f t="shared" si="184"/>
        <x:v>#VALUE!</x:v>
      </x:c>
      <x:c r="X881" s="74" t="e">
        <x:f t="shared" si="185"/>
        <x:v>#VALUE!</x:v>
      </x:c>
      <x:c r="Y881" s="68" t="e">
        <x:f t="shared" si="186"/>
        <x:v>#VALUE!</x:v>
      </x:c>
      <x:c r="Z881" s="68" t="e">
        <x:f t="shared" si="187"/>
        <x:v>#VALUE!</x:v>
      </x:c>
    </x:row>
    <x:row r="882" spans="1:29" s="26" customFormat="1">
      <x:c r="A882" s="118">
        <x:v>88</x:v>
      </x:c>
      <x:c r="B882" s="118"/>
      <x:c r="C882" s="113">
        <x:v>8</x:v>
      </x:c>
      <x:c r="D882" s="210" t="s">
        <x:v>1429</x:v>
      </x:c>
      <x:c r="E882" s="210" t="s">
        <x:v>84</x:v>
      </x:c>
      <x:c r="F882" s="20" t="s">
        <x:v>1420</x:v>
      </x:c>
      <x:c r="G882" s="158" t="e">
        <x:f t="shared" si="179"/>
        <x:v>#VALUE!</x:v>
      </x:c>
      <x:c r="H882" s="284">
        <x:f t="shared" si="179"/>
        <x:v>0</x:v>
      </x:c>
      <x:c r="I882" s="285" t="e">
        <x:f t="shared" si="179"/>
        <x:v>#VALUE!</x:v>
      </x:c>
      <x:c r="J882" s="106" t="e">
        <x:v>#VALUE!</x:v>
      </x:c>
      <x:c r="K882" s="73" t="e">
        <x:v>#VALUE!</x:v>
      </x:c>
      <x:c r="L882" s="68" t="e">
        <x:v>#VALUE!</x:v>
      </x:c>
      <x:c r="M882" s="73" t="e">
        <x:v>#VALUE!</x:v>
      </x:c>
      <x:c r="N882" s="159">
        <x:v>0</x:v>
      </x:c>
      <x:c r="O882" s="106" t="e">
        <x:v>#VALUE!</x:v>
      </x:c>
      <x:c r="P882" s="73" t="e">
        <x:f t="shared" si="180"/>
        <x:v>#VALUE!</x:v>
      </x:c>
      <x:c r="Q882" s="68">
        <x:v>0</x:v>
      </x:c>
      <x:c r="R882" s="73">
        <x:f t="shared" si="181"/>
        <x:v>0</x:v>
      </x:c>
      <x:c r="S882" s="68">
        <x:v>0</x:v>
      </x:c>
      <x:c r="T882" s="73">
        <x:f t="shared" si="182"/>
        <x:v>0</x:v>
      </x:c>
      <x:c r="U882" s="26" t="e">
        <x:v>#VALUE!</x:v>
      </x:c>
      <x:c r="V882" s="26">
        <x:f t="shared" si="183"/>
        <x:v>0</x:v>
      </x:c>
      <x:c r="W882" s="73" t="e">
        <x:f t="shared" si="184"/>
        <x:v>#VALUE!</x:v>
      </x:c>
      <x:c r="X882" s="74" t="e">
        <x:f t="shared" si="185"/>
        <x:v>#VALUE!</x:v>
      </x:c>
      <x:c r="Y882" s="68" t="e">
        <x:f t="shared" si="186"/>
        <x:v>#VALUE!</x:v>
      </x:c>
      <x:c r="Z882" s="68" t="e">
        <x:f t="shared" si="187"/>
        <x:v>#VALUE!</x:v>
      </x:c>
    </x:row>
    <x:row r="883" spans="1:29" s="26" customFormat="1">
      <x:c r="A883" s="118">
        <x:v>89</x:v>
      </x:c>
      <x:c r="B883" s="118"/>
      <x:c r="C883" s="113">
        <x:v>8</x:v>
      </x:c>
      <x:c r="D883" s="210" t="s">
        <x:v>1406</x:v>
      </x:c>
      <x:c r="E883" s="210" t="s">
        <x:v>84</x:v>
      </x:c>
      <x:c r="F883" s="20" t="s">
        <x:v>1420</x:v>
      </x:c>
      <x:c r="G883" s="158" t="e">
        <x:f t="shared" si="179"/>
        <x:v>#VALUE!</x:v>
      </x:c>
      <x:c r="H883" s="284">
        <x:f t="shared" si="179"/>
        <x:v>0</x:v>
      </x:c>
      <x:c r="I883" s="285" t="e">
        <x:f t="shared" si="179"/>
        <x:v>#VALUE!</x:v>
      </x:c>
      <x:c r="J883" s="106" t="e">
        <x:v>#VALUE!</x:v>
      </x:c>
      <x:c r="K883" s="73" t="e">
        <x:v>#VALUE!</x:v>
      </x:c>
      <x:c r="L883" s="68" t="e">
        <x:v>#VALUE!</x:v>
      </x:c>
      <x:c r="M883" s="73" t="e">
        <x:v>#VALUE!</x:v>
      </x:c>
      <x:c r="N883" s="159">
        <x:v>0</x:v>
      </x:c>
      <x:c r="O883" s="106" t="e">
        <x:v>#VALUE!</x:v>
      </x:c>
      <x:c r="P883" s="73" t="e">
        <x:f t="shared" si="180"/>
        <x:v>#VALUE!</x:v>
      </x:c>
      <x:c r="Q883" s="68">
        <x:v>0</x:v>
      </x:c>
      <x:c r="R883" s="73">
        <x:f t="shared" si="181"/>
        <x:v>0</x:v>
      </x:c>
      <x:c r="S883" s="68">
        <x:v>0</x:v>
      </x:c>
      <x:c r="T883" s="73">
        <x:f t="shared" si="182"/>
        <x:v>0</x:v>
      </x:c>
      <x:c r="U883" s="26" t="e">
        <x:v>#VALUE!</x:v>
      </x:c>
      <x:c r="V883" s="26">
        <x:f t="shared" si="183"/>
        <x:v>0</x:v>
      </x:c>
      <x:c r="W883" s="73" t="e">
        <x:f t="shared" si="184"/>
        <x:v>#VALUE!</x:v>
      </x:c>
      <x:c r="X883" s="74" t="e">
        <x:f t="shared" si="185"/>
        <x:v>#VALUE!</x:v>
      </x:c>
      <x:c r="Y883" s="68" t="e">
        <x:f t="shared" si="186"/>
        <x:v>#VALUE!</x:v>
      </x:c>
      <x:c r="Z883" s="68" t="e">
        <x:f t="shared" si="187"/>
        <x:v>#VALUE!</x:v>
      </x:c>
    </x:row>
    <x:row r="884" spans="1:29" s="26" customFormat="1">
      <x:c r="A884" s="118">
        <x:v>90</x:v>
      </x:c>
      <x:c r="B884" s="118"/>
      <x:c r="C884" s="113">
        <x:v>8</x:v>
      </x:c>
      <x:c r="D884" s="210" t="s">
        <x:v>1423</x:v>
      </x:c>
      <x:c r="E884" s="210" t="s">
        <x:v>84</x:v>
      </x:c>
      <x:c r="F884" s="20" t="s">
        <x:v>1420</x:v>
      </x:c>
      <x:c r="G884" s="158" t="e">
        <x:f t="shared" si="179"/>
        <x:v>#VALUE!</x:v>
      </x:c>
      <x:c r="H884" s="284">
        <x:f t="shared" si="179"/>
        <x:v>0</x:v>
      </x:c>
      <x:c r="I884" s="285" t="e">
        <x:f t="shared" si="179"/>
        <x:v>#VALUE!</x:v>
      </x:c>
      <x:c r="J884" s="106" t="e">
        <x:v>#VALUE!</x:v>
      </x:c>
      <x:c r="K884" s="73" t="e">
        <x:v>#VALUE!</x:v>
      </x:c>
      <x:c r="L884" s="68" t="e">
        <x:v>#VALUE!</x:v>
      </x:c>
      <x:c r="M884" s="73" t="e">
        <x:v>#VALUE!</x:v>
      </x:c>
      <x:c r="N884" s="159">
        <x:v>0</x:v>
      </x:c>
      <x:c r="O884" s="106" t="e">
        <x:v>#VALUE!</x:v>
      </x:c>
      <x:c r="P884" s="73" t="e">
        <x:f t="shared" si="180"/>
        <x:v>#VALUE!</x:v>
      </x:c>
      <x:c r="Q884" s="68">
        <x:v>0</x:v>
      </x:c>
      <x:c r="R884" s="73">
        <x:f t="shared" si="181"/>
        <x:v>0</x:v>
      </x:c>
      <x:c r="S884" s="21">
        <x:v>0</x:v>
      </x:c>
      <x:c r="T884" s="73">
        <x:f t="shared" si="182"/>
        <x:v>0</x:v>
      </x:c>
      <x:c r="U884" s="26" t="e">
        <x:v>#VALUE!</x:v>
      </x:c>
      <x:c r="V884" s="26">
        <x:f t="shared" si="183"/>
        <x:v>0</x:v>
      </x:c>
      <x:c r="W884" s="73" t="e">
        <x:f t="shared" si="184"/>
        <x:v>#VALUE!</x:v>
      </x:c>
      <x:c r="X884" s="74" t="e">
        <x:f t="shared" si="185"/>
        <x:v>#VALUE!</x:v>
      </x:c>
      <x:c r="Y884" s="68" t="e">
        <x:f t="shared" si="186"/>
        <x:v>#VALUE!</x:v>
      </x:c>
      <x:c r="Z884" s="68" t="e">
        <x:f t="shared" si="187"/>
        <x:v>#VALUE!</x:v>
      </x:c>
    </x:row>
    <x:row r="885" spans="1:29" s="26" customFormat="1">
      <x:c r="A885" s="118">
        <x:v>91</x:v>
      </x:c>
      <x:c r="B885" s="118"/>
      <x:c r="C885" s="113">
        <x:v>8</x:v>
      </x:c>
      <x:c r="D885" s="210" t="s">
        <x:v>1564</x:v>
      </x:c>
      <x:c r="E885" s="210" t="s">
        <x:v>95</x:v>
      </x:c>
      <x:c r="F885" s="20" t="s">
        <x:v>1435</x:v>
      </x:c>
      <x:c r="G885" s="158">
        <x:f t="shared" si="179"/>
        <x:v>0</x:v>
      </x:c>
      <x:c r="H885" s="284">
        <x:f t="shared" si="179"/>
        <x:v>0</x:v>
      </x:c>
      <x:c r="I885" s="285">
        <x:f t="shared" si="179"/>
        <x:v>0</x:v>
      </x:c>
      <x:c r="J885" s="106" t="e">
        <x:v>#VALUE!</x:v>
      </x:c>
      <x:c r="K885" s="73" t="e">
        <x:v>#VALUE!</x:v>
      </x:c>
      <x:c r="L885" s="68" t="e">
        <x:v>#VALUE!</x:v>
      </x:c>
      <x:c r="M885" s="73" t="e">
        <x:v>#VALUE!</x:v>
      </x:c>
      <x:c r="N885" s="159">
        <x:v>0</x:v>
      </x:c>
      <x:c r="O885" s="106" t="e">
        <x:v>#VALUE!</x:v>
      </x:c>
      <x:c r="P885" s="73" t="e">
        <x:f t="shared" si="180"/>
        <x:v>#VALUE!</x:v>
      </x:c>
      <x:c r="Q885" s="68">
        <x:v>2</x:v>
      </x:c>
      <x:c r="R885" s="73">
        <x:f t="shared" si="181"/>
        <x:v>0</x:v>
      </x:c>
      <x:c r="S885" s="21">
        <x:v>0</x:v>
      </x:c>
      <x:c r="T885" s="73">
        <x:f t="shared" si="182"/>
        <x:v>0</x:v>
      </x:c>
      <x:c r="U885" s="26" t="e">
        <x:v>#VALUE!</x:v>
      </x:c>
      <x:c r="V885" s="26">
        <x:f t="shared" si="183"/>
        <x:v>0</x:v>
      </x:c>
      <x:c r="W885" s="73" t="e">
        <x:f t="shared" si="184"/>
        <x:v>#VALUE!</x:v>
      </x:c>
      <x:c r="X885" s="74" t="e">
        <x:f t="shared" si="185"/>
        <x:v>#VALUE!</x:v>
      </x:c>
      <x:c r="Y885" s="68" t="e">
        <x:f t="shared" si="186"/>
        <x:v>#VALUE!</x:v>
      </x:c>
      <x:c r="Z885" s="68" t="e">
        <x:f t="shared" si="187"/>
        <x:v>#VALUE!</x:v>
      </x:c>
      <x:c r="AC885" s="26" t="s">
        <x:v>1649</x:v>
      </x:c>
    </x:row>
    <x:row r="886" spans="1:29" s="26" customFormat="1">
      <x:c r="A886" s="118">
        <x:v>92</x:v>
      </x:c>
      <x:c r="B886" s="118"/>
      <x:c r="C886" s="113">
        <x:v>8</x:v>
      </x:c>
      <x:c r="D886" s="210" t="s">
        <x:v>1407</x:v>
      </x:c>
      <x:c r="E886" s="210" t="s">
        <x:v>84</x:v>
      </x:c>
      <x:c r="F886" s="20" t="s">
        <x:v>1420</x:v>
      </x:c>
      <x:c r="G886" s="158" t="e">
        <x:f t="shared" si="179"/>
        <x:v>#VALUE!</x:v>
      </x:c>
      <x:c r="H886" s="284">
        <x:f t="shared" si="179"/>
        <x:v>0</x:v>
      </x:c>
      <x:c r="I886" s="285" t="e">
        <x:f t="shared" si="179"/>
        <x:v>#VALUE!</x:v>
      </x:c>
      <x:c r="J886" s="106" t="e">
        <x:v>#VALUE!</x:v>
      </x:c>
      <x:c r="K886" s="73" t="e">
        <x:v>#VALUE!</x:v>
      </x:c>
      <x:c r="L886" s="68" t="e">
        <x:v>#VALUE!</x:v>
      </x:c>
      <x:c r="M886" s="73" t="e">
        <x:v>#VALUE!</x:v>
      </x:c>
      <x:c r="N886" s="159">
        <x:v>0</x:v>
      </x:c>
      <x:c r="O886" s="106" t="e">
        <x:v>#VALUE!</x:v>
      </x:c>
      <x:c r="P886" s="73" t="e">
        <x:f t="shared" si="180"/>
        <x:v>#VALUE!</x:v>
      </x:c>
      <x:c r="Q886" s="68">
        <x:v>0</x:v>
      </x:c>
      <x:c r="R886" s="73">
        <x:f t="shared" si="181"/>
        <x:v>0</x:v>
      </x:c>
      <x:c r="S886" s="21">
        <x:v>0</x:v>
      </x:c>
      <x:c r="T886" s="73">
        <x:f t="shared" si="182"/>
        <x:v>0</x:v>
      </x:c>
      <x:c r="U886" s="26" t="e">
        <x:v>#VALUE!</x:v>
      </x:c>
      <x:c r="V886" s="26">
        <x:f t="shared" si="183"/>
        <x:v>0</x:v>
      </x:c>
      <x:c r="W886" s="73" t="e">
        <x:f t="shared" si="184"/>
        <x:v>#VALUE!</x:v>
      </x:c>
      <x:c r="X886" s="74" t="e">
        <x:f t="shared" si="185"/>
        <x:v>#VALUE!</x:v>
      </x:c>
      <x:c r="Y886" s="68" t="e">
        <x:f t="shared" si="186"/>
        <x:v>#VALUE!</x:v>
      </x:c>
      <x:c r="Z886" s="68" t="e">
        <x:f t="shared" si="187"/>
        <x:v>#VALUE!</x:v>
      </x:c>
    </x:row>
    <x:row r="887" spans="1:29" s="26" customFormat="1">
      <x:c r="A887" s="118">
        <x:v>93</x:v>
      </x:c>
      <x:c r="B887" s="118"/>
      <x:c r="C887" s="113">
        <x:v>8</x:v>
      </x:c>
      <x:c r="D887" s="210" t="s">
        <x:v>1424</x:v>
      </x:c>
      <x:c r="E887" s="210" t="s">
        <x:v>84</x:v>
      </x:c>
      <x:c r="F887" s="20" t="s">
        <x:v>1420</x:v>
      </x:c>
      <x:c r="G887" s="158" t="e">
        <x:f t="shared" si="179"/>
        <x:v>#VALUE!</x:v>
      </x:c>
      <x:c r="H887" s="284">
        <x:f t="shared" si="179"/>
        <x:v>0</x:v>
      </x:c>
      <x:c r="I887" s="285" t="e">
        <x:f t="shared" si="179"/>
        <x:v>#VALUE!</x:v>
      </x:c>
      <x:c r="J887" s="106" t="e">
        <x:v>#VALUE!</x:v>
      </x:c>
      <x:c r="K887" s="73" t="e">
        <x:v>#VALUE!</x:v>
      </x:c>
      <x:c r="L887" s="68" t="e">
        <x:v>#VALUE!</x:v>
      </x:c>
      <x:c r="M887" s="73" t="e">
        <x:v>#VALUE!</x:v>
      </x:c>
      <x:c r="N887" s="159">
        <x:v>0</x:v>
      </x:c>
      <x:c r="O887" s="106" t="e">
        <x:v>#VALUE!</x:v>
      </x:c>
      <x:c r="P887" s="73" t="e">
        <x:f t="shared" si="180"/>
        <x:v>#VALUE!</x:v>
      </x:c>
      <x:c r="Q887" s="68">
        <x:v>0</x:v>
      </x:c>
      <x:c r="R887" s="73">
        <x:f t="shared" si="181"/>
        <x:v>0</x:v>
      </x:c>
      <x:c r="S887" s="21">
        <x:v>0</x:v>
      </x:c>
      <x:c r="T887" s="73">
        <x:f t="shared" si="182"/>
        <x:v>0</x:v>
      </x:c>
      <x:c r="U887" s="26" t="e">
        <x:v>#VALUE!</x:v>
      </x:c>
      <x:c r="V887" s="26">
        <x:f t="shared" si="183"/>
        <x:v>0</x:v>
      </x:c>
      <x:c r="W887" s="73" t="e">
        <x:f t="shared" si="184"/>
        <x:v>#VALUE!</x:v>
      </x:c>
      <x:c r="X887" s="74" t="e">
        <x:f t="shared" si="185"/>
        <x:v>#VALUE!</x:v>
      </x:c>
      <x:c r="Y887" s="68" t="e">
        <x:f t="shared" si="186"/>
        <x:v>#VALUE!</x:v>
      </x:c>
      <x:c r="Z887" s="68" t="e">
        <x:f t="shared" si="187"/>
        <x:v>#VALUE!</x:v>
      </x:c>
    </x:row>
    <x:row r="888" spans="1:29" s="26" customFormat="1">
      <x:c r="A888" s="118">
        <x:v>94</x:v>
      </x:c>
      <x:c r="B888" s="118"/>
      <x:c r="C888" s="113">
        <x:v>8</x:v>
      </x:c>
      <x:c r="D888" s="210" t="s">
        <x:v>1565</x:v>
      </x:c>
      <x:c r="E888" s="210" t="s">
        <x:v>95</x:v>
      </x:c>
      <x:c r="F888" s="20" t="s">
        <x:v>1435</x:v>
      </x:c>
      <x:c r="G888" s="158">
        <x:f t="shared" si="179"/>
        <x:v>0</x:v>
      </x:c>
      <x:c r="H888" s="284">
        <x:f t="shared" si="179"/>
        <x:v>0</x:v>
      </x:c>
      <x:c r="I888" s="285">
        <x:f t="shared" si="179"/>
        <x:v>0</x:v>
      </x:c>
      <x:c r="J888" s="106" t="e">
        <x:v>#VALUE!</x:v>
      </x:c>
      <x:c r="K888" s="73" t="e">
        <x:v>#VALUE!</x:v>
      </x:c>
      <x:c r="L888" s="68" t="e">
        <x:v>#VALUE!</x:v>
      </x:c>
      <x:c r="M888" s="73" t="e">
        <x:v>#VALUE!</x:v>
      </x:c>
      <x:c r="N888" s="159">
        <x:v>0</x:v>
      </x:c>
      <x:c r="O888" s="106" t="e">
        <x:v>#VALUE!</x:v>
      </x:c>
      <x:c r="P888" s="73" t="e">
        <x:f t="shared" si="180"/>
        <x:v>#VALUE!</x:v>
      </x:c>
      <x:c r="Q888" s="68">
        <x:v>2</x:v>
      </x:c>
      <x:c r="R888" s="73">
        <x:f t="shared" si="181"/>
        <x:v>0</x:v>
      </x:c>
      <x:c r="S888" s="21">
        <x:v>0</x:v>
      </x:c>
      <x:c r="T888" s="73">
        <x:f t="shared" si="182"/>
        <x:v>0</x:v>
      </x:c>
      <x:c r="U888" s="26" t="e">
        <x:v>#VALUE!</x:v>
      </x:c>
      <x:c r="V888" s="26">
        <x:f t="shared" si="183"/>
        <x:v>0</x:v>
      </x:c>
      <x:c r="W888" s="73" t="e">
        <x:f t="shared" si="184"/>
        <x:v>#VALUE!</x:v>
      </x:c>
      <x:c r="X888" s="74" t="e">
        <x:f t="shared" si="185"/>
        <x:v>#VALUE!</x:v>
      </x:c>
      <x:c r="Y888" s="68" t="e">
        <x:f t="shared" si="186"/>
        <x:v>#VALUE!</x:v>
      </x:c>
      <x:c r="Z888" s="68" t="e">
        <x:f t="shared" si="187"/>
        <x:v>#VALUE!</x:v>
      </x:c>
      <x:c r="AC888" s="26" t="s">
        <x:v>1649</x:v>
      </x:c>
    </x:row>
    <x:row r="889" spans="1:29" s="26" customFormat="1">
      <x:c r="A889" s="118">
        <x:v>95</x:v>
      </x:c>
      <x:c r="B889" s="118"/>
      <x:c r="C889" s="113">
        <x:v>8</x:v>
      </x:c>
      <x:c r="D889" s="210" t="s">
        <x:v>1408</x:v>
      </x:c>
      <x:c r="E889" s="210" t="s">
        <x:v>84</x:v>
      </x:c>
      <x:c r="F889" s="20" t="s">
        <x:v>1420</x:v>
      </x:c>
      <x:c r="G889" s="158" t="e">
        <x:f t="shared" si="179"/>
        <x:v>#VALUE!</x:v>
      </x:c>
      <x:c r="H889" s="284">
        <x:f t="shared" si="179"/>
        <x:v>0</x:v>
      </x:c>
      <x:c r="I889" s="285" t="e">
        <x:f t="shared" si="179"/>
        <x:v>#VALUE!</x:v>
      </x:c>
      <x:c r="J889" s="106" t="e">
        <x:v>#VALUE!</x:v>
      </x:c>
      <x:c r="K889" s="73" t="e">
        <x:v>#VALUE!</x:v>
      </x:c>
      <x:c r="L889" s="68" t="e">
        <x:v>#VALUE!</x:v>
      </x:c>
      <x:c r="M889" s="73" t="e">
        <x:v>#VALUE!</x:v>
      </x:c>
      <x:c r="N889" s="159">
        <x:v>0</x:v>
      </x:c>
      <x:c r="O889" s="106" t="e">
        <x:v>#VALUE!</x:v>
      </x:c>
      <x:c r="P889" s="73" t="e">
        <x:f t="shared" si="180"/>
        <x:v>#VALUE!</x:v>
      </x:c>
      <x:c r="Q889" s="68">
        <x:v>0</x:v>
      </x:c>
      <x:c r="R889" s="73">
        <x:f t="shared" si="181"/>
        <x:v>0</x:v>
      </x:c>
      <x:c r="S889" s="21">
        <x:v>0</x:v>
      </x:c>
      <x:c r="T889" s="73">
        <x:f t="shared" si="182"/>
        <x:v>0</x:v>
      </x:c>
      <x:c r="U889" s="26" t="e">
        <x:v>#VALUE!</x:v>
      </x:c>
      <x:c r="V889" s="26">
        <x:f t="shared" si="183"/>
        <x:v>0</x:v>
      </x:c>
      <x:c r="W889" s="73" t="e">
        <x:f t="shared" si="184"/>
        <x:v>#VALUE!</x:v>
      </x:c>
      <x:c r="X889" s="74" t="e">
        <x:f t="shared" si="185"/>
        <x:v>#VALUE!</x:v>
      </x:c>
      <x:c r="Y889" s="68" t="e">
        <x:f t="shared" si="186"/>
        <x:v>#VALUE!</x:v>
      </x:c>
      <x:c r="Z889" s="68" t="e">
        <x:f t="shared" si="187"/>
        <x:v>#VALUE!</x:v>
      </x:c>
    </x:row>
    <x:row r="890" spans="1:29" s="26" customFormat="1">
      <x:c r="A890" s="118">
        <x:v>96</x:v>
      </x:c>
      <x:c r="B890" s="118"/>
      <x:c r="C890" s="113">
        <x:v>8</x:v>
      </x:c>
      <x:c r="D890" s="210" t="s">
        <x:v>1430</x:v>
      </x:c>
      <x:c r="E890" s="210" t="s">
        <x:v>84</x:v>
      </x:c>
      <x:c r="F890" s="20" t="s">
        <x:v>1420</x:v>
      </x:c>
      <x:c r="G890" s="158" t="e">
        <x:f t="shared" si="179"/>
        <x:v>#VALUE!</x:v>
      </x:c>
      <x:c r="H890" s="284">
        <x:f t="shared" si="179"/>
        <x:v>0</x:v>
      </x:c>
      <x:c r="I890" s="285" t="e">
        <x:f t="shared" si="179"/>
        <x:v>#VALUE!</x:v>
      </x:c>
      <x:c r="J890" s="106" t="e">
        <x:v>#VALUE!</x:v>
      </x:c>
      <x:c r="K890" s="73" t="e">
        <x:v>#VALUE!</x:v>
      </x:c>
      <x:c r="L890" s="68" t="e">
        <x:v>#VALUE!</x:v>
      </x:c>
      <x:c r="M890" s="73" t="e">
        <x:v>#VALUE!</x:v>
      </x:c>
      <x:c r="N890" s="159">
        <x:v>0</x:v>
      </x:c>
      <x:c r="O890" s="106" t="e">
        <x:v>#VALUE!</x:v>
      </x:c>
      <x:c r="P890" s="73" t="e">
        <x:f t="shared" si="180"/>
        <x:v>#VALUE!</x:v>
      </x:c>
      <x:c r="Q890" s="68">
        <x:v>0</x:v>
      </x:c>
      <x:c r="R890" s="73">
        <x:f t="shared" si="181"/>
        <x:v>0</x:v>
      </x:c>
      <x:c r="S890" s="21">
        <x:v>0</x:v>
      </x:c>
      <x:c r="T890" s="73">
        <x:f t="shared" si="182"/>
        <x:v>0</x:v>
      </x:c>
      <x:c r="U890" s="26" t="e">
        <x:v>#VALUE!</x:v>
      </x:c>
      <x:c r="V890" s="26">
        <x:f t="shared" si="183"/>
        <x:v>0</x:v>
      </x:c>
      <x:c r="W890" s="73" t="e">
        <x:f t="shared" si="184"/>
        <x:v>#VALUE!</x:v>
      </x:c>
      <x:c r="X890" s="74" t="e">
        <x:f t="shared" si="185"/>
        <x:v>#VALUE!</x:v>
      </x:c>
      <x:c r="Y890" s="68" t="e">
        <x:f t="shared" si="186"/>
        <x:v>#VALUE!</x:v>
      </x:c>
      <x:c r="Z890" s="68" t="e">
        <x:f t="shared" si="187"/>
        <x:v>#VALUE!</x:v>
      </x:c>
    </x:row>
    <x:row r="891" spans="1:29" s="26" customFormat="1">
      <x:c r="A891" s="118">
        <x:v>97</x:v>
      </x:c>
      <x:c r="B891" s="118"/>
      <x:c r="C891" s="113">
        <x:v>8</x:v>
      </x:c>
      <x:c r="D891" s="210" t="s">
        <x:v>1623</x:v>
      </x:c>
      <x:c r="E891" s="210" t="s">
        <x:v>95</x:v>
      </x:c>
      <x:c r="F891" s="20" t="s">
        <x:v>1624</x:v>
      </x:c>
      <x:c r="G891" s="158">
        <x:f t="shared" ref="G891:I922" si="188">SUMIFS(U:U,$D:$D,$D891,$C:$C,$C891-1)</x:f>
        <x:v>0</x:v>
      </x:c>
      <x:c r="H891" s="284">
        <x:f t="shared" si="188"/>
        <x:v>0</x:v>
      </x:c>
      <x:c r="I891" s="285">
        <x:f t="shared" si="188"/>
        <x:v>0</x:v>
      </x:c>
      <x:c r="J891" s="106" t="e">
        <x:v>#VALUE!</x:v>
      </x:c>
      <x:c r="K891" s="73" t="e">
        <x:v>#VALUE!</x:v>
      </x:c>
      <x:c r="L891" s="68" t="e">
        <x:v>#VALUE!</x:v>
      </x:c>
      <x:c r="M891" s="73" t="e">
        <x:v>#VALUE!</x:v>
      </x:c>
      <x:c r="N891" s="159">
        <x:v>0</x:v>
      </x:c>
      <x:c r="O891" s="106" t="e">
        <x:v>#VALUE!</x:v>
      </x:c>
      <x:c r="P891" s="73" t="e">
        <x:f t="shared" si="180"/>
        <x:v>#VALUE!</x:v>
      </x:c>
      <x:c r="Q891" s="68">
        <x:v>0</x:v>
      </x:c>
      <x:c r="R891" s="73">
        <x:f t="shared" si="181"/>
        <x:v>0</x:v>
      </x:c>
      <x:c r="S891" s="21">
        <x:v>0</x:v>
      </x:c>
      <x:c r="T891" s="73">
        <x:f t="shared" si="182"/>
        <x:v>0</x:v>
      </x:c>
      <x:c r="U891" s="26" t="e">
        <x:v>#VALUE!</x:v>
      </x:c>
      <x:c r="V891" s="26">
        <x:f t="shared" si="183"/>
        <x:v>0</x:v>
      </x:c>
      <x:c r="W891" s="73" t="e">
        <x:f t="shared" si="184"/>
        <x:v>#VALUE!</x:v>
      </x:c>
      <x:c r="X891" s="74" t="e">
        <x:f t="shared" si="185"/>
        <x:v>#VALUE!</x:v>
      </x:c>
      <x:c r="Y891" s="68" t="e">
        <x:f t="shared" si="186"/>
        <x:v>#VALUE!</x:v>
      </x:c>
      <x:c r="Z891" s="68" t="e">
        <x:f t="shared" si="187"/>
        <x:v>#VALUE!</x:v>
      </x:c>
    </x:row>
    <x:row r="892" spans="1:29" s="26" customFormat="1">
      <x:c r="A892" s="118">
        <x:v>98</x:v>
      </x:c>
      <x:c r="B892" s="118"/>
      <x:c r="C892" s="113">
        <x:v>8</x:v>
      </x:c>
      <x:c r="D892" s="210" t="s">
        <x:v>1404</x:v>
      </x:c>
      <x:c r="E892" s="210" t="s">
        <x:v>95</x:v>
      </x:c>
      <x:c r="F892" s="20" t="s">
        <x:v>1624</x:v>
      </x:c>
      <x:c r="G892" s="158">
        <x:f t="shared" si="188"/>
        <x:v>0</x:v>
      </x:c>
      <x:c r="H892" s="284">
        <x:f t="shared" si="188"/>
        <x:v>0</x:v>
      </x:c>
      <x:c r="I892" s="285">
        <x:f t="shared" si="188"/>
        <x:v>0</x:v>
      </x:c>
      <x:c r="J892" s="106" t="e">
        <x:v>#VALUE!</x:v>
      </x:c>
      <x:c r="K892" s="73" t="e">
        <x:v>#VALUE!</x:v>
      </x:c>
      <x:c r="L892" s="68" t="e">
        <x:v>#VALUE!</x:v>
      </x:c>
      <x:c r="M892" s="73" t="e">
        <x:v>#VALUE!</x:v>
      </x:c>
      <x:c r="N892" s="159">
        <x:v>0</x:v>
      </x:c>
      <x:c r="O892" s="106" t="e">
        <x:v>#VALUE!</x:v>
      </x:c>
      <x:c r="P892" s="73" t="e">
        <x:f t="shared" si="180"/>
        <x:v>#VALUE!</x:v>
      </x:c>
      <x:c r="Q892" s="68">
        <x:v>0</x:v>
      </x:c>
      <x:c r="R892" s="73">
        <x:f t="shared" si="181"/>
        <x:v>0</x:v>
      </x:c>
      <x:c r="S892" s="21">
        <x:v>0</x:v>
      </x:c>
      <x:c r="T892" s="73">
        <x:f t="shared" si="182"/>
        <x:v>0</x:v>
      </x:c>
      <x:c r="U892" s="26" t="e">
        <x:v>#VALUE!</x:v>
      </x:c>
      <x:c r="V892" s="26">
        <x:f t="shared" si="183"/>
        <x:v>0</x:v>
      </x:c>
      <x:c r="W892" s="73" t="e">
        <x:f t="shared" si="184"/>
        <x:v>#VALUE!</x:v>
      </x:c>
      <x:c r="X892" s="74" t="e">
        <x:f t="shared" si="185"/>
        <x:v>#VALUE!</x:v>
      </x:c>
      <x:c r="Y892" s="68" t="e">
        <x:f t="shared" si="186"/>
        <x:v>#VALUE!</x:v>
      </x:c>
      <x:c r="Z892" s="68" t="e">
        <x:f t="shared" si="187"/>
        <x:v>#VALUE!</x:v>
      </x:c>
      <x:c r="AC892" s="26" t="s">
        <x:v>1646</x:v>
      </x:c>
    </x:row>
    <x:row r="893" spans="1:29" s="26" customFormat="1">
      <x:c r="A893" s="118">
        <x:v>99</x:v>
      </x:c>
      <x:c r="B893" s="118"/>
      <x:c r="C893" s="113">
        <x:v>8</x:v>
      </x:c>
      <x:c r="D893" s="210" t="s">
        <x:v>1439</x:v>
      </x:c>
      <x:c r="E893" s="210" t="s">
        <x:v>84</x:v>
      </x:c>
      <x:c r="F893" s="20" t="s">
        <x:v>53</x:v>
      </x:c>
      <x:c r="G893" s="158" t="e">
        <x:f t="shared" si="188"/>
        <x:v>#VALUE!</x:v>
      </x:c>
      <x:c r="H893" s="284">
        <x:f t="shared" si="188"/>
        <x:v>0</x:v>
      </x:c>
      <x:c r="I893" s="285" t="e">
        <x:f t="shared" si="188"/>
        <x:v>#VALUE!</x:v>
      </x:c>
      <x:c r="J893" s="106" t="e">
        <x:v>#VALUE!</x:v>
      </x:c>
      <x:c r="K893" s="73" t="e">
        <x:v>#VALUE!</x:v>
      </x:c>
      <x:c r="L893" s="68" t="e">
        <x:v>#VALUE!</x:v>
      </x:c>
      <x:c r="M893" s="73" t="e">
        <x:v>#VALUE!</x:v>
      </x:c>
      <x:c r="N893" s="159">
        <x:v>0</x:v>
      </x:c>
      <x:c r="O893" s="106" t="e">
        <x:v>#VALUE!</x:v>
      </x:c>
      <x:c r="P893" s="73" t="e">
        <x:f t="shared" si="180"/>
        <x:v>#VALUE!</x:v>
      </x:c>
      <x:c r="Q893" s="68">
        <x:v>0</x:v>
      </x:c>
      <x:c r="R893" s="73">
        <x:f t="shared" si="181"/>
        <x:v>0</x:v>
      </x:c>
      <x:c r="S893" s="21">
        <x:v>0</x:v>
      </x:c>
      <x:c r="T893" s="73">
        <x:f t="shared" si="182"/>
        <x:v>0</x:v>
      </x:c>
      <x:c r="U893" s="26" t="e">
        <x:v>#VALUE!</x:v>
      </x:c>
      <x:c r="V893" s="26">
        <x:f t="shared" si="183"/>
        <x:v>0</x:v>
      </x:c>
      <x:c r="W893" s="73" t="e">
        <x:f t="shared" si="184"/>
        <x:v>#VALUE!</x:v>
      </x:c>
      <x:c r="X893" s="74" t="e">
        <x:f t="shared" si="185"/>
        <x:v>#VALUE!</x:v>
      </x:c>
      <x:c r="Y893" s="68" t="e">
        <x:f t="shared" si="186"/>
        <x:v>#VALUE!</x:v>
      </x:c>
      <x:c r="Z893" s="68" t="e">
        <x:f t="shared" si="187"/>
        <x:v>#VALUE!</x:v>
      </x:c>
    </x:row>
    <x:row r="894" spans="1:29" s="26" customFormat="1">
      <x:c r="A894" s="118">
        <x:v>100</x:v>
      </x:c>
      <x:c r="B894" s="118"/>
      <x:c r="C894" s="113">
        <x:v>8</x:v>
      </x:c>
      <x:c r="D894" s="210" t="s">
        <x:v>1631</x:v>
      </x:c>
      <x:c r="E894" s="210" t="s">
        <x:v>95</x:v>
      </x:c>
      <x:c r="F894" s="20" t="s">
        <x:v>1440</x:v>
      </x:c>
      <x:c r="G894" s="158">
        <x:f t="shared" si="188"/>
        <x:v>0</x:v>
      </x:c>
      <x:c r="H894" s="284">
        <x:f t="shared" si="188"/>
        <x:v>0</x:v>
      </x:c>
      <x:c r="I894" s="285">
        <x:f t="shared" si="188"/>
        <x:v>0</x:v>
      </x:c>
      <x:c r="J894" s="106" t="e">
        <x:v>#VALUE!</x:v>
      </x:c>
      <x:c r="K894" s="73" t="e">
        <x:v>#VALUE!</x:v>
      </x:c>
      <x:c r="L894" s="68" t="e">
        <x:v>#VALUE!</x:v>
      </x:c>
      <x:c r="M894" s="73" t="e">
        <x:v>#VALUE!</x:v>
      </x:c>
      <x:c r="N894" s="159">
        <x:v>0</x:v>
      </x:c>
      <x:c r="O894" s="106" t="e">
        <x:v>#VALUE!</x:v>
      </x:c>
      <x:c r="P894" s="73" t="e">
        <x:f t="shared" si="180"/>
        <x:v>#VALUE!</x:v>
      </x:c>
      <x:c r="Q894" s="68">
        <x:v>0</x:v>
      </x:c>
      <x:c r="R894" s="73">
        <x:f t="shared" si="181"/>
        <x:v>0</x:v>
      </x:c>
      <x:c r="S894" s="21">
        <x:v>0</x:v>
      </x:c>
      <x:c r="T894" s="73">
        <x:f t="shared" si="182"/>
        <x:v>0</x:v>
      </x:c>
      <x:c r="U894" s="26" t="e">
        <x:v>#VALUE!</x:v>
      </x:c>
      <x:c r="V894" s="26">
        <x:f t="shared" si="183"/>
        <x:v>0</x:v>
      </x:c>
      <x:c r="W894" s="73" t="e">
        <x:f t="shared" si="184"/>
        <x:v>#VALUE!</x:v>
      </x:c>
      <x:c r="X894" s="74" t="e">
        <x:f t="shared" si="185"/>
        <x:v>#VALUE!</x:v>
      </x:c>
      <x:c r="Y894" s="68" t="e">
        <x:f t="shared" si="186"/>
        <x:v>#VALUE!</x:v>
      </x:c>
      <x:c r="Z894" s="68" t="e">
        <x:f t="shared" si="187"/>
        <x:v>#VALUE!</x:v>
      </x:c>
    </x:row>
    <x:row r="895" spans="1:29" s="26" customFormat="1">
      <x:c r="A895" s="118">
        <x:v>101</x:v>
      </x:c>
      <x:c r="B895" s="118"/>
      <x:c r="C895" s="113">
        <x:v>8</x:v>
      </x:c>
      <x:c r="D895" s="210" t="s">
        <x:v>85</x:v>
      </x:c>
      <x:c r="E895" s="210" t="s">
        <x:v>123</x:v>
      </x:c>
      <x:c r="F895" s="20" t="s">
        <x:v>87</x:v>
      </x:c>
      <x:c r="G895" s="158" t="e">
        <x:f t="shared" si="188"/>
        <x:v>#VALUE!</x:v>
      </x:c>
      <x:c r="H895" s="284">
        <x:f t="shared" si="188"/>
        <x:v>34.549243300000001</x:v>
      </x:c>
      <x:c r="I895" s="285" t="e">
        <x:f t="shared" si="188"/>
        <x:v>#VALUE!</x:v>
      </x:c>
      <x:c r="J895" s="106" t="e">
        <x:v>#VALUE!</x:v>
      </x:c>
      <x:c r="K895" s="73" t="e">
        <x:v>#VALUE!</x:v>
      </x:c>
      <x:c r="L895" s="68" t="e">
        <x:v>#VALUE!</x:v>
      </x:c>
      <x:c r="M895" s="73" t="e">
        <x:v>#VALUE!</x:v>
      </x:c>
      <x:c r="N895" s="159">
        <x:v>34.549243300000001</x:v>
      </x:c>
      <x:c r="O895" s="106" t="e">
        <x:v>#VALUE!</x:v>
      </x:c>
      <x:c r="P895" s="73" t="e">
        <x:f t="shared" si="180"/>
        <x:v>#VALUE!</x:v>
      </x:c>
      <x:c r="Q895" s="68">
        <x:v>0</x:v>
      </x:c>
      <x:c r="R895" s="73">
        <x:f t="shared" si="181"/>
        <x:v>0</x:v>
      </x:c>
      <x:c r="S895" s="21">
        <x:v>0</x:v>
      </x:c>
      <x:c r="T895" s="73">
        <x:f t="shared" si="182"/>
        <x:v>0</x:v>
      </x:c>
      <x:c r="U895" s="26">
        <x:v>4500</x:v>
      </x:c>
      <x:c r="V895" s="26">
        <x:f t="shared" si="183"/>
        <x:v>34.549243300000001</x:v>
      </x:c>
      <x:c r="W895" s="73">
        <x:f t="shared" si="184"/>
        <x:v>155471.59484999999</x:v>
      </x:c>
      <x:c r="X895" s="74" t="e">
        <x:f t="shared" si="185"/>
        <x:v>#VALUE!</x:v>
      </x:c>
      <x:c r="Y895" s="68" t="e">
        <x:f t="shared" si="186"/>
        <x:v>#VALUE!</x:v>
      </x:c>
      <x:c r="Z895" s="68" t="e">
        <x:f t="shared" si="187"/>
        <x:v>#VALUE!</x:v>
      </x:c>
    </x:row>
    <x:row r="896" spans="1:29" s="26" customFormat="1">
      <x:c r="A896" s="118">
        <x:v>102</x:v>
      </x:c>
      <x:c r="B896" s="118"/>
      <x:c r="C896" s="113">
        <x:v>8</x:v>
      </x:c>
      <x:c r="D896" s="210" t="s">
        <x:v>88</x:v>
      </x:c>
      <x:c r="E896" s="210" t="s">
        <x:v>123</x:v>
      </x:c>
      <x:c r="F896" s="20" t="s">
        <x:v>89</x:v>
      </x:c>
      <x:c r="G896" s="158" t="e">
        <x:f t="shared" si="188"/>
        <x:v>#VALUE!</x:v>
      </x:c>
      <x:c r="H896" s="284">
        <x:f t="shared" si="188"/>
        <x:v>40.160523260000005</x:v>
      </x:c>
      <x:c r="I896" s="285" t="e">
        <x:f t="shared" si="188"/>
        <x:v>#VALUE!</x:v>
      </x:c>
      <x:c r="J896" s="106" t="e">
        <x:v>#VALUE!</x:v>
      </x:c>
      <x:c r="K896" s="73" t="e">
        <x:v>#VALUE!</x:v>
      </x:c>
      <x:c r="L896" s="68" t="e">
        <x:v>#VALUE!</x:v>
      </x:c>
      <x:c r="M896" s="73" t="e">
        <x:v>#VALUE!</x:v>
      </x:c>
      <x:c r="N896" s="159">
        <x:v>40.160523260000005</x:v>
      </x:c>
      <x:c r="O896" s="106" t="e">
        <x:v>#VALUE!</x:v>
      </x:c>
      <x:c r="P896" s="73" t="e">
        <x:f t="shared" si="180"/>
        <x:v>#VALUE!</x:v>
      </x:c>
      <x:c r="Q896" s="68">
        <x:v>0</x:v>
      </x:c>
      <x:c r="R896" s="73">
        <x:f t="shared" si="181"/>
        <x:v>0</x:v>
      </x:c>
      <x:c r="S896" s="68">
        <x:v>0</x:v>
      </x:c>
      <x:c r="T896" s="73">
        <x:f t="shared" si="182"/>
        <x:v>0</x:v>
      </x:c>
      <x:c r="U896" s="26">
        <x:v>5000</x:v>
      </x:c>
      <x:c r="V896" s="26">
        <x:f t="shared" si="183"/>
        <x:v>40.160523260000005</x:v>
      </x:c>
      <x:c r="W896" s="73">
        <x:f t="shared" si="184"/>
        <x:v>200802.61630000002</x:v>
      </x:c>
      <x:c r="X896" s="74" t="e">
        <x:f t="shared" si="185"/>
        <x:v>#VALUE!</x:v>
      </x:c>
      <x:c r="Y896" s="68" t="e">
        <x:f t="shared" si="186"/>
        <x:v>#VALUE!</x:v>
      </x:c>
      <x:c r="Z896" s="68" t="e">
        <x:f t="shared" si="187"/>
        <x:v>#VALUE!</x:v>
      </x:c>
    </x:row>
    <x:row r="897" spans="1:26" s="26" customFormat="1">
      <x:c r="A897" s="118">
        <x:v>103</x:v>
      </x:c>
      <x:c r="B897" s="118"/>
      <x:c r="C897" s="113">
        <x:v>8</x:v>
      </x:c>
      <x:c r="D897" s="210" t="s">
        <x:v>90</x:v>
      </x:c>
      <x:c r="E897" s="210" t="s">
        <x:v>123</x:v>
      </x:c>
      <x:c r="F897" s="20" t="s">
        <x:v>91</x:v>
      </x:c>
      <x:c r="G897" s="158" t="e">
        <x:f t="shared" si="188"/>
        <x:v>#VALUE!</x:v>
      </x:c>
      <x:c r="H897" s="284">
        <x:f t="shared" si="188"/>
        <x:v>30.894961240000001</x:v>
      </x:c>
      <x:c r="I897" s="285" t="e">
        <x:f t="shared" si="188"/>
        <x:v>#VALUE!</x:v>
      </x:c>
      <x:c r="J897" s="106" t="e">
        <x:v>#VALUE!</x:v>
      </x:c>
      <x:c r="K897" s="73" t="e">
        <x:v>#VALUE!</x:v>
      </x:c>
      <x:c r="L897" s="68" t="e">
        <x:v>#VALUE!</x:v>
      </x:c>
      <x:c r="M897" s="73" t="e">
        <x:v>#VALUE!</x:v>
      </x:c>
      <x:c r="N897" s="159">
        <x:v>30.894961240000001</x:v>
      </x:c>
      <x:c r="O897" s="106" t="e">
        <x:v>#VALUE!</x:v>
      </x:c>
      <x:c r="P897" s="73" t="e">
        <x:f t="shared" si="180"/>
        <x:v>#VALUE!</x:v>
      </x:c>
      <x:c r="Q897" s="68">
        <x:v>0</x:v>
      </x:c>
      <x:c r="R897" s="73">
        <x:f t="shared" si="181"/>
        <x:v>0</x:v>
      </x:c>
      <x:c r="S897" s="68">
        <x:v>0</x:v>
      </x:c>
      <x:c r="T897" s="73">
        <x:f t="shared" si="182"/>
        <x:v>0</x:v>
      </x:c>
      <x:c r="U897" s="26">
        <x:v>9000</x:v>
      </x:c>
      <x:c r="V897" s="26">
        <x:f t="shared" si="183"/>
        <x:v>30.894961240000001</x:v>
      </x:c>
      <x:c r="W897" s="73">
        <x:f t="shared" si="184"/>
        <x:v>278054.65116000001</x:v>
      </x:c>
      <x:c r="X897" s="74" t="e">
        <x:f t="shared" si="185"/>
        <x:v>#VALUE!</x:v>
      </x:c>
      <x:c r="Y897" s="68" t="e">
        <x:f t="shared" si="186"/>
        <x:v>#VALUE!</x:v>
      </x:c>
      <x:c r="Z897" s="68" t="e">
        <x:f t="shared" si="187"/>
        <x:v>#VALUE!</x:v>
      </x:c>
    </x:row>
    <x:row r="898" spans="1:26" s="26" customFormat="1">
      <x:c r="A898" s="118">
        <x:v>104</x:v>
      </x:c>
      <x:c r="B898" s="118"/>
      <x:c r="C898" s="113">
        <x:v>8</x:v>
      </x:c>
      <x:c r="D898" s="210" t="s">
        <x:v>1386</x:v>
      </x:c>
      <x:c r="E898" s="210" t="s">
        <x:v>123</x:v>
      </x:c>
      <x:c r="F898" s="20" t="s">
        <x:v>1400</x:v>
      </x:c>
      <x:c r="G898" s="158" t="e">
        <x:f t="shared" si="188"/>
        <x:v>#VALUE!</x:v>
      </x:c>
      <x:c r="H898" s="284">
        <x:f t="shared" si="188"/>
        <x:v>0</x:v>
      </x:c>
      <x:c r="I898" s="285" t="e">
        <x:f t="shared" si="188"/>
        <x:v>#VALUE!</x:v>
      </x:c>
      <x:c r="J898" s="106" t="e">
        <x:v>#VALUE!</x:v>
      </x:c>
      <x:c r="K898" s="73" t="e">
        <x:v>#VALUE!</x:v>
      </x:c>
      <x:c r="L898" s="68" t="e">
        <x:v>#VALUE!</x:v>
      </x:c>
      <x:c r="M898" s="73" t="e">
        <x:v>#VALUE!</x:v>
      </x:c>
      <x:c r="N898" s="159">
        <x:v>0</x:v>
      </x:c>
      <x:c r="O898" s="106" t="e">
        <x:v>#VALUE!</x:v>
      </x:c>
      <x:c r="P898" s="73" t="e">
        <x:f t="shared" si="180"/>
        <x:v>#VALUE!</x:v>
      </x:c>
      <x:c r="Q898" s="68">
        <x:v>0</x:v>
      </x:c>
      <x:c r="R898" s="73">
        <x:f t="shared" si="181"/>
        <x:v>0</x:v>
      </x:c>
      <x:c r="S898" s="68">
        <x:v>0</x:v>
      </x:c>
      <x:c r="T898" s="73">
        <x:f t="shared" si="182"/>
        <x:v>0</x:v>
      </x:c>
      <x:c r="U898" s="26" t="e">
        <x:v>#VALUE!</x:v>
      </x:c>
      <x:c r="V898" s="26">
        <x:f t="shared" si="183"/>
        <x:v>0</x:v>
      </x:c>
      <x:c r="W898" s="73" t="e">
        <x:f t="shared" si="184"/>
        <x:v>#VALUE!</x:v>
      </x:c>
      <x:c r="X898" s="74" t="e">
        <x:f t="shared" si="185"/>
        <x:v>#VALUE!</x:v>
      </x:c>
      <x:c r="Y898" s="68" t="e">
        <x:f t="shared" si="186"/>
        <x:v>#VALUE!</x:v>
      </x:c>
      <x:c r="Z898" s="68" t="e">
        <x:f t="shared" si="187"/>
        <x:v>#VALUE!</x:v>
      </x:c>
    </x:row>
    <x:row r="899" spans="1:26" s="26" customFormat="1">
      <x:c r="A899" s="118">
        <x:v>105</x:v>
      </x:c>
      <x:c r="B899" s="118"/>
      <x:c r="C899" s="113">
        <x:v>8</x:v>
      </x:c>
      <x:c r="D899" s="142">
        <x:v>15327260</x:v>
      </x:c>
      <x:c r="E899" s="210" t="s">
        <x:v>1510</x:v>
      </x:c>
      <x:c r="F899" s="20" t="s">
        <x:v>1513</x:v>
      </x:c>
      <x:c r="G899" s="158" t="e">
        <x:f t="shared" si="188"/>
        <x:v>#VALUE!</x:v>
      </x:c>
      <x:c r="H899" s="284">
        <x:f t="shared" si="188"/>
        <x:v>0</x:v>
      </x:c>
      <x:c r="I899" s="285" t="e">
        <x:f t="shared" si="188"/>
        <x:v>#VALUE!</x:v>
      </x:c>
      <x:c r="J899" s="106" t="e">
        <x:v>#VALUE!</x:v>
      </x:c>
      <x:c r="K899" s="73" t="e">
        <x:v>#VALUE!</x:v>
      </x:c>
      <x:c r="L899" s="68" t="e">
        <x:v>#VALUE!</x:v>
      </x:c>
      <x:c r="M899" s="73" t="e">
        <x:v>#VALUE!</x:v>
      </x:c>
      <x:c r="N899" s="159">
        <x:v>0</x:v>
      </x:c>
      <x:c r="O899" s="106" t="e">
        <x:v>#VALUE!</x:v>
      </x:c>
      <x:c r="P899" s="73" t="e">
        <x:f t="shared" si="180"/>
        <x:v>#VALUE!</x:v>
      </x:c>
      <x:c r="Q899" s="68">
        <x:v>0</x:v>
      </x:c>
      <x:c r="R899" s="73">
        <x:f t="shared" si="181"/>
        <x:v>0</x:v>
      </x:c>
      <x:c r="S899" s="68">
        <x:v>0</x:v>
      </x:c>
      <x:c r="T899" s="73">
        <x:f t="shared" si="182"/>
        <x:v>0</x:v>
      </x:c>
      <x:c r="U899" s="26" t="e">
        <x:v>#VALUE!</x:v>
      </x:c>
      <x:c r="V899" s="26">
        <x:f t="shared" si="183"/>
        <x:v>0</x:v>
      </x:c>
      <x:c r="W899" s="73" t="e">
        <x:f t="shared" si="184"/>
        <x:v>#VALUE!</x:v>
      </x:c>
      <x:c r="X899" s="74" t="e">
        <x:f t="shared" si="185"/>
        <x:v>#VALUE!</x:v>
      </x:c>
      <x:c r="Y899" s="68" t="e">
        <x:f t="shared" si="186"/>
        <x:v>#VALUE!</x:v>
      </x:c>
      <x:c r="Z899" s="68" t="e">
        <x:f t="shared" si="187"/>
        <x:v>#VALUE!</x:v>
      </x:c>
    </x:row>
    <x:row r="900" spans="1:26" s="26" customFormat="1">
      <x:c r="A900" s="118">
        <x:v>106</x:v>
      </x:c>
      <x:c r="B900" s="118"/>
      <x:c r="C900" s="113">
        <x:v>8</x:v>
      </x:c>
      <x:c r="D900" s="210" t="s">
        <x:v>1472</x:v>
      </x:c>
      <x:c r="E900" s="210" t="s">
        <x:v>1510</x:v>
      </x:c>
      <x:c r="F900" s="20" t="s">
        <x:v>1472</x:v>
      </x:c>
      <x:c r="G900" s="158" t="e">
        <x:f t="shared" si="188"/>
        <x:v>#VALUE!</x:v>
      </x:c>
      <x:c r="H900" s="284">
        <x:f t="shared" si="188"/>
        <x:v>0</x:v>
      </x:c>
      <x:c r="I900" s="285" t="e">
        <x:f t="shared" si="188"/>
        <x:v>#VALUE!</x:v>
      </x:c>
      <x:c r="J900" s="106" t="e">
        <x:v>#VALUE!</x:v>
      </x:c>
      <x:c r="K900" s="73" t="e">
        <x:v>#VALUE!</x:v>
      </x:c>
      <x:c r="L900" s="68" t="e">
        <x:v>#VALUE!</x:v>
      </x:c>
      <x:c r="M900" s="73" t="e">
        <x:v>#VALUE!</x:v>
      </x:c>
      <x:c r="N900" s="159">
        <x:v>0</x:v>
      </x:c>
      <x:c r="O900" s="106" t="e">
        <x:v>#VALUE!</x:v>
      </x:c>
      <x:c r="P900" s="73" t="e">
        <x:f t="shared" si="180"/>
        <x:v>#VALUE!</x:v>
      </x:c>
      <x:c r="Q900" s="68">
        <x:v>0</x:v>
      </x:c>
      <x:c r="R900" s="73">
        <x:f t="shared" si="181"/>
        <x:v>0</x:v>
      </x:c>
      <x:c r="S900" s="68">
        <x:v>0</x:v>
      </x:c>
      <x:c r="T900" s="73">
        <x:f t="shared" si="182"/>
        <x:v>0</x:v>
      </x:c>
      <x:c r="U900" s="26" t="e">
        <x:v>#VALUE!</x:v>
      </x:c>
      <x:c r="V900" s="26">
        <x:f t="shared" si="183"/>
        <x:v>0</x:v>
      </x:c>
      <x:c r="W900" s="73" t="e">
        <x:f t="shared" si="184"/>
        <x:v>#VALUE!</x:v>
      </x:c>
      <x:c r="X900" s="74" t="e">
        <x:f t="shared" si="185"/>
        <x:v>#VALUE!</x:v>
      </x:c>
      <x:c r="Y900" s="68" t="e">
        <x:f t="shared" si="186"/>
        <x:v>#VALUE!</x:v>
      </x:c>
      <x:c r="Z900" s="68" t="e">
        <x:f t="shared" si="187"/>
        <x:v>#VALUE!</x:v>
      </x:c>
    </x:row>
    <x:row r="901" spans="1:26" s="26" customFormat="1">
      <x:c r="A901" s="118">
        <x:v>107</x:v>
      </x:c>
      <x:c r="B901" s="118"/>
      <x:c r="C901" s="113">
        <x:v>8</x:v>
      </x:c>
      <x:c r="D901" s="210" t="s">
        <x:v>1519</x:v>
      </x:c>
      <x:c r="E901" s="210" t="s">
        <x:v>1510</x:v>
      </x:c>
      <x:c r="F901" s="20" t="s">
        <x:v>1520</x:v>
      </x:c>
      <x:c r="G901" s="158" t="e">
        <x:f t="shared" si="188"/>
        <x:v>#VALUE!</x:v>
      </x:c>
      <x:c r="H901" s="284">
        <x:f t="shared" si="188"/>
        <x:v>0</x:v>
      </x:c>
      <x:c r="I901" s="285" t="e">
        <x:f t="shared" si="188"/>
        <x:v>#VALUE!</x:v>
      </x:c>
      <x:c r="J901" s="106" t="e">
        <x:v>#VALUE!</x:v>
      </x:c>
      <x:c r="K901" s="73" t="e">
        <x:v>#VALUE!</x:v>
      </x:c>
      <x:c r="L901" s="68" t="e">
        <x:v>#VALUE!</x:v>
      </x:c>
      <x:c r="M901" s="73" t="e">
        <x:v>#VALUE!</x:v>
      </x:c>
      <x:c r="N901" s="159">
        <x:v>0</x:v>
      </x:c>
      <x:c r="O901" s="106" t="e">
        <x:v>#VALUE!</x:v>
      </x:c>
      <x:c r="P901" s="73" t="e">
        <x:f t="shared" si="180"/>
        <x:v>#VALUE!</x:v>
      </x:c>
      <x:c r="Q901" s="68">
        <x:v>0</x:v>
      </x:c>
      <x:c r="R901" s="73">
        <x:f t="shared" si="181"/>
        <x:v>0</x:v>
      </x:c>
      <x:c r="S901" s="68">
        <x:v>0</x:v>
      </x:c>
      <x:c r="T901" s="73">
        <x:f t="shared" si="182"/>
        <x:v>0</x:v>
      </x:c>
      <x:c r="U901" s="26" t="e">
        <x:v>#VALUE!</x:v>
      </x:c>
      <x:c r="V901" s="26">
        <x:f t="shared" si="183"/>
        <x:v>0</x:v>
      </x:c>
      <x:c r="W901" s="73" t="e">
        <x:f t="shared" si="184"/>
        <x:v>#VALUE!</x:v>
      </x:c>
      <x:c r="X901" s="74" t="e">
        <x:f t="shared" si="185"/>
        <x:v>#VALUE!</x:v>
      </x:c>
      <x:c r="Y901" s="68" t="e">
        <x:f t="shared" si="186"/>
        <x:v>#VALUE!</x:v>
      </x:c>
      <x:c r="Z901" s="68" t="e">
        <x:f t="shared" si="187"/>
        <x:v>#VALUE!</x:v>
      </x:c>
    </x:row>
    <x:row r="902" spans="1:26" s="26" customFormat="1">
      <x:c r="A902" s="118">
        <x:v>108</x:v>
      </x:c>
      <x:c r="B902" s="118"/>
      <x:c r="C902" s="113">
        <x:v>8</x:v>
      </x:c>
      <x:c r="D902" s="210" t="s">
        <x:v>1516</x:v>
      </x:c>
      <x:c r="E902" s="210" t="s">
        <x:v>1510</x:v>
      </x:c>
      <x:c r="F902" s="20" t="s">
        <x:v>1517</x:v>
      </x:c>
      <x:c r="G902" s="158" t="e">
        <x:f t="shared" si="188"/>
        <x:v>#VALUE!</x:v>
      </x:c>
      <x:c r="H902" s="284">
        <x:f t="shared" si="188"/>
        <x:v>0</x:v>
      </x:c>
      <x:c r="I902" s="285" t="e">
        <x:f t="shared" si="188"/>
        <x:v>#VALUE!</x:v>
      </x:c>
      <x:c r="J902" s="106" t="e">
        <x:v>#VALUE!</x:v>
      </x:c>
      <x:c r="K902" s="73" t="e">
        <x:v>#VALUE!</x:v>
      </x:c>
      <x:c r="L902" s="68" t="e">
        <x:v>#VALUE!</x:v>
      </x:c>
      <x:c r="M902" s="73" t="e">
        <x:v>#VALUE!</x:v>
      </x:c>
      <x:c r="N902" s="159">
        <x:v>0</x:v>
      </x:c>
      <x:c r="O902" s="106" t="e">
        <x:v>#VALUE!</x:v>
      </x:c>
      <x:c r="P902" s="73" t="e">
        <x:f t="shared" si="180"/>
        <x:v>#VALUE!</x:v>
      </x:c>
      <x:c r="Q902" s="68">
        <x:v>0</x:v>
      </x:c>
      <x:c r="R902" s="73">
        <x:f t="shared" si="181"/>
        <x:v>0</x:v>
      </x:c>
      <x:c r="S902" s="68">
        <x:v>0</x:v>
      </x:c>
      <x:c r="T902" s="73">
        <x:f t="shared" si="182"/>
        <x:v>0</x:v>
      </x:c>
      <x:c r="U902" s="26" t="e">
        <x:v>#VALUE!</x:v>
      </x:c>
      <x:c r="V902" s="26">
        <x:f t="shared" si="183"/>
        <x:v>0</x:v>
      </x:c>
      <x:c r="W902" s="73" t="e">
        <x:f t="shared" si="184"/>
        <x:v>#VALUE!</x:v>
      </x:c>
      <x:c r="X902" s="74" t="e">
        <x:f t="shared" si="185"/>
        <x:v>#VALUE!</x:v>
      </x:c>
      <x:c r="Y902" s="68" t="e">
        <x:f t="shared" si="186"/>
        <x:v>#VALUE!</x:v>
      </x:c>
      <x:c r="Z902" s="68" t="e">
        <x:f t="shared" si="187"/>
        <x:v>#VALUE!</x:v>
      </x:c>
    </x:row>
    <x:row r="903" spans="1:26" s="26" customFormat="1">
      <x:c r="A903" s="118">
        <x:v>109</x:v>
      </x:c>
      <x:c r="B903" s="118"/>
      <x:c r="C903" s="113">
        <x:v>8</x:v>
      </x:c>
      <x:c r="D903" s="210" t="s">
        <x:v>1473</x:v>
      </x:c>
      <x:c r="E903" s="210" t="s">
        <x:v>1510</x:v>
      </x:c>
      <x:c r="F903" s="20" t="s">
        <x:v>1474</x:v>
      </x:c>
      <x:c r="G903" s="158" t="e">
        <x:f t="shared" si="188"/>
        <x:v>#VALUE!</x:v>
      </x:c>
      <x:c r="H903" s="284">
        <x:f t="shared" si="188"/>
        <x:v>0</x:v>
      </x:c>
      <x:c r="I903" s="285" t="e">
        <x:f t="shared" si="188"/>
        <x:v>#VALUE!</x:v>
      </x:c>
      <x:c r="J903" s="106" t="e">
        <x:v>#VALUE!</x:v>
      </x:c>
      <x:c r="K903" s="73" t="e">
        <x:v>#VALUE!</x:v>
      </x:c>
      <x:c r="L903" s="68" t="e">
        <x:v>#VALUE!</x:v>
      </x:c>
      <x:c r="M903" s="73" t="e">
        <x:v>#VALUE!</x:v>
      </x:c>
      <x:c r="N903" s="159">
        <x:v>0</x:v>
      </x:c>
      <x:c r="O903" s="106" t="e">
        <x:v>#VALUE!</x:v>
      </x:c>
      <x:c r="P903" s="73" t="e">
        <x:f t="shared" si="180"/>
        <x:v>#VALUE!</x:v>
      </x:c>
      <x:c r="Q903" s="68">
        <x:v>0</x:v>
      </x:c>
      <x:c r="R903" s="73">
        <x:f t="shared" si="181"/>
        <x:v>0</x:v>
      </x:c>
      <x:c r="S903" s="68">
        <x:v>0</x:v>
      </x:c>
      <x:c r="T903" s="73">
        <x:f t="shared" si="182"/>
        <x:v>0</x:v>
      </x:c>
      <x:c r="U903" s="26" t="e">
        <x:v>#VALUE!</x:v>
      </x:c>
      <x:c r="V903" s="26">
        <x:f t="shared" si="183"/>
        <x:v>0</x:v>
      </x:c>
      <x:c r="W903" s="73" t="e">
        <x:f t="shared" si="184"/>
        <x:v>#VALUE!</x:v>
      </x:c>
      <x:c r="X903" s="74" t="e">
        <x:f t="shared" si="185"/>
        <x:v>#VALUE!</x:v>
      </x:c>
      <x:c r="Y903" s="68" t="e">
        <x:f t="shared" si="186"/>
        <x:v>#VALUE!</x:v>
      </x:c>
      <x:c r="Z903" s="68" t="e">
        <x:f t="shared" si="187"/>
        <x:v>#VALUE!</x:v>
      </x:c>
    </x:row>
    <x:row r="904" spans="1:26" s="26" customFormat="1">
      <x:c r="A904" s="118">
        <x:v>110</x:v>
      </x:c>
      <x:c r="B904" s="118"/>
      <x:c r="C904" s="113">
        <x:v>8</x:v>
      </x:c>
      <x:c r="D904" s="210" t="s">
        <x:v>1475</x:v>
      </x:c>
      <x:c r="E904" s="210" t="s">
        <x:v>1510</x:v>
      </x:c>
      <x:c r="F904" s="20" t="s">
        <x:v>1476</x:v>
      </x:c>
      <x:c r="G904" s="158" t="e">
        <x:f t="shared" si="188"/>
        <x:v>#VALUE!</x:v>
      </x:c>
      <x:c r="H904" s="284">
        <x:f t="shared" si="188"/>
        <x:v>0</x:v>
      </x:c>
      <x:c r="I904" s="285" t="e">
        <x:f t="shared" si="188"/>
        <x:v>#VALUE!</x:v>
      </x:c>
      <x:c r="J904" s="106" t="e">
        <x:v>#VALUE!</x:v>
      </x:c>
      <x:c r="K904" s="73" t="e">
        <x:v>#VALUE!</x:v>
      </x:c>
      <x:c r="L904" s="68" t="e">
        <x:v>#VALUE!</x:v>
      </x:c>
      <x:c r="M904" s="73" t="e">
        <x:v>#VALUE!</x:v>
      </x:c>
      <x:c r="N904" s="159">
        <x:v>0</x:v>
      </x:c>
      <x:c r="O904" s="106" t="e">
        <x:v>#VALUE!</x:v>
      </x:c>
      <x:c r="P904" s="73" t="e">
        <x:f t="shared" si="180"/>
        <x:v>#VALUE!</x:v>
      </x:c>
      <x:c r="Q904" s="68">
        <x:v>0</x:v>
      </x:c>
      <x:c r="R904" s="73">
        <x:f t="shared" si="181"/>
        <x:v>0</x:v>
      </x:c>
      <x:c r="S904" s="68">
        <x:v>0</x:v>
      </x:c>
      <x:c r="T904" s="73">
        <x:f t="shared" si="182"/>
        <x:v>0</x:v>
      </x:c>
      <x:c r="U904" s="26" t="e">
        <x:v>#VALUE!</x:v>
      </x:c>
      <x:c r="V904" s="26">
        <x:f t="shared" si="183"/>
        <x:v>0</x:v>
      </x:c>
      <x:c r="W904" s="73" t="e">
        <x:f t="shared" si="184"/>
        <x:v>#VALUE!</x:v>
      </x:c>
      <x:c r="X904" s="74" t="e">
        <x:f t="shared" si="185"/>
        <x:v>#VALUE!</x:v>
      </x:c>
      <x:c r="Y904" s="68" t="e">
        <x:f t="shared" si="186"/>
        <x:v>#VALUE!</x:v>
      </x:c>
      <x:c r="Z904" s="68" t="e">
        <x:f t="shared" si="187"/>
        <x:v>#VALUE!</x:v>
      </x:c>
    </x:row>
    <x:row r="905" spans="1:26" s="26" customFormat="1">
      <x:c r="A905" s="118">
        <x:v>111</x:v>
      </x:c>
      <x:c r="B905" s="118"/>
      <x:c r="C905" s="113">
        <x:v>8</x:v>
      </x:c>
      <x:c r="D905" s="210" t="s">
        <x:v>1511</x:v>
      </x:c>
      <x:c r="E905" s="210" t="s">
        <x:v>1510</x:v>
      </x:c>
      <x:c r="F905" s="20" t="s">
        <x:v>1512</x:v>
      </x:c>
      <x:c r="G905" s="158" t="e">
        <x:f t="shared" si="188"/>
        <x:v>#VALUE!</x:v>
      </x:c>
      <x:c r="H905" s="284">
        <x:f t="shared" si="188"/>
        <x:v>0</x:v>
      </x:c>
      <x:c r="I905" s="285" t="e">
        <x:f t="shared" si="188"/>
        <x:v>#VALUE!</x:v>
      </x:c>
      <x:c r="J905" s="106" t="e">
        <x:v>#VALUE!</x:v>
      </x:c>
      <x:c r="K905" s="73" t="e">
        <x:v>#VALUE!</x:v>
      </x:c>
      <x:c r="L905" s="68" t="e">
        <x:v>#VALUE!</x:v>
      </x:c>
      <x:c r="M905" s="73" t="e">
        <x:v>#VALUE!</x:v>
      </x:c>
      <x:c r="N905" s="159">
        <x:v>0</x:v>
      </x:c>
      <x:c r="O905" s="106" t="e">
        <x:v>#VALUE!</x:v>
      </x:c>
      <x:c r="P905" s="73" t="e">
        <x:f t="shared" si="180"/>
        <x:v>#VALUE!</x:v>
      </x:c>
      <x:c r="Q905" s="68">
        <x:v>0</x:v>
      </x:c>
      <x:c r="R905" s="73">
        <x:f t="shared" si="181"/>
        <x:v>0</x:v>
      </x:c>
      <x:c r="S905" s="68">
        <x:v>0</x:v>
      </x:c>
      <x:c r="T905" s="73">
        <x:f t="shared" si="182"/>
        <x:v>0</x:v>
      </x:c>
      <x:c r="U905" s="26" t="e">
        <x:v>#VALUE!</x:v>
      </x:c>
      <x:c r="V905" s="26">
        <x:f t="shared" si="183"/>
        <x:v>0</x:v>
      </x:c>
      <x:c r="W905" s="73" t="e">
        <x:f t="shared" si="184"/>
        <x:v>#VALUE!</x:v>
      </x:c>
      <x:c r="X905" s="74" t="e">
        <x:f t="shared" si="185"/>
        <x:v>#VALUE!</x:v>
      </x:c>
      <x:c r="Y905" s="68" t="e">
        <x:f t="shared" si="186"/>
        <x:v>#VALUE!</x:v>
      </x:c>
      <x:c r="Z905" s="68" t="e">
        <x:f t="shared" si="187"/>
        <x:v>#VALUE!</x:v>
      </x:c>
    </x:row>
    <x:row r="906" spans="1:26" s="26" customFormat="1">
      <x:c r="A906" s="118">
        <x:v>112</x:v>
      </x:c>
      <x:c r="B906" s="118"/>
      <x:c r="C906" s="113">
        <x:v>8</x:v>
      </x:c>
      <x:c r="D906" s="210" t="s">
        <x:v>1477</x:v>
      </x:c>
      <x:c r="E906" s="210" t="s">
        <x:v>1510</x:v>
      </x:c>
      <x:c r="F906" s="20" t="s">
        <x:v>1478</x:v>
      </x:c>
      <x:c r="G906" s="158" t="e">
        <x:f t="shared" si="188"/>
        <x:v>#VALUE!</x:v>
      </x:c>
      <x:c r="H906" s="284">
        <x:f t="shared" si="188"/>
        <x:v>0</x:v>
      </x:c>
      <x:c r="I906" s="285" t="e">
        <x:f t="shared" si="188"/>
        <x:v>#VALUE!</x:v>
      </x:c>
      <x:c r="J906" s="106" t="e">
        <x:v>#VALUE!</x:v>
      </x:c>
      <x:c r="K906" s="73" t="e">
        <x:v>#VALUE!</x:v>
      </x:c>
      <x:c r="L906" s="68" t="e">
        <x:v>#VALUE!</x:v>
      </x:c>
      <x:c r="M906" s="73" t="e">
        <x:v>#VALUE!</x:v>
      </x:c>
      <x:c r="N906" s="159">
        <x:v>0</x:v>
      </x:c>
      <x:c r="O906" s="106" t="e">
        <x:v>#VALUE!</x:v>
      </x:c>
      <x:c r="P906" s="73" t="e">
        <x:f t="shared" si="180"/>
        <x:v>#VALUE!</x:v>
      </x:c>
      <x:c r="Q906" s="68">
        <x:v>0</x:v>
      </x:c>
      <x:c r="R906" s="73">
        <x:f t="shared" si="181"/>
        <x:v>0</x:v>
      </x:c>
      <x:c r="S906" s="68">
        <x:v>0</x:v>
      </x:c>
      <x:c r="T906" s="73">
        <x:f t="shared" si="182"/>
        <x:v>0</x:v>
      </x:c>
      <x:c r="U906" s="26" t="e">
        <x:v>#VALUE!</x:v>
      </x:c>
      <x:c r="V906" s="26">
        <x:f t="shared" si="183"/>
        <x:v>0</x:v>
      </x:c>
      <x:c r="W906" s="73" t="e">
        <x:f t="shared" si="184"/>
        <x:v>#VALUE!</x:v>
      </x:c>
      <x:c r="X906" s="74" t="e">
        <x:f t="shared" si="185"/>
        <x:v>#VALUE!</x:v>
      </x:c>
      <x:c r="Y906" s="68" t="e">
        <x:f t="shared" si="186"/>
        <x:v>#VALUE!</x:v>
      </x:c>
      <x:c r="Z906" s="68" t="e">
        <x:f t="shared" si="187"/>
        <x:v>#VALUE!</x:v>
      </x:c>
    </x:row>
    <x:row r="907" spans="1:26" s="26" customFormat="1">
      <x:c r="A907" s="118">
        <x:v>113</x:v>
      </x:c>
      <x:c r="B907" s="118"/>
      <x:c r="C907" s="113">
        <x:v>8</x:v>
      </x:c>
      <x:c r="D907" s="210" t="s">
        <x:v>1466</x:v>
      </x:c>
      <x:c r="E907" s="210" t="s">
        <x:v>1510</x:v>
      </x:c>
      <x:c r="F907" s="20" t="s">
        <x:v>449</x:v>
      </x:c>
      <x:c r="G907" s="158" t="e">
        <x:f t="shared" si="188"/>
        <x:v>#VALUE!</x:v>
      </x:c>
      <x:c r="H907" s="284">
        <x:f t="shared" si="188"/>
        <x:v>0</x:v>
      </x:c>
      <x:c r="I907" s="285" t="e">
        <x:f t="shared" si="188"/>
        <x:v>#VALUE!</x:v>
      </x:c>
      <x:c r="J907" s="106" t="e">
        <x:v>#VALUE!</x:v>
      </x:c>
      <x:c r="K907" s="73" t="e">
        <x:v>#VALUE!</x:v>
      </x:c>
      <x:c r="L907" s="68" t="e">
        <x:v>#VALUE!</x:v>
      </x:c>
      <x:c r="M907" s="73" t="e">
        <x:v>#VALUE!</x:v>
      </x:c>
      <x:c r="N907" s="159">
        <x:v>0</x:v>
      </x:c>
      <x:c r="O907" s="106" t="e">
        <x:v>#VALUE!</x:v>
      </x:c>
      <x:c r="P907" s="73" t="e">
        <x:f t="shared" si="180"/>
        <x:v>#VALUE!</x:v>
      </x:c>
      <x:c r="Q907" s="68">
        <x:v>0</x:v>
      </x:c>
      <x:c r="R907" s="73">
        <x:f t="shared" si="181"/>
        <x:v>0</x:v>
      </x:c>
      <x:c r="S907" s="68">
        <x:v>0</x:v>
      </x:c>
      <x:c r="T907" s="73">
        <x:f t="shared" si="182"/>
        <x:v>0</x:v>
      </x:c>
      <x:c r="U907" s="26" t="e">
        <x:v>#VALUE!</x:v>
      </x:c>
      <x:c r="V907" s="26">
        <x:f t="shared" si="183"/>
        <x:v>0</x:v>
      </x:c>
      <x:c r="W907" s="73" t="e">
        <x:f t="shared" si="184"/>
        <x:v>#VALUE!</x:v>
      </x:c>
      <x:c r="X907" s="74" t="e">
        <x:f t="shared" si="185"/>
        <x:v>#VALUE!</x:v>
      </x:c>
      <x:c r="Y907" s="68" t="e">
        <x:f t="shared" si="186"/>
        <x:v>#VALUE!</x:v>
      </x:c>
      <x:c r="Z907" s="68" t="e">
        <x:f t="shared" si="187"/>
        <x:v>#VALUE!</x:v>
      </x:c>
    </x:row>
    <x:row r="908" spans="1:26" s="26" customFormat="1">
      <x:c r="A908" s="118">
        <x:v>114</x:v>
      </x:c>
      <x:c r="B908" s="118"/>
      <x:c r="C908" s="113">
        <x:v>8</x:v>
      </x:c>
      <x:c r="D908" s="210" t="s">
        <x:v>1479</x:v>
      </x:c>
      <x:c r="E908" s="210" t="s">
        <x:v>1510</x:v>
      </x:c>
      <x:c r="F908" s="20" t="s">
        <x:v>1480</x:v>
      </x:c>
      <x:c r="G908" s="158" t="e">
        <x:f t="shared" si="188"/>
        <x:v>#VALUE!</x:v>
      </x:c>
      <x:c r="H908" s="284">
        <x:f t="shared" si="188"/>
        <x:v>0</x:v>
      </x:c>
      <x:c r="I908" s="285" t="e">
        <x:f t="shared" si="188"/>
        <x:v>#VALUE!</x:v>
      </x:c>
      <x:c r="J908" s="106" t="e">
        <x:v>#VALUE!</x:v>
      </x:c>
      <x:c r="K908" s="73" t="e">
        <x:v>#VALUE!</x:v>
      </x:c>
      <x:c r="L908" s="68" t="e">
        <x:v>#VALUE!</x:v>
      </x:c>
      <x:c r="M908" s="73" t="e">
        <x:v>#VALUE!</x:v>
      </x:c>
      <x:c r="N908" s="159">
        <x:v>0</x:v>
      </x:c>
      <x:c r="O908" s="106" t="e">
        <x:v>#VALUE!</x:v>
      </x:c>
      <x:c r="P908" s="73" t="e">
        <x:f t="shared" si="180"/>
        <x:v>#VALUE!</x:v>
      </x:c>
      <x:c r="Q908" s="68">
        <x:v>0</x:v>
      </x:c>
      <x:c r="R908" s="73">
        <x:f t="shared" si="181"/>
        <x:v>0</x:v>
      </x:c>
      <x:c r="S908" s="68">
        <x:v>0</x:v>
      </x:c>
      <x:c r="T908" s="73">
        <x:f t="shared" si="182"/>
        <x:v>0</x:v>
      </x:c>
      <x:c r="U908" s="26" t="e">
        <x:v>#VALUE!</x:v>
      </x:c>
      <x:c r="V908" s="26">
        <x:f t="shared" si="183"/>
        <x:v>0</x:v>
      </x:c>
      <x:c r="W908" s="73" t="e">
        <x:f t="shared" si="184"/>
        <x:v>#VALUE!</x:v>
      </x:c>
      <x:c r="X908" s="74" t="e">
        <x:f t="shared" si="185"/>
        <x:v>#VALUE!</x:v>
      </x:c>
      <x:c r="Y908" s="68" t="e">
        <x:f t="shared" si="186"/>
        <x:v>#VALUE!</x:v>
      </x:c>
      <x:c r="Z908" s="68" t="e">
        <x:f t="shared" si="187"/>
        <x:v>#VALUE!</x:v>
      </x:c>
    </x:row>
    <x:row r="909" spans="1:26" s="26" customFormat="1">
      <x:c r="A909" s="118">
        <x:v>115</x:v>
      </x:c>
      <x:c r="B909" s="118"/>
      <x:c r="C909" s="113">
        <x:v>8</x:v>
      </x:c>
      <x:c r="D909" s="210" t="s">
        <x:v>1458</x:v>
      </x:c>
      <x:c r="E909" s="210" t="s">
        <x:v>1510</x:v>
      </x:c>
      <x:c r="F909" s="20" t="s">
        <x:v>1459</x:v>
      </x:c>
      <x:c r="G909" s="158" t="e">
        <x:f t="shared" si="188"/>
        <x:v>#VALUE!</x:v>
      </x:c>
      <x:c r="H909" s="284">
        <x:f t="shared" si="188"/>
        <x:v>0</x:v>
      </x:c>
      <x:c r="I909" s="285" t="e">
        <x:f t="shared" si="188"/>
        <x:v>#VALUE!</x:v>
      </x:c>
      <x:c r="J909" s="106" t="e">
        <x:v>#VALUE!</x:v>
      </x:c>
      <x:c r="K909" s="73" t="e">
        <x:v>#VALUE!</x:v>
      </x:c>
      <x:c r="L909" s="68" t="e">
        <x:v>#VALUE!</x:v>
      </x:c>
      <x:c r="M909" s="73" t="e">
        <x:v>#VALUE!</x:v>
      </x:c>
      <x:c r="N909" s="159">
        <x:v>0</x:v>
      </x:c>
      <x:c r="O909" s="106" t="e">
        <x:v>#VALUE!</x:v>
      </x:c>
      <x:c r="P909" s="73" t="e">
        <x:f t="shared" si="180"/>
        <x:v>#VALUE!</x:v>
      </x:c>
      <x:c r="Q909" s="68">
        <x:v>0</x:v>
      </x:c>
      <x:c r="R909" s="73">
        <x:f t="shared" si="181"/>
        <x:v>0</x:v>
      </x:c>
      <x:c r="S909" s="68">
        <x:v>0</x:v>
      </x:c>
      <x:c r="T909" s="73">
        <x:f t="shared" si="182"/>
        <x:v>0</x:v>
      </x:c>
      <x:c r="U909" s="26" t="e">
        <x:v>#VALUE!</x:v>
      </x:c>
      <x:c r="V909" s="26">
        <x:f t="shared" si="183"/>
        <x:v>0</x:v>
      </x:c>
      <x:c r="W909" s="73" t="e">
        <x:f t="shared" si="184"/>
        <x:v>#VALUE!</x:v>
      </x:c>
      <x:c r="X909" s="74" t="e">
        <x:f t="shared" si="185"/>
        <x:v>#VALUE!</x:v>
      </x:c>
      <x:c r="Y909" s="68" t="e">
        <x:f t="shared" si="186"/>
        <x:v>#VALUE!</x:v>
      </x:c>
      <x:c r="Z909" s="68" t="e">
        <x:f t="shared" si="187"/>
        <x:v>#VALUE!</x:v>
      </x:c>
    </x:row>
    <x:row r="910" spans="1:26" s="26" customFormat="1">
      <x:c r="A910" s="118">
        <x:v>116</x:v>
      </x:c>
      <x:c r="B910" s="118"/>
      <x:c r="C910" s="113">
        <x:v>8</x:v>
      </x:c>
      <x:c r="D910" s="210" t="s">
        <x:v>1481</x:v>
      </x:c>
      <x:c r="E910" s="210" t="s">
        <x:v>1510</x:v>
      </x:c>
      <x:c r="F910" s="20" t="s">
        <x:v>1481</x:v>
      </x:c>
      <x:c r="G910" s="158" t="e">
        <x:f t="shared" si="188"/>
        <x:v>#VALUE!</x:v>
      </x:c>
      <x:c r="H910" s="284">
        <x:f t="shared" si="188"/>
        <x:v>0</x:v>
      </x:c>
      <x:c r="I910" s="285" t="e">
        <x:f t="shared" si="188"/>
        <x:v>#VALUE!</x:v>
      </x:c>
      <x:c r="J910" s="106" t="e">
        <x:v>#VALUE!</x:v>
      </x:c>
      <x:c r="K910" s="73" t="e">
        <x:v>#VALUE!</x:v>
      </x:c>
      <x:c r="L910" s="68" t="e">
        <x:v>#VALUE!</x:v>
      </x:c>
      <x:c r="M910" s="73" t="e">
        <x:v>#VALUE!</x:v>
      </x:c>
      <x:c r="N910" s="159">
        <x:v>0</x:v>
      </x:c>
      <x:c r="O910" s="106" t="e">
        <x:v>#VALUE!</x:v>
      </x:c>
      <x:c r="P910" s="73" t="e">
        <x:f t="shared" si="180"/>
        <x:v>#VALUE!</x:v>
      </x:c>
      <x:c r="Q910" s="68">
        <x:v>0</x:v>
      </x:c>
      <x:c r="R910" s="73">
        <x:f t="shared" si="181"/>
        <x:v>0</x:v>
      </x:c>
      <x:c r="S910" s="68">
        <x:v>0</x:v>
      </x:c>
      <x:c r="T910" s="73">
        <x:f t="shared" si="182"/>
        <x:v>0</x:v>
      </x:c>
      <x:c r="U910" s="26" t="e">
        <x:v>#VALUE!</x:v>
      </x:c>
      <x:c r="V910" s="26">
        <x:f t="shared" si="183"/>
        <x:v>0</x:v>
      </x:c>
      <x:c r="W910" s="73" t="e">
        <x:f t="shared" si="184"/>
        <x:v>#VALUE!</x:v>
      </x:c>
      <x:c r="X910" s="74" t="e">
        <x:f t="shared" si="185"/>
        <x:v>#VALUE!</x:v>
      </x:c>
      <x:c r="Y910" s="68" t="e">
        <x:f t="shared" si="186"/>
        <x:v>#VALUE!</x:v>
      </x:c>
      <x:c r="Z910" s="68" t="e">
        <x:f t="shared" si="187"/>
        <x:v>#VALUE!</x:v>
      </x:c>
    </x:row>
    <x:row r="911" spans="1:26" s="26" customFormat="1">
      <x:c r="A911" s="118">
        <x:v>117</x:v>
      </x:c>
      <x:c r="B911" s="118"/>
      <x:c r="C911" s="113">
        <x:v>8</x:v>
      </x:c>
      <x:c r="D911" s="210" t="s">
        <x:v>1513</x:v>
      </x:c>
      <x:c r="E911" s="210" t="s">
        <x:v>1510</x:v>
      </x:c>
      <x:c r="F911" s="20" t="s">
        <x:v>1514</x:v>
      </x:c>
      <x:c r="G911" s="158" t="e">
        <x:f t="shared" si="188"/>
        <x:v>#VALUE!</x:v>
      </x:c>
      <x:c r="H911" s="284">
        <x:f t="shared" si="188"/>
        <x:v>0</x:v>
      </x:c>
      <x:c r="I911" s="285" t="e">
        <x:f t="shared" si="188"/>
        <x:v>#VALUE!</x:v>
      </x:c>
      <x:c r="J911" s="106" t="e">
        <x:v>#VALUE!</x:v>
      </x:c>
      <x:c r="K911" s="73" t="e">
        <x:v>#VALUE!</x:v>
      </x:c>
      <x:c r="L911" s="68" t="e">
        <x:v>#VALUE!</x:v>
      </x:c>
      <x:c r="M911" s="73" t="e">
        <x:v>#VALUE!</x:v>
      </x:c>
      <x:c r="N911" s="159">
        <x:v>0</x:v>
      </x:c>
      <x:c r="O911" s="106" t="e">
        <x:v>#VALUE!</x:v>
      </x:c>
      <x:c r="P911" s="73" t="e">
        <x:f t="shared" si="180"/>
        <x:v>#VALUE!</x:v>
      </x:c>
      <x:c r="Q911" s="68">
        <x:v>0</x:v>
      </x:c>
      <x:c r="R911" s="73">
        <x:f t="shared" si="181"/>
        <x:v>0</x:v>
      </x:c>
      <x:c r="S911" s="68">
        <x:v>0</x:v>
      </x:c>
      <x:c r="T911" s="73">
        <x:f t="shared" si="182"/>
        <x:v>0</x:v>
      </x:c>
      <x:c r="U911" s="26" t="e">
        <x:v>#VALUE!</x:v>
      </x:c>
      <x:c r="V911" s="26">
        <x:f t="shared" si="183"/>
        <x:v>0</x:v>
      </x:c>
      <x:c r="W911" s="73" t="e">
        <x:f t="shared" si="184"/>
        <x:v>#VALUE!</x:v>
      </x:c>
      <x:c r="X911" s="74" t="e">
        <x:f t="shared" si="185"/>
        <x:v>#VALUE!</x:v>
      </x:c>
      <x:c r="Y911" s="68" t="e">
        <x:f t="shared" si="186"/>
        <x:v>#VALUE!</x:v>
      </x:c>
      <x:c r="Z911" s="68" t="e">
        <x:f t="shared" si="187"/>
        <x:v>#VALUE!</x:v>
      </x:c>
    </x:row>
    <x:row r="912" spans="1:26" s="26" customFormat="1">
      <x:c r="A912" s="118">
        <x:v>118</x:v>
      </x:c>
      <x:c r="B912" s="118"/>
      <x:c r="C912" s="113">
        <x:v>8</x:v>
      </x:c>
      <x:c r="D912" s="210" t="s">
        <x:v>1456</x:v>
      </x:c>
      <x:c r="E912" s="210" t="s">
        <x:v>1510</x:v>
      </x:c>
      <x:c r="F912" s="20" t="s">
        <x:v>1457</x:v>
      </x:c>
      <x:c r="G912" s="158" t="e">
        <x:f t="shared" si="188"/>
        <x:v>#VALUE!</x:v>
      </x:c>
      <x:c r="H912" s="284">
        <x:f t="shared" si="188"/>
        <x:v>0</x:v>
      </x:c>
      <x:c r="I912" s="285" t="e">
        <x:f t="shared" si="188"/>
        <x:v>#VALUE!</x:v>
      </x:c>
      <x:c r="J912" s="106" t="e">
        <x:v>#VALUE!</x:v>
      </x:c>
      <x:c r="K912" s="73" t="e">
        <x:v>#VALUE!</x:v>
      </x:c>
      <x:c r="L912" s="68" t="e">
        <x:v>#VALUE!</x:v>
      </x:c>
      <x:c r="M912" s="73" t="e">
        <x:v>#VALUE!</x:v>
      </x:c>
      <x:c r="N912" s="159">
        <x:v>0</x:v>
      </x:c>
      <x:c r="O912" s="106" t="e">
        <x:v>#VALUE!</x:v>
      </x:c>
      <x:c r="P912" s="73" t="e">
        <x:f t="shared" si="180"/>
        <x:v>#VALUE!</x:v>
      </x:c>
      <x:c r="Q912" s="68">
        <x:v>0</x:v>
      </x:c>
      <x:c r="R912" s="73">
        <x:f t="shared" si="181"/>
        <x:v>0</x:v>
      </x:c>
      <x:c r="S912" s="68">
        <x:v>0</x:v>
      </x:c>
      <x:c r="T912" s="73">
        <x:f t="shared" si="182"/>
        <x:v>0</x:v>
      </x:c>
      <x:c r="U912" s="26" t="e">
        <x:v>#VALUE!</x:v>
      </x:c>
      <x:c r="V912" s="26">
        <x:f t="shared" si="183"/>
        <x:v>0</x:v>
      </x:c>
      <x:c r="W912" s="73" t="e">
        <x:f t="shared" si="184"/>
        <x:v>#VALUE!</x:v>
      </x:c>
      <x:c r="X912" s="74" t="e">
        <x:f t="shared" si="185"/>
        <x:v>#VALUE!</x:v>
      </x:c>
      <x:c r="Y912" s="68" t="e">
        <x:f t="shared" si="186"/>
        <x:v>#VALUE!</x:v>
      </x:c>
      <x:c r="Z912" s="68" t="e">
        <x:f t="shared" si="187"/>
        <x:v>#VALUE!</x:v>
      </x:c>
    </x:row>
    <x:row r="913" spans="1:26" s="26" customFormat="1">
      <x:c r="A913" s="118">
        <x:v>119</x:v>
      </x:c>
      <x:c r="B913" s="118"/>
      <x:c r="C913" s="113">
        <x:v>8</x:v>
      </x:c>
      <x:c r="D913" s="210" t="s">
        <x:v>1500</x:v>
      </x:c>
      <x:c r="E913" s="210" t="s">
        <x:v>1510</x:v>
      </x:c>
      <x:c r="F913" s="20" t="s">
        <x:v>1501</x:v>
      </x:c>
      <x:c r="G913" s="158" t="e">
        <x:f t="shared" si="188"/>
        <x:v>#VALUE!</x:v>
      </x:c>
      <x:c r="H913" s="284">
        <x:f t="shared" si="188"/>
        <x:v>0</x:v>
      </x:c>
      <x:c r="I913" s="285" t="e">
        <x:f t="shared" si="188"/>
        <x:v>#VALUE!</x:v>
      </x:c>
      <x:c r="J913" s="106" t="e">
        <x:v>#VALUE!</x:v>
      </x:c>
      <x:c r="K913" s="73" t="e">
        <x:v>#VALUE!</x:v>
      </x:c>
      <x:c r="L913" s="68" t="e">
        <x:v>#VALUE!</x:v>
      </x:c>
      <x:c r="M913" s="73" t="e">
        <x:v>#VALUE!</x:v>
      </x:c>
      <x:c r="N913" s="159">
        <x:v>0</x:v>
      </x:c>
      <x:c r="O913" s="106" t="e">
        <x:v>#VALUE!</x:v>
      </x:c>
      <x:c r="P913" s="73" t="e">
        <x:f t="shared" si="180"/>
        <x:v>#VALUE!</x:v>
      </x:c>
      <x:c r="Q913" s="68">
        <x:v>0</x:v>
      </x:c>
      <x:c r="R913" s="73">
        <x:f t="shared" si="181"/>
        <x:v>0</x:v>
      </x:c>
      <x:c r="S913" s="68">
        <x:v>0</x:v>
      </x:c>
      <x:c r="T913" s="73">
        <x:f t="shared" si="182"/>
        <x:v>0</x:v>
      </x:c>
      <x:c r="U913" s="26" t="e">
        <x:v>#VALUE!</x:v>
      </x:c>
      <x:c r="V913" s="26">
        <x:f t="shared" si="183"/>
        <x:v>0</x:v>
      </x:c>
      <x:c r="W913" s="73" t="e">
        <x:f t="shared" si="184"/>
        <x:v>#VALUE!</x:v>
      </x:c>
      <x:c r="X913" s="74" t="e">
        <x:f t="shared" si="185"/>
        <x:v>#VALUE!</x:v>
      </x:c>
      <x:c r="Y913" s="68" t="e">
        <x:f t="shared" si="186"/>
        <x:v>#VALUE!</x:v>
      </x:c>
      <x:c r="Z913" s="68" t="e">
        <x:f t="shared" si="187"/>
        <x:v>#VALUE!</x:v>
      </x:c>
    </x:row>
    <x:row r="914" spans="1:26" s="26" customFormat="1">
      <x:c r="A914" s="118">
        <x:v>120</x:v>
      </x:c>
      <x:c r="B914" s="118"/>
      <x:c r="C914" s="113">
        <x:v>8</x:v>
      </x:c>
      <x:c r="D914" s="210" t="s">
        <x:v>1524</x:v>
      </x:c>
      <x:c r="E914" s="210" t="s">
        <x:v>1510</x:v>
      </x:c>
      <x:c r="F914" s="20" t="s">
        <x:v>1501</x:v>
      </x:c>
      <x:c r="G914" s="158" t="e">
        <x:f t="shared" si="188"/>
        <x:v>#VALUE!</x:v>
      </x:c>
      <x:c r="H914" s="284">
        <x:f t="shared" si="188"/>
        <x:v>0</x:v>
      </x:c>
      <x:c r="I914" s="285" t="e">
        <x:f t="shared" si="188"/>
        <x:v>#VALUE!</x:v>
      </x:c>
      <x:c r="J914" s="106" t="e">
        <x:v>#VALUE!</x:v>
      </x:c>
      <x:c r="K914" s="73" t="e">
        <x:v>#VALUE!</x:v>
      </x:c>
      <x:c r="L914" s="68" t="e">
        <x:v>#VALUE!</x:v>
      </x:c>
      <x:c r="M914" s="73" t="e">
        <x:v>#VALUE!</x:v>
      </x:c>
      <x:c r="N914" s="159">
        <x:v>0</x:v>
      </x:c>
      <x:c r="O914" s="106" t="e">
        <x:v>#VALUE!</x:v>
      </x:c>
      <x:c r="P914" s="73" t="e">
        <x:f t="shared" si="180"/>
        <x:v>#VALUE!</x:v>
      </x:c>
      <x:c r="Q914" s="68">
        <x:v>0</x:v>
      </x:c>
      <x:c r="R914" s="73">
        <x:f t="shared" si="181"/>
        <x:v>0</x:v>
      </x:c>
      <x:c r="S914" s="68">
        <x:v>0</x:v>
      </x:c>
      <x:c r="T914" s="73">
        <x:f t="shared" si="182"/>
        <x:v>0</x:v>
      </x:c>
      <x:c r="U914" s="26" t="e">
        <x:v>#VALUE!</x:v>
      </x:c>
      <x:c r="V914" s="26">
        <x:f t="shared" si="183"/>
        <x:v>0</x:v>
      </x:c>
      <x:c r="W914" s="73" t="e">
        <x:f t="shared" si="184"/>
        <x:v>#VALUE!</x:v>
      </x:c>
      <x:c r="X914" s="74" t="e">
        <x:f t="shared" si="185"/>
        <x:v>#VALUE!</x:v>
      </x:c>
      <x:c r="Y914" s="68" t="e">
        <x:f t="shared" si="186"/>
        <x:v>#VALUE!</x:v>
      </x:c>
      <x:c r="Z914" s="68" t="e">
        <x:f t="shared" si="187"/>
        <x:v>#VALUE!</x:v>
      </x:c>
    </x:row>
    <x:row r="915" spans="1:26" s="26" customFormat="1">
      <x:c r="A915" s="118">
        <x:v>121</x:v>
      </x:c>
      <x:c r="B915" s="118"/>
      <x:c r="C915" s="113">
        <x:v>8</x:v>
      </x:c>
      <x:c r="D915" s="210" t="s">
        <x:v>1502</x:v>
      </x:c>
      <x:c r="E915" s="210" t="s">
        <x:v>1510</x:v>
      </x:c>
      <x:c r="F915" s="20" t="s">
        <x:v>1501</x:v>
      </x:c>
      <x:c r="G915" s="158" t="e">
        <x:f t="shared" si="188"/>
        <x:v>#VALUE!</x:v>
      </x:c>
      <x:c r="H915" s="284">
        <x:f t="shared" si="188"/>
        <x:v>0</x:v>
      </x:c>
      <x:c r="I915" s="285" t="e">
        <x:f t="shared" si="188"/>
        <x:v>#VALUE!</x:v>
      </x:c>
      <x:c r="J915" s="106" t="e">
        <x:v>#VALUE!</x:v>
      </x:c>
      <x:c r="K915" s="73" t="e">
        <x:v>#VALUE!</x:v>
      </x:c>
      <x:c r="L915" s="68" t="e">
        <x:v>#VALUE!</x:v>
      </x:c>
      <x:c r="M915" s="73" t="e">
        <x:v>#VALUE!</x:v>
      </x:c>
      <x:c r="N915" s="159">
        <x:v>0</x:v>
      </x:c>
      <x:c r="O915" s="106" t="e">
        <x:v>#VALUE!</x:v>
      </x:c>
      <x:c r="P915" s="73" t="e">
        <x:f t="shared" si="180"/>
        <x:v>#VALUE!</x:v>
      </x:c>
      <x:c r="Q915" s="68">
        <x:v>0</x:v>
      </x:c>
      <x:c r="R915" s="73">
        <x:f t="shared" si="181"/>
        <x:v>0</x:v>
      </x:c>
      <x:c r="S915" s="68">
        <x:v>0</x:v>
      </x:c>
      <x:c r="T915" s="73">
        <x:f t="shared" si="182"/>
        <x:v>0</x:v>
      </x:c>
      <x:c r="U915" s="26" t="e">
        <x:v>#VALUE!</x:v>
      </x:c>
      <x:c r="V915" s="26">
        <x:f t="shared" si="183"/>
        <x:v>0</x:v>
      </x:c>
      <x:c r="W915" s="73" t="e">
        <x:f t="shared" si="184"/>
        <x:v>#VALUE!</x:v>
      </x:c>
      <x:c r="X915" s="74" t="e">
        <x:f t="shared" si="185"/>
        <x:v>#VALUE!</x:v>
      </x:c>
      <x:c r="Y915" s="68" t="e">
        <x:f t="shared" si="186"/>
        <x:v>#VALUE!</x:v>
      </x:c>
      <x:c r="Z915" s="68" t="e">
        <x:f t="shared" si="187"/>
        <x:v>#VALUE!</x:v>
      </x:c>
    </x:row>
    <x:row r="916" spans="1:26" s="26" customFormat="1">
      <x:c r="A916" s="118">
        <x:v>122</x:v>
      </x:c>
      <x:c r="B916" s="118"/>
      <x:c r="C916" s="113">
        <x:v>8</x:v>
      </x:c>
      <x:c r="D916" s="210" t="s">
        <x:v>1523</x:v>
      </x:c>
      <x:c r="E916" s="210" t="s">
        <x:v>1510</x:v>
      </x:c>
      <x:c r="F916" s="20" t="s">
        <x:v>1501</x:v>
      </x:c>
      <x:c r="G916" s="158" t="e">
        <x:f t="shared" si="188"/>
        <x:v>#VALUE!</x:v>
      </x:c>
      <x:c r="H916" s="284">
        <x:f t="shared" si="188"/>
        <x:v>0</x:v>
      </x:c>
      <x:c r="I916" s="285" t="e">
        <x:f t="shared" si="188"/>
        <x:v>#VALUE!</x:v>
      </x:c>
      <x:c r="J916" s="106" t="e">
        <x:v>#VALUE!</x:v>
      </x:c>
      <x:c r="K916" s="73" t="e">
        <x:v>#VALUE!</x:v>
      </x:c>
      <x:c r="L916" s="68" t="e">
        <x:v>#VALUE!</x:v>
      </x:c>
      <x:c r="M916" s="73" t="e">
        <x:v>#VALUE!</x:v>
      </x:c>
      <x:c r="N916" s="159">
        <x:v>0</x:v>
      </x:c>
      <x:c r="O916" s="106" t="e">
        <x:v>#VALUE!</x:v>
      </x:c>
      <x:c r="P916" s="73" t="e">
        <x:f t="shared" si="180"/>
        <x:v>#VALUE!</x:v>
      </x:c>
      <x:c r="Q916" s="68">
        <x:v>0</x:v>
      </x:c>
      <x:c r="R916" s="73">
        <x:f t="shared" si="181"/>
        <x:v>0</x:v>
      </x:c>
      <x:c r="S916" s="68">
        <x:v>0</x:v>
      </x:c>
      <x:c r="T916" s="73">
        <x:f t="shared" si="182"/>
        <x:v>0</x:v>
      </x:c>
      <x:c r="U916" s="26" t="e">
        <x:v>#VALUE!</x:v>
      </x:c>
      <x:c r="V916" s="26">
        <x:f t="shared" si="183"/>
        <x:v>0</x:v>
      </x:c>
      <x:c r="W916" s="73" t="e">
        <x:f t="shared" si="184"/>
        <x:v>#VALUE!</x:v>
      </x:c>
      <x:c r="X916" s="74" t="e">
        <x:f t="shared" si="185"/>
        <x:v>#VALUE!</x:v>
      </x:c>
      <x:c r="Y916" s="68" t="e">
        <x:f t="shared" si="186"/>
        <x:v>#VALUE!</x:v>
      </x:c>
      <x:c r="Z916" s="68" t="e">
        <x:f t="shared" si="187"/>
        <x:v>#VALUE!</x:v>
      </x:c>
    </x:row>
    <x:row r="917" spans="1:26" s="26" customFormat="1">
      <x:c r="A917" s="118">
        <x:v>123</x:v>
      </x:c>
      <x:c r="B917" s="118"/>
      <x:c r="C917" s="113">
        <x:v>8</x:v>
      </x:c>
      <x:c r="D917" s="210" t="s">
        <x:v>1482</x:v>
      </x:c>
      <x:c r="E917" s="210" t="s">
        <x:v>1510</x:v>
      </x:c>
      <x:c r="F917" s="20" t="s">
        <x:v>1483</x:v>
      </x:c>
      <x:c r="G917" s="158" t="e">
        <x:f t="shared" si="188"/>
        <x:v>#VALUE!</x:v>
      </x:c>
      <x:c r="H917" s="284">
        <x:f t="shared" si="188"/>
        <x:v>0</x:v>
      </x:c>
      <x:c r="I917" s="285" t="e">
        <x:f t="shared" si="188"/>
        <x:v>#VALUE!</x:v>
      </x:c>
      <x:c r="J917" s="106" t="e">
        <x:v>#VALUE!</x:v>
      </x:c>
      <x:c r="K917" s="73" t="e">
        <x:v>#VALUE!</x:v>
      </x:c>
      <x:c r="L917" s="68" t="e">
        <x:v>#VALUE!</x:v>
      </x:c>
      <x:c r="M917" s="73" t="e">
        <x:v>#VALUE!</x:v>
      </x:c>
      <x:c r="N917" s="159">
        <x:v>0</x:v>
      </x:c>
      <x:c r="O917" s="106" t="e">
        <x:v>#VALUE!</x:v>
      </x:c>
      <x:c r="P917" s="73" t="e">
        <x:f t="shared" si="180"/>
        <x:v>#VALUE!</x:v>
      </x:c>
      <x:c r="Q917" s="68">
        <x:v>0</x:v>
      </x:c>
      <x:c r="R917" s="73">
        <x:f t="shared" si="181"/>
        <x:v>0</x:v>
      </x:c>
      <x:c r="S917" s="68">
        <x:v>0</x:v>
      </x:c>
      <x:c r="T917" s="73">
        <x:f t="shared" si="182"/>
        <x:v>0</x:v>
      </x:c>
      <x:c r="U917" s="26" t="e">
        <x:v>#VALUE!</x:v>
      </x:c>
      <x:c r="V917" s="26">
        <x:f t="shared" si="183"/>
        <x:v>0</x:v>
      </x:c>
      <x:c r="W917" s="73" t="e">
        <x:f t="shared" si="184"/>
        <x:v>#VALUE!</x:v>
      </x:c>
      <x:c r="X917" s="74" t="e">
        <x:f t="shared" si="185"/>
        <x:v>#VALUE!</x:v>
      </x:c>
      <x:c r="Y917" s="68" t="e">
        <x:f t="shared" si="186"/>
        <x:v>#VALUE!</x:v>
      </x:c>
      <x:c r="Z917" s="68" t="e">
        <x:f t="shared" si="187"/>
        <x:v>#VALUE!</x:v>
      </x:c>
    </x:row>
    <x:row r="918" spans="1:26" s="26" customFormat="1">
      <x:c r="A918" s="118">
        <x:v>124</x:v>
      </x:c>
      <x:c r="B918" s="118"/>
      <x:c r="C918" s="113">
        <x:v>8</x:v>
      </x:c>
      <x:c r="D918" s="210" t="s">
        <x:v>1467</x:v>
      </x:c>
      <x:c r="E918" s="210" t="s">
        <x:v>1510</x:v>
      </x:c>
      <x:c r="F918" s="20" t="s">
        <x:v>1468</x:v>
      </x:c>
      <x:c r="G918" s="158" t="e">
        <x:f t="shared" si="188"/>
        <x:v>#VALUE!</x:v>
      </x:c>
      <x:c r="H918" s="284">
        <x:f t="shared" si="188"/>
        <x:v>0</x:v>
      </x:c>
      <x:c r="I918" s="285" t="e">
        <x:f t="shared" si="188"/>
        <x:v>#VALUE!</x:v>
      </x:c>
      <x:c r="J918" s="106" t="e">
        <x:v>#VALUE!</x:v>
      </x:c>
      <x:c r="K918" s="73" t="e">
        <x:v>#VALUE!</x:v>
      </x:c>
      <x:c r="L918" s="68" t="e">
        <x:v>#VALUE!</x:v>
      </x:c>
      <x:c r="M918" s="73" t="e">
        <x:v>#VALUE!</x:v>
      </x:c>
      <x:c r="N918" s="159">
        <x:v>0</x:v>
      </x:c>
      <x:c r="O918" s="106" t="e">
        <x:v>#VALUE!</x:v>
      </x:c>
      <x:c r="P918" s="73" t="e">
        <x:f t="shared" si="180"/>
        <x:v>#VALUE!</x:v>
      </x:c>
      <x:c r="Q918" s="68">
        <x:v>0</x:v>
      </x:c>
      <x:c r="R918" s="73">
        <x:f t="shared" si="181"/>
        <x:v>0</x:v>
      </x:c>
      <x:c r="S918" s="68">
        <x:v>0</x:v>
      </x:c>
      <x:c r="T918" s="73">
        <x:f t="shared" si="182"/>
        <x:v>0</x:v>
      </x:c>
      <x:c r="U918" s="26" t="e">
        <x:v>#VALUE!</x:v>
      </x:c>
      <x:c r="V918" s="26">
        <x:f t="shared" si="183"/>
        <x:v>0</x:v>
      </x:c>
      <x:c r="W918" s="73" t="e">
        <x:f t="shared" si="184"/>
        <x:v>#VALUE!</x:v>
      </x:c>
      <x:c r="X918" s="74" t="e">
        <x:f t="shared" si="185"/>
        <x:v>#VALUE!</x:v>
      </x:c>
      <x:c r="Y918" s="68" t="e">
        <x:f t="shared" si="186"/>
        <x:v>#VALUE!</x:v>
      </x:c>
      <x:c r="Z918" s="68" t="e">
        <x:f t="shared" si="187"/>
        <x:v>#VALUE!</x:v>
      </x:c>
    </x:row>
    <x:row r="919" spans="1:26" s="26" customFormat="1">
      <x:c r="A919" s="118">
        <x:v>125</x:v>
      </x:c>
      <x:c r="B919" s="118"/>
      <x:c r="C919" s="113">
        <x:v>8</x:v>
      </x:c>
      <x:c r="D919" s="210" t="s">
        <x:v>1484</x:v>
      </x:c>
      <x:c r="E919" s="210" t="s">
        <x:v>1510</x:v>
      </x:c>
      <x:c r="F919" s="20" t="s">
        <x:v>1468</x:v>
      </x:c>
      <x:c r="G919" s="158" t="e">
        <x:f t="shared" si="188"/>
        <x:v>#VALUE!</x:v>
      </x:c>
      <x:c r="H919" s="284">
        <x:f t="shared" si="188"/>
        <x:v>0</x:v>
      </x:c>
      <x:c r="I919" s="285" t="e">
        <x:f t="shared" si="188"/>
        <x:v>#VALUE!</x:v>
      </x:c>
      <x:c r="J919" s="106" t="e">
        <x:v>#VALUE!</x:v>
      </x:c>
      <x:c r="K919" s="73" t="e">
        <x:v>#VALUE!</x:v>
      </x:c>
      <x:c r="L919" s="68" t="e">
        <x:v>#VALUE!</x:v>
      </x:c>
      <x:c r="M919" s="73" t="e">
        <x:v>#VALUE!</x:v>
      </x:c>
      <x:c r="N919" s="159">
        <x:v>0</x:v>
      </x:c>
      <x:c r="O919" s="106" t="e">
        <x:v>#VALUE!</x:v>
      </x:c>
      <x:c r="P919" s="73" t="e">
        <x:f t="shared" si="180"/>
        <x:v>#VALUE!</x:v>
      </x:c>
      <x:c r="Q919" s="68">
        <x:v>0</x:v>
      </x:c>
      <x:c r="R919" s="73">
        <x:f t="shared" si="181"/>
        <x:v>0</x:v>
      </x:c>
      <x:c r="S919" s="68">
        <x:v>0</x:v>
      </x:c>
      <x:c r="T919" s="73">
        <x:f t="shared" si="182"/>
        <x:v>0</x:v>
      </x:c>
      <x:c r="U919" s="26" t="e">
        <x:v>#VALUE!</x:v>
      </x:c>
      <x:c r="V919" s="26">
        <x:f t="shared" si="183"/>
        <x:v>0</x:v>
      </x:c>
      <x:c r="W919" s="73" t="e">
        <x:f t="shared" si="184"/>
        <x:v>#VALUE!</x:v>
      </x:c>
      <x:c r="X919" s="74" t="e">
        <x:f t="shared" si="185"/>
        <x:v>#VALUE!</x:v>
      </x:c>
      <x:c r="Y919" s="68" t="e">
        <x:f t="shared" si="186"/>
        <x:v>#VALUE!</x:v>
      </x:c>
      <x:c r="Z919" s="68" t="e">
        <x:f t="shared" si="187"/>
        <x:v>#VALUE!</x:v>
      </x:c>
    </x:row>
    <x:row r="920" spans="1:26" s="26" customFormat="1">
      <x:c r="A920" s="118">
        <x:v>126</x:v>
      </x:c>
      <x:c r="B920" s="118"/>
      <x:c r="C920" s="113">
        <x:v>8</x:v>
      </x:c>
      <x:c r="D920" s="210" t="s">
        <x:v>1485</x:v>
      </x:c>
      <x:c r="E920" s="210" t="s">
        <x:v>1510</x:v>
      </x:c>
      <x:c r="F920" s="20" t="s">
        <x:v>1468</x:v>
      </x:c>
      <x:c r="G920" s="158" t="e">
        <x:f t="shared" si="188"/>
        <x:v>#VALUE!</x:v>
      </x:c>
      <x:c r="H920" s="284">
        <x:f t="shared" si="188"/>
        <x:v>0</x:v>
      </x:c>
      <x:c r="I920" s="285" t="e">
        <x:f t="shared" si="188"/>
        <x:v>#VALUE!</x:v>
      </x:c>
      <x:c r="J920" s="106" t="e">
        <x:v>#VALUE!</x:v>
      </x:c>
      <x:c r="K920" s="73" t="e">
        <x:v>#VALUE!</x:v>
      </x:c>
      <x:c r="L920" s="68" t="e">
        <x:v>#VALUE!</x:v>
      </x:c>
      <x:c r="M920" s="73" t="e">
        <x:v>#VALUE!</x:v>
      </x:c>
      <x:c r="N920" s="159">
        <x:v>0</x:v>
      </x:c>
      <x:c r="O920" s="106" t="e">
        <x:v>#VALUE!</x:v>
      </x:c>
      <x:c r="P920" s="73" t="e">
        <x:f t="shared" si="180"/>
        <x:v>#VALUE!</x:v>
      </x:c>
      <x:c r="Q920" s="68">
        <x:v>0</x:v>
      </x:c>
      <x:c r="R920" s="73">
        <x:f t="shared" si="181"/>
        <x:v>0</x:v>
      </x:c>
      <x:c r="S920" s="68">
        <x:v>0</x:v>
      </x:c>
      <x:c r="T920" s="73">
        <x:f t="shared" si="182"/>
        <x:v>0</x:v>
      </x:c>
      <x:c r="U920" s="26" t="e">
        <x:v>#VALUE!</x:v>
      </x:c>
      <x:c r="V920" s="26">
        <x:f t="shared" si="183"/>
        <x:v>0</x:v>
      </x:c>
      <x:c r="W920" s="73" t="e">
        <x:f t="shared" si="184"/>
        <x:v>#VALUE!</x:v>
      </x:c>
      <x:c r="X920" s="74" t="e">
        <x:f t="shared" si="185"/>
        <x:v>#VALUE!</x:v>
      </x:c>
      <x:c r="Y920" s="68" t="e">
        <x:f t="shared" si="186"/>
        <x:v>#VALUE!</x:v>
      </x:c>
      <x:c r="Z920" s="68" t="e">
        <x:f t="shared" si="187"/>
        <x:v>#VALUE!</x:v>
      </x:c>
    </x:row>
    <x:row r="921" spans="1:26" s="26" customFormat="1">
      <x:c r="A921" s="118">
        <x:v>127</x:v>
      </x:c>
      <x:c r="B921" s="118"/>
      <x:c r="C921" s="113">
        <x:v>8</x:v>
      </x:c>
      <x:c r="D921" s="210" t="s">
        <x:v>1486</x:v>
      </x:c>
      <x:c r="E921" s="210" t="s">
        <x:v>1510</x:v>
      </x:c>
      <x:c r="F921" s="20" t="s">
        <x:v>1487</x:v>
      </x:c>
      <x:c r="G921" s="158" t="e">
        <x:f t="shared" si="188"/>
        <x:v>#VALUE!</x:v>
      </x:c>
      <x:c r="H921" s="284">
        <x:f t="shared" si="188"/>
        <x:v>0</x:v>
      </x:c>
      <x:c r="I921" s="285" t="e">
        <x:f t="shared" si="188"/>
        <x:v>#VALUE!</x:v>
      </x:c>
      <x:c r="J921" s="106" t="e">
        <x:v>#VALUE!</x:v>
      </x:c>
      <x:c r="K921" s="73" t="e">
        <x:v>#VALUE!</x:v>
      </x:c>
      <x:c r="L921" s="68" t="e">
        <x:v>#VALUE!</x:v>
      </x:c>
      <x:c r="M921" s="73" t="e">
        <x:v>#VALUE!</x:v>
      </x:c>
      <x:c r="N921" s="159">
        <x:v>0</x:v>
      </x:c>
      <x:c r="O921" s="106" t="e">
        <x:v>#VALUE!</x:v>
      </x:c>
      <x:c r="P921" s="73" t="e">
        <x:f t="shared" si="180"/>
        <x:v>#VALUE!</x:v>
      </x:c>
      <x:c r="Q921" s="68">
        <x:v>0</x:v>
      </x:c>
      <x:c r="R921" s="73">
        <x:f t="shared" si="181"/>
        <x:v>0</x:v>
      </x:c>
      <x:c r="S921" s="68">
        <x:v>0</x:v>
      </x:c>
      <x:c r="T921" s="73">
        <x:f t="shared" si="182"/>
        <x:v>0</x:v>
      </x:c>
      <x:c r="U921" s="26" t="e">
        <x:v>#VALUE!</x:v>
      </x:c>
      <x:c r="V921" s="26">
        <x:f t="shared" si="183"/>
        <x:v>0</x:v>
      </x:c>
      <x:c r="W921" s="73" t="e">
        <x:f t="shared" si="184"/>
        <x:v>#VALUE!</x:v>
      </x:c>
      <x:c r="X921" s="74" t="e">
        <x:f t="shared" si="185"/>
        <x:v>#VALUE!</x:v>
      </x:c>
      <x:c r="Y921" s="68" t="e">
        <x:f t="shared" si="186"/>
        <x:v>#VALUE!</x:v>
      </x:c>
      <x:c r="Z921" s="68" t="e">
        <x:f t="shared" si="187"/>
        <x:v>#VALUE!</x:v>
      </x:c>
    </x:row>
    <x:row r="922" spans="1:26" s="26" customFormat="1">
      <x:c r="A922" s="118">
        <x:v>128</x:v>
      </x:c>
      <x:c r="B922" s="118"/>
      <x:c r="C922" s="113">
        <x:v>8</x:v>
      </x:c>
      <x:c r="D922" s="210" t="s">
        <x:v>1488</x:v>
      </x:c>
      <x:c r="E922" s="210" t="s">
        <x:v>1510</x:v>
      </x:c>
      <x:c r="F922" s="20" t="s">
        <x:v>1468</x:v>
      </x:c>
      <x:c r="G922" s="158" t="e">
        <x:f t="shared" si="188"/>
        <x:v>#VALUE!</x:v>
      </x:c>
      <x:c r="H922" s="284">
        <x:f t="shared" si="188"/>
        <x:v>0</x:v>
      </x:c>
      <x:c r="I922" s="285" t="e">
        <x:f t="shared" si="188"/>
        <x:v>#VALUE!</x:v>
      </x:c>
      <x:c r="J922" s="106" t="e">
        <x:v>#VALUE!</x:v>
      </x:c>
      <x:c r="K922" s="73" t="e">
        <x:v>#VALUE!</x:v>
      </x:c>
      <x:c r="L922" s="68" t="e">
        <x:v>#VALUE!</x:v>
      </x:c>
      <x:c r="M922" s="73" t="e">
        <x:v>#VALUE!</x:v>
      </x:c>
      <x:c r="N922" s="159">
        <x:v>0</x:v>
      </x:c>
      <x:c r="O922" s="106" t="e">
        <x:v>#VALUE!</x:v>
      </x:c>
      <x:c r="P922" s="73" t="e">
        <x:f t="shared" si="180"/>
        <x:v>#VALUE!</x:v>
      </x:c>
      <x:c r="Q922" s="68">
        <x:v>0</x:v>
      </x:c>
      <x:c r="R922" s="73">
        <x:f t="shared" si="181"/>
        <x:v>0</x:v>
      </x:c>
      <x:c r="S922" s="68">
        <x:v>0</x:v>
      </x:c>
      <x:c r="T922" s="73">
        <x:f t="shared" si="182"/>
        <x:v>0</x:v>
      </x:c>
      <x:c r="U922" s="26" t="e">
        <x:v>#VALUE!</x:v>
      </x:c>
      <x:c r="V922" s="26">
        <x:f t="shared" si="183"/>
        <x:v>0</x:v>
      </x:c>
      <x:c r="W922" s="73" t="e">
        <x:f t="shared" si="184"/>
        <x:v>#VALUE!</x:v>
      </x:c>
      <x:c r="X922" s="74" t="e">
        <x:f t="shared" si="185"/>
        <x:v>#VALUE!</x:v>
      </x:c>
      <x:c r="Y922" s="68" t="e">
        <x:f t="shared" si="186"/>
        <x:v>#VALUE!</x:v>
      </x:c>
      <x:c r="Z922" s="68" t="e">
        <x:f t="shared" si="187"/>
        <x:v>#VALUE!</x:v>
      </x:c>
    </x:row>
    <x:row r="923" spans="1:26" s="26" customFormat="1">
      <x:c r="A923" s="118">
        <x:v>129</x:v>
      </x:c>
      <x:c r="B923" s="118"/>
      <x:c r="C923" s="113">
        <x:v>8</x:v>
      </x:c>
      <x:c r="D923" s="210" t="s">
        <x:v>1489</x:v>
      </x:c>
      <x:c r="E923" s="210" t="s">
        <x:v>1510</x:v>
      </x:c>
      <x:c r="F923" s="20" t="s">
        <x:v>1468</x:v>
      </x:c>
      <x:c r="G923" s="158" t="e">
        <x:f t="shared" ref="G923:I944" si="189">SUMIFS(U:U,$D:$D,$D923,$C:$C,$C923-1)</x:f>
        <x:v>#VALUE!</x:v>
      </x:c>
      <x:c r="H923" s="284">
        <x:f t="shared" si="189"/>
        <x:v>0</x:v>
      </x:c>
      <x:c r="I923" s="285" t="e">
        <x:f t="shared" si="189"/>
        <x:v>#VALUE!</x:v>
      </x:c>
      <x:c r="J923" s="106" t="e">
        <x:v>#VALUE!</x:v>
      </x:c>
      <x:c r="K923" s="73" t="e">
        <x:v>#VALUE!</x:v>
      </x:c>
      <x:c r="L923" s="68" t="e">
        <x:v>#VALUE!</x:v>
      </x:c>
      <x:c r="M923" s="73" t="e">
        <x:v>#VALUE!</x:v>
      </x:c>
      <x:c r="N923" s="159">
        <x:v>0</x:v>
      </x:c>
      <x:c r="O923" s="106" t="e">
        <x:v>#VALUE!</x:v>
      </x:c>
      <x:c r="P923" s="73" t="e">
        <x:f t="shared" ref="P923:P944" si="190">+IF(O923&lt;&gt;0,O923*N923,)</x:f>
        <x:v>#VALUE!</x:v>
      </x:c>
      <x:c r="Q923" s="68">
        <x:v>0</x:v>
      </x:c>
      <x:c r="R923" s="73">
        <x:f t="shared" ref="R923:R944" si="191">+IF(Q923&lt;&gt;0,Q923*N923,)</x:f>
        <x:v>0</x:v>
      </x:c>
      <x:c r="S923" s="68">
        <x:v>0</x:v>
      </x:c>
      <x:c r="T923" s="73">
        <x:f t="shared" ref="T923:T944" si="192">+IF(S923&lt;&gt;0,S923*N923,)</x:f>
        <x:v>0</x:v>
      </x:c>
      <x:c r="U923" s="26" t="e">
        <x:v>#VALUE!</x:v>
      </x:c>
      <x:c r="V923" s="26">
        <x:f t="shared" ref="V923:V944" si="193">+N923</x:f>
        <x:v>0</x:v>
      </x:c>
      <x:c r="W923" s="73" t="e">
        <x:f t="shared" ref="W923:W944" si="194">+IF(U923&lt;&gt;0,U923*N923,)</x:f>
        <x:v>#VALUE!</x:v>
      </x:c>
      <x:c r="X923" s="74" t="e">
        <x:f t="shared" ref="X923:X944" si="195">+I923+K923-P923-R923-W923-T923+M923</x:f>
        <x:v>#VALUE!</x:v>
      </x:c>
      <x:c r="Y923" s="68" t="e">
        <x:f t="shared" ref="Y923:Y944" si="196">+G923+J923+L923-O923-Q923-S923</x:f>
        <x:v>#VALUE!</x:v>
      </x:c>
      <x:c r="Z923" s="68" t="e">
        <x:f t="shared" ref="Z923:Z944" si="197">+U923-Y923</x:f>
        <x:v>#VALUE!</x:v>
      </x:c>
    </x:row>
    <x:row r="924" spans="1:26" s="26" customFormat="1">
      <x:c r="A924" s="118">
        <x:v>130</x:v>
      </x:c>
      <x:c r="B924" s="118"/>
      <x:c r="C924" s="113">
        <x:v>8</x:v>
      </x:c>
      <x:c r="D924" s="210" t="s">
        <x:v>1490</x:v>
      </x:c>
      <x:c r="E924" s="210" t="s">
        <x:v>1510</x:v>
      </x:c>
      <x:c r="F924" s="20" t="s">
        <x:v>1491</x:v>
      </x:c>
      <x:c r="G924" s="158" t="e">
        <x:f t="shared" si="189"/>
        <x:v>#VALUE!</x:v>
      </x:c>
      <x:c r="H924" s="284">
        <x:f t="shared" si="189"/>
        <x:v>0</x:v>
      </x:c>
      <x:c r="I924" s="285" t="e">
        <x:f t="shared" si="189"/>
        <x:v>#VALUE!</x:v>
      </x:c>
      <x:c r="J924" s="106" t="e">
        <x:v>#VALUE!</x:v>
      </x:c>
      <x:c r="K924" s="73" t="e">
        <x:v>#VALUE!</x:v>
      </x:c>
      <x:c r="L924" s="68" t="e">
        <x:v>#VALUE!</x:v>
      </x:c>
      <x:c r="M924" s="73" t="e">
        <x:v>#VALUE!</x:v>
      </x:c>
      <x:c r="N924" s="159">
        <x:v>0</x:v>
      </x:c>
      <x:c r="O924" s="106" t="e">
        <x:v>#VALUE!</x:v>
      </x:c>
      <x:c r="P924" s="73" t="e">
        <x:f t="shared" si="190"/>
        <x:v>#VALUE!</x:v>
      </x:c>
      <x:c r="Q924" s="68">
        <x:v>0</x:v>
      </x:c>
      <x:c r="R924" s="73">
        <x:f t="shared" si="191"/>
        <x:v>0</x:v>
      </x:c>
      <x:c r="S924" s="68">
        <x:v>0</x:v>
      </x:c>
      <x:c r="T924" s="73">
        <x:f t="shared" si="192"/>
        <x:v>0</x:v>
      </x:c>
      <x:c r="U924" s="26" t="e">
        <x:v>#VALUE!</x:v>
      </x:c>
      <x:c r="V924" s="26">
        <x:f t="shared" si="193"/>
        <x:v>0</x:v>
      </x:c>
      <x:c r="W924" s="73" t="e">
        <x:f t="shared" si="194"/>
        <x:v>#VALUE!</x:v>
      </x:c>
      <x:c r="X924" s="74" t="e">
        <x:f t="shared" si="195"/>
        <x:v>#VALUE!</x:v>
      </x:c>
      <x:c r="Y924" s="68" t="e">
        <x:f t="shared" si="196"/>
        <x:v>#VALUE!</x:v>
      </x:c>
      <x:c r="Z924" s="68" t="e">
        <x:f t="shared" si="197"/>
        <x:v>#VALUE!</x:v>
      </x:c>
    </x:row>
    <x:row r="925" spans="1:26" s="26" customFormat="1">
      <x:c r="A925" s="118">
        <x:v>131</x:v>
      </x:c>
      <x:c r="B925" s="118"/>
      <x:c r="C925" s="113">
        <x:v>8</x:v>
      </x:c>
      <x:c r="D925" s="210" t="s">
        <x:v>1492</x:v>
      </x:c>
      <x:c r="E925" s="210" t="s">
        <x:v>1510</x:v>
      </x:c>
      <x:c r="F925" s="20" t="s">
        <x:v>1468</x:v>
      </x:c>
      <x:c r="G925" s="158" t="e">
        <x:f t="shared" si="189"/>
        <x:v>#VALUE!</x:v>
      </x:c>
      <x:c r="H925" s="284">
        <x:f t="shared" si="189"/>
        <x:v>0</x:v>
      </x:c>
      <x:c r="I925" s="285" t="e">
        <x:f t="shared" si="189"/>
        <x:v>#VALUE!</x:v>
      </x:c>
      <x:c r="J925" s="106" t="e">
        <x:v>#VALUE!</x:v>
      </x:c>
      <x:c r="K925" s="73" t="e">
        <x:v>#VALUE!</x:v>
      </x:c>
      <x:c r="L925" s="68" t="e">
        <x:v>#VALUE!</x:v>
      </x:c>
      <x:c r="M925" s="73" t="e">
        <x:v>#VALUE!</x:v>
      </x:c>
      <x:c r="N925" s="159">
        <x:v>0</x:v>
      </x:c>
      <x:c r="O925" s="106" t="e">
        <x:v>#VALUE!</x:v>
      </x:c>
      <x:c r="P925" s="73" t="e">
        <x:f t="shared" si="190"/>
        <x:v>#VALUE!</x:v>
      </x:c>
      <x:c r="Q925" s="68">
        <x:v>0</x:v>
      </x:c>
      <x:c r="R925" s="73">
        <x:f t="shared" si="191"/>
        <x:v>0</x:v>
      </x:c>
      <x:c r="S925" s="68">
        <x:v>0</x:v>
      </x:c>
      <x:c r="T925" s="73">
        <x:f t="shared" si="192"/>
        <x:v>0</x:v>
      </x:c>
      <x:c r="U925" s="26" t="e">
        <x:v>#VALUE!</x:v>
      </x:c>
      <x:c r="V925" s="26">
        <x:f t="shared" si="193"/>
        <x:v>0</x:v>
      </x:c>
      <x:c r="W925" s="73" t="e">
        <x:f t="shared" si="194"/>
        <x:v>#VALUE!</x:v>
      </x:c>
      <x:c r="X925" s="74" t="e">
        <x:f t="shared" si="195"/>
        <x:v>#VALUE!</x:v>
      </x:c>
      <x:c r="Y925" s="68" t="e">
        <x:f t="shared" si="196"/>
        <x:v>#VALUE!</x:v>
      </x:c>
      <x:c r="Z925" s="68" t="e">
        <x:f t="shared" si="197"/>
        <x:v>#VALUE!</x:v>
      </x:c>
    </x:row>
    <x:row r="926" spans="1:26" s="26" customFormat="1">
      <x:c r="A926" s="118">
        <x:v>132</x:v>
      </x:c>
      <x:c r="B926" s="118"/>
      <x:c r="C926" s="113">
        <x:v>8</x:v>
      </x:c>
      <x:c r="D926" s="210" t="s">
        <x:v>1493</x:v>
      </x:c>
      <x:c r="E926" s="210" t="s">
        <x:v>1510</x:v>
      </x:c>
      <x:c r="F926" s="20" t="s">
        <x:v>1468</x:v>
      </x:c>
      <x:c r="G926" s="158" t="e">
        <x:f t="shared" si="189"/>
        <x:v>#VALUE!</x:v>
      </x:c>
      <x:c r="H926" s="284">
        <x:f t="shared" si="189"/>
        <x:v>0</x:v>
      </x:c>
      <x:c r="I926" s="285" t="e">
        <x:f t="shared" si="189"/>
        <x:v>#VALUE!</x:v>
      </x:c>
      <x:c r="J926" s="106" t="e">
        <x:v>#VALUE!</x:v>
      </x:c>
      <x:c r="K926" s="73" t="e">
        <x:v>#VALUE!</x:v>
      </x:c>
      <x:c r="L926" s="68" t="e">
        <x:v>#VALUE!</x:v>
      </x:c>
      <x:c r="M926" s="73" t="e">
        <x:v>#VALUE!</x:v>
      </x:c>
      <x:c r="N926" s="159">
        <x:v>0</x:v>
      </x:c>
      <x:c r="O926" s="106" t="e">
        <x:v>#VALUE!</x:v>
      </x:c>
      <x:c r="P926" s="73" t="e">
        <x:f t="shared" si="190"/>
        <x:v>#VALUE!</x:v>
      </x:c>
      <x:c r="Q926" s="68">
        <x:v>0</x:v>
      </x:c>
      <x:c r="R926" s="73">
        <x:f t="shared" si="191"/>
        <x:v>0</x:v>
      </x:c>
      <x:c r="S926" s="68">
        <x:v>0</x:v>
      </x:c>
      <x:c r="T926" s="73">
        <x:f t="shared" si="192"/>
        <x:v>0</x:v>
      </x:c>
      <x:c r="U926" s="26" t="e">
        <x:v>#VALUE!</x:v>
      </x:c>
      <x:c r="V926" s="26">
        <x:f t="shared" si="193"/>
        <x:v>0</x:v>
      </x:c>
      <x:c r="W926" s="73" t="e">
        <x:f t="shared" si="194"/>
        <x:v>#VALUE!</x:v>
      </x:c>
      <x:c r="X926" s="74" t="e">
        <x:f t="shared" si="195"/>
        <x:v>#VALUE!</x:v>
      </x:c>
      <x:c r="Y926" s="68" t="e">
        <x:f t="shared" si="196"/>
        <x:v>#VALUE!</x:v>
      </x:c>
      <x:c r="Z926" s="68" t="e">
        <x:f t="shared" si="197"/>
        <x:v>#VALUE!</x:v>
      </x:c>
    </x:row>
    <x:row r="927" spans="1:26" s="26" customFormat="1">
      <x:c r="A927" s="118">
        <x:v>133</x:v>
      </x:c>
      <x:c r="B927" s="118"/>
      <x:c r="C927" s="113">
        <x:v>8</x:v>
      </x:c>
      <x:c r="D927" s="210" t="s">
        <x:v>1518</x:v>
      </x:c>
      <x:c r="E927" s="210" t="s">
        <x:v>1510</x:v>
      </x:c>
      <x:c r="F927" s="20" t="s">
        <x:v>1468</x:v>
      </x:c>
      <x:c r="G927" s="158" t="e">
        <x:f t="shared" si="189"/>
        <x:v>#VALUE!</x:v>
      </x:c>
      <x:c r="H927" s="284">
        <x:f t="shared" si="189"/>
        <x:v>0</x:v>
      </x:c>
      <x:c r="I927" s="285" t="e">
        <x:f t="shared" si="189"/>
        <x:v>#VALUE!</x:v>
      </x:c>
      <x:c r="J927" s="106" t="e">
        <x:v>#VALUE!</x:v>
      </x:c>
      <x:c r="K927" s="73" t="e">
        <x:v>#VALUE!</x:v>
      </x:c>
      <x:c r="L927" s="68" t="e">
        <x:v>#VALUE!</x:v>
      </x:c>
      <x:c r="M927" s="73" t="e">
        <x:v>#VALUE!</x:v>
      </x:c>
      <x:c r="N927" s="159">
        <x:v>0</x:v>
      </x:c>
      <x:c r="O927" s="106" t="e">
        <x:v>#VALUE!</x:v>
      </x:c>
      <x:c r="P927" s="73" t="e">
        <x:f t="shared" si="190"/>
        <x:v>#VALUE!</x:v>
      </x:c>
      <x:c r="Q927" s="68">
        <x:v>0</x:v>
      </x:c>
      <x:c r="R927" s="73">
        <x:f t="shared" si="191"/>
        <x:v>0</x:v>
      </x:c>
      <x:c r="S927" s="68">
        <x:v>0</x:v>
      </x:c>
      <x:c r="T927" s="73">
        <x:f t="shared" si="192"/>
        <x:v>0</x:v>
      </x:c>
      <x:c r="U927" s="26" t="e">
        <x:v>#VALUE!</x:v>
      </x:c>
      <x:c r="V927" s="26">
        <x:f t="shared" si="193"/>
        <x:v>0</x:v>
      </x:c>
      <x:c r="W927" s="73" t="e">
        <x:f t="shared" si="194"/>
        <x:v>#VALUE!</x:v>
      </x:c>
      <x:c r="X927" s="74" t="e">
        <x:f t="shared" si="195"/>
        <x:v>#VALUE!</x:v>
      </x:c>
      <x:c r="Y927" s="68" t="e">
        <x:f t="shared" si="196"/>
        <x:v>#VALUE!</x:v>
      </x:c>
      <x:c r="Z927" s="68" t="e">
        <x:f t="shared" si="197"/>
        <x:v>#VALUE!</x:v>
      </x:c>
    </x:row>
    <x:row r="928" spans="1:26" s="26" customFormat="1">
      <x:c r="A928" s="118">
        <x:v>134</x:v>
      </x:c>
      <x:c r="B928" s="118"/>
      <x:c r="C928" s="113">
        <x:v>8</x:v>
      </x:c>
      <x:c r="D928" s="210" t="s">
        <x:v>1434</x:v>
      </x:c>
      <x:c r="E928" s="210" t="s">
        <x:v>1510</x:v>
      </x:c>
      <x:c r="F928" s="20" t="s">
        <x:v>1468</x:v>
      </x:c>
      <x:c r="G928" s="158" t="e">
        <x:f t="shared" si="189"/>
        <x:v>#VALUE!</x:v>
      </x:c>
      <x:c r="H928" s="284">
        <x:f t="shared" si="189"/>
        <x:v>0</x:v>
      </x:c>
      <x:c r="I928" s="285" t="e">
        <x:f t="shared" si="189"/>
        <x:v>#VALUE!</x:v>
      </x:c>
      <x:c r="J928" s="106" t="e">
        <x:v>#VALUE!</x:v>
      </x:c>
      <x:c r="K928" s="73" t="e">
        <x:v>#VALUE!</x:v>
      </x:c>
      <x:c r="L928" s="68" t="e">
        <x:v>#VALUE!</x:v>
      </x:c>
      <x:c r="M928" s="73" t="e">
        <x:v>#VALUE!</x:v>
      </x:c>
      <x:c r="N928" s="159">
        <x:v>0</x:v>
      </x:c>
      <x:c r="O928" s="106" t="e">
        <x:v>#VALUE!</x:v>
      </x:c>
      <x:c r="P928" s="73" t="e">
        <x:f t="shared" si="190"/>
        <x:v>#VALUE!</x:v>
      </x:c>
      <x:c r="Q928" s="68">
        <x:v>0</x:v>
      </x:c>
      <x:c r="R928" s="73">
        <x:f t="shared" si="191"/>
        <x:v>0</x:v>
      </x:c>
      <x:c r="S928" s="68">
        <x:v>0</x:v>
      </x:c>
      <x:c r="T928" s="73">
        <x:f t="shared" si="192"/>
        <x:v>0</x:v>
      </x:c>
      <x:c r="U928" s="26" t="e">
        <x:v>#VALUE!</x:v>
      </x:c>
      <x:c r="V928" s="26">
        <x:f t="shared" si="193"/>
        <x:v>0</x:v>
      </x:c>
      <x:c r="W928" s="73" t="e">
        <x:f t="shared" si="194"/>
        <x:v>#VALUE!</x:v>
      </x:c>
      <x:c r="X928" s="74" t="e">
        <x:f t="shared" si="195"/>
        <x:v>#VALUE!</x:v>
      </x:c>
      <x:c r="Y928" s="68" t="e">
        <x:f t="shared" si="196"/>
        <x:v>#VALUE!</x:v>
      </x:c>
      <x:c r="Z928" s="68" t="e">
        <x:f t="shared" si="197"/>
        <x:v>#VALUE!</x:v>
      </x:c>
    </x:row>
    <x:row r="929" spans="1:29" s="26" customFormat="1">
      <x:c r="A929" s="118">
        <x:v>135</x:v>
      </x:c>
      <x:c r="B929" s="118"/>
      <x:c r="C929" s="113">
        <x:v>8</x:v>
      </x:c>
      <x:c r="D929" s="210" t="s">
        <x:v>1494</x:v>
      </x:c>
      <x:c r="E929" s="210" t="s">
        <x:v>1510</x:v>
      </x:c>
      <x:c r="F929" s="20" t="s">
        <x:v>1495</x:v>
      </x:c>
      <x:c r="G929" s="158" t="e">
        <x:f t="shared" si="189"/>
        <x:v>#VALUE!</x:v>
      </x:c>
      <x:c r="H929" s="284">
        <x:f t="shared" si="189"/>
        <x:v>0</x:v>
      </x:c>
      <x:c r="I929" s="285" t="e">
        <x:f t="shared" si="189"/>
        <x:v>#VALUE!</x:v>
      </x:c>
      <x:c r="J929" s="106" t="e">
        <x:v>#VALUE!</x:v>
      </x:c>
      <x:c r="K929" s="73" t="e">
        <x:v>#VALUE!</x:v>
      </x:c>
      <x:c r="L929" s="68" t="e">
        <x:v>#VALUE!</x:v>
      </x:c>
      <x:c r="M929" s="73" t="e">
        <x:v>#VALUE!</x:v>
      </x:c>
      <x:c r="N929" s="159">
        <x:v>0</x:v>
      </x:c>
      <x:c r="O929" s="106" t="e">
        <x:v>#VALUE!</x:v>
      </x:c>
      <x:c r="P929" s="73" t="e">
        <x:f t="shared" si="190"/>
        <x:v>#VALUE!</x:v>
      </x:c>
      <x:c r="Q929" s="68">
        <x:v>0</x:v>
      </x:c>
      <x:c r="R929" s="73">
        <x:f t="shared" si="191"/>
        <x:v>0</x:v>
      </x:c>
      <x:c r="S929" s="68">
        <x:v>0</x:v>
      </x:c>
      <x:c r="T929" s="73">
        <x:f t="shared" si="192"/>
        <x:v>0</x:v>
      </x:c>
      <x:c r="U929" s="26" t="e">
        <x:v>#VALUE!</x:v>
      </x:c>
      <x:c r="V929" s="26">
        <x:f t="shared" si="193"/>
        <x:v>0</x:v>
      </x:c>
      <x:c r="W929" s="73" t="e">
        <x:f t="shared" si="194"/>
        <x:v>#VALUE!</x:v>
      </x:c>
      <x:c r="X929" s="74" t="e">
        <x:f t="shared" si="195"/>
        <x:v>#VALUE!</x:v>
      </x:c>
      <x:c r="Y929" s="68" t="e">
        <x:f t="shared" si="196"/>
        <x:v>#VALUE!</x:v>
      </x:c>
      <x:c r="Z929" s="68" t="e">
        <x:f t="shared" si="197"/>
        <x:v>#VALUE!</x:v>
      </x:c>
    </x:row>
    <x:row r="930" spans="1:29" s="26" customFormat="1">
      <x:c r="A930" s="118">
        <x:v>136</x:v>
      </x:c>
      <x:c r="B930" s="118"/>
      <x:c r="C930" s="113">
        <x:v>8</x:v>
      </x:c>
      <x:c r="D930" s="210" t="s">
        <x:v>1469</x:v>
      </x:c>
      <x:c r="E930" s="210" t="s">
        <x:v>1510</x:v>
      </x:c>
      <x:c r="F930" s="20" t="s">
        <x:v>1468</x:v>
      </x:c>
      <x:c r="G930" s="158" t="e">
        <x:f t="shared" si="189"/>
        <x:v>#VALUE!</x:v>
      </x:c>
      <x:c r="H930" s="284">
        <x:f t="shared" si="189"/>
        <x:v>0</x:v>
      </x:c>
      <x:c r="I930" s="285" t="e">
        <x:f t="shared" si="189"/>
        <x:v>#VALUE!</x:v>
      </x:c>
      <x:c r="J930" s="106" t="e">
        <x:v>#VALUE!</x:v>
      </x:c>
      <x:c r="K930" s="73" t="e">
        <x:v>#VALUE!</x:v>
      </x:c>
      <x:c r="L930" s="68" t="e">
        <x:v>#VALUE!</x:v>
      </x:c>
      <x:c r="M930" s="73" t="e">
        <x:v>#VALUE!</x:v>
      </x:c>
      <x:c r="N930" s="159">
        <x:v>0</x:v>
      </x:c>
      <x:c r="O930" s="106" t="e">
        <x:v>#VALUE!</x:v>
      </x:c>
      <x:c r="P930" s="73" t="e">
        <x:f t="shared" si="190"/>
        <x:v>#VALUE!</x:v>
      </x:c>
      <x:c r="Q930" s="68">
        <x:v>0</x:v>
      </x:c>
      <x:c r="R930" s="73">
        <x:f t="shared" si="191"/>
        <x:v>0</x:v>
      </x:c>
      <x:c r="S930" s="68">
        <x:v>0</x:v>
      </x:c>
      <x:c r="T930" s="73">
        <x:f t="shared" si="192"/>
        <x:v>0</x:v>
      </x:c>
      <x:c r="U930" s="26" t="e">
        <x:v>#VALUE!</x:v>
      </x:c>
      <x:c r="V930" s="26">
        <x:f t="shared" si="193"/>
        <x:v>0</x:v>
      </x:c>
      <x:c r="W930" s="73" t="e">
        <x:f t="shared" si="194"/>
        <x:v>#VALUE!</x:v>
      </x:c>
      <x:c r="X930" s="74" t="e">
        <x:f t="shared" si="195"/>
        <x:v>#VALUE!</x:v>
      </x:c>
      <x:c r="Y930" s="68" t="e">
        <x:f t="shared" si="196"/>
        <x:v>#VALUE!</x:v>
      </x:c>
      <x:c r="Z930" s="68" t="e">
        <x:f t="shared" si="197"/>
        <x:v>#VALUE!</x:v>
      </x:c>
    </x:row>
    <x:row r="931" spans="1:29" s="26" customFormat="1">
      <x:c r="A931" s="118">
        <x:v>137</x:v>
      </x:c>
      <x:c r="B931" s="118"/>
      <x:c r="C931" s="113">
        <x:v>8</x:v>
      </x:c>
      <x:c r="D931" s="210" t="s">
        <x:v>1470</x:v>
      </x:c>
      <x:c r="E931" s="210" t="s">
        <x:v>1510</x:v>
      </x:c>
      <x:c r="F931" s="20" t="s">
        <x:v>1471</x:v>
      </x:c>
      <x:c r="G931" s="158" t="e">
        <x:f t="shared" si="189"/>
        <x:v>#VALUE!</x:v>
      </x:c>
      <x:c r="H931" s="284">
        <x:f t="shared" si="189"/>
        <x:v>0</x:v>
      </x:c>
      <x:c r="I931" s="285" t="e">
        <x:f t="shared" si="189"/>
        <x:v>#VALUE!</x:v>
      </x:c>
      <x:c r="J931" s="106" t="e">
        <x:v>#VALUE!</x:v>
      </x:c>
      <x:c r="K931" s="73" t="e">
        <x:v>#VALUE!</x:v>
      </x:c>
      <x:c r="L931" s="68" t="e">
        <x:v>#VALUE!</x:v>
      </x:c>
      <x:c r="M931" s="73" t="e">
        <x:v>#VALUE!</x:v>
      </x:c>
      <x:c r="N931" s="159">
        <x:v>0</x:v>
      </x:c>
      <x:c r="O931" s="106" t="e">
        <x:v>#VALUE!</x:v>
      </x:c>
      <x:c r="P931" s="73" t="e">
        <x:f t="shared" si="190"/>
        <x:v>#VALUE!</x:v>
      </x:c>
      <x:c r="Q931" s="68">
        <x:v>0</x:v>
      </x:c>
      <x:c r="R931" s="73">
        <x:f t="shared" si="191"/>
        <x:v>0</x:v>
      </x:c>
      <x:c r="S931" s="68">
        <x:v>0</x:v>
      </x:c>
      <x:c r="T931" s="73">
        <x:f t="shared" si="192"/>
        <x:v>0</x:v>
      </x:c>
      <x:c r="U931" s="26" t="e">
        <x:v>#VALUE!</x:v>
      </x:c>
      <x:c r="V931" s="26">
        <x:f t="shared" si="193"/>
        <x:v>0</x:v>
      </x:c>
      <x:c r="W931" s="73" t="e">
        <x:f t="shared" si="194"/>
        <x:v>#VALUE!</x:v>
      </x:c>
      <x:c r="X931" s="74" t="e">
        <x:f t="shared" si="195"/>
        <x:v>#VALUE!</x:v>
      </x:c>
      <x:c r="Y931" s="68" t="e">
        <x:f t="shared" si="196"/>
        <x:v>#VALUE!</x:v>
      </x:c>
      <x:c r="Z931" s="68" t="e">
        <x:f t="shared" si="197"/>
        <x:v>#VALUE!</x:v>
      </x:c>
    </x:row>
    <x:row r="932" spans="1:29" s="26" customFormat="1">
      <x:c r="A932" s="118">
        <x:v>138</x:v>
      </x:c>
      <x:c r="B932" s="118"/>
      <x:c r="C932" s="113">
        <x:v>8</x:v>
      </x:c>
      <x:c r="D932" s="210" t="s">
        <x:v>1460</x:v>
      </x:c>
      <x:c r="E932" s="210" t="s">
        <x:v>1510</x:v>
      </x:c>
      <x:c r="F932" s="20" t="s">
        <x:v>1461</x:v>
      </x:c>
      <x:c r="G932" s="158" t="e">
        <x:f t="shared" si="189"/>
        <x:v>#VALUE!</x:v>
      </x:c>
      <x:c r="H932" s="284">
        <x:f t="shared" si="189"/>
        <x:v>0</x:v>
      </x:c>
      <x:c r="I932" s="285" t="e">
        <x:f t="shared" si="189"/>
        <x:v>#VALUE!</x:v>
      </x:c>
      <x:c r="J932" s="106" t="e">
        <x:v>#VALUE!</x:v>
      </x:c>
      <x:c r="K932" s="73" t="e">
        <x:v>#VALUE!</x:v>
      </x:c>
      <x:c r="L932" s="68" t="e">
        <x:v>#VALUE!</x:v>
      </x:c>
      <x:c r="M932" s="73" t="e">
        <x:v>#VALUE!</x:v>
      </x:c>
      <x:c r="N932" s="159">
        <x:v>0</x:v>
      </x:c>
      <x:c r="O932" s="106" t="e">
        <x:v>#VALUE!</x:v>
      </x:c>
      <x:c r="P932" s="73" t="e">
        <x:f t="shared" si="190"/>
        <x:v>#VALUE!</x:v>
      </x:c>
      <x:c r="Q932" s="68">
        <x:v>0</x:v>
      </x:c>
      <x:c r="R932" s="73">
        <x:f t="shared" si="191"/>
        <x:v>0</x:v>
      </x:c>
      <x:c r="S932" s="68">
        <x:v>0</x:v>
      </x:c>
      <x:c r="T932" s="73">
        <x:f t="shared" si="192"/>
        <x:v>0</x:v>
      </x:c>
      <x:c r="U932" s="26" t="e">
        <x:v>#VALUE!</x:v>
      </x:c>
      <x:c r="V932" s="26">
        <x:f t="shared" si="193"/>
        <x:v>0</x:v>
      </x:c>
      <x:c r="W932" s="73" t="e">
        <x:f t="shared" si="194"/>
        <x:v>#VALUE!</x:v>
      </x:c>
      <x:c r="X932" s="74" t="e">
        <x:f t="shared" si="195"/>
        <x:v>#VALUE!</x:v>
      </x:c>
      <x:c r="Y932" s="68" t="e">
        <x:f t="shared" si="196"/>
        <x:v>#VALUE!</x:v>
      </x:c>
      <x:c r="Z932" s="68" t="e">
        <x:f t="shared" si="197"/>
        <x:v>#VALUE!</x:v>
      </x:c>
    </x:row>
    <x:row r="933" spans="1:29" s="26" customFormat="1">
      <x:c r="A933" s="118">
        <x:v>139</x:v>
      </x:c>
      <x:c r="B933" s="118"/>
      <x:c r="C933" s="113">
        <x:v>8</x:v>
      </x:c>
      <x:c r="D933" s="210" t="s">
        <x:v>1462</x:v>
      </x:c>
      <x:c r="E933" s="210" t="s">
        <x:v>1510</x:v>
      </x:c>
      <x:c r="F933" s="20" t="s">
        <x:v>1463</x:v>
      </x:c>
      <x:c r="G933" s="158" t="e">
        <x:f t="shared" si="189"/>
        <x:v>#VALUE!</x:v>
      </x:c>
      <x:c r="H933" s="284">
        <x:f t="shared" si="189"/>
        <x:v>0</x:v>
      </x:c>
      <x:c r="I933" s="285" t="e">
        <x:f t="shared" si="189"/>
        <x:v>#VALUE!</x:v>
      </x:c>
      <x:c r="J933" s="106" t="e">
        <x:v>#VALUE!</x:v>
      </x:c>
      <x:c r="K933" s="73" t="e">
        <x:v>#VALUE!</x:v>
      </x:c>
      <x:c r="L933" s="68" t="e">
        <x:v>#VALUE!</x:v>
      </x:c>
      <x:c r="M933" s="73" t="e">
        <x:v>#VALUE!</x:v>
      </x:c>
      <x:c r="N933" s="159">
        <x:v>0</x:v>
      </x:c>
      <x:c r="O933" s="106" t="e">
        <x:v>#VALUE!</x:v>
      </x:c>
      <x:c r="P933" s="73" t="e">
        <x:f t="shared" si="190"/>
        <x:v>#VALUE!</x:v>
      </x:c>
      <x:c r="Q933" s="68">
        <x:v>0</x:v>
      </x:c>
      <x:c r="R933" s="73">
        <x:f t="shared" si="191"/>
        <x:v>0</x:v>
      </x:c>
      <x:c r="S933" s="68">
        <x:v>0</x:v>
      </x:c>
      <x:c r="T933" s="73">
        <x:f t="shared" si="192"/>
        <x:v>0</x:v>
      </x:c>
      <x:c r="U933" s="26" t="e">
        <x:v>#VALUE!</x:v>
      </x:c>
      <x:c r="V933" s="26">
        <x:f t="shared" si="193"/>
        <x:v>0</x:v>
      </x:c>
      <x:c r="W933" s="73" t="e">
        <x:f t="shared" si="194"/>
        <x:v>#VALUE!</x:v>
      </x:c>
      <x:c r="X933" s="74" t="e">
        <x:f t="shared" si="195"/>
        <x:v>#VALUE!</x:v>
      </x:c>
      <x:c r="Y933" s="68" t="e">
        <x:f t="shared" si="196"/>
        <x:v>#VALUE!</x:v>
      </x:c>
      <x:c r="Z933" s="68" t="e">
        <x:f t="shared" si="197"/>
        <x:v>#VALUE!</x:v>
      </x:c>
    </x:row>
    <x:row r="934" spans="1:29" s="26" customFormat="1">
      <x:c r="A934" s="118">
        <x:v>140</x:v>
      </x:c>
      <x:c r="B934" s="118"/>
      <x:c r="C934" s="113">
        <x:v>8</x:v>
      </x:c>
      <x:c r="D934" s="210" t="s">
        <x:v>1503</x:v>
      </x:c>
      <x:c r="E934" s="210" t="s">
        <x:v>1510</x:v>
      </x:c>
      <x:c r="F934" s="20" t="s">
        <x:v>1504</x:v>
      </x:c>
      <x:c r="G934" s="158" t="e">
        <x:f t="shared" si="189"/>
        <x:v>#VALUE!</x:v>
      </x:c>
      <x:c r="H934" s="284">
        <x:f t="shared" si="189"/>
        <x:v>0</x:v>
      </x:c>
      <x:c r="I934" s="285" t="e">
        <x:f t="shared" si="189"/>
        <x:v>#VALUE!</x:v>
      </x:c>
      <x:c r="J934" s="106" t="e">
        <x:v>#VALUE!</x:v>
      </x:c>
      <x:c r="K934" s="73" t="e">
        <x:v>#VALUE!</x:v>
      </x:c>
      <x:c r="L934" s="68" t="e">
        <x:v>#VALUE!</x:v>
      </x:c>
      <x:c r="M934" s="73" t="e">
        <x:v>#VALUE!</x:v>
      </x:c>
      <x:c r="N934" s="159">
        <x:v>0</x:v>
      </x:c>
      <x:c r="O934" s="106" t="e">
        <x:v>#VALUE!</x:v>
      </x:c>
      <x:c r="P934" s="73" t="e">
        <x:f t="shared" si="190"/>
        <x:v>#VALUE!</x:v>
      </x:c>
      <x:c r="Q934" s="68">
        <x:v>0</x:v>
      </x:c>
      <x:c r="R934" s="73">
        <x:f t="shared" si="191"/>
        <x:v>0</x:v>
      </x:c>
      <x:c r="S934" s="68">
        <x:v>0</x:v>
      </x:c>
      <x:c r="T934" s="73">
        <x:f t="shared" si="192"/>
        <x:v>0</x:v>
      </x:c>
      <x:c r="U934" s="26" t="e">
        <x:v>#VALUE!</x:v>
      </x:c>
      <x:c r="V934" s="26">
        <x:f t="shared" si="193"/>
        <x:v>0</x:v>
      </x:c>
      <x:c r="W934" s="73" t="e">
        <x:f t="shared" si="194"/>
        <x:v>#VALUE!</x:v>
      </x:c>
      <x:c r="X934" s="74" t="e">
        <x:f t="shared" si="195"/>
        <x:v>#VALUE!</x:v>
      </x:c>
      <x:c r="Y934" s="68" t="e">
        <x:f t="shared" si="196"/>
        <x:v>#VALUE!</x:v>
      </x:c>
      <x:c r="Z934" s="68" t="e">
        <x:f t="shared" si="197"/>
        <x:v>#VALUE!</x:v>
      </x:c>
    </x:row>
    <x:row r="935" spans="1:29" s="26" customFormat="1">
      <x:c r="A935" s="118">
        <x:v>141</x:v>
      </x:c>
      <x:c r="B935" s="118"/>
      <x:c r="C935" s="113">
        <x:v>8</x:v>
      </x:c>
      <x:c r="D935" s="210" t="s">
        <x:v>1464</x:v>
      </x:c>
      <x:c r="E935" s="210" t="s">
        <x:v>1510</x:v>
      </x:c>
      <x:c r="F935" s="20" t="s">
        <x:v>1465</x:v>
      </x:c>
      <x:c r="G935" s="158" t="e">
        <x:f t="shared" si="189"/>
        <x:v>#VALUE!</x:v>
      </x:c>
      <x:c r="H935" s="284">
        <x:f t="shared" si="189"/>
        <x:v>0</x:v>
      </x:c>
      <x:c r="I935" s="285" t="e">
        <x:f t="shared" si="189"/>
        <x:v>#VALUE!</x:v>
      </x:c>
      <x:c r="J935" s="106" t="e">
        <x:v>#VALUE!</x:v>
      </x:c>
      <x:c r="K935" s="73" t="e">
        <x:v>#VALUE!</x:v>
      </x:c>
      <x:c r="L935" s="68" t="e">
        <x:v>#VALUE!</x:v>
      </x:c>
      <x:c r="M935" s="73" t="e">
        <x:v>#VALUE!</x:v>
      </x:c>
      <x:c r="N935" s="159">
        <x:v>0</x:v>
      </x:c>
      <x:c r="O935" s="106" t="e">
        <x:v>#VALUE!</x:v>
      </x:c>
      <x:c r="P935" s="73" t="e">
        <x:f t="shared" si="190"/>
        <x:v>#VALUE!</x:v>
      </x:c>
      <x:c r="Q935" s="68">
        <x:v>0</x:v>
      </x:c>
      <x:c r="R935" s="73">
        <x:f t="shared" si="191"/>
        <x:v>0</x:v>
      </x:c>
      <x:c r="S935" s="68">
        <x:v>0</x:v>
      </x:c>
      <x:c r="T935" s="73">
        <x:f t="shared" si="192"/>
        <x:v>0</x:v>
      </x:c>
      <x:c r="U935" s="26" t="e">
        <x:v>#VALUE!</x:v>
      </x:c>
      <x:c r="V935" s="26">
        <x:f t="shared" si="193"/>
        <x:v>0</x:v>
      </x:c>
      <x:c r="W935" s="73" t="e">
        <x:f t="shared" si="194"/>
        <x:v>#VALUE!</x:v>
      </x:c>
      <x:c r="X935" s="74" t="e">
        <x:f t="shared" si="195"/>
        <x:v>#VALUE!</x:v>
      </x:c>
      <x:c r="Y935" s="68" t="e">
        <x:f t="shared" si="196"/>
        <x:v>#VALUE!</x:v>
      </x:c>
      <x:c r="Z935" s="68" t="e">
        <x:f t="shared" si="197"/>
        <x:v>#VALUE!</x:v>
      </x:c>
    </x:row>
    <x:row r="936" spans="1:29" s="26" customFormat="1">
      <x:c r="A936" s="118">
        <x:v>142</x:v>
      </x:c>
      <x:c r="B936" s="118"/>
      <x:c r="C936" s="113">
        <x:v>8</x:v>
      </x:c>
      <x:c r="D936" s="210" t="s">
        <x:v>1521</x:v>
      </x:c>
      <x:c r="E936" s="210" t="s">
        <x:v>1510</x:v>
      </x:c>
      <x:c r="F936" s="20" t="s">
        <x:v>1522</x:v>
      </x:c>
      <x:c r="G936" s="158" t="e">
        <x:f t="shared" si="189"/>
        <x:v>#VALUE!</x:v>
      </x:c>
      <x:c r="H936" s="284">
        <x:f t="shared" si="189"/>
        <x:v>0</x:v>
      </x:c>
      <x:c r="I936" s="285" t="e">
        <x:f t="shared" si="189"/>
        <x:v>#VALUE!</x:v>
      </x:c>
      <x:c r="J936" s="106" t="e">
        <x:v>#VALUE!</x:v>
      </x:c>
      <x:c r="K936" s="73" t="e">
        <x:v>#VALUE!</x:v>
      </x:c>
      <x:c r="L936" s="68" t="e">
        <x:v>#VALUE!</x:v>
      </x:c>
      <x:c r="M936" s="73" t="e">
        <x:v>#VALUE!</x:v>
      </x:c>
      <x:c r="N936" s="159">
        <x:v>0</x:v>
      </x:c>
      <x:c r="O936" s="106" t="e">
        <x:v>#VALUE!</x:v>
      </x:c>
      <x:c r="P936" s="73" t="e">
        <x:f t="shared" si="190"/>
        <x:v>#VALUE!</x:v>
      </x:c>
      <x:c r="Q936" s="68">
        <x:v>0</x:v>
      </x:c>
      <x:c r="R936" s="73">
        <x:f t="shared" si="191"/>
        <x:v>0</x:v>
      </x:c>
      <x:c r="S936" s="68">
        <x:v>0</x:v>
      </x:c>
      <x:c r="T936" s="73">
        <x:f t="shared" si="192"/>
        <x:v>0</x:v>
      </x:c>
      <x:c r="U936" s="26" t="e">
        <x:v>#VALUE!</x:v>
      </x:c>
      <x:c r="V936" s="26">
        <x:f t="shared" si="193"/>
        <x:v>0</x:v>
      </x:c>
      <x:c r="W936" s="73" t="e">
        <x:f t="shared" si="194"/>
        <x:v>#VALUE!</x:v>
      </x:c>
      <x:c r="X936" s="74" t="e">
        <x:f t="shared" si="195"/>
        <x:v>#VALUE!</x:v>
      </x:c>
      <x:c r="Y936" s="68" t="e">
        <x:f t="shared" si="196"/>
        <x:v>#VALUE!</x:v>
      </x:c>
      <x:c r="Z936" s="68" t="e">
        <x:f t="shared" si="197"/>
        <x:v>#VALUE!</x:v>
      </x:c>
    </x:row>
    <x:row r="937" spans="1:29" s="26" customFormat="1">
      <x:c r="A937" s="118">
        <x:v>143</x:v>
      </x:c>
      <x:c r="B937" s="118"/>
      <x:c r="C937" s="113">
        <x:v>8</x:v>
      </x:c>
      <x:c r="D937" s="210" t="s">
        <x:v>1496</x:v>
      </x:c>
      <x:c r="E937" s="210" t="s">
        <x:v>1510</x:v>
      </x:c>
      <x:c r="F937" s="20" t="s">
        <x:v>1497</x:v>
      </x:c>
      <x:c r="G937" s="158" t="e">
        <x:f t="shared" si="189"/>
        <x:v>#VALUE!</x:v>
      </x:c>
      <x:c r="H937" s="284">
        <x:f t="shared" si="189"/>
        <x:v>0</x:v>
      </x:c>
      <x:c r="I937" s="285" t="e">
        <x:f t="shared" si="189"/>
        <x:v>#VALUE!</x:v>
      </x:c>
      <x:c r="J937" s="106" t="e">
        <x:v>#VALUE!</x:v>
      </x:c>
      <x:c r="K937" s="73" t="e">
        <x:v>#VALUE!</x:v>
      </x:c>
      <x:c r="L937" s="68" t="e">
        <x:v>#VALUE!</x:v>
      </x:c>
      <x:c r="M937" s="73" t="e">
        <x:v>#VALUE!</x:v>
      </x:c>
      <x:c r="N937" s="159">
        <x:v>0</x:v>
      </x:c>
      <x:c r="O937" s="106" t="e">
        <x:v>#VALUE!</x:v>
      </x:c>
      <x:c r="P937" s="73" t="e">
        <x:f t="shared" si="190"/>
        <x:v>#VALUE!</x:v>
      </x:c>
      <x:c r="Q937" s="68">
        <x:v>0</x:v>
      </x:c>
      <x:c r="R937" s="73">
        <x:f t="shared" si="191"/>
        <x:v>0</x:v>
      </x:c>
      <x:c r="S937" s="68">
        <x:v>0</x:v>
      </x:c>
      <x:c r="T937" s="73">
        <x:f t="shared" si="192"/>
        <x:v>0</x:v>
      </x:c>
      <x:c r="U937" s="26" t="e">
        <x:v>#VALUE!</x:v>
      </x:c>
      <x:c r="V937" s="26">
        <x:f t="shared" si="193"/>
        <x:v>0</x:v>
      </x:c>
      <x:c r="W937" s="73" t="e">
        <x:f t="shared" si="194"/>
        <x:v>#VALUE!</x:v>
      </x:c>
      <x:c r="X937" s="74" t="e">
        <x:f t="shared" si="195"/>
        <x:v>#VALUE!</x:v>
      </x:c>
      <x:c r="Y937" s="68" t="e">
        <x:f t="shared" si="196"/>
        <x:v>#VALUE!</x:v>
      </x:c>
      <x:c r="Z937" s="68" t="e">
        <x:f t="shared" si="197"/>
        <x:v>#VALUE!</x:v>
      </x:c>
    </x:row>
    <x:row r="938" spans="1:29" s="26" customFormat="1">
      <x:c r="A938" s="118">
        <x:v>144</x:v>
      </x:c>
      <x:c r="B938" s="118"/>
      <x:c r="C938" s="113">
        <x:v>8</x:v>
      </x:c>
      <x:c r="D938" s="210" t="s">
        <x:v>1498</x:v>
      </x:c>
      <x:c r="E938" s="210" t="s">
        <x:v>1510</x:v>
      </x:c>
      <x:c r="F938" s="20" t="s">
        <x:v>1499</x:v>
      </x:c>
      <x:c r="G938" s="158" t="e">
        <x:f t="shared" si="189"/>
        <x:v>#VALUE!</x:v>
      </x:c>
      <x:c r="H938" s="284">
        <x:f t="shared" si="189"/>
        <x:v>0</x:v>
      </x:c>
      <x:c r="I938" s="285" t="e">
        <x:f t="shared" si="189"/>
        <x:v>#VALUE!</x:v>
      </x:c>
      <x:c r="J938" s="106" t="e">
        <x:v>#VALUE!</x:v>
      </x:c>
      <x:c r="K938" s="73" t="e">
        <x:v>#VALUE!</x:v>
      </x:c>
      <x:c r="L938" s="68" t="e">
        <x:v>#VALUE!</x:v>
      </x:c>
      <x:c r="M938" s="73" t="e">
        <x:v>#VALUE!</x:v>
      </x:c>
      <x:c r="N938" s="159">
        <x:v>0</x:v>
      </x:c>
      <x:c r="O938" s="106" t="e">
        <x:v>#VALUE!</x:v>
      </x:c>
      <x:c r="P938" s="73" t="e">
        <x:f t="shared" si="190"/>
        <x:v>#VALUE!</x:v>
      </x:c>
      <x:c r="Q938" s="68">
        <x:v>0</x:v>
      </x:c>
      <x:c r="R938" s="73">
        <x:f t="shared" si="191"/>
        <x:v>0</x:v>
      </x:c>
      <x:c r="S938" s="68">
        <x:v>0</x:v>
      </x:c>
      <x:c r="T938" s="73">
        <x:f t="shared" si="192"/>
        <x:v>0</x:v>
      </x:c>
      <x:c r="U938" s="26" t="e">
        <x:v>#VALUE!</x:v>
      </x:c>
      <x:c r="V938" s="26">
        <x:f t="shared" si="193"/>
        <x:v>0</x:v>
      </x:c>
      <x:c r="W938" s="73" t="e">
        <x:f t="shared" si="194"/>
        <x:v>#VALUE!</x:v>
      </x:c>
      <x:c r="X938" s="74" t="e">
        <x:f t="shared" si="195"/>
        <x:v>#VALUE!</x:v>
      </x:c>
      <x:c r="Y938" s="68" t="e">
        <x:f t="shared" si="196"/>
        <x:v>#VALUE!</x:v>
      </x:c>
      <x:c r="Z938" s="68" t="e">
        <x:f t="shared" si="197"/>
        <x:v>#VALUE!</x:v>
      </x:c>
    </x:row>
    <x:row r="939" spans="1:29" s="26" customFormat="1">
      <x:c r="A939" s="118">
        <x:v>145</x:v>
      </x:c>
      <x:c r="B939" s="118"/>
      <x:c r="C939" s="113">
        <x:v>8</x:v>
      </x:c>
      <x:c r="D939" s="210" t="s">
        <x:v>1515</x:v>
      </x:c>
      <x:c r="E939" s="210" t="s">
        <x:v>1510</x:v>
      </x:c>
      <x:c r="F939" s="20" t="s">
        <x:v>1526</x:v>
      </x:c>
      <x:c r="G939" s="158" t="e">
        <x:f t="shared" si="189"/>
        <x:v>#VALUE!</x:v>
      </x:c>
      <x:c r="H939" s="284">
        <x:f t="shared" si="189"/>
        <x:v>0</x:v>
      </x:c>
      <x:c r="I939" s="285" t="e">
        <x:f t="shared" si="189"/>
        <x:v>#VALUE!</x:v>
      </x:c>
      <x:c r="J939" s="106" t="e">
        <x:v>#VALUE!</x:v>
      </x:c>
      <x:c r="K939" s="73" t="e">
        <x:v>#VALUE!</x:v>
      </x:c>
      <x:c r="L939" s="68" t="e">
        <x:v>#VALUE!</x:v>
      </x:c>
      <x:c r="M939" s="73" t="e">
        <x:v>#VALUE!</x:v>
      </x:c>
      <x:c r="N939" s="159">
        <x:v>0</x:v>
      </x:c>
      <x:c r="O939" s="106" t="e">
        <x:v>#VALUE!</x:v>
      </x:c>
      <x:c r="P939" s="73" t="e">
        <x:f t="shared" si="190"/>
        <x:v>#VALUE!</x:v>
      </x:c>
      <x:c r="Q939" s="68">
        <x:v>0</x:v>
      </x:c>
      <x:c r="R939" s="73">
        <x:f t="shared" si="191"/>
        <x:v>0</x:v>
      </x:c>
      <x:c r="S939" s="68">
        <x:v>0</x:v>
      </x:c>
      <x:c r="T939" s="73">
        <x:f t="shared" si="192"/>
        <x:v>0</x:v>
      </x:c>
      <x:c r="U939" s="26" t="e">
        <x:v>#VALUE!</x:v>
      </x:c>
      <x:c r="V939" s="26">
        <x:f t="shared" si="193"/>
        <x:v>0</x:v>
      </x:c>
      <x:c r="W939" s="73" t="e">
        <x:f t="shared" si="194"/>
        <x:v>#VALUE!</x:v>
      </x:c>
      <x:c r="X939" s="74" t="e">
        <x:f t="shared" si="195"/>
        <x:v>#VALUE!</x:v>
      </x:c>
      <x:c r="Y939" s="68" t="e">
        <x:f t="shared" si="196"/>
        <x:v>#VALUE!</x:v>
      </x:c>
      <x:c r="Z939" s="68" t="e">
        <x:f t="shared" si="197"/>
        <x:v>#VALUE!</x:v>
      </x:c>
    </x:row>
    <x:row r="940" spans="1:29" s="26" customFormat="1">
      <x:c r="A940" s="118">
        <x:v>146</x:v>
      </x:c>
      <x:c r="B940" s="118"/>
      <x:c r="C940" s="113">
        <x:v>8</x:v>
      </x:c>
      <x:c r="D940" s="210" t="s">
        <x:v>1505</x:v>
      </x:c>
      <x:c r="E940" s="210" t="s">
        <x:v>1510</x:v>
      </x:c>
      <x:c r="F940" s="20" t="s">
        <x:v>1506</x:v>
      </x:c>
      <x:c r="G940" s="158" t="e">
        <x:f t="shared" si="189"/>
        <x:v>#VALUE!</x:v>
      </x:c>
      <x:c r="H940" s="284">
        <x:f t="shared" si="189"/>
        <x:v>0</x:v>
      </x:c>
      <x:c r="I940" s="285" t="e">
        <x:f t="shared" si="189"/>
        <x:v>#VALUE!</x:v>
      </x:c>
      <x:c r="J940" s="106" t="e">
        <x:v>#VALUE!</x:v>
      </x:c>
      <x:c r="K940" s="73" t="e">
        <x:v>#VALUE!</x:v>
      </x:c>
      <x:c r="L940" s="68" t="e">
        <x:v>#VALUE!</x:v>
      </x:c>
      <x:c r="M940" s="73" t="e">
        <x:v>#VALUE!</x:v>
      </x:c>
      <x:c r="N940" s="159">
        <x:v>0</x:v>
      </x:c>
      <x:c r="O940" s="106" t="e">
        <x:v>#VALUE!</x:v>
      </x:c>
      <x:c r="P940" s="73" t="e">
        <x:f t="shared" si="190"/>
        <x:v>#VALUE!</x:v>
      </x:c>
      <x:c r="Q940" s="68">
        <x:v>0</x:v>
      </x:c>
      <x:c r="R940" s="73">
        <x:f t="shared" si="191"/>
        <x:v>0</x:v>
      </x:c>
      <x:c r="S940" s="68">
        <x:v>0</x:v>
      </x:c>
      <x:c r="T940" s="73">
        <x:f t="shared" si="192"/>
        <x:v>0</x:v>
      </x:c>
      <x:c r="U940" s="26" t="e">
        <x:v>#VALUE!</x:v>
      </x:c>
      <x:c r="V940" s="26">
        <x:f t="shared" si="193"/>
        <x:v>0</x:v>
      </x:c>
      <x:c r="W940" s="73" t="e">
        <x:f t="shared" si="194"/>
        <x:v>#VALUE!</x:v>
      </x:c>
      <x:c r="X940" s="74" t="e">
        <x:f t="shared" si="195"/>
        <x:v>#VALUE!</x:v>
      </x:c>
      <x:c r="Y940" s="68" t="e">
        <x:f t="shared" si="196"/>
        <x:v>#VALUE!</x:v>
      </x:c>
      <x:c r="Z940" s="68" t="e">
        <x:f t="shared" si="197"/>
        <x:v>#VALUE!</x:v>
      </x:c>
    </x:row>
    <x:row r="941" spans="1:29" s="26" customFormat="1">
      <x:c r="A941" s="118">
        <x:v>147</x:v>
      </x:c>
      <x:c r="B941" s="118"/>
      <x:c r="C941" s="113">
        <x:v>8</x:v>
      </x:c>
      <x:c r="D941" s="210" t="s">
        <x:v>1431</x:v>
      </x:c>
      <x:c r="E941" s="210" t="s">
        <x:v>1510</x:v>
      </x:c>
      <x:c r="F941" s="20" t="s">
        <x:v>23</x:v>
      </x:c>
      <x:c r="G941" s="158" t="e">
        <x:f t="shared" si="189"/>
        <x:v>#VALUE!</x:v>
      </x:c>
      <x:c r="H941" s="284">
        <x:f t="shared" si="189"/>
        <x:v>0</x:v>
      </x:c>
      <x:c r="I941" s="285" t="e">
        <x:f t="shared" si="189"/>
        <x:v>#VALUE!</x:v>
      </x:c>
      <x:c r="J941" s="106" t="e">
        <x:v>#VALUE!</x:v>
      </x:c>
      <x:c r="K941" s="73" t="e">
        <x:v>#VALUE!</x:v>
      </x:c>
      <x:c r="L941" s="68" t="e">
        <x:v>#VALUE!</x:v>
      </x:c>
      <x:c r="M941" s="73" t="e">
        <x:v>#VALUE!</x:v>
      </x:c>
      <x:c r="N941" s="159">
        <x:v>0</x:v>
      </x:c>
      <x:c r="O941" s="106" t="e">
        <x:v>#VALUE!</x:v>
      </x:c>
      <x:c r="P941" s="73" t="e">
        <x:f t="shared" si="190"/>
        <x:v>#VALUE!</x:v>
      </x:c>
      <x:c r="Q941" s="68">
        <x:v>3240</x:v>
      </x:c>
      <x:c r="R941" s="73">
        <x:f t="shared" si="191"/>
        <x:v>0</x:v>
      </x:c>
      <x:c r="S941" s="68">
        <x:v>0</x:v>
      </x:c>
      <x:c r="T941" s="73">
        <x:f t="shared" si="192"/>
        <x:v>0</x:v>
      </x:c>
      <x:c r="U941" s="26" t="e">
        <x:v>#VALUE!</x:v>
      </x:c>
      <x:c r="V941" s="26">
        <x:f t="shared" si="193"/>
        <x:v>0</x:v>
      </x:c>
      <x:c r="W941" s="73" t="e">
        <x:f t="shared" si="194"/>
        <x:v>#VALUE!</x:v>
      </x:c>
      <x:c r="X941" s="74" t="e">
        <x:f t="shared" si="195"/>
        <x:v>#VALUE!</x:v>
      </x:c>
      <x:c r="Y941" s="68" t="e">
        <x:f t="shared" si="196"/>
        <x:v>#VALUE!</x:v>
      </x:c>
      <x:c r="Z941" s="68" t="e">
        <x:f t="shared" si="197"/>
        <x:v>#VALUE!</x:v>
      </x:c>
      <x:c r="AC941" s="20" t="s">
        <x:v>1642</x:v>
      </x:c>
    </x:row>
    <x:row r="942" spans="1:29" s="26" customFormat="1">
      <x:c r="A942" s="118">
        <x:v>148</x:v>
      </x:c>
      <x:c r="B942" s="118"/>
      <x:c r="C942" s="113">
        <x:v>8</x:v>
      </x:c>
      <x:c r="D942" s="210" t="s">
        <x:v>1507</x:v>
      </x:c>
      <x:c r="E942" s="210" t="s">
        <x:v>1510</x:v>
      </x:c>
      <x:c r="F942" s="20" t="s">
        <x:v>1508</x:v>
      </x:c>
      <x:c r="G942" s="158" t="e">
        <x:f t="shared" si="189"/>
        <x:v>#VALUE!</x:v>
      </x:c>
      <x:c r="H942" s="284">
        <x:f t="shared" si="189"/>
        <x:v>0</x:v>
      </x:c>
      <x:c r="I942" s="285" t="e">
        <x:f t="shared" si="189"/>
        <x:v>#VALUE!</x:v>
      </x:c>
      <x:c r="J942" s="106" t="e">
        <x:v>#VALUE!</x:v>
      </x:c>
      <x:c r="K942" s="73" t="e">
        <x:v>#VALUE!</x:v>
      </x:c>
      <x:c r="L942" s="68" t="e">
        <x:v>#VALUE!</x:v>
      </x:c>
      <x:c r="M942" s="73" t="e">
        <x:v>#VALUE!</x:v>
      </x:c>
      <x:c r="N942" s="159">
        <x:v>0</x:v>
      </x:c>
      <x:c r="O942" s="106" t="e">
        <x:v>#VALUE!</x:v>
      </x:c>
      <x:c r="P942" s="73" t="e">
        <x:f t="shared" si="190"/>
        <x:v>#VALUE!</x:v>
      </x:c>
      <x:c r="Q942" s="68">
        <x:v>0</x:v>
      </x:c>
      <x:c r="R942" s="73">
        <x:f t="shared" si="191"/>
        <x:v>0</x:v>
      </x:c>
      <x:c r="S942" s="68">
        <x:v>0</x:v>
      </x:c>
      <x:c r="T942" s="73">
        <x:f t="shared" si="192"/>
        <x:v>0</x:v>
      </x:c>
      <x:c r="U942" s="26" t="e">
        <x:v>#VALUE!</x:v>
      </x:c>
      <x:c r="V942" s="26">
        <x:f t="shared" si="193"/>
        <x:v>0</x:v>
      </x:c>
      <x:c r="W942" s="73" t="e">
        <x:f t="shared" si="194"/>
        <x:v>#VALUE!</x:v>
      </x:c>
      <x:c r="X942" s="74" t="e">
        <x:f t="shared" si="195"/>
        <x:v>#VALUE!</x:v>
      </x:c>
      <x:c r="Y942" s="68" t="e">
        <x:f t="shared" si="196"/>
        <x:v>#VALUE!</x:v>
      </x:c>
      <x:c r="Z942" s="68" t="e">
        <x:f t="shared" si="197"/>
        <x:v>#VALUE!</x:v>
      </x:c>
    </x:row>
    <x:row r="943" spans="1:29" s="26" customFormat="1">
      <x:c r="A943" s="118">
        <x:v>149</x:v>
      </x:c>
      <x:c r="B943" s="118"/>
      <x:c r="C943" s="113">
        <x:v>8</x:v>
      </x:c>
      <x:c r="D943" s="210" t="s">
        <x:v>1509</x:v>
      </x:c>
      <x:c r="E943" s="210" t="s">
        <x:v>1510</x:v>
      </x:c>
      <x:c r="F943" s="20" t="s">
        <x:v>1508</x:v>
      </x:c>
      <x:c r="G943" s="158" t="e">
        <x:f t="shared" si="189"/>
        <x:v>#VALUE!</x:v>
      </x:c>
      <x:c r="H943" s="284">
        <x:f t="shared" si="189"/>
        <x:v>0</x:v>
      </x:c>
      <x:c r="I943" s="285" t="e">
        <x:f t="shared" si="189"/>
        <x:v>#VALUE!</x:v>
      </x:c>
      <x:c r="J943" s="106" t="e">
        <x:v>#VALUE!</x:v>
      </x:c>
      <x:c r="K943" s="73" t="e">
        <x:v>#VALUE!</x:v>
      </x:c>
      <x:c r="L943" s="68" t="e">
        <x:v>#VALUE!</x:v>
      </x:c>
      <x:c r="M943" s="73" t="e">
        <x:v>#VALUE!</x:v>
      </x:c>
      <x:c r="N943" s="159">
        <x:v>0</x:v>
      </x:c>
      <x:c r="O943" s="106" t="e">
        <x:v>#VALUE!</x:v>
      </x:c>
      <x:c r="P943" s="73" t="e">
        <x:f t="shared" si="190"/>
        <x:v>#VALUE!</x:v>
      </x:c>
      <x:c r="Q943" s="68">
        <x:v>0</x:v>
      </x:c>
      <x:c r="R943" s="73">
        <x:f t="shared" si="191"/>
        <x:v>0</x:v>
      </x:c>
      <x:c r="S943" s="68">
        <x:v>0</x:v>
      </x:c>
      <x:c r="T943" s="73">
        <x:f t="shared" si="192"/>
        <x:v>0</x:v>
      </x:c>
      <x:c r="U943" s="26" t="e">
        <x:v>#VALUE!</x:v>
      </x:c>
      <x:c r="V943" s="26">
        <x:f t="shared" si="193"/>
        <x:v>0</x:v>
      </x:c>
      <x:c r="W943" s="73" t="e">
        <x:f t="shared" si="194"/>
        <x:v>#VALUE!</x:v>
      </x:c>
      <x:c r="X943" s="74" t="e">
        <x:f t="shared" si="195"/>
        <x:v>#VALUE!</x:v>
      </x:c>
      <x:c r="Y943" s="68" t="e">
        <x:f t="shared" si="196"/>
        <x:v>#VALUE!</x:v>
      </x:c>
      <x:c r="Z943" s="68" t="e">
        <x:f t="shared" si="197"/>
        <x:v>#VALUE!</x:v>
      </x:c>
    </x:row>
    <x:row r="944" spans="1:29" s="26" customFormat="1" ht="14.25" thickBot="1">
      <x:c r="A944" s="118">
        <x:v>150</x:v>
      </x:c>
      <x:c r="B944" s="118"/>
      <x:c r="C944" s="113">
        <x:v>8</x:v>
      </x:c>
      <x:c r="D944" s="210" t="s">
        <x:v>1566</x:v>
      </x:c>
      <x:c r="E944" s="210" t="s">
        <x:v>84</x:v>
      </x:c>
      <x:c r="F944" s="20" t="s">
        <x:v>10</x:v>
      </x:c>
      <x:c r="G944" s="158" t="e">
        <x:f t="shared" si="189"/>
        <x:v>#VALUE!</x:v>
      </x:c>
      <x:c r="H944" s="284">
        <x:f t="shared" si="189"/>
        <x:v>0</x:v>
      </x:c>
      <x:c r="I944" s="285" t="e">
        <x:f t="shared" si="189"/>
        <x:v>#VALUE!</x:v>
      </x:c>
      <x:c r="J944" s="106" t="e">
        <x:v>#VALUE!</x:v>
      </x:c>
      <x:c r="K944" s="73" t="e">
        <x:v>#VALUE!</x:v>
      </x:c>
      <x:c r="L944" s="68" t="e">
        <x:v>#VALUE!</x:v>
      </x:c>
      <x:c r="M944" s="73" t="e">
        <x:v>#VALUE!</x:v>
      </x:c>
      <x:c r="N944" s="159">
        <x:v>0</x:v>
      </x:c>
      <x:c r="O944" s="106" t="e">
        <x:v>#VALUE!</x:v>
      </x:c>
      <x:c r="P944" s="73" t="e">
        <x:f t="shared" si="190"/>
        <x:v>#VALUE!</x:v>
      </x:c>
      <x:c r="Q944" s="68">
        <x:v>0</x:v>
      </x:c>
      <x:c r="R944" s="73">
        <x:f t="shared" si="191"/>
        <x:v>0</x:v>
      </x:c>
      <x:c r="S944" s="68">
        <x:v>0</x:v>
      </x:c>
      <x:c r="T944" s="73">
        <x:f t="shared" si="192"/>
        <x:v>0</x:v>
      </x:c>
      <x:c r="U944" s="26" t="e">
        <x:v>#VALUE!</x:v>
      </x:c>
      <x:c r="V944" s="26">
        <x:f t="shared" si="193"/>
        <x:v>0</x:v>
      </x:c>
      <x:c r="W944" s="73" t="e">
        <x:f t="shared" si="194"/>
        <x:v>#VALUE!</x:v>
      </x:c>
      <x:c r="X944" s="74" t="e">
        <x:f t="shared" si="195"/>
        <x:v>#VALUE!</x:v>
      </x:c>
      <x:c r="Y944" s="68" t="e">
        <x:f t="shared" si="196"/>
        <x:v>#VALUE!</x:v>
      </x:c>
      <x:c r="Z944" s="68" t="e">
        <x:f t="shared" si="197"/>
        <x:v>#VALUE!</x:v>
      </x:c>
    </x:row>
    <x:row r="945" spans="1:30" ht="15" collapsed="1" thickTop="1" thickBot="1">
      <x:c r="C945" s="117">
        <x:v>8</x:v>
      </x:c>
      <x:c r="D945" s="75"/>
      <x:c r="E945" s="75"/>
      <x:c r="F945" s="76" t="s">
        <x:v>117</x:v>
      </x:c>
      <x:c r="G945" s="286" t="e">
        <x:f>SUM(G795:G944)</x:f>
        <x:v>#VALUE!</x:v>
      </x:c>
      <x:c r="H945" s="286">
        <x:f t="shared" ref="H945:Y945" si="198">SUM(H795:H944)</x:f>
        <x:v>37057.390984088444</x:v>
      </x:c>
      <x:c r="I945" s="286" t="e">
        <x:f t="shared" si="198"/>
        <x:v>#VALUE!</x:v>
      </x:c>
      <x:c r="J945" s="286" t="e">
        <x:f t="shared" si="198"/>
        <x:v>#VALUE!</x:v>
      </x:c>
      <x:c r="K945" s="286" t="e">
        <x:f t="shared" si="198"/>
        <x:v>#VALUE!</x:v>
      </x:c>
      <x:c r="L945" s="286" t="e">
        <x:f t="shared" si="198"/>
        <x:v>#VALUE!</x:v>
      </x:c>
      <x:c r="M945" s="286" t="e">
        <x:f t="shared" si="198"/>
        <x:v>#VALUE!</x:v>
      </x:c>
      <x:c r="N945" s="286">
        <x:f t="shared" si="198"/>
        <x:v>37057.390984088444</x:v>
      </x:c>
      <x:c r="O945" s="286" t="e">
        <x:f t="shared" si="198"/>
        <x:v>#VALUE!</x:v>
      </x:c>
      <x:c r="P945" s="286" t="e">
        <x:f t="shared" si="198"/>
        <x:v>#VALUE!</x:v>
      </x:c>
      <x:c r="Q945" s="286">
        <x:f t="shared" si="198"/>
        <x:v>7066</x:v>
      </x:c>
      <x:c r="R945" s="286">
        <x:f t="shared" si="198"/>
        <x:v>0</x:v>
      </x:c>
      <x:c r="S945" s="286">
        <x:f t="shared" si="198"/>
        <x:v>0</x:v>
      </x:c>
      <x:c r="T945" s="286">
        <x:f t="shared" si="198"/>
        <x:v>0</x:v>
      </x:c>
      <x:c r="U945" s="286" t="e">
        <x:f t="shared" si="198"/>
        <x:v>#VALUE!</x:v>
      </x:c>
      <x:c r="V945" s="286">
        <x:f t="shared" si="198"/>
        <x:v>37057.390984088444</x:v>
      </x:c>
      <x:c r="W945" s="286" t="e">
        <x:f t="shared" si="198"/>
        <x:v>#VALUE!</x:v>
      </x:c>
      <x:c r="X945" s="286" t="e">
        <x:f t="shared" si="198"/>
        <x:v>#VALUE!</x:v>
      </x:c>
      <x:c r="Y945" s="286" t="e">
        <x:f t="shared" si="198"/>
        <x:v>#VALUE!</x:v>
      </x:c>
      <x:c r="Z945" s="286" t="e">
        <x:f>SUM(Z795:Z944)</x:f>
        <x:v>#VALUE!</x:v>
      </x:c>
      <x:c r="AC945" s="26"/>
    </x:row>
    <x:row r="946" spans="1:30">
      <x:c r="J946" s="496" t="e">
        <x:f>+J945/O945-1</x:f>
        <x:v>#VALUE!</x:v>
      </x:c>
      <x:c r="K946" s="20" t="e">
        <x:v>#VALUE!</x:v>
      </x:c>
      <x:c r="S946" s="68"/>
    </x:row>
    <x:row r="947" spans="1:30">
      <x:c r="K947" s="20" t="e">
        <x:v>#VALUE!</x:v>
      </x:c>
      <x:c r="M947" s="496"/>
      <x:c r="AC947" s="26"/>
    </x:row>
    <x:row r="948" spans="1:30" ht="14.25" thickBot="1">
      <x:c r="C948" s="119" t="s">
        <x:v>99</x:v>
      </x:c>
      <x:c r="D948" s="26"/>
      <x:c r="E948" s="26"/>
      <x:c r="F948" s="26"/>
      <x:c r="G948" s="281" t="s">
        <x:v>100</x:v>
      </x:c>
      <x:c r="J948" s="275" t="s">
        <x:v>101</x:v>
      </x:c>
      <x:c r="K948" s="26"/>
      <x:c r="L948" s="275" t="s">
        <x:v>103</x:v>
      </x:c>
      <x:c r="M948" s="26"/>
      <x:c r="N948" s="26"/>
      <x:c r="O948" s="275" t="s">
        <x:v>102</x:v>
      </x:c>
      <x:c r="P948" s="26"/>
      <x:c r="Q948" s="275" t="s">
        <x:v>103</x:v>
      </x:c>
      <x:c r="R948" s="26"/>
      <x:c r="S948" s="275" t="s">
        <x:v>104</x:v>
      </x:c>
      <x:c r="T948" s="26"/>
      <x:c r="U948" s="275" t="s">
        <x:v>105</x:v>
      </x:c>
      <x:c r="V948" s="26"/>
      <x:c r="W948" s="67" t="s">
        <x:v>106</x:v>
      </x:c>
      <x:c r="X948" s="67"/>
      <x:c r="Y948" s="81"/>
      <x:c r="Z948" s="68"/>
      <x:c r="AC948" s="26"/>
    </x:row>
    <x:row r="949" spans="1:30">
      <x:c r="C949" s="69" t="s">
        <x:v>120</x:v>
      </x:c>
      <x:c r="D949" s="69" t="s">
        <x:v>5</x:v>
      </x:c>
      <x:c r="E949" s="69" t="s">
        <x:v>6</x:v>
      </x:c>
      <x:c r="F949" s="70" t="s">
        <x:v>7</x:v>
      </x:c>
      <x:c r="G949" s="282" t="s">
        <x:v>108</x:v>
      </x:c>
      <x:c r="H949" s="282" t="s">
        <x:v>109</x:v>
      </x:c>
      <x:c r="I949" s="283" t="s">
        <x:v>110</x:v>
      </x:c>
      <x:c r="J949" s="69" t="s">
        <x:v>108</x:v>
      </x:c>
      <x:c r="K949" s="70" t="s">
        <x:v>110</x:v>
      </x:c>
      <x:c r="L949" s="65" t="s">
        <x:v>113</x:v>
      </x:c>
      <x:c r="M949" s="66" t="s">
        <x:v>110</x:v>
      </x:c>
      <x:c r="N949" s="71" t="s">
        <x:v>111</x:v>
      </x:c>
      <x:c r="O949" s="69" t="s">
        <x:v>108</x:v>
      </x:c>
      <x:c r="P949" s="70" t="s">
        <x:v>112</x:v>
      </x:c>
      <x:c r="Q949" s="65" t="s">
        <x:v>113</x:v>
      </x:c>
      <x:c r="R949" s="66" t="s">
        <x:v>110</x:v>
      </x:c>
      <x:c r="S949" s="65" t="s">
        <x:v>113</x:v>
      </x:c>
      <x:c r="T949" s="66" t="s">
        <x:v>110</x:v>
      </x:c>
      <x:c r="U949" s="69" t="s">
        <x:v>116</x:v>
      </x:c>
      <x:c r="V949" s="65" t="s">
        <x:v>114</x:v>
      </x:c>
      <x:c r="W949" s="66" t="s">
        <x:v>110</x:v>
      </x:c>
      <x:c r="X949" s="71" t="s">
        <x:v>115</x:v>
      </x:c>
      <x:c r="Y949" s="69" t="s">
        <x:v>121</x:v>
      </x:c>
      <x:c r="Z949" s="69" t="s">
        <x:v>115</x:v>
      </x:c>
      <x:c r="AC949" s="26"/>
    </x:row>
    <x:row r="950" spans="1:30">
      <x:c r="A950" s="118">
        <x:v>1</x:v>
      </x:c>
      <x:c r="B950" s="118"/>
      <x:c r="C950" s="113">
        <x:v>9</x:v>
      </x:c>
      <x:c r="D950" s="20" t="s">
        <x:v>1562</x:v>
      </x:c>
      <x:c r="E950" s="68" t="s">
        <x:v>1563</x:v>
      </x:c>
      <x:c r="F950" s="20" t="s">
        <x:v>1578</x:v>
      </x:c>
      <x:c r="G950" s="158" t="e">
        <x:f t="shared" ref="G950:I981" si="199">SUMIFS(U:U,$D:$D,$D950,$C:$C,$C950-1)</x:f>
        <x:v>#VALUE!</x:v>
      </x:c>
      <x:c r="H950" s="158">
        <x:f t="shared" si="199"/>
        <x:v>0</x:v>
      </x:c>
      <x:c r="I950" s="285" t="e">
        <x:f t="shared" si="199"/>
        <x:v>#VALUE!</x:v>
      </x:c>
      <x:c r="J950" s="106" t="e">
        <x:v>#VALUE!</x:v>
      </x:c>
      <x:c r="K950" s="73" t="e">
        <x:v>#VALUE!</x:v>
      </x:c>
      <x:c r="L950" s="68" t="e">
        <x:v>#VALUE!</x:v>
      </x:c>
      <x:c r="M950" s="73" t="e">
        <x:v>#VALUE!</x:v>
      </x:c>
      <x:c r="N950" s="159">
        <x:v>0</x:v>
      </x:c>
      <x:c r="O950" s="106" t="e">
        <x:v>#VALUE!</x:v>
      </x:c>
      <x:c r="P950" s="73" t="e">
        <x:f t="shared" ref="P950:P1013" si="200">+IF(O950&lt;&gt;0,O950*N950,)</x:f>
        <x:v>#VALUE!</x:v>
      </x:c>
      <x:c r="Q950" s="68" t="e">
        <x:v>#VALUE!</x:v>
      </x:c>
      <x:c r="R950" s="73" t="e">
        <x:f t="shared" ref="R950:R1013" si="201">+IF(Q950&lt;&gt;0,Q950*N950,)</x:f>
        <x:v>#VALUE!</x:v>
      </x:c>
      <x:c r="S950" s="68" t="e">
        <x:v>#VALUE!</x:v>
      </x:c>
      <x:c r="T950" s="73" t="e">
        <x:f t="shared" ref="T950:T1013" si="202">+IF(S950&lt;&gt;0,S950*N950,)</x:f>
        <x:v>#VALUE!</x:v>
      </x:c>
      <x:c r="U950" s="26" t="e">
        <x:v>#VALUE!</x:v>
      </x:c>
      <x:c r="V950" s="26">
        <x:f t="shared" ref="V950:V1013" si="203">+N950</x:f>
        <x:v>0</x:v>
      </x:c>
      <x:c r="W950" s="73" t="e">
        <x:f t="shared" ref="W950:W1013" si="204">+IF(U950&lt;&gt;0,U950*N950,)</x:f>
        <x:v>#VALUE!</x:v>
      </x:c>
      <x:c r="X950" s="74" t="e">
        <x:f t="shared" ref="X950:X1013" si="205">+I950+K950-P950-R950-W950-T950+M950</x:f>
        <x:v>#VALUE!</x:v>
      </x:c>
      <x:c r="Y950" s="68" t="e">
        <x:f t="shared" ref="Y950:Y1013" si="206">+G950+J950+L950-O950-Q950-S950</x:f>
        <x:v>#VALUE!</x:v>
      </x:c>
      <x:c r="Z950" s="68" t="e">
        <x:f t="shared" ref="Z950:Z1013" si="207">+U950-Y950</x:f>
        <x:v>#VALUE!</x:v>
      </x:c>
      <x:c r="AC950" s="26"/>
      <x:c r="AD950" s="22"/>
    </x:row>
    <x:row r="951" spans="1:30">
      <x:c r="A951" s="118">
        <x:v>2</x:v>
      </x:c>
      <x:c r="B951" s="118"/>
      <x:c r="C951" s="113">
        <x:v>9</x:v>
      </x:c>
      <x:c r="D951" s="20" t="s">
        <x:v>1560</x:v>
      </x:c>
      <x:c r="E951" s="20" t="s">
        <x:v>1561</x:v>
      </x:c>
      <x:c r="F951" s="20" t="s">
        <x:v>1578</x:v>
      </x:c>
      <x:c r="G951" s="158" t="e">
        <x:f t="shared" si="199"/>
        <x:v>#VALUE!</x:v>
      </x:c>
      <x:c r="H951" s="158">
        <x:f t="shared" si="199"/>
        <x:v>0</x:v>
      </x:c>
      <x:c r="I951" s="285" t="e">
        <x:f t="shared" si="199"/>
        <x:v>#VALUE!</x:v>
      </x:c>
      <x:c r="J951" s="106" t="e">
        <x:v>#VALUE!</x:v>
      </x:c>
      <x:c r="K951" s="73" t="e">
        <x:v>#VALUE!</x:v>
      </x:c>
      <x:c r="L951" s="68" t="e">
        <x:v>#VALUE!</x:v>
      </x:c>
      <x:c r="M951" s="73" t="e">
        <x:v>#VALUE!</x:v>
      </x:c>
      <x:c r="N951" s="159">
        <x:v>0</x:v>
      </x:c>
      <x:c r="O951" s="106" t="e">
        <x:v>#VALUE!</x:v>
      </x:c>
      <x:c r="P951" s="73" t="e">
        <x:f t="shared" si="200"/>
        <x:v>#VALUE!</x:v>
      </x:c>
      <x:c r="Q951" s="68" t="e">
        <x:v>#VALUE!</x:v>
      </x:c>
      <x:c r="R951" s="73" t="e">
        <x:f t="shared" si="201"/>
        <x:v>#VALUE!</x:v>
      </x:c>
      <x:c r="S951" s="68" t="e">
        <x:v>#VALUE!</x:v>
      </x:c>
      <x:c r="T951" s="73" t="e">
        <x:f t="shared" si="202"/>
        <x:v>#VALUE!</x:v>
      </x:c>
      <x:c r="U951" s="26" t="e">
        <x:v>#VALUE!</x:v>
      </x:c>
      <x:c r="V951" s="26">
        <x:f t="shared" si="203"/>
        <x:v>0</x:v>
      </x:c>
      <x:c r="W951" s="73" t="e">
        <x:f t="shared" si="204"/>
        <x:v>#VALUE!</x:v>
      </x:c>
      <x:c r="X951" s="74" t="e">
        <x:f t="shared" si="205"/>
        <x:v>#VALUE!</x:v>
      </x:c>
      <x:c r="Y951" s="68" t="e">
        <x:f t="shared" si="206"/>
        <x:v>#VALUE!</x:v>
      </x:c>
      <x:c r="Z951" s="68" t="e">
        <x:f t="shared" si="207"/>
        <x:v>#VALUE!</x:v>
      </x:c>
      <x:c r="AC951" s="26"/>
    </x:row>
    <x:row r="952" spans="1:30">
      <x:c r="A952" s="118">
        <x:v>3</x:v>
      </x:c>
      <x:c r="B952" s="118"/>
      <x:c r="C952" s="113">
        <x:v>9</x:v>
      </x:c>
      <x:c r="D952" s="20" t="s">
        <x:v>8</x:v>
      </x:c>
      <x:c r="E952" s="20" t="s">
        <x:v>9</x:v>
      </x:c>
      <x:c r="F952" s="20" t="s">
        <x:v>10</x:v>
      </x:c>
      <x:c r="G952" s="158" t="e">
        <x:f t="shared" si="199"/>
        <x:v>#VALUE!</x:v>
      </x:c>
      <x:c r="H952" s="158">
        <x:f t="shared" si="199"/>
        <x:v>2720.707010526799</x:v>
      </x:c>
      <x:c r="I952" s="285" t="e">
        <x:f t="shared" si="199"/>
        <x:v>#VALUE!</x:v>
      </x:c>
      <x:c r="J952" s="106" t="e">
        <x:v>#VALUE!</x:v>
      </x:c>
      <x:c r="K952" s="73" t="e">
        <x:v>#VALUE!</x:v>
      </x:c>
      <x:c r="L952" s="68" t="e">
        <x:v>#VALUE!</x:v>
      </x:c>
      <x:c r="M952" s="73" t="e">
        <x:v>#VALUE!</x:v>
      </x:c>
      <x:c r="N952" s="159">
        <x:v>2720.707010526799</x:v>
      </x:c>
      <x:c r="O952" s="106" t="e">
        <x:v>#VALUE!</x:v>
      </x:c>
      <x:c r="P952" s="73" t="e">
        <x:f t="shared" si="200"/>
        <x:v>#VALUE!</x:v>
      </x:c>
      <x:c r="Q952" s="68" t="e">
        <x:v>#VALUE!</x:v>
      </x:c>
      <x:c r="R952" s="73" t="e">
        <x:f t="shared" si="201"/>
        <x:v>#VALUE!</x:v>
      </x:c>
      <x:c r="S952" s="68">
        <x:v>1</x:v>
      </x:c>
      <x:c r="T952" s="73">
        <x:f t="shared" si="202"/>
        <x:v>2720.707010526799</x:v>
      </x:c>
      <x:c r="U952" s="26" t="e">
        <x:v>#VALUE!</x:v>
      </x:c>
      <x:c r="V952" s="26">
        <x:f t="shared" si="203"/>
        <x:v>2720.707010526799</x:v>
      </x:c>
      <x:c r="W952" s="73" t="e">
        <x:f t="shared" si="204"/>
        <x:v>#VALUE!</x:v>
      </x:c>
      <x:c r="X952" s="74" t="e">
        <x:f t="shared" si="205"/>
        <x:v>#VALUE!</x:v>
      </x:c>
      <x:c r="Y952" s="68" t="e">
        <x:f t="shared" si="206"/>
        <x:v>#VALUE!</x:v>
      </x:c>
      <x:c r="Z952" s="68" t="e">
        <x:f t="shared" si="207"/>
        <x:v>#VALUE!</x:v>
      </x:c>
      <x:c r="AC952" s="527" t="s">
        <x:v>1692</x:v>
      </x:c>
    </x:row>
    <x:row r="953" spans="1:30">
      <x:c r="A953" s="118">
        <x:v>4</x:v>
      </x:c>
      <x:c r="B953" s="118"/>
      <x:c r="C953" s="113">
        <x:v>9</x:v>
      </x:c>
      <x:c r="D953" s="20" t="s">
        <x:v>1651</x:v>
      </x:c>
      <x:c r="E953" s="20" t="s">
        <x:v>9</x:v>
      </x:c>
      <x:c r="F953" s="20" t="s">
        <x:v>10</x:v>
      </x:c>
      <x:c r="G953" s="158">
        <x:f t="shared" si="199"/>
        <x:v>0</x:v>
      </x:c>
      <x:c r="H953" s="158">
        <x:f t="shared" si="199"/>
        <x:v>0</x:v>
      </x:c>
      <x:c r="I953" s="285">
        <x:f t="shared" si="199"/>
        <x:v>0</x:v>
      </x:c>
      <x:c r="J953" s="106" t="e">
        <x:v>#VALUE!</x:v>
      </x:c>
      <x:c r="K953" s="73" t="e">
        <x:v>#VALUE!</x:v>
      </x:c>
      <x:c r="L953" s="68" t="e">
        <x:v>#VALUE!</x:v>
      </x:c>
      <x:c r="M953" s="73" t="e">
        <x:v>#VALUE!</x:v>
      </x:c>
      <x:c r="N953" s="159">
        <x:v>0</x:v>
      </x:c>
      <x:c r="O953" s="106" t="e">
        <x:v>#VALUE!</x:v>
      </x:c>
      <x:c r="P953" s="73" t="e">
        <x:f t="shared" si="200"/>
        <x:v>#VALUE!</x:v>
      </x:c>
      <x:c r="Q953" s="68" t="e">
        <x:v>#VALUE!</x:v>
      </x:c>
      <x:c r="R953" s="73" t="e">
        <x:f t="shared" si="201"/>
        <x:v>#VALUE!</x:v>
      </x:c>
      <x:c r="S953" s="68" t="e">
        <x:v>#VALUE!</x:v>
      </x:c>
      <x:c r="T953" s="73" t="e">
        <x:f t="shared" si="202"/>
        <x:v>#VALUE!</x:v>
      </x:c>
      <x:c r="U953" s="26" t="e">
        <x:v>#VALUE!</x:v>
      </x:c>
      <x:c r="V953" s="26">
        <x:f t="shared" si="203"/>
        <x:v>0</x:v>
      </x:c>
      <x:c r="W953" s="73" t="e">
        <x:f t="shared" si="204"/>
        <x:v>#VALUE!</x:v>
      </x:c>
      <x:c r="X953" s="74" t="e">
        <x:f t="shared" si="205"/>
        <x:v>#VALUE!</x:v>
      </x:c>
      <x:c r="Y953" s="68" t="e">
        <x:f t="shared" si="206"/>
        <x:v>#VALUE!</x:v>
      </x:c>
      <x:c r="Z953" s="68" t="e">
        <x:f t="shared" si="207"/>
        <x:v>#VALUE!</x:v>
      </x:c>
    </x:row>
    <x:row r="954" spans="1:30">
      <x:c r="A954" s="118">
        <x:v>5</x:v>
      </x:c>
      <x:c r="B954" s="118"/>
      <x:c r="C954" s="113">
        <x:v>9</x:v>
      </x:c>
      <x:c r="D954" s="20" t="s">
        <x:v>11</x:v>
      </x:c>
      <x:c r="E954" s="20" t="s">
        <x:v>12</x:v>
      </x:c>
      <x:c r="F954" s="20" t="s">
        <x:v>10</x:v>
      </x:c>
      <x:c r="G954" s="158" t="e">
        <x:f t="shared" si="199"/>
        <x:v>#VALUE!</x:v>
      </x:c>
      <x:c r="H954" s="158">
        <x:f t="shared" si="199"/>
        <x:v>3485.9085030481606</x:v>
      </x:c>
      <x:c r="I954" s="285" t="e">
        <x:f t="shared" si="199"/>
        <x:v>#VALUE!</x:v>
      </x:c>
      <x:c r="J954" s="106" t="e">
        <x:v>#VALUE!</x:v>
      </x:c>
      <x:c r="K954" s="73" t="e">
        <x:v>#VALUE!</x:v>
      </x:c>
      <x:c r="L954" s="68" t="e">
        <x:v>#VALUE!</x:v>
      </x:c>
      <x:c r="M954" s="73" t="e">
        <x:v>#VALUE!</x:v>
      </x:c>
      <x:c r="N954" s="159">
        <x:v>3485.9085030481606</x:v>
      </x:c>
      <x:c r="O954" s="106" t="e">
        <x:v>#VALUE!</x:v>
      </x:c>
      <x:c r="P954" s="73" t="e">
        <x:f t="shared" si="200"/>
        <x:v>#VALUE!</x:v>
      </x:c>
      <x:c r="Q954" s="68" t="e">
        <x:v>#VALUE!</x:v>
      </x:c>
      <x:c r="R954" s="73" t="e">
        <x:f t="shared" si="201"/>
        <x:v>#VALUE!</x:v>
      </x:c>
      <x:c r="S954" s="68" t="e">
        <x:v>#VALUE!</x:v>
      </x:c>
      <x:c r="T954" s="73" t="e">
        <x:f t="shared" si="202"/>
        <x:v>#VALUE!</x:v>
      </x:c>
      <x:c r="U954" s="26" t="e">
        <x:v>#VALUE!</x:v>
      </x:c>
      <x:c r="V954" s="26">
        <x:f t="shared" si="203"/>
        <x:v>3485.9085030481606</x:v>
      </x:c>
      <x:c r="W954" s="73" t="e">
        <x:f t="shared" si="204"/>
        <x:v>#VALUE!</x:v>
      </x:c>
      <x:c r="X954" s="74" t="e">
        <x:f t="shared" si="205"/>
        <x:v>#VALUE!</x:v>
      </x:c>
      <x:c r="Y954" s="68" t="e">
        <x:f t="shared" si="206"/>
        <x:v>#VALUE!</x:v>
      </x:c>
      <x:c r="Z954" s="68" t="e">
        <x:f t="shared" si="207"/>
        <x:v>#VALUE!</x:v>
      </x:c>
    </x:row>
    <x:row r="955" spans="1:30">
      <x:c r="A955" s="118">
        <x:v>6</x:v>
      </x:c>
      <x:c r="B955" s="118"/>
      <x:c r="C955" s="113">
        <x:v>9</x:v>
      </x:c>
      <x:c r="D955" s="20" t="s">
        <x:v>13</x:v>
      </x:c>
      <x:c r="E955" s="20" t="s">
        <x:v>12</x:v>
      </x:c>
      <x:c r="F955" s="20" t="s">
        <x:v>10</x:v>
      </x:c>
      <x:c r="G955" s="158" t="e">
        <x:f t="shared" si="199"/>
        <x:v>#VALUE!</x:v>
      </x:c>
      <x:c r="H955" s="158">
        <x:f t="shared" si="199"/>
        <x:v>3556.0699656000002</x:v>
      </x:c>
      <x:c r="I955" s="285" t="e">
        <x:f t="shared" si="199"/>
        <x:v>#VALUE!</x:v>
      </x:c>
      <x:c r="J955" s="106" t="e">
        <x:v>#VALUE!</x:v>
      </x:c>
      <x:c r="K955" s="73" t="e">
        <x:v>#VALUE!</x:v>
      </x:c>
      <x:c r="L955" s="68" t="e">
        <x:v>#VALUE!</x:v>
      </x:c>
      <x:c r="M955" s="73" t="e">
        <x:v>#VALUE!</x:v>
      </x:c>
      <x:c r="N955" s="159">
        <x:v>3556.0699656000002</x:v>
      </x:c>
      <x:c r="O955" s="106" t="e">
        <x:v>#VALUE!</x:v>
      </x:c>
      <x:c r="P955" s="73" t="e">
        <x:f t="shared" si="200"/>
        <x:v>#VALUE!</x:v>
      </x:c>
      <x:c r="Q955" s="68" t="e">
        <x:v>#VALUE!</x:v>
      </x:c>
      <x:c r="R955" s="73" t="e">
        <x:f t="shared" si="201"/>
        <x:v>#VALUE!</x:v>
      </x:c>
      <x:c r="S955" s="68">
        <x:v>1</x:v>
      </x:c>
      <x:c r="T955" s="73">
        <x:f t="shared" si="202"/>
        <x:v>3556.0699656000002</x:v>
      </x:c>
      <x:c r="U955" s="26" t="e">
        <x:v>#VALUE!</x:v>
      </x:c>
      <x:c r="V955" s="26">
        <x:f t="shared" si="203"/>
        <x:v>3556.0699656000002</x:v>
      </x:c>
      <x:c r="W955" s="73" t="e">
        <x:f t="shared" si="204"/>
        <x:v>#VALUE!</x:v>
      </x:c>
      <x:c r="X955" s="74" t="e">
        <x:f t="shared" si="205"/>
        <x:v>#VALUE!</x:v>
      </x:c>
      <x:c r="Y955" s="68" t="e">
        <x:f t="shared" si="206"/>
        <x:v>#VALUE!</x:v>
      </x:c>
      <x:c r="Z955" s="68" t="e">
        <x:f t="shared" si="207"/>
        <x:v>#VALUE!</x:v>
      </x:c>
      <x:c r="AC955" s="527" t="s">
        <x:v>1692</x:v>
      </x:c>
    </x:row>
    <x:row r="956" spans="1:30">
      <x:c r="A956" s="118">
        <x:v>7</x:v>
      </x:c>
      <x:c r="B956" s="118"/>
      <x:c r="C956" s="113">
        <x:v>9</x:v>
      </x:c>
      <x:c r="D956" s="20" t="s">
        <x:v>14</x:v>
      </x:c>
      <x:c r="E956" s="20" t="s">
        <x:v>9</x:v>
      </x:c>
      <x:c r="F956" s="20" t="s">
        <x:v>15</x:v>
      </x:c>
      <x:c r="G956" s="158" t="e">
        <x:f t="shared" si="199"/>
        <x:v>#VALUE!</x:v>
      </x:c>
      <x:c r="H956" s="158">
        <x:f t="shared" si="199"/>
        <x:v>105.5281397058682</x:v>
      </x:c>
      <x:c r="I956" s="285" t="e">
        <x:f t="shared" si="199"/>
        <x:v>#VALUE!</x:v>
      </x:c>
      <x:c r="J956" s="106" t="e">
        <x:v>#VALUE!</x:v>
      </x:c>
      <x:c r="K956" s="73" t="e">
        <x:v>#VALUE!</x:v>
      </x:c>
      <x:c r="L956" s="68" t="e">
        <x:v>#VALUE!</x:v>
      </x:c>
      <x:c r="M956" s="73" t="e">
        <x:v>#VALUE!</x:v>
      </x:c>
      <x:c r="N956" s="159">
        <x:v>105.5281397058682</x:v>
      </x:c>
      <x:c r="O956" s="106" t="e">
        <x:v>#VALUE!</x:v>
      </x:c>
      <x:c r="P956" s="73" t="e">
        <x:f t="shared" si="200"/>
        <x:v>#VALUE!</x:v>
      </x:c>
      <x:c r="Q956" s="68" t="e">
        <x:v>#VALUE!</x:v>
      </x:c>
      <x:c r="R956" s="73" t="e">
        <x:f t="shared" si="201"/>
        <x:v>#VALUE!</x:v>
      </x:c>
      <x:c r="S956" s="68" t="e">
        <x:v>#VALUE!</x:v>
      </x:c>
      <x:c r="T956" s="73" t="e">
        <x:f t="shared" si="202"/>
        <x:v>#VALUE!</x:v>
      </x:c>
      <x:c r="U956" s="26" t="e">
        <x:v>#VALUE!</x:v>
      </x:c>
      <x:c r="V956" s="26">
        <x:f t="shared" si="203"/>
        <x:v>105.5281397058682</x:v>
      </x:c>
      <x:c r="W956" s="73" t="e">
        <x:f t="shared" si="204"/>
        <x:v>#VALUE!</x:v>
      </x:c>
      <x:c r="X956" s="74" t="e">
        <x:f t="shared" si="205"/>
        <x:v>#VALUE!</x:v>
      </x:c>
      <x:c r="Y956" s="68" t="e">
        <x:f t="shared" si="206"/>
        <x:v>#VALUE!</x:v>
      </x:c>
      <x:c r="Z956" s="68" t="e">
        <x:f t="shared" si="207"/>
        <x:v>#VALUE!</x:v>
      </x:c>
    </x:row>
    <x:row r="957" spans="1:30">
      <x:c r="A957" s="118">
        <x:v>8</x:v>
      </x:c>
      <x:c r="B957" s="118"/>
      <x:c r="C957" s="113">
        <x:v>9</x:v>
      </x:c>
      <x:c r="D957" s="20" t="s">
        <x:v>16</x:v>
      </x:c>
      <x:c r="E957" s="20" t="s">
        <x:v>9</x:v>
      </x:c>
      <x:c r="F957" s="20" t="s">
        <x:v>15</x:v>
      </x:c>
      <x:c r="G957" s="158" t="e">
        <x:f t="shared" si="199"/>
        <x:v>#VALUE!</x:v>
      </x:c>
      <x:c r="H957" s="158">
        <x:f t="shared" si="199"/>
        <x:v>0</x:v>
      </x:c>
      <x:c r="I957" s="285" t="e">
        <x:f t="shared" si="199"/>
        <x:v>#VALUE!</x:v>
      </x:c>
      <x:c r="J957" s="106" t="e">
        <x:v>#VALUE!</x:v>
      </x:c>
      <x:c r="K957" s="73" t="e">
        <x:v>#VALUE!</x:v>
      </x:c>
      <x:c r="L957" s="68" t="e">
        <x:v>#VALUE!</x:v>
      </x:c>
      <x:c r="M957" s="73" t="e">
        <x:v>#VALUE!</x:v>
      </x:c>
      <x:c r="N957" s="159">
        <x:v>0</x:v>
      </x:c>
      <x:c r="O957" s="106" t="e">
        <x:v>#VALUE!</x:v>
      </x:c>
      <x:c r="P957" s="73" t="e">
        <x:f t="shared" si="200"/>
        <x:v>#VALUE!</x:v>
      </x:c>
      <x:c r="Q957" s="68" t="e">
        <x:v>#VALUE!</x:v>
      </x:c>
      <x:c r="R957" s="73" t="e">
        <x:f t="shared" si="201"/>
        <x:v>#VALUE!</x:v>
      </x:c>
      <x:c r="S957" s="68" t="e">
        <x:v>#VALUE!</x:v>
      </x:c>
      <x:c r="T957" s="73" t="e">
        <x:f t="shared" si="202"/>
        <x:v>#VALUE!</x:v>
      </x:c>
      <x:c r="U957" s="26" t="e">
        <x:v>#VALUE!</x:v>
      </x:c>
      <x:c r="V957" s="26">
        <x:f t="shared" si="203"/>
        <x:v>0</x:v>
      </x:c>
      <x:c r="W957" s="73" t="e">
        <x:f t="shared" si="204"/>
        <x:v>#VALUE!</x:v>
      </x:c>
      <x:c r="X957" s="74" t="e">
        <x:f t="shared" si="205"/>
        <x:v>#VALUE!</x:v>
      </x:c>
      <x:c r="Y957" s="68" t="e">
        <x:f t="shared" si="206"/>
        <x:v>#VALUE!</x:v>
      </x:c>
      <x:c r="Z957" s="68" t="e">
        <x:f t="shared" si="207"/>
        <x:v>#VALUE!</x:v>
      </x:c>
    </x:row>
    <x:row r="958" spans="1:30">
      <x:c r="A958" s="118">
        <x:v>9</x:v>
      </x:c>
      <x:c r="B958" s="118"/>
      <x:c r="C958" s="113">
        <x:v>9</x:v>
      </x:c>
      <x:c r="D958" s="20" t="s">
        <x:v>17</x:v>
      </x:c>
      <x:c r="E958" s="20" t="s">
        <x:v>9</x:v>
      </x:c>
      <x:c r="F958" s="20" t="s">
        <x:v>18</x:v>
      </x:c>
      <x:c r="G958" s="158" t="e">
        <x:f t="shared" si="199"/>
        <x:v>#VALUE!</x:v>
      </x:c>
      <x:c r="H958" s="158">
        <x:f t="shared" si="199"/>
        <x:v>144.00207035360611</x:v>
      </x:c>
      <x:c r="I958" s="285" t="e">
        <x:f t="shared" si="199"/>
        <x:v>#VALUE!</x:v>
      </x:c>
      <x:c r="J958" s="106" t="e">
        <x:v>#VALUE!</x:v>
      </x:c>
      <x:c r="K958" s="73" t="e">
        <x:v>#VALUE!</x:v>
      </x:c>
      <x:c r="L958" s="68" t="e">
        <x:v>#VALUE!</x:v>
      </x:c>
      <x:c r="M958" s="73" t="e">
        <x:v>#VALUE!</x:v>
      </x:c>
      <x:c r="N958" s="159">
        <x:v>144.00207035360611</x:v>
      </x:c>
      <x:c r="O958" s="106" t="e">
        <x:v>#VALUE!</x:v>
      </x:c>
      <x:c r="P958" s="73" t="e">
        <x:f t="shared" si="200"/>
        <x:v>#VALUE!</x:v>
      </x:c>
      <x:c r="Q958" s="68" t="e">
        <x:v>#VALUE!</x:v>
      </x:c>
      <x:c r="R958" s="73" t="e">
        <x:f t="shared" si="201"/>
        <x:v>#VALUE!</x:v>
      </x:c>
      <x:c r="S958" s="68" t="e">
        <x:v>#VALUE!</x:v>
      </x:c>
      <x:c r="T958" s="73" t="e">
        <x:f t="shared" si="202"/>
        <x:v>#VALUE!</x:v>
      </x:c>
      <x:c r="U958" s="26" t="e">
        <x:v>#VALUE!</x:v>
      </x:c>
      <x:c r="V958" s="26">
        <x:f t="shared" si="203"/>
        <x:v>144.00207035360611</x:v>
      </x:c>
      <x:c r="W958" s="73" t="e">
        <x:f t="shared" si="204"/>
        <x:v>#VALUE!</x:v>
      </x:c>
      <x:c r="X958" s="74" t="e">
        <x:f t="shared" si="205"/>
        <x:v>#VALUE!</x:v>
      </x:c>
      <x:c r="Y958" s="68" t="e">
        <x:f t="shared" si="206"/>
        <x:v>#VALUE!</x:v>
      </x:c>
      <x:c r="Z958" s="68" t="e">
        <x:f t="shared" si="207"/>
        <x:v>#VALUE!</x:v>
      </x:c>
    </x:row>
    <x:row r="959" spans="1:30">
      <x:c r="A959" s="118">
        <x:v>10</x:v>
      </x:c>
      <x:c r="B959" s="118"/>
      <x:c r="C959" s="113">
        <x:v>9</x:v>
      </x:c>
      <x:c r="D959" s="20" t="s">
        <x:v>19</x:v>
      </x:c>
      <x:c r="E959" s="20" t="s">
        <x:v>9</x:v>
      </x:c>
      <x:c r="F959" s="20" t="s">
        <x:v>20</x:v>
      </x:c>
      <x:c r="G959" s="158" t="e">
        <x:f t="shared" si="199"/>
        <x:v>#VALUE!</x:v>
      </x:c>
      <x:c r="H959" s="158">
        <x:f t="shared" si="199"/>
        <x:v>71.939024333737407</x:v>
      </x:c>
      <x:c r="I959" s="285" t="e">
        <x:f t="shared" si="199"/>
        <x:v>#VALUE!</x:v>
      </x:c>
      <x:c r="J959" s="106" t="e">
        <x:v>#VALUE!</x:v>
      </x:c>
      <x:c r="K959" s="73" t="e">
        <x:v>#VALUE!</x:v>
      </x:c>
      <x:c r="L959" s="68" t="e">
        <x:v>#VALUE!</x:v>
      </x:c>
      <x:c r="M959" s="73" t="e">
        <x:v>#VALUE!</x:v>
      </x:c>
      <x:c r="N959" s="159">
        <x:v>71.939024333737407</x:v>
      </x:c>
      <x:c r="O959" s="106" t="e">
        <x:v>#VALUE!</x:v>
      </x:c>
      <x:c r="P959" s="73" t="e">
        <x:f t="shared" si="200"/>
        <x:v>#VALUE!</x:v>
      </x:c>
      <x:c r="Q959" s="68" t="e">
        <x:v>#VALUE!</x:v>
      </x:c>
      <x:c r="R959" s="73" t="e">
        <x:f t="shared" si="201"/>
        <x:v>#VALUE!</x:v>
      </x:c>
      <x:c r="S959" s="68" t="e">
        <x:v>#VALUE!</x:v>
      </x:c>
      <x:c r="T959" s="73" t="e">
        <x:f t="shared" si="202"/>
        <x:v>#VALUE!</x:v>
      </x:c>
      <x:c r="U959" s="26" t="e">
        <x:v>#VALUE!</x:v>
      </x:c>
      <x:c r="V959" s="26">
        <x:f t="shared" si="203"/>
        <x:v>71.939024333737407</x:v>
      </x:c>
      <x:c r="W959" s="73" t="e">
        <x:f t="shared" si="204"/>
        <x:v>#VALUE!</x:v>
      </x:c>
      <x:c r="X959" s="74" t="e">
        <x:f t="shared" si="205"/>
        <x:v>#VALUE!</x:v>
      </x:c>
      <x:c r="Y959" s="68" t="e">
        <x:f t="shared" si="206"/>
        <x:v>#VALUE!</x:v>
      </x:c>
      <x:c r="Z959" s="68" t="e">
        <x:f t="shared" si="207"/>
        <x:v>#VALUE!</x:v>
      </x:c>
    </x:row>
    <x:row r="960" spans="1:30">
      <x:c r="A960" s="118">
        <x:v>11</x:v>
      </x:c>
      <x:c r="B960" s="118"/>
      <x:c r="C960" s="196">
        <x:v>9</x:v>
      </x:c>
      <x:c r="D960" s="20" t="s">
        <x:v>21</x:v>
      </x:c>
      <x:c r="E960" s="20" t="s">
        <x:v>22</x:v>
      </x:c>
      <x:c r="F960" s="20" t="s">
        <x:v>23</x:v>
      </x:c>
      <x:c r="G960" s="158" t="e">
        <x:f t="shared" si="199"/>
        <x:v>#VALUE!</x:v>
      </x:c>
      <x:c r="H960" s="158">
        <x:f t="shared" si="199"/>
        <x:v>246.89</x:v>
      </x:c>
      <x:c r="I960" s="285" t="e">
        <x:f t="shared" si="199"/>
        <x:v>#VALUE!</x:v>
      </x:c>
      <x:c r="J960" s="105" t="e">
        <x:v>#VALUE!</x:v>
      </x:c>
      <x:c r="K960" s="73" t="e">
        <x:v>#VALUE!</x:v>
      </x:c>
      <x:c r="L960" s="72" t="e">
        <x:v>#VALUE!</x:v>
      </x:c>
      <x:c r="M960" s="73" t="e">
        <x:v>#VALUE!</x:v>
      </x:c>
      <x:c r="N960" s="159">
        <x:v>246.89</x:v>
      </x:c>
      <x:c r="O960" s="105" t="e">
        <x:v>#VALUE!</x:v>
      </x:c>
      <x:c r="P960" s="73" t="e">
        <x:f t="shared" si="200"/>
        <x:v>#VALUE!</x:v>
      </x:c>
      <x:c r="Q960" s="68" t="e">
        <x:v>#VALUE!</x:v>
      </x:c>
      <x:c r="R960" s="73" t="e">
        <x:f t="shared" si="201"/>
        <x:v>#VALUE!</x:v>
      </x:c>
      <x:c r="S960" s="72" t="e">
        <x:v>#VALUE!</x:v>
      </x:c>
      <x:c r="T960" s="73" t="e">
        <x:f t="shared" si="202"/>
        <x:v>#VALUE!</x:v>
      </x:c>
      <x:c r="U960" s="26" t="e">
        <x:v>#VALUE!</x:v>
      </x:c>
      <x:c r="V960" s="26">
        <x:f t="shared" si="203"/>
        <x:v>246.89</x:v>
      </x:c>
      <x:c r="W960" s="73" t="e">
        <x:f t="shared" si="204"/>
        <x:v>#VALUE!</x:v>
      </x:c>
      <x:c r="X960" s="74" t="e">
        <x:f t="shared" si="205"/>
        <x:v>#VALUE!</x:v>
      </x:c>
      <x:c r="Y960" s="72" t="e">
        <x:f t="shared" si="206"/>
        <x:v>#VALUE!</x:v>
      </x:c>
      <x:c r="Z960" s="72" t="e">
        <x:f t="shared" si="207"/>
        <x:v>#VALUE!</x:v>
      </x:c>
    </x:row>
    <x:row r="961" spans="1:29">
      <x:c r="A961" s="118">
        <x:v>12</x:v>
      </x:c>
      <x:c r="B961" s="118"/>
      <x:c r="C961" s="113">
        <x:v>9</x:v>
      </x:c>
      <x:c r="D961" s="20" t="s">
        <x:v>24</x:v>
      </x:c>
      <x:c r="E961" s="20" t="s">
        <x:v>22</x:v>
      </x:c>
      <x:c r="F961" s="20" t="s">
        <x:v>23</x:v>
      </x:c>
      <x:c r="G961" s="158" t="e">
        <x:f t="shared" si="199"/>
        <x:v>#VALUE!</x:v>
      </x:c>
      <x:c r="H961" s="158">
        <x:f t="shared" si="199"/>
        <x:v>308.73593632660936</x:v>
      </x:c>
      <x:c r="I961" s="285" t="e">
        <x:f t="shared" si="199"/>
        <x:v>#VALUE!</x:v>
      </x:c>
      <x:c r="J961" s="106" t="e">
        <x:v>#VALUE!</x:v>
      </x:c>
      <x:c r="K961" s="73" t="e">
        <x:v>#VALUE!</x:v>
      </x:c>
      <x:c r="L961" s="68" t="e">
        <x:v>#VALUE!</x:v>
      </x:c>
      <x:c r="M961" s="73" t="e">
        <x:v>#VALUE!</x:v>
      </x:c>
      <x:c r="N961" s="159">
        <x:v>308.73593632660936</x:v>
      </x:c>
      <x:c r="O961" s="106" t="e">
        <x:v>#VALUE!</x:v>
      </x:c>
      <x:c r="P961" s="73" t="e">
        <x:f t="shared" si="200"/>
        <x:v>#VALUE!</x:v>
      </x:c>
      <x:c r="Q961" s="68" t="e">
        <x:v>#VALUE!</x:v>
      </x:c>
      <x:c r="R961" s="73" t="e">
        <x:f t="shared" si="201"/>
        <x:v>#VALUE!</x:v>
      </x:c>
      <x:c r="S961" s="68" t="e">
        <x:v>#VALUE!</x:v>
      </x:c>
      <x:c r="T961" s="73" t="e">
        <x:f t="shared" si="202"/>
        <x:v>#VALUE!</x:v>
      </x:c>
      <x:c r="U961" s="26" t="e">
        <x:v>#VALUE!</x:v>
      </x:c>
      <x:c r="V961" s="26">
        <x:f t="shared" si="203"/>
        <x:v>308.73593632660936</x:v>
      </x:c>
      <x:c r="W961" s="73" t="e">
        <x:f t="shared" si="204"/>
        <x:v>#VALUE!</x:v>
      </x:c>
      <x:c r="X961" s="74" t="e">
        <x:f t="shared" si="205"/>
        <x:v>#VALUE!</x:v>
      </x:c>
      <x:c r="Y961" s="68" t="e">
        <x:f t="shared" si="206"/>
        <x:v>#VALUE!</x:v>
      </x:c>
      <x:c r="Z961" s="68" t="e">
        <x:f t="shared" si="207"/>
        <x:v>#VALUE!</x:v>
      </x:c>
    </x:row>
    <x:row r="962" spans="1:29">
      <x:c r="A962" s="118">
        <x:v>13</x:v>
      </x:c>
      <x:c r="B962" s="118"/>
      <x:c r="C962" s="113">
        <x:v>9</x:v>
      </x:c>
      <x:c r="D962" s="20" t="s">
        <x:v>25</x:v>
      </x:c>
      <x:c r="E962" s="20" t="s">
        <x:v>22</x:v>
      </x:c>
      <x:c r="F962" s="20" t="s">
        <x:v>26</x:v>
      </x:c>
      <x:c r="G962" s="158" t="e">
        <x:f t="shared" si="199"/>
        <x:v>#VALUE!</x:v>
      </x:c>
      <x:c r="H962" s="158">
        <x:f t="shared" si="199"/>
        <x:v>234</x:v>
      </x:c>
      <x:c r="I962" s="285" t="e">
        <x:f t="shared" si="199"/>
        <x:v>#VALUE!</x:v>
      </x:c>
      <x:c r="J962" s="106" t="e">
        <x:v>#VALUE!</x:v>
      </x:c>
      <x:c r="K962" s="73" t="e">
        <x:v>#VALUE!</x:v>
      </x:c>
      <x:c r="L962" s="68" t="e">
        <x:v>#VALUE!</x:v>
      </x:c>
      <x:c r="M962" s="73" t="e">
        <x:v>#VALUE!</x:v>
      </x:c>
      <x:c r="N962" s="159">
        <x:v>234</x:v>
      </x:c>
      <x:c r="O962" s="106" t="e">
        <x:v>#VALUE!</x:v>
      </x:c>
      <x:c r="P962" s="73" t="e">
        <x:f t="shared" si="200"/>
        <x:v>#VALUE!</x:v>
      </x:c>
      <x:c r="Q962" s="68" t="e">
        <x:v>#VALUE!</x:v>
      </x:c>
      <x:c r="R962" s="73" t="e">
        <x:f t="shared" si="201"/>
        <x:v>#VALUE!</x:v>
      </x:c>
      <x:c r="S962" s="68" t="e">
        <x:v>#VALUE!</x:v>
      </x:c>
      <x:c r="T962" s="73" t="e">
        <x:f t="shared" si="202"/>
        <x:v>#VALUE!</x:v>
      </x:c>
      <x:c r="U962" s="26" t="e">
        <x:v>#VALUE!</x:v>
      </x:c>
      <x:c r="V962" s="26">
        <x:f t="shared" si="203"/>
        <x:v>234</x:v>
      </x:c>
      <x:c r="W962" s="73" t="e">
        <x:f t="shared" si="204"/>
        <x:v>#VALUE!</x:v>
      </x:c>
      <x:c r="X962" s="74" t="e">
        <x:f t="shared" si="205"/>
        <x:v>#VALUE!</x:v>
      </x:c>
      <x:c r="Y962" s="68" t="e">
        <x:f t="shared" si="206"/>
        <x:v>#VALUE!</x:v>
      </x:c>
      <x:c r="Z962" s="68" t="e">
        <x:f t="shared" si="207"/>
        <x:v>#VALUE!</x:v>
      </x:c>
    </x:row>
    <x:row r="963" spans="1:29">
      <x:c r="A963" s="118">
        <x:v>14</x:v>
      </x:c>
      <x:c r="B963" s="118"/>
      <x:c r="C963" s="113">
        <x:v>9</x:v>
      </x:c>
      <x:c r="D963" s="20" t="s">
        <x:v>27</x:v>
      </x:c>
      <x:c r="E963" s="20" t="s">
        <x:v>22</x:v>
      </x:c>
      <x:c r="F963" s="20" t="s">
        <x:v>26</x:v>
      </x:c>
      <x:c r="G963" s="158" t="e">
        <x:f t="shared" si="199"/>
        <x:v>#VALUE!</x:v>
      </x:c>
      <x:c r="H963" s="158">
        <x:f t="shared" si="199"/>
        <x:v>279.36479081152623</x:v>
      </x:c>
      <x:c r="I963" s="285" t="e">
        <x:f t="shared" si="199"/>
        <x:v>#VALUE!</x:v>
      </x:c>
      <x:c r="J963" s="106" t="e">
        <x:v>#VALUE!</x:v>
      </x:c>
      <x:c r="K963" s="73" t="e">
        <x:v>#VALUE!</x:v>
      </x:c>
      <x:c r="L963" s="68" t="e">
        <x:v>#VALUE!</x:v>
      </x:c>
      <x:c r="M963" s="73" t="e">
        <x:v>#VALUE!</x:v>
      </x:c>
      <x:c r="N963" s="159">
        <x:v>279.36479081152623</x:v>
      </x:c>
      <x:c r="O963" s="106" t="e">
        <x:v>#VALUE!</x:v>
      </x:c>
      <x:c r="P963" s="73" t="e">
        <x:f t="shared" si="200"/>
        <x:v>#VALUE!</x:v>
      </x:c>
      <x:c r="Q963" s="68" t="e">
        <x:v>#VALUE!</x:v>
      </x:c>
      <x:c r="R963" s="73" t="e">
        <x:f t="shared" si="201"/>
        <x:v>#VALUE!</x:v>
      </x:c>
      <x:c r="S963" s="68" t="e">
        <x:v>#VALUE!</x:v>
      </x:c>
      <x:c r="T963" s="73" t="e">
        <x:f t="shared" si="202"/>
        <x:v>#VALUE!</x:v>
      </x:c>
      <x:c r="U963" s="26" t="e">
        <x:v>#VALUE!</x:v>
      </x:c>
      <x:c r="V963" s="26">
        <x:f t="shared" si="203"/>
        <x:v>279.36479081152623</x:v>
      </x:c>
      <x:c r="W963" s="73" t="e">
        <x:f t="shared" si="204"/>
        <x:v>#VALUE!</x:v>
      </x:c>
      <x:c r="X963" s="74" t="e">
        <x:f t="shared" si="205"/>
        <x:v>#VALUE!</x:v>
      </x:c>
      <x:c r="Y963" s="68" t="e">
        <x:f t="shared" si="206"/>
        <x:v>#VALUE!</x:v>
      </x:c>
      <x:c r="Z963" s="68" t="e">
        <x:f t="shared" si="207"/>
        <x:v>#VALUE!</x:v>
      </x:c>
    </x:row>
    <x:row r="964" spans="1:29">
      <x:c r="A964" s="118">
        <x:v>15</x:v>
      </x:c>
      <x:c r="B964" s="118"/>
      <x:c r="C964" s="113">
        <x:v>9</x:v>
      </x:c>
      <x:c r="D964" s="20" t="s">
        <x:v>28</x:v>
      </x:c>
      <x:c r="E964" s="20" t="s">
        <x:v>12</x:v>
      </x:c>
      <x:c r="F964" s="20" t="s">
        <x:v>29</x:v>
      </x:c>
      <x:c r="G964" s="158" t="e">
        <x:f t="shared" si="199"/>
        <x:v>#VALUE!</x:v>
      </x:c>
      <x:c r="H964" s="158">
        <x:f t="shared" si="199"/>
        <x:v>337.04162903801313</x:v>
      </x:c>
      <x:c r="I964" s="285" t="e">
        <x:f t="shared" si="199"/>
        <x:v>#VALUE!</x:v>
      </x:c>
      <x:c r="J964" s="106" t="e">
        <x:v>#VALUE!</x:v>
      </x:c>
      <x:c r="K964" s="73" t="e">
        <x:v>#VALUE!</x:v>
      </x:c>
      <x:c r="L964" s="68" t="e">
        <x:v>#VALUE!</x:v>
      </x:c>
      <x:c r="M964" s="73" t="e">
        <x:v>#VALUE!</x:v>
      </x:c>
      <x:c r="N964" s="159">
        <x:v>337.04162903801313</x:v>
      </x:c>
      <x:c r="O964" s="106" t="e">
        <x:v>#VALUE!</x:v>
      </x:c>
      <x:c r="P964" s="73" t="e">
        <x:f t="shared" si="200"/>
        <x:v>#VALUE!</x:v>
      </x:c>
      <x:c r="Q964" s="68" t="e">
        <x:v>#VALUE!</x:v>
      </x:c>
      <x:c r="R964" s="73" t="e">
        <x:f t="shared" si="201"/>
        <x:v>#VALUE!</x:v>
      </x:c>
      <x:c r="S964" s="68" t="e">
        <x:v>#VALUE!</x:v>
      </x:c>
      <x:c r="T964" s="73" t="e">
        <x:f t="shared" si="202"/>
        <x:v>#VALUE!</x:v>
      </x:c>
      <x:c r="U964" s="26" t="e">
        <x:v>#VALUE!</x:v>
      </x:c>
      <x:c r="V964" s="26">
        <x:f t="shared" si="203"/>
        <x:v>337.04162903801313</x:v>
      </x:c>
      <x:c r="W964" s="73" t="e">
        <x:f t="shared" si="204"/>
        <x:v>#VALUE!</x:v>
      </x:c>
      <x:c r="X964" s="74" t="e">
        <x:f t="shared" si="205"/>
        <x:v>#VALUE!</x:v>
      </x:c>
      <x:c r="Y964" s="68" t="e">
        <x:f t="shared" si="206"/>
        <x:v>#VALUE!</x:v>
      </x:c>
      <x:c r="Z964" s="68" t="e">
        <x:f t="shared" si="207"/>
        <x:v>#VALUE!</x:v>
      </x:c>
    </x:row>
    <x:row r="965" spans="1:29">
      <x:c r="A965" s="118">
        <x:v>16</x:v>
      </x:c>
      <x:c r="B965" s="118"/>
      <x:c r="C965" s="113">
        <x:v>9</x:v>
      </x:c>
      <x:c r="D965" s="20" t="s">
        <x:v>30</x:v>
      </x:c>
      <x:c r="E965" s="20" t="s">
        <x:v>12</x:v>
      </x:c>
      <x:c r="F965" s="20" t="s">
        <x:v>29</x:v>
      </x:c>
      <x:c r="G965" s="158" t="e">
        <x:f t="shared" si="199"/>
        <x:v>#VALUE!</x:v>
      </x:c>
      <x:c r="H965" s="158">
        <x:f t="shared" si="199"/>
        <x:v>0</x:v>
      </x:c>
      <x:c r="I965" s="285" t="e">
        <x:f t="shared" si="199"/>
        <x:v>#VALUE!</x:v>
      </x:c>
      <x:c r="J965" s="106" t="e">
        <x:v>#VALUE!</x:v>
      </x:c>
      <x:c r="K965" s="73" t="e">
        <x:v>#VALUE!</x:v>
      </x:c>
      <x:c r="L965" s="68" t="e">
        <x:v>#VALUE!</x:v>
      </x:c>
      <x:c r="M965" s="73" t="e">
        <x:v>#VALUE!</x:v>
      </x:c>
      <x:c r="N965" s="159">
        <x:v>0</x:v>
      </x:c>
      <x:c r="O965" s="106" t="e">
        <x:v>#VALUE!</x:v>
      </x:c>
      <x:c r="P965" s="73" t="e">
        <x:f t="shared" si="200"/>
        <x:v>#VALUE!</x:v>
      </x:c>
      <x:c r="Q965" s="68" t="e">
        <x:v>#VALUE!</x:v>
      </x:c>
      <x:c r="R965" s="73" t="e">
        <x:f t="shared" si="201"/>
        <x:v>#VALUE!</x:v>
      </x:c>
      <x:c r="S965" s="68" t="e">
        <x:v>#VALUE!</x:v>
      </x:c>
      <x:c r="T965" s="73" t="e">
        <x:f t="shared" si="202"/>
        <x:v>#VALUE!</x:v>
      </x:c>
      <x:c r="U965" s="26" t="e">
        <x:v>#VALUE!</x:v>
      </x:c>
      <x:c r="V965" s="26">
        <x:f t="shared" si="203"/>
        <x:v>0</x:v>
      </x:c>
      <x:c r="W965" s="73" t="e">
        <x:f t="shared" si="204"/>
        <x:v>#VALUE!</x:v>
      </x:c>
      <x:c r="X965" s="74" t="e">
        <x:f t="shared" si="205"/>
        <x:v>#VALUE!</x:v>
      </x:c>
      <x:c r="Y965" s="68" t="e">
        <x:f t="shared" si="206"/>
        <x:v>#VALUE!</x:v>
      </x:c>
      <x:c r="Z965" s="68" t="e">
        <x:f t="shared" si="207"/>
        <x:v>#VALUE!</x:v>
      </x:c>
      <x:c r="AC965" s="527" t="s">
        <x:v>1694</x:v>
      </x:c>
    </x:row>
    <x:row r="966" spans="1:29">
      <x:c r="A966" s="118">
        <x:v>17</x:v>
      </x:c>
      <x:c r="B966" s="118"/>
      <x:c r="C966" s="113">
        <x:v>9</x:v>
      </x:c>
      <x:c r="D966" s="20" t="s">
        <x:v>1432</x:v>
      </x:c>
      <x:c r="E966" s="20" t="s">
        <x:v>12</x:v>
      </x:c>
      <x:c r="F966" s="20" t="s">
        <x:v>29</x:v>
      </x:c>
      <x:c r="G966" s="158" t="e">
        <x:f t="shared" si="199"/>
        <x:v>#VALUE!</x:v>
      </x:c>
      <x:c r="H966" s="158">
        <x:f t="shared" si="199"/>
        <x:v>0</x:v>
      </x:c>
      <x:c r="I966" s="285" t="e">
        <x:f t="shared" si="199"/>
        <x:v>#VALUE!</x:v>
      </x:c>
      <x:c r="J966" s="106" t="e">
        <x:v>#VALUE!</x:v>
      </x:c>
      <x:c r="K966" s="73" t="e">
        <x:v>#VALUE!</x:v>
      </x:c>
      <x:c r="L966" s="68" t="e">
        <x:v>#VALUE!</x:v>
      </x:c>
      <x:c r="M966" s="73" t="e">
        <x:v>#VALUE!</x:v>
      </x:c>
      <x:c r="N966" s="159">
        <x:v>0</x:v>
      </x:c>
      <x:c r="O966" s="106" t="e">
        <x:v>#VALUE!</x:v>
      </x:c>
      <x:c r="P966" s="73" t="e">
        <x:f t="shared" si="200"/>
        <x:v>#VALUE!</x:v>
      </x:c>
      <x:c r="Q966" s="486">
        <x:v>216</x:v>
      </x:c>
      <x:c r="R966" s="73">
        <x:f t="shared" si="201"/>
        <x:v>0</x:v>
      </x:c>
      <x:c r="S966" s="386"/>
      <x:c r="T966" s="73">
        <x:f t="shared" si="202"/>
        <x:v>0</x:v>
      </x:c>
      <x:c r="U966" s="26" t="e">
        <x:v>#VALUE!</x:v>
      </x:c>
      <x:c r="V966" s="26">
        <x:f t="shared" si="203"/>
        <x:v>0</x:v>
      </x:c>
      <x:c r="W966" s="73" t="e">
        <x:f t="shared" si="204"/>
        <x:v>#VALUE!</x:v>
      </x:c>
      <x:c r="X966" s="74" t="e">
        <x:f t="shared" si="205"/>
        <x:v>#VALUE!</x:v>
      </x:c>
      <x:c r="Y966" s="68" t="e">
        <x:f t="shared" si="206"/>
        <x:v>#VALUE!</x:v>
      </x:c>
      <x:c r="Z966" s="68" t="e">
        <x:f t="shared" si="207"/>
        <x:v>#VALUE!</x:v>
      </x:c>
      <x:c r="AC966" s="527" t="s">
        <x:v>1695</x:v>
      </x:c>
    </x:row>
    <x:row r="967" spans="1:29">
      <x:c r="A967" s="118">
        <x:v>18</x:v>
      </x:c>
      <x:c r="B967" s="118"/>
      <x:c r="C967" s="113">
        <x:v>9</x:v>
      </x:c>
      <x:c r="D967" s="20" t="s">
        <x:v>31</x:v>
      </x:c>
      <x:c r="E967" s="20" t="s">
        <x:v>12</x:v>
      </x:c>
      <x:c r="F967" s="20" t="s">
        <x:v>32</x:v>
      </x:c>
      <x:c r="G967" s="158" t="e">
        <x:f t="shared" si="199"/>
        <x:v>#VALUE!</x:v>
      </x:c>
      <x:c r="H967" s="158">
        <x:f t="shared" si="199"/>
        <x:v>292.98965722631857</x:v>
      </x:c>
      <x:c r="I967" s="285" t="e">
        <x:f t="shared" si="199"/>
        <x:v>#VALUE!</x:v>
      </x:c>
      <x:c r="J967" s="106" t="e">
        <x:v>#VALUE!</x:v>
      </x:c>
      <x:c r="K967" s="73" t="e">
        <x:v>#VALUE!</x:v>
      </x:c>
      <x:c r="L967" s="68" t="e">
        <x:v>#VALUE!</x:v>
      </x:c>
      <x:c r="M967" s="73" t="e">
        <x:v>#VALUE!</x:v>
      </x:c>
      <x:c r="N967" s="159">
        <x:v>292.98965722631857</x:v>
      </x:c>
      <x:c r="O967" s="106" t="e">
        <x:v>#VALUE!</x:v>
      </x:c>
      <x:c r="P967" s="73" t="e">
        <x:f t="shared" si="200"/>
        <x:v>#VALUE!</x:v>
      </x:c>
      <x:c r="Q967" s="68" t="e">
        <x:v>#VALUE!</x:v>
      </x:c>
      <x:c r="R967" s="73" t="e">
        <x:f t="shared" si="201"/>
        <x:v>#VALUE!</x:v>
      </x:c>
      <x:c r="S967" s="68" t="e">
        <x:v>#VALUE!</x:v>
      </x:c>
      <x:c r="T967" s="73" t="e">
        <x:f t="shared" si="202"/>
        <x:v>#VALUE!</x:v>
      </x:c>
      <x:c r="U967" s="26" t="e">
        <x:v>#VALUE!</x:v>
      </x:c>
      <x:c r="V967" s="26">
        <x:f t="shared" si="203"/>
        <x:v>292.98965722631857</x:v>
      </x:c>
      <x:c r="W967" s="73" t="e">
        <x:f t="shared" si="204"/>
        <x:v>#VALUE!</x:v>
      </x:c>
      <x:c r="X967" s="74" t="e">
        <x:f t="shared" si="205"/>
        <x:v>#VALUE!</x:v>
      </x:c>
      <x:c r="Y967" s="68" t="e">
        <x:f t="shared" si="206"/>
        <x:v>#VALUE!</x:v>
      </x:c>
      <x:c r="Z967" s="68" t="e">
        <x:f t="shared" si="207"/>
        <x:v>#VALUE!</x:v>
      </x:c>
    </x:row>
    <x:row r="968" spans="1:29">
      <x:c r="A968" s="118">
        <x:v>19</x:v>
      </x:c>
      <x:c r="B968" s="118"/>
      <x:c r="C968" s="113">
        <x:v>9</x:v>
      </x:c>
      <x:c r="D968" s="210" t="s">
        <x:v>33</x:v>
      </x:c>
      <x:c r="E968" s="210" t="s">
        <x:v>22</x:v>
      </x:c>
      <x:c r="F968" s="20" t="s">
        <x:v>34</x:v>
      </x:c>
      <x:c r="G968" s="158" t="e">
        <x:f t="shared" si="199"/>
        <x:v>#VALUE!</x:v>
      </x:c>
      <x:c r="H968" s="158">
        <x:f t="shared" si="199"/>
        <x:v>293.5</x:v>
      </x:c>
      <x:c r="I968" s="285" t="e">
        <x:f t="shared" si="199"/>
        <x:v>#VALUE!</x:v>
      </x:c>
      <x:c r="J968" s="105" t="e">
        <x:v>#VALUE!</x:v>
      </x:c>
      <x:c r="K968" s="73" t="e">
        <x:v>#VALUE!</x:v>
      </x:c>
      <x:c r="L968" s="72" t="e">
        <x:v>#VALUE!</x:v>
      </x:c>
      <x:c r="M968" s="73" t="e">
        <x:v>#VALUE!</x:v>
      </x:c>
      <x:c r="N968" s="159">
        <x:v>293.5</x:v>
      </x:c>
      <x:c r="O968" s="105" t="e">
        <x:v>#VALUE!</x:v>
      </x:c>
      <x:c r="P968" s="73" t="e">
        <x:f t="shared" si="200"/>
        <x:v>#VALUE!</x:v>
      </x:c>
      <x:c r="Q968" s="68" t="e">
        <x:v>#VALUE!</x:v>
      </x:c>
      <x:c r="R968" s="73" t="e">
        <x:f t="shared" si="201"/>
        <x:v>#VALUE!</x:v>
      </x:c>
      <x:c r="S968" s="72" t="e">
        <x:v>#VALUE!</x:v>
      </x:c>
      <x:c r="T968" s="73" t="e">
        <x:f t="shared" si="202"/>
        <x:v>#VALUE!</x:v>
      </x:c>
      <x:c r="U968" s="26" t="e">
        <x:v>#VALUE!</x:v>
      </x:c>
      <x:c r="V968" s="26">
        <x:f t="shared" si="203"/>
        <x:v>293.5</x:v>
      </x:c>
      <x:c r="W968" s="73" t="e">
        <x:f t="shared" si="204"/>
        <x:v>#VALUE!</x:v>
      </x:c>
      <x:c r="X968" s="74" t="e">
        <x:f t="shared" si="205"/>
        <x:v>#VALUE!</x:v>
      </x:c>
      <x:c r="Y968" s="68" t="e">
        <x:f t="shared" si="206"/>
        <x:v>#VALUE!</x:v>
      </x:c>
      <x:c r="Z968" s="68" t="e">
        <x:f t="shared" si="207"/>
        <x:v>#VALUE!</x:v>
      </x:c>
    </x:row>
    <x:row r="969" spans="1:29">
      <x:c r="A969" s="118">
        <x:v>20</x:v>
      </x:c>
      <x:c r="B969" s="118"/>
      <x:c r="C969" s="196">
        <x:v>9</x:v>
      </x:c>
      <x:c r="D969" s="210" t="s">
        <x:v>35</x:v>
      </x:c>
      <x:c r="E969" s="210" t="s">
        <x:v>22</x:v>
      </x:c>
      <x:c r="F969" s="20" t="s">
        <x:v>34</x:v>
      </x:c>
      <x:c r="G969" s="158" t="e">
        <x:f t="shared" si="199"/>
        <x:v>#VALUE!</x:v>
      </x:c>
      <x:c r="H969" s="158">
        <x:f t="shared" si="199"/>
        <x:v>358.16718537832747</x:v>
      </x:c>
      <x:c r="I969" s="285" t="e">
        <x:f t="shared" si="199"/>
        <x:v>#VALUE!</x:v>
      </x:c>
      <x:c r="J969" s="105" t="e">
        <x:v>#VALUE!</x:v>
      </x:c>
      <x:c r="K969" s="73" t="e">
        <x:v>#VALUE!</x:v>
      </x:c>
      <x:c r="L969" s="72" t="e">
        <x:v>#VALUE!</x:v>
      </x:c>
      <x:c r="M969" s="73" t="e">
        <x:v>#VALUE!</x:v>
      </x:c>
      <x:c r="N969" s="159">
        <x:v>358.16718537832747</x:v>
      </x:c>
      <x:c r="O969" s="105" t="e">
        <x:v>#VALUE!</x:v>
      </x:c>
      <x:c r="P969" s="73" t="e">
        <x:f t="shared" si="200"/>
        <x:v>#VALUE!</x:v>
      </x:c>
      <x:c r="Q969" s="68" t="e">
        <x:v>#VALUE!</x:v>
      </x:c>
      <x:c r="R969" s="73" t="e">
        <x:f t="shared" si="201"/>
        <x:v>#VALUE!</x:v>
      </x:c>
      <x:c r="S969" s="72" t="e">
        <x:v>#VALUE!</x:v>
      </x:c>
      <x:c r="T969" s="73" t="e">
        <x:f t="shared" si="202"/>
        <x:v>#VALUE!</x:v>
      </x:c>
      <x:c r="U969" s="26" t="e">
        <x:v>#VALUE!</x:v>
      </x:c>
      <x:c r="V969" s="26">
        <x:f t="shared" si="203"/>
        <x:v>358.16718537832747</x:v>
      </x:c>
      <x:c r="W969" s="73" t="e">
        <x:f t="shared" si="204"/>
        <x:v>#VALUE!</x:v>
      </x:c>
      <x:c r="X969" s="74" t="e">
        <x:f t="shared" si="205"/>
        <x:v>#VALUE!</x:v>
      </x:c>
      <x:c r="Y969" s="72" t="e">
        <x:f t="shared" si="206"/>
        <x:v>#VALUE!</x:v>
      </x:c>
      <x:c r="Z969" s="72" t="e">
        <x:f t="shared" si="207"/>
        <x:v>#VALUE!</x:v>
      </x:c>
    </x:row>
    <x:row r="970" spans="1:29">
      <x:c r="A970" s="118">
        <x:v>21</x:v>
      </x:c>
      <x:c r="B970" s="118"/>
      <x:c r="C970" s="113">
        <x:v>9</x:v>
      </x:c>
      <x:c r="D970" s="210" t="s">
        <x:v>36</x:v>
      </x:c>
      <x:c r="E970" s="210" t="s">
        <x:v>12</x:v>
      </x:c>
      <x:c r="F970" s="20" t="s">
        <x:v>37</x:v>
      </x:c>
      <x:c r="G970" s="158" t="e">
        <x:f t="shared" si="199"/>
        <x:v>#VALUE!</x:v>
      </x:c>
      <x:c r="H970" s="158">
        <x:f t="shared" si="199"/>
        <x:v>237.29575554800454</x:v>
      </x:c>
      <x:c r="I970" s="285" t="e">
        <x:f t="shared" si="199"/>
        <x:v>#VALUE!</x:v>
      </x:c>
      <x:c r="J970" s="106" t="e">
        <x:v>#VALUE!</x:v>
      </x:c>
      <x:c r="K970" s="73" t="e">
        <x:v>#VALUE!</x:v>
      </x:c>
      <x:c r="L970" s="68" t="e">
        <x:v>#VALUE!</x:v>
      </x:c>
      <x:c r="M970" s="73" t="e">
        <x:v>#VALUE!</x:v>
      </x:c>
      <x:c r="N970" s="159">
        <x:v>237.29575554800454</x:v>
      </x:c>
      <x:c r="O970" s="106" t="e">
        <x:v>#VALUE!</x:v>
      </x:c>
      <x:c r="P970" s="73" t="e">
        <x:f t="shared" si="200"/>
        <x:v>#VALUE!</x:v>
      </x:c>
      <x:c r="Q970" s="68" t="e">
        <x:v>#VALUE!</x:v>
      </x:c>
      <x:c r="R970" s="73" t="e">
        <x:f t="shared" si="201"/>
        <x:v>#VALUE!</x:v>
      </x:c>
      <x:c r="S970" s="68" t="e">
        <x:v>#VALUE!</x:v>
      </x:c>
      <x:c r="T970" s="73" t="e">
        <x:f t="shared" si="202"/>
        <x:v>#VALUE!</x:v>
      </x:c>
      <x:c r="U970" s="26" t="e">
        <x:v>#VALUE!</x:v>
      </x:c>
      <x:c r="V970" s="26">
        <x:f t="shared" si="203"/>
        <x:v>237.29575554800454</x:v>
      </x:c>
      <x:c r="W970" s="73" t="e">
        <x:f t="shared" si="204"/>
        <x:v>#VALUE!</x:v>
      </x:c>
      <x:c r="X970" s="74" t="e">
        <x:f t="shared" si="205"/>
        <x:v>#VALUE!</x:v>
      </x:c>
      <x:c r="Y970" s="68" t="e">
        <x:f t="shared" si="206"/>
        <x:v>#VALUE!</x:v>
      </x:c>
      <x:c r="Z970" s="68" t="e">
        <x:f t="shared" si="207"/>
        <x:v>#VALUE!</x:v>
      </x:c>
    </x:row>
    <x:row r="971" spans="1:29">
      <x:c r="A971" s="118">
        <x:v>22</x:v>
      </x:c>
      <x:c r="B971" s="118"/>
      <x:c r="C971" s="113">
        <x:v>9</x:v>
      </x:c>
      <x:c r="D971" s="210" t="s">
        <x:v>38</x:v>
      </x:c>
      <x:c r="E971" s="210" t="s">
        <x:v>12</x:v>
      </x:c>
      <x:c r="F971" s="20" t="s">
        <x:v>37</x:v>
      </x:c>
      <x:c r="G971" s="158" t="e">
        <x:f t="shared" si="199"/>
        <x:v>#VALUE!</x:v>
      </x:c>
      <x:c r="H971" s="158">
        <x:f t="shared" si="199"/>
        <x:v>0</x:v>
      </x:c>
      <x:c r="I971" s="285" t="e">
        <x:f t="shared" si="199"/>
        <x:v>#VALUE!</x:v>
      </x:c>
      <x:c r="J971" s="106" t="e">
        <x:v>#VALUE!</x:v>
      </x:c>
      <x:c r="K971" s="73" t="e">
        <x:v>#VALUE!</x:v>
      </x:c>
      <x:c r="L971" s="68" t="e">
        <x:v>#VALUE!</x:v>
      </x:c>
      <x:c r="M971" s="73" t="e">
        <x:v>#VALUE!</x:v>
      </x:c>
      <x:c r="N971" s="159">
        <x:v>0</x:v>
      </x:c>
      <x:c r="O971" s="106" t="e">
        <x:v>#VALUE!</x:v>
      </x:c>
      <x:c r="P971" s="73" t="e">
        <x:f t="shared" si="200"/>
        <x:v>#VALUE!</x:v>
      </x:c>
      <x:c r="Q971" s="68" t="e">
        <x:v>#VALUE!</x:v>
      </x:c>
      <x:c r="R971" s="73" t="e">
        <x:f t="shared" si="201"/>
        <x:v>#VALUE!</x:v>
      </x:c>
      <x:c r="S971" s="68" t="e">
        <x:v>#VALUE!</x:v>
      </x:c>
      <x:c r="T971" s="73" t="e">
        <x:f t="shared" si="202"/>
        <x:v>#VALUE!</x:v>
      </x:c>
      <x:c r="U971" s="26" t="e">
        <x:v>#VALUE!</x:v>
      </x:c>
      <x:c r="V971" s="26">
        <x:f t="shared" si="203"/>
        <x:v>0</x:v>
      </x:c>
      <x:c r="W971" s="73" t="e">
        <x:f t="shared" si="204"/>
        <x:v>#VALUE!</x:v>
      </x:c>
      <x:c r="X971" s="74" t="e">
        <x:f t="shared" si="205"/>
        <x:v>#VALUE!</x:v>
      </x:c>
      <x:c r="Y971" s="68" t="e">
        <x:f t="shared" si="206"/>
        <x:v>#VALUE!</x:v>
      </x:c>
      <x:c r="Z971" s="68" t="e">
        <x:f t="shared" si="207"/>
        <x:v>#VALUE!</x:v>
      </x:c>
      <x:c r="AC971" s="527" t="s">
        <x:v>1693</x:v>
      </x:c>
    </x:row>
    <x:row r="972" spans="1:29">
      <x:c r="A972" s="118">
        <x:v>23</x:v>
      </x:c>
      <x:c r="B972" s="118"/>
      <x:c r="C972" s="113">
        <x:v>9</x:v>
      </x:c>
      <x:c r="D972" s="210" t="s">
        <x:v>1433</x:v>
      </x:c>
      <x:c r="E972" s="210" t="s">
        <x:v>12</x:v>
      </x:c>
      <x:c r="F972" s="20" t="s">
        <x:v>37</x:v>
      </x:c>
      <x:c r="G972" s="158" t="e">
        <x:f t="shared" si="199"/>
        <x:v>#VALUE!</x:v>
      </x:c>
      <x:c r="H972" s="158">
        <x:f t="shared" si="199"/>
        <x:v>0</x:v>
      </x:c>
      <x:c r="I972" s="285" t="e">
        <x:f t="shared" si="199"/>
        <x:v>#VALUE!</x:v>
      </x:c>
      <x:c r="J972" s="106" t="e">
        <x:v>#VALUE!</x:v>
      </x:c>
      <x:c r="K972" s="73" t="e">
        <x:v>#VALUE!</x:v>
      </x:c>
      <x:c r="L972" s="68" t="e">
        <x:v>#VALUE!</x:v>
      </x:c>
      <x:c r="M972" s="73" t="e">
        <x:v>#VALUE!</x:v>
      </x:c>
      <x:c r="N972" s="159">
        <x:v>0</x:v>
      </x:c>
      <x:c r="O972" s="106" t="e">
        <x:v>#VALUE!</x:v>
      </x:c>
      <x:c r="P972" s="73" t="e">
        <x:f t="shared" si="200"/>
        <x:v>#VALUE!</x:v>
      </x:c>
      <x:c r="Q972" s="68" t="e">
        <x:v>#VALUE!</x:v>
      </x:c>
      <x:c r="R972" s="73" t="e">
        <x:f t="shared" si="201"/>
        <x:v>#VALUE!</x:v>
      </x:c>
      <x:c r="S972" s="68" t="e">
        <x:v>#VALUE!</x:v>
      </x:c>
      <x:c r="T972" s="73" t="e">
        <x:f t="shared" si="202"/>
        <x:v>#VALUE!</x:v>
      </x:c>
      <x:c r="U972" s="26" t="e">
        <x:v>#VALUE!</x:v>
      </x:c>
      <x:c r="V972" s="26">
        <x:f t="shared" si="203"/>
        <x:v>0</x:v>
      </x:c>
      <x:c r="W972" s="73" t="e">
        <x:f t="shared" si="204"/>
        <x:v>#VALUE!</x:v>
      </x:c>
      <x:c r="X972" s="74" t="e">
        <x:f t="shared" si="205"/>
        <x:v>#VALUE!</x:v>
      </x:c>
      <x:c r="Y972" s="68" t="e">
        <x:f t="shared" si="206"/>
        <x:v>#VALUE!</x:v>
      </x:c>
      <x:c r="Z972" s="68" t="e">
        <x:f t="shared" si="207"/>
        <x:v>#VALUE!</x:v>
      </x:c>
    </x:row>
    <x:row r="973" spans="1:29">
      <x:c r="A973" s="118">
        <x:v>24</x:v>
      </x:c>
      <x:c r="B973" s="118"/>
      <x:c r="C973" s="113">
        <x:v>9</x:v>
      </x:c>
      <x:c r="D973" s="210" t="s">
        <x:v>39</x:v>
      </x:c>
      <x:c r="E973" s="210" t="s">
        <x:v>22</x:v>
      </x:c>
      <x:c r="F973" s="20" t="s">
        <x:v>40</x:v>
      </x:c>
      <x:c r="G973" s="158" t="e">
        <x:f t="shared" si="199"/>
        <x:v>#VALUE!</x:v>
      </x:c>
      <x:c r="H973" s="158">
        <x:f t="shared" si="199"/>
        <x:v>446.79559370061378</x:v>
      </x:c>
      <x:c r="I973" s="285" t="e">
        <x:f t="shared" si="199"/>
        <x:v>#VALUE!</x:v>
      </x:c>
      <x:c r="J973" s="106" t="e">
        <x:v>#VALUE!</x:v>
      </x:c>
      <x:c r="K973" s="73" t="e">
        <x:v>#VALUE!</x:v>
      </x:c>
      <x:c r="L973" s="68" t="e">
        <x:v>#VALUE!</x:v>
      </x:c>
      <x:c r="M973" s="73" t="e">
        <x:v>#VALUE!</x:v>
      </x:c>
      <x:c r="N973" s="159">
        <x:v>446.79559370061378</x:v>
      </x:c>
      <x:c r="O973" s="106" t="e">
        <x:v>#VALUE!</x:v>
      </x:c>
      <x:c r="P973" s="73" t="e">
        <x:f t="shared" si="200"/>
        <x:v>#VALUE!</x:v>
      </x:c>
      <x:c r="Q973" s="68" t="e">
        <x:v>#VALUE!</x:v>
      </x:c>
      <x:c r="R973" s="73" t="e">
        <x:f t="shared" si="201"/>
        <x:v>#VALUE!</x:v>
      </x:c>
      <x:c r="S973" s="68" t="e">
        <x:v>#VALUE!</x:v>
      </x:c>
      <x:c r="T973" s="73" t="e">
        <x:f t="shared" si="202"/>
        <x:v>#VALUE!</x:v>
      </x:c>
      <x:c r="U973" s="26" t="e">
        <x:v>#VALUE!</x:v>
      </x:c>
      <x:c r="V973" s="26">
        <x:f t="shared" si="203"/>
        <x:v>446.79559370061378</x:v>
      </x:c>
      <x:c r="W973" s="73" t="e">
        <x:f t="shared" si="204"/>
        <x:v>#VALUE!</x:v>
      </x:c>
      <x:c r="X973" s="74" t="e">
        <x:f t="shared" si="205"/>
        <x:v>#VALUE!</x:v>
      </x:c>
      <x:c r="Y973" s="68" t="e">
        <x:f t="shared" si="206"/>
        <x:v>#VALUE!</x:v>
      </x:c>
      <x:c r="Z973" s="68" t="e">
        <x:f t="shared" si="207"/>
        <x:v>#VALUE!</x:v>
      </x:c>
    </x:row>
    <x:row r="974" spans="1:29">
      <x:c r="A974" s="118">
        <x:v>25</x:v>
      </x:c>
      <x:c r="B974" s="118"/>
      <x:c r="C974" s="113">
        <x:v>9</x:v>
      </x:c>
      <x:c r="D974" s="210" t="s">
        <x:v>41</x:v>
      </x:c>
      <x:c r="E974" s="210" t="s">
        <x:v>22</x:v>
      </x:c>
      <x:c r="F974" s="20" t="s">
        <x:v>40</x:v>
      </x:c>
      <x:c r="G974" s="158" t="e">
        <x:f t="shared" si="199"/>
        <x:v>#VALUE!</x:v>
      </x:c>
      <x:c r="H974" s="158">
        <x:f t="shared" si="199"/>
        <x:v>0</x:v>
      </x:c>
      <x:c r="I974" s="285" t="e">
        <x:f t="shared" si="199"/>
        <x:v>#VALUE!</x:v>
      </x:c>
      <x:c r="J974" s="106" t="e">
        <x:v>#VALUE!</x:v>
      </x:c>
      <x:c r="K974" s="73" t="e">
        <x:v>#VALUE!</x:v>
      </x:c>
      <x:c r="L974" s="68" t="e">
        <x:v>#VALUE!</x:v>
      </x:c>
      <x:c r="M974" s="73" t="e">
        <x:v>#VALUE!</x:v>
      </x:c>
      <x:c r="N974" s="159">
        <x:v>0</x:v>
      </x:c>
      <x:c r="O974" s="106" t="e">
        <x:v>#VALUE!</x:v>
      </x:c>
      <x:c r="P974" s="73" t="e">
        <x:f t="shared" si="200"/>
        <x:v>#VALUE!</x:v>
      </x:c>
      <x:c r="Q974" s="68" t="e">
        <x:v>#VALUE!</x:v>
      </x:c>
      <x:c r="R974" s="73" t="e">
        <x:f t="shared" si="201"/>
        <x:v>#VALUE!</x:v>
      </x:c>
      <x:c r="S974" s="68" t="e">
        <x:v>#VALUE!</x:v>
      </x:c>
      <x:c r="T974" s="73" t="e">
        <x:f t="shared" si="202"/>
        <x:v>#VALUE!</x:v>
      </x:c>
      <x:c r="U974" s="26" t="e">
        <x:v>#VALUE!</x:v>
      </x:c>
      <x:c r="V974" s="26">
        <x:f t="shared" si="203"/>
        <x:v>0</x:v>
      </x:c>
      <x:c r="W974" s="73" t="e">
        <x:f t="shared" si="204"/>
        <x:v>#VALUE!</x:v>
      </x:c>
      <x:c r="X974" s="74" t="e">
        <x:f t="shared" si="205"/>
        <x:v>#VALUE!</x:v>
      </x:c>
      <x:c r="Y974" s="68" t="e">
        <x:f t="shared" si="206"/>
        <x:v>#VALUE!</x:v>
      </x:c>
      <x:c r="Z974" s="68" t="e">
        <x:f t="shared" si="207"/>
        <x:v>#VALUE!</x:v>
      </x:c>
    </x:row>
    <x:row r="975" spans="1:29">
      <x:c r="A975" s="118">
        <x:v>26</x:v>
      </x:c>
      <x:c r="B975" s="118"/>
      <x:c r="C975" s="113">
        <x:v>9</x:v>
      </x:c>
      <x:c r="D975" s="210" t="s">
        <x:v>42</x:v>
      </x:c>
      <x:c r="E975" s="210" t="s">
        <x:v>12</x:v>
      </x:c>
      <x:c r="F975" s="20" t="s">
        <x:v>43</x:v>
      </x:c>
      <x:c r="G975" s="158" t="e">
        <x:f t="shared" si="199"/>
        <x:v>#VALUE!</x:v>
      </x:c>
      <x:c r="H975" s="158">
        <x:f t="shared" si="199"/>
        <x:v>295.74731798755823</x:v>
      </x:c>
      <x:c r="I975" s="285" t="e">
        <x:f t="shared" si="199"/>
        <x:v>#VALUE!</x:v>
      </x:c>
      <x:c r="J975" s="106" t="e">
        <x:v>#VALUE!</x:v>
      </x:c>
      <x:c r="K975" s="73" t="e">
        <x:v>#VALUE!</x:v>
      </x:c>
      <x:c r="L975" s="68" t="e">
        <x:v>#VALUE!</x:v>
      </x:c>
      <x:c r="M975" s="73" t="e">
        <x:v>#VALUE!</x:v>
      </x:c>
      <x:c r="N975" s="159">
        <x:v>295.74731798755823</x:v>
      </x:c>
      <x:c r="O975" s="106" t="e">
        <x:v>#VALUE!</x:v>
      </x:c>
      <x:c r="P975" s="73" t="e">
        <x:f t="shared" si="200"/>
        <x:v>#VALUE!</x:v>
      </x:c>
      <x:c r="Q975" s="68" t="e">
        <x:v>#VALUE!</x:v>
      </x:c>
      <x:c r="R975" s="73" t="e">
        <x:f t="shared" si="201"/>
        <x:v>#VALUE!</x:v>
      </x:c>
      <x:c r="S975" s="68" t="e">
        <x:v>#VALUE!</x:v>
      </x:c>
      <x:c r="T975" s="73" t="e">
        <x:f t="shared" si="202"/>
        <x:v>#VALUE!</x:v>
      </x:c>
      <x:c r="U975" s="26" t="e">
        <x:v>#VALUE!</x:v>
      </x:c>
      <x:c r="V975" s="26">
        <x:f t="shared" si="203"/>
        <x:v>295.74731798755823</x:v>
      </x:c>
      <x:c r="W975" s="73" t="e">
        <x:f t="shared" si="204"/>
        <x:v>#VALUE!</x:v>
      </x:c>
      <x:c r="X975" s="74" t="e">
        <x:f t="shared" si="205"/>
        <x:v>#VALUE!</x:v>
      </x:c>
      <x:c r="Y975" s="68" t="e">
        <x:f t="shared" si="206"/>
        <x:v>#VALUE!</x:v>
      </x:c>
      <x:c r="Z975" s="68" t="e">
        <x:f t="shared" si="207"/>
        <x:v>#VALUE!</x:v>
      </x:c>
    </x:row>
    <x:row r="976" spans="1:29">
      <x:c r="A976" s="118">
        <x:v>27</x:v>
      </x:c>
      <x:c r="B976" s="118"/>
      <x:c r="C976" s="113">
        <x:v>9</x:v>
      </x:c>
      <x:c r="D976" s="210" t="s">
        <x:v>44</x:v>
      </x:c>
      <x:c r="E976" s="210" t="s">
        <x:v>22</x:v>
      </x:c>
      <x:c r="F976" s="20" t="s">
        <x:v>45</x:v>
      </x:c>
      <x:c r="G976" s="158" t="e">
        <x:f t="shared" si="199"/>
        <x:v>#VALUE!</x:v>
      </x:c>
      <x:c r="H976" s="158">
        <x:f t="shared" si="199"/>
        <x:v>214.73</x:v>
      </x:c>
      <x:c r="I976" s="285" t="e">
        <x:f t="shared" si="199"/>
        <x:v>#VALUE!</x:v>
      </x:c>
      <x:c r="J976" s="106" t="e">
        <x:v>#VALUE!</x:v>
      </x:c>
      <x:c r="K976" s="73" t="e">
        <x:v>#VALUE!</x:v>
      </x:c>
      <x:c r="L976" s="68" t="e">
        <x:v>#VALUE!</x:v>
      </x:c>
      <x:c r="M976" s="73" t="e">
        <x:v>#VALUE!</x:v>
      </x:c>
      <x:c r="N976" s="159">
        <x:v>214.73</x:v>
      </x:c>
      <x:c r="O976" s="106" t="e">
        <x:v>#VALUE!</x:v>
      </x:c>
      <x:c r="P976" s="73" t="e">
        <x:f t="shared" si="200"/>
        <x:v>#VALUE!</x:v>
      </x:c>
      <x:c r="Q976" s="68" t="e">
        <x:v>#VALUE!</x:v>
      </x:c>
      <x:c r="R976" s="73" t="e">
        <x:f t="shared" si="201"/>
        <x:v>#VALUE!</x:v>
      </x:c>
      <x:c r="S976" s="68" t="e">
        <x:v>#VALUE!</x:v>
      </x:c>
      <x:c r="T976" s="73" t="e">
        <x:f t="shared" si="202"/>
        <x:v>#VALUE!</x:v>
      </x:c>
      <x:c r="U976" s="26" t="e">
        <x:v>#VALUE!</x:v>
      </x:c>
      <x:c r="V976" s="26">
        <x:f t="shared" si="203"/>
        <x:v>214.73</x:v>
      </x:c>
      <x:c r="W976" s="73" t="e">
        <x:f t="shared" si="204"/>
        <x:v>#VALUE!</x:v>
      </x:c>
      <x:c r="X976" s="74" t="e">
        <x:f t="shared" si="205"/>
        <x:v>#VALUE!</x:v>
      </x:c>
      <x:c r="Y976" s="68" t="e">
        <x:f t="shared" si="206"/>
        <x:v>#VALUE!</x:v>
      </x:c>
      <x:c r="Z976" s="68" t="e">
        <x:f t="shared" si="207"/>
        <x:v>#VALUE!</x:v>
      </x:c>
    </x:row>
    <x:row r="977" spans="1:30">
      <x:c r="A977" s="118">
        <x:v>28</x:v>
      </x:c>
      <x:c r="B977" s="118"/>
      <x:c r="C977" s="113">
        <x:v>9</x:v>
      </x:c>
      <x:c r="D977" s="210" t="s">
        <x:v>46</x:v>
      </x:c>
      <x:c r="E977" s="210" t="s">
        <x:v>22</x:v>
      </x:c>
      <x:c r="F977" s="20" t="s">
        <x:v>45</x:v>
      </x:c>
      <x:c r="G977" s="158" t="e">
        <x:f t="shared" si="199"/>
        <x:v>#VALUE!</x:v>
      </x:c>
      <x:c r="H977" s="158">
        <x:f t="shared" si="199"/>
        <x:v>256.8178649324999</x:v>
      </x:c>
      <x:c r="I977" s="285" t="e">
        <x:f t="shared" si="199"/>
        <x:v>#VALUE!</x:v>
      </x:c>
      <x:c r="J977" s="106" t="e">
        <x:v>#VALUE!</x:v>
      </x:c>
      <x:c r="K977" s="73" t="e">
        <x:v>#VALUE!</x:v>
      </x:c>
      <x:c r="L977" s="68" t="e">
        <x:v>#VALUE!</x:v>
      </x:c>
      <x:c r="M977" s="73" t="e">
        <x:v>#VALUE!</x:v>
      </x:c>
      <x:c r="N977" s="159">
        <x:v>256.8178649324999</x:v>
      </x:c>
      <x:c r="O977" s="106" t="e">
        <x:v>#VALUE!</x:v>
      </x:c>
      <x:c r="P977" s="73" t="e">
        <x:f t="shared" si="200"/>
        <x:v>#VALUE!</x:v>
      </x:c>
      <x:c r="Q977" s="68" t="e">
        <x:v>#VALUE!</x:v>
      </x:c>
      <x:c r="R977" s="73" t="e">
        <x:f t="shared" si="201"/>
        <x:v>#VALUE!</x:v>
      </x:c>
      <x:c r="S977" s="68" t="e">
        <x:v>#VALUE!</x:v>
      </x:c>
      <x:c r="T977" s="73" t="e">
        <x:f t="shared" si="202"/>
        <x:v>#VALUE!</x:v>
      </x:c>
      <x:c r="U977" s="26" t="e">
        <x:v>#VALUE!</x:v>
      </x:c>
      <x:c r="V977" s="26">
        <x:f t="shared" si="203"/>
        <x:v>256.8178649324999</x:v>
      </x:c>
      <x:c r="W977" s="73" t="e">
        <x:f t="shared" si="204"/>
        <x:v>#VALUE!</x:v>
      </x:c>
      <x:c r="X977" s="74" t="e">
        <x:f t="shared" si="205"/>
        <x:v>#VALUE!</x:v>
      </x:c>
      <x:c r="Y977" s="68" t="e">
        <x:f t="shared" si="206"/>
        <x:v>#VALUE!</x:v>
      </x:c>
      <x:c r="Z977" s="68" t="e">
        <x:f t="shared" si="207"/>
        <x:v>#VALUE!</x:v>
      </x:c>
    </x:row>
    <x:row r="978" spans="1:30">
      <x:c r="A978" s="118">
        <x:v>29</x:v>
      </x:c>
      <x:c r="B978" s="118"/>
      <x:c r="C978" s="113">
        <x:v>9</x:v>
      </x:c>
      <x:c r="D978" s="210" t="s">
        <x:v>47</x:v>
      </x:c>
      <x:c r="E978" s="210" t="s">
        <x:v>22</x:v>
      </x:c>
      <x:c r="F978" s="20" t="s">
        <x:v>48</x:v>
      </x:c>
      <x:c r="G978" s="158" t="e">
        <x:f t="shared" si="199"/>
        <x:v>#VALUE!</x:v>
      </x:c>
      <x:c r="H978" s="158">
        <x:f t="shared" si="199"/>
        <x:v>228.19</x:v>
      </x:c>
      <x:c r="I978" s="285" t="e">
        <x:f t="shared" si="199"/>
        <x:v>#VALUE!</x:v>
      </x:c>
      <x:c r="J978" s="106" t="e">
        <x:v>#VALUE!</x:v>
      </x:c>
      <x:c r="K978" s="73" t="e">
        <x:v>#VALUE!</x:v>
      </x:c>
      <x:c r="L978" s="68" t="e">
        <x:v>#VALUE!</x:v>
      </x:c>
      <x:c r="M978" s="73" t="e">
        <x:v>#VALUE!</x:v>
      </x:c>
      <x:c r="N978" s="159">
        <x:v>228.19</x:v>
      </x:c>
      <x:c r="O978" s="106" t="e">
        <x:v>#VALUE!</x:v>
      </x:c>
      <x:c r="P978" s="73" t="e">
        <x:f t="shared" si="200"/>
        <x:v>#VALUE!</x:v>
      </x:c>
      <x:c r="Q978" s="68" t="e">
        <x:v>#VALUE!</x:v>
      </x:c>
      <x:c r="R978" s="73" t="e">
        <x:f t="shared" si="201"/>
        <x:v>#VALUE!</x:v>
      </x:c>
      <x:c r="S978" s="68" t="e">
        <x:v>#VALUE!</x:v>
      </x:c>
      <x:c r="T978" s="73" t="e">
        <x:f t="shared" si="202"/>
        <x:v>#VALUE!</x:v>
      </x:c>
      <x:c r="U978" s="26" t="e">
        <x:v>#VALUE!</x:v>
      </x:c>
      <x:c r="V978" s="26">
        <x:f t="shared" si="203"/>
        <x:v>228.19</x:v>
      </x:c>
      <x:c r="W978" s="73" t="e">
        <x:f t="shared" si="204"/>
        <x:v>#VALUE!</x:v>
      </x:c>
      <x:c r="X978" s="74" t="e">
        <x:f t="shared" si="205"/>
        <x:v>#VALUE!</x:v>
      </x:c>
      <x:c r="Y978" s="68" t="e">
        <x:f t="shared" si="206"/>
        <x:v>#VALUE!</x:v>
      </x:c>
      <x:c r="Z978" s="68" t="e">
        <x:f t="shared" si="207"/>
        <x:v>#VALUE!</x:v>
      </x:c>
    </x:row>
    <x:row r="979" spans="1:30">
      <x:c r="A979" s="118">
        <x:v>30</x:v>
      </x:c>
      <x:c r="B979" s="118"/>
      <x:c r="C979" s="113">
        <x:v>9</x:v>
      </x:c>
      <x:c r="D979" s="210" t="s">
        <x:v>49</x:v>
      </x:c>
      <x:c r="E979" s="210" t="s">
        <x:v>22</x:v>
      </x:c>
      <x:c r="F979" s="20" t="s">
        <x:v>48</x:v>
      </x:c>
      <x:c r="G979" s="158" t="e">
        <x:f t="shared" si="199"/>
        <x:v>#VALUE!</x:v>
      </x:c>
      <x:c r="H979" s="158">
        <x:f t="shared" si="199"/>
        <x:v>271.3983275852151</x:v>
      </x:c>
      <x:c r="I979" s="285" t="e">
        <x:f t="shared" si="199"/>
        <x:v>#VALUE!</x:v>
      </x:c>
      <x:c r="J979" s="106" t="e">
        <x:v>#VALUE!</x:v>
      </x:c>
      <x:c r="K979" s="73" t="e">
        <x:v>#VALUE!</x:v>
      </x:c>
      <x:c r="L979" s="68" t="e">
        <x:v>#VALUE!</x:v>
      </x:c>
      <x:c r="M979" s="73" t="e">
        <x:v>#VALUE!</x:v>
      </x:c>
      <x:c r="N979" s="159">
        <x:v>271.3983275852151</x:v>
      </x:c>
      <x:c r="O979" s="106" t="e">
        <x:v>#VALUE!</x:v>
      </x:c>
      <x:c r="P979" s="73" t="e">
        <x:f t="shared" si="200"/>
        <x:v>#VALUE!</x:v>
      </x:c>
      <x:c r="Q979" s="68" t="e">
        <x:v>#VALUE!</x:v>
      </x:c>
      <x:c r="R979" s="73" t="e">
        <x:f t="shared" si="201"/>
        <x:v>#VALUE!</x:v>
      </x:c>
      <x:c r="S979" s="68" t="e">
        <x:v>#VALUE!</x:v>
      </x:c>
      <x:c r="T979" s="73" t="e">
        <x:f t="shared" si="202"/>
        <x:v>#VALUE!</x:v>
      </x:c>
      <x:c r="U979" s="26" t="e">
        <x:v>#VALUE!</x:v>
      </x:c>
      <x:c r="V979" s="26">
        <x:f t="shared" si="203"/>
        <x:v>271.3983275852151</x:v>
      </x:c>
      <x:c r="W979" s="73" t="e">
        <x:f t="shared" si="204"/>
        <x:v>#VALUE!</x:v>
      </x:c>
      <x:c r="X979" s="74" t="e">
        <x:f t="shared" si="205"/>
        <x:v>#VALUE!</x:v>
      </x:c>
      <x:c r="Y979" s="68" t="e">
        <x:f t="shared" si="206"/>
        <x:v>#VALUE!</x:v>
      </x:c>
      <x:c r="Z979" s="68" t="e">
        <x:f t="shared" si="207"/>
        <x:v>#VALUE!</x:v>
      </x:c>
    </x:row>
    <x:row r="980" spans="1:30">
      <x:c r="A980" s="118">
        <x:v>31</x:v>
      </x:c>
      <x:c r="B980" s="118"/>
      <x:c r="C980" s="113">
        <x:v>9</x:v>
      </x:c>
      <x:c r="D980" s="210" t="s">
        <x:v>50</x:v>
      </x:c>
      <x:c r="E980" s="210" t="s">
        <x:v>9</x:v>
      </x:c>
      <x:c r="F980" s="20" t="s">
        <x:v>51</x:v>
      </x:c>
      <x:c r="G980" s="158" t="e">
        <x:f t="shared" si="199"/>
        <x:v>#VALUE!</x:v>
      </x:c>
      <x:c r="H980" s="158">
        <x:f t="shared" si="199"/>
        <x:v>583.22400320732902</x:v>
      </x:c>
      <x:c r="I980" s="285" t="e">
        <x:f t="shared" si="199"/>
        <x:v>#VALUE!</x:v>
      </x:c>
      <x:c r="J980" s="106" t="e">
        <x:v>#VALUE!</x:v>
      </x:c>
      <x:c r="K980" s="73" t="e">
        <x:v>#VALUE!</x:v>
      </x:c>
      <x:c r="L980" s="68" t="e">
        <x:v>#VALUE!</x:v>
      </x:c>
      <x:c r="M980" s="73" t="e">
        <x:v>#VALUE!</x:v>
      </x:c>
      <x:c r="N980" s="159">
        <x:v>583.22400320732902</x:v>
      </x:c>
      <x:c r="O980" s="106" t="e">
        <x:v>#VALUE!</x:v>
      </x:c>
      <x:c r="P980" s="73" t="e">
        <x:f t="shared" si="200"/>
        <x:v>#VALUE!</x:v>
      </x:c>
      <x:c r="Q980" s="68" t="e">
        <x:v>#VALUE!</x:v>
      </x:c>
      <x:c r="R980" s="73" t="e">
        <x:f t="shared" si="201"/>
        <x:v>#VALUE!</x:v>
      </x:c>
      <x:c r="S980" s="68" t="e">
        <x:v>#VALUE!</x:v>
      </x:c>
      <x:c r="T980" s="73" t="e">
        <x:f t="shared" si="202"/>
        <x:v>#VALUE!</x:v>
      </x:c>
      <x:c r="U980" s="26" t="e">
        <x:v>#VALUE!</x:v>
      </x:c>
      <x:c r="V980" s="26">
        <x:f t="shared" si="203"/>
        <x:v>583.22400320732902</x:v>
      </x:c>
      <x:c r="W980" s="73" t="e">
        <x:f t="shared" si="204"/>
        <x:v>#VALUE!</x:v>
      </x:c>
      <x:c r="X980" s="74" t="e">
        <x:f t="shared" si="205"/>
        <x:v>#VALUE!</x:v>
      </x:c>
      <x:c r="Y980" s="68" t="e">
        <x:f t="shared" si="206"/>
        <x:v>#VALUE!</x:v>
      </x:c>
      <x:c r="Z980" s="68" t="e">
        <x:f t="shared" si="207"/>
        <x:v>#VALUE!</x:v>
      </x:c>
    </x:row>
    <x:row r="981" spans="1:30">
      <x:c r="A981" s="118">
        <x:v>32</x:v>
      </x:c>
      <x:c r="B981" s="118"/>
      <x:c r="C981" s="113">
        <x:v>9</x:v>
      </x:c>
      <x:c r="D981" s="210" t="s">
        <x:v>52</x:v>
      </x:c>
      <x:c r="E981" s="210" t="s">
        <x:v>22</x:v>
      </x:c>
      <x:c r="F981" s="20" t="s">
        <x:v>53</x:v>
      </x:c>
      <x:c r="G981" s="158" t="e">
        <x:f t="shared" si="199"/>
        <x:v>#VALUE!</x:v>
      </x:c>
      <x:c r="H981" s="158">
        <x:f t="shared" si="199"/>
        <x:v>452.94</x:v>
      </x:c>
      <x:c r="I981" s="285" t="e">
        <x:f t="shared" si="199"/>
        <x:v>#VALUE!</x:v>
      </x:c>
      <x:c r="J981" s="106" t="e">
        <x:v>#VALUE!</x:v>
      </x:c>
      <x:c r="K981" s="73" t="e">
        <x:v>#VALUE!</x:v>
      </x:c>
      <x:c r="L981" s="68" t="e">
        <x:v>#VALUE!</x:v>
      </x:c>
      <x:c r="M981" s="73" t="e">
        <x:v>#VALUE!</x:v>
      </x:c>
      <x:c r="N981" s="159">
        <x:v>452.94</x:v>
      </x:c>
      <x:c r="O981" s="106" t="e">
        <x:v>#VALUE!</x:v>
      </x:c>
      <x:c r="P981" s="73" t="e">
        <x:f t="shared" si="200"/>
        <x:v>#VALUE!</x:v>
      </x:c>
      <x:c r="Q981" s="68" t="e">
        <x:v>#VALUE!</x:v>
      </x:c>
      <x:c r="R981" s="73" t="e">
        <x:f t="shared" si="201"/>
        <x:v>#VALUE!</x:v>
      </x:c>
      <x:c r="S981" s="68" t="e">
        <x:v>#VALUE!</x:v>
      </x:c>
      <x:c r="T981" s="73" t="e">
        <x:f t="shared" si="202"/>
        <x:v>#VALUE!</x:v>
      </x:c>
      <x:c r="U981" s="26" t="e">
        <x:v>#VALUE!</x:v>
      </x:c>
      <x:c r="V981" s="26">
        <x:f t="shared" si="203"/>
        <x:v>452.94</x:v>
      </x:c>
      <x:c r="W981" s="73" t="e">
        <x:f t="shared" si="204"/>
        <x:v>#VALUE!</x:v>
      </x:c>
      <x:c r="X981" s="74" t="e">
        <x:f t="shared" si="205"/>
        <x:v>#VALUE!</x:v>
      </x:c>
      <x:c r="Y981" s="68" t="e">
        <x:f t="shared" si="206"/>
        <x:v>#VALUE!</x:v>
      </x:c>
      <x:c r="Z981" s="68" t="e">
        <x:f t="shared" si="207"/>
        <x:v>#VALUE!</x:v>
      </x:c>
    </x:row>
    <x:row r="982" spans="1:30">
      <x:c r="A982" s="118">
        <x:v>33</x:v>
      </x:c>
      <x:c r="B982" s="118"/>
      <x:c r="C982" s="113">
        <x:v>9</x:v>
      </x:c>
      <x:c r="D982" s="210" t="s">
        <x:v>54</x:v>
      </x:c>
      <x:c r="E982" s="210" t="s">
        <x:v>22</x:v>
      </x:c>
      <x:c r="F982" s="20" t="s">
        <x:v>53</x:v>
      </x:c>
      <x:c r="G982" s="158" t="e">
        <x:f t="shared" ref="G982:I1013" si="208">SUMIFS(U:U,$D:$D,$D982,$C:$C,$C982-1)</x:f>
        <x:v>#VALUE!</x:v>
      </x:c>
      <x:c r="H982" s="158">
        <x:f t="shared" si="208"/>
        <x:v>709.23962123889771</x:v>
      </x:c>
      <x:c r="I982" s="285" t="e">
        <x:f t="shared" si="208"/>
        <x:v>#VALUE!</x:v>
      </x:c>
      <x:c r="J982" s="105" t="e">
        <x:v>#VALUE!</x:v>
      </x:c>
      <x:c r="K982" s="73" t="e">
        <x:v>#VALUE!</x:v>
      </x:c>
      <x:c r="L982" s="68" t="e">
        <x:v>#VALUE!</x:v>
      </x:c>
      <x:c r="M982" s="73" t="e">
        <x:v>#VALUE!</x:v>
      </x:c>
      <x:c r="N982" s="159">
        <x:v>709.23962123889771</x:v>
      </x:c>
      <x:c r="O982" s="105" t="e">
        <x:v>#VALUE!</x:v>
      </x:c>
      <x:c r="P982" s="73" t="e">
        <x:f t="shared" si="200"/>
        <x:v>#VALUE!</x:v>
      </x:c>
      <x:c r="Q982" s="68" t="e">
        <x:v>#VALUE!</x:v>
      </x:c>
      <x:c r="R982" s="73" t="e">
        <x:f t="shared" si="201"/>
        <x:v>#VALUE!</x:v>
      </x:c>
      <x:c r="S982" s="72" t="e">
        <x:v>#VALUE!</x:v>
      </x:c>
      <x:c r="T982" s="73" t="e">
        <x:f t="shared" si="202"/>
        <x:v>#VALUE!</x:v>
      </x:c>
      <x:c r="U982" s="26" t="e">
        <x:v>#VALUE!</x:v>
      </x:c>
      <x:c r="V982" s="26">
        <x:f t="shared" si="203"/>
        <x:v>709.23962123889771</x:v>
      </x:c>
      <x:c r="W982" s="73" t="e">
        <x:f t="shared" si="204"/>
        <x:v>#VALUE!</x:v>
      </x:c>
      <x:c r="X982" s="74" t="e">
        <x:f t="shared" si="205"/>
        <x:v>#VALUE!</x:v>
      </x:c>
      <x:c r="Y982" s="68" t="e">
        <x:f t="shared" si="206"/>
        <x:v>#VALUE!</x:v>
      </x:c>
      <x:c r="Z982" s="68" t="e">
        <x:f t="shared" si="207"/>
        <x:v>#VALUE!</x:v>
      </x:c>
    </x:row>
    <x:row r="983" spans="1:30">
      <x:c r="A983" s="118">
        <x:v>34</x:v>
      </x:c>
      <x:c r="B983" s="118"/>
      <x:c r="C983" s="196">
        <x:v>9</x:v>
      </x:c>
      <x:c r="D983" s="210" t="s">
        <x:v>55</x:v>
      </x:c>
      <x:c r="E983" s="210" t="s">
        <x:v>22</x:v>
      </x:c>
      <x:c r="F983" s="20" t="s">
        <x:v>53</x:v>
      </x:c>
      <x:c r="G983" s="158" t="e">
        <x:f t="shared" si="208"/>
        <x:v>#VALUE!</x:v>
      </x:c>
      <x:c r="H983" s="158">
        <x:f t="shared" si="208"/>
        <x:v>793.04895390049592</x:v>
      </x:c>
      <x:c r="I983" s="285" t="e">
        <x:f t="shared" si="208"/>
        <x:v>#VALUE!</x:v>
      </x:c>
      <x:c r="J983" s="105" t="e">
        <x:v>#VALUE!</x:v>
      </x:c>
      <x:c r="K983" s="73" t="e">
        <x:v>#VALUE!</x:v>
      </x:c>
      <x:c r="L983" s="68" t="e">
        <x:v>#VALUE!</x:v>
      </x:c>
      <x:c r="M983" s="73" t="e">
        <x:v>#VALUE!</x:v>
      </x:c>
      <x:c r="N983" s="159">
        <x:v>793.04895390049592</x:v>
      </x:c>
      <x:c r="O983" s="105" t="e">
        <x:v>#VALUE!</x:v>
      </x:c>
      <x:c r="P983" s="73" t="e">
        <x:f t="shared" si="200"/>
        <x:v>#VALUE!</x:v>
      </x:c>
      <x:c r="Q983" s="68" t="e">
        <x:v>#VALUE!</x:v>
      </x:c>
      <x:c r="R983" s="73" t="e">
        <x:f t="shared" si="201"/>
        <x:v>#VALUE!</x:v>
      </x:c>
      <x:c r="S983" s="72" t="e">
        <x:v>#VALUE!</x:v>
      </x:c>
      <x:c r="T983" s="73" t="e">
        <x:f t="shared" si="202"/>
        <x:v>#VALUE!</x:v>
      </x:c>
      <x:c r="U983" s="26" t="e">
        <x:v>#VALUE!</x:v>
      </x:c>
      <x:c r="V983" s="26">
        <x:f t="shared" si="203"/>
        <x:v>793.04895390049592</x:v>
      </x:c>
      <x:c r="W983" s="73" t="e">
        <x:f t="shared" si="204"/>
        <x:v>#VALUE!</x:v>
      </x:c>
      <x:c r="X983" s="74" t="e">
        <x:f t="shared" si="205"/>
        <x:v>#VALUE!</x:v>
      </x:c>
      <x:c r="Y983" s="72" t="e">
        <x:f t="shared" si="206"/>
        <x:v>#VALUE!</x:v>
      </x:c>
      <x:c r="Z983" s="72" t="e">
        <x:f t="shared" si="207"/>
        <x:v>#VALUE!</x:v>
      </x:c>
    </x:row>
    <x:row r="984" spans="1:30">
      <x:c r="A984" s="118">
        <x:v>35</x:v>
      </x:c>
      <x:c r="B984" s="118"/>
      <x:c r="C984" s="113">
        <x:v>9</x:v>
      </x:c>
      <x:c r="D984" s="210" t="s">
        <x:v>56</x:v>
      </x:c>
      <x:c r="E984" s="210" t="s">
        <x:v>22</x:v>
      </x:c>
      <x:c r="F984" s="20" t="s">
        <x:v>53</x:v>
      </x:c>
      <x:c r="G984" s="158" t="e">
        <x:f t="shared" si="208"/>
        <x:v>#VALUE!</x:v>
      </x:c>
      <x:c r="H984" s="158">
        <x:f t="shared" si="208"/>
        <x:v>804.49163820000012</x:v>
      </x:c>
      <x:c r="I984" s="285" t="e">
        <x:f t="shared" si="208"/>
        <x:v>#VALUE!</x:v>
      </x:c>
      <x:c r="J984" s="106" t="e">
        <x:v>#VALUE!</x:v>
      </x:c>
      <x:c r="K984" s="73" t="e">
        <x:v>#VALUE!</x:v>
      </x:c>
      <x:c r="L984" s="68" t="e">
        <x:v>#VALUE!</x:v>
      </x:c>
      <x:c r="M984" s="73" t="e">
        <x:v>#VALUE!</x:v>
      </x:c>
      <x:c r="N984" s="159">
        <x:v>804.49163820000012</x:v>
      </x:c>
      <x:c r="O984" s="106" t="e">
        <x:v>#VALUE!</x:v>
      </x:c>
      <x:c r="P984" s="73" t="e">
        <x:f t="shared" si="200"/>
        <x:v>#VALUE!</x:v>
      </x:c>
      <x:c r="Q984" s="68" t="e">
        <x:v>#VALUE!</x:v>
      </x:c>
      <x:c r="R984" s="73" t="e">
        <x:f t="shared" si="201"/>
        <x:v>#VALUE!</x:v>
      </x:c>
      <x:c r="S984" s="68" t="e">
        <x:v>#VALUE!</x:v>
      </x:c>
      <x:c r="T984" s="73" t="e">
        <x:f t="shared" si="202"/>
        <x:v>#VALUE!</x:v>
      </x:c>
      <x:c r="U984" s="26" t="e">
        <x:v>#VALUE!</x:v>
      </x:c>
      <x:c r="V984" s="26">
        <x:f t="shared" si="203"/>
        <x:v>804.49163820000012</x:v>
      </x:c>
      <x:c r="W984" s="73" t="e">
        <x:f t="shared" si="204"/>
        <x:v>#VALUE!</x:v>
      </x:c>
      <x:c r="X984" s="74" t="e">
        <x:f t="shared" si="205"/>
        <x:v>#VALUE!</x:v>
      </x:c>
      <x:c r="Y984" s="68" t="e">
        <x:f t="shared" si="206"/>
        <x:v>#VALUE!</x:v>
      </x:c>
      <x:c r="Z984" s="68" t="e">
        <x:f t="shared" si="207"/>
        <x:v>#VALUE!</x:v>
      </x:c>
      <x:c r="AC984" s="527" t="s">
        <x:v>1693</x:v>
      </x:c>
    </x:row>
    <x:row r="985" spans="1:30">
      <x:c r="A985" s="118">
        <x:v>36</x:v>
      </x:c>
      <x:c r="B985" s="118"/>
      <x:c r="C985" s="113">
        <x:v>9</x:v>
      </x:c>
      <x:c r="D985" s="210" t="s">
        <x:v>57</x:v>
      </x:c>
      <x:c r="E985" s="210" t="s">
        <x:v>58</x:v>
      </x:c>
      <x:c r="F985" s="20" t="s">
        <x:v>59</x:v>
      </x:c>
      <x:c r="G985" s="158" t="e">
        <x:f t="shared" si="208"/>
        <x:v>#VALUE!</x:v>
      </x:c>
      <x:c r="H985" s="158">
        <x:f t="shared" si="208"/>
        <x:v>257.780258</x:v>
      </x:c>
      <x:c r="I985" s="285" t="e">
        <x:f t="shared" si="208"/>
        <x:v>#VALUE!</x:v>
      </x:c>
      <x:c r="J985" s="106" t="e">
        <x:v>#VALUE!</x:v>
      </x:c>
      <x:c r="K985" s="73" t="e">
        <x:v>#VALUE!</x:v>
      </x:c>
      <x:c r="L985" s="68" t="e">
        <x:v>#VALUE!</x:v>
      </x:c>
      <x:c r="M985" s="73" t="e">
        <x:v>#VALUE!</x:v>
      </x:c>
      <x:c r="N985" s="159">
        <x:v>257.780258</x:v>
      </x:c>
      <x:c r="O985" s="106" t="e">
        <x:v>#VALUE!</x:v>
      </x:c>
      <x:c r="P985" s="73" t="e">
        <x:f t="shared" si="200"/>
        <x:v>#VALUE!</x:v>
      </x:c>
      <x:c r="Q985" s="68" t="e">
        <x:v>#VALUE!</x:v>
      </x:c>
      <x:c r="R985" s="73" t="e">
        <x:f t="shared" si="201"/>
        <x:v>#VALUE!</x:v>
      </x:c>
      <x:c r="S985" s="68" t="e">
        <x:v>#VALUE!</x:v>
      </x:c>
      <x:c r="T985" s="73" t="e">
        <x:f t="shared" si="202"/>
        <x:v>#VALUE!</x:v>
      </x:c>
      <x:c r="U985" s="26" t="e">
        <x:v>#VALUE!</x:v>
      </x:c>
      <x:c r="V985" s="26">
        <x:f t="shared" si="203"/>
        <x:v>257.780258</x:v>
      </x:c>
      <x:c r="W985" s="73" t="e">
        <x:f t="shared" si="204"/>
        <x:v>#VALUE!</x:v>
      </x:c>
      <x:c r="X985" s="74" t="e">
        <x:f t="shared" si="205"/>
        <x:v>#VALUE!</x:v>
      </x:c>
      <x:c r="Y985" s="68" t="e">
        <x:f t="shared" si="206"/>
        <x:v>#VALUE!</x:v>
      </x:c>
      <x:c r="Z985" s="68" t="e">
        <x:f t="shared" si="207"/>
        <x:v>#VALUE!</x:v>
      </x:c>
      <x:c r="AC985" s="5"/>
      <x:c r="AD985" s="5"/>
    </x:row>
    <x:row r="986" spans="1:30">
      <x:c r="A986" s="118">
        <x:v>37</x:v>
      </x:c>
      <x:c r="B986" s="118"/>
      <x:c r="C986" s="113">
        <x:v>9</x:v>
      </x:c>
      <x:c r="D986" s="210" t="s">
        <x:v>60</x:v>
      </x:c>
      <x:c r="E986" s="210" t="s">
        <x:v>58</x:v>
      </x:c>
      <x:c r="F986" s="20" t="s">
        <x:v>61</x:v>
      </x:c>
      <x:c r="G986" s="158" t="e">
        <x:f t="shared" si="208"/>
        <x:v>#VALUE!</x:v>
      </x:c>
      <x:c r="H986" s="158">
        <x:f t="shared" si="208"/>
        <x:v>262.91386200000005</x:v>
      </x:c>
      <x:c r="I986" s="285" t="e">
        <x:f t="shared" si="208"/>
        <x:v>#VALUE!</x:v>
      </x:c>
      <x:c r="J986" s="106" t="e">
        <x:v>#VALUE!</x:v>
      </x:c>
      <x:c r="K986" s="73" t="e">
        <x:v>#VALUE!</x:v>
      </x:c>
      <x:c r="L986" s="68" t="e">
        <x:v>#VALUE!</x:v>
      </x:c>
      <x:c r="M986" s="73" t="e">
        <x:v>#VALUE!</x:v>
      </x:c>
      <x:c r="N986" s="159">
        <x:v>262.91386200000005</x:v>
      </x:c>
      <x:c r="O986" s="106" t="e">
        <x:v>#VALUE!</x:v>
      </x:c>
      <x:c r="P986" s="73" t="e">
        <x:f t="shared" si="200"/>
        <x:v>#VALUE!</x:v>
      </x:c>
      <x:c r="Q986" s="68" t="e">
        <x:v>#VALUE!</x:v>
      </x:c>
      <x:c r="R986" s="73" t="e">
        <x:f t="shared" si="201"/>
        <x:v>#VALUE!</x:v>
      </x:c>
      <x:c r="S986" s="68" t="e">
        <x:v>#VALUE!</x:v>
      </x:c>
      <x:c r="T986" s="73" t="e">
        <x:f t="shared" si="202"/>
        <x:v>#VALUE!</x:v>
      </x:c>
      <x:c r="U986" s="26" t="e">
        <x:v>#VALUE!</x:v>
      </x:c>
      <x:c r="V986" s="26">
        <x:f t="shared" si="203"/>
        <x:v>262.91386200000005</x:v>
      </x:c>
      <x:c r="W986" s="73" t="e">
        <x:f t="shared" si="204"/>
        <x:v>#VALUE!</x:v>
      </x:c>
      <x:c r="X986" s="74" t="e">
        <x:f t="shared" si="205"/>
        <x:v>#VALUE!</x:v>
      </x:c>
      <x:c r="Y986" s="68" t="e">
        <x:f t="shared" si="206"/>
        <x:v>#VALUE!</x:v>
      </x:c>
      <x:c r="Z986" s="68" t="e">
        <x:f t="shared" si="207"/>
        <x:v>#VALUE!</x:v>
      </x:c>
      <x:c r="AC986" s="5"/>
      <x:c r="AD986" s="5"/>
    </x:row>
    <x:row r="987" spans="1:30">
      <x:c r="A987" s="118">
        <x:v>38</x:v>
      </x:c>
      <x:c r="B987" s="118"/>
      <x:c r="C987" s="113">
        <x:v>9</x:v>
      </x:c>
      <x:c r="D987" s="210" t="s">
        <x:v>62</x:v>
      </x:c>
      <x:c r="E987" s="210" t="s">
        <x:v>58</x:v>
      </x:c>
      <x:c r="F987" s="20" t="s">
        <x:v>63</x:v>
      </x:c>
      <x:c r="G987" s="158" t="e">
        <x:f t="shared" si="208"/>
        <x:v>#VALUE!</x:v>
      </x:c>
      <x:c r="H987" s="158">
        <x:f t="shared" si="208"/>
        <x:v>156.28057854545455</x:v>
      </x:c>
      <x:c r="I987" s="285" t="e">
        <x:f t="shared" si="208"/>
        <x:v>#VALUE!</x:v>
      </x:c>
      <x:c r="J987" s="106" t="e">
        <x:v>#VALUE!</x:v>
      </x:c>
      <x:c r="K987" s="73" t="e">
        <x:v>#VALUE!</x:v>
      </x:c>
      <x:c r="L987" s="68" t="e">
        <x:v>#VALUE!</x:v>
      </x:c>
      <x:c r="M987" s="73" t="e">
        <x:v>#VALUE!</x:v>
      </x:c>
      <x:c r="N987" s="159">
        <x:v>156.28057854545455</x:v>
      </x:c>
      <x:c r="O987" s="106" t="e">
        <x:v>#VALUE!</x:v>
      </x:c>
      <x:c r="P987" s="73" t="e">
        <x:f t="shared" si="200"/>
        <x:v>#VALUE!</x:v>
      </x:c>
      <x:c r="Q987" s="68" t="e">
        <x:v>#VALUE!</x:v>
      </x:c>
      <x:c r="R987" s="73" t="e">
        <x:f t="shared" si="201"/>
        <x:v>#VALUE!</x:v>
      </x:c>
      <x:c r="S987" s="68" t="e">
        <x:v>#VALUE!</x:v>
      </x:c>
      <x:c r="T987" s="73" t="e">
        <x:f t="shared" si="202"/>
        <x:v>#VALUE!</x:v>
      </x:c>
      <x:c r="U987" s="26" t="e">
        <x:v>#VALUE!</x:v>
      </x:c>
      <x:c r="V987" s="26">
        <x:f t="shared" si="203"/>
        <x:v>156.28057854545455</x:v>
      </x:c>
      <x:c r="W987" s="73" t="e">
        <x:f t="shared" si="204"/>
        <x:v>#VALUE!</x:v>
      </x:c>
      <x:c r="X987" s="74" t="e">
        <x:f t="shared" si="205"/>
        <x:v>#VALUE!</x:v>
      </x:c>
      <x:c r="Y987" s="68" t="e">
        <x:f t="shared" si="206"/>
        <x:v>#VALUE!</x:v>
      </x:c>
      <x:c r="Z987" s="68" t="e">
        <x:f t="shared" si="207"/>
        <x:v>#VALUE!</x:v>
      </x:c>
      <x:c r="AC987" s="5"/>
      <x:c r="AD987" s="5"/>
    </x:row>
    <x:row r="988" spans="1:30">
      <x:c r="A988" s="118">
        <x:v>39</x:v>
      </x:c>
      <x:c r="B988" s="118"/>
      <x:c r="C988" s="113">
        <x:v>9</x:v>
      </x:c>
      <x:c r="D988" s="210" t="s">
        <x:v>64</x:v>
      </x:c>
      <x:c r="E988" s="210" t="s">
        <x:v>58</x:v>
      </x:c>
      <x:c r="F988" s="20" t="s">
        <x:v>65</x:v>
      </x:c>
      <x:c r="G988" s="158" t="e">
        <x:f t="shared" si="208"/>
        <x:v>#VALUE!</x:v>
      </x:c>
      <x:c r="H988" s="158">
        <x:f t="shared" si="208"/>
        <x:v>285.28170800000004</x:v>
      </x:c>
      <x:c r="I988" s="285" t="e">
        <x:f t="shared" si="208"/>
        <x:v>#VALUE!</x:v>
      </x:c>
      <x:c r="J988" s="106" t="e">
        <x:v>#VALUE!</x:v>
      </x:c>
      <x:c r="K988" s="73" t="e">
        <x:v>#VALUE!</x:v>
      </x:c>
      <x:c r="L988" s="68" t="e">
        <x:v>#VALUE!</x:v>
      </x:c>
      <x:c r="M988" s="73" t="e">
        <x:v>#VALUE!</x:v>
      </x:c>
      <x:c r="N988" s="159">
        <x:v>285.28170800000004</x:v>
      </x:c>
      <x:c r="O988" s="106" t="e">
        <x:v>#VALUE!</x:v>
      </x:c>
      <x:c r="P988" s="73" t="e">
        <x:f t="shared" si="200"/>
        <x:v>#VALUE!</x:v>
      </x:c>
      <x:c r="Q988" s="68" t="e">
        <x:v>#VALUE!</x:v>
      </x:c>
      <x:c r="R988" s="73" t="e">
        <x:f t="shared" si="201"/>
        <x:v>#VALUE!</x:v>
      </x:c>
      <x:c r="S988" s="68" t="e">
        <x:v>#VALUE!</x:v>
      </x:c>
      <x:c r="T988" s="73" t="e">
        <x:f t="shared" si="202"/>
        <x:v>#VALUE!</x:v>
      </x:c>
      <x:c r="U988" s="26" t="e">
        <x:v>#VALUE!</x:v>
      </x:c>
      <x:c r="V988" s="26">
        <x:f t="shared" si="203"/>
        <x:v>285.28170800000004</x:v>
      </x:c>
      <x:c r="W988" s="73" t="e">
        <x:f t="shared" si="204"/>
        <x:v>#VALUE!</x:v>
      </x:c>
      <x:c r="X988" s="74" t="e">
        <x:f t="shared" si="205"/>
        <x:v>#VALUE!</x:v>
      </x:c>
      <x:c r="Y988" s="68" t="e">
        <x:f t="shared" si="206"/>
        <x:v>#VALUE!</x:v>
      </x:c>
      <x:c r="Z988" s="68" t="e">
        <x:f t="shared" si="207"/>
        <x:v>#VALUE!</x:v>
      </x:c>
      <x:c r="AC988" s="5"/>
      <x:c r="AD988" s="5"/>
    </x:row>
    <x:row r="989" spans="1:30">
      <x:c r="A989" s="118">
        <x:v>40</x:v>
      </x:c>
      <x:c r="B989" s="118"/>
      <x:c r="C989" s="113">
        <x:v>9</x:v>
      </x:c>
      <x:c r="D989" s="210" t="s">
        <x:v>66</x:v>
      </x:c>
      <x:c r="E989" s="210" t="s">
        <x:v>58</x:v>
      </x:c>
      <x:c r="F989" s="20" t="s">
        <x:v>67</x:v>
      </x:c>
      <x:c r="G989" s="158" t="e">
        <x:f t="shared" si="208"/>
        <x:v>#VALUE!</x:v>
      </x:c>
      <x:c r="H989" s="158">
        <x:f t="shared" si="208"/>
        <x:v>283.081592</x:v>
      </x:c>
      <x:c r="I989" s="285" t="e">
        <x:f t="shared" si="208"/>
        <x:v>#VALUE!</x:v>
      </x:c>
      <x:c r="J989" s="106" t="e">
        <x:v>#VALUE!</x:v>
      </x:c>
      <x:c r="K989" s="73" t="e">
        <x:v>#VALUE!</x:v>
      </x:c>
      <x:c r="L989" s="68" t="e">
        <x:v>#VALUE!</x:v>
      </x:c>
      <x:c r="M989" s="73" t="e">
        <x:v>#VALUE!</x:v>
      </x:c>
      <x:c r="N989" s="159">
        <x:v>283.081592</x:v>
      </x:c>
      <x:c r="O989" s="106" t="e">
        <x:v>#VALUE!</x:v>
      </x:c>
      <x:c r="P989" s="73" t="e">
        <x:f t="shared" si="200"/>
        <x:v>#VALUE!</x:v>
      </x:c>
      <x:c r="Q989" s="68" t="e">
        <x:v>#VALUE!</x:v>
      </x:c>
      <x:c r="R989" s="73" t="e">
        <x:f t="shared" si="201"/>
        <x:v>#VALUE!</x:v>
      </x:c>
      <x:c r="S989" s="68" t="e">
        <x:v>#VALUE!</x:v>
      </x:c>
      <x:c r="T989" s="73" t="e">
        <x:f t="shared" si="202"/>
        <x:v>#VALUE!</x:v>
      </x:c>
      <x:c r="U989" s="26" t="e">
        <x:v>#VALUE!</x:v>
      </x:c>
      <x:c r="V989" s="26">
        <x:f t="shared" si="203"/>
        <x:v>283.081592</x:v>
      </x:c>
      <x:c r="W989" s="73" t="e">
        <x:f t="shared" si="204"/>
        <x:v>#VALUE!</x:v>
      </x:c>
      <x:c r="X989" s="74" t="e">
        <x:f t="shared" si="205"/>
        <x:v>#VALUE!</x:v>
      </x:c>
      <x:c r="Y989" s="68" t="e">
        <x:f t="shared" si="206"/>
        <x:v>#VALUE!</x:v>
      </x:c>
      <x:c r="Z989" s="68" t="e">
        <x:f t="shared" si="207"/>
        <x:v>#VALUE!</x:v>
      </x:c>
      <x:c r="AC989" s="5"/>
      <x:c r="AD989" s="5"/>
    </x:row>
    <x:row r="990" spans="1:30">
      <x:c r="A990" s="118">
        <x:v>41</x:v>
      </x:c>
      <x:c r="B990" s="118"/>
      <x:c r="C990" s="113">
        <x:v>9</x:v>
      </x:c>
      <x:c r="D990" s="210" t="s">
        <x:v>68</x:v>
      </x:c>
      <x:c r="E990" s="210" t="s">
        <x:v>58</x:v>
      </x:c>
      <x:c r="F990" s="20" t="s">
        <x:v>69</x:v>
      </x:c>
      <x:c r="G990" s="158" t="e">
        <x:f t="shared" si="208"/>
        <x:v>#VALUE!</x:v>
      </x:c>
      <x:c r="H990" s="158">
        <x:f t="shared" si="208"/>
        <x:v>169.04224600000001</x:v>
      </x:c>
      <x:c r="I990" s="285" t="e">
        <x:f t="shared" si="208"/>
        <x:v>#VALUE!</x:v>
      </x:c>
      <x:c r="J990" s="106" t="e">
        <x:v>#VALUE!</x:v>
      </x:c>
      <x:c r="K990" s="73" t="e">
        <x:v>#VALUE!</x:v>
      </x:c>
      <x:c r="L990" s="68" t="e">
        <x:v>#VALUE!</x:v>
      </x:c>
      <x:c r="M990" s="73" t="e">
        <x:v>#VALUE!</x:v>
      </x:c>
      <x:c r="N990" s="159">
        <x:v>169.04224600000001</x:v>
      </x:c>
      <x:c r="O990" s="106" t="e">
        <x:v>#VALUE!</x:v>
      </x:c>
      <x:c r="P990" s="73" t="e">
        <x:f t="shared" si="200"/>
        <x:v>#VALUE!</x:v>
      </x:c>
      <x:c r="Q990" s="68" t="e">
        <x:v>#VALUE!</x:v>
      </x:c>
      <x:c r="R990" s="73" t="e">
        <x:f t="shared" si="201"/>
        <x:v>#VALUE!</x:v>
      </x:c>
      <x:c r="S990" s="68" t="e">
        <x:v>#VALUE!</x:v>
      </x:c>
      <x:c r="T990" s="73" t="e">
        <x:f t="shared" si="202"/>
        <x:v>#VALUE!</x:v>
      </x:c>
      <x:c r="U990" s="26" t="e">
        <x:v>#VALUE!</x:v>
      </x:c>
      <x:c r="V990" s="26">
        <x:f t="shared" si="203"/>
        <x:v>169.04224600000001</x:v>
      </x:c>
      <x:c r="W990" s="73" t="e">
        <x:f t="shared" si="204"/>
        <x:v>#VALUE!</x:v>
      </x:c>
      <x:c r="X990" s="74" t="e">
        <x:f t="shared" si="205"/>
        <x:v>#VALUE!</x:v>
      </x:c>
      <x:c r="Y990" s="68" t="e">
        <x:f t="shared" si="206"/>
        <x:v>#VALUE!</x:v>
      </x:c>
      <x:c r="Z990" s="68" t="e">
        <x:f t="shared" si="207"/>
        <x:v>#VALUE!</x:v>
      </x:c>
      <x:c r="AC990" s="5"/>
      <x:c r="AD990" s="5"/>
    </x:row>
    <x:row r="991" spans="1:30">
      <x:c r="A991" s="118">
        <x:v>42</x:v>
      </x:c>
      <x:c r="B991" s="118"/>
      <x:c r="C991" s="113">
        <x:v>9</x:v>
      </x:c>
      <x:c r="D991" s="210" t="s">
        <x:v>70</x:v>
      </x:c>
      <x:c r="E991" s="210" t="s">
        <x:v>58</x:v>
      </x:c>
      <x:c r="F991" s="20" t="s">
        <x:v>71</x:v>
      </x:c>
      <x:c r="G991" s="158" t="e">
        <x:f t="shared" si="208"/>
        <x:v>#VALUE!</x:v>
      </x:c>
      <x:c r="H991" s="158">
        <x:f t="shared" si="208"/>
        <x:v>275.84468400000003</x:v>
      </x:c>
      <x:c r="I991" s="285" t="e">
        <x:f t="shared" si="208"/>
        <x:v>#VALUE!</x:v>
      </x:c>
      <x:c r="J991" s="106" t="e">
        <x:v>#VALUE!</x:v>
      </x:c>
      <x:c r="K991" s="73" t="e">
        <x:v>#VALUE!</x:v>
      </x:c>
      <x:c r="L991" s="68" t="e">
        <x:v>#VALUE!</x:v>
      </x:c>
      <x:c r="M991" s="73" t="e">
        <x:v>#VALUE!</x:v>
      </x:c>
      <x:c r="N991" s="159">
        <x:v>275.84468400000003</x:v>
      </x:c>
      <x:c r="O991" s="106" t="e">
        <x:v>#VALUE!</x:v>
      </x:c>
      <x:c r="P991" s="73" t="e">
        <x:f t="shared" si="200"/>
        <x:v>#VALUE!</x:v>
      </x:c>
      <x:c r="Q991" s="68" t="e">
        <x:v>#VALUE!</x:v>
      </x:c>
      <x:c r="R991" s="73" t="e">
        <x:f t="shared" si="201"/>
        <x:v>#VALUE!</x:v>
      </x:c>
      <x:c r="S991" s="68" t="e">
        <x:v>#VALUE!</x:v>
      </x:c>
      <x:c r="T991" s="73" t="e">
        <x:f t="shared" si="202"/>
        <x:v>#VALUE!</x:v>
      </x:c>
      <x:c r="U991" s="26" t="e">
        <x:v>#VALUE!</x:v>
      </x:c>
      <x:c r="V991" s="26">
        <x:f t="shared" si="203"/>
        <x:v>275.84468400000003</x:v>
      </x:c>
      <x:c r="W991" s="73" t="e">
        <x:f t="shared" si="204"/>
        <x:v>#VALUE!</x:v>
      </x:c>
      <x:c r="X991" s="74" t="e">
        <x:f t="shared" si="205"/>
        <x:v>#VALUE!</x:v>
      </x:c>
      <x:c r="Y991" s="68" t="e">
        <x:f t="shared" si="206"/>
        <x:v>#VALUE!</x:v>
      </x:c>
      <x:c r="Z991" s="68" t="e">
        <x:f t="shared" si="207"/>
        <x:v>#VALUE!</x:v>
      </x:c>
      <x:c r="AC991" s="5"/>
      <x:c r="AD991" s="5"/>
    </x:row>
    <x:row r="992" spans="1:30">
      <x:c r="A992" s="118">
        <x:v>43</x:v>
      </x:c>
      <x:c r="B992" s="118"/>
      <x:c r="C992" s="113">
        <x:v>9</x:v>
      </x:c>
      <x:c r="D992" s="210" t="s">
        <x:v>92</x:v>
      </x:c>
      <x:c r="E992" s="210" t="s">
        <x:v>58</x:v>
      </x:c>
      <x:c r="F992" s="20" t="s">
        <x:v>71</x:v>
      </x:c>
      <x:c r="G992" s="158" t="e">
        <x:f t="shared" si="208"/>
        <x:v>#VALUE!</x:v>
      </x:c>
      <x:c r="H992" s="158">
        <x:f t="shared" si="208"/>
        <x:v>268.414152</x:v>
      </x:c>
      <x:c r="I992" s="285" t="e">
        <x:f t="shared" si="208"/>
        <x:v>#VALUE!</x:v>
      </x:c>
      <x:c r="J992" s="106" t="e">
        <x:v>#VALUE!</x:v>
      </x:c>
      <x:c r="K992" s="73" t="e">
        <x:v>#VALUE!</x:v>
      </x:c>
      <x:c r="L992" s="68" t="e">
        <x:v>#VALUE!</x:v>
      </x:c>
      <x:c r="M992" s="73" t="e">
        <x:v>#VALUE!</x:v>
      </x:c>
      <x:c r="N992" s="159">
        <x:v>268.414152</x:v>
      </x:c>
      <x:c r="O992" s="106" t="e">
        <x:v>#VALUE!</x:v>
      </x:c>
      <x:c r="P992" s="73" t="e">
        <x:f t="shared" si="200"/>
        <x:v>#VALUE!</x:v>
      </x:c>
      <x:c r="Q992" s="68" t="e">
        <x:v>#VALUE!</x:v>
      </x:c>
      <x:c r="R992" s="73" t="e">
        <x:f t="shared" si="201"/>
        <x:v>#VALUE!</x:v>
      </x:c>
      <x:c r="S992" s="68" t="e">
        <x:v>#VALUE!</x:v>
      </x:c>
      <x:c r="T992" s="73" t="e">
        <x:f t="shared" si="202"/>
        <x:v>#VALUE!</x:v>
      </x:c>
      <x:c r="U992" s="26" t="e">
        <x:v>#VALUE!</x:v>
      </x:c>
      <x:c r="V992" s="26">
        <x:f t="shared" si="203"/>
        <x:v>268.414152</x:v>
      </x:c>
      <x:c r="W992" s="73" t="e">
        <x:f t="shared" si="204"/>
        <x:v>#VALUE!</x:v>
      </x:c>
      <x:c r="X992" s="74" t="e">
        <x:f t="shared" si="205"/>
        <x:v>#VALUE!</x:v>
      </x:c>
      <x:c r="Y992" s="68" t="e">
        <x:f t="shared" si="206"/>
        <x:v>#VALUE!</x:v>
      </x:c>
      <x:c r="Z992" s="68" t="e">
        <x:f t="shared" si="207"/>
        <x:v>#VALUE!</x:v>
      </x:c>
      <x:c r="AC992" s="5"/>
      <x:c r="AD992" s="5"/>
    </x:row>
    <x:row r="993" spans="1:30">
      <x:c r="A993" s="118">
        <x:v>44</x:v>
      </x:c>
      <x:c r="B993" s="118"/>
      <x:c r="C993" s="113">
        <x:v>9</x:v>
      </x:c>
      <x:c r="D993" s="210" t="s">
        <x:v>72</x:v>
      </x:c>
      <x:c r="E993" s="210" t="s">
        <x:v>58</x:v>
      </x:c>
      <x:c r="F993" s="20" t="s">
        <x:v>73</x:v>
      </x:c>
      <x:c r="G993" s="158" t="e">
        <x:f t="shared" si="208"/>
        <x:v>#VALUE!</x:v>
      </x:c>
      <x:c r="H993" s="158">
        <x:f t="shared" si="208"/>
        <x:v>232.13159200000001</x:v>
      </x:c>
      <x:c r="I993" s="285" t="e">
        <x:f t="shared" si="208"/>
        <x:v>#VALUE!</x:v>
      </x:c>
      <x:c r="J993" s="106" t="e">
        <x:v>#VALUE!</x:v>
      </x:c>
      <x:c r="K993" s="73" t="e">
        <x:v>#VALUE!</x:v>
      </x:c>
      <x:c r="L993" s="68" t="e">
        <x:v>#VALUE!</x:v>
      </x:c>
      <x:c r="M993" s="73" t="e">
        <x:v>#VALUE!</x:v>
      </x:c>
      <x:c r="N993" s="159">
        <x:v>232.13159200000001</x:v>
      </x:c>
      <x:c r="O993" s="106" t="e">
        <x:v>#VALUE!</x:v>
      </x:c>
      <x:c r="P993" s="73" t="e">
        <x:f t="shared" si="200"/>
        <x:v>#VALUE!</x:v>
      </x:c>
      <x:c r="Q993" s="68" t="e">
        <x:v>#VALUE!</x:v>
      </x:c>
      <x:c r="R993" s="73" t="e">
        <x:f t="shared" si="201"/>
        <x:v>#VALUE!</x:v>
      </x:c>
      <x:c r="S993" s="68" t="e">
        <x:v>#VALUE!</x:v>
      </x:c>
      <x:c r="T993" s="73" t="e">
        <x:f t="shared" si="202"/>
        <x:v>#VALUE!</x:v>
      </x:c>
      <x:c r="U993" s="26" t="e">
        <x:v>#VALUE!</x:v>
      </x:c>
      <x:c r="V993" s="26">
        <x:f t="shared" si="203"/>
        <x:v>232.13159200000001</x:v>
      </x:c>
      <x:c r="W993" s="73" t="e">
        <x:f t="shared" si="204"/>
        <x:v>#VALUE!</x:v>
      </x:c>
      <x:c r="X993" s="74" t="e">
        <x:f t="shared" si="205"/>
        <x:v>#VALUE!</x:v>
      </x:c>
      <x:c r="Y993" s="68" t="e">
        <x:f t="shared" si="206"/>
        <x:v>#VALUE!</x:v>
      </x:c>
      <x:c r="Z993" s="68" t="e">
        <x:f t="shared" si="207"/>
        <x:v>#VALUE!</x:v>
      </x:c>
      <x:c r="AC993" s="5"/>
      <x:c r="AD993" s="5"/>
    </x:row>
    <x:row r="994" spans="1:30">
      <x:c r="A994" s="118">
        <x:v>45</x:v>
      </x:c>
      <x:c r="B994" s="118"/>
      <x:c r="C994" s="113">
        <x:v>9</x:v>
      </x:c>
      <x:c r="D994" s="210" t="s">
        <x:v>93</x:v>
      </x:c>
      <x:c r="E994" s="210" t="s">
        <x:v>58</x:v>
      </x:c>
      <x:c r="F994" s="20" t="s">
        <x:v>73</x:v>
      </x:c>
      <x:c r="G994" s="158" t="e">
        <x:f t="shared" si="208"/>
        <x:v>#VALUE!</x:v>
      </x:c>
      <x:c r="H994" s="158">
        <x:f t="shared" si="208"/>
        <x:v>225.87857600000001</x:v>
      </x:c>
      <x:c r="I994" s="285" t="e">
        <x:f t="shared" si="208"/>
        <x:v>#VALUE!</x:v>
      </x:c>
      <x:c r="J994" s="106" t="e">
        <x:v>#VALUE!</x:v>
      </x:c>
      <x:c r="K994" s="73" t="e">
        <x:v>#VALUE!</x:v>
      </x:c>
      <x:c r="L994" s="68" t="e">
        <x:v>#VALUE!</x:v>
      </x:c>
      <x:c r="M994" s="73" t="e">
        <x:v>#VALUE!</x:v>
      </x:c>
      <x:c r="N994" s="159">
        <x:v>225.87857600000001</x:v>
      </x:c>
      <x:c r="O994" s="106" t="e">
        <x:v>#VALUE!</x:v>
      </x:c>
      <x:c r="P994" s="73" t="e">
        <x:f t="shared" si="200"/>
        <x:v>#VALUE!</x:v>
      </x:c>
      <x:c r="Q994" s="68" t="e">
        <x:v>#VALUE!</x:v>
      </x:c>
      <x:c r="R994" s="73" t="e">
        <x:f t="shared" si="201"/>
        <x:v>#VALUE!</x:v>
      </x:c>
      <x:c r="S994" s="68" t="e">
        <x:v>#VALUE!</x:v>
      </x:c>
      <x:c r="T994" s="73" t="e">
        <x:f t="shared" si="202"/>
        <x:v>#VALUE!</x:v>
      </x:c>
      <x:c r="U994" s="26" t="e">
        <x:v>#VALUE!</x:v>
      </x:c>
      <x:c r="V994" s="26">
        <x:f t="shared" si="203"/>
        <x:v>225.87857600000001</x:v>
      </x:c>
      <x:c r="W994" s="73" t="e">
        <x:f t="shared" si="204"/>
        <x:v>#VALUE!</x:v>
      </x:c>
      <x:c r="X994" s="74" t="e">
        <x:f t="shared" si="205"/>
        <x:v>#VALUE!</x:v>
      </x:c>
      <x:c r="Y994" s="68" t="e">
        <x:f t="shared" si="206"/>
        <x:v>#VALUE!</x:v>
      </x:c>
      <x:c r="Z994" s="68" t="e">
        <x:f t="shared" si="207"/>
        <x:v>#VALUE!</x:v>
      </x:c>
      <x:c r="AC994" s="5"/>
      <x:c r="AD994" s="5"/>
    </x:row>
    <x:row r="995" spans="1:30" s="26" customFormat="1">
      <x:c r="A995" s="118">
        <x:v>46</x:v>
      </x:c>
      <x:c r="B995" s="118"/>
      <x:c r="C995" s="113">
        <x:v>9</x:v>
      </x:c>
      <x:c r="D995" s="210" t="s">
        <x:v>74</x:v>
      </x:c>
      <x:c r="E995" s="210" t="s">
        <x:v>75</x:v>
      </x:c>
      <x:c r="F995" s="20" t="s">
        <x:v>10</x:v>
      </x:c>
      <x:c r="G995" s="158" t="e">
        <x:f t="shared" si="208"/>
        <x:v>#VALUE!</x:v>
      </x:c>
      <x:c r="H995" s="158">
        <x:f t="shared" si="208"/>
        <x:v>1965.4791865433124</x:v>
      </x:c>
      <x:c r="I995" s="285" t="e">
        <x:f t="shared" si="208"/>
        <x:v>#VALUE!</x:v>
      </x:c>
      <x:c r="J995" s="106" t="e">
        <x:v>#VALUE!</x:v>
      </x:c>
      <x:c r="K995" s="73" t="e">
        <x:v>#VALUE!</x:v>
      </x:c>
      <x:c r="L995" s="68" t="e">
        <x:v>#VALUE!</x:v>
      </x:c>
      <x:c r="M995" s="73" t="e">
        <x:v>#VALUE!</x:v>
      </x:c>
      <x:c r="N995" s="159">
        <x:v>1965.4791865433124</x:v>
      </x:c>
      <x:c r="O995" s="106" t="e">
        <x:v>#VALUE!</x:v>
      </x:c>
      <x:c r="P995" s="73" t="e">
        <x:f t="shared" si="200"/>
        <x:v>#VALUE!</x:v>
      </x:c>
      <x:c r="Q995" s="68" t="e">
        <x:v>#VALUE!</x:v>
      </x:c>
      <x:c r="R995" s="73" t="e">
        <x:f t="shared" si="201"/>
        <x:v>#VALUE!</x:v>
      </x:c>
      <x:c r="S995" s="68" t="e">
        <x:v>#VALUE!</x:v>
      </x:c>
      <x:c r="T995" s="73" t="e">
        <x:f t="shared" si="202"/>
        <x:v>#VALUE!</x:v>
      </x:c>
      <x:c r="U995" s="26" t="e">
        <x:v>#VALUE!</x:v>
      </x:c>
      <x:c r="V995" s="26">
        <x:f t="shared" si="203"/>
        <x:v>1965.4791865433124</x:v>
      </x:c>
      <x:c r="W995" s="73" t="e">
        <x:f t="shared" si="204"/>
        <x:v>#VALUE!</x:v>
      </x:c>
      <x:c r="X995" s="74" t="e">
        <x:f t="shared" si="205"/>
        <x:v>#VALUE!</x:v>
      </x:c>
      <x:c r="Y995" s="68" t="e">
        <x:f t="shared" si="206"/>
        <x:v>#VALUE!</x:v>
      </x:c>
      <x:c r="Z995" s="68" t="e">
        <x:f t="shared" si="207"/>
        <x:v>#VALUE!</x:v>
      </x:c>
      <x:c r="AC995" s="20"/>
    </x:row>
    <x:row r="996" spans="1:30" s="26" customFormat="1">
      <x:c r="A996" s="118">
        <x:v>47</x:v>
      </x:c>
      <x:c r="B996" s="118"/>
      <x:c r="C996" s="113">
        <x:v>9</x:v>
      </x:c>
      <x:c r="D996" s="210" t="s">
        <x:v>76</x:v>
      </x:c>
      <x:c r="E996" s="210" t="s">
        <x:v>75</x:v>
      </x:c>
      <x:c r="F996" s="20" t="s">
        <x:v>10</x:v>
      </x:c>
      <x:c r="G996" s="158" t="e">
        <x:f t="shared" si="208"/>
        <x:v>#VALUE!</x:v>
      </x:c>
      <x:c r="H996" s="158">
        <x:f t="shared" si="208"/>
        <x:v>945.74445695009263</x:v>
      </x:c>
      <x:c r="I996" s="285" t="e">
        <x:f t="shared" si="208"/>
        <x:v>#VALUE!</x:v>
      </x:c>
      <x:c r="J996" s="106" t="e">
        <x:v>#VALUE!</x:v>
      </x:c>
      <x:c r="K996" s="73" t="e">
        <x:v>#VALUE!</x:v>
      </x:c>
      <x:c r="L996" s="68" t="e">
        <x:v>#VALUE!</x:v>
      </x:c>
      <x:c r="M996" s="73" t="e">
        <x:v>#VALUE!</x:v>
      </x:c>
      <x:c r="N996" s="159">
        <x:v>945.74445695009263</x:v>
      </x:c>
      <x:c r="O996" s="106" t="e">
        <x:v>#VALUE!</x:v>
      </x:c>
      <x:c r="P996" s="73" t="e">
        <x:f t="shared" si="200"/>
        <x:v>#VALUE!</x:v>
      </x:c>
      <x:c r="Q996" s="68" t="e">
        <x:v>#VALUE!</x:v>
      </x:c>
      <x:c r="R996" s="73" t="e">
        <x:f t="shared" si="201"/>
        <x:v>#VALUE!</x:v>
      </x:c>
      <x:c r="S996" s="68">
        <x:v>1</x:v>
      </x:c>
      <x:c r="T996" s="73">
        <x:f t="shared" si="202"/>
        <x:v>945.74445695009263</x:v>
      </x:c>
      <x:c r="U996" s="26" t="e">
        <x:v>#VALUE!</x:v>
      </x:c>
      <x:c r="V996" s="26">
        <x:f t="shared" si="203"/>
        <x:v>945.74445695009263</x:v>
      </x:c>
      <x:c r="W996" s="73" t="e">
        <x:f t="shared" si="204"/>
        <x:v>#VALUE!</x:v>
      </x:c>
      <x:c r="X996" s="74" t="e">
        <x:f t="shared" si="205"/>
        <x:v>#VALUE!</x:v>
      </x:c>
      <x:c r="Y996" s="68" t="e">
        <x:f t="shared" si="206"/>
        <x:v>#VALUE!</x:v>
      </x:c>
      <x:c r="Z996" s="68" t="e">
        <x:f t="shared" si="207"/>
        <x:v>#VALUE!</x:v>
      </x:c>
      <x:c r="AC996" s="527" t="s">
        <x:v>1692</x:v>
      </x:c>
    </x:row>
    <x:row r="997" spans="1:30" s="26" customFormat="1">
      <x:c r="A997" s="118">
        <x:v>48</x:v>
      </x:c>
      <x:c r="B997" s="118"/>
      <x:c r="C997" s="113">
        <x:v>9</x:v>
      </x:c>
      <x:c r="D997" s="210" t="s">
        <x:v>1632</x:v>
      </x:c>
      <x:c r="E997" s="210" t="s">
        <x:v>119</x:v>
      </x:c>
      <x:c r="F997" s="20" t="s">
        <x:v>1633</x:v>
      </x:c>
      <x:c r="G997" s="158" t="e">
        <x:f t="shared" si="208"/>
        <x:v>#VALUE!</x:v>
      </x:c>
      <x:c r="H997" s="158">
        <x:f t="shared" si="208"/>
        <x:v>0</x:v>
      </x:c>
      <x:c r="I997" s="285" t="e">
        <x:f t="shared" si="208"/>
        <x:v>#VALUE!</x:v>
      </x:c>
      <x:c r="J997" s="106" t="e">
        <x:v>#VALUE!</x:v>
      </x:c>
      <x:c r="K997" s="73" t="e">
        <x:v>#VALUE!</x:v>
      </x:c>
      <x:c r="L997" s="68" t="e">
        <x:v>#VALUE!</x:v>
      </x:c>
      <x:c r="M997" s="73" t="e">
        <x:v>#VALUE!</x:v>
      </x:c>
      <x:c r="N997" s="159">
        <x:v>0</x:v>
      </x:c>
      <x:c r="O997" s="106" t="e">
        <x:v>#VALUE!</x:v>
      </x:c>
      <x:c r="P997" s="73" t="e">
        <x:f t="shared" si="200"/>
        <x:v>#VALUE!</x:v>
      </x:c>
      <x:c r="Q997" s="68" t="e">
        <x:v>#VALUE!</x:v>
      </x:c>
      <x:c r="R997" s="73" t="e">
        <x:f t="shared" si="201"/>
        <x:v>#VALUE!</x:v>
      </x:c>
      <x:c r="S997" s="68" t="e">
        <x:v>#VALUE!</x:v>
      </x:c>
      <x:c r="T997" s="73" t="e">
        <x:f t="shared" si="202"/>
        <x:v>#VALUE!</x:v>
      </x:c>
      <x:c r="U997" s="26" t="e">
        <x:v>#VALUE!</x:v>
      </x:c>
      <x:c r="V997" s="26">
        <x:f t="shared" si="203"/>
        <x:v>0</x:v>
      </x:c>
      <x:c r="W997" s="73" t="e">
        <x:f t="shared" si="204"/>
        <x:v>#VALUE!</x:v>
      </x:c>
      <x:c r="X997" s="74" t="e">
        <x:f t="shared" si="205"/>
        <x:v>#VALUE!</x:v>
      </x:c>
      <x:c r="Y997" s="68" t="e">
        <x:f t="shared" si="206"/>
        <x:v>#VALUE!</x:v>
      </x:c>
      <x:c r="Z997" s="68" t="e">
        <x:f t="shared" si="207"/>
        <x:v>#VALUE!</x:v>
      </x:c>
      <x:c r="AC997" s="20"/>
    </x:row>
    <x:row r="998" spans="1:30" s="26" customFormat="1">
      <x:c r="A998" s="118">
        <x:v>49</x:v>
      </x:c>
      <x:c r="B998" s="118"/>
      <x:c r="C998" s="113">
        <x:v>9</x:v>
      </x:c>
      <x:c r="D998" s="210" t="s">
        <x:v>77</x:v>
      </x:c>
      <x:c r="E998" s="210" t="s">
        <x:v>75</x:v>
      </x:c>
      <x:c r="F998" s="20" t="s">
        <x:v>78</x:v>
      </x:c>
      <x:c r="G998" s="158" t="e">
        <x:f t="shared" si="208"/>
        <x:v>#VALUE!</x:v>
      </x:c>
      <x:c r="H998" s="197">
        <x:f t="shared" si="208"/>
        <x:v>651.59</x:v>
      </x:c>
      <x:c r="I998" s="285" t="e">
        <x:f t="shared" si="208"/>
        <x:v>#VALUE!</x:v>
      </x:c>
      <x:c r="J998" s="106" t="e">
        <x:v>#VALUE!</x:v>
      </x:c>
      <x:c r="K998" s="73" t="e">
        <x:v>#VALUE!</x:v>
      </x:c>
      <x:c r="L998" s="68" t="e">
        <x:v>#VALUE!</x:v>
      </x:c>
      <x:c r="M998" s="73" t="e">
        <x:v>#VALUE!</x:v>
      </x:c>
      <x:c r="N998" s="159">
        <x:v>651.59</x:v>
      </x:c>
      <x:c r="O998" s="106" t="e">
        <x:v>#VALUE!</x:v>
      </x:c>
      <x:c r="P998" s="73" t="e">
        <x:f t="shared" si="200"/>
        <x:v>#VALUE!</x:v>
      </x:c>
      <x:c r="Q998" s="68" t="e">
        <x:v>#VALUE!</x:v>
      </x:c>
      <x:c r="R998" s="73" t="e">
        <x:f t="shared" si="201"/>
        <x:v>#VALUE!</x:v>
      </x:c>
      <x:c r="S998" s="68" t="e">
        <x:v>#VALUE!</x:v>
      </x:c>
      <x:c r="T998" s="73" t="e">
        <x:f t="shared" si="202"/>
        <x:v>#VALUE!</x:v>
      </x:c>
      <x:c r="U998" s="26" t="e">
        <x:v>#VALUE!</x:v>
      </x:c>
      <x:c r="V998" s="26">
        <x:f t="shared" si="203"/>
        <x:v>651.59</x:v>
      </x:c>
      <x:c r="W998" s="73" t="e">
        <x:f t="shared" si="204"/>
        <x:v>#VALUE!</x:v>
      </x:c>
      <x:c r="X998" s="74" t="e">
        <x:f t="shared" si="205"/>
        <x:v>#VALUE!</x:v>
      </x:c>
      <x:c r="Y998" s="68" t="e">
        <x:f t="shared" si="206"/>
        <x:v>#VALUE!</x:v>
      </x:c>
      <x:c r="Z998" s="68" t="e">
        <x:f t="shared" si="207"/>
        <x:v>#VALUE!</x:v>
      </x:c>
      <x:c r="AC998" s="20"/>
    </x:row>
    <x:row r="999" spans="1:30" s="26" customFormat="1">
      <x:c r="A999" s="118">
        <x:v>50</x:v>
      </x:c>
      <x:c r="B999" s="118"/>
      <x:c r="C999" s="113">
        <x:v>9</x:v>
      </x:c>
      <x:c r="D999" s="210" t="s">
        <x:v>79</x:v>
      </x:c>
      <x:c r="E999" s="210" t="s">
        <x:v>75</x:v>
      </x:c>
      <x:c r="F999" s="20" t="s">
        <x:v>78</x:v>
      </x:c>
      <x:c r="G999" s="158" t="e">
        <x:f t="shared" si="208"/>
        <x:v>#VALUE!</x:v>
      </x:c>
      <x:c r="H999" s="197">
        <x:f t="shared" si="208"/>
        <x:v>651.59</x:v>
      </x:c>
      <x:c r="I999" s="285" t="e">
        <x:f t="shared" si="208"/>
        <x:v>#VALUE!</x:v>
      </x:c>
      <x:c r="J999" s="106" t="e">
        <x:v>#VALUE!</x:v>
      </x:c>
      <x:c r="K999" s="73" t="e">
        <x:v>#VALUE!</x:v>
      </x:c>
      <x:c r="L999" s="68" t="e">
        <x:v>#VALUE!</x:v>
      </x:c>
      <x:c r="M999" s="73" t="e">
        <x:v>#VALUE!</x:v>
      </x:c>
      <x:c r="N999" s="159">
        <x:v>651.59</x:v>
      </x:c>
      <x:c r="O999" s="106" t="e">
        <x:v>#VALUE!</x:v>
      </x:c>
      <x:c r="P999" s="73" t="e">
        <x:f t="shared" si="200"/>
        <x:v>#VALUE!</x:v>
      </x:c>
      <x:c r="Q999" s="68" t="e">
        <x:v>#VALUE!</x:v>
      </x:c>
      <x:c r="R999" s="73" t="e">
        <x:f t="shared" si="201"/>
        <x:v>#VALUE!</x:v>
      </x:c>
      <x:c r="S999" s="68" t="e">
        <x:v>#VALUE!</x:v>
      </x:c>
      <x:c r="T999" s="73" t="e">
        <x:f t="shared" si="202"/>
        <x:v>#VALUE!</x:v>
      </x:c>
      <x:c r="U999" s="26" t="e">
        <x:v>#VALUE!</x:v>
      </x:c>
      <x:c r="V999" s="26">
        <x:f t="shared" si="203"/>
        <x:v>651.59</x:v>
      </x:c>
      <x:c r="W999" s="73" t="e">
        <x:f t="shared" si="204"/>
        <x:v>#VALUE!</x:v>
      </x:c>
      <x:c r="X999" s="74" t="e">
        <x:f t="shared" si="205"/>
        <x:v>#VALUE!</x:v>
      </x:c>
      <x:c r="Y999" s="68" t="e">
        <x:f t="shared" si="206"/>
        <x:v>#VALUE!</x:v>
      </x:c>
      <x:c r="Z999" s="68" t="e">
        <x:f t="shared" si="207"/>
        <x:v>#VALUE!</x:v>
      </x:c>
      <x:c r="AC999" s="20"/>
    </x:row>
    <x:row r="1000" spans="1:30" s="26" customFormat="1">
      <x:c r="A1000" s="118">
        <x:v>51</x:v>
      </x:c>
      <x:c r="B1000" s="118"/>
      <x:c r="C1000" s="113">
        <x:v>9</x:v>
      </x:c>
      <x:c r="D1000" s="210" t="s">
        <x:v>80</x:v>
      </x:c>
      <x:c r="E1000" s="210" t="s">
        <x:v>75</x:v>
      </x:c>
      <x:c r="F1000" s="20" t="s">
        <x:v>81</x:v>
      </x:c>
      <x:c r="G1000" s="158" t="e">
        <x:f t="shared" si="208"/>
        <x:v>#VALUE!</x:v>
      </x:c>
      <x:c r="H1000" s="284">
        <x:f t="shared" si="208"/>
        <x:v>3963.20678</x:v>
      </x:c>
      <x:c r="I1000" s="285" t="e">
        <x:f t="shared" si="208"/>
        <x:v>#VALUE!</x:v>
      </x:c>
      <x:c r="J1000" s="106" t="e">
        <x:v>#VALUE!</x:v>
      </x:c>
      <x:c r="K1000" s="73" t="e">
        <x:v>#VALUE!</x:v>
      </x:c>
      <x:c r="L1000" s="68" t="e">
        <x:v>#VALUE!</x:v>
      </x:c>
      <x:c r="M1000" s="73" t="e">
        <x:v>#VALUE!</x:v>
      </x:c>
      <x:c r="N1000" s="159">
        <x:v>3963.20678</x:v>
      </x:c>
      <x:c r="O1000" s="106" t="e">
        <x:v>#VALUE!</x:v>
      </x:c>
      <x:c r="P1000" s="73" t="e">
        <x:f t="shared" si="200"/>
        <x:v>#VALUE!</x:v>
      </x:c>
      <x:c r="Q1000" s="68" t="e">
        <x:v>#VALUE!</x:v>
      </x:c>
      <x:c r="R1000" s="73" t="e">
        <x:f t="shared" si="201"/>
        <x:v>#VALUE!</x:v>
      </x:c>
      <x:c r="S1000" s="68" t="e">
        <x:v>#VALUE!</x:v>
      </x:c>
      <x:c r="T1000" s="73" t="e">
        <x:f t="shared" si="202"/>
        <x:v>#VALUE!</x:v>
      </x:c>
      <x:c r="U1000" s="26" t="e">
        <x:v>#VALUE!</x:v>
      </x:c>
      <x:c r="V1000" s="26">
        <x:f t="shared" si="203"/>
        <x:v>3963.20678</x:v>
      </x:c>
      <x:c r="W1000" s="73" t="e">
        <x:f t="shared" si="204"/>
        <x:v>#VALUE!</x:v>
      </x:c>
      <x:c r="X1000" s="74" t="e">
        <x:f t="shared" si="205"/>
        <x:v>#VALUE!</x:v>
      </x:c>
      <x:c r="Y1000" s="68" t="e">
        <x:f t="shared" si="206"/>
        <x:v>#VALUE!</x:v>
      </x:c>
      <x:c r="Z1000" s="68" t="e">
        <x:f t="shared" si="207"/>
        <x:v>#VALUE!</x:v>
      </x:c>
      <x:c r="AC1000" s="20"/>
    </x:row>
    <x:row r="1001" spans="1:30" s="26" customFormat="1">
      <x:c r="A1001" s="118">
        <x:v>52</x:v>
      </x:c>
      <x:c r="B1001" s="118"/>
      <x:c r="C1001" s="113">
        <x:v>9</x:v>
      </x:c>
      <x:c r="D1001" s="210" t="s">
        <x:v>82</x:v>
      </x:c>
      <x:c r="E1001" s="210" t="s">
        <x:v>75</x:v>
      </x:c>
      <x:c r="F1001" s="20" t="s">
        <x:v>81</x:v>
      </x:c>
      <x:c r="G1001" s="158" t="e">
        <x:f t="shared" si="208"/>
        <x:v>#VALUE!</x:v>
      </x:c>
      <x:c r="H1001" s="158">
        <x:f t="shared" si="208"/>
        <x:v>350.63</x:v>
      </x:c>
      <x:c r="I1001" s="285" t="e">
        <x:f t="shared" si="208"/>
        <x:v>#VALUE!</x:v>
      </x:c>
      <x:c r="J1001" s="106" t="e">
        <x:v>#VALUE!</x:v>
      </x:c>
      <x:c r="K1001" s="73" t="e">
        <x:v>#VALUE!</x:v>
      </x:c>
      <x:c r="L1001" s="68" t="e">
        <x:v>#VALUE!</x:v>
      </x:c>
      <x:c r="M1001" s="73" t="e">
        <x:v>#VALUE!</x:v>
      </x:c>
      <x:c r="N1001" s="159">
        <x:v>350.63</x:v>
      </x:c>
      <x:c r="O1001" s="106" t="e">
        <x:v>#VALUE!</x:v>
      </x:c>
      <x:c r="P1001" s="73" t="e">
        <x:f t="shared" si="200"/>
        <x:v>#VALUE!</x:v>
      </x:c>
      <x:c r="Q1001" s="68" t="e">
        <x:v>#VALUE!</x:v>
      </x:c>
      <x:c r="R1001" s="73" t="e">
        <x:f t="shared" si="201"/>
        <x:v>#VALUE!</x:v>
      </x:c>
      <x:c r="S1001" s="68" t="e">
        <x:v>#VALUE!</x:v>
      </x:c>
      <x:c r="T1001" s="73" t="e">
        <x:f t="shared" si="202"/>
        <x:v>#VALUE!</x:v>
      </x:c>
      <x:c r="U1001" s="26" t="e">
        <x:v>#VALUE!</x:v>
      </x:c>
      <x:c r="V1001" s="26">
        <x:f t="shared" si="203"/>
        <x:v>350.63</x:v>
      </x:c>
      <x:c r="W1001" s="73" t="e">
        <x:f t="shared" si="204"/>
        <x:v>#VALUE!</x:v>
      </x:c>
      <x:c r="X1001" s="74" t="e">
        <x:f t="shared" si="205"/>
        <x:v>#VALUE!</x:v>
      </x:c>
      <x:c r="Y1001" s="68" t="e">
        <x:f t="shared" si="206"/>
        <x:v>#VALUE!</x:v>
      </x:c>
      <x:c r="Z1001" s="68" t="e">
        <x:f t="shared" si="207"/>
        <x:v>#VALUE!</x:v>
      </x:c>
    </x:row>
    <x:row r="1002" spans="1:30" s="26" customFormat="1">
      <x:c r="A1002" s="118">
        <x:v>53</x:v>
      </x:c>
      <x:c r="B1002" s="118"/>
      <x:c r="C1002" s="113">
        <x:v>9</x:v>
      </x:c>
      <x:c r="D1002" s="210" t="s">
        <x:v>1441</x:v>
      </x:c>
      <x:c r="E1002" s="210" t="s">
        <x:v>58</x:v>
      </x:c>
      <x:c r="F1002" s="20" t="s">
        <x:v>1420</x:v>
      </x:c>
      <x:c r="G1002" s="158" t="e">
        <x:f t="shared" si="208"/>
        <x:v>#VALUE!</x:v>
      </x:c>
      <x:c r="H1002" s="158">
        <x:f t="shared" si="208"/>
        <x:v>0</x:v>
      </x:c>
      <x:c r="I1002" s="285" t="e">
        <x:f t="shared" si="208"/>
        <x:v>#VALUE!</x:v>
      </x:c>
      <x:c r="J1002" s="106" t="e">
        <x:v>#VALUE!</x:v>
      </x:c>
      <x:c r="K1002" s="73" t="e">
        <x:v>#VALUE!</x:v>
      </x:c>
      <x:c r="L1002" s="68" t="e">
        <x:v>#VALUE!</x:v>
      </x:c>
      <x:c r="M1002" s="73" t="e">
        <x:v>#VALUE!</x:v>
      </x:c>
      <x:c r="N1002" s="159">
        <x:v>0</x:v>
      </x:c>
      <x:c r="O1002" s="106" t="e">
        <x:v>#VALUE!</x:v>
      </x:c>
      <x:c r="P1002" s="73" t="e">
        <x:f t="shared" si="200"/>
        <x:v>#VALUE!</x:v>
      </x:c>
      <x:c r="Q1002" s="68" t="e">
        <x:v>#VALUE!</x:v>
      </x:c>
      <x:c r="R1002" s="73" t="e">
        <x:f t="shared" si="201"/>
        <x:v>#VALUE!</x:v>
      </x:c>
      <x:c r="S1002" s="68" t="e">
        <x:v>#VALUE!</x:v>
      </x:c>
      <x:c r="T1002" s="73" t="e">
        <x:f t="shared" si="202"/>
        <x:v>#VALUE!</x:v>
      </x:c>
      <x:c r="U1002" s="26" t="e">
        <x:v>#VALUE!</x:v>
      </x:c>
      <x:c r="V1002" s="26">
        <x:f t="shared" si="203"/>
        <x:v>0</x:v>
      </x:c>
      <x:c r="W1002" s="73" t="e">
        <x:f t="shared" si="204"/>
        <x:v>#VALUE!</x:v>
      </x:c>
      <x:c r="X1002" s="74" t="e">
        <x:f t="shared" si="205"/>
        <x:v>#VALUE!</x:v>
      </x:c>
      <x:c r="Y1002" s="68" t="e">
        <x:f t="shared" si="206"/>
        <x:v>#VALUE!</x:v>
      </x:c>
      <x:c r="Z1002" s="68" t="e">
        <x:f t="shared" si="207"/>
        <x:v>#VALUE!</x:v>
      </x:c>
    </x:row>
    <x:row r="1003" spans="1:30" s="26" customFormat="1">
      <x:c r="A1003" s="118">
        <x:v>54</x:v>
      </x:c>
      <x:c r="B1003" s="118"/>
      <x:c r="C1003" s="113">
        <x:v>9</x:v>
      </x:c>
      <x:c r="D1003" s="210" t="s">
        <x:v>1442</x:v>
      </x:c>
      <x:c r="E1003" s="210" t="s">
        <x:v>58</x:v>
      </x:c>
      <x:c r="F1003" s="20" t="s">
        <x:v>1420</x:v>
      </x:c>
      <x:c r="G1003" s="158" t="e">
        <x:f t="shared" si="208"/>
        <x:v>#VALUE!</x:v>
      </x:c>
      <x:c r="H1003" s="158">
        <x:f t="shared" si="208"/>
        <x:v>0</x:v>
      </x:c>
      <x:c r="I1003" s="285" t="e">
        <x:f t="shared" si="208"/>
        <x:v>#VALUE!</x:v>
      </x:c>
      <x:c r="J1003" s="106" t="e">
        <x:v>#VALUE!</x:v>
      </x:c>
      <x:c r="K1003" s="73" t="e">
        <x:v>#VALUE!</x:v>
      </x:c>
      <x:c r="L1003" s="68" t="e">
        <x:v>#VALUE!</x:v>
      </x:c>
      <x:c r="M1003" s="73" t="e">
        <x:v>#VALUE!</x:v>
      </x:c>
      <x:c r="N1003" s="159">
        <x:v>0</x:v>
      </x:c>
      <x:c r="O1003" s="106" t="e">
        <x:v>#VALUE!</x:v>
      </x:c>
      <x:c r="P1003" s="73" t="e">
        <x:f t="shared" si="200"/>
        <x:v>#VALUE!</x:v>
      </x:c>
      <x:c r="Q1003" s="68" t="e">
        <x:v>#VALUE!</x:v>
      </x:c>
      <x:c r="R1003" s="73" t="e">
        <x:f t="shared" si="201"/>
        <x:v>#VALUE!</x:v>
      </x:c>
      <x:c r="S1003" s="68" t="e">
        <x:v>#VALUE!</x:v>
      </x:c>
      <x:c r="T1003" s="73" t="e">
        <x:f t="shared" si="202"/>
        <x:v>#VALUE!</x:v>
      </x:c>
      <x:c r="U1003" s="26" t="e">
        <x:v>#VALUE!</x:v>
      </x:c>
      <x:c r="V1003" s="26">
        <x:f t="shared" si="203"/>
        <x:v>0</x:v>
      </x:c>
      <x:c r="W1003" s="73" t="e">
        <x:f t="shared" si="204"/>
        <x:v>#VALUE!</x:v>
      </x:c>
      <x:c r="X1003" s="74" t="e">
        <x:f t="shared" si="205"/>
        <x:v>#VALUE!</x:v>
      </x:c>
      <x:c r="Y1003" s="68" t="e">
        <x:f t="shared" si="206"/>
        <x:v>#VALUE!</x:v>
      </x:c>
      <x:c r="Z1003" s="68" t="e">
        <x:f t="shared" si="207"/>
        <x:v>#VALUE!</x:v>
      </x:c>
    </x:row>
    <x:row r="1004" spans="1:30" s="26" customFormat="1">
      <x:c r="A1004" s="118">
        <x:v>55</x:v>
      </x:c>
      <x:c r="B1004" s="118"/>
      <x:c r="C1004" s="113">
        <x:v>9</x:v>
      </x:c>
      <x:c r="D1004" s="210" t="s">
        <x:v>1443</x:v>
      </x:c>
      <x:c r="E1004" s="210" t="s">
        <x:v>58</x:v>
      </x:c>
      <x:c r="F1004" s="20" t="s">
        <x:v>1420</x:v>
      </x:c>
      <x:c r="G1004" s="158" t="e">
        <x:f t="shared" si="208"/>
        <x:v>#VALUE!</x:v>
      </x:c>
      <x:c r="H1004" s="158">
        <x:f t="shared" si="208"/>
        <x:v>0</x:v>
      </x:c>
      <x:c r="I1004" s="285" t="e">
        <x:f t="shared" si="208"/>
        <x:v>#VALUE!</x:v>
      </x:c>
      <x:c r="J1004" s="106" t="e">
        <x:v>#VALUE!</x:v>
      </x:c>
      <x:c r="K1004" s="73" t="e">
        <x:v>#VALUE!</x:v>
      </x:c>
      <x:c r="L1004" s="68" t="e">
        <x:v>#VALUE!</x:v>
      </x:c>
      <x:c r="M1004" s="73" t="e">
        <x:v>#VALUE!</x:v>
      </x:c>
      <x:c r="N1004" s="159">
        <x:v>0</x:v>
      </x:c>
      <x:c r="O1004" s="106" t="e">
        <x:v>#VALUE!</x:v>
      </x:c>
      <x:c r="P1004" s="73" t="e">
        <x:f t="shared" si="200"/>
        <x:v>#VALUE!</x:v>
      </x:c>
      <x:c r="Q1004" s="68" t="e">
        <x:v>#VALUE!</x:v>
      </x:c>
      <x:c r="R1004" s="73" t="e">
        <x:f t="shared" si="201"/>
        <x:v>#VALUE!</x:v>
      </x:c>
      <x:c r="S1004" s="68" t="e">
        <x:v>#VALUE!</x:v>
      </x:c>
      <x:c r="T1004" s="73" t="e">
        <x:f t="shared" si="202"/>
        <x:v>#VALUE!</x:v>
      </x:c>
      <x:c r="U1004" s="26" t="e">
        <x:v>#VALUE!</x:v>
      </x:c>
      <x:c r="V1004" s="26">
        <x:f t="shared" si="203"/>
        <x:v>0</x:v>
      </x:c>
      <x:c r="W1004" s="73" t="e">
        <x:f t="shared" si="204"/>
        <x:v>#VALUE!</x:v>
      </x:c>
      <x:c r="X1004" s="74" t="e">
        <x:f t="shared" si="205"/>
        <x:v>#VALUE!</x:v>
      </x:c>
      <x:c r="Y1004" s="68" t="e">
        <x:f t="shared" si="206"/>
        <x:v>#VALUE!</x:v>
      </x:c>
      <x:c r="Z1004" s="68" t="e">
        <x:f t="shared" si="207"/>
        <x:v>#VALUE!</x:v>
      </x:c>
    </x:row>
    <x:row r="1005" spans="1:30" s="26" customFormat="1">
      <x:c r="A1005" s="118">
        <x:v>56</x:v>
      </x:c>
      <x:c r="B1005" s="118"/>
      <x:c r="C1005" s="113">
        <x:v>9</x:v>
      </x:c>
      <x:c r="D1005" s="210" t="s">
        <x:v>1444</x:v>
      </x:c>
      <x:c r="E1005" s="210" t="s">
        <x:v>58</x:v>
      </x:c>
      <x:c r="F1005" s="20" t="s">
        <x:v>1420</x:v>
      </x:c>
      <x:c r="G1005" s="158" t="e">
        <x:f t="shared" si="208"/>
        <x:v>#VALUE!</x:v>
      </x:c>
      <x:c r="H1005" s="158">
        <x:f t="shared" si="208"/>
        <x:v>0</x:v>
      </x:c>
      <x:c r="I1005" s="285" t="e">
        <x:f t="shared" si="208"/>
        <x:v>#VALUE!</x:v>
      </x:c>
      <x:c r="J1005" s="106" t="e">
        <x:v>#VALUE!</x:v>
      </x:c>
      <x:c r="K1005" s="73" t="e">
        <x:v>#VALUE!</x:v>
      </x:c>
      <x:c r="L1005" s="68" t="e">
        <x:v>#VALUE!</x:v>
      </x:c>
      <x:c r="M1005" s="73" t="e">
        <x:v>#VALUE!</x:v>
      </x:c>
      <x:c r="N1005" s="159">
        <x:v>0</x:v>
      </x:c>
      <x:c r="O1005" s="106" t="e">
        <x:v>#VALUE!</x:v>
      </x:c>
      <x:c r="P1005" s="73" t="e">
        <x:f t="shared" si="200"/>
        <x:v>#VALUE!</x:v>
      </x:c>
      <x:c r="Q1005" s="68" t="e">
        <x:v>#VALUE!</x:v>
      </x:c>
      <x:c r="R1005" s="73" t="e">
        <x:f t="shared" si="201"/>
        <x:v>#VALUE!</x:v>
      </x:c>
      <x:c r="S1005" s="68" t="e">
        <x:v>#VALUE!</x:v>
      </x:c>
      <x:c r="T1005" s="73" t="e">
        <x:f t="shared" si="202"/>
        <x:v>#VALUE!</x:v>
      </x:c>
      <x:c r="U1005" s="26" t="e">
        <x:v>#VALUE!</x:v>
      </x:c>
      <x:c r="V1005" s="26">
        <x:f t="shared" si="203"/>
        <x:v>0</x:v>
      </x:c>
      <x:c r="W1005" s="73" t="e">
        <x:f t="shared" si="204"/>
        <x:v>#VALUE!</x:v>
      </x:c>
      <x:c r="X1005" s="74" t="e">
        <x:f t="shared" si="205"/>
        <x:v>#VALUE!</x:v>
      </x:c>
      <x:c r="Y1005" s="68" t="e">
        <x:f t="shared" si="206"/>
        <x:v>#VALUE!</x:v>
      </x:c>
      <x:c r="Z1005" s="68" t="e">
        <x:f t="shared" si="207"/>
        <x:v>#VALUE!</x:v>
      </x:c>
    </x:row>
    <x:row r="1006" spans="1:30" s="26" customFormat="1">
      <x:c r="A1006" s="118">
        <x:v>57</x:v>
      </x:c>
      <x:c r="B1006" s="118"/>
      <x:c r="C1006" s="113">
        <x:v>9</x:v>
      </x:c>
      <x:c r="D1006" s="210" t="s">
        <x:v>1652</x:v>
      </x:c>
      <x:c r="E1006" s="210" t="s">
        <x:v>1510</x:v>
      </x:c>
      <x:c r="F1006" s="20" t="s">
        <x:v>1653</x:v>
      </x:c>
      <x:c r="G1006" s="158">
        <x:f t="shared" si="208"/>
        <x:v>0</x:v>
      </x:c>
      <x:c r="H1006" s="197">
        <x:f t="shared" si="208"/>
        <x:v>0</x:v>
      </x:c>
      <x:c r="I1006" s="285">
        <x:f t="shared" si="208"/>
        <x:v>0</x:v>
      </x:c>
      <x:c r="J1006" s="106" t="e">
        <x:v>#VALUE!</x:v>
      </x:c>
      <x:c r="K1006" s="73" t="e">
        <x:v>#VALUE!</x:v>
      </x:c>
      <x:c r="L1006" s="68" t="e">
        <x:v>#VALUE!</x:v>
      </x:c>
      <x:c r="M1006" s="73" t="e">
        <x:v>#VALUE!</x:v>
      </x:c>
      <x:c r="N1006" s="159">
        <x:v>0</x:v>
      </x:c>
      <x:c r="O1006" s="106" t="e">
        <x:v>#VALUE!</x:v>
      </x:c>
      <x:c r="P1006" s="73" t="e">
        <x:f t="shared" si="200"/>
        <x:v>#VALUE!</x:v>
      </x:c>
      <x:c r="Q1006" s="68" t="e">
        <x:v>#VALUE!</x:v>
      </x:c>
      <x:c r="R1006" s="73" t="e">
        <x:f t="shared" si="201"/>
        <x:v>#VALUE!</x:v>
      </x:c>
      <x:c r="S1006" s="68" t="e">
        <x:v>#VALUE!</x:v>
      </x:c>
      <x:c r="T1006" s="73" t="e">
        <x:f t="shared" si="202"/>
        <x:v>#VALUE!</x:v>
      </x:c>
      <x:c r="U1006" s="26" t="e">
        <x:v>#VALUE!</x:v>
      </x:c>
      <x:c r="V1006" s="26">
        <x:f t="shared" si="203"/>
        <x:v>0</x:v>
      </x:c>
      <x:c r="W1006" s="73" t="e">
        <x:f t="shared" si="204"/>
        <x:v>#VALUE!</x:v>
      </x:c>
      <x:c r="X1006" s="74" t="e">
        <x:f t="shared" si="205"/>
        <x:v>#VALUE!</x:v>
      </x:c>
      <x:c r="Y1006" s="68" t="e">
        <x:f t="shared" si="206"/>
        <x:v>#VALUE!</x:v>
      </x:c>
      <x:c r="Z1006" s="68" t="e">
        <x:f t="shared" si="207"/>
        <x:v>#VALUE!</x:v>
      </x:c>
    </x:row>
    <x:row r="1007" spans="1:30" s="26" customFormat="1">
      <x:c r="A1007" s="118">
        <x:v>58</x:v>
      </x:c>
      <x:c r="B1007" s="118"/>
      <x:c r="C1007" s="113">
        <x:v>9</x:v>
      </x:c>
      <x:c r="D1007" s="210" t="s">
        <x:v>1654</x:v>
      </x:c>
      <x:c r="E1007" s="210" t="s">
        <x:v>1510</x:v>
      </x:c>
      <x:c r="F1007" s="20" t="s">
        <x:v>1655</x:v>
      </x:c>
      <x:c r="G1007" s="158">
        <x:f t="shared" si="208"/>
        <x:v>0</x:v>
      </x:c>
      <x:c r="H1007" s="197">
        <x:f t="shared" si="208"/>
        <x:v>0</x:v>
      </x:c>
      <x:c r="I1007" s="285">
        <x:f t="shared" si="208"/>
        <x:v>0</x:v>
      </x:c>
      <x:c r="J1007" s="106" t="e">
        <x:v>#VALUE!</x:v>
      </x:c>
      <x:c r="K1007" s="73" t="e">
        <x:v>#VALUE!</x:v>
      </x:c>
      <x:c r="L1007" s="68" t="e">
        <x:v>#VALUE!</x:v>
      </x:c>
      <x:c r="M1007" s="73" t="e">
        <x:v>#VALUE!</x:v>
      </x:c>
      <x:c r="N1007" s="159">
        <x:v>0</x:v>
      </x:c>
      <x:c r="O1007" s="106" t="e">
        <x:v>#VALUE!</x:v>
      </x:c>
      <x:c r="P1007" s="73" t="e">
        <x:f t="shared" si="200"/>
        <x:v>#VALUE!</x:v>
      </x:c>
      <x:c r="Q1007" s="68" t="e">
        <x:v>#VALUE!</x:v>
      </x:c>
      <x:c r="R1007" s="73" t="e">
        <x:f t="shared" si="201"/>
        <x:v>#VALUE!</x:v>
      </x:c>
      <x:c r="S1007" s="68" t="e">
        <x:v>#VALUE!</x:v>
      </x:c>
      <x:c r="T1007" s="73" t="e">
        <x:f t="shared" si="202"/>
        <x:v>#VALUE!</x:v>
      </x:c>
      <x:c r="U1007" s="26" t="e">
        <x:v>#VALUE!</x:v>
      </x:c>
      <x:c r="V1007" s="26">
        <x:f t="shared" si="203"/>
        <x:v>0</x:v>
      </x:c>
      <x:c r="W1007" s="73" t="e">
        <x:f t="shared" si="204"/>
        <x:v>#VALUE!</x:v>
      </x:c>
      <x:c r="X1007" s="74" t="e">
        <x:f t="shared" si="205"/>
        <x:v>#VALUE!</x:v>
      </x:c>
      <x:c r="Y1007" s="68" t="e">
        <x:f t="shared" si="206"/>
        <x:v>#VALUE!</x:v>
      </x:c>
      <x:c r="Z1007" s="68" t="e">
        <x:f t="shared" si="207"/>
        <x:v>#VALUE!</x:v>
      </x:c>
    </x:row>
    <x:row r="1008" spans="1:30" s="26" customFormat="1">
      <x:c r="A1008" s="118">
        <x:v>59</x:v>
      </x:c>
      <x:c r="B1008" s="118"/>
      <x:c r="C1008" s="113">
        <x:v>9</x:v>
      </x:c>
      <x:c r="D1008" s="210" t="s">
        <x:v>1656</x:v>
      </x:c>
      <x:c r="E1008" s="210" t="s">
        <x:v>1510</x:v>
      </x:c>
      <x:c r="F1008" s="20" t="s">
        <x:v>1657</x:v>
      </x:c>
      <x:c r="G1008" s="158">
        <x:f t="shared" si="208"/>
        <x:v>0</x:v>
      </x:c>
      <x:c r="H1008" s="284">
        <x:f t="shared" si="208"/>
        <x:v>0</x:v>
      </x:c>
      <x:c r="I1008" s="285">
        <x:f t="shared" si="208"/>
        <x:v>0</x:v>
      </x:c>
      <x:c r="J1008" s="106" t="e">
        <x:v>#VALUE!</x:v>
      </x:c>
      <x:c r="K1008" s="73" t="e">
        <x:v>#VALUE!</x:v>
      </x:c>
      <x:c r="L1008" s="68" t="e">
        <x:v>#VALUE!</x:v>
      </x:c>
      <x:c r="M1008" s="73" t="e">
        <x:v>#VALUE!</x:v>
      </x:c>
      <x:c r="N1008" s="159">
        <x:v>0</x:v>
      </x:c>
      <x:c r="O1008" s="106" t="e">
        <x:v>#VALUE!</x:v>
      </x:c>
      <x:c r="P1008" s="73" t="e">
        <x:f t="shared" si="200"/>
        <x:v>#VALUE!</x:v>
      </x:c>
      <x:c r="Q1008" s="68" t="e">
        <x:v>#VALUE!</x:v>
      </x:c>
      <x:c r="R1008" s="73" t="e">
        <x:f t="shared" si="201"/>
        <x:v>#VALUE!</x:v>
      </x:c>
      <x:c r="S1008" s="68" t="e">
        <x:v>#VALUE!</x:v>
      </x:c>
      <x:c r="T1008" s="73" t="e">
        <x:f t="shared" si="202"/>
        <x:v>#VALUE!</x:v>
      </x:c>
      <x:c r="U1008" s="26" t="e">
        <x:v>#VALUE!</x:v>
      </x:c>
      <x:c r="V1008" s="26">
        <x:f t="shared" si="203"/>
        <x:v>0</x:v>
      </x:c>
      <x:c r="W1008" s="73" t="e">
        <x:f t="shared" si="204"/>
        <x:v>#VALUE!</x:v>
      </x:c>
      <x:c r="X1008" s="74" t="e">
        <x:f t="shared" si="205"/>
        <x:v>#VALUE!</x:v>
      </x:c>
      <x:c r="Y1008" s="68" t="e">
        <x:f t="shared" si="206"/>
        <x:v>#VALUE!</x:v>
      </x:c>
      <x:c r="Z1008" s="68" t="e">
        <x:f t="shared" si="207"/>
        <x:v>#VALUE!</x:v>
      </x:c>
    </x:row>
    <x:row r="1009" spans="1:26" s="26" customFormat="1">
      <x:c r="A1009" s="118">
        <x:v>60</x:v>
      </x:c>
      <x:c r="B1009" s="118"/>
      <x:c r="C1009" s="113">
        <x:v>9</x:v>
      </x:c>
      <x:c r="D1009" s="210" t="s">
        <x:v>1384</x:v>
      </x:c>
      <x:c r="E1009" s="210" t="s">
        <x:v>95</x:v>
      </x:c>
      <x:c r="F1009" s="20" t="s">
        <x:v>1385</x:v>
      </x:c>
      <x:c r="G1009" s="158" t="e">
        <x:f t="shared" si="208"/>
        <x:v>#VALUE!</x:v>
      </x:c>
      <x:c r="H1009" s="158">
        <x:f t="shared" si="208"/>
        <x:v>0</x:v>
      </x:c>
      <x:c r="I1009" s="285" t="e">
        <x:f t="shared" si="208"/>
        <x:v>#VALUE!</x:v>
      </x:c>
      <x:c r="J1009" s="106" t="e">
        <x:v>#VALUE!</x:v>
      </x:c>
      <x:c r="K1009" s="73" t="e">
        <x:v>#VALUE!</x:v>
      </x:c>
      <x:c r="L1009" s="68" t="e">
        <x:v>#VALUE!</x:v>
      </x:c>
      <x:c r="M1009" s="73" t="e">
        <x:v>#VALUE!</x:v>
      </x:c>
      <x:c r="N1009" s="159">
        <x:v>0</x:v>
      </x:c>
      <x:c r="O1009" s="106" t="e">
        <x:v>#VALUE!</x:v>
      </x:c>
      <x:c r="P1009" s="73" t="e">
        <x:f t="shared" si="200"/>
        <x:v>#VALUE!</x:v>
      </x:c>
      <x:c r="Q1009" s="68" t="e">
        <x:v>#VALUE!</x:v>
      </x:c>
      <x:c r="R1009" s="73" t="e">
        <x:f t="shared" si="201"/>
        <x:v>#VALUE!</x:v>
      </x:c>
      <x:c r="S1009" s="68" t="e">
        <x:v>#VALUE!</x:v>
      </x:c>
      <x:c r="T1009" s="73" t="e">
        <x:f t="shared" si="202"/>
        <x:v>#VALUE!</x:v>
      </x:c>
      <x:c r="U1009" s="26" t="e">
        <x:v>#VALUE!</x:v>
      </x:c>
      <x:c r="V1009" s="26">
        <x:f t="shared" si="203"/>
        <x:v>0</x:v>
      </x:c>
      <x:c r="W1009" s="73" t="e">
        <x:f t="shared" si="204"/>
        <x:v>#VALUE!</x:v>
      </x:c>
      <x:c r="X1009" s="74" t="e">
        <x:f t="shared" si="205"/>
        <x:v>#VALUE!</x:v>
      </x:c>
      <x:c r="Y1009" s="68" t="e">
        <x:f t="shared" si="206"/>
        <x:v>#VALUE!</x:v>
      </x:c>
      <x:c r="Z1009" s="68" t="e">
        <x:f t="shared" si="207"/>
        <x:v>#VALUE!</x:v>
      </x:c>
    </x:row>
    <x:row r="1010" spans="1:26" s="26" customFormat="1">
      <x:c r="A1010" s="118">
        <x:v>61</x:v>
      </x:c>
      <x:c r="B1010" s="118"/>
      <x:c r="C1010" s="113">
        <x:v>9</x:v>
      </x:c>
      <x:c r="D1010" s="210" t="s">
        <x:v>1382</x:v>
      </x:c>
      <x:c r="E1010" s="210" t="s">
        <x:v>95</x:v>
      </x:c>
      <x:c r="F1010" s="20" t="s">
        <x:v>1383</x:v>
      </x:c>
      <x:c r="G1010" s="158" t="e">
        <x:f t="shared" si="208"/>
        <x:v>#VALUE!</x:v>
      </x:c>
      <x:c r="H1010" s="158">
        <x:f t="shared" si="208"/>
        <x:v>0</x:v>
      </x:c>
      <x:c r="I1010" s="285" t="e">
        <x:f t="shared" si="208"/>
        <x:v>#VALUE!</x:v>
      </x:c>
      <x:c r="J1010" s="106" t="e">
        <x:v>#VALUE!</x:v>
      </x:c>
      <x:c r="K1010" s="73" t="e">
        <x:v>#VALUE!</x:v>
      </x:c>
      <x:c r="L1010" s="68" t="e">
        <x:v>#VALUE!</x:v>
      </x:c>
      <x:c r="M1010" s="73" t="e">
        <x:v>#VALUE!</x:v>
      </x:c>
      <x:c r="N1010" s="159">
        <x:v>0</x:v>
      </x:c>
      <x:c r="O1010" s="106" t="e">
        <x:v>#VALUE!</x:v>
      </x:c>
      <x:c r="P1010" s="73" t="e">
        <x:f t="shared" si="200"/>
        <x:v>#VALUE!</x:v>
      </x:c>
      <x:c r="Q1010" s="68" t="e">
        <x:v>#VALUE!</x:v>
      </x:c>
      <x:c r="R1010" s="73" t="e">
        <x:f t="shared" si="201"/>
        <x:v>#VALUE!</x:v>
      </x:c>
      <x:c r="S1010" s="68" t="e">
        <x:v>#VALUE!</x:v>
      </x:c>
      <x:c r="T1010" s="73" t="e">
        <x:f t="shared" si="202"/>
        <x:v>#VALUE!</x:v>
      </x:c>
      <x:c r="U1010" s="26" t="e">
        <x:v>#VALUE!</x:v>
      </x:c>
      <x:c r="V1010" s="26">
        <x:f t="shared" si="203"/>
        <x:v>0</x:v>
      </x:c>
      <x:c r="W1010" s="73" t="e">
        <x:f t="shared" si="204"/>
        <x:v>#VALUE!</x:v>
      </x:c>
      <x:c r="X1010" s="74" t="e">
        <x:f t="shared" si="205"/>
        <x:v>#VALUE!</x:v>
      </x:c>
      <x:c r="Y1010" s="68" t="e">
        <x:f t="shared" si="206"/>
        <x:v>#VALUE!</x:v>
      </x:c>
      <x:c r="Z1010" s="68" t="e">
        <x:f t="shared" si="207"/>
        <x:v>#VALUE!</x:v>
      </x:c>
    </x:row>
    <x:row r="1011" spans="1:26" s="26" customFormat="1">
      <x:c r="A1011" s="118">
        <x:v>62</x:v>
      </x:c>
      <x:c r="B1011" s="118"/>
      <x:c r="C1011" s="113">
        <x:v>9</x:v>
      </x:c>
      <x:c r="D1011" s="210" t="s">
        <x:v>83</x:v>
      </x:c>
      <x:c r="E1011" s="210" t="s">
        <x:v>84</x:v>
      </x:c>
      <x:c r="F1011" s="20" t="s">
        <x:v>10</x:v>
      </x:c>
      <x:c r="G1011" s="158" t="e">
        <x:f t="shared" si="208"/>
        <x:v>#VALUE!</x:v>
      </x:c>
      <x:c r="H1011" s="158">
        <x:f t="shared" si="208"/>
        <x:v>4127.3905919999997</x:v>
      </x:c>
      <x:c r="I1011" s="285" t="e">
        <x:f t="shared" si="208"/>
        <x:v>#VALUE!</x:v>
      </x:c>
      <x:c r="J1011" s="106" t="e">
        <x:v>#VALUE!</x:v>
      </x:c>
      <x:c r="K1011" s="73" t="e">
        <x:v>#VALUE!</x:v>
      </x:c>
      <x:c r="L1011" s="68" t="e">
        <x:v>#VALUE!</x:v>
      </x:c>
      <x:c r="M1011" s="73" t="e">
        <x:v>#VALUE!</x:v>
      </x:c>
      <x:c r="N1011" s="159">
        <x:v>4127.3905919999997</x:v>
      </x:c>
      <x:c r="O1011" s="106" t="e">
        <x:v>#VALUE!</x:v>
      </x:c>
      <x:c r="P1011" s="73" t="e">
        <x:f t="shared" si="200"/>
        <x:v>#VALUE!</x:v>
      </x:c>
      <x:c r="Q1011" s="68" t="e">
        <x:v>#VALUE!</x:v>
      </x:c>
      <x:c r="R1011" s="73" t="e">
        <x:f t="shared" si="201"/>
        <x:v>#VALUE!</x:v>
      </x:c>
      <x:c r="S1011" s="68" t="e">
        <x:v>#VALUE!</x:v>
      </x:c>
      <x:c r="T1011" s="73" t="e">
        <x:f t="shared" si="202"/>
        <x:v>#VALUE!</x:v>
      </x:c>
      <x:c r="U1011" s="26" t="e">
        <x:v>#VALUE!</x:v>
      </x:c>
      <x:c r="V1011" s="26">
        <x:f t="shared" si="203"/>
        <x:v>4127.3905919999997</x:v>
      </x:c>
      <x:c r="W1011" s="73" t="e">
        <x:f t="shared" si="204"/>
        <x:v>#VALUE!</x:v>
      </x:c>
      <x:c r="X1011" s="74" t="e">
        <x:f t="shared" si="205"/>
        <x:v>#VALUE!</x:v>
      </x:c>
      <x:c r="Y1011" s="68" t="e">
        <x:f t="shared" si="206"/>
        <x:v>#VALUE!</x:v>
      </x:c>
      <x:c r="Z1011" s="68" t="e">
        <x:f t="shared" si="207"/>
        <x:v>#VALUE!</x:v>
      </x:c>
    </x:row>
    <x:row r="1012" spans="1:26" s="26" customFormat="1">
      <x:c r="A1012" s="118">
        <x:v>63</x:v>
      </x:c>
      <x:c r="B1012" s="118"/>
      <x:c r="C1012" s="113">
        <x:v>9</x:v>
      </x:c>
      <x:c r="D1012" s="210" t="s">
        <x:v>94</x:v>
      </x:c>
      <x:c r="E1012" s="210" t="s">
        <x:v>95</x:v>
      </x:c>
      <x:c r="F1012" s="20" t="s">
        <x:v>96</x:v>
      </x:c>
      <x:c r="G1012" s="158" t="e">
        <x:f t="shared" si="208"/>
        <x:v>#VALUE!</x:v>
      </x:c>
      <x:c r="H1012" s="158">
        <x:f t="shared" si="208"/>
        <x:v>4150.7430036000005</x:v>
      </x:c>
      <x:c r="I1012" s="285" t="e">
        <x:f t="shared" si="208"/>
        <x:v>#VALUE!</x:v>
      </x:c>
      <x:c r="J1012" s="106" t="e">
        <x:v>#VALUE!</x:v>
      </x:c>
      <x:c r="K1012" s="73" t="e">
        <x:v>#VALUE!</x:v>
      </x:c>
      <x:c r="L1012" s="68" t="e">
        <x:v>#VALUE!</x:v>
      </x:c>
      <x:c r="M1012" s="73" t="e">
        <x:v>#VALUE!</x:v>
      </x:c>
      <x:c r="N1012" s="159">
        <x:v>4150.7430036000005</x:v>
      </x:c>
      <x:c r="O1012" s="106" t="e">
        <x:v>#VALUE!</x:v>
      </x:c>
      <x:c r="P1012" s="73" t="e">
        <x:f t="shared" si="200"/>
        <x:v>#VALUE!</x:v>
      </x:c>
      <x:c r="Q1012" s="68" t="e">
        <x:v>#VALUE!</x:v>
      </x:c>
      <x:c r="R1012" s="73" t="e">
        <x:f t="shared" si="201"/>
        <x:v>#VALUE!</x:v>
      </x:c>
      <x:c r="S1012" s="68" t="e">
        <x:v>#VALUE!</x:v>
      </x:c>
      <x:c r="T1012" s="73" t="e">
        <x:f t="shared" si="202"/>
        <x:v>#VALUE!</x:v>
      </x:c>
      <x:c r="U1012" s="26" t="e">
        <x:v>#VALUE!</x:v>
      </x:c>
      <x:c r="V1012" s="26">
        <x:f t="shared" si="203"/>
        <x:v>4150.7430036000005</x:v>
      </x:c>
      <x:c r="W1012" s="73" t="e">
        <x:f t="shared" si="204"/>
        <x:v>#VALUE!</x:v>
      </x:c>
      <x:c r="X1012" s="74" t="e">
        <x:f t="shared" si="205"/>
        <x:v>#VALUE!</x:v>
      </x:c>
      <x:c r="Y1012" s="68" t="e">
        <x:f t="shared" si="206"/>
        <x:v>#VALUE!</x:v>
      </x:c>
      <x:c r="Z1012" s="68" t="e">
        <x:f t="shared" si="207"/>
        <x:v>#VALUE!</x:v>
      </x:c>
    </x:row>
    <x:row r="1013" spans="1:26" s="26" customFormat="1">
      <x:c r="A1013" s="118">
        <x:v>64</x:v>
      </x:c>
      <x:c r="B1013" s="118"/>
      <x:c r="C1013" s="113">
        <x:v>9</x:v>
      </x:c>
      <x:c r="D1013" s="210" t="s">
        <x:v>1403</x:v>
      </x:c>
      <x:c r="E1013" s="210" t="s">
        <x:v>84</x:v>
      </x:c>
      <x:c r="F1013" s="20" t="s">
        <x:v>10</x:v>
      </x:c>
      <x:c r="G1013" s="158" t="e">
        <x:f t="shared" si="208"/>
        <x:v>#VALUE!</x:v>
      </x:c>
      <x:c r="H1013" s="158">
        <x:f t="shared" si="208"/>
        <x:v>0</x:v>
      </x:c>
      <x:c r="I1013" s="285" t="e">
        <x:f t="shared" si="208"/>
        <x:v>#VALUE!</x:v>
      </x:c>
      <x:c r="J1013" s="106" t="e">
        <x:v>#VALUE!</x:v>
      </x:c>
      <x:c r="K1013" s="73" t="e">
        <x:v>#VALUE!</x:v>
      </x:c>
      <x:c r="L1013" s="68" t="e">
        <x:v>#VALUE!</x:v>
      </x:c>
      <x:c r="M1013" s="73" t="e">
        <x:v>#VALUE!</x:v>
      </x:c>
      <x:c r="N1013" s="159">
        <x:v>0</x:v>
      </x:c>
      <x:c r="O1013" s="106" t="e">
        <x:v>#VALUE!</x:v>
      </x:c>
      <x:c r="P1013" s="73" t="e">
        <x:f t="shared" si="200"/>
        <x:v>#VALUE!</x:v>
      </x:c>
      <x:c r="Q1013" s="68" t="e">
        <x:v>#VALUE!</x:v>
      </x:c>
      <x:c r="R1013" s="73" t="e">
        <x:f t="shared" si="201"/>
        <x:v>#VALUE!</x:v>
      </x:c>
      <x:c r="S1013" s="68" t="e">
        <x:v>#VALUE!</x:v>
      </x:c>
      <x:c r="T1013" s="73" t="e">
        <x:f t="shared" si="202"/>
        <x:v>#VALUE!</x:v>
      </x:c>
      <x:c r="U1013" s="26" t="e">
        <x:v>#VALUE!</x:v>
      </x:c>
      <x:c r="V1013" s="26">
        <x:f t="shared" si="203"/>
        <x:v>0</x:v>
      </x:c>
      <x:c r="W1013" s="73" t="e">
        <x:f t="shared" si="204"/>
        <x:v>#VALUE!</x:v>
      </x:c>
      <x:c r="X1013" s="74" t="e">
        <x:f t="shared" si="205"/>
        <x:v>#VALUE!</x:v>
      </x:c>
      <x:c r="Y1013" s="68" t="e">
        <x:f t="shared" si="206"/>
        <x:v>#VALUE!</x:v>
      </x:c>
      <x:c r="Z1013" s="68" t="e">
        <x:f t="shared" si="207"/>
        <x:v>#VALUE!</x:v>
      </x:c>
    </x:row>
    <x:row r="1014" spans="1:26" s="26" customFormat="1">
      <x:c r="A1014" s="118">
        <x:v>65</x:v>
      </x:c>
      <x:c r="B1014" s="118"/>
      <x:c r="C1014" s="113">
        <x:v>9</x:v>
      </x:c>
      <x:c r="D1014" s="210" t="s">
        <x:v>1438</x:v>
      </x:c>
      <x:c r="E1014" s="210" t="s">
        <x:v>84</x:v>
      </x:c>
      <x:c r="F1014" s="20" t="s">
        <x:v>10</x:v>
      </x:c>
      <x:c r="G1014" s="158" t="e">
        <x:f t="shared" ref="G1014:I1045" si="209">SUMIFS(U:U,$D:$D,$D1014,$C:$C,$C1014-1)</x:f>
        <x:v>#VALUE!</x:v>
      </x:c>
      <x:c r="H1014" s="197">
        <x:f t="shared" si="209"/>
        <x:v>0</x:v>
      </x:c>
      <x:c r="I1014" s="285" t="e">
        <x:f t="shared" si="209"/>
        <x:v>#VALUE!</x:v>
      </x:c>
      <x:c r="J1014" s="106" t="e">
        <x:v>#VALUE!</x:v>
      </x:c>
      <x:c r="K1014" s="73" t="e">
        <x:v>#VALUE!</x:v>
      </x:c>
      <x:c r="L1014" s="68" t="e">
        <x:v>#VALUE!</x:v>
      </x:c>
      <x:c r="M1014" s="73" t="e">
        <x:v>#VALUE!</x:v>
      </x:c>
      <x:c r="N1014" s="159">
        <x:v>0</x:v>
      </x:c>
      <x:c r="O1014" s="106" t="e">
        <x:v>#VALUE!</x:v>
      </x:c>
      <x:c r="P1014" s="73" t="e">
        <x:f t="shared" ref="P1014:P1077" si="210">+IF(O1014&lt;&gt;0,O1014*N1014,)</x:f>
        <x:v>#VALUE!</x:v>
      </x:c>
      <x:c r="Q1014" s="68" t="e">
        <x:v>#VALUE!</x:v>
      </x:c>
      <x:c r="R1014" s="73" t="e">
        <x:f t="shared" ref="R1014:R1077" si="211">+IF(Q1014&lt;&gt;0,Q1014*N1014,)</x:f>
        <x:v>#VALUE!</x:v>
      </x:c>
      <x:c r="S1014" s="68" t="e">
        <x:v>#VALUE!</x:v>
      </x:c>
      <x:c r="T1014" s="73" t="e">
        <x:f t="shared" ref="T1014:T1077" si="212">+IF(S1014&lt;&gt;0,S1014*N1014,)</x:f>
        <x:v>#VALUE!</x:v>
      </x:c>
      <x:c r="U1014" s="26" t="e">
        <x:v>#VALUE!</x:v>
      </x:c>
      <x:c r="V1014" s="26">
        <x:f t="shared" ref="V1014:V1077" si="213">+N1014</x:f>
        <x:v>0</x:v>
      </x:c>
      <x:c r="W1014" s="73" t="e">
        <x:f t="shared" ref="W1014:W1077" si="214">+IF(U1014&lt;&gt;0,U1014*N1014,)</x:f>
        <x:v>#VALUE!</x:v>
      </x:c>
      <x:c r="X1014" s="74" t="e">
        <x:f t="shared" ref="X1014:X1077" si="215">+I1014+K1014-P1014-R1014-W1014-T1014+M1014</x:f>
        <x:v>#VALUE!</x:v>
      </x:c>
      <x:c r="Y1014" s="68" t="e">
        <x:f t="shared" ref="Y1014:Y1077" si="216">+G1014+J1014+L1014-O1014-Q1014-S1014</x:f>
        <x:v>#VALUE!</x:v>
      </x:c>
      <x:c r="Z1014" s="68" t="e">
        <x:f t="shared" ref="Z1014:Z1077" si="217">+U1014-Y1014</x:f>
        <x:v>#VALUE!</x:v>
      </x:c>
    </x:row>
    <x:row r="1015" spans="1:26" s="26" customFormat="1">
      <x:c r="A1015" s="118">
        <x:v>66</x:v>
      </x:c>
      <x:c r="B1015" s="118"/>
      <x:c r="C1015" s="113">
        <x:v>9</x:v>
      </x:c>
      <x:c r="D1015" s="210" t="s">
        <x:v>1629</x:v>
      </x:c>
      <x:c r="E1015" s="210" t="s">
        <x:v>95</x:v>
      </x:c>
      <x:c r="F1015" s="20" t="s">
        <x:v>1630</x:v>
      </x:c>
      <x:c r="G1015" s="158" t="e">
        <x:f t="shared" si="209"/>
        <x:v>#VALUE!</x:v>
      </x:c>
      <x:c r="H1015" s="197">
        <x:f t="shared" si="209"/>
        <x:v>0</x:v>
      </x:c>
      <x:c r="I1015" s="285" t="e">
        <x:f t="shared" si="209"/>
        <x:v>#VALUE!</x:v>
      </x:c>
      <x:c r="J1015" s="106" t="e">
        <x:v>#VALUE!</x:v>
      </x:c>
      <x:c r="K1015" s="73" t="e">
        <x:v>#VALUE!</x:v>
      </x:c>
      <x:c r="L1015" s="68" t="e">
        <x:v>#VALUE!</x:v>
      </x:c>
      <x:c r="M1015" s="73" t="e">
        <x:v>#VALUE!</x:v>
      </x:c>
      <x:c r="N1015" s="159">
        <x:v>0</x:v>
      </x:c>
      <x:c r="O1015" s="106" t="e">
        <x:v>#VALUE!</x:v>
      </x:c>
      <x:c r="P1015" s="73" t="e">
        <x:f t="shared" si="210"/>
        <x:v>#VALUE!</x:v>
      </x:c>
      <x:c r="Q1015" s="68" t="e">
        <x:v>#VALUE!</x:v>
      </x:c>
      <x:c r="R1015" s="73" t="e">
        <x:f t="shared" si="211"/>
        <x:v>#VALUE!</x:v>
      </x:c>
      <x:c r="S1015" s="68" t="e">
        <x:v>#VALUE!</x:v>
      </x:c>
      <x:c r="T1015" s="73" t="e">
        <x:f t="shared" si="212"/>
        <x:v>#VALUE!</x:v>
      </x:c>
      <x:c r="U1015" s="26" t="e">
        <x:v>#VALUE!</x:v>
      </x:c>
      <x:c r="V1015" s="26">
        <x:f t="shared" si="213"/>
        <x:v>0</x:v>
      </x:c>
      <x:c r="W1015" s="73" t="e">
        <x:f t="shared" si="214"/>
        <x:v>#VALUE!</x:v>
      </x:c>
      <x:c r="X1015" s="74" t="e">
        <x:f t="shared" si="215"/>
        <x:v>#VALUE!</x:v>
      </x:c>
      <x:c r="Y1015" s="68" t="e">
        <x:f t="shared" si="216"/>
        <x:v>#VALUE!</x:v>
      </x:c>
      <x:c r="Z1015" s="68" t="e">
        <x:f t="shared" si="217"/>
        <x:v>#VALUE!</x:v>
      </x:c>
    </x:row>
    <x:row r="1016" spans="1:26" s="26" customFormat="1">
      <x:c r="A1016" s="118">
        <x:v>67</x:v>
      </x:c>
      <x:c r="B1016" s="118"/>
      <x:c r="C1016" s="113">
        <x:v>9</x:v>
      </x:c>
      <x:c r="D1016" s="210" t="s">
        <x:v>1625</x:v>
      </x:c>
      <x:c r="E1016" s="210" t="s">
        <x:v>95</x:v>
      </x:c>
      <x:c r="F1016" s="20" t="s">
        <x:v>1626</x:v>
      </x:c>
      <x:c r="G1016" s="158" t="e">
        <x:f t="shared" si="209"/>
        <x:v>#VALUE!</x:v>
      </x:c>
      <x:c r="H1016" s="284">
        <x:f t="shared" si="209"/>
        <x:v>0</x:v>
      </x:c>
      <x:c r="I1016" s="285" t="e">
        <x:f t="shared" si="209"/>
        <x:v>#VALUE!</x:v>
      </x:c>
      <x:c r="J1016" s="106" t="e">
        <x:v>#VALUE!</x:v>
      </x:c>
      <x:c r="K1016" s="73" t="e">
        <x:v>#VALUE!</x:v>
      </x:c>
      <x:c r="L1016" s="68" t="e">
        <x:v>#VALUE!</x:v>
      </x:c>
      <x:c r="M1016" s="73" t="e">
        <x:v>#VALUE!</x:v>
      </x:c>
      <x:c r="N1016" s="159">
        <x:v>0</x:v>
      </x:c>
      <x:c r="O1016" s="106" t="e">
        <x:v>#VALUE!</x:v>
      </x:c>
      <x:c r="P1016" s="73" t="e">
        <x:f t="shared" si="210"/>
        <x:v>#VALUE!</x:v>
      </x:c>
      <x:c r="Q1016" s="68" t="e">
        <x:v>#VALUE!</x:v>
      </x:c>
      <x:c r="R1016" s="73" t="e">
        <x:f t="shared" si="211"/>
        <x:v>#VALUE!</x:v>
      </x:c>
      <x:c r="S1016" s="68" t="e">
        <x:v>#VALUE!</x:v>
      </x:c>
      <x:c r="T1016" s="73" t="e">
        <x:f t="shared" si="212"/>
        <x:v>#VALUE!</x:v>
      </x:c>
      <x:c r="U1016" s="26" t="e">
        <x:v>#VALUE!</x:v>
      </x:c>
      <x:c r="V1016" s="26">
        <x:f t="shared" si="213"/>
        <x:v>0</x:v>
      </x:c>
      <x:c r="W1016" s="73" t="e">
        <x:f t="shared" si="214"/>
        <x:v>#VALUE!</x:v>
      </x:c>
      <x:c r="X1016" s="74" t="e">
        <x:f t="shared" si="215"/>
        <x:v>#VALUE!</x:v>
      </x:c>
      <x:c r="Y1016" s="68" t="e">
        <x:f t="shared" si="216"/>
        <x:v>#VALUE!</x:v>
      </x:c>
      <x:c r="Z1016" s="68" t="e">
        <x:f t="shared" si="217"/>
        <x:v>#VALUE!</x:v>
      </x:c>
    </x:row>
    <x:row r="1017" spans="1:26" s="26" customFormat="1">
      <x:c r="A1017" s="118">
        <x:v>68</x:v>
      </x:c>
      <x:c r="B1017" s="118"/>
      <x:c r="C1017" s="113">
        <x:v>9</x:v>
      </x:c>
      <x:c r="D1017" s="210" t="s">
        <x:v>1635</x:v>
      </x:c>
      <x:c r="E1017" s="210" t="s">
        <x:v>95</x:v>
      </x:c>
      <x:c r="F1017" s="20" t="s">
        <x:v>1626</x:v>
      </x:c>
      <x:c r="G1017" s="158" t="e">
        <x:f t="shared" si="209"/>
        <x:v>#VALUE!</x:v>
      </x:c>
      <x:c r="H1017" s="158">
        <x:f t="shared" si="209"/>
        <x:v>0</x:v>
      </x:c>
      <x:c r="I1017" s="285" t="e">
        <x:f t="shared" si="209"/>
        <x:v>#VALUE!</x:v>
      </x:c>
      <x:c r="J1017" s="106" t="e">
        <x:v>#VALUE!</x:v>
      </x:c>
      <x:c r="K1017" s="73" t="e">
        <x:v>#VALUE!</x:v>
      </x:c>
      <x:c r="L1017" s="68" t="e">
        <x:v>#VALUE!</x:v>
      </x:c>
      <x:c r="M1017" s="73" t="e">
        <x:v>#VALUE!</x:v>
      </x:c>
      <x:c r="N1017" s="159">
        <x:v>0</x:v>
      </x:c>
      <x:c r="O1017" s="106" t="e">
        <x:v>#VALUE!</x:v>
      </x:c>
      <x:c r="P1017" s="73" t="e">
        <x:f t="shared" si="210"/>
        <x:v>#VALUE!</x:v>
      </x:c>
      <x:c r="Q1017" s="68" t="e">
        <x:v>#VALUE!</x:v>
      </x:c>
      <x:c r="R1017" s="73" t="e">
        <x:f t="shared" si="211"/>
        <x:v>#VALUE!</x:v>
      </x:c>
      <x:c r="S1017" s="68" t="e">
        <x:v>#VALUE!</x:v>
      </x:c>
      <x:c r="T1017" s="73" t="e">
        <x:f t="shared" si="212"/>
        <x:v>#VALUE!</x:v>
      </x:c>
      <x:c r="U1017" s="26" t="e">
        <x:v>#VALUE!</x:v>
      </x:c>
      <x:c r="V1017" s="26">
        <x:f t="shared" si="213"/>
        <x:v>0</x:v>
      </x:c>
      <x:c r="W1017" s="73" t="e">
        <x:f t="shared" si="214"/>
        <x:v>#VALUE!</x:v>
      </x:c>
      <x:c r="X1017" s="74" t="e">
        <x:f t="shared" si="215"/>
        <x:v>#VALUE!</x:v>
      </x:c>
      <x:c r="Y1017" s="68" t="e">
        <x:f t="shared" si="216"/>
        <x:v>#VALUE!</x:v>
      </x:c>
      <x:c r="Z1017" s="68" t="e">
        <x:f t="shared" si="217"/>
        <x:v>#VALUE!</x:v>
      </x:c>
    </x:row>
    <x:row r="1018" spans="1:26" s="26" customFormat="1">
      <x:c r="A1018" s="118">
        <x:v>69</x:v>
      </x:c>
      <x:c r="B1018" s="118"/>
      <x:c r="C1018" s="113">
        <x:v>9</x:v>
      </x:c>
      <x:c r="D1018" s="210" t="s">
        <x:v>1627</x:v>
      </x:c>
      <x:c r="E1018" s="210" t="s">
        <x:v>95</x:v>
      </x:c>
      <x:c r="F1018" s="20" t="s">
        <x:v>1628</x:v>
      </x:c>
      <x:c r="G1018" s="158" t="e">
        <x:f t="shared" si="209"/>
        <x:v>#VALUE!</x:v>
      </x:c>
      <x:c r="H1018" s="158">
        <x:f t="shared" si="209"/>
        <x:v>0</x:v>
      </x:c>
      <x:c r="I1018" s="285" t="e">
        <x:f t="shared" si="209"/>
        <x:v>#VALUE!</x:v>
      </x:c>
      <x:c r="J1018" s="106" t="e">
        <x:v>#VALUE!</x:v>
      </x:c>
      <x:c r="K1018" s="73" t="e">
        <x:v>#VALUE!</x:v>
      </x:c>
      <x:c r="L1018" s="68" t="e">
        <x:v>#VALUE!</x:v>
      </x:c>
      <x:c r="M1018" s="73" t="e">
        <x:v>#VALUE!</x:v>
      </x:c>
      <x:c r="N1018" s="159">
        <x:v>0</x:v>
      </x:c>
      <x:c r="O1018" s="106" t="e">
        <x:v>#VALUE!</x:v>
      </x:c>
      <x:c r="P1018" s="73" t="e">
        <x:f t="shared" si="210"/>
        <x:v>#VALUE!</x:v>
      </x:c>
      <x:c r="Q1018" s="68" t="e">
        <x:v>#VALUE!</x:v>
      </x:c>
      <x:c r="R1018" s="73" t="e">
        <x:f t="shared" si="211"/>
        <x:v>#VALUE!</x:v>
      </x:c>
      <x:c r="S1018" s="68" t="e">
        <x:v>#VALUE!</x:v>
      </x:c>
      <x:c r="T1018" s="73" t="e">
        <x:f t="shared" si="212"/>
        <x:v>#VALUE!</x:v>
      </x:c>
      <x:c r="U1018" s="26" t="e">
        <x:v>#VALUE!</x:v>
      </x:c>
      <x:c r="V1018" s="26">
        <x:f t="shared" si="213"/>
        <x:v>0</x:v>
      </x:c>
      <x:c r="W1018" s="73" t="e">
        <x:f t="shared" si="214"/>
        <x:v>#VALUE!</x:v>
      </x:c>
      <x:c r="X1018" s="74" t="e">
        <x:f t="shared" si="215"/>
        <x:v>#VALUE!</x:v>
      </x:c>
      <x:c r="Y1018" s="68" t="e">
        <x:f t="shared" si="216"/>
        <x:v>#VALUE!</x:v>
      </x:c>
      <x:c r="Z1018" s="68" t="e">
        <x:f t="shared" si="217"/>
        <x:v>#VALUE!</x:v>
      </x:c>
    </x:row>
    <x:row r="1019" spans="1:26" s="26" customFormat="1">
      <x:c r="A1019" s="118">
        <x:v>70</x:v>
      </x:c>
      <x:c r="B1019" s="118"/>
      <x:c r="C1019" s="113">
        <x:v>9</x:v>
      </x:c>
      <x:c r="D1019" s="210" t="s">
        <x:v>1636</x:v>
      </x:c>
      <x:c r="E1019" s="210" t="s">
        <x:v>95</x:v>
      </x:c>
      <x:c r="F1019" s="20" t="s">
        <x:v>1628</x:v>
      </x:c>
      <x:c r="G1019" s="158" t="e">
        <x:f t="shared" si="209"/>
        <x:v>#VALUE!</x:v>
      </x:c>
      <x:c r="H1019" s="158">
        <x:f t="shared" si="209"/>
        <x:v>0</x:v>
      </x:c>
      <x:c r="I1019" s="285" t="e">
        <x:f t="shared" si="209"/>
        <x:v>#VALUE!</x:v>
      </x:c>
      <x:c r="J1019" s="106" t="e">
        <x:v>#VALUE!</x:v>
      </x:c>
      <x:c r="K1019" s="73" t="e">
        <x:v>#VALUE!</x:v>
      </x:c>
      <x:c r="L1019" s="68" t="e">
        <x:v>#VALUE!</x:v>
      </x:c>
      <x:c r="M1019" s="73" t="e">
        <x:v>#VALUE!</x:v>
      </x:c>
      <x:c r="N1019" s="159">
        <x:v>0</x:v>
      </x:c>
      <x:c r="O1019" s="106" t="e">
        <x:v>#VALUE!</x:v>
      </x:c>
      <x:c r="P1019" s="73" t="e">
        <x:f t="shared" si="210"/>
        <x:v>#VALUE!</x:v>
      </x:c>
      <x:c r="Q1019" s="68" t="e">
        <x:v>#VALUE!</x:v>
      </x:c>
      <x:c r="R1019" s="73" t="e">
        <x:f t="shared" si="211"/>
        <x:v>#VALUE!</x:v>
      </x:c>
      <x:c r="S1019" s="68" t="e">
        <x:v>#VALUE!</x:v>
      </x:c>
      <x:c r="T1019" s="73" t="e">
        <x:f t="shared" si="212"/>
        <x:v>#VALUE!</x:v>
      </x:c>
      <x:c r="U1019" s="26" t="e">
        <x:v>#VALUE!</x:v>
      </x:c>
      <x:c r="V1019" s="26">
        <x:f t="shared" si="213"/>
        <x:v>0</x:v>
      </x:c>
      <x:c r="W1019" s="73" t="e">
        <x:f t="shared" si="214"/>
        <x:v>#VALUE!</x:v>
      </x:c>
      <x:c r="X1019" s="74" t="e">
        <x:f t="shared" si="215"/>
        <x:v>#VALUE!</x:v>
      </x:c>
      <x:c r="Y1019" s="68" t="e">
        <x:f t="shared" si="216"/>
        <x:v>#VALUE!</x:v>
      </x:c>
      <x:c r="Z1019" s="68" t="e">
        <x:f t="shared" si="217"/>
        <x:v>#VALUE!</x:v>
      </x:c>
    </x:row>
    <x:row r="1020" spans="1:26" s="26" customFormat="1">
      <x:c r="A1020" s="118">
        <x:v>71</x:v>
      </x:c>
      <x:c r="B1020" s="118"/>
      <x:c r="C1020" s="113">
        <x:v>9</x:v>
      </x:c>
      <x:c r="D1020" s="210" t="s">
        <x:v>1425</x:v>
      </x:c>
      <x:c r="E1020" s="210" t="s">
        <x:v>1445</x:v>
      </x:c>
      <x:c r="F1020" s="20" t="s">
        <x:v>10</x:v>
      </x:c>
      <x:c r="G1020" s="158" t="e">
        <x:f t="shared" si="209"/>
        <x:v>#VALUE!</x:v>
      </x:c>
      <x:c r="H1020" s="158">
        <x:f t="shared" si="209"/>
        <x:v>0</x:v>
      </x:c>
      <x:c r="I1020" s="285" t="e">
        <x:f t="shared" si="209"/>
        <x:v>#VALUE!</x:v>
      </x:c>
      <x:c r="J1020" s="106" t="e">
        <x:v>#VALUE!</x:v>
      </x:c>
      <x:c r="K1020" s="73" t="e">
        <x:v>#VALUE!</x:v>
      </x:c>
      <x:c r="L1020" s="68" t="e">
        <x:v>#VALUE!</x:v>
      </x:c>
      <x:c r="M1020" s="73" t="e">
        <x:v>#VALUE!</x:v>
      </x:c>
      <x:c r="N1020" s="159">
        <x:v>0</x:v>
      </x:c>
      <x:c r="O1020" s="106" t="e">
        <x:v>#VALUE!</x:v>
      </x:c>
      <x:c r="P1020" s="73" t="e">
        <x:f t="shared" si="210"/>
        <x:v>#VALUE!</x:v>
      </x:c>
      <x:c r="Q1020" s="68" t="e">
        <x:v>#VALUE!</x:v>
      </x:c>
      <x:c r="R1020" s="73" t="e">
        <x:f t="shared" si="211"/>
        <x:v>#VALUE!</x:v>
      </x:c>
      <x:c r="S1020" s="68" t="e">
        <x:v>#VALUE!</x:v>
      </x:c>
      <x:c r="T1020" s="73" t="e">
        <x:f t="shared" si="212"/>
        <x:v>#VALUE!</x:v>
      </x:c>
      <x:c r="U1020" s="26" t="e">
        <x:v>#VALUE!</x:v>
      </x:c>
      <x:c r="V1020" s="26">
        <x:f t="shared" si="213"/>
        <x:v>0</x:v>
      </x:c>
      <x:c r="W1020" s="73" t="e">
        <x:f t="shared" si="214"/>
        <x:v>#VALUE!</x:v>
      </x:c>
      <x:c r="X1020" s="74" t="e">
        <x:f t="shared" si="215"/>
        <x:v>#VALUE!</x:v>
      </x:c>
      <x:c r="Y1020" s="68" t="e">
        <x:f t="shared" si="216"/>
        <x:v>#VALUE!</x:v>
      </x:c>
      <x:c r="Z1020" s="68" t="e">
        <x:f t="shared" si="217"/>
        <x:v>#VALUE!</x:v>
      </x:c>
    </x:row>
    <x:row r="1021" spans="1:26" s="26" customFormat="1">
      <x:c r="A1021" s="118">
        <x:v>72</x:v>
      </x:c>
      <x:c r="B1021" s="118"/>
      <x:c r="C1021" s="113">
        <x:v>9</x:v>
      </x:c>
      <x:c r="D1021" s="210" t="s">
        <x:v>1436</x:v>
      </x:c>
      <x:c r="E1021" s="210" t="s">
        <x:v>1445</x:v>
      </x:c>
      <x:c r="F1021" s="20" t="s">
        <x:v>10</x:v>
      </x:c>
      <x:c r="G1021" s="158" t="e">
        <x:f t="shared" si="209"/>
        <x:v>#VALUE!</x:v>
      </x:c>
      <x:c r="H1021" s="158">
        <x:f t="shared" si="209"/>
        <x:v>0</x:v>
      </x:c>
      <x:c r="I1021" s="285" t="e">
        <x:f t="shared" si="209"/>
        <x:v>#VALUE!</x:v>
      </x:c>
      <x:c r="J1021" s="106" t="e">
        <x:v>#VALUE!</x:v>
      </x:c>
      <x:c r="K1021" s="73" t="e">
        <x:v>#VALUE!</x:v>
      </x:c>
      <x:c r="L1021" s="68" t="e">
        <x:v>#VALUE!</x:v>
      </x:c>
      <x:c r="M1021" s="73" t="e">
        <x:v>#VALUE!</x:v>
      </x:c>
      <x:c r="N1021" s="159">
        <x:v>0</x:v>
      </x:c>
      <x:c r="O1021" s="106" t="e">
        <x:v>#VALUE!</x:v>
      </x:c>
      <x:c r="P1021" s="73" t="e">
        <x:f t="shared" si="210"/>
        <x:v>#VALUE!</x:v>
      </x:c>
      <x:c r="Q1021" s="68" t="e">
        <x:v>#VALUE!</x:v>
      </x:c>
      <x:c r="R1021" s="73" t="e">
        <x:f t="shared" si="211"/>
        <x:v>#VALUE!</x:v>
      </x:c>
      <x:c r="S1021" s="68" t="e">
        <x:v>#VALUE!</x:v>
      </x:c>
      <x:c r="T1021" s="73" t="e">
        <x:f t="shared" si="212"/>
        <x:v>#VALUE!</x:v>
      </x:c>
      <x:c r="U1021" s="26" t="e">
        <x:v>#VALUE!</x:v>
      </x:c>
      <x:c r="V1021" s="26">
        <x:f t="shared" si="213"/>
        <x:v>0</x:v>
      </x:c>
      <x:c r="W1021" s="73" t="e">
        <x:f t="shared" si="214"/>
        <x:v>#VALUE!</x:v>
      </x:c>
      <x:c r="X1021" s="74" t="e">
        <x:f t="shared" si="215"/>
        <x:v>#VALUE!</x:v>
      </x:c>
      <x:c r="Y1021" s="68" t="e">
        <x:f t="shared" si="216"/>
        <x:v>#VALUE!</x:v>
      </x:c>
      <x:c r="Z1021" s="68" t="e">
        <x:f t="shared" si="217"/>
        <x:v>#VALUE!</x:v>
      </x:c>
    </x:row>
    <x:row r="1022" spans="1:26" s="26" customFormat="1">
      <x:c r="A1022" s="118">
        <x:v>73</x:v>
      </x:c>
      <x:c r="B1022" s="118"/>
      <x:c r="C1022" s="113">
        <x:v>9</x:v>
      </x:c>
      <x:c r="D1022" s="210" t="s">
        <x:v>1634</x:v>
      </x:c>
      <x:c r="E1022" s="210" t="s">
        <x:v>95</x:v>
      </x:c>
      <x:c r="F1022" s="20" t="s">
        <x:v>1437</x:v>
      </x:c>
      <x:c r="G1022" s="158" t="e">
        <x:f t="shared" si="209"/>
        <x:v>#VALUE!</x:v>
      </x:c>
      <x:c r="H1022" s="197">
        <x:f t="shared" si="209"/>
        <x:v>0</x:v>
      </x:c>
      <x:c r="I1022" s="285" t="e">
        <x:f t="shared" si="209"/>
        <x:v>#VALUE!</x:v>
      </x:c>
      <x:c r="J1022" s="106" t="e">
        <x:v>#VALUE!</x:v>
      </x:c>
      <x:c r="K1022" s="73" t="e">
        <x:v>#VALUE!</x:v>
      </x:c>
      <x:c r="L1022" s="68" t="e">
        <x:v>#VALUE!</x:v>
      </x:c>
      <x:c r="M1022" s="73" t="e">
        <x:v>#VALUE!</x:v>
      </x:c>
      <x:c r="N1022" s="159">
        <x:v>0</x:v>
      </x:c>
      <x:c r="O1022" s="106" t="e">
        <x:v>#VALUE!</x:v>
      </x:c>
      <x:c r="P1022" s="73" t="e">
        <x:f t="shared" si="210"/>
        <x:v>#VALUE!</x:v>
      </x:c>
      <x:c r="Q1022" s="68" t="e">
        <x:v>#VALUE!</x:v>
      </x:c>
      <x:c r="R1022" s="73" t="e">
        <x:f t="shared" si="211"/>
        <x:v>#VALUE!</x:v>
      </x:c>
      <x:c r="S1022" s="68" t="e">
        <x:v>#VALUE!</x:v>
      </x:c>
      <x:c r="T1022" s="73" t="e">
        <x:f t="shared" si="212"/>
        <x:v>#VALUE!</x:v>
      </x:c>
      <x:c r="U1022" s="26" t="e">
        <x:v>#VALUE!</x:v>
      </x:c>
      <x:c r="V1022" s="26">
        <x:f t="shared" si="213"/>
        <x:v>0</x:v>
      </x:c>
      <x:c r="W1022" s="73" t="e">
        <x:f t="shared" si="214"/>
        <x:v>#VALUE!</x:v>
      </x:c>
      <x:c r="X1022" s="74" t="e">
        <x:f t="shared" si="215"/>
        <x:v>#VALUE!</x:v>
      </x:c>
      <x:c r="Y1022" s="68" t="e">
        <x:f t="shared" si="216"/>
        <x:v>#VALUE!</x:v>
      </x:c>
      <x:c r="Z1022" s="68" t="e">
        <x:f t="shared" si="217"/>
        <x:v>#VALUE!</x:v>
      </x:c>
    </x:row>
    <x:row r="1023" spans="1:26" s="26" customFormat="1">
      <x:c r="A1023" s="118">
        <x:v>74</x:v>
      </x:c>
      <x:c r="B1023" s="118"/>
      <x:c r="C1023" s="113">
        <x:v>9</x:v>
      </x:c>
      <x:c r="D1023" s="210" t="s">
        <x:v>1616</x:v>
      </x:c>
      <x:c r="E1023" s="210" t="s">
        <x:v>95</x:v>
      </x:c>
      <x:c r="F1023" s="20" t="s">
        <x:v>1617</x:v>
      </x:c>
      <x:c r="G1023" s="158" t="e">
        <x:f t="shared" si="209"/>
        <x:v>#VALUE!</x:v>
      </x:c>
      <x:c r="H1023" s="197">
        <x:f t="shared" si="209"/>
        <x:v>0</x:v>
      </x:c>
      <x:c r="I1023" s="285" t="e">
        <x:f t="shared" si="209"/>
        <x:v>#VALUE!</x:v>
      </x:c>
      <x:c r="J1023" s="106" t="e">
        <x:v>#VALUE!</x:v>
      </x:c>
      <x:c r="K1023" s="73" t="e">
        <x:v>#VALUE!</x:v>
      </x:c>
      <x:c r="L1023" s="68" t="e">
        <x:v>#VALUE!</x:v>
      </x:c>
      <x:c r="M1023" s="73" t="e">
        <x:v>#VALUE!</x:v>
      </x:c>
      <x:c r="N1023" s="159">
        <x:v>0</x:v>
      </x:c>
      <x:c r="O1023" s="106" t="e">
        <x:v>#VALUE!</x:v>
      </x:c>
      <x:c r="P1023" s="73" t="e">
        <x:f t="shared" si="210"/>
        <x:v>#VALUE!</x:v>
      </x:c>
      <x:c r="Q1023" s="68" t="e">
        <x:v>#VALUE!</x:v>
      </x:c>
      <x:c r="R1023" s="73" t="e">
        <x:f t="shared" si="211"/>
        <x:v>#VALUE!</x:v>
      </x:c>
      <x:c r="S1023" s="68" t="e">
        <x:v>#VALUE!</x:v>
      </x:c>
      <x:c r="T1023" s="73" t="e">
        <x:f t="shared" si="212"/>
        <x:v>#VALUE!</x:v>
      </x:c>
      <x:c r="U1023" s="26" t="e">
        <x:v>#VALUE!</x:v>
      </x:c>
      <x:c r="V1023" s="26">
        <x:f t="shared" si="213"/>
        <x:v>0</x:v>
      </x:c>
      <x:c r="W1023" s="73" t="e">
        <x:f t="shared" si="214"/>
        <x:v>#VALUE!</x:v>
      </x:c>
      <x:c r="X1023" s="74" t="e">
        <x:f t="shared" si="215"/>
        <x:v>#VALUE!</x:v>
      </x:c>
      <x:c r="Y1023" s="68" t="e">
        <x:f t="shared" si="216"/>
        <x:v>#VALUE!</x:v>
      </x:c>
      <x:c r="Z1023" s="68" t="e">
        <x:f t="shared" si="217"/>
        <x:v>#VALUE!</x:v>
      </x:c>
    </x:row>
    <x:row r="1024" spans="1:26" s="26" customFormat="1">
      <x:c r="A1024" s="118">
        <x:v>75</x:v>
      </x:c>
      <x:c r="B1024" s="118"/>
      <x:c r="C1024" s="113">
        <x:v>9</x:v>
      </x:c>
      <x:c r="D1024" s="210" t="s">
        <x:v>1618</x:v>
      </x:c>
      <x:c r="E1024" s="210" t="s">
        <x:v>95</x:v>
      </x:c>
      <x:c r="F1024" s="20" t="s">
        <x:v>1617</x:v>
      </x:c>
      <x:c r="G1024" s="158" t="e">
        <x:f t="shared" si="209"/>
        <x:v>#VALUE!</x:v>
      </x:c>
      <x:c r="H1024" s="284">
        <x:f t="shared" si="209"/>
        <x:v>0</x:v>
      </x:c>
      <x:c r="I1024" s="285" t="e">
        <x:f t="shared" si="209"/>
        <x:v>#VALUE!</x:v>
      </x:c>
      <x:c r="J1024" s="106" t="e">
        <x:v>#VALUE!</x:v>
      </x:c>
      <x:c r="K1024" s="73" t="e">
        <x:v>#VALUE!</x:v>
      </x:c>
      <x:c r="L1024" s="68" t="e">
        <x:v>#VALUE!</x:v>
      </x:c>
      <x:c r="M1024" s="73" t="e">
        <x:v>#VALUE!</x:v>
      </x:c>
      <x:c r="N1024" s="159">
        <x:v>0</x:v>
      </x:c>
      <x:c r="O1024" s="106" t="e">
        <x:v>#VALUE!</x:v>
      </x:c>
      <x:c r="P1024" s="73" t="e">
        <x:f t="shared" si="210"/>
        <x:v>#VALUE!</x:v>
      </x:c>
      <x:c r="Q1024" s="68" t="e">
        <x:v>#VALUE!</x:v>
      </x:c>
      <x:c r="R1024" s="73" t="e">
        <x:f t="shared" si="211"/>
        <x:v>#VALUE!</x:v>
      </x:c>
      <x:c r="S1024" s="68" t="e">
        <x:v>#VALUE!</x:v>
      </x:c>
      <x:c r="T1024" s="73" t="e">
        <x:f t="shared" si="212"/>
        <x:v>#VALUE!</x:v>
      </x:c>
      <x:c r="U1024" s="26" t="e">
        <x:v>#VALUE!</x:v>
      </x:c>
      <x:c r="V1024" s="26">
        <x:f t="shared" si="213"/>
        <x:v>0</x:v>
      </x:c>
      <x:c r="W1024" s="73" t="e">
        <x:f t="shared" si="214"/>
        <x:v>#VALUE!</x:v>
      </x:c>
      <x:c r="X1024" s="74" t="e">
        <x:f t="shared" si="215"/>
        <x:v>#VALUE!</x:v>
      </x:c>
      <x:c r="Y1024" s="68" t="e">
        <x:f t="shared" si="216"/>
        <x:v>#VALUE!</x:v>
      </x:c>
      <x:c r="Z1024" s="68" t="e">
        <x:f t="shared" si="217"/>
        <x:v>#VALUE!</x:v>
      </x:c>
    </x:row>
    <x:row r="1025" spans="1:29" s="26" customFormat="1">
      <x:c r="A1025" s="118">
        <x:v>76</x:v>
      </x:c>
      <x:c r="B1025" s="118"/>
      <x:c r="C1025" s="113">
        <x:v>9</x:v>
      </x:c>
      <x:c r="D1025" s="210" t="s">
        <x:v>1619</x:v>
      </x:c>
      <x:c r="E1025" s="210" t="s">
        <x:v>95</x:v>
      </x:c>
      <x:c r="F1025" s="20" t="s">
        <x:v>1617</x:v>
      </x:c>
      <x:c r="G1025" s="158" t="e">
        <x:f t="shared" si="209"/>
        <x:v>#VALUE!</x:v>
      </x:c>
      <x:c r="H1025" s="158">
        <x:f t="shared" si="209"/>
        <x:v>0</x:v>
      </x:c>
      <x:c r="I1025" s="285" t="e">
        <x:f t="shared" si="209"/>
        <x:v>#VALUE!</x:v>
      </x:c>
      <x:c r="J1025" s="106" t="e">
        <x:v>#VALUE!</x:v>
      </x:c>
      <x:c r="K1025" s="73" t="e">
        <x:v>#VALUE!</x:v>
      </x:c>
      <x:c r="L1025" s="68" t="e">
        <x:v>#VALUE!</x:v>
      </x:c>
      <x:c r="M1025" s="73" t="e">
        <x:v>#VALUE!</x:v>
      </x:c>
      <x:c r="N1025" s="159">
        <x:v>0</x:v>
      </x:c>
      <x:c r="O1025" s="106" t="e">
        <x:v>#VALUE!</x:v>
      </x:c>
      <x:c r="P1025" s="73" t="e">
        <x:f t="shared" si="210"/>
        <x:v>#VALUE!</x:v>
      </x:c>
      <x:c r="Q1025" s="68" t="e">
        <x:v>#VALUE!</x:v>
      </x:c>
      <x:c r="R1025" s="73" t="e">
        <x:f t="shared" si="211"/>
        <x:v>#VALUE!</x:v>
      </x:c>
      <x:c r="S1025" s="68" t="e">
        <x:v>#VALUE!</x:v>
      </x:c>
      <x:c r="T1025" s="73" t="e">
        <x:f t="shared" si="212"/>
        <x:v>#VALUE!</x:v>
      </x:c>
      <x:c r="U1025" s="26" t="e">
        <x:v>#VALUE!</x:v>
      </x:c>
      <x:c r="V1025" s="26">
        <x:f t="shared" si="213"/>
        <x:v>0</x:v>
      </x:c>
      <x:c r="W1025" s="73" t="e">
        <x:f t="shared" si="214"/>
        <x:v>#VALUE!</x:v>
      </x:c>
      <x:c r="X1025" s="74" t="e">
        <x:f t="shared" si="215"/>
        <x:v>#VALUE!</x:v>
      </x:c>
      <x:c r="Y1025" s="68" t="e">
        <x:f t="shared" si="216"/>
        <x:v>#VALUE!</x:v>
      </x:c>
      <x:c r="Z1025" s="68" t="e">
        <x:f t="shared" si="217"/>
        <x:v>#VALUE!</x:v>
      </x:c>
    </x:row>
    <x:row r="1026" spans="1:29" s="26" customFormat="1">
      <x:c r="A1026" s="118">
        <x:v>77</x:v>
      </x:c>
      <x:c r="B1026" s="118"/>
      <x:c r="C1026" s="113">
        <x:v>9</x:v>
      </x:c>
      <x:c r="D1026" s="210" t="s">
        <x:v>1620</x:v>
      </x:c>
      <x:c r="E1026" s="210" t="s">
        <x:v>95</x:v>
      </x:c>
      <x:c r="F1026" s="20" t="s">
        <x:v>1617</x:v>
      </x:c>
      <x:c r="G1026" s="158" t="e">
        <x:f t="shared" si="209"/>
        <x:v>#VALUE!</x:v>
      </x:c>
      <x:c r="H1026" s="158">
        <x:f t="shared" si="209"/>
        <x:v>0</x:v>
      </x:c>
      <x:c r="I1026" s="285" t="e">
        <x:f t="shared" si="209"/>
        <x:v>#VALUE!</x:v>
      </x:c>
      <x:c r="J1026" s="106" t="e">
        <x:v>#VALUE!</x:v>
      </x:c>
      <x:c r="K1026" s="73" t="e">
        <x:v>#VALUE!</x:v>
      </x:c>
      <x:c r="L1026" s="68" t="e">
        <x:v>#VALUE!</x:v>
      </x:c>
      <x:c r="M1026" s="73" t="e">
        <x:v>#VALUE!</x:v>
      </x:c>
      <x:c r="N1026" s="159">
        <x:v>0</x:v>
      </x:c>
      <x:c r="O1026" s="106" t="e">
        <x:v>#VALUE!</x:v>
      </x:c>
      <x:c r="P1026" s="73" t="e">
        <x:f t="shared" si="210"/>
        <x:v>#VALUE!</x:v>
      </x:c>
      <x:c r="Q1026" s="68" t="e">
        <x:v>#VALUE!</x:v>
      </x:c>
      <x:c r="R1026" s="73" t="e">
        <x:f t="shared" si="211"/>
        <x:v>#VALUE!</x:v>
      </x:c>
      <x:c r="S1026" s="68" t="e">
        <x:v>#VALUE!</x:v>
      </x:c>
      <x:c r="T1026" s="73" t="e">
        <x:f t="shared" si="212"/>
        <x:v>#VALUE!</x:v>
      </x:c>
      <x:c r="U1026" s="26" t="e">
        <x:v>#VALUE!</x:v>
      </x:c>
      <x:c r="V1026" s="26">
        <x:f t="shared" si="213"/>
        <x:v>0</x:v>
      </x:c>
      <x:c r="W1026" s="73" t="e">
        <x:f t="shared" si="214"/>
        <x:v>#VALUE!</x:v>
      </x:c>
      <x:c r="X1026" s="74" t="e">
        <x:f t="shared" si="215"/>
        <x:v>#VALUE!</x:v>
      </x:c>
      <x:c r="Y1026" s="68" t="e">
        <x:f t="shared" si="216"/>
        <x:v>#VALUE!</x:v>
      </x:c>
      <x:c r="Z1026" s="68" t="e">
        <x:f t="shared" si="217"/>
        <x:v>#VALUE!</x:v>
      </x:c>
    </x:row>
    <x:row r="1027" spans="1:29" s="26" customFormat="1">
      <x:c r="A1027" s="118">
        <x:v>78</x:v>
      </x:c>
      <x:c r="B1027" s="118"/>
      <x:c r="C1027" s="113">
        <x:v>9</x:v>
      </x:c>
      <x:c r="D1027" s="210" t="s">
        <x:v>1621</x:v>
      </x:c>
      <x:c r="E1027" s="210" t="s">
        <x:v>95</x:v>
      </x:c>
      <x:c r="F1027" s="20" t="s">
        <x:v>1617</x:v>
      </x:c>
      <x:c r="G1027" s="158" t="e">
        <x:f t="shared" si="209"/>
        <x:v>#VALUE!</x:v>
      </x:c>
      <x:c r="H1027" s="158">
        <x:f t="shared" si="209"/>
        <x:v>0</x:v>
      </x:c>
      <x:c r="I1027" s="285" t="e">
        <x:f t="shared" si="209"/>
        <x:v>#VALUE!</x:v>
      </x:c>
      <x:c r="J1027" s="106" t="e">
        <x:v>#VALUE!</x:v>
      </x:c>
      <x:c r="K1027" s="73" t="e">
        <x:v>#VALUE!</x:v>
      </x:c>
      <x:c r="L1027" s="68" t="e">
        <x:v>#VALUE!</x:v>
      </x:c>
      <x:c r="M1027" s="73" t="e">
        <x:v>#VALUE!</x:v>
      </x:c>
      <x:c r="N1027" s="159">
        <x:v>0</x:v>
      </x:c>
      <x:c r="O1027" s="106" t="e">
        <x:v>#VALUE!</x:v>
      </x:c>
      <x:c r="P1027" s="73" t="e">
        <x:f t="shared" si="210"/>
        <x:v>#VALUE!</x:v>
      </x:c>
      <x:c r="Q1027" s="68" t="e">
        <x:v>#VALUE!</x:v>
      </x:c>
      <x:c r="R1027" s="73" t="e">
        <x:f t="shared" si="211"/>
        <x:v>#VALUE!</x:v>
      </x:c>
      <x:c r="S1027" s="68" t="e">
        <x:v>#VALUE!</x:v>
      </x:c>
      <x:c r="T1027" s="73" t="e">
        <x:f t="shared" si="212"/>
        <x:v>#VALUE!</x:v>
      </x:c>
      <x:c r="U1027" s="26" t="e">
        <x:v>#VALUE!</x:v>
      </x:c>
      <x:c r="V1027" s="26">
        <x:f t="shared" si="213"/>
        <x:v>0</x:v>
      </x:c>
      <x:c r="W1027" s="73" t="e">
        <x:f t="shared" si="214"/>
        <x:v>#VALUE!</x:v>
      </x:c>
      <x:c r="X1027" s="74" t="e">
        <x:f t="shared" si="215"/>
        <x:v>#VALUE!</x:v>
      </x:c>
      <x:c r="Y1027" s="68" t="e">
        <x:f t="shared" si="216"/>
        <x:v>#VALUE!</x:v>
      </x:c>
      <x:c r="Z1027" s="68" t="e">
        <x:f t="shared" si="217"/>
        <x:v>#VALUE!</x:v>
      </x:c>
    </x:row>
    <x:row r="1028" spans="1:29" s="26" customFormat="1">
      <x:c r="A1028" s="118">
        <x:v>79</x:v>
      </x:c>
      <x:c r="B1028" s="118"/>
      <x:c r="C1028" s="113">
        <x:v>9</x:v>
      </x:c>
      <x:c r="D1028" s="210" t="s">
        <x:v>1409</x:v>
      </x:c>
      <x:c r="E1028" s="210" t="s">
        <x:v>84</x:v>
      </x:c>
      <x:c r="F1028" s="20" t="s">
        <x:v>1420</x:v>
      </x:c>
      <x:c r="G1028" s="158" t="e">
        <x:f t="shared" si="209"/>
        <x:v>#VALUE!</x:v>
      </x:c>
      <x:c r="H1028" s="158">
        <x:f t="shared" si="209"/>
        <x:v>0</x:v>
      </x:c>
      <x:c r="I1028" s="285" t="e">
        <x:f t="shared" si="209"/>
        <x:v>#VALUE!</x:v>
      </x:c>
      <x:c r="J1028" s="106" t="e">
        <x:v>#VALUE!</x:v>
      </x:c>
      <x:c r="K1028" s="73" t="e">
        <x:v>#VALUE!</x:v>
      </x:c>
      <x:c r="L1028" s="68" t="e">
        <x:v>#VALUE!</x:v>
      </x:c>
      <x:c r="M1028" s="73" t="e">
        <x:v>#VALUE!</x:v>
      </x:c>
      <x:c r="N1028" s="159">
        <x:v>0</x:v>
      </x:c>
      <x:c r="O1028" s="106" t="e">
        <x:v>#VALUE!</x:v>
      </x:c>
      <x:c r="P1028" s="73" t="e">
        <x:f t="shared" si="210"/>
        <x:v>#VALUE!</x:v>
      </x:c>
      <x:c r="Q1028" s="68" t="e">
        <x:v>#VALUE!</x:v>
      </x:c>
      <x:c r="R1028" s="73" t="e">
        <x:f t="shared" si="211"/>
        <x:v>#VALUE!</x:v>
      </x:c>
      <x:c r="S1028" s="68" t="e">
        <x:v>#VALUE!</x:v>
      </x:c>
      <x:c r="T1028" s="73" t="e">
        <x:f t="shared" si="212"/>
        <x:v>#VALUE!</x:v>
      </x:c>
      <x:c r="U1028" s="26" t="e">
        <x:v>#VALUE!</x:v>
      </x:c>
      <x:c r="V1028" s="26">
        <x:f t="shared" si="213"/>
        <x:v>0</x:v>
      </x:c>
      <x:c r="W1028" s="73" t="e">
        <x:f t="shared" si="214"/>
        <x:v>#VALUE!</x:v>
      </x:c>
      <x:c r="X1028" s="74" t="e">
        <x:f t="shared" si="215"/>
        <x:v>#VALUE!</x:v>
      </x:c>
      <x:c r="Y1028" s="68" t="e">
        <x:f t="shared" si="216"/>
        <x:v>#VALUE!</x:v>
      </x:c>
      <x:c r="Z1028" s="68" t="e">
        <x:f t="shared" si="217"/>
        <x:v>#VALUE!</x:v>
      </x:c>
    </x:row>
    <x:row r="1029" spans="1:29" s="26" customFormat="1">
      <x:c r="A1029" s="118">
        <x:v>80</x:v>
      </x:c>
      <x:c r="B1029" s="118"/>
      <x:c r="C1029" s="113">
        <x:v>9</x:v>
      </x:c>
      <x:c r="D1029" s="210" t="s">
        <x:v>1428</x:v>
      </x:c>
      <x:c r="E1029" s="210" t="s">
        <x:v>84</x:v>
      </x:c>
      <x:c r="F1029" s="20" t="s">
        <x:v>1420</x:v>
      </x:c>
      <x:c r="G1029" s="158" t="e">
        <x:f t="shared" si="209"/>
        <x:v>#VALUE!</x:v>
      </x:c>
      <x:c r="H1029" s="158">
        <x:f t="shared" si="209"/>
        <x:v>0</x:v>
      </x:c>
      <x:c r="I1029" s="285" t="e">
        <x:f t="shared" si="209"/>
        <x:v>#VALUE!</x:v>
      </x:c>
      <x:c r="J1029" s="106" t="e">
        <x:v>#VALUE!</x:v>
      </x:c>
      <x:c r="K1029" s="73" t="e">
        <x:v>#VALUE!</x:v>
      </x:c>
      <x:c r="L1029" s="68" t="e">
        <x:v>#VALUE!</x:v>
      </x:c>
      <x:c r="M1029" s="73" t="e">
        <x:v>#VALUE!</x:v>
      </x:c>
      <x:c r="N1029" s="159">
        <x:v>0</x:v>
      </x:c>
      <x:c r="O1029" s="106" t="e">
        <x:v>#VALUE!</x:v>
      </x:c>
      <x:c r="P1029" s="73" t="e">
        <x:f t="shared" si="210"/>
        <x:v>#VALUE!</x:v>
      </x:c>
      <x:c r="Q1029" s="68" t="e">
        <x:v>#VALUE!</x:v>
      </x:c>
      <x:c r="R1029" s="73" t="e">
        <x:f t="shared" si="211"/>
        <x:v>#VALUE!</x:v>
      </x:c>
      <x:c r="S1029" s="68">
        <x:v>1</x:v>
      </x:c>
      <x:c r="T1029" s="73">
        <x:f t="shared" si="212"/>
        <x:v>0</x:v>
      </x:c>
      <x:c r="U1029" s="26" t="e">
        <x:v>#VALUE!</x:v>
      </x:c>
      <x:c r="V1029" s="26">
        <x:f t="shared" si="213"/>
        <x:v>0</x:v>
      </x:c>
      <x:c r="W1029" s="73" t="e">
        <x:f t="shared" si="214"/>
        <x:v>#VALUE!</x:v>
      </x:c>
      <x:c r="X1029" s="74" t="e">
        <x:f t="shared" si="215"/>
        <x:v>#VALUE!</x:v>
      </x:c>
      <x:c r="Y1029" s="68" t="e">
        <x:f t="shared" si="216"/>
        <x:v>#VALUE!</x:v>
      </x:c>
      <x:c r="Z1029" s="68" t="e">
        <x:f t="shared" si="217"/>
        <x:v>#VALUE!</x:v>
      </x:c>
      <x:c r="AC1029" s="527" t="s">
        <x:v>1692</x:v>
      </x:c>
    </x:row>
    <x:row r="1030" spans="1:29" s="26" customFormat="1">
      <x:c r="A1030" s="118">
        <x:v>81</x:v>
      </x:c>
      <x:c r="B1030" s="118"/>
      <x:c r="C1030" s="113">
        <x:v>9</x:v>
      </x:c>
      <x:c r="D1030" s="210" t="s">
        <x:v>1622</x:v>
      </x:c>
      <x:c r="E1030" s="210" t="s">
        <x:v>95</x:v>
      </x:c>
      <x:c r="F1030" s="20" t="s">
        <x:v>1617</x:v>
      </x:c>
      <x:c r="G1030" s="158" t="e">
        <x:f t="shared" si="209"/>
        <x:v>#VALUE!</x:v>
      </x:c>
      <x:c r="H1030" s="197">
        <x:f t="shared" si="209"/>
        <x:v>0</x:v>
      </x:c>
      <x:c r="I1030" s="285" t="e">
        <x:f t="shared" si="209"/>
        <x:v>#VALUE!</x:v>
      </x:c>
      <x:c r="J1030" s="106" t="e">
        <x:v>#VALUE!</x:v>
      </x:c>
      <x:c r="K1030" s="73" t="e">
        <x:v>#VALUE!</x:v>
      </x:c>
      <x:c r="L1030" s="68" t="e">
        <x:v>#VALUE!</x:v>
      </x:c>
      <x:c r="M1030" s="73" t="e">
        <x:v>#VALUE!</x:v>
      </x:c>
      <x:c r="N1030" s="159">
        <x:v>0</x:v>
      </x:c>
      <x:c r="O1030" s="106" t="e">
        <x:v>#VALUE!</x:v>
      </x:c>
      <x:c r="P1030" s="73" t="e">
        <x:f t="shared" si="210"/>
        <x:v>#VALUE!</x:v>
      </x:c>
      <x:c r="Q1030" s="68" t="e">
        <x:v>#VALUE!</x:v>
      </x:c>
      <x:c r="R1030" s="73" t="e">
        <x:f>+IF(Q1030&lt;&gt;0,Q1030*N1030,)</x:f>
        <x:v>#VALUE!</x:v>
      </x:c>
      <x:c r="S1030" s="68" t="e">
        <x:v>#VALUE!</x:v>
      </x:c>
      <x:c r="T1030" s="73" t="e">
        <x:f t="shared" si="212"/>
        <x:v>#VALUE!</x:v>
      </x:c>
      <x:c r="U1030" s="26" t="e">
        <x:v>#VALUE!</x:v>
      </x:c>
      <x:c r="V1030" s="26">
        <x:f t="shared" si="213"/>
        <x:v>0</x:v>
      </x:c>
      <x:c r="W1030" s="73" t="e">
        <x:f t="shared" si="214"/>
        <x:v>#VALUE!</x:v>
      </x:c>
      <x:c r="X1030" s="74" t="e">
        <x:f t="shared" si="215"/>
        <x:v>#VALUE!</x:v>
      </x:c>
      <x:c r="Y1030" s="68" t="e">
        <x:f t="shared" si="216"/>
        <x:v>#VALUE!</x:v>
      </x:c>
      <x:c r="Z1030" s="68" t="e">
        <x:f t="shared" si="217"/>
        <x:v>#VALUE!</x:v>
      </x:c>
    </x:row>
    <x:row r="1031" spans="1:29" s="26" customFormat="1">
      <x:c r="A1031" s="118">
        <x:v>82</x:v>
      </x:c>
      <x:c r="B1031" s="118"/>
      <x:c r="C1031" s="113">
        <x:v>9</x:v>
      </x:c>
      <x:c r="D1031" s="210" t="s">
        <x:v>1410</x:v>
      </x:c>
      <x:c r="E1031" s="210" t="s">
        <x:v>84</x:v>
      </x:c>
      <x:c r="F1031" s="20" t="s">
        <x:v>1420</x:v>
      </x:c>
      <x:c r="G1031" s="158" t="e">
        <x:f t="shared" si="209"/>
        <x:v>#VALUE!</x:v>
      </x:c>
      <x:c r="H1031" s="197">
        <x:f t="shared" si="209"/>
        <x:v>0</x:v>
      </x:c>
      <x:c r="I1031" s="285" t="e">
        <x:f t="shared" si="209"/>
        <x:v>#VALUE!</x:v>
      </x:c>
      <x:c r="J1031" s="106" t="e">
        <x:v>#VALUE!</x:v>
      </x:c>
      <x:c r="K1031" s="73" t="e">
        <x:v>#VALUE!</x:v>
      </x:c>
      <x:c r="L1031" s="68" t="e">
        <x:v>#VALUE!</x:v>
      </x:c>
      <x:c r="M1031" s="73" t="e">
        <x:v>#VALUE!</x:v>
      </x:c>
      <x:c r="N1031" s="159">
        <x:v>0</x:v>
      </x:c>
      <x:c r="O1031" s="106" t="e">
        <x:v>#VALUE!</x:v>
      </x:c>
      <x:c r="P1031" s="73" t="e">
        <x:f t="shared" si="210"/>
        <x:v>#VALUE!</x:v>
      </x:c>
      <x:c r="Q1031" s="68" t="e">
        <x:v>#VALUE!</x:v>
      </x:c>
      <x:c r="R1031" s="73" t="e">
        <x:f t="shared" si="211"/>
        <x:v>#VALUE!</x:v>
      </x:c>
      <x:c r="S1031" s="68" t="e">
        <x:v>#VALUE!</x:v>
      </x:c>
      <x:c r="T1031" s="73" t="e">
        <x:f t="shared" si="212"/>
        <x:v>#VALUE!</x:v>
      </x:c>
      <x:c r="U1031" s="26" t="e">
        <x:v>#VALUE!</x:v>
      </x:c>
      <x:c r="V1031" s="26">
        <x:f t="shared" si="213"/>
        <x:v>0</x:v>
      </x:c>
      <x:c r="W1031" s="73" t="e">
        <x:f t="shared" si="214"/>
        <x:v>#VALUE!</x:v>
      </x:c>
      <x:c r="X1031" s="74" t="e">
        <x:f t="shared" si="215"/>
        <x:v>#VALUE!</x:v>
      </x:c>
      <x:c r="Y1031" s="68" t="e">
        <x:f t="shared" si="216"/>
        <x:v>#VALUE!</x:v>
      </x:c>
      <x:c r="Z1031" s="68" t="e">
        <x:f t="shared" si="217"/>
        <x:v>#VALUE!</x:v>
      </x:c>
    </x:row>
    <x:row r="1032" spans="1:29" s="26" customFormat="1">
      <x:c r="A1032" s="118">
        <x:v>83</x:v>
      </x:c>
      <x:c r="B1032" s="118"/>
      <x:c r="C1032" s="113">
        <x:v>9</x:v>
      </x:c>
      <x:c r="D1032" s="210" t="s">
        <x:v>1427</x:v>
      </x:c>
      <x:c r="E1032" s="210" t="s">
        <x:v>84</x:v>
      </x:c>
      <x:c r="F1032" s="20" t="s">
        <x:v>1420</x:v>
      </x:c>
      <x:c r="G1032" s="158" t="e">
        <x:f t="shared" si="209"/>
        <x:v>#VALUE!</x:v>
      </x:c>
      <x:c r="H1032" s="284">
        <x:f t="shared" si="209"/>
        <x:v>0</x:v>
      </x:c>
      <x:c r="I1032" s="285" t="e">
        <x:f t="shared" si="209"/>
        <x:v>#VALUE!</x:v>
      </x:c>
      <x:c r="J1032" s="106" t="e">
        <x:v>#VALUE!</x:v>
      </x:c>
      <x:c r="K1032" s="73" t="e">
        <x:v>#VALUE!</x:v>
      </x:c>
      <x:c r="L1032" s="68" t="e">
        <x:v>#VALUE!</x:v>
      </x:c>
      <x:c r="M1032" s="73" t="e">
        <x:v>#VALUE!</x:v>
      </x:c>
      <x:c r="N1032" s="159">
        <x:v>0</x:v>
      </x:c>
      <x:c r="O1032" s="106" t="e">
        <x:v>#VALUE!</x:v>
      </x:c>
      <x:c r="P1032" s="73" t="e">
        <x:f t="shared" si="210"/>
        <x:v>#VALUE!</x:v>
      </x:c>
      <x:c r="Q1032" s="68" t="e">
        <x:v>#VALUE!</x:v>
      </x:c>
      <x:c r="R1032" s="73" t="e">
        <x:f t="shared" si="211"/>
        <x:v>#VALUE!</x:v>
      </x:c>
      <x:c r="S1032" s="68" t="e">
        <x:v>#VALUE!</x:v>
      </x:c>
      <x:c r="T1032" s="73" t="e">
        <x:f t="shared" si="212"/>
        <x:v>#VALUE!</x:v>
      </x:c>
      <x:c r="U1032" s="26" t="e">
        <x:v>#VALUE!</x:v>
      </x:c>
      <x:c r="V1032" s="26">
        <x:f t="shared" si="213"/>
        <x:v>0</x:v>
      </x:c>
      <x:c r="W1032" s="73" t="e">
        <x:f t="shared" si="214"/>
        <x:v>#VALUE!</x:v>
      </x:c>
      <x:c r="X1032" s="74" t="e">
        <x:f t="shared" si="215"/>
        <x:v>#VALUE!</x:v>
      </x:c>
      <x:c r="Y1032" s="68" t="e">
        <x:f t="shared" si="216"/>
        <x:v>#VALUE!</x:v>
      </x:c>
      <x:c r="Z1032" s="68" t="e">
        <x:f t="shared" si="217"/>
        <x:v>#VALUE!</x:v>
      </x:c>
    </x:row>
    <x:row r="1033" spans="1:29" s="26" customFormat="1">
      <x:c r="A1033" s="118">
        <x:v>84</x:v>
      </x:c>
      <x:c r="B1033" s="118"/>
      <x:c r="C1033" s="113">
        <x:v>9</x:v>
      </x:c>
      <x:c r="D1033" s="210" t="s">
        <x:v>1640</x:v>
      </x:c>
      <x:c r="E1033" s="210" t="s">
        <x:v>95</x:v>
      </x:c>
      <x:c r="F1033" s="20" t="s">
        <x:v>286</x:v>
      </x:c>
      <x:c r="G1033" s="158" t="e">
        <x:f t="shared" si="209"/>
        <x:v>#VALUE!</x:v>
      </x:c>
      <x:c r="H1033" s="158">
        <x:f t="shared" si="209"/>
        <x:v>0</x:v>
      </x:c>
      <x:c r="I1033" s="285" t="e">
        <x:f t="shared" si="209"/>
        <x:v>#VALUE!</x:v>
      </x:c>
      <x:c r="J1033" s="106" t="e">
        <x:v>#VALUE!</x:v>
      </x:c>
      <x:c r="K1033" s="73" t="e">
        <x:v>#VALUE!</x:v>
      </x:c>
      <x:c r="L1033" s="68" t="e">
        <x:v>#VALUE!</x:v>
      </x:c>
      <x:c r="M1033" s="73" t="e">
        <x:v>#VALUE!</x:v>
      </x:c>
      <x:c r="N1033" s="159">
        <x:v>0</x:v>
      </x:c>
      <x:c r="O1033" s="106" t="e">
        <x:v>#VALUE!</x:v>
      </x:c>
      <x:c r="P1033" s="73" t="e">
        <x:f t="shared" si="210"/>
        <x:v>#VALUE!</x:v>
      </x:c>
      <x:c r="Q1033" s="68" t="e">
        <x:v>#VALUE!</x:v>
      </x:c>
      <x:c r="R1033" s="73" t="e">
        <x:f t="shared" si="211"/>
        <x:v>#VALUE!</x:v>
      </x:c>
      <x:c r="S1033" s="68">
        <x:v>1</x:v>
      </x:c>
      <x:c r="T1033" s="73">
        <x:f t="shared" si="212"/>
        <x:v>0</x:v>
      </x:c>
      <x:c r="U1033" s="26" t="e">
        <x:v>#VALUE!</x:v>
      </x:c>
      <x:c r="V1033" s="26">
        <x:f t="shared" si="213"/>
        <x:v>0</x:v>
      </x:c>
      <x:c r="W1033" s="73" t="e">
        <x:f t="shared" si="214"/>
        <x:v>#VALUE!</x:v>
      </x:c>
      <x:c r="X1033" s="74" t="e">
        <x:f t="shared" si="215"/>
        <x:v>#VALUE!</x:v>
      </x:c>
      <x:c r="Y1033" s="68" t="e">
        <x:f t="shared" si="216"/>
        <x:v>#VALUE!</x:v>
      </x:c>
      <x:c r="Z1033" s="68" t="e">
        <x:f t="shared" si="217"/>
        <x:v>#VALUE!</x:v>
      </x:c>
      <x:c r="AC1033" s="527" t="s">
        <x:v>1692</x:v>
      </x:c>
    </x:row>
    <x:row r="1034" spans="1:29" s="26" customFormat="1">
      <x:c r="A1034" s="118">
        <x:v>85</x:v>
      </x:c>
      <x:c r="B1034" s="118"/>
      <x:c r="C1034" s="113">
        <x:v>9</x:v>
      </x:c>
      <x:c r="D1034" s="210" t="s">
        <x:v>1411</x:v>
      </x:c>
      <x:c r="E1034" s="210" t="s">
        <x:v>84</x:v>
      </x:c>
      <x:c r="F1034" s="20" t="s">
        <x:v>1420</x:v>
      </x:c>
      <x:c r="G1034" s="158" t="e">
        <x:f t="shared" si="209"/>
        <x:v>#VALUE!</x:v>
      </x:c>
      <x:c r="H1034" s="158">
        <x:f t="shared" si="209"/>
        <x:v>0</x:v>
      </x:c>
      <x:c r="I1034" s="285" t="e">
        <x:f t="shared" si="209"/>
        <x:v>#VALUE!</x:v>
      </x:c>
      <x:c r="J1034" s="106" t="e">
        <x:v>#VALUE!</x:v>
      </x:c>
      <x:c r="K1034" s="73" t="e">
        <x:v>#VALUE!</x:v>
      </x:c>
      <x:c r="L1034" s="68" t="e">
        <x:v>#VALUE!</x:v>
      </x:c>
      <x:c r="M1034" s="73" t="e">
        <x:v>#VALUE!</x:v>
      </x:c>
      <x:c r="N1034" s="159">
        <x:v>0</x:v>
      </x:c>
      <x:c r="O1034" s="106" t="e">
        <x:v>#VALUE!</x:v>
      </x:c>
      <x:c r="P1034" s="73" t="e">
        <x:f t="shared" si="210"/>
        <x:v>#VALUE!</x:v>
      </x:c>
      <x:c r="Q1034" s="68" t="e">
        <x:v>#VALUE!</x:v>
      </x:c>
      <x:c r="R1034" s="73" t="e">
        <x:f t="shared" si="211"/>
        <x:v>#VALUE!</x:v>
      </x:c>
      <x:c r="S1034" s="68" t="e">
        <x:v>#VALUE!</x:v>
      </x:c>
      <x:c r="T1034" s="73" t="e">
        <x:f t="shared" si="212"/>
        <x:v>#VALUE!</x:v>
      </x:c>
      <x:c r="U1034" s="26" t="e">
        <x:v>#VALUE!</x:v>
      </x:c>
      <x:c r="V1034" s="26">
        <x:f t="shared" si="213"/>
        <x:v>0</x:v>
      </x:c>
      <x:c r="W1034" s="73" t="e">
        <x:f t="shared" si="214"/>
        <x:v>#VALUE!</x:v>
      </x:c>
      <x:c r="X1034" s="74" t="e">
        <x:f t="shared" si="215"/>
        <x:v>#VALUE!</x:v>
      </x:c>
      <x:c r="Y1034" s="68" t="e">
        <x:f t="shared" si="216"/>
        <x:v>#VALUE!</x:v>
      </x:c>
      <x:c r="Z1034" s="68" t="e">
        <x:f t="shared" si="217"/>
        <x:v>#VALUE!</x:v>
      </x:c>
    </x:row>
    <x:row r="1035" spans="1:29" s="26" customFormat="1">
      <x:c r="A1035" s="118">
        <x:v>86</x:v>
      </x:c>
      <x:c r="B1035" s="118"/>
      <x:c r="C1035" s="113">
        <x:v>9</x:v>
      </x:c>
      <x:c r="D1035" s="210" t="s">
        <x:v>1426</x:v>
      </x:c>
      <x:c r="E1035" s="210" t="s">
        <x:v>84</x:v>
      </x:c>
      <x:c r="F1035" s="20" t="s">
        <x:v>1420</x:v>
      </x:c>
      <x:c r="G1035" s="158" t="e">
        <x:f t="shared" si="209"/>
        <x:v>#VALUE!</x:v>
      </x:c>
      <x:c r="H1035" s="158">
        <x:f t="shared" si="209"/>
        <x:v>0</x:v>
      </x:c>
      <x:c r="I1035" s="285" t="e">
        <x:f t="shared" si="209"/>
        <x:v>#VALUE!</x:v>
      </x:c>
      <x:c r="J1035" s="106" t="e">
        <x:v>#VALUE!</x:v>
      </x:c>
      <x:c r="K1035" s="73" t="e">
        <x:v>#VALUE!</x:v>
      </x:c>
      <x:c r="L1035" s="68" t="e">
        <x:v>#VALUE!</x:v>
      </x:c>
      <x:c r="M1035" s="73" t="e">
        <x:v>#VALUE!</x:v>
      </x:c>
      <x:c r="N1035" s="159">
        <x:v>0</x:v>
      </x:c>
      <x:c r="O1035" s="106" t="e">
        <x:v>#VALUE!</x:v>
      </x:c>
      <x:c r="P1035" s="73" t="e">
        <x:f t="shared" si="210"/>
        <x:v>#VALUE!</x:v>
      </x:c>
      <x:c r="Q1035" s="68" t="e">
        <x:v>#VALUE!</x:v>
      </x:c>
      <x:c r="R1035" s="73" t="e">
        <x:f t="shared" si="211"/>
        <x:v>#VALUE!</x:v>
      </x:c>
      <x:c r="S1035" s="68" t="e">
        <x:v>#VALUE!</x:v>
      </x:c>
      <x:c r="T1035" s="73" t="e">
        <x:f t="shared" si="212"/>
        <x:v>#VALUE!</x:v>
      </x:c>
      <x:c r="U1035" s="26" t="e">
        <x:v>#VALUE!</x:v>
      </x:c>
      <x:c r="V1035" s="26">
        <x:f t="shared" si="213"/>
        <x:v>0</x:v>
      </x:c>
      <x:c r="W1035" s="73" t="e">
        <x:f t="shared" si="214"/>
        <x:v>#VALUE!</x:v>
      </x:c>
      <x:c r="X1035" s="74" t="e">
        <x:f t="shared" si="215"/>
        <x:v>#VALUE!</x:v>
      </x:c>
      <x:c r="Y1035" s="68" t="e">
        <x:f t="shared" si="216"/>
        <x:v>#VALUE!</x:v>
      </x:c>
      <x:c r="Z1035" s="68" t="e">
        <x:f t="shared" si="217"/>
        <x:v>#VALUE!</x:v>
      </x:c>
    </x:row>
    <x:row r="1036" spans="1:29" s="26" customFormat="1">
      <x:c r="A1036" s="118">
        <x:v>87</x:v>
      </x:c>
      <x:c r="B1036" s="118"/>
      <x:c r="C1036" s="113">
        <x:v>9</x:v>
      </x:c>
      <x:c r="D1036" s="210" t="s">
        <x:v>1641</x:v>
      </x:c>
      <x:c r="E1036" s="210" t="s">
        <x:v>95</x:v>
      </x:c>
      <x:c r="F1036" s="20" t="s">
        <x:v>286</x:v>
      </x:c>
      <x:c r="G1036" s="158" t="e">
        <x:f t="shared" si="209"/>
        <x:v>#VALUE!</x:v>
      </x:c>
      <x:c r="H1036" s="158">
        <x:f t="shared" si="209"/>
        <x:v>0</x:v>
      </x:c>
      <x:c r="I1036" s="285" t="e">
        <x:f t="shared" si="209"/>
        <x:v>#VALUE!</x:v>
      </x:c>
      <x:c r="J1036" s="106" t="e">
        <x:v>#VALUE!</x:v>
      </x:c>
      <x:c r="K1036" s="73" t="e">
        <x:v>#VALUE!</x:v>
      </x:c>
      <x:c r="L1036" s="68" t="e">
        <x:v>#VALUE!</x:v>
      </x:c>
      <x:c r="M1036" s="73" t="e">
        <x:v>#VALUE!</x:v>
      </x:c>
      <x:c r="N1036" s="159">
        <x:v>0</x:v>
      </x:c>
      <x:c r="O1036" s="106" t="e">
        <x:v>#VALUE!</x:v>
      </x:c>
      <x:c r="P1036" s="73" t="e">
        <x:f t="shared" si="210"/>
        <x:v>#VALUE!</x:v>
      </x:c>
      <x:c r="Q1036" s="68" t="e">
        <x:v>#VALUE!</x:v>
      </x:c>
      <x:c r="R1036" s="73" t="e">
        <x:f t="shared" si="211"/>
        <x:v>#VALUE!</x:v>
      </x:c>
      <x:c r="S1036" s="68">
        <x:v>1</x:v>
      </x:c>
      <x:c r="T1036" s="73">
        <x:f t="shared" si="212"/>
        <x:v>0</x:v>
      </x:c>
      <x:c r="U1036" s="26" t="e">
        <x:v>#VALUE!</x:v>
      </x:c>
      <x:c r="V1036" s="26">
        <x:f t="shared" si="213"/>
        <x:v>0</x:v>
      </x:c>
      <x:c r="W1036" s="73" t="e">
        <x:f t="shared" si="214"/>
        <x:v>#VALUE!</x:v>
      </x:c>
      <x:c r="X1036" s="74" t="e">
        <x:f t="shared" si="215"/>
        <x:v>#VALUE!</x:v>
      </x:c>
      <x:c r="Y1036" s="68" t="e">
        <x:f t="shared" si="216"/>
        <x:v>#VALUE!</x:v>
      </x:c>
      <x:c r="Z1036" s="68" t="e">
        <x:f t="shared" si="217"/>
        <x:v>#VALUE!</x:v>
      </x:c>
      <x:c r="AC1036" s="527" t="s">
        <x:v>1692</x:v>
      </x:c>
    </x:row>
    <x:row r="1037" spans="1:29" s="26" customFormat="1">
      <x:c r="A1037" s="118">
        <x:v>88</x:v>
      </x:c>
      <x:c r="B1037" s="118"/>
      <x:c r="C1037" s="113">
        <x:v>9</x:v>
      </x:c>
      <x:c r="D1037" s="210" t="s">
        <x:v>1637</x:v>
      </x:c>
      <x:c r="E1037" s="210" t="s">
        <x:v>95</x:v>
      </x:c>
      <x:c r="F1037" s="20" t="s">
        <x:v>286</x:v>
      </x:c>
      <x:c r="G1037" s="158" t="e">
        <x:f t="shared" si="209"/>
        <x:v>#VALUE!</x:v>
      </x:c>
      <x:c r="H1037" s="158">
        <x:f t="shared" si="209"/>
        <x:v>0</x:v>
      </x:c>
      <x:c r="I1037" s="285" t="e">
        <x:f t="shared" si="209"/>
        <x:v>#VALUE!</x:v>
      </x:c>
      <x:c r="J1037" s="106" t="e">
        <x:v>#VALUE!</x:v>
      </x:c>
      <x:c r="K1037" s="73" t="e">
        <x:v>#VALUE!</x:v>
      </x:c>
      <x:c r="L1037" s="68" t="e">
        <x:v>#VALUE!</x:v>
      </x:c>
      <x:c r="M1037" s="73" t="e">
        <x:v>#VALUE!</x:v>
      </x:c>
      <x:c r="N1037" s="159">
        <x:v>0</x:v>
      </x:c>
      <x:c r="O1037" s="106" t="e">
        <x:v>#VALUE!</x:v>
      </x:c>
      <x:c r="P1037" s="73" t="e">
        <x:f t="shared" si="210"/>
        <x:v>#VALUE!</x:v>
      </x:c>
      <x:c r="Q1037" s="68" t="e">
        <x:v>#VALUE!</x:v>
      </x:c>
      <x:c r="R1037" s="73" t="e">
        <x:f t="shared" si="211"/>
        <x:v>#VALUE!</x:v>
      </x:c>
      <x:c r="S1037" s="68" t="e">
        <x:v>#VALUE!</x:v>
      </x:c>
      <x:c r="T1037" s="73" t="e">
        <x:f t="shared" si="212"/>
        <x:v>#VALUE!</x:v>
      </x:c>
      <x:c r="U1037" s="26" t="e">
        <x:v>#VALUE!</x:v>
      </x:c>
      <x:c r="V1037" s="26">
        <x:f t="shared" si="213"/>
        <x:v>0</x:v>
      </x:c>
      <x:c r="W1037" s="73" t="e">
        <x:f t="shared" si="214"/>
        <x:v>#VALUE!</x:v>
      </x:c>
      <x:c r="X1037" s="74" t="e">
        <x:f t="shared" si="215"/>
        <x:v>#VALUE!</x:v>
      </x:c>
      <x:c r="Y1037" s="68" t="e">
        <x:f t="shared" si="216"/>
        <x:v>#VALUE!</x:v>
      </x:c>
      <x:c r="Z1037" s="68" t="e">
        <x:f t="shared" si="217"/>
        <x:v>#VALUE!</x:v>
      </x:c>
    </x:row>
    <x:row r="1038" spans="1:29" s="26" customFormat="1">
      <x:c r="A1038" s="118">
        <x:v>89</x:v>
      </x:c>
      <x:c r="B1038" s="118"/>
      <x:c r="C1038" s="113">
        <x:v>9</x:v>
      </x:c>
      <x:c r="D1038" s="210" t="s">
        <x:v>1660</x:v>
      </x:c>
      <x:c r="E1038" s="210" t="s">
        <x:v>95</x:v>
      </x:c>
      <x:c r="F1038" s="20" t="s">
        <x:v>1626</x:v>
      </x:c>
      <x:c r="G1038" s="158">
        <x:f t="shared" si="209"/>
        <x:v>0</x:v>
      </x:c>
      <x:c r="H1038" s="158">
        <x:f t="shared" si="209"/>
        <x:v>0</x:v>
      </x:c>
      <x:c r="I1038" s="285">
        <x:f t="shared" si="209"/>
        <x:v>0</x:v>
      </x:c>
      <x:c r="J1038" s="106" t="e">
        <x:v>#VALUE!</x:v>
      </x:c>
      <x:c r="K1038" s="73" t="e">
        <x:v>#VALUE!</x:v>
      </x:c>
      <x:c r="L1038" s="68" t="e">
        <x:v>#VALUE!</x:v>
      </x:c>
      <x:c r="M1038" s="73" t="e">
        <x:v>#VALUE!</x:v>
      </x:c>
      <x:c r="N1038" s="159">
        <x:v>0</x:v>
      </x:c>
      <x:c r="O1038" s="106" t="e">
        <x:v>#VALUE!</x:v>
      </x:c>
      <x:c r="P1038" s="73" t="e">
        <x:f t="shared" si="210"/>
        <x:v>#VALUE!</x:v>
      </x:c>
      <x:c r="Q1038" s="68" t="e">
        <x:v>#VALUE!</x:v>
      </x:c>
      <x:c r="R1038" s="73" t="e">
        <x:f t="shared" si="211"/>
        <x:v>#VALUE!</x:v>
      </x:c>
      <x:c r="S1038" s="68" t="e">
        <x:v>#VALUE!</x:v>
      </x:c>
      <x:c r="T1038" s="73" t="e">
        <x:f t="shared" si="212"/>
        <x:v>#VALUE!</x:v>
      </x:c>
      <x:c r="U1038" s="26" t="e">
        <x:v>#VALUE!</x:v>
      </x:c>
      <x:c r="V1038" s="26">
        <x:f t="shared" si="213"/>
        <x:v>0</x:v>
      </x:c>
      <x:c r="W1038" s="73" t="e">
        <x:f t="shared" si="214"/>
        <x:v>#VALUE!</x:v>
      </x:c>
      <x:c r="X1038" s="74" t="e">
        <x:f t="shared" si="215"/>
        <x:v>#VALUE!</x:v>
      </x:c>
      <x:c r="Y1038" s="68" t="e">
        <x:f t="shared" si="216"/>
        <x:v>#VALUE!</x:v>
      </x:c>
      <x:c r="Z1038" s="68" t="e">
        <x:f t="shared" si="217"/>
        <x:v>#VALUE!</x:v>
      </x:c>
    </x:row>
    <x:row r="1039" spans="1:29" s="26" customFormat="1">
      <x:c r="A1039" s="118">
        <x:v>90</x:v>
      </x:c>
      <x:c r="B1039" s="118"/>
      <x:c r="C1039" s="113">
        <x:v>9</x:v>
      </x:c>
      <x:c r="D1039" s="210" t="s">
        <x:v>1638</x:v>
      </x:c>
      <x:c r="E1039" s="210" t="s">
        <x:v>95</x:v>
      </x:c>
      <x:c r="F1039" s="20" t="s">
        <x:v>286</x:v>
      </x:c>
      <x:c r="G1039" s="158" t="e">
        <x:f t="shared" si="209"/>
        <x:v>#VALUE!</x:v>
      </x:c>
      <x:c r="H1039" s="197">
        <x:f t="shared" si="209"/>
        <x:v>0</x:v>
      </x:c>
      <x:c r="I1039" s="285" t="e">
        <x:f t="shared" si="209"/>
        <x:v>#VALUE!</x:v>
      </x:c>
      <x:c r="J1039" s="106" t="e">
        <x:v>#VALUE!</x:v>
      </x:c>
      <x:c r="K1039" s="73" t="e">
        <x:v>#VALUE!</x:v>
      </x:c>
      <x:c r="L1039" s="68" t="e">
        <x:v>#VALUE!</x:v>
      </x:c>
      <x:c r="M1039" s="73" t="e">
        <x:v>#VALUE!</x:v>
      </x:c>
      <x:c r="N1039" s="159">
        <x:v>0</x:v>
      </x:c>
      <x:c r="O1039" s="106" t="e">
        <x:v>#VALUE!</x:v>
      </x:c>
      <x:c r="P1039" s="73" t="e">
        <x:f t="shared" si="210"/>
        <x:v>#VALUE!</x:v>
      </x:c>
      <x:c r="Q1039" s="68" t="e">
        <x:v>#VALUE!</x:v>
      </x:c>
      <x:c r="R1039" s="73" t="e">
        <x:f t="shared" si="211"/>
        <x:v>#VALUE!</x:v>
      </x:c>
      <x:c r="S1039" s="68" t="e">
        <x:v>#VALUE!</x:v>
      </x:c>
      <x:c r="T1039" s="73" t="e">
        <x:f t="shared" si="212"/>
        <x:v>#VALUE!</x:v>
      </x:c>
      <x:c r="U1039" s="26" t="e">
        <x:v>#VALUE!</x:v>
      </x:c>
      <x:c r="V1039" s="26">
        <x:f t="shared" si="213"/>
        <x:v>0</x:v>
      </x:c>
      <x:c r="W1039" s="73" t="e">
        <x:f t="shared" si="214"/>
        <x:v>#VALUE!</x:v>
      </x:c>
      <x:c r="X1039" s="74" t="e">
        <x:f t="shared" si="215"/>
        <x:v>#VALUE!</x:v>
      </x:c>
      <x:c r="Y1039" s="68" t="e">
        <x:f t="shared" si="216"/>
        <x:v>#VALUE!</x:v>
      </x:c>
      <x:c r="Z1039" s="68" t="e">
        <x:f t="shared" si="217"/>
        <x:v>#VALUE!</x:v>
      </x:c>
    </x:row>
    <x:row r="1040" spans="1:29" s="26" customFormat="1">
      <x:c r="A1040" s="118">
        <x:v>91</x:v>
      </x:c>
      <x:c r="B1040" s="118"/>
      <x:c r="C1040" s="113">
        <x:v>9</x:v>
      </x:c>
      <x:c r="D1040" s="210" t="s">
        <x:v>1639</x:v>
      </x:c>
      <x:c r="E1040" s="210" t="s">
        <x:v>95</x:v>
      </x:c>
      <x:c r="F1040" s="20" t="s">
        <x:v>286</x:v>
      </x:c>
      <x:c r="G1040" s="158" t="e">
        <x:f t="shared" si="209"/>
        <x:v>#VALUE!</x:v>
      </x:c>
      <x:c r="H1040" s="197">
        <x:f t="shared" si="209"/>
        <x:v>0</x:v>
      </x:c>
      <x:c r="I1040" s="285" t="e">
        <x:f t="shared" si="209"/>
        <x:v>#VALUE!</x:v>
      </x:c>
      <x:c r="J1040" s="106" t="e">
        <x:v>#VALUE!</x:v>
      </x:c>
      <x:c r="K1040" s="73" t="e">
        <x:v>#VALUE!</x:v>
      </x:c>
      <x:c r="L1040" s="68" t="e">
        <x:v>#VALUE!</x:v>
      </x:c>
      <x:c r="M1040" s="73" t="e">
        <x:v>#VALUE!</x:v>
      </x:c>
      <x:c r="N1040" s="159">
        <x:v>0</x:v>
      </x:c>
      <x:c r="O1040" s="106" t="e">
        <x:v>#VALUE!</x:v>
      </x:c>
      <x:c r="P1040" s="73" t="e">
        <x:f t="shared" si="210"/>
        <x:v>#VALUE!</x:v>
      </x:c>
      <x:c r="Q1040" s="68" t="e">
        <x:v>#VALUE!</x:v>
      </x:c>
      <x:c r="R1040" s="73" t="e">
        <x:f t="shared" si="211"/>
        <x:v>#VALUE!</x:v>
      </x:c>
      <x:c r="S1040" s="68" t="e">
        <x:v>#VALUE!</x:v>
      </x:c>
      <x:c r="T1040" s="73" t="e">
        <x:f t="shared" si="212"/>
        <x:v>#VALUE!</x:v>
      </x:c>
      <x:c r="U1040" s="26" t="e">
        <x:v>#VALUE!</x:v>
      </x:c>
      <x:c r="V1040" s="26">
        <x:f t="shared" si="213"/>
        <x:v>0</x:v>
      </x:c>
      <x:c r="W1040" s="73" t="e">
        <x:f t="shared" si="214"/>
        <x:v>#VALUE!</x:v>
      </x:c>
      <x:c r="X1040" s="74" t="e">
        <x:f t="shared" si="215"/>
        <x:v>#VALUE!</x:v>
      </x:c>
      <x:c r="Y1040" s="68" t="e">
        <x:f t="shared" si="216"/>
        <x:v>#VALUE!</x:v>
      </x:c>
      <x:c r="Z1040" s="68" t="e">
        <x:f t="shared" si="217"/>
        <x:v>#VALUE!</x:v>
      </x:c>
    </x:row>
    <x:row r="1041" spans="1:30" s="26" customFormat="1">
      <x:c r="A1041" s="118">
        <x:v>92</x:v>
      </x:c>
      <x:c r="B1041" s="118"/>
      <x:c r="C1041" s="113">
        <x:v>9</x:v>
      </x:c>
      <x:c r="D1041" s="210" t="s">
        <x:v>1405</x:v>
      </x:c>
      <x:c r="E1041" s="210" t="s">
        <x:v>84</x:v>
      </x:c>
      <x:c r="F1041" s="20" t="s">
        <x:v>1420</x:v>
      </x:c>
      <x:c r="G1041" s="158" t="e">
        <x:f t="shared" si="209"/>
        <x:v>#VALUE!</x:v>
      </x:c>
      <x:c r="H1041" s="284">
        <x:f t="shared" si="209"/>
        <x:v>0</x:v>
      </x:c>
      <x:c r="I1041" s="285" t="e">
        <x:f t="shared" si="209"/>
        <x:v>#VALUE!</x:v>
      </x:c>
      <x:c r="J1041" s="106" t="e">
        <x:v>#VALUE!</x:v>
      </x:c>
      <x:c r="K1041" s="73" t="e">
        <x:v>#VALUE!</x:v>
      </x:c>
      <x:c r="L1041" s="68" t="e">
        <x:v>#VALUE!</x:v>
      </x:c>
      <x:c r="M1041" s="73" t="e">
        <x:v>#VALUE!</x:v>
      </x:c>
      <x:c r="N1041" s="159">
        <x:v>0</x:v>
      </x:c>
      <x:c r="O1041" s="106" t="e">
        <x:v>#VALUE!</x:v>
      </x:c>
      <x:c r="P1041" s="73" t="e">
        <x:f t="shared" si="210"/>
        <x:v>#VALUE!</x:v>
      </x:c>
      <x:c r="Q1041" s="68" t="e">
        <x:v>#VALUE!</x:v>
      </x:c>
      <x:c r="R1041" s="73" t="e">
        <x:f t="shared" si="211"/>
        <x:v>#VALUE!</x:v>
      </x:c>
      <x:c r="S1041" s="68" t="e">
        <x:v>#VALUE!</x:v>
      </x:c>
      <x:c r="T1041" s="73" t="e">
        <x:f t="shared" si="212"/>
        <x:v>#VALUE!</x:v>
      </x:c>
      <x:c r="U1041" s="26" t="e">
        <x:v>#VALUE!</x:v>
      </x:c>
      <x:c r="V1041" s="26">
        <x:f t="shared" si="213"/>
        <x:v>0</x:v>
      </x:c>
      <x:c r="W1041" s="73" t="e">
        <x:f t="shared" si="214"/>
        <x:v>#VALUE!</x:v>
      </x:c>
      <x:c r="X1041" s="74" t="e">
        <x:f t="shared" si="215"/>
        <x:v>#VALUE!</x:v>
      </x:c>
      <x:c r="Y1041" s="68" t="e">
        <x:f t="shared" si="216"/>
        <x:v>#VALUE!</x:v>
      </x:c>
      <x:c r="Z1041" s="68" t="e">
        <x:f t="shared" si="217"/>
        <x:v>#VALUE!</x:v>
      </x:c>
    </x:row>
    <x:row r="1042" spans="1:30" s="26" customFormat="1">
      <x:c r="A1042" s="118">
        <x:v>93</x:v>
      </x:c>
      <x:c r="B1042" s="118"/>
      <x:c r="C1042" s="113">
        <x:v>9</x:v>
      </x:c>
      <x:c r="D1042" s="210" t="s">
        <x:v>1429</x:v>
      </x:c>
      <x:c r="E1042" s="210" t="s">
        <x:v>84</x:v>
      </x:c>
      <x:c r="F1042" s="20" t="s">
        <x:v>1420</x:v>
      </x:c>
      <x:c r="G1042" s="158" t="e">
        <x:f t="shared" si="209"/>
        <x:v>#VALUE!</x:v>
      </x:c>
      <x:c r="H1042" s="158">
        <x:f t="shared" si="209"/>
        <x:v>0</x:v>
      </x:c>
      <x:c r="I1042" s="285" t="e">
        <x:f t="shared" si="209"/>
        <x:v>#VALUE!</x:v>
      </x:c>
      <x:c r="J1042" s="106" t="e">
        <x:v>#VALUE!</x:v>
      </x:c>
      <x:c r="K1042" s="73" t="e">
        <x:v>#VALUE!</x:v>
      </x:c>
      <x:c r="L1042" s="68" t="e">
        <x:v>#VALUE!</x:v>
      </x:c>
      <x:c r="M1042" s="73" t="e">
        <x:v>#VALUE!</x:v>
      </x:c>
      <x:c r="N1042" s="159">
        <x:v>0</x:v>
      </x:c>
      <x:c r="O1042" s="106" t="e">
        <x:v>#VALUE!</x:v>
      </x:c>
      <x:c r="P1042" s="73" t="e">
        <x:f t="shared" si="210"/>
        <x:v>#VALUE!</x:v>
      </x:c>
      <x:c r="Q1042" s="68" t="e">
        <x:v>#VALUE!</x:v>
      </x:c>
      <x:c r="R1042" s="73" t="e">
        <x:f t="shared" si="211"/>
        <x:v>#VALUE!</x:v>
      </x:c>
      <x:c r="S1042" s="68">
        <x:v>1</x:v>
      </x:c>
      <x:c r="T1042" s="73">
        <x:f t="shared" si="212"/>
        <x:v>0</x:v>
      </x:c>
      <x:c r="U1042" s="26" t="e">
        <x:v>#VALUE!</x:v>
      </x:c>
      <x:c r="V1042" s="26">
        <x:f t="shared" si="213"/>
        <x:v>0</x:v>
      </x:c>
      <x:c r="W1042" s="73" t="e">
        <x:f t="shared" si="214"/>
        <x:v>#VALUE!</x:v>
      </x:c>
      <x:c r="X1042" s="74" t="e">
        <x:f t="shared" si="215"/>
        <x:v>#VALUE!</x:v>
      </x:c>
      <x:c r="Y1042" s="68" t="e">
        <x:f t="shared" si="216"/>
        <x:v>#VALUE!</x:v>
      </x:c>
      <x:c r="Z1042" s="68" t="e">
        <x:f t="shared" si="217"/>
        <x:v>#VALUE!</x:v>
      </x:c>
      <x:c r="AC1042" s="527" t="s">
        <x:v>1692</x:v>
      </x:c>
    </x:row>
    <x:row r="1043" spans="1:30" s="26" customFormat="1">
      <x:c r="A1043" s="118">
        <x:v>94</x:v>
      </x:c>
      <x:c r="B1043" s="118"/>
      <x:c r="C1043" s="113">
        <x:v>9</x:v>
      </x:c>
      <x:c r="D1043" s="210" t="s">
        <x:v>1406</x:v>
      </x:c>
      <x:c r="E1043" s="210" t="s">
        <x:v>84</x:v>
      </x:c>
      <x:c r="F1043" s="20" t="s">
        <x:v>1420</x:v>
      </x:c>
      <x:c r="G1043" s="158" t="e">
        <x:f t="shared" si="209"/>
        <x:v>#VALUE!</x:v>
      </x:c>
      <x:c r="H1043" s="158">
        <x:f t="shared" si="209"/>
        <x:v>0</x:v>
      </x:c>
      <x:c r="I1043" s="285" t="e">
        <x:f t="shared" si="209"/>
        <x:v>#VALUE!</x:v>
      </x:c>
      <x:c r="J1043" s="106" t="e">
        <x:v>#VALUE!</x:v>
      </x:c>
      <x:c r="K1043" s="73" t="e">
        <x:v>#VALUE!</x:v>
      </x:c>
      <x:c r="L1043" s="68" t="e">
        <x:v>#VALUE!</x:v>
      </x:c>
      <x:c r="M1043" s="73" t="e">
        <x:v>#VALUE!</x:v>
      </x:c>
      <x:c r="N1043" s="159">
        <x:v>0</x:v>
      </x:c>
      <x:c r="O1043" s="106" t="e">
        <x:v>#VALUE!</x:v>
      </x:c>
      <x:c r="P1043" s="73" t="e">
        <x:f t="shared" si="210"/>
        <x:v>#VALUE!</x:v>
      </x:c>
      <x:c r="Q1043" s="68" t="e">
        <x:v>#VALUE!</x:v>
      </x:c>
      <x:c r="R1043" s="73" t="e">
        <x:f t="shared" si="211"/>
        <x:v>#VALUE!</x:v>
      </x:c>
      <x:c r="S1043" s="68" t="e">
        <x:v>#VALUE!</x:v>
      </x:c>
      <x:c r="T1043" s="73" t="e">
        <x:f t="shared" si="212"/>
        <x:v>#VALUE!</x:v>
      </x:c>
      <x:c r="U1043" s="26" t="e">
        <x:v>#VALUE!</x:v>
      </x:c>
      <x:c r="V1043" s="26">
        <x:f t="shared" si="213"/>
        <x:v>0</x:v>
      </x:c>
      <x:c r="W1043" s="73" t="e">
        <x:f t="shared" si="214"/>
        <x:v>#VALUE!</x:v>
      </x:c>
      <x:c r="X1043" s="74" t="e">
        <x:f t="shared" si="215"/>
        <x:v>#VALUE!</x:v>
      </x:c>
      <x:c r="Y1043" s="68" t="e">
        <x:f t="shared" si="216"/>
        <x:v>#VALUE!</x:v>
      </x:c>
      <x:c r="Z1043" s="68" t="e">
        <x:f t="shared" si="217"/>
        <x:v>#VALUE!</x:v>
      </x:c>
    </x:row>
    <x:row r="1044" spans="1:30" s="26" customFormat="1">
      <x:c r="A1044" s="118">
        <x:v>95</x:v>
      </x:c>
      <x:c r="B1044" s="118"/>
      <x:c r="C1044" s="113">
        <x:v>9</x:v>
      </x:c>
      <x:c r="D1044" s="210" t="s">
        <x:v>1423</x:v>
      </x:c>
      <x:c r="E1044" s="210" t="s">
        <x:v>84</x:v>
      </x:c>
      <x:c r="F1044" s="20" t="s">
        <x:v>1420</x:v>
      </x:c>
      <x:c r="G1044" s="158" t="e">
        <x:f t="shared" si="209"/>
        <x:v>#VALUE!</x:v>
      </x:c>
      <x:c r="H1044" s="158">
        <x:f t="shared" si="209"/>
        <x:v>0</x:v>
      </x:c>
      <x:c r="I1044" s="285" t="e">
        <x:f t="shared" si="209"/>
        <x:v>#VALUE!</x:v>
      </x:c>
      <x:c r="J1044" s="106" t="e">
        <x:v>#VALUE!</x:v>
      </x:c>
      <x:c r="K1044" s="73" t="e">
        <x:v>#VALUE!</x:v>
      </x:c>
      <x:c r="L1044" s="68" t="e">
        <x:v>#VALUE!</x:v>
      </x:c>
      <x:c r="M1044" s="73" t="e">
        <x:v>#VALUE!</x:v>
      </x:c>
      <x:c r="N1044" s="159">
        <x:v>0</x:v>
      </x:c>
      <x:c r="O1044" s="106" t="e">
        <x:v>#VALUE!</x:v>
      </x:c>
      <x:c r="P1044" s="73" t="e">
        <x:f t="shared" si="210"/>
        <x:v>#VALUE!</x:v>
      </x:c>
      <x:c r="Q1044" s="68" t="e">
        <x:v>#VALUE!</x:v>
      </x:c>
      <x:c r="R1044" s="73" t="e">
        <x:f t="shared" si="211"/>
        <x:v>#VALUE!</x:v>
      </x:c>
      <x:c r="S1044" s="68" t="e">
        <x:v>#VALUE!</x:v>
      </x:c>
      <x:c r="T1044" s="73" t="e">
        <x:f t="shared" si="212"/>
        <x:v>#VALUE!</x:v>
      </x:c>
      <x:c r="U1044" s="26" t="e">
        <x:v>#VALUE!</x:v>
      </x:c>
      <x:c r="V1044" s="26">
        <x:f t="shared" si="213"/>
        <x:v>0</x:v>
      </x:c>
      <x:c r="W1044" s="73" t="e">
        <x:f t="shared" si="214"/>
        <x:v>#VALUE!</x:v>
      </x:c>
      <x:c r="X1044" s="74" t="e">
        <x:f t="shared" si="215"/>
        <x:v>#VALUE!</x:v>
      </x:c>
      <x:c r="Y1044" s="68" t="e">
        <x:f t="shared" si="216"/>
        <x:v>#VALUE!</x:v>
      </x:c>
      <x:c r="Z1044" s="68" t="e">
        <x:f t="shared" si="217"/>
        <x:v>#VALUE!</x:v>
      </x:c>
    </x:row>
    <x:row r="1045" spans="1:30" s="26" customFormat="1">
      <x:c r="A1045" s="118">
        <x:v>96</x:v>
      </x:c>
      <x:c r="B1045" s="118"/>
      <x:c r="C1045" s="113">
        <x:v>9</x:v>
      </x:c>
      <x:c r="D1045" s="210" t="s">
        <x:v>1564</x:v>
      </x:c>
      <x:c r="E1045" s="210" t="s">
        <x:v>95</x:v>
      </x:c>
      <x:c r="F1045" s="20" t="s">
        <x:v>1435</x:v>
      </x:c>
      <x:c r="G1045" s="158" t="e">
        <x:f t="shared" si="209"/>
        <x:v>#VALUE!</x:v>
      </x:c>
      <x:c r="H1045" s="158">
        <x:f t="shared" si="209"/>
        <x:v>0</x:v>
      </x:c>
      <x:c r="I1045" s="285" t="e">
        <x:f t="shared" si="209"/>
        <x:v>#VALUE!</x:v>
      </x:c>
      <x:c r="J1045" s="106" t="e">
        <x:v>#VALUE!</x:v>
      </x:c>
      <x:c r="K1045" s="73" t="e">
        <x:v>#VALUE!</x:v>
      </x:c>
      <x:c r="L1045" s="68" t="e">
        <x:v>#VALUE!</x:v>
      </x:c>
      <x:c r="M1045" s="73" t="e">
        <x:v>#VALUE!</x:v>
      </x:c>
      <x:c r="N1045" s="159">
        <x:v>0</x:v>
      </x:c>
      <x:c r="O1045" s="106" t="e">
        <x:v>#VALUE!</x:v>
      </x:c>
      <x:c r="P1045" s="73" t="e">
        <x:f t="shared" si="210"/>
        <x:v>#VALUE!</x:v>
      </x:c>
      <x:c r="Q1045" s="68" t="e">
        <x:v>#VALUE!</x:v>
      </x:c>
      <x:c r="R1045" s="73" t="e">
        <x:f t="shared" si="211"/>
        <x:v>#VALUE!</x:v>
      </x:c>
      <x:c r="S1045" s="68">
        <x:v>1</x:v>
      </x:c>
      <x:c r="T1045" s="73">
        <x:f t="shared" si="212"/>
        <x:v>0</x:v>
      </x:c>
      <x:c r="U1045" s="26" t="e">
        <x:v>#VALUE!</x:v>
      </x:c>
      <x:c r="V1045" s="26">
        <x:f t="shared" si="213"/>
        <x:v>0</x:v>
      </x:c>
      <x:c r="W1045" s="73" t="e">
        <x:f t="shared" si="214"/>
        <x:v>#VALUE!</x:v>
      </x:c>
      <x:c r="X1045" s="74" t="e">
        <x:f t="shared" si="215"/>
        <x:v>#VALUE!</x:v>
      </x:c>
      <x:c r="Y1045" s="68" t="e">
        <x:f t="shared" si="216"/>
        <x:v>#VALUE!</x:v>
      </x:c>
      <x:c r="Z1045" s="68" t="e">
        <x:f t="shared" si="217"/>
        <x:v>#VALUE!</x:v>
      </x:c>
      <x:c r="AC1045" s="527" t="s">
        <x:v>1692</x:v>
      </x:c>
    </x:row>
    <x:row r="1046" spans="1:30" s="26" customFormat="1">
      <x:c r="A1046" s="118">
        <x:v>97</x:v>
      </x:c>
      <x:c r="B1046" s="118"/>
      <x:c r="C1046" s="113">
        <x:v>9</x:v>
      </x:c>
      <x:c r="D1046" s="210" t="s">
        <x:v>1407</x:v>
      </x:c>
      <x:c r="E1046" s="210" t="s">
        <x:v>84</x:v>
      </x:c>
      <x:c r="F1046" s="20" t="s">
        <x:v>1420</x:v>
      </x:c>
      <x:c r="G1046" s="158" t="e">
        <x:f t="shared" ref="G1046:I1077" si="218">SUMIFS(U:U,$D:$D,$D1046,$C:$C,$C1046-1)</x:f>
        <x:v>#VALUE!</x:v>
      </x:c>
      <x:c r="H1046" s="197">
        <x:f t="shared" si="218"/>
        <x:v>0</x:v>
      </x:c>
      <x:c r="I1046" s="285" t="e">
        <x:f t="shared" si="218"/>
        <x:v>#VALUE!</x:v>
      </x:c>
      <x:c r="J1046" s="106" t="e">
        <x:v>#VALUE!</x:v>
      </x:c>
      <x:c r="K1046" s="73" t="e">
        <x:v>#VALUE!</x:v>
      </x:c>
      <x:c r="L1046" s="68" t="e">
        <x:v>#VALUE!</x:v>
      </x:c>
      <x:c r="M1046" s="73" t="e">
        <x:v>#VALUE!</x:v>
      </x:c>
      <x:c r="N1046" s="159">
        <x:v>0</x:v>
      </x:c>
      <x:c r="O1046" s="106" t="e">
        <x:v>#VALUE!</x:v>
      </x:c>
      <x:c r="P1046" s="73" t="e">
        <x:f t="shared" si="210"/>
        <x:v>#VALUE!</x:v>
      </x:c>
      <x:c r="Q1046" s="68" t="e">
        <x:v>#VALUE!</x:v>
      </x:c>
      <x:c r="R1046" s="73" t="e">
        <x:f t="shared" si="211"/>
        <x:v>#VALUE!</x:v>
      </x:c>
      <x:c r="S1046" s="68" t="e">
        <x:v>#VALUE!</x:v>
      </x:c>
      <x:c r="T1046" s="73" t="e">
        <x:f t="shared" si="212"/>
        <x:v>#VALUE!</x:v>
      </x:c>
      <x:c r="U1046" s="26" t="e">
        <x:v>#VALUE!</x:v>
      </x:c>
      <x:c r="V1046" s="26">
        <x:f t="shared" si="213"/>
        <x:v>0</x:v>
      </x:c>
      <x:c r="W1046" s="73" t="e">
        <x:f t="shared" si="214"/>
        <x:v>#VALUE!</x:v>
      </x:c>
      <x:c r="X1046" s="74" t="e">
        <x:f t="shared" si="215"/>
        <x:v>#VALUE!</x:v>
      </x:c>
      <x:c r="Y1046" s="68" t="e">
        <x:f t="shared" si="216"/>
        <x:v>#VALUE!</x:v>
      </x:c>
      <x:c r="Z1046" s="68" t="e">
        <x:f t="shared" si="217"/>
        <x:v>#VALUE!</x:v>
      </x:c>
    </x:row>
    <x:row r="1047" spans="1:30" s="26" customFormat="1">
      <x:c r="A1047" s="118">
        <x:v>98</x:v>
      </x:c>
      <x:c r="B1047" s="118"/>
      <x:c r="C1047" s="113">
        <x:v>9</x:v>
      </x:c>
      <x:c r="D1047" s="210" t="s">
        <x:v>1424</x:v>
      </x:c>
      <x:c r="E1047" s="210" t="s">
        <x:v>84</x:v>
      </x:c>
      <x:c r="F1047" s="20" t="s">
        <x:v>1420</x:v>
      </x:c>
      <x:c r="G1047" s="158" t="e">
        <x:f t="shared" si="218"/>
        <x:v>#VALUE!</x:v>
      </x:c>
      <x:c r="H1047" s="197">
        <x:f t="shared" si="218"/>
        <x:v>0</x:v>
      </x:c>
      <x:c r="I1047" s="285" t="e">
        <x:f t="shared" si="218"/>
        <x:v>#VALUE!</x:v>
      </x:c>
      <x:c r="J1047" s="106" t="e">
        <x:v>#VALUE!</x:v>
      </x:c>
      <x:c r="K1047" s="73" t="e">
        <x:v>#VALUE!</x:v>
      </x:c>
      <x:c r="L1047" s="68" t="e">
        <x:v>#VALUE!</x:v>
      </x:c>
      <x:c r="M1047" s="73" t="e">
        <x:v>#VALUE!</x:v>
      </x:c>
      <x:c r="N1047" s="159">
        <x:v>0</x:v>
      </x:c>
      <x:c r="O1047" s="106" t="e">
        <x:v>#VALUE!</x:v>
      </x:c>
      <x:c r="P1047" s="73" t="e">
        <x:f t="shared" si="210"/>
        <x:v>#VALUE!</x:v>
      </x:c>
      <x:c r="Q1047" s="68" t="e">
        <x:v>#VALUE!</x:v>
      </x:c>
      <x:c r="R1047" s="73" t="e">
        <x:f t="shared" si="211"/>
        <x:v>#VALUE!</x:v>
      </x:c>
      <x:c r="S1047" s="68" t="e">
        <x:v>#VALUE!</x:v>
      </x:c>
      <x:c r="T1047" s="73" t="e">
        <x:f t="shared" si="212"/>
        <x:v>#VALUE!</x:v>
      </x:c>
      <x:c r="U1047" s="26" t="e">
        <x:v>#VALUE!</x:v>
      </x:c>
      <x:c r="V1047" s="26">
        <x:f t="shared" si="213"/>
        <x:v>0</x:v>
      </x:c>
      <x:c r="W1047" s="73" t="e">
        <x:f t="shared" si="214"/>
        <x:v>#VALUE!</x:v>
      </x:c>
      <x:c r="X1047" s="74" t="e">
        <x:f t="shared" si="215"/>
        <x:v>#VALUE!</x:v>
      </x:c>
      <x:c r="Y1047" s="68" t="e">
        <x:f t="shared" si="216"/>
        <x:v>#VALUE!</x:v>
      </x:c>
      <x:c r="Z1047" s="68" t="e">
        <x:f t="shared" si="217"/>
        <x:v>#VALUE!</x:v>
      </x:c>
    </x:row>
    <x:row r="1048" spans="1:30" s="26" customFormat="1">
      <x:c r="A1048" s="118">
        <x:v>99</x:v>
      </x:c>
      <x:c r="B1048" s="118"/>
      <x:c r="C1048" s="113">
        <x:v>9</x:v>
      </x:c>
      <x:c r="D1048" s="210" t="s">
        <x:v>1565</x:v>
      </x:c>
      <x:c r="E1048" s="210" t="s">
        <x:v>95</x:v>
      </x:c>
      <x:c r="F1048" s="20" t="s">
        <x:v>1435</x:v>
      </x:c>
      <x:c r="G1048" s="158" t="e">
        <x:f t="shared" si="218"/>
        <x:v>#VALUE!</x:v>
      </x:c>
      <x:c r="H1048" s="284">
        <x:f t="shared" si="218"/>
        <x:v>0</x:v>
      </x:c>
      <x:c r="I1048" s="285" t="e">
        <x:f t="shared" si="218"/>
        <x:v>#VALUE!</x:v>
      </x:c>
      <x:c r="J1048" s="106" t="e">
        <x:v>#VALUE!</x:v>
      </x:c>
      <x:c r="K1048" s="73" t="e">
        <x:v>#VALUE!</x:v>
      </x:c>
      <x:c r="L1048" s="68" t="e">
        <x:v>#VALUE!</x:v>
      </x:c>
      <x:c r="M1048" s="73" t="e">
        <x:v>#VALUE!</x:v>
      </x:c>
      <x:c r="N1048" s="159">
        <x:v>0</x:v>
      </x:c>
      <x:c r="O1048" s="106" t="e">
        <x:v>#VALUE!</x:v>
      </x:c>
      <x:c r="P1048" s="73" t="e">
        <x:f t="shared" si="210"/>
        <x:v>#VALUE!</x:v>
      </x:c>
      <x:c r="Q1048" s="68" t="e">
        <x:v>#VALUE!</x:v>
      </x:c>
      <x:c r="R1048" s="73" t="e">
        <x:f t="shared" si="211"/>
        <x:v>#VALUE!</x:v>
      </x:c>
      <x:c r="S1048" s="68">
        <x:v>1</x:v>
      </x:c>
      <x:c r="T1048" s="73">
        <x:f t="shared" si="212"/>
        <x:v>0</x:v>
      </x:c>
      <x:c r="U1048" s="26" t="e">
        <x:v>#VALUE!</x:v>
      </x:c>
      <x:c r="V1048" s="26">
        <x:f t="shared" si="213"/>
        <x:v>0</x:v>
      </x:c>
      <x:c r="W1048" s="73" t="e">
        <x:f t="shared" si="214"/>
        <x:v>#VALUE!</x:v>
      </x:c>
      <x:c r="X1048" s="74" t="e">
        <x:f t="shared" si="215"/>
        <x:v>#VALUE!</x:v>
      </x:c>
      <x:c r="Y1048" s="68" t="e">
        <x:f t="shared" si="216"/>
        <x:v>#VALUE!</x:v>
      </x:c>
      <x:c r="Z1048" s="68" t="e">
        <x:f t="shared" si="217"/>
        <x:v>#VALUE!</x:v>
      </x:c>
      <x:c r="AC1048" s="527" t="s">
        <x:v>1692</x:v>
      </x:c>
    </x:row>
    <x:row r="1049" spans="1:30" s="26" customFormat="1">
      <x:c r="A1049" s="118">
        <x:v>100</x:v>
      </x:c>
      <x:c r="B1049" s="118"/>
      <x:c r="C1049" s="113">
        <x:v>9</x:v>
      </x:c>
      <x:c r="D1049" s="210" t="s">
        <x:v>1408</x:v>
      </x:c>
      <x:c r="E1049" s="210" t="s">
        <x:v>84</x:v>
      </x:c>
      <x:c r="F1049" s="20" t="s">
        <x:v>1420</x:v>
      </x:c>
      <x:c r="G1049" s="158" t="e">
        <x:f t="shared" si="218"/>
        <x:v>#VALUE!</x:v>
      </x:c>
      <x:c r="H1049" s="284">
        <x:f t="shared" si="218"/>
        <x:v>0</x:v>
      </x:c>
      <x:c r="I1049" s="285" t="e">
        <x:f t="shared" si="218"/>
        <x:v>#VALUE!</x:v>
      </x:c>
      <x:c r="J1049" s="106" t="e">
        <x:v>#VALUE!</x:v>
      </x:c>
      <x:c r="K1049" s="73" t="e">
        <x:v>#VALUE!</x:v>
      </x:c>
      <x:c r="L1049" s="68" t="e">
        <x:v>#VALUE!</x:v>
      </x:c>
      <x:c r="M1049" s="73" t="e">
        <x:v>#VALUE!</x:v>
      </x:c>
      <x:c r="N1049" s="159">
        <x:v>0</x:v>
      </x:c>
      <x:c r="O1049" s="106" t="e">
        <x:v>#VALUE!</x:v>
      </x:c>
      <x:c r="P1049" s="73" t="e">
        <x:f t="shared" si="210"/>
        <x:v>#VALUE!</x:v>
      </x:c>
      <x:c r="Q1049" s="68" t="e">
        <x:v>#VALUE!</x:v>
      </x:c>
      <x:c r="R1049" s="73" t="e">
        <x:f t="shared" si="211"/>
        <x:v>#VALUE!</x:v>
      </x:c>
      <x:c r="S1049" s="68" t="e">
        <x:v>#VALUE!</x:v>
      </x:c>
      <x:c r="T1049" s="73" t="e">
        <x:f t="shared" si="212"/>
        <x:v>#VALUE!</x:v>
      </x:c>
      <x:c r="U1049" s="26" t="e">
        <x:v>#VALUE!</x:v>
      </x:c>
      <x:c r="V1049" s="26">
        <x:f t="shared" si="213"/>
        <x:v>0</x:v>
      </x:c>
      <x:c r="W1049" s="73" t="e">
        <x:f t="shared" si="214"/>
        <x:v>#VALUE!</x:v>
      </x:c>
      <x:c r="X1049" s="74" t="e">
        <x:f t="shared" si="215"/>
        <x:v>#VALUE!</x:v>
      </x:c>
      <x:c r="Y1049" s="68" t="e">
        <x:f t="shared" si="216"/>
        <x:v>#VALUE!</x:v>
      </x:c>
      <x:c r="Z1049" s="68" t="e">
        <x:f t="shared" si="217"/>
        <x:v>#VALUE!</x:v>
      </x:c>
    </x:row>
    <x:row r="1050" spans="1:30" s="26" customFormat="1">
      <x:c r="A1050" s="118">
        <x:v>101</x:v>
      </x:c>
      <x:c r="B1050" s="118"/>
      <x:c r="C1050" s="113">
        <x:v>9</x:v>
      </x:c>
      <x:c r="D1050" s="210" t="s">
        <x:v>1430</x:v>
      </x:c>
      <x:c r="E1050" s="210" t="s">
        <x:v>84</x:v>
      </x:c>
      <x:c r="F1050" s="20" t="s">
        <x:v>1420</x:v>
      </x:c>
      <x:c r="G1050" s="158" t="e">
        <x:f t="shared" si="218"/>
        <x:v>#VALUE!</x:v>
      </x:c>
      <x:c r="H1050" s="158">
        <x:f t="shared" si="218"/>
        <x:v>0</x:v>
      </x:c>
      <x:c r="I1050" s="285" t="e">
        <x:f t="shared" si="218"/>
        <x:v>#VALUE!</x:v>
      </x:c>
      <x:c r="J1050" s="106" t="e">
        <x:v>#VALUE!</x:v>
      </x:c>
      <x:c r="K1050" s="73" t="e">
        <x:v>#VALUE!</x:v>
      </x:c>
      <x:c r="L1050" s="68" t="e">
        <x:v>#VALUE!</x:v>
      </x:c>
      <x:c r="M1050" s="73" t="e">
        <x:v>#VALUE!</x:v>
      </x:c>
      <x:c r="N1050" s="159">
        <x:v>0</x:v>
      </x:c>
      <x:c r="O1050" s="106" t="e">
        <x:v>#VALUE!</x:v>
      </x:c>
      <x:c r="P1050" s="73" t="e">
        <x:f t="shared" si="210"/>
        <x:v>#VALUE!</x:v>
      </x:c>
      <x:c r="Q1050" s="68" t="e">
        <x:v>#VALUE!</x:v>
      </x:c>
      <x:c r="R1050" s="73" t="e">
        <x:f t="shared" si="211"/>
        <x:v>#VALUE!</x:v>
      </x:c>
      <x:c r="S1050" s="68">
        <x:v>1</x:v>
      </x:c>
      <x:c r="T1050" s="73">
        <x:f t="shared" si="212"/>
        <x:v>0</x:v>
      </x:c>
      <x:c r="U1050" s="26" t="e">
        <x:v>#VALUE!</x:v>
      </x:c>
      <x:c r="V1050" s="26">
        <x:f t="shared" si="213"/>
        <x:v>0</x:v>
      </x:c>
      <x:c r="W1050" s="73" t="e">
        <x:f t="shared" si="214"/>
        <x:v>#VALUE!</x:v>
      </x:c>
      <x:c r="X1050" s="74" t="e">
        <x:f t="shared" si="215"/>
        <x:v>#VALUE!</x:v>
      </x:c>
      <x:c r="Y1050" s="68" t="e">
        <x:f t="shared" si="216"/>
        <x:v>#VALUE!</x:v>
      </x:c>
      <x:c r="Z1050" s="68" t="e">
        <x:f t="shared" si="217"/>
        <x:v>#VALUE!</x:v>
      </x:c>
      <x:c r="AC1050" s="527" t="s">
        <x:v>1692</x:v>
      </x:c>
    </x:row>
    <x:row r="1051" spans="1:30" s="26" customFormat="1">
      <x:c r="A1051" s="118">
        <x:v>102</x:v>
      </x:c>
      <x:c r="B1051" s="118"/>
      <x:c r="C1051" s="113">
        <x:v>9</x:v>
      </x:c>
      <x:c r="D1051" s="210" t="s">
        <x:v>1623</x:v>
      </x:c>
      <x:c r="E1051" s="210" t="s">
        <x:v>95</x:v>
      </x:c>
      <x:c r="F1051" s="20" t="s">
        <x:v>1624</x:v>
      </x:c>
      <x:c r="G1051" s="158" t="e">
        <x:f t="shared" si="218"/>
        <x:v>#VALUE!</x:v>
      </x:c>
      <x:c r="H1051" s="158">
        <x:f t="shared" si="218"/>
        <x:v>0</x:v>
      </x:c>
      <x:c r="I1051" s="285" t="e">
        <x:f t="shared" si="218"/>
        <x:v>#VALUE!</x:v>
      </x:c>
      <x:c r="J1051" s="106" t="e">
        <x:v>#VALUE!</x:v>
      </x:c>
      <x:c r="K1051" s="73" t="e">
        <x:v>#VALUE!</x:v>
      </x:c>
      <x:c r="L1051" s="68" t="e">
        <x:v>#VALUE!</x:v>
      </x:c>
      <x:c r="M1051" s="73" t="e">
        <x:v>#VALUE!</x:v>
      </x:c>
      <x:c r="N1051" s="159">
        <x:v>0</x:v>
      </x:c>
      <x:c r="O1051" s="106" t="e">
        <x:v>#VALUE!</x:v>
      </x:c>
      <x:c r="P1051" s="73" t="e">
        <x:f t="shared" si="210"/>
        <x:v>#VALUE!</x:v>
      </x:c>
      <x:c r="Q1051" s="68" t="e">
        <x:v>#VALUE!</x:v>
      </x:c>
      <x:c r="R1051" s="73" t="e">
        <x:f t="shared" si="211"/>
        <x:v>#VALUE!</x:v>
      </x:c>
      <x:c r="S1051" s="68" t="e">
        <x:v>#VALUE!</x:v>
      </x:c>
      <x:c r="T1051" s="73" t="e">
        <x:f t="shared" si="212"/>
        <x:v>#VALUE!</x:v>
      </x:c>
      <x:c r="U1051" s="26" t="e">
        <x:v>#VALUE!</x:v>
      </x:c>
      <x:c r="V1051" s="26">
        <x:f t="shared" si="213"/>
        <x:v>0</x:v>
      </x:c>
      <x:c r="W1051" s="73" t="e">
        <x:f t="shared" si="214"/>
        <x:v>#VALUE!</x:v>
      </x:c>
      <x:c r="X1051" s="74" t="e">
        <x:f t="shared" si="215"/>
        <x:v>#VALUE!</x:v>
      </x:c>
      <x:c r="Y1051" s="68" t="e">
        <x:f t="shared" si="216"/>
        <x:v>#VALUE!</x:v>
      </x:c>
      <x:c r="Z1051" s="68" t="e">
        <x:f t="shared" si="217"/>
        <x:v>#VALUE!</x:v>
      </x:c>
    </x:row>
    <x:row r="1052" spans="1:30" s="26" customFormat="1">
      <x:c r="A1052" s="118">
        <x:v>103</x:v>
      </x:c>
      <x:c r="B1052" s="118"/>
      <x:c r="C1052" s="113">
        <x:v>9</x:v>
      </x:c>
      <x:c r="D1052" s="210" t="s">
        <x:v>1404</x:v>
      </x:c>
      <x:c r="E1052" s="210" t="s">
        <x:v>95</x:v>
      </x:c>
      <x:c r="F1052" s="20" t="s">
        <x:v>1624</x:v>
      </x:c>
      <x:c r="G1052" s="158" t="e">
        <x:f t="shared" si="218"/>
        <x:v>#VALUE!</x:v>
      </x:c>
      <x:c r="H1052" s="158">
        <x:f t="shared" si="218"/>
        <x:v>0</x:v>
      </x:c>
      <x:c r="I1052" s="285" t="e">
        <x:f t="shared" si="218"/>
        <x:v>#VALUE!</x:v>
      </x:c>
      <x:c r="J1052" s="106" t="e">
        <x:v>#VALUE!</x:v>
      </x:c>
      <x:c r="K1052" s="73" t="e">
        <x:v>#VALUE!</x:v>
      </x:c>
      <x:c r="L1052" s="68" t="e">
        <x:v>#VALUE!</x:v>
      </x:c>
      <x:c r="M1052" s="73" t="e">
        <x:v>#VALUE!</x:v>
      </x:c>
      <x:c r="N1052" s="159">
        <x:v>0</x:v>
      </x:c>
      <x:c r="O1052" s="106" t="e">
        <x:v>#VALUE!</x:v>
      </x:c>
      <x:c r="P1052" s="73" t="e">
        <x:f t="shared" si="210"/>
        <x:v>#VALUE!</x:v>
      </x:c>
      <x:c r="Q1052" s="68" t="e">
        <x:v>#VALUE!</x:v>
      </x:c>
      <x:c r="R1052" s="73" t="e">
        <x:f t="shared" si="211"/>
        <x:v>#VALUE!</x:v>
      </x:c>
      <x:c r="S1052" s="68" t="e">
        <x:v>#VALUE!</x:v>
      </x:c>
      <x:c r="T1052" s="73" t="e">
        <x:f t="shared" si="212"/>
        <x:v>#VALUE!</x:v>
      </x:c>
      <x:c r="U1052" s="26" t="e">
        <x:v>#VALUE!</x:v>
      </x:c>
      <x:c r="V1052" s="26">
        <x:f t="shared" si="213"/>
        <x:v>0</x:v>
      </x:c>
      <x:c r="W1052" s="73" t="e">
        <x:f t="shared" si="214"/>
        <x:v>#VALUE!</x:v>
      </x:c>
      <x:c r="X1052" s="74" t="e">
        <x:f t="shared" si="215"/>
        <x:v>#VALUE!</x:v>
      </x:c>
      <x:c r="Y1052" s="68" t="e">
        <x:f t="shared" si="216"/>
        <x:v>#VALUE!</x:v>
      </x:c>
      <x:c r="Z1052" s="68" t="e">
        <x:f t="shared" si="217"/>
        <x:v>#VALUE!</x:v>
      </x:c>
    </x:row>
    <x:row r="1053" spans="1:30" s="26" customFormat="1">
      <x:c r="A1053" s="118">
        <x:v>104</x:v>
      </x:c>
      <x:c r="B1053" s="118"/>
      <x:c r="C1053" s="113">
        <x:v>9</x:v>
      </x:c>
      <x:c r="D1053" s="210" t="s">
        <x:v>1439</x:v>
      </x:c>
      <x:c r="E1053" s="210" t="s">
        <x:v>84</x:v>
      </x:c>
      <x:c r="F1053" s="20" t="s">
        <x:v>53</x:v>
      </x:c>
      <x:c r="G1053" s="158" t="e">
        <x:f t="shared" si="218"/>
        <x:v>#VALUE!</x:v>
      </x:c>
      <x:c r="H1053" s="158">
        <x:f t="shared" si="218"/>
        <x:v>0</x:v>
      </x:c>
      <x:c r="I1053" s="285" t="e">
        <x:f t="shared" si="218"/>
        <x:v>#VALUE!</x:v>
      </x:c>
      <x:c r="J1053" s="106" t="e">
        <x:v>#VALUE!</x:v>
      </x:c>
      <x:c r="K1053" s="73" t="e">
        <x:v>#VALUE!</x:v>
      </x:c>
      <x:c r="L1053" s="68" t="e">
        <x:v>#VALUE!</x:v>
      </x:c>
      <x:c r="M1053" s="73" t="e">
        <x:v>#VALUE!</x:v>
      </x:c>
      <x:c r="N1053" s="159">
        <x:v>0</x:v>
      </x:c>
      <x:c r="O1053" s="106" t="e">
        <x:v>#VALUE!</x:v>
      </x:c>
      <x:c r="P1053" s="73" t="e">
        <x:f t="shared" si="210"/>
        <x:v>#VALUE!</x:v>
      </x:c>
      <x:c r="Q1053" s="68" t="e">
        <x:v>#VALUE!</x:v>
      </x:c>
      <x:c r="R1053" s="73" t="e">
        <x:f t="shared" si="211"/>
        <x:v>#VALUE!</x:v>
      </x:c>
      <x:c r="S1053" s="68">
        <x:v>1</x:v>
      </x:c>
      <x:c r="T1053" s="73">
        <x:f t="shared" si="212"/>
        <x:v>0</x:v>
      </x:c>
      <x:c r="U1053" s="26" t="e">
        <x:v>#VALUE!</x:v>
      </x:c>
      <x:c r="V1053" s="26">
        <x:f t="shared" si="213"/>
        <x:v>0</x:v>
      </x:c>
      <x:c r="W1053" s="73" t="e">
        <x:f t="shared" si="214"/>
        <x:v>#VALUE!</x:v>
      </x:c>
      <x:c r="X1053" s="74" t="e">
        <x:f t="shared" si="215"/>
        <x:v>#VALUE!</x:v>
      </x:c>
      <x:c r="Y1053" s="68" t="e">
        <x:f t="shared" si="216"/>
        <x:v>#VALUE!</x:v>
      </x:c>
      <x:c r="Z1053" s="68" t="e">
        <x:f t="shared" si="217"/>
        <x:v>#VALUE!</x:v>
      </x:c>
      <x:c r="AC1053" s="527" t="s">
        <x:v>1692</x:v>
      </x:c>
    </x:row>
    <x:row r="1054" spans="1:30" s="26" customFormat="1">
      <x:c r="A1054" s="118">
        <x:v>105</x:v>
      </x:c>
      <x:c r="B1054" s="118"/>
      <x:c r="C1054" s="113">
        <x:v>9</x:v>
      </x:c>
      <x:c r="D1054" s="210" t="s">
        <x:v>1631</x:v>
      </x:c>
      <x:c r="E1054" s="210" t="s">
        <x:v>95</x:v>
      </x:c>
      <x:c r="F1054" s="20" t="s">
        <x:v>1440</x:v>
      </x:c>
      <x:c r="G1054" s="158" t="e">
        <x:f t="shared" si="218"/>
        <x:v>#VALUE!</x:v>
      </x:c>
      <x:c r="H1054" s="197">
        <x:f t="shared" si="218"/>
        <x:v>0</x:v>
      </x:c>
      <x:c r="I1054" s="285" t="e">
        <x:f t="shared" si="218"/>
        <x:v>#VALUE!</x:v>
      </x:c>
      <x:c r="J1054" s="106" t="e">
        <x:v>#VALUE!</x:v>
      </x:c>
      <x:c r="K1054" s="73" t="e">
        <x:v>#VALUE!</x:v>
      </x:c>
      <x:c r="L1054" s="68" t="e">
        <x:v>#VALUE!</x:v>
      </x:c>
      <x:c r="M1054" s="73" t="e">
        <x:v>#VALUE!</x:v>
      </x:c>
      <x:c r="N1054" s="159">
        <x:v>0</x:v>
      </x:c>
      <x:c r="O1054" s="106" t="e">
        <x:v>#VALUE!</x:v>
      </x:c>
      <x:c r="P1054" s="73" t="e">
        <x:f t="shared" si="210"/>
        <x:v>#VALUE!</x:v>
      </x:c>
      <x:c r="Q1054" s="68" t="e">
        <x:v>#VALUE!</x:v>
      </x:c>
      <x:c r="R1054" s="73" t="e">
        <x:f t="shared" si="211"/>
        <x:v>#VALUE!</x:v>
      </x:c>
      <x:c r="S1054" s="68" t="e">
        <x:v>#VALUE!</x:v>
      </x:c>
      <x:c r="T1054" s="73" t="e">
        <x:f t="shared" si="212"/>
        <x:v>#VALUE!</x:v>
      </x:c>
      <x:c r="U1054" s="26" t="e">
        <x:v>#VALUE!</x:v>
      </x:c>
      <x:c r="V1054" s="26">
        <x:f t="shared" si="213"/>
        <x:v>0</x:v>
      </x:c>
      <x:c r="W1054" s="73" t="e">
        <x:f t="shared" si="214"/>
        <x:v>#VALUE!</x:v>
      </x:c>
      <x:c r="X1054" s="74" t="e">
        <x:f t="shared" si="215"/>
        <x:v>#VALUE!</x:v>
      </x:c>
      <x:c r="Y1054" s="68" t="e">
        <x:f t="shared" si="216"/>
        <x:v>#VALUE!</x:v>
      </x:c>
      <x:c r="Z1054" s="68" t="e">
        <x:f t="shared" si="217"/>
        <x:v>#VALUE!</x:v>
      </x:c>
    </x:row>
    <x:row r="1055" spans="1:30" s="26" customFormat="1">
      <x:c r="A1055" s="118">
        <x:v>106</x:v>
      </x:c>
      <x:c r="B1055" s="118"/>
      <x:c r="C1055" s="113">
        <x:v>9</x:v>
      </x:c>
      <x:c r="D1055" s="210" t="s">
        <x:v>1658</x:v>
      </x:c>
      <x:c r="E1055" s="210" t="s">
        <x:v>1510</x:v>
      </x:c>
      <x:c r="F1055" s="20" t="s">
        <x:v>1659</x:v>
      </x:c>
      <x:c r="G1055" s="158">
        <x:f t="shared" si="218"/>
        <x:v>0</x:v>
      </x:c>
      <x:c r="H1055" s="197">
        <x:f t="shared" si="218"/>
        <x:v>0</x:v>
      </x:c>
      <x:c r="I1055" s="285">
        <x:f t="shared" si="218"/>
        <x:v>0</x:v>
      </x:c>
      <x:c r="J1055" s="106" t="e">
        <x:v>#VALUE!</x:v>
      </x:c>
      <x:c r="K1055" s="73" t="e">
        <x:v>#VALUE!</x:v>
      </x:c>
      <x:c r="L1055" s="68" t="e">
        <x:v>#VALUE!</x:v>
      </x:c>
      <x:c r="M1055" s="73" t="e">
        <x:v>#VALUE!</x:v>
      </x:c>
      <x:c r="N1055" s="159">
        <x:v>0</x:v>
      </x:c>
      <x:c r="O1055" s="106" t="e">
        <x:v>#VALUE!</x:v>
      </x:c>
      <x:c r="P1055" s="73" t="e">
        <x:f t="shared" si="210"/>
        <x:v>#VALUE!</x:v>
      </x:c>
      <x:c r="Q1055" s="68" t="e">
        <x:v>#VALUE!</x:v>
      </x:c>
      <x:c r="R1055" s="73" t="e">
        <x:f t="shared" si="211"/>
        <x:v>#VALUE!</x:v>
      </x:c>
      <x:c r="S1055" s="68" t="e">
        <x:v>#VALUE!</x:v>
      </x:c>
      <x:c r="T1055" s="73" t="e">
        <x:f t="shared" si="212"/>
        <x:v>#VALUE!</x:v>
      </x:c>
      <x:c r="U1055" s="26" t="e">
        <x:v>#VALUE!</x:v>
      </x:c>
      <x:c r="V1055" s="26">
        <x:f t="shared" si="213"/>
        <x:v>0</x:v>
      </x:c>
      <x:c r="W1055" s="73" t="e">
        <x:f t="shared" si="214"/>
        <x:v>#VALUE!</x:v>
      </x:c>
      <x:c r="X1055" s="74" t="e">
        <x:f t="shared" si="215"/>
        <x:v>#VALUE!</x:v>
      </x:c>
      <x:c r="Y1055" s="68" t="e">
        <x:f t="shared" si="216"/>
        <x:v>#VALUE!</x:v>
      </x:c>
      <x:c r="Z1055" s="68" t="e">
        <x:f t="shared" si="217"/>
        <x:v>#VALUE!</x:v>
      </x:c>
    </x:row>
    <x:row r="1056" spans="1:30" s="26" customFormat="1">
      <x:c r="A1056" s="118">
        <x:v>107</x:v>
      </x:c>
      <x:c r="B1056" s="118"/>
      <x:c r="C1056" s="113">
        <x:v>9</x:v>
      </x:c>
      <x:c r="D1056" s="210" t="s">
        <x:v>85</x:v>
      </x:c>
      <x:c r="E1056" s="210" t="s">
        <x:v>123</x:v>
      </x:c>
      <x:c r="F1056" s="20" t="s">
        <x:v>87</x:v>
      </x:c>
      <x:c r="G1056" s="158">
        <x:f t="shared" si="218"/>
        <x:v>4500</x:v>
      </x:c>
      <x:c r="H1056" s="284">
        <x:f t="shared" si="218"/>
        <x:v>34.549243300000001</x:v>
      </x:c>
      <x:c r="I1056" s="285">
        <x:f t="shared" si="218"/>
        <x:v>155471.59484999999</x:v>
      </x:c>
      <x:c r="J1056" s="106" t="e">
        <x:v>#VALUE!</x:v>
      </x:c>
      <x:c r="K1056" s="73" t="e">
        <x:v>#VALUE!</x:v>
      </x:c>
      <x:c r="L1056" s="68" t="e">
        <x:v>#VALUE!</x:v>
      </x:c>
      <x:c r="M1056" s="73" t="e">
        <x:v>#VALUE!</x:v>
      </x:c>
      <x:c r="N1056" s="159">
        <x:v>34.549243300000001</x:v>
      </x:c>
      <x:c r="O1056" s="106" t="e">
        <x:v>#VALUE!</x:v>
      </x:c>
      <x:c r="P1056" s="73" t="e">
        <x:f t="shared" si="210"/>
        <x:v>#VALUE!</x:v>
      </x:c>
      <x:c r="Q1056" s="68" t="e">
        <x:v>#VALUE!</x:v>
      </x:c>
      <x:c r="R1056" s="73" t="e">
        <x:f t="shared" si="211"/>
        <x:v>#VALUE!</x:v>
      </x:c>
      <x:c r="S1056" s="68" t="e">
        <x:v>#VALUE!</x:v>
      </x:c>
      <x:c r="T1056" s="73" t="e">
        <x:f t="shared" si="212"/>
        <x:v>#VALUE!</x:v>
      </x:c>
      <x:c r="U1056" s="26" t="e">
        <x:v>#VALUE!</x:v>
      </x:c>
      <x:c r="V1056" s="26">
        <x:f t="shared" si="213"/>
        <x:v>34.549243300000001</x:v>
      </x:c>
      <x:c r="W1056" s="73" t="e">
        <x:f t="shared" si="214"/>
        <x:v>#VALUE!</x:v>
      </x:c>
      <x:c r="X1056" s="74" t="e">
        <x:f t="shared" si="215"/>
        <x:v>#VALUE!</x:v>
      </x:c>
      <x:c r="Y1056" s="68" t="e">
        <x:f t="shared" si="216"/>
        <x:v>#VALUE!</x:v>
      </x:c>
      <x:c r="Z1056" s="68" t="e">
        <x:f t="shared" si="217"/>
        <x:v>#VALUE!</x:v>
      </x:c>
      <x:c r="AC1056" s="4"/>
      <x:c r="AD1056" s="4"/>
    </x:row>
    <x:row r="1057" spans="1:30" s="26" customFormat="1">
      <x:c r="A1057" s="118">
        <x:v>108</x:v>
      </x:c>
      <x:c r="B1057" s="118"/>
      <x:c r="C1057" s="113">
        <x:v>9</x:v>
      </x:c>
      <x:c r="D1057" s="210" t="s">
        <x:v>88</x:v>
      </x:c>
      <x:c r="E1057" s="210" t="s">
        <x:v>123</x:v>
      </x:c>
      <x:c r="F1057" s="20" t="s">
        <x:v>89</x:v>
      </x:c>
      <x:c r="G1057" s="158">
        <x:f t="shared" si="218"/>
        <x:v>5000</x:v>
      </x:c>
      <x:c r="H1057" s="197">
        <x:f t="shared" si="218"/>
        <x:v>40.160523260000005</x:v>
      </x:c>
      <x:c r="I1057" s="285">
        <x:f t="shared" si="218"/>
        <x:v>200802.61630000002</x:v>
      </x:c>
      <x:c r="J1057" s="106" t="e">
        <x:v>#VALUE!</x:v>
      </x:c>
      <x:c r="K1057" s="73" t="e">
        <x:v>#VALUE!</x:v>
      </x:c>
      <x:c r="L1057" s="68" t="e">
        <x:v>#VALUE!</x:v>
      </x:c>
      <x:c r="M1057" s="73" t="e">
        <x:v>#VALUE!</x:v>
      </x:c>
      <x:c r="N1057" s="159">
        <x:v>40.160523260000005</x:v>
      </x:c>
      <x:c r="O1057" s="106" t="e">
        <x:v>#VALUE!</x:v>
      </x:c>
      <x:c r="P1057" s="73" t="e">
        <x:f t="shared" si="210"/>
        <x:v>#VALUE!</x:v>
      </x:c>
      <x:c r="Q1057" s="68" t="e">
        <x:v>#VALUE!</x:v>
      </x:c>
      <x:c r="R1057" s="73" t="e">
        <x:f t="shared" si="211"/>
        <x:v>#VALUE!</x:v>
      </x:c>
      <x:c r="S1057" s="68" t="e">
        <x:v>#VALUE!</x:v>
      </x:c>
      <x:c r="T1057" s="73" t="e">
        <x:f t="shared" si="212"/>
        <x:v>#VALUE!</x:v>
      </x:c>
      <x:c r="U1057" s="26" t="e">
        <x:v>#VALUE!</x:v>
      </x:c>
      <x:c r="V1057" s="26">
        <x:f t="shared" si="213"/>
        <x:v>40.160523260000005</x:v>
      </x:c>
      <x:c r="W1057" s="73" t="e">
        <x:f t="shared" si="214"/>
        <x:v>#VALUE!</x:v>
      </x:c>
      <x:c r="X1057" s="74" t="e">
        <x:f t="shared" si="215"/>
        <x:v>#VALUE!</x:v>
      </x:c>
      <x:c r="Y1057" s="68" t="e">
        <x:f t="shared" si="216"/>
        <x:v>#VALUE!</x:v>
      </x:c>
      <x:c r="Z1057" s="68" t="e">
        <x:f t="shared" si="217"/>
        <x:v>#VALUE!</x:v>
      </x:c>
      <x:c r="AC1057" s="4"/>
      <x:c r="AD1057" s="4"/>
    </x:row>
    <x:row r="1058" spans="1:30" s="26" customFormat="1">
      <x:c r="A1058" s="118">
        <x:v>109</x:v>
      </x:c>
      <x:c r="B1058" s="118"/>
      <x:c r="C1058" s="113">
        <x:v>9</x:v>
      </x:c>
      <x:c r="D1058" s="210" t="s">
        <x:v>90</x:v>
      </x:c>
      <x:c r="E1058" s="210" t="s">
        <x:v>123</x:v>
      </x:c>
      <x:c r="F1058" s="20" t="s">
        <x:v>91</x:v>
      </x:c>
      <x:c r="G1058" s="158">
        <x:f t="shared" si="218"/>
        <x:v>9000</x:v>
      </x:c>
      <x:c r="H1058" s="284">
        <x:f t="shared" si="218"/>
        <x:v>30.894961240000001</x:v>
      </x:c>
      <x:c r="I1058" s="285">
        <x:f t="shared" si="218"/>
        <x:v>278054.65116000001</x:v>
      </x:c>
      <x:c r="J1058" s="106" t="e">
        <x:v>#VALUE!</x:v>
      </x:c>
      <x:c r="K1058" s="73" t="e">
        <x:v>#VALUE!</x:v>
      </x:c>
      <x:c r="L1058" s="68" t="e">
        <x:v>#VALUE!</x:v>
      </x:c>
      <x:c r="M1058" s="73" t="e">
        <x:v>#VALUE!</x:v>
      </x:c>
      <x:c r="N1058" s="159">
        <x:v>30.894961240000001</x:v>
      </x:c>
      <x:c r="O1058" s="106" t="e">
        <x:v>#VALUE!</x:v>
      </x:c>
      <x:c r="P1058" s="73" t="e">
        <x:f t="shared" si="210"/>
        <x:v>#VALUE!</x:v>
      </x:c>
      <x:c r="Q1058" s="68" t="e">
        <x:v>#VALUE!</x:v>
      </x:c>
      <x:c r="R1058" s="73" t="e">
        <x:f t="shared" si="211"/>
        <x:v>#VALUE!</x:v>
      </x:c>
      <x:c r="S1058" s="68" t="e">
        <x:v>#VALUE!</x:v>
      </x:c>
      <x:c r="T1058" s="73" t="e">
        <x:f t="shared" si="212"/>
        <x:v>#VALUE!</x:v>
      </x:c>
      <x:c r="U1058" s="26" t="e">
        <x:v>#VALUE!</x:v>
      </x:c>
      <x:c r="V1058" s="26">
        <x:f t="shared" si="213"/>
        <x:v>30.894961240000001</x:v>
      </x:c>
      <x:c r="W1058" s="73" t="e">
        <x:f t="shared" si="214"/>
        <x:v>#VALUE!</x:v>
      </x:c>
      <x:c r="X1058" s="74" t="e">
        <x:f t="shared" si="215"/>
        <x:v>#VALUE!</x:v>
      </x:c>
      <x:c r="Y1058" s="68" t="e">
        <x:f t="shared" si="216"/>
        <x:v>#VALUE!</x:v>
      </x:c>
      <x:c r="Z1058" s="68" t="e">
        <x:f t="shared" si="217"/>
        <x:v>#VALUE!</x:v>
      </x:c>
      <x:c r="AC1058" s="4"/>
      <x:c r="AD1058" s="4"/>
    </x:row>
    <x:row r="1059" spans="1:30" s="26" customFormat="1">
      <x:c r="A1059" s="118">
        <x:v>110</x:v>
      </x:c>
      <x:c r="B1059" s="118"/>
      <x:c r="C1059" s="113">
        <x:v>9</x:v>
      </x:c>
      <x:c r="D1059" s="210" t="s">
        <x:v>1386</x:v>
      </x:c>
      <x:c r="E1059" s="210" t="s">
        <x:v>123</x:v>
      </x:c>
      <x:c r="F1059" s="20" t="s">
        <x:v>1400</x:v>
      </x:c>
      <x:c r="G1059" s="158" t="e">
        <x:f t="shared" si="218"/>
        <x:v>#VALUE!</x:v>
      </x:c>
      <x:c r="H1059" s="158">
        <x:f t="shared" si="218"/>
        <x:v>0</x:v>
      </x:c>
      <x:c r="I1059" s="285" t="e">
        <x:f t="shared" si="218"/>
        <x:v>#VALUE!</x:v>
      </x:c>
      <x:c r="J1059" s="106" t="e">
        <x:v>#VALUE!</x:v>
      </x:c>
      <x:c r="K1059" s="73" t="e">
        <x:v>#VALUE!</x:v>
      </x:c>
      <x:c r="L1059" s="68" t="e">
        <x:v>#VALUE!</x:v>
      </x:c>
      <x:c r="M1059" s="73" t="e">
        <x:v>#VALUE!</x:v>
      </x:c>
      <x:c r="N1059" s="159">
        <x:v>0</x:v>
      </x:c>
      <x:c r="O1059" s="106" t="e">
        <x:v>#VALUE!</x:v>
      </x:c>
      <x:c r="P1059" s="73" t="e">
        <x:f t="shared" si="210"/>
        <x:v>#VALUE!</x:v>
      </x:c>
      <x:c r="Q1059" s="68" t="e">
        <x:v>#VALUE!</x:v>
      </x:c>
      <x:c r="R1059" s="73" t="e">
        <x:f t="shared" si="211"/>
        <x:v>#VALUE!</x:v>
      </x:c>
      <x:c r="S1059" s="68" t="e">
        <x:v>#VALUE!</x:v>
      </x:c>
      <x:c r="T1059" s="73" t="e">
        <x:f t="shared" si="212"/>
        <x:v>#VALUE!</x:v>
      </x:c>
      <x:c r="U1059" s="26" t="e">
        <x:v>#VALUE!</x:v>
      </x:c>
      <x:c r="V1059" s="26">
        <x:f t="shared" si="213"/>
        <x:v>0</x:v>
      </x:c>
      <x:c r="W1059" s="73" t="e">
        <x:f t="shared" si="214"/>
        <x:v>#VALUE!</x:v>
      </x:c>
      <x:c r="X1059" s="74" t="e">
        <x:f t="shared" si="215"/>
        <x:v>#VALUE!</x:v>
      </x:c>
      <x:c r="Y1059" s="68" t="e">
        <x:f t="shared" si="216"/>
        <x:v>#VALUE!</x:v>
      </x:c>
      <x:c r="Z1059" s="68" t="e">
        <x:f t="shared" si="217"/>
        <x:v>#VALUE!</x:v>
      </x:c>
    </x:row>
    <x:row r="1060" spans="1:30" s="26" customFormat="1">
      <x:c r="A1060" s="118">
        <x:v>111</x:v>
      </x:c>
      <x:c r="B1060" s="118"/>
      <x:c r="C1060" s="113">
        <x:v>9</x:v>
      </x:c>
      <x:c r="D1060" s="142">
        <x:v>15327260</x:v>
      </x:c>
      <x:c r="E1060" s="210" t="s">
        <x:v>1510</x:v>
      </x:c>
      <x:c r="F1060" s="20" t="s">
        <x:v>1513</x:v>
      </x:c>
      <x:c r="G1060" s="158" t="e">
        <x:f t="shared" si="218"/>
        <x:v>#VALUE!</x:v>
      </x:c>
      <x:c r="H1060" s="158">
        <x:f t="shared" si="218"/>
        <x:v>0</x:v>
      </x:c>
      <x:c r="I1060" s="285" t="e">
        <x:f t="shared" si="218"/>
        <x:v>#VALUE!</x:v>
      </x:c>
      <x:c r="J1060" s="106" t="e">
        <x:v>#VALUE!</x:v>
      </x:c>
      <x:c r="K1060" s="73" t="e">
        <x:v>#VALUE!</x:v>
      </x:c>
      <x:c r="L1060" s="68" t="e">
        <x:v>#VALUE!</x:v>
      </x:c>
      <x:c r="M1060" s="73" t="e">
        <x:v>#VALUE!</x:v>
      </x:c>
      <x:c r="N1060" s="159">
        <x:v>0</x:v>
      </x:c>
      <x:c r="O1060" s="106" t="e">
        <x:v>#VALUE!</x:v>
      </x:c>
      <x:c r="P1060" s="73" t="e">
        <x:f t="shared" si="210"/>
        <x:v>#VALUE!</x:v>
      </x:c>
      <x:c r="Q1060" s="68" t="e">
        <x:v>#VALUE!</x:v>
      </x:c>
      <x:c r="R1060" s="73" t="e">
        <x:f t="shared" si="211"/>
        <x:v>#VALUE!</x:v>
      </x:c>
      <x:c r="S1060" s="68" t="e">
        <x:v>#VALUE!</x:v>
      </x:c>
      <x:c r="T1060" s="73" t="e">
        <x:f t="shared" si="212"/>
        <x:v>#VALUE!</x:v>
      </x:c>
      <x:c r="U1060" s="26" t="e">
        <x:v>#VALUE!</x:v>
      </x:c>
      <x:c r="V1060" s="26">
        <x:f t="shared" si="213"/>
        <x:v>0</x:v>
      </x:c>
      <x:c r="W1060" s="73" t="e">
        <x:f t="shared" si="214"/>
        <x:v>#VALUE!</x:v>
      </x:c>
      <x:c r="X1060" s="74" t="e">
        <x:f t="shared" si="215"/>
        <x:v>#VALUE!</x:v>
      </x:c>
      <x:c r="Y1060" s="68" t="e">
        <x:f t="shared" si="216"/>
        <x:v>#VALUE!</x:v>
      </x:c>
      <x:c r="Z1060" s="68" t="e">
        <x:f t="shared" si="217"/>
        <x:v>#VALUE!</x:v>
      </x:c>
    </x:row>
    <x:row r="1061" spans="1:30" s="26" customFormat="1">
      <x:c r="A1061" s="118">
        <x:v>112</x:v>
      </x:c>
      <x:c r="B1061" s="118"/>
      <x:c r="C1061" s="113">
        <x:v>9</x:v>
      </x:c>
      <x:c r="D1061" s="210" t="s">
        <x:v>1472</x:v>
      </x:c>
      <x:c r="E1061" s="210" t="s">
        <x:v>1510</x:v>
      </x:c>
      <x:c r="F1061" s="20" t="s">
        <x:v>1472</x:v>
      </x:c>
      <x:c r="G1061" s="158" t="e">
        <x:f t="shared" si="218"/>
        <x:v>#VALUE!</x:v>
      </x:c>
      <x:c r="H1061" s="158">
        <x:f t="shared" si="218"/>
        <x:v>0</x:v>
      </x:c>
      <x:c r="I1061" s="285" t="e">
        <x:f t="shared" si="218"/>
        <x:v>#VALUE!</x:v>
      </x:c>
      <x:c r="J1061" s="106" t="e">
        <x:v>#VALUE!</x:v>
      </x:c>
      <x:c r="K1061" s="73" t="e">
        <x:v>#VALUE!</x:v>
      </x:c>
      <x:c r="L1061" s="68" t="e">
        <x:v>#VALUE!</x:v>
      </x:c>
      <x:c r="M1061" s="73" t="e">
        <x:v>#VALUE!</x:v>
      </x:c>
      <x:c r="N1061" s="159">
        <x:v>0</x:v>
      </x:c>
      <x:c r="O1061" s="106" t="e">
        <x:v>#VALUE!</x:v>
      </x:c>
      <x:c r="P1061" s="73" t="e">
        <x:f t="shared" si="210"/>
        <x:v>#VALUE!</x:v>
      </x:c>
      <x:c r="Q1061" s="68" t="e">
        <x:v>#VALUE!</x:v>
      </x:c>
      <x:c r="R1061" s="73" t="e">
        <x:f t="shared" si="211"/>
        <x:v>#VALUE!</x:v>
      </x:c>
      <x:c r="S1061" s="68" t="e">
        <x:v>#VALUE!</x:v>
      </x:c>
      <x:c r="T1061" s="73" t="e">
        <x:f t="shared" si="212"/>
        <x:v>#VALUE!</x:v>
      </x:c>
      <x:c r="U1061" s="26" t="e">
        <x:v>#VALUE!</x:v>
      </x:c>
      <x:c r="V1061" s="26">
        <x:f t="shared" si="213"/>
        <x:v>0</x:v>
      </x:c>
      <x:c r="W1061" s="73" t="e">
        <x:f t="shared" si="214"/>
        <x:v>#VALUE!</x:v>
      </x:c>
      <x:c r="X1061" s="74" t="e">
        <x:f t="shared" si="215"/>
        <x:v>#VALUE!</x:v>
      </x:c>
      <x:c r="Y1061" s="68" t="e">
        <x:f t="shared" si="216"/>
        <x:v>#VALUE!</x:v>
      </x:c>
      <x:c r="Z1061" s="68" t="e">
        <x:f t="shared" si="217"/>
        <x:v>#VALUE!</x:v>
      </x:c>
    </x:row>
    <x:row r="1062" spans="1:30" s="26" customFormat="1">
      <x:c r="A1062" s="118">
        <x:v>113</x:v>
      </x:c>
      <x:c r="B1062" s="118"/>
      <x:c r="C1062" s="113">
        <x:v>9</x:v>
      </x:c>
      <x:c r="D1062" s="210" t="s">
        <x:v>1519</x:v>
      </x:c>
      <x:c r="E1062" s="210" t="s">
        <x:v>1510</x:v>
      </x:c>
      <x:c r="F1062" s="20" t="s">
        <x:v>1520</x:v>
      </x:c>
      <x:c r="G1062" s="158" t="e">
        <x:f t="shared" si="218"/>
        <x:v>#VALUE!</x:v>
      </x:c>
      <x:c r="H1062" s="158">
        <x:f t="shared" si="218"/>
        <x:v>0</x:v>
      </x:c>
      <x:c r="I1062" s="285" t="e">
        <x:f t="shared" si="218"/>
        <x:v>#VALUE!</x:v>
      </x:c>
      <x:c r="J1062" s="106" t="e">
        <x:v>#VALUE!</x:v>
      </x:c>
      <x:c r="K1062" s="73" t="e">
        <x:v>#VALUE!</x:v>
      </x:c>
      <x:c r="L1062" s="68" t="e">
        <x:v>#VALUE!</x:v>
      </x:c>
      <x:c r="M1062" s="73" t="e">
        <x:v>#VALUE!</x:v>
      </x:c>
      <x:c r="N1062" s="159">
        <x:v>0</x:v>
      </x:c>
      <x:c r="O1062" s="106" t="e">
        <x:v>#VALUE!</x:v>
      </x:c>
      <x:c r="P1062" s="73" t="e">
        <x:f t="shared" si="210"/>
        <x:v>#VALUE!</x:v>
      </x:c>
      <x:c r="Q1062" s="68" t="e">
        <x:v>#VALUE!</x:v>
      </x:c>
      <x:c r="R1062" s="73" t="e">
        <x:f t="shared" si="211"/>
        <x:v>#VALUE!</x:v>
      </x:c>
      <x:c r="S1062" s="68" t="e">
        <x:v>#VALUE!</x:v>
      </x:c>
      <x:c r="T1062" s="73" t="e">
        <x:f t="shared" si="212"/>
        <x:v>#VALUE!</x:v>
      </x:c>
      <x:c r="U1062" s="26" t="e">
        <x:v>#VALUE!</x:v>
      </x:c>
      <x:c r="V1062" s="26">
        <x:f t="shared" si="213"/>
        <x:v>0</x:v>
      </x:c>
      <x:c r="W1062" s="73" t="e">
        <x:f t="shared" si="214"/>
        <x:v>#VALUE!</x:v>
      </x:c>
      <x:c r="X1062" s="74" t="e">
        <x:f t="shared" si="215"/>
        <x:v>#VALUE!</x:v>
      </x:c>
      <x:c r="Y1062" s="68" t="e">
        <x:f t="shared" si="216"/>
        <x:v>#VALUE!</x:v>
      </x:c>
      <x:c r="Z1062" s="68" t="e">
        <x:f t="shared" si="217"/>
        <x:v>#VALUE!</x:v>
      </x:c>
    </x:row>
    <x:row r="1063" spans="1:30" s="26" customFormat="1">
      <x:c r="A1063" s="118">
        <x:v>114</x:v>
      </x:c>
      <x:c r="B1063" s="118"/>
      <x:c r="C1063" s="113">
        <x:v>9</x:v>
      </x:c>
      <x:c r="D1063" s="210" t="s">
        <x:v>1516</x:v>
      </x:c>
      <x:c r="E1063" s="210" t="s">
        <x:v>1510</x:v>
      </x:c>
      <x:c r="F1063" s="20" t="s">
        <x:v>1517</x:v>
      </x:c>
      <x:c r="G1063" s="158" t="e">
        <x:f t="shared" si="218"/>
        <x:v>#VALUE!</x:v>
      </x:c>
      <x:c r="H1063" s="158">
        <x:f t="shared" si="218"/>
        <x:v>0</x:v>
      </x:c>
      <x:c r="I1063" s="285" t="e">
        <x:f t="shared" si="218"/>
        <x:v>#VALUE!</x:v>
      </x:c>
      <x:c r="J1063" s="106" t="e">
        <x:v>#VALUE!</x:v>
      </x:c>
      <x:c r="K1063" s="73" t="e">
        <x:v>#VALUE!</x:v>
      </x:c>
      <x:c r="L1063" s="68" t="e">
        <x:v>#VALUE!</x:v>
      </x:c>
      <x:c r="M1063" s="73" t="e">
        <x:v>#VALUE!</x:v>
      </x:c>
      <x:c r="N1063" s="159">
        <x:v>0</x:v>
      </x:c>
      <x:c r="O1063" s="106" t="e">
        <x:v>#VALUE!</x:v>
      </x:c>
      <x:c r="P1063" s="73" t="e">
        <x:f t="shared" si="210"/>
        <x:v>#VALUE!</x:v>
      </x:c>
      <x:c r="Q1063" s="68" t="e">
        <x:v>#VALUE!</x:v>
      </x:c>
      <x:c r="R1063" s="73" t="e">
        <x:f t="shared" si="211"/>
        <x:v>#VALUE!</x:v>
      </x:c>
      <x:c r="S1063" s="68" t="e">
        <x:v>#VALUE!</x:v>
      </x:c>
      <x:c r="T1063" s="73" t="e">
        <x:f t="shared" si="212"/>
        <x:v>#VALUE!</x:v>
      </x:c>
      <x:c r="U1063" s="26" t="e">
        <x:v>#VALUE!</x:v>
      </x:c>
      <x:c r="V1063" s="26">
        <x:f t="shared" si="213"/>
        <x:v>0</x:v>
      </x:c>
      <x:c r="W1063" s="73" t="e">
        <x:f t="shared" si="214"/>
        <x:v>#VALUE!</x:v>
      </x:c>
      <x:c r="X1063" s="74" t="e">
        <x:f t="shared" si="215"/>
        <x:v>#VALUE!</x:v>
      </x:c>
      <x:c r="Y1063" s="68" t="e">
        <x:f t="shared" si="216"/>
        <x:v>#VALUE!</x:v>
      </x:c>
      <x:c r="Z1063" s="68" t="e">
        <x:f t="shared" si="217"/>
        <x:v>#VALUE!</x:v>
      </x:c>
    </x:row>
    <x:row r="1064" spans="1:30" s="26" customFormat="1">
      <x:c r="A1064" s="118">
        <x:v>115</x:v>
      </x:c>
      <x:c r="B1064" s="118"/>
      <x:c r="C1064" s="113">
        <x:v>9</x:v>
      </x:c>
      <x:c r="D1064" s="210" t="s">
        <x:v>1473</x:v>
      </x:c>
      <x:c r="E1064" s="210" t="s">
        <x:v>1510</x:v>
      </x:c>
      <x:c r="F1064" s="20" t="s">
        <x:v>1474</x:v>
      </x:c>
      <x:c r="G1064" s="158" t="e">
        <x:f t="shared" si="218"/>
        <x:v>#VALUE!</x:v>
      </x:c>
      <x:c r="H1064" s="197">
        <x:f t="shared" si="218"/>
        <x:v>0</x:v>
      </x:c>
      <x:c r="I1064" s="285" t="e">
        <x:f t="shared" si="218"/>
        <x:v>#VALUE!</x:v>
      </x:c>
      <x:c r="J1064" s="106" t="e">
        <x:v>#VALUE!</x:v>
      </x:c>
      <x:c r="K1064" s="73" t="e">
        <x:v>#VALUE!</x:v>
      </x:c>
      <x:c r="L1064" s="68" t="e">
        <x:v>#VALUE!</x:v>
      </x:c>
      <x:c r="M1064" s="73" t="e">
        <x:v>#VALUE!</x:v>
      </x:c>
      <x:c r="N1064" s="159">
        <x:v>0</x:v>
      </x:c>
      <x:c r="O1064" s="106" t="e">
        <x:v>#VALUE!</x:v>
      </x:c>
      <x:c r="P1064" s="73" t="e">
        <x:f t="shared" si="210"/>
        <x:v>#VALUE!</x:v>
      </x:c>
      <x:c r="Q1064" s="68" t="e">
        <x:v>#VALUE!</x:v>
      </x:c>
      <x:c r="R1064" s="73" t="e">
        <x:f t="shared" si="211"/>
        <x:v>#VALUE!</x:v>
      </x:c>
      <x:c r="S1064" s="68" t="e">
        <x:v>#VALUE!</x:v>
      </x:c>
      <x:c r="T1064" s="73" t="e">
        <x:f t="shared" si="212"/>
        <x:v>#VALUE!</x:v>
      </x:c>
      <x:c r="U1064" s="26" t="e">
        <x:v>#VALUE!</x:v>
      </x:c>
      <x:c r="V1064" s="26">
        <x:f t="shared" si="213"/>
        <x:v>0</x:v>
      </x:c>
      <x:c r="W1064" s="73" t="e">
        <x:f t="shared" si="214"/>
        <x:v>#VALUE!</x:v>
      </x:c>
      <x:c r="X1064" s="74" t="e">
        <x:f t="shared" si="215"/>
        <x:v>#VALUE!</x:v>
      </x:c>
      <x:c r="Y1064" s="68" t="e">
        <x:f t="shared" si="216"/>
        <x:v>#VALUE!</x:v>
      </x:c>
      <x:c r="Z1064" s="68" t="e">
        <x:f t="shared" si="217"/>
        <x:v>#VALUE!</x:v>
      </x:c>
    </x:row>
    <x:row r="1065" spans="1:30" s="26" customFormat="1">
      <x:c r="A1065" s="118">
        <x:v>116</x:v>
      </x:c>
      <x:c r="B1065" s="118"/>
      <x:c r="C1065" s="113">
        <x:v>9</x:v>
      </x:c>
      <x:c r="D1065" s="210" t="s">
        <x:v>1475</x:v>
      </x:c>
      <x:c r="E1065" s="210" t="s">
        <x:v>1510</x:v>
      </x:c>
      <x:c r="F1065" s="20" t="s">
        <x:v>1476</x:v>
      </x:c>
      <x:c r="G1065" s="158" t="e">
        <x:f t="shared" si="218"/>
        <x:v>#VALUE!</x:v>
      </x:c>
      <x:c r="H1065" s="197">
        <x:f t="shared" si="218"/>
        <x:v>0</x:v>
      </x:c>
      <x:c r="I1065" s="285" t="e">
        <x:f t="shared" si="218"/>
        <x:v>#VALUE!</x:v>
      </x:c>
      <x:c r="J1065" s="106" t="e">
        <x:v>#VALUE!</x:v>
      </x:c>
      <x:c r="K1065" s="73" t="e">
        <x:v>#VALUE!</x:v>
      </x:c>
      <x:c r="L1065" s="68" t="e">
        <x:v>#VALUE!</x:v>
      </x:c>
      <x:c r="M1065" s="73" t="e">
        <x:v>#VALUE!</x:v>
      </x:c>
      <x:c r="N1065" s="159">
        <x:v>0</x:v>
      </x:c>
      <x:c r="O1065" s="106" t="e">
        <x:v>#VALUE!</x:v>
      </x:c>
      <x:c r="P1065" s="73" t="e">
        <x:f t="shared" si="210"/>
        <x:v>#VALUE!</x:v>
      </x:c>
      <x:c r="Q1065" s="68" t="e">
        <x:v>#VALUE!</x:v>
      </x:c>
      <x:c r="R1065" s="73" t="e">
        <x:f t="shared" si="211"/>
        <x:v>#VALUE!</x:v>
      </x:c>
      <x:c r="S1065" s="68" t="e">
        <x:v>#VALUE!</x:v>
      </x:c>
      <x:c r="T1065" s="73" t="e">
        <x:f t="shared" si="212"/>
        <x:v>#VALUE!</x:v>
      </x:c>
      <x:c r="U1065" s="26" t="e">
        <x:v>#VALUE!</x:v>
      </x:c>
      <x:c r="V1065" s="26">
        <x:f t="shared" si="213"/>
        <x:v>0</x:v>
      </x:c>
      <x:c r="W1065" s="73" t="e">
        <x:f t="shared" si="214"/>
        <x:v>#VALUE!</x:v>
      </x:c>
      <x:c r="X1065" s="74" t="e">
        <x:f t="shared" si="215"/>
        <x:v>#VALUE!</x:v>
      </x:c>
      <x:c r="Y1065" s="68" t="e">
        <x:f t="shared" si="216"/>
        <x:v>#VALUE!</x:v>
      </x:c>
      <x:c r="Z1065" s="68" t="e">
        <x:f t="shared" si="217"/>
        <x:v>#VALUE!</x:v>
      </x:c>
    </x:row>
    <x:row r="1066" spans="1:30" s="26" customFormat="1">
      <x:c r="A1066" s="118">
        <x:v>117</x:v>
      </x:c>
      <x:c r="B1066" s="118"/>
      <x:c r="C1066" s="113">
        <x:v>9</x:v>
      </x:c>
      <x:c r="D1066" s="210" t="s">
        <x:v>1511</x:v>
      </x:c>
      <x:c r="E1066" s="210" t="s">
        <x:v>1510</x:v>
      </x:c>
      <x:c r="F1066" s="20" t="s">
        <x:v>1512</x:v>
      </x:c>
      <x:c r="G1066" s="158" t="e">
        <x:f t="shared" si="218"/>
        <x:v>#VALUE!</x:v>
      </x:c>
      <x:c r="H1066" s="284">
        <x:f t="shared" si="218"/>
        <x:v>0</x:v>
      </x:c>
      <x:c r="I1066" s="285" t="e">
        <x:f t="shared" si="218"/>
        <x:v>#VALUE!</x:v>
      </x:c>
      <x:c r="J1066" s="106" t="e">
        <x:v>#VALUE!</x:v>
      </x:c>
      <x:c r="K1066" s="73" t="e">
        <x:v>#VALUE!</x:v>
      </x:c>
      <x:c r="L1066" s="68" t="e">
        <x:v>#VALUE!</x:v>
      </x:c>
      <x:c r="M1066" s="73" t="e">
        <x:v>#VALUE!</x:v>
      </x:c>
      <x:c r="N1066" s="159">
        <x:v>0</x:v>
      </x:c>
      <x:c r="O1066" s="106" t="e">
        <x:v>#VALUE!</x:v>
      </x:c>
      <x:c r="P1066" s="73" t="e">
        <x:f t="shared" si="210"/>
        <x:v>#VALUE!</x:v>
      </x:c>
      <x:c r="Q1066" s="68" t="e">
        <x:v>#VALUE!</x:v>
      </x:c>
      <x:c r="R1066" s="73" t="e">
        <x:f t="shared" si="211"/>
        <x:v>#VALUE!</x:v>
      </x:c>
      <x:c r="S1066" s="68" t="e">
        <x:v>#VALUE!</x:v>
      </x:c>
      <x:c r="T1066" s="73" t="e">
        <x:f t="shared" si="212"/>
        <x:v>#VALUE!</x:v>
      </x:c>
      <x:c r="U1066" s="26" t="e">
        <x:v>#VALUE!</x:v>
      </x:c>
      <x:c r="V1066" s="26">
        <x:f t="shared" si="213"/>
        <x:v>0</x:v>
      </x:c>
      <x:c r="W1066" s="73" t="e">
        <x:f t="shared" si="214"/>
        <x:v>#VALUE!</x:v>
      </x:c>
      <x:c r="X1066" s="74" t="e">
        <x:f t="shared" si="215"/>
        <x:v>#VALUE!</x:v>
      </x:c>
      <x:c r="Y1066" s="68" t="e">
        <x:f t="shared" si="216"/>
        <x:v>#VALUE!</x:v>
      </x:c>
      <x:c r="Z1066" s="68" t="e">
        <x:f t="shared" si="217"/>
        <x:v>#VALUE!</x:v>
      </x:c>
    </x:row>
    <x:row r="1067" spans="1:30" s="26" customFormat="1">
      <x:c r="A1067" s="118">
        <x:v>118</x:v>
      </x:c>
      <x:c r="B1067" s="118"/>
      <x:c r="C1067" s="113">
        <x:v>9</x:v>
      </x:c>
      <x:c r="D1067" s="210" t="s">
        <x:v>1477</x:v>
      </x:c>
      <x:c r="E1067" s="210" t="s">
        <x:v>1510</x:v>
      </x:c>
      <x:c r="F1067" s="20" t="s">
        <x:v>1478</x:v>
      </x:c>
      <x:c r="G1067" s="158" t="e">
        <x:f t="shared" si="218"/>
        <x:v>#VALUE!</x:v>
      </x:c>
      <x:c r="H1067" s="158">
        <x:f t="shared" si="218"/>
        <x:v>0</x:v>
      </x:c>
      <x:c r="I1067" s="285" t="e">
        <x:f t="shared" si="218"/>
        <x:v>#VALUE!</x:v>
      </x:c>
      <x:c r="J1067" s="106" t="e">
        <x:v>#VALUE!</x:v>
      </x:c>
      <x:c r="K1067" s="73" t="e">
        <x:v>#VALUE!</x:v>
      </x:c>
      <x:c r="L1067" s="68" t="e">
        <x:v>#VALUE!</x:v>
      </x:c>
      <x:c r="M1067" s="73" t="e">
        <x:v>#VALUE!</x:v>
      </x:c>
      <x:c r="N1067" s="159">
        <x:v>0</x:v>
      </x:c>
      <x:c r="O1067" s="106" t="e">
        <x:v>#VALUE!</x:v>
      </x:c>
      <x:c r="P1067" s="73" t="e">
        <x:f t="shared" si="210"/>
        <x:v>#VALUE!</x:v>
      </x:c>
      <x:c r="Q1067" s="68" t="e">
        <x:v>#VALUE!</x:v>
      </x:c>
      <x:c r="R1067" s="73" t="e">
        <x:f t="shared" si="211"/>
        <x:v>#VALUE!</x:v>
      </x:c>
      <x:c r="S1067" s="68" t="e">
        <x:v>#VALUE!</x:v>
      </x:c>
      <x:c r="T1067" s="73" t="e">
        <x:f t="shared" si="212"/>
        <x:v>#VALUE!</x:v>
      </x:c>
      <x:c r="U1067" s="26" t="e">
        <x:v>#VALUE!</x:v>
      </x:c>
      <x:c r="V1067" s="26">
        <x:f t="shared" si="213"/>
        <x:v>0</x:v>
      </x:c>
      <x:c r="W1067" s="73" t="e">
        <x:f t="shared" si="214"/>
        <x:v>#VALUE!</x:v>
      </x:c>
      <x:c r="X1067" s="74" t="e">
        <x:f t="shared" si="215"/>
        <x:v>#VALUE!</x:v>
      </x:c>
      <x:c r="Y1067" s="68" t="e">
        <x:f t="shared" si="216"/>
        <x:v>#VALUE!</x:v>
      </x:c>
      <x:c r="Z1067" s="68" t="e">
        <x:f t="shared" si="217"/>
        <x:v>#VALUE!</x:v>
      </x:c>
    </x:row>
    <x:row r="1068" spans="1:30" s="26" customFormat="1">
      <x:c r="A1068" s="118">
        <x:v>119</x:v>
      </x:c>
      <x:c r="B1068" s="118"/>
      <x:c r="C1068" s="113">
        <x:v>9</x:v>
      </x:c>
      <x:c r="D1068" s="210" t="s">
        <x:v>1466</x:v>
      </x:c>
      <x:c r="E1068" s="210" t="s">
        <x:v>1510</x:v>
      </x:c>
      <x:c r="F1068" s="20" t="s">
        <x:v>449</x:v>
      </x:c>
      <x:c r="G1068" s="158" t="e">
        <x:f t="shared" si="218"/>
        <x:v>#VALUE!</x:v>
      </x:c>
      <x:c r="H1068" s="158">
        <x:f t="shared" si="218"/>
        <x:v>0</x:v>
      </x:c>
      <x:c r="I1068" s="285" t="e">
        <x:f t="shared" si="218"/>
        <x:v>#VALUE!</x:v>
      </x:c>
      <x:c r="J1068" s="106" t="e">
        <x:v>#VALUE!</x:v>
      </x:c>
      <x:c r="K1068" s="73" t="e">
        <x:v>#VALUE!</x:v>
      </x:c>
      <x:c r="L1068" s="68" t="e">
        <x:v>#VALUE!</x:v>
      </x:c>
      <x:c r="M1068" s="73" t="e">
        <x:v>#VALUE!</x:v>
      </x:c>
      <x:c r="N1068" s="159">
        <x:v>0</x:v>
      </x:c>
      <x:c r="O1068" s="106" t="e">
        <x:v>#VALUE!</x:v>
      </x:c>
      <x:c r="P1068" s="73" t="e">
        <x:f t="shared" si="210"/>
        <x:v>#VALUE!</x:v>
      </x:c>
      <x:c r="Q1068" s="68" t="e">
        <x:v>#VALUE!</x:v>
      </x:c>
      <x:c r="R1068" s="73" t="e">
        <x:f t="shared" si="211"/>
        <x:v>#VALUE!</x:v>
      </x:c>
      <x:c r="S1068" s="68" t="e">
        <x:v>#VALUE!</x:v>
      </x:c>
      <x:c r="T1068" s="73" t="e">
        <x:f t="shared" si="212"/>
        <x:v>#VALUE!</x:v>
      </x:c>
      <x:c r="U1068" s="26" t="e">
        <x:v>#VALUE!</x:v>
      </x:c>
      <x:c r="V1068" s="26">
        <x:f t="shared" si="213"/>
        <x:v>0</x:v>
      </x:c>
      <x:c r="W1068" s="73" t="e">
        <x:f t="shared" si="214"/>
        <x:v>#VALUE!</x:v>
      </x:c>
      <x:c r="X1068" s="74" t="e">
        <x:f t="shared" si="215"/>
        <x:v>#VALUE!</x:v>
      </x:c>
      <x:c r="Y1068" s="68" t="e">
        <x:f t="shared" si="216"/>
        <x:v>#VALUE!</x:v>
      </x:c>
      <x:c r="Z1068" s="68" t="e">
        <x:f t="shared" si="217"/>
        <x:v>#VALUE!</x:v>
      </x:c>
    </x:row>
    <x:row r="1069" spans="1:30" s="26" customFormat="1">
      <x:c r="A1069" s="118">
        <x:v>120</x:v>
      </x:c>
      <x:c r="B1069" s="118"/>
      <x:c r="C1069" s="113">
        <x:v>9</x:v>
      </x:c>
      <x:c r="D1069" s="210" t="s">
        <x:v>1479</x:v>
      </x:c>
      <x:c r="E1069" s="210" t="s">
        <x:v>1510</x:v>
      </x:c>
      <x:c r="F1069" s="20" t="s">
        <x:v>1480</x:v>
      </x:c>
      <x:c r="G1069" s="158" t="e">
        <x:f t="shared" si="218"/>
        <x:v>#VALUE!</x:v>
      </x:c>
      <x:c r="H1069" s="158">
        <x:f t="shared" si="218"/>
        <x:v>0</x:v>
      </x:c>
      <x:c r="I1069" s="285" t="e">
        <x:f t="shared" si="218"/>
        <x:v>#VALUE!</x:v>
      </x:c>
      <x:c r="J1069" s="106" t="e">
        <x:v>#VALUE!</x:v>
      </x:c>
      <x:c r="K1069" s="73" t="e">
        <x:v>#VALUE!</x:v>
      </x:c>
      <x:c r="L1069" s="68" t="e">
        <x:v>#VALUE!</x:v>
      </x:c>
      <x:c r="M1069" s="73" t="e">
        <x:v>#VALUE!</x:v>
      </x:c>
      <x:c r="N1069" s="159">
        <x:v>0</x:v>
      </x:c>
      <x:c r="O1069" s="106" t="e">
        <x:v>#VALUE!</x:v>
      </x:c>
      <x:c r="P1069" s="73" t="e">
        <x:f t="shared" si="210"/>
        <x:v>#VALUE!</x:v>
      </x:c>
      <x:c r="Q1069" s="68" t="e">
        <x:v>#VALUE!</x:v>
      </x:c>
      <x:c r="R1069" s="73" t="e">
        <x:f t="shared" si="211"/>
        <x:v>#VALUE!</x:v>
      </x:c>
      <x:c r="S1069" s="68" t="e">
        <x:v>#VALUE!</x:v>
      </x:c>
      <x:c r="T1069" s="73" t="e">
        <x:f t="shared" si="212"/>
        <x:v>#VALUE!</x:v>
      </x:c>
      <x:c r="U1069" s="26" t="e">
        <x:v>#VALUE!</x:v>
      </x:c>
      <x:c r="V1069" s="26">
        <x:f t="shared" si="213"/>
        <x:v>0</x:v>
      </x:c>
      <x:c r="W1069" s="73" t="e">
        <x:f t="shared" si="214"/>
        <x:v>#VALUE!</x:v>
      </x:c>
      <x:c r="X1069" s="74" t="e">
        <x:f t="shared" si="215"/>
        <x:v>#VALUE!</x:v>
      </x:c>
      <x:c r="Y1069" s="68" t="e">
        <x:f t="shared" si="216"/>
        <x:v>#VALUE!</x:v>
      </x:c>
      <x:c r="Z1069" s="68" t="e">
        <x:f t="shared" si="217"/>
        <x:v>#VALUE!</x:v>
      </x:c>
    </x:row>
    <x:row r="1070" spans="1:30" s="26" customFormat="1">
      <x:c r="A1070" s="118">
        <x:v>121</x:v>
      </x:c>
      <x:c r="B1070" s="118"/>
      <x:c r="C1070" s="113">
        <x:v>9</x:v>
      </x:c>
      <x:c r="D1070" s="210" t="s">
        <x:v>1458</x:v>
      </x:c>
      <x:c r="E1070" s="210" t="s">
        <x:v>1510</x:v>
      </x:c>
      <x:c r="F1070" s="20" t="s">
        <x:v>1459</x:v>
      </x:c>
      <x:c r="G1070" s="158" t="e">
        <x:f t="shared" si="218"/>
        <x:v>#VALUE!</x:v>
      </x:c>
      <x:c r="H1070" s="158">
        <x:f t="shared" si="218"/>
        <x:v>0</x:v>
      </x:c>
      <x:c r="I1070" s="285" t="e">
        <x:f t="shared" si="218"/>
        <x:v>#VALUE!</x:v>
      </x:c>
      <x:c r="J1070" s="106" t="e">
        <x:v>#VALUE!</x:v>
      </x:c>
      <x:c r="K1070" s="73" t="e">
        <x:v>#VALUE!</x:v>
      </x:c>
      <x:c r="L1070" s="68" t="e">
        <x:v>#VALUE!</x:v>
      </x:c>
      <x:c r="M1070" s="73" t="e">
        <x:v>#VALUE!</x:v>
      </x:c>
      <x:c r="N1070" s="159">
        <x:v>0</x:v>
      </x:c>
      <x:c r="O1070" s="106" t="e">
        <x:v>#VALUE!</x:v>
      </x:c>
      <x:c r="P1070" s="73" t="e">
        <x:f t="shared" si="210"/>
        <x:v>#VALUE!</x:v>
      </x:c>
      <x:c r="Q1070" s="68" t="e">
        <x:v>#VALUE!</x:v>
      </x:c>
      <x:c r="R1070" s="73" t="e">
        <x:f t="shared" si="211"/>
        <x:v>#VALUE!</x:v>
      </x:c>
      <x:c r="S1070" s="68" t="e">
        <x:v>#VALUE!</x:v>
      </x:c>
      <x:c r="T1070" s="73" t="e">
        <x:f t="shared" si="212"/>
        <x:v>#VALUE!</x:v>
      </x:c>
      <x:c r="U1070" s="26" t="e">
        <x:v>#VALUE!</x:v>
      </x:c>
      <x:c r="V1070" s="26">
        <x:f t="shared" si="213"/>
        <x:v>0</x:v>
      </x:c>
      <x:c r="W1070" s="73" t="e">
        <x:f t="shared" si="214"/>
        <x:v>#VALUE!</x:v>
      </x:c>
      <x:c r="X1070" s="74" t="e">
        <x:f t="shared" si="215"/>
        <x:v>#VALUE!</x:v>
      </x:c>
      <x:c r="Y1070" s="68" t="e">
        <x:f t="shared" si="216"/>
        <x:v>#VALUE!</x:v>
      </x:c>
      <x:c r="Z1070" s="68" t="e">
        <x:f t="shared" si="217"/>
        <x:v>#VALUE!</x:v>
      </x:c>
    </x:row>
    <x:row r="1071" spans="1:30" s="26" customFormat="1">
      <x:c r="A1071" s="118">
        <x:v>122</x:v>
      </x:c>
      <x:c r="B1071" s="118"/>
      <x:c r="C1071" s="113">
        <x:v>9</x:v>
      </x:c>
      <x:c r="D1071" s="210" t="s">
        <x:v>1481</x:v>
      </x:c>
      <x:c r="E1071" s="210" t="s">
        <x:v>1510</x:v>
      </x:c>
      <x:c r="F1071" s="20" t="s">
        <x:v>1481</x:v>
      </x:c>
      <x:c r="G1071" s="158" t="e">
        <x:f t="shared" si="218"/>
        <x:v>#VALUE!</x:v>
      </x:c>
      <x:c r="H1071" s="158">
        <x:f t="shared" si="218"/>
        <x:v>0</x:v>
      </x:c>
      <x:c r="I1071" s="285" t="e">
        <x:f t="shared" si="218"/>
        <x:v>#VALUE!</x:v>
      </x:c>
      <x:c r="J1071" s="106" t="e">
        <x:v>#VALUE!</x:v>
      </x:c>
      <x:c r="K1071" s="73" t="e">
        <x:v>#VALUE!</x:v>
      </x:c>
      <x:c r="L1071" s="68" t="e">
        <x:v>#VALUE!</x:v>
      </x:c>
      <x:c r="M1071" s="73" t="e">
        <x:v>#VALUE!</x:v>
      </x:c>
      <x:c r="N1071" s="159">
        <x:v>0</x:v>
      </x:c>
      <x:c r="O1071" s="106" t="e">
        <x:v>#VALUE!</x:v>
      </x:c>
      <x:c r="P1071" s="73" t="e">
        <x:f t="shared" si="210"/>
        <x:v>#VALUE!</x:v>
      </x:c>
      <x:c r="Q1071" s="68" t="e">
        <x:v>#VALUE!</x:v>
      </x:c>
      <x:c r="R1071" s="73" t="e">
        <x:f t="shared" si="211"/>
        <x:v>#VALUE!</x:v>
      </x:c>
      <x:c r="S1071" s="68" t="e">
        <x:v>#VALUE!</x:v>
      </x:c>
      <x:c r="T1071" s="73" t="e">
        <x:f t="shared" si="212"/>
        <x:v>#VALUE!</x:v>
      </x:c>
      <x:c r="U1071" s="26" t="e">
        <x:v>#VALUE!</x:v>
      </x:c>
      <x:c r="V1071" s="26">
        <x:f t="shared" si="213"/>
        <x:v>0</x:v>
      </x:c>
      <x:c r="W1071" s="73" t="e">
        <x:f t="shared" si="214"/>
        <x:v>#VALUE!</x:v>
      </x:c>
      <x:c r="X1071" s="74" t="e">
        <x:f t="shared" si="215"/>
        <x:v>#VALUE!</x:v>
      </x:c>
      <x:c r="Y1071" s="68" t="e">
        <x:f t="shared" si="216"/>
        <x:v>#VALUE!</x:v>
      </x:c>
      <x:c r="Z1071" s="68" t="e">
        <x:f t="shared" si="217"/>
        <x:v>#VALUE!</x:v>
      </x:c>
    </x:row>
    <x:row r="1072" spans="1:30" s="26" customFormat="1">
      <x:c r="A1072" s="118">
        <x:v>123</x:v>
      </x:c>
      <x:c r="B1072" s="118"/>
      <x:c r="C1072" s="113">
        <x:v>9</x:v>
      </x:c>
      <x:c r="D1072" s="210" t="s">
        <x:v>1513</x:v>
      </x:c>
      <x:c r="E1072" s="210" t="s">
        <x:v>1510</x:v>
      </x:c>
      <x:c r="F1072" s="20" t="s">
        <x:v>1514</x:v>
      </x:c>
      <x:c r="G1072" s="158" t="e">
        <x:f t="shared" si="218"/>
        <x:v>#VALUE!</x:v>
      </x:c>
      <x:c r="H1072" s="197">
        <x:f t="shared" si="218"/>
        <x:v>0</x:v>
      </x:c>
      <x:c r="I1072" s="285" t="e">
        <x:f t="shared" si="218"/>
        <x:v>#VALUE!</x:v>
      </x:c>
      <x:c r="J1072" s="106" t="e">
        <x:v>#VALUE!</x:v>
      </x:c>
      <x:c r="K1072" s="73" t="e">
        <x:v>#VALUE!</x:v>
      </x:c>
      <x:c r="L1072" s="68" t="e">
        <x:v>#VALUE!</x:v>
      </x:c>
      <x:c r="M1072" s="73" t="e">
        <x:v>#VALUE!</x:v>
      </x:c>
      <x:c r="N1072" s="159">
        <x:v>0</x:v>
      </x:c>
      <x:c r="O1072" s="106" t="e">
        <x:v>#VALUE!</x:v>
      </x:c>
      <x:c r="P1072" s="73" t="e">
        <x:f t="shared" si="210"/>
        <x:v>#VALUE!</x:v>
      </x:c>
      <x:c r="Q1072" s="68" t="e">
        <x:v>#VALUE!</x:v>
      </x:c>
      <x:c r="R1072" s="73" t="e">
        <x:f t="shared" si="211"/>
        <x:v>#VALUE!</x:v>
      </x:c>
      <x:c r="S1072" s="68" t="e">
        <x:v>#VALUE!</x:v>
      </x:c>
      <x:c r="T1072" s="73" t="e">
        <x:f t="shared" si="212"/>
        <x:v>#VALUE!</x:v>
      </x:c>
      <x:c r="U1072" s="26" t="e">
        <x:v>#VALUE!</x:v>
      </x:c>
      <x:c r="V1072" s="26">
        <x:f t="shared" si="213"/>
        <x:v>0</x:v>
      </x:c>
      <x:c r="W1072" s="73" t="e">
        <x:f t="shared" si="214"/>
        <x:v>#VALUE!</x:v>
      </x:c>
      <x:c r="X1072" s="74" t="e">
        <x:f t="shared" si="215"/>
        <x:v>#VALUE!</x:v>
      </x:c>
      <x:c r="Y1072" s="68" t="e">
        <x:f t="shared" si="216"/>
        <x:v>#VALUE!</x:v>
      </x:c>
      <x:c r="Z1072" s="68" t="e">
        <x:f t="shared" si="217"/>
        <x:v>#VALUE!</x:v>
      </x:c>
    </x:row>
    <x:row r="1073" spans="1:26" s="26" customFormat="1">
      <x:c r="A1073" s="118">
        <x:v>124</x:v>
      </x:c>
      <x:c r="B1073" s="118"/>
      <x:c r="C1073" s="113">
        <x:v>9</x:v>
      </x:c>
      <x:c r="D1073" s="210" t="s">
        <x:v>1456</x:v>
      </x:c>
      <x:c r="E1073" s="210" t="s">
        <x:v>1510</x:v>
      </x:c>
      <x:c r="F1073" s="20" t="s">
        <x:v>1457</x:v>
      </x:c>
      <x:c r="G1073" s="158" t="e">
        <x:f t="shared" si="218"/>
        <x:v>#VALUE!</x:v>
      </x:c>
      <x:c r="H1073" s="197">
        <x:f t="shared" si="218"/>
        <x:v>0</x:v>
      </x:c>
      <x:c r="I1073" s="285" t="e">
        <x:f t="shared" si="218"/>
        <x:v>#VALUE!</x:v>
      </x:c>
      <x:c r="J1073" s="106" t="e">
        <x:v>#VALUE!</x:v>
      </x:c>
      <x:c r="K1073" s="73" t="e">
        <x:v>#VALUE!</x:v>
      </x:c>
      <x:c r="L1073" s="68" t="e">
        <x:v>#VALUE!</x:v>
      </x:c>
      <x:c r="M1073" s="73" t="e">
        <x:v>#VALUE!</x:v>
      </x:c>
      <x:c r="N1073" s="159">
        <x:v>0</x:v>
      </x:c>
      <x:c r="O1073" s="106" t="e">
        <x:v>#VALUE!</x:v>
      </x:c>
      <x:c r="P1073" s="73" t="e">
        <x:f t="shared" si="210"/>
        <x:v>#VALUE!</x:v>
      </x:c>
      <x:c r="Q1073" s="68" t="e">
        <x:v>#VALUE!</x:v>
      </x:c>
      <x:c r="R1073" s="73" t="e">
        <x:f t="shared" si="211"/>
        <x:v>#VALUE!</x:v>
      </x:c>
      <x:c r="S1073" s="68" t="e">
        <x:v>#VALUE!</x:v>
      </x:c>
      <x:c r="T1073" s="73" t="e">
        <x:f t="shared" si="212"/>
        <x:v>#VALUE!</x:v>
      </x:c>
      <x:c r="U1073" s="26" t="e">
        <x:v>#VALUE!</x:v>
      </x:c>
      <x:c r="V1073" s="26">
        <x:f t="shared" si="213"/>
        <x:v>0</x:v>
      </x:c>
      <x:c r="W1073" s="73" t="e">
        <x:f t="shared" si="214"/>
        <x:v>#VALUE!</x:v>
      </x:c>
      <x:c r="X1073" s="74" t="e">
        <x:f t="shared" si="215"/>
        <x:v>#VALUE!</x:v>
      </x:c>
      <x:c r="Y1073" s="68" t="e">
        <x:f t="shared" si="216"/>
        <x:v>#VALUE!</x:v>
      </x:c>
      <x:c r="Z1073" s="68" t="e">
        <x:f t="shared" si="217"/>
        <x:v>#VALUE!</x:v>
      </x:c>
    </x:row>
    <x:row r="1074" spans="1:26" s="26" customFormat="1">
      <x:c r="A1074" s="118">
        <x:v>125</x:v>
      </x:c>
      <x:c r="B1074" s="118"/>
      <x:c r="C1074" s="113">
        <x:v>9</x:v>
      </x:c>
      <x:c r="D1074" s="210" t="s">
        <x:v>1500</x:v>
      </x:c>
      <x:c r="E1074" s="210" t="s">
        <x:v>1510</x:v>
      </x:c>
      <x:c r="F1074" s="20" t="s">
        <x:v>1501</x:v>
      </x:c>
      <x:c r="G1074" s="158" t="e">
        <x:f t="shared" si="218"/>
        <x:v>#VALUE!</x:v>
      </x:c>
      <x:c r="H1074" s="284">
        <x:f t="shared" si="218"/>
        <x:v>0</x:v>
      </x:c>
      <x:c r="I1074" s="285" t="e">
        <x:f t="shared" si="218"/>
        <x:v>#VALUE!</x:v>
      </x:c>
      <x:c r="J1074" s="106" t="e">
        <x:v>#VALUE!</x:v>
      </x:c>
      <x:c r="K1074" s="73" t="e">
        <x:v>#VALUE!</x:v>
      </x:c>
      <x:c r="L1074" s="68" t="e">
        <x:v>#VALUE!</x:v>
      </x:c>
      <x:c r="M1074" s="73" t="e">
        <x:v>#VALUE!</x:v>
      </x:c>
      <x:c r="N1074" s="159">
        <x:v>0</x:v>
      </x:c>
      <x:c r="O1074" s="106" t="e">
        <x:v>#VALUE!</x:v>
      </x:c>
      <x:c r="P1074" s="73" t="e">
        <x:f t="shared" si="210"/>
        <x:v>#VALUE!</x:v>
      </x:c>
      <x:c r="Q1074" s="68" t="e">
        <x:v>#VALUE!</x:v>
      </x:c>
      <x:c r="R1074" s="73" t="e">
        <x:f t="shared" si="211"/>
        <x:v>#VALUE!</x:v>
      </x:c>
      <x:c r="S1074" s="68" t="e">
        <x:v>#VALUE!</x:v>
      </x:c>
      <x:c r="T1074" s="73" t="e">
        <x:f t="shared" si="212"/>
        <x:v>#VALUE!</x:v>
      </x:c>
      <x:c r="U1074" s="26" t="e">
        <x:v>#VALUE!</x:v>
      </x:c>
      <x:c r="V1074" s="26">
        <x:f t="shared" si="213"/>
        <x:v>0</x:v>
      </x:c>
      <x:c r="W1074" s="73" t="e">
        <x:f t="shared" si="214"/>
        <x:v>#VALUE!</x:v>
      </x:c>
      <x:c r="X1074" s="74" t="e">
        <x:f t="shared" si="215"/>
        <x:v>#VALUE!</x:v>
      </x:c>
      <x:c r="Y1074" s="68" t="e">
        <x:f t="shared" si="216"/>
        <x:v>#VALUE!</x:v>
      </x:c>
      <x:c r="Z1074" s="68" t="e">
        <x:f t="shared" si="217"/>
        <x:v>#VALUE!</x:v>
      </x:c>
    </x:row>
    <x:row r="1075" spans="1:26" s="26" customFormat="1">
      <x:c r="A1075" s="118">
        <x:v>126</x:v>
      </x:c>
      <x:c r="B1075" s="118"/>
      <x:c r="C1075" s="113">
        <x:v>9</x:v>
      </x:c>
      <x:c r="D1075" s="210" t="s">
        <x:v>1524</x:v>
      </x:c>
      <x:c r="E1075" s="210" t="s">
        <x:v>1510</x:v>
      </x:c>
      <x:c r="F1075" s="20" t="s">
        <x:v>1501</x:v>
      </x:c>
      <x:c r="G1075" s="158" t="e">
        <x:f t="shared" si="218"/>
        <x:v>#VALUE!</x:v>
      </x:c>
      <x:c r="H1075" s="158">
        <x:f t="shared" si="218"/>
        <x:v>0</x:v>
      </x:c>
      <x:c r="I1075" s="285" t="e">
        <x:f t="shared" si="218"/>
        <x:v>#VALUE!</x:v>
      </x:c>
      <x:c r="J1075" s="106" t="e">
        <x:v>#VALUE!</x:v>
      </x:c>
      <x:c r="K1075" s="73" t="e">
        <x:v>#VALUE!</x:v>
      </x:c>
      <x:c r="L1075" s="68" t="e">
        <x:v>#VALUE!</x:v>
      </x:c>
      <x:c r="M1075" s="73" t="e">
        <x:v>#VALUE!</x:v>
      </x:c>
      <x:c r="N1075" s="159">
        <x:v>0</x:v>
      </x:c>
      <x:c r="O1075" s="106" t="e">
        <x:v>#VALUE!</x:v>
      </x:c>
      <x:c r="P1075" s="73" t="e">
        <x:f t="shared" si="210"/>
        <x:v>#VALUE!</x:v>
      </x:c>
      <x:c r="Q1075" s="68" t="e">
        <x:v>#VALUE!</x:v>
      </x:c>
      <x:c r="R1075" s="73" t="e">
        <x:f t="shared" si="211"/>
        <x:v>#VALUE!</x:v>
      </x:c>
      <x:c r="S1075" s="68" t="e">
        <x:v>#VALUE!</x:v>
      </x:c>
      <x:c r="T1075" s="73" t="e">
        <x:f t="shared" si="212"/>
        <x:v>#VALUE!</x:v>
      </x:c>
      <x:c r="U1075" s="26" t="e">
        <x:v>#VALUE!</x:v>
      </x:c>
      <x:c r="V1075" s="26">
        <x:f t="shared" si="213"/>
        <x:v>0</x:v>
      </x:c>
      <x:c r="W1075" s="73" t="e">
        <x:f t="shared" si="214"/>
        <x:v>#VALUE!</x:v>
      </x:c>
      <x:c r="X1075" s="74" t="e">
        <x:f t="shared" si="215"/>
        <x:v>#VALUE!</x:v>
      </x:c>
      <x:c r="Y1075" s="68" t="e">
        <x:f t="shared" si="216"/>
        <x:v>#VALUE!</x:v>
      </x:c>
      <x:c r="Z1075" s="68" t="e">
        <x:f t="shared" si="217"/>
        <x:v>#VALUE!</x:v>
      </x:c>
    </x:row>
    <x:row r="1076" spans="1:26" s="26" customFormat="1">
      <x:c r="A1076" s="118">
        <x:v>127</x:v>
      </x:c>
      <x:c r="B1076" s="118"/>
      <x:c r="C1076" s="113">
        <x:v>9</x:v>
      </x:c>
      <x:c r="D1076" s="210" t="s">
        <x:v>1502</x:v>
      </x:c>
      <x:c r="E1076" s="210" t="s">
        <x:v>1510</x:v>
      </x:c>
      <x:c r="F1076" s="20" t="s">
        <x:v>1501</x:v>
      </x:c>
      <x:c r="G1076" s="158" t="e">
        <x:f t="shared" si="218"/>
        <x:v>#VALUE!</x:v>
      </x:c>
      <x:c r="H1076" s="158">
        <x:f t="shared" si="218"/>
        <x:v>0</x:v>
      </x:c>
      <x:c r="I1076" s="285" t="e">
        <x:f t="shared" si="218"/>
        <x:v>#VALUE!</x:v>
      </x:c>
      <x:c r="J1076" s="106" t="e">
        <x:v>#VALUE!</x:v>
      </x:c>
      <x:c r="K1076" s="73" t="e">
        <x:v>#VALUE!</x:v>
      </x:c>
      <x:c r="L1076" s="68" t="e">
        <x:v>#VALUE!</x:v>
      </x:c>
      <x:c r="M1076" s="73" t="e">
        <x:v>#VALUE!</x:v>
      </x:c>
      <x:c r="N1076" s="159">
        <x:v>0</x:v>
      </x:c>
      <x:c r="O1076" s="106" t="e">
        <x:v>#VALUE!</x:v>
      </x:c>
      <x:c r="P1076" s="73" t="e">
        <x:f t="shared" si="210"/>
        <x:v>#VALUE!</x:v>
      </x:c>
      <x:c r="Q1076" s="68" t="e">
        <x:v>#VALUE!</x:v>
      </x:c>
      <x:c r="R1076" s="73" t="e">
        <x:f t="shared" si="211"/>
        <x:v>#VALUE!</x:v>
      </x:c>
      <x:c r="S1076" s="68" t="e">
        <x:v>#VALUE!</x:v>
      </x:c>
      <x:c r="T1076" s="73" t="e">
        <x:f t="shared" si="212"/>
        <x:v>#VALUE!</x:v>
      </x:c>
      <x:c r="U1076" s="26" t="e">
        <x:v>#VALUE!</x:v>
      </x:c>
      <x:c r="V1076" s="26">
        <x:f t="shared" si="213"/>
        <x:v>0</x:v>
      </x:c>
      <x:c r="W1076" s="73" t="e">
        <x:f t="shared" si="214"/>
        <x:v>#VALUE!</x:v>
      </x:c>
      <x:c r="X1076" s="74" t="e">
        <x:f t="shared" si="215"/>
        <x:v>#VALUE!</x:v>
      </x:c>
      <x:c r="Y1076" s="68" t="e">
        <x:f t="shared" si="216"/>
        <x:v>#VALUE!</x:v>
      </x:c>
      <x:c r="Z1076" s="68" t="e">
        <x:f t="shared" si="217"/>
        <x:v>#VALUE!</x:v>
      </x:c>
    </x:row>
    <x:row r="1077" spans="1:26" s="26" customFormat="1">
      <x:c r="A1077" s="118">
        <x:v>128</x:v>
      </x:c>
      <x:c r="B1077" s="118"/>
      <x:c r="C1077" s="113">
        <x:v>9</x:v>
      </x:c>
      <x:c r="D1077" s="210" t="s">
        <x:v>1523</x:v>
      </x:c>
      <x:c r="E1077" s="210" t="s">
        <x:v>1510</x:v>
      </x:c>
      <x:c r="F1077" s="20" t="s">
        <x:v>1501</x:v>
      </x:c>
      <x:c r="G1077" s="158" t="e">
        <x:f t="shared" si="218"/>
        <x:v>#VALUE!</x:v>
      </x:c>
      <x:c r="H1077" s="158">
        <x:f t="shared" si="218"/>
        <x:v>0</x:v>
      </x:c>
      <x:c r="I1077" s="285" t="e">
        <x:f t="shared" si="218"/>
        <x:v>#VALUE!</x:v>
      </x:c>
      <x:c r="J1077" s="106" t="e">
        <x:v>#VALUE!</x:v>
      </x:c>
      <x:c r="K1077" s="73" t="e">
        <x:v>#VALUE!</x:v>
      </x:c>
      <x:c r="L1077" s="68" t="e">
        <x:v>#VALUE!</x:v>
      </x:c>
      <x:c r="M1077" s="73" t="e">
        <x:v>#VALUE!</x:v>
      </x:c>
      <x:c r="N1077" s="159">
        <x:v>0</x:v>
      </x:c>
      <x:c r="O1077" s="106" t="e">
        <x:v>#VALUE!</x:v>
      </x:c>
      <x:c r="P1077" s="73" t="e">
        <x:f t="shared" si="210"/>
        <x:v>#VALUE!</x:v>
      </x:c>
      <x:c r="Q1077" s="68" t="e">
        <x:v>#VALUE!</x:v>
      </x:c>
      <x:c r="R1077" s="73" t="e">
        <x:f t="shared" si="211"/>
        <x:v>#VALUE!</x:v>
      </x:c>
      <x:c r="S1077" s="68" t="e">
        <x:v>#VALUE!</x:v>
      </x:c>
      <x:c r="T1077" s="73" t="e">
        <x:f t="shared" si="212"/>
        <x:v>#VALUE!</x:v>
      </x:c>
      <x:c r="U1077" s="26" t="e">
        <x:v>#VALUE!</x:v>
      </x:c>
      <x:c r="V1077" s="26">
        <x:f t="shared" si="213"/>
        <x:v>0</x:v>
      </x:c>
      <x:c r="W1077" s="73" t="e">
        <x:f t="shared" si="214"/>
        <x:v>#VALUE!</x:v>
      </x:c>
      <x:c r="X1077" s="74" t="e">
        <x:f t="shared" si="215"/>
        <x:v>#VALUE!</x:v>
      </x:c>
      <x:c r="Y1077" s="68" t="e">
        <x:f t="shared" si="216"/>
        <x:v>#VALUE!</x:v>
      </x:c>
      <x:c r="Z1077" s="68" t="e">
        <x:f t="shared" si="217"/>
        <x:v>#VALUE!</x:v>
      </x:c>
    </x:row>
    <x:row r="1078" spans="1:26" s="26" customFormat="1">
      <x:c r="A1078" s="118">
        <x:v>129</x:v>
      </x:c>
      <x:c r="B1078" s="118"/>
      <x:c r="C1078" s="113">
        <x:v>9</x:v>
      </x:c>
      <x:c r="D1078" s="210" t="s">
        <x:v>1482</x:v>
      </x:c>
      <x:c r="E1078" s="210" t="s">
        <x:v>1510</x:v>
      </x:c>
      <x:c r="F1078" s="20" t="s">
        <x:v>1483</x:v>
      </x:c>
      <x:c r="G1078" s="158" t="e">
        <x:f t="shared" ref="G1078:I1105" si="219">SUMIFS(U:U,$D:$D,$D1078,$C:$C,$C1078-1)</x:f>
        <x:v>#VALUE!</x:v>
      </x:c>
      <x:c r="H1078" s="158">
        <x:f t="shared" si="219"/>
        <x:v>0</x:v>
      </x:c>
      <x:c r="I1078" s="285" t="e">
        <x:f t="shared" si="219"/>
        <x:v>#VALUE!</x:v>
      </x:c>
      <x:c r="J1078" s="106" t="e">
        <x:v>#VALUE!</x:v>
      </x:c>
      <x:c r="K1078" s="73" t="e">
        <x:v>#VALUE!</x:v>
      </x:c>
      <x:c r="L1078" s="68" t="e">
        <x:v>#VALUE!</x:v>
      </x:c>
      <x:c r="M1078" s="73" t="e">
        <x:v>#VALUE!</x:v>
      </x:c>
      <x:c r="N1078" s="159">
        <x:v>0</x:v>
      </x:c>
      <x:c r="O1078" s="106" t="e">
        <x:v>#VALUE!</x:v>
      </x:c>
      <x:c r="P1078" s="73" t="e">
        <x:f t="shared" ref="P1078:P1105" si="220">+IF(O1078&lt;&gt;0,O1078*N1078,)</x:f>
        <x:v>#VALUE!</x:v>
      </x:c>
      <x:c r="Q1078" s="68" t="e">
        <x:v>#VALUE!</x:v>
      </x:c>
      <x:c r="R1078" s="73" t="e">
        <x:f t="shared" ref="R1078:R1105" si="221">+IF(Q1078&lt;&gt;0,Q1078*N1078,)</x:f>
        <x:v>#VALUE!</x:v>
      </x:c>
      <x:c r="S1078" s="68" t="e">
        <x:v>#VALUE!</x:v>
      </x:c>
      <x:c r="T1078" s="73" t="e">
        <x:f t="shared" ref="T1078:T1105" si="222">+IF(S1078&lt;&gt;0,S1078*N1078,)</x:f>
        <x:v>#VALUE!</x:v>
      </x:c>
      <x:c r="U1078" s="26" t="e">
        <x:v>#VALUE!</x:v>
      </x:c>
      <x:c r="V1078" s="26">
        <x:f t="shared" ref="V1078:V1105" si="223">+N1078</x:f>
        <x:v>0</x:v>
      </x:c>
      <x:c r="W1078" s="73" t="e">
        <x:f t="shared" ref="W1078:W1105" si="224">+IF(U1078&lt;&gt;0,U1078*N1078,)</x:f>
        <x:v>#VALUE!</x:v>
      </x:c>
      <x:c r="X1078" s="74" t="e">
        <x:f t="shared" ref="X1078:X1105" si="225">+I1078+K1078-P1078-R1078-W1078-T1078+M1078</x:f>
        <x:v>#VALUE!</x:v>
      </x:c>
      <x:c r="Y1078" s="68" t="e">
        <x:f t="shared" ref="Y1078:Y1105" si="226">+G1078+J1078+L1078-O1078-Q1078-S1078</x:f>
        <x:v>#VALUE!</x:v>
      </x:c>
      <x:c r="Z1078" s="68" t="e">
        <x:f t="shared" ref="Z1078:Z1105" si="227">+U1078-Y1078</x:f>
        <x:v>#VALUE!</x:v>
      </x:c>
    </x:row>
    <x:row r="1079" spans="1:26" s="26" customFormat="1">
      <x:c r="A1079" s="118">
        <x:v>130</x:v>
      </x:c>
      <x:c r="B1079" s="118"/>
      <x:c r="C1079" s="113">
        <x:v>9</x:v>
      </x:c>
      <x:c r="D1079" s="210" t="s">
        <x:v>1467</x:v>
      </x:c>
      <x:c r="E1079" s="210" t="s">
        <x:v>1510</x:v>
      </x:c>
      <x:c r="F1079" s="20" t="s">
        <x:v>1468</x:v>
      </x:c>
      <x:c r="G1079" s="158" t="e">
        <x:f t="shared" si="219"/>
        <x:v>#VALUE!</x:v>
      </x:c>
      <x:c r="H1079" s="197">
        <x:f t="shared" si="219"/>
        <x:v>0</x:v>
      </x:c>
      <x:c r="I1079" s="285" t="e">
        <x:f t="shared" si="219"/>
        <x:v>#VALUE!</x:v>
      </x:c>
      <x:c r="J1079" s="106" t="e">
        <x:v>#VALUE!</x:v>
      </x:c>
      <x:c r="K1079" s="73" t="e">
        <x:v>#VALUE!</x:v>
      </x:c>
      <x:c r="L1079" s="68" t="e">
        <x:v>#VALUE!</x:v>
      </x:c>
      <x:c r="M1079" s="73" t="e">
        <x:v>#VALUE!</x:v>
      </x:c>
      <x:c r="N1079" s="159">
        <x:v>0</x:v>
      </x:c>
      <x:c r="O1079" s="106" t="e">
        <x:v>#VALUE!</x:v>
      </x:c>
      <x:c r="P1079" s="73" t="e">
        <x:f t="shared" si="220"/>
        <x:v>#VALUE!</x:v>
      </x:c>
      <x:c r="Q1079" s="68" t="e">
        <x:v>#VALUE!</x:v>
      </x:c>
      <x:c r="R1079" s="73" t="e">
        <x:f t="shared" si="221"/>
        <x:v>#VALUE!</x:v>
      </x:c>
      <x:c r="S1079" s="68" t="e">
        <x:v>#VALUE!</x:v>
      </x:c>
      <x:c r="T1079" s="73" t="e">
        <x:f t="shared" si="222"/>
        <x:v>#VALUE!</x:v>
      </x:c>
      <x:c r="U1079" s="26" t="e">
        <x:v>#VALUE!</x:v>
      </x:c>
      <x:c r="V1079" s="26">
        <x:f t="shared" si="223"/>
        <x:v>0</x:v>
      </x:c>
      <x:c r="W1079" s="73" t="e">
        <x:f t="shared" si="224"/>
        <x:v>#VALUE!</x:v>
      </x:c>
      <x:c r="X1079" s="74" t="e">
        <x:f t="shared" si="225"/>
        <x:v>#VALUE!</x:v>
      </x:c>
      <x:c r="Y1079" s="68" t="e">
        <x:f t="shared" si="226"/>
        <x:v>#VALUE!</x:v>
      </x:c>
      <x:c r="Z1079" s="68" t="e">
        <x:f t="shared" si="227"/>
        <x:v>#VALUE!</x:v>
      </x:c>
    </x:row>
    <x:row r="1080" spans="1:26" s="26" customFormat="1">
      <x:c r="A1080" s="118">
        <x:v>131</x:v>
      </x:c>
      <x:c r="B1080" s="118"/>
      <x:c r="C1080" s="113">
        <x:v>9</x:v>
      </x:c>
      <x:c r="D1080" s="210" t="s">
        <x:v>1484</x:v>
      </x:c>
      <x:c r="E1080" s="210" t="s">
        <x:v>1510</x:v>
      </x:c>
      <x:c r="F1080" s="20" t="s">
        <x:v>1468</x:v>
      </x:c>
      <x:c r="G1080" s="158" t="e">
        <x:f t="shared" si="219"/>
        <x:v>#VALUE!</x:v>
      </x:c>
      <x:c r="H1080" s="197">
        <x:f t="shared" si="219"/>
        <x:v>0</x:v>
      </x:c>
      <x:c r="I1080" s="285" t="e">
        <x:f t="shared" si="219"/>
        <x:v>#VALUE!</x:v>
      </x:c>
      <x:c r="J1080" s="106" t="e">
        <x:v>#VALUE!</x:v>
      </x:c>
      <x:c r="K1080" s="73" t="e">
        <x:v>#VALUE!</x:v>
      </x:c>
      <x:c r="L1080" s="68" t="e">
        <x:v>#VALUE!</x:v>
      </x:c>
      <x:c r="M1080" s="73" t="e">
        <x:v>#VALUE!</x:v>
      </x:c>
      <x:c r="N1080" s="159">
        <x:v>0</x:v>
      </x:c>
      <x:c r="O1080" s="106" t="e">
        <x:v>#VALUE!</x:v>
      </x:c>
      <x:c r="P1080" s="73" t="e">
        <x:f t="shared" si="220"/>
        <x:v>#VALUE!</x:v>
      </x:c>
      <x:c r="Q1080" s="68" t="e">
        <x:v>#VALUE!</x:v>
      </x:c>
      <x:c r="R1080" s="73" t="e">
        <x:f t="shared" si="221"/>
        <x:v>#VALUE!</x:v>
      </x:c>
      <x:c r="S1080" s="68" t="e">
        <x:v>#VALUE!</x:v>
      </x:c>
      <x:c r="T1080" s="73" t="e">
        <x:f t="shared" si="222"/>
        <x:v>#VALUE!</x:v>
      </x:c>
      <x:c r="U1080" s="26" t="e">
        <x:v>#VALUE!</x:v>
      </x:c>
      <x:c r="V1080" s="26">
        <x:f t="shared" si="223"/>
        <x:v>0</x:v>
      </x:c>
      <x:c r="W1080" s="73" t="e">
        <x:f t="shared" si="224"/>
        <x:v>#VALUE!</x:v>
      </x:c>
      <x:c r="X1080" s="74" t="e">
        <x:f t="shared" si="225"/>
        <x:v>#VALUE!</x:v>
      </x:c>
      <x:c r="Y1080" s="68" t="e">
        <x:f t="shared" si="226"/>
        <x:v>#VALUE!</x:v>
      </x:c>
      <x:c r="Z1080" s="68" t="e">
        <x:f t="shared" si="227"/>
        <x:v>#VALUE!</x:v>
      </x:c>
    </x:row>
    <x:row r="1081" spans="1:26" s="26" customFormat="1">
      <x:c r="A1081" s="118">
        <x:v>132</x:v>
      </x:c>
      <x:c r="B1081" s="118"/>
      <x:c r="C1081" s="113">
        <x:v>9</x:v>
      </x:c>
      <x:c r="D1081" s="210" t="s">
        <x:v>1485</x:v>
      </x:c>
      <x:c r="E1081" s="210" t="s">
        <x:v>1510</x:v>
      </x:c>
      <x:c r="F1081" s="20" t="s">
        <x:v>1468</x:v>
      </x:c>
      <x:c r="G1081" s="158" t="e">
        <x:f t="shared" si="219"/>
        <x:v>#VALUE!</x:v>
      </x:c>
      <x:c r="H1081" s="284">
        <x:f t="shared" si="219"/>
        <x:v>0</x:v>
      </x:c>
      <x:c r="I1081" s="285" t="e">
        <x:f t="shared" si="219"/>
        <x:v>#VALUE!</x:v>
      </x:c>
      <x:c r="J1081" s="106" t="e">
        <x:v>#VALUE!</x:v>
      </x:c>
      <x:c r="K1081" s="73" t="e">
        <x:v>#VALUE!</x:v>
      </x:c>
      <x:c r="L1081" s="68" t="e">
        <x:v>#VALUE!</x:v>
      </x:c>
      <x:c r="M1081" s="73" t="e">
        <x:v>#VALUE!</x:v>
      </x:c>
      <x:c r="N1081" s="159">
        <x:v>0</x:v>
      </x:c>
      <x:c r="O1081" s="106" t="e">
        <x:v>#VALUE!</x:v>
      </x:c>
      <x:c r="P1081" s="73" t="e">
        <x:f t="shared" si="220"/>
        <x:v>#VALUE!</x:v>
      </x:c>
      <x:c r="Q1081" s="68" t="e">
        <x:v>#VALUE!</x:v>
      </x:c>
      <x:c r="R1081" s="73" t="e">
        <x:f t="shared" si="221"/>
        <x:v>#VALUE!</x:v>
      </x:c>
      <x:c r="S1081" s="68" t="e">
        <x:v>#VALUE!</x:v>
      </x:c>
      <x:c r="T1081" s="73" t="e">
        <x:f t="shared" si="222"/>
        <x:v>#VALUE!</x:v>
      </x:c>
      <x:c r="U1081" s="26" t="e">
        <x:v>#VALUE!</x:v>
      </x:c>
      <x:c r="V1081" s="26">
        <x:f t="shared" si="223"/>
        <x:v>0</x:v>
      </x:c>
      <x:c r="W1081" s="73" t="e">
        <x:f t="shared" si="224"/>
        <x:v>#VALUE!</x:v>
      </x:c>
      <x:c r="X1081" s="74" t="e">
        <x:f t="shared" si="225"/>
        <x:v>#VALUE!</x:v>
      </x:c>
      <x:c r="Y1081" s="68" t="e">
        <x:f t="shared" si="226"/>
        <x:v>#VALUE!</x:v>
      </x:c>
      <x:c r="Z1081" s="68" t="e">
        <x:f t="shared" si="227"/>
        <x:v>#VALUE!</x:v>
      </x:c>
    </x:row>
    <x:row r="1082" spans="1:26" s="26" customFormat="1">
      <x:c r="A1082" s="118">
        <x:v>133</x:v>
      </x:c>
      <x:c r="B1082" s="118"/>
      <x:c r="C1082" s="113">
        <x:v>9</x:v>
      </x:c>
      <x:c r="D1082" s="210" t="s">
        <x:v>1486</x:v>
      </x:c>
      <x:c r="E1082" s="210" t="s">
        <x:v>1510</x:v>
      </x:c>
      <x:c r="F1082" s="20" t="s">
        <x:v>1487</x:v>
      </x:c>
      <x:c r="G1082" s="158" t="e">
        <x:f t="shared" si="219"/>
        <x:v>#VALUE!</x:v>
      </x:c>
      <x:c r="H1082" s="284">
        <x:f t="shared" si="219"/>
        <x:v>0</x:v>
      </x:c>
      <x:c r="I1082" s="285" t="e">
        <x:f t="shared" si="219"/>
        <x:v>#VALUE!</x:v>
      </x:c>
      <x:c r="J1082" s="106" t="e">
        <x:v>#VALUE!</x:v>
      </x:c>
      <x:c r="K1082" s="73" t="e">
        <x:v>#VALUE!</x:v>
      </x:c>
      <x:c r="L1082" s="68" t="e">
        <x:v>#VALUE!</x:v>
      </x:c>
      <x:c r="M1082" s="73" t="e">
        <x:v>#VALUE!</x:v>
      </x:c>
      <x:c r="N1082" s="159">
        <x:v>0</x:v>
      </x:c>
      <x:c r="O1082" s="106" t="e">
        <x:v>#VALUE!</x:v>
      </x:c>
      <x:c r="P1082" s="73" t="e">
        <x:f t="shared" si="220"/>
        <x:v>#VALUE!</x:v>
      </x:c>
      <x:c r="Q1082" s="68" t="e">
        <x:v>#VALUE!</x:v>
      </x:c>
      <x:c r="R1082" s="73" t="e">
        <x:f t="shared" si="221"/>
        <x:v>#VALUE!</x:v>
      </x:c>
      <x:c r="S1082" s="68" t="e">
        <x:v>#VALUE!</x:v>
      </x:c>
      <x:c r="T1082" s="73" t="e">
        <x:f t="shared" si="222"/>
        <x:v>#VALUE!</x:v>
      </x:c>
      <x:c r="U1082" s="26" t="e">
        <x:v>#VALUE!</x:v>
      </x:c>
      <x:c r="V1082" s="26">
        <x:f t="shared" si="223"/>
        <x:v>0</x:v>
      </x:c>
      <x:c r="W1082" s="73" t="e">
        <x:f t="shared" si="224"/>
        <x:v>#VALUE!</x:v>
      </x:c>
      <x:c r="X1082" s="74" t="e">
        <x:f t="shared" si="225"/>
        <x:v>#VALUE!</x:v>
      </x:c>
      <x:c r="Y1082" s="68" t="e">
        <x:f t="shared" si="226"/>
        <x:v>#VALUE!</x:v>
      </x:c>
      <x:c r="Z1082" s="68" t="e">
        <x:f t="shared" si="227"/>
        <x:v>#VALUE!</x:v>
      </x:c>
    </x:row>
    <x:row r="1083" spans="1:26" s="26" customFormat="1">
      <x:c r="A1083" s="118">
        <x:v>134</x:v>
      </x:c>
      <x:c r="B1083" s="118"/>
      <x:c r="C1083" s="113">
        <x:v>9</x:v>
      </x:c>
      <x:c r="D1083" s="210" t="s">
        <x:v>1488</x:v>
      </x:c>
      <x:c r="E1083" s="210" t="s">
        <x:v>1510</x:v>
      </x:c>
      <x:c r="F1083" s="20" t="s">
        <x:v>1468</x:v>
      </x:c>
      <x:c r="G1083" s="158" t="e">
        <x:f t="shared" si="219"/>
        <x:v>#VALUE!</x:v>
      </x:c>
      <x:c r="H1083" s="158">
        <x:f t="shared" si="219"/>
        <x:v>0</x:v>
      </x:c>
      <x:c r="I1083" s="285" t="e">
        <x:f t="shared" si="219"/>
        <x:v>#VALUE!</x:v>
      </x:c>
      <x:c r="J1083" s="106" t="e">
        <x:v>#VALUE!</x:v>
      </x:c>
      <x:c r="K1083" s="73" t="e">
        <x:v>#VALUE!</x:v>
      </x:c>
      <x:c r="L1083" s="68" t="e">
        <x:v>#VALUE!</x:v>
      </x:c>
      <x:c r="M1083" s="73" t="e">
        <x:v>#VALUE!</x:v>
      </x:c>
      <x:c r="N1083" s="159">
        <x:v>0</x:v>
      </x:c>
      <x:c r="O1083" s="106" t="e">
        <x:v>#VALUE!</x:v>
      </x:c>
      <x:c r="P1083" s="73" t="e">
        <x:f t="shared" si="220"/>
        <x:v>#VALUE!</x:v>
      </x:c>
      <x:c r="Q1083" s="68" t="e">
        <x:v>#VALUE!</x:v>
      </x:c>
      <x:c r="R1083" s="73" t="e">
        <x:f t="shared" si="221"/>
        <x:v>#VALUE!</x:v>
      </x:c>
      <x:c r="S1083" s="68" t="e">
        <x:v>#VALUE!</x:v>
      </x:c>
      <x:c r="T1083" s="73" t="e">
        <x:f t="shared" si="222"/>
        <x:v>#VALUE!</x:v>
      </x:c>
      <x:c r="U1083" s="26" t="e">
        <x:v>#VALUE!</x:v>
      </x:c>
      <x:c r="V1083" s="26">
        <x:f t="shared" si="223"/>
        <x:v>0</x:v>
      </x:c>
      <x:c r="W1083" s="73" t="e">
        <x:f t="shared" si="224"/>
        <x:v>#VALUE!</x:v>
      </x:c>
      <x:c r="X1083" s="74" t="e">
        <x:f t="shared" si="225"/>
        <x:v>#VALUE!</x:v>
      </x:c>
      <x:c r="Y1083" s="68" t="e">
        <x:f t="shared" si="226"/>
        <x:v>#VALUE!</x:v>
      </x:c>
      <x:c r="Z1083" s="68" t="e">
        <x:f t="shared" si="227"/>
        <x:v>#VALUE!</x:v>
      </x:c>
    </x:row>
    <x:row r="1084" spans="1:26" s="26" customFormat="1">
      <x:c r="A1084" s="118">
        <x:v>135</x:v>
      </x:c>
      <x:c r="B1084" s="118"/>
      <x:c r="C1084" s="113">
        <x:v>9</x:v>
      </x:c>
      <x:c r="D1084" s="210" t="s">
        <x:v>1489</x:v>
      </x:c>
      <x:c r="E1084" s="210" t="s">
        <x:v>1510</x:v>
      </x:c>
      <x:c r="F1084" s="20" t="s">
        <x:v>1468</x:v>
      </x:c>
      <x:c r="G1084" s="158" t="e">
        <x:f t="shared" si="219"/>
        <x:v>#VALUE!</x:v>
      </x:c>
      <x:c r="H1084" s="158">
        <x:f t="shared" si="219"/>
        <x:v>0</x:v>
      </x:c>
      <x:c r="I1084" s="285" t="e">
        <x:f t="shared" si="219"/>
        <x:v>#VALUE!</x:v>
      </x:c>
      <x:c r="J1084" s="106" t="e">
        <x:v>#VALUE!</x:v>
      </x:c>
      <x:c r="K1084" s="73" t="e">
        <x:v>#VALUE!</x:v>
      </x:c>
      <x:c r="L1084" s="68" t="e">
        <x:v>#VALUE!</x:v>
      </x:c>
      <x:c r="M1084" s="73" t="e">
        <x:v>#VALUE!</x:v>
      </x:c>
      <x:c r="N1084" s="159">
        <x:v>0</x:v>
      </x:c>
      <x:c r="O1084" s="106" t="e">
        <x:v>#VALUE!</x:v>
      </x:c>
      <x:c r="P1084" s="73" t="e">
        <x:f t="shared" si="220"/>
        <x:v>#VALUE!</x:v>
      </x:c>
      <x:c r="Q1084" s="68" t="e">
        <x:v>#VALUE!</x:v>
      </x:c>
      <x:c r="R1084" s="73" t="e">
        <x:f t="shared" si="221"/>
        <x:v>#VALUE!</x:v>
      </x:c>
      <x:c r="S1084" s="68" t="e">
        <x:v>#VALUE!</x:v>
      </x:c>
      <x:c r="T1084" s="73" t="e">
        <x:f t="shared" si="222"/>
        <x:v>#VALUE!</x:v>
      </x:c>
      <x:c r="U1084" s="26" t="e">
        <x:v>#VALUE!</x:v>
      </x:c>
      <x:c r="V1084" s="26">
        <x:f t="shared" si="223"/>
        <x:v>0</x:v>
      </x:c>
      <x:c r="W1084" s="73" t="e">
        <x:f t="shared" si="224"/>
        <x:v>#VALUE!</x:v>
      </x:c>
      <x:c r="X1084" s="74" t="e">
        <x:f t="shared" si="225"/>
        <x:v>#VALUE!</x:v>
      </x:c>
      <x:c r="Y1084" s="68" t="e">
        <x:f t="shared" si="226"/>
        <x:v>#VALUE!</x:v>
      </x:c>
      <x:c r="Z1084" s="68" t="e">
        <x:f t="shared" si="227"/>
        <x:v>#VALUE!</x:v>
      </x:c>
    </x:row>
    <x:row r="1085" spans="1:26" s="26" customFormat="1">
      <x:c r="A1085" s="118">
        <x:v>136</x:v>
      </x:c>
      <x:c r="B1085" s="118"/>
      <x:c r="C1085" s="113">
        <x:v>9</x:v>
      </x:c>
      <x:c r="D1085" s="210" t="s">
        <x:v>1490</x:v>
      </x:c>
      <x:c r="E1085" s="210" t="s">
        <x:v>1510</x:v>
      </x:c>
      <x:c r="F1085" s="20" t="s">
        <x:v>1491</x:v>
      </x:c>
      <x:c r="G1085" s="158" t="e">
        <x:f t="shared" si="219"/>
        <x:v>#VALUE!</x:v>
      </x:c>
      <x:c r="H1085" s="158">
        <x:f t="shared" si="219"/>
        <x:v>0</x:v>
      </x:c>
      <x:c r="I1085" s="285" t="e">
        <x:f t="shared" si="219"/>
        <x:v>#VALUE!</x:v>
      </x:c>
      <x:c r="J1085" s="106" t="e">
        <x:v>#VALUE!</x:v>
      </x:c>
      <x:c r="K1085" s="73" t="e">
        <x:v>#VALUE!</x:v>
      </x:c>
      <x:c r="L1085" s="68" t="e">
        <x:v>#VALUE!</x:v>
      </x:c>
      <x:c r="M1085" s="73" t="e">
        <x:v>#VALUE!</x:v>
      </x:c>
      <x:c r="N1085" s="159">
        <x:v>0</x:v>
      </x:c>
      <x:c r="O1085" s="106" t="e">
        <x:v>#VALUE!</x:v>
      </x:c>
      <x:c r="P1085" s="73" t="e">
        <x:f t="shared" si="220"/>
        <x:v>#VALUE!</x:v>
      </x:c>
      <x:c r="Q1085" s="68" t="e">
        <x:v>#VALUE!</x:v>
      </x:c>
      <x:c r="R1085" s="73" t="e">
        <x:f t="shared" si="221"/>
        <x:v>#VALUE!</x:v>
      </x:c>
      <x:c r="S1085" s="68" t="e">
        <x:v>#VALUE!</x:v>
      </x:c>
      <x:c r="T1085" s="73" t="e">
        <x:f t="shared" si="222"/>
        <x:v>#VALUE!</x:v>
      </x:c>
      <x:c r="U1085" s="26" t="e">
        <x:v>#VALUE!</x:v>
      </x:c>
      <x:c r="V1085" s="26">
        <x:f t="shared" si="223"/>
        <x:v>0</x:v>
      </x:c>
      <x:c r="W1085" s="73" t="e">
        <x:f t="shared" si="224"/>
        <x:v>#VALUE!</x:v>
      </x:c>
      <x:c r="X1085" s="74" t="e">
        <x:f t="shared" si="225"/>
        <x:v>#VALUE!</x:v>
      </x:c>
      <x:c r="Y1085" s="68" t="e">
        <x:f t="shared" si="226"/>
        <x:v>#VALUE!</x:v>
      </x:c>
      <x:c r="Z1085" s="68" t="e">
        <x:f t="shared" si="227"/>
        <x:v>#VALUE!</x:v>
      </x:c>
    </x:row>
    <x:row r="1086" spans="1:26" s="26" customFormat="1">
      <x:c r="A1086" s="118">
        <x:v>137</x:v>
      </x:c>
      <x:c r="B1086" s="118"/>
      <x:c r="C1086" s="113">
        <x:v>9</x:v>
      </x:c>
      <x:c r="D1086" s="210" t="s">
        <x:v>1492</x:v>
      </x:c>
      <x:c r="E1086" s="210" t="s">
        <x:v>1510</x:v>
      </x:c>
      <x:c r="F1086" s="20" t="s">
        <x:v>1468</x:v>
      </x:c>
      <x:c r="G1086" s="158" t="e">
        <x:f t="shared" si="219"/>
        <x:v>#VALUE!</x:v>
      </x:c>
      <x:c r="H1086" s="158">
        <x:f t="shared" si="219"/>
        <x:v>0</x:v>
      </x:c>
      <x:c r="I1086" s="285" t="e">
        <x:f t="shared" si="219"/>
        <x:v>#VALUE!</x:v>
      </x:c>
      <x:c r="J1086" s="106" t="e">
        <x:v>#VALUE!</x:v>
      </x:c>
      <x:c r="K1086" s="73" t="e">
        <x:v>#VALUE!</x:v>
      </x:c>
      <x:c r="L1086" s="68" t="e">
        <x:v>#VALUE!</x:v>
      </x:c>
      <x:c r="M1086" s="73" t="e">
        <x:v>#VALUE!</x:v>
      </x:c>
      <x:c r="N1086" s="159">
        <x:v>0</x:v>
      </x:c>
      <x:c r="O1086" s="106" t="e">
        <x:v>#VALUE!</x:v>
      </x:c>
      <x:c r="P1086" s="73" t="e">
        <x:f t="shared" si="220"/>
        <x:v>#VALUE!</x:v>
      </x:c>
      <x:c r="Q1086" s="68" t="e">
        <x:v>#VALUE!</x:v>
      </x:c>
      <x:c r="R1086" s="73" t="e">
        <x:f t="shared" si="221"/>
        <x:v>#VALUE!</x:v>
      </x:c>
      <x:c r="S1086" s="68" t="e">
        <x:v>#VALUE!</x:v>
      </x:c>
      <x:c r="T1086" s="73" t="e">
        <x:f t="shared" si="222"/>
        <x:v>#VALUE!</x:v>
      </x:c>
      <x:c r="U1086" s="26" t="e">
        <x:v>#VALUE!</x:v>
      </x:c>
      <x:c r="V1086" s="26">
        <x:f t="shared" si="223"/>
        <x:v>0</x:v>
      </x:c>
      <x:c r="W1086" s="73" t="e">
        <x:f t="shared" si="224"/>
        <x:v>#VALUE!</x:v>
      </x:c>
      <x:c r="X1086" s="74" t="e">
        <x:f t="shared" si="225"/>
        <x:v>#VALUE!</x:v>
      </x:c>
      <x:c r="Y1086" s="68" t="e">
        <x:f t="shared" si="226"/>
        <x:v>#VALUE!</x:v>
      </x:c>
      <x:c r="Z1086" s="68" t="e">
        <x:f t="shared" si="227"/>
        <x:v>#VALUE!</x:v>
      </x:c>
    </x:row>
    <x:row r="1087" spans="1:26" s="26" customFormat="1">
      <x:c r="A1087" s="118">
        <x:v>138</x:v>
      </x:c>
      <x:c r="B1087" s="118"/>
      <x:c r="C1087" s="113">
        <x:v>9</x:v>
      </x:c>
      <x:c r="D1087" s="210" t="s">
        <x:v>1493</x:v>
      </x:c>
      <x:c r="E1087" s="210" t="s">
        <x:v>1510</x:v>
      </x:c>
      <x:c r="F1087" s="20" t="s">
        <x:v>1468</x:v>
      </x:c>
      <x:c r="G1087" s="158" t="e">
        <x:f t="shared" si="219"/>
        <x:v>#VALUE!</x:v>
      </x:c>
      <x:c r="H1087" s="158">
        <x:f t="shared" si="219"/>
        <x:v>0</x:v>
      </x:c>
      <x:c r="I1087" s="285" t="e">
        <x:f t="shared" si="219"/>
        <x:v>#VALUE!</x:v>
      </x:c>
      <x:c r="J1087" s="106" t="e">
        <x:v>#VALUE!</x:v>
      </x:c>
      <x:c r="K1087" s="73" t="e">
        <x:v>#VALUE!</x:v>
      </x:c>
      <x:c r="L1087" s="68" t="e">
        <x:v>#VALUE!</x:v>
      </x:c>
      <x:c r="M1087" s="73" t="e">
        <x:v>#VALUE!</x:v>
      </x:c>
      <x:c r="N1087" s="159">
        <x:v>0</x:v>
      </x:c>
      <x:c r="O1087" s="106" t="e">
        <x:v>#VALUE!</x:v>
      </x:c>
      <x:c r="P1087" s="73" t="e">
        <x:f t="shared" si="220"/>
        <x:v>#VALUE!</x:v>
      </x:c>
      <x:c r="Q1087" s="68" t="e">
        <x:v>#VALUE!</x:v>
      </x:c>
      <x:c r="R1087" s="73" t="e">
        <x:f t="shared" si="221"/>
        <x:v>#VALUE!</x:v>
      </x:c>
      <x:c r="S1087" s="68" t="e">
        <x:v>#VALUE!</x:v>
      </x:c>
      <x:c r="T1087" s="73" t="e">
        <x:f t="shared" si="222"/>
        <x:v>#VALUE!</x:v>
      </x:c>
      <x:c r="U1087" s="26" t="e">
        <x:v>#VALUE!</x:v>
      </x:c>
      <x:c r="V1087" s="26">
        <x:f t="shared" si="223"/>
        <x:v>0</x:v>
      </x:c>
      <x:c r="W1087" s="73" t="e">
        <x:f t="shared" si="224"/>
        <x:v>#VALUE!</x:v>
      </x:c>
      <x:c r="X1087" s="74" t="e">
        <x:f t="shared" si="225"/>
        <x:v>#VALUE!</x:v>
      </x:c>
      <x:c r="Y1087" s="68" t="e">
        <x:f t="shared" si="226"/>
        <x:v>#VALUE!</x:v>
      </x:c>
      <x:c r="Z1087" s="68" t="e">
        <x:f t="shared" si="227"/>
        <x:v>#VALUE!</x:v>
      </x:c>
    </x:row>
    <x:row r="1088" spans="1:26" s="26" customFormat="1">
      <x:c r="A1088" s="118">
        <x:v>139</x:v>
      </x:c>
      <x:c r="B1088" s="118"/>
      <x:c r="C1088" s="113">
        <x:v>9</x:v>
      </x:c>
      <x:c r="D1088" s="210" t="s">
        <x:v>1518</x:v>
      </x:c>
      <x:c r="E1088" s="210" t="s">
        <x:v>1510</x:v>
      </x:c>
      <x:c r="F1088" s="20" t="s">
        <x:v>1468</x:v>
      </x:c>
      <x:c r="G1088" s="158" t="e">
        <x:f t="shared" si="219"/>
        <x:v>#VALUE!</x:v>
      </x:c>
      <x:c r="H1088" s="197">
        <x:f t="shared" si="219"/>
        <x:v>0</x:v>
      </x:c>
      <x:c r="I1088" s="285" t="e">
        <x:f t="shared" si="219"/>
        <x:v>#VALUE!</x:v>
      </x:c>
      <x:c r="J1088" s="106" t="e">
        <x:v>#VALUE!</x:v>
      </x:c>
      <x:c r="K1088" s="73" t="e">
        <x:v>#VALUE!</x:v>
      </x:c>
      <x:c r="L1088" s="68" t="e">
        <x:v>#VALUE!</x:v>
      </x:c>
      <x:c r="M1088" s="73" t="e">
        <x:v>#VALUE!</x:v>
      </x:c>
      <x:c r="N1088" s="159">
        <x:v>0</x:v>
      </x:c>
      <x:c r="O1088" s="106" t="e">
        <x:v>#VALUE!</x:v>
      </x:c>
      <x:c r="P1088" s="73" t="e">
        <x:f t="shared" si="220"/>
        <x:v>#VALUE!</x:v>
      </x:c>
      <x:c r="Q1088" s="68" t="e">
        <x:v>#VALUE!</x:v>
      </x:c>
      <x:c r="R1088" s="73" t="e">
        <x:f t="shared" si="221"/>
        <x:v>#VALUE!</x:v>
      </x:c>
      <x:c r="S1088" s="68" t="e">
        <x:v>#VALUE!</x:v>
      </x:c>
      <x:c r="T1088" s="73" t="e">
        <x:f t="shared" si="222"/>
        <x:v>#VALUE!</x:v>
      </x:c>
      <x:c r="U1088" s="26" t="e">
        <x:v>#VALUE!</x:v>
      </x:c>
      <x:c r="V1088" s="26">
        <x:f t="shared" si="223"/>
        <x:v>0</x:v>
      </x:c>
      <x:c r="W1088" s="73" t="e">
        <x:f t="shared" si="224"/>
        <x:v>#VALUE!</x:v>
      </x:c>
      <x:c r="X1088" s="74" t="e">
        <x:f t="shared" si="225"/>
        <x:v>#VALUE!</x:v>
      </x:c>
      <x:c r="Y1088" s="68" t="e">
        <x:f t="shared" si="226"/>
        <x:v>#VALUE!</x:v>
      </x:c>
      <x:c r="Z1088" s="68" t="e">
        <x:f t="shared" si="227"/>
        <x:v>#VALUE!</x:v>
      </x:c>
    </x:row>
    <x:row r="1089" spans="1:29" s="26" customFormat="1">
      <x:c r="A1089" s="118">
        <x:v>140</x:v>
      </x:c>
      <x:c r="B1089" s="118"/>
      <x:c r="C1089" s="113">
        <x:v>9</x:v>
      </x:c>
      <x:c r="D1089" s="210" t="s">
        <x:v>1434</x:v>
      </x:c>
      <x:c r="E1089" s="210" t="s">
        <x:v>1510</x:v>
      </x:c>
      <x:c r="F1089" s="20" t="s">
        <x:v>1468</x:v>
      </x:c>
      <x:c r="G1089" s="158" t="e">
        <x:f t="shared" si="219"/>
        <x:v>#VALUE!</x:v>
      </x:c>
      <x:c r="H1089" s="197">
        <x:f t="shared" si="219"/>
        <x:v>0</x:v>
      </x:c>
      <x:c r="I1089" s="285" t="e">
        <x:f t="shared" si="219"/>
        <x:v>#VALUE!</x:v>
      </x:c>
      <x:c r="J1089" s="106" t="e">
        <x:v>#VALUE!</x:v>
      </x:c>
      <x:c r="K1089" s="73" t="e">
        <x:v>#VALUE!</x:v>
      </x:c>
      <x:c r="L1089" s="68" t="e">
        <x:v>#VALUE!</x:v>
      </x:c>
      <x:c r="M1089" s="73" t="e">
        <x:v>#VALUE!</x:v>
      </x:c>
      <x:c r="N1089" s="159">
        <x:v>0</x:v>
      </x:c>
      <x:c r="O1089" s="106" t="e">
        <x:v>#VALUE!</x:v>
      </x:c>
      <x:c r="P1089" s="73" t="e">
        <x:f t="shared" si="220"/>
        <x:v>#VALUE!</x:v>
      </x:c>
      <x:c r="Q1089" s="68" t="e">
        <x:v>#VALUE!</x:v>
      </x:c>
      <x:c r="R1089" s="73" t="e">
        <x:f t="shared" si="221"/>
        <x:v>#VALUE!</x:v>
      </x:c>
      <x:c r="S1089" s="68" t="e">
        <x:v>#VALUE!</x:v>
      </x:c>
      <x:c r="T1089" s="73" t="e">
        <x:f t="shared" si="222"/>
        <x:v>#VALUE!</x:v>
      </x:c>
      <x:c r="U1089" s="26" t="e">
        <x:v>#VALUE!</x:v>
      </x:c>
      <x:c r="V1089" s="26">
        <x:f t="shared" si="223"/>
        <x:v>0</x:v>
      </x:c>
      <x:c r="W1089" s="73" t="e">
        <x:f t="shared" si="224"/>
        <x:v>#VALUE!</x:v>
      </x:c>
      <x:c r="X1089" s="74" t="e">
        <x:f t="shared" si="225"/>
        <x:v>#VALUE!</x:v>
      </x:c>
      <x:c r="Y1089" s="68" t="e">
        <x:f t="shared" si="226"/>
        <x:v>#VALUE!</x:v>
      </x:c>
      <x:c r="Z1089" s="68" t="e">
        <x:f t="shared" si="227"/>
        <x:v>#VALUE!</x:v>
      </x:c>
    </x:row>
    <x:row r="1090" spans="1:29" s="26" customFormat="1">
      <x:c r="A1090" s="118">
        <x:v>141</x:v>
      </x:c>
      <x:c r="B1090" s="118"/>
      <x:c r="C1090" s="113">
        <x:v>9</x:v>
      </x:c>
      <x:c r="D1090" s="210" t="s">
        <x:v>1494</x:v>
      </x:c>
      <x:c r="E1090" s="210" t="s">
        <x:v>1510</x:v>
      </x:c>
      <x:c r="F1090" s="20" t="s">
        <x:v>1495</x:v>
      </x:c>
      <x:c r="G1090" s="158" t="e">
        <x:f t="shared" si="219"/>
        <x:v>#VALUE!</x:v>
      </x:c>
      <x:c r="H1090" s="284">
        <x:f t="shared" si="219"/>
        <x:v>0</x:v>
      </x:c>
      <x:c r="I1090" s="285" t="e">
        <x:f t="shared" si="219"/>
        <x:v>#VALUE!</x:v>
      </x:c>
      <x:c r="J1090" s="106" t="e">
        <x:v>#VALUE!</x:v>
      </x:c>
      <x:c r="K1090" s="73" t="e">
        <x:v>#VALUE!</x:v>
      </x:c>
      <x:c r="L1090" s="68" t="e">
        <x:v>#VALUE!</x:v>
      </x:c>
      <x:c r="M1090" s="73" t="e">
        <x:v>#VALUE!</x:v>
      </x:c>
      <x:c r="N1090" s="159">
        <x:v>0</x:v>
      </x:c>
      <x:c r="O1090" s="106" t="e">
        <x:v>#VALUE!</x:v>
      </x:c>
      <x:c r="P1090" s="73" t="e">
        <x:f t="shared" si="220"/>
        <x:v>#VALUE!</x:v>
      </x:c>
      <x:c r="Q1090" s="68" t="e">
        <x:v>#VALUE!</x:v>
      </x:c>
      <x:c r="R1090" s="73" t="e">
        <x:f t="shared" si="221"/>
        <x:v>#VALUE!</x:v>
      </x:c>
      <x:c r="S1090" s="68" t="e">
        <x:v>#VALUE!</x:v>
      </x:c>
      <x:c r="T1090" s="73" t="e">
        <x:f t="shared" si="222"/>
        <x:v>#VALUE!</x:v>
      </x:c>
      <x:c r="U1090" s="26" t="e">
        <x:v>#VALUE!</x:v>
      </x:c>
      <x:c r="V1090" s="26">
        <x:f t="shared" si="223"/>
        <x:v>0</x:v>
      </x:c>
      <x:c r="W1090" s="73" t="e">
        <x:f t="shared" si="224"/>
        <x:v>#VALUE!</x:v>
      </x:c>
      <x:c r="X1090" s="74" t="e">
        <x:f t="shared" si="225"/>
        <x:v>#VALUE!</x:v>
      </x:c>
      <x:c r="Y1090" s="68" t="e">
        <x:f t="shared" si="226"/>
        <x:v>#VALUE!</x:v>
      </x:c>
      <x:c r="Z1090" s="68" t="e">
        <x:f t="shared" si="227"/>
        <x:v>#VALUE!</x:v>
      </x:c>
    </x:row>
    <x:row r="1091" spans="1:29" s="26" customFormat="1">
      <x:c r="A1091" s="118">
        <x:v>142</x:v>
      </x:c>
      <x:c r="B1091" s="118"/>
      <x:c r="C1091" s="113">
        <x:v>9</x:v>
      </x:c>
      <x:c r="D1091" s="210" t="s">
        <x:v>1469</x:v>
      </x:c>
      <x:c r="E1091" s="210" t="s">
        <x:v>1510</x:v>
      </x:c>
      <x:c r="F1091" s="20" t="s">
        <x:v>1468</x:v>
      </x:c>
      <x:c r="G1091" s="158" t="e">
        <x:f t="shared" si="219"/>
        <x:v>#VALUE!</x:v>
      </x:c>
      <x:c r="H1091" s="284">
        <x:f t="shared" si="219"/>
        <x:v>0</x:v>
      </x:c>
      <x:c r="I1091" s="285" t="e">
        <x:f t="shared" si="219"/>
        <x:v>#VALUE!</x:v>
      </x:c>
      <x:c r="J1091" s="106" t="e">
        <x:v>#VALUE!</x:v>
      </x:c>
      <x:c r="K1091" s="73" t="e">
        <x:v>#VALUE!</x:v>
      </x:c>
      <x:c r="L1091" s="68" t="e">
        <x:v>#VALUE!</x:v>
      </x:c>
      <x:c r="M1091" s="73" t="e">
        <x:v>#VALUE!</x:v>
      </x:c>
      <x:c r="N1091" s="159">
        <x:v>0</x:v>
      </x:c>
      <x:c r="O1091" s="106" t="e">
        <x:v>#VALUE!</x:v>
      </x:c>
      <x:c r="P1091" s="73" t="e">
        <x:f t="shared" si="220"/>
        <x:v>#VALUE!</x:v>
      </x:c>
      <x:c r="Q1091" s="68" t="e">
        <x:v>#VALUE!</x:v>
      </x:c>
      <x:c r="R1091" s="73" t="e">
        <x:f t="shared" si="221"/>
        <x:v>#VALUE!</x:v>
      </x:c>
      <x:c r="S1091" s="68" t="e">
        <x:v>#VALUE!</x:v>
      </x:c>
      <x:c r="T1091" s="73" t="e">
        <x:f t="shared" si="222"/>
        <x:v>#VALUE!</x:v>
      </x:c>
      <x:c r="U1091" s="26" t="e">
        <x:v>#VALUE!</x:v>
      </x:c>
      <x:c r="V1091" s="26">
        <x:f t="shared" si="223"/>
        <x:v>0</x:v>
      </x:c>
      <x:c r="W1091" s="73" t="e">
        <x:f t="shared" si="224"/>
        <x:v>#VALUE!</x:v>
      </x:c>
      <x:c r="X1091" s="74" t="e">
        <x:f t="shared" si="225"/>
        <x:v>#VALUE!</x:v>
      </x:c>
      <x:c r="Y1091" s="68" t="e">
        <x:f t="shared" si="226"/>
        <x:v>#VALUE!</x:v>
      </x:c>
      <x:c r="Z1091" s="68" t="e">
        <x:f t="shared" si="227"/>
        <x:v>#VALUE!</x:v>
      </x:c>
    </x:row>
    <x:row r="1092" spans="1:29" s="26" customFormat="1">
      <x:c r="A1092" s="118">
        <x:v>143</x:v>
      </x:c>
      <x:c r="B1092" s="118"/>
      <x:c r="C1092" s="113">
        <x:v>9</x:v>
      </x:c>
      <x:c r="D1092" s="210" t="s">
        <x:v>1470</x:v>
      </x:c>
      <x:c r="E1092" s="210" t="s">
        <x:v>1510</x:v>
      </x:c>
      <x:c r="F1092" s="20" t="s">
        <x:v>1471</x:v>
      </x:c>
      <x:c r="G1092" s="158" t="e">
        <x:f t="shared" si="219"/>
        <x:v>#VALUE!</x:v>
      </x:c>
      <x:c r="H1092" s="158">
        <x:f t="shared" si="219"/>
        <x:v>0</x:v>
      </x:c>
      <x:c r="I1092" s="285" t="e">
        <x:f t="shared" si="219"/>
        <x:v>#VALUE!</x:v>
      </x:c>
      <x:c r="J1092" s="106" t="e">
        <x:v>#VALUE!</x:v>
      </x:c>
      <x:c r="K1092" s="73" t="e">
        <x:v>#VALUE!</x:v>
      </x:c>
      <x:c r="L1092" s="68" t="e">
        <x:v>#VALUE!</x:v>
      </x:c>
      <x:c r="M1092" s="73" t="e">
        <x:v>#VALUE!</x:v>
      </x:c>
      <x:c r="N1092" s="159">
        <x:v>0</x:v>
      </x:c>
      <x:c r="O1092" s="106" t="e">
        <x:v>#VALUE!</x:v>
      </x:c>
      <x:c r="P1092" s="73" t="e">
        <x:f t="shared" si="220"/>
        <x:v>#VALUE!</x:v>
      </x:c>
      <x:c r="Q1092" s="68" t="e">
        <x:v>#VALUE!</x:v>
      </x:c>
      <x:c r="R1092" s="73" t="e">
        <x:f t="shared" si="221"/>
        <x:v>#VALUE!</x:v>
      </x:c>
      <x:c r="S1092" s="68" t="e">
        <x:v>#VALUE!</x:v>
      </x:c>
      <x:c r="T1092" s="73" t="e">
        <x:f t="shared" si="222"/>
        <x:v>#VALUE!</x:v>
      </x:c>
      <x:c r="U1092" s="26" t="e">
        <x:v>#VALUE!</x:v>
      </x:c>
      <x:c r="V1092" s="26">
        <x:f t="shared" si="223"/>
        <x:v>0</x:v>
      </x:c>
      <x:c r="W1092" s="73" t="e">
        <x:f t="shared" si="224"/>
        <x:v>#VALUE!</x:v>
      </x:c>
      <x:c r="X1092" s="74" t="e">
        <x:f t="shared" si="225"/>
        <x:v>#VALUE!</x:v>
      </x:c>
      <x:c r="Y1092" s="68" t="e">
        <x:f t="shared" si="226"/>
        <x:v>#VALUE!</x:v>
      </x:c>
      <x:c r="Z1092" s="68" t="e">
        <x:f t="shared" si="227"/>
        <x:v>#VALUE!</x:v>
      </x:c>
    </x:row>
    <x:row r="1093" spans="1:29" s="26" customFormat="1">
      <x:c r="A1093" s="118">
        <x:v>144</x:v>
      </x:c>
      <x:c r="B1093" s="118"/>
      <x:c r="C1093" s="113">
        <x:v>9</x:v>
      </x:c>
      <x:c r="D1093" s="210" t="s">
        <x:v>1460</x:v>
      </x:c>
      <x:c r="E1093" s="210" t="s">
        <x:v>1510</x:v>
      </x:c>
      <x:c r="F1093" s="20" t="s">
        <x:v>1461</x:v>
      </x:c>
      <x:c r="G1093" s="158" t="e">
        <x:f t="shared" si="219"/>
        <x:v>#VALUE!</x:v>
      </x:c>
      <x:c r="H1093" s="158">
        <x:f t="shared" si="219"/>
        <x:v>0</x:v>
      </x:c>
      <x:c r="I1093" s="285" t="e">
        <x:f t="shared" si="219"/>
        <x:v>#VALUE!</x:v>
      </x:c>
      <x:c r="J1093" s="106" t="e">
        <x:v>#VALUE!</x:v>
      </x:c>
      <x:c r="K1093" s="73" t="e">
        <x:v>#VALUE!</x:v>
      </x:c>
      <x:c r="L1093" s="68" t="e">
        <x:v>#VALUE!</x:v>
      </x:c>
      <x:c r="M1093" s="73" t="e">
        <x:v>#VALUE!</x:v>
      </x:c>
      <x:c r="N1093" s="159">
        <x:v>0</x:v>
      </x:c>
      <x:c r="O1093" s="106" t="e">
        <x:v>#VALUE!</x:v>
      </x:c>
      <x:c r="P1093" s="73" t="e">
        <x:f t="shared" si="220"/>
        <x:v>#VALUE!</x:v>
      </x:c>
      <x:c r="Q1093" s="68" t="e">
        <x:v>#VALUE!</x:v>
      </x:c>
      <x:c r="R1093" s="73" t="e">
        <x:f t="shared" si="221"/>
        <x:v>#VALUE!</x:v>
      </x:c>
      <x:c r="S1093" s="68" t="e">
        <x:v>#VALUE!</x:v>
      </x:c>
      <x:c r="T1093" s="73" t="e">
        <x:f t="shared" si="222"/>
        <x:v>#VALUE!</x:v>
      </x:c>
      <x:c r="U1093" s="26" t="e">
        <x:v>#VALUE!</x:v>
      </x:c>
      <x:c r="V1093" s="26">
        <x:f t="shared" si="223"/>
        <x:v>0</x:v>
      </x:c>
      <x:c r="W1093" s="73" t="e">
        <x:f t="shared" si="224"/>
        <x:v>#VALUE!</x:v>
      </x:c>
      <x:c r="X1093" s="74" t="e">
        <x:f t="shared" si="225"/>
        <x:v>#VALUE!</x:v>
      </x:c>
      <x:c r="Y1093" s="68" t="e">
        <x:f t="shared" si="226"/>
        <x:v>#VALUE!</x:v>
      </x:c>
      <x:c r="Z1093" s="68" t="e">
        <x:f t="shared" si="227"/>
        <x:v>#VALUE!</x:v>
      </x:c>
    </x:row>
    <x:row r="1094" spans="1:29" s="26" customFormat="1">
      <x:c r="A1094" s="118">
        <x:v>145</x:v>
      </x:c>
      <x:c r="B1094" s="118"/>
      <x:c r="C1094" s="113">
        <x:v>9</x:v>
      </x:c>
      <x:c r="D1094" s="210" t="s">
        <x:v>1462</x:v>
      </x:c>
      <x:c r="E1094" s="210" t="s">
        <x:v>1510</x:v>
      </x:c>
      <x:c r="F1094" s="20" t="s">
        <x:v>1463</x:v>
      </x:c>
      <x:c r="G1094" s="158" t="e">
        <x:f t="shared" si="219"/>
        <x:v>#VALUE!</x:v>
      </x:c>
      <x:c r="H1094" s="158">
        <x:f t="shared" si="219"/>
        <x:v>0</x:v>
      </x:c>
      <x:c r="I1094" s="285" t="e">
        <x:f t="shared" si="219"/>
        <x:v>#VALUE!</x:v>
      </x:c>
      <x:c r="J1094" s="106" t="e">
        <x:v>#VALUE!</x:v>
      </x:c>
      <x:c r="K1094" s="73" t="e">
        <x:v>#VALUE!</x:v>
      </x:c>
      <x:c r="L1094" s="68" t="e">
        <x:v>#VALUE!</x:v>
      </x:c>
      <x:c r="M1094" s="73" t="e">
        <x:v>#VALUE!</x:v>
      </x:c>
      <x:c r="N1094" s="159">
        <x:v>0</x:v>
      </x:c>
      <x:c r="O1094" s="106" t="e">
        <x:v>#VALUE!</x:v>
      </x:c>
      <x:c r="P1094" s="73" t="e">
        <x:f t="shared" si="220"/>
        <x:v>#VALUE!</x:v>
      </x:c>
      <x:c r="Q1094" s="68" t="e">
        <x:v>#VALUE!</x:v>
      </x:c>
      <x:c r="R1094" s="73" t="e">
        <x:f t="shared" si="221"/>
        <x:v>#VALUE!</x:v>
      </x:c>
      <x:c r="S1094" s="68" t="e">
        <x:v>#VALUE!</x:v>
      </x:c>
      <x:c r="T1094" s="73" t="e">
        <x:f t="shared" si="222"/>
        <x:v>#VALUE!</x:v>
      </x:c>
      <x:c r="U1094" s="26" t="e">
        <x:v>#VALUE!</x:v>
      </x:c>
      <x:c r="V1094" s="26">
        <x:f t="shared" si="223"/>
        <x:v>0</x:v>
      </x:c>
      <x:c r="W1094" s="73" t="e">
        <x:f t="shared" si="224"/>
        <x:v>#VALUE!</x:v>
      </x:c>
      <x:c r="X1094" s="74" t="e">
        <x:f t="shared" si="225"/>
        <x:v>#VALUE!</x:v>
      </x:c>
      <x:c r="Y1094" s="68" t="e">
        <x:f t="shared" si="226"/>
        <x:v>#VALUE!</x:v>
      </x:c>
      <x:c r="Z1094" s="68" t="e">
        <x:f t="shared" si="227"/>
        <x:v>#VALUE!</x:v>
      </x:c>
    </x:row>
    <x:row r="1095" spans="1:29" s="26" customFormat="1">
      <x:c r="A1095" s="118">
        <x:v>146</x:v>
      </x:c>
      <x:c r="B1095" s="118"/>
      <x:c r="C1095" s="113">
        <x:v>9</x:v>
      </x:c>
      <x:c r="D1095" s="210" t="s">
        <x:v>1503</x:v>
      </x:c>
      <x:c r="E1095" s="210" t="s">
        <x:v>1510</x:v>
      </x:c>
      <x:c r="F1095" s="20" t="s">
        <x:v>1504</x:v>
      </x:c>
      <x:c r="G1095" s="158" t="e">
        <x:f t="shared" si="219"/>
        <x:v>#VALUE!</x:v>
      </x:c>
      <x:c r="H1095" s="158">
        <x:f t="shared" si="219"/>
        <x:v>0</x:v>
      </x:c>
      <x:c r="I1095" s="285" t="e">
        <x:f t="shared" si="219"/>
        <x:v>#VALUE!</x:v>
      </x:c>
      <x:c r="J1095" s="106" t="e">
        <x:v>#VALUE!</x:v>
      </x:c>
      <x:c r="K1095" s="73" t="e">
        <x:v>#VALUE!</x:v>
      </x:c>
      <x:c r="L1095" s="68" t="e">
        <x:v>#VALUE!</x:v>
      </x:c>
      <x:c r="M1095" s="73" t="e">
        <x:v>#VALUE!</x:v>
      </x:c>
      <x:c r="N1095" s="159">
        <x:v>0</x:v>
      </x:c>
      <x:c r="O1095" s="106" t="e">
        <x:v>#VALUE!</x:v>
      </x:c>
      <x:c r="P1095" s="73" t="e">
        <x:f t="shared" si="220"/>
        <x:v>#VALUE!</x:v>
      </x:c>
      <x:c r="Q1095" s="68" t="e">
        <x:v>#VALUE!</x:v>
      </x:c>
      <x:c r="R1095" s="73" t="e">
        <x:f t="shared" si="221"/>
        <x:v>#VALUE!</x:v>
      </x:c>
      <x:c r="S1095" s="68" t="e">
        <x:v>#VALUE!</x:v>
      </x:c>
      <x:c r="T1095" s="73" t="e">
        <x:f t="shared" si="222"/>
        <x:v>#VALUE!</x:v>
      </x:c>
      <x:c r="U1095" s="26" t="e">
        <x:v>#VALUE!</x:v>
      </x:c>
      <x:c r="V1095" s="26">
        <x:f t="shared" si="223"/>
        <x:v>0</x:v>
      </x:c>
      <x:c r="W1095" s="73" t="e">
        <x:f t="shared" si="224"/>
        <x:v>#VALUE!</x:v>
      </x:c>
      <x:c r="X1095" s="74" t="e">
        <x:f t="shared" si="225"/>
        <x:v>#VALUE!</x:v>
      </x:c>
      <x:c r="Y1095" s="68" t="e">
        <x:f t="shared" si="226"/>
        <x:v>#VALUE!</x:v>
      </x:c>
      <x:c r="Z1095" s="68" t="e">
        <x:f t="shared" si="227"/>
        <x:v>#VALUE!</x:v>
      </x:c>
    </x:row>
    <x:row r="1096" spans="1:29" s="26" customFormat="1">
      <x:c r="A1096" s="118">
        <x:v>147</x:v>
      </x:c>
      <x:c r="B1096" s="118"/>
      <x:c r="C1096" s="113">
        <x:v>9</x:v>
      </x:c>
      <x:c r="D1096" s="210" t="s">
        <x:v>1464</x:v>
      </x:c>
      <x:c r="E1096" s="210" t="s">
        <x:v>1510</x:v>
      </x:c>
      <x:c r="F1096" s="20" t="s">
        <x:v>1465</x:v>
      </x:c>
      <x:c r="G1096" s="158" t="e">
        <x:f t="shared" si="219"/>
        <x:v>#VALUE!</x:v>
      </x:c>
      <x:c r="H1096" s="197">
        <x:f t="shared" si="219"/>
        <x:v>0</x:v>
      </x:c>
      <x:c r="I1096" s="285" t="e">
        <x:f t="shared" si="219"/>
        <x:v>#VALUE!</x:v>
      </x:c>
      <x:c r="J1096" s="106" t="e">
        <x:v>#VALUE!</x:v>
      </x:c>
      <x:c r="K1096" s="73" t="e">
        <x:v>#VALUE!</x:v>
      </x:c>
      <x:c r="L1096" s="68" t="e">
        <x:v>#VALUE!</x:v>
      </x:c>
      <x:c r="M1096" s="73" t="e">
        <x:v>#VALUE!</x:v>
      </x:c>
      <x:c r="N1096" s="159">
        <x:v>0</x:v>
      </x:c>
      <x:c r="O1096" s="106" t="e">
        <x:v>#VALUE!</x:v>
      </x:c>
      <x:c r="P1096" s="73" t="e">
        <x:f t="shared" si="220"/>
        <x:v>#VALUE!</x:v>
      </x:c>
      <x:c r="Q1096" s="68" t="e">
        <x:v>#VALUE!</x:v>
      </x:c>
      <x:c r="R1096" s="73" t="e">
        <x:f t="shared" si="221"/>
        <x:v>#VALUE!</x:v>
      </x:c>
      <x:c r="S1096" s="68" t="e">
        <x:v>#VALUE!</x:v>
      </x:c>
      <x:c r="T1096" s="73" t="e">
        <x:f t="shared" si="222"/>
        <x:v>#VALUE!</x:v>
      </x:c>
      <x:c r="U1096" s="26" t="e">
        <x:v>#VALUE!</x:v>
      </x:c>
      <x:c r="V1096" s="26">
        <x:f t="shared" si="223"/>
        <x:v>0</x:v>
      </x:c>
      <x:c r="W1096" s="73" t="e">
        <x:f t="shared" si="224"/>
        <x:v>#VALUE!</x:v>
      </x:c>
      <x:c r="X1096" s="74" t="e">
        <x:f t="shared" si="225"/>
        <x:v>#VALUE!</x:v>
      </x:c>
      <x:c r="Y1096" s="68" t="e">
        <x:f t="shared" si="226"/>
        <x:v>#VALUE!</x:v>
      </x:c>
      <x:c r="Z1096" s="68" t="e">
        <x:f t="shared" si="227"/>
        <x:v>#VALUE!</x:v>
      </x:c>
    </x:row>
    <x:row r="1097" spans="1:29" s="26" customFormat="1">
      <x:c r="A1097" s="118">
        <x:v>148</x:v>
      </x:c>
      <x:c r="B1097" s="118"/>
      <x:c r="C1097" s="113">
        <x:v>9</x:v>
      </x:c>
      <x:c r="D1097" s="210" t="s">
        <x:v>1521</x:v>
      </x:c>
      <x:c r="E1097" s="210" t="s">
        <x:v>1510</x:v>
      </x:c>
      <x:c r="F1097" s="20" t="s">
        <x:v>1522</x:v>
      </x:c>
      <x:c r="G1097" s="158" t="e">
        <x:f t="shared" si="219"/>
        <x:v>#VALUE!</x:v>
      </x:c>
      <x:c r="H1097" s="197">
        <x:f t="shared" si="219"/>
        <x:v>0</x:v>
      </x:c>
      <x:c r="I1097" s="285" t="e">
        <x:f t="shared" si="219"/>
        <x:v>#VALUE!</x:v>
      </x:c>
      <x:c r="J1097" s="106" t="e">
        <x:v>#VALUE!</x:v>
      </x:c>
      <x:c r="K1097" s="73" t="e">
        <x:v>#VALUE!</x:v>
      </x:c>
      <x:c r="L1097" s="68" t="e">
        <x:v>#VALUE!</x:v>
      </x:c>
      <x:c r="M1097" s="73" t="e">
        <x:v>#VALUE!</x:v>
      </x:c>
      <x:c r="N1097" s="159">
        <x:v>0</x:v>
      </x:c>
      <x:c r="O1097" s="106" t="e">
        <x:v>#VALUE!</x:v>
      </x:c>
      <x:c r="P1097" s="73" t="e">
        <x:f t="shared" si="220"/>
        <x:v>#VALUE!</x:v>
      </x:c>
      <x:c r="Q1097" s="68" t="e">
        <x:v>#VALUE!</x:v>
      </x:c>
      <x:c r="R1097" s="73" t="e">
        <x:f t="shared" si="221"/>
        <x:v>#VALUE!</x:v>
      </x:c>
      <x:c r="S1097" s="68" t="e">
        <x:v>#VALUE!</x:v>
      </x:c>
      <x:c r="T1097" s="73" t="e">
        <x:f t="shared" si="222"/>
        <x:v>#VALUE!</x:v>
      </x:c>
      <x:c r="U1097" s="26" t="e">
        <x:v>#VALUE!</x:v>
      </x:c>
      <x:c r="V1097" s="26">
        <x:f t="shared" si="223"/>
        <x:v>0</x:v>
      </x:c>
      <x:c r="W1097" s="73" t="e">
        <x:f t="shared" si="224"/>
        <x:v>#VALUE!</x:v>
      </x:c>
      <x:c r="X1097" s="74" t="e">
        <x:f t="shared" si="225"/>
        <x:v>#VALUE!</x:v>
      </x:c>
      <x:c r="Y1097" s="68" t="e">
        <x:f t="shared" si="226"/>
        <x:v>#VALUE!</x:v>
      </x:c>
      <x:c r="Z1097" s="68" t="e">
        <x:f t="shared" si="227"/>
        <x:v>#VALUE!</x:v>
      </x:c>
    </x:row>
    <x:row r="1098" spans="1:29" s="26" customFormat="1">
      <x:c r="A1098" s="118">
        <x:v>149</x:v>
      </x:c>
      <x:c r="B1098" s="118"/>
      <x:c r="C1098" s="113">
        <x:v>9</x:v>
      </x:c>
      <x:c r="D1098" s="210" t="s">
        <x:v>1496</x:v>
      </x:c>
      <x:c r="E1098" s="210" t="s">
        <x:v>1510</x:v>
      </x:c>
      <x:c r="F1098" s="20" t="s">
        <x:v>1497</x:v>
      </x:c>
      <x:c r="G1098" s="158" t="e">
        <x:f t="shared" si="219"/>
        <x:v>#VALUE!</x:v>
      </x:c>
      <x:c r="H1098" s="284">
        <x:f t="shared" si="219"/>
        <x:v>0</x:v>
      </x:c>
      <x:c r="I1098" s="285" t="e">
        <x:f t="shared" si="219"/>
        <x:v>#VALUE!</x:v>
      </x:c>
      <x:c r="J1098" s="106" t="e">
        <x:v>#VALUE!</x:v>
      </x:c>
      <x:c r="K1098" s="73" t="e">
        <x:v>#VALUE!</x:v>
      </x:c>
      <x:c r="L1098" s="68" t="e">
        <x:v>#VALUE!</x:v>
      </x:c>
      <x:c r="M1098" s="73" t="e">
        <x:v>#VALUE!</x:v>
      </x:c>
      <x:c r="N1098" s="159">
        <x:v>0</x:v>
      </x:c>
      <x:c r="O1098" s="106" t="e">
        <x:v>#VALUE!</x:v>
      </x:c>
      <x:c r="P1098" s="73" t="e">
        <x:f t="shared" si="220"/>
        <x:v>#VALUE!</x:v>
      </x:c>
      <x:c r="Q1098" s="68" t="e">
        <x:v>#VALUE!</x:v>
      </x:c>
      <x:c r="R1098" s="73" t="e">
        <x:f t="shared" si="221"/>
        <x:v>#VALUE!</x:v>
      </x:c>
      <x:c r="S1098" s="68" t="e">
        <x:v>#VALUE!</x:v>
      </x:c>
      <x:c r="T1098" s="73" t="e">
        <x:f t="shared" si="222"/>
        <x:v>#VALUE!</x:v>
      </x:c>
      <x:c r="U1098" s="26" t="e">
        <x:v>#VALUE!</x:v>
      </x:c>
      <x:c r="V1098" s="26">
        <x:f t="shared" si="223"/>
        <x:v>0</x:v>
      </x:c>
      <x:c r="W1098" s="73" t="e">
        <x:f t="shared" si="224"/>
        <x:v>#VALUE!</x:v>
      </x:c>
      <x:c r="X1098" s="74" t="e">
        <x:f t="shared" si="225"/>
        <x:v>#VALUE!</x:v>
      </x:c>
      <x:c r="Y1098" s="68" t="e">
        <x:f t="shared" si="226"/>
        <x:v>#VALUE!</x:v>
      </x:c>
      <x:c r="Z1098" s="68" t="e">
        <x:f t="shared" si="227"/>
        <x:v>#VALUE!</x:v>
      </x:c>
    </x:row>
    <x:row r="1099" spans="1:29" s="26" customFormat="1">
      <x:c r="A1099" s="118">
        <x:v>150</x:v>
      </x:c>
      <x:c r="B1099" s="118"/>
      <x:c r="C1099" s="113">
        <x:v>9</x:v>
      </x:c>
      <x:c r="D1099" s="210" t="s">
        <x:v>1498</x:v>
      </x:c>
      <x:c r="E1099" s="210" t="s">
        <x:v>1510</x:v>
      </x:c>
      <x:c r="F1099" s="20" t="s">
        <x:v>1499</x:v>
      </x:c>
      <x:c r="G1099" s="158" t="e">
        <x:f t="shared" si="219"/>
        <x:v>#VALUE!</x:v>
      </x:c>
      <x:c r="H1099" s="158">
        <x:f t="shared" si="219"/>
        <x:v>0</x:v>
      </x:c>
      <x:c r="I1099" s="285" t="e">
        <x:f t="shared" si="219"/>
        <x:v>#VALUE!</x:v>
      </x:c>
      <x:c r="J1099" s="106" t="e">
        <x:v>#VALUE!</x:v>
      </x:c>
      <x:c r="K1099" s="73" t="e">
        <x:v>#VALUE!</x:v>
      </x:c>
      <x:c r="L1099" s="68" t="e">
        <x:v>#VALUE!</x:v>
      </x:c>
      <x:c r="M1099" s="73" t="e">
        <x:v>#VALUE!</x:v>
      </x:c>
      <x:c r="N1099" s="159">
        <x:v>0</x:v>
      </x:c>
      <x:c r="O1099" s="106" t="e">
        <x:v>#VALUE!</x:v>
      </x:c>
      <x:c r="P1099" s="73" t="e">
        <x:f t="shared" si="220"/>
        <x:v>#VALUE!</x:v>
      </x:c>
      <x:c r="Q1099" s="68" t="e">
        <x:v>#VALUE!</x:v>
      </x:c>
      <x:c r="R1099" s="73" t="e">
        <x:f t="shared" si="221"/>
        <x:v>#VALUE!</x:v>
      </x:c>
      <x:c r="S1099" s="68" t="e">
        <x:v>#VALUE!</x:v>
      </x:c>
      <x:c r="T1099" s="73" t="e">
        <x:f t="shared" si="222"/>
        <x:v>#VALUE!</x:v>
      </x:c>
      <x:c r="U1099" s="26" t="e">
        <x:v>#VALUE!</x:v>
      </x:c>
      <x:c r="V1099" s="26">
        <x:f t="shared" si="223"/>
        <x:v>0</x:v>
      </x:c>
      <x:c r="W1099" s="73" t="e">
        <x:f t="shared" si="224"/>
        <x:v>#VALUE!</x:v>
      </x:c>
      <x:c r="X1099" s="74" t="e">
        <x:f t="shared" si="225"/>
        <x:v>#VALUE!</x:v>
      </x:c>
      <x:c r="Y1099" s="68" t="e">
        <x:f t="shared" si="226"/>
        <x:v>#VALUE!</x:v>
      </x:c>
      <x:c r="Z1099" s="68" t="e">
        <x:f t="shared" si="227"/>
        <x:v>#VALUE!</x:v>
      </x:c>
    </x:row>
    <x:row r="1100" spans="1:29" s="26" customFormat="1">
      <x:c r="A1100" s="118">
        <x:v>151</x:v>
      </x:c>
      <x:c r="B1100" s="118"/>
      <x:c r="C1100" s="113">
        <x:v>9</x:v>
      </x:c>
      <x:c r="D1100" s="210" t="s">
        <x:v>1515</x:v>
      </x:c>
      <x:c r="E1100" s="210" t="s">
        <x:v>1510</x:v>
      </x:c>
      <x:c r="F1100" s="20" t="s">
        <x:v>1526</x:v>
      </x:c>
      <x:c r="G1100" s="158" t="e">
        <x:f t="shared" si="219"/>
        <x:v>#VALUE!</x:v>
      </x:c>
      <x:c r="H1100" s="158">
        <x:f t="shared" si="219"/>
        <x:v>0</x:v>
      </x:c>
      <x:c r="I1100" s="285" t="e">
        <x:f t="shared" si="219"/>
        <x:v>#VALUE!</x:v>
      </x:c>
      <x:c r="J1100" s="106" t="e">
        <x:v>#VALUE!</x:v>
      </x:c>
      <x:c r="K1100" s="73" t="e">
        <x:v>#VALUE!</x:v>
      </x:c>
      <x:c r="L1100" s="68" t="e">
        <x:v>#VALUE!</x:v>
      </x:c>
      <x:c r="M1100" s="73" t="e">
        <x:v>#VALUE!</x:v>
      </x:c>
      <x:c r="N1100" s="159">
        <x:v>0</x:v>
      </x:c>
      <x:c r="O1100" s="106" t="e">
        <x:v>#VALUE!</x:v>
      </x:c>
      <x:c r="P1100" s="73" t="e">
        <x:f t="shared" si="220"/>
        <x:v>#VALUE!</x:v>
      </x:c>
      <x:c r="Q1100" s="68" t="e">
        <x:v>#VALUE!</x:v>
      </x:c>
      <x:c r="R1100" s="73" t="e">
        <x:f t="shared" si="221"/>
        <x:v>#VALUE!</x:v>
      </x:c>
      <x:c r="S1100" s="68" t="e">
        <x:v>#VALUE!</x:v>
      </x:c>
      <x:c r="T1100" s="73" t="e">
        <x:f t="shared" si="222"/>
        <x:v>#VALUE!</x:v>
      </x:c>
      <x:c r="U1100" s="26" t="e">
        <x:v>#VALUE!</x:v>
      </x:c>
      <x:c r="V1100" s="26">
        <x:f t="shared" si="223"/>
        <x:v>0</x:v>
      </x:c>
      <x:c r="W1100" s="73" t="e">
        <x:f t="shared" si="224"/>
        <x:v>#VALUE!</x:v>
      </x:c>
      <x:c r="X1100" s="74" t="e">
        <x:f t="shared" si="225"/>
        <x:v>#VALUE!</x:v>
      </x:c>
      <x:c r="Y1100" s="68" t="e">
        <x:f t="shared" si="226"/>
        <x:v>#VALUE!</x:v>
      </x:c>
      <x:c r="Z1100" s="68" t="e">
        <x:f t="shared" si="227"/>
        <x:v>#VALUE!</x:v>
      </x:c>
    </x:row>
    <x:row r="1101" spans="1:29" s="26" customFormat="1">
      <x:c r="A1101" s="118">
        <x:v>152</x:v>
      </x:c>
      <x:c r="B1101" s="118"/>
      <x:c r="C1101" s="113">
        <x:v>9</x:v>
      </x:c>
      <x:c r="D1101" s="210" t="s">
        <x:v>1505</x:v>
      </x:c>
      <x:c r="E1101" s="210" t="s">
        <x:v>1510</x:v>
      </x:c>
      <x:c r="F1101" s="20" t="s">
        <x:v>1506</x:v>
      </x:c>
      <x:c r="G1101" s="158" t="e">
        <x:f t="shared" si="219"/>
        <x:v>#VALUE!</x:v>
      </x:c>
      <x:c r="H1101" s="158">
        <x:f t="shared" si="219"/>
        <x:v>0</x:v>
      </x:c>
      <x:c r="I1101" s="285" t="e">
        <x:f t="shared" si="219"/>
        <x:v>#VALUE!</x:v>
      </x:c>
      <x:c r="J1101" s="106" t="e">
        <x:v>#VALUE!</x:v>
      </x:c>
      <x:c r="K1101" s="73" t="e">
        <x:v>#VALUE!</x:v>
      </x:c>
      <x:c r="L1101" s="68" t="e">
        <x:v>#VALUE!</x:v>
      </x:c>
      <x:c r="M1101" s="73" t="e">
        <x:v>#VALUE!</x:v>
      </x:c>
      <x:c r="N1101" s="159">
        <x:v>0</x:v>
      </x:c>
      <x:c r="O1101" s="106" t="e">
        <x:v>#VALUE!</x:v>
      </x:c>
      <x:c r="P1101" s="73" t="e">
        <x:f t="shared" si="220"/>
        <x:v>#VALUE!</x:v>
      </x:c>
      <x:c r="Q1101" s="68" t="e">
        <x:v>#VALUE!</x:v>
      </x:c>
      <x:c r="R1101" s="73" t="e">
        <x:f t="shared" si="221"/>
        <x:v>#VALUE!</x:v>
      </x:c>
      <x:c r="S1101" s="68" t="e">
        <x:v>#VALUE!</x:v>
      </x:c>
      <x:c r="T1101" s="73" t="e">
        <x:f t="shared" si="222"/>
        <x:v>#VALUE!</x:v>
      </x:c>
      <x:c r="U1101" s="26" t="e">
        <x:v>#VALUE!</x:v>
      </x:c>
      <x:c r="V1101" s="26">
        <x:f t="shared" si="223"/>
        <x:v>0</x:v>
      </x:c>
      <x:c r="W1101" s="73" t="e">
        <x:f t="shared" si="224"/>
        <x:v>#VALUE!</x:v>
      </x:c>
      <x:c r="X1101" s="74" t="e">
        <x:f t="shared" si="225"/>
        <x:v>#VALUE!</x:v>
      </x:c>
      <x:c r="Y1101" s="68" t="e">
        <x:f t="shared" si="226"/>
        <x:v>#VALUE!</x:v>
      </x:c>
      <x:c r="Z1101" s="68" t="e">
        <x:f t="shared" si="227"/>
        <x:v>#VALUE!</x:v>
      </x:c>
    </x:row>
    <x:row r="1102" spans="1:29" s="26" customFormat="1">
      <x:c r="A1102" s="118">
        <x:v>153</x:v>
      </x:c>
      <x:c r="B1102" s="118"/>
      <x:c r="C1102" s="113">
        <x:v>9</x:v>
      </x:c>
      <x:c r="D1102" s="210" t="s">
        <x:v>1431</x:v>
      </x:c>
      <x:c r="E1102" s="210" t="s">
        <x:v>1510</x:v>
      </x:c>
      <x:c r="F1102" s="20" t="s">
        <x:v>23</x:v>
      </x:c>
      <x:c r="G1102" s="158" t="e">
        <x:f t="shared" si="219"/>
        <x:v>#VALUE!</x:v>
      </x:c>
      <x:c r="H1102" s="158">
        <x:f t="shared" si="219"/>
        <x:v>0</x:v>
      </x:c>
      <x:c r="I1102" s="285" t="e">
        <x:f t="shared" si="219"/>
        <x:v>#VALUE!</x:v>
      </x:c>
      <x:c r="J1102" s="106" t="e">
        <x:v>#VALUE!</x:v>
      </x:c>
      <x:c r="K1102" s="73" t="e">
        <x:v>#VALUE!</x:v>
      </x:c>
      <x:c r="L1102" s="68" t="e">
        <x:v>#VALUE!</x:v>
      </x:c>
      <x:c r="M1102" s="73" t="e">
        <x:v>#VALUE!</x:v>
      </x:c>
      <x:c r="N1102" s="159">
        <x:v>0</x:v>
      </x:c>
      <x:c r="O1102" s="106" t="e">
        <x:v>#VALUE!</x:v>
      </x:c>
      <x:c r="P1102" s="73" t="e">
        <x:f t="shared" si="220"/>
        <x:v>#VALUE!</x:v>
      </x:c>
      <x:c r="Q1102" s="486">
        <x:v>1296</x:v>
      </x:c>
      <x:c r="R1102" s="73">
        <x:f t="shared" si="221"/>
        <x:v>0</x:v>
      </x:c>
      <x:c r="S1102" s="386"/>
      <x:c r="T1102" s="73">
        <x:f t="shared" si="222"/>
        <x:v>0</x:v>
      </x:c>
      <x:c r="U1102" s="26" t="e">
        <x:v>#VALUE!</x:v>
      </x:c>
      <x:c r="V1102" s="26">
        <x:f t="shared" si="223"/>
        <x:v>0</x:v>
      </x:c>
      <x:c r="W1102" s="73" t="e">
        <x:f t="shared" si="224"/>
        <x:v>#VALUE!</x:v>
      </x:c>
      <x:c r="X1102" s="74" t="e">
        <x:f t="shared" si="225"/>
        <x:v>#VALUE!</x:v>
      </x:c>
      <x:c r="Y1102" s="68" t="e">
        <x:f t="shared" si="226"/>
        <x:v>#VALUE!</x:v>
      </x:c>
      <x:c r="Z1102" s="68" t="e">
        <x:f t="shared" si="227"/>
        <x:v>#VALUE!</x:v>
      </x:c>
      <x:c r="AC1102" s="527" t="s">
        <x:v>1691</x:v>
      </x:c>
    </x:row>
    <x:row r="1103" spans="1:29" s="26" customFormat="1">
      <x:c r="A1103" s="118">
        <x:v>154</x:v>
      </x:c>
      <x:c r="B1103" s="118"/>
      <x:c r="C1103" s="113">
        <x:v>9</x:v>
      </x:c>
      <x:c r="D1103" s="210" t="s">
        <x:v>1507</x:v>
      </x:c>
      <x:c r="E1103" s="210" t="s">
        <x:v>1510</x:v>
      </x:c>
      <x:c r="F1103" s="20" t="s">
        <x:v>1508</x:v>
      </x:c>
      <x:c r="G1103" s="158" t="e">
        <x:f t="shared" si="219"/>
        <x:v>#VALUE!</x:v>
      </x:c>
      <x:c r="H1103" s="158">
        <x:f t="shared" si="219"/>
        <x:v>0</x:v>
      </x:c>
      <x:c r="I1103" s="285" t="e">
        <x:f t="shared" si="219"/>
        <x:v>#VALUE!</x:v>
      </x:c>
      <x:c r="J1103" s="106" t="e">
        <x:v>#VALUE!</x:v>
      </x:c>
      <x:c r="K1103" s="73" t="e">
        <x:v>#VALUE!</x:v>
      </x:c>
      <x:c r="L1103" s="68" t="e">
        <x:v>#VALUE!</x:v>
      </x:c>
      <x:c r="M1103" s="73" t="e">
        <x:v>#VALUE!</x:v>
      </x:c>
      <x:c r="N1103" s="159">
        <x:v>0</x:v>
      </x:c>
      <x:c r="O1103" s="106" t="e">
        <x:v>#VALUE!</x:v>
      </x:c>
      <x:c r="P1103" s="73" t="e">
        <x:f t="shared" si="220"/>
        <x:v>#VALUE!</x:v>
      </x:c>
      <x:c r="Q1103" s="68" t="e">
        <x:v>#VALUE!</x:v>
      </x:c>
      <x:c r="R1103" s="73" t="e">
        <x:f t="shared" si="221"/>
        <x:v>#VALUE!</x:v>
      </x:c>
      <x:c r="S1103" s="68" t="e">
        <x:v>#VALUE!</x:v>
      </x:c>
      <x:c r="T1103" s="73" t="e">
        <x:f t="shared" si="222"/>
        <x:v>#VALUE!</x:v>
      </x:c>
      <x:c r="U1103" s="26" t="e">
        <x:v>#VALUE!</x:v>
      </x:c>
      <x:c r="V1103" s="26">
        <x:f t="shared" si="223"/>
        <x:v>0</x:v>
      </x:c>
      <x:c r="W1103" s="73" t="e">
        <x:f t="shared" si="224"/>
        <x:v>#VALUE!</x:v>
      </x:c>
      <x:c r="X1103" s="74" t="e">
        <x:f t="shared" si="225"/>
        <x:v>#VALUE!</x:v>
      </x:c>
      <x:c r="Y1103" s="68" t="e">
        <x:f t="shared" si="226"/>
        <x:v>#VALUE!</x:v>
      </x:c>
      <x:c r="Z1103" s="68" t="e">
        <x:f t="shared" si="227"/>
        <x:v>#VALUE!</x:v>
      </x:c>
    </x:row>
    <x:row r="1104" spans="1:29" s="26" customFormat="1">
      <x:c r="A1104" s="118">
        <x:v>155</x:v>
      </x:c>
      <x:c r="B1104" s="118"/>
      <x:c r="C1104" s="113">
        <x:v>9</x:v>
      </x:c>
      <x:c r="D1104" s="210" t="s">
        <x:v>1509</x:v>
      </x:c>
      <x:c r="E1104" s="210" t="s">
        <x:v>1510</x:v>
      </x:c>
      <x:c r="F1104" s="20" t="s">
        <x:v>1508</x:v>
      </x:c>
      <x:c r="G1104" s="158" t="e">
        <x:f t="shared" si="219"/>
        <x:v>#VALUE!</x:v>
      </x:c>
      <x:c r="H1104" s="158">
        <x:f t="shared" si="219"/>
        <x:v>0</x:v>
      </x:c>
      <x:c r="I1104" s="285" t="e">
        <x:f t="shared" si="219"/>
        <x:v>#VALUE!</x:v>
      </x:c>
      <x:c r="J1104" s="106" t="e">
        <x:v>#VALUE!</x:v>
      </x:c>
      <x:c r="K1104" s="73" t="e">
        <x:v>#VALUE!</x:v>
      </x:c>
      <x:c r="L1104" s="68" t="e">
        <x:v>#VALUE!</x:v>
      </x:c>
      <x:c r="M1104" s="73" t="e">
        <x:v>#VALUE!</x:v>
      </x:c>
      <x:c r="N1104" s="159">
        <x:v>0</x:v>
      </x:c>
      <x:c r="O1104" s="106" t="e">
        <x:v>#VALUE!</x:v>
      </x:c>
      <x:c r="P1104" s="73" t="e">
        <x:f t="shared" si="220"/>
        <x:v>#VALUE!</x:v>
      </x:c>
      <x:c r="Q1104" s="68" t="e">
        <x:v>#VALUE!</x:v>
      </x:c>
      <x:c r="R1104" s="73" t="e">
        <x:f t="shared" si="221"/>
        <x:v>#VALUE!</x:v>
      </x:c>
      <x:c r="S1104" s="68" t="e">
        <x:v>#VALUE!</x:v>
      </x:c>
      <x:c r="T1104" s="73" t="e">
        <x:f t="shared" si="222"/>
        <x:v>#VALUE!</x:v>
      </x:c>
      <x:c r="U1104" s="26" t="e">
        <x:v>#VALUE!</x:v>
      </x:c>
      <x:c r="V1104" s="26">
        <x:f t="shared" si="223"/>
        <x:v>0</x:v>
      </x:c>
      <x:c r="W1104" s="73" t="e">
        <x:f t="shared" si="224"/>
        <x:v>#VALUE!</x:v>
      </x:c>
      <x:c r="X1104" s="74" t="e">
        <x:f t="shared" si="225"/>
        <x:v>#VALUE!</x:v>
      </x:c>
      <x:c r="Y1104" s="68" t="e">
        <x:f t="shared" si="226"/>
        <x:v>#VALUE!</x:v>
      </x:c>
      <x:c r="Z1104" s="68" t="e">
        <x:f t="shared" si="227"/>
        <x:v>#VALUE!</x:v>
      </x:c>
    </x:row>
    <x:row r="1105" spans="1:29" s="26" customFormat="1" ht="14.25" thickBot="1">
      <x:c r="A1105" s="118">
        <x:v>156</x:v>
      </x:c>
      <x:c r="B1105" s="118"/>
      <x:c r="C1105" s="113">
        <x:v>9</x:v>
      </x:c>
      <x:c r="D1105" s="210" t="s">
        <x:v>1566</x:v>
      </x:c>
      <x:c r="E1105" s="210" t="s">
        <x:v>84</x:v>
      </x:c>
      <x:c r="F1105" s="20" t="s">
        <x:v>10</x:v>
      </x:c>
      <x:c r="G1105" s="158" t="e">
        <x:f t="shared" si="219"/>
        <x:v>#VALUE!</x:v>
      </x:c>
      <x:c r="H1105" s="158">
        <x:f t="shared" si="219"/>
        <x:v>0</x:v>
      </x:c>
      <x:c r="I1105" s="285" t="e">
        <x:f t="shared" si="219"/>
        <x:v>#VALUE!</x:v>
      </x:c>
      <x:c r="J1105" s="106" t="e">
        <x:v>#VALUE!</x:v>
      </x:c>
      <x:c r="K1105" s="73" t="e">
        <x:v>#VALUE!</x:v>
      </x:c>
      <x:c r="L1105" s="68" t="e">
        <x:v>#VALUE!</x:v>
      </x:c>
      <x:c r="M1105" s="73" t="e">
        <x:v>#VALUE!</x:v>
      </x:c>
      <x:c r="N1105" s="159">
        <x:v>0</x:v>
      </x:c>
      <x:c r="O1105" s="106" t="e">
        <x:v>#VALUE!</x:v>
      </x:c>
      <x:c r="P1105" s="73" t="e">
        <x:f t="shared" si="220"/>
        <x:v>#VALUE!</x:v>
      </x:c>
      <x:c r="Q1105" s="68" t="e">
        <x:v>#VALUE!</x:v>
      </x:c>
      <x:c r="R1105" s="73" t="e">
        <x:f t="shared" si="221"/>
        <x:v>#VALUE!</x:v>
      </x:c>
      <x:c r="S1105" s="68">
        <x:v>1</x:v>
      </x:c>
      <x:c r="T1105" s="73">
        <x:f t="shared" si="222"/>
        <x:v>0</x:v>
      </x:c>
      <x:c r="U1105" s="26" t="e">
        <x:v>#VALUE!</x:v>
      </x:c>
      <x:c r="V1105" s="26">
        <x:f t="shared" si="223"/>
        <x:v>0</x:v>
      </x:c>
      <x:c r="W1105" s="73" t="e">
        <x:f t="shared" si="224"/>
        <x:v>#VALUE!</x:v>
      </x:c>
      <x:c r="X1105" s="74" t="e">
        <x:f t="shared" si="225"/>
        <x:v>#VALUE!</x:v>
      </x:c>
      <x:c r="Y1105" s="68" t="e">
        <x:f t="shared" si="226"/>
        <x:v>#VALUE!</x:v>
      </x:c>
      <x:c r="Z1105" s="68" t="e">
        <x:f t="shared" si="227"/>
        <x:v>#VALUE!</x:v>
      </x:c>
      <x:c r="AC1105" s="527" t="s">
        <x:v>1692</x:v>
      </x:c>
    </x:row>
    <x:row r="1106" spans="1:29" ht="15" collapsed="1" thickTop="1" thickBot="1">
      <x:c r="C1106" s="117">
        <x:v>9</x:v>
      </x:c>
      <x:c r="D1106" s="75"/>
      <x:c r="E1106" s="75"/>
      <x:c r="F1106" s="76" t="s">
        <x:v>117</x:v>
      </x:c>
      <x:c r="G1106" s="286" t="e">
        <x:f>SUM(G950:G1105)</x:f>
        <x:v>#VALUE!</x:v>
      </x:c>
      <x:c r="H1106" s="286"/>
      <x:c r="I1106" s="286" t="e">
        <x:f>SUM(I950:I1105)</x:f>
        <x:v>#VALUE!</x:v>
      </x:c>
      <x:c r="J1106" s="286" t="e">
        <x:f>SUM(J950:J1105)</x:f>
        <x:v>#VALUE!</x:v>
      </x:c>
      <x:c r="K1106" s="286" t="e">
        <x:f>SUM(K950:K1105)</x:f>
        <x:v>#VALUE!</x:v>
      </x:c>
      <x:c r="L1106" s="286" t="e">
        <x:f>SUM(L950:L1105)</x:f>
        <x:v>#VALUE!</x:v>
      </x:c>
      <x:c r="M1106" s="286" t="e">
        <x:f>SUM(M950:M1105)</x:f>
        <x:v>#VALUE!</x:v>
      </x:c>
      <x:c r="N1106" s="160"/>
      <x:c r="O1106" s="286" t="e">
        <x:f t="shared" ref="O1106:U1106" si="228">SUM(O950:O1105)</x:f>
        <x:v>#VALUE!</x:v>
      </x:c>
      <x:c r="P1106" s="286" t="e">
        <x:f t="shared" si="228"/>
        <x:v>#VALUE!</x:v>
      </x:c>
      <x:c r="Q1106" s="286" t="e">
        <x:f t="shared" si="228"/>
        <x:v>#VALUE!</x:v>
      </x:c>
      <x:c r="R1106" s="286" t="e">
        <x:f t="shared" si="228"/>
        <x:v>#VALUE!</x:v>
      </x:c>
      <x:c r="S1106" s="286" t="e">
        <x:f t="shared" si="228"/>
        <x:v>#VALUE!</x:v>
      </x:c>
      <x:c r="T1106" s="286" t="e">
        <x:f t="shared" si="228"/>
        <x:v>#VALUE!</x:v>
      </x:c>
      <x:c r="U1106" s="286" t="e">
        <x:f t="shared" si="228"/>
        <x:v>#VALUE!</x:v>
      </x:c>
      <x:c r="V1106" s="75"/>
      <x:c r="W1106" s="286" t="e">
        <x:f>SUM(W950:W1105)</x:f>
        <x:v>#VALUE!</x:v>
      </x:c>
      <x:c r="X1106" s="286" t="e">
        <x:f>SUM(X950:X1105)</x:f>
        <x:v>#VALUE!</x:v>
      </x:c>
      <x:c r="Y1106" s="286" t="e">
        <x:f>SUM(Y950:Y1105)</x:f>
        <x:v>#VALUE!</x:v>
      </x:c>
      <x:c r="Z1106" s="286" t="e">
        <x:f>SUM(Z950:Z1105)</x:f>
        <x:v>#VALUE!</x:v>
      </x:c>
    </x:row>
    <x:row r="1107" spans="1:29">
      <x:c r="C1107" s="118"/>
      <x:c r="D1107" s="26"/>
      <x:c r="E1107" s="26"/>
      <x:c r="F1107" s="26"/>
      <x:c r="G1107" s="289"/>
      <x:c r="H1107" s="289"/>
      <x:c r="I1107" s="289"/>
      <x:c r="J1107" s="526" t="e">
        <x:f>+J1106/O1106-1</x:f>
        <x:v>#VALUE!</x:v>
      </x:c>
      <x:c r="K1107" s="289"/>
      <x:c r="L1107" s="289"/>
      <x:c r="M1107" s="289"/>
      <x:c r="N1107" s="72"/>
      <x:c r="O1107" s="289"/>
      <x:c r="P1107" s="289"/>
      <x:c r="Q1107" s="289"/>
      <x:c r="R1107" s="289"/>
      <x:c r="S1107" s="289"/>
      <x:c r="T1107" s="289"/>
      <x:c r="U1107" s="289"/>
      <x:c r="V1107" s="26"/>
      <x:c r="W1107" s="289"/>
      <x:c r="X1107" s="289"/>
      <x:c r="Z1107" s="289">
        <x:v>66089824.84451621</x:v>
      </x:c>
    </x:row>
    <x:row r="1108" spans="1:29">
      <x:c r="C1108" s="118"/>
      <x:c r="D1108" s="26"/>
      <x:c r="E1108" s="26"/>
      <x:c r="F1108" s="26"/>
      <x:c r="G1108" s="289"/>
      <x:c r="H1108" s="289"/>
      <x:c r="I1108" s="289"/>
      <x:c r="J1108" s="289"/>
      <x:c r="K1108" s="289"/>
      <x:c r="L1108" s="289"/>
      <x:c r="M1108" s="289"/>
      <x:c r="N1108" s="72"/>
      <x:c r="O1108" s="289"/>
      <x:c r="P1108" s="289"/>
      <x:c r="Q1108" s="289"/>
      <x:c r="R1108" s="289"/>
      <x:c r="S1108" s="289"/>
      <x:c r="T1108" s="289"/>
      <x:c r="U1108" s="289"/>
      <x:c r="V1108" s="26"/>
      <x:c r="W1108" s="289"/>
      <x:c r="X1108" s="289"/>
      <x:c r="Y1108" s="289"/>
      <x:c r="Z1108" s="289"/>
    </x:row>
    <x:row r="1109" spans="1:29">
      <x:c r="C1109" s="118"/>
      <x:c r="D1109" s="26"/>
      <x:c r="E1109" s="26"/>
      <x:c r="F1109" s="26"/>
      <x:c r="G1109" s="289"/>
      <x:c r="H1109" s="289"/>
      <x:c r="I1109" s="289"/>
      <x:c r="J1109" s="289"/>
      <x:c r="K1109" s="289"/>
      <x:c r="L1109" s="289"/>
      <x:c r="M1109" s="526"/>
      <x:c r="N1109" s="72"/>
      <x:c r="O1109" s="289"/>
      <x:c r="P1109" s="289"/>
      <x:c r="Q1109" s="289"/>
      <x:c r="R1109" s="289"/>
      <x:c r="S1109" s="289"/>
      <x:c r="T1109" s="289"/>
      <x:c r="U1109" s="289"/>
      <x:c r="V1109" s="26"/>
      <x:c r="W1109" s="289"/>
      <x:c r="X1109" s="289"/>
      <x:c r="Y1109" s="289"/>
      <x:c r="Z1109" s="289"/>
    </x:row>
    <x:row r="1110" spans="1:29">
      <x:c r="C1110" s="118"/>
      <x:c r="D1110" s="26"/>
      <x:c r="E1110" s="26"/>
      <x:c r="F1110" s="26"/>
      <x:c r="G1110" s="289"/>
      <x:c r="H1110" s="289"/>
      <x:c r="I1110" s="289"/>
      <x:c r="J1110" s="72"/>
      <x:c r="K1110" s="20" t="e">
        <x:v>#VALUE!</x:v>
      </x:c>
      <x:c r="L1110" s="72"/>
      <x:c r="M1110" s="72"/>
      <x:c r="N1110" s="72"/>
      <x:c r="O1110" s="72"/>
      <x:c r="P1110" s="72"/>
      <x:c r="Q1110" s="72"/>
      <x:c r="R1110" s="72"/>
      <x:c r="S1110" s="72"/>
      <x:c r="T1110" s="72"/>
      <x:c r="U1110" s="72"/>
      <x:c r="V1110" s="26"/>
      <x:c r="W1110" s="72"/>
      <x:c r="X1110" s="26"/>
      <x:c r="Y1110" s="72"/>
    </x:row>
    <x:row r="1111" spans="1:29">
      <x:c r="K1111" s="20" t="e">
        <x:v>#VALUE!</x:v>
      </x:c>
    </x:row>
    <x:row r="1112" spans="1:29" ht="14.25" thickBot="1">
      <x:c r="C1112" s="119" t="s">
        <x:v>99</x:v>
      </x:c>
      <x:c r="D1112" s="26"/>
      <x:c r="E1112" s="26"/>
      <x:c r="F1112" s="26"/>
      <x:c r="G1112" s="281" t="s">
        <x:v>100</x:v>
      </x:c>
      <x:c r="J1112" s="275" t="s">
        <x:v>101</x:v>
      </x:c>
      <x:c r="K1112" s="26"/>
      <x:c r="L1112" s="275" t="s">
        <x:v>1599</x:v>
      </x:c>
      <x:c r="M1112" s="26"/>
      <x:c r="N1112" s="26"/>
      <x:c r="O1112" s="275" t="s">
        <x:v>102</x:v>
      </x:c>
      <x:c r="P1112" s="26"/>
      <x:c r="Q1112" s="275" t="s">
        <x:v>103</x:v>
      </x:c>
      <x:c r="R1112" s="26"/>
      <x:c r="S1112" s="275" t="s">
        <x:v>104</x:v>
      </x:c>
      <x:c r="T1112" s="26"/>
      <x:c r="U1112" s="275" t="s">
        <x:v>105</x:v>
      </x:c>
      <x:c r="V1112" s="26"/>
      <x:c r="W1112" s="67" t="s">
        <x:v>106</x:v>
      </x:c>
      <x:c r="X1112" s="67"/>
      <x:c r="Y1112" s="81"/>
      <x:c r="Z1112" s="68"/>
    </x:row>
    <x:row r="1113" spans="1:29">
      <x:c r="C1113" s="69" t="s">
        <x:v>120</x:v>
      </x:c>
      <x:c r="D1113" s="69" t="s">
        <x:v>5</x:v>
      </x:c>
      <x:c r="E1113" s="69" t="s">
        <x:v>6</x:v>
      </x:c>
      <x:c r="F1113" s="70" t="s">
        <x:v>7</x:v>
      </x:c>
      <x:c r="G1113" s="282" t="s">
        <x:v>108</x:v>
      </x:c>
      <x:c r="H1113" s="282" t="s">
        <x:v>109</x:v>
      </x:c>
      <x:c r="I1113" s="283" t="s">
        <x:v>110</x:v>
      </x:c>
      <x:c r="J1113" s="69" t="s">
        <x:v>108</x:v>
      </x:c>
      <x:c r="K1113" s="70" t="s">
        <x:v>110</x:v>
      </x:c>
      <x:c r="L1113" s="65" t="s">
        <x:v>113</x:v>
      </x:c>
      <x:c r="M1113" s="66" t="s">
        <x:v>110</x:v>
      </x:c>
      <x:c r="N1113" s="71" t="s">
        <x:v>111</x:v>
      </x:c>
      <x:c r="O1113" s="69" t="s">
        <x:v>108</x:v>
      </x:c>
      <x:c r="P1113" s="70" t="s">
        <x:v>112</x:v>
      </x:c>
      <x:c r="Q1113" s="65" t="s">
        <x:v>113</x:v>
      </x:c>
      <x:c r="R1113" s="66" t="s">
        <x:v>110</x:v>
      </x:c>
      <x:c r="S1113" s="65" t="s">
        <x:v>113</x:v>
      </x:c>
      <x:c r="T1113" s="66" t="s">
        <x:v>110</x:v>
      </x:c>
      <x:c r="U1113" s="69" t="s">
        <x:v>116</x:v>
      </x:c>
      <x:c r="V1113" s="65" t="s">
        <x:v>114</x:v>
      </x:c>
      <x:c r="W1113" s="66" t="s">
        <x:v>110</x:v>
      </x:c>
      <x:c r="X1113" s="71" t="s">
        <x:v>115</x:v>
      </x:c>
      <x:c r="Y1113" s="69" t="s">
        <x:v>121</x:v>
      </x:c>
      <x:c r="Z1113" s="69" t="s">
        <x:v>115</x:v>
      </x:c>
      <x:c r="AC1113" s="20" t="s">
        <x:v>1725</x:v>
      </x:c>
    </x:row>
    <x:row r="1114" spans="1:29">
      <x:c r="A1114" s="118">
        <x:v>1</x:v>
      </x:c>
      <x:c r="B1114" s="118"/>
      <x:c r="C1114" s="113">
        <x:v>10</x:v>
      </x:c>
      <x:c r="D1114" s="20" t="s">
        <x:v>1562</x:v>
      </x:c>
      <x:c r="E1114" s="68" t="s">
        <x:v>1563</x:v>
      </x:c>
      <x:c r="F1114" s="20" t="s">
        <x:v>1578</x:v>
      </x:c>
      <x:c r="G1114" s="158" t="e">
        <x:f t="shared" ref="G1114:I1145" si="229">SUMIFS(U:U,$D:$D,$D1114,$C:$C,$C1114-1)</x:f>
        <x:v>#VALUE!</x:v>
      </x:c>
      <x:c r="H1114" s="158">
        <x:f t="shared" si="229"/>
        <x:v>0</x:v>
      </x:c>
      <x:c r="I1114" s="285" t="e">
        <x:f t="shared" si="229"/>
        <x:v>#VALUE!</x:v>
      </x:c>
      <x:c r="J1114" s="106" t="e">
        <x:v>#VALUE!</x:v>
      </x:c>
      <x:c r="K1114" s="73" t="e">
        <x:v>#VALUE!</x:v>
      </x:c>
      <x:c r="L1114" s="68" t="e">
        <x:v>#VALUE!</x:v>
      </x:c>
      <x:c r="M1114" s="73" t="e">
        <x:v>#VALUE!</x:v>
      </x:c>
      <x:c r="N1114" s="159">
        <x:v>0</x:v>
      </x:c>
      <x:c r="O1114" s="106" t="e">
        <x:v>#VALUE!</x:v>
      </x:c>
      <x:c r="P1114" s="73" t="e">
        <x:f t="shared" ref="P1114:P1177" si="230">+IF(O1114&lt;&gt;0,O1114*N1114,)</x:f>
        <x:v>#VALUE!</x:v>
      </x:c>
      <x:c r="Q1114" s="68" t="e">
        <x:v>#VALUE!</x:v>
      </x:c>
      <x:c r="R1114" s="73" t="e">
        <x:f t="shared" ref="R1114:R1177" si="231">+IF(Q1114&lt;&gt;0,Q1114*N1114,)</x:f>
        <x:v>#VALUE!</x:v>
      </x:c>
      <x:c r="S1114" s="68" t="e">
        <x:v>#VALUE!</x:v>
      </x:c>
      <x:c r="T1114" s="73" t="e">
        <x:f t="shared" ref="T1114:T1177" si="232">+IF(S1114&lt;&gt;0,S1114*N1114,)</x:f>
        <x:v>#VALUE!</x:v>
      </x:c>
      <x:c r="U1114" s="26" t="e">
        <x:v>#VALUE!</x:v>
      </x:c>
      <x:c r="V1114" s="26">
        <x:f t="shared" ref="V1114:V1177" si="233">+N1114</x:f>
        <x:v>0</x:v>
      </x:c>
      <x:c r="W1114" s="73" t="e">
        <x:f t="shared" ref="W1114:W1177" si="234">+IF(U1114&lt;&gt;0,U1114*N1114,)</x:f>
        <x:v>#VALUE!</x:v>
      </x:c>
      <x:c r="X1114" s="74" t="e">
        <x:f t="shared" ref="X1114:X1177" si="235">+I1114+K1114-P1114-R1114-W1114-T1114+M1114</x:f>
        <x:v>#VALUE!</x:v>
      </x:c>
      <x:c r="Y1114" s="68" t="e">
        <x:f t="shared" ref="Y1114:Y1177" si="236">+G1114+J1114+L1114-O1114-Q1114-S1114</x:f>
        <x:v>#VALUE!</x:v>
      </x:c>
      <x:c r="Z1114" s="68" t="e">
        <x:f t="shared" ref="Z1114:Z1177" si="237">+U1114-Y1114</x:f>
        <x:v>#VALUE!</x:v>
      </x:c>
    </x:row>
    <x:row r="1115" spans="1:29">
      <x:c r="A1115" s="118">
        <x:v>2</x:v>
      </x:c>
      <x:c r="B1115" s="118"/>
      <x:c r="C1115" s="113">
        <x:v>10</x:v>
      </x:c>
      <x:c r="D1115" s="20" t="s">
        <x:v>1560</x:v>
      </x:c>
      <x:c r="E1115" s="20" t="s">
        <x:v>1561</x:v>
      </x:c>
      <x:c r="F1115" s="20" t="s">
        <x:v>1578</x:v>
      </x:c>
      <x:c r="G1115" s="158" t="e">
        <x:f t="shared" si="229"/>
        <x:v>#VALUE!</x:v>
      </x:c>
      <x:c r="H1115" s="158">
        <x:f t="shared" si="229"/>
        <x:v>0</x:v>
      </x:c>
      <x:c r="I1115" s="285" t="e">
        <x:f t="shared" si="229"/>
        <x:v>#VALUE!</x:v>
      </x:c>
      <x:c r="J1115" s="106" t="e">
        <x:v>#VALUE!</x:v>
      </x:c>
      <x:c r="K1115" s="73" t="e">
        <x:v>#VALUE!</x:v>
      </x:c>
      <x:c r="L1115" s="68" t="e">
        <x:v>#VALUE!</x:v>
      </x:c>
      <x:c r="M1115" s="73" t="e">
        <x:v>#VALUE!</x:v>
      </x:c>
      <x:c r="N1115" s="159">
        <x:v>0</x:v>
      </x:c>
      <x:c r="O1115" s="106" t="e">
        <x:v>#VALUE!</x:v>
      </x:c>
      <x:c r="P1115" s="73" t="e">
        <x:f t="shared" si="230"/>
        <x:v>#VALUE!</x:v>
      </x:c>
      <x:c r="Q1115" s="68" t="e">
        <x:v>#VALUE!</x:v>
      </x:c>
      <x:c r="R1115" s="73" t="e">
        <x:f t="shared" si="231"/>
        <x:v>#VALUE!</x:v>
      </x:c>
      <x:c r="S1115" s="68" t="e">
        <x:v>#VALUE!</x:v>
      </x:c>
      <x:c r="T1115" s="73" t="e">
        <x:f t="shared" si="232"/>
        <x:v>#VALUE!</x:v>
      </x:c>
      <x:c r="U1115" s="26" t="e">
        <x:v>#VALUE!</x:v>
      </x:c>
      <x:c r="V1115" s="26">
        <x:f t="shared" si="233"/>
        <x:v>0</x:v>
      </x:c>
      <x:c r="W1115" s="73" t="e">
        <x:f t="shared" si="234"/>
        <x:v>#VALUE!</x:v>
      </x:c>
      <x:c r="X1115" s="74" t="e">
        <x:f t="shared" si="235"/>
        <x:v>#VALUE!</x:v>
      </x:c>
      <x:c r="Y1115" s="68" t="e">
        <x:f t="shared" si="236"/>
        <x:v>#VALUE!</x:v>
      </x:c>
      <x:c r="Z1115" s="68" t="e">
        <x:f t="shared" si="237"/>
        <x:v>#VALUE!</x:v>
      </x:c>
    </x:row>
    <x:row r="1116" spans="1:29">
      <x:c r="A1116" s="118">
        <x:v>3</x:v>
      </x:c>
      <x:c r="B1116" s="118"/>
      <x:c r="C1116" s="113">
        <x:v>10</x:v>
      </x:c>
      <x:c r="D1116" s="544" t="s">
        <x:v>8</x:v>
      </x:c>
      <x:c r="E1116" s="544" t="s">
        <x:v>9</x:v>
      </x:c>
      <x:c r="F1116" s="544" t="s">
        <x:v>10</x:v>
      </x:c>
      <x:c r="G1116" s="545" t="e">
        <x:f t="shared" si="229"/>
        <x:v>#VALUE!</x:v>
      </x:c>
      <x:c r="H1116" s="545">
        <x:f t="shared" si="229"/>
        <x:v>2720.707010526799</x:v>
      </x:c>
      <x:c r="I1116" s="546" t="e">
        <x:f t="shared" si="229"/>
        <x:v>#VALUE!</x:v>
      </x:c>
      <x:c r="J1116" s="547" t="e">
        <x:v>#VALUE!</x:v>
      </x:c>
      <x:c r="K1116" s="548" t="e">
        <x:v>#VALUE!</x:v>
      </x:c>
      <x:c r="L1116" s="549" t="e">
        <x:v>#VALUE!</x:v>
      </x:c>
      <x:c r="M1116" s="548" t="e">
        <x:v>#VALUE!</x:v>
      </x:c>
      <x:c r="N1116" s="550">
        <x:v>2720.707010526799</x:v>
      </x:c>
      <x:c r="O1116" s="547" t="e">
        <x:v>#VALUE!</x:v>
      </x:c>
      <x:c r="P1116" s="548" t="e">
        <x:f t="shared" si="230"/>
        <x:v>#VALUE!</x:v>
      </x:c>
      <x:c r="Q1116" s="549" t="e">
        <x:v>#VALUE!</x:v>
      </x:c>
      <x:c r="R1116" s="548" t="e">
        <x:f t="shared" si="231"/>
        <x:v>#VALUE!</x:v>
      </x:c>
      <x:c r="S1116" s="549" t="e">
        <x:v>#VALUE!</x:v>
      </x:c>
      <x:c r="T1116" s="548" t="e">
        <x:f t="shared" si="232"/>
        <x:v>#VALUE!</x:v>
      </x:c>
      <x:c r="U1116" s="551" t="e">
        <x:v>#VALUE!</x:v>
      </x:c>
      <x:c r="V1116" s="551">
        <x:f t="shared" si="233"/>
        <x:v>2720.707010526799</x:v>
      </x:c>
      <x:c r="W1116" s="548" t="e">
        <x:f t="shared" si="234"/>
        <x:v>#VALUE!</x:v>
      </x:c>
      <x:c r="X1116" s="552" t="e">
        <x:f t="shared" si="235"/>
        <x:v>#VALUE!</x:v>
      </x:c>
      <x:c r="Y1116" s="549" t="e">
        <x:f t="shared" si="236"/>
        <x:v>#VALUE!</x:v>
      </x:c>
      <x:c r="Z1116" s="549" t="e">
        <x:f t="shared" si="237"/>
        <x:v>#VALUE!</x:v>
      </x:c>
      <x:c r="AC1116" s="20" t="s">
        <x:v>1705</x:v>
      </x:c>
    </x:row>
    <x:row r="1117" spans="1:29">
      <x:c r="A1117" s="118">
        <x:v>4</x:v>
      </x:c>
      <x:c r="B1117" s="118"/>
      <x:c r="C1117" s="113">
        <x:v>10</x:v>
      </x:c>
      <x:c r="D1117" s="20" t="s">
        <x:v>1651</x:v>
      </x:c>
      <x:c r="E1117" s="20" t="s">
        <x:v>9</x:v>
      </x:c>
      <x:c r="F1117" s="20" t="s">
        <x:v>10</x:v>
      </x:c>
      <x:c r="G1117" s="158" t="e">
        <x:f t="shared" si="229"/>
        <x:v>#VALUE!</x:v>
      </x:c>
      <x:c r="H1117" s="158">
        <x:f t="shared" si="229"/>
        <x:v>0</x:v>
      </x:c>
      <x:c r="I1117" s="285" t="e">
        <x:f t="shared" si="229"/>
        <x:v>#VALUE!</x:v>
      </x:c>
      <x:c r="J1117" s="106" t="e">
        <x:v>#VALUE!</x:v>
      </x:c>
      <x:c r="K1117" s="73" t="e">
        <x:v>#VALUE!</x:v>
      </x:c>
      <x:c r="L1117" s="68" t="e">
        <x:v>#VALUE!</x:v>
      </x:c>
      <x:c r="M1117" s="73" t="e">
        <x:v>#VALUE!</x:v>
      </x:c>
      <x:c r="N1117" s="159">
        <x:v>0</x:v>
      </x:c>
      <x:c r="O1117" s="106" t="e">
        <x:v>#VALUE!</x:v>
      </x:c>
      <x:c r="P1117" s="73" t="e">
        <x:f t="shared" si="230"/>
        <x:v>#VALUE!</x:v>
      </x:c>
      <x:c r="Q1117" s="68" t="e">
        <x:v>#VALUE!</x:v>
      </x:c>
      <x:c r="R1117" s="73" t="e">
        <x:f t="shared" si="231"/>
        <x:v>#VALUE!</x:v>
      </x:c>
      <x:c r="S1117" s="68" t="e">
        <x:v>#VALUE!</x:v>
      </x:c>
      <x:c r="T1117" s="73" t="e">
        <x:f t="shared" si="232"/>
        <x:v>#VALUE!</x:v>
      </x:c>
      <x:c r="U1117" s="26" t="e">
        <x:v>#VALUE!</x:v>
      </x:c>
      <x:c r="V1117" s="26">
        <x:f t="shared" si="233"/>
        <x:v>0</x:v>
      </x:c>
      <x:c r="W1117" s="73" t="e">
        <x:f t="shared" si="234"/>
        <x:v>#VALUE!</x:v>
      </x:c>
      <x:c r="X1117" s="74" t="e">
        <x:f t="shared" si="235"/>
        <x:v>#VALUE!</x:v>
      </x:c>
      <x:c r="Y1117" s="68" t="e">
        <x:f t="shared" si="236"/>
        <x:v>#VALUE!</x:v>
      </x:c>
      <x:c r="Z1117" s="68" t="e">
        <x:f t="shared" si="237"/>
        <x:v>#VALUE!</x:v>
      </x:c>
    </x:row>
    <x:row r="1118" spans="1:29">
      <x:c r="A1118" s="118">
        <x:v>5</x:v>
      </x:c>
      <x:c r="B1118" s="118"/>
      <x:c r="C1118" s="113">
        <x:v>10</x:v>
      </x:c>
      <x:c r="D1118" s="544" t="s">
        <x:v>11</x:v>
      </x:c>
      <x:c r="E1118" s="544" t="s">
        <x:v>12</x:v>
      </x:c>
      <x:c r="F1118" s="544" t="s">
        <x:v>10</x:v>
      </x:c>
      <x:c r="G1118" s="545" t="e">
        <x:f t="shared" si="229"/>
        <x:v>#VALUE!</x:v>
      </x:c>
      <x:c r="H1118" s="545">
        <x:f t="shared" si="229"/>
        <x:v>3485.9085030481606</x:v>
      </x:c>
      <x:c r="I1118" s="546" t="e">
        <x:f t="shared" si="229"/>
        <x:v>#VALUE!</x:v>
      </x:c>
      <x:c r="J1118" s="547" t="e">
        <x:v>#VALUE!</x:v>
      </x:c>
      <x:c r="K1118" s="548" t="e">
        <x:v>#VALUE!</x:v>
      </x:c>
      <x:c r="L1118" s="549" t="e">
        <x:v>#VALUE!</x:v>
      </x:c>
      <x:c r="M1118" s="548" t="e">
        <x:v>#VALUE!</x:v>
      </x:c>
      <x:c r="N1118" s="550">
        <x:v>3485.9085030481606</x:v>
      </x:c>
      <x:c r="O1118" s="547" t="e">
        <x:v>#VALUE!</x:v>
      </x:c>
      <x:c r="P1118" s="548" t="e">
        <x:f t="shared" si="230"/>
        <x:v>#VALUE!</x:v>
      </x:c>
      <x:c r="Q1118" s="549" t="e">
        <x:v>#VALUE!</x:v>
      </x:c>
      <x:c r="R1118" s="548" t="e">
        <x:f t="shared" si="231"/>
        <x:v>#VALUE!</x:v>
      </x:c>
      <x:c r="S1118" s="549" t="e">
        <x:v>#VALUE!</x:v>
      </x:c>
      <x:c r="T1118" s="548" t="e">
        <x:f t="shared" si="232"/>
        <x:v>#VALUE!</x:v>
      </x:c>
      <x:c r="U1118" s="551" t="e">
        <x:v>#VALUE!</x:v>
      </x:c>
      <x:c r="V1118" s="551">
        <x:f t="shared" si="233"/>
        <x:v>3485.9085030481606</x:v>
      </x:c>
      <x:c r="W1118" s="548" t="e">
        <x:f t="shared" si="234"/>
        <x:v>#VALUE!</x:v>
      </x:c>
      <x:c r="X1118" s="552" t="e">
        <x:f t="shared" si="235"/>
        <x:v>#VALUE!</x:v>
      </x:c>
      <x:c r="Y1118" s="549" t="e">
        <x:f t="shared" si="236"/>
        <x:v>#VALUE!</x:v>
      </x:c>
      <x:c r="Z1118" s="549" t="e">
        <x:f t="shared" si="237"/>
        <x:v>#VALUE!</x:v>
      </x:c>
      <x:c r="AC1118" s="20" t="s">
        <x:v>1706</x:v>
      </x:c>
    </x:row>
    <x:row r="1119" spans="1:29" ht="14.25" customHeight="1">
      <x:c r="A1119" s="118">
        <x:v>6</x:v>
      </x:c>
      <x:c r="B1119" s="118"/>
      <x:c r="C1119" s="113">
        <x:v>10</x:v>
      </x:c>
      <x:c r="D1119" s="544" t="s">
        <x:v>13</x:v>
      </x:c>
      <x:c r="E1119" s="544" t="s">
        <x:v>12</x:v>
      </x:c>
      <x:c r="F1119" s="544" t="s">
        <x:v>10</x:v>
      </x:c>
      <x:c r="G1119" s="545" t="e">
        <x:f t="shared" si="229"/>
        <x:v>#VALUE!</x:v>
      </x:c>
      <x:c r="H1119" s="545">
        <x:f t="shared" si="229"/>
        <x:v>3556.0699656000002</x:v>
      </x:c>
      <x:c r="I1119" s="546" t="e">
        <x:f t="shared" si="229"/>
        <x:v>#VALUE!</x:v>
      </x:c>
      <x:c r="J1119" s="547" t="e">
        <x:v>#VALUE!</x:v>
      </x:c>
      <x:c r="K1119" s="548" t="e">
        <x:v>#VALUE!</x:v>
      </x:c>
      <x:c r="L1119" s="549" t="e">
        <x:v>#VALUE!</x:v>
      </x:c>
      <x:c r="M1119" s="548" t="e">
        <x:v>#VALUE!</x:v>
      </x:c>
      <x:c r="N1119" s="550">
        <x:v>3556.0699656000002</x:v>
      </x:c>
      <x:c r="O1119" s="547" t="e">
        <x:v>#VALUE!</x:v>
      </x:c>
      <x:c r="P1119" s="548" t="e">
        <x:f t="shared" si="230"/>
        <x:v>#VALUE!</x:v>
      </x:c>
      <x:c r="Q1119" s="549" t="e">
        <x:v>#VALUE!</x:v>
      </x:c>
      <x:c r="R1119" s="548" t="e">
        <x:f t="shared" si="231"/>
        <x:v>#VALUE!</x:v>
      </x:c>
      <x:c r="S1119" s="549" t="e">
        <x:v>#VALUE!</x:v>
      </x:c>
      <x:c r="T1119" s="548" t="e">
        <x:f t="shared" si="232"/>
        <x:v>#VALUE!</x:v>
      </x:c>
      <x:c r="U1119" s="551" t="e">
        <x:v>#VALUE!</x:v>
      </x:c>
      <x:c r="V1119" s="551">
        <x:f t="shared" si="233"/>
        <x:v>3556.0699656000002</x:v>
      </x:c>
      <x:c r="W1119" s="548" t="e">
        <x:f t="shared" si="234"/>
        <x:v>#VALUE!</x:v>
      </x:c>
      <x:c r="X1119" s="552" t="e">
        <x:f t="shared" si="235"/>
        <x:v>#VALUE!</x:v>
      </x:c>
      <x:c r="Y1119" s="549" t="e">
        <x:f t="shared" si="236"/>
        <x:v>#VALUE!</x:v>
      </x:c>
      <x:c r="Z1119" s="549" t="e">
        <x:f t="shared" si="237"/>
        <x:v>#VALUE!</x:v>
      </x:c>
      <x:c r="AC1119" s="20" t="s">
        <x:v>1707</x:v>
      </x:c>
    </x:row>
    <x:row r="1120" spans="1:29">
      <x:c r="A1120" s="118">
        <x:v>7</x:v>
      </x:c>
      <x:c r="B1120" s="118"/>
      <x:c r="C1120" s="113">
        <x:v>10</x:v>
      </x:c>
      <x:c r="D1120" s="20" t="s">
        <x:v>14</x:v>
      </x:c>
      <x:c r="E1120" s="20" t="s">
        <x:v>9</x:v>
      </x:c>
      <x:c r="F1120" s="20" t="s">
        <x:v>15</x:v>
      </x:c>
      <x:c r="G1120" s="158" t="e">
        <x:f t="shared" si="229"/>
        <x:v>#VALUE!</x:v>
      </x:c>
      <x:c r="H1120" s="158">
        <x:f t="shared" si="229"/>
        <x:v>105.5281397058682</x:v>
      </x:c>
      <x:c r="I1120" s="285" t="e">
        <x:f t="shared" si="229"/>
        <x:v>#VALUE!</x:v>
      </x:c>
      <x:c r="J1120" s="106" t="e">
        <x:v>#VALUE!</x:v>
      </x:c>
      <x:c r="K1120" s="73" t="e">
        <x:v>#VALUE!</x:v>
      </x:c>
      <x:c r="L1120" s="68" t="e">
        <x:v>#VALUE!</x:v>
      </x:c>
      <x:c r="M1120" s="73" t="e">
        <x:v>#VALUE!</x:v>
      </x:c>
      <x:c r="N1120" s="159">
        <x:v>105.5281397058682</x:v>
      </x:c>
      <x:c r="O1120" s="106" t="e">
        <x:v>#VALUE!</x:v>
      </x:c>
      <x:c r="P1120" s="73" t="e">
        <x:f t="shared" si="230"/>
        <x:v>#VALUE!</x:v>
      </x:c>
      <x:c r="Q1120" s="68" t="e">
        <x:v>#VALUE!</x:v>
      </x:c>
      <x:c r="R1120" s="73" t="e">
        <x:f t="shared" si="231"/>
        <x:v>#VALUE!</x:v>
      </x:c>
      <x:c r="S1120" s="68" t="e">
        <x:v>#VALUE!</x:v>
      </x:c>
      <x:c r="T1120" s="73" t="e">
        <x:f t="shared" si="232"/>
        <x:v>#VALUE!</x:v>
      </x:c>
      <x:c r="U1120" s="26" t="e">
        <x:v>#VALUE!</x:v>
      </x:c>
      <x:c r="V1120" s="26">
        <x:f t="shared" si="233"/>
        <x:v>105.5281397058682</x:v>
      </x:c>
      <x:c r="W1120" s="73" t="e">
        <x:f t="shared" si="234"/>
        <x:v>#VALUE!</x:v>
      </x:c>
      <x:c r="X1120" s="74" t="e">
        <x:f t="shared" si="235"/>
        <x:v>#VALUE!</x:v>
      </x:c>
      <x:c r="Y1120" s="68" t="e">
        <x:f t="shared" si="236"/>
        <x:v>#VALUE!</x:v>
      </x:c>
      <x:c r="Z1120" s="68" t="e">
        <x:f t="shared" si="237"/>
        <x:v>#VALUE!</x:v>
      </x:c>
    </x:row>
    <x:row r="1121" spans="1:26">
      <x:c r="A1121" s="118">
        <x:v>8</x:v>
      </x:c>
      <x:c r="B1121" s="118"/>
      <x:c r="C1121" s="113">
        <x:v>10</x:v>
      </x:c>
      <x:c r="D1121" s="20" t="s">
        <x:v>16</x:v>
      </x:c>
      <x:c r="E1121" s="20" t="s">
        <x:v>9</x:v>
      </x:c>
      <x:c r="F1121" s="20" t="s">
        <x:v>15</x:v>
      </x:c>
      <x:c r="G1121" s="158" t="e">
        <x:f t="shared" si="229"/>
        <x:v>#VALUE!</x:v>
      </x:c>
      <x:c r="H1121" s="158">
        <x:f t="shared" si="229"/>
        <x:v>0</x:v>
      </x:c>
      <x:c r="I1121" s="285" t="e">
        <x:f t="shared" si="229"/>
        <x:v>#VALUE!</x:v>
      </x:c>
      <x:c r="J1121" s="106" t="e">
        <x:v>#VALUE!</x:v>
      </x:c>
      <x:c r="K1121" s="73" t="e">
        <x:v>#VALUE!</x:v>
      </x:c>
      <x:c r="L1121" s="68" t="e">
        <x:v>#VALUE!</x:v>
      </x:c>
      <x:c r="M1121" s="73" t="e">
        <x:v>#VALUE!</x:v>
      </x:c>
      <x:c r="N1121" s="159">
        <x:v>0</x:v>
      </x:c>
      <x:c r="O1121" s="106" t="e">
        <x:v>#VALUE!</x:v>
      </x:c>
      <x:c r="P1121" s="73" t="e">
        <x:f t="shared" si="230"/>
        <x:v>#VALUE!</x:v>
      </x:c>
      <x:c r="Q1121" s="68" t="e">
        <x:v>#VALUE!</x:v>
      </x:c>
      <x:c r="R1121" s="73" t="e">
        <x:f t="shared" si="231"/>
        <x:v>#VALUE!</x:v>
      </x:c>
      <x:c r="S1121" s="68" t="e">
        <x:v>#VALUE!</x:v>
      </x:c>
      <x:c r="T1121" s="73" t="e">
        <x:f t="shared" si="232"/>
        <x:v>#VALUE!</x:v>
      </x:c>
      <x:c r="U1121" s="26" t="e">
        <x:v>#VALUE!</x:v>
      </x:c>
      <x:c r="V1121" s="26">
        <x:f t="shared" si="233"/>
        <x:v>0</x:v>
      </x:c>
      <x:c r="W1121" s="73" t="e">
        <x:f t="shared" si="234"/>
        <x:v>#VALUE!</x:v>
      </x:c>
      <x:c r="X1121" s="74" t="e">
        <x:f t="shared" si="235"/>
        <x:v>#VALUE!</x:v>
      </x:c>
      <x:c r="Y1121" s="68" t="e">
        <x:f t="shared" si="236"/>
        <x:v>#VALUE!</x:v>
      </x:c>
      <x:c r="Z1121" s="68" t="e">
        <x:f t="shared" si="237"/>
        <x:v>#VALUE!</x:v>
      </x:c>
    </x:row>
    <x:row r="1122" spans="1:26">
      <x:c r="A1122" s="118">
        <x:v>9</x:v>
      </x:c>
      <x:c r="B1122" s="118"/>
      <x:c r="C1122" s="113">
        <x:v>10</x:v>
      </x:c>
      <x:c r="D1122" s="20" t="s">
        <x:v>17</x:v>
      </x:c>
      <x:c r="E1122" s="20" t="s">
        <x:v>9</x:v>
      </x:c>
      <x:c r="F1122" s="20" t="s">
        <x:v>18</x:v>
      </x:c>
      <x:c r="G1122" s="158" t="e">
        <x:f t="shared" si="229"/>
        <x:v>#VALUE!</x:v>
      </x:c>
      <x:c r="H1122" s="158">
        <x:f t="shared" si="229"/>
        <x:v>144.00207035360611</x:v>
      </x:c>
      <x:c r="I1122" s="285" t="e">
        <x:f t="shared" si="229"/>
        <x:v>#VALUE!</x:v>
      </x:c>
      <x:c r="J1122" s="106" t="e">
        <x:v>#VALUE!</x:v>
      </x:c>
      <x:c r="K1122" s="73" t="e">
        <x:v>#VALUE!</x:v>
      </x:c>
      <x:c r="L1122" s="68" t="e">
        <x:v>#VALUE!</x:v>
      </x:c>
      <x:c r="M1122" s="73" t="e">
        <x:v>#VALUE!</x:v>
      </x:c>
      <x:c r="N1122" s="159">
        <x:v>144.00207035360611</x:v>
      </x:c>
      <x:c r="O1122" s="106" t="e">
        <x:v>#VALUE!</x:v>
      </x:c>
      <x:c r="P1122" s="73" t="e">
        <x:f t="shared" si="230"/>
        <x:v>#VALUE!</x:v>
      </x:c>
      <x:c r="Q1122" s="68" t="e">
        <x:v>#VALUE!</x:v>
      </x:c>
      <x:c r="R1122" s="73" t="e">
        <x:f t="shared" si="231"/>
        <x:v>#VALUE!</x:v>
      </x:c>
      <x:c r="S1122" s="68" t="e">
        <x:v>#VALUE!</x:v>
      </x:c>
      <x:c r="T1122" s="73" t="e">
        <x:f t="shared" si="232"/>
        <x:v>#VALUE!</x:v>
      </x:c>
      <x:c r="U1122" s="26" t="e">
        <x:v>#VALUE!</x:v>
      </x:c>
      <x:c r="V1122" s="26">
        <x:f t="shared" si="233"/>
        <x:v>144.00207035360611</x:v>
      </x:c>
      <x:c r="W1122" s="73" t="e">
        <x:f t="shared" si="234"/>
        <x:v>#VALUE!</x:v>
      </x:c>
      <x:c r="X1122" s="74" t="e">
        <x:f t="shared" si="235"/>
        <x:v>#VALUE!</x:v>
      </x:c>
      <x:c r="Y1122" s="68" t="e">
        <x:f t="shared" si="236"/>
        <x:v>#VALUE!</x:v>
      </x:c>
      <x:c r="Z1122" s="68" t="e">
        <x:f t="shared" si="237"/>
        <x:v>#VALUE!</x:v>
      </x:c>
    </x:row>
    <x:row r="1123" spans="1:26">
      <x:c r="A1123" s="118">
        <x:v>10</x:v>
      </x:c>
      <x:c r="B1123" s="118"/>
      <x:c r="C1123" s="113">
        <x:v>10</x:v>
      </x:c>
      <x:c r="D1123" s="20" t="s">
        <x:v>19</x:v>
      </x:c>
      <x:c r="E1123" s="20" t="s">
        <x:v>9</x:v>
      </x:c>
      <x:c r="F1123" s="20" t="s">
        <x:v>20</x:v>
      </x:c>
      <x:c r="G1123" s="158" t="e">
        <x:f t="shared" si="229"/>
        <x:v>#VALUE!</x:v>
      </x:c>
      <x:c r="H1123" s="158">
        <x:f t="shared" si="229"/>
        <x:v>71.939024333737407</x:v>
      </x:c>
      <x:c r="I1123" s="285" t="e">
        <x:f t="shared" si="229"/>
        <x:v>#VALUE!</x:v>
      </x:c>
      <x:c r="J1123" s="106" t="e">
        <x:v>#VALUE!</x:v>
      </x:c>
      <x:c r="K1123" s="73" t="e">
        <x:v>#VALUE!</x:v>
      </x:c>
      <x:c r="L1123" s="68" t="e">
        <x:v>#VALUE!</x:v>
      </x:c>
      <x:c r="M1123" s="73" t="e">
        <x:v>#VALUE!</x:v>
      </x:c>
      <x:c r="N1123" s="159">
        <x:v>71.939024333737407</x:v>
      </x:c>
      <x:c r="O1123" s="106" t="e">
        <x:v>#VALUE!</x:v>
      </x:c>
      <x:c r="P1123" s="73" t="e">
        <x:f t="shared" si="230"/>
        <x:v>#VALUE!</x:v>
      </x:c>
      <x:c r="Q1123" s="68" t="e">
        <x:v>#VALUE!</x:v>
      </x:c>
      <x:c r="R1123" s="73" t="e">
        <x:f t="shared" si="231"/>
        <x:v>#VALUE!</x:v>
      </x:c>
      <x:c r="S1123" s="68" t="e">
        <x:v>#VALUE!</x:v>
      </x:c>
      <x:c r="T1123" s="73" t="e">
        <x:f t="shared" si="232"/>
        <x:v>#VALUE!</x:v>
      </x:c>
      <x:c r="U1123" s="26" t="e">
        <x:v>#VALUE!</x:v>
      </x:c>
      <x:c r="V1123" s="26">
        <x:f t="shared" si="233"/>
        <x:v>71.939024333737407</x:v>
      </x:c>
      <x:c r="W1123" s="73" t="e">
        <x:f t="shared" si="234"/>
        <x:v>#VALUE!</x:v>
      </x:c>
      <x:c r="X1123" s="74" t="e">
        <x:f t="shared" si="235"/>
        <x:v>#VALUE!</x:v>
      </x:c>
      <x:c r="Y1123" s="68" t="e">
        <x:f t="shared" si="236"/>
        <x:v>#VALUE!</x:v>
      </x:c>
      <x:c r="Z1123" s="68" t="e">
        <x:f t="shared" si="237"/>
        <x:v>#VALUE!</x:v>
      </x:c>
    </x:row>
    <x:row r="1124" spans="1:26">
      <x:c r="A1124" s="118">
        <x:v>11</x:v>
      </x:c>
      <x:c r="B1124" s="118"/>
      <x:c r="C1124" s="113">
        <x:v>10</x:v>
      </x:c>
      <x:c r="D1124" s="20" t="s">
        <x:v>21</x:v>
      </x:c>
      <x:c r="E1124" s="20" t="s">
        <x:v>22</x:v>
      </x:c>
      <x:c r="F1124" s="20" t="s">
        <x:v>23</x:v>
      </x:c>
      <x:c r="G1124" s="158" t="e">
        <x:f t="shared" si="229"/>
        <x:v>#VALUE!</x:v>
      </x:c>
      <x:c r="H1124" s="158">
        <x:f t="shared" si="229"/>
        <x:v>246.89</x:v>
      </x:c>
      <x:c r="I1124" s="285" t="e">
        <x:f t="shared" si="229"/>
        <x:v>#VALUE!</x:v>
      </x:c>
      <x:c r="J1124" s="106" t="e">
        <x:v>#VALUE!</x:v>
      </x:c>
      <x:c r="K1124" s="73" t="e">
        <x:v>#VALUE!</x:v>
      </x:c>
      <x:c r="L1124" s="68" t="e">
        <x:v>#VALUE!</x:v>
      </x:c>
      <x:c r="M1124" s="73" t="e">
        <x:v>#VALUE!</x:v>
      </x:c>
      <x:c r="N1124" s="159">
        <x:v>246.89</x:v>
      </x:c>
      <x:c r="O1124" s="106" t="e">
        <x:v>#VALUE!</x:v>
      </x:c>
      <x:c r="P1124" s="73" t="e">
        <x:f t="shared" si="230"/>
        <x:v>#VALUE!</x:v>
      </x:c>
      <x:c r="Q1124" s="68" t="e">
        <x:v>#VALUE!</x:v>
      </x:c>
      <x:c r="R1124" s="73" t="e">
        <x:f t="shared" si="231"/>
        <x:v>#VALUE!</x:v>
      </x:c>
      <x:c r="S1124" s="68" t="e">
        <x:v>#VALUE!</x:v>
      </x:c>
      <x:c r="T1124" s="73" t="e">
        <x:f t="shared" si="232"/>
        <x:v>#VALUE!</x:v>
      </x:c>
      <x:c r="U1124" s="26" t="e">
        <x:v>#VALUE!</x:v>
      </x:c>
      <x:c r="V1124" s="26">
        <x:f t="shared" si="233"/>
        <x:v>246.89</x:v>
      </x:c>
      <x:c r="W1124" s="73" t="e">
        <x:f t="shared" si="234"/>
        <x:v>#VALUE!</x:v>
      </x:c>
      <x:c r="X1124" s="74" t="e">
        <x:f t="shared" si="235"/>
        <x:v>#VALUE!</x:v>
      </x:c>
      <x:c r="Y1124" s="68" t="e">
        <x:f t="shared" si="236"/>
        <x:v>#VALUE!</x:v>
      </x:c>
      <x:c r="Z1124" s="68" t="e">
        <x:f t="shared" si="237"/>
        <x:v>#VALUE!</x:v>
      </x:c>
    </x:row>
    <x:row r="1125" spans="1:26">
      <x:c r="A1125" s="118">
        <x:v>12</x:v>
      </x:c>
      <x:c r="B1125" s="118"/>
      <x:c r="C1125" s="113">
        <x:v>10</x:v>
      </x:c>
      <x:c r="D1125" s="20" t="s">
        <x:v>24</x:v>
      </x:c>
      <x:c r="E1125" s="20" t="s">
        <x:v>22</x:v>
      </x:c>
      <x:c r="F1125" s="20" t="s">
        <x:v>23</x:v>
      </x:c>
      <x:c r="G1125" s="158" t="e">
        <x:f t="shared" si="229"/>
        <x:v>#VALUE!</x:v>
      </x:c>
      <x:c r="H1125" s="158">
        <x:f t="shared" si="229"/>
        <x:v>308.73593632660936</x:v>
      </x:c>
      <x:c r="I1125" s="285" t="e">
        <x:f t="shared" si="229"/>
        <x:v>#VALUE!</x:v>
      </x:c>
      <x:c r="J1125" s="106" t="e">
        <x:v>#VALUE!</x:v>
      </x:c>
      <x:c r="K1125" s="73" t="e">
        <x:v>#VALUE!</x:v>
      </x:c>
      <x:c r="L1125" s="68" t="e">
        <x:v>#VALUE!</x:v>
      </x:c>
      <x:c r="M1125" s="73" t="e">
        <x:v>#VALUE!</x:v>
      </x:c>
      <x:c r="N1125" s="159">
        <x:v>308.73593632660936</x:v>
      </x:c>
      <x:c r="O1125" s="106" t="e">
        <x:v>#VALUE!</x:v>
      </x:c>
      <x:c r="P1125" s="73" t="e">
        <x:f t="shared" si="230"/>
        <x:v>#VALUE!</x:v>
      </x:c>
      <x:c r="Q1125" s="68" t="e">
        <x:v>#VALUE!</x:v>
      </x:c>
      <x:c r="R1125" s="73" t="e">
        <x:f t="shared" si="231"/>
        <x:v>#VALUE!</x:v>
      </x:c>
      <x:c r="S1125" s="68" t="e">
        <x:v>#VALUE!</x:v>
      </x:c>
      <x:c r="T1125" s="73" t="e">
        <x:f t="shared" si="232"/>
        <x:v>#VALUE!</x:v>
      </x:c>
      <x:c r="U1125" s="26" t="e">
        <x:v>#VALUE!</x:v>
      </x:c>
      <x:c r="V1125" s="26">
        <x:f t="shared" si="233"/>
        <x:v>308.73593632660936</x:v>
      </x:c>
      <x:c r="W1125" s="73" t="e">
        <x:f t="shared" si="234"/>
        <x:v>#VALUE!</x:v>
      </x:c>
      <x:c r="X1125" s="74" t="e">
        <x:f t="shared" si="235"/>
        <x:v>#VALUE!</x:v>
      </x:c>
      <x:c r="Y1125" s="68" t="e">
        <x:f t="shared" si="236"/>
        <x:v>#VALUE!</x:v>
      </x:c>
      <x:c r="Z1125" s="68" t="e">
        <x:f t="shared" si="237"/>
        <x:v>#VALUE!</x:v>
      </x:c>
    </x:row>
    <x:row r="1126" spans="1:26">
      <x:c r="A1126" s="118">
        <x:v>13</x:v>
      </x:c>
      <x:c r="B1126" s="118"/>
      <x:c r="C1126" s="113">
        <x:v>10</x:v>
      </x:c>
      <x:c r="D1126" s="20" t="s">
        <x:v>25</x:v>
      </x:c>
      <x:c r="E1126" s="20" t="s">
        <x:v>22</x:v>
      </x:c>
      <x:c r="F1126" s="20" t="s">
        <x:v>26</x:v>
      </x:c>
      <x:c r="G1126" s="158" t="e">
        <x:f t="shared" si="229"/>
        <x:v>#VALUE!</x:v>
      </x:c>
      <x:c r="H1126" s="158">
        <x:f t="shared" si="229"/>
        <x:v>234</x:v>
      </x:c>
      <x:c r="I1126" s="285" t="e">
        <x:f t="shared" si="229"/>
        <x:v>#VALUE!</x:v>
      </x:c>
      <x:c r="J1126" s="106" t="e">
        <x:v>#VALUE!</x:v>
      </x:c>
      <x:c r="K1126" s="73" t="e">
        <x:v>#VALUE!</x:v>
      </x:c>
      <x:c r="L1126" s="68" t="e">
        <x:v>#VALUE!</x:v>
      </x:c>
      <x:c r="M1126" s="73" t="e">
        <x:v>#VALUE!</x:v>
      </x:c>
      <x:c r="N1126" s="159">
        <x:v>234</x:v>
      </x:c>
      <x:c r="O1126" s="106" t="e">
        <x:v>#VALUE!</x:v>
      </x:c>
      <x:c r="P1126" s="73" t="e">
        <x:f t="shared" si="230"/>
        <x:v>#VALUE!</x:v>
      </x:c>
      <x:c r="Q1126" s="68" t="e">
        <x:v>#VALUE!</x:v>
      </x:c>
      <x:c r="R1126" s="73" t="e">
        <x:f t="shared" si="231"/>
        <x:v>#VALUE!</x:v>
      </x:c>
      <x:c r="S1126" s="68" t="e">
        <x:v>#VALUE!</x:v>
      </x:c>
      <x:c r="T1126" s="73" t="e">
        <x:f t="shared" si="232"/>
        <x:v>#VALUE!</x:v>
      </x:c>
      <x:c r="U1126" s="26" t="e">
        <x:v>#VALUE!</x:v>
      </x:c>
      <x:c r="V1126" s="26">
        <x:f t="shared" si="233"/>
        <x:v>234</x:v>
      </x:c>
      <x:c r="W1126" s="73" t="e">
        <x:f t="shared" si="234"/>
        <x:v>#VALUE!</x:v>
      </x:c>
      <x:c r="X1126" s="74" t="e">
        <x:f t="shared" si="235"/>
        <x:v>#VALUE!</x:v>
      </x:c>
      <x:c r="Y1126" s="68" t="e">
        <x:f t="shared" si="236"/>
        <x:v>#VALUE!</x:v>
      </x:c>
      <x:c r="Z1126" s="68" t="e">
        <x:f t="shared" si="237"/>
        <x:v>#VALUE!</x:v>
      </x:c>
    </x:row>
    <x:row r="1127" spans="1:26">
      <x:c r="A1127" s="118">
        <x:v>14</x:v>
      </x:c>
      <x:c r="B1127" s="118"/>
      <x:c r="C1127" s="113">
        <x:v>10</x:v>
      </x:c>
      <x:c r="D1127" s="20" t="s">
        <x:v>27</x:v>
      </x:c>
      <x:c r="E1127" s="20" t="s">
        <x:v>22</x:v>
      </x:c>
      <x:c r="F1127" s="20" t="s">
        <x:v>26</x:v>
      </x:c>
      <x:c r="G1127" s="158" t="e">
        <x:f t="shared" si="229"/>
        <x:v>#VALUE!</x:v>
      </x:c>
      <x:c r="H1127" s="158">
        <x:f t="shared" si="229"/>
        <x:v>279.36479081152623</x:v>
      </x:c>
      <x:c r="I1127" s="285" t="e">
        <x:f t="shared" si="229"/>
        <x:v>#VALUE!</x:v>
      </x:c>
      <x:c r="J1127" s="106" t="e">
        <x:v>#VALUE!</x:v>
      </x:c>
      <x:c r="K1127" s="73" t="e">
        <x:v>#VALUE!</x:v>
      </x:c>
      <x:c r="L1127" s="68" t="e">
        <x:v>#VALUE!</x:v>
      </x:c>
      <x:c r="M1127" s="73" t="e">
        <x:v>#VALUE!</x:v>
      </x:c>
      <x:c r="N1127" s="159">
        <x:v>279.36479081152623</x:v>
      </x:c>
      <x:c r="O1127" s="106" t="e">
        <x:v>#VALUE!</x:v>
      </x:c>
      <x:c r="P1127" s="73" t="e">
        <x:f t="shared" si="230"/>
        <x:v>#VALUE!</x:v>
      </x:c>
      <x:c r="Q1127" s="68" t="e">
        <x:v>#VALUE!</x:v>
      </x:c>
      <x:c r="R1127" s="73" t="e">
        <x:f t="shared" si="231"/>
        <x:v>#VALUE!</x:v>
      </x:c>
      <x:c r="S1127" s="68" t="e">
        <x:v>#VALUE!</x:v>
      </x:c>
      <x:c r="T1127" s="73" t="e">
        <x:f t="shared" si="232"/>
        <x:v>#VALUE!</x:v>
      </x:c>
      <x:c r="U1127" s="26" t="e">
        <x:v>#VALUE!</x:v>
      </x:c>
      <x:c r="V1127" s="26">
        <x:f t="shared" si="233"/>
        <x:v>279.36479081152623</x:v>
      </x:c>
      <x:c r="W1127" s="73" t="e">
        <x:f t="shared" si="234"/>
        <x:v>#VALUE!</x:v>
      </x:c>
      <x:c r="X1127" s="74" t="e">
        <x:f t="shared" si="235"/>
        <x:v>#VALUE!</x:v>
      </x:c>
      <x:c r="Y1127" s="68" t="e">
        <x:f t="shared" si="236"/>
        <x:v>#VALUE!</x:v>
      </x:c>
      <x:c r="Z1127" s="68" t="e">
        <x:f t="shared" si="237"/>
        <x:v>#VALUE!</x:v>
      </x:c>
    </x:row>
    <x:row r="1128" spans="1:26">
      <x:c r="A1128" s="118">
        <x:v>15</x:v>
      </x:c>
      <x:c r="B1128" s="118"/>
      <x:c r="C1128" s="113">
        <x:v>10</x:v>
      </x:c>
      <x:c r="D1128" s="20" t="s">
        <x:v>28</x:v>
      </x:c>
      <x:c r="E1128" s="20" t="s">
        <x:v>12</x:v>
      </x:c>
      <x:c r="F1128" s="20" t="s">
        <x:v>29</x:v>
      </x:c>
      <x:c r="G1128" s="158" t="e">
        <x:f t="shared" si="229"/>
        <x:v>#VALUE!</x:v>
      </x:c>
      <x:c r="H1128" s="158">
        <x:f t="shared" si="229"/>
        <x:v>337.04162903801313</x:v>
      </x:c>
      <x:c r="I1128" s="285" t="e">
        <x:f t="shared" si="229"/>
        <x:v>#VALUE!</x:v>
      </x:c>
      <x:c r="J1128" s="106" t="e">
        <x:v>#VALUE!</x:v>
      </x:c>
      <x:c r="K1128" s="73" t="e">
        <x:v>#VALUE!</x:v>
      </x:c>
      <x:c r="L1128" s="68" t="e">
        <x:v>#VALUE!</x:v>
      </x:c>
      <x:c r="M1128" s="73" t="e">
        <x:v>#VALUE!</x:v>
      </x:c>
      <x:c r="N1128" s="159">
        <x:v>337.04162903801313</x:v>
      </x:c>
      <x:c r="O1128" s="106" t="e">
        <x:v>#VALUE!</x:v>
      </x:c>
      <x:c r="P1128" s="73" t="e">
        <x:f t="shared" si="230"/>
        <x:v>#VALUE!</x:v>
      </x:c>
      <x:c r="Q1128" s="68" t="e">
        <x:v>#VALUE!</x:v>
      </x:c>
      <x:c r="R1128" s="73" t="e">
        <x:f t="shared" si="231"/>
        <x:v>#VALUE!</x:v>
      </x:c>
      <x:c r="S1128" s="68" t="e">
        <x:v>#VALUE!</x:v>
      </x:c>
      <x:c r="T1128" s="73" t="e">
        <x:f t="shared" si="232"/>
        <x:v>#VALUE!</x:v>
      </x:c>
      <x:c r="U1128" s="26" t="e">
        <x:v>#VALUE!</x:v>
      </x:c>
      <x:c r="V1128" s="26">
        <x:f t="shared" si="233"/>
        <x:v>337.04162903801313</x:v>
      </x:c>
      <x:c r="W1128" s="73" t="e">
        <x:f t="shared" si="234"/>
        <x:v>#VALUE!</x:v>
      </x:c>
      <x:c r="X1128" s="74" t="e">
        <x:f t="shared" si="235"/>
        <x:v>#VALUE!</x:v>
      </x:c>
      <x:c r="Y1128" s="68" t="e">
        <x:f t="shared" si="236"/>
        <x:v>#VALUE!</x:v>
      </x:c>
      <x:c r="Z1128" s="68" t="e">
        <x:f t="shared" si="237"/>
        <x:v>#VALUE!</x:v>
      </x:c>
    </x:row>
    <x:row r="1129" spans="1:26" s="360" customFormat="1">
      <x:c r="A1129" s="532">
        <x:v>16</x:v>
      </x:c>
      <x:c r="B1129" s="532"/>
      <x:c r="C1129" s="534">
        <x:v>10</x:v>
      </x:c>
      <x:c r="D1129" s="360" t="s">
        <x:v>30</x:v>
      </x:c>
      <x:c r="E1129" s="360" t="s">
        <x:v>12</x:v>
      </x:c>
      <x:c r="F1129" s="360" t="s">
        <x:v>29</x:v>
      </x:c>
      <x:c r="G1129" s="536" t="e">
        <x:f t="shared" si="229"/>
        <x:v>#VALUE!</x:v>
      </x:c>
      <x:c r="H1129" s="536">
        <x:f t="shared" si="229"/>
        <x:v>0</x:v>
      </x:c>
      <x:c r="I1129" s="537" t="e">
        <x:f t="shared" si="229"/>
        <x:v>#VALUE!</x:v>
      </x:c>
      <x:c r="J1129" s="538" t="e">
        <x:v>#VALUE!</x:v>
      </x:c>
      <x:c r="K1129" s="539" t="e">
        <x:v>#VALUE!</x:v>
      </x:c>
      <x:c r="L1129" s="478" t="e">
        <x:v>#VALUE!</x:v>
      </x:c>
      <x:c r="M1129" s="539" t="e">
        <x:v>#VALUE!</x:v>
      </x:c>
      <x:c r="N1129" s="540">
        <x:v>0</x:v>
      </x:c>
      <x:c r="O1129" s="538" t="e">
        <x:v>#VALUE!</x:v>
      </x:c>
      <x:c r="P1129" s="539" t="e">
        <x:f t="shared" si="230"/>
        <x:v>#VALUE!</x:v>
      </x:c>
      <x:c r="Q1129" s="478" t="e">
        <x:v>#VALUE!</x:v>
      </x:c>
      <x:c r="R1129" s="539" t="e">
        <x:f t="shared" si="231"/>
        <x:v>#VALUE!</x:v>
      </x:c>
      <x:c r="S1129" s="478" t="e">
        <x:v>#VALUE!</x:v>
      </x:c>
      <x:c r="T1129" s="539" t="e">
        <x:f t="shared" si="232"/>
        <x:v>#VALUE!</x:v>
      </x:c>
      <x:c r="U1129" s="172" t="e">
        <x:v>#VALUE!</x:v>
      </x:c>
      <x:c r="V1129" s="172">
        <x:f t="shared" si="233"/>
        <x:v>0</x:v>
      </x:c>
      <x:c r="W1129" s="539" t="e">
        <x:f t="shared" si="234"/>
        <x:v>#VALUE!</x:v>
      </x:c>
      <x:c r="X1129" s="541" t="e">
        <x:f t="shared" si="235"/>
        <x:v>#VALUE!</x:v>
      </x:c>
      <x:c r="Y1129" s="478" t="e">
        <x:f t="shared" si="236"/>
        <x:v>#VALUE!</x:v>
      </x:c>
      <x:c r="Z1129" s="478" t="e">
        <x:f t="shared" si="237"/>
        <x:v>#VALUE!</x:v>
      </x:c>
    </x:row>
    <x:row r="1130" spans="1:26" s="360" customFormat="1">
      <x:c r="A1130" s="532">
        <x:v>17</x:v>
      </x:c>
      <x:c r="B1130" s="532"/>
      <x:c r="C1130" s="534">
        <x:v>10</x:v>
      </x:c>
      <x:c r="D1130" s="360" t="s">
        <x:v>1432</x:v>
      </x:c>
      <x:c r="E1130" s="360" t="s">
        <x:v>12</x:v>
      </x:c>
      <x:c r="F1130" s="360" t="s">
        <x:v>29</x:v>
      </x:c>
      <x:c r="G1130" s="536" t="e">
        <x:f t="shared" si="229"/>
        <x:v>#VALUE!</x:v>
      </x:c>
      <x:c r="H1130" s="536">
        <x:f t="shared" si="229"/>
        <x:v>0</x:v>
      </x:c>
      <x:c r="I1130" s="537" t="e">
        <x:f t="shared" si="229"/>
        <x:v>#VALUE!</x:v>
      </x:c>
      <x:c r="J1130" s="538" t="e">
        <x:v>#VALUE!</x:v>
      </x:c>
      <x:c r="K1130" s="539" t="e">
        <x:v>#VALUE!</x:v>
      </x:c>
      <x:c r="L1130" s="478" t="e">
        <x:v>#VALUE!</x:v>
      </x:c>
      <x:c r="M1130" s="539" t="e">
        <x:v>#VALUE!</x:v>
      </x:c>
      <x:c r="N1130" s="540">
        <x:v>0</x:v>
      </x:c>
      <x:c r="O1130" s="538" t="e">
        <x:v>#VALUE!</x:v>
      </x:c>
      <x:c r="P1130" s="539" t="e">
        <x:f t="shared" si="230"/>
        <x:v>#VALUE!</x:v>
      </x:c>
      <x:c r="Q1130" s="478">
        <x:v>216</x:v>
      </x:c>
      <x:c r="R1130" s="539">
        <x:f t="shared" si="231"/>
        <x:v>0</x:v>
      </x:c>
      <x:c r="S1130" s="478" t="e">
        <x:v>#VALUE!</x:v>
      </x:c>
      <x:c r="T1130" s="539" t="e">
        <x:f t="shared" si="232"/>
        <x:v>#VALUE!</x:v>
      </x:c>
      <x:c r="U1130" s="172" t="e">
        <x:v>#VALUE!</x:v>
      </x:c>
      <x:c r="V1130" s="172">
        <x:f t="shared" si="233"/>
        <x:v>0</x:v>
      </x:c>
      <x:c r="W1130" s="539" t="e">
        <x:f t="shared" si="234"/>
        <x:v>#VALUE!</x:v>
      </x:c>
      <x:c r="X1130" s="541" t="e">
        <x:f t="shared" si="235"/>
        <x:v>#VALUE!</x:v>
      </x:c>
      <x:c r="Y1130" s="478" t="e">
        <x:f t="shared" si="236"/>
        <x:v>#VALUE!</x:v>
      </x:c>
      <x:c r="Z1130" s="478" t="e">
        <x:f t="shared" si="237"/>
        <x:v>#VALUE!</x:v>
      </x:c>
    </x:row>
    <x:row r="1131" spans="1:26">
      <x:c r="A1131" s="118">
        <x:v>18</x:v>
      </x:c>
      <x:c r="B1131" s="118"/>
      <x:c r="C1131" s="113">
        <x:v>10</x:v>
      </x:c>
      <x:c r="D1131" s="20" t="s">
        <x:v>31</x:v>
      </x:c>
      <x:c r="E1131" s="20" t="s">
        <x:v>12</x:v>
      </x:c>
      <x:c r="F1131" s="20" t="s">
        <x:v>32</x:v>
      </x:c>
      <x:c r="G1131" s="158" t="e">
        <x:f t="shared" si="229"/>
        <x:v>#VALUE!</x:v>
      </x:c>
      <x:c r="H1131" s="158">
        <x:f t="shared" si="229"/>
        <x:v>292.98965722631857</x:v>
      </x:c>
      <x:c r="I1131" s="285" t="e">
        <x:f t="shared" si="229"/>
        <x:v>#VALUE!</x:v>
      </x:c>
      <x:c r="J1131" s="106" t="e">
        <x:v>#VALUE!</x:v>
      </x:c>
      <x:c r="K1131" s="73" t="e">
        <x:v>#VALUE!</x:v>
      </x:c>
      <x:c r="L1131" s="68" t="e">
        <x:v>#VALUE!</x:v>
      </x:c>
      <x:c r="M1131" s="73" t="e">
        <x:v>#VALUE!</x:v>
      </x:c>
      <x:c r="N1131" s="159">
        <x:v>292.98965722631857</x:v>
      </x:c>
      <x:c r="O1131" s="106" t="e">
        <x:v>#VALUE!</x:v>
      </x:c>
      <x:c r="P1131" s="73" t="e">
        <x:f t="shared" si="230"/>
        <x:v>#VALUE!</x:v>
      </x:c>
      <x:c r="Q1131" s="68" t="e">
        <x:v>#VALUE!</x:v>
      </x:c>
      <x:c r="R1131" s="73" t="e">
        <x:f t="shared" si="231"/>
        <x:v>#VALUE!</x:v>
      </x:c>
      <x:c r="S1131" s="68" t="e">
        <x:v>#VALUE!</x:v>
      </x:c>
      <x:c r="T1131" s="73" t="e">
        <x:f t="shared" si="232"/>
        <x:v>#VALUE!</x:v>
      </x:c>
      <x:c r="U1131" s="26" t="e">
        <x:v>#VALUE!</x:v>
      </x:c>
      <x:c r="V1131" s="26">
        <x:f t="shared" si="233"/>
        <x:v>292.98965722631857</x:v>
      </x:c>
      <x:c r="W1131" s="73" t="e">
        <x:f t="shared" si="234"/>
        <x:v>#VALUE!</x:v>
      </x:c>
      <x:c r="X1131" s="74" t="e">
        <x:f t="shared" si="235"/>
        <x:v>#VALUE!</x:v>
      </x:c>
      <x:c r="Y1131" s="68" t="e">
        <x:f t="shared" si="236"/>
        <x:v>#VALUE!</x:v>
      </x:c>
      <x:c r="Z1131" s="68" t="e">
        <x:f t="shared" si="237"/>
        <x:v>#VALUE!</x:v>
      </x:c>
    </x:row>
    <x:row r="1132" spans="1:26">
      <x:c r="A1132" s="118">
        <x:v>19</x:v>
      </x:c>
      <x:c r="B1132" s="118"/>
      <x:c r="C1132" s="113">
        <x:v>10</x:v>
      </x:c>
      <x:c r="D1132" s="210" t="s">
        <x:v>33</x:v>
      </x:c>
      <x:c r="E1132" s="210" t="s">
        <x:v>22</x:v>
      </x:c>
      <x:c r="F1132" s="20" t="s">
        <x:v>34</x:v>
      </x:c>
      <x:c r="G1132" s="158" t="e">
        <x:f t="shared" si="229"/>
        <x:v>#VALUE!</x:v>
      </x:c>
      <x:c r="H1132" s="158">
        <x:f t="shared" si="229"/>
        <x:v>293.5</x:v>
      </x:c>
      <x:c r="I1132" s="285" t="e">
        <x:f t="shared" si="229"/>
        <x:v>#VALUE!</x:v>
      </x:c>
      <x:c r="J1132" s="106" t="e">
        <x:v>#VALUE!</x:v>
      </x:c>
      <x:c r="K1132" s="73" t="e">
        <x:v>#VALUE!</x:v>
      </x:c>
      <x:c r="L1132" s="68" t="e">
        <x:v>#VALUE!</x:v>
      </x:c>
      <x:c r="M1132" s="73" t="e">
        <x:v>#VALUE!</x:v>
      </x:c>
      <x:c r="N1132" s="159">
        <x:v>293.5</x:v>
      </x:c>
      <x:c r="O1132" s="106" t="e">
        <x:v>#VALUE!</x:v>
      </x:c>
      <x:c r="P1132" s="73" t="e">
        <x:f t="shared" si="230"/>
        <x:v>#VALUE!</x:v>
      </x:c>
      <x:c r="Q1132" s="68" t="e">
        <x:v>#VALUE!</x:v>
      </x:c>
      <x:c r="R1132" s="73" t="e">
        <x:f t="shared" si="231"/>
        <x:v>#VALUE!</x:v>
      </x:c>
      <x:c r="S1132" s="68" t="e">
        <x:v>#VALUE!</x:v>
      </x:c>
      <x:c r="T1132" s="73" t="e">
        <x:f t="shared" si="232"/>
        <x:v>#VALUE!</x:v>
      </x:c>
      <x:c r="U1132" s="26" t="e">
        <x:v>#VALUE!</x:v>
      </x:c>
      <x:c r="V1132" s="26">
        <x:f t="shared" si="233"/>
        <x:v>293.5</x:v>
      </x:c>
      <x:c r="W1132" s="73" t="e">
        <x:f t="shared" si="234"/>
        <x:v>#VALUE!</x:v>
      </x:c>
      <x:c r="X1132" s="74" t="e">
        <x:f t="shared" si="235"/>
        <x:v>#VALUE!</x:v>
      </x:c>
      <x:c r="Y1132" s="68" t="e">
        <x:f t="shared" si="236"/>
        <x:v>#VALUE!</x:v>
      </x:c>
      <x:c r="Z1132" s="68" t="e">
        <x:f t="shared" si="237"/>
        <x:v>#VALUE!</x:v>
      </x:c>
    </x:row>
    <x:row r="1133" spans="1:26">
      <x:c r="A1133" s="118">
        <x:v>20</x:v>
      </x:c>
      <x:c r="B1133" s="118"/>
      <x:c r="C1133" s="113">
        <x:v>10</x:v>
      </x:c>
      <x:c r="D1133" s="210" t="s">
        <x:v>35</x:v>
      </x:c>
      <x:c r="E1133" s="210" t="s">
        <x:v>22</x:v>
      </x:c>
      <x:c r="F1133" s="20" t="s">
        <x:v>34</x:v>
      </x:c>
      <x:c r="G1133" s="158" t="e">
        <x:f t="shared" si="229"/>
        <x:v>#VALUE!</x:v>
      </x:c>
      <x:c r="H1133" s="158">
        <x:f t="shared" si="229"/>
        <x:v>358.16718537832747</x:v>
      </x:c>
      <x:c r="I1133" s="285" t="e">
        <x:f t="shared" si="229"/>
        <x:v>#VALUE!</x:v>
      </x:c>
      <x:c r="J1133" s="106" t="e">
        <x:v>#VALUE!</x:v>
      </x:c>
      <x:c r="K1133" s="73" t="e">
        <x:v>#VALUE!</x:v>
      </x:c>
      <x:c r="L1133" s="68" t="e">
        <x:v>#VALUE!</x:v>
      </x:c>
      <x:c r="M1133" s="73" t="e">
        <x:v>#VALUE!</x:v>
      </x:c>
      <x:c r="N1133" s="159">
        <x:v>358.16718537832747</x:v>
      </x:c>
      <x:c r="O1133" s="106" t="e">
        <x:v>#VALUE!</x:v>
      </x:c>
      <x:c r="P1133" s="73" t="e">
        <x:f t="shared" si="230"/>
        <x:v>#VALUE!</x:v>
      </x:c>
      <x:c r="Q1133" s="68" t="e">
        <x:v>#VALUE!</x:v>
      </x:c>
      <x:c r="R1133" s="73" t="e">
        <x:f t="shared" si="231"/>
        <x:v>#VALUE!</x:v>
      </x:c>
      <x:c r="S1133" s="68" t="e">
        <x:v>#VALUE!</x:v>
      </x:c>
      <x:c r="T1133" s="73" t="e">
        <x:f t="shared" si="232"/>
        <x:v>#VALUE!</x:v>
      </x:c>
      <x:c r="U1133" s="26" t="e">
        <x:v>#VALUE!</x:v>
      </x:c>
      <x:c r="V1133" s="26">
        <x:f t="shared" si="233"/>
        <x:v>358.16718537832747</x:v>
      </x:c>
      <x:c r="W1133" s="73" t="e">
        <x:f t="shared" si="234"/>
        <x:v>#VALUE!</x:v>
      </x:c>
      <x:c r="X1133" s="74" t="e">
        <x:f t="shared" si="235"/>
        <x:v>#VALUE!</x:v>
      </x:c>
      <x:c r="Y1133" s="68" t="e">
        <x:f t="shared" si="236"/>
        <x:v>#VALUE!</x:v>
      </x:c>
      <x:c r="Z1133" s="68" t="e">
        <x:f t="shared" si="237"/>
        <x:v>#VALUE!</x:v>
      </x:c>
    </x:row>
    <x:row r="1134" spans="1:26">
      <x:c r="A1134" s="118">
        <x:v>21</x:v>
      </x:c>
      <x:c r="B1134" s="118"/>
      <x:c r="C1134" s="113">
        <x:v>10</x:v>
      </x:c>
      <x:c r="D1134" s="210" t="s">
        <x:v>36</x:v>
      </x:c>
      <x:c r="E1134" s="210" t="s">
        <x:v>12</x:v>
      </x:c>
      <x:c r="F1134" s="20" t="s">
        <x:v>37</x:v>
      </x:c>
      <x:c r="G1134" s="158" t="e">
        <x:f t="shared" si="229"/>
        <x:v>#VALUE!</x:v>
      </x:c>
      <x:c r="H1134" s="158">
        <x:f t="shared" si="229"/>
        <x:v>237.29575554800454</x:v>
      </x:c>
      <x:c r="I1134" s="285" t="e">
        <x:f t="shared" si="229"/>
        <x:v>#VALUE!</x:v>
      </x:c>
      <x:c r="J1134" s="106" t="e">
        <x:v>#VALUE!</x:v>
      </x:c>
      <x:c r="K1134" s="73" t="e">
        <x:v>#VALUE!</x:v>
      </x:c>
      <x:c r="L1134" s="68" t="e">
        <x:v>#VALUE!</x:v>
      </x:c>
      <x:c r="M1134" s="73" t="e">
        <x:v>#VALUE!</x:v>
      </x:c>
      <x:c r="N1134" s="159">
        <x:v>237.29575554800454</x:v>
      </x:c>
      <x:c r="O1134" s="106" t="e">
        <x:v>#VALUE!</x:v>
      </x:c>
      <x:c r="P1134" s="73" t="e">
        <x:f t="shared" si="230"/>
        <x:v>#VALUE!</x:v>
      </x:c>
      <x:c r="Q1134" s="68" t="e">
        <x:v>#VALUE!</x:v>
      </x:c>
      <x:c r="R1134" s="73" t="e">
        <x:f t="shared" si="231"/>
        <x:v>#VALUE!</x:v>
      </x:c>
      <x:c r="S1134" s="68" t="e">
        <x:v>#VALUE!</x:v>
      </x:c>
      <x:c r="T1134" s="73" t="e">
        <x:f t="shared" si="232"/>
        <x:v>#VALUE!</x:v>
      </x:c>
      <x:c r="U1134" s="26" t="e">
        <x:v>#VALUE!</x:v>
      </x:c>
      <x:c r="V1134" s="26">
        <x:f t="shared" si="233"/>
        <x:v>237.29575554800454</x:v>
      </x:c>
      <x:c r="W1134" s="73" t="e">
        <x:f t="shared" si="234"/>
        <x:v>#VALUE!</x:v>
      </x:c>
      <x:c r="X1134" s="74" t="e">
        <x:f t="shared" si="235"/>
        <x:v>#VALUE!</x:v>
      </x:c>
      <x:c r="Y1134" s="68" t="e">
        <x:f t="shared" si="236"/>
        <x:v>#VALUE!</x:v>
      </x:c>
      <x:c r="Z1134" s="68" t="e">
        <x:f t="shared" si="237"/>
        <x:v>#VALUE!</x:v>
      </x:c>
    </x:row>
    <x:row r="1135" spans="1:26">
      <x:c r="A1135" s="118">
        <x:v>22</x:v>
      </x:c>
      <x:c r="B1135" s="118"/>
      <x:c r="C1135" s="113">
        <x:v>10</x:v>
      </x:c>
      <x:c r="D1135" s="210" t="s">
        <x:v>38</x:v>
      </x:c>
      <x:c r="E1135" s="210" t="s">
        <x:v>12</x:v>
      </x:c>
      <x:c r="F1135" s="20" t="s">
        <x:v>37</x:v>
      </x:c>
      <x:c r="G1135" s="158" t="e">
        <x:f t="shared" si="229"/>
        <x:v>#VALUE!</x:v>
      </x:c>
      <x:c r="H1135" s="158">
        <x:f t="shared" si="229"/>
        <x:v>0</x:v>
      </x:c>
      <x:c r="I1135" s="285" t="e">
        <x:f t="shared" si="229"/>
        <x:v>#VALUE!</x:v>
      </x:c>
      <x:c r="J1135" s="106" t="e">
        <x:v>#VALUE!</x:v>
      </x:c>
      <x:c r="K1135" s="73" t="e">
        <x:v>#VALUE!</x:v>
      </x:c>
      <x:c r="L1135" s="68" t="e">
        <x:v>#VALUE!</x:v>
      </x:c>
      <x:c r="M1135" s="73" t="e">
        <x:v>#VALUE!</x:v>
      </x:c>
      <x:c r="N1135" s="159">
        <x:v>0</x:v>
      </x:c>
      <x:c r="O1135" s="106" t="e">
        <x:v>#VALUE!</x:v>
      </x:c>
      <x:c r="P1135" s="73" t="e">
        <x:f t="shared" si="230"/>
        <x:v>#VALUE!</x:v>
      </x:c>
      <x:c r="Q1135" s="68" t="e">
        <x:v>#VALUE!</x:v>
      </x:c>
      <x:c r="R1135" s="73" t="e">
        <x:f t="shared" si="231"/>
        <x:v>#VALUE!</x:v>
      </x:c>
      <x:c r="S1135" s="68" t="e">
        <x:v>#VALUE!</x:v>
      </x:c>
      <x:c r="T1135" s="73" t="e">
        <x:f t="shared" si="232"/>
        <x:v>#VALUE!</x:v>
      </x:c>
      <x:c r="U1135" s="26" t="e">
        <x:v>#VALUE!</x:v>
      </x:c>
      <x:c r="V1135" s="26">
        <x:f t="shared" si="233"/>
        <x:v>0</x:v>
      </x:c>
      <x:c r="W1135" s="73" t="e">
        <x:f t="shared" si="234"/>
        <x:v>#VALUE!</x:v>
      </x:c>
      <x:c r="X1135" s="74" t="e">
        <x:f t="shared" si="235"/>
        <x:v>#VALUE!</x:v>
      </x:c>
      <x:c r="Y1135" s="68" t="e">
        <x:f t="shared" si="236"/>
        <x:v>#VALUE!</x:v>
      </x:c>
      <x:c r="Z1135" s="68" t="e">
        <x:f t="shared" si="237"/>
        <x:v>#VALUE!</x:v>
      </x:c>
    </x:row>
    <x:row r="1136" spans="1:26">
      <x:c r="A1136" s="118">
        <x:v>23</x:v>
      </x:c>
      <x:c r="B1136" s="118"/>
      <x:c r="C1136" s="113">
        <x:v>10</x:v>
      </x:c>
      <x:c r="D1136" s="210" t="s">
        <x:v>1433</x:v>
      </x:c>
      <x:c r="E1136" s="210" t="s">
        <x:v>12</x:v>
      </x:c>
      <x:c r="F1136" s="20" t="s">
        <x:v>37</x:v>
      </x:c>
      <x:c r="G1136" s="158" t="e">
        <x:f t="shared" si="229"/>
        <x:v>#VALUE!</x:v>
      </x:c>
      <x:c r="H1136" s="158">
        <x:f t="shared" si="229"/>
        <x:v>0</x:v>
      </x:c>
      <x:c r="I1136" s="285" t="e">
        <x:f t="shared" si="229"/>
        <x:v>#VALUE!</x:v>
      </x:c>
      <x:c r="J1136" s="106" t="e">
        <x:v>#VALUE!</x:v>
      </x:c>
      <x:c r="K1136" s="73" t="e">
        <x:v>#VALUE!</x:v>
      </x:c>
      <x:c r="L1136" s="68" t="e">
        <x:v>#VALUE!</x:v>
      </x:c>
      <x:c r="M1136" s="73" t="e">
        <x:v>#VALUE!</x:v>
      </x:c>
      <x:c r="N1136" s="159">
        <x:v>0</x:v>
      </x:c>
      <x:c r="O1136" s="106" t="e">
        <x:v>#VALUE!</x:v>
      </x:c>
      <x:c r="P1136" s="73" t="e">
        <x:f t="shared" si="230"/>
        <x:v>#VALUE!</x:v>
      </x:c>
      <x:c r="Q1136" s="68" t="e">
        <x:v>#VALUE!</x:v>
      </x:c>
      <x:c r="R1136" s="73" t="e">
        <x:f t="shared" si="231"/>
        <x:v>#VALUE!</x:v>
      </x:c>
      <x:c r="S1136" s="68" t="e">
        <x:v>#VALUE!</x:v>
      </x:c>
      <x:c r="T1136" s="73" t="e">
        <x:f t="shared" si="232"/>
        <x:v>#VALUE!</x:v>
      </x:c>
      <x:c r="U1136" s="26" t="e">
        <x:v>#VALUE!</x:v>
      </x:c>
      <x:c r="V1136" s="26">
        <x:f t="shared" si="233"/>
        <x:v>0</x:v>
      </x:c>
      <x:c r="W1136" s="73" t="e">
        <x:f t="shared" si="234"/>
        <x:v>#VALUE!</x:v>
      </x:c>
      <x:c r="X1136" s="74" t="e">
        <x:f t="shared" si="235"/>
        <x:v>#VALUE!</x:v>
      </x:c>
      <x:c r="Y1136" s="68" t="e">
        <x:f t="shared" si="236"/>
        <x:v>#VALUE!</x:v>
      </x:c>
      <x:c r="Z1136" s="68" t="e">
        <x:f t="shared" si="237"/>
        <x:v>#VALUE!</x:v>
      </x:c>
    </x:row>
    <x:row r="1137" spans="1:29">
      <x:c r="A1137" s="118">
        <x:v>24</x:v>
      </x:c>
      <x:c r="B1137" s="118"/>
      <x:c r="C1137" s="113">
        <x:v>10</x:v>
      </x:c>
      <x:c r="D1137" s="210" t="s">
        <x:v>39</x:v>
      </x:c>
      <x:c r="E1137" s="210" t="s">
        <x:v>22</x:v>
      </x:c>
      <x:c r="F1137" s="20" t="s">
        <x:v>40</x:v>
      </x:c>
      <x:c r="G1137" s="158" t="e">
        <x:f t="shared" si="229"/>
        <x:v>#VALUE!</x:v>
      </x:c>
      <x:c r="H1137" s="158">
        <x:f t="shared" si="229"/>
        <x:v>446.79559370061378</x:v>
      </x:c>
      <x:c r="I1137" s="285" t="e">
        <x:f t="shared" si="229"/>
        <x:v>#VALUE!</x:v>
      </x:c>
      <x:c r="J1137" s="106" t="e">
        <x:v>#VALUE!</x:v>
      </x:c>
      <x:c r="K1137" s="73" t="e">
        <x:v>#VALUE!</x:v>
      </x:c>
      <x:c r="L1137" s="68" t="e">
        <x:v>#VALUE!</x:v>
      </x:c>
      <x:c r="M1137" s="73" t="e">
        <x:v>#VALUE!</x:v>
      </x:c>
      <x:c r="N1137" s="159">
        <x:v>446.79559370061378</x:v>
      </x:c>
      <x:c r="O1137" s="106" t="e">
        <x:v>#VALUE!</x:v>
      </x:c>
      <x:c r="P1137" s="73" t="e">
        <x:f t="shared" si="230"/>
        <x:v>#VALUE!</x:v>
      </x:c>
      <x:c r="Q1137" s="68" t="e">
        <x:v>#VALUE!</x:v>
      </x:c>
      <x:c r="R1137" s="73" t="e">
        <x:f t="shared" si="231"/>
        <x:v>#VALUE!</x:v>
      </x:c>
      <x:c r="S1137" s="68" t="e">
        <x:v>#VALUE!</x:v>
      </x:c>
      <x:c r="T1137" s="73" t="e">
        <x:f t="shared" si="232"/>
        <x:v>#VALUE!</x:v>
      </x:c>
      <x:c r="U1137" s="26" t="e">
        <x:v>#VALUE!</x:v>
      </x:c>
      <x:c r="V1137" s="26">
        <x:f t="shared" si="233"/>
        <x:v>446.79559370061378</x:v>
      </x:c>
      <x:c r="W1137" s="73" t="e">
        <x:f t="shared" si="234"/>
        <x:v>#VALUE!</x:v>
      </x:c>
      <x:c r="X1137" s="74" t="e">
        <x:f t="shared" si="235"/>
        <x:v>#VALUE!</x:v>
      </x:c>
      <x:c r="Y1137" s="68" t="e">
        <x:f t="shared" si="236"/>
        <x:v>#VALUE!</x:v>
      </x:c>
      <x:c r="Z1137" s="68" t="e">
        <x:f t="shared" si="237"/>
        <x:v>#VALUE!</x:v>
      </x:c>
    </x:row>
    <x:row r="1138" spans="1:29">
      <x:c r="A1138" s="118">
        <x:v>25</x:v>
      </x:c>
      <x:c r="B1138" s="118"/>
      <x:c r="C1138" s="113">
        <x:v>10</x:v>
      </x:c>
      <x:c r="D1138" s="210" t="s">
        <x:v>41</x:v>
      </x:c>
      <x:c r="E1138" s="210" t="s">
        <x:v>22</x:v>
      </x:c>
      <x:c r="F1138" s="20" t="s">
        <x:v>40</x:v>
      </x:c>
      <x:c r="G1138" s="158" t="e">
        <x:f t="shared" si="229"/>
        <x:v>#VALUE!</x:v>
      </x:c>
      <x:c r="H1138" s="158">
        <x:f t="shared" si="229"/>
        <x:v>0</x:v>
      </x:c>
      <x:c r="I1138" s="285" t="e">
        <x:f t="shared" si="229"/>
        <x:v>#VALUE!</x:v>
      </x:c>
      <x:c r="J1138" s="106" t="e">
        <x:v>#VALUE!</x:v>
      </x:c>
      <x:c r="K1138" s="73" t="e">
        <x:v>#VALUE!</x:v>
      </x:c>
      <x:c r="L1138" s="68" t="e">
        <x:v>#VALUE!</x:v>
      </x:c>
      <x:c r="M1138" s="73" t="e">
        <x:v>#VALUE!</x:v>
      </x:c>
      <x:c r="N1138" s="159">
        <x:v>0</x:v>
      </x:c>
      <x:c r="O1138" s="106" t="e">
        <x:v>#VALUE!</x:v>
      </x:c>
      <x:c r="P1138" s="73" t="e">
        <x:f t="shared" si="230"/>
        <x:v>#VALUE!</x:v>
      </x:c>
      <x:c r="Q1138" s="68" t="e">
        <x:v>#VALUE!</x:v>
      </x:c>
      <x:c r="R1138" s="73" t="e">
        <x:f t="shared" si="231"/>
        <x:v>#VALUE!</x:v>
      </x:c>
      <x:c r="S1138" s="68" t="e">
        <x:v>#VALUE!</x:v>
      </x:c>
      <x:c r="T1138" s="73" t="e">
        <x:f t="shared" si="232"/>
        <x:v>#VALUE!</x:v>
      </x:c>
      <x:c r="U1138" s="26" t="e">
        <x:v>#VALUE!</x:v>
      </x:c>
      <x:c r="V1138" s="26">
        <x:f t="shared" si="233"/>
        <x:v>0</x:v>
      </x:c>
      <x:c r="W1138" s="73" t="e">
        <x:f t="shared" si="234"/>
        <x:v>#VALUE!</x:v>
      </x:c>
      <x:c r="X1138" s="74" t="e">
        <x:f t="shared" si="235"/>
        <x:v>#VALUE!</x:v>
      </x:c>
      <x:c r="Y1138" s="68" t="e">
        <x:f t="shared" si="236"/>
        <x:v>#VALUE!</x:v>
      </x:c>
      <x:c r="Z1138" s="68" t="e">
        <x:f t="shared" si="237"/>
        <x:v>#VALUE!</x:v>
      </x:c>
    </x:row>
    <x:row r="1139" spans="1:29">
      <x:c r="A1139" s="118">
        <x:v>26</x:v>
      </x:c>
      <x:c r="B1139" s="118"/>
      <x:c r="C1139" s="113">
        <x:v>10</x:v>
      </x:c>
      <x:c r="D1139" s="210" t="s">
        <x:v>42</x:v>
      </x:c>
      <x:c r="E1139" s="210" t="s">
        <x:v>12</x:v>
      </x:c>
      <x:c r="F1139" s="20" t="s">
        <x:v>43</x:v>
      </x:c>
      <x:c r="G1139" s="158" t="e">
        <x:f t="shared" si="229"/>
        <x:v>#VALUE!</x:v>
      </x:c>
      <x:c r="H1139" s="158">
        <x:f t="shared" si="229"/>
        <x:v>295.74731798755823</x:v>
      </x:c>
      <x:c r="I1139" s="285" t="e">
        <x:f t="shared" si="229"/>
        <x:v>#VALUE!</x:v>
      </x:c>
      <x:c r="J1139" s="106" t="e">
        <x:v>#VALUE!</x:v>
      </x:c>
      <x:c r="K1139" s="73" t="e">
        <x:v>#VALUE!</x:v>
      </x:c>
      <x:c r="L1139" s="68" t="e">
        <x:v>#VALUE!</x:v>
      </x:c>
      <x:c r="M1139" s="73" t="e">
        <x:v>#VALUE!</x:v>
      </x:c>
      <x:c r="N1139" s="159">
        <x:v>295.74731798755823</x:v>
      </x:c>
      <x:c r="O1139" s="106" t="e">
        <x:v>#VALUE!</x:v>
      </x:c>
      <x:c r="P1139" s="73" t="e">
        <x:f t="shared" si="230"/>
        <x:v>#VALUE!</x:v>
      </x:c>
      <x:c r="Q1139" s="68" t="e">
        <x:v>#VALUE!</x:v>
      </x:c>
      <x:c r="R1139" s="73" t="e">
        <x:f t="shared" si="231"/>
        <x:v>#VALUE!</x:v>
      </x:c>
      <x:c r="S1139" s="68" t="e">
        <x:v>#VALUE!</x:v>
      </x:c>
      <x:c r="T1139" s="73" t="e">
        <x:f t="shared" si="232"/>
        <x:v>#VALUE!</x:v>
      </x:c>
      <x:c r="U1139" s="26" t="e">
        <x:v>#VALUE!</x:v>
      </x:c>
      <x:c r="V1139" s="26">
        <x:f t="shared" si="233"/>
        <x:v>295.74731798755823</x:v>
      </x:c>
      <x:c r="W1139" s="73" t="e">
        <x:f t="shared" si="234"/>
        <x:v>#VALUE!</x:v>
      </x:c>
      <x:c r="X1139" s="74" t="e">
        <x:f t="shared" si="235"/>
        <x:v>#VALUE!</x:v>
      </x:c>
      <x:c r="Y1139" s="68" t="e">
        <x:f t="shared" si="236"/>
        <x:v>#VALUE!</x:v>
      </x:c>
      <x:c r="Z1139" s="68" t="e">
        <x:f t="shared" si="237"/>
        <x:v>#VALUE!</x:v>
      </x:c>
    </x:row>
    <x:row r="1140" spans="1:29">
      <x:c r="A1140" s="118">
        <x:v>27</x:v>
      </x:c>
      <x:c r="B1140" s="118"/>
      <x:c r="C1140" s="113">
        <x:v>10</x:v>
      </x:c>
      <x:c r="D1140" s="210" t="s">
        <x:v>44</x:v>
      </x:c>
      <x:c r="E1140" s="210" t="s">
        <x:v>22</x:v>
      </x:c>
      <x:c r="F1140" s="20" t="s">
        <x:v>45</x:v>
      </x:c>
      <x:c r="G1140" s="158" t="e">
        <x:f t="shared" si="229"/>
        <x:v>#VALUE!</x:v>
      </x:c>
      <x:c r="H1140" s="158">
        <x:f t="shared" si="229"/>
        <x:v>214.73</x:v>
      </x:c>
      <x:c r="I1140" s="285" t="e">
        <x:f t="shared" si="229"/>
        <x:v>#VALUE!</x:v>
      </x:c>
      <x:c r="J1140" s="106" t="e">
        <x:v>#VALUE!</x:v>
      </x:c>
      <x:c r="K1140" s="73" t="e">
        <x:v>#VALUE!</x:v>
      </x:c>
      <x:c r="L1140" s="68" t="e">
        <x:v>#VALUE!</x:v>
      </x:c>
      <x:c r="M1140" s="73" t="e">
        <x:v>#VALUE!</x:v>
      </x:c>
      <x:c r="N1140" s="159">
        <x:v>214.73</x:v>
      </x:c>
      <x:c r="O1140" s="106" t="e">
        <x:v>#VALUE!</x:v>
      </x:c>
      <x:c r="P1140" s="73" t="e">
        <x:f t="shared" si="230"/>
        <x:v>#VALUE!</x:v>
      </x:c>
      <x:c r="Q1140" s="68" t="e">
        <x:v>#VALUE!</x:v>
      </x:c>
      <x:c r="R1140" s="73" t="e">
        <x:f t="shared" si="231"/>
        <x:v>#VALUE!</x:v>
      </x:c>
      <x:c r="S1140" s="68" t="e">
        <x:v>#VALUE!</x:v>
      </x:c>
      <x:c r="T1140" s="73" t="e">
        <x:f t="shared" si="232"/>
        <x:v>#VALUE!</x:v>
      </x:c>
      <x:c r="U1140" s="26" t="e">
        <x:v>#VALUE!</x:v>
      </x:c>
      <x:c r="V1140" s="26">
        <x:f t="shared" si="233"/>
        <x:v>214.73</x:v>
      </x:c>
      <x:c r="W1140" s="73" t="e">
        <x:f t="shared" si="234"/>
        <x:v>#VALUE!</x:v>
      </x:c>
      <x:c r="X1140" s="74" t="e">
        <x:f t="shared" si="235"/>
        <x:v>#VALUE!</x:v>
      </x:c>
      <x:c r="Y1140" s="68" t="e">
        <x:f t="shared" si="236"/>
        <x:v>#VALUE!</x:v>
      </x:c>
      <x:c r="Z1140" s="68" t="e">
        <x:f t="shared" si="237"/>
        <x:v>#VALUE!</x:v>
      </x:c>
    </x:row>
    <x:row r="1141" spans="1:29" ht="14.25" customHeight="1">
      <x:c r="A1141" s="118">
        <x:v>28</x:v>
      </x:c>
      <x:c r="B1141" s="118"/>
      <x:c r="C1141" s="113">
        <x:v>10</x:v>
      </x:c>
      <x:c r="D1141" s="210" t="s">
        <x:v>46</x:v>
      </x:c>
      <x:c r="E1141" s="210" t="s">
        <x:v>22</x:v>
      </x:c>
      <x:c r="F1141" s="20" t="s">
        <x:v>45</x:v>
      </x:c>
      <x:c r="G1141" s="158" t="e">
        <x:f t="shared" si="229"/>
        <x:v>#VALUE!</x:v>
      </x:c>
      <x:c r="H1141" s="158">
        <x:f t="shared" si="229"/>
        <x:v>256.8178649324999</x:v>
      </x:c>
      <x:c r="I1141" s="285" t="e">
        <x:f t="shared" si="229"/>
        <x:v>#VALUE!</x:v>
      </x:c>
      <x:c r="J1141" s="106" t="e">
        <x:v>#VALUE!</x:v>
      </x:c>
      <x:c r="K1141" s="73" t="e">
        <x:v>#VALUE!</x:v>
      </x:c>
      <x:c r="L1141" s="68" t="e">
        <x:v>#VALUE!</x:v>
      </x:c>
      <x:c r="M1141" s="73" t="e">
        <x:v>#VALUE!</x:v>
      </x:c>
      <x:c r="N1141" s="159">
        <x:v>256.8178649324999</x:v>
      </x:c>
      <x:c r="O1141" s="106" t="e">
        <x:v>#VALUE!</x:v>
      </x:c>
      <x:c r="P1141" s="73" t="e">
        <x:f t="shared" si="230"/>
        <x:v>#VALUE!</x:v>
      </x:c>
      <x:c r="Q1141" s="68" t="e">
        <x:v>#VALUE!</x:v>
      </x:c>
      <x:c r="R1141" s="73" t="e">
        <x:f t="shared" si="231"/>
        <x:v>#VALUE!</x:v>
      </x:c>
      <x:c r="S1141" s="68" t="e">
        <x:v>#VALUE!</x:v>
      </x:c>
      <x:c r="T1141" s="73" t="e">
        <x:f t="shared" si="232"/>
        <x:v>#VALUE!</x:v>
      </x:c>
      <x:c r="U1141" s="26" t="e">
        <x:v>#VALUE!</x:v>
      </x:c>
      <x:c r="V1141" s="26">
        <x:f t="shared" si="233"/>
        <x:v>256.8178649324999</x:v>
      </x:c>
      <x:c r="W1141" s="73" t="e">
        <x:f t="shared" si="234"/>
        <x:v>#VALUE!</x:v>
      </x:c>
      <x:c r="X1141" s="74" t="e">
        <x:f t="shared" si="235"/>
        <x:v>#VALUE!</x:v>
      </x:c>
      <x:c r="Y1141" s="68" t="e">
        <x:f t="shared" si="236"/>
        <x:v>#VALUE!</x:v>
      </x:c>
      <x:c r="Z1141" s="68" t="e">
        <x:f t="shared" si="237"/>
        <x:v>#VALUE!</x:v>
      </x:c>
    </x:row>
    <x:row r="1142" spans="1:29" ht="14.25" customHeight="1">
      <x:c r="A1142" s="118">
        <x:v>29</x:v>
      </x:c>
      <x:c r="B1142" s="118"/>
      <x:c r="C1142" s="113">
        <x:v>10</x:v>
      </x:c>
      <x:c r="D1142" s="210" t="s">
        <x:v>47</x:v>
      </x:c>
      <x:c r="E1142" s="210" t="s">
        <x:v>22</x:v>
      </x:c>
      <x:c r="F1142" s="20" t="s">
        <x:v>48</x:v>
      </x:c>
      <x:c r="G1142" s="158" t="e">
        <x:f t="shared" si="229"/>
        <x:v>#VALUE!</x:v>
      </x:c>
      <x:c r="H1142" s="158">
        <x:f t="shared" si="229"/>
        <x:v>228.19</x:v>
      </x:c>
      <x:c r="I1142" s="285" t="e">
        <x:f t="shared" si="229"/>
        <x:v>#VALUE!</x:v>
      </x:c>
      <x:c r="J1142" s="106" t="e">
        <x:v>#VALUE!</x:v>
      </x:c>
      <x:c r="K1142" s="73" t="e">
        <x:v>#VALUE!</x:v>
      </x:c>
      <x:c r="L1142" s="68" t="e">
        <x:v>#VALUE!</x:v>
      </x:c>
      <x:c r="M1142" s="73" t="e">
        <x:v>#VALUE!</x:v>
      </x:c>
      <x:c r="N1142" s="159">
        <x:v>228.19</x:v>
      </x:c>
      <x:c r="O1142" s="106" t="e">
        <x:v>#VALUE!</x:v>
      </x:c>
      <x:c r="P1142" s="73" t="e">
        <x:f t="shared" si="230"/>
        <x:v>#VALUE!</x:v>
      </x:c>
      <x:c r="Q1142" s="68" t="e">
        <x:v>#VALUE!</x:v>
      </x:c>
      <x:c r="R1142" s="73" t="e">
        <x:f t="shared" si="231"/>
        <x:v>#VALUE!</x:v>
      </x:c>
      <x:c r="S1142" s="68" t="e">
        <x:v>#VALUE!</x:v>
      </x:c>
      <x:c r="T1142" s="73" t="e">
        <x:f t="shared" si="232"/>
        <x:v>#VALUE!</x:v>
      </x:c>
      <x:c r="U1142" s="26" t="e">
        <x:v>#VALUE!</x:v>
      </x:c>
      <x:c r="V1142" s="26">
        <x:f t="shared" si="233"/>
        <x:v>228.19</x:v>
      </x:c>
      <x:c r="W1142" s="73" t="e">
        <x:f t="shared" si="234"/>
        <x:v>#VALUE!</x:v>
      </x:c>
      <x:c r="X1142" s="74" t="e">
        <x:f t="shared" si="235"/>
        <x:v>#VALUE!</x:v>
      </x:c>
      <x:c r="Y1142" s="68" t="e">
        <x:f t="shared" si="236"/>
        <x:v>#VALUE!</x:v>
      </x:c>
      <x:c r="Z1142" s="68" t="e">
        <x:f t="shared" si="237"/>
        <x:v>#VALUE!</x:v>
      </x:c>
    </x:row>
    <x:row r="1143" spans="1:29" ht="14.25" customHeight="1">
      <x:c r="A1143" s="118">
        <x:v>30</x:v>
      </x:c>
      <x:c r="B1143" s="118"/>
      <x:c r="C1143" s="113">
        <x:v>10</x:v>
      </x:c>
      <x:c r="D1143" s="210" t="s">
        <x:v>49</x:v>
      </x:c>
      <x:c r="E1143" s="210" t="s">
        <x:v>22</x:v>
      </x:c>
      <x:c r="F1143" s="20" t="s">
        <x:v>48</x:v>
      </x:c>
      <x:c r="G1143" s="158" t="e">
        <x:f t="shared" si="229"/>
        <x:v>#VALUE!</x:v>
      </x:c>
      <x:c r="H1143" s="158">
        <x:f t="shared" si="229"/>
        <x:v>271.3983275852151</x:v>
      </x:c>
      <x:c r="I1143" s="285" t="e">
        <x:f t="shared" si="229"/>
        <x:v>#VALUE!</x:v>
      </x:c>
      <x:c r="J1143" s="106" t="e">
        <x:v>#VALUE!</x:v>
      </x:c>
      <x:c r="K1143" s="73" t="e">
        <x:v>#VALUE!</x:v>
      </x:c>
      <x:c r="L1143" s="68" t="e">
        <x:v>#VALUE!</x:v>
      </x:c>
      <x:c r="M1143" s="73" t="e">
        <x:v>#VALUE!</x:v>
      </x:c>
      <x:c r="N1143" s="159">
        <x:v>271.3983275852151</x:v>
      </x:c>
      <x:c r="O1143" s="106" t="e">
        <x:v>#VALUE!</x:v>
      </x:c>
      <x:c r="P1143" s="73" t="e">
        <x:f t="shared" si="230"/>
        <x:v>#VALUE!</x:v>
      </x:c>
      <x:c r="Q1143" s="68" t="e">
        <x:v>#VALUE!</x:v>
      </x:c>
      <x:c r="R1143" s="73" t="e">
        <x:f t="shared" si="231"/>
        <x:v>#VALUE!</x:v>
      </x:c>
      <x:c r="S1143" s="68" t="e">
        <x:v>#VALUE!</x:v>
      </x:c>
      <x:c r="T1143" s="73" t="e">
        <x:f t="shared" si="232"/>
        <x:v>#VALUE!</x:v>
      </x:c>
      <x:c r="U1143" s="26" t="e">
        <x:v>#VALUE!</x:v>
      </x:c>
      <x:c r="V1143" s="26">
        <x:f t="shared" si="233"/>
        <x:v>271.3983275852151</x:v>
      </x:c>
      <x:c r="W1143" s="73" t="e">
        <x:f t="shared" si="234"/>
        <x:v>#VALUE!</x:v>
      </x:c>
      <x:c r="X1143" s="74" t="e">
        <x:f t="shared" si="235"/>
        <x:v>#VALUE!</x:v>
      </x:c>
      <x:c r="Y1143" s="68" t="e">
        <x:f t="shared" si="236"/>
        <x:v>#VALUE!</x:v>
      </x:c>
      <x:c r="Z1143" s="68" t="e">
        <x:f t="shared" si="237"/>
        <x:v>#VALUE!</x:v>
      </x:c>
    </x:row>
    <x:row r="1144" spans="1:29" ht="14.25" customHeight="1">
      <x:c r="A1144" s="118">
        <x:v>31</x:v>
      </x:c>
      <x:c r="B1144" s="118"/>
      <x:c r="C1144" s="113">
        <x:v>10</x:v>
      </x:c>
      <x:c r="D1144" s="543" t="s">
        <x:v>50</x:v>
      </x:c>
      <x:c r="E1144" s="543" t="s">
        <x:v>9</x:v>
      </x:c>
      <x:c r="F1144" s="387" t="s">
        <x:v>51</x:v>
      </x:c>
      <x:c r="G1144" s="428" t="e">
        <x:f t="shared" si="229"/>
        <x:v>#VALUE!</x:v>
      </x:c>
      <x:c r="H1144" s="428">
        <x:f t="shared" si="229"/>
        <x:v>583.22400320732902</x:v>
      </x:c>
      <x:c r="I1144" s="429" t="e">
        <x:f t="shared" si="229"/>
        <x:v>#VALUE!</x:v>
      </x:c>
      <x:c r="J1144" s="430" t="e">
        <x:v>#VALUE!</x:v>
      </x:c>
      <x:c r="K1144" s="431" t="e">
        <x:v>#VALUE!</x:v>
      </x:c>
      <x:c r="L1144" s="386" t="e">
        <x:v>#VALUE!</x:v>
      </x:c>
      <x:c r="M1144" s="431" t="e">
        <x:v>#VALUE!</x:v>
      </x:c>
      <x:c r="N1144" s="432">
        <x:v>583.22400320732902</x:v>
      </x:c>
      <x:c r="O1144" s="430" t="e">
        <x:v>#VALUE!</x:v>
      </x:c>
      <x:c r="P1144" s="431" t="e">
        <x:f t="shared" si="230"/>
        <x:v>#VALUE!</x:v>
      </x:c>
      <x:c r="Q1144" s="386" t="e">
        <x:v>#VALUE!</x:v>
      </x:c>
      <x:c r="R1144" s="431" t="e">
        <x:f t="shared" si="231"/>
        <x:v>#VALUE!</x:v>
      </x:c>
      <x:c r="S1144" s="386">
        <x:v>1</x:v>
      </x:c>
      <x:c r="T1144" s="431">
        <x:f t="shared" si="232"/>
        <x:v>583.22400320732902</x:v>
      </x:c>
      <x:c r="U1144" s="433" t="e">
        <x:v>#VALUE!</x:v>
      </x:c>
      <x:c r="V1144" s="433">
        <x:f t="shared" si="233"/>
        <x:v>583.22400320732902</x:v>
      </x:c>
      <x:c r="W1144" s="431" t="e">
        <x:f t="shared" si="234"/>
        <x:v>#VALUE!</x:v>
      </x:c>
      <x:c r="X1144" s="434" t="e">
        <x:f t="shared" si="235"/>
        <x:v>#VALUE!</x:v>
      </x:c>
      <x:c r="Y1144" s="386" t="e">
        <x:f t="shared" si="236"/>
        <x:v>#VALUE!</x:v>
      </x:c>
      <x:c r="Z1144" s="386" t="e">
        <x:f t="shared" si="237"/>
        <x:v>#VALUE!</x:v>
      </x:c>
      <x:c r="AC1144" s="20" t="s">
        <x:v>1708</x:v>
      </x:c>
    </x:row>
    <x:row r="1145" spans="1:29" ht="14.25" customHeight="1">
      <x:c r="A1145" s="118">
        <x:v>32</x:v>
      </x:c>
      <x:c r="B1145" s="118"/>
      <x:c r="C1145" s="113">
        <x:v>10</x:v>
      </x:c>
      <x:c r="D1145" s="210" t="s">
        <x:v>52</x:v>
      </x:c>
      <x:c r="E1145" s="210" t="s">
        <x:v>22</x:v>
      </x:c>
      <x:c r="F1145" s="20" t="s">
        <x:v>53</x:v>
      </x:c>
      <x:c r="G1145" s="158" t="e">
        <x:f t="shared" si="229"/>
        <x:v>#VALUE!</x:v>
      </x:c>
      <x:c r="H1145" s="158">
        <x:f t="shared" si="229"/>
        <x:v>452.94</x:v>
      </x:c>
      <x:c r="I1145" s="285" t="e">
        <x:f t="shared" si="229"/>
        <x:v>#VALUE!</x:v>
      </x:c>
      <x:c r="J1145" s="106" t="e">
        <x:v>#VALUE!</x:v>
      </x:c>
      <x:c r="K1145" s="73" t="e">
        <x:v>#VALUE!</x:v>
      </x:c>
      <x:c r="L1145" s="68" t="e">
        <x:v>#VALUE!</x:v>
      </x:c>
      <x:c r="M1145" s="73" t="e">
        <x:v>#VALUE!</x:v>
      </x:c>
      <x:c r="N1145" s="159">
        <x:v>452.94</x:v>
      </x:c>
      <x:c r="O1145" s="106" t="e">
        <x:v>#VALUE!</x:v>
      </x:c>
      <x:c r="P1145" s="73" t="e">
        <x:f t="shared" si="230"/>
        <x:v>#VALUE!</x:v>
      </x:c>
      <x:c r="Q1145" s="68" t="e">
        <x:v>#VALUE!</x:v>
      </x:c>
      <x:c r="R1145" s="73" t="e">
        <x:f t="shared" si="231"/>
        <x:v>#VALUE!</x:v>
      </x:c>
      <x:c r="S1145" s="68" t="e">
        <x:v>#VALUE!</x:v>
      </x:c>
      <x:c r="T1145" s="73" t="e">
        <x:f t="shared" si="232"/>
        <x:v>#VALUE!</x:v>
      </x:c>
      <x:c r="U1145" s="26" t="e">
        <x:v>#VALUE!</x:v>
      </x:c>
      <x:c r="V1145" s="26">
        <x:f t="shared" si="233"/>
        <x:v>452.94</x:v>
      </x:c>
      <x:c r="W1145" s="73" t="e">
        <x:f t="shared" si="234"/>
        <x:v>#VALUE!</x:v>
      </x:c>
      <x:c r="X1145" s="74" t="e">
        <x:f t="shared" si="235"/>
        <x:v>#VALUE!</x:v>
      </x:c>
      <x:c r="Y1145" s="68" t="e">
        <x:f t="shared" si="236"/>
        <x:v>#VALUE!</x:v>
      </x:c>
      <x:c r="Z1145" s="68" t="e">
        <x:f t="shared" si="237"/>
        <x:v>#VALUE!</x:v>
      </x:c>
    </x:row>
    <x:row r="1146" spans="1:29" ht="14.25" customHeight="1">
      <x:c r="A1146" s="118">
        <x:v>33</x:v>
      </x:c>
      <x:c r="B1146" s="118"/>
      <x:c r="C1146" s="113">
        <x:v>10</x:v>
      </x:c>
      <x:c r="D1146" s="210" t="s">
        <x:v>54</x:v>
      </x:c>
      <x:c r="E1146" s="210" t="s">
        <x:v>22</x:v>
      </x:c>
      <x:c r="F1146" s="20" t="s">
        <x:v>53</x:v>
      </x:c>
      <x:c r="G1146" s="158" t="e">
        <x:f t="shared" ref="G1146:I1177" si="238">SUMIFS(U:U,$D:$D,$D1146,$C:$C,$C1146-1)</x:f>
        <x:v>#VALUE!</x:v>
      </x:c>
      <x:c r="H1146" s="158">
        <x:f t="shared" si="238"/>
        <x:v>709.23962123889771</x:v>
      </x:c>
      <x:c r="I1146" s="285" t="e">
        <x:f t="shared" si="238"/>
        <x:v>#VALUE!</x:v>
      </x:c>
      <x:c r="J1146" s="106" t="e">
        <x:v>#VALUE!</x:v>
      </x:c>
      <x:c r="K1146" s="73" t="e">
        <x:v>#VALUE!</x:v>
      </x:c>
      <x:c r="L1146" s="68" t="e">
        <x:v>#VALUE!</x:v>
      </x:c>
      <x:c r="M1146" s="73" t="e">
        <x:v>#VALUE!</x:v>
      </x:c>
      <x:c r="N1146" s="159">
        <x:v>709.23962123889771</x:v>
      </x:c>
      <x:c r="O1146" s="106" t="e">
        <x:v>#VALUE!</x:v>
      </x:c>
      <x:c r="P1146" s="73" t="e">
        <x:f t="shared" si="230"/>
        <x:v>#VALUE!</x:v>
      </x:c>
      <x:c r="Q1146" s="68" t="e">
        <x:v>#VALUE!</x:v>
      </x:c>
      <x:c r="R1146" s="73" t="e">
        <x:f t="shared" si="231"/>
        <x:v>#VALUE!</x:v>
      </x:c>
      <x:c r="S1146" s="68" t="e">
        <x:v>#VALUE!</x:v>
      </x:c>
      <x:c r="T1146" s="73" t="e">
        <x:f t="shared" si="232"/>
        <x:v>#VALUE!</x:v>
      </x:c>
      <x:c r="U1146" s="26" t="e">
        <x:v>#VALUE!</x:v>
      </x:c>
      <x:c r="V1146" s="26">
        <x:f t="shared" si="233"/>
        <x:v>709.23962123889771</x:v>
      </x:c>
      <x:c r="W1146" s="73" t="e">
        <x:f t="shared" si="234"/>
        <x:v>#VALUE!</x:v>
      </x:c>
      <x:c r="X1146" s="74" t="e">
        <x:f t="shared" si="235"/>
        <x:v>#VALUE!</x:v>
      </x:c>
      <x:c r="Y1146" s="68" t="e">
        <x:f t="shared" si="236"/>
        <x:v>#VALUE!</x:v>
      </x:c>
      <x:c r="Z1146" s="68" t="e">
        <x:f t="shared" si="237"/>
        <x:v>#VALUE!</x:v>
      </x:c>
    </x:row>
    <x:row r="1147" spans="1:29" ht="14.25" customHeight="1">
      <x:c r="A1147" s="118">
        <x:v>34</x:v>
      </x:c>
      <x:c r="B1147" s="118"/>
      <x:c r="C1147" s="113">
        <x:v>10</x:v>
      </x:c>
      <x:c r="D1147" s="210" t="s">
        <x:v>55</x:v>
      </x:c>
      <x:c r="E1147" s="210" t="s">
        <x:v>22</x:v>
      </x:c>
      <x:c r="F1147" s="20" t="s">
        <x:v>53</x:v>
      </x:c>
      <x:c r="G1147" s="158" t="e">
        <x:f t="shared" si="238"/>
        <x:v>#VALUE!</x:v>
      </x:c>
      <x:c r="H1147" s="158">
        <x:f t="shared" si="238"/>
        <x:v>793.04895390049592</x:v>
      </x:c>
      <x:c r="I1147" s="285" t="e">
        <x:f t="shared" si="238"/>
        <x:v>#VALUE!</x:v>
      </x:c>
      <x:c r="J1147" s="106" t="e">
        <x:v>#VALUE!</x:v>
      </x:c>
      <x:c r="K1147" s="73" t="e">
        <x:v>#VALUE!</x:v>
      </x:c>
      <x:c r="L1147" s="68" t="e">
        <x:v>#VALUE!</x:v>
      </x:c>
      <x:c r="M1147" s="73" t="e">
        <x:v>#VALUE!</x:v>
      </x:c>
      <x:c r="N1147" s="159">
        <x:v>793.04895390049592</x:v>
      </x:c>
      <x:c r="O1147" s="106" t="e">
        <x:v>#VALUE!</x:v>
      </x:c>
      <x:c r="P1147" s="73" t="e">
        <x:f t="shared" si="230"/>
        <x:v>#VALUE!</x:v>
      </x:c>
      <x:c r="Q1147" s="68" t="e">
        <x:v>#VALUE!</x:v>
      </x:c>
      <x:c r="R1147" s="73" t="e">
        <x:f t="shared" si="231"/>
        <x:v>#VALUE!</x:v>
      </x:c>
      <x:c r="S1147" s="68" t="e">
        <x:v>#VALUE!</x:v>
      </x:c>
      <x:c r="T1147" s="73" t="e">
        <x:f t="shared" si="232"/>
        <x:v>#VALUE!</x:v>
      </x:c>
      <x:c r="U1147" s="26" t="e">
        <x:v>#VALUE!</x:v>
      </x:c>
      <x:c r="V1147" s="26">
        <x:f t="shared" si="233"/>
        <x:v>793.04895390049592</x:v>
      </x:c>
      <x:c r="W1147" s="73" t="e">
        <x:f t="shared" si="234"/>
        <x:v>#VALUE!</x:v>
      </x:c>
      <x:c r="X1147" s="74" t="e">
        <x:f t="shared" si="235"/>
        <x:v>#VALUE!</x:v>
      </x:c>
      <x:c r="Y1147" s="68" t="e">
        <x:f t="shared" si="236"/>
        <x:v>#VALUE!</x:v>
      </x:c>
      <x:c r="Z1147" s="68" t="e">
        <x:f t="shared" si="237"/>
        <x:v>#VALUE!</x:v>
      </x:c>
    </x:row>
    <x:row r="1148" spans="1:29" ht="14.25" customHeight="1">
      <x:c r="A1148" s="118">
        <x:v>35</x:v>
      </x:c>
      <x:c r="B1148" s="118"/>
      <x:c r="C1148" s="113">
        <x:v>10</x:v>
      </x:c>
      <x:c r="D1148" s="553" t="s">
        <x:v>56</x:v>
      </x:c>
      <x:c r="E1148" s="553" t="s">
        <x:v>22</x:v>
      </x:c>
      <x:c r="F1148" s="544" t="s">
        <x:v>53</x:v>
      </x:c>
      <x:c r="G1148" s="545" t="e">
        <x:f t="shared" si="238"/>
        <x:v>#VALUE!</x:v>
      </x:c>
      <x:c r="H1148" s="545">
        <x:f t="shared" si="238"/>
        <x:v>804.49163820000012</x:v>
      </x:c>
      <x:c r="I1148" s="546" t="e">
        <x:f t="shared" si="238"/>
        <x:v>#VALUE!</x:v>
      </x:c>
      <x:c r="J1148" s="547" t="e">
        <x:v>#VALUE!</x:v>
      </x:c>
      <x:c r="K1148" s="548" t="e">
        <x:v>#VALUE!</x:v>
      </x:c>
      <x:c r="L1148" s="549" t="e">
        <x:v>#VALUE!</x:v>
      </x:c>
      <x:c r="M1148" s="548" t="e">
        <x:v>#VALUE!</x:v>
      </x:c>
      <x:c r="N1148" s="550">
        <x:v>804.49163820000012</x:v>
      </x:c>
      <x:c r="O1148" s="547" t="e">
        <x:v>#VALUE!</x:v>
      </x:c>
      <x:c r="P1148" s="548" t="e">
        <x:f t="shared" si="230"/>
        <x:v>#VALUE!</x:v>
      </x:c>
      <x:c r="Q1148" s="549" t="e">
        <x:v>#VALUE!</x:v>
      </x:c>
      <x:c r="R1148" s="548" t="e">
        <x:f t="shared" si="231"/>
        <x:v>#VALUE!</x:v>
      </x:c>
      <x:c r="S1148" s="549">
        <x:v>0</x:v>
      </x:c>
      <x:c r="T1148" s="548">
        <x:f t="shared" si="232"/>
        <x:v>0</x:v>
      </x:c>
      <x:c r="U1148" s="551" t="e">
        <x:v>#VALUE!</x:v>
      </x:c>
      <x:c r="V1148" s="551">
        <x:f t="shared" si="233"/>
        <x:v>804.49163820000012</x:v>
      </x:c>
      <x:c r="W1148" s="548" t="e">
        <x:f t="shared" si="234"/>
        <x:v>#VALUE!</x:v>
      </x:c>
      <x:c r="X1148" s="552" t="e">
        <x:f t="shared" si="235"/>
        <x:v>#VALUE!</x:v>
      </x:c>
      <x:c r="Y1148" s="549" t="e">
        <x:f t="shared" si="236"/>
        <x:v>#VALUE!</x:v>
      </x:c>
      <x:c r="Z1148" s="549" t="e">
        <x:f t="shared" si="237"/>
        <x:v>#VALUE!</x:v>
      </x:c>
      <x:c r="AC1148" s="20" t="s">
        <x:v>1714</x:v>
      </x:c>
    </x:row>
    <x:row r="1149" spans="1:29" ht="14.25" customHeight="1">
      <x:c r="A1149" s="118">
        <x:v>36</x:v>
      </x:c>
      <x:c r="B1149" s="118"/>
      <x:c r="C1149" s="113">
        <x:v>10</x:v>
      </x:c>
      <x:c r="D1149" s="210" t="s">
        <x:v>57</x:v>
      </x:c>
      <x:c r="E1149" s="210" t="s">
        <x:v>58</x:v>
      </x:c>
      <x:c r="F1149" s="20" t="s">
        <x:v>59</x:v>
      </x:c>
      <x:c r="G1149" s="158" t="e">
        <x:f t="shared" si="238"/>
        <x:v>#VALUE!</x:v>
      </x:c>
      <x:c r="H1149" s="158">
        <x:f t="shared" si="238"/>
        <x:v>257.780258</x:v>
      </x:c>
      <x:c r="I1149" s="285" t="e">
        <x:f t="shared" si="238"/>
        <x:v>#VALUE!</x:v>
      </x:c>
      <x:c r="J1149" s="106" t="e">
        <x:v>#VALUE!</x:v>
      </x:c>
      <x:c r="K1149" s="73" t="e">
        <x:v>#VALUE!</x:v>
      </x:c>
      <x:c r="L1149" s="68" t="e">
        <x:v>#VALUE!</x:v>
      </x:c>
      <x:c r="M1149" s="73" t="e">
        <x:v>#VALUE!</x:v>
      </x:c>
      <x:c r="N1149" s="159">
        <x:v>257.780258</x:v>
      </x:c>
      <x:c r="O1149" s="106" t="e">
        <x:v>#VALUE!</x:v>
      </x:c>
      <x:c r="P1149" s="73" t="e">
        <x:f t="shared" si="230"/>
        <x:v>#VALUE!</x:v>
      </x:c>
      <x:c r="Q1149" s="68" t="e">
        <x:v>#VALUE!</x:v>
      </x:c>
      <x:c r="R1149" s="73" t="e">
        <x:f t="shared" si="231"/>
        <x:v>#VALUE!</x:v>
      </x:c>
      <x:c r="S1149" s="68" t="e">
        <x:v>#VALUE!</x:v>
      </x:c>
      <x:c r="T1149" s="73" t="e">
        <x:f t="shared" si="232"/>
        <x:v>#VALUE!</x:v>
      </x:c>
      <x:c r="U1149" s="26" t="e">
        <x:v>#VALUE!</x:v>
      </x:c>
      <x:c r="V1149" s="26">
        <x:f t="shared" si="233"/>
        <x:v>257.780258</x:v>
      </x:c>
      <x:c r="W1149" s="73" t="e">
        <x:f t="shared" si="234"/>
        <x:v>#VALUE!</x:v>
      </x:c>
      <x:c r="X1149" s="74" t="e">
        <x:f t="shared" si="235"/>
        <x:v>#VALUE!</x:v>
      </x:c>
      <x:c r="Y1149" s="68" t="e">
        <x:f t="shared" si="236"/>
        <x:v>#VALUE!</x:v>
      </x:c>
      <x:c r="Z1149" s="68" t="e">
        <x:f t="shared" si="237"/>
        <x:v>#VALUE!</x:v>
      </x:c>
    </x:row>
    <x:row r="1150" spans="1:29" ht="14.25" customHeight="1">
      <x:c r="A1150" s="118">
        <x:v>37</x:v>
      </x:c>
      <x:c r="B1150" s="118"/>
      <x:c r="C1150" s="113">
        <x:v>10</x:v>
      </x:c>
      <x:c r="D1150" s="210" t="s">
        <x:v>60</x:v>
      </x:c>
      <x:c r="E1150" s="210" t="s">
        <x:v>58</x:v>
      </x:c>
      <x:c r="F1150" s="20" t="s">
        <x:v>61</x:v>
      </x:c>
      <x:c r="G1150" s="158" t="e">
        <x:f t="shared" si="238"/>
        <x:v>#VALUE!</x:v>
      </x:c>
      <x:c r="H1150" s="158">
        <x:f t="shared" si="238"/>
        <x:v>262.91386200000005</x:v>
      </x:c>
      <x:c r="I1150" s="285" t="e">
        <x:f t="shared" si="238"/>
        <x:v>#VALUE!</x:v>
      </x:c>
      <x:c r="J1150" s="106" t="e">
        <x:v>#VALUE!</x:v>
      </x:c>
      <x:c r="K1150" s="73" t="e">
        <x:v>#VALUE!</x:v>
      </x:c>
      <x:c r="L1150" s="68" t="e">
        <x:v>#VALUE!</x:v>
      </x:c>
      <x:c r="M1150" s="73" t="e">
        <x:v>#VALUE!</x:v>
      </x:c>
      <x:c r="N1150" s="159">
        <x:v>262.91386200000005</x:v>
      </x:c>
      <x:c r="O1150" s="106" t="e">
        <x:v>#VALUE!</x:v>
      </x:c>
      <x:c r="P1150" s="73" t="e">
        <x:f t="shared" si="230"/>
        <x:v>#VALUE!</x:v>
      </x:c>
      <x:c r="Q1150" s="68" t="e">
        <x:v>#VALUE!</x:v>
      </x:c>
      <x:c r="R1150" s="73" t="e">
        <x:f t="shared" si="231"/>
        <x:v>#VALUE!</x:v>
      </x:c>
      <x:c r="S1150" s="68" t="e">
        <x:v>#VALUE!</x:v>
      </x:c>
      <x:c r="T1150" s="73" t="e">
        <x:f t="shared" si="232"/>
        <x:v>#VALUE!</x:v>
      </x:c>
      <x:c r="U1150" s="26" t="e">
        <x:v>#VALUE!</x:v>
      </x:c>
      <x:c r="V1150" s="26">
        <x:f t="shared" si="233"/>
        <x:v>262.91386200000005</x:v>
      </x:c>
      <x:c r="W1150" s="73" t="e">
        <x:f t="shared" si="234"/>
        <x:v>#VALUE!</x:v>
      </x:c>
      <x:c r="X1150" s="74" t="e">
        <x:f t="shared" si="235"/>
        <x:v>#VALUE!</x:v>
      </x:c>
      <x:c r="Y1150" s="68" t="e">
        <x:f t="shared" si="236"/>
        <x:v>#VALUE!</x:v>
      </x:c>
      <x:c r="Z1150" s="68" t="e">
        <x:f t="shared" si="237"/>
        <x:v>#VALUE!</x:v>
      </x:c>
    </x:row>
    <x:row r="1151" spans="1:29" ht="14.25" customHeight="1">
      <x:c r="A1151" s="118">
        <x:v>38</x:v>
      </x:c>
      <x:c r="B1151" s="118"/>
      <x:c r="C1151" s="113">
        <x:v>10</x:v>
      </x:c>
      <x:c r="D1151" s="210" t="s">
        <x:v>62</x:v>
      </x:c>
      <x:c r="E1151" s="210" t="s">
        <x:v>58</x:v>
      </x:c>
      <x:c r="F1151" s="20" t="s">
        <x:v>63</x:v>
      </x:c>
      <x:c r="G1151" s="158" t="e">
        <x:f t="shared" si="238"/>
        <x:v>#VALUE!</x:v>
      </x:c>
      <x:c r="H1151" s="158">
        <x:f t="shared" si="238"/>
        <x:v>156.28057854545455</x:v>
      </x:c>
      <x:c r="I1151" s="285" t="e">
        <x:f t="shared" si="238"/>
        <x:v>#VALUE!</x:v>
      </x:c>
      <x:c r="J1151" s="106" t="e">
        <x:v>#VALUE!</x:v>
      </x:c>
      <x:c r="K1151" s="73" t="e">
        <x:v>#VALUE!</x:v>
      </x:c>
      <x:c r="L1151" s="68" t="e">
        <x:v>#VALUE!</x:v>
      </x:c>
      <x:c r="M1151" s="73" t="e">
        <x:v>#VALUE!</x:v>
      </x:c>
      <x:c r="N1151" s="159">
        <x:v>156.28057854545455</x:v>
      </x:c>
      <x:c r="O1151" s="106" t="e">
        <x:v>#VALUE!</x:v>
      </x:c>
      <x:c r="P1151" s="73" t="e">
        <x:f t="shared" si="230"/>
        <x:v>#VALUE!</x:v>
      </x:c>
      <x:c r="Q1151" s="68" t="e">
        <x:v>#VALUE!</x:v>
      </x:c>
      <x:c r="R1151" s="73" t="e">
        <x:f t="shared" si="231"/>
        <x:v>#VALUE!</x:v>
      </x:c>
      <x:c r="S1151" s="68" t="e">
        <x:v>#VALUE!</x:v>
      </x:c>
      <x:c r="T1151" s="73" t="e">
        <x:f t="shared" si="232"/>
        <x:v>#VALUE!</x:v>
      </x:c>
      <x:c r="U1151" s="26" t="e">
        <x:v>#VALUE!</x:v>
      </x:c>
      <x:c r="V1151" s="26">
        <x:f t="shared" si="233"/>
        <x:v>156.28057854545455</x:v>
      </x:c>
      <x:c r="W1151" s="73" t="e">
        <x:f t="shared" si="234"/>
        <x:v>#VALUE!</x:v>
      </x:c>
      <x:c r="X1151" s="74" t="e">
        <x:f t="shared" si="235"/>
        <x:v>#VALUE!</x:v>
      </x:c>
      <x:c r="Y1151" s="68" t="e">
        <x:f t="shared" si="236"/>
        <x:v>#VALUE!</x:v>
      </x:c>
      <x:c r="Z1151" s="68" t="e">
        <x:f t="shared" si="237"/>
        <x:v>#VALUE!</x:v>
      </x:c>
    </x:row>
    <x:row r="1152" spans="1:29" ht="14.25" customHeight="1">
      <x:c r="A1152" s="118">
        <x:v>39</x:v>
      </x:c>
      <x:c r="B1152" s="118"/>
      <x:c r="C1152" s="113">
        <x:v>10</x:v>
      </x:c>
      <x:c r="D1152" s="210" t="s">
        <x:v>64</x:v>
      </x:c>
      <x:c r="E1152" s="210" t="s">
        <x:v>58</x:v>
      </x:c>
      <x:c r="F1152" s="20" t="s">
        <x:v>65</x:v>
      </x:c>
      <x:c r="G1152" s="158" t="e">
        <x:f t="shared" si="238"/>
        <x:v>#VALUE!</x:v>
      </x:c>
      <x:c r="H1152" s="158">
        <x:f t="shared" si="238"/>
        <x:v>285.28170800000004</x:v>
      </x:c>
      <x:c r="I1152" s="285" t="e">
        <x:f t="shared" si="238"/>
        <x:v>#VALUE!</x:v>
      </x:c>
      <x:c r="J1152" s="106" t="e">
        <x:v>#VALUE!</x:v>
      </x:c>
      <x:c r="K1152" s="73" t="e">
        <x:v>#VALUE!</x:v>
      </x:c>
      <x:c r="L1152" s="68" t="e">
        <x:v>#VALUE!</x:v>
      </x:c>
      <x:c r="M1152" s="73" t="e">
        <x:v>#VALUE!</x:v>
      </x:c>
      <x:c r="N1152" s="159">
        <x:v>285.28170800000004</x:v>
      </x:c>
      <x:c r="O1152" s="106" t="e">
        <x:v>#VALUE!</x:v>
      </x:c>
      <x:c r="P1152" s="73" t="e">
        <x:f t="shared" si="230"/>
        <x:v>#VALUE!</x:v>
      </x:c>
      <x:c r="Q1152" s="68" t="e">
        <x:v>#VALUE!</x:v>
      </x:c>
      <x:c r="R1152" s="73" t="e">
        <x:f t="shared" si="231"/>
        <x:v>#VALUE!</x:v>
      </x:c>
      <x:c r="S1152" s="68" t="e">
        <x:v>#VALUE!</x:v>
      </x:c>
      <x:c r="T1152" s="73" t="e">
        <x:f t="shared" si="232"/>
        <x:v>#VALUE!</x:v>
      </x:c>
      <x:c r="U1152" s="26" t="e">
        <x:v>#VALUE!</x:v>
      </x:c>
      <x:c r="V1152" s="26">
        <x:f t="shared" si="233"/>
        <x:v>285.28170800000004</x:v>
      </x:c>
      <x:c r="W1152" s="73" t="e">
        <x:f t="shared" si="234"/>
        <x:v>#VALUE!</x:v>
      </x:c>
      <x:c r="X1152" s="74" t="e">
        <x:f t="shared" si="235"/>
        <x:v>#VALUE!</x:v>
      </x:c>
      <x:c r="Y1152" s="68" t="e">
        <x:f t="shared" si="236"/>
        <x:v>#VALUE!</x:v>
      </x:c>
      <x:c r="Z1152" s="68" t="e">
        <x:f t="shared" si="237"/>
        <x:v>#VALUE!</x:v>
      </x:c>
    </x:row>
    <x:row r="1153" spans="1:26" ht="14.25" customHeight="1">
      <x:c r="A1153" s="118">
        <x:v>40</x:v>
      </x:c>
      <x:c r="B1153" s="118"/>
      <x:c r="C1153" s="196">
        <x:v>10</x:v>
      </x:c>
      <x:c r="D1153" s="210" t="s">
        <x:v>66</x:v>
      </x:c>
      <x:c r="E1153" s="210" t="s">
        <x:v>58</x:v>
      </x:c>
      <x:c r="F1153" s="20" t="s">
        <x:v>67</x:v>
      </x:c>
      <x:c r="G1153" s="158" t="e">
        <x:f t="shared" si="238"/>
        <x:v>#VALUE!</x:v>
      </x:c>
      <x:c r="H1153" s="158">
        <x:f t="shared" si="238"/>
        <x:v>283.081592</x:v>
      </x:c>
      <x:c r="I1153" s="285" t="e">
        <x:f t="shared" si="238"/>
        <x:v>#VALUE!</x:v>
      </x:c>
      <x:c r="J1153" s="106" t="e">
        <x:v>#VALUE!</x:v>
      </x:c>
      <x:c r="K1153" s="73" t="e">
        <x:v>#VALUE!</x:v>
      </x:c>
      <x:c r="L1153" s="68" t="e">
        <x:v>#VALUE!</x:v>
      </x:c>
      <x:c r="M1153" s="73" t="e">
        <x:v>#VALUE!</x:v>
      </x:c>
      <x:c r="N1153" s="159">
        <x:v>283.081592</x:v>
      </x:c>
      <x:c r="O1153" s="106" t="e">
        <x:v>#VALUE!</x:v>
      </x:c>
      <x:c r="P1153" s="73" t="e">
        <x:f t="shared" si="230"/>
        <x:v>#VALUE!</x:v>
      </x:c>
      <x:c r="Q1153" s="68" t="e">
        <x:v>#VALUE!</x:v>
      </x:c>
      <x:c r="R1153" s="73" t="e">
        <x:f t="shared" si="231"/>
        <x:v>#VALUE!</x:v>
      </x:c>
      <x:c r="S1153" s="68" t="e">
        <x:v>#VALUE!</x:v>
      </x:c>
      <x:c r="T1153" s="73" t="e">
        <x:f t="shared" si="232"/>
        <x:v>#VALUE!</x:v>
      </x:c>
      <x:c r="U1153" s="26" t="e">
        <x:v>#VALUE!</x:v>
      </x:c>
      <x:c r="V1153" s="26">
        <x:f t="shared" si="233"/>
        <x:v>283.081592</x:v>
      </x:c>
      <x:c r="W1153" s="73" t="e">
        <x:f t="shared" si="234"/>
        <x:v>#VALUE!</x:v>
      </x:c>
      <x:c r="X1153" s="74" t="e">
        <x:f t="shared" si="235"/>
        <x:v>#VALUE!</x:v>
      </x:c>
      <x:c r="Y1153" s="68" t="e">
        <x:f t="shared" si="236"/>
        <x:v>#VALUE!</x:v>
      </x:c>
      <x:c r="Z1153" s="68" t="e">
        <x:f t="shared" si="237"/>
        <x:v>#VALUE!</x:v>
      </x:c>
    </x:row>
    <x:row r="1154" spans="1:26" ht="14.25" customHeight="1">
      <x:c r="A1154" s="118">
        <x:v>41</x:v>
      </x:c>
      <x:c r="B1154" s="118"/>
      <x:c r="C1154" s="113">
        <x:v>10</x:v>
      </x:c>
      <x:c r="D1154" s="210" t="s">
        <x:v>68</x:v>
      </x:c>
      <x:c r="E1154" s="210" t="s">
        <x:v>58</x:v>
      </x:c>
      <x:c r="F1154" s="20" t="s">
        <x:v>69</x:v>
      </x:c>
      <x:c r="G1154" s="158" t="e">
        <x:f t="shared" si="238"/>
        <x:v>#VALUE!</x:v>
      </x:c>
      <x:c r="H1154" s="158">
        <x:f t="shared" si="238"/>
        <x:v>169.04224600000001</x:v>
      </x:c>
      <x:c r="I1154" s="285" t="e">
        <x:f t="shared" si="238"/>
        <x:v>#VALUE!</x:v>
      </x:c>
      <x:c r="J1154" s="106" t="e">
        <x:v>#VALUE!</x:v>
      </x:c>
      <x:c r="K1154" s="73" t="e">
        <x:v>#VALUE!</x:v>
      </x:c>
      <x:c r="L1154" s="68" t="e">
        <x:v>#VALUE!</x:v>
      </x:c>
      <x:c r="M1154" s="73" t="e">
        <x:v>#VALUE!</x:v>
      </x:c>
      <x:c r="N1154" s="159">
        <x:v>169.04224600000001</x:v>
      </x:c>
      <x:c r="O1154" s="106" t="e">
        <x:v>#VALUE!</x:v>
      </x:c>
      <x:c r="P1154" s="73" t="e">
        <x:f t="shared" si="230"/>
        <x:v>#VALUE!</x:v>
      </x:c>
      <x:c r="Q1154" s="68" t="e">
        <x:v>#VALUE!</x:v>
      </x:c>
      <x:c r="R1154" s="73" t="e">
        <x:f t="shared" si="231"/>
        <x:v>#VALUE!</x:v>
      </x:c>
      <x:c r="S1154" s="68" t="e">
        <x:v>#VALUE!</x:v>
      </x:c>
      <x:c r="T1154" s="73" t="e">
        <x:f t="shared" si="232"/>
        <x:v>#VALUE!</x:v>
      </x:c>
      <x:c r="U1154" s="26" t="e">
        <x:v>#VALUE!</x:v>
      </x:c>
      <x:c r="V1154" s="26">
        <x:f t="shared" si="233"/>
        <x:v>169.04224600000001</x:v>
      </x:c>
      <x:c r="W1154" s="73" t="e">
        <x:f t="shared" si="234"/>
        <x:v>#VALUE!</x:v>
      </x:c>
      <x:c r="X1154" s="74" t="e">
        <x:f t="shared" si="235"/>
        <x:v>#VALUE!</x:v>
      </x:c>
      <x:c r="Y1154" s="68" t="e">
        <x:f t="shared" si="236"/>
        <x:v>#VALUE!</x:v>
      </x:c>
      <x:c r="Z1154" s="68" t="e">
        <x:f t="shared" si="237"/>
        <x:v>#VALUE!</x:v>
      </x:c>
    </x:row>
    <x:row r="1155" spans="1:26" ht="14.25" customHeight="1">
      <x:c r="A1155" s="118">
        <x:v>42</x:v>
      </x:c>
      <x:c r="B1155" s="118"/>
      <x:c r="C1155" s="113">
        <x:v>10</x:v>
      </x:c>
      <x:c r="D1155" s="210" t="s">
        <x:v>70</x:v>
      </x:c>
      <x:c r="E1155" s="210" t="s">
        <x:v>58</x:v>
      </x:c>
      <x:c r="F1155" s="20" t="s">
        <x:v>71</x:v>
      </x:c>
      <x:c r="G1155" s="158" t="e">
        <x:f t="shared" si="238"/>
        <x:v>#VALUE!</x:v>
      </x:c>
      <x:c r="H1155" s="158">
        <x:f t="shared" si="238"/>
        <x:v>275.84468400000003</x:v>
      </x:c>
      <x:c r="I1155" s="285" t="e">
        <x:f t="shared" si="238"/>
        <x:v>#VALUE!</x:v>
      </x:c>
      <x:c r="J1155" s="106" t="e">
        <x:v>#VALUE!</x:v>
      </x:c>
      <x:c r="K1155" s="73" t="e">
        <x:v>#VALUE!</x:v>
      </x:c>
      <x:c r="L1155" s="68" t="e">
        <x:v>#VALUE!</x:v>
      </x:c>
      <x:c r="M1155" s="73" t="e">
        <x:v>#VALUE!</x:v>
      </x:c>
      <x:c r="N1155" s="159">
        <x:v>275.84468400000003</x:v>
      </x:c>
      <x:c r="O1155" s="106" t="e">
        <x:v>#VALUE!</x:v>
      </x:c>
      <x:c r="P1155" s="73" t="e">
        <x:f t="shared" si="230"/>
        <x:v>#VALUE!</x:v>
      </x:c>
      <x:c r="Q1155" s="68" t="e">
        <x:v>#VALUE!</x:v>
      </x:c>
      <x:c r="R1155" s="73" t="e">
        <x:f t="shared" si="231"/>
        <x:v>#VALUE!</x:v>
      </x:c>
      <x:c r="S1155" s="68" t="e">
        <x:v>#VALUE!</x:v>
      </x:c>
      <x:c r="T1155" s="73" t="e">
        <x:f t="shared" si="232"/>
        <x:v>#VALUE!</x:v>
      </x:c>
      <x:c r="U1155" s="26" t="e">
        <x:v>#VALUE!</x:v>
      </x:c>
      <x:c r="V1155" s="26">
        <x:f t="shared" si="233"/>
        <x:v>275.84468400000003</x:v>
      </x:c>
      <x:c r="W1155" s="73" t="e">
        <x:f t="shared" si="234"/>
        <x:v>#VALUE!</x:v>
      </x:c>
      <x:c r="X1155" s="74" t="e">
        <x:f t="shared" si="235"/>
        <x:v>#VALUE!</x:v>
      </x:c>
      <x:c r="Y1155" s="68" t="e">
        <x:f t="shared" si="236"/>
        <x:v>#VALUE!</x:v>
      </x:c>
      <x:c r="Z1155" s="68" t="e">
        <x:f t="shared" si="237"/>
        <x:v>#VALUE!</x:v>
      </x:c>
    </x:row>
    <x:row r="1156" spans="1:26" ht="14.25" customHeight="1">
      <x:c r="A1156" s="118">
        <x:v>43</x:v>
      </x:c>
      <x:c r="B1156" s="118"/>
      <x:c r="C1156" s="113">
        <x:v>10</x:v>
      </x:c>
      <x:c r="D1156" s="210" t="s">
        <x:v>92</x:v>
      </x:c>
      <x:c r="E1156" s="210" t="s">
        <x:v>58</x:v>
      </x:c>
      <x:c r="F1156" s="20" t="s">
        <x:v>71</x:v>
      </x:c>
      <x:c r="G1156" s="158" t="e">
        <x:f t="shared" si="238"/>
        <x:v>#VALUE!</x:v>
      </x:c>
      <x:c r="H1156" s="158">
        <x:f t="shared" si="238"/>
        <x:v>268.414152</x:v>
      </x:c>
      <x:c r="I1156" s="285" t="e">
        <x:f t="shared" si="238"/>
        <x:v>#VALUE!</x:v>
      </x:c>
      <x:c r="J1156" s="106" t="e">
        <x:v>#VALUE!</x:v>
      </x:c>
      <x:c r="K1156" s="73" t="e">
        <x:v>#VALUE!</x:v>
      </x:c>
      <x:c r="L1156" s="68" t="e">
        <x:v>#VALUE!</x:v>
      </x:c>
      <x:c r="M1156" s="73" t="e">
        <x:v>#VALUE!</x:v>
      </x:c>
      <x:c r="N1156" s="159">
        <x:v>268.414152</x:v>
      </x:c>
      <x:c r="O1156" s="106" t="e">
        <x:v>#VALUE!</x:v>
      </x:c>
      <x:c r="P1156" s="73" t="e">
        <x:f t="shared" si="230"/>
        <x:v>#VALUE!</x:v>
      </x:c>
      <x:c r="Q1156" s="68" t="e">
        <x:v>#VALUE!</x:v>
      </x:c>
      <x:c r="R1156" s="73" t="e">
        <x:f t="shared" si="231"/>
        <x:v>#VALUE!</x:v>
      </x:c>
      <x:c r="S1156" s="68" t="e">
        <x:v>#VALUE!</x:v>
      </x:c>
      <x:c r="T1156" s="73" t="e">
        <x:f t="shared" si="232"/>
        <x:v>#VALUE!</x:v>
      </x:c>
      <x:c r="U1156" s="26" t="e">
        <x:v>#VALUE!</x:v>
      </x:c>
      <x:c r="V1156" s="26">
        <x:f t="shared" si="233"/>
        <x:v>268.414152</x:v>
      </x:c>
      <x:c r="W1156" s="73" t="e">
        <x:f t="shared" si="234"/>
        <x:v>#VALUE!</x:v>
      </x:c>
      <x:c r="X1156" s="74" t="e">
        <x:f t="shared" si="235"/>
        <x:v>#VALUE!</x:v>
      </x:c>
      <x:c r="Y1156" s="68" t="e">
        <x:f t="shared" si="236"/>
        <x:v>#VALUE!</x:v>
      </x:c>
      <x:c r="Z1156" s="68" t="e">
        <x:f t="shared" si="237"/>
        <x:v>#VALUE!</x:v>
      </x:c>
    </x:row>
    <x:row r="1157" spans="1:26" ht="14.25" customHeight="1">
      <x:c r="A1157" s="118">
        <x:v>44</x:v>
      </x:c>
      <x:c r="B1157" s="118"/>
      <x:c r="C1157" s="196">
        <x:v>10</x:v>
      </x:c>
      <x:c r="D1157" s="210" t="s">
        <x:v>72</x:v>
      </x:c>
      <x:c r="E1157" s="210" t="s">
        <x:v>58</x:v>
      </x:c>
      <x:c r="F1157" s="20" t="s">
        <x:v>73</x:v>
      </x:c>
      <x:c r="G1157" s="158" t="e">
        <x:f t="shared" si="238"/>
        <x:v>#VALUE!</x:v>
      </x:c>
      <x:c r="H1157" s="158">
        <x:f t="shared" si="238"/>
        <x:v>232.13159200000001</x:v>
      </x:c>
      <x:c r="I1157" s="285" t="e">
        <x:f t="shared" si="238"/>
        <x:v>#VALUE!</x:v>
      </x:c>
      <x:c r="J1157" s="106" t="e">
        <x:v>#VALUE!</x:v>
      </x:c>
      <x:c r="K1157" s="73" t="e">
        <x:v>#VALUE!</x:v>
      </x:c>
      <x:c r="L1157" s="68" t="e">
        <x:v>#VALUE!</x:v>
      </x:c>
      <x:c r="M1157" s="73" t="e">
        <x:v>#VALUE!</x:v>
      </x:c>
      <x:c r="N1157" s="159">
        <x:v>232.13159200000001</x:v>
      </x:c>
      <x:c r="O1157" s="106" t="e">
        <x:v>#VALUE!</x:v>
      </x:c>
      <x:c r="P1157" s="73" t="e">
        <x:f t="shared" si="230"/>
        <x:v>#VALUE!</x:v>
      </x:c>
      <x:c r="Q1157" s="68" t="e">
        <x:v>#VALUE!</x:v>
      </x:c>
      <x:c r="R1157" s="73" t="e">
        <x:f t="shared" si="231"/>
        <x:v>#VALUE!</x:v>
      </x:c>
      <x:c r="S1157" s="68" t="e">
        <x:v>#VALUE!</x:v>
      </x:c>
      <x:c r="T1157" s="73" t="e">
        <x:f t="shared" si="232"/>
        <x:v>#VALUE!</x:v>
      </x:c>
      <x:c r="U1157" s="26" t="e">
        <x:v>#VALUE!</x:v>
      </x:c>
      <x:c r="V1157" s="26">
        <x:f t="shared" si="233"/>
        <x:v>232.13159200000001</x:v>
      </x:c>
      <x:c r="W1157" s="73" t="e">
        <x:f t="shared" si="234"/>
        <x:v>#VALUE!</x:v>
      </x:c>
      <x:c r="X1157" s="74" t="e">
        <x:f t="shared" si="235"/>
        <x:v>#VALUE!</x:v>
      </x:c>
      <x:c r="Y1157" s="68" t="e">
        <x:f t="shared" si="236"/>
        <x:v>#VALUE!</x:v>
      </x:c>
      <x:c r="Z1157" s="68" t="e">
        <x:f t="shared" si="237"/>
        <x:v>#VALUE!</x:v>
      </x:c>
    </x:row>
    <x:row r="1158" spans="1:26" ht="14.25" customHeight="1">
      <x:c r="A1158" s="118">
        <x:v>45</x:v>
      </x:c>
      <x:c r="B1158" s="118"/>
      <x:c r="C1158" s="113">
        <x:v>10</x:v>
      </x:c>
      <x:c r="D1158" s="210" t="s">
        <x:v>93</x:v>
      </x:c>
      <x:c r="E1158" s="210" t="s">
        <x:v>58</x:v>
      </x:c>
      <x:c r="F1158" s="20" t="s">
        <x:v>73</x:v>
      </x:c>
      <x:c r="G1158" s="158" t="e">
        <x:f t="shared" si="238"/>
        <x:v>#VALUE!</x:v>
      </x:c>
      <x:c r="H1158" s="158">
        <x:f t="shared" si="238"/>
        <x:v>225.87857600000001</x:v>
      </x:c>
      <x:c r="I1158" s="285" t="e">
        <x:f t="shared" si="238"/>
        <x:v>#VALUE!</x:v>
      </x:c>
      <x:c r="J1158" s="106" t="e">
        <x:v>#VALUE!</x:v>
      </x:c>
      <x:c r="K1158" s="73" t="e">
        <x:v>#VALUE!</x:v>
      </x:c>
      <x:c r="L1158" s="68" t="e">
        <x:v>#VALUE!</x:v>
      </x:c>
      <x:c r="M1158" s="73" t="e">
        <x:v>#VALUE!</x:v>
      </x:c>
      <x:c r="N1158" s="159">
        <x:v>225.87857600000001</x:v>
      </x:c>
      <x:c r="O1158" s="106" t="e">
        <x:v>#VALUE!</x:v>
      </x:c>
      <x:c r="P1158" s="73" t="e">
        <x:f t="shared" si="230"/>
        <x:v>#VALUE!</x:v>
      </x:c>
      <x:c r="Q1158" s="68" t="e">
        <x:v>#VALUE!</x:v>
      </x:c>
      <x:c r="R1158" s="73" t="e">
        <x:f t="shared" si="231"/>
        <x:v>#VALUE!</x:v>
      </x:c>
      <x:c r="S1158" s="68" t="e">
        <x:v>#VALUE!</x:v>
      </x:c>
      <x:c r="T1158" s="73" t="e">
        <x:f t="shared" si="232"/>
        <x:v>#VALUE!</x:v>
      </x:c>
      <x:c r="U1158" s="26" t="e">
        <x:v>#VALUE!</x:v>
      </x:c>
      <x:c r="V1158" s="26">
        <x:f t="shared" si="233"/>
        <x:v>225.87857600000001</x:v>
      </x:c>
      <x:c r="W1158" s="73" t="e">
        <x:f t="shared" si="234"/>
        <x:v>#VALUE!</x:v>
      </x:c>
      <x:c r="X1158" s="74" t="e">
        <x:f t="shared" si="235"/>
        <x:v>#VALUE!</x:v>
      </x:c>
      <x:c r="Y1158" s="68" t="e">
        <x:f t="shared" si="236"/>
        <x:v>#VALUE!</x:v>
      </x:c>
      <x:c r="Z1158" s="68" t="e">
        <x:f t="shared" si="237"/>
        <x:v>#VALUE!</x:v>
      </x:c>
    </x:row>
    <x:row r="1159" spans="1:26" ht="14.25" customHeight="1">
      <x:c r="A1159" s="118">
        <x:v>46</x:v>
      </x:c>
      <x:c r="B1159" s="118"/>
      <x:c r="C1159" s="113">
        <x:v>10</x:v>
      </x:c>
      <x:c r="D1159" s="210" t="s">
        <x:v>74</x:v>
      </x:c>
      <x:c r="E1159" s="210" t="s">
        <x:v>75</x:v>
      </x:c>
      <x:c r="F1159" s="20" t="s">
        <x:v>10</x:v>
      </x:c>
      <x:c r="G1159" s="158" t="e">
        <x:f t="shared" si="238"/>
        <x:v>#VALUE!</x:v>
      </x:c>
      <x:c r="H1159" s="158">
        <x:f t="shared" si="238"/>
        <x:v>1965.4791865433124</x:v>
      </x:c>
      <x:c r="I1159" s="285" t="e">
        <x:f t="shared" si="238"/>
        <x:v>#VALUE!</x:v>
      </x:c>
      <x:c r="J1159" s="106" t="e">
        <x:v>#VALUE!</x:v>
      </x:c>
      <x:c r="K1159" s="73" t="e">
        <x:v>#VALUE!</x:v>
      </x:c>
      <x:c r="L1159" s="68" t="e">
        <x:v>#VALUE!</x:v>
      </x:c>
      <x:c r="M1159" s="73" t="e">
        <x:v>#VALUE!</x:v>
      </x:c>
      <x:c r="N1159" s="159">
        <x:v>1965.4791865433124</x:v>
      </x:c>
      <x:c r="O1159" s="106" t="e">
        <x:v>#VALUE!</x:v>
      </x:c>
      <x:c r="P1159" s="73" t="e">
        <x:f t="shared" si="230"/>
        <x:v>#VALUE!</x:v>
      </x:c>
      <x:c r="Q1159" s="68" t="e">
        <x:v>#VALUE!</x:v>
      </x:c>
      <x:c r="R1159" s="73" t="e">
        <x:f t="shared" si="231"/>
        <x:v>#VALUE!</x:v>
      </x:c>
      <x:c r="S1159" s="68" t="e">
        <x:v>#VALUE!</x:v>
      </x:c>
      <x:c r="T1159" s="73" t="e">
        <x:f t="shared" si="232"/>
        <x:v>#VALUE!</x:v>
      </x:c>
      <x:c r="U1159" s="26" t="e">
        <x:v>#VALUE!</x:v>
      </x:c>
      <x:c r="V1159" s="26">
        <x:f t="shared" si="233"/>
        <x:v>1965.4791865433124</x:v>
      </x:c>
      <x:c r="W1159" s="73" t="e">
        <x:f t="shared" si="234"/>
        <x:v>#VALUE!</x:v>
      </x:c>
      <x:c r="X1159" s="74" t="e">
        <x:f t="shared" si="235"/>
        <x:v>#VALUE!</x:v>
      </x:c>
      <x:c r="Y1159" s="68" t="e">
        <x:f t="shared" si="236"/>
        <x:v>#VALUE!</x:v>
      </x:c>
      <x:c r="Z1159" s="68" t="e">
        <x:f t="shared" si="237"/>
        <x:v>#VALUE!</x:v>
      </x:c>
    </x:row>
    <x:row r="1160" spans="1:26" ht="14.25" customHeight="1">
      <x:c r="A1160" s="118">
        <x:v>47</x:v>
      </x:c>
      <x:c r="B1160" s="118"/>
      <x:c r="C1160" s="113">
        <x:v>10</x:v>
      </x:c>
      <x:c r="D1160" s="210" t="s">
        <x:v>76</x:v>
      </x:c>
      <x:c r="E1160" s="210" t="s">
        <x:v>75</x:v>
      </x:c>
      <x:c r="F1160" s="20" t="s">
        <x:v>10</x:v>
      </x:c>
      <x:c r="G1160" s="158" t="e">
        <x:f t="shared" si="238"/>
        <x:v>#VALUE!</x:v>
      </x:c>
      <x:c r="H1160" s="158">
        <x:f t="shared" si="238"/>
        <x:v>945.74445695009263</x:v>
      </x:c>
      <x:c r="I1160" s="285" t="e">
        <x:f t="shared" si="238"/>
        <x:v>#VALUE!</x:v>
      </x:c>
      <x:c r="J1160" s="106" t="e">
        <x:v>#VALUE!</x:v>
      </x:c>
      <x:c r="K1160" s="73" t="e">
        <x:v>#VALUE!</x:v>
      </x:c>
      <x:c r="L1160" s="68" t="e">
        <x:v>#VALUE!</x:v>
      </x:c>
      <x:c r="M1160" s="73" t="e">
        <x:v>#VALUE!</x:v>
      </x:c>
      <x:c r="N1160" s="159">
        <x:v>945.74445695009263</x:v>
      </x:c>
      <x:c r="O1160" s="106" t="e">
        <x:v>#VALUE!</x:v>
      </x:c>
      <x:c r="P1160" s="73" t="e">
        <x:f t="shared" si="230"/>
        <x:v>#VALUE!</x:v>
      </x:c>
      <x:c r="Q1160" s="68" t="e">
        <x:v>#VALUE!</x:v>
      </x:c>
      <x:c r="R1160" s="73" t="e">
        <x:f t="shared" si="231"/>
        <x:v>#VALUE!</x:v>
      </x:c>
      <x:c r="S1160" s="68" t="e">
        <x:v>#VALUE!</x:v>
      </x:c>
      <x:c r="T1160" s="73" t="e">
        <x:f t="shared" si="232"/>
        <x:v>#VALUE!</x:v>
      </x:c>
      <x:c r="U1160" s="26" t="e">
        <x:v>#VALUE!</x:v>
      </x:c>
      <x:c r="V1160" s="26">
        <x:f t="shared" si="233"/>
        <x:v>945.74445695009263</x:v>
      </x:c>
      <x:c r="W1160" s="73" t="e">
        <x:f t="shared" si="234"/>
        <x:v>#VALUE!</x:v>
      </x:c>
      <x:c r="X1160" s="74" t="e">
        <x:f t="shared" si="235"/>
        <x:v>#VALUE!</x:v>
      </x:c>
      <x:c r="Y1160" s="68" t="e">
        <x:f t="shared" si="236"/>
        <x:v>#VALUE!</x:v>
      </x:c>
      <x:c r="Z1160" s="68" t="e">
        <x:f t="shared" si="237"/>
        <x:v>#VALUE!</x:v>
      </x:c>
    </x:row>
    <x:row r="1161" spans="1:26" ht="14.25" customHeight="1">
      <x:c r="A1161" s="118">
        <x:v>48</x:v>
      </x:c>
      <x:c r="B1161" s="118"/>
      <x:c r="C1161" s="113">
        <x:v>10</x:v>
      </x:c>
      <x:c r="D1161" s="210" t="s">
        <x:v>1632</x:v>
      </x:c>
      <x:c r="E1161" s="210" t="s">
        <x:v>119</x:v>
      </x:c>
      <x:c r="F1161" s="20" t="s">
        <x:v>1633</x:v>
      </x:c>
      <x:c r="G1161" s="158" t="e">
        <x:f t="shared" si="238"/>
        <x:v>#VALUE!</x:v>
      </x:c>
      <x:c r="H1161" s="158">
        <x:f t="shared" si="238"/>
        <x:v>0</x:v>
      </x:c>
      <x:c r="I1161" s="285" t="e">
        <x:f t="shared" si="238"/>
        <x:v>#VALUE!</x:v>
      </x:c>
      <x:c r="J1161" s="106" t="e">
        <x:v>#VALUE!</x:v>
      </x:c>
      <x:c r="K1161" s="73" t="e">
        <x:v>#VALUE!</x:v>
      </x:c>
      <x:c r="L1161" s="68" t="e">
        <x:v>#VALUE!</x:v>
      </x:c>
      <x:c r="M1161" s="73" t="e">
        <x:v>#VALUE!</x:v>
      </x:c>
      <x:c r="N1161" s="159">
        <x:v>0</x:v>
      </x:c>
      <x:c r="O1161" s="106" t="e">
        <x:v>#VALUE!</x:v>
      </x:c>
      <x:c r="P1161" s="73" t="e">
        <x:f t="shared" si="230"/>
        <x:v>#VALUE!</x:v>
      </x:c>
      <x:c r="Q1161" s="68" t="e">
        <x:v>#VALUE!</x:v>
      </x:c>
      <x:c r="R1161" s="73" t="e">
        <x:f t="shared" si="231"/>
        <x:v>#VALUE!</x:v>
      </x:c>
      <x:c r="S1161" s="68" t="e">
        <x:v>#VALUE!</x:v>
      </x:c>
      <x:c r="T1161" s="73" t="e">
        <x:f t="shared" si="232"/>
        <x:v>#VALUE!</x:v>
      </x:c>
      <x:c r="U1161" s="26" t="e">
        <x:v>#VALUE!</x:v>
      </x:c>
      <x:c r="V1161" s="26">
        <x:f t="shared" si="233"/>
        <x:v>0</x:v>
      </x:c>
      <x:c r="W1161" s="73" t="e">
        <x:f t="shared" si="234"/>
        <x:v>#VALUE!</x:v>
      </x:c>
      <x:c r="X1161" s="74" t="e">
        <x:f t="shared" si="235"/>
        <x:v>#VALUE!</x:v>
      </x:c>
      <x:c r="Y1161" s="68" t="e">
        <x:f t="shared" si="236"/>
        <x:v>#VALUE!</x:v>
      </x:c>
      <x:c r="Z1161" s="68" t="e">
        <x:f t="shared" si="237"/>
        <x:v>#VALUE!</x:v>
      </x:c>
    </x:row>
    <x:row r="1162" spans="1:26" s="26" customFormat="1">
      <x:c r="A1162" s="118">
        <x:v>49</x:v>
      </x:c>
      <x:c r="B1162" s="118"/>
      <x:c r="C1162" s="113">
        <x:v>10</x:v>
      </x:c>
      <x:c r="D1162" s="210" t="s">
        <x:v>77</x:v>
      </x:c>
      <x:c r="E1162" s="210" t="s">
        <x:v>75</x:v>
      </x:c>
      <x:c r="F1162" s="20" t="s">
        <x:v>78</x:v>
      </x:c>
      <x:c r="G1162" s="158" t="e">
        <x:f t="shared" si="238"/>
        <x:v>#VALUE!</x:v>
      </x:c>
      <x:c r="H1162" s="158">
        <x:f t="shared" si="238"/>
        <x:v>651.59</x:v>
      </x:c>
      <x:c r="I1162" s="285" t="e">
        <x:f t="shared" si="238"/>
        <x:v>#VALUE!</x:v>
      </x:c>
      <x:c r="J1162" s="106" t="e">
        <x:v>#VALUE!</x:v>
      </x:c>
      <x:c r="K1162" s="73" t="e">
        <x:v>#VALUE!</x:v>
      </x:c>
      <x:c r="L1162" s="68" t="e">
        <x:v>#VALUE!</x:v>
      </x:c>
      <x:c r="M1162" s="73" t="e">
        <x:v>#VALUE!</x:v>
      </x:c>
      <x:c r="N1162" s="159">
        <x:v>651.59</x:v>
      </x:c>
      <x:c r="O1162" s="106" t="e">
        <x:v>#VALUE!</x:v>
      </x:c>
      <x:c r="P1162" s="73" t="e">
        <x:f t="shared" si="230"/>
        <x:v>#VALUE!</x:v>
      </x:c>
      <x:c r="Q1162" s="68" t="e">
        <x:v>#VALUE!</x:v>
      </x:c>
      <x:c r="R1162" s="73" t="e">
        <x:f t="shared" si="231"/>
        <x:v>#VALUE!</x:v>
      </x:c>
      <x:c r="S1162" s="68" t="e">
        <x:v>#VALUE!</x:v>
      </x:c>
      <x:c r="T1162" s="73" t="e">
        <x:f t="shared" si="232"/>
        <x:v>#VALUE!</x:v>
      </x:c>
      <x:c r="U1162" s="26" t="e">
        <x:v>#VALUE!</x:v>
      </x:c>
      <x:c r="V1162" s="26">
        <x:f t="shared" si="233"/>
        <x:v>651.59</x:v>
      </x:c>
      <x:c r="W1162" s="73" t="e">
        <x:f t="shared" si="234"/>
        <x:v>#VALUE!</x:v>
      </x:c>
      <x:c r="X1162" s="74" t="e">
        <x:f t="shared" si="235"/>
        <x:v>#VALUE!</x:v>
      </x:c>
      <x:c r="Y1162" s="68" t="e">
        <x:f t="shared" si="236"/>
        <x:v>#VALUE!</x:v>
      </x:c>
      <x:c r="Z1162" s="68" t="e">
        <x:f t="shared" si="237"/>
        <x:v>#VALUE!</x:v>
      </x:c>
    </x:row>
    <x:row r="1163" spans="1:26" s="26" customFormat="1">
      <x:c r="A1163" s="118">
        <x:v>50</x:v>
      </x:c>
      <x:c r="B1163" s="118"/>
      <x:c r="C1163" s="113">
        <x:v>10</x:v>
      </x:c>
      <x:c r="D1163" s="210" t="s">
        <x:v>79</x:v>
      </x:c>
      <x:c r="E1163" s="210" t="s">
        <x:v>75</x:v>
      </x:c>
      <x:c r="F1163" s="20" t="s">
        <x:v>78</x:v>
      </x:c>
      <x:c r="G1163" s="158" t="e">
        <x:f t="shared" si="238"/>
        <x:v>#VALUE!</x:v>
      </x:c>
      <x:c r="H1163" s="158">
        <x:f t="shared" si="238"/>
        <x:v>651.59</x:v>
      </x:c>
      <x:c r="I1163" s="285" t="e">
        <x:f t="shared" si="238"/>
        <x:v>#VALUE!</x:v>
      </x:c>
      <x:c r="J1163" s="106" t="e">
        <x:v>#VALUE!</x:v>
      </x:c>
      <x:c r="K1163" s="73" t="e">
        <x:v>#VALUE!</x:v>
      </x:c>
      <x:c r="L1163" s="68" t="e">
        <x:v>#VALUE!</x:v>
      </x:c>
      <x:c r="M1163" s="73" t="e">
        <x:v>#VALUE!</x:v>
      </x:c>
      <x:c r="N1163" s="159">
        <x:v>651.59</x:v>
      </x:c>
      <x:c r="O1163" s="106" t="e">
        <x:v>#VALUE!</x:v>
      </x:c>
      <x:c r="P1163" s="73" t="e">
        <x:f t="shared" si="230"/>
        <x:v>#VALUE!</x:v>
      </x:c>
      <x:c r="Q1163" s="68" t="e">
        <x:v>#VALUE!</x:v>
      </x:c>
      <x:c r="R1163" s="73" t="e">
        <x:f t="shared" si="231"/>
        <x:v>#VALUE!</x:v>
      </x:c>
      <x:c r="S1163" s="68" t="e">
        <x:v>#VALUE!</x:v>
      </x:c>
      <x:c r="T1163" s="73" t="e">
        <x:f t="shared" si="232"/>
        <x:v>#VALUE!</x:v>
      </x:c>
      <x:c r="U1163" s="26" t="e">
        <x:v>#VALUE!</x:v>
      </x:c>
      <x:c r="V1163" s="26">
        <x:f t="shared" si="233"/>
        <x:v>651.59</x:v>
      </x:c>
      <x:c r="W1163" s="73" t="e">
        <x:f t="shared" si="234"/>
        <x:v>#VALUE!</x:v>
      </x:c>
      <x:c r="X1163" s="74" t="e">
        <x:f t="shared" si="235"/>
        <x:v>#VALUE!</x:v>
      </x:c>
      <x:c r="Y1163" s="68" t="e">
        <x:f t="shared" si="236"/>
        <x:v>#VALUE!</x:v>
      </x:c>
      <x:c r="Z1163" s="68" t="e">
        <x:f t="shared" si="237"/>
        <x:v>#VALUE!</x:v>
      </x:c>
    </x:row>
    <x:row r="1164" spans="1:26" s="26" customFormat="1">
      <x:c r="A1164" s="118">
        <x:v>51</x:v>
      </x:c>
      <x:c r="B1164" s="118"/>
      <x:c r="C1164" s="113">
        <x:v>10</x:v>
      </x:c>
      <x:c r="D1164" s="210" t="s">
        <x:v>80</x:v>
      </x:c>
      <x:c r="E1164" s="210" t="s">
        <x:v>75</x:v>
      </x:c>
      <x:c r="F1164" s="20" t="s">
        <x:v>81</x:v>
      </x:c>
      <x:c r="G1164" s="158" t="e">
        <x:f t="shared" si="238"/>
        <x:v>#VALUE!</x:v>
      </x:c>
      <x:c r="H1164" s="158">
        <x:f t="shared" si="238"/>
        <x:v>3963.20678</x:v>
      </x:c>
      <x:c r="I1164" s="285" t="e">
        <x:f t="shared" si="238"/>
        <x:v>#VALUE!</x:v>
      </x:c>
      <x:c r="J1164" s="106" t="e">
        <x:v>#VALUE!</x:v>
      </x:c>
      <x:c r="K1164" s="73" t="e">
        <x:v>#VALUE!</x:v>
      </x:c>
      <x:c r="L1164" s="68" t="e">
        <x:v>#VALUE!</x:v>
      </x:c>
      <x:c r="M1164" s="73" t="e">
        <x:v>#VALUE!</x:v>
      </x:c>
      <x:c r="N1164" s="159">
        <x:v>3963.20678</x:v>
      </x:c>
      <x:c r="O1164" s="106" t="e">
        <x:v>#VALUE!</x:v>
      </x:c>
      <x:c r="P1164" s="73" t="e">
        <x:f t="shared" si="230"/>
        <x:v>#VALUE!</x:v>
      </x:c>
      <x:c r="Q1164" s="68" t="e">
        <x:v>#VALUE!</x:v>
      </x:c>
      <x:c r="R1164" s="73" t="e">
        <x:f t="shared" si="231"/>
        <x:v>#VALUE!</x:v>
      </x:c>
      <x:c r="S1164" s="68" t="e">
        <x:v>#VALUE!</x:v>
      </x:c>
      <x:c r="T1164" s="73" t="e">
        <x:f t="shared" si="232"/>
        <x:v>#VALUE!</x:v>
      </x:c>
      <x:c r="U1164" s="26" t="e">
        <x:v>#VALUE!</x:v>
      </x:c>
      <x:c r="V1164" s="26">
        <x:f t="shared" si="233"/>
        <x:v>3963.20678</x:v>
      </x:c>
      <x:c r="W1164" s="73" t="e">
        <x:f t="shared" si="234"/>
        <x:v>#VALUE!</x:v>
      </x:c>
      <x:c r="X1164" s="74" t="e">
        <x:f t="shared" si="235"/>
        <x:v>#VALUE!</x:v>
      </x:c>
      <x:c r="Y1164" s="68" t="e">
        <x:f t="shared" si="236"/>
        <x:v>#VALUE!</x:v>
      </x:c>
      <x:c r="Z1164" s="68" t="e">
        <x:f t="shared" si="237"/>
        <x:v>#VALUE!</x:v>
      </x:c>
    </x:row>
    <x:row r="1165" spans="1:26" s="26" customFormat="1">
      <x:c r="A1165" s="118">
        <x:v>52</x:v>
      </x:c>
      <x:c r="B1165" s="118"/>
      <x:c r="C1165" s="113">
        <x:v>10</x:v>
      </x:c>
      <x:c r="D1165" s="210" t="s">
        <x:v>82</x:v>
      </x:c>
      <x:c r="E1165" s="210" t="s">
        <x:v>75</x:v>
      </x:c>
      <x:c r="F1165" s="20" t="s">
        <x:v>81</x:v>
      </x:c>
      <x:c r="G1165" s="158" t="e">
        <x:f t="shared" si="238"/>
        <x:v>#VALUE!</x:v>
      </x:c>
      <x:c r="H1165" s="158">
        <x:f t="shared" si="238"/>
        <x:v>350.63</x:v>
      </x:c>
      <x:c r="I1165" s="285" t="e">
        <x:f t="shared" si="238"/>
        <x:v>#VALUE!</x:v>
      </x:c>
      <x:c r="J1165" s="106" t="e">
        <x:v>#VALUE!</x:v>
      </x:c>
      <x:c r="K1165" s="73" t="e">
        <x:v>#VALUE!</x:v>
      </x:c>
      <x:c r="L1165" s="68" t="e">
        <x:v>#VALUE!</x:v>
      </x:c>
      <x:c r="M1165" s="73" t="e">
        <x:v>#VALUE!</x:v>
      </x:c>
      <x:c r="N1165" s="159">
        <x:v>350.63</x:v>
      </x:c>
      <x:c r="O1165" s="106" t="e">
        <x:v>#VALUE!</x:v>
      </x:c>
      <x:c r="P1165" s="73" t="e">
        <x:f t="shared" si="230"/>
        <x:v>#VALUE!</x:v>
      </x:c>
      <x:c r="Q1165" s="68" t="e">
        <x:v>#VALUE!</x:v>
      </x:c>
      <x:c r="R1165" s="73" t="e">
        <x:f t="shared" si="231"/>
        <x:v>#VALUE!</x:v>
      </x:c>
      <x:c r="S1165" s="68" t="e">
        <x:v>#VALUE!</x:v>
      </x:c>
      <x:c r="T1165" s="73" t="e">
        <x:f t="shared" si="232"/>
        <x:v>#VALUE!</x:v>
      </x:c>
      <x:c r="U1165" s="26" t="e">
        <x:v>#VALUE!</x:v>
      </x:c>
      <x:c r="V1165" s="26">
        <x:f t="shared" si="233"/>
        <x:v>350.63</x:v>
      </x:c>
      <x:c r="W1165" s="73" t="e">
        <x:f t="shared" si="234"/>
        <x:v>#VALUE!</x:v>
      </x:c>
      <x:c r="X1165" s="74" t="e">
        <x:f t="shared" si="235"/>
        <x:v>#VALUE!</x:v>
      </x:c>
      <x:c r="Y1165" s="68" t="e">
        <x:f t="shared" si="236"/>
        <x:v>#VALUE!</x:v>
      </x:c>
      <x:c r="Z1165" s="68" t="e">
        <x:f t="shared" si="237"/>
        <x:v>#VALUE!</x:v>
      </x:c>
    </x:row>
    <x:row r="1166" spans="1:26" s="26" customFormat="1">
      <x:c r="A1166" s="118">
        <x:v>53</x:v>
      </x:c>
      <x:c r="B1166" s="118"/>
      <x:c r="C1166" s="113">
        <x:v>10</x:v>
      </x:c>
      <x:c r="D1166" s="210" t="s">
        <x:v>1441</x:v>
      </x:c>
      <x:c r="E1166" s="210" t="s">
        <x:v>58</x:v>
      </x:c>
      <x:c r="F1166" s="20" t="s">
        <x:v>1420</x:v>
      </x:c>
      <x:c r="G1166" s="158" t="e">
        <x:f t="shared" si="238"/>
        <x:v>#VALUE!</x:v>
      </x:c>
      <x:c r="H1166" s="158">
        <x:f t="shared" si="238"/>
        <x:v>0</x:v>
      </x:c>
      <x:c r="I1166" s="285" t="e">
        <x:f t="shared" si="238"/>
        <x:v>#VALUE!</x:v>
      </x:c>
      <x:c r="J1166" s="106" t="e">
        <x:v>#VALUE!</x:v>
      </x:c>
      <x:c r="K1166" s="73" t="e">
        <x:v>#VALUE!</x:v>
      </x:c>
      <x:c r="L1166" s="68" t="e">
        <x:v>#VALUE!</x:v>
      </x:c>
      <x:c r="M1166" s="73" t="e">
        <x:v>#VALUE!</x:v>
      </x:c>
      <x:c r="N1166" s="159">
        <x:v>0</x:v>
      </x:c>
      <x:c r="O1166" s="106" t="e">
        <x:v>#VALUE!</x:v>
      </x:c>
      <x:c r="P1166" s="73" t="e">
        <x:f t="shared" si="230"/>
        <x:v>#VALUE!</x:v>
      </x:c>
      <x:c r="Q1166" s="68" t="e">
        <x:v>#VALUE!</x:v>
      </x:c>
      <x:c r="R1166" s="73" t="e">
        <x:f t="shared" si="231"/>
        <x:v>#VALUE!</x:v>
      </x:c>
      <x:c r="S1166" s="68" t="e">
        <x:v>#VALUE!</x:v>
      </x:c>
      <x:c r="T1166" s="73" t="e">
        <x:f t="shared" si="232"/>
        <x:v>#VALUE!</x:v>
      </x:c>
      <x:c r="U1166" s="26" t="e">
        <x:v>#VALUE!</x:v>
      </x:c>
      <x:c r="V1166" s="26">
        <x:f t="shared" si="233"/>
        <x:v>0</x:v>
      </x:c>
      <x:c r="W1166" s="73" t="e">
        <x:f t="shared" si="234"/>
        <x:v>#VALUE!</x:v>
      </x:c>
      <x:c r="X1166" s="74" t="e">
        <x:f t="shared" si="235"/>
        <x:v>#VALUE!</x:v>
      </x:c>
      <x:c r="Y1166" s="68" t="e">
        <x:f t="shared" si="236"/>
        <x:v>#VALUE!</x:v>
      </x:c>
      <x:c r="Z1166" s="68" t="e">
        <x:f t="shared" si="237"/>
        <x:v>#VALUE!</x:v>
      </x:c>
    </x:row>
    <x:row r="1167" spans="1:26" s="26" customFormat="1">
      <x:c r="A1167" s="118">
        <x:v>54</x:v>
      </x:c>
      <x:c r="B1167" s="118"/>
      <x:c r="C1167" s="113">
        <x:v>10</x:v>
      </x:c>
      <x:c r="D1167" s="210" t="s">
        <x:v>1442</x:v>
      </x:c>
      <x:c r="E1167" s="210" t="s">
        <x:v>58</x:v>
      </x:c>
      <x:c r="F1167" s="20" t="s">
        <x:v>1420</x:v>
      </x:c>
      <x:c r="G1167" s="158" t="e">
        <x:f t="shared" si="238"/>
        <x:v>#VALUE!</x:v>
      </x:c>
      <x:c r="H1167" s="158">
        <x:f t="shared" si="238"/>
        <x:v>0</x:v>
      </x:c>
      <x:c r="I1167" s="285" t="e">
        <x:f t="shared" si="238"/>
        <x:v>#VALUE!</x:v>
      </x:c>
      <x:c r="J1167" s="106" t="e">
        <x:v>#VALUE!</x:v>
      </x:c>
      <x:c r="K1167" s="73" t="e">
        <x:v>#VALUE!</x:v>
      </x:c>
      <x:c r="L1167" s="68" t="e">
        <x:v>#VALUE!</x:v>
      </x:c>
      <x:c r="M1167" s="73" t="e">
        <x:v>#VALUE!</x:v>
      </x:c>
      <x:c r="N1167" s="159">
        <x:v>0</x:v>
      </x:c>
      <x:c r="O1167" s="106" t="e">
        <x:v>#VALUE!</x:v>
      </x:c>
      <x:c r="P1167" s="73" t="e">
        <x:f t="shared" si="230"/>
        <x:v>#VALUE!</x:v>
      </x:c>
      <x:c r="Q1167" s="68" t="e">
        <x:v>#VALUE!</x:v>
      </x:c>
      <x:c r="R1167" s="73" t="e">
        <x:f t="shared" si="231"/>
        <x:v>#VALUE!</x:v>
      </x:c>
      <x:c r="S1167" s="68" t="e">
        <x:v>#VALUE!</x:v>
      </x:c>
      <x:c r="T1167" s="73" t="e">
        <x:f t="shared" si="232"/>
        <x:v>#VALUE!</x:v>
      </x:c>
      <x:c r="U1167" s="26" t="e">
        <x:v>#VALUE!</x:v>
      </x:c>
      <x:c r="V1167" s="26">
        <x:f t="shared" si="233"/>
        <x:v>0</x:v>
      </x:c>
      <x:c r="W1167" s="73" t="e">
        <x:f t="shared" si="234"/>
        <x:v>#VALUE!</x:v>
      </x:c>
      <x:c r="X1167" s="74" t="e">
        <x:f t="shared" si="235"/>
        <x:v>#VALUE!</x:v>
      </x:c>
      <x:c r="Y1167" s="68" t="e">
        <x:f t="shared" si="236"/>
        <x:v>#VALUE!</x:v>
      </x:c>
      <x:c r="Z1167" s="68" t="e">
        <x:f t="shared" si="237"/>
        <x:v>#VALUE!</x:v>
      </x:c>
    </x:row>
    <x:row r="1168" spans="1:26" s="26" customFormat="1">
      <x:c r="A1168" s="118">
        <x:v>55</x:v>
      </x:c>
      <x:c r="B1168" s="118"/>
      <x:c r="C1168" s="113">
        <x:v>10</x:v>
      </x:c>
      <x:c r="D1168" s="210" t="s">
        <x:v>1443</x:v>
      </x:c>
      <x:c r="E1168" s="210" t="s">
        <x:v>58</x:v>
      </x:c>
      <x:c r="F1168" s="20" t="s">
        <x:v>1420</x:v>
      </x:c>
      <x:c r="G1168" s="158" t="e">
        <x:f t="shared" si="238"/>
        <x:v>#VALUE!</x:v>
      </x:c>
      <x:c r="H1168" s="158">
        <x:f t="shared" si="238"/>
        <x:v>0</x:v>
      </x:c>
      <x:c r="I1168" s="285" t="e">
        <x:f t="shared" si="238"/>
        <x:v>#VALUE!</x:v>
      </x:c>
      <x:c r="J1168" s="106" t="e">
        <x:v>#VALUE!</x:v>
      </x:c>
      <x:c r="K1168" s="73" t="e">
        <x:v>#VALUE!</x:v>
      </x:c>
      <x:c r="L1168" s="68" t="e">
        <x:v>#VALUE!</x:v>
      </x:c>
      <x:c r="M1168" s="73" t="e">
        <x:v>#VALUE!</x:v>
      </x:c>
      <x:c r="N1168" s="159">
        <x:v>0</x:v>
      </x:c>
      <x:c r="O1168" s="106" t="e">
        <x:v>#VALUE!</x:v>
      </x:c>
      <x:c r="P1168" s="73" t="e">
        <x:f t="shared" si="230"/>
        <x:v>#VALUE!</x:v>
      </x:c>
      <x:c r="Q1168" s="68" t="e">
        <x:v>#VALUE!</x:v>
      </x:c>
      <x:c r="R1168" s="73" t="e">
        <x:f t="shared" si="231"/>
        <x:v>#VALUE!</x:v>
      </x:c>
      <x:c r="S1168" s="68" t="e">
        <x:v>#VALUE!</x:v>
      </x:c>
      <x:c r="T1168" s="73" t="e">
        <x:f t="shared" si="232"/>
        <x:v>#VALUE!</x:v>
      </x:c>
      <x:c r="U1168" s="26" t="e">
        <x:v>#VALUE!</x:v>
      </x:c>
      <x:c r="V1168" s="26">
        <x:f t="shared" si="233"/>
        <x:v>0</x:v>
      </x:c>
      <x:c r="W1168" s="73" t="e">
        <x:f t="shared" si="234"/>
        <x:v>#VALUE!</x:v>
      </x:c>
      <x:c r="X1168" s="74" t="e">
        <x:f t="shared" si="235"/>
        <x:v>#VALUE!</x:v>
      </x:c>
      <x:c r="Y1168" s="68" t="e">
        <x:f t="shared" si="236"/>
        <x:v>#VALUE!</x:v>
      </x:c>
      <x:c r="Z1168" s="68" t="e">
        <x:f t="shared" si="237"/>
        <x:v>#VALUE!</x:v>
      </x:c>
    </x:row>
    <x:row r="1169" spans="1:29" s="26" customFormat="1">
      <x:c r="A1169" s="118">
        <x:v>56</x:v>
      </x:c>
      <x:c r="B1169" s="118"/>
      <x:c r="C1169" s="113">
        <x:v>10</x:v>
      </x:c>
      <x:c r="D1169" s="210" t="s">
        <x:v>1444</x:v>
      </x:c>
      <x:c r="E1169" s="210" t="s">
        <x:v>58</x:v>
      </x:c>
      <x:c r="F1169" s="20" t="s">
        <x:v>1420</x:v>
      </x:c>
      <x:c r="G1169" s="158" t="e">
        <x:f t="shared" si="238"/>
        <x:v>#VALUE!</x:v>
      </x:c>
      <x:c r="H1169" s="158">
        <x:f t="shared" si="238"/>
        <x:v>0</x:v>
      </x:c>
      <x:c r="I1169" s="285" t="e">
        <x:f t="shared" si="238"/>
        <x:v>#VALUE!</x:v>
      </x:c>
      <x:c r="J1169" s="106" t="e">
        <x:v>#VALUE!</x:v>
      </x:c>
      <x:c r="K1169" s="73" t="e">
        <x:v>#VALUE!</x:v>
      </x:c>
      <x:c r="L1169" s="68" t="e">
        <x:v>#VALUE!</x:v>
      </x:c>
      <x:c r="M1169" s="73" t="e">
        <x:v>#VALUE!</x:v>
      </x:c>
      <x:c r="N1169" s="159">
        <x:v>0</x:v>
      </x:c>
      <x:c r="O1169" s="106" t="e">
        <x:v>#VALUE!</x:v>
      </x:c>
      <x:c r="P1169" s="73" t="e">
        <x:f t="shared" si="230"/>
        <x:v>#VALUE!</x:v>
      </x:c>
      <x:c r="Q1169" s="68" t="e">
        <x:v>#VALUE!</x:v>
      </x:c>
      <x:c r="R1169" s="73" t="e">
        <x:f t="shared" si="231"/>
        <x:v>#VALUE!</x:v>
      </x:c>
      <x:c r="S1169" s="68" t="e">
        <x:v>#VALUE!</x:v>
      </x:c>
      <x:c r="T1169" s="73" t="e">
        <x:f t="shared" si="232"/>
        <x:v>#VALUE!</x:v>
      </x:c>
      <x:c r="U1169" s="26" t="e">
        <x:v>#VALUE!</x:v>
      </x:c>
      <x:c r="V1169" s="26">
        <x:f t="shared" si="233"/>
        <x:v>0</x:v>
      </x:c>
      <x:c r="W1169" s="73" t="e">
        <x:f t="shared" si="234"/>
        <x:v>#VALUE!</x:v>
      </x:c>
      <x:c r="X1169" s="74" t="e">
        <x:f t="shared" si="235"/>
        <x:v>#VALUE!</x:v>
      </x:c>
      <x:c r="Y1169" s="68" t="e">
        <x:f t="shared" si="236"/>
        <x:v>#VALUE!</x:v>
      </x:c>
      <x:c r="Z1169" s="68" t="e">
        <x:f t="shared" si="237"/>
        <x:v>#VALUE!</x:v>
      </x:c>
    </x:row>
    <x:row r="1170" spans="1:29" s="26" customFormat="1">
      <x:c r="A1170" s="118">
        <x:v>57</x:v>
      </x:c>
      <x:c r="B1170" s="118"/>
      <x:c r="C1170" s="113">
        <x:v>10</x:v>
      </x:c>
      <x:c r="D1170" s="543" t="s">
        <x:v>1652</x:v>
      </x:c>
      <x:c r="E1170" s="543" t="s">
        <x:v>1510</x:v>
      </x:c>
      <x:c r="F1170" s="387" t="s">
        <x:v>1653</x:v>
      </x:c>
      <x:c r="G1170" s="428" t="e">
        <x:f t="shared" si="238"/>
        <x:v>#VALUE!</x:v>
      </x:c>
      <x:c r="H1170" s="428">
        <x:f t="shared" si="238"/>
        <x:v>0</x:v>
      </x:c>
      <x:c r="I1170" s="429" t="e">
        <x:f t="shared" si="238"/>
        <x:v>#VALUE!</x:v>
      </x:c>
      <x:c r="J1170" s="430" t="e">
        <x:v>#VALUE!</x:v>
      </x:c>
      <x:c r="K1170" s="431" t="e">
        <x:v>#VALUE!</x:v>
      </x:c>
      <x:c r="L1170" s="386" t="e">
        <x:v>#VALUE!</x:v>
      </x:c>
      <x:c r="M1170" s="431" t="e">
        <x:v>#VALUE!</x:v>
      </x:c>
      <x:c r="N1170" s="432">
        <x:v>0</x:v>
      </x:c>
      <x:c r="O1170" s="430" t="e">
        <x:v>#VALUE!</x:v>
      </x:c>
      <x:c r="P1170" s="431" t="e">
        <x:f t="shared" si="230"/>
        <x:v>#VALUE!</x:v>
      </x:c>
      <x:c r="Q1170" s="386" t="e">
        <x:v>#VALUE!</x:v>
      </x:c>
      <x:c r="R1170" s="431" t="e">
        <x:f>+IF(Q1170&lt;&gt;0,Q1170*N1170,)</x:f>
        <x:v>#VALUE!</x:v>
      </x:c>
      <x:c r="S1170" s="386">
        <x:v>1</x:v>
      </x:c>
      <x:c r="T1170" s="431">
        <x:f>+IF(S1170&lt;&gt;0,S1170*N1170,)</x:f>
        <x:v>0</x:v>
      </x:c>
      <x:c r="U1170" s="433" t="e">
        <x:v>#VALUE!</x:v>
      </x:c>
      <x:c r="V1170" s="433">
        <x:f t="shared" si="233"/>
        <x:v>0</x:v>
      </x:c>
      <x:c r="W1170" s="431" t="e">
        <x:f t="shared" si="234"/>
        <x:v>#VALUE!</x:v>
      </x:c>
      <x:c r="X1170" s="434" t="e">
        <x:f t="shared" si="235"/>
        <x:v>#VALUE!</x:v>
      </x:c>
      <x:c r="Y1170" s="386" t="e">
        <x:f>+G1170+J1170+L1170-O1170-Q1170-S1170</x:f>
        <x:v>#VALUE!</x:v>
      </x:c>
      <x:c r="Z1170" s="386" t="e">
        <x:f t="shared" si="237"/>
        <x:v>#VALUE!</x:v>
      </x:c>
      <x:c r="AC1170" s="26" t="s">
        <x:v>1710</x:v>
      </x:c>
    </x:row>
    <x:row r="1171" spans="1:29" s="26" customFormat="1">
      <x:c r="A1171" s="118">
        <x:v>58</x:v>
      </x:c>
      <x:c r="B1171" s="118"/>
      <x:c r="C1171" s="113">
        <x:v>10</x:v>
      </x:c>
      <x:c r="D1171" s="543" t="s">
        <x:v>1654</x:v>
      </x:c>
      <x:c r="E1171" s="543" t="s">
        <x:v>1510</x:v>
      </x:c>
      <x:c r="F1171" s="387" t="s">
        <x:v>1655</x:v>
      </x:c>
      <x:c r="G1171" s="428" t="e">
        <x:f t="shared" si="238"/>
        <x:v>#VALUE!</x:v>
      </x:c>
      <x:c r="H1171" s="428">
        <x:f t="shared" si="238"/>
        <x:v>0</x:v>
      </x:c>
      <x:c r="I1171" s="429" t="e">
        <x:f t="shared" si="238"/>
        <x:v>#VALUE!</x:v>
      </x:c>
      <x:c r="J1171" s="430" t="e">
        <x:v>#VALUE!</x:v>
      </x:c>
      <x:c r="K1171" s="431" t="e">
        <x:v>#VALUE!</x:v>
      </x:c>
      <x:c r="L1171" s="386" t="e">
        <x:v>#VALUE!</x:v>
      </x:c>
      <x:c r="M1171" s="431" t="e">
        <x:v>#VALUE!</x:v>
      </x:c>
      <x:c r="N1171" s="432">
        <x:v>0</x:v>
      </x:c>
      <x:c r="O1171" s="430" t="e">
        <x:v>#VALUE!</x:v>
      </x:c>
      <x:c r="P1171" s="431" t="e">
        <x:f t="shared" si="230"/>
        <x:v>#VALUE!</x:v>
      </x:c>
      <x:c r="Q1171" s="386" t="e">
        <x:v>#VALUE!</x:v>
      </x:c>
      <x:c r="R1171" s="431" t="e">
        <x:f>+IF(Q1171&lt;&gt;0,Q1171*N1171,)</x:f>
        <x:v>#VALUE!</x:v>
      </x:c>
      <x:c r="S1171" s="386">
        <x:v>50</x:v>
      </x:c>
      <x:c r="T1171" s="431">
        <x:f>+IF(S1171&lt;&gt;0,S1171*N1171,)</x:f>
        <x:v>0</x:v>
      </x:c>
      <x:c r="U1171" s="433" t="e">
        <x:v>#VALUE!</x:v>
      </x:c>
      <x:c r="V1171" s="433">
        <x:f t="shared" si="233"/>
        <x:v>0</x:v>
      </x:c>
      <x:c r="W1171" s="431" t="e">
        <x:f t="shared" si="234"/>
        <x:v>#VALUE!</x:v>
      </x:c>
      <x:c r="X1171" s="434" t="e">
        <x:f t="shared" si="235"/>
        <x:v>#VALUE!</x:v>
      </x:c>
      <x:c r="Y1171" s="386" t="e">
        <x:f>+G1171+J1171+L1171-O1171-Q1171-S1171</x:f>
        <x:v>#VALUE!</x:v>
      </x:c>
      <x:c r="Z1171" s="386" t="e">
        <x:f t="shared" si="237"/>
        <x:v>#VALUE!</x:v>
      </x:c>
      <x:c r="AC1171" s="26" t="s">
        <x:v>1710</x:v>
      </x:c>
    </x:row>
    <x:row r="1172" spans="1:29" s="26" customFormat="1">
      <x:c r="A1172" s="118">
        <x:v>59</x:v>
      </x:c>
      <x:c r="B1172" s="118"/>
      <x:c r="C1172" s="113">
        <x:v>10</x:v>
      </x:c>
      <x:c r="D1172" s="543" t="s">
        <x:v>1656</x:v>
      </x:c>
      <x:c r="E1172" s="543" t="s">
        <x:v>1510</x:v>
      </x:c>
      <x:c r="F1172" s="387" t="s">
        <x:v>1657</x:v>
      </x:c>
      <x:c r="G1172" s="428" t="e">
        <x:f t="shared" si="238"/>
        <x:v>#VALUE!</x:v>
      </x:c>
      <x:c r="H1172" s="428">
        <x:f t="shared" si="238"/>
        <x:v>0</x:v>
      </x:c>
      <x:c r="I1172" s="429" t="e">
        <x:f t="shared" si="238"/>
        <x:v>#VALUE!</x:v>
      </x:c>
      <x:c r="J1172" s="430" t="e">
        <x:v>#VALUE!</x:v>
      </x:c>
      <x:c r="K1172" s="431" t="e">
        <x:v>#VALUE!</x:v>
      </x:c>
      <x:c r="L1172" s="386" t="e">
        <x:v>#VALUE!</x:v>
      </x:c>
      <x:c r="M1172" s="431" t="e">
        <x:v>#VALUE!</x:v>
      </x:c>
      <x:c r="N1172" s="432">
        <x:v>0</x:v>
      </x:c>
      <x:c r="O1172" s="430" t="e">
        <x:v>#VALUE!</x:v>
      </x:c>
      <x:c r="P1172" s="431" t="e">
        <x:f t="shared" si="230"/>
        <x:v>#VALUE!</x:v>
      </x:c>
      <x:c r="Q1172" s="386" t="e">
        <x:v>#VALUE!</x:v>
      </x:c>
      <x:c r="R1172" s="431" t="e">
        <x:f>+IF(Q1172&lt;&gt;0,Q1172*N1172,)</x:f>
        <x:v>#VALUE!</x:v>
      </x:c>
      <x:c r="S1172" s="386">
        <x:v>1</x:v>
      </x:c>
      <x:c r="T1172" s="431">
        <x:f>+IF(S1172&lt;&gt;0,S1172*N1172,)</x:f>
        <x:v>0</x:v>
      </x:c>
      <x:c r="U1172" s="433" t="e">
        <x:v>#VALUE!</x:v>
      </x:c>
      <x:c r="V1172" s="433">
        <x:f t="shared" si="233"/>
        <x:v>0</x:v>
      </x:c>
      <x:c r="W1172" s="431" t="e">
        <x:f t="shared" si="234"/>
        <x:v>#VALUE!</x:v>
      </x:c>
      <x:c r="X1172" s="434" t="e">
        <x:f t="shared" si="235"/>
        <x:v>#VALUE!</x:v>
      </x:c>
      <x:c r="Y1172" s="386" t="e">
        <x:f>+G1172+J1172+L1172-O1172-Q1172-S1172</x:f>
        <x:v>#VALUE!</x:v>
      </x:c>
      <x:c r="Z1172" s="386" t="e">
        <x:f t="shared" si="237"/>
        <x:v>#VALUE!</x:v>
      </x:c>
      <x:c r="AC1172" s="26" t="s">
        <x:v>1710</x:v>
      </x:c>
    </x:row>
    <x:row r="1173" spans="1:29" s="26" customFormat="1">
      <x:c r="A1173" s="118">
        <x:v>60</x:v>
      </x:c>
      <x:c r="B1173" s="118"/>
      <x:c r="C1173" s="113">
        <x:v>10</x:v>
      </x:c>
      <x:c r="D1173" s="210" t="s">
        <x:v>1384</x:v>
      </x:c>
      <x:c r="E1173" s="210" t="s">
        <x:v>95</x:v>
      </x:c>
      <x:c r="F1173" s="20" t="s">
        <x:v>1385</x:v>
      </x:c>
      <x:c r="G1173" s="158" t="e">
        <x:f t="shared" si="238"/>
        <x:v>#VALUE!</x:v>
      </x:c>
      <x:c r="H1173" s="158">
        <x:f t="shared" si="238"/>
        <x:v>0</x:v>
      </x:c>
      <x:c r="I1173" s="285" t="e">
        <x:f t="shared" si="238"/>
        <x:v>#VALUE!</x:v>
      </x:c>
      <x:c r="J1173" s="106" t="e">
        <x:v>#VALUE!</x:v>
      </x:c>
      <x:c r="K1173" s="73" t="e">
        <x:v>#VALUE!</x:v>
      </x:c>
      <x:c r="L1173" s="68" t="e">
        <x:v>#VALUE!</x:v>
      </x:c>
      <x:c r="M1173" s="73" t="e">
        <x:v>#VALUE!</x:v>
      </x:c>
      <x:c r="N1173" s="159">
        <x:v>0</x:v>
      </x:c>
      <x:c r="O1173" s="106" t="e">
        <x:v>#VALUE!</x:v>
      </x:c>
      <x:c r="P1173" s="73" t="e">
        <x:f t="shared" si="230"/>
        <x:v>#VALUE!</x:v>
      </x:c>
      <x:c r="Q1173" s="68" t="e">
        <x:v>#VALUE!</x:v>
      </x:c>
      <x:c r="R1173" s="73" t="e">
        <x:f>+IF(Q1173&lt;&gt;0,Q1173*N1173,)</x:f>
        <x:v>#VALUE!</x:v>
      </x:c>
      <x:c r="S1173" s="68" t="e">
        <x:v>#VALUE!</x:v>
      </x:c>
      <x:c r="T1173" s="73" t="e">
        <x:f>+IF(S1173&lt;&gt;0,S1173*N1173,)</x:f>
        <x:v>#VALUE!</x:v>
      </x:c>
      <x:c r="U1173" s="26" t="e">
        <x:v>#VALUE!</x:v>
      </x:c>
      <x:c r="V1173" s="26">
        <x:f t="shared" si="233"/>
        <x:v>0</x:v>
      </x:c>
      <x:c r="W1173" s="73" t="e">
        <x:f t="shared" si="234"/>
        <x:v>#VALUE!</x:v>
      </x:c>
      <x:c r="X1173" s="74" t="e">
        <x:f t="shared" si="235"/>
        <x:v>#VALUE!</x:v>
      </x:c>
      <x:c r="Y1173" s="68" t="e">
        <x:f>+G1173+J1173+L1173-O1173-Q1173-S1173</x:f>
        <x:v>#VALUE!</x:v>
      </x:c>
      <x:c r="Z1173" s="68" t="e">
        <x:f t="shared" si="237"/>
        <x:v>#VALUE!</x:v>
      </x:c>
    </x:row>
    <x:row r="1174" spans="1:29" s="26" customFormat="1">
      <x:c r="A1174" s="118">
        <x:v>61</x:v>
      </x:c>
      <x:c r="B1174" s="118"/>
      <x:c r="C1174" s="113">
        <x:v>10</x:v>
      </x:c>
      <x:c r="D1174" s="543" t="s">
        <x:v>1382</x:v>
      </x:c>
      <x:c r="E1174" s="543" t="s">
        <x:v>95</x:v>
      </x:c>
      <x:c r="F1174" s="387" t="s">
        <x:v>1383</x:v>
      </x:c>
      <x:c r="G1174" s="428" t="e">
        <x:f t="shared" si="238"/>
        <x:v>#VALUE!</x:v>
      </x:c>
      <x:c r="H1174" s="428">
        <x:f t="shared" si="238"/>
        <x:v>0</x:v>
      </x:c>
      <x:c r="I1174" s="429" t="e">
        <x:f t="shared" si="238"/>
        <x:v>#VALUE!</x:v>
      </x:c>
      <x:c r="J1174" s="430" t="e">
        <x:v>#VALUE!</x:v>
      </x:c>
      <x:c r="K1174" s="431" t="e">
        <x:v>#VALUE!</x:v>
      </x:c>
      <x:c r="L1174" s="386" t="e">
        <x:v>#VALUE!</x:v>
      </x:c>
      <x:c r="M1174" s="431" t="e">
        <x:v>#VALUE!</x:v>
      </x:c>
      <x:c r="N1174" s="432">
        <x:v>0</x:v>
      </x:c>
      <x:c r="O1174" s="430" t="e">
        <x:v>#VALUE!</x:v>
      </x:c>
      <x:c r="P1174" s="431" t="e">
        <x:f t="shared" si="230"/>
        <x:v>#VALUE!</x:v>
      </x:c>
      <x:c r="Q1174" s="386" t="e">
        <x:v>#VALUE!</x:v>
      </x:c>
      <x:c r="R1174" s="431" t="e">
        <x:f>+IF(Q1174&lt;&gt;0,Q1174*N1174,)</x:f>
        <x:v>#VALUE!</x:v>
      </x:c>
      <x:c r="S1174" s="386">
        <x:v>1</x:v>
      </x:c>
      <x:c r="T1174" s="431">
        <x:f>+IF(S1174&lt;&gt;0,S1174*N1174,)</x:f>
        <x:v>0</x:v>
      </x:c>
      <x:c r="U1174" s="433" t="e">
        <x:v>#VALUE!</x:v>
      </x:c>
      <x:c r="V1174" s="433">
        <x:f t="shared" si="233"/>
        <x:v>0</x:v>
      </x:c>
      <x:c r="W1174" s="431" t="e">
        <x:f t="shared" si="234"/>
        <x:v>#VALUE!</x:v>
      </x:c>
      <x:c r="X1174" s="434" t="e">
        <x:f t="shared" si="235"/>
        <x:v>#VALUE!</x:v>
      </x:c>
      <x:c r="Y1174" s="386" t="e">
        <x:f>+G1174+J1174+L1174-O1174-Q1174-S1174</x:f>
        <x:v>#VALUE!</x:v>
      </x:c>
      <x:c r="Z1174" s="386" t="e">
        <x:f t="shared" si="237"/>
        <x:v>#VALUE!</x:v>
      </x:c>
      <x:c r="AC1174" s="26" t="s">
        <x:v>1713</x:v>
      </x:c>
    </x:row>
    <x:row r="1175" spans="1:29" s="26" customFormat="1">
      <x:c r="A1175" s="118">
        <x:v>62</x:v>
      </x:c>
      <x:c r="B1175" s="118"/>
      <x:c r="C1175" s="113">
        <x:v>10</x:v>
      </x:c>
      <x:c r="D1175" s="210" t="s">
        <x:v>83</x:v>
      </x:c>
      <x:c r="E1175" s="210" t="s">
        <x:v>84</x:v>
      </x:c>
      <x:c r="F1175" s="20" t="s">
        <x:v>10</x:v>
      </x:c>
      <x:c r="G1175" s="158" t="e">
        <x:f t="shared" si="238"/>
        <x:v>#VALUE!</x:v>
      </x:c>
      <x:c r="H1175" s="158">
        <x:f t="shared" si="238"/>
        <x:v>4127.3905919999997</x:v>
      </x:c>
      <x:c r="I1175" s="285" t="e">
        <x:f t="shared" si="238"/>
        <x:v>#VALUE!</x:v>
      </x:c>
      <x:c r="J1175" s="106" t="e">
        <x:v>#VALUE!</x:v>
      </x:c>
      <x:c r="K1175" s="73" t="e">
        <x:v>#VALUE!</x:v>
      </x:c>
      <x:c r="L1175" s="68" t="e">
        <x:v>#VALUE!</x:v>
      </x:c>
      <x:c r="M1175" s="73" t="e">
        <x:v>#VALUE!</x:v>
      </x:c>
      <x:c r="N1175" s="159">
        <x:v>4127.3905919999997</x:v>
      </x:c>
      <x:c r="O1175" s="106" t="e">
        <x:v>#VALUE!</x:v>
      </x:c>
      <x:c r="P1175" s="73" t="e">
        <x:f t="shared" si="230"/>
        <x:v>#VALUE!</x:v>
      </x:c>
      <x:c r="Q1175" s="68" t="e">
        <x:v>#VALUE!</x:v>
      </x:c>
      <x:c r="R1175" s="73" t="e">
        <x:f t="shared" si="231"/>
        <x:v>#VALUE!</x:v>
      </x:c>
      <x:c r="S1175" s="68" t="e">
        <x:v>#VALUE!</x:v>
      </x:c>
      <x:c r="T1175" s="73" t="e">
        <x:f t="shared" si="232"/>
        <x:v>#VALUE!</x:v>
      </x:c>
      <x:c r="U1175" s="26" t="e">
        <x:v>#VALUE!</x:v>
      </x:c>
      <x:c r="V1175" s="26">
        <x:f t="shared" si="233"/>
        <x:v>4127.3905919999997</x:v>
      </x:c>
      <x:c r="W1175" s="73" t="e">
        <x:f t="shared" si="234"/>
        <x:v>#VALUE!</x:v>
      </x:c>
      <x:c r="X1175" s="74" t="e">
        <x:f t="shared" si="235"/>
        <x:v>#VALUE!</x:v>
      </x:c>
      <x:c r="Y1175" s="68" t="e">
        <x:f t="shared" si="236"/>
        <x:v>#VALUE!</x:v>
      </x:c>
      <x:c r="Z1175" s="68" t="e">
        <x:f t="shared" si="237"/>
        <x:v>#VALUE!</x:v>
      </x:c>
    </x:row>
    <x:row r="1176" spans="1:29" s="26" customFormat="1">
      <x:c r="A1176" s="118">
        <x:v>63</x:v>
      </x:c>
      <x:c r="B1176" s="118"/>
      <x:c r="C1176" s="113">
        <x:v>10</x:v>
      </x:c>
      <x:c r="D1176" s="210" t="s">
        <x:v>94</x:v>
      </x:c>
      <x:c r="E1176" s="210" t="s">
        <x:v>95</x:v>
      </x:c>
      <x:c r="F1176" s="20" t="s">
        <x:v>96</x:v>
      </x:c>
      <x:c r="G1176" s="158" t="e">
        <x:f t="shared" si="238"/>
        <x:v>#VALUE!</x:v>
      </x:c>
      <x:c r="H1176" s="158">
        <x:f t="shared" si="238"/>
        <x:v>4150.7430036000005</x:v>
      </x:c>
      <x:c r="I1176" s="285" t="e">
        <x:f t="shared" si="238"/>
        <x:v>#VALUE!</x:v>
      </x:c>
      <x:c r="J1176" s="106" t="e">
        <x:v>#VALUE!</x:v>
      </x:c>
      <x:c r="K1176" s="73" t="e">
        <x:v>#VALUE!</x:v>
      </x:c>
      <x:c r="L1176" s="68" t="e">
        <x:v>#VALUE!</x:v>
      </x:c>
      <x:c r="M1176" s="73" t="e">
        <x:v>#VALUE!</x:v>
      </x:c>
      <x:c r="N1176" s="159">
        <x:v>4150.7430036000005</x:v>
      </x:c>
      <x:c r="O1176" s="106" t="e">
        <x:v>#VALUE!</x:v>
      </x:c>
      <x:c r="P1176" s="73" t="e">
        <x:f t="shared" si="230"/>
        <x:v>#VALUE!</x:v>
      </x:c>
      <x:c r="Q1176" s="68" t="e">
        <x:v>#VALUE!</x:v>
      </x:c>
      <x:c r="R1176" s="73" t="e">
        <x:f t="shared" si="231"/>
        <x:v>#VALUE!</x:v>
      </x:c>
      <x:c r="S1176" s="68" t="e">
        <x:v>#VALUE!</x:v>
      </x:c>
      <x:c r="T1176" s="73" t="e">
        <x:f t="shared" si="232"/>
        <x:v>#VALUE!</x:v>
      </x:c>
      <x:c r="U1176" s="26" t="e">
        <x:v>#VALUE!</x:v>
      </x:c>
      <x:c r="V1176" s="26">
        <x:f t="shared" si="233"/>
        <x:v>4150.7430036000005</x:v>
      </x:c>
      <x:c r="W1176" s="73" t="e">
        <x:f t="shared" si="234"/>
        <x:v>#VALUE!</x:v>
      </x:c>
      <x:c r="X1176" s="74" t="e">
        <x:f t="shared" si="235"/>
        <x:v>#VALUE!</x:v>
      </x:c>
      <x:c r="Y1176" s="68" t="e">
        <x:f t="shared" si="236"/>
        <x:v>#VALUE!</x:v>
      </x:c>
      <x:c r="Z1176" s="68" t="e">
        <x:f t="shared" si="237"/>
        <x:v>#VALUE!</x:v>
      </x:c>
    </x:row>
    <x:row r="1177" spans="1:29" s="26" customFormat="1">
      <x:c r="A1177" s="118">
        <x:v>64</x:v>
      </x:c>
      <x:c r="B1177" s="118"/>
      <x:c r="C1177" s="113">
        <x:v>10</x:v>
      </x:c>
      <x:c r="D1177" s="210" t="s">
        <x:v>1403</x:v>
      </x:c>
      <x:c r="E1177" s="210" t="s">
        <x:v>84</x:v>
      </x:c>
      <x:c r="F1177" s="20" t="s">
        <x:v>10</x:v>
      </x:c>
      <x:c r="G1177" s="158" t="e">
        <x:f t="shared" si="238"/>
        <x:v>#VALUE!</x:v>
      </x:c>
      <x:c r="H1177" s="158">
        <x:f t="shared" si="238"/>
        <x:v>0</x:v>
      </x:c>
      <x:c r="I1177" s="285" t="e">
        <x:f t="shared" si="238"/>
        <x:v>#VALUE!</x:v>
      </x:c>
      <x:c r="J1177" s="106" t="e">
        <x:v>#VALUE!</x:v>
      </x:c>
      <x:c r="K1177" s="73" t="e">
        <x:v>#VALUE!</x:v>
      </x:c>
      <x:c r="L1177" s="68" t="e">
        <x:v>#VALUE!</x:v>
      </x:c>
      <x:c r="M1177" s="73" t="e">
        <x:v>#VALUE!</x:v>
      </x:c>
      <x:c r="N1177" s="159">
        <x:v>0</x:v>
      </x:c>
      <x:c r="O1177" s="106" t="e">
        <x:v>#VALUE!</x:v>
      </x:c>
      <x:c r="P1177" s="73" t="e">
        <x:f t="shared" si="230"/>
        <x:v>#VALUE!</x:v>
      </x:c>
      <x:c r="Q1177" s="68" t="e">
        <x:v>#VALUE!</x:v>
      </x:c>
      <x:c r="R1177" s="73" t="e">
        <x:f t="shared" si="231"/>
        <x:v>#VALUE!</x:v>
      </x:c>
      <x:c r="S1177" s="68" t="e">
        <x:v>#VALUE!</x:v>
      </x:c>
      <x:c r="T1177" s="73" t="e">
        <x:f t="shared" si="232"/>
        <x:v>#VALUE!</x:v>
      </x:c>
      <x:c r="U1177" s="26" t="e">
        <x:v>#VALUE!</x:v>
      </x:c>
      <x:c r="V1177" s="26">
        <x:f t="shared" si="233"/>
        <x:v>0</x:v>
      </x:c>
      <x:c r="W1177" s="73" t="e">
        <x:f t="shared" si="234"/>
        <x:v>#VALUE!</x:v>
      </x:c>
      <x:c r="X1177" s="74" t="e">
        <x:f t="shared" si="235"/>
        <x:v>#VALUE!</x:v>
      </x:c>
      <x:c r="Y1177" s="68" t="e">
        <x:f t="shared" si="236"/>
        <x:v>#VALUE!</x:v>
      </x:c>
      <x:c r="Z1177" s="68" t="e">
        <x:f t="shared" si="237"/>
        <x:v>#VALUE!</x:v>
      </x:c>
    </x:row>
    <x:row r="1178" spans="1:29" s="26" customFormat="1">
      <x:c r="A1178" s="118">
        <x:v>65</x:v>
      </x:c>
      <x:c r="B1178" s="118"/>
      <x:c r="C1178" s="113">
        <x:v>10</x:v>
      </x:c>
      <x:c r="D1178" s="210" t="s">
        <x:v>1438</x:v>
      </x:c>
      <x:c r="E1178" s="210" t="s">
        <x:v>84</x:v>
      </x:c>
      <x:c r="F1178" s="20" t="s">
        <x:v>10</x:v>
      </x:c>
      <x:c r="G1178" s="158" t="e">
        <x:f t="shared" ref="G1178:I1209" si="239">SUMIFS(U:U,$D:$D,$D1178,$C:$C,$C1178-1)</x:f>
        <x:v>#VALUE!</x:v>
      </x:c>
      <x:c r="H1178" s="158">
        <x:f t="shared" si="239"/>
        <x:v>0</x:v>
      </x:c>
      <x:c r="I1178" s="285" t="e">
        <x:f t="shared" si="239"/>
        <x:v>#VALUE!</x:v>
      </x:c>
      <x:c r="J1178" s="106" t="e">
        <x:v>#VALUE!</x:v>
      </x:c>
      <x:c r="K1178" s="73" t="e">
        <x:v>#VALUE!</x:v>
      </x:c>
      <x:c r="L1178" s="68" t="e">
        <x:v>#VALUE!</x:v>
      </x:c>
      <x:c r="M1178" s="73" t="e">
        <x:v>#VALUE!</x:v>
      </x:c>
      <x:c r="N1178" s="159">
        <x:v>0</x:v>
      </x:c>
      <x:c r="O1178" s="106" t="e">
        <x:v>#VALUE!</x:v>
      </x:c>
      <x:c r="P1178" s="73" t="e">
        <x:f t="shared" ref="P1178:P1241" si="240">+IF(O1178&lt;&gt;0,O1178*N1178,)</x:f>
        <x:v>#VALUE!</x:v>
      </x:c>
      <x:c r="Q1178" s="68" t="e">
        <x:v>#VALUE!</x:v>
      </x:c>
      <x:c r="R1178" s="73" t="e">
        <x:f t="shared" ref="R1178:R1241" si="241">+IF(Q1178&lt;&gt;0,Q1178*N1178,)</x:f>
        <x:v>#VALUE!</x:v>
      </x:c>
      <x:c r="S1178" s="68" t="e">
        <x:v>#VALUE!</x:v>
      </x:c>
      <x:c r="T1178" s="73" t="e">
        <x:f t="shared" ref="T1178:T1241" si="242">+IF(S1178&lt;&gt;0,S1178*N1178,)</x:f>
        <x:v>#VALUE!</x:v>
      </x:c>
      <x:c r="U1178" s="26" t="e">
        <x:v>#VALUE!</x:v>
      </x:c>
      <x:c r="V1178" s="26">
        <x:f t="shared" ref="V1178:V1241" si="243">+N1178</x:f>
        <x:v>0</x:v>
      </x:c>
      <x:c r="W1178" s="73" t="e">
        <x:f t="shared" ref="W1178:W1241" si="244">+IF(U1178&lt;&gt;0,U1178*N1178,)</x:f>
        <x:v>#VALUE!</x:v>
      </x:c>
      <x:c r="X1178" s="74" t="e">
        <x:f t="shared" ref="X1178:X1241" si="245">+I1178+K1178-P1178-R1178-W1178-T1178+M1178</x:f>
        <x:v>#VALUE!</x:v>
      </x:c>
      <x:c r="Y1178" s="68" t="e">
        <x:f t="shared" ref="Y1178:Y1241" si="246">+G1178+J1178+L1178-O1178-Q1178-S1178</x:f>
        <x:v>#VALUE!</x:v>
      </x:c>
      <x:c r="Z1178" s="68" t="e">
        <x:f t="shared" ref="Z1178:Z1241" si="247">+U1178-Y1178</x:f>
        <x:v>#VALUE!</x:v>
      </x:c>
    </x:row>
    <x:row r="1179" spans="1:29" s="26" customFormat="1">
      <x:c r="A1179" s="118">
        <x:v>66</x:v>
      </x:c>
      <x:c r="B1179" s="118"/>
      <x:c r="C1179" s="113">
        <x:v>10</x:v>
      </x:c>
      <x:c r="D1179" s="210" t="s">
        <x:v>1629</x:v>
      </x:c>
      <x:c r="E1179" s="210" t="s">
        <x:v>95</x:v>
      </x:c>
      <x:c r="F1179" s="20" t="s">
        <x:v>1630</x:v>
      </x:c>
      <x:c r="G1179" s="158" t="e">
        <x:f t="shared" si="239"/>
        <x:v>#VALUE!</x:v>
      </x:c>
      <x:c r="H1179" s="158">
        <x:f t="shared" si="239"/>
        <x:v>0</x:v>
      </x:c>
      <x:c r="I1179" s="285" t="e">
        <x:f t="shared" si="239"/>
        <x:v>#VALUE!</x:v>
      </x:c>
      <x:c r="J1179" s="106" t="e">
        <x:v>#VALUE!</x:v>
      </x:c>
      <x:c r="K1179" s="73" t="e">
        <x:v>#VALUE!</x:v>
      </x:c>
      <x:c r="L1179" s="68" t="e">
        <x:v>#VALUE!</x:v>
      </x:c>
      <x:c r="M1179" s="73" t="e">
        <x:v>#VALUE!</x:v>
      </x:c>
      <x:c r="N1179" s="159">
        <x:v>0</x:v>
      </x:c>
      <x:c r="O1179" s="106" t="e">
        <x:v>#VALUE!</x:v>
      </x:c>
      <x:c r="P1179" s="73" t="e">
        <x:f t="shared" si="240"/>
        <x:v>#VALUE!</x:v>
      </x:c>
      <x:c r="Q1179" s="68" t="e">
        <x:v>#VALUE!</x:v>
      </x:c>
      <x:c r="R1179" s="73" t="e">
        <x:f t="shared" si="241"/>
        <x:v>#VALUE!</x:v>
      </x:c>
      <x:c r="S1179" s="68" t="e">
        <x:v>#VALUE!</x:v>
      </x:c>
      <x:c r="T1179" s="73" t="e">
        <x:f t="shared" si="242"/>
        <x:v>#VALUE!</x:v>
      </x:c>
      <x:c r="U1179" s="26" t="e">
        <x:v>#VALUE!</x:v>
      </x:c>
      <x:c r="V1179" s="26">
        <x:f t="shared" si="243"/>
        <x:v>0</x:v>
      </x:c>
      <x:c r="W1179" s="73" t="e">
        <x:f t="shared" si="244"/>
        <x:v>#VALUE!</x:v>
      </x:c>
      <x:c r="X1179" s="74" t="e">
        <x:f t="shared" si="245"/>
        <x:v>#VALUE!</x:v>
      </x:c>
      <x:c r="Y1179" s="68" t="e">
        <x:f t="shared" si="246"/>
        <x:v>#VALUE!</x:v>
      </x:c>
      <x:c r="Z1179" s="68" t="e">
        <x:f t="shared" si="247"/>
        <x:v>#VALUE!</x:v>
      </x:c>
    </x:row>
    <x:row r="1180" spans="1:29" s="26" customFormat="1">
      <x:c r="A1180" s="118">
        <x:v>67</x:v>
      </x:c>
      <x:c r="B1180" s="118"/>
      <x:c r="C1180" s="113">
        <x:v>10</x:v>
      </x:c>
      <x:c r="D1180" s="210" t="s">
        <x:v>1625</x:v>
      </x:c>
      <x:c r="E1180" s="210" t="s">
        <x:v>95</x:v>
      </x:c>
      <x:c r="F1180" s="20" t="s">
        <x:v>1626</x:v>
      </x:c>
      <x:c r="G1180" s="158" t="e">
        <x:f t="shared" si="239"/>
        <x:v>#VALUE!</x:v>
      </x:c>
      <x:c r="H1180" s="158">
        <x:f t="shared" si="239"/>
        <x:v>0</x:v>
      </x:c>
      <x:c r="I1180" s="285" t="e">
        <x:f t="shared" si="239"/>
        <x:v>#VALUE!</x:v>
      </x:c>
      <x:c r="J1180" s="106" t="e">
        <x:v>#VALUE!</x:v>
      </x:c>
      <x:c r="K1180" s="73" t="e">
        <x:v>#VALUE!</x:v>
      </x:c>
      <x:c r="L1180" s="68" t="e">
        <x:v>#VALUE!</x:v>
      </x:c>
      <x:c r="M1180" s="73" t="e">
        <x:v>#VALUE!</x:v>
      </x:c>
      <x:c r="N1180" s="159">
        <x:v>0</x:v>
      </x:c>
      <x:c r="O1180" s="106" t="e">
        <x:v>#VALUE!</x:v>
      </x:c>
      <x:c r="P1180" s="73" t="e">
        <x:f t="shared" si="240"/>
        <x:v>#VALUE!</x:v>
      </x:c>
      <x:c r="Q1180" s="68" t="e">
        <x:v>#VALUE!</x:v>
      </x:c>
      <x:c r="R1180" s="73" t="e">
        <x:f t="shared" si="241"/>
        <x:v>#VALUE!</x:v>
      </x:c>
      <x:c r="S1180" s="68" t="e">
        <x:v>#VALUE!</x:v>
      </x:c>
      <x:c r="T1180" s="73" t="e">
        <x:f t="shared" si="242"/>
        <x:v>#VALUE!</x:v>
      </x:c>
      <x:c r="U1180" s="26" t="e">
        <x:v>#VALUE!</x:v>
      </x:c>
      <x:c r="V1180" s="26">
        <x:f t="shared" si="243"/>
        <x:v>0</x:v>
      </x:c>
      <x:c r="W1180" s="73" t="e">
        <x:f t="shared" si="244"/>
        <x:v>#VALUE!</x:v>
      </x:c>
      <x:c r="X1180" s="74" t="e">
        <x:f t="shared" si="245"/>
        <x:v>#VALUE!</x:v>
      </x:c>
      <x:c r="Y1180" s="68" t="e">
        <x:f t="shared" si="246"/>
        <x:v>#VALUE!</x:v>
      </x:c>
      <x:c r="Z1180" s="68" t="e">
        <x:f t="shared" si="247"/>
        <x:v>#VALUE!</x:v>
      </x:c>
    </x:row>
    <x:row r="1181" spans="1:29" s="26" customFormat="1">
      <x:c r="A1181" s="118">
        <x:v>68</x:v>
      </x:c>
      <x:c r="B1181" s="118"/>
      <x:c r="C1181" s="113">
        <x:v>10</x:v>
      </x:c>
      <x:c r="D1181" s="210" t="s">
        <x:v>1635</x:v>
      </x:c>
      <x:c r="E1181" s="210" t="s">
        <x:v>95</x:v>
      </x:c>
      <x:c r="F1181" s="20" t="s">
        <x:v>1626</x:v>
      </x:c>
      <x:c r="G1181" s="158" t="e">
        <x:f t="shared" si="239"/>
        <x:v>#VALUE!</x:v>
      </x:c>
      <x:c r="H1181" s="158">
        <x:f t="shared" si="239"/>
        <x:v>0</x:v>
      </x:c>
      <x:c r="I1181" s="285" t="e">
        <x:f t="shared" si="239"/>
        <x:v>#VALUE!</x:v>
      </x:c>
      <x:c r="J1181" s="106" t="e">
        <x:v>#VALUE!</x:v>
      </x:c>
      <x:c r="K1181" s="73" t="e">
        <x:v>#VALUE!</x:v>
      </x:c>
      <x:c r="L1181" s="68" t="e">
        <x:v>#VALUE!</x:v>
      </x:c>
      <x:c r="M1181" s="73" t="e">
        <x:v>#VALUE!</x:v>
      </x:c>
      <x:c r="N1181" s="159">
        <x:v>0</x:v>
      </x:c>
      <x:c r="O1181" s="106" t="e">
        <x:v>#VALUE!</x:v>
      </x:c>
      <x:c r="P1181" s="73" t="e">
        <x:f t="shared" si="240"/>
        <x:v>#VALUE!</x:v>
      </x:c>
      <x:c r="Q1181" s="68" t="e">
        <x:v>#VALUE!</x:v>
      </x:c>
      <x:c r="R1181" s="73" t="e">
        <x:f t="shared" si="241"/>
        <x:v>#VALUE!</x:v>
      </x:c>
      <x:c r="S1181" s="68" t="e">
        <x:v>#VALUE!</x:v>
      </x:c>
      <x:c r="T1181" s="73" t="e">
        <x:f t="shared" si="242"/>
        <x:v>#VALUE!</x:v>
      </x:c>
      <x:c r="U1181" s="26" t="e">
        <x:v>#VALUE!</x:v>
      </x:c>
      <x:c r="V1181" s="26">
        <x:f t="shared" si="243"/>
        <x:v>0</x:v>
      </x:c>
      <x:c r="W1181" s="73" t="e">
        <x:f t="shared" si="244"/>
        <x:v>#VALUE!</x:v>
      </x:c>
      <x:c r="X1181" s="74" t="e">
        <x:f t="shared" si="245"/>
        <x:v>#VALUE!</x:v>
      </x:c>
      <x:c r="Y1181" s="68" t="e">
        <x:f t="shared" si="246"/>
        <x:v>#VALUE!</x:v>
      </x:c>
      <x:c r="Z1181" s="68" t="e">
        <x:f t="shared" si="247"/>
        <x:v>#VALUE!</x:v>
      </x:c>
    </x:row>
    <x:row r="1182" spans="1:29" s="26" customFormat="1">
      <x:c r="A1182" s="118">
        <x:v>69</x:v>
      </x:c>
      <x:c r="B1182" s="118"/>
      <x:c r="C1182" s="113">
        <x:v>10</x:v>
      </x:c>
      <x:c r="D1182" s="210" t="s">
        <x:v>1627</x:v>
      </x:c>
      <x:c r="E1182" s="210" t="s">
        <x:v>95</x:v>
      </x:c>
      <x:c r="F1182" s="20" t="s">
        <x:v>1628</x:v>
      </x:c>
      <x:c r="G1182" s="158" t="e">
        <x:f t="shared" si="239"/>
        <x:v>#VALUE!</x:v>
      </x:c>
      <x:c r="H1182" s="158">
        <x:f t="shared" si="239"/>
        <x:v>0</x:v>
      </x:c>
      <x:c r="I1182" s="285" t="e">
        <x:f t="shared" si="239"/>
        <x:v>#VALUE!</x:v>
      </x:c>
      <x:c r="J1182" s="106" t="e">
        <x:v>#VALUE!</x:v>
      </x:c>
      <x:c r="K1182" s="73" t="e">
        <x:v>#VALUE!</x:v>
      </x:c>
      <x:c r="L1182" s="68" t="e">
        <x:v>#VALUE!</x:v>
      </x:c>
      <x:c r="M1182" s="73" t="e">
        <x:v>#VALUE!</x:v>
      </x:c>
      <x:c r="N1182" s="159">
        <x:v>0</x:v>
      </x:c>
      <x:c r="O1182" s="106" t="e">
        <x:v>#VALUE!</x:v>
      </x:c>
      <x:c r="P1182" s="73" t="e">
        <x:f t="shared" si="240"/>
        <x:v>#VALUE!</x:v>
      </x:c>
      <x:c r="Q1182" s="68" t="e">
        <x:v>#VALUE!</x:v>
      </x:c>
      <x:c r="R1182" s="73" t="e">
        <x:f t="shared" si="241"/>
        <x:v>#VALUE!</x:v>
      </x:c>
      <x:c r="S1182" s="68" t="e">
        <x:v>#VALUE!</x:v>
      </x:c>
      <x:c r="T1182" s="73" t="e">
        <x:f t="shared" si="242"/>
        <x:v>#VALUE!</x:v>
      </x:c>
      <x:c r="U1182" s="26" t="e">
        <x:v>#VALUE!</x:v>
      </x:c>
      <x:c r="V1182" s="26">
        <x:f t="shared" si="243"/>
        <x:v>0</x:v>
      </x:c>
      <x:c r="W1182" s="73" t="e">
        <x:f t="shared" si="244"/>
        <x:v>#VALUE!</x:v>
      </x:c>
      <x:c r="X1182" s="74" t="e">
        <x:f t="shared" si="245"/>
        <x:v>#VALUE!</x:v>
      </x:c>
      <x:c r="Y1182" s="68" t="e">
        <x:f t="shared" si="246"/>
        <x:v>#VALUE!</x:v>
      </x:c>
      <x:c r="Z1182" s="68" t="e">
        <x:f t="shared" si="247"/>
        <x:v>#VALUE!</x:v>
      </x:c>
    </x:row>
    <x:row r="1183" spans="1:29" s="26" customFormat="1">
      <x:c r="A1183" s="118">
        <x:v>70</x:v>
      </x:c>
      <x:c r="B1183" s="118"/>
      <x:c r="C1183" s="113">
        <x:v>10</x:v>
      </x:c>
      <x:c r="D1183" s="210" t="s">
        <x:v>1636</x:v>
      </x:c>
      <x:c r="E1183" s="210" t="s">
        <x:v>95</x:v>
      </x:c>
      <x:c r="F1183" s="20" t="s">
        <x:v>1628</x:v>
      </x:c>
      <x:c r="G1183" s="158" t="e">
        <x:f t="shared" si="239"/>
        <x:v>#VALUE!</x:v>
      </x:c>
      <x:c r="H1183" s="158">
        <x:f t="shared" si="239"/>
        <x:v>0</x:v>
      </x:c>
      <x:c r="I1183" s="285" t="e">
        <x:f t="shared" si="239"/>
        <x:v>#VALUE!</x:v>
      </x:c>
      <x:c r="J1183" s="106" t="e">
        <x:v>#VALUE!</x:v>
      </x:c>
      <x:c r="K1183" s="73" t="e">
        <x:v>#VALUE!</x:v>
      </x:c>
      <x:c r="L1183" s="68" t="e">
        <x:v>#VALUE!</x:v>
      </x:c>
      <x:c r="M1183" s="73" t="e">
        <x:v>#VALUE!</x:v>
      </x:c>
      <x:c r="N1183" s="159">
        <x:v>0</x:v>
      </x:c>
      <x:c r="O1183" s="106" t="e">
        <x:v>#VALUE!</x:v>
      </x:c>
      <x:c r="P1183" s="73" t="e">
        <x:f t="shared" si="240"/>
        <x:v>#VALUE!</x:v>
      </x:c>
      <x:c r="Q1183" s="68" t="e">
        <x:v>#VALUE!</x:v>
      </x:c>
      <x:c r="R1183" s="73" t="e">
        <x:f t="shared" si="241"/>
        <x:v>#VALUE!</x:v>
      </x:c>
      <x:c r="S1183" s="68" t="e">
        <x:v>#VALUE!</x:v>
      </x:c>
      <x:c r="T1183" s="73" t="e">
        <x:f t="shared" si="242"/>
        <x:v>#VALUE!</x:v>
      </x:c>
      <x:c r="U1183" s="26" t="e">
        <x:v>#VALUE!</x:v>
      </x:c>
      <x:c r="V1183" s="26">
        <x:f t="shared" si="243"/>
        <x:v>0</x:v>
      </x:c>
      <x:c r="W1183" s="73" t="e">
        <x:f t="shared" si="244"/>
        <x:v>#VALUE!</x:v>
      </x:c>
      <x:c r="X1183" s="74" t="e">
        <x:f t="shared" si="245"/>
        <x:v>#VALUE!</x:v>
      </x:c>
      <x:c r="Y1183" s="68" t="e">
        <x:f t="shared" si="246"/>
        <x:v>#VALUE!</x:v>
      </x:c>
      <x:c r="Z1183" s="68" t="e">
        <x:f t="shared" si="247"/>
        <x:v>#VALUE!</x:v>
      </x:c>
    </x:row>
    <x:row r="1184" spans="1:29" s="26" customFormat="1">
      <x:c r="A1184" s="118">
        <x:v>71</x:v>
      </x:c>
      <x:c r="B1184" s="118"/>
      <x:c r="C1184" s="113">
        <x:v>10</x:v>
      </x:c>
      <x:c r="D1184" s="210" t="s">
        <x:v>1425</x:v>
      </x:c>
      <x:c r="E1184" s="210" t="s">
        <x:v>1445</x:v>
      </x:c>
      <x:c r="F1184" s="20" t="s">
        <x:v>10</x:v>
      </x:c>
      <x:c r="G1184" s="158" t="e">
        <x:f t="shared" si="239"/>
        <x:v>#VALUE!</x:v>
      </x:c>
      <x:c r="H1184" s="158">
        <x:f t="shared" si="239"/>
        <x:v>0</x:v>
      </x:c>
      <x:c r="I1184" s="285" t="e">
        <x:f t="shared" si="239"/>
        <x:v>#VALUE!</x:v>
      </x:c>
      <x:c r="J1184" s="106" t="e">
        <x:v>#VALUE!</x:v>
      </x:c>
      <x:c r="K1184" s="73" t="e">
        <x:v>#VALUE!</x:v>
      </x:c>
      <x:c r="L1184" s="68" t="e">
        <x:v>#VALUE!</x:v>
      </x:c>
      <x:c r="M1184" s="73" t="e">
        <x:v>#VALUE!</x:v>
      </x:c>
      <x:c r="N1184" s="159">
        <x:v>0</x:v>
      </x:c>
      <x:c r="O1184" s="106" t="e">
        <x:v>#VALUE!</x:v>
      </x:c>
      <x:c r="P1184" s="73" t="e">
        <x:f t="shared" si="240"/>
        <x:v>#VALUE!</x:v>
      </x:c>
      <x:c r="Q1184" s="68" t="e">
        <x:v>#VALUE!</x:v>
      </x:c>
      <x:c r="R1184" s="73" t="e">
        <x:f t="shared" si="241"/>
        <x:v>#VALUE!</x:v>
      </x:c>
      <x:c r="S1184" s="68" t="e">
        <x:v>#VALUE!</x:v>
      </x:c>
      <x:c r="T1184" s="73" t="e">
        <x:f t="shared" si="242"/>
        <x:v>#VALUE!</x:v>
      </x:c>
      <x:c r="U1184" s="26" t="e">
        <x:v>#VALUE!</x:v>
      </x:c>
      <x:c r="V1184" s="26">
        <x:f t="shared" si="243"/>
        <x:v>0</x:v>
      </x:c>
      <x:c r="W1184" s="73" t="e">
        <x:f t="shared" si="244"/>
        <x:v>#VALUE!</x:v>
      </x:c>
      <x:c r="X1184" s="74" t="e">
        <x:f t="shared" si="245"/>
        <x:v>#VALUE!</x:v>
      </x:c>
      <x:c r="Y1184" s="68" t="e">
        <x:f t="shared" si="246"/>
        <x:v>#VALUE!</x:v>
      </x:c>
      <x:c r="Z1184" s="68" t="e">
        <x:f t="shared" si="247"/>
        <x:v>#VALUE!</x:v>
      </x:c>
    </x:row>
    <x:row r="1185" spans="1:26" s="26" customFormat="1">
      <x:c r="A1185" s="118">
        <x:v>72</x:v>
      </x:c>
      <x:c r="B1185" s="118"/>
      <x:c r="C1185" s="113">
        <x:v>10</x:v>
      </x:c>
      <x:c r="D1185" s="210" t="s">
        <x:v>1436</x:v>
      </x:c>
      <x:c r="E1185" s="210" t="s">
        <x:v>1445</x:v>
      </x:c>
      <x:c r="F1185" s="20" t="s">
        <x:v>10</x:v>
      </x:c>
      <x:c r="G1185" s="158" t="e">
        <x:f t="shared" si="239"/>
        <x:v>#VALUE!</x:v>
      </x:c>
      <x:c r="H1185" s="158">
        <x:f t="shared" si="239"/>
        <x:v>0</x:v>
      </x:c>
      <x:c r="I1185" s="285" t="e">
        <x:f t="shared" si="239"/>
        <x:v>#VALUE!</x:v>
      </x:c>
      <x:c r="J1185" s="106" t="e">
        <x:v>#VALUE!</x:v>
      </x:c>
      <x:c r="K1185" s="73" t="e">
        <x:v>#VALUE!</x:v>
      </x:c>
      <x:c r="L1185" s="68" t="e">
        <x:v>#VALUE!</x:v>
      </x:c>
      <x:c r="M1185" s="73" t="e">
        <x:v>#VALUE!</x:v>
      </x:c>
      <x:c r="N1185" s="159">
        <x:v>0</x:v>
      </x:c>
      <x:c r="O1185" s="106" t="e">
        <x:v>#VALUE!</x:v>
      </x:c>
      <x:c r="P1185" s="73" t="e">
        <x:f t="shared" si="240"/>
        <x:v>#VALUE!</x:v>
      </x:c>
      <x:c r="Q1185" s="68" t="e">
        <x:v>#VALUE!</x:v>
      </x:c>
      <x:c r="R1185" s="73" t="e">
        <x:f t="shared" si="241"/>
        <x:v>#VALUE!</x:v>
      </x:c>
      <x:c r="S1185" s="68" t="e">
        <x:v>#VALUE!</x:v>
      </x:c>
      <x:c r="T1185" s="73" t="e">
        <x:f t="shared" si="242"/>
        <x:v>#VALUE!</x:v>
      </x:c>
      <x:c r="U1185" s="26" t="e">
        <x:v>#VALUE!</x:v>
      </x:c>
      <x:c r="V1185" s="26">
        <x:f t="shared" si="243"/>
        <x:v>0</x:v>
      </x:c>
      <x:c r="W1185" s="73" t="e">
        <x:f t="shared" si="244"/>
        <x:v>#VALUE!</x:v>
      </x:c>
      <x:c r="X1185" s="74" t="e">
        <x:f t="shared" si="245"/>
        <x:v>#VALUE!</x:v>
      </x:c>
      <x:c r="Y1185" s="68" t="e">
        <x:f t="shared" si="246"/>
        <x:v>#VALUE!</x:v>
      </x:c>
      <x:c r="Z1185" s="68" t="e">
        <x:f t="shared" si="247"/>
        <x:v>#VALUE!</x:v>
      </x:c>
    </x:row>
    <x:row r="1186" spans="1:26" s="26" customFormat="1">
      <x:c r="A1186" s="118">
        <x:v>73</x:v>
      </x:c>
      <x:c r="B1186" s="118"/>
      <x:c r="C1186" s="113">
        <x:v>10</x:v>
      </x:c>
      <x:c r="D1186" s="210" t="s">
        <x:v>1634</x:v>
      </x:c>
      <x:c r="E1186" s="210" t="s">
        <x:v>95</x:v>
      </x:c>
      <x:c r="F1186" s="20" t="s">
        <x:v>1437</x:v>
      </x:c>
      <x:c r="G1186" s="158" t="e">
        <x:f t="shared" si="239"/>
        <x:v>#VALUE!</x:v>
      </x:c>
      <x:c r="H1186" s="158">
        <x:f t="shared" si="239"/>
        <x:v>0</x:v>
      </x:c>
      <x:c r="I1186" s="285" t="e">
        <x:f t="shared" si="239"/>
        <x:v>#VALUE!</x:v>
      </x:c>
      <x:c r="J1186" s="106" t="e">
        <x:v>#VALUE!</x:v>
      </x:c>
      <x:c r="K1186" s="73" t="e">
        <x:v>#VALUE!</x:v>
      </x:c>
      <x:c r="L1186" s="68" t="e">
        <x:v>#VALUE!</x:v>
      </x:c>
      <x:c r="M1186" s="73" t="e">
        <x:v>#VALUE!</x:v>
      </x:c>
      <x:c r="N1186" s="159">
        <x:v>0</x:v>
      </x:c>
      <x:c r="O1186" s="106" t="e">
        <x:v>#VALUE!</x:v>
      </x:c>
      <x:c r="P1186" s="73" t="e">
        <x:f t="shared" si="240"/>
        <x:v>#VALUE!</x:v>
      </x:c>
      <x:c r="Q1186" s="68" t="e">
        <x:v>#VALUE!</x:v>
      </x:c>
      <x:c r="R1186" s="73" t="e">
        <x:f t="shared" si="241"/>
        <x:v>#VALUE!</x:v>
      </x:c>
      <x:c r="S1186" s="68" t="e">
        <x:v>#VALUE!</x:v>
      </x:c>
      <x:c r="T1186" s="73" t="e">
        <x:f t="shared" si="242"/>
        <x:v>#VALUE!</x:v>
      </x:c>
      <x:c r="U1186" s="26" t="e">
        <x:v>#VALUE!</x:v>
      </x:c>
      <x:c r="V1186" s="26">
        <x:f t="shared" si="243"/>
        <x:v>0</x:v>
      </x:c>
      <x:c r="W1186" s="73" t="e">
        <x:f t="shared" si="244"/>
        <x:v>#VALUE!</x:v>
      </x:c>
      <x:c r="X1186" s="74" t="e">
        <x:f t="shared" si="245"/>
        <x:v>#VALUE!</x:v>
      </x:c>
      <x:c r="Y1186" s="68" t="e">
        <x:f t="shared" si="246"/>
        <x:v>#VALUE!</x:v>
      </x:c>
      <x:c r="Z1186" s="68" t="e">
        <x:f t="shared" si="247"/>
        <x:v>#VALUE!</x:v>
      </x:c>
    </x:row>
    <x:row r="1187" spans="1:26" s="26" customFormat="1">
      <x:c r="A1187" s="118">
        <x:v>74</x:v>
      </x:c>
      <x:c r="B1187" s="118"/>
      <x:c r="C1187" s="113">
        <x:v>10</x:v>
      </x:c>
      <x:c r="D1187" s="210" t="s">
        <x:v>1616</x:v>
      </x:c>
      <x:c r="E1187" s="210" t="s">
        <x:v>95</x:v>
      </x:c>
      <x:c r="F1187" s="20" t="s">
        <x:v>1617</x:v>
      </x:c>
      <x:c r="G1187" s="158" t="e">
        <x:f t="shared" si="239"/>
        <x:v>#VALUE!</x:v>
      </x:c>
      <x:c r="H1187" s="158">
        <x:f t="shared" si="239"/>
        <x:v>0</x:v>
      </x:c>
      <x:c r="I1187" s="285" t="e">
        <x:f t="shared" si="239"/>
        <x:v>#VALUE!</x:v>
      </x:c>
      <x:c r="J1187" s="106" t="e">
        <x:v>#VALUE!</x:v>
      </x:c>
      <x:c r="K1187" s="73" t="e">
        <x:v>#VALUE!</x:v>
      </x:c>
      <x:c r="L1187" s="68" t="e">
        <x:v>#VALUE!</x:v>
      </x:c>
      <x:c r="M1187" s="73" t="e">
        <x:v>#VALUE!</x:v>
      </x:c>
      <x:c r="N1187" s="159">
        <x:v>0</x:v>
      </x:c>
      <x:c r="O1187" s="106" t="e">
        <x:v>#VALUE!</x:v>
      </x:c>
      <x:c r="P1187" s="73" t="e">
        <x:f t="shared" si="240"/>
        <x:v>#VALUE!</x:v>
      </x:c>
      <x:c r="Q1187" s="68" t="e">
        <x:v>#VALUE!</x:v>
      </x:c>
      <x:c r="R1187" s="73" t="e">
        <x:f t="shared" si="241"/>
        <x:v>#VALUE!</x:v>
      </x:c>
      <x:c r="S1187" s="68" t="e">
        <x:v>#VALUE!</x:v>
      </x:c>
      <x:c r="T1187" s="73" t="e">
        <x:f t="shared" si="242"/>
        <x:v>#VALUE!</x:v>
      </x:c>
      <x:c r="U1187" s="26" t="e">
        <x:v>#VALUE!</x:v>
      </x:c>
      <x:c r="V1187" s="26">
        <x:f t="shared" si="243"/>
        <x:v>0</x:v>
      </x:c>
      <x:c r="W1187" s="73" t="e">
        <x:f t="shared" si="244"/>
        <x:v>#VALUE!</x:v>
      </x:c>
      <x:c r="X1187" s="74" t="e">
        <x:f t="shared" si="245"/>
        <x:v>#VALUE!</x:v>
      </x:c>
      <x:c r="Y1187" s="68" t="e">
        <x:f t="shared" si="246"/>
        <x:v>#VALUE!</x:v>
      </x:c>
      <x:c r="Z1187" s="68" t="e">
        <x:f t="shared" si="247"/>
        <x:v>#VALUE!</x:v>
      </x:c>
    </x:row>
    <x:row r="1188" spans="1:26" s="26" customFormat="1">
      <x:c r="A1188" s="118">
        <x:v>75</x:v>
      </x:c>
      <x:c r="B1188" s="118"/>
      <x:c r="C1188" s="113">
        <x:v>10</x:v>
      </x:c>
      <x:c r="D1188" s="210" t="s">
        <x:v>1618</x:v>
      </x:c>
      <x:c r="E1188" s="210" t="s">
        <x:v>95</x:v>
      </x:c>
      <x:c r="F1188" s="20" t="s">
        <x:v>1617</x:v>
      </x:c>
      <x:c r="G1188" s="158" t="e">
        <x:f t="shared" si="239"/>
        <x:v>#VALUE!</x:v>
      </x:c>
      <x:c r="H1188" s="158">
        <x:f t="shared" si="239"/>
        <x:v>0</x:v>
      </x:c>
      <x:c r="I1188" s="285" t="e">
        <x:f t="shared" si="239"/>
        <x:v>#VALUE!</x:v>
      </x:c>
      <x:c r="J1188" s="106" t="e">
        <x:v>#VALUE!</x:v>
      </x:c>
      <x:c r="K1188" s="73" t="e">
        <x:v>#VALUE!</x:v>
      </x:c>
      <x:c r="L1188" s="68" t="e">
        <x:v>#VALUE!</x:v>
      </x:c>
      <x:c r="M1188" s="73" t="e">
        <x:v>#VALUE!</x:v>
      </x:c>
      <x:c r="N1188" s="159">
        <x:v>0</x:v>
      </x:c>
      <x:c r="O1188" s="106" t="e">
        <x:v>#VALUE!</x:v>
      </x:c>
      <x:c r="P1188" s="73" t="e">
        <x:f t="shared" si="240"/>
        <x:v>#VALUE!</x:v>
      </x:c>
      <x:c r="Q1188" s="68" t="e">
        <x:v>#VALUE!</x:v>
      </x:c>
      <x:c r="R1188" s="73" t="e">
        <x:f t="shared" si="241"/>
        <x:v>#VALUE!</x:v>
      </x:c>
      <x:c r="S1188" s="68" t="e">
        <x:v>#VALUE!</x:v>
      </x:c>
      <x:c r="T1188" s="73" t="e">
        <x:f t="shared" si="242"/>
        <x:v>#VALUE!</x:v>
      </x:c>
      <x:c r="U1188" s="26" t="e">
        <x:v>#VALUE!</x:v>
      </x:c>
      <x:c r="V1188" s="26">
        <x:f t="shared" si="243"/>
        <x:v>0</x:v>
      </x:c>
      <x:c r="W1188" s="73" t="e">
        <x:f t="shared" si="244"/>
        <x:v>#VALUE!</x:v>
      </x:c>
      <x:c r="X1188" s="74" t="e">
        <x:f t="shared" si="245"/>
        <x:v>#VALUE!</x:v>
      </x:c>
      <x:c r="Y1188" s="68" t="e">
        <x:f t="shared" si="246"/>
        <x:v>#VALUE!</x:v>
      </x:c>
      <x:c r="Z1188" s="68" t="e">
        <x:f t="shared" si="247"/>
        <x:v>#VALUE!</x:v>
      </x:c>
    </x:row>
    <x:row r="1189" spans="1:26" s="26" customFormat="1">
      <x:c r="A1189" s="118">
        <x:v>76</x:v>
      </x:c>
      <x:c r="B1189" s="118"/>
      <x:c r="C1189" s="113">
        <x:v>10</x:v>
      </x:c>
      <x:c r="D1189" s="210" t="s">
        <x:v>1619</x:v>
      </x:c>
      <x:c r="E1189" s="210" t="s">
        <x:v>95</x:v>
      </x:c>
      <x:c r="F1189" s="20" t="s">
        <x:v>1617</x:v>
      </x:c>
      <x:c r="G1189" s="158" t="e">
        <x:f t="shared" si="239"/>
        <x:v>#VALUE!</x:v>
      </x:c>
      <x:c r="H1189" s="158">
        <x:f t="shared" si="239"/>
        <x:v>0</x:v>
      </x:c>
      <x:c r="I1189" s="285" t="e">
        <x:f t="shared" si="239"/>
        <x:v>#VALUE!</x:v>
      </x:c>
      <x:c r="J1189" s="106" t="e">
        <x:v>#VALUE!</x:v>
      </x:c>
      <x:c r="K1189" s="73" t="e">
        <x:v>#VALUE!</x:v>
      </x:c>
      <x:c r="L1189" s="68" t="e">
        <x:v>#VALUE!</x:v>
      </x:c>
      <x:c r="M1189" s="73" t="e">
        <x:v>#VALUE!</x:v>
      </x:c>
      <x:c r="N1189" s="159">
        <x:v>0</x:v>
      </x:c>
      <x:c r="O1189" s="106" t="e">
        <x:v>#VALUE!</x:v>
      </x:c>
      <x:c r="P1189" s="73" t="e">
        <x:f t="shared" si="240"/>
        <x:v>#VALUE!</x:v>
      </x:c>
      <x:c r="Q1189" s="68" t="e">
        <x:v>#VALUE!</x:v>
      </x:c>
      <x:c r="R1189" s="73" t="e">
        <x:f t="shared" si="241"/>
        <x:v>#VALUE!</x:v>
      </x:c>
      <x:c r="S1189" s="68" t="e">
        <x:v>#VALUE!</x:v>
      </x:c>
      <x:c r="T1189" s="73" t="e">
        <x:f t="shared" si="242"/>
        <x:v>#VALUE!</x:v>
      </x:c>
      <x:c r="U1189" s="26" t="e">
        <x:v>#VALUE!</x:v>
      </x:c>
      <x:c r="V1189" s="26">
        <x:f t="shared" si="243"/>
        <x:v>0</x:v>
      </x:c>
      <x:c r="W1189" s="73" t="e">
        <x:f t="shared" si="244"/>
        <x:v>#VALUE!</x:v>
      </x:c>
      <x:c r="X1189" s="74" t="e">
        <x:f t="shared" si="245"/>
        <x:v>#VALUE!</x:v>
      </x:c>
      <x:c r="Y1189" s="68" t="e">
        <x:f t="shared" si="246"/>
        <x:v>#VALUE!</x:v>
      </x:c>
      <x:c r="Z1189" s="68" t="e">
        <x:f t="shared" si="247"/>
        <x:v>#VALUE!</x:v>
      </x:c>
    </x:row>
    <x:row r="1190" spans="1:26" s="26" customFormat="1">
      <x:c r="A1190" s="118">
        <x:v>77</x:v>
      </x:c>
      <x:c r="B1190" s="118"/>
      <x:c r="C1190" s="113">
        <x:v>10</x:v>
      </x:c>
      <x:c r="D1190" s="210" t="s">
        <x:v>1620</x:v>
      </x:c>
      <x:c r="E1190" s="210" t="s">
        <x:v>95</x:v>
      </x:c>
      <x:c r="F1190" s="20" t="s">
        <x:v>1617</x:v>
      </x:c>
      <x:c r="G1190" s="158" t="e">
        <x:f t="shared" si="239"/>
        <x:v>#VALUE!</x:v>
      </x:c>
      <x:c r="H1190" s="158">
        <x:f t="shared" si="239"/>
        <x:v>0</x:v>
      </x:c>
      <x:c r="I1190" s="285" t="e">
        <x:f t="shared" si="239"/>
        <x:v>#VALUE!</x:v>
      </x:c>
      <x:c r="J1190" s="106" t="e">
        <x:v>#VALUE!</x:v>
      </x:c>
      <x:c r="K1190" s="73" t="e">
        <x:v>#VALUE!</x:v>
      </x:c>
      <x:c r="L1190" s="68" t="e">
        <x:v>#VALUE!</x:v>
      </x:c>
      <x:c r="M1190" s="73" t="e">
        <x:v>#VALUE!</x:v>
      </x:c>
      <x:c r="N1190" s="159">
        <x:v>0</x:v>
      </x:c>
      <x:c r="O1190" s="106" t="e">
        <x:v>#VALUE!</x:v>
      </x:c>
      <x:c r="P1190" s="73" t="e">
        <x:f t="shared" si="240"/>
        <x:v>#VALUE!</x:v>
      </x:c>
      <x:c r="Q1190" s="68" t="e">
        <x:v>#VALUE!</x:v>
      </x:c>
      <x:c r="R1190" s="73" t="e">
        <x:f t="shared" si="241"/>
        <x:v>#VALUE!</x:v>
      </x:c>
      <x:c r="S1190" s="68" t="e">
        <x:v>#VALUE!</x:v>
      </x:c>
      <x:c r="T1190" s="73" t="e">
        <x:f t="shared" si="242"/>
        <x:v>#VALUE!</x:v>
      </x:c>
      <x:c r="U1190" s="26" t="e">
        <x:v>#VALUE!</x:v>
      </x:c>
      <x:c r="V1190" s="26">
        <x:f t="shared" si="243"/>
        <x:v>0</x:v>
      </x:c>
      <x:c r="W1190" s="73" t="e">
        <x:f t="shared" si="244"/>
        <x:v>#VALUE!</x:v>
      </x:c>
      <x:c r="X1190" s="74" t="e">
        <x:f t="shared" si="245"/>
        <x:v>#VALUE!</x:v>
      </x:c>
      <x:c r="Y1190" s="68" t="e">
        <x:f t="shared" si="246"/>
        <x:v>#VALUE!</x:v>
      </x:c>
      <x:c r="Z1190" s="68" t="e">
        <x:f t="shared" si="247"/>
        <x:v>#VALUE!</x:v>
      </x:c>
    </x:row>
    <x:row r="1191" spans="1:26" s="26" customFormat="1">
      <x:c r="A1191" s="118">
        <x:v>78</x:v>
      </x:c>
      <x:c r="B1191" s="118"/>
      <x:c r="C1191" s="113">
        <x:v>10</x:v>
      </x:c>
      <x:c r="D1191" s="210" t="s">
        <x:v>1621</x:v>
      </x:c>
      <x:c r="E1191" s="210" t="s">
        <x:v>95</x:v>
      </x:c>
      <x:c r="F1191" s="20" t="s">
        <x:v>1617</x:v>
      </x:c>
      <x:c r="G1191" s="158" t="e">
        <x:f t="shared" si="239"/>
        <x:v>#VALUE!</x:v>
      </x:c>
      <x:c r="H1191" s="158">
        <x:f t="shared" si="239"/>
        <x:v>0</x:v>
      </x:c>
      <x:c r="I1191" s="285" t="e">
        <x:f t="shared" si="239"/>
        <x:v>#VALUE!</x:v>
      </x:c>
      <x:c r="J1191" s="106" t="e">
        <x:v>#VALUE!</x:v>
      </x:c>
      <x:c r="K1191" s="73" t="e">
        <x:v>#VALUE!</x:v>
      </x:c>
      <x:c r="L1191" s="68" t="e">
        <x:v>#VALUE!</x:v>
      </x:c>
      <x:c r="M1191" s="73" t="e">
        <x:v>#VALUE!</x:v>
      </x:c>
      <x:c r="N1191" s="159">
        <x:v>0</x:v>
      </x:c>
      <x:c r="O1191" s="106" t="e">
        <x:v>#VALUE!</x:v>
      </x:c>
      <x:c r="P1191" s="73" t="e">
        <x:f t="shared" si="240"/>
        <x:v>#VALUE!</x:v>
      </x:c>
      <x:c r="Q1191" s="68" t="e">
        <x:v>#VALUE!</x:v>
      </x:c>
      <x:c r="R1191" s="73" t="e">
        <x:f t="shared" si="241"/>
        <x:v>#VALUE!</x:v>
      </x:c>
      <x:c r="S1191" s="68" t="e">
        <x:v>#VALUE!</x:v>
      </x:c>
      <x:c r="T1191" s="73" t="e">
        <x:f t="shared" si="242"/>
        <x:v>#VALUE!</x:v>
      </x:c>
      <x:c r="U1191" s="26" t="e">
        <x:v>#VALUE!</x:v>
      </x:c>
      <x:c r="V1191" s="26">
        <x:f t="shared" si="243"/>
        <x:v>0</x:v>
      </x:c>
      <x:c r="W1191" s="73" t="e">
        <x:f t="shared" si="244"/>
        <x:v>#VALUE!</x:v>
      </x:c>
      <x:c r="X1191" s="74" t="e">
        <x:f t="shared" si="245"/>
        <x:v>#VALUE!</x:v>
      </x:c>
      <x:c r="Y1191" s="68" t="e">
        <x:f t="shared" si="246"/>
        <x:v>#VALUE!</x:v>
      </x:c>
      <x:c r="Z1191" s="68" t="e">
        <x:f t="shared" si="247"/>
        <x:v>#VALUE!</x:v>
      </x:c>
    </x:row>
    <x:row r="1192" spans="1:26" s="26" customFormat="1">
      <x:c r="A1192" s="118">
        <x:v>79</x:v>
      </x:c>
      <x:c r="B1192" s="118"/>
      <x:c r="C1192" s="113">
        <x:v>10</x:v>
      </x:c>
      <x:c r="D1192" s="210" t="s">
        <x:v>1409</x:v>
      </x:c>
      <x:c r="E1192" s="210" t="s">
        <x:v>84</x:v>
      </x:c>
      <x:c r="F1192" s="20" t="s">
        <x:v>1420</x:v>
      </x:c>
      <x:c r="G1192" s="158" t="e">
        <x:f t="shared" si="239"/>
        <x:v>#VALUE!</x:v>
      </x:c>
      <x:c r="H1192" s="158">
        <x:f t="shared" si="239"/>
        <x:v>0</x:v>
      </x:c>
      <x:c r="I1192" s="285" t="e">
        <x:f t="shared" si="239"/>
        <x:v>#VALUE!</x:v>
      </x:c>
      <x:c r="J1192" s="106" t="e">
        <x:v>#VALUE!</x:v>
      </x:c>
      <x:c r="K1192" s="73" t="e">
        <x:v>#VALUE!</x:v>
      </x:c>
      <x:c r="L1192" s="68" t="e">
        <x:v>#VALUE!</x:v>
      </x:c>
      <x:c r="M1192" s="73" t="e">
        <x:v>#VALUE!</x:v>
      </x:c>
      <x:c r="N1192" s="159">
        <x:v>0</x:v>
      </x:c>
      <x:c r="O1192" s="106" t="e">
        <x:v>#VALUE!</x:v>
      </x:c>
      <x:c r="P1192" s="73" t="e">
        <x:f t="shared" si="240"/>
        <x:v>#VALUE!</x:v>
      </x:c>
      <x:c r="Q1192" s="68" t="e">
        <x:v>#VALUE!</x:v>
      </x:c>
      <x:c r="R1192" s="73" t="e">
        <x:f t="shared" si="241"/>
        <x:v>#VALUE!</x:v>
      </x:c>
      <x:c r="S1192" s="68" t="e">
        <x:v>#VALUE!</x:v>
      </x:c>
      <x:c r="T1192" s="73" t="e">
        <x:f t="shared" si="242"/>
        <x:v>#VALUE!</x:v>
      </x:c>
      <x:c r="U1192" s="26" t="e">
        <x:v>#VALUE!</x:v>
      </x:c>
      <x:c r="V1192" s="26">
        <x:f t="shared" si="243"/>
        <x:v>0</x:v>
      </x:c>
      <x:c r="W1192" s="73" t="e">
        <x:f t="shared" si="244"/>
        <x:v>#VALUE!</x:v>
      </x:c>
      <x:c r="X1192" s="74" t="e">
        <x:f t="shared" si="245"/>
        <x:v>#VALUE!</x:v>
      </x:c>
      <x:c r="Y1192" s="68" t="e">
        <x:f t="shared" si="246"/>
        <x:v>#VALUE!</x:v>
      </x:c>
      <x:c r="Z1192" s="68" t="e">
        <x:f t="shared" si="247"/>
        <x:v>#VALUE!</x:v>
      </x:c>
    </x:row>
    <x:row r="1193" spans="1:26" s="26" customFormat="1">
      <x:c r="A1193" s="118">
        <x:v>80</x:v>
      </x:c>
      <x:c r="B1193" s="118"/>
      <x:c r="C1193" s="113">
        <x:v>10</x:v>
      </x:c>
      <x:c r="D1193" s="210" t="s">
        <x:v>1428</x:v>
      </x:c>
      <x:c r="E1193" s="210" t="s">
        <x:v>84</x:v>
      </x:c>
      <x:c r="F1193" s="20" t="s">
        <x:v>1420</x:v>
      </x:c>
      <x:c r="G1193" s="158" t="e">
        <x:f t="shared" si="239"/>
        <x:v>#VALUE!</x:v>
      </x:c>
      <x:c r="H1193" s="158">
        <x:f t="shared" si="239"/>
        <x:v>0</x:v>
      </x:c>
      <x:c r="I1193" s="285" t="e">
        <x:f t="shared" si="239"/>
        <x:v>#VALUE!</x:v>
      </x:c>
      <x:c r="J1193" s="106" t="e">
        <x:v>#VALUE!</x:v>
      </x:c>
      <x:c r="K1193" s="73" t="e">
        <x:v>#VALUE!</x:v>
      </x:c>
      <x:c r="L1193" s="68" t="e">
        <x:v>#VALUE!</x:v>
      </x:c>
      <x:c r="M1193" s="73" t="e">
        <x:v>#VALUE!</x:v>
      </x:c>
      <x:c r="N1193" s="159">
        <x:v>0</x:v>
      </x:c>
      <x:c r="O1193" s="106" t="e">
        <x:v>#VALUE!</x:v>
      </x:c>
      <x:c r="P1193" s="73" t="e">
        <x:f t="shared" si="240"/>
        <x:v>#VALUE!</x:v>
      </x:c>
      <x:c r="Q1193" s="68" t="e">
        <x:v>#VALUE!</x:v>
      </x:c>
      <x:c r="R1193" s="73" t="e">
        <x:f t="shared" si="241"/>
        <x:v>#VALUE!</x:v>
      </x:c>
      <x:c r="S1193" s="68" t="e">
        <x:v>#VALUE!</x:v>
      </x:c>
      <x:c r="T1193" s="73" t="e">
        <x:f t="shared" si="242"/>
        <x:v>#VALUE!</x:v>
      </x:c>
      <x:c r="U1193" s="26" t="e">
        <x:v>#VALUE!</x:v>
      </x:c>
      <x:c r="V1193" s="26">
        <x:f t="shared" si="243"/>
        <x:v>0</x:v>
      </x:c>
      <x:c r="W1193" s="73" t="e">
        <x:f t="shared" si="244"/>
        <x:v>#VALUE!</x:v>
      </x:c>
      <x:c r="X1193" s="74" t="e">
        <x:f t="shared" si="245"/>
        <x:v>#VALUE!</x:v>
      </x:c>
      <x:c r="Y1193" s="68" t="e">
        <x:f t="shared" si="246"/>
        <x:v>#VALUE!</x:v>
      </x:c>
      <x:c r="Z1193" s="68" t="e">
        <x:f t="shared" si="247"/>
        <x:v>#VALUE!</x:v>
      </x:c>
    </x:row>
    <x:row r="1194" spans="1:26" s="26" customFormat="1">
      <x:c r="A1194" s="118">
        <x:v>81</x:v>
      </x:c>
      <x:c r="B1194" s="118"/>
      <x:c r="C1194" s="113">
        <x:v>10</x:v>
      </x:c>
      <x:c r="D1194" s="210" t="s">
        <x:v>1622</x:v>
      </x:c>
      <x:c r="E1194" s="210" t="s">
        <x:v>95</x:v>
      </x:c>
      <x:c r="F1194" s="20" t="s">
        <x:v>1617</x:v>
      </x:c>
      <x:c r="G1194" s="158" t="e">
        <x:f t="shared" si="239"/>
        <x:v>#VALUE!</x:v>
      </x:c>
      <x:c r="H1194" s="158">
        <x:f t="shared" si="239"/>
        <x:v>0</x:v>
      </x:c>
      <x:c r="I1194" s="285" t="e">
        <x:f t="shared" si="239"/>
        <x:v>#VALUE!</x:v>
      </x:c>
      <x:c r="J1194" s="106" t="e">
        <x:v>#VALUE!</x:v>
      </x:c>
      <x:c r="K1194" s="73" t="e">
        <x:v>#VALUE!</x:v>
      </x:c>
      <x:c r="L1194" s="68" t="e">
        <x:v>#VALUE!</x:v>
      </x:c>
      <x:c r="M1194" s="73" t="e">
        <x:v>#VALUE!</x:v>
      </x:c>
      <x:c r="N1194" s="159">
        <x:v>0</x:v>
      </x:c>
      <x:c r="O1194" s="106" t="e">
        <x:v>#VALUE!</x:v>
      </x:c>
      <x:c r="P1194" s="73" t="e">
        <x:f t="shared" si="240"/>
        <x:v>#VALUE!</x:v>
      </x:c>
      <x:c r="Q1194" s="68" t="e">
        <x:v>#VALUE!</x:v>
      </x:c>
      <x:c r="R1194" s="73" t="e">
        <x:f t="shared" si="241"/>
        <x:v>#VALUE!</x:v>
      </x:c>
      <x:c r="S1194" s="68" t="e">
        <x:v>#VALUE!</x:v>
      </x:c>
      <x:c r="T1194" s="73" t="e">
        <x:f t="shared" si="242"/>
        <x:v>#VALUE!</x:v>
      </x:c>
      <x:c r="U1194" s="26" t="e">
        <x:v>#VALUE!</x:v>
      </x:c>
      <x:c r="V1194" s="26">
        <x:f t="shared" si="243"/>
        <x:v>0</x:v>
      </x:c>
      <x:c r="W1194" s="73" t="e">
        <x:f t="shared" si="244"/>
        <x:v>#VALUE!</x:v>
      </x:c>
      <x:c r="X1194" s="74" t="e">
        <x:f t="shared" si="245"/>
        <x:v>#VALUE!</x:v>
      </x:c>
      <x:c r="Y1194" s="68" t="e">
        <x:f t="shared" si="246"/>
        <x:v>#VALUE!</x:v>
      </x:c>
      <x:c r="Z1194" s="68" t="e">
        <x:f t="shared" si="247"/>
        <x:v>#VALUE!</x:v>
      </x:c>
    </x:row>
    <x:row r="1195" spans="1:26" s="26" customFormat="1">
      <x:c r="A1195" s="118">
        <x:v>82</x:v>
      </x:c>
      <x:c r="B1195" s="118"/>
      <x:c r="C1195" s="113">
        <x:v>10</x:v>
      </x:c>
      <x:c r="D1195" s="210" t="s">
        <x:v>1410</x:v>
      </x:c>
      <x:c r="E1195" s="210" t="s">
        <x:v>84</x:v>
      </x:c>
      <x:c r="F1195" s="20" t="s">
        <x:v>1420</x:v>
      </x:c>
      <x:c r="G1195" s="158" t="e">
        <x:f t="shared" si="239"/>
        <x:v>#VALUE!</x:v>
      </x:c>
      <x:c r="H1195" s="158">
        <x:f t="shared" si="239"/>
        <x:v>0</x:v>
      </x:c>
      <x:c r="I1195" s="285" t="e">
        <x:f t="shared" si="239"/>
        <x:v>#VALUE!</x:v>
      </x:c>
      <x:c r="J1195" s="106" t="e">
        <x:v>#VALUE!</x:v>
      </x:c>
      <x:c r="K1195" s="73" t="e">
        <x:v>#VALUE!</x:v>
      </x:c>
      <x:c r="L1195" s="68" t="e">
        <x:v>#VALUE!</x:v>
      </x:c>
      <x:c r="M1195" s="73" t="e">
        <x:v>#VALUE!</x:v>
      </x:c>
      <x:c r="N1195" s="159">
        <x:v>0</x:v>
      </x:c>
      <x:c r="O1195" s="106" t="e">
        <x:v>#VALUE!</x:v>
      </x:c>
      <x:c r="P1195" s="73" t="e">
        <x:f t="shared" si="240"/>
        <x:v>#VALUE!</x:v>
      </x:c>
      <x:c r="Q1195" s="68" t="e">
        <x:v>#VALUE!</x:v>
      </x:c>
      <x:c r="R1195" s="73" t="e">
        <x:f t="shared" si="241"/>
        <x:v>#VALUE!</x:v>
      </x:c>
      <x:c r="S1195" s="68" t="e">
        <x:v>#VALUE!</x:v>
      </x:c>
      <x:c r="T1195" s="73" t="e">
        <x:f t="shared" si="242"/>
        <x:v>#VALUE!</x:v>
      </x:c>
      <x:c r="U1195" s="26" t="e">
        <x:v>#VALUE!</x:v>
      </x:c>
      <x:c r="V1195" s="26">
        <x:f t="shared" si="243"/>
        <x:v>0</x:v>
      </x:c>
      <x:c r="W1195" s="73" t="e">
        <x:f t="shared" si="244"/>
        <x:v>#VALUE!</x:v>
      </x:c>
      <x:c r="X1195" s="74" t="e">
        <x:f t="shared" si="245"/>
        <x:v>#VALUE!</x:v>
      </x:c>
      <x:c r="Y1195" s="68" t="e">
        <x:f t="shared" si="246"/>
        <x:v>#VALUE!</x:v>
      </x:c>
      <x:c r="Z1195" s="68" t="e">
        <x:f t="shared" si="247"/>
        <x:v>#VALUE!</x:v>
      </x:c>
    </x:row>
    <x:row r="1196" spans="1:26" s="26" customFormat="1">
      <x:c r="A1196" s="118">
        <x:v>83</x:v>
      </x:c>
      <x:c r="B1196" s="118"/>
      <x:c r="C1196" s="113">
        <x:v>10</x:v>
      </x:c>
      <x:c r="D1196" s="210" t="s">
        <x:v>1427</x:v>
      </x:c>
      <x:c r="E1196" s="210" t="s">
        <x:v>84</x:v>
      </x:c>
      <x:c r="F1196" s="20" t="s">
        <x:v>1420</x:v>
      </x:c>
      <x:c r="G1196" s="158" t="e">
        <x:f t="shared" si="239"/>
        <x:v>#VALUE!</x:v>
      </x:c>
      <x:c r="H1196" s="158">
        <x:f t="shared" si="239"/>
        <x:v>0</x:v>
      </x:c>
      <x:c r="I1196" s="285" t="e">
        <x:f t="shared" si="239"/>
        <x:v>#VALUE!</x:v>
      </x:c>
      <x:c r="J1196" s="106" t="e">
        <x:v>#VALUE!</x:v>
      </x:c>
      <x:c r="K1196" s="73" t="e">
        <x:v>#VALUE!</x:v>
      </x:c>
      <x:c r="L1196" s="68" t="e">
        <x:v>#VALUE!</x:v>
      </x:c>
      <x:c r="M1196" s="73" t="e">
        <x:v>#VALUE!</x:v>
      </x:c>
      <x:c r="N1196" s="159">
        <x:v>0</x:v>
      </x:c>
      <x:c r="O1196" s="106" t="e">
        <x:v>#VALUE!</x:v>
      </x:c>
      <x:c r="P1196" s="73" t="e">
        <x:f t="shared" si="240"/>
        <x:v>#VALUE!</x:v>
      </x:c>
      <x:c r="Q1196" s="68" t="e">
        <x:v>#VALUE!</x:v>
      </x:c>
      <x:c r="R1196" s="73" t="e">
        <x:f t="shared" si="241"/>
        <x:v>#VALUE!</x:v>
      </x:c>
      <x:c r="S1196" s="68" t="e">
        <x:v>#VALUE!</x:v>
      </x:c>
      <x:c r="T1196" s="73" t="e">
        <x:f t="shared" si="242"/>
        <x:v>#VALUE!</x:v>
      </x:c>
      <x:c r="U1196" s="26" t="e">
        <x:v>#VALUE!</x:v>
      </x:c>
      <x:c r="V1196" s="26">
        <x:f t="shared" si="243"/>
        <x:v>0</x:v>
      </x:c>
      <x:c r="W1196" s="73" t="e">
        <x:f t="shared" si="244"/>
        <x:v>#VALUE!</x:v>
      </x:c>
      <x:c r="X1196" s="74" t="e">
        <x:f t="shared" si="245"/>
        <x:v>#VALUE!</x:v>
      </x:c>
      <x:c r="Y1196" s="68" t="e">
        <x:f t="shared" si="246"/>
        <x:v>#VALUE!</x:v>
      </x:c>
      <x:c r="Z1196" s="68" t="e">
        <x:f t="shared" si="247"/>
        <x:v>#VALUE!</x:v>
      </x:c>
    </x:row>
    <x:row r="1197" spans="1:26" s="26" customFormat="1">
      <x:c r="A1197" s="118">
        <x:v>84</x:v>
      </x:c>
      <x:c r="B1197" s="118"/>
      <x:c r="C1197" s="113">
        <x:v>10</x:v>
      </x:c>
      <x:c r="D1197" s="210" t="s">
        <x:v>1640</x:v>
      </x:c>
      <x:c r="E1197" s="210" t="s">
        <x:v>95</x:v>
      </x:c>
      <x:c r="F1197" s="20" t="s">
        <x:v>286</x:v>
      </x:c>
      <x:c r="G1197" s="158" t="e">
        <x:f t="shared" si="239"/>
        <x:v>#VALUE!</x:v>
      </x:c>
      <x:c r="H1197" s="158">
        <x:f t="shared" si="239"/>
        <x:v>0</x:v>
      </x:c>
      <x:c r="I1197" s="285" t="e">
        <x:f t="shared" si="239"/>
        <x:v>#VALUE!</x:v>
      </x:c>
      <x:c r="J1197" s="106" t="e">
        <x:v>#VALUE!</x:v>
      </x:c>
      <x:c r="K1197" s="73" t="e">
        <x:v>#VALUE!</x:v>
      </x:c>
      <x:c r="L1197" s="68" t="e">
        <x:v>#VALUE!</x:v>
      </x:c>
      <x:c r="M1197" s="73" t="e">
        <x:v>#VALUE!</x:v>
      </x:c>
      <x:c r="N1197" s="159">
        <x:v>0</x:v>
      </x:c>
      <x:c r="O1197" s="106" t="e">
        <x:v>#VALUE!</x:v>
      </x:c>
      <x:c r="P1197" s="73" t="e">
        <x:f t="shared" si="240"/>
        <x:v>#VALUE!</x:v>
      </x:c>
      <x:c r="Q1197" s="68" t="e">
        <x:v>#VALUE!</x:v>
      </x:c>
      <x:c r="R1197" s="73" t="e">
        <x:f t="shared" si="241"/>
        <x:v>#VALUE!</x:v>
      </x:c>
      <x:c r="S1197" s="68" t="e">
        <x:v>#VALUE!</x:v>
      </x:c>
      <x:c r="T1197" s="73" t="e">
        <x:f t="shared" si="242"/>
        <x:v>#VALUE!</x:v>
      </x:c>
      <x:c r="U1197" s="26" t="e">
        <x:v>#VALUE!</x:v>
      </x:c>
      <x:c r="V1197" s="26">
        <x:f t="shared" si="243"/>
        <x:v>0</x:v>
      </x:c>
      <x:c r="W1197" s="73" t="e">
        <x:f t="shared" si="244"/>
        <x:v>#VALUE!</x:v>
      </x:c>
      <x:c r="X1197" s="74" t="e">
        <x:f t="shared" si="245"/>
        <x:v>#VALUE!</x:v>
      </x:c>
      <x:c r="Y1197" s="68" t="e">
        <x:f t="shared" si="246"/>
        <x:v>#VALUE!</x:v>
      </x:c>
      <x:c r="Z1197" s="68" t="e">
        <x:f t="shared" si="247"/>
        <x:v>#VALUE!</x:v>
      </x:c>
    </x:row>
    <x:row r="1198" spans="1:26" s="26" customFormat="1">
      <x:c r="A1198" s="118">
        <x:v>85</x:v>
      </x:c>
      <x:c r="B1198" s="118"/>
      <x:c r="C1198" s="113">
        <x:v>10</x:v>
      </x:c>
      <x:c r="D1198" s="210" t="s">
        <x:v>1411</x:v>
      </x:c>
      <x:c r="E1198" s="210" t="s">
        <x:v>84</x:v>
      </x:c>
      <x:c r="F1198" s="20" t="s">
        <x:v>1420</x:v>
      </x:c>
      <x:c r="G1198" s="158" t="e">
        <x:f t="shared" si="239"/>
        <x:v>#VALUE!</x:v>
      </x:c>
      <x:c r="H1198" s="158">
        <x:f t="shared" si="239"/>
        <x:v>0</x:v>
      </x:c>
      <x:c r="I1198" s="285" t="e">
        <x:f t="shared" si="239"/>
        <x:v>#VALUE!</x:v>
      </x:c>
      <x:c r="J1198" s="106" t="e">
        <x:v>#VALUE!</x:v>
      </x:c>
      <x:c r="K1198" s="73" t="e">
        <x:v>#VALUE!</x:v>
      </x:c>
      <x:c r="L1198" s="68" t="e">
        <x:v>#VALUE!</x:v>
      </x:c>
      <x:c r="M1198" s="73" t="e">
        <x:v>#VALUE!</x:v>
      </x:c>
      <x:c r="N1198" s="159">
        <x:v>0</x:v>
      </x:c>
      <x:c r="O1198" s="106" t="e">
        <x:v>#VALUE!</x:v>
      </x:c>
      <x:c r="P1198" s="73" t="e">
        <x:f t="shared" si="240"/>
        <x:v>#VALUE!</x:v>
      </x:c>
      <x:c r="Q1198" s="68" t="e">
        <x:v>#VALUE!</x:v>
      </x:c>
      <x:c r="R1198" s="73" t="e">
        <x:f t="shared" si="241"/>
        <x:v>#VALUE!</x:v>
      </x:c>
      <x:c r="S1198" s="68" t="e">
        <x:v>#VALUE!</x:v>
      </x:c>
      <x:c r="T1198" s="73" t="e">
        <x:f t="shared" si="242"/>
        <x:v>#VALUE!</x:v>
      </x:c>
      <x:c r="U1198" s="26" t="e">
        <x:v>#VALUE!</x:v>
      </x:c>
      <x:c r="V1198" s="26">
        <x:f t="shared" si="243"/>
        <x:v>0</x:v>
      </x:c>
      <x:c r="W1198" s="73" t="e">
        <x:f t="shared" si="244"/>
        <x:v>#VALUE!</x:v>
      </x:c>
      <x:c r="X1198" s="74" t="e">
        <x:f t="shared" si="245"/>
        <x:v>#VALUE!</x:v>
      </x:c>
      <x:c r="Y1198" s="68" t="e">
        <x:f t="shared" si="246"/>
        <x:v>#VALUE!</x:v>
      </x:c>
      <x:c r="Z1198" s="68" t="e">
        <x:f t="shared" si="247"/>
        <x:v>#VALUE!</x:v>
      </x:c>
    </x:row>
    <x:row r="1199" spans="1:26" s="26" customFormat="1">
      <x:c r="A1199" s="118">
        <x:v>86</x:v>
      </x:c>
      <x:c r="B1199" s="118"/>
      <x:c r="C1199" s="113">
        <x:v>10</x:v>
      </x:c>
      <x:c r="D1199" s="210" t="s">
        <x:v>1426</x:v>
      </x:c>
      <x:c r="E1199" s="210" t="s">
        <x:v>84</x:v>
      </x:c>
      <x:c r="F1199" s="20" t="s">
        <x:v>1420</x:v>
      </x:c>
      <x:c r="G1199" s="158" t="e">
        <x:f t="shared" si="239"/>
        <x:v>#VALUE!</x:v>
      </x:c>
      <x:c r="H1199" s="158">
        <x:f t="shared" si="239"/>
        <x:v>0</x:v>
      </x:c>
      <x:c r="I1199" s="285" t="e">
        <x:f t="shared" si="239"/>
        <x:v>#VALUE!</x:v>
      </x:c>
      <x:c r="J1199" s="106" t="e">
        <x:v>#VALUE!</x:v>
      </x:c>
      <x:c r="K1199" s="73" t="e">
        <x:v>#VALUE!</x:v>
      </x:c>
      <x:c r="L1199" s="68" t="e">
        <x:v>#VALUE!</x:v>
      </x:c>
      <x:c r="M1199" s="73" t="e">
        <x:v>#VALUE!</x:v>
      </x:c>
      <x:c r="N1199" s="159">
        <x:v>0</x:v>
      </x:c>
      <x:c r="O1199" s="106" t="e">
        <x:v>#VALUE!</x:v>
      </x:c>
      <x:c r="P1199" s="73" t="e">
        <x:f t="shared" si="240"/>
        <x:v>#VALUE!</x:v>
      </x:c>
      <x:c r="Q1199" s="68" t="e">
        <x:v>#VALUE!</x:v>
      </x:c>
      <x:c r="R1199" s="73" t="e">
        <x:f t="shared" si="241"/>
        <x:v>#VALUE!</x:v>
      </x:c>
      <x:c r="S1199" s="68" t="e">
        <x:v>#VALUE!</x:v>
      </x:c>
      <x:c r="T1199" s="73" t="e">
        <x:f t="shared" si="242"/>
        <x:v>#VALUE!</x:v>
      </x:c>
      <x:c r="U1199" s="26" t="e">
        <x:v>#VALUE!</x:v>
      </x:c>
      <x:c r="V1199" s="26">
        <x:f t="shared" si="243"/>
        <x:v>0</x:v>
      </x:c>
      <x:c r="W1199" s="73" t="e">
        <x:f t="shared" si="244"/>
        <x:v>#VALUE!</x:v>
      </x:c>
      <x:c r="X1199" s="74" t="e">
        <x:f t="shared" si="245"/>
        <x:v>#VALUE!</x:v>
      </x:c>
      <x:c r="Y1199" s="68" t="e">
        <x:f t="shared" si="246"/>
        <x:v>#VALUE!</x:v>
      </x:c>
      <x:c r="Z1199" s="68" t="e">
        <x:f t="shared" si="247"/>
        <x:v>#VALUE!</x:v>
      </x:c>
    </x:row>
    <x:row r="1200" spans="1:26" s="26" customFormat="1">
      <x:c r="A1200" s="118">
        <x:v>87</x:v>
      </x:c>
      <x:c r="B1200" s="118"/>
      <x:c r="C1200" s="113">
        <x:v>10</x:v>
      </x:c>
      <x:c r="D1200" s="210" t="s">
        <x:v>1641</x:v>
      </x:c>
      <x:c r="E1200" s="210" t="s">
        <x:v>95</x:v>
      </x:c>
      <x:c r="F1200" s="20" t="s">
        <x:v>286</x:v>
      </x:c>
      <x:c r="G1200" s="158" t="e">
        <x:f t="shared" si="239"/>
        <x:v>#VALUE!</x:v>
      </x:c>
      <x:c r="H1200" s="158">
        <x:f t="shared" si="239"/>
        <x:v>0</x:v>
      </x:c>
      <x:c r="I1200" s="285" t="e">
        <x:f t="shared" si="239"/>
        <x:v>#VALUE!</x:v>
      </x:c>
      <x:c r="J1200" s="106" t="e">
        <x:v>#VALUE!</x:v>
      </x:c>
      <x:c r="K1200" s="73" t="e">
        <x:v>#VALUE!</x:v>
      </x:c>
      <x:c r="L1200" s="68" t="e">
        <x:v>#VALUE!</x:v>
      </x:c>
      <x:c r="M1200" s="73" t="e">
        <x:v>#VALUE!</x:v>
      </x:c>
      <x:c r="N1200" s="159">
        <x:v>0</x:v>
      </x:c>
      <x:c r="O1200" s="106" t="e">
        <x:v>#VALUE!</x:v>
      </x:c>
      <x:c r="P1200" s="73" t="e">
        <x:f t="shared" si="240"/>
        <x:v>#VALUE!</x:v>
      </x:c>
      <x:c r="Q1200" s="68" t="e">
        <x:v>#VALUE!</x:v>
      </x:c>
      <x:c r="R1200" s="73" t="e">
        <x:f t="shared" si="241"/>
        <x:v>#VALUE!</x:v>
      </x:c>
      <x:c r="S1200" s="68" t="e">
        <x:v>#VALUE!</x:v>
      </x:c>
      <x:c r="T1200" s="73" t="e">
        <x:f t="shared" si="242"/>
        <x:v>#VALUE!</x:v>
      </x:c>
      <x:c r="U1200" s="26" t="e">
        <x:v>#VALUE!</x:v>
      </x:c>
      <x:c r="V1200" s="26">
        <x:f t="shared" si="243"/>
        <x:v>0</x:v>
      </x:c>
      <x:c r="W1200" s="73" t="e">
        <x:f t="shared" si="244"/>
        <x:v>#VALUE!</x:v>
      </x:c>
      <x:c r="X1200" s="74" t="e">
        <x:f t="shared" si="245"/>
        <x:v>#VALUE!</x:v>
      </x:c>
      <x:c r="Y1200" s="68" t="e">
        <x:f t="shared" si="246"/>
        <x:v>#VALUE!</x:v>
      </x:c>
      <x:c r="Z1200" s="68" t="e">
        <x:f t="shared" si="247"/>
        <x:v>#VALUE!</x:v>
      </x:c>
    </x:row>
    <x:row r="1201" spans="1:26" s="26" customFormat="1">
      <x:c r="A1201" s="118">
        <x:v>88</x:v>
      </x:c>
      <x:c r="B1201" s="118"/>
      <x:c r="C1201" s="113">
        <x:v>10</x:v>
      </x:c>
      <x:c r="D1201" s="210" t="s">
        <x:v>1637</x:v>
      </x:c>
      <x:c r="E1201" s="210" t="s">
        <x:v>95</x:v>
      </x:c>
      <x:c r="F1201" s="20" t="s">
        <x:v>286</x:v>
      </x:c>
      <x:c r="G1201" s="158" t="e">
        <x:f t="shared" si="239"/>
        <x:v>#VALUE!</x:v>
      </x:c>
      <x:c r="H1201" s="158">
        <x:f t="shared" si="239"/>
        <x:v>0</x:v>
      </x:c>
      <x:c r="I1201" s="285" t="e">
        <x:f t="shared" si="239"/>
        <x:v>#VALUE!</x:v>
      </x:c>
      <x:c r="J1201" s="106" t="e">
        <x:v>#VALUE!</x:v>
      </x:c>
      <x:c r="K1201" s="73" t="e">
        <x:v>#VALUE!</x:v>
      </x:c>
      <x:c r="L1201" s="68" t="e">
        <x:v>#VALUE!</x:v>
      </x:c>
      <x:c r="M1201" s="73" t="e">
        <x:v>#VALUE!</x:v>
      </x:c>
      <x:c r="N1201" s="159">
        <x:v>0</x:v>
      </x:c>
      <x:c r="O1201" s="106" t="e">
        <x:v>#VALUE!</x:v>
      </x:c>
      <x:c r="P1201" s="73" t="e">
        <x:f t="shared" si="240"/>
        <x:v>#VALUE!</x:v>
      </x:c>
      <x:c r="Q1201" s="68" t="e">
        <x:v>#VALUE!</x:v>
      </x:c>
      <x:c r="R1201" s="73" t="e">
        <x:f t="shared" si="241"/>
        <x:v>#VALUE!</x:v>
      </x:c>
      <x:c r="S1201" s="68" t="e">
        <x:v>#VALUE!</x:v>
      </x:c>
      <x:c r="T1201" s="73" t="e">
        <x:f t="shared" si="242"/>
        <x:v>#VALUE!</x:v>
      </x:c>
      <x:c r="U1201" s="26" t="e">
        <x:v>#VALUE!</x:v>
      </x:c>
      <x:c r="V1201" s="26">
        <x:f t="shared" si="243"/>
        <x:v>0</x:v>
      </x:c>
      <x:c r="W1201" s="73" t="e">
        <x:f t="shared" si="244"/>
        <x:v>#VALUE!</x:v>
      </x:c>
      <x:c r="X1201" s="74" t="e">
        <x:f t="shared" si="245"/>
        <x:v>#VALUE!</x:v>
      </x:c>
      <x:c r="Y1201" s="68" t="e">
        <x:f t="shared" si="246"/>
        <x:v>#VALUE!</x:v>
      </x:c>
      <x:c r="Z1201" s="68" t="e">
        <x:f t="shared" si="247"/>
        <x:v>#VALUE!</x:v>
      </x:c>
    </x:row>
    <x:row r="1202" spans="1:26" s="26" customFormat="1">
      <x:c r="A1202" s="118">
        <x:v>89</x:v>
      </x:c>
      <x:c r="B1202" s="118"/>
      <x:c r="C1202" s="113">
        <x:v>10</x:v>
      </x:c>
      <x:c r="D1202" s="210" t="s">
        <x:v>1660</x:v>
      </x:c>
      <x:c r="E1202" s="210" t="s">
        <x:v>95</x:v>
      </x:c>
      <x:c r="F1202" s="20" t="s">
        <x:v>1626</x:v>
      </x:c>
      <x:c r="G1202" s="158" t="e">
        <x:f t="shared" si="239"/>
        <x:v>#VALUE!</x:v>
      </x:c>
      <x:c r="H1202" s="158">
        <x:f t="shared" si="239"/>
        <x:v>0</x:v>
      </x:c>
      <x:c r="I1202" s="285" t="e">
        <x:f t="shared" si="239"/>
        <x:v>#VALUE!</x:v>
      </x:c>
      <x:c r="J1202" s="106" t="e">
        <x:v>#VALUE!</x:v>
      </x:c>
      <x:c r="K1202" s="73" t="e">
        <x:v>#VALUE!</x:v>
      </x:c>
      <x:c r="L1202" s="68" t="e">
        <x:v>#VALUE!</x:v>
      </x:c>
      <x:c r="M1202" s="73" t="e">
        <x:v>#VALUE!</x:v>
      </x:c>
      <x:c r="N1202" s="159">
        <x:v>0</x:v>
      </x:c>
      <x:c r="O1202" s="106" t="e">
        <x:v>#VALUE!</x:v>
      </x:c>
      <x:c r="P1202" s="73" t="e">
        <x:f t="shared" si="240"/>
        <x:v>#VALUE!</x:v>
      </x:c>
      <x:c r="Q1202" s="68" t="e">
        <x:v>#VALUE!</x:v>
      </x:c>
      <x:c r="R1202" s="73" t="e">
        <x:f t="shared" si="241"/>
        <x:v>#VALUE!</x:v>
      </x:c>
      <x:c r="S1202" s="68" t="e">
        <x:v>#VALUE!</x:v>
      </x:c>
      <x:c r="T1202" s="73" t="e">
        <x:f t="shared" si="242"/>
        <x:v>#VALUE!</x:v>
      </x:c>
      <x:c r="U1202" s="26" t="e">
        <x:v>#VALUE!</x:v>
      </x:c>
      <x:c r="V1202" s="26">
        <x:f t="shared" si="243"/>
        <x:v>0</x:v>
      </x:c>
      <x:c r="W1202" s="73" t="e">
        <x:f t="shared" si="244"/>
        <x:v>#VALUE!</x:v>
      </x:c>
      <x:c r="X1202" s="74" t="e">
        <x:f t="shared" si="245"/>
        <x:v>#VALUE!</x:v>
      </x:c>
      <x:c r="Y1202" s="68" t="e">
        <x:f t="shared" si="246"/>
        <x:v>#VALUE!</x:v>
      </x:c>
      <x:c r="Z1202" s="68" t="e">
        <x:f t="shared" si="247"/>
        <x:v>#VALUE!</x:v>
      </x:c>
    </x:row>
    <x:row r="1203" spans="1:26" s="26" customFormat="1">
      <x:c r="A1203" s="118">
        <x:v>90</x:v>
      </x:c>
      <x:c r="B1203" s="118"/>
      <x:c r="C1203" s="113">
        <x:v>10</x:v>
      </x:c>
      <x:c r="D1203" s="210" t="s">
        <x:v>1638</x:v>
      </x:c>
      <x:c r="E1203" s="210" t="s">
        <x:v>95</x:v>
      </x:c>
      <x:c r="F1203" s="20" t="s">
        <x:v>286</x:v>
      </x:c>
      <x:c r="G1203" s="158" t="e">
        <x:f t="shared" si="239"/>
        <x:v>#VALUE!</x:v>
      </x:c>
      <x:c r="H1203" s="158">
        <x:f t="shared" si="239"/>
        <x:v>0</x:v>
      </x:c>
      <x:c r="I1203" s="285" t="e">
        <x:f t="shared" si="239"/>
        <x:v>#VALUE!</x:v>
      </x:c>
      <x:c r="J1203" s="106" t="e">
        <x:v>#VALUE!</x:v>
      </x:c>
      <x:c r="K1203" s="73" t="e">
        <x:v>#VALUE!</x:v>
      </x:c>
      <x:c r="L1203" s="68" t="e">
        <x:v>#VALUE!</x:v>
      </x:c>
      <x:c r="M1203" s="73" t="e">
        <x:v>#VALUE!</x:v>
      </x:c>
      <x:c r="N1203" s="159">
        <x:v>0</x:v>
      </x:c>
      <x:c r="O1203" s="106" t="e">
        <x:v>#VALUE!</x:v>
      </x:c>
      <x:c r="P1203" s="73" t="e">
        <x:f t="shared" si="240"/>
        <x:v>#VALUE!</x:v>
      </x:c>
      <x:c r="Q1203" s="68" t="e">
        <x:v>#VALUE!</x:v>
      </x:c>
      <x:c r="R1203" s="73" t="e">
        <x:f t="shared" si="241"/>
        <x:v>#VALUE!</x:v>
      </x:c>
      <x:c r="S1203" s="68" t="e">
        <x:v>#VALUE!</x:v>
      </x:c>
      <x:c r="T1203" s="73" t="e">
        <x:f t="shared" si="242"/>
        <x:v>#VALUE!</x:v>
      </x:c>
      <x:c r="U1203" s="26" t="e">
        <x:v>#VALUE!</x:v>
      </x:c>
      <x:c r="V1203" s="26">
        <x:f t="shared" si="243"/>
        <x:v>0</x:v>
      </x:c>
      <x:c r="W1203" s="73" t="e">
        <x:f t="shared" si="244"/>
        <x:v>#VALUE!</x:v>
      </x:c>
      <x:c r="X1203" s="74" t="e">
        <x:f t="shared" si="245"/>
        <x:v>#VALUE!</x:v>
      </x:c>
      <x:c r="Y1203" s="68" t="e">
        <x:f t="shared" si="246"/>
        <x:v>#VALUE!</x:v>
      </x:c>
      <x:c r="Z1203" s="68" t="e">
        <x:f t="shared" si="247"/>
        <x:v>#VALUE!</x:v>
      </x:c>
    </x:row>
    <x:row r="1204" spans="1:26" s="26" customFormat="1">
      <x:c r="A1204" s="118">
        <x:v>91</x:v>
      </x:c>
      <x:c r="B1204" s="118"/>
      <x:c r="C1204" s="113">
        <x:v>10</x:v>
      </x:c>
      <x:c r="D1204" s="210" t="s">
        <x:v>1639</x:v>
      </x:c>
      <x:c r="E1204" s="210" t="s">
        <x:v>95</x:v>
      </x:c>
      <x:c r="F1204" s="20" t="s">
        <x:v>286</x:v>
      </x:c>
      <x:c r="G1204" s="158" t="e">
        <x:f t="shared" si="239"/>
        <x:v>#VALUE!</x:v>
      </x:c>
      <x:c r="H1204" s="158">
        <x:f t="shared" si="239"/>
        <x:v>0</x:v>
      </x:c>
      <x:c r="I1204" s="285" t="e">
        <x:f t="shared" si="239"/>
        <x:v>#VALUE!</x:v>
      </x:c>
      <x:c r="J1204" s="106" t="e">
        <x:v>#VALUE!</x:v>
      </x:c>
      <x:c r="K1204" s="73" t="e">
        <x:v>#VALUE!</x:v>
      </x:c>
      <x:c r="L1204" s="68" t="e">
        <x:v>#VALUE!</x:v>
      </x:c>
      <x:c r="M1204" s="73" t="e">
        <x:v>#VALUE!</x:v>
      </x:c>
      <x:c r="N1204" s="159">
        <x:v>0</x:v>
      </x:c>
      <x:c r="O1204" s="106" t="e">
        <x:v>#VALUE!</x:v>
      </x:c>
      <x:c r="P1204" s="73" t="e">
        <x:f t="shared" si="240"/>
        <x:v>#VALUE!</x:v>
      </x:c>
      <x:c r="Q1204" s="68" t="e">
        <x:v>#VALUE!</x:v>
      </x:c>
      <x:c r="R1204" s="73" t="e">
        <x:f t="shared" si="241"/>
        <x:v>#VALUE!</x:v>
      </x:c>
      <x:c r="S1204" s="68" t="e">
        <x:v>#VALUE!</x:v>
      </x:c>
      <x:c r="T1204" s="73" t="e">
        <x:f t="shared" si="242"/>
        <x:v>#VALUE!</x:v>
      </x:c>
      <x:c r="U1204" s="26" t="e">
        <x:v>#VALUE!</x:v>
      </x:c>
      <x:c r="V1204" s="26">
        <x:f t="shared" si="243"/>
        <x:v>0</x:v>
      </x:c>
      <x:c r="W1204" s="73" t="e">
        <x:f t="shared" si="244"/>
        <x:v>#VALUE!</x:v>
      </x:c>
      <x:c r="X1204" s="74" t="e">
        <x:f t="shared" si="245"/>
        <x:v>#VALUE!</x:v>
      </x:c>
      <x:c r="Y1204" s="68" t="e">
        <x:f t="shared" si="246"/>
        <x:v>#VALUE!</x:v>
      </x:c>
      <x:c r="Z1204" s="68" t="e">
        <x:f t="shared" si="247"/>
        <x:v>#VALUE!</x:v>
      </x:c>
    </x:row>
    <x:row r="1205" spans="1:26" s="26" customFormat="1">
      <x:c r="A1205" s="118">
        <x:v>92</x:v>
      </x:c>
      <x:c r="B1205" s="118"/>
      <x:c r="C1205" s="113">
        <x:v>10</x:v>
      </x:c>
      <x:c r="D1205" s="210" t="s">
        <x:v>1405</x:v>
      </x:c>
      <x:c r="E1205" s="210" t="s">
        <x:v>84</x:v>
      </x:c>
      <x:c r="F1205" s="20" t="s">
        <x:v>1420</x:v>
      </x:c>
      <x:c r="G1205" s="158" t="e">
        <x:f t="shared" si="239"/>
        <x:v>#VALUE!</x:v>
      </x:c>
      <x:c r="H1205" s="158">
        <x:f t="shared" si="239"/>
        <x:v>0</x:v>
      </x:c>
      <x:c r="I1205" s="285" t="e">
        <x:f t="shared" si="239"/>
        <x:v>#VALUE!</x:v>
      </x:c>
      <x:c r="J1205" s="106" t="e">
        <x:v>#VALUE!</x:v>
      </x:c>
      <x:c r="K1205" s="73" t="e">
        <x:v>#VALUE!</x:v>
      </x:c>
      <x:c r="L1205" s="68" t="e">
        <x:v>#VALUE!</x:v>
      </x:c>
      <x:c r="M1205" s="73" t="e">
        <x:v>#VALUE!</x:v>
      </x:c>
      <x:c r="N1205" s="159">
        <x:v>0</x:v>
      </x:c>
      <x:c r="O1205" s="106" t="e">
        <x:v>#VALUE!</x:v>
      </x:c>
      <x:c r="P1205" s="73" t="e">
        <x:f t="shared" si="240"/>
        <x:v>#VALUE!</x:v>
      </x:c>
      <x:c r="Q1205" s="68" t="e">
        <x:v>#VALUE!</x:v>
      </x:c>
      <x:c r="R1205" s="73" t="e">
        <x:f t="shared" si="241"/>
        <x:v>#VALUE!</x:v>
      </x:c>
      <x:c r="S1205" s="68" t="e">
        <x:v>#VALUE!</x:v>
      </x:c>
      <x:c r="T1205" s="73" t="e">
        <x:f t="shared" si="242"/>
        <x:v>#VALUE!</x:v>
      </x:c>
      <x:c r="U1205" s="26" t="e">
        <x:v>#VALUE!</x:v>
      </x:c>
      <x:c r="V1205" s="26">
        <x:f t="shared" si="243"/>
        <x:v>0</x:v>
      </x:c>
      <x:c r="W1205" s="73" t="e">
        <x:f t="shared" si="244"/>
        <x:v>#VALUE!</x:v>
      </x:c>
      <x:c r="X1205" s="74" t="e">
        <x:f t="shared" si="245"/>
        <x:v>#VALUE!</x:v>
      </x:c>
      <x:c r="Y1205" s="68" t="e">
        <x:f t="shared" si="246"/>
        <x:v>#VALUE!</x:v>
      </x:c>
      <x:c r="Z1205" s="68" t="e">
        <x:f t="shared" si="247"/>
        <x:v>#VALUE!</x:v>
      </x:c>
    </x:row>
    <x:row r="1206" spans="1:26" s="26" customFormat="1">
      <x:c r="A1206" s="118">
        <x:v>93</x:v>
      </x:c>
      <x:c r="B1206" s="118"/>
      <x:c r="C1206" s="113">
        <x:v>10</x:v>
      </x:c>
      <x:c r="D1206" s="210" t="s">
        <x:v>1429</x:v>
      </x:c>
      <x:c r="E1206" s="210" t="s">
        <x:v>84</x:v>
      </x:c>
      <x:c r="F1206" s="20" t="s">
        <x:v>1420</x:v>
      </x:c>
      <x:c r="G1206" s="158" t="e">
        <x:f t="shared" si="239"/>
        <x:v>#VALUE!</x:v>
      </x:c>
      <x:c r="H1206" s="158">
        <x:f t="shared" si="239"/>
        <x:v>0</x:v>
      </x:c>
      <x:c r="I1206" s="285" t="e">
        <x:f t="shared" si="239"/>
        <x:v>#VALUE!</x:v>
      </x:c>
      <x:c r="J1206" s="106" t="e">
        <x:v>#VALUE!</x:v>
      </x:c>
      <x:c r="K1206" s="73" t="e">
        <x:v>#VALUE!</x:v>
      </x:c>
      <x:c r="L1206" s="68" t="e">
        <x:v>#VALUE!</x:v>
      </x:c>
      <x:c r="M1206" s="73" t="e">
        <x:v>#VALUE!</x:v>
      </x:c>
      <x:c r="N1206" s="159">
        <x:v>0</x:v>
      </x:c>
      <x:c r="O1206" s="106" t="e">
        <x:v>#VALUE!</x:v>
      </x:c>
      <x:c r="P1206" s="73" t="e">
        <x:f t="shared" si="240"/>
        <x:v>#VALUE!</x:v>
      </x:c>
      <x:c r="Q1206" s="68" t="e">
        <x:v>#VALUE!</x:v>
      </x:c>
      <x:c r="R1206" s="73" t="e">
        <x:f t="shared" si="241"/>
        <x:v>#VALUE!</x:v>
      </x:c>
      <x:c r="S1206" s="68" t="e">
        <x:v>#VALUE!</x:v>
      </x:c>
      <x:c r="T1206" s="73" t="e">
        <x:f t="shared" si="242"/>
        <x:v>#VALUE!</x:v>
      </x:c>
      <x:c r="U1206" s="26" t="e">
        <x:v>#VALUE!</x:v>
      </x:c>
      <x:c r="V1206" s="26">
        <x:f t="shared" si="243"/>
        <x:v>0</x:v>
      </x:c>
      <x:c r="W1206" s="73" t="e">
        <x:f t="shared" si="244"/>
        <x:v>#VALUE!</x:v>
      </x:c>
      <x:c r="X1206" s="74" t="e">
        <x:f t="shared" si="245"/>
        <x:v>#VALUE!</x:v>
      </x:c>
      <x:c r="Y1206" s="68" t="e">
        <x:f t="shared" si="246"/>
        <x:v>#VALUE!</x:v>
      </x:c>
      <x:c r="Z1206" s="68" t="e">
        <x:f t="shared" si="247"/>
        <x:v>#VALUE!</x:v>
      </x:c>
    </x:row>
    <x:row r="1207" spans="1:26" s="26" customFormat="1">
      <x:c r="A1207" s="118">
        <x:v>94</x:v>
      </x:c>
      <x:c r="B1207" s="118"/>
      <x:c r="C1207" s="113">
        <x:v>10</x:v>
      </x:c>
      <x:c r="D1207" s="210" t="s">
        <x:v>1406</x:v>
      </x:c>
      <x:c r="E1207" s="210" t="s">
        <x:v>84</x:v>
      </x:c>
      <x:c r="F1207" s="20" t="s">
        <x:v>1420</x:v>
      </x:c>
      <x:c r="G1207" s="158" t="e">
        <x:f t="shared" si="239"/>
        <x:v>#VALUE!</x:v>
      </x:c>
      <x:c r="H1207" s="158">
        <x:f t="shared" si="239"/>
        <x:v>0</x:v>
      </x:c>
      <x:c r="I1207" s="285" t="e">
        <x:f t="shared" si="239"/>
        <x:v>#VALUE!</x:v>
      </x:c>
      <x:c r="J1207" s="106" t="e">
        <x:v>#VALUE!</x:v>
      </x:c>
      <x:c r="K1207" s="73" t="e">
        <x:v>#VALUE!</x:v>
      </x:c>
      <x:c r="L1207" s="68" t="e">
        <x:v>#VALUE!</x:v>
      </x:c>
      <x:c r="M1207" s="73" t="e">
        <x:v>#VALUE!</x:v>
      </x:c>
      <x:c r="N1207" s="159">
        <x:v>0</x:v>
      </x:c>
      <x:c r="O1207" s="106" t="e">
        <x:v>#VALUE!</x:v>
      </x:c>
      <x:c r="P1207" s="73" t="e">
        <x:f t="shared" si="240"/>
        <x:v>#VALUE!</x:v>
      </x:c>
      <x:c r="Q1207" s="68" t="e">
        <x:v>#VALUE!</x:v>
      </x:c>
      <x:c r="R1207" s="73" t="e">
        <x:f t="shared" si="241"/>
        <x:v>#VALUE!</x:v>
      </x:c>
      <x:c r="S1207" s="68" t="e">
        <x:v>#VALUE!</x:v>
      </x:c>
      <x:c r="T1207" s="73" t="e">
        <x:f t="shared" si="242"/>
        <x:v>#VALUE!</x:v>
      </x:c>
      <x:c r="U1207" s="26" t="e">
        <x:v>#VALUE!</x:v>
      </x:c>
      <x:c r="V1207" s="26">
        <x:f t="shared" si="243"/>
        <x:v>0</x:v>
      </x:c>
      <x:c r="W1207" s="73" t="e">
        <x:f t="shared" si="244"/>
        <x:v>#VALUE!</x:v>
      </x:c>
      <x:c r="X1207" s="74" t="e">
        <x:f t="shared" si="245"/>
        <x:v>#VALUE!</x:v>
      </x:c>
      <x:c r="Y1207" s="68" t="e">
        <x:f t="shared" si="246"/>
        <x:v>#VALUE!</x:v>
      </x:c>
      <x:c r="Z1207" s="68" t="e">
        <x:f t="shared" si="247"/>
        <x:v>#VALUE!</x:v>
      </x:c>
    </x:row>
    <x:row r="1208" spans="1:26" s="26" customFormat="1">
      <x:c r="A1208" s="118">
        <x:v>95</x:v>
      </x:c>
      <x:c r="B1208" s="118"/>
      <x:c r="C1208" s="113">
        <x:v>10</x:v>
      </x:c>
      <x:c r="D1208" s="210" t="s">
        <x:v>1423</x:v>
      </x:c>
      <x:c r="E1208" s="210" t="s">
        <x:v>84</x:v>
      </x:c>
      <x:c r="F1208" s="20" t="s">
        <x:v>1420</x:v>
      </x:c>
      <x:c r="G1208" s="158" t="e">
        <x:f t="shared" si="239"/>
        <x:v>#VALUE!</x:v>
      </x:c>
      <x:c r="H1208" s="158">
        <x:f t="shared" si="239"/>
        <x:v>0</x:v>
      </x:c>
      <x:c r="I1208" s="285" t="e">
        <x:f t="shared" si="239"/>
        <x:v>#VALUE!</x:v>
      </x:c>
      <x:c r="J1208" s="106" t="e">
        <x:v>#VALUE!</x:v>
      </x:c>
      <x:c r="K1208" s="73" t="e">
        <x:v>#VALUE!</x:v>
      </x:c>
      <x:c r="L1208" s="68" t="e">
        <x:v>#VALUE!</x:v>
      </x:c>
      <x:c r="M1208" s="73" t="e">
        <x:v>#VALUE!</x:v>
      </x:c>
      <x:c r="N1208" s="159">
        <x:v>0</x:v>
      </x:c>
      <x:c r="O1208" s="106" t="e">
        <x:v>#VALUE!</x:v>
      </x:c>
      <x:c r="P1208" s="73" t="e">
        <x:f t="shared" si="240"/>
        <x:v>#VALUE!</x:v>
      </x:c>
      <x:c r="Q1208" s="68" t="e">
        <x:v>#VALUE!</x:v>
      </x:c>
      <x:c r="R1208" s="73" t="e">
        <x:f t="shared" si="241"/>
        <x:v>#VALUE!</x:v>
      </x:c>
      <x:c r="S1208" s="68" t="e">
        <x:v>#VALUE!</x:v>
      </x:c>
      <x:c r="T1208" s="73" t="e">
        <x:f t="shared" si="242"/>
        <x:v>#VALUE!</x:v>
      </x:c>
      <x:c r="U1208" s="26" t="e">
        <x:v>#VALUE!</x:v>
      </x:c>
      <x:c r="V1208" s="26">
        <x:f t="shared" si="243"/>
        <x:v>0</x:v>
      </x:c>
      <x:c r="W1208" s="73" t="e">
        <x:f t="shared" si="244"/>
        <x:v>#VALUE!</x:v>
      </x:c>
      <x:c r="X1208" s="74" t="e">
        <x:f t="shared" si="245"/>
        <x:v>#VALUE!</x:v>
      </x:c>
      <x:c r="Y1208" s="68" t="e">
        <x:f t="shared" si="246"/>
        <x:v>#VALUE!</x:v>
      </x:c>
      <x:c r="Z1208" s="68" t="e">
        <x:f t="shared" si="247"/>
        <x:v>#VALUE!</x:v>
      </x:c>
    </x:row>
    <x:row r="1209" spans="1:26" s="26" customFormat="1">
      <x:c r="A1209" s="118">
        <x:v>96</x:v>
      </x:c>
      <x:c r="B1209" s="118"/>
      <x:c r="C1209" s="113">
        <x:v>10</x:v>
      </x:c>
      <x:c r="D1209" s="210" t="s">
        <x:v>1564</x:v>
      </x:c>
      <x:c r="E1209" s="210" t="s">
        <x:v>95</x:v>
      </x:c>
      <x:c r="F1209" s="20" t="s">
        <x:v>1435</x:v>
      </x:c>
      <x:c r="G1209" s="158" t="e">
        <x:f t="shared" si="239"/>
        <x:v>#VALUE!</x:v>
      </x:c>
      <x:c r="H1209" s="158">
        <x:f t="shared" si="239"/>
        <x:v>0</x:v>
      </x:c>
      <x:c r="I1209" s="285" t="e">
        <x:f t="shared" si="239"/>
        <x:v>#VALUE!</x:v>
      </x:c>
      <x:c r="J1209" s="106" t="e">
        <x:v>#VALUE!</x:v>
      </x:c>
      <x:c r="K1209" s="73" t="e">
        <x:v>#VALUE!</x:v>
      </x:c>
      <x:c r="L1209" s="68" t="e">
        <x:v>#VALUE!</x:v>
      </x:c>
      <x:c r="M1209" s="73" t="e">
        <x:v>#VALUE!</x:v>
      </x:c>
      <x:c r="N1209" s="159">
        <x:v>0</x:v>
      </x:c>
      <x:c r="O1209" s="106" t="e">
        <x:v>#VALUE!</x:v>
      </x:c>
      <x:c r="P1209" s="73" t="e">
        <x:f t="shared" si="240"/>
        <x:v>#VALUE!</x:v>
      </x:c>
      <x:c r="Q1209" s="68" t="e">
        <x:v>#VALUE!</x:v>
      </x:c>
      <x:c r="R1209" s="73" t="e">
        <x:f t="shared" si="241"/>
        <x:v>#VALUE!</x:v>
      </x:c>
      <x:c r="S1209" s="68" t="e">
        <x:v>#VALUE!</x:v>
      </x:c>
      <x:c r="T1209" s="73" t="e">
        <x:f t="shared" si="242"/>
        <x:v>#VALUE!</x:v>
      </x:c>
      <x:c r="U1209" s="26" t="e">
        <x:v>#VALUE!</x:v>
      </x:c>
      <x:c r="V1209" s="26">
        <x:f t="shared" si="243"/>
        <x:v>0</x:v>
      </x:c>
      <x:c r="W1209" s="73" t="e">
        <x:f t="shared" si="244"/>
        <x:v>#VALUE!</x:v>
      </x:c>
      <x:c r="X1209" s="74" t="e">
        <x:f t="shared" si="245"/>
        <x:v>#VALUE!</x:v>
      </x:c>
      <x:c r="Y1209" s="68" t="e">
        <x:f t="shared" si="246"/>
        <x:v>#VALUE!</x:v>
      </x:c>
      <x:c r="Z1209" s="68" t="e">
        <x:f t="shared" si="247"/>
        <x:v>#VALUE!</x:v>
      </x:c>
    </x:row>
    <x:row r="1210" spans="1:26" s="26" customFormat="1">
      <x:c r="A1210" s="118">
        <x:v>97</x:v>
      </x:c>
      <x:c r="B1210" s="118"/>
      <x:c r="C1210" s="113">
        <x:v>10</x:v>
      </x:c>
      <x:c r="D1210" s="210" t="s">
        <x:v>1407</x:v>
      </x:c>
      <x:c r="E1210" s="210" t="s">
        <x:v>84</x:v>
      </x:c>
      <x:c r="F1210" s="20" t="s">
        <x:v>1420</x:v>
      </x:c>
      <x:c r="G1210" s="158" t="e">
        <x:f t="shared" ref="G1210:I1241" si="248">SUMIFS(U:U,$D:$D,$D1210,$C:$C,$C1210-1)</x:f>
        <x:v>#VALUE!</x:v>
      </x:c>
      <x:c r="H1210" s="158">
        <x:f t="shared" si="248"/>
        <x:v>0</x:v>
      </x:c>
      <x:c r="I1210" s="285" t="e">
        <x:f t="shared" si="248"/>
        <x:v>#VALUE!</x:v>
      </x:c>
      <x:c r="J1210" s="106" t="e">
        <x:v>#VALUE!</x:v>
      </x:c>
      <x:c r="K1210" s="73" t="e">
        <x:v>#VALUE!</x:v>
      </x:c>
      <x:c r="L1210" s="68" t="e">
        <x:v>#VALUE!</x:v>
      </x:c>
      <x:c r="M1210" s="73" t="e">
        <x:v>#VALUE!</x:v>
      </x:c>
      <x:c r="N1210" s="159">
        <x:v>0</x:v>
      </x:c>
      <x:c r="O1210" s="106" t="e">
        <x:v>#VALUE!</x:v>
      </x:c>
      <x:c r="P1210" s="73" t="e">
        <x:f t="shared" si="240"/>
        <x:v>#VALUE!</x:v>
      </x:c>
      <x:c r="Q1210" s="68" t="e">
        <x:v>#VALUE!</x:v>
      </x:c>
      <x:c r="R1210" s="73" t="e">
        <x:f t="shared" si="241"/>
        <x:v>#VALUE!</x:v>
      </x:c>
      <x:c r="S1210" s="68" t="e">
        <x:v>#VALUE!</x:v>
      </x:c>
      <x:c r="T1210" s="73" t="e">
        <x:f t="shared" si="242"/>
        <x:v>#VALUE!</x:v>
      </x:c>
      <x:c r="U1210" s="26" t="e">
        <x:v>#VALUE!</x:v>
      </x:c>
      <x:c r="V1210" s="26">
        <x:f t="shared" si="243"/>
        <x:v>0</x:v>
      </x:c>
      <x:c r="W1210" s="73" t="e">
        <x:f t="shared" si="244"/>
        <x:v>#VALUE!</x:v>
      </x:c>
      <x:c r="X1210" s="74" t="e">
        <x:f t="shared" si="245"/>
        <x:v>#VALUE!</x:v>
      </x:c>
      <x:c r="Y1210" s="68" t="e">
        <x:f t="shared" si="246"/>
        <x:v>#VALUE!</x:v>
      </x:c>
      <x:c r="Z1210" s="68" t="e">
        <x:f t="shared" si="247"/>
        <x:v>#VALUE!</x:v>
      </x:c>
    </x:row>
    <x:row r="1211" spans="1:26" s="26" customFormat="1">
      <x:c r="A1211" s="118">
        <x:v>98</x:v>
      </x:c>
      <x:c r="B1211" s="118"/>
      <x:c r="C1211" s="113">
        <x:v>10</x:v>
      </x:c>
      <x:c r="D1211" s="210" t="s">
        <x:v>1424</x:v>
      </x:c>
      <x:c r="E1211" s="210" t="s">
        <x:v>84</x:v>
      </x:c>
      <x:c r="F1211" s="20" t="s">
        <x:v>1420</x:v>
      </x:c>
      <x:c r="G1211" s="158" t="e">
        <x:f t="shared" si="248"/>
        <x:v>#VALUE!</x:v>
      </x:c>
      <x:c r="H1211" s="158">
        <x:f t="shared" si="248"/>
        <x:v>0</x:v>
      </x:c>
      <x:c r="I1211" s="285" t="e">
        <x:f t="shared" si="248"/>
        <x:v>#VALUE!</x:v>
      </x:c>
      <x:c r="J1211" s="106" t="e">
        <x:v>#VALUE!</x:v>
      </x:c>
      <x:c r="K1211" s="73" t="e">
        <x:v>#VALUE!</x:v>
      </x:c>
      <x:c r="L1211" s="68" t="e">
        <x:v>#VALUE!</x:v>
      </x:c>
      <x:c r="M1211" s="73" t="e">
        <x:v>#VALUE!</x:v>
      </x:c>
      <x:c r="N1211" s="159">
        <x:v>0</x:v>
      </x:c>
      <x:c r="O1211" s="106" t="e">
        <x:v>#VALUE!</x:v>
      </x:c>
      <x:c r="P1211" s="73" t="e">
        <x:f t="shared" si="240"/>
        <x:v>#VALUE!</x:v>
      </x:c>
      <x:c r="Q1211" s="68" t="e">
        <x:v>#VALUE!</x:v>
      </x:c>
      <x:c r="R1211" s="73" t="e">
        <x:f t="shared" si="241"/>
        <x:v>#VALUE!</x:v>
      </x:c>
      <x:c r="S1211" s="68" t="e">
        <x:v>#VALUE!</x:v>
      </x:c>
      <x:c r="T1211" s="73" t="e">
        <x:f t="shared" si="242"/>
        <x:v>#VALUE!</x:v>
      </x:c>
      <x:c r="U1211" s="26" t="e">
        <x:v>#VALUE!</x:v>
      </x:c>
      <x:c r="V1211" s="26">
        <x:f t="shared" si="243"/>
        <x:v>0</x:v>
      </x:c>
      <x:c r="W1211" s="73" t="e">
        <x:f t="shared" si="244"/>
        <x:v>#VALUE!</x:v>
      </x:c>
      <x:c r="X1211" s="74" t="e">
        <x:f t="shared" si="245"/>
        <x:v>#VALUE!</x:v>
      </x:c>
      <x:c r="Y1211" s="68" t="e">
        <x:f t="shared" si="246"/>
        <x:v>#VALUE!</x:v>
      </x:c>
      <x:c r="Z1211" s="68" t="e">
        <x:f t="shared" si="247"/>
        <x:v>#VALUE!</x:v>
      </x:c>
    </x:row>
    <x:row r="1212" spans="1:26" s="26" customFormat="1">
      <x:c r="A1212" s="118">
        <x:v>99</x:v>
      </x:c>
      <x:c r="B1212" s="118"/>
      <x:c r="C1212" s="113">
        <x:v>10</x:v>
      </x:c>
      <x:c r="D1212" s="210" t="s">
        <x:v>1565</x:v>
      </x:c>
      <x:c r="E1212" s="210" t="s">
        <x:v>95</x:v>
      </x:c>
      <x:c r="F1212" s="20" t="s">
        <x:v>1435</x:v>
      </x:c>
      <x:c r="G1212" s="158" t="e">
        <x:f t="shared" si="248"/>
        <x:v>#VALUE!</x:v>
      </x:c>
      <x:c r="H1212" s="158">
        <x:f t="shared" si="248"/>
        <x:v>0</x:v>
      </x:c>
      <x:c r="I1212" s="285" t="e">
        <x:f t="shared" si="248"/>
        <x:v>#VALUE!</x:v>
      </x:c>
      <x:c r="J1212" s="106" t="e">
        <x:v>#VALUE!</x:v>
      </x:c>
      <x:c r="K1212" s="73" t="e">
        <x:v>#VALUE!</x:v>
      </x:c>
      <x:c r="L1212" s="68" t="e">
        <x:v>#VALUE!</x:v>
      </x:c>
      <x:c r="M1212" s="73" t="e">
        <x:v>#VALUE!</x:v>
      </x:c>
      <x:c r="N1212" s="159">
        <x:v>0</x:v>
      </x:c>
      <x:c r="O1212" s="106" t="e">
        <x:v>#VALUE!</x:v>
      </x:c>
      <x:c r="P1212" s="73" t="e">
        <x:f t="shared" si="240"/>
        <x:v>#VALUE!</x:v>
      </x:c>
      <x:c r="Q1212" s="68" t="e">
        <x:v>#VALUE!</x:v>
      </x:c>
      <x:c r="R1212" s="73" t="e">
        <x:f t="shared" si="241"/>
        <x:v>#VALUE!</x:v>
      </x:c>
      <x:c r="S1212" s="68" t="e">
        <x:v>#VALUE!</x:v>
      </x:c>
      <x:c r="T1212" s="73" t="e">
        <x:f t="shared" si="242"/>
        <x:v>#VALUE!</x:v>
      </x:c>
      <x:c r="U1212" s="26" t="e">
        <x:v>#VALUE!</x:v>
      </x:c>
      <x:c r="V1212" s="26">
        <x:f t="shared" si="243"/>
        <x:v>0</x:v>
      </x:c>
      <x:c r="W1212" s="73" t="e">
        <x:f t="shared" si="244"/>
        <x:v>#VALUE!</x:v>
      </x:c>
      <x:c r="X1212" s="74" t="e">
        <x:f t="shared" si="245"/>
        <x:v>#VALUE!</x:v>
      </x:c>
      <x:c r="Y1212" s="68" t="e">
        <x:f t="shared" si="246"/>
        <x:v>#VALUE!</x:v>
      </x:c>
      <x:c r="Z1212" s="68" t="e">
        <x:f t="shared" si="247"/>
        <x:v>#VALUE!</x:v>
      </x:c>
    </x:row>
    <x:row r="1213" spans="1:26" s="26" customFormat="1">
      <x:c r="A1213" s="118">
        <x:v>100</x:v>
      </x:c>
      <x:c r="B1213" s="118"/>
      <x:c r="C1213" s="113">
        <x:v>10</x:v>
      </x:c>
      <x:c r="D1213" s="210" t="s">
        <x:v>1408</x:v>
      </x:c>
      <x:c r="E1213" s="210" t="s">
        <x:v>84</x:v>
      </x:c>
      <x:c r="F1213" s="20" t="s">
        <x:v>1420</x:v>
      </x:c>
      <x:c r="G1213" s="158" t="e">
        <x:f t="shared" si="248"/>
        <x:v>#VALUE!</x:v>
      </x:c>
      <x:c r="H1213" s="158">
        <x:f t="shared" si="248"/>
        <x:v>0</x:v>
      </x:c>
      <x:c r="I1213" s="285" t="e">
        <x:f t="shared" si="248"/>
        <x:v>#VALUE!</x:v>
      </x:c>
      <x:c r="J1213" s="106" t="e">
        <x:v>#VALUE!</x:v>
      </x:c>
      <x:c r="K1213" s="73" t="e">
        <x:v>#VALUE!</x:v>
      </x:c>
      <x:c r="L1213" s="68" t="e">
        <x:v>#VALUE!</x:v>
      </x:c>
      <x:c r="M1213" s="73" t="e">
        <x:v>#VALUE!</x:v>
      </x:c>
      <x:c r="N1213" s="159">
        <x:v>0</x:v>
      </x:c>
      <x:c r="O1213" s="106" t="e">
        <x:v>#VALUE!</x:v>
      </x:c>
      <x:c r="P1213" s="73" t="e">
        <x:f t="shared" si="240"/>
        <x:v>#VALUE!</x:v>
      </x:c>
      <x:c r="Q1213" s="68" t="e">
        <x:v>#VALUE!</x:v>
      </x:c>
      <x:c r="R1213" s="73" t="e">
        <x:f t="shared" si="241"/>
        <x:v>#VALUE!</x:v>
      </x:c>
      <x:c r="S1213" s="68" t="e">
        <x:v>#VALUE!</x:v>
      </x:c>
      <x:c r="T1213" s="73" t="e">
        <x:f t="shared" si="242"/>
        <x:v>#VALUE!</x:v>
      </x:c>
      <x:c r="U1213" s="26" t="e">
        <x:v>#VALUE!</x:v>
      </x:c>
      <x:c r="V1213" s="26">
        <x:f t="shared" si="243"/>
        <x:v>0</x:v>
      </x:c>
      <x:c r="W1213" s="73" t="e">
        <x:f t="shared" si="244"/>
        <x:v>#VALUE!</x:v>
      </x:c>
      <x:c r="X1213" s="74" t="e">
        <x:f t="shared" si="245"/>
        <x:v>#VALUE!</x:v>
      </x:c>
      <x:c r="Y1213" s="68" t="e">
        <x:f t="shared" si="246"/>
        <x:v>#VALUE!</x:v>
      </x:c>
      <x:c r="Z1213" s="68" t="e">
        <x:f t="shared" si="247"/>
        <x:v>#VALUE!</x:v>
      </x:c>
    </x:row>
    <x:row r="1214" spans="1:26">
      <x:c r="A1214" s="118">
        <x:v>101</x:v>
      </x:c>
      <x:c r="C1214" s="113">
        <x:v>10</x:v>
      </x:c>
      <x:c r="D1214" s="210" t="s">
        <x:v>1430</x:v>
      </x:c>
      <x:c r="E1214" s="210" t="s">
        <x:v>84</x:v>
      </x:c>
      <x:c r="F1214" s="20" t="s">
        <x:v>1420</x:v>
      </x:c>
      <x:c r="G1214" s="158" t="e">
        <x:f t="shared" si="248"/>
        <x:v>#VALUE!</x:v>
      </x:c>
      <x:c r="H1214" s="158">
        <x:f t="shared" si="248"/>
        <x:v>0</x:v>
      </x:c>
      <x:c r="I1214" s="285" t="e">
        <x:f t="shared" si="248"/>
        <x:v>#VALUE!</x:v>
      </x:c>
      <x:c r="J1214" s="106" t="e">
        <x:v>#VALUE!</x:v>
      </x:c>
      <x:c r="K1214" s="73" t="e">
        <x:v>#VALUE!</x:v>
      </x:c>
      <x:c r="L1214" s="68" t="e">
        <x:v>#VALUE!</x:v>
      </x:c>
      <x:c r="M1214" s="73" t="e">
        <x:v>#VALUE!</x:v>
      </x:c>
      <x:c r="N1214" s="159">
        <x:v>0</x:v>
      </x:c>
      <x:c r="O1214" s="106" t="e">
        <x:v>#VALUE!</x:v>
      </x:c>
      <x:c r="P1214" s="73" t="e">
        <x:f t="shared" si="240"/>
        <x:v>#VALUE!</x:v>
      </x:c>
      <x:c r="Q1214" s="68" t="e">
        <x:v>#VALUE!</x:v>
      </x:c>
      <x:c r="R1214" s="73" t="e">
        <x:f t="shared" si="241"/>
        <x:v>#VALUE!</x:v>
      </x:c>
      <x:c r="S1214" s="68" t="e">
        <x:v>#VALUE!</x:v>
      </x:c>
      <x:c r="T1214" s="73" t="e">
        <x:f t="shared" si="242"/>
        <x:v>#VALUE!</x:v>
      </x:c>
      <x:c r="U1214" s="26" t="e">
        <x:v>#VALUE!</x:v>
      </x:c>
      <x:c r="V1214" s="26">
        <x:f t="shared" si="243"/>
        <x:v>0</x:v>
      </x:c>
      <x:c r="W1214" s="73" t="e">
        <x:f t="shared" si="244"/>
        <x:v>#VALUE!</x:v>
      </x:c>
      <x:c r="X1214" s="74" t="e">
        <x:f t="shared" si="245"/>
        <x:v>#VALUE!</x:v>
      </x:c>
      <x:c r="Y1214" s="68" t="e">
        <x:f t="shared" si="246"/>
        <x:v>#VALUE!</x:v>
      </x:c>
      <x:c r="Z1214" s="68" t="e">
        <x:f t="shared" si="247"/>
        <x:v>#VALUE!</x:v>
      </x:c>
    </x:row>
    <x:row r="1215" spans="1:26">
      <x:c r="A1215" s="118">
        <x:v>102</x:v>
      </x:c>
      <x:c r="C1215" s="113">
        <x:v>10</x:v>
      </x:c>
      <x:c r="D1215" s="210" t="s">
        <x:v>1623</x:v>
      </x:c>
      <x:c r="E1215" s="210" t="s">
        <x:v>95</x:v>
      </x:c>
      <x:c r="F1215" s="20" t="s">
        <x:v>1624</x:v>
      </x:c>
      <x:c r="G1215" s="158" t="e">
        <x:f t="shared" si="248"/>
        <x:v>#VALUE!</x:v>
      </x:c>
      <x:c r="H1215" s="158">
        <x:f t="shared" si="248"/>
        <x:v>0</x:v>
      </x:c>
      <x:c r="I1215" s="285" t="e">
        <x:f t="shared" si="248"/>
        <x:v>#VALUE!</x:v>
      </x:c>
      <x:c r="J1215" s="106" t="e">
        <x:v>#VALUE!</x:v>
      </x:c>
      <x:c r="K1215" s="73" t="e">
        <x:v>#VALUE!</x:v>
      </x:c>
      <x:c r="L1215" s="68" t="e">
        <x:v>#VALUE!</x:v>
      </x:c>
      <x:c r="M1215" s="73" t="e">
        <x:v>#VALUE!</x:v>
      </x:c>
      <x:c r="N1215" s="159">
        <x:v>0</x:v>
      </x:c>
      <x:c r="O1215" s="106" t="e">
        <x:v>#VALUE!</x:v>
      </x:c>
      <x:c r="P1215" s="73" t="e">
        <x:f t="shared" si="240"/>
        <x:v>#VALUE!</x:v>
      </x:c>
      <x:c r="Q1215" s="68" t="e">
        <x:v>#VALUE!</x:v>
      </x:c>
      <x:c r="R1215" s="73" t="e">
        <x:f t="shared" si="241"/>
        <x:v>#VALUE!</x:v>
      </x:c>
      <x:c r="S1215" s="68" t="e">
        <x:v>#VALUE!</x:v>
      </x:c>
      <x:c r="T1215" s="73" t="e">
        <x:f t="shared" si="242"/>
        <x:v>#VALUE!</x:v>
      </x:c>
      <x:c r="U1215" s="26" t="e">
        <x:v>#VALUE!</x:v>
      </x:c>
      <x:c r="V1215" s="26">
        <x:f t="shared" si="243"/>
        <x:v>0</x:v>
      </x:c>
      <x:c r="W1215" s="73" t="e">
        <x:f t="shared" si="244"/>
        <x:v>#VALUE!</x:v>
      </x:c>
      <x:c r="X1215" s="74" t="e">
        <x:f t="shared" si="245"/>
        <x:v>#VALUE!</x:v>
      </x:c>
      <x:c r="Y1215" s="68" t="e">
        <x:f t="shared" si="246"/>
        <x:v>#VALUE!</x:v>
      </x:c>
      <x:c r="Z1215" s="68" t="e">
        <x:f t="shared" si="247"/>
        <x:v>#VALUE!</x:v>
      </x:c>
    </x:row>
    <x:row r="1216" spans="1:26">
      <x:c r="A1216" s="118">
        <x:v>103</x:v>
      </x:c>
      <x:c r="C1216" s="113">
        <x:v>10</x:v>
      </x:c>
      <x:c r="D1216" s="210" t="s">
        <x:v>1404</x:v>
      </x:c>
      <x:c r="E1216" s="210" t="s">
        <x:v>95</x:v>
      </x:c>
      <x:c r="F1216" s="20" t="s">
        <x:v>1624</x:v>
      </x:c>
      <x:c r="G1216" s="158" t="e">
        <x:f t="shared" si="248"/>
        <x:v>#VALUE!</x:v>
      </x:c>
      <x:c r="H1216" s="158">
        <x:f t="shared" si="248"/>
        <x:v>0</x:v>
      </x:c>
      <x:c r="I1216" s="285" t="e">
        <x:f t="shared" si="248"/>
        <x:v>#VALUE!</x:v>
      </x:c>
      <x:c r="J1216" s="106" t="e">
        <x:v>#VALUE!</x:v>
      </x:c>
      <x:c r="K1216" s="73" t="e">
        <x:v>#VALUE!</x:v>
      </x:c>
      <x:c r="L1216" s="68" t="e">
        <x:v>#VALUE!</x:v>
      </x:c>
      <x:c r="M1216" s="73" t="e">
        <x:v>#VALUE!</x:v>
      </x:c>
      <x:c r="N1216" s="159">
        <x:v>0</x:v>
      </x:c>
      <x:c r="O1216" s="106" t="e">
        <x:v>#VALUE!</x:v>
      </x:c>
      <x:c r="P1216" s="73" t="e">
        <x:f t="shared" si="240"/>
        <x:v>#VALUE!</x:v>
      </x:c>
      <x:c r="Q1216" s="68" t="e">
        <x:v>#VALUE!</x:v>
      </x:c>
      <x:c r="R1216" s="73" t="e">
        <x:f t="shared" si="241"/>
        <x:v>#VALUE!</x:v>
      </x:c>
      <x:c r="S1216" s="68" t="e">
        <x:v>#VALUE!</x:v>
      </x:c>
      <x:c r="T1216" s="73" t="e">
        <x:f t="shared" si="242"/>
        <x:v>#VALUE!</x:v>
      </x:c>
      <x:c r="U1216" s="26" t="e">
        <x:v>#VALUE!</x:v>
      </x:c>
      <x:c r="V1216" s="26">
        <x:f t="shared" si="243"/>
        <x:v>0</x:v>
      </x:c>
      <x:c r="W1216" s="73" t="e">
        <x:f t="shared" si="244"/>
        <x:v>#VALUE!</x:v>
      </x:c>
      <x:c r="X1216" s="74" t="e">
        <x:f t="shared" si="245"/>
        <x:v>#VALUE!</x:v>
      </x:c>
      <x:c r="Y1216" s="68" t="e">
        <x:f t="shared" si="246"/>
        <x:v>#VALUE!</x:v>
      </x:c>
      <x:c r="Z1216" s="68" t="e">
        <x:f t="shared" si="247"/>
        <x:v>#VALUE!</x:v>
      </x:c>
    </x:row>
    <x:row r="1217" spans="1:29">
      <x:c r="A1217" s="118">
        <x:v>104</x:v>
      </x:c>
      <x:c r="C1217" s="113">
        <x:v>10</x:v>
      </x:c>
      <x:c r="D1217" s="543" t="s">
        <x:v>1439</x:v>
      </x:c>
      <x:c r="E1217" s="543" t="s">
        <x:v>84</x:v>
      </x:c>
      <x:c r="F1217" s="387" t="s">
        <x:v>53</x:v>
      </x:c>
      <x:c r="G1217" s="428" t="e">
        <x:f t="shared" si="248"/>
        <x:v>#VALUE!</x:v>
      </x:c>
      <x:c r="H1217" s="428">
        <x:f t="shared" si="248"/>
        <x:v>0</x:v>
      </x:c>
      <x:c r="I1217" s="429" t="e">
        <x:f t="shared" si="248"/>
        <x:v>#VALUE!</x:v>
      </x:c>
      <x:c r="J1217" s="430" t="e">
        <x:v>#VALUE!</x:v>
      </x:c>
      <x:c r="K1217" s="431" t="e">
        <x:v>#VALUE!</x:v>
      </x:c>
      <x:c r="L1217" s="386" t="e">
        <x:v>#VALUE!</x:v>
      </x:c>
      <x:c r="M1217" s="431" t="e">
        <x:v>#VALUE!</x:v>
      </x:c>
      <x:c r="N1217" s="432">
        <x:v>0</x:v>
      </x:c>
      <x:c r="O1217" s="430" t="e">
        <x:v>#VALUE!</x:v>
      </x:c>
      <x:c r="P1217" s="431" t="e">
        <x:f t="shared" si="240"/>
        <x:v>#VALUE!</x:v>
      </x:c>
      <x:c r="Q1217" s="386" t="e">
        <x:v>#VALUE!</x:v>
      </x:c>
      <x:c r="R1217" s="431" t="e">
        <x:f t="shared" si="241"/>
        <x:v>#VALUE!</x:v>
      </x:c>
      <x:c r="S1217" s="386">
        <x:v>2</x:v>
      </x:c>
      <x:c r="T1217" s="431">
        <x:f t="shared" si="242"/>
        <x:v>0</x:v>
      </x:c>
      <x:c r="U1217" s="433" t="e">
        <x:v>#VALUE!</x:v>
      </x:c>
      <x:c r="V1217" s="433">
        <x:f t="shared" si="243"/>
        <x:v>0</x:v>
      </x:c>
      <x:c r="W1217" s="431" t="e">
        <x:f t="shared" si="244"/>
        <x:v>#VALUE!</x:v>
      </x:c>
      <x:c r="X1217" s="434" t="e">
        <x:f t="shared" si="245"/>
        <x:v>#VALUE!</x:v>
      </x:c>
      <x:c r="Y1217" s="386" t="e">
        <x:f t="shared" si="246"/>
        <x:v>#VALUE!</x:v>
      </x:c>
      <x:c r="Z1217" s="386" t="e">
        <x:f t="shared" si="247"/>
        <x:v>#VALUE!</x:v>
      </x:c>
      <x:c r="AC1217" s="20" t="s">
        <x:v>1709</x:v>
      </x:c>
    </x:row>
    <x:row r="1218" spans="1:29">
      <x:c r="A1218" s="118">
        <x:v>105</x:v>
      </x:c>
      <x:c r="C1218" s="113">
        <x:v>10</x:v>
      </x:c>
      <x:c r="D1218" s="210" t="s">
        <x:v>1631</x:v>
      </x:c>
      <x:c r="E1218" s="210" t="s">
        <x:v>95</x:v>
      </x:c>
      <x:c r="F1218" s="20" t="s">
        <x:v>1440</x:v>
      </x:c>
      <x:c r="G1218" s="158" t="e">
        <x:f t="shared" si="248"/>
        <x:v>#VALUE!</x:v>
      </x:c>
      <x:c r="H1218" s="158">
        <x:f t="shared" si="248"/>
        <x:v>0</x:v>
      </x:c>
      <x:c r="I1218" s="285" t="e">
        <x:f t="shared" si="248"/>
        <x:v>#VALUE!</x:v>
      </x:c>
      <x:c r="J1218" s="106" t="e">
        <x:v>#VALUE!</x:v>
      </x:c>
      <x:c r="K1218" s="73" t="e">
        <x:v>#VALUE!</x:v>
      </x:c>
      <x:c r="L1218" s="68" t="e">
        <x:v>#VALUE!</x:v>
      </x:c>
      <x:c r="M1218" s="73" t="e">
        <x:v>#VALUE!</x:v>
      </x:c>
      <x:c r="N1218" s="159">
        <x:v>0</x:v>
      </x:c>
      <x:c r="O1218" s="106" t="e">
        <x:v>#VALUE!</x:v>
      </x:c>
      <x:c r="P1218" s="73" t="e">
        <x:f t="shared" si="240"/>
        <x:v>#VALUE!</x:v>
      </x:c>
      <x:c r="Q1218" s="68" t="e">
        <x:v>#VALUE!</x:v>
      </x:c>
      <x:c r="R1218" s="73" t="e">
        <x:f t="shared" si="241"/>
        <x:v>#VALUE!</x:v>
      </x:c>
      <x:c r="S1218" s="68" t="e">
        <x:v>#VALUE!</x:v>
      </x:c>
      <x:c r="T1218" s="73" t="e">
        <x:f t="shared" si="242"/>
        <x:v>#VALUE!</x:v>
      </x:c>
      <x:c r="U1218" s="26" t="e">
        <x:v>#VALUE!</x:v>
      </x:c>
      <x:c r="V1218" s="26">
        <x:f t="shared" si="243"/>
        <x:v>0</x:v>
      </x:c>
      <x:c r="W1218" s="73" t="e">
        <x:f t="shared" si="244"/>
        <x:v>#VALUE!</x:v>
      </x:c>
      <x:c r="X1218" s="74" t="e">
        <x:f t="shared" si="245"/>
        <x:v>#VALUE!</x:v>
      </x:c>
      <x:c r="Y1218" s="68" t="e">
        <x:f t="shared" si="246"/>
        <x:v>#VALUE!</x:v>
      </x:c>
      <x:c r="Z1218" s="68" t="e">
        <x:f t="shared" si="247"/>
        <x:v>#VALUE!</x:v>
      </x:c>
    </x:row>
    <x:row r="1219" spans="1:29">
      <x:c r="A1219" s="118">
        <x:v>106</x:v>
      </x:c>
      <x:c r="C1219" s="113">
        <x:v>10</x:v>
      </x:c>
      <x:c r="D1219" s="543" t="s">
        <x:v>1658</x:v>
      </x:c>
      <x:c r="E1219" s="543" t="s">
        <x:v>1510</x:v>
      </x:c>
      <x:c r="F1219" s="387" t="s">
        <x:v>1659</x:v>
      </x:c>
      <x:c r="G1219" s="428" t="e">
        <x:f t="shared" si="248"/>
        <x:v>#VALUE!</x:v>
      </x:c>
      <x:c r="H1219" s="428">
        <x:f t="shared" si="248"/>
        <x:v>0</x:v>
      </x:c>
      <x:c r="I1219" s="429" t="e">
        <x:f t="shared" si="248"/>
        <x:v>#VALUE!</x:v>
      </x:c>
      <x:c r="J1219" s="430" t="e">
        <x:v>#VALUE!</x:v>
      </x:c>
      <x:c r="K1219" s="431" t="e">
        <x:v>#VALUE!</x:v>
      </x:c>
      <x:c r="L1219" s="386" t="e">
        <x:v>#VALUE!</x:v>
      </x:c>
      <x:c r="M1219" s="431" t="e">
        <x:v>#VALUE!</x:v>
      </x:c>
      <x:c r="N1219" s="432">
        <x:v>0</x:v>
      </x:c>
      <x:c r="O1219" s="430" t="e">
        <x:v>#VALUE!</x:v>
      </x:c>
      <x:c r="P1219" s="431" t="e">
        <x:f t="shared" si="240"/>
        <x:v>#VALUE!</x:v>
      </x:c>
      <x:c r="Q1219" s="386" t="e">
        <x:v>#VALUE!</x:v>
      </x:c>
      <x:c r="R1219" s="431" t="e">
        <x:f t="shared" si="241"/>
        <x:v>#VALUE!</x:v>
      </x:c>
      <x:c r="S1219" s="386">
        <x:v>1</x:v>
      </x:c>
      <x:c r="T1219" s="431">
        <x:f t="shared" si="242"/>
        <x:v>0</x:v>
      </x:c>
      <x:c r="U1219" s="433" t="e">
        <x:v>#VALUE!</x:v>
      </x:c>
      <x:c r="V1219" s="433">
        <x:f t="shared" si="243"/>
        <x:v>0</x:v>
      </x:c>
      <x:c r="W1219" s="431" t="e">
        <x:f t="shared" si="244"/>
        <x:v>#VALUE!</x:v>
      </x:c>
      <x:c r="X1219" s="434" t="e">
        <x:f t="shared" si="245"/>
        <x:v>#VALUE!</x:v>
      </x:c>
      <x:c r="Y1219" s="386" t="e">
        <x:f t="shared" si="246"/>
        <x:v>#VALUE!</x:v>
      </x:c>
      <x:c r="Z1219" s="386" t="e">
        <x:f t="shared" si="247"/>
        <x:v>#VALUE!</x:v>
      </x:c>
      <x:c r="AC1219" s="26" t="s">
        <x:v>1710</x:v>
      </x:c>
    </x:row>
    <x:row r="1220" spans="1:29">
      <x:c r="A1220" s="118">
        <x:v>107</x:v>
      </x:c>
      <x:c r="C1220" s="113">
        <x:v>10</x:v>
      </x:c>
      <x:c r="D1220" s="210" t="s">
        <x:v>85</x:v>
      </x:c>
      <x:c r="E1220" s="210" t="s">
        <x:v>123</x:v>
      </x:c>
      <x:c r="F1220" s="20" t="s">
        <x:v>87</x:v>
      </x:c>
      <x:c r="G1220" s="158" t="e">
        <x:f t="shared" si="248"/>
        <x:v>#VALUE!</x:v>
      </x:c>
      <x:c r="H1220" s="158">
        <x:f t="shared" si="248"/>
        <x:v>34.549243300000001</x:v>
      </x:c>
      <x:c r="I1220" s="285" t="e">
        <x:f t="shared" si="248"/>
        <x:v>#VALUE!</x:v>
      </x:c>
      <x:c r="J1220" s="106" t="e">
        <x:v>#VALUE!</x:v>
      </x:c>
      <x:c r="K1220" s="73" t="e">
        <x:v>#VALUE!</x:v>
      </x:c>
      <x:c r="L1220" s="68" t="e">
        <x:v>#VALUE!</x:v>
      </x:c>
      <x:c r="M1220" s="73" t="e">
        <x:v>#VALUE!</x:v>
      </x:c>
      <x:c r="N1220" s="159">
        <x:v>34.549243300000001</x:v>
      </x:c>
      <x:c r="O1220" s="106" t="e">
        <x:v>#VALUE!</x:v>
      </x:c>
      <x:c r="P1220" s="73" t="e">
        <x:f t="shared" si="240"/>
        <x:v>#VALUE!</x:v>
      </x:c>
      <x:c r="Q1220" s="68" t="e">
        <x:v>#VALUE!</x:v>
      </x:c>
      <x:c r="R1220" s="73" t="e">
        <x:f t="shared" si="241"/>
        <x:v>#VALUE!</x:v>
      </x:c>
      <x:c r="S1220" s="68" t="e">
        <x:v>#VALUE!</x:v>
      </x:c>
      <x:c r="T1220" s="73" t="e">
        <x:f t="shared" si="242"/>
        <x:v>#VALUE!</x:v>
      </x:c>
      <x:c r="U1220" s="26" t="e">
        <x:v>#VALUE!</x:v>
      </x:c>
      <x:c r="V1220" s="26">
        <x:f t="shared" si="243"/>
        <x:v>34.549243300000001</x:v>
      </x:c>
      <x:c r="W1220" s="73" t="e">
        <x:f t="shared" si="244"/>
        <x:v>#VALUE!</x:v>
      </x:c>
      <x:c r="X1220" s="74" t="e">
        <x:f t="shared" si="245"/>
        <x:v>#VALUE!</x:v>
      </x:c>
      <x:c r="Y1220" s="68" t="e">
        <x:f t="shared" si="246"/>
        <x:v>#VALUE!</x:v>
      </x:c>
      <x:c r="Z1220" s="68" t="e">
        <x:f t="shared" si="247"/>
        <x:v>#VALUE!</x:v>
      </x:c>
    </x:row>
    <x:row r="1221" spans="1:29" ht="16.5">
      <x:c r="A1221" s="118">
        <x:v>108</x:v>
      </x:c>
      <x:c r="C1221" s="113">
        <x:v>10</x:v>
      </x:c>
      <x:c r="D1221" s="210" t="s">
        <x:v>88</x:v>
      </x:c>
      <x:c r="E1221" s="210" t="s">
        <x:v>123</x:v>
      </x:c>
      <x:c r="F1221" s="20" t="s">
        <x:v>89</x:v>
      </x:c>
      <x:c r="G1221" s="158" t="e">
        <x:f t="shared" si="248"/>
        <x:v>#VALUE!</x:v>
      </x:c>
      <x:c r="H1221" s="158">
        <x:f t="shared" si="248"/>
        <x:v>40.160523260000005</x:v>
      </x:c>
      <x:c r="I1221" s="285" t="e">
        <x:f t="shared" si="248"/>
        <x:v>#VALUE!</x:v>
      </x:c>
      <x:c r="J1221" s="106" t="e">
        <x:v>#VALUE!</x:v>
      </x:c>
      <x:c r="K1221" s="73" t="e">
        <x:v>#VALUE!</x:v>
      </x:c>
      <x:c r="L1221" s="68" t="e">
        <x:v>#VALUE!</x:v>
      </x:c>
      <x:c r="M1221" s="73" t="e">
        <x:v>#VALUE!</x:v>
      </x:c>
      <x:c r="N1221" s="159">
        <x:v>40.160523260000005</x:v>
      </x:c>
      <x:c r="O1221" s="106" t="e">
        <x:v>#VALUE!</x:v>
      </x:c>
      <x:c r="P1221" s="73" t="e">
        <x:f t="shared" si="240"/>
        <x:v>#VALUE!</x:v>
      </x:c>
      <x:c r="Q1221" s="68" t="e">
        <x:v>#VALUE!</x:v>
      </x:c>
      <x:c r="R1221" s="73" t="e">
        <x:f t="shared" si="241"/>
        <x:v>#VALUE!</x:v>
      </x:c>
      <x:c r="S1221" s="68" t="e">
        <x:v>#VALUE!</x:v>
      </x:c>
      <x:c r="T1221" s="73" t="e">
        <x:f t="shared" si="242"/>
        <x:v>#VALUE!</x:v>
      </x:c>
      <x:c r="U1221" s="26" t="e">
        <x:v>#VALUE!</x:v>
      </x:c>
      <x:c r="V1221" s="26">
        <x:f t="shared" si="243"/>
        <x:v>40.160523260000005</x:v>
      </x:c>
      <x:c r="W1221" s="73" t="e">
        <x:f t="shared" si="244"/>
        <x:v>#VALUE!</x:v>
      </x:c>
      <x:c r="X1221" s="74" t="e">
        <x:f t="shared" si="245"/>
        <x:v>#VALUE!</x:v>
      </x:c>
      <x:c r="Y1221" s="68" t="e">
        <x:f t="shared" si="246"/>
        <x:v>#VALUE!</x:v>
      </x:c>
      <x:c r="Z1221" s="68" t="e">
        <x:f t="shared" si="247"/>
        <x:v>#VALUE!</x:v>
      </x:c>
    </x:row>
    <x:row r="1222" spans="1:29">
      <x:c r="A1222" s="118">
        <x:v>109</x:v>
      </x:c>
      <x:c r="C1222" s="113">
        <x:v>10</x:v>
      </x:c>
      <x:c r="D1222" s="210" t="s">
        <x:v>90</x:v>
      </x:c>
      <x:c r="E1222" s="210" t="s">
        <x:v>123</x:v>
      </x:c>
      <x:c r="F1222" s="20" t="s">
        <x:v>91</x:v>
      </x:c>
      <x:c r="G1222" s="158" t="e">
        <x:f t="shared" si="248"/>
        <x:v>#VALUE!</x:v>
      </x:c>
      <x:c r="H1222" s="158">
        <x:f t="shared" si="248"/>
        <x:v>30.894961240000001</x:v>
      </x:c>
      <x:c r="I1222" s="285" t="e">
        <x:f t="shared" si="248"/>
        <x:v>#VALUE!</x:v>
      </x:c>
      <x:c r="J1222" s="106" t="e">
        <x:v>#VALUE!</x:v>
      </x:c>
      <x:c r="K1222" s="73" t="e">
        <x:v>#VALUE!</x:v>
      </x:c>
      <x:c r="L1222" s="68" t="e">
        <x:v>#VALUE!</x:v>
      </x:c>
      <x:c r="M1222" s="73" t="e">
        <x:v>#VALUE!</x:v>
      </x:c>
      <x:c r="N1222" s="159">
        <x:v>30.894961240000001</x:v>
      </x:c>
      <x:c r="O1222" s="106" t="e">
        <x:v>#VALUE!</x:v>
      </x:c>
      <x:c r="P1222" s="73" t="e">
        <x:f t="shared" si="240"/>
        <x:v>#VALUE!</x:v>
      </x:c>
      <x:c r="Q1222" s="68" t="e">
        <x:v>#VALUE!</x:v>
      </x:c>
      <x:c r="R1222" s="73" t="e">
        <x:f t="shared" si="241"/>
        <x:v>#VALUE!</x:v>
      </x:c>
      <x:c r="S1222" s="68" t="e">
        <x:v>#VALUE!</x:v>
      </x:c>
      <x:c r="T1222" s="73" t="e">
        <x:f t="shared" si="242"/>
        <x:v>#VALUE!</x:v>
      </x:c>
      <x:c r="U1222" s="26" t="e">
        <x:v>#VALUE!</x:v>
      </x:c>
      <x:c r="V1222" s="26">
        <x:f t="shared" si="243"/>
        <x:v>30.894961240000001</x:v>
      </x:c>
      <x:c r="W1222" s="73" t="e">
        <x:f t="shared" si="244"/>
        <x:v>#VALUE!</x:v>
      </x:c>
      <x:c r="X1222" s="74" t="e">
        <x:f t="shared" si="245"/>
        <x:v>#VALUE!</x:v>
      </x:c>
      <x:c r="Y1222" s="68" t="e">
        <x:f t="shared" si="246"/>
        <x:v>#VALUE!</x:v>
      </x:c>
      <x:c r="Z1222" s="68" t="e">
        <x:f t="shared" si="247"/>
        <x:v>#VALUE!</x:v>
      </x:c>
    </x:row>
    <x:row r="1223" spans="1:29">
      <x:c r="A1223" s="118">
        <x:v>110</x:v>
      </x:c>
      <x:c r="C1223" s="113">
        <x:v>10</x:v>
      </x:c>
      <x:c r="D1223" s="210" t="s">
        <x:v>1386</x:v>
      </x:c>
      <x:c r="E1223" s="210" t="s">
        <x:v>123</x:v>
      </x:c>
      <x:c r="F1223" s="20" t="s">
        <x:v>1400</x:v>
      </x:c>
      <x:c r="G1223" s="158" t="e">
        <x:f t="shared" si="248"/>
        <x:v>#VALUE!</x:v>
      </x:c>
      <x:c r="H1223" s="158">
        <x:f t="shared" si="248"/>
        <x:v>0</x:v>
      </x:c>
      <x:c r="I1223" s="285" t="e">
        <x:f t="shared" si="248"/>
        <x:v>#VALUE!</x:v>
      </x:c>
      <x:c r="J1223" s="106" t="e">
        <x:v>#VALUE!</x:v>
      </x:c>
      <x:c r="K1223" s="73" t="e">
        <x:v>#VALUE!</x:v>
      </x:c>
      <x:c r="L1223" s="68" t="e">
        <x:v>#VALUE!</x:v>
      </x:c>
      <x:c r="M1223" s="73" t="e">
        <x:v>#VALUE!</x:v>
      </x:c>
      <x:c r="N1223" s="159">
        <x:v>0</x:v>
      </x:c>
      <x:c r="O1223" s="106" t="e">
        <x:v>#VALUE!</x:v>
      </x:c>
      <x:c r="P1223" s="73" t="e">
        <x:f t="shared" si="240"/>
        <x:v>#VALUE!</x:v>
      </x:c>
      <x:c r="Q1223" s="68" t="e">
        <x:v>#VALUE!</x:v>
      </x:c>
      <x:c r="R1223" s="73" t="e">
        <x:f t="shared" si="241"/>
        <x:v>#VALUE!</x:v>
      </x:c>
      <x:c r="S1223" s="68" t="e">
        <x:v>#VALUE!</x:v>
      </x:c>
      <x:c r="T1223" s="73" t="e">
        <x:f t="shared" si="242"/>
        <x:v>#VALUE!</x:v>
      </x:c>
      <x:c r="U1223" s="26" t="e">
        <x:v>#VALUE!</x:v>
      </x:c>
      <x:c r="V1223" s="26">
        <x:f t="shared" si="243"/>
        <x:v>0</x:v>
      </x:c>
      <x:c r="W1223" s="73" t="e">
        <x:f t="shared" si="244"/>
        <x:v>#VALUE!</x:v>
      </x:c>
      <x:c r="X1223" s="74" t="e">
        <x:f t="shared" si="245"/>
        <x:v>#VALUE!</x:v>
      </x:c>
      <x:c r="Y1223" s="68" t="e">
        <x:f t="shared" si="246"/>
        <x:v>#VALUE!</x:v>
      </x:c>
      <x:c r="Z1223" s="68" t="e">
        <x:f t="shared" si="247"/>
        <x:v>#VALUE!</x:v>
      </x:c>
    </x:row>
    <x:row r="1224" spans="1:29">
      <x:c r="A1224" s="118">
        <x:v>111</x:v>
      </x:c>
      <x:c r="C1224" s="113">
        <x:v>10</x:v>
      </x:c>
      <x:c r="D1224" s="210">
        <x:v>15327260</x:v>
      </x:c>
      <x:c r="E1224" s="210" t="s">
        <x:v>1510</x:v>
      </x:c>
      <x:c r="F1224" s="20" t="s">
        <x:v>1513</x:v>
      </x:c>
      <x:c r="G1224" s="158" t="e">
        <x:f t="shared" si="248"/>
        <x:v>#VALUE!</x:v>
      </x:c>
      <x:c r="H1224" s="158">
        <x:f t="shared" si="248"/>
        <x:v>0</x:v>
      </x:c>
      <x:c r="I1224" s="285" t="e">
        <x:f t="shared" si="248"/>
        <x:v>#VALUE!</x:v>
      </x:c>
      <x:c r="J1224" s="106" t="e">
        <x:v>#VALUE!</x:v>
      </x:c>
      <x:c r="K1224" s="73" t="e">
        <x:v>#VALUE!</x:v>
      </x:c>
      <x:c r="L1224" s="68" t="e">
        <x:v>#VALUE!</x:v>
      </x:c>
      <x:c r="M1224" s="73" t="e">
        <x:v>#VALUE!</x:v>
      </x:c>
      <x:c r="N1224" s="159">
        <x:v>0</x:v>
      </x:c>
      <x:c r="O1224" s="106" t="e">
        <x:v>#VALUE!</x:v>
      </x:c>
      <x:c r="P1224" s="73" t="e">
        <x:f t="shared" si="240"/>
        <x:v>#VALUE!</x:v>
      </x:c>
      <x:c r="Q1224" s="68" t="e">
        <x:v>#VALUE!</x:v>
      </x:c>
      <x:c r="R1224" s="73" t="e">
        <x:f t="shared" si="241"/>
        <x:v>#VALUE!</x:v>
      </x:c>
      <x:c r="S1224" s="68" t="e">
        <x:v>#VALUE!</x:v>
      </x:c>
      <x:c r="T1224" s="73" t="e">
        <x:f t="shared" si="242"/>
        <x:v>#VALUE!</x:v>
      </x:c>
      <x:c r="U1224" s="26" t="e">
        <x:v>#VALUE!</x:v>
      </x:c>
      <x:c r="V1224" s="26">
        <x:f t="shared" si="243"/>
        <x:v>0</x:v>
      </x:c>
      <x:c r="W1224" s="73" t="e">
        <x:f t="shared" si="244"/>
        <x:v>#VALUE!</x:v>
      </x:c>
      <x:c r="X1224" s="74" t="e">
        <x:f t="shared" si="245"/>
        <x:v>#VALUE!</x:v>
      </x:c>
      <x:c r="Y1224" s="68" t="e">
        <x:f t="shared" si="246"/>
        <x:v>#VALUE!</x:v>
      </x:c>
      <x:c r="Z1224" s="68" t="e">
        <x:f t="shared" si="247"/>
        <x:v>#VALUE!</x:v>
      </x:c>
    </x:row>
    <x:row r="1225" spans="1:29">
      <x:c r="A1225" s="118">
        <x:v>112</x:v>
      </x:c>
      <x:c r="C1225" s="113">
        <x:v>10</x:v>
      </x:c>
      <x:c r="D1225" s="210" t="s">
        <x:v>1472</x:v>
      </x:c>
      <x:c r="E1225" s="210" t="s">
        <x:v>1510</x:v>
      </x:c>
      <x:c r="F1225" s="20" t="s">
        <x:v>1472</x:v>
      </x:c>
      <x:c r="G1225" s="158" t="e">
        <x:f t="shared" si="248"/>
        <x:v>#VALUE!</x:v>
      </x:c>
      <x:c r="H1225" s="158">
        <x:f t="shared" si="248"/>
        <x:v>0</x:v>
      </x:c>
      <x:c r="I1225" s="285" t="e">
        <x:f t="shared" si="248"/>
        <x:v>#VALUE!</x:v>
      </x:c>
      <x:c r="J1225" s="106" t="e">
        <x:v>#VALUE!</x:v>
      </x:c>
      <x:c r="K1225" s="73" t="e">
        <x:v>#VALUE!</x:v>
      </x:c>
      <x:c r="L1225" s="68" t="e">
        <x:v>#VALUE!</x:v>
      </x:c>
      <x:c r="M1225" s="73" t="e">
        <x:v>#VALUE!</x:v>
      </x:c>
      <x:c r="N1225" s="159">
        <x:v>0</x:v>
      </x:c>
      <x:c r="O1225" s="106" t="e">
        <x:v>#VALUE!</x:v>
      </x:c>
      <x:c r="P1225" s="73" t="e">
        <x:f t="shared" si="240"/>
        <x:v>#VALUE!</x:v>
      </x:c>
      <x:c r="Q1225" s="68" t="e">
        <x:v>#VALUE!</x:v>
      </x:c>
      <x:c r="R1225" s="73" t="e">
        <x:f t="shared" si="241"/>
        <x:v>#VALUE!</x:v>
      </x:c>
      <x:c r="S1225" s="68" t="e">
        <x:v>#VALUE!</x:v>
      </x:c>
      <x:c r="T1225" s="73" t="e">
        <x:f t="shared" si="242"/>
        <x:v>#VALUE!</x:v>
      </x:c>
      <x:c r="U1225" s="26" t="e">
        <x:v>#VALUE!</x:v>
      </x:c>
      <x:c r="V1225" s="26">
        <x:f t="shared" si="243"/>
        <x:v>0</x:v>
      </x:c>
      <x:c r="W1225" s="73" t="e">
        <x:f t="shared" si="244"/>
        <x:v>#VALUE!</x:v>
      </x:c>
      <x:c r="X1225" s="74" t="e">
        <x:f t="shared" si="245"/>
        <x:v>#VALUE!</x:v>
      </x:c>
      <x:c r="Y1225" s="68" t="e">
        <x:f t="shared" si="246"/>
        <x:v>#VALUE!</x:v>
      </x:c>
      <x:c r="Z1225" s="68" t="e">
        <x:f t="shared" si="247"/>
        <x:v>#VALUE!</x:v>
      </x:c>
    </x:row>
    <x:row r="1226" spans="1:29">
      <x:c r="A1226" s="118">
        <x:v>113</x:v>
      </x:c>
      <x:c r="C1226" s="113">
        <x:v>10</x:v>
      </x:c>
      <x:c r="D1226" s="210" t="s">
        <x:v>1519</x:v>
      </x:c>
      <x:c r="E1226" s="210" t="s">
        <x:v>1510</x:v>
      </x:c>
      <x:c r="F1226" s="20" t="s">
        <x:v>1520</x:v>
      </x:c>
      <x:c r="G1226" s="158" t="e">
        <x:f t="shared" si="248"/>
        <x:v>#VALUE!</x:v>
      </x:c>
      <x:c r="H1226" s="158">
        <x:f t="shared" si="248"/>
        <x:v>0</x:v>
      </x:c>
      <x:c r="I1226" s="285" t="e">
        <x:f t="shared" si="248"/>
        <x:v>#VALUE!</x:v>
      </x:c>
      <x:c r="J1226" s="106" t="e">
        <x:v>#VALUE!</x:v>
      </x:c>
      <x:c r="K1226" s="73" t="e">
        <x:v>#VALUE!</x:v>
      </x:c>
      <x:c r="L1226" s="68" t="e">
        <x:v>#VALUE!</x:v>
      </x:c>
      <x:c r="M1226" s="73" t="e">
        <x:v>#VALUE!</x:v>
      </x:c>
      <x:c r="N1226" s="159">
        <x:v>0</x:v>
      </x:c>
      <x:c r="O1226" s="106" t="e">
        <x:v>#VALUE!</x:v>
      </x:c>
      <x:c r="P1226" s="73" t="e">
        <x:f t="shared" si="240"/>
        <x:v>#VALUE!</x:v>
      </x:c>
      <x:c r="Q1226" s="68" t="e">
        <x:v>#VALUE!</x:v>
      </x:c>
      <x:c r="R1226" s="73" t="e">
        <x:f t="shared" si="241"/>
        <x:v>#VALUE!</x:v>
      </x:c>
      <x:c r="S1226" s="68" t="e">
        <x:v>#VALUE!</x:v>
      </x:c>
      <x:c r="T1226" s="73" t="e">
        <x:f t="shared" si="242"/>
        <x:v>#VALUE!</x:v>
      </x:c>
      <x:c r="U1226" s="26" t="e">
        <x:v>#VALUE!</x:v>
      </x:c>
      <x:c r="V1226" s="26">
        <x:f t="shared" si="243"/>
        <x:v>0</x:v>
      </x:c>
      <x:c r="W1226" s="73" t="e">
        <x:f t="shared" si="244"/>
        <x:v>#VALUE!</x:v>
      </x:c>
      <x:c r="X1226" s="74" t="e">
        <x:f t="shared" si="245"/>
        <x:v>#VALUE!</x:v>
      </x:c>
      <x:c r="Y1226" s="68" t="e">
        <x:f t="shared" si="246"/>
        <x:v>#VALUE!</x:v>
      </x:c>
      <x:c r="Z1226" s="68" t="e">
        <x:f t="shared" si="247"/>
        <x:v>#VALUE!</x:v>
      </x:c>
    </x:row>
    <x:row r="1227" spans="1:29">
      <x:c r="A1227" s="118">
        <x:v>114</x:v>
      </x:c>
      <x:c r="C1227" s="113">
        <x:v>10</x:v>
      </x:c>
      <x:c r="D1227" s="210" t="s">
        <x:v>1516</x:v>
      </x:c>
      <x:c r="E1227" s="210" t="s">
        <x:v>1510</x:v>
      </x:c>
      <x:c r="F1227" s="20" t="s">
        <x:v>1517</x:v>
      </x:c>
      <x:c r="G1227" s="158" t="e">
        <x:f t="shared" si="248"/>
        <x:v>#VALUE!</x:v>
      </x:c>
      <x:c r="H1227" s="158">
        <x:f t="shared" si="248"/>
        <x:v>0</x:v>
      </x:c>
      <x:c r="I1227" s="285" t="e">
        <x:f t="shared" si="248"/>
        <x:v>#VALUE!</x:v>
      </x:c>
      <x:c r="J1227" s="106" t="e">
        <x:v>#VALUE!</x:v>
      </x:c>
      <x:c r="K1227" s="73" t="e">
        <x:v>#VALUE!</x:v>
      </x:c>
      <x:c r="L1227" s="68" t="e">
        <x:v>#VALUE!</x:v>
      </x:c>
      <x:c r="M1227" s="73" t="e">
        <x:v>#VALUE!</x:v>
      </x:c>
      <x:c r="N1227" s="159">
        <x:v>0</x:v>
      </x:c>
      <x:c r="O1227" s="106" t="e">
        <x:v>#VALUE!</x:v>
      </x:c>
      <x:c r="P1227" s="73" t="e">
        <x:f t="shared" si="240"/>
        <x:v>#VALUE!</x:v>
      </x:c>
      <x:c r="Q1227" s="68" t="e">
        <x:v>#VALUE!</x:v>
      </x:c>
      <x:c r="R1227" s="73" t="e">
        <x:f t="shared" si="241"/>
        <x:v>#VALUE!</x:v>
      </x:c>
      <x:c r="S1227" s="68" t="e">
        <x:v>#VALUE!</x:v>
      </x:c>
      <x:c r="T1227" s="73" t="e">
        <x:f t="shared" si="242"/>
        <x:v>#VALUE!</x:v>
      </x:c>
      <x:c r="U1227" s="26" t="e">
        <x:v>#VALUE!</x:v>
      </x:c>
      <x:c r="V1227" s="26">
        <x:f t="shared" si="243"/>
        <x:v>0</x:v>
      </x:c>
      <x:c r="W1227" s="73" t="e">
        <x:f t="shared" si="244"/>
        <x:v>#VALUE!</x:v>
      </x:c>
      <x:c r="X1227" s="74" t="e">
        <x:f t="shared" si="245"/>
        <x:v>#VALUE!</x:v>
      </x:c>
      <x:c r="Y1227" s="68" t="e">
        <x:f t="shared" si="246"/>
        <x:v>#VALUE!</x:v>
      </x:c>
      <x:c r="Z1227" s="68" t="e">
        <x:f t="shared" si="247"/>
        <x:v>#VALUE!</x:v>
      </x:c>
    </x:row>
    <x:row r="1228" spans="1:29">
      <x:c r="A1228" s="118">
        <x:v>115</x:v>
      </x:c>
      <x:c r="C1228" s="113">
        <x:v>10</x:v>
      </x:c>
      <x:c r="D1228" s="210" t="s">
        <x:v>1473</x:v>
      </x:c>
      <x:c r="E1228" s="210" t="s">
        <x:v>1510</x:v>
      </x:c>
      <x:c r="F1228" s="20" t="s">
        <x:v>1474</x:v>
      </x:c>
      <x:c r="G1228" s="158" t="e">
        <x:f t="shared" si="248"/>
        <x:v>#VALUE!</x:v>
      </x:c>
      <x:c r="H1228" s="158">
        <x:f t="shared" si="248"/>
        <x:v>0</x:v>
      </x:c>
      <x:c r="I1228" s="285" t="e">
        <x:f t="shared" si="248"/>
        <x:v>#VALUE!</x:v>
      </x:c>
      <x:c r="J1228" s="106" t="e">
        <x:v>#VALUE!</x:v>
      </x:c>
      <x:c r="K1228" s="73" t="e">
        <x:v>#VALUE!</x:v>
      </x:c>
      <x:c r="L1228" s="68" t="e">
        <x:v>#VALUE!</x:v>
      </x:c>
      <x:c r="M1228" s="73" t="e">
        <x:v>#VALUE!</x:v>
      </x:c>
      <x:c r="N1228" s="159">
        <x:v>0</x:v>
      </x:c>
      <x:c r="O1228" s="106" t="e">
        <x:v>#VALUE!</x:v>
      </x:c>
      <x:c r="P1228" s="73" t="e">
        <x:f t="shared" si="240"/>
        <x:v>#VALUE!</x:v>
      </x:c>
      <x:c r="Q1228" s="68" t="e">
        <x:v>#VALUE!</x:v>
      </x:c>
      <x:c r="R1228" s="73" t="e">
        <x:f t="shared" si="241"/>
        <x:v>#VALUE!</x:v>
      </x:c>
      <x:c r="S1228" s="68" t="e">
        <x:v>#VALUE!</x:v>
      </x:c>
      <x:c r="T1228" s="73" t="e">
        <x:f t="shared" si="242"/>
        <x:v>#VALUE!</x:v>
      </x:c>
      <x:c r="U1228" s="26" t="e">
        <x:v>#VALUE!</x:v>
      </x:c>
      <x:c r="V1228" s="26">
        <x:f t="shared" si="243"/>
        <x:v>0</x:v>
      </x:c>
      <x:c r="W1228" s="73" t="e">
        <x:f t="shared" si="244"/>
        <x:v>#VALUE!</x:v>
      </x:c>
      <x:c r="X1228" s="74" t="e">
        <x:f t="shared" si="245"/>
        <x:v>#VALUE!</x:v>
      </x:c>
      <x:c r="Y1228" s="68" t="e">
        <x:f t="shared" si="246"/>
        <x:v>#VALUE!</x:v>
      </x:c>
      <x:c r="Z1228" s="68" t="e">
        <x:f t="shared" si="247"/>
        <x:v>#VALUE!</x:v>
      </x:c>
    </x:row>
    <x:row r="1229" spans="1:29">
      <x:c r="A1229" s="118">
        <x:v>116</x:v>
      </x:c>
      <x:c r="C1229" s="113">
        <x:v>10</x:v>
      </x:c>
      <x:c r="D1229" s="210" t="s">
        <x:v>1475</x:v>
      </x:c>
      <x:c r="E1229" s="210" t="s">
        <x:v>1510</x:v>
      </x:c>
      <x:c r="F1229" s="20" t="s">
        <x:v>1476</x:v>
      </x:c>
      <x:c r="G1229" s="158" t="e">
        <x:f t="shared" si="248"/>
        <x:v>#VALUE!</x:v>
      </x:c>
      <x:c r="H1229" s="158">
        <x:f t="shared" si="248"/>
        <x:v>0</x:v>
      </x:c>
      <x:c r="I1229" s="285" t="e">
        <x:f t="shared" si="248"/>
        <x:v>#VALUE!</x:v>
      </x:c>
      <x:c r="J1229" s="106" t="e">
        <x:v>#VALUE!</x:v>
      </x:c>
      <x:c r="K1229" s="73" t="e">
        <x:v>#VALUE!</x:v>
      </x:c>
      <x:c r="L1229" s="68" t="e">
        <x:v>#VALUE!</x:v>
      </x:c>
      <x:c r="M1229" s="73" t="e">
        <x:v>#VALUE!</x:v>
      </x:c>
      <x:c r="N1229" s="159">
        <x:v>0</x:v>
      </x:c>
      <x:c r="O1229" s="106" t="e">
        <x:v>#VALUE!</x:v>
      </x:c>
      <x:c r="P1229" s="73" t="e">
        <x:f t="shared" si="240"/>
        <x:v>#VALUE!</x:v>
      </x:c>
      <x:c r="Q1229" s="68" t="e">
        <x:v>#VALUE!</x:v>
      </x:c>
      <x:c r="R1229" s="73" t="e">
        <x:f t="shared" si="241"/>
        <x:v>#VALUE!</x:v>
      </x:c>
      <x:c r="S1229" s="68" t="e">
        <x:v>#VALUE!</x:v>
      </x:c>
      <x:c r="T1229" s="73" t="e">
        <x:f t="shared" si="242"/>
        <x:v>#VALUE!</x:v>
      </x:c>
      <x:c r="U1229" s="26" t="e">
        <x:v>#VALUE!</x:v>
      </x:c>
      <x:c r="V1229" s="26">
        <x:f t="shared" si="243"/>
        <x:v>0</x:v>
      </x:c>
      <x:c r="W1229" s="73" t="e">
        <x:f t="shared" si="244"/>
        <x:v>#VALUE!</x:v>
      </x:c>
      <x:c r="X1229" s="74" t="e">
        <x:f t="shared" si="245"/>
        <x:v>#VALUE!</x:v>
      </x:c>
      <x:c r="Y1229" s="68" t="e">
        <x:f t="shared" si="246"/>
        <x:v>#VALUE!</x:v>
      </x:c>
      <x:c r="Z1229" s="68" t="e">
        <x:f t="shared" si="247"/>
        <x:v>#VALUE!</x:v>
      </x:c>
    </x:row>
    <x:row r="1230" spans="1:29">
      <x:c r="A1230" s="118">
        <x:v>117</x:v>
      </x:c>
      <x:c r="C1230" s="113">
        <x:v>10</x:v>
      </x:c>
      <x:c r="D1230" s="210" t="s">
        <x:v>1511</x:v>
      </x:c>
      <x:c r="E1230" s="210" t="s">
        <x:v>1510</x:v>
      </x:c>
      <x:c r="F1230" s="20" t="s">
        <x:v>1512</x:v>
      </x:c>
      <x:c r="G1230" s="158" t="e">
        <x:f t="shared" si="248"/>
        <x:v>#VALUE!</x:v>
      </x:c>
      <x:c r="H1230" s="158">
        <x:f t="shared" si="248"/>
        <x:v>0</x:v>
      </x:c>
      <x:c r="I1230" s="285" t="e">
        <x:f t="shared" si="248"/>
        <x:v>#VALUE!</x:v>
      </x:c>
      <x:c r="J1230" s="106" t="e">
        <x:v>#VALUE!</x:v>
      </x:c>
      <x:c r="K1230" s="73" t="e">
        <x:v>#VALUE!</x:v>
      </x:c>
      <x:c r="L1230" s="68" t="e">
        <x:v>#VALUE!</x:v>
      </x:c>
      <x:c r="M1230" s="73" t="e">
        <x:v>#VALUE!</x:v>
      </x:c>
      <x:c r="N1230" s="159">
        <x:v>0</x:v>
      </x:c>
      <x:c r="O1230" s="106" t="e">
        <x:v>#VALUE!</x:v>
      </x:c>
      <x:c r="P1230" s="73" t="e">
        <x:f t="shared" si="240"/>
        <x:v>#VALUE!</x:v>
      </x:c>
      <x:c r="Q1230" s="68" t="e">
        <x:v>#VALUE!</x:v>
      </x:c>
      <x:c r="R1230" s="73" t="e">
        <x:f t="shared" si="241"/>
        <x:v>#VALUE!</x:v>
      </x:c>
      <x:c r="S1230" s="68" t="e">
        <x:v>#VALUE!</x:v>
      </x:c>
      <x:c r="T1230" s="73" t="e">
        <x:f t="shared" si="242"/>
        <x:v>#VALUE!</x:v>
      </x:c>
      <x:c r="U1230" s="26" t="e">
        <x:v>#VALUE!</x:v>
      </x:c>
      <x:c r="V1230" s="26">
        <x:f t="shared" si="243"/>
        <x:v>0</x:v>
      </x:c>
      <x:c r="W1230" s="73" t="e">
        <x:f t="shared" si="244"/>
        <x:v>#VALUE!</x:v>
      </x:c>
      <x:c r="X1230" s="74" t="e">
        <x:f t="shared" si="245"/>
        <x:v>#VALUE!</x:v>
      </x:c>
      <x:c r="Y1230" s="68" t="e">
        <x:f t="shared" si="246"/>
        <x:v>#VALUE!</x:v>
      </x:c>
      <x:c r="Z1230" s="68" t="e">
        <x:f t="shared" si="247"/>
        <x:v>#VALUE!</x:v>
      </x:c>
    </x:row>
    <x:row r="1231" spans="1:29">
      <x:c r="A1231" s="118">
        <x:v>118</x:v>
      </x:c>
      <x:c r="C1231" s="113">
        <x:v>10</x:v>
      </x:c>
      <x:c r="D1231" s="210" t="s">
        <x:v>1477</x:v>
      </x:c>
      <x:c r="E1231" s="210" t="s">
        <x:v>1510</x:v>
      </x:c>
      <x:c r="F1231" s="20" t="s">
        <x:v>1478</x:v>
      </x:c>
      <x:c r="G1231" s="158" t="e">
        <x:f t="shared" si="248"/>
        <x:v>#VALUE!</x:v>
      </x:c>
      <x:c r="H1231" s="158">
        <x:f t="shared" si="248"/>
        <x:v>0</x:v>
      </x:c>
      <x:c r="I1231" s="285" t="e">
        <x:f t="shared" si="248"/>
        <x:v>#VALUE!</x:v>
      </x:c>
      <x:c r="J1231" s="106" t="e">
        <x:v>#VALUE!</x:v>
      </x:c>
      <x:c r="K1231" s="73" t="e">
        <x:v>#VALUE!</x:v>
      </x:c>
      <x:c r="L1231" s="68" t="e">
        <x:v>#VALUE!</x:v>
      </x:c>
      <x:c r="M1231" s="73" t="e">
        <x:v>#VALUE!</x:v>
      </x:c>
      <x:c r="N1231" s="159">
        <x:v>0</x:v>
      </x:c>
      <x:c r="O1231" s="106" t="e">
        <x:v>#VALUE!</x:v>
      </x:c>
      <x:c r="P1231" s="73" t="e">
        <x:f t="shared" si="240"/>
        <x:v>#VALUE!</x:v>
      </x:c>
      <x:c r="Q1231" s="68" t="e">
        <x:v>#VALUE!</x:v>
      </x:c>
      <x:c r="R1231" s="73" t="e">
        <x:f t="shared" si="241"/>
        <x:v>#VALUE!</x:v>
      </x:c>
      <x:c r="S1231" s="68" t="e">
        <x:v>#VALUE!</x:v>
      </x:c>
      <x:c r="T1231" s="73" t="e">
        <x:f t="shared" si="242"/>
        <x:v>#VALUE!</x:v>
      </x:c>
      <x:c r="U1231" s="26" t="e">
        <x:v>#VALUE!</x:v>
      </x:c>
      <x:c r="V1231" s="26">
        <x:f t="shared" si="243"/>
        <x:v>0</x:v>
      </x:c>
      <x:c r="W1231" s="73" t="e">
        <x:f t="shared" si="244"/>
        <x:v>#VALUE!</x:v>
      </x:c>
      <x:c r="X1231" s="74" t="e">
        <x:f t="shared" si="245"/>
        <x:v>#VALUE!</x:v>
      </x:c>
      <x:c r="Y1231" s="68" t="e">
        <x:f t="shared" si="246"/>
        <x:v>#VALUE!</x:v>
      </x:c>
      <x:c r="Z1231" s="68" t="e">
        <x:f t="shared" si="247"/>
        <x:v>#VALUE!</x:v>
      </x:c>
    </x:row>
    <x:row r="1232" spans="1:29">
      <x:c r="A1232" s="118">
        <x:v>119</x:v>
      </x:c>
      <x:c r="C1232" s="113">
        <x:v>10</x:v>
      </x:c>
      <x:c r="D1232" s="210" t="s">
        <x:v>1466</x:v>
      </x:c>
      <x:c r="E1232" s="210" t="s">
        <x:v>1510</x:v>
      </x:c>
      <x:c r="F1232" s="20" t="s">
        <x:v>449</x:v>
      </x:c>
      <x:c r="G1232" s="158" t="e">
        <x:f t="shared" si="248"/>
        <x:v>#VALUE!</x:v>
      </x:c>
      <x:c r="H1232" s="158">
        <x:f t="shared" si="248"/>
        <x:v>0</x:v>
      </x:c>
      <x:c r="I1232" s="285" t="e">
        <x:f t="shared" si="248"/>
        <x:v>#VALUE!</x:v>
      </x:c>
      <x:c r="J1232" s="106" t="e">
        <x:v>#VALUE!</x:v>
      </x:c>
      <x:c r="K1232" s="73" t="e">
        <x:v>#VALUE!</x:v>
      </x:c>
      <x:c r="L1232" s="68" t="e">
        <x:v>#VALUE!</x:v>
      </x:c>
      <x:c r="M1232" s="73" t="e">
        <x:v>#VALUE!</x:v>
      </x:c>
      <x:c r="N1232" s="159">
        <x:v>0</x:v>
      </x:c>
      <x:c r="O1232" s="106" t="e">
        <x:v>#VALUE!</x:v>
      </x:c>
      <x:c r="P1232" s="73" t="e">
        <x:f t="shared" si="240"/>
        <x:v>#VALUE!</x:v>
      </x:c>
      <x:c r="Q1232" s="68" t="e">
        <x:v>#VALUE!</x:v>
      </x:c>
      <x:c r="R1232" s="73" t="e">
        <x:f t="shared" si="241"/>
        <x:v>#VALUE!</x:v>
      </x:c>
      <x:c r="S1232" s="68" t="e">
        <x:v>#VALUE!</x:v>
      </x:c>
      <x:c r="T1232" s="73" t="e">
        <x:f t="shared" si="242"/>
        <x:v>#VALUE!</x:v>
      </x:c>
      <x:c r="U1232" s="26" t="e">
        <x:v>#VALUE!</x:v>
      </x:c>
      <x:c r="V1232" s="26">
        <x:f t="shared" si="243"/>
        <x:v>0</x:v>
      </x:c>
      <x:c r="W1232" s="73" t="e">
        <x:f t="shared" si="244"/>
        <x:v>#VALUE!</x:v>
      </x:c>
      <x:c r="X1232" s="74" t="e">
        <x:f t="shared" si="245"/>
        <x:v>#VALUE!</x:v>
      </x:c>
      <x:c r="Y1232" s="68" t="e">
        <x:f t="shared" si="246"/>
        <x:v>#VALUE!</x:v>
      </x:c>
      <x:c r="Z1232" s="68" t="e">
        <x:f t="shared" si="247"/>
        <x:v>#VALUE!</x:v>
      </x:c>
    </x:row>
    <x:row r="1233" spans="1:29">
      <x:c r="A1233" s="118">
        <x:v>120</x:v>
      </x:c>
      <x:c r="C1233" s="113">
        <x:v>10</x:v>
      </x:c>
      <x:c r="D1233" s="210" t="s">
        <x:v>1479</x:v>
      </x:c>
      <x:c r="E1233" s="210" t="s">
        <x:v>1510</x:v>
      </x:c>
      <x:c r="F1233" s="20" t="s">
        <x:v>1480</x:v>
      </x:c>
      <x:c r="G1233" s="158" t="e">
        <x:f t="shared" si="248"/>
        <x:v>#VALUE!</x:v>
      </x:c>
      <x:c r="H1233" s="158">
        <x:f t="shared" si="248"/>
        <x:v>0</x:v>
      </x:c>
      <x:c r="I1233" s="285" t="e">
        <x:f t="shared" si="248"/>
        <x:v>#VALUE!</x:v>
      </x:c>
      <x:c r="J1233" s="106" t="e">
        <x:v>#VALUE!</x:v>
      </x:c>
      <x:c r="K1233" s="73" t="e">
        <x:v>#VALUE!</x:v>
      </x:c>
      <x:c r="L1233" s="68" t="e">
        <x:v>#VALUE!</x:v>
      </x:c>
      <x:c r="M1233" s="73" t="e">
        <x:v>#VALUE!</x:v>
      </x:c>
      <x:c r="N1233" s="159">
        <x:v>0</x:v>
      </x:c>
      <x:c r="O1233" s="106" t="e">
        <x:v>#VALUE!</x:v>
      </x:c>
      <x:c r="P1233" s="73" t="e">
        <x:f t="shared" si="240"/>
        <x:v>#VALUE!</x:v>
      </x:c>
      <x:c r="Q1233" s="68" t="e">
        <x:v>#VALUE!</x:v>
      </x:c>
      <x:c r="R1233" s="73" t="e">
        <x:f t="shared" si="241"/>
        <x:v>#VALUE!</x:v>
      </x:c>
      <x:c r="S1233" s="68" t="e">
        <x:v>#VALUE!</x:v>
      </x:c>
      <x:c r="T1233" s="73" t="e">
        <x:f t="shared" si="242"/>
        <x:v>#VALUE!</x:v>
      </x:c>
      <x:c r="U1233" s="26" t="e">
        <x:v>#VALUE!</x:v>
      </x:c>
      <x:c r="V1233" s="26">
        <x:f t="shared" si="243"/>
        <x:v>0</x:v>
      </x:c>
      <x:c r="W1233" s="73" t="e">
        <x:f t="shared" si="244"/>
        <x:v>#VALUE!</x:v>
      </x:c>
      <x:c r="X1233" s="74" t="e">
        <x:f t="shared" si="245"/>
        <x:v>#VALUE!</x:v>
      </x:c>
      <x:c r="Y1233" s="68" t="e">
        <x:f t="shared" si="246"/>
        <x:v>#VALUE!</x:v>
      </x:c>
      <x:c r="Z1233" s="68" t="e">
        <x:f t="shared" si="247"/>
        <x:v>#VALUE!</x:v>
      </x:c>
    </x:row>
    <x:row r="1234" spans="1:29">
      <x:c r="A1234" s="118">
        <x:v>121</x:v>
      </x:c>
      <x:c r="C1234" s="113">
        <x:v>10</x:v>
      </x:c>
      <x:c r="D1234" s="210" t="s">
        <x:v>1458</x:v>
      </x:c>
      <x:c r="E1234" s="210" t="s">
        <x:v>1510</x:v>
      </x:c>
      <x:c r="F1234" s="20" t="s">
        <x:v>1459</x:v>
      </x:c>
      <x:c r="G1234" s="158" t="e">
        <x:f t="shared" si="248"/>
        <x:v>#VALUE!</x:v>
      </x:c>
      <x:c r="H1234" s="158">
        <x:f t="shared" si="248"/>
        <x:v>0</x:v>
      </x:c>
      <x:c r="I1234" s="285" t="e">
        <x:f t="shared" si="248"/>
        <x:v>#VALUE!</x:v>
      </x:c>
      <x:c r="J1234" s="106" t="e">
        <x:v>#VALUE!</x:v>
      </x:c>
      <x:c r="K1234" s="73" t="e">
        <x:v>#VALUE!</x:v>
      </x:c>
      <x:c r="L1234" s="68" t="e">
        <x:v>#VALUE!</x:v>
      </x:c>
      <x:c r="M1234" s="73" t="e">
        <x:v>#VALUE!</x:v>
      </x:c>
      <x:c r="N1234" s="159">
        <x:v>0</x:v>
      </x:c>
      <x:c r="O1234" s="106" t="e">
        <x:v>#VALUE!</x:v>
      </x:c>
      <x:c r="P1234" s="73" t="e">
        <x:f t="shared" si="240"/>
        <x:v>#VALUE!</x:v>
      </x:c>
      <x:c r="Q1234" s="68" t="e">
        <x:v>#VALUE!</x:v>
      </x:c>
      <x:c r="R1234" s="73" t="e">
        <x:f t="shared" si="241"/>
        <x:v>#VALUE!</x:v>
      </x:c>
      <x:c r="S1234" s="68" t="e">
        <x:v>#VALUE!</x:v>
      </x:c>
      <x:c r="T1234" s="73" t="e">
        <x:f t="shared" si="242"/>
        <x:v>#VALUE!</x:v>
      </x:c>
      <x:c r="U1234" s="26" t="e">
        <x:v>#VALUE!</x:v>
      </x:c>
      <x:c r="V1234" s="26">
        <x:f t="shared" si="243"/>
        <x:v>0</x:v>
      </x:c>
      <x:c r="W1234" s="73" t="e">
        <x:f t="shared" si="244"/>
        <x:v>#VALUE!</x:v>
      </x:c>
      <x:c r="X1234" s="74" t="e">
        <x:f t="shared" si="245"/>
        <x:v>#VALUE!</x:v>
      </x:c>
      <x:c r="Y1234" s="68" t="e">
        <x:f t="shared" si="246"/>
        <x:v>#VALUE!</x:v>
      </x:c>
      <x:c r="Z1234" s="68" t="e">
        <x:f t="shared" si="247"/>
        <x:v>#VALUE!</x:v>
      </x:c>
    </x:row>
    <x:row r="1235" spans="1:29">
      <x:c r="A1235" s="118">
        <x:v>122</x:v>
      </x:c>
      <x:c r="C1235" s="113">
        <x:v>10</x:v>
      </x:c>
      <x:c r="D1235" s="210" t="s">
        <x:v>1481</x:v>
      </x:c>
      <x:c r="E1235" s="210" t="s">
        <x:v>1510</x:v>
      </x:c>
      <x:c r="F1235" s="20" t="s">
        <x:v>1481</x:v>
      </x:c>
      <x:c r="G1235" s="158" t="e">
        <x:f t="shared" si="248"/>
        <x:v>#VALUE!</x:v>
      </x:c>
      <x:c r="H1235" s="158">
        <x:f t="shared" si="248"/>
        <x:v>0</x:v>
      </x:c>
      <x:c r="I1235" s="285" t="e">
        <x:f t="shared" si="248"/>
        <x:v>#VALUE!</x:v>
      </x:c>
      <x:c r="J1235" s="106" t="e">
        <x:v>#VALUE!</x:v>
      </x:c>
      <x:c r="K1235" s="73" t="e">
        <x:v>#VALUE!</x:v>
      </x:c>
      <x:c r="L1235" s="68" t="e">
        <x:v>#VALUE!</x:v>
      </x:c>
      <x:c r="M1235" s="73" t="e">
        <x:v>#VALUE!</x:v>
      </x:c>
      <x:c r="N1235" s="159">
        <x:v>0</x:v>
      </x:c>
      <x:c r="O1235" s="106" t="e">
        <x:v>#VALUE!</x:v>
      </x:c>
      <x:c r="P1235" s="73" t="e">
        <x:f t="shared" si="240"/>
        <x:v>#VALUE!</x:v>
      </x:c>
      <x:c r="Q1235" s="68" t="e">
        <x:v>#VALUE!</x:v>
      </x:c>
      <x:c r="R1235" s="73" t="e">
        <x:f t="shared" si="241"/>
        <x:v>#VALUE!</x:v>
      </x:c>
      <x:c r="S1235" s="68" t="e">
        <x:v>#VALUE!</x:v>
      </x:c>
      <x:c r="T1235" s="73" t="e">
        <x:f t="shared" si="242"/>
        <x:v>#VALUE!</x:v>
      </x:c>
      <x:c r="U1235" s="26" t="e">
        <x:v>#VALUE!</x:v>
      </x:c>
      <x:c r="V1235" s="26">
        <x:f t="shared" si="243"/>
        <x:v>0</x:v>
      </x:c>
      <x:c r="W1235" s="73" t="e">
        <x:f t="shared" si="244"/>
        <x:v>#VALUE!</x:v>
      </x:c>
      <x:c r="X1235" s="74" t="e">
        <x:f t="shared" si="245"/>
        <x:v>#VALUE!</x:v>
      </x:c>
      <x:c r="Y1235" s="68" t="e">
        <x:f t="shared" si="246"/>
        <x:v>#VALUE!</x:v>
      </x:c>
      <x:c r="Z1235" s="68" t="e">
        <x:f t="shared" si="247"/>
        <x:v>#VALUE!</x:v>
      </x:c>
    </x:row>
    <x:row r="1236" spans="1:29">
      <x:c r="A1236" s="118">
        <x:v>123</x:v>
      </x:c>
      <x:c r="C1236" s="113">
        <x:v>10</x:v>
      </x:c>
      <x:c r="D1236" s="210" t="s">
        <x:v>1513</x:v>
      </x:c>
      <x:c r="E1236" s="210" t="s">
        <x:v>1510</x:v>
      </x:c>
      <x:c r="F1236" s="20" t="s">
        <x:v>1514</x:v>
      </x:c>
      <x:c r="G1236" s="158" t="e">
        <x:f t="shared" si="248"/>
        <x:v>#VALUE!</x:v>
      </x:c>
      <x:c r="H1236" s="158">
        <x:f t="shared" si="248"/>
        <x:v>0</x:v>
      </x:c>
      <x:c r="I1236" s="285" t="e">
        <x:f t="shared" si="248"/>
        <x:v>#VALUE!</x:v>
      </x:c>
      <x:c r="J1236" s="106" t="e">
        <x:v>#VALUE!</x:v>
      </x:c>
      <x:c r="K1236" s="73" t="e">
        <x:v>#VALUE!</x:v>
      </x:c>
      <x:c r="L1236" s="68" t="e">
        <x:v>#VALUE!</x:v>
      </x:c>
      <x:c r="M1236" s="73" t="e">
        <x:v>#VALUE!</x:v>
      </x:c>
      <x:c r="N1236" s="159">
        <x:v>0</x:v>
      </x:c>
      <x:c r="O1236" s="106" t="e">
        <x:v>#VALUE!</x:v>
      </x:c>
      <x:c r="P1236" s="73" t="e">
        <x:f t="shared" si="240"/>
        <x:v>#VALUE!</x:v>
      </x:c>
      <x:c r="Q1236" s="68" t="e">
        <x:v>#VALUE!</x:v>
      </x:c>
      <x:c r="R1236" s="73" t="e">
        <x:f t="shared" si="241"/>
        <x:v>#VALUE!</x:v>
      </x:c>
      <x:c r="S1236" s="68" t="e">
        <x:v>#VALUE!</x:v>
      </x:c>
      <x:c r="T1236" s="73" t="e">
        <x:f t="shared" si="242"/>
        <x:v>#VALUE!</x:v>
      </x:c>
      <x:c r="U1236" s="26" t="e">
        <x:v>#VALUE!</x:v>
      </x:c>
      <x:c r="V1236" s="26">
        <x:f t="shared" si="243"/>
        <x:v>0</x:v>
      </x:c>
      <x:c r="W1236" s="73" t="e">
        <x:f t="shared" si="244"/>
        <x:v>#VALUE!</x:v>
      </x:c>
      <x:c r="X1236" s="74" t="e">
        <x:f t="shared" si="245"/>
        <x:v>#VALUE!</x:v>
      </x:c>
      <x:c r="Y1236" s="68" t="e">
        <x:f t="shared" si="246"/>
        <x:v>#VALUE!</x:v>
      </x:c>
      <x:c r="Z1236" s="68" t="e">
        <x:f t="shared" si="247"/>
        <x:v>#VALUE!</x:v>
      </x:c>
    </x:row>
    <x:row r="1237" spans="1:29">
      <x:c r="A1237" s="118">
        <x:v>124</x:v>
      </x:c>
      <x:c r="C1237" s="113">
        <x:v>10</x:v>
      </x:c>
      <x:c r="D1237" s="210" t="s">
        <x:v>1456</x:v>
      </x:c>
      <x:c r="E1237" s="210" t="s">
        <x:v>1510</x:v>
      </x:c>
      <x:c r="F1237" s="20" t="s">
        <x:v>1457</x:v>
      </x:c>
      <x:c r="G1237" s="158" t="e">
        <x:f t="shared" si="248"/>
        <x:v>#VALUE!</x:v>
      </x:c>
      <x:c r="H1237" s="158">
        <x:f t="shared" si="248"/>
        <x:v>0</x:v>
      </x:c>
      <x:c r="I1237" s="285" t="e">
        <x:f t="shared" si="248"/>
        <x:v>#VALUE!</x:v>
      </x:c>
      <x:c r="J1237" s="106" t="e">
        <x:v>#VALUE!</x:v>
      </x:c>
      <x:c r="K1237" s="73" t="e">
        <x:v>#VALUE!</x:v>
      </x:c>
      <x:c r="L1237" s="68" t="e">
        <x:v>#VALUE!</x:v>
      </x:c>
      <x:c r="M1237" s="73" t="e">
        <x:v>#VALUE!</x:v>
      </x:c>
      <x:c r="N1237" s="159">
        <x:v>0</x:v>
      </x:c>
      <x:c r="O1237" s="106" t="e">
        <x:v>#VALUE!</x:v>
      </x:c>
      <x:c r="P1237" s="73" t="e">
        <x:f t="shared" si="240"/>
        <x:v>#VALUE!</x:v>
      </x:c>
      <x:c r="Q1237" s="68" t="e">
        <x:v>#VALUE!</x:v>
      </x:c>
      <x:c r="R1237" s="73" t="e">
        <x:f t="shared" si="241"/>
        <x:v>#VALUE!</x:v>
      </x:c>
      <x:c r="S1237" s="68" t="e">
        <x:v>#VALUE!</x:v>
      </x:c>
      <x:c r="T1237" s="73" t="e">
        <x:f t="shared" si="242"/>
        <x:v>#VALUE!</x:v>
      </x:c>
      <x:c r="U1237" s="26" t="e">
        <x:v>#VALUE!</x:v>
      </x:c>
      <x:c r="V1237" s="26">
        <x:f t="shared" si="243"/>
        <x:v>0</x:v>
      </x:c>
      <x:c r="W1237" s="73" t="e">
        <x:f t="shared" si="244"/>
        <x:v>#VALUE!</x:v>
      </x:c>
      <x:c r="X1237" s="74" t="e">
        <x:f t="shared" si="245"/>
        <x:v>#VALUE!</x:v>
      </x:c>
      <x:c r="Y1237" s="68" t="e">
        <x:f t="shared" si="246"/>
        <x:v>#VALUE!</x:v>
      </x:c>
      <x:c r="Z1237" s="68" t="e">
        <x:f t="shared" si="247"/>
        <x:v>#VALUE!</x:v>
      </x:c>
    </x:row>
    <x:row r="1238" spans="1:29" s="360" customFormat="1" ht="16.5">
      <x:c r="A1238" s="532">
        <x:v>125</x:v>
      </x:c>
      <x:c r="B1238" s="533"/>
      <x:c r="C1238" s="534">
        <x:v>10</x:v>
      </x:c>
      <x:c r="D1238" s="535" t="s">
        <x:v>1500</x:v>
      </x:c>
      <x:c r="E1238" s="535" t="s">
        <x:v>1510</x:v>
      </x:c>
      <x:c r="F1238" s="360" t="s">
        <x:v>1501</x:v>
      </x:c>
      <x:c r="G1238" s="536" t="e">
        <x:f t="shared" si="248"/>
        <x:v>#VALUE!</x:v>
      </x:c>
      <x:c r="H1238" s="536">
        <x:f t="shared" si="248"/>
        <x:v>0</x:v>
      </x:c>
      <x:c r="I1238" s="537" t="e">
        <x:f t="shared" si="248"/>
        <x:v>#VALUE!</x:v>
      </x:c>
      <x:c r="J1238" s="538" t="e">
        <x:v>#VALUE!</x:v>
      </x:c>
      <x:c r="K1238" s="539" t="e">
        <x:v>#VALUE!</x:v>
      </x:c>
      <x:c r="L1238" s="478" t="e">
        <x:v>#VALUE!</x:v>
      </x:c>
      <x:c r="M1238" s="539" t="e">
        <x:v>#VALUE!</x:v>
      </x:c>
      <x:c r="N1238" s="540">
        <x:v>0</x:v>
      </x:c>
      <x:c r="O1238" s="538" t="e">
        <x:v>#VALUE!</x:v>
      </x:c>
      <x:c r="P1238" s="539" t="e">
        <x:f t="shared" si="240"/>
        <x:v>#VALUE!</x:v>
      </x:c>
      <x:c r="Q1238" s="478" t="e">
        <x:v>#VALUE!</x:v>
      </x:c>
      <x:c r="R1238" s="539" t="e">
        <x:f t="shared" si="241"/>
        <x:v>#VALUE!</x:v>
      </x:c>
      <x:c r="S1238" s="478" t="e">
        <x:v>#VALUE!</x:v>
      </x:c>
      <x:c r="T1238" s="539" t="e">
        <x:f t="shared" si="242"/>
        <x:v>#VALUE!</x:v>
      </x:c>
      <x:c r="U1238" s="172" t="e">
        <x:v>#VALUE!</x:v>
      </x:c>
      <x:c r="V1238" s="172">
        <x:f t="shared" si="243"/>
        <x:v>0</x:v>
      </x:c>
      <x:c r="W1238" s="539" t="e">
        <x:f t="shared" si="244"/>
        <x:v>#VALUE!</x:v>
      </x:c>
      <x:c r="X1238" s="541" t="e">
        <x:f t="shared" si="245"/>
        <x:v>#VALUE!</x:v>
      </x:c>
      <x:c r="Y1238" s="478" t="e">
        <x:f t="shared" si="246"/>
        <x:v>#VALUE!</x:v>
      </x:c>
      <x:c r="Z1238" s="478" t="e">
        <x:f t="shared" si="247"/>
        <x:v>#VALUE!</x:v>
      </x:c>
      <x:c r="AC1238" s="349" t="s">
        <x:v>1711</x:v>
      </x:c>
    </x:row>
    <x:row r="1239" spans="1:29">
      <x:c r="A1239" s="118">
        <x:v>126</x:v>
      </x:c>
      <x:c r="C1239" s="113">
        <x:v>10</x:v>
      </x:c>
      <x:c r="D1239" s="210" t="s">
        <x:v>1524</x:v>
      </x:c>
      <x:c r="E1239" s="210" t="s">
        <x:v>1510</x:v>
      </x:c>
      <x:c r="F1239" s="20" t="s">
        <x:v>1501</x:v>
      </x:c>
      <x:c r="G1239" s="158" t="e">
        <x:f t="shared" si="248"/>
        <x:v>#VALUE!</x:v>
      </x:c>
      <x:c r="H1239" s="158">
        <x:f t="shared" si="248"/>
        <x:v>0</x:v>
      </x:c>
      <x:c r="I1239" s="285" t="e">
        <x:f t="shared" si="248"/>
        <x:v>#VALUE!</x:v>
      </x:c>
      <x:c r="J1239" s="106" t="e">
        <x:v>#VALUE!</x:v>
      </x:c>
      <x:c r="K1239" s="73" t="e">
        <x:v>#VALUE!</x:v>
      </x:c>
      <x:c r="L1239" s="68" t="e">
        <x:v>#VALUE!</x:v>
      </x:c>
      <x:c r="M1239" s="73" t="e">
        <x:v>#VALUE!</x:v>
      </x:c>
      <x:c r="N1239" s="159">
        <x:v>0</x:v>
      </x:c>
      <x:c r="O1239" s="106" t="e">
        <x:v>#VALUE!</x:v>
      </x:c>
      <x:c r="P1239" s="73" t="e">
        <x:f t="shared" si="240"/>
        <x:v>#VALUE!</x:v>
      </x:c>
      <x:c r="Q1239" s="68" t="e">
        <x:v>#VALUE!</x:v>
      </x:c>
      <x:c r="R1239" s="73" t="e">
        <x:f t="shared" si="241"/>
        <x:v>#VALUE!</x:v>
      </x:c>
      <x:c r="S1239" s="68" t="e">
        <x:v>#VALUE!</x:v>
      </x:c>
      <x:c r="T1239" s="73" t="e">
        <x:f t="shared" si="242"/>
        <x:v>#VALUE!</x:v>
      </x:c>
      <x:c r="U1239" s="26" t="e">
        <x:v>#VALUE!</x:v>
      </x:c>
      <x:c r="V1239" s="26">
        <x:f t="shared" si="243"/>
        <x:v>0</x:v>
      </x:c>
      <x:c r="W1239" s="73" t="e">
        <x:f t="shared" si="244"/>
        <x:v>#VALUE!</x:v>
      </x:c>
      <x:c r="X1239" s="74" t="e">
        <x:f t="shared" si="245"/>
        <x:v>#VALUE!</x:v>
      </x:c>
      <x:c r="Y1239" s="68" t="e">
        <x:f t="shared" si="246"/>
        <x:v>#VALUE!</x:v>
      </x:c>
      <x:c r="Z1239" s="68" t="e">
        <x:f t="shared" si="247"/>
        <x:v>#VALUE!</x:v>
      </x:c>
    </x:row>
    <x:row r="1240" spans="1:29" s="360" customFormat="1" ht="16.5">
      <x:c r="A1240" s="532">
        <x:v>127</x:v>
      </x:c>
      <x:c r="B1240" s="533"/>
      <x:c r="C1240" s="534">
        <x:v>10</x:v>
      </x:c>
      <x:c r="D1240" s="535" t="s">
        <x:v>1502</x:v>
      </x:c>
      <x:c r="E1240" s="535" t="s">
        <x:v>1510</x:v>
      </x:c>
      <x:c r="F1240" s="360" t="s">
        <x:v>1501</x:v>
      </x:c>
      <x:c r="G1240" s="536" t="e">
        <x:f t="shared" si="248"/>
        <x:v>#VALUE!</x:v>
      </x:c>
      <x:c r="H1240" s="536">
        <x:f t="shared" si="248"/>
        <x:v>0</x:v>
      </x:c>
      <x:c r="I1240" s="537" t="e">
        <x:f t="shared" si="248"/>
        <x:v>#VALUE!</x:v>
      </x:c>
      <x:c r="J1240" s="538" t="e">
        <x:v>#VALUE!</x:v>
      </x:c>
      <x:c r="K1240" s="539" t="e">
        <x:v>#VALUE!</x:v>
      </x:c>
      <x:c r="L1240" s="478" t="e">
        <x:v>#VALUE!</x:v>
      </x:c>
      <x:c r="M1240" s="539" t="e">
        <x:v>#VALUE!</x:v>
      </x:c>
      <x:c r="N1240" s="540">
        <x:v>0</x:v>
      </x:c>
      <x:c r="O1240" s="538" t="e">
        <x:v>#VALUE!</x:v>
      </x:c>
      <x:c r="P1240" s="539" t="e">
        <x:f t="shared" si="240"/>
        <x:v>#VALUE!</x:v>
      </x:c>
      <x:c r="Q1240" s="478" t="e">
        <x:v>#VALUE!</x:v>
      </x:c>
      <x:c r="R1240" s="539" t="e">
        <x:f t="shared" si="241"/>
        <x:v>#VALUE!</x:v>
      </x:c>
      <x:c r="S1240" s="478" t="e">
        <x:v>#VALUE!</x:v>
      </x:c>
      <x:c r="T1240" s="539" t="e">
        <x:f t="shared" si="242"/>
        <x:v>#VALUE!</x:v>
      </x:c>
      <x:c r="U1240" s="172" t="e">
        <x:v>#VALUE!</x:v>
      </x:c>
      <x:c r="V1240" s="172">
        <x:f t="shared" si="243"/>
        <x:v>0</x:v>
      </x:c>
      <x:c r="W1240" s="539" t="e">
        <x:f t="shared" si="244"/>
        <x:v>#VALUE!</x:v>
      </x:c>
      <x:c r="X1240" s="541" t="e">
        <x:f t="shared" si="245"/>
        <x:v>#VALUE!</x:v>
      </x:c>
      <x:c r="Y1240" s="478" t="e">
        <x:f t="shared" si="246"/>
        <x:v>#VALUE!</x:v>
      </x:c>
      <x:c r="Z1240" s="478" t="e">
        <x:f t="shared" si="247"/>
        <x:v>#VALUE!</x:v>
      </x:c>
      <x:c r="AC1240" s="349" t="s">
        <x:v>1711</x:v>
      </x:c>
    </x:row>
    <x:row r="1241" spans="1:29">
      <x:c r="A1241" s="118">
        <x:v>128</x:v>
      </x:c>
      <x:c r="C1241" s="113">
        <x:v>10</x:v>
      </x:c>
      <x:c r="D1241" s="210" t="s">
        <x:v>1523</x:v>
      </x:c>
      <x:c r="E1241" s="210" t="s">
        <x:v>1510</x:v>
      </x:c>
      <x:c r="F1241" s="20" t="s">
        <x:v>1501</x:v>
      </x:c>
      <x:c r="G1241" s="158" t="e">
        <x:f t="shared" si="248"/>
        <x:v>#VALUE!</x:v>
      </x:c>
      <x:c r="H1241" s="158">
        <x:f t="shared" si="248"/>
        <x:v>0</x:v>
      </x:c>
      <x:c r="I1241" s="285" t="e">
        <x:f t="shared" si="248"/>
        <x:v>#VALUE!</x:v>
      </x:c>
      <x:c r="J1241" s="106" t="e">
        <x:v>#VALUE!</x:v>
      </x:c>
      <x:c r="K1241" s="73" t="e">
        <x:v>#VALUE!</x:v>
      </x:c>
      <x:c r="L1241" s="68" t="e">
        <x:v>#VALUE!</x:v>
      </x:c>
      <x:c r="M1241" s="73" t="e">
        <x:v>#VALUE!</x:v>
      </x:c>
      <x:c r="N1241" s="159">
        <x:v>0</x:v>
      </x:c>
      <x:c r="O1241" s="106" t="e">
        <x:v>#VALUE!</x:v>
      </x:c>
      <x:c r="P1241" s="73" t="e">
        <x:f t="shared" si="240"/>
        <x:v>#VALUE!</x:v>
      </x:c>
      <x:c r="Q1241" s="68" t="e">
        <x:v>#VALUE!</x:v>
      </x:c>
      <x:c r="R1241" s="73" t="e">
        <x:f t="shared" si="241"/>
        <x:v>#VALUE!</x:v>
      </x:c>
      <x:c r="S1241" s="68" t="e">
        <x:v>#VALUE!</x:v>
      </x:c>
      <x:c r="T1241" s="73" t="e">
        <x:f t="shared" si="242"/>
        <x:v>#VALUE!</x:v>
      </x:c>
      <x:c r="U1241" s="26" t="e">
        <x:v>#VALUE!</x:v>
      </x:c>
      <x:c r="V1241" s="26">
        <x:f t="shared" si="243"/>
        <x:v>0</x:v>
      </x:c>
      <x:c r="W1241" s="73" t="e">
        <x:f t="shared" si="244"/>
        <x:v>#VALUE!</x:v>
      </x:c>
      <x:c r="X1241" s="74" t="e">
        <x:f t="shared" si="245"/>
        <x:v>#VALUE!</x:v>
      </x:c>
      <x:c r="Y1241" s="68" t="e">
        <x:f t="shared" si="246"/>
        <x:v>#VALUE!</x:v>
      </x:c>
      <x:c r="Z1241" s="68" t="e">
        <x:f t="shared" si="247"/>
        <x:v>#VALUE!</x:v>
      </x:c>
    </x:row>
    <x:row r="1242" spans="1:29">
      <x:c r="A1242" s="118">
        <x:v>129</x:v>
      </x:c>
      <x:c r="C1242" s="113">
        <x:v>10</x:v>
      </x:c>
      <x:c r="D1242" s="210" t="s">
        <x:v>1482</x:v>
      </x:c>
      <x:c r="E1242" s="210" t="s">
        <x:v>1510</x:v>
      </x:c>
      <x:c r="F1242" s="20" t="s">
        <x:v>1483</x:v>
      </x:c>
      <x:c r="G1242" s="158" t="e">
        <x:f t="shared" ref="G1242:I1269" si="249">SUMIFS(U:U,$D:$D,$D1242,$C:$C,$C1242-1)</x:f>
        <x:v>#VALUE!</x:v>
      </x:c>
      <x:c r="H1242" s="158">
        <x:f t="shared" si="249"/>
        <x:v>0</x:v>
      </x:c>
      <x:c r="I1242" s="285" t="e">
        <x:f t="shared" si="249"/>
        <x:v>#VALUE!</x:v>
      </x:c>
      <x:c r="J1242" s="106" t="e">
        <x:v>#VALUE!</x:v>
      </x:c>
      <x:c r="K1242" s="73" t="e">
        <x:v>#VALUE!</x:v>
      </x:c>
      <x:c r="L1242" s="68" t="e">
        <x:v>#VALUE!</x:v>
      </x:c>
      <x:c r="M1242" s="73" t="e">
        <x:v>#VALUE!</x:v>
      </x:c>
      <x:c r="N1242" s="159">
        <x:v>0</x:v>
      </x:c>
      <x:c r="O1242" s="106" t="e">
        <x:v>#VALUE!</x:v>
      </x:c>
      <x:c r="P1242" s="73" t="e">
        <x:f t="shared" ref="P1242:P1269" si="250">+IF(O1242&lt;&gt;0,O1242*N1242,)</x:f>
        <x:v>#VALUE!</x:v>
      </x:c>
      <x:c r="Q1242" s="68" t="e">
        <x:v>#VALUE!</x:v>
      </x:c>
      <x:c r="R1242" s="73" t="e">
        <x:f t="shared" ref="R1242:R1269" si="251">+IF(Q1242&lt;&gt;0,Q1242*N1242,)</x:f>
        <x:v>#VALUE!</x:v>
      </x:c>
      <x:c r="S1242" s="68" t="e">
        <x:v>#VALUE!</x:v>
      </x:c>
      <x:c r="T1242" s="73" t="e">
        <x:f t="shared" ref="T1242:T1269" si="252">+IF(S1242&lt;&gt;0,S1242*N1242,)</x:f>
        <x:v>#VALUE!</x:v>
      </x:c>
      <x:c r="U1242" s="26" t="e">
        <x:v>#VALUE!</x:v>
      </x:c>
      <x:c r="V1242" s="26">
        <x:f t="shared" ref="V1242:V1269" si="253">+N1242</x:f>
        <x:v>0</x:v>
      </x:c>
      <x:c r="W1242" s="73" t="e">
        <x:f t="shared" ref="W1242:W1269" si="254">+IF(U1242&lt;&gt;0,U1242*N1242,)</x:f>
        <x:v>#VALUE!</x:v>
      </x:c>
      <x:c r="X1242" s="74" t="e">
        <x:f t="shared" ref="X1242:X1268" si="255">+I1242+K1242-P1242-R1242-W1242-T1242+M1242</x:f>
        <x:v>#VALUE!</x:v>
      </x:c>
      <x:c r="Y1242" s="68" t="e">
        <x:f t="shared" ref="Y1242:Y1269" si="256">+G1242+J1242+L1242-O1242-Q1242-S1242</x:f>
        <x:v>#VALUE!</x:v>
      </x:c>
      <x:c r="Z1242" s="68" t="e">
        <x:f t="shared" ref="Z1242:Z1269" si="257">+U1242-Y1242</x:f>
        <x:v>#VALUE!</x:v>
      </x:c>
    </x:row>
    <x:row r="1243" spans="1:29">
      <x:c r="A1243" s="118">
        <x:v>130</x:v>
      </x:c>
      <x:c r="C1243" s="113">
        <x:v>10</x:v>
      </x:c>
      <x:c r="D1243" s="210" t="s">
        <x:v>1467</x:v>
      </x:c>
      <x:c r="E1243" s="210" t="s">
        <x:v>1510</x:v>
      </x:c>
      <x:c r="F1243" s="20" t="s">
        <x:v>1468</x:v>
      </x:c>
      <x:c r="G1243" s="158" t="e">
        <x:f t="shared" si="249"/>
        <x:v>#VALUE!</x:v>
      </x:c>
      <x:c r="H1243" s="158">
        <x:f t="shared" si="249"/>
        <x:v>0</x:v>
      </x:c>
      <x:c r="I1243" s="285" t="e">
        <x:f t="shared" si="249"/>
        <x:v>#VALUE!</x:v>
      </x:c>
      <x:c r="J1243" s="106" t="e">
        <x:v>#VALUE!</x:v>
      </x:c>
      <x:c r="K1243" s="73" t="e">
        <x:v>#VALUE!</x:v>
      </x:c>
      <x:c r="L1243" s="68" t="e">
        <x:v>#VALUE!</x:v>
      </x:c>
      <x:c r="M1243" s="73" t="e">
        <x:v>#VALUE!</x:v>
      </x:c>
      <x:c r="N1243" s="159">
        <x:v>0</x:v>
      </x:c>
      <x:c r="O1243" s="106" t="e">
        <x:v>#VALUE!</x:v>
      </x:c>
      <x:c r="P1243" s="73" t="e">
        <x:f t="shared" si="250"/>
        <x:v>#VALUE!</x:v>
      </x:c>
      <x:c r="Q1243" s="68" t="e">
        <x:v>#VALUE!</x:v>
      </x:c>
      <x:c r="R1243" s="73" t="e">
        <x:f t="shared" si="251"/>
        <x:v>#VALUE!</x:v>
      </x:c>
      <x:c r="S1243" s="68" t="e">
        <x:v>#VALUE!</x:v>
      </x:c>
      <x:c r="T1243" s="73" t="e">
        <x:f t="shared" si="252"/>
        <x:v>#VALUE!</x:v>
      </x:c>
      <x:c r="U1243" s="26" t="e">
        <x:v>#VALUE!</x:v>
      </x:c>
      <x:c r="V1243" s="26">
        <x:f t="shared" si="253"/>
        <x:v>0</x:v>
      </x:c>
      <x:c r="W1243" s="73" t="e">
        <x:f t="shared" si="254"/>
        <x:v>#VALUE!</x:v>
      </x:c>
      <x:c r="X1243" s="74" t="e">
        <x:f t="shared" si="255"/>
        <x:v>#VALUE!</x:v>
      </x:c>
      <x:c r="Y1243" s="68" t="e">
        <x:f t="shared" si="256"/>
        <x:v>#VALUE!</x:v>
      </x:c>
      <x:c r="Z1243" s="68" t="e">
        <x:f t="shared" si="257"/>
        <x:v>#VALUE!</x:v>
      </x:c>
    </x:row>
    <x:row r="1244" spans="1:29">
      <x:c r="A1244" s="118">
        <x:v>131</x:v>
      </x:c>
      <x:c r="C1244" s="113">
        <x:v>10</x:v>
      </x:c>
      <x:c r="D1244" s="210" t="s">
        <x:v>1484</x:v>
      </x:c>
      <x:c r="E1244" s="210" t="s">
        <x:v>1510</x:v>
      </x:c>
      <x:c r="F1244" s="20" t="s">
        <x:v>1468</x:v>
      </x:c>
      <x:c r="G1244" s="158" t="e">
        <x:f t="shared" si="249"/>
        <x:v>#VALUE!</x:v>
      </x:c>
      <x:c r="H1244" s="158">
        <x:f t="shared" si="249"/>
        <x:v>0</x:v>
      </x:c>
      <x:c r="I1244" s="285" t="e">
        <x:f t="shared" si="249"/>
        <x:v>#VALUE!</x:v>
      </x:c>
      <x:c r="J1244" s="106" t="e">
        <x:v>#VALUE!</x:v>
      </x:c>
      <x:c r="K1244" s="73" t="e">
        <x:v>#VALUE!</x:v>
      </x:c>
      <x:c r="L1244" s="68" t="e">
        <x:v>#VALUE!</x:v>
      </x:c>
      <x:c r="M1244" s="73" t="e">
        <x:v>#VALUE!</x:v>
      </x:c>
      <x:c r="N1244" s="159">
        <x:v>0</x:v>
      </x:c>
      <x:c r="O1244" s="106" t="e">
        <x:v>#VALUE!</x:v>
      </x:c>
      <x:c r="P1244" s="73" t="e">
        <x:f t="shared" si="250"/>
        <x:v>#VALUE!</x:v>
      </x:c>
      <x:c r="Q1244" s="68" t="e">
        <x:v>#VALUE!</x:v>
      </x:c>
      <x:c r="R1244" s="73" t="e">
        <x:f t="shared" si="251"/>
        <x:v>#VALUE!</x:v>
      </x:c>
      <x:c r="S1244" s="68" t="e">
        <x:v>#VALUE!</x:v>
      </x:c>
      <x:c r="T1244" s="73" t="e">
        <x:f t="shared" si="252"/>
        <x:v>#VALUE!</x:v>
      </x:c>
      <x:c r="U1244" s="26" t="e">
        <x:v>#VALUE!</x:v>
      </x:c>
      <x:c r="V1244" s="26">
        <x:f t="shared" si="253"/>
        <x:v>0</x:v>
      </x:c>
      <x:c r="W1244" s="73" t="e">
        <x:f t="shared" si="254"/>
        <x:v>#VALUE!</x:v>
      </x:c>
      <x:c r="X1244" s="74" t="e">
        <x:f t="shared" si="255"/>
        <x:v>#VALUE!</x:v>
      </x:c>
      <x:c r="Y1244" s="68" t="e">
        <x:f t="shared" si="256"/>
        <x:v>#VALUE!</x:v>
      </x:c>
      <x:c r="Z1244" s="68" t="e">
        <x:f t="shared" si="257"/>
        <x:v>#VALUE!</x:v>
      </x:c>
    </x:row>
    <x:row r="1245" spans="1:29">
      <x:c r="A1245" s="118">
        <x:v>132</x:v>
      </x:c>
      <x:c r="C1245" s="113">
        <x:v>10</x:v>
      </x:c>
      <x:c r="D1245" s="210" t="s">
        <x:v>1485</x:v>
      </x:c>
      <x:c r="E1245" s="210" t="s">
        <x:v>1510</x:v>
      </x:c>
      <x:c r="F1245" s="20" t="s">
        <x:v>1468</x:v>
      </x:c>
      <x:c r="G1245" s="158" t="e">
        <x:f t="shared" si="249"/>
        <x:v>#VALUE!</x:v>
      </x:c>
      <x:c r="H1245" s="158">
        <x:f t="shared" si="249"/>
        <x:v>0</x:v>
      </x:c>
      <x:c r="I1245" s="285" t="e">
        <x:f t="shared" si="249"/>
        <x:v>#VALUE!</x:v>
      </x:c>
      <x:c r="J1245" s="106" t="e">
        <x:v>#VALUE!</x:v>
      </x:c>
      <x:c r="K1245" s="73" t="e">
        <x:v>#VALUE!</x:v>
      </x:c>
      <x:c r="L1245" s="68" t="e">
        <x:v>#VALUE!</x:v>
      </x:c>
      <x:c r="M1245" s="73" t="e">
        <x:v>#VALUE!</x:v>
      </x:c>
      <x:c r="N1245" s="159">
        <x:v>0</x:v>
      </x:c>
      <x:c r="O1245" s="106" t="e">
        <x:v>#VALUE!</x:v>
      </x:c>
      <x:c r="P1245" s="73" t="e">
        <x:f t="shared" si="250"/>
        <x:v>#VALUE!</x:v>
      </x:c>
      <x:c r="Q1245" s="68" t="e">
        <x:v>#VALUE!</x:v>
      </x:c>
      <x:c r="R1245" s="73" t="e">
        <x:f t="shared" si="251"/>
        <x:v>#VALUE!</x:v>
      </x:c>
      <x:c r="S1245" s="68" t="e">
        <x:v>#VALUE!</x:v>
      </x:c>
      <x:c r="T1245" s="73" t="e">
        <x:f t="shared" si="252"/>
        <x:v>#VALUE!</x:v>
      </x:c>
      <x:c r="U1245" s="26" t="e">
        <x:v>#VALUE!</x:v>
      </x:c>
      <x:c r="V1245" s="26">
        <x:f t="shared" si="253"/>
        <x:v>0</x:v>
      </x:c>
      <x:c r="W1245" s="73" t="e">
        <x:f t="shared" si="254"/>
        <x:v>#VALUE!</x:v>
      </x:c>
      <x:c r="X1245" s="74" t="e">
        <x:f t="shared" si="255"/>
        <x:v>#VALUE!</x:v>
      </x:c>
      <x:c r="Y1245" s="68" t="e">
        <x:f t="shared" si="256"/>
        <x:v>#VALUE!</x:v>
      </x:c>
      <x:c r="Z1245" s="68" t="e">
        <x:f t="shared" si="257"/>
        <x:v>#VALUE!</x:v>
      </x:c>
    </x:row>
    <x:row r="1246" spans="1:29">
      <x:c r="A1246" s="118">
        <x:v>133</x:v>
      </x:c>
      <x:c r="C1246" s="113">
        <x:v>10</x:v>
      </x:c>
      <x:c r="D1246" s="210" t="s">
        <x:v>1486</x:v>
      </x:c>
      <x:c r="E1246" s="210" t="s">
        <x:v>1510</x:v>
      </x:c>
      <x:c r="F1246" s="20" t="s">
        <x:v>1487</x:v>
      </x:c>
      <x:c r="G1246" s="158" t="e">
        <x:f t="shared" si="249"/>
        <x:v>#VALUE!</x:v>
      </x:c>
      <x:c r="H1246" s="158">
        <x:f t="shared" si="249"/>
        <x:v>0</x:v>
      </x:c>
      <x:c r="I1246" s="285" t="e">
        <x:f t="shared" si="249"/>
        <x:v>#VALUE!</x:v>
      </x:c>
      <x:c r="J1246" s="106" t="e">
        <x:v>#VALUE!</x:v>
      </x:c>
      <x:c r="K1246" s="73" t="e">
        <x:v>#VALUE!</x:v>
      </x:c>
      <x:c r="L1246" s="68" t="e">
        <x:v>#VALUE!</x:v>
      </x:c>
      <x:c r="M1246" s="73" t="e">
        <x:v>#VALUE!</x:v>
      </x:c>
      <x:c r="N1246" s="159">
        <x:v>0</x:v>
      </x:c>
      <x:c r="O1246" s="106" t="e">
        <x:v>#VALUE!</x:v>
      </x:c>
      <x:c r="P1246" s="73" t="e">
        <x:f t="shared" si="250"/>
        <x:v>#VALUE!</x:v>
      </x:c>
      <x:c r="Q1246" s="68" t="e">
        <x:v>#VALUE!</x:v>
      </x:c>
      <x:c r="R1246" s="73" t="e">
        <x:f t="shared" si="251"/>
        <x:v>#VALUE!</x:v>
      </x:c>
      <x:c r="S1246" s="68" t="e">
        <x:v>#VALUE!</x:v>
      </x:c>
      <x:c r="T1246" s="73" t="e">
        <x:f t="shared" si="252"/>
        <x:v>#VALUE!</x:v>
      </x:c>
      <x:c r="U1246" s="26" t="e">
        <x:v>#VALUE!</x:v>
      </x:c>
      <x:c r="V1246" s="26">
        <x:f t="shared" si="253"/>
        <x:v>0</x:v>
      </x:c>
      <x:c r="W1246" s="73" t="e">
        <x:f t="shared" si="254"/>
        <x:v>#VALUE!</x:v>
      </x:c>
      <x:c r="X1246" s="74" t="e">
        <x:f t="shared" si="255"/>
        <x:v>#VALUE!</x:v>
      </x:c>
      <x:c r="Y1246" s="68" t="e">
        <x:f t="shared" si="256"/>
        <x:v>#VALUE!</x:v>
      </x:c>
      <x:c r="Z1246" s="68" t="e">
        <x:f t="shared" si="257"/>
        <x:v>#VALUE!</x:v>
      </x:c>
    </x:row>
    <x:row r="1247" spans="1:29">
      <x:c r="A1247" s="118">
        <x:v>134</x:v>
      </x:c>
      <x:c r="C1247" s="113">
        <x:v>10</x:v>
      </x:c>
      <x:c r="D1247" s="210" t="s">
        <x:v>1488</x:v>
      </x:c>
      <x:c r="E1247" s="210" t="s">
        <x:v>1510</x:v>
      </x:c>
      <x:c r="F1247" s="20" t="s">
        <x:v>1468</x:v>
      </x:c>
      <x:c r="G1247" s="158" t="e">
        <x:f t="shared" si="249"/>
        <x:v>#VALUE!</x:v>
      </x:c>
      <x:c r="H1247" s="158">
        <x:f t="shared" si="249"/>
        <x:v>0</x:v>
      </x:c>
      <x:c r="I1247" s="285" t="e">
        <x:f t="shared" si="249"/>
        <x:v>#VALUE!</x:v>
      </x:c>
      <x:c r="J1247" s="106" t="e">
        <x:v>#VALUE!</x:v>
      </x:c>
      <x:c r="K1247" s="73" t="e">
        <x:v>#VALUE!</x:v>
      </x:c>
      <x:c r="L1247" s="68" t="e">
        <x:v>#VALUE!</x:v>
      </x:c>
      <x:c r="M1247" s="73" t="e">
        <x:v>#VALUE!</x:v>
      </x:c>
      <x:c r="N1247" s="159">
        <x:v>0</x:v>
      </x:c>
      <x:c r="O1247" s="106" t="e">
        <x:v>#VALUE!</x:v>
      </x:c>
      <x:c r="P1247" s="73" t="e">
        <x:f t="shared" si="250"/>
        <x:v>#VALUE!</x:v>
      </x:c>
      <x:c r="Q1247" s="68" t="e">
        <x:v>#VALUE!</x:v>
      </x:c>
      <x:c r="R1247" s="73" t="e">
        <x:f t="shared" si="251"/>
        <x:v>#VALUE!</x:v>
      </x:c>
      <x:c r="S1247" s="68" t="e">
        <x:v>#VALUE!</x:v>
      </x:c>
      <x:c r="T1247" s="73" t="e">
        <x:f t="shared" si="252"/>
        <x:v>#VALUE!</x:v>
      </x:c>
      <x:c r="U1247" s="26" t="e">
        <x:v>#VALUE!</x:v>
      </x:c>
      <x:c r="V1247" s="26">
        <x:f t="shared" si="253"/>
        <x:v>0</x:v>
      </x:c>
      <x:c r="W1247" s="73" t="e">
        <x:f t="shared" si="254"/>
        <x:v>#VALUE!</x:v>
      </x:c>
      <x:c r="X1247" s="74" t="e">
        <x:f t="shared" si="255"/>
        <x:v>#VALUE!</x:v>
      </x:c>
      <x:c r="Y1247" s="68" t="e">
        <x:f t="shared" si="256"/>
        <x:v>#VALUE!</x:v>
      </x:c>
      <x:c r="Z1247" s="68" t="e">
        <x:f t="shared" si="257"/>
        <x:v>#VALUE!</x:v>
      </x:c>
    </x:row>
    <x:row r="1248" spans="1:29">
      <x:c r="A1248" s="118">
        <x:v>135</x:v>
      </x:c>
      <x:c r="C1248" s="113">
        <x:v>10</x:v>
      </x:c>
      <x:c r="D1248" s="210" t="s">
        <x:v>1489</x:v>
      </x:c>
      <x:c r="E1248" s="210" t="s">
        <x:v>1510</x:v>
      </x:c>
      <x:c r="F1248" s="20" t="s">
        <x:v>1468</x:v>
      </x:c>
      <x:c r="G1248" s="158" t="e">
        <x:f t="shared" si="249"/>
        <x:v>#VALUE!</x:v>
      </x:c>
      <x:c r="H1248" s="158">
        <x:f t="shared" si="249"/>
        <x:v>0</x:v>
      </x:c>
      <x:c r="I1248" s="285" t="e">
        <x:f t="shared" si="249"/>
        <x:v>#VALUE!</x:v>
      </x:c>
      <x:c r="J1248" s="106" t="e">
        <x:v>#VALUE!</x:v>
      </x:c>
      <x:c r="K1248" s="73" t="e">
        <x:v>#VALUE!</x:v>
      </x:c>
      <x:c r="L1248" s="68" t="e">
        <x:v>#VALUE!</x:v>
      </x:c>
      <x:c r="M1248" s="73" t="e">
        <x:v>#VALUE!</x:v>
      </x:c>
      <x:c r="N1248" s="159">
        <x:v>0</x:v>
      </x:c>
      <x:c r="O1248" s="106" t="e">
        <x:v>#VALUE!</x:v>
      </x:c>
      <x:c r="P1248" s="73" t="e">
        <x:f t="shared" si="250"/>
        <x:v>#VALUE!</x:v>
      </x:c>
      <x:c r="Q1248" s="68" t="e">
        <x:v>#VALUE!</x:v>
      </x:c>
      <x:c r="R1248" s="73" t="e">
        <x:f t="shared" si="251"/>
        <x:v>#VALUE!</x:v>
      </x:c>
      <x:c r="S1248" s="68" t="e">
        <x:v>#VALUE!</x:v>
      </x:c>
      <x:c r="T1248" s="73" t="e">
        <x:f t="shared" si="252"/>
        <x:v>#VALUE!</x:v>
      </x:c>
      <x:c r="U1248" s="26" t="e">
        <x:v>#VALUE!</x:v>
      </x:c>
      <x:c r="V1248" s="26">
        <x:f t="shared" si="253"/>
        <x:v>0</x:v>
      </x:c>
      <x:c r="W1248" s="73" t="e">
        <x:f t="shared" si="254"/>
        <x:v>#VALUE!</x:v>
      </x:c>
      <x:c r="X1248" s="74" t="e">
        <x:f t="shared" si="255"/>
        <x:v>#VALUE!</x:v>
      </x:c>
      <x:c r="Y1248" s="68" t="e">
        <x:f t="shared" si="256"/>
        <x:v>#VALUE!</x:v>
      </x:c>
      <x:c r="Z1248" s="68" t="e">
        <x:f t="shared" si="257"/>
        <x:v>#VALUE!</x:v>
      </x:c>
    </x:row>
    <x:row r="1249" spans="1:26">
      <x:c r="A1249" s="118">
        <x:v>136</x:v>
      </x:c>
      <x:c r="C1249" s="113">
        <x:v>10</x:v>
      </x:c>
      <x:c r="D1249" s="210" t="s">
        <x:v>1490</x:v>
      </x:c>
      <x:c r="E1249" s="210" t="s">
        <x:v>1510</x:v>
      </x:c>
      <x:c r="F1249" s="20" t="s">
        <x:v>1491</x:v>
      </x:c>
      <x:c r="G1249" s="158" t="e">
        <x:f t="shared" si="249"/>
        <x:v>#VALUE!</x:v>
      </x:c>
      <x:c r="H1249" s="158">
        <x:f t="shared" si="249"/>
        <x:v>0</x:v>
      </x:c>
      <x:c r="I1249" s="285" t="e">
        <x:f t="shared" si="249"/>
        <x:v>#VALUE!</x:v>
      </x:c>
      <x:c r="J1249" s="106" t="e">
        <x:v>#VALUE!</x:v>
      </x:c>
      <x:c r="K1249" s="73" t="e">
        <x:v>#VALUE!</x:v>
      </x:c>
      <x:c r="L1249" s="68" t="e">
        <x:v>#VALUE!</x:v>
      </x:c>
      <x:c r="M1249" s="73" t="e">
        <x:v>#VALUE!</x:v>
      </x:c>
      <x:c r="N1249" s="159">
        <x:v>0</x:v>
      </x:c>
      <x:c r="O1249" s="106" t="e">
        <x:v>#VALUE!</x:v>
      </x:c>
      <x:c r="P1249" s="73" t="e">
        <x:f t="shared" si="250"/>
        <x:v>#VALUE!</x:v>
      </x:c>
      <x:c r="Q1249" s="68" t="e">
        <x:v>#VALUE!</x:v>
      </x:c>
      <x:c r="R1249" s="73" t="e">
        <x:f t="shared" si="251"/>
        <x:v>#VALUE!</x:v>
      </x:c>
      <x:c r="S1249" s="68" t="e">
        <x:v>#VALUE!</x:v>
      </x:c>
      <x:c r="T1249" s="73" t="e">
        <x:f t="shared" si="252"/>
        <x:v>#VALUE!</x:v>
      </x:c>
      <x:c r="U1249" s="26" t="e">
        <x:v>#VALUE!</x:v>
      </x:c>
      <x:c r="V1249" s="26">
        <x:f t="shared" si="253"/>
        <x:v>0</x:v>
      </x:c>
      <x:c r="W1249" s="73" t="e">
        <x:f t="shared" si="254"/>
        <x:v>#VALUE!</x:v>
      </x:c>
      <x:c r="X1249" s="74" t="e">
        <x:f t="shared" si="255"/>
        <x:v>#VALUE!</x:v>
      </x:c>
      <x:c r="Y1249" s="68" t="e">
        <x:f t="shared" si="256"/>
        <x:v>#VALUE!</x:v>
      </x:c>
      <x:c r="Z1249" s="68" t="e">
        <x:f t="shared" si="257"/>
        <x:v>#VALUE!</x:v>
      </x:c>
    </x:row>
    <x:row r="1250" spans="1:26">
      <x:c r="A1250" s="118">
        <x:v>137</x:v>
      </x:c>
      <x:c r="C1250" s="113">
        <x:v>10</x:v>
      </x:c>
      <x:c r="D1250" s="210" t="s">
        <x:v>1492</x:v>
      </x:c>
      <x:c r="E1250" s="210" t="s">
        <x:v>1510</x:v>
      </x:c>
      <x:c r="F1250" s="20" t="s">
        <x:v>1468</x:v>
      </x:c>
      <x:c r="G1250" s="158" t="e">
        <x:f t="shared" si="249"/>
        <x:v>#VALUE!</x:v>
      </x:c>
      <x:c r="H1250" s="158">
        <x:f t="shared" si="249"/>
        <x:v>0</x:v>
      </x:c>
      <x:c r="I1250" s="285" t="e">
        <x:f t="shared" si="249"/>
        <x:v>#VALUE!</x:v>
      </x:c>
      <x:c r="J1250" s="106" t="e">
        <x:v>#VALUE!</x:v>
      </x:c>
      <x:c r="K1250" s="73" t="e">
        <x:v>#VALUE!</x:v>
      </x:c>
      <x:c r="L1250" s="68" t="e">
        <x:v>#VALUE!</x:v>
      </x:c>
      <x:c r="M1250" s="73" t="e">
        <x:v>#VALUE!</x:v>
      </x:c>
      <x:c r="N1250" s="159">
        <x:v>0</x:v>
      </x:c>
      <x:c r="O1250" s="106" t="e">
        <x:v>#VALUE!</x:v>
      </x:c>
      <x:c r="P1250" s="73" t="e">
        <x:f t="shared" si="250"/>
        <x:v>#VALUE!</x:v>
      </x:c>
      <x:c r="Q1250" s="68" t="e">
        <x:v>#VALUE!</x:v>
      </x:c>
      <x:c r="R1250" s="73" t="e">
        <x:f t="shared" si="251"/>
        <x:v>#VALUE!</x:v>
      </x:c>
      <x:c r="S1250" s="68" t="e">
        <x:v>#VALUE!</x:v>
      </x:c>
      <x:c r="T1250" s="73" t="e">
        <x:f t="shared" si="252"/>
        <x:v>#VALUE!</x:v>
      </x:c>
      <x:c r="U1250" s="26" t="e">
        <x:v>#VALUE!</x:v>
      </x:c>
      <x:c r="V1250" s="26">
        <x:f t="shared" si="253"/>
        <x:v>0</x:v>
      </x:c>
      <x:c r="W1250" s="73" t="e">
        <x:f t="shared" si="254"/>
        <x:v>#VALUE!</x:v>
      </x:c>
      <x:c r="X1250" s="74" t="e">
        <x:f t="shared" si="255"/>
        <x:v>#VALUE!</x:v>
      </x:c>
      <x:c r="Y1250" s="68" t="e">
        <x:f t="shared" si="256"/>
        <x:v>#VALUE!</x:v>
      </x:c>
      <x:c r="Z1250" s="68" t="e">
        <x:f t="shared" si="257"/>
        <x:v>#VALUE!</x:v>
      </x:c>
    </x:row>
    <x:row r="1251" spans="1:26">
      <x:c r="A1251" s="118">
        <x:v>138</x:v>
      </x:c>
      <x:c r="C1251" s="113">
        <x:v>10</x:v>
      </x:c>
      <x:c r="D1251" s="210" t="s">
        <x:v>1493</x:v>
      </x:c>
      <x:c r="E1251" s="210" t="s">
        <x:v>1510</x:v>
      </x:c>
      <x:c r="F1251" s="20" t="s">
        <x:v>1468</x:v>
      </x:c>
      <x:c r="G1251" s="158" t="e">
        <x:f t="shared" si="249"/>
        <x:v>#VALUE!</x:v>
      </x:c>
      <x:c r="H1251" s="158">
        <x:f t="shared" si="249"/>
        <x:v>0</x:v>
      </x:c>
      <x:c r="I1251" s="285" t="e">
        <x:f t="shared" si="249"/>
        <x:v>#VALUE!</x:v>
      </x:c>
      <x:c r="J1251" s="106" t="e">
        <x:v>#VALUE!</x:v>
      </x:c>
      <x:c r="K1251" s="73" t="e">
        <x:v>#VALUE!</x:v>
      </x:c>
      <x:c r="L1251" s="68" t="e">
        <x:v>#VALUE!</x:v>
      </x:c>
      <x:c r="M1251" s="73" t="e">
        <x:v>#VALUE!</x:v>
      </x:c>
      <x:c r="N1251" s="159">
        <x:v>0</x:v>
      </x:c>
      <x:c r="O1251" s="106" t="e">
        <x:v>#VALUE!</x:v>
      </x:c>
      <x:c r="P1251" s="73" t="e">
        <x:f t="shared" si="250"/>
        <x:v>#VALUE!</x:v>
      </x:c>
      <x:c r="Q1251" s="68" t="e">
        <x:v>#VALUE!</x:v>
      </x:c>
      <x:c r="R1251" s="73" t="e">
        <x:f t="shared" si="251"/>
        <x:v>#VALUE!</x:v>
      </x:c>
      <x:c r="S1251" s="68" t="e">
        <x:v>#VALUE!</x:v>
      </x:c>
      <x:c r="T1251" s="73" t="e">
        <x:f t="shared" si="252"/>
        <x:v>#VALUE!</x:v>
      </x:c>
      <x:c r="U1251" s="26" t="e">
        <x:v>#VALUE!</x:v>
      </x:c>
      <x:c r="V1251" s="26">
        <x:f t="shared" si="253"/>
        <x:v>0</x:v>
      </x:c>
      <x:c r="W1251" s="73" t="e">
        <x:f t="shared" si="254"/>
        <x:v>#VALUE!</x:v>
      </x:c>
      <x:c r="X1251" s="74" t="e">
        <x:f t="shared" si="255"/>
        <x:v>#VALUE!</x:v>
      </x:c>
      <x:c r="Y1251" s="68" t="e">
        <x:f t="shared" si="256"/>
        <x:v>#VALUE!</x:v>
      </x:c>
      <x:c r="Z1251" s="68" t="e">
        <x:f t="shared" si="257"/>
        <x:v>#VALUE!</x:v>
      </x:c>
    </x:row>
    <x:row r="1252" spans="1:26">
      <x:c r="A1252" s="118">
        <x:v>139</x:v>
      </x:c>
      <x:c r="C1252" s="113">
        <x:v>10</x:v>
      </x:c>
      <x:c r="D1252" s="210" t="s">
        <x:v>1518</x:v>
      </x:c>
      <x:c r="E1252" s="210" t="s">
        <x:v>1510</x:v>
      </x:c>
      <x:c r="F1252" s="20" t="s">
        <x:v>1468</x:v>
      </x:c>
      <x:c r="G1252" s="158" t="e">
        <x:f t="shared" si="249"/>
        <x:v>#VALUE!</x:v>
      </x:c>
      <x:c r="H1252" s="158">
        <x:f t="shared" si="249"/>
        <x:v>0</x:v>
      </x:c>
      <x:c r="I1252" s="285" t="e">
        <x:f t="shared" si="249"/>
        <x:v>#VALUE!</x:v>
      </x:c>
      <x:c r="J1252" s="106" t="e">
        <x:v>#VALUE!</x:v>
      </x:c>
      <x:c r="K1252" s="73" t="e">
        <x:v>#VALUE!</x:v>
      </x:c>
      <x:c r="L1252" s="68" t="e">
        <x:v>#VALUE!</x:v>
      </x:c>
      <x:c r="M1252" s="73" t="e">
        <x:v>#VALUE!</x:v>
      </x:c>
      <x:c r="N1252" s="159">
        <x:v>0</x:v>
      </x:c>
      <x:c r="O1252" s="106" t="e">
        <x:v>#VALUE!</x:v>
      </x:c>
      <x:c r="P1252" s="73" t="e">
        <x:f t="shared" si="250"/>
        <x:v>#VALUE!</x:v>
      </x:c>
      <x:c r="Q1252" s="68" t="e">
        <x:v>#VALUE!</x:v>
      </x:c>
      <x:c r="R1252" s="73" t="e">
        <x:f t="shared" si="251"/>
        <x:v>#VALUE!</x:v>
      </x:c>
      <x:c r="S1252" s="68" t="e">
        <x:v>#VALUE!</x:v>
      </x:c>
      <x:c r="T1252" s="73" t="e">
        <x:f t="shared" si="252"/>
        <x:v>#VALUE!</x:v>
      </x:c>
      <x:c r="U1252" s="26" t="e">
        <x:v>#VALUE!</x:v>
      </x:c>
      <x:c r="V1252" s="26">
        <x:f t="shared" si="253"/>
        <x:v>0</x:v>
      </x:c>
      <x:c r="W1252" s="73" t="e">
        <x:f t="shared" si="254"/>
        <x:v>#VALUE!</x:v>
      </x:c>
      <x:c r="X1252" s="74" t="e">
        <x:f t="shared" si="255"/>
        <x:v>#VALUE!</x:v>
      </x:c>
      <x:c r="Y1252" s="68" t="e">
        <x:f t="shared" si="256"/>
        <x:v>#VALUE!</x:v>
      </x:c>
      <x:c r="Z1252" s="68" t="e">
        <x:f t="shared" si="257"/>
        <x:v>#VALUE!</x:v>
      </x:c>
    </x:row>
    <x:row r="1253" spans="1:26">
      <x:c r="A1253" s="118">
        <x:v>140</x:v>
      </x:c>
      <x:c r="C1253" s="113">
        <x:v>10</x:v>
      </x:c>
      <x:c r="D1253" s="210" t="s">
        <x:v>1434</x:v>
      </x:c>
      <x:c r="E1253" s="210" t="s">
        <x:v>1510</x:v>
      </x:c>
      <x:c r="F1253" s="20" t="s">
        <x:v>1468</x:v>
      </x:c>
      <x:c r="G1253" s="158" t="e">
        <x:f t="shared" si="249"/>
        <x:v>#VALUE!</x:v>
      </x:c>
      <x:c r="H1253" s="158">
        <x:f t="shared" si="249"/>
        <x:v>0</x:v>
      </x:c>
      <x:c r="I1253" s="285" t="e">
        <x:f t="shared" si="249"/>
        <x:v>#VALUE!</x:v>
      </x:c>
      <x:c r="J1253" s="106" t="e">
        <x:v>#VALUE!</x:v>
      </x:c>
      <x:c r="K1253" s="73" t="e">
        <x:v>#VALUE!</x:v>
      </x:c>
      <x:c r="L1253" s="68" t="e">
        <x:v>#VALUE!</x:v>
      </x:c>
      <x:c r="M1253" s="73" t="e">
        <x:v>#VALUE!</x:v>
      </x:c>
      <x:c r="N1253" s="159">
        <x:v>0</x:v>
      </x:c>
      <x:c r="O1253" s="106" t="e">
        <x:v>#VALUE!</x:v>
      </x:c>
      <x:c r="P1253" s="73" t="e">
        <x:f t="shared" si="250"/>
        <x:v>#VALUE!</x:v>
      </x:c>
      <x:c r="Q1253" s="68" t="e">
        <x:v>#VALUE!</x:v>
      </x:c>
      <x:c r="R1253" s="73" t="e">
        <x:f t="shared" si="251"/>
        <x:v>#VALUE!</x:v>
      </x:c>
      <x:c r="S1253" s="68" t="e">
        <x:v>#VALUE!</x:v>
      </x:c>
      <x:c r="T1253" s="73" t="e">
        <x:f t="shared" si="252"/>
        <x:v>#VALUE!</x:v>
      </x:c>
      <x:c r="U1253" s="26" t="e">
        <x:v>#VALUE!</x:v>
      </x:c>
      <x:c r="V1253" s="26">
        <x:f t="shared" si="253"/>
        <x:v>0</x:v>
      </x:c>
      <x:c r="W1253" s="73" t="e">
        <x:f t="shared" si="254"/>
        <x:v>#VALUE!</x:v>
      </x:c>
      <x:c r="X1253" s="74" t="e">
        <x:f t="shared" si="255"/>
        <x:v>#VALUE!</x:v>
      </x:c>
      <x:c r="Y1253" s="68" t="e">
        <x:f t="shared" si="256"/>
        <x:v>#VALUE!</x:v>
      </x:c>
      <x:c r="Z1253" s="68" t="e">
        <x:f t="shared" si="257"/>
        <x:v>#VALUE!</x:v>
      </x:c>
    </x:row>
    <x:row r="1254" spans="1:26">
      <x:c r="A1254" s="118">
        <x:v>141</x:v>
      </x:c>
      <x:c r="C1254" s="113">
        <x:v>10</x:v>
      </x:c>
      <x:c r="D1254" s="210" t="s">
        <x:v>1494</x:v>
      </x:c>
      <x:c r="E1254" s="210" t="s">
        <x:v>1510</x:v>
      </x:c>
      <x:c r="F1254" s="20" t="s">
        <x:v>1495</x:v>
      </x:c>
      <x:c r="G1254" s="158" t="e">
        <x:f t="shared" si="249"/>
        <x:v>#VALUE!</x:v>
      </x:c>
      <x:c r="H1254" s="158">
        <x:f t="shared" si="249"/>
        <x:v>0</x:v>
      </x:c>
      <x:c r="I1254" s="285" t="e">
        <x:f t="shared" si="249"/>
        <x:v>#VALUE!</x:v>
      </x:c>
      <x:c r="J1254" s="106" t="e">
        <x:v>#VALUE!</x:v>
      </x:c>
      <x:c r="K1254" s="73" t="e">
        <x:v>#VALUE!</x:v>
      </x:c>
      <x:c r="L1254" s="68" t="e">
        <x:v>#VALUE!</x:v>
      </x:c>
      <x:c r="M1254" s="73" t="e">
        <x:v>#VALUE!</x:v>
      </x:c>
      <x:c r="N1254" s="159">
        <x:v>0</x:v>
      </x:c>
      <x:c r="O1254" s="106" t="e">
        <x:v>#VALUE!</x:v>
      </x:c>
      <x:c r="P1254" s="73" t="e">
        <x:f t="shared" si="250"/>
        <x:v>#VALUE!</x:v>
      </x:c>
      <x:c r="Q1254" s="68" t="e">
        <x:v>#VALUE!</x:v>
      </x:c>
      <x:c r="R1254" s="73" t="e">
        <x:f t="shared" si="251"/>
        <x:v>#VALUE!</x:v>
      </x:c>
      <x:c r="S1254" s="68" t="e">
        <x:v>#VALUE!</x:v>
      </x:c>
      <x:c r="T1254" s="73" t="e">
        <x:f t="shared" si="252"/>
        <x:v>#VALUE!</x:v>
      </x:c>
      <x:c r="U1254" s="26" t="e">
        <x:v>#VALUE!</x:v>
      </x:c>
      <x:c r="V1254" s="26">
        <x:f t="shared" si="253"/>
        <x:v>0</x:v>
      </x:c>
      <x:c r="W1254" s="73" t="e">
        <x:f t="shared" si="254"/>
        <x:v>#VALUE!</x:v>
      </x:c>
      <x:c r="X1254" s="74" t="e">
        <x:f t="shared" si="255"/>
        <x:v>#VALUE!</x:v>
      </x:c>
      <x:c r="Y1254" s="68" t="e">
        <x:f t="shared" si="256"/>
        <x:v>#VALUE!</x:v>
      </x:c>
      <x:c r="Z1254" s="68" t="e">
        <x:f t="shared" si="257"/>
        <x:v>#VALUE!</x:v>
      </x:c>
    </x:row>
    <x:row r="1255" spans="1:26">
      <x:c r="A1255" s="118">
        <x:v>142</x:v>
      </x:c>
      <x:c r="C1255" s="113">
        <x:v>10</x:v>
      </x:c>
      <x:c r="D1255" s="210" t="s">
        <x:v>1469</x:v>
      </x:c>
      <x:c r="E1255" s="210" t="s">
        <x:v>1510</x:v>
      </x:c>
      <x:c r="F1255" s="20" t="s">
        <x:v>1468</x:v>
      </x:c>
      <x:c r="G1255" s="158" t="e">
        <x:f t="shared" si="249"/>
        <x:v>#VALUE!</x:v>
      </x:c>
      <x:c r="H1255" s="158">
        <x:f t="shared" si="249"/>
        <x:v>0</x:v>
      </x:c>
      <x:c r="I1255" s="285" t="e">
        <x:f t="shared" si="249"/>
        <x:v>#VALUE!</x:v>
      </x:c>
      <x:c r="J1255" s="106" t="e">
        <x:v>#VALUE!</x:v>
      </x:c>
      <x:c r="K1255" s="73" t="e">
        <x:v>#VALUE!</x:v>
      </x:c>
      <x:c r="L1255" s="68" t="e">
        <x:v>#VALUE!</x:v>
      </x:c>
      <x:c r="M1255" s="73" t="e">
        <x:v>#VALUE!</x:v>
      </x:c>
      <x:c r="N1255" s="159">
        <x:v>0</x:v>
      </x:c>
      <x:c r="O1255" s="106" t="e">
        <x:v>#VALUE!</x:v>
      </x:c>
      <x:c r="P1255" s="73" t="e">
        <x:f t="shared" si="250"/>
        <x:v>#VALUE!</x:v>
      </x:c>
      <x:c r="Q1255" s="68" t="e">
        <x:v>#VALUE!</x:v>
      </x:c>
      <x:c r="R1255" s="73" t="e">
        <x:f t="shared" si="251"/>
        <x:v>#VALUE!</x:v>
      </x:c>
      <x:c r="S1255" s="68" t="e">
        <x:v>#VALUE!</x:v>
      </x:c>
      <x:c r="T1255" s="73" t="e">
        <x:f t="shared" si="252"/>
        <x:v>#VALUE!</x:v>
      </x:c>
      <x:c r="U1255" s="26" t="e">
        <x:v>#VALUE!</x:v>
      </x:c>
      <x:c r="V1255" s="26">
        <x:f t="shared" si="253"/>
        <x:v>0</x:v>
      </x:c>
      <x:c r="W1255" s="73" t="e">
        <x:f t="shared" si="254"/>
        <x:v>#VALUE!</x:v>
      </x:c>
      <x:c r="X1255" s="74" t="e">
        <x:f t="shared" si="255"/>
        <x:v>#VALUE!</x:v>
      </x:c>
      <x:c r="Y1255" s="68" t="e">
        <x:f t="shared" si="256"/>
        <x:v>#VALUE!</x:v>
      </x:c>
      <x:c r="Z1255" s="68" t="e">
        <x:f t="shared" si="257"/>
        <x:v>#VALUE!</x:v>
      </x:c>
    </x:row>
    <x:row r="1256" spans="1:26">
      <x:c r="A1256" s="118">
        <x:v>143</x:v>
      </x:c>
      <x:c r="C1256" s="113">
        <x:v>10</x:v>
      </x:c>
      <x:c r="D1256" s="210" t="s">
        <x:v>1470</x:v>
      </x:c>
      <x:c r="E1256" s="210" t="s">
        <x:v>1510</x:v>
      </x:c>
      <x:c r="F1256" s="20" t="s">
        <x:v>1471</x:v>
      </x:c>
      <x:c r="G1256" s="158" t="e">
        <x:f t="shared" si="249"/>
        <x:v>#VALUE!</x:v>
      </x:c>
      <x:c r="H1256" s="158">
        <x:f t="shared" si="249"/>
        <x:v>0</x:v>
      </x:c>
      <x:c r="I1256" s="285" t="e">
        <x:f t="shared" si="249"/>
        <x:v>#VALUE!</x:v>
      </x:c>
      <x:c r="J1256" s="106" t="e">
        <x:v>#VALUE!</x:v>
      </x:c>
      <x:c r="K1256" s="73" t="e">
        <x:v>#VALUE!</x:v>
      </x:c>
      <x:c r="L1256" s="68" t="e">
        <x:v>#VALUE!</x:v>
      </x:c>
      <x:c r="M1256" s="73" t="e">
        <x:v>#VALUE!</x:v>
      </x:c>
      <x:c r="N1256" s="159">
        <x:v>0</x:v>
      </x:c>
      <x:c r="O1256" s="106" t="e">
        <x:v>#VALUE!</x:v>
      </x:c>
      <x:c r="P1256" s="73" t="e">
        <x:f t="shared" si="250"/>
        <x:v>#VALUE!</x:v>
      </x:c>
      <x:c r="Q1256" s="68" t="e">
        <x:v>#VALUE!</x:v>
      </x:c>
      <x:c r="R1256" s="73" t="e">
        <x:f t="shared" si="251"/>
        <x:v>#VALUE!</x:v>
      </x:c>
      <x:c r="S1256" s="68" t="e">
        <x:v>#VALUE!</x:v>
      </x:c>
      <x:c r="T1256" s="73" t="e">
        <x:f t="shared" si="252"/>
        <x:v>#VALUE!</x:v>
      </x:c>
      <x:c r="U1256" s="26" t="e">
        <x:v>#VALUE!</x:v>
      </x:c>
      <x:c r="V1256" s="26">
        <x:f t="shared" si="253"/>
        <x:v>0</x:v>
      </x:c>
      <x:c r="W1256" s="73" t="e">
        <x:f t="shared" si="254"/>
        <x:v>#VALUE!</x:v>
      </x:c>
      <x:c r="X1256" s="74" t="e">
        <x:f t="shared" si="255"/>
        <x:v>#VALUE!</x:v>
      </x:c>
      <x:c r="Y1256" s="68" t="e">
        <x:f t="shared" si="256"/>
        <x:v>#VALUE!</x:v>
      </x:c>
      <x:c r="Z1256" s="68" t="e">
        <x:f t="shared" si="257"/>
        <x:v>#VALUE!</x:v>
      </x:c>
    </x:row>
    <x:row r="1257" spans="1:26">
      <x:c r="A1257" s="118">
        <x:v>144</x:v>
      </x:c>
      <x:c r="C1257" s="113">
        <x:v>10</x:v>
      </x:c>
      <x:c r="D1257" s="210" t="s">
        <x:v>1460</x:v>
      </x:c>
      <x:c r="E1257" s="210" t="s">
        <x:v>1510</x:v>
      </x:c>
      <x:c r="F1257" s="20" t="s">
        <x:v>1461</x:v>
      </x:c>
      <x:c r="G1257" s="158" t="e">
        <x:f t="shared" si="249"/>
        <x:v>#VALUE!</x:v>
      </x:c>
      <x:c r="H1257" s="158">
        <x:f t="shared" si="249"/>
        <x:v>0</x:v>
      </x:c>
      <x:c r="I1257" s="285" t="e">
        <x:f t="shared" si="249"/>
        <x:v>#VALUE!</x:v>
      </x:c>
      <x:c r="J1257" s="106" t="e">
        <x:v>#VALUE!</x:v>
      </x:c>
      <x:c r="K1257" s="73" t="e">
        <x:v>#VALUE!</x:v>
      </x:c>
      <x:c r="L1257" s="68" t="e">
        <x:v>#VALUE!</x:v>
      </x:c>
      <x:c r="M1257" s="73" t="e">
        <x:v>#VALUE!</x:v>
      </x:c>
      <x:c r="N1257" s="159">
        <x:v>0</x:v>
      </x:c>
      <x:c r="O1257" s="106" t="e">
        <x:v>#VALUE!</x:v>
      </x:c>
      <x:c r="P1257" s="73" t="e">
        <x:f t="shared" si="250"/>
        <x:v>#VALUE!</x:v>
      </x:c>
      <x:c r="Q1257" s="68" t="e">
        <x:v>#VALUE!</x:v>
      </x:c>
      <x:c r="R1257" s="73" t="e">
        <x:f t="shared" si="251"/>
        <x:v>#VALUE!</x:v>
      </x:c>
      <x:c r="S1257" s="68" t="e">
        <x:v>#VALUE!</x:v>
      </x:c>
      <x:c r="T1257" s="73" t="e">
        <x:f t="shared" si="252"/>
        <x:v>#VALUE!</x:v>
      </x:c>
      <x:c r="U1257" s="26" t="e">
        <x:v>#VALUE!</x:v>
      </x:c>
      <x:c r="V1257" s="26">
        <x:f t="shared" si="253"/>
        <x:v>0</x:v>
      </x:c>
      <x:c r="W1257" s="73" t="e">
        <x:f t="shared" si="254"/>
        <x:v>#VALUE!</x:v>
      </x:c>
      <x:c r="X1257" s="74" t="e">
        <x:f t="shared" si="255"/>
        <x:v>#VALUE!</x:v>
      </x:c>
      <x:c r="Y1257" s="68" t="e">
        <x:f t="shared" si="256"/>
        <x:v>#VALUE!</x:v>
      </x:c>
      <x:c r="Z1257" s="68" t="e">
        <x:f t="shared" si="257"/>
        <x:v>#VALUE!</x:v>
      </x:c>
    </x:row>
    <x:row r="1258" spans="1:26">
      <x:c r="A1258" s="118">
        <x:v>145</x:v>
      </x:c>
      <x:c r="C1258" s="113">
        <x:v>10</x:v>
      </x:c>
      <x:c r="D1258" s="210" t="s">
        <x:v>1462</x:v>
      </x:c>
      <x:c r="E1258" s="210" t="s">
        <x:v>1510</x:v>
      </x:c>
      <x:c r="F1258" s="20" t="s">
        <x:v>1463</x:v>
      </x:c>
      <x:c r="G1258" s="158" t="e">
        <x:f t="shared" si="249"/>
        <x:v>#VALUE!</x:v>
      </x:c>
      <x:c r="H1258" s="158">
        <x:f t="shared" si="249"/>
        <x:v>0</x:v>
      </x:c>
      <x:c r="I1258" s="285" t="e">
        <x:f t="shared" si="249"/>
        <x:v>#VALUE!</x:v>
      </x:c>
      <x:c r="J1258" s="106" t="e">
        <x:v>#VALUE!</x:v>
      </x:c>
      <x:c r="K1258" s="73" t="e">
        <x:v>#VALUE!</x:v>
      </x:c>
      <x:c r="L1258" s="68" t="e">
        <x:v>#VALUE!</x:v>
      </x:c>
      <x:c r="M1258" s="73" t="e">
        <x:v>#VALUE!</x:v>
      </x:c>
      <x:c r="N1258" s="159">
        <x:v>0</x:v>
      </x:c>
      <x:c r="O1258" s="106" t="e">
        <x:v>#VALUE!</x:v>
      </x:c>
      <x:c r="P1258" s="73" t="e">
        <x:f t="shared" si="250"/>
        <x:v>#VALUE!</x:v>
      </x:c>
      <x:c r="Q1258" s="68" t="e">
        <x:v>#VALUE!</x:v>
      </x:c>
      <x:c r="R1258" s="73" t="e">
        <x:f t="shared" si="251"/>
        <x:v>#VALUE!</x:v>
      </x:c>
      <x:c r="S1258" s="68" t="e">
        <x:v>#VALUE!</x:v>
      </x:c>
      <x:c r="T1258" s="73" t="e">
        <x:f t="shared" si="252"/>
        <x:v>#VALUE!</x:v>
      </x:c>
      <x:c r="U1258" s="26" t="e">
        <x:v>#VALUE!</x:v>
      </x:c>
      <x:c r="V1258" s="26">
        <x:f t="shared" si="253"/>
        <x:v>0</x:v>
      </x:c>
      <x:c r="W1258" s="73" t="e">
        <x:f t="shared" si="254"/>
        <x:v>#VALUE!</x:v>
      </x:c>
      <x:c r="X1258" s="74" t="e">
        <x:f t="shared" si="255"/>
        <x:v>#VALUE!</x:v>
      </x:c>
      <x:c r="Y1258" s="68" t="e">
        <x:f t="shared" si="256"/>
        <x:v>#VALUE!</x:v>
      </x:c>
      <x:c r="Z1258" s="68" t="e">
        <x:f t="shared" si="257"/>
        <x:v>#VALUE!</x:v>
      </x:c>
    </x:row>
    <x:row r="1259" spans="1:26">
      <x:c r="A1259" s="118">
        <x:v>146</x:v>
      </x:c>
      <x:c r="C1259" s="113">
        <x:v>10</x:v>
      </x:c>
      <x:c r="D1259" s="210" t="s">
        <x:v>1503</x:v>
      </x:c>
      <x:c r="E1259" s="210" t="s">
        <x:v>1510</x:v>
      </x:c>
      <x:c r="F1259" s="20" t="s">
        <x:v>1504</x:v>
      </x:c>
      <x:c r="G1259" s="158" t="e">
        <x:f t="shared" si="249"/>
        <x:v>#VALUE!</x:v>
      </x:c>
      <x:c r="H1259" s="158">
        <x:f t="shared" si="249"/>
        <x:v>0</x:v>
      </x:c>
      <x:c r="I1259" s="285" t="e">
        <x:f t="shared" si="249"/>
        <x:v>#VALUE!</x:v>
      </x:c>
      <x:c r="J1259" s="106" t="e">
        <x:v>#VALUE!</x:v>
      </x:c>
      <x:c r="K1259" s="73" t="e">
        <x:v>#VALUE!</x:v>
      </x:c>
      <x:c r="L1259" s="68" t="e">
        <x:v>#VALUE!</x:v>
      </x:c>
      <x:c r="M1259" s="73" t="e">
        <x:v>#VALUE!</x:v>
      </x:c>
      <x:c r="N1259" s="159">
        <x:v>0</x:v>
      </x:c>
      <x:c r="O1259" s="106" t="e">
        <x:v>#VALUE!</x:v>
      </x:c>
      <x:c r="P1259" s="73" t="e">
        <x:f t="shared" si="250"/>
        <x:v>#VALUE!</x:v>
      </x:c>
      <x:c r="Q1259" s="68" t="e">
        <x:v>#VALUE!</x:v>
      </x:c>
      <x:c r="R1259" s="73" t="e">
        <x:f t="shared" si="251"/>
        <x:v>#VALUE!</x:v>
      </x:c>
      <x:c r="S1259" s="68" t="e">
        <x:v>#VALUE!</x:v>
      </x:c>
      <x:c r="T1259" s="73" t="e">
        <x:f t="shared" si="252"/>
        <x:v>#VALUE!</x:v>
      </x:c>
      <x:c r="U1259" s="26" t="e">
        <x:v>#VALUE!</x:v>
      </x:c>
      <x:c r="V1259" s="26">
        <x:f t="shared" si="253"/>
        <x:v>0</x:v>
      </x:c>
      <x:c r="W1259" s="73" t="e">
        <x:f t="shared" si="254"/>
        <x:v>#VALUE!</x:v>
      </x:c>
      <x:c r="X1259" s="74" t="e">
        <x:f t="shared" si="255"/>
        <x:v>#VALUE!</x:v>
      </x:c>
      <x:c r="Y1259" s="68" t="e">
        <x:f t="shared" si="256"/>
        <x:v>#VALUE!</x:v>
      </x:c>
      <x:c r="Z1259" s="68" t="e">
        <x:f t="shared" si="257"/>
        <x:v>#VALUE!</x:v>
      </x:c>
    </x:row>
    <x:row r="1260" spans="1:26">
      <x:c r="A1260" s="118">
        <x:v>147</x:v>
      </x:c>
      <x:c r="C1260" s="113">
        <x:v>10</x:v>
      </x:c>
      <x:c r="D1260" s="210" t="s">
        <x:v>1464</x:v>
      </x:c>
      <x:c r="E1260" s="210" t="s">
        <x:v>1510</x:v>
      </x:c>
      <x:c r="F1260" s="20" t="s">
        <x:v>1465</x:v>
      </x:c>
      <x:c r="G1260" s="158" t="e">
        <x:f t="shared" si="249"/>
        <x:v>#VALUE!</x:v>
      </x:c>
      <x:c r="H1260" s="158">
        <x:f t="shared" si="249"/>
        <x:v>0</x:v>
      </x:c>
      <x:c r="I1260" s="285" t="e">
        <x:f t="shared" si="249"/>
        <x:v>#VALUE!</x:v>
      </x:c>
      <x:c r="J1260" s="106" t="e">
        <x:v>#VALUE!</x:v>
      </x:c>
      <x:c r="K1260" s="73" t="e">
        <x:v>#VALUE!</x:v>
      </x:c>
      <x:c r="L1260" s="68" t="e">
        <x:v>#VALUE!</x:v>
      </x:c>
      <x:c r="M1260" s="73" t="e">
        <x:v>#VALUE!</x:v>
      </x:c>
      <x:c r="N1260" s="159">
        <x:v>0</x:v>
      </x:c>
      <x:c r="O1260" s="106" t="e">
        <x:v>#VALUE!</x:v>
      </x:c>
      <x:c r="P1260" s="73" t="e">
        <x:f t="shared" si="250"/>
        <x:v>#VALUE!</x:v>
      </x:c>
      <x:c r="Q1260" s="68" t="e">
        <x:v>#VALUE!</x:v>
      </x:c>
      <x:c r="R1260" s="73" t="e">
        <x:f t="shared" si="251"/>
        <x:v>#VALUE!</x:v>
      </x:c>
      <x:c r="S1260" s="68" t="e">
        <x:v>#VALUE!</x:v>
      </x:c>
      <x:c r="T1260" s="73" t="e">
        <x:f t="shared" si="252"/>
        <x:v>#VALUE!</x:v>
      </x:c>
      <x:c r="U1260" s="26" t="e">
        <x:v>#VALUE!</x:v>
      </x:c>
      <x:c r="V1260" s="26">
        <x:f t="shared" si="253"/>
        <x:v>0</x:v>
      </x:c>
      <x:c r="W1260" s="73" t="e">
        <x:f t="shared" si="254"/>
        <x:v>#VALUE!</x:v>
      </x:c>
      <x:c r="X1260" s="74" t="e">
        <x:f t="shared" si="255"/>
        <x:v>#VALUE!</x:v>
      </x:c>
      <x:c r="Y1260" s="68" t="e">
        <x:f t="shared" si="256"/>
        <x:v>#VALUE!</x:v>
      </x:c>
      <x:c r="Z1260" s="68" t="e">
        <x:f t="shared" si="257"/>
        <x:v>#VALUE!</x:v>
      </x:c>
    </x:row>
    <x:row r="1261" spans="1:26">
      <x:c r="A1261" s="118">
        <x:v>148</x:v>
      </x:c>
      <x:c r="C1261" s="113">
        <x:v>10</x:v>
      </x:c>
      <x:c r="D1261" s="210" t="s">
        <x:v>1521</x:v>
      </x:c>
      <x:c r="E1261" s="210" t="s">
        <x:v>1510</x:v>
      </x:c>
      <x:c r="F1261" s="20" t="s">
        <x:v>1522</x:v>
      </x:c>
      <x:c r="G1261" s="158" t="e">
        <x:f t="shared" si="249"/>
        <x:v>#VALUE!</x:v>
      </x:c>
      <x:c r="H1261" s="158">
        <x:f t="shared" si="249"/>
        <x:v>0</x:v>
      </x:c>
      <x:c r="I1261" s="285" t="e">
        <x:f t="shared" si="249"/>
        <x:v>#VALUE!</x:v>
      </x:c>
      <x:c r="J1261" s="106" t="e">
        <x:v>#VALUE!</x:v>
      </x:c>
      <x:c r="K1261" s="73" t="e">
        <x:v>#VALUE!</x:v>
      </x:c>
      <x:c r="L1261" s="68" t="e">
        <x:v>#VALUE!</x:v>
      </x:c>
      <x:c r="M1261" s="73" t="e">
        <x:v>#VALUE!</x:v>
      </x:c>
      <x:c r="N1261" s="159">
        <x:v>0</x:v>
      </x:c>
      <x:c r="O1261" s="106" t="e">
        <x:v>#VALUE!</x:v>
      </x:c>
      <x:c r="P1261" s="73" t="e">
        <x:f t="shared" si="250"/>
        <x:v>#VALUE!</x:v>
      </x:c>
      <x:c r="Q1261" s="68" t="e">
        <x:v>#VALUE!</x:v>
      </x:c>
      <x:c r="R1261" s="73" t="e">
        <x:f t="shared" si="251"/>
        <x:v>#VALUE!</x:v>
      </x:c>
      <x:c r="S1261" s="68" t="e">
        <x:v>#VALUE!</x:v>
      </x:c>
      <x:c r="T1261" s="73" t="e">
        <x:f t="shared" si="252"/>
        <x:v>#VALUE!</x:v>
      </x:c>
      <x:c r="U1261" s="26" t="e">
        <x:v>#VALUE!</x:v>
      </x:c>
      <x:c r="V1261" s="26">
        <x:f t="shared" si="253"/>
        <x:v>0</x:v>
      </x:c>
      <x:c r="W1261" s="73" t="e">
        <x:f t="shared" si="254"/>
        <x:v>#VALUE!</x:v>
      </x:c>
      <x:c r="X1261" s="74" t="e">
        <x:f t="shared" si="255"/>
        <x:v>#VALUE!</x:v>
      </x:c>
      <x:c r="Y1261" s="68" t="e">
        <x:f t="shared" si="256"/>
        <x:v>#VALUE!</x:v>
      </x:c>
      <x:c r="Z1261" s="68" t="e">
        <x:f t="shared" si="257"/>
        <x:v>#VALUE!</x:v>
      </x:c>
    </x:row>
    <x:row r="1262" spans="1:26">
      <x:c r="A1262" s="118">
        <x:v>149</x:v>
      </x:c>
      <x:c r="C1262" s="113">
        <x:v>10</x:v>
      </x:c>
      <x:c r="D1262" s="210" t="s">
        <x:v>1496</x:v>
      </x:c>
      <x:c r="E1262" s="210" t="s">
        <x:v>1510</x:v>
      </x:c>
      <x:c r="F1262" s="20" t="s">
        <x:v>1497</x:v>
      </x:c>
      <x:c r="G1262" s="158" t="e">
        <x:f t="shared" si="249"/>
        <x:v>#VALUE!</x:v>
      </x:c>
      <x:c r="H1262" s="158">
        <x:f t="shared" si="249"/>
        <x:v>0</x:v>
      </x:c>
      <x:c r="I1262" s="285" t="e">
        <x:f t="shared" si="249"/>
        <x:v>#VALUE!</x:v>
      </x:c>
      <x:c r="J1262" s="106" t="e">
        <x:v>#VALUE!</x:v>
      </x:c>
      <x:c r="K1262" s="73" t="e">
        <x:v>#VALUE!</x:v>
      </x:c>
      <x:c r="L1262" s="68" t="e">
        <x:v>#VALUE!</x:v>
      </x:c>
      <x:c r="M1262" s="73" t="e">
        <x:v>#VALUE!</x:v>
      </x:c>
      <x:c r="N1262" s="159">
        <x:v>0</x:v>
      </x:c>
      <x:c r="O1262" s="106" t="e">
        <x:v>#VALUE!</x:v>
      </x:c>
      <x:c r="P1262" s="73" t="e">
        <x:f t="shared" si="250"/>
        <x:v>#VALUE!</x:v>
      </x:c>
      <x:c r="Q1262" s="68" t="e">
        <x:v>#VALUE!</x:v>
      </x:c>
      <x:c r="R1262" s="73" t="e">
        <x:f t="shared" si="251"/>
        <x:v>#VALUE!</x:v>
      </x:c>
      <x:c r="S1262" s="68" t="e">
        <x:v>#VALUE!</x:v>
      </x:c>
      <x:c r="T1262" s="73" t="e">
        <x:f t="shared" si="252"/>
        <x:v>#VALUE!</x:v>
      </x:c>
      <x:c r="U1262" s="26" t="e">
        <x:v>#VALUE!</x:v>
      </x:c>
      <x:c r="V1262" s="26">
        <x:f t="shared" si="253"/>
        <x:v>0</x:v>
      </x:c>
      <x:c r="W1262" s="73" t="e">
        <x:f t="shared" si="254"/>
        <x:v>#VALUE!</x:v>
      </x:c>
      <x:c r="X1262" s="74" t="e">
        <x:f t="shared" si="255"/>
        <x:v>#VALUE!</x:v>
      </x:c>
      <x:c r="Y1262" s="68" t="e">
        <x:f t="shared" si="256"/>
        <x:v>#VALUE!</x:v>
      </x:c>
      <x:c r="Z1262" s="68" t="e">
        <x:f t="shared" si="257"/>
        <x:v>#VALUE!</x:v>
      </x:c>
    </x:row>
    <x:row r="1263" spans="1:26">
      <x:c r="A1263" s="118">
        <x:v>150</x:v>
      </x:c>
      <x:c r="C1263" s="113">
        <x:v>10</x:v>
      </x:c>
      <x:c r="D1263" s="210" t="s">
        <x:v>1498</x:v>
      </x:c>
      <x:c r="E1263" s="210" t="s">
        <x:v>1510</x:v>
      </x:c>
      <x:c r="F1263" s="20" t="s">
        <x:v>1499</x:v>
      </x:c>
      <x:c r="G1263" s="158" t="e">
        <x:f t="shared" si="249"/>
        <x:v>#VALUE!</x:v>
      </x:c>
      <x:c r="H1263" s="158">
        <x:f t="shared" si="249"/>
        <x:v>0</x:v>
      </x:c>
      <x:c r="I1263" s="285" t="e">
        <x:f t="shared" si="249"/>
        <x:v>#VALUE!</x:v>
      </x:c>
      <x:c r="J1263" s="106" t="e">
        <x:v>#VALUE!</x:v>
      </x:c>
      <x:c r="K1263" s="73" t="e">
        <x:v>#VALUE!</x:v>
      </x:c>
      <x:c r="L1263" s="68" t="e">
        <x:v>#VALUE!</x:v>
      </x:c>
      <x:c r="M1263" s="73" t="e">
        <x:v>#VALUE!</x:v>
      </x:c>
      <x:c r="N1263" s="159">
        <x:v>0</x:v>
      </x:c>
      <x:c r="O1263" s="106" t="e">
        <x:v>#VALUE!</x:v>
      </x:c>
      <x:c r="P1263" s="73" t="e">
        <x:f t="shared" si="250"/>
        <x:v>#VALUE!</x:v>
      </x:c>
      <x:c r="Q1263" s="68" t="e">
        <x:v>#VALUE!</x:v>
      </x:c>
      <x:c r="R1263" s="73" t="e">
        <x:f t="shared" si="251"/>
        <x:v>#VALUE!</x:v>
      </x:c>
      <x:c r="S1263" s="68" t="e">
        <x:v>#VALUE!</x:v>
      </x:c>
      <x:c r="T1263" s="73" t="e">
        <x:f t="shared" si="252"/>
        <x:v>#VALUE!</x:v>
      </x:c>
      <x:c r="U1263" s="26" t="e">
        <x:v>#VALUE!</x:v>
      </x:c>
      <x:c r="V1263" s="26">
        <x:f t="shared" si="253"/>
        <x:v>0</x:v>
      </x:c>
      <x:c r="W1263" s="73" t="e">
        <x:f t="shared" si="254"/>
        <x:v>#VALUE!</x:v>
      </x:c>
      <x:c r="X1263" s="74" t="e">
        <x:f t="shared" si="255"/>
        <x:v>#VALUE!</x:v>
      </x:c>
      <x:c r="Y1263" s="68" t="e">
        <x:f t="shared" si="256"/>
        <x:v>#VALUE!</x:v>
      </x:c>
      <x:c r="Z1263" s="68" t="e">
        <x:f t="shared" si="257"/>
        <x:v>#VALUE!</x:v>
      </x:c>
    </x:row>
    <x:row r="1264" spans="1:26">
      <x:c r="A1264" s="118">
        <x:v>151</x:v>
      </x:c>
      <x:c r="C1264" s="113">
        <x:v>10</x:v>
      </x:c>
      <x:c r="D1264" s="210" t="s">
        <x:v>1515</x:v>
      </x:c>
      <x:c r="E1264" s="210" t="s">
        <x:v>1510</x:v>
      </x:c>
      <x:c r="F1264" s="20" t="s">
        <x:v>1526</x:v>
      </x:c>
      <x:c r="G1264" s="158" t="e">
        <x:f t="shared" si="249"/>
        <x:v>#VALUE!</x:v>
      </x:c>
      <x:c r="H1264" s="158">
        <x:f t="shared" si="249"/>
        <x:v>0</x:v>
      </x:c>
      <x:c r="I1264" s="285" t="e">
        <x:f t="shared" si="249"/>
        <x:v>#VALUE!</x:v>
      </x:c>
      <x:c r="J1264" s="106" t="e">
        <x:v>#VALUE!</x:v>
      </x:c>
      <x:c r="K1264" s="73" t="e">
        <x:v>#VALUE!</x:v>
      </x:c>
      <x:c r="L1264" s="68" t="e">
        <x:v>#VALUE!</x:v>
      </x:c>
      <x:c r="M1264" s="73" t="e">
        <x:v>#VALUE!</x:v>
      </x:c>
      <x:c r="N1264" s="159">
        <x:v>0</x:v>
      </x:c>
      <x:c r="O1264" s="106" t="e">
        <x:v>#VALUE!</x:v>
      </x:c>
      <x:c r="P1264" s="73" t="e">
        <x:f t="shared" si="250"/>
        <x:v>#VALUE!</x:v>
      </x:c>
      <x:c r="Q1264" s="68" t="e">
        <x:v>#VALUE!</x:v>
      </x:c>
      <x:c r="R1264" s="73" t="e">
        <x:f t="shared" si="251"/>
        <x:v>#VALUE!</x:v>
      </x:c>
      <x:c r="S1264" s="68" t="e">
        <x:v>#VALUE!</x:v>
      </x:c>
      <x:c r="T1264" s="73" t="e">
        <x:f t="shared" si="252"/>
        <x:v>#VALUE!</x:v>
      </x:c>
      <x:c r="U1264" s="26" t="e">
        <x:v>#VALUE!</x:v>
      </x:c>
      <x:c r="V1264" s="26">
        <x:f t="shared" si="253"/>
        <x:v>0</x:v>
      </x:c>
      <x:c r="W1264" s="73" t="e">
        <x:f t="shared" si="254"/>
        <x:v>#VALUE!</x:v>
      </x:c>
      <x:c r="X1264" s="74" t="e">
        <x:f t="shared" si="255"/>
        <x:v>#VALUE!</x:v>
      </x:c>
      <x:c r="Y1264" s="68" t="e">
        <x:f t="shared" si="256"/>
        <x:v>#VALUE!</x:v>
      </x:c>
      <x:c r="Z1264" s="68" t="e">
        <x:f t="shared" si="257"/>
        <x:v>#VALUE!</x:v>
      </x:c>
    </x:row>
    <x:row r="1265" spans="1:29">
      <x:c r="A1265" s="118">
        <x:v>152</x:v>
      </x:c>
      <x:c r="C1265" s="113">
        <x:v>10</x:v>
      </x:c>
      <x:c r="D1265" s="210" t="s">
        <x:v>1505</x:v>
      </x:c>
      <x:c r="E1265" s="210" t="s">
        <x:v>1510</x:v>
      </x:c>
      <x:c r="F1265" s="20" t="s">
        <x:v>1506</x:v>
      </x:c>
      <x:c r="G1265" s="158" t="e">
        <x:f t="shared" si="249"/>
        <x:v>#VALUE!</x:v>
      </x:c>
      <x:c r="H1265" s="158">
        <x:f t="shared" si="249"/>
        <x:v>0</x:v>
      </x:c>
      <x:c r="I1265" s="285" t="e">
        <x:f t="shared" si="249"/>
        <x:v>#VALUE!</x:v>
      </x:c>
      <x:c r="J1265" s="106" t="e">
        <x:v>#VALUE!</x:v>
      </x:c>
      <x:c r="K1265" s="73" t="e">
        <x:v>#VALUE!</x:v>
      </x:c>
      <x:c r="L1265" s="68" t="e">
        <x:v>#VALUE!</x:v>
      </x:c>
      <x:c r="M1265" s="73" t="e">
        <x:v>#VALUE!</x:v>
      </x:c>
      <x:c r="N1265" s="159">
        <x:v>0</x:v>
      </x:c>
      <x:c r="O1265" s="106" t="e">
        <x:v>#VALUE!</x:v>
      </x:c>
      <x:c r="P1265" s="73" t="e">
        <x:f t="shared" si="250"/>
        <x:v>#VALUE!</x:v>
      </x:c>
      <x:c r="Q1265" s="68" t="e">
        <x:v>#VALUE!</x:v>
      </x:c>
      <x:c r="R1265" s="73" t="e">
        <x:f t="shared" si="251"/>
        <x:v>#VALUE!</x:v>
      </x:c>
      <x:c r="S1265" s="68" t="e">
        <x:v>#VALUE!</x:v>
      </x:c>
      <x:c r="T1265" s="73" t="e">
        <x:f t="shared" si="252"/>
        <x:v>#VALUE!</x:v>
      </x:c>
      <x:c r="U1265" s="26" t="e">
        <x:v>#VALUE!</x:v>
      </x:c>
      <x:c r="V1265" s="26">
        <x:f t="shared" si="253"/>
        <x:v>0</x:v>
      </x:c>
      <x:c r="W1265" s="73" t="e">
        <x:f t="shared" si="254"/>
        <x:v>#VALUE!</x:v>
      </x:c>
      <x:c r="X1265" s="74" t="e">
        <x:f t="shared" si="255"/>
        <x:v>#VALUE!</x:v>
      </x:c>
      <x:c r="Y1265" s="68" t="e">
        <x:f t="shared" si="256"/>
        <x:v>#VALUE!</x:v>
      </x:c>
      <x:c r="Z1265" s="68" t="e">
        <x:f t="shared" si="257"/>
        <x:v>#VALUE!</x:v>
      </x:c>
    </x:row>
    <x:row r="1266" spans="1:29">
      <x:c r="A1266" s="118">
        <x:v>153</x:v>
      </x:c>
      <x:c r="C1266" s="113">
        <x:v>10</x:v>
      </x:c>
      <x:c r="D1266" s="210" t="s">
        <x:v>1431</x:v>
      </x:c>
      <x:c r="E1266" s="210" t="s">
        <x:v>1510</x:v>
      </x:c>
      <x:c r="F1266" s="20" t="s">
        <x:v>23</x:v>
      </x:c>
      <x:c r="G1266" s="158" t="e">
        <x:f t="shared" si="249"/>
        <x:v>#VALUE!</x:v>
      </x:c>
      <x:c r="H1266" s="158">
        <x:f t="shared" si="249"/>
        <x:v>0</x:v>
      </x:c>
      <x:c r="I1266" s="285" t="e">
        <x:f t="shared" si="249"/>
        <x:v>#VALUE!</x:v>
      </x:c>
      <x:c r="J1266" s="106" t="e">
        <x:v>#VALUE!</x:v>
      </x:c>
      <x:c r="K1266" s="73" t="e">
        <x:v>#VALUE!</x:v>
      </x:c>
      <x:c r="L1266" s="68" t="e">
        <x:v>#VALUE!</x:v>
      </x:c>
      <x:c r="M1266" s="73" t="e">
        <x:v>#VALUE!</x:v>
      </x:c>
      <x:c r="N1266" s="159">
        <x:v>0</x:v>
      </x:c>
      <x:c r="O1266" s="106" t="e">
        <x:v>#VALUE!</x:v>
      </x:c>
      <x:c r="P1266" s="73" t="e">
        <x:f t="shared" si="250"/>
        <x:v>#VALUE!</x:v>
      </x:c>
      <x:c r="Q1266" s="68" t="e">
        <x:v>#VALUE!</x:v>
      </x:c>
      <x:c r="R1266" s="73" t="e">
        <x:f t="shared" si="251"/>
        <x:v>#VALUE!</x:v>
      </x:c>
      <x:c r="S1266" s="68" t="e">
        <x:v>#VALUE!</x:v>
      </x:c>
      <x:c r="T1266" s="73" t="e">
        <x:f t="shared" si="252"/>
        <x:v>#VALUE!</x:v>
      </x:c>
      <x:c r="U1266" s="26" t="e">
        <x:v>#VALUE!</x:v>
      </x:c>
      <x:c r="V1266" s="26">
        <x:f t="shared" si="253"/>
        <x:v>0</x:v>
      </x:c>
      <x:c r="W1266" s="73" t="e">
        <x:f t="shared" si="254"/>
        <x:v>#VALUE!</x:v>
      </x:c>
      <x:c r="X1266" s="74" t="e">
        <x:f t="shared" si="255"/>
        <x:v>#VALUE!</x:v>
      </x:c>
      <x:c r="Y1266" s="68" t="e">
        <x:f t="shared" si="256"/>
        <x:v>#VALUE!</x:v>
      </x:c>
      <x:c r="Z1266" s="68" t="e">
        <x:f t="shared" si="257"/>
        <x:v>#VALUE!</x:v>
      </x:c>
    </x:row>
    <x:row r="1267" spans="1:29">
      <x:c r="A1267" s="118">
        <x:v>154</x:v>
      </x:c>
      <x:c r="C1267" s="113">
        <x:v>10</x:v>
      </x:c>
      <x:c r="D1267" s="210" t="s">
        <x:v>1507</x:v>
      </x:c>
      <x:c r="E1267" s="210" t="s">
        <x:v>1510</x:v>
      </x:c>
      <x:c r="F1267" s="20" t="s">
        <x:v>1508</x:v>
      </x:c>
      <x:c r="G1267" s="158" t="e">
        <x:f t="shared" si="249"/>
        <x:v>#VALUE!</x:v>
      </x:c>
      <x:c r="H1267" s="158">
        <x:f t="shared" si="249"/>
        <x:v>0</x:v>
      </x:c>
      <x:c r="I1267" s="285" t="e">
        <x:f t="shared" si="249"/>
        <x:v>#VALUE!</x:v>
      </x:c>
      <x:c r="J1267" s="106" t="e">
        <x:v>#VALUE!</x:v>
      </x:c>
      <x:c r="K1267" s="73" t="e">
        <x:v>#VALUE!</x:v>
      </x:c>
      <x:c r="L1267" s="68" t="e">
        <x:v>#VALUE!</x:v>
      </x:c>
      <x:c r="M1267" s="73" t="e">
        <x:v>#VALUE!</x:v>
      </x:c>
      <x:c r="N1267" s="159">
        <x:v>0</x:v>
      </x:c>
      <x:c r="O1267" s="106" t="e">
        <x:v>#VALUE!</x:v>
      </x:c>
      <x:c r="P1267" s="73" t="e">
        <x:f t="shared" si="250"/>
        <x:v>#VALUE!</x:v>
      </x:c>
      <x:c r="Q1267" s="68" t="e">
        <x:v>#VALUE!</x:v>
      </x:c>
      <x:c r="R1267" s="73" t="e">
        <x:f t="shared" si="251"/>
        <x:v>#VALUE!</x:v>
      </x:c>
      <x:c r="S1267" s="68" t="e">
        <x:v>#VALUE!</x:v>
      </x:c>
      <x:c r="T1267" s="73" t="e">
        <x:f t="shared" si="252"/>
        <x:v>#VALUE!</x:v>
      </x:c>
      <x:c r="U1267" s="26" t="e">
        <x:v>#VALUE!</x:v>
      </x:c>
      <x:c r="V1267" s="26">
        <x:f t="shared" si="253"/>
        <x:v>0</x:v>
      </x:c>
      <x:c r="W1267" s="73" t="e">
        <x:f t="shared" si="254"/>
        <x:v>#VALUE!</x:v>
      </x:c>
      <x:c r="X1267" s="74" t="e">
        <x:f t="shared" si="255"/>
        <x:v>#VALUE!</x:v>
      </x:c>
      <x:c r="Y1267" s="68" t="e">
        <x:f t="shared" si="256"/>
        <x:v>#VALUE!</x:v>
      </x:c>
      <x:c r="Z1267" s="68" t="e">
        <x:f t="shared" si="257"/>
        <x:v>#VALUE!</x:v>
      </x:c>
    </x:row>
    <x:row r="1268" spans="1:29">
      <x:c r="A1268" s="118">
        <x:v>155</x:v>
      </x:c>
      <x:c r="C1268" s="113">
        <x:v>10</x:v>
      </x:c>
      <x:c r="D1268" s="210" t="s">
        <x:v>1509</x:v>
      </x:c>
      <x:c r="E1268" s="210" t="s">
        <x:v>1510</x:v>
      </x:c>
      <x:c r="F1268" s="20" t="s">
        <x:v>1508</x:v>
      </x:c>
      <x:c r="G1268" s="158" t="e">
        <x:f t="shared" si="249"/>
        <x:v>#VALUE!</x:v>
      </x:c>
      <x:c r="H1268" s="158">
        <x:f t="shared" si="249"/>
        <x:v>0</x:v>
      </x:c>
      <x:c r="I1268" s="285" t="e">
        <x:f t="shared" si="249"/>
        <x:v>#VALUE!</x:v>
      </x:c>
      <x:c r="J1268" s="106" t="e">
        <x:v>#VALUE!</x:v>
      </x:c>
      <x:c r="K1268" s="73" t="e">
        <x:v>#VALUE!</x:v>
      </x:c>
      <x:c r="L1268" s="68" t="e">
        <x:v>#VALUE!</x:v>
      </x:c>
      <x:c r="M1268" s="73" t="e">
        <x:v>#VALUE!</x:v>
      </x:c>
      <x:c r="N1268" s="159">
        <x:v>0</x:v>
      </x:c>
      <x:c r="O1268" s="106" t="e">
        <x:v>#VALUE!</x:v>
      </x:c>
      <x:c r="P1268" s="73" t="e">
        <x:f t="shared" si="250"/>
        <x:v>#VALUE!</x:v>
      </x:c>
      <x:c r="Q1268" s="68" t="e">
        <x:v>#VALUE!</x:v>
      </x:c>
      <x:c r="R1268" s="73" t="e">
        <x:f t="shared" si="251"/>
        <x:v>#VALUE!</x:v>
      </x:c>
      <x:c r="S1268" s="68" t="e">
        <x:v>#VALUE!</x:v>
      </x:c>
      <x:c r="T1268" s="73" t="e">
        <x:f t="shared" si="252"/>
        <x:v>#VALUE!</x:v>
      </x:c>
      <x:c r="U1268" s="26" t="e">
        <x:v>#VALUE!</x:v>
      </x:c>
      <x:c r="V1268" s="26">
        <x:f t="shared" si="253"/>
        <x:v>0</x:v>
      </x:c>
      <x:c r="W1268" s="73" t="e">
        <x:f t="shared" si="254"/>
        <x:v>#VALUE!</x:v>
      </x:c>
      <x:c r="X1268" s="74" t="e">
        <x:f t="shared" si="255"/>
        <x:v>#VALUE!</x:v>
      </x:c>
      <x:c r="Y1268" s="68" t="e">
        <x:f t="shared" si="256"/>
        <x:v>#VALUE!</x:v>
      </x:c>
      <x:c r="Z1268" s="68" t="e">
        <x:f t="shared" si="257"/>
        <x:v>#VALUE!</x:v>
      </x:c>
    </x:row>
    <x:row r="1269" spans="1:29" ht="14.25" thickBot="1">
      <x:c r="A1269" s="118">
        <x:v>156</x:v>
      </x:c>
      <x:c r="C1269" s="113">
        <x:v>10</x:v>
      </x:c>
      <x:c r="D1269" s="210" t="s">
        <x:v>1566</x:v>
      </x:c>
      <x:c r="E1269" s="210" t="s">
        <x:v>84</x:v>
      </x:c>
      <x:c r="F1269" s="20" t="s">
        <x:v>10</x:v>
      </x:c>
      <x:c r="G1269" s="158" t="e">
        <x:f t="shared" si="249"/>
        <x:v>#VALUE!</x:v>
      </x:c>
      <x:c r="H1269" s="158">
        <x:f t="shared" si="249"/>
        <x:v>0</x:v>
      </x:c>
      <x:c r="I1269" s="285" t="e">
        <x:f t="shared" si="249"/>
        <x:v>#VALUE!</x:v>
      </x:c>
      <x:c r="J1269" s="106" t="e">
        <x:v>#VALUE!</x:v>
      </x:c>
      <x:c r="K1269" s="73" t="e">
        <x:v>#VALUE!</x:v>
      </x:c>
      <x:c r="L1269" s="68" t="e">
        <x:v>#VALUE!</x:v>
      </x:c>
      <x:c r="M1269" s="73" t="e">
        <x:v>#VALUE!</x:v>
      </x:c>
      <x:c r="N1269" s="159">
        <x:v>0</x:v>
      </x:c>
      <x:c r="O1269" s="106" t="e">
        <x:v>#VALUE!</x:v>
      </x:c>
      <x:c r="P1269" s="73" t="e">
        <x:f t="shared" si="250"/>
        <x:v>#VALUE!</x:v>
      </x:c>
      <x:c r="Q1269" s="68" t="e">
        <x:v>#VALUE!</x:v>
      </x:c>
      <x:c r="R1269" s="73" t="e">
        <x:f t="shared" si="251"/>
        <x:v>#VALUE!</x:v>
      </x:c>
      <x:c r="S1269" s="68" t="e">
        <x:v>#VALUE!</x:v>
      </x:c>
      <x:c r="T1269" s="73" t="e">
        <x:f t="shared" si="252"/>
        <x:v>#VALUE!</x:v>
      </x:c>
      <x:c r="U1269" s="26" t="e">
        <x:v>#VALUE!</x:v>
      </x:c>
      <x:c r="V1269" s="26">
        <x:f t="shared" si="253"/>
        <x:v>0</x:v>
      </x:c>
      <x:c r="W1269" s="73" t="e">
        <x:f t="shared" si="254"/>
        <x:v>#VALUE!</x:v>
      </x:c>
      <x:c r="X1269" s="74" t="e">
        <x:f>+I1269+K1269-P1269-R1269-W1269-T1269+M1269</x:f>
        <x:v>#VALUE!</x:v>
      </x:c>
      <x:c r="Y1269" s="68" t="e">
        <x:f t="shared" si="256"/>
        <x:v>#VALUE!</x:v>
      </x:c>
      <x:c r="Z1269" s="68" t="e">
        <x:f t="shared" si="257"/>
        <x:v>#VALUE!</x:v>
      </x:c>
    </x:row>
    <x:row r="1270" spans="1:29" ht="15" collapsed="1" thickTop="1" thickBot="1">
      <x:c r="C1270" s="117">
        <x:v>10</x:v>
      </x:c>
      <x:c r="D1270" s="75"/>
      <x:c r="E1270" s="75"/>
      <x:c r="F1270" s="76" t="s">
        <x:v>117</x:v>
      </x:c>
      <x:c r="G1270" s="286" t="e">
        <x:f>SUM(G1114:G1269)</x:f>
        <x:v>#VALUE!</x:v>
      </x:c>
      <x:c r="H1270" s="286">
        <x:f t="shared" ref="H1270:Z1270" si="258">SUM(H1114:H1269)</x:f>
        <x:v>37057.390984088444</x:v>
      </x:c>
      <x:c r="I1270" s="286" t="e">
        <x:f t="shared" si="258"/>
        <x:v>#VALUE!</x:v>
      </x:c>
      <x:c r="J1270" s="286" t="e">
        <x:f t="shared" si="258"/>
        <x:v>#VALUE!</x:v>
      </x:c>
      <x:c r="K1270" s="286" t="e">
        <x:f t="shared" si="258"/>
        <x:v>#VALUE!</x:v>
      </x:c>
      <x:c r="L1270" s="286" t="e">
        <x:f t="shared" si="258"/>
        <x:v>#VALUE!</x:v>
      </x:c>
      <x:c r="M1270" s="286" t="e">
        <x:f t="shared" si="258"/>
        <x:v>#VALUE!</x:v>
      </x:c>
      <x:c r="N1270" s="286">
        <x:f t="shared" si="258"/>
        <x:v>37057.390984088444</x:v>
      </x:c>
      <x:c r="O1270" s="286" t="e">
        <x:f t="shared" si="258"/>
        <x:v>#VALUE!</x:v>
      </x:c>
      <x:c r="P1270" s="286" t="e">
        <x:f t="shared" si="258"/>
        <x:v>#VALUE!</x:v>
      </x:c>
      <x:c r="Q1270" s="286" t="e">
        <x:f t="shared" si="258"/>
        <x:v>#VALUE!</x:v>
      </x:c>
      <x:c r="R1270" s="286" t="e">
        <x:f t="shared" si="258"/>
        <x:v>#VALUE!</x:v>
      </x:c>
      <x:c r="S1270" s="286" t="e">
        <x:f t="shared" si="258"/>
        <x:v>#VALUE!</x:v>
      </x:c>
      <x:c r="T1270" s="286" t="e">
        <x:f t="shared" si="258"/>
        <x:v>#VALUE!</x:v>
      </x:c>
      <x:c r="U1270" s="286" t="e">
        <x:f t="shared" si="258"/>
        <x:v>#VALUE!</x:v>
      </x:c>
      <x:c r="V1270" s="286">
        <x:f t="shared" si="258"/>
        <x:v>37057.390984088444</x:v>
      </x:c>
      <x:c r="W1270" s="286" t="e">
        <x:f>SUM(W1114:W1269)</x:f>
        <x:v>#VALUE!</x:v>
      </x:c>
      <x:c r="X1270" s="286" t="e">
        <x:f t="shared" si="258"/>
        <x:v>#VALUE!</x:v>
      </x:c>
      <x:c r="Y1270" s="286" t="e">
        <x:f t="shared" si="258"/>
        <x:v>#VALUE!</x:v>
      </x:c>
      <x:c r="Z1270" s="286" t="e">
        <x:f t="shared" si="258"/>
        <x:v>#VALUE!</x:v>
      </x:c>
    </x:row>
    <x:row r="1271" spans="1:29">
      <x:c r="K1271" s="20" t="e">
        <x:v>#VALUE!</x:v>
      </x:c>
      <x:c r="AB1271" s="92"/>
    </x:row>
    <x:row r="1272" spans="1:29">
      <x:c r="K1272" s="20" t="e">
        <x:v>#VALUE!</x:v>
      </x:c>
    </x:row>
    <x:row r="1273" spans="1:29" ht="14.25" thickBot="1">
      <x:c r="C1273" s="119" t="s">
        <x:v>99</x:v>
      </x:c>
      <x:c r="D1273" s="26"/>
      <x:c r="E1273" s="26"/>
      <x:c r="F1273" s="26"/>
      <x:c r="G1273" s="281" t="s">
        <x:v>100</x:v>
      </x:c>
      <x:c r="J1273" s="275" t="s">
        <x:v>101</x:v>
      </x:c>
      <x:c r="K1273" s="26"/>
      <x:c r="L1273" s="275" t="s">
        <x:v>103</x:v>
      </x:c>
      <x:c r="M1273" s="26"/>
      <x:c r="N1273" s="26"/>
      <x:c r="O1273" s="275" t="s">
        <x:v>102</x:v>
      </x:c>
      <x:c r="P1273" s="26"/>
      <x:c r="Q1273" s="275" t="s">
        <x:v>103</x:v>
      </x:c>
      <x:c r="R1273" s="26"/>
      <x:c r="S1273" s="275" t="s">
        <x:v>104</x:v>
      </x:c>
      <x:c r="T1273" s="26"/>
      <x:c r="U1273" s="275" t="s">
        <x:v>105</x:v>
      </x:c>
      <x:c r="V1273" s="26"/>
      <x:c r="W1273" s="67" t="s">
        <x:v>106</x:v>
      </x:c>
      <x:c r="X1273" s="67"/>
      <x:c r="Y1273" s="81"/>
      <x:c r="Z1273" s="68"/>
    </x:row>
    <x:row r="1274" spans="1:29">
      <x:c r="C1274" s="69" t="s">
        <x:v>120</x:v>
      </x:c>
      <x:c r="D1274" s="69" t="s">
        <x:v>5</x:v>
      </x:c>
      <x:c r="E1274" s="69" t="s">
        <x:v>6</x:v>
      </x:c>
      <x:c r="F1274" s="70" t="s">
        <x:v>7</x:v>
      </x:c>
      <x:c r="G1274" s="282" t="s">
        <x:v>108</x:v>
      </x:c>
      <x:c r="H1274" s="282" t="s">
        <x:v>109</x:v>
      </x:c>
      <x:c r="I1274" s="283" t="s">
        <x:v>110</x:v>
      </x:c>
      <x:c r="J1274" s="69" t="s">
        <x:v>108</x:v>
      </x:c>
      <x:c r="K1274" s="70" t="s">
        <x:v>110</x:v>
      </x:c>
      <x:c r="L1274" s="65" t="s">
        <x:v>113</x:v>
      </x:c>
      <x:c r="M1274" s="66" t="s">
        <x:v>110</x:v>
      </x:c>
      <x:c r="N1274" s="71" t="s">
        <x:v>111</x:v>
      </x:c>
      <x:c r="O1274" s="69" t="s">
        <x:v>108</x:v>
      </x:c>
      <x:c r="P1274" s="70" t="s">
        <x:v>112</x:v>
      </x:c>
      <x:c r="Q1274" s="65" t="s">
        <x:v>113</x:v>
      </x:c>
      <x:c r="R1274" s="66" t="s">
        <x:v>110</x:v>
      </x:c>
      <x:c r="S1274" s="65" t="s">
        <x:v>113</x:v>
      </x:c>
      <x:c r="T1274" s="66" t="s">
        <x:v>110</x:v>
      </x:c>
      <x:c r="U1274" s="69" t="s">
        <x:v>116</x:v>
      </x:c>
      <x:c r="V1274" s="65" t="s">
        <x:v>114</x:v>
      </x:c>
      <x:c r="W1274" s="66" t="s">
        <x:v>110</x:v>
      </x:c>
      <x:c r="X1274" s="71" t="s">
        <x:v>115</x:v>
      </x:c>
      <x:c r="Y1274" s="69" t="s">
        <x:v>121</x:v>
      </x:c>
      <x:c r="Z1274" s="69" t="s">
        <x:v>115</x:v>
      </x:c>
    </x:row>
    <x:row r="1275" spans="1:29">
      <x:c r="A1275" s="118">
        <x:v>1</x:v>
      </x:c>
      <x:c r="B1275" s="118"/>
      <x:c r="C1275" s="113">
        <x:v>11</x:v>
      </x:c>
      <x:c r="D1275" s="20" t="s">
        <x:v>1562</x:v>
      </x:c>
      <x:c r="E1275" s="68" t="s">
        <x:v>1563</x:v>
      </x:c>
      <x:c r="F1275" s="20" t="s">
        <x:v>1578</x:v>
      </x:c>
      <x:c r="G1275" s="158" t="e">
        <x:f t="shared" ref="G1275:I1306" si="259">SUMIFS(U:U,$D:$D,$D1275,$C:$C,$C1275-1)</x:f>
        <x:v>#VALUE!</x:v>
      </x:c>
      <x:c r="H1275" s="158">
        <x:f t="shared" si="259"/>
        <x:v>0</x:v>
      </x:c>
      <x:c r="I1275" s="285" t="e">
        <x:f t="shared" si="259"/>
        <x:v>#VALUE!</x:v>
      </x:c>
      <x:c r="J1275" s="106" t="e">
        <x:v>#VALUE!</x:v>
      </x:c>
      <x:c r="K1275" s="73" t="e">
        <x:v>#VALUE!</x:v>
      </x:c>
      <x:c r="L1275" s="68" t="e">
        <x:v>#VALUE!</x:v>
      </x:c>
      <x:c r="M1275" s="73" t="e">
        <x:v>#VALUE!</x:v>
      </x:c>
      <x:c r="N1275" s="159">
        <x:v>0</x:v>
      </x:c>
      <x:c r="O1275" s="106" t="e">
        <x:v>#VALUE!</x:v>
      </x:c>
      <x:c r="P1275" s="73" t="e">
        <x:f t="shared" ref="P1275:P1338" si="260">+IF(O1275&lt;&gt;0,O1275*N1275,)</x:f>
        <x:v>#VALUE!</x:v>
      </x:c>
      <x:c r="Q1275" s="68" t="e">
        <x:v>#VALUE!</x:v>
      </x:c>
      <x:c r="R1275" s="73" t="e">
        <x:f t="shared" ref="R1275:R1338" si="261">+IF(Q1275&lt;&gt;0,Q1275*N1275,)</x:f>
        <x:v>#VALUE!</x:v>
      </x:c>
      <x:c r="S1275" s="68" t="e">
        <x:v>#VALUE!</x:v>
      </x:c>
      <x:c r="T1275" s="73" t="e">
        <x:f t="shared" ref="T1275:T1338" si="262">+IF(S1275&lt;&gt;0,S1275*N1275,)</x:f>
        <x:v>#VALUE!</x:v>
      </x:c>
      <x:c r="U1275" s="26" t="e">
        <x:v>#VALUE!</x:v>
      </x:c>
      <x:c r="V1275" s="26">
        <x:f t="shared" ref="V1275:V1338" si="263">+N1275</x:f>
        <x:v>0</x:v>
      </x:c>
      <x:c r="W1275" s="73" t="e">
        <x:f t="shared" ref="W1275:W1338" si="264">+IF(U1275&lt;&gt;0,U1275*N1275,)</x:f>
        <x:v>#VALUE!</x:v>
      </x:c>
      <x:c r="X1275" s="74" t="e">
        <x:f t="shared" ref="X1275:X1338" si="265">+I1275+K1275-P1275-R1275-W1275-T1275</x:f>
        <x:v>#VALUE!</x:v>
      </x:c>
      <x:c r="Y1275" s="68" t="e">
        <x:f t="shared" ref="Y1275:Y1338" si="266">+G1275+J1275+L1275-O1275-Q1275-S1275</x:f>
        <x:v>#VALUE!</x:v>
      </x:c>
      <x:c r="Z1275" s="68" t="e">
        <x:f t="shared" ref="Z1275:Z1338" si="267">+U1275-Y1275</x:f>
        <x:v>#VALUE!</x:v>
      </x:c>
    </x:row>
    <x:row r="1276" spans="1:29">
      <x:c r="A1276" s="118">
        <x:v>2</x:v>
      </x:c>
      <x:c r="B1276" s="118"/>
      <x:c r="C1276" s="113">
        <x:v>11</x:v>
      </x:c>
      <x:c r="D1276" s="20" t="s">
        <x:v>1560</x:v>
      </x:c>
      <x:c r="E1276" s="20" t="s">
        <x:v>1561</x:v>
      </x:c>
      <x:c r="F1276" s="20" t="s">
        <x:v>1578</x:v>
      </x:c>
      <x:c r="G1276" s="158" t="e">
        <x:f t="shared" si="259"/>
        <x:v>#VALUE!</x:v>
      </x:c>
      <x:c r="H1276" s="158">
        <x:f t="shared" si="259"/>
        <x:v>0</x:v>
      </x:c>
      <x:c r="I1276" s="285" t="e">
        <x:f t="shared" si="259"/>
        <x:v>#VALUE!</x:v>
      </x:c>
      <x:c r="J1276" s="106" t="e">
        <x:v>#VALUE!</x:v>
      </x:c>
      <x:c r="K1276" s="73" t="e">
        <x:v>#VALUE!</x:v>
      </x:c>
      <x:c r="L1276" s="68" t="e">
        <x:v>#VALUE!</x:v>
      </x:c>
      <x:c r="M1276" s="73" t="e">
        <x:v>#VALUE!</x:v>
      </x:c>
      <x:c r="N1276" s="159">
        <x:v>0</x:v>
      </x:c>
      <x:c r="O1276" s="106" t="e">
        <x:v>#VALUE!</x:v>
      </x:c>
      <x:c r="P1276" s="73" t="e">
        <x:f t="shared" si="260"/>
        <x:v>#VALUE!</x:v>
      </x:c>
      <x:c r="Q1276" s="68" t="e">
        <x:v>#VALUE!</x:v>
      </x:c>
      <x:c r="R1276" s="73" t="e">
        <x:f t="shared" si="261"/>
        <x:v>#VALUE!</x:v>
      </x:c>
      <x:c r="S1276" s="68" t="e">
        <x:v>#VALUE!</x:v>
      </x:c>
      <x:c r="T1276" s="73" t="e">
        <x:f t="shared" si="262"/>
        <x:v>#VALUE!</x:v>
      </x:c>
      <x:c r="U1276" s="26" t="e">
        <x:v>#VALUE!</x:v>
      </x:c>
      <x:c r="V1276" s="26">
        <x:f t="shared" si="263"/>
        <x:v>0</x:v>
      </x:c>
      <x:c r="W1276" s="73" t="e">
        <x:f t="shared" si="264"/>
        <x:v>#VALUE!</x:v>
      </x:c>
      <x:c r="X1276" s="74" t="e">
        <x:f t="shared" si="265"/>
        <x:v>#VALUE!</x:v>
      </x:c>
      <x:c r="Y1276" s="68" t="e">
        <x:f t="shared" si="266"/>
        <x:v>#VALUE!</x:v>
      </x:c>
      <x:c r="Z1276" s="68" t="e">
        <x:f t="shared" si="267"/>
        <x:v>#VALUE!</x:v>
      </x:c>
    </x:row>
    <x:row r="1277" spans="1:29" ht="16.5">
      <x:c r="A1277" s="118">
        <x:v>3</x:v>
      </x:c>
      <x:c r="B1277" s="118"/>
      <x:c r="C1277" s="113">
        <x:v>11</x:v>
      </x:c>
      <x:c r="D1277" s="20" t="s">
        <x:v>8</x:v>
      </x:c>
      <x:c r="E1277" s="20" t="s">
        <x:v>9</x:v>
      </x:c>
      <x:c r="F1277" s="20" t="s">
        <x:v>10</x:v>
      </x:c>
      <x:c r="G1277" s="158" t="e">
        <x:f t="shared" si="259"/>
        <x:v>#VALUE!</x:v>
      </x:c>
      <x:c r="H1277" s="158">
        <x:f t="shared" si="259"/>
        <x:v>2720.707010526799</x:v>
      </x:c>
      <x:c r="I1277" s="285" t="e">
        <x:f t="shared" si="259"/>
        <x:v>#VALUE!</x:v>
      </x:c>
      <x:c r="J1277" s="106" t="e">
        <x:v>#VALUE!</x:v>
      </x:c>
      <x:c r="K1277" s="73" t="e">
        <x:v>#VALUE!</x:v>
      </x:c>
      <x:c r="L1277" s="68" t="e">
        <x:v>#VALUE!</x:v>
      </x:c>
      <x:c r="M1277" s="73" t="e">
        <x:v>#VALUE!</x:v>
      </x:c>
      <x:c r="N1277" s="159">
        <x:v>2720.707010526799</x:v>
      </x:c>
      <x:c r="O1277" s="106" t="e">
        <x:v>#VALUE!</x:v>
      </x:c>
      <x:c r="P1277" s="73" t="e">
        <x:f t="shared" si="260"/>
        <x:v>#VALUE!</x:v>
      </x:c>
      <x:c r="Q1277" s="68" t="e">
        <x:v>#VALUE!</x:v>
      </x:c>
      <x:c r="R1277" s="73" t="e">
        <x:f t="shared" si="261"/>
        <x:v>#VALUE!</x:v>
      </x:c>
      <x:c r="S1277" s="68" t="e">
        <x:v>#VALUE!</x:v>
      </x:c>
      <x:c r="T1277" s="73" t="e">
        <x:f t="shared" si="262"/>
        <x:v>#VALUE!</x:v>
      </x:c>
      <x:c r="U1277" s="26" t="e">
        <x:v>#VALUE!</x:v>
      </x:c>
      <x:c r="V1277" s="26">
        <x:f t="shared" si="263"/>
        <x:v>2720.707010526799</x:v>
      </x:c>
      <x:c r="W1277" s="73" t="e">
        <x:f t="shared" si="264"/>
        <x:v>#VALUE!</x:v>
      </x:c>
      <x:c r="X1277" s="74" t="e">
        <x:f t="shared" si="265"/>
        <x:v>#VALUE!</x:v>
      </x:c>
      <x:c r="Y1277" s="68" t="e">
        <x:f>+G1277+J1277+L1277-O1277-Q1277-S1277</x:f>
        <x:v>#VALUE!</x:v>
      </x:c>
      <x:c r="Z1277" s="68" t="e">
        <x:f t="shared" si="267"/>
        <x:v>#VALUE!</x:v>
      </x:c>
      <x:c r="AC1277" t="s">
        <x:v>1723</x:v>
      </x:c>
    </x:row>
    <x:row r="1278" spans="1:29" ht="16.5">
      <x:c r="A1278" s="118">
        <x:v>4</x:v>
      </x:c>
      <x:c r="B1278" s="118"/>
      <x:c r="C1278" s="113">
        <x:v>11</x:v>
      </x:c>
      <x:c r="D1278" s="20" t="s">
        <x:v>1651</x:v>
      </x:c>
      <x:c r="E1278" s="20" t="s">
        <x:v>9</x:v>
      </x:c>
      <x:c r="F1278" s="20" t="s">
        <x:v>10</x:v>
      </x:c>
      <x:c r="G1278" s="158" t="e">
        <x:f t="shared" si="259"/>
        <x:v>#VALUE!</x:v>
      </x:c>
      <x:c r="H1278" s="158">
        <x:f t="shared" si="259"/>
        <x:v>0</x:v>
      </x:c>
      <x:c r="I1278" s="285" t="e">
        <x:f t="shared" si="259"/>
        <x:v>#VALUE!</x:v>
      </x:c>
      <x:c r="J1278" s="106" t="e">
        <x:v>#VALUE!</x:v>
      </x:c>
      <x:c r="K1278" s="73" t="e">
        <x:v>#VALUE!</x:v>
      </x:c>
      <x:c r="L1278" s="68" t="e">
        <x:v>#VALUE!</x:v>
      </x:c>
      <x:c r="M1278" s="73" t="e">
        <x:v>#VALUE!</x:v>
      </x:c>
      <x:c r="N1278" s="159">
        <x:v>0</x:v>
      </x:c>
      <x:c r="O1278" s="106" t="e">
        <x:v>#VALUE!</x:v>
      </x:c>
      <x:c r="P1278" s="73" t="e">
        <x:f t="shared" si="260"/>
        <x:v>#VALUE!</x:v>
      </x:c>
      <x:c r="Q1278" s="68" t="e">
        <x:v>#VALUE!</x:v>
      </x:c>
      <x:c r="R1278" s="73" t="e">
        <x:f t="shared" si="261"/>
        <x:v>#VALUE!</x:v>
      </x:c>
      <x:c r="S1278" s="68" t="e">
        <x:v>#VALUE!</x:v>
      </x:c>
      <x:c r="T1278" s="73" t="e">
        <x:f t="shared" si="262"/>
        <x:v>#VALUE!</x:v>
      </x:c>
      <x:c r="U1278" s="26" t="e">
        <x:v>#VALUE!</x:v>
      </x:c>
      <x:c r="V1278" s="26">
        <x:f t="shared" si="263"/>
        <x:v>0</x:v>
      </x:c>
      <x:c r="W1278" s="73" t="e">
        <x:f t="shared" si="264"/>
        <x:v>#VALUE!</x:v>
      </x:c>
      <x:c r="X1278" s="74" t="e">
        <x:f t="shared" si="265"/>
        <x:v>#VALUE!</x:v>
      </x:c>
      <x:c r="Y1278" s="68" t="e">
        <x:f t="shared" si="266"/>
        <x:v>#VALUE!</x:v>
      </x:c>
      <x:c r="Z1278" s="68" t="e">
        <x:f t="shared" si="267"/>
        <x:v>#VALUE!</x:v>
      </x:c>
      <x:c r="AC1278" t="s">
        <x:v>1723</x:v>
      </x:c>
    </x:row>
    <x:row r="1279" spans="1:29" ht="16.5">
      <x:c r="A1279" s="118">
        <x:v>5</x:v>
      </x:c>
      <x:c r="B1279" s="118"/>
      <x:c r="C1279" s="113">
        <x:v>11</x:v>
      </x:c>
      <x:c r="D1279" s="20" t="s">
        <x:v>11</x:v>
      </x:c>
      <x:c r="E1279" s="20" t="s">
        <x:v>12</x:v>
      </x:c>
      <x:c r="F1279" s="20" t="s">
        <x:v>10</x:v>
      </x:c>
      <x:c r="G1279" s="158" t="e">
        <x:f t="shared" si="259"/>
        <x:v>#VALUE!</x:v>
      </x:c>
      <x:c r="H1279" s="158">
        <x:f t="shared" si="259"/>
        <x:v>3485.9085030481606</x:v>
      </x:c>
      <x:c r="I1279" s="285" t="e">
        <x:f t="shared" si="259"/>
        <x:v>#VALUE!</x:v>
      </x:c>
      <x:c r="J1279" s="106" t="e">
        <x:v>#VALUE!</x:v>
      </x:c>
      <x:c r="K1279" s="73" t="e">
        <x:v>#VALUE!</x:v>
      </x:c>
      <x:c r="L1279" s="68" t="e">
        <x:v>#VALUE!</x:v>
      </x:c>
      <x:c r="M1279" s="73" t="e">
        <x:v>#VALUE!</x:v>
      </x:c>
      <x:c r="N1279" s="159">
        <x:v>3485.9085030481606</x:v>
      </x:c>
      <x:c r="O1279" s="106" t="e">
        <x:v>#VALUE!</x:v>
      </x:c>
      <x:c r="P1279" s="73" t="e">
        <x:f t="shared" si="260"/>
        <x:v>#VALUE!</x:v>
      </x:c>
      <x:c r="Q1279" s="68" t="e">
        <x:v>#VALUE!</x:v>
      </x:c>
      <x:c r="R1279" s="73" t="e">
        <x:f t="shared" si="261"/>
        <x:v>#VALUE!</x:v>
      </x:c>
      <x:c r="S1279" s="68" t="e">
        <x:v>#VALUE!</x:v>
      </x:c>
      <x:c r="T1279" s="73" t="e">
        <x:f t="shared" si="262"/>
        <x:v>#VALUE!</x:v>
      </x:c>
      <x:c r="U1279" s="26" t="e">
        <x:v>#VALUE!</x:v>
      </x:c>
      <x:c r="V1279" s="26">
        <x:f t="shared" si="263"/>
        <x:v>3485.9085030481606</x:v>
      </x:c>
      <x:c r="W1279" s="73" t="e">
        <x:f t="shared" si="264"/>
        <x:v>#VALUE!</x:v>
      </x:c>
      <x:c r="X1279" s="74" t="e">
        <x:f t="shared" si="265"/>
        <x:v>#VALUE!</x:v>
      </x:c>
      <x:c r="Y1279" s="68" t="e">
        <x:f t="shared" si="266"/>
        <x:v>#VALUE!</x:v>
      </x:c>
      <x:c r="Z1279" s="68" t="e">
        <x:f t="shared" si="267"/>
        <x:v>#VALUE!</x:v>
      </x:c>
      <x:c r="AC1279" t="s">
        <x:v>1723</x:v>
      </x:c>
    </x:row>
    <x:row r="1280" spans="1:29">
      <x:c r="A1280" s="118">
        <x:v>6</x:v>
      </x:c>
      <x:c r="B1280" s="118"/>
      <x:c r="C1280" s="113">
        <x:v>11</x:v>
      </x:c>
      <x:c r="D1280" s="20" t="s">
        <x:v>13</x:v>
      </x:c>
      <x:c r="E1280" s="20" t="s">
        <x:v>12</x:v>
      </x:c>
      <x:c r="F1280" s="20" t="s">
        <x:v>10</x:v>
      </x:c>
      <x:c r="G1280" s="158" t="e">
        <x:f t="shared" si="259"/>
        <x:v>#VALUE!</x:v>
      </x:c>
      <x:c r="H1280" s="158">
        <x:f t="shared" si="259"/>
        <x:v>3556.0699656000002</x:v>
      </x:c>
      <x:c r="I1280" s="285" t="e">
        <x:f t="shared" si="259"/>
        <x:v>#VALUE!</x:v>
      </x:c>
      <x:c r="J1280" s="106" t="e">
        <x:v>#VALUE!</x:v>
      </x:c>
      <x:c r="K1280" s="73" t="e">
        <x:v>#VALUE!</x:v>
      </x:c>
      <x:c r="L1280" s="68" t="e">
        <x:v>#VALUE!</x:v>
      </x:c>
      <x:c r="M1280" s="73" t="e">
        <x:v>#VALUE!</x:v>
      </x:c>
      <x:c r="N1280" s="159">
        <x:v>3556.0699656000002</x:v>
      </x:c>
      <x:c r="O1280" s="106" t="e">
        <x:v>#VALUE!</x:v>
      </x:c>
      <x:c r="P1280" s="73" t="e">
        <x:f t="shared" si="260"/>
        <x:v>#VALUE!</x:v>
      </x:c>
      <x:c r="Q1280" s="68" t="e">
        <x:v>#VALUE!</x:v>
      </x:c>
      <x:c r="R1280" s="73" t="e">
        <x:f t="shared" si="261"/>
        <x:v>#VALUE!</x:v>
      </x:c>
      <x:c r="S1280" s="68" t="e">
        <x:v>#VALUE!</x:v>
      </x:c>
      <x:c r="T1280" s="73" t="e">
        <x:f t="shared" si="262"/>
        <x:v>#VALUE!</x:v>
      </x:c>
      <x:c r="U1280" s="26" t="e">
        <x:v>#VALUE!</x:v>
      </x:c>
      <x:c r="V1280" s="26">
        <x:f t="shared" si="263"/>
        <x:v>3556.0699656000002</x:v>
      </x:c>
      <x:c r="W1280" s="73" t="e">
        <x:f t="shared" si="264"/>
        <x:v>#VALUE!</x:v>
      </x:c>
      <x:c r="X1280" s="74" t="e">
        <x:f t="shared" si="265"/>
        <x:v>#VALUE!</x:v>
      </x:c>
      <x:c r="Y1280" s="68" t="e">
        <x:f t="shared" si="266"/>
        <x:v>#VALUE!</x:v>
      </x:c>
      <x:c r="Z1280" s="68" t="e">
        <x:f t="shared" si="267"/>
        <x:v>#VALUE!</x:v>
      </x:c>
    </x:row>
    <x:row r="1281" spans="1:26">
      <x:c r="A1281" s="118">
        <x:v>7</x:v>
      </x:c>
      <x:c r="B1281" s="118"/>
      <x:c r="C1281" s="113">
        <x:v>11</x:v>
      </x:c>
      <x:c r="D1281" s="20" t="s">
        <x:v>14</x:v>
      </x:c>
      <x:c r="E1281" s="20" t="s">
        <x:v>9</x:v>
      </x:c>
      <x:c r="F1281" s="20" t="s">
        <x:v>15</x:v>
      </x:c>
      <x:c r="G1281" s="158" t="e">
        <x:f t="shared" si="259"/>
        <x:v>#VALUE!</x:v>
      </x:c>
      <x:c r="H1281" s="158">
        <x:f t="shared" si="259"/>
        <x:v>105.5281397058682</x:v>
      </x:c>
      <x:c r="I1281" s="285" t="e">
        <x:f t="shared" si="259"/>
        <x:v>#VALUE!</x:v>
      </x:c>
      <x:c r="J1281" s="106" t="e">
        <x:v>#VALUE!</x:v>
      </x:c>
      <x:c r="K1281" s="73" t="e">
        <x:v>#VALUE!</x:v>
      </x:c>
      <x:c r="L1281" s="68" t="e">
        <x:v>#VALUE!</x:v>
      </x:c>
      <x:c r="M1281" s="73" t="e">
        <x:v>#VALUE!</x:v>
      </x:c>
      <x:c r="N1281" s="159">
        <x:v>105.5281397058682</x:v>
      </x:c>
      <x:c r="O1281" s="106" t="e">
        <x:v>#VALUE!</x:v>
      </x:c>
      <x:c r="P1281" s="73" t="e">
        <x:f t="shared" si="260"/>
        <x:v>#VALUE!</x:v>
      </x:c>
      <x:c r="Q1281" s="68" t="e">
        <x:v>#VALUE!</x:v>
      </x:c>
      <x:c r="R1281" s="73" t="e">
        <x:f t="shared" si="261"/>
        <x:v>#VALUE!</x:v>
      </x:c>
      <x:c r="S1281" s="68" t="e">
        <x:v>#VALUE!</x:v>
      </x:c>
      <x:c r="T1281" s="73" t="e">
        <x:f t="shared" si="262"/>
        <x:v>#VALUE!</x:v>
      </x:c>
      <x:c r="U1281" s="26" t="e">
        <x:v>#VALUE!</x:v>
      </x:c>
      <x:c r="V1281" s="26">
        <x:f t="shared" si="263"/>
        <x:v>105.5281397058682</x:v>
      </x:c>
      <x:c r="W1281" s="73" t="e">
        <x:f t="shared" si="264"/>
        <x:v>#VALUE!</x:v>
      </x:c>
      <x:c r="X1281" s="74" t="e">
        <x:f t="shared" si="265"/>
        <x:v>#VALUE!</x:v>
      </x:c>
      <x:c r="Y1281" s="68" t="e">
        <x:f t="shared" si="266"/>
        <x:v>#VALUE!</x:v>
      </x:c>
      <x:c r="Z1281" s="68" t="e">
        <x:f>+U1281-Y1281</x:f>
        <x:v>#VALUE!</x:v>
      </x:c>
    </x:row>
    <x:row r="1282" spans="1:26">
      <x:c r="A1282" s="118">
        <x:v>8</x:v>
      </x:c>
      <x:c r="B1282" s="118"/>
      <x:c r="C1282" s="113">
        <x:v>11</x:v>
      </x:c>
      <x:c r="D1282" s="20" t="s">
        <x:v>16</x:v>
      </x:c>
      <x:c r="E1282" s="20" t="s">
        <x:v>9</x:v>
      </x:c>
      <x:c r="F1282" s="20" t="s">
        <x:v>15</x:v>
      </x:c>
      <x:c r="G1282" s="158" t="e">
        <x:f t="shared" si="259"/>
        <x:v>#VALUE!</x:v>
      </x:c>
      <x:c r="H1282" s="158">
        <x:f t="shared" si="259"/>
        <x:v>0</x:v>
      </x:c>
      <x:c r="I1282" s="285" t="e">
        <x:f t="shared" si="259"/>
        <x:v>#VALUE!</x:v>
      </x:c>
      <x:c r="J1282" s="106" t="e">
        <x:v>#VALUE!</x:v>
      </x:c>
      <x:c r="K1282" s="73" t="e">
        <x:v>#VALUE!</x:v>
      </x:c>
      <x:c r="L1282" s="68" t="e">
        <x:v>#VALUE!</x:v>
      </x:c>
      <x:c r="M1282" s="73" t="e">
        <x:v>#VALUE!</x:v>
      </x:c>
      <x:c r="N1282" s="159">
        <x:v>0</x:v>
      </x:c>
      <x:c r="O1282" s="106" t="e">
        <x:v>#VALUE!</x:v>
      </x:c>
      <x:c r="P1282" s="73" t="e">
        <x:f t="shared" si="260"/>
        <x:v>#VALUE!</x:v>
      </x:c>
      <x:c r="Q1282" s="68" t="e">
        <x:v>#VALUE!</x:v>
      </x:c>
      <x:c r="R1282" s="73" t="e">
        <x:f t="shared" si="261"/>
        <x:v>#VALUE!</x:v>
      </x:c>
      <x:c r="S1282" s="68" t="e">
        <x:v>#VALUE!</x:v>
      </x:c>
      <x:c r="T1282" s="73" t="e">
        <x:f t="shared" si="262"/>
        <x:v>#VALUE!</x:v>
      </x:c>
      <x:c r="U1282" s="26" t="e">
        <x:v>#VALUE!</x:v>
      </x:c>
      <x:c r="V1282" s="26">
        <x:f t="shared" si="263"/>
        <x:v>0</x:v>
      </x:c>
      <x:c r="W1282" s="73" t="e">
        <x:f t="shared" si="264"/>
        <x:v>#VALUE!</x:v>
      </x:c>
      <x:c r="X1282" s="74" t="e">
        <x:f t="shared" si="265"/>
        <x:v>#VALUE!</x:v>
      </x:c>
      <x:c r="Y1282" s="68" t="e">
        <x:f t="shared" si="266"/>
        <x:v>#VALUE!</x:v>
      </x:c>
      <x:c r="Z1282" s="68" t="e">
        <x:f t="shared" si="267"/>
        <x:v>#VALUE!</x:v>
      </x:c>
    </x:row>
    <x:row r="1283" spans="1:26">
      <x:c r="A1283" s="118">
        <x:v>9</x:v>
      </x:c>
      <x:c r="B1283" s="118"/>
      <x:c r="C1283" s="113">
        <x:v>11</x:v>
      </x:c>
      <x:c r="D1283" s="20" t="s">
        <x:v>17</x:v>
      </x:c>
      <x:c r="E1283" s="20" t="s">
        <x:v>9</x:v>
      </x:c>
      <x:c r="F1283" s="20" t="s">
        <x:v>18</x:v>
      </x:c>
      <x:c r="G1283" s="158" t="e">
        <x:f t="shared" si="259"/>
        <x:v>#VALUE!</x:v>
      </x:c>
      <x:c r="H1283" s="158">
        <x:f t="shared" si="259"/>
        <x:v>144.00207035360611</x:v>
      </x:c>
      <x:c r="I1283" s="285" t="e">
        <x:f t="shared" si="259"/>
        <x:v>#VALUE!</x:v>
      </x:c>
      <x:c r="J1283" s="106" t="e">
        <x:v>#VALUE!</x:v>
      </x:c>
      <x:c r="K1283" s="73" t="e">
        <x:v>#VALUE!</x:v>
      </x:c>
      <x:c r="L1283" s="68" t="e">
        <x:v>#VALUE!</x:v>
      </x:c>
      <x:c r="M1283" s="73" t="e">
        <x:v>#VALUE!</x:v>
      </x:c>
      <x:c r="N1283" s="159">
        <x:v>144.00207035360611</x:v>
      </x:c>
      <x:c r="O1283" s="106" t="e">
        <x:v>#VALUE!</x:v>
      </x:c>
      <x:c r="P1283" s="73" t="e">
        <x:f t="shared" si="260"/>
        <x:v>#VALUE!</x:v>
      </x:c>
      <x:c r="Q1283" s="68" t="e">
        <x:v>#VALUE!</x:v>
      </x:c>
      <x:c r="R1283" s="73" t="e">
        <x:f t="shared" si="261"/>
        <x:v>#VALUE!</x:v>
      </x:c>
      <x:c r="S1283" s="68" t="e">
        <x:v>#VALUE!</x:v>
      </x:c>
      <x:c r="T1283" s="73" t="e">
        <x:f t="shared" si="262"/>
        <x:v>#VALUE!</x:v>
      </x:c>
      <x:c r="U1283" s="26" t="e">
        <x:v>#VALUE!</x:v>
      </x:c>
      <x:c r="V1283" s="26">
        <x:f t="shared" si="263"/>
        <x:v>144.00207035360611</x:v>
      </x:c>
      <x:c r="W1283" s="73" t="e">
        <x:f t="shared" si="264"/>
        <x:v>#VALUE!</x:v>
      </x:c>
      <x:c r="X1283" s="74" t="e">
        <x:f t="shared" si="265"/>
        <x:v>#VALUE!</x:v>
      </x:c>
      <x:c r="Y1283" s="68" t="e">
        <x:f t="shared" si="266"/>
        <x:v>#VALUE!</x:v>
      </x:c>
      <x:c r="Z1283" s="68" t="e">
        <x:f t="shared" si="267"/>
        <x:v>#VALUE!</x:v>
      </x:c>
    </x:row>
    <x:row r="1284" spans="1:26">
      <x:c r="A1284" s="118">
        <x:v>10</x:v>
      </x:c>
      <x:c r="B1284" s="118"/>
      <x:c r="C1284" s="113">
        <x:v>11</x:v>
      </x:c>
      <x:c r="D1284" s="20" t="s">
        <x:v>19</x:v>
      </x:c>
      <x:c r="E1284" s="20" t="s">
        <x:v>9</x:v>
      </x:c>
      <x:c r="F1284" s="20" t="s">
        <x:v>20</x:v>
      </x:c>
      <x:c r="G1284" s="158" t="e">
        <x:f t="shared" si="259"/>
        <x:v>#VALUE!</x:v>
      </x:c>
      <x:c r="H1284" s="158">
        <x:f t="shared" si="259"/>
        <x:v>71.939024333737407</x:v>
      </x:c>
      <x:c r="I1284" s="285" t="e">
        <x:f t="shared" si="259"/>
        <x:v>#VALUE!</x:v>
      </x:c>
      <x:c r="J1284" s="106" t="e">
        <x:v>#VALUE!</x:v>
      </x:c>
      <x:c r="K1284" s="73" t="e">
        <x:v>#VALUE!</x:v>
      </x:c>
      <x:c r="L1284" s="68" t="e">
        <x:v>#VALUE!</x:v>
      </x:c>
      <x:c r="M1284" s="73" t="e">
        <x:v>#VALUE!</x:v>
      </x:c>
      <x:c r="N1284" s="159">
        <x:v>71.939024333737407</x:v>
      </x:c>
      <x:c r="O1284" s="106" t="e">
        <x:v>#VALUE!</x:v>
      </x:c>
      <x:c r="P1284" s="73" t="e">
        <x:f t="shared" si="260"/>
        <x:v>#VALUE!</x:v>
      </x:c>
      <x:c r="Q1284" s="68" t="e">
        <x:v>#VALUE!</x:v>
      </x:c>
      <x:c r="R1284" s="73" t="e">
        <x:f t="shared" si="261"/>
        <x:v>#VALUE!</x:v>
      </x:c>
      <x:c r="S1284" s="68" t="e">
        <x:v>#VALUE!</x:v>
      </x:c>
      <x:c r="T1284" s="73" t="e">
        <x:f t="shared" si="262"/>
        <x:v>#VALUE!</x:v>
      </x:c>
      <x:c r="U1284" s="26" t="e">
        <x:v>#VALUE!</x:v>
      </x:c>
      <x:c r="V1284" s="26">
        <x:f t="shared" si="263"/>
        <x:v>71.939024333737407</x:v>
      </x:c>
      <x:c r="W1284" s="73" t="e">
        <x:f t="shared" si="264"/>
        <x:v>#VALUE!</x:v>
      </x:c>
      <x:c r="X1284" s="74" t="e">
        <x:f t="shared" si="265"/>
        <x:v>#VALUE!</x:v>
      </x:c>
      <x:c r="Y1284" s="68" t="e">
        <x:f t="shared" si="266"/>
        <x:v>#VALUE!</x:v>
      </x:c>
      <x:c r="Z1284" s="68" t="e">
        <x:f t="shared" si="267"/>
        <x:v>#VALUE!</x:v>
      </x:c>
    </x:row>
    <x:row r="1285" spans="1:26">
      <x:c r="A1285" s="118">
        <x:v>11</x:v>
      </x:c>
      <x:c r="B1285" s="118"/>
      <x:c r="C1285" s="113">
        <x:v>11</x:v>
      </x:c>
      <x:c r="D1285" s="20" t="s">
        <x:v>21</x:v>
      </x:c>
      <x:c r="E1285" s="20" t="s">
        <x:v>22</x:v>
      </x:c>
      <x:c r="F1285" s="20" t="s">
        <x:v>23</x:v>
      </x:c>
      <x:c r="G1285" s="158" t="e">
        <x:f t="shared" si="259"/>
        <x:v>#VALUE!</x:v>
      </x:c>
      <x:c r="H1285" s="158">
        <x:f t="shared" si="259"/>
        <x:v>246.89</x:v>
      </x:c>
      <x:c r="I1285" s="285" t="e">
        <x:f t="shared" si="259"/>
        <x:v>#VALUE!</x:v>
      </x:c>
      <x:c r="J1285" s="106" t="e">
        <x:v>#VALUE!</x:v>
      </x:c>
      <x:c r="K1285" s="73" t="e">
        <x:v>#VALUE!</x:v>
      </x:c>
      <x:c r="L1285" s="68" t="e">
        <x:v>#VALUE!</x:v>
      </x:c>
      <x:c r="M1285" s="73" t="e">
        <x:v>#VALUE!</x:v>
      </x:c>
      <x:c r="N1285" s="159">
        <x:v>246.89</x:v>
      </x:c>
      <x:c r="O1285" s="106" t="e">
        <x:v>#VALUE!</x:v>
      </x:c>
      <x:c r="P1285" s="73" t="e">
        <x:f t="shared" si="260"/>
        <x:v>#VALUE!</x:v>
      </x:c>
      <x:c r="Q1285" s="68" t="e">
        <x:v>#VALUE!</x:v>
      </x:c>
      <x:c r="R1285" s="73" t="e">
        <x:f t="shared" si="261"/>
        <x:v>#VALUE!</x:v>
      </x:c>
      <x:c r="S1285" s="68" t="e">
        <x:v>#VALUE!</x:v>
      </x:c>
      <x:c r="T1285" s="73" t="e">
        <x:f t="shared" si="262"/>
        <x:v>#VALUE!</x:v>
      </x:c>
      <x:c r="U1285" s="26" t="e">
        <x:v>#VALUE!</x:v>
      </x:c>
      <x:c r="V1285" s="26">
        <x:f t="shared" si="263"/>
        <x:v>246.89</x:v>
      </x:c>
      <x:c r="W1285" s="73" t="e">
        <x:f t="shared" si="264"/>
        <x:v>#VALUE!</x:v>
      </x:c>
      <x:c r="X1285" s="74" t="e">
        <x:f t="shared" si="265"/>
        <x:v>#VALUE!</x:v>
      </x:c>
      <x:c r="Y1285" s="68" t="e">
        <x:f t="shared" si="266"/>
        <x:v>#VALUE!</x:v>
      </x:c>
      <x:c r="Z1285" s="68" t="e">
        <x:f t="shared" si="267"/>
        <x:v>#VALUE!</x:v>
      </x:c>
    </x:row>
    <x:row r="1286" spans="1:26">
      <x:c r="A1286" s="118">
        <x:v>12</x:v>
      </x:c>
      <x:c r="B1286" s="118"/>
      <x:c r="C1286" s="113">
        <x:v>11</x:v>
      </x:c>
      <x:c r="D1286" s="20" t="s">
        <x:v>24</x:v>
      </x:c>
      <x:c r="E1286" s="20" t="s">
        <x:v>22</x:v>
      </x:c>
      <x:c r="F1286" s="20" t="s">
        <x:v>23</x:v>
      </x:c>
      <x:c r="G1286" s="158" t="e">
        <x:f t="shared" si="259"/>
        <x:v>#VALUE!</x:v>
      </x:c>
      <x:c r="H1286" s="158">
        <x:f t="shared" si="259"/>
        <x:v>308.73593632660936</x:v>
      </x:c>
      <x:c r="I1286" s="285" t="e">
        <x:f t="shared" si="259"/>
        <x:v>#VALUE!</x:v>
      </x:c>
      <x:c r="J1286" s="106" t="e">
        <x:v>#VALUE!</x:v>
      </x:c>
      <x:c r="K1286" s="73" t="e">
        <x:v>#VALUE!</x:v>
      </x:c>
      <x:c r="L1286" s="68" t="e">
        <x:v>#VALUE!</x:v>
      </x:c>
      <x:c r="M1286" s="73" t="e">
        <x:v>#VALUE!</x:v>
      </x:c>
      <x:c r="N1286" s="159">
        <x:v>308.73593632660936</x:v>
      </x:c>
      <x:c r="O1286" s="106" t="e">
        <x:v>#VALUE!</x:v>
      </x:c>
      <x:c r="P1286" s="73" t="e">
        <x:f t="shared" si="260"/>
        <x:v>#VALUE!</x:v>
      </x:c>
      <x:c r="Q1286" s="68" t="e">
        <x:v>#VALUE!</x:v>
      </x:c>
      <x:c r="R1286" s="73" t="e">
        <x:f t="shared" si="261"/>
        <x:v>#VALUE!</x:v>
      </x:c>
      <x:c r="S1286" s="68" t="e">
        <x:v>#VALUE!</x:v>
      </x:c>
      <x:c r="T1286" s="73" t="e">
        <x:f t="shared" si="262"/>
        <x:v>#VALUE!</x:v>
      </x:c>
      <x:c r="U1286" s="26" t="e">
        <x:v>#VALUE!</x:v>
      </x:c>
      <x:c r="V1286" s="26">
        <x:f t="shared" si="263"/>
        <x:v>308.73593632660936</x:v>
      </x:c>
      <x:c r="W1286" s="73" t="e">
        <x:f t="shared" si="264"/>
        <x:v>#VALUE!</x:v>
      </x:c>
      <x:c r="X1286" s="74" t="e">
        <x:f t="shared" si="265"/>
        <x:v>#VALUE!</x:v>
      </x:c>
      <x:c r="Y1286" s="68" t="e">
        <x:f t="shared" si="266"/>
        <x:v>#VALUE!</x:v>
      </x:c>
      <x:c r="Z1286" s="68" t="e">
        <x:f t="shared" si="267"/>
        <x:v>#VALUE!</x:v>
      </x:c>
    </x:row>
    <x:row r="1287" spans="1:26">
      <x:c r="A1287" s="118">
        <x:v>13</x:v>
      </x:c>
      <x:c r="B1287" s="118"/>
      <x:c r="C1287" s="113">
        <x:v>11</x:v>
      </x:c>
      <x:c r="D1287" s="20" t="s">
        <x:v>25</x:v>
      </x:c>
      <x:c r="E1287" s="20" t="s">
        <x:v>22</x:v>
      </x:c>
      <x:c r="F1287" s="20" t="s">
        <x:v>26</x:v>
      </x:c>
      <x:c r="G1287" s="158" t="e">
        <x:f t="shared" si="259"/>
        <x:v>#VALUE!</x:v>
      </x:c>
      <x:c r="H1287" s="158">
        <x:f t="shared" si="259"/>
        <x:v>234</x:v>
      </x:c>
      <x:c r="I1287" s="285" t="e">
        <x:f t="shared" si="259"/>
        <x:v>#VALUE!</x:v>
      </x:c>
      <x:c r="J1287" s="106" t="e">
        <x:v>#VALUE!</x:v>
      </x:c>
      <x:c r="K1287" s="73" t="e">
        <x:v>#VALUE!</x:v>
      </x:c>
      <x:c r="L1287" s="68" t="e">
        <x:v>#VALUE!</x:v>
      </x:c>
      <x:c r="M1287" s="73" t="e">
        <x:v>#VALUE!</x:v>
      </x:c>
      <x:c r="N1287" s="159">
        <x:v>234</x:v>
      </x:c>
      <x:c r="O1287" s="106" t="e">
        <x:v>#VALUE!</x:v>
      </x:c>
      <x:c r="P1287" s="73" t="e">
        <x:f t="shared" si="260"/>
        <x:v>#VALUE!</x:v>
      </x:c>
      <x:c r="Q1287" s="68" t="e">
        <x:v>#VALUE!</x:v>
      </x:c>
      <x:c r="R1287" s="73" t="e">
        <x:f t="shared" si="261"/>
        <x:v>#VALUE!</x:v>
      </x:c>
      <x:c r="S1287" s="68" t="e">
        <x:v>#VALUE!</x:v>
      </x:c>
      <x:c r="T1287" s="73" t="e">
        <x:f t="shared" si="262"/>
        <x:v>#VALUE!</x:v>
      </x:c>
      <x:c r="U1287" s="26" t="e">
        <x:v>#VALUE!</x:v>
      </x:c>
      <x:c r="V1287" s="26">
        <x:f t="shared" si="263"/>
        <x:v>234</x:v>
      </x:c>
      <x:c r="W1287" s="73" t="e">
        <x:f t="shared" si="264"/>
        <x:v>#VALUE!</x:v>
      </x:c>
      <x:c r="X1287" s="74" t="e">
        <x:f t="shared" si="265"/>
        <x:v>#VALUE!</x:v>
      </x:c>
      <x:c r="Y1287" s="68" t="e">
        <x:f t="shared" si="266"/>
        <x:v>#VALUE!</x:v>
      </x:c>
      <x:c r="Z1287" s="68" t="e">
        <x:f t="shared" si="267"/>
        <x:v>#VALUE!</x:v>
      </x:c>
    </x:row>
    <x:row r="1288" spans="1:26">
      <x:c r="A1288" s="118">
        <x:v>14</x:v>
      </x:c>
      <x:c r="B1288" s="118"/>
      <x:c r="C1288" s="113">
        <x:v>11</x:v>
      </x:c>
      <x:c r="D1288" s="20" t="s">
        <x:v>27</x:v>
      </x:c>
      <x:c r="E1288" s="20" t="s">
        <x:v>22</x:v>
      </x:c>
      <x:c r="F1288" s="20" t="s">
        <x:v>26</x:v>
      </x:c>
      <x:c r="G1288" s="158" t="e">
        <x:f t="shared" si="259"/>
        <x:v>#VALUE!</x:v>
      </x:c>
      <x:c r="H1288" s="158">
        <x:f t="shared" si="259"/>
        <x:v>279.36479081152623</x:v>
      </x:c>
      <x:c r="I1288" s="285" t="e">
        <x:f t="shared" si="259"/>
        <x:v>#VALUE!</x:v>
      </x:c>
      <x:c r="J1288" s="106" t="e">
        <x:v>#VALUE!</x:v>
      </x:c>
      <x:c r="K1288" s="73" t="e">
        <x:v>#VALUE!</x:v>
      </x:c>
      <x:c r="L1288" s="68" t="e">
        <x:v>#VALUE!</x:v>
      </x:c>
      <x:c r="M1288" s="73" t="e">
        <x:v>#VALUE!</x:v>
      </x:c>
      <x:c r="N1288" s="159">
        <x:v>279.36479081152623</x:v>
      </x:c>
      <x:c r="O1288" s="106" t="e">
        <x:v>#VALUE!</x:v>
      </x:c>
      <x:c r="P1288" s="73" t="e">
        <x:f t="shared" si="260"/>
        <x:v>#VALUE!</x:v>
      </x:c>
      <x:c r="Q1288" s="68" t="e">
        <x:v>#VALUE!</x:v>
      </x:c>
      <x:c r="R1288" s="73" t="e">
        <x:f t="shared" si="261"/>
        <x:v>#VALUE!</x:v>
      </x:c>
      <x:c r="S1288" s="68" t="e">
        <x:v>#VALUE!</x:v>
      </x:c>
      <x:c r="T1288" s="73" t="e">
        <x:f t="shared" si="262"/>
        <x:v>#VALUE!</x:v>
      </x:c>
      <x:c r="U1288" s="26" t="e">
        <x:v>#VALUE!</x:v>
      </x:c>
      <x:c r="V1288" s="26">
        <x:f t="shared" si="263"/>
        <x:v>279.36479081152623</x:v>
      </x:c>
      <x:c r="W1288" s="73" t="e">
        <x:f t="shared" si="264"/>
        <x:v>#VALUE!</x:v>
      </x:c>
      <x:c r="X1288" s="74" t="e">
        <x:f t="shared" si="265"/>
        <x:v>#VALUE!</x:v>
      </x:c>
      <x:c r="Y1288" s="68" t="e">
        <x:f t="shared" si="266"/>
        <x:v>#VALUE!</x:v>
      </x:c>
      <x:c r="Z1288" s="68" t="e">
        <x:f t="shared" si="267"/>
        <x:v>#VALUE!</x:v>
      </x:c>
    </x:row>
    <x:row r="1289" spans="1:26">
      <x:c r="A1289" s="118">
        <x:v>15</x:v>
      </x:c>
      <x:c r="B1289" s="118"/>
      <x:c r="C1289" s="113">
        <x:v>11</x:v>
      </x:c>
      <x:c r="D1289" s="20" t="s">
        <x:v>28</x:v>
      </x:c>
      <x:c r="E1289" s="20" t="s">
        <x:v>12</x:v>
      </x:c>
      <x:c r="F1289" s="20" t="s">
        <x:v>29</x:v>
      </x:c>
      <x:c r="G1289" s="158" t="e">
        <x:f t="shared" si="259"/>
        <x:v>#VALUE!</x:v>
      </x:c>
      <x:c r="H1289" s="158">
        <x:f t="shared" si="259"/>
        <x:v>337.04162903801313</x:v>
      </x:c>
      <x:c r="I1289" s="285" t="e">
        <x:f t="shared" si="259"/>
        <x:v>#VALUE!</x:v>
      </x:c>
      <x:c r="J1289" s="106" t="e">
        <x:v>#VALUE!</x:v>
      </x:c>
      <x:c r="K1289" s="73" t="e">
        <x:v>#VALUE!</x:v>
      </x:c>
      <x:c r="L1289" s="68" t="e">
        <x:v>#VALUE!</x:v>
      </x:c>
      <x:c r="M1289" s="73" t="e">
        <x:v>#VALUE!</x:v>
      </x:c>
      <x:c r="N1289" s="159">
        <x:v>337.04162903801313</x:v>
      </x:c>
      <x:c r="O1289" s="106" t="e">
        <x:v>#VALUE!</x:v>
      </x:c>
      <x:c r="P1289" s="73" t="e">
        <x:f t="shared" si="260"/>
        <x:v>#VALUE!</x:v>
      </x:c>
      <x:c r="Q1289" s="68" t="e">
        <x:v>#VALUE!</x:v>
      </x:c>
      <x:c r="R1289" s="73" t="e">
        <x:f t="shared" si="261"/>
        <x:v>#VALUE!</x:v>
      </x:c>
      <x:c r="S1289" s="68" t="e">
        <x:v>#VALUE!</x:v>
      </x:c>
      <x:c r="T1289" s="73" t="e">
        <x:f t="shared" si="262"/>
        <x:v>#VALUE!</x:v>
      </x:c>
      <x:c r="U1289" s="26" t="e">
        <x:v>#VALUE!</x:v>
      </x:c>
      <x:c r="V1289" s="26">
        <x:f t="shared" si="263"/>
        <x:v>337.04162903801313</x:v>
      </x:c>
      <x:c r="W1289" s="73" t="e">
        <x:f t="shared" si="264"/>
        <x:v>#VALUE!</x:v>
      </x:c>
      <x:c r="X1289" s="74" t="e">
        <x:f t="shared" si="265"/>
        <x:v>#VALUE!</x:v>
      </x:c>
      <x:c r="Y1289" s="68" t="e">
        <x:f t="shared" si="266"/>
        <x:v>#VALUE!</x:v>
      </x:c>
      <x:c r="Z1289" s="68" t="e">
        <x:f t="shared" si="267"/>
        <x:v>#VALUE!</x:v>
      </x:c>
    </x:row>
    <x:row r="1290" spans="1:26">
      <x:c r="A1290" s="118">
        <x:v>16</x:v>
      </x:c>
      <x:c r="B1290" s="118"/>
      <x:c r="C1290" s="113">
        <x:v>11</x:v>
      </x:c>
      <x:c r="D1290" s="20" t="s">
        <x:v>30</x:v>
      </x:c>
      <x:c r="E1290" s="20" t="s">
        <x:v>12</x:v>
      </x:c>
      <x:c r="F1290" s="20" t="s">
        <x:v>29</x:v>
      </x:c>
      <x:c r="G1290" s="158" t="e">
        <x:f t="shared" si="259"/>
        <x:v>#VALUE!</x:v>
      </x:c>
      <x:c r="H1290" s="158">
        <x:f t="shared" si="259"/>
        <x:v>0</x:v>
      </x:c>
      <x:c r="I1290" s="285" t="e">
        <x:f t="shared" si="259"/>
        <x:v>#VALUE!</x:v>
      </x:c>
      <x:c r="J1290" s="106" t="e">
        <x:v>#VALUE!</x:v>
      </x:c>
      <x:c r="K1290" s="73" t="e">
        <x:v>#VALUE!</x:v>
      </x:c>
      <x:c r="L1290" s="68" t="e">
        <x:v>#VALUE!</x:v>
      </x:c>
      <x:c r="M1290" s="73" t="e">
        <x:v>#VALUE!</x:v>
      </x:c>
      <x:c r="N1290" s="159">
        <x:v>0</x:v>
      </x:c>
      <x:c r="O1290" s="106" t="e">
        <x:v>#VALUE!</x:v>
      </x:c>
      <x:c r="P1290" s="73" t="e">
        <x:f t="shared" si="260"/>
        <x:v>#VALUE!</x:v>
      </x:c>
      <x:c r="Q1290" s="68" t="e">
        <x:v>#VALUE!</x:v>
      </x:c>
      <x:c r="R1290" s="73" t="e">
        <x:f t="shared" si="261"/>
        <x:v>#VALUE!</x:v>
      </x:c>
      <x:c r="S1290" s="68" t="e">
        <x:v>#VALUE!</x:v>
      </x:c>
      <x:c r="T1290" s="73" t="e">
        <x:f t="shared" si="262"/>
        <x:v>#VALUE!</x:v>
      </x:c>
      <x:c r="U1290" s="26" t="e">
        <x:v>#VALUE!</x:v>
      </x:c>
      <x:c r="V1290" s="26">
        <x:f t="shared" si="263"/>
        <x:v>0</x:v>
      </x:c>
      <x:c r="W1290" s="73" t="e">
        <x:f t="shared" si="264"/>
        <x:v>#VALUE!</x:v>
      </x:c>
      <x:c r="X1290" s="74" t="e">
        <x:f t="shared" si="265"/>
        <x:v>#VALUE!</x:v>
      </x:c>
      <x:c r="Y1290" s="68" t="e">
        <x:f t="shared" si="266"/>
        <x:v>#VALUE!</x:v>
      </x:c>
      <x:c r="Z1290" s="68" t="e">
        <x:f t="shared" si="267"/>
        <x:v>#VALUE!</x:v>
      </x:c>
    </x:row>
    <x:row r="1291" spans="1:26">
      <x:c r="A1291" s="118">
        <x:v>17</x:v>
      </x:c>
      <x:c r="B1291" s="118"/>
      <x:c r="C1291" s="113">
        <x:v>11</x:v>
      </x:c>
      <x:c r="D1291" s="20" t="s">
        <x:v>1432</x:v>
      </x:c>
      <x:c r="E1291" s="20" t="s">
        <x:v>12</x:v>
      </x:c>
      <x:c r="F1291" s="20" t="s">
        <x:v>29</x:v>
      </x:c>
      <x:c r="G1291" s="158" t="e">
        <x:f t="shared" si="259"/>
        <x:v>#VALUE!</x:v>
      </x:c>
      <x:c r="H1291" s="158">
        <x:f t="shared" si="259"/>
        <x:v>0</x:v>
      </x:c>
      <x:c r="I1291" s="285" t="e">
        <x:f t="shared" si="259"/>
        <x:v>#VALUE!</x:v>
      </x:c>
      <x:c r="J1291" s="106" t="e">
        <x:v>#VALUE!</x:v>
      </x:c>
      <x:c r="K1291" s="73" t="e">
        <x:v>#VALUE!</x:v>
      </x:c>
      <x:c r="L1291" s="68" t="e">
        <x:v>#VALUE!</x:v>
      </x:c>
      <x:c r="M1291" s="73" t="e">
        <x:v>#VALUE!</x:v>
      </x:c>
      <x:c r="N1291" s="159">
        <x:v>0</x:v>
      </x:c>
      <x:c r="O1291" s="106" t="e">
        <x:v>#VALUE!</x:v>
      </x:c>
      <x:c r="P1291" s="73" t="e">
        <x:f t="shared" si="260"/>
        <x:v>#VALUE!</x:v>
      </x:c>
      <x:c r="Q1291" s="68" t="e">
        <x:v>#VALUE!</x:v>
      </x:c>
      <x:c r="R1291" s="73" t="e">
        <x:f t="shared" si="261"/>
        <x:v>#VALUE!</x:v>
      </x:c>
      <x:c r="S1291" s="68" t="e">
        <x:v>#VALUE!</x:v>
      </x:c>
      <x:c r="T1291" s="73" t="e">
        <x:f t="shared" si="262"/>
        <x:v>#VALUE!</x:v>
      </x:c>
      <x:c r="U1291" s="26" t="e">
        <x:v>#VALUE!</x:v>
      </x:c>
      <x:c r="V1291" s="26">
        <x:f t="shared" si="263"/>
        <x:v>0</x:v>
      </x:c>
      <x:c r="W1291" s="73" t="e">
        <x:f t="shared" si="264"/>
        <x:v>#VALUE!</x:v>
      </x:c>
      <x:c r="X1291" s="74" t="e">
        <x:f t="shared" si="265"/>
        <x:v>#VALUE!</x:v>
      </x:c>
      <x:c r="Y1291" s="68" t="e">
        <x:f t="shared" si="266"/>
        <x:v>#VALUE!</x:v>
      </x:c>
      <x:c r="Z1291" s="68" t="e">
        <x:f t="shared" si="267"/>
        <x:v>#VALUE!</x:v>
      </x:c>
    </x:row>
    <x:row r="1292" spans="1:26">
      <x:c r="A1292" s="118">
        <x:v>18</x:v>
      </x:c>
      <x:c r="B1292" s="118"/>
      <x:c r="C1292" s="113">
        <x:v>11</x:v>
      </x:c>
      <x:c r="D1292" s="20" t="s">
        <x:v>31</x:v>
      </x:c>
      <x:c r="E1292" s="20" t="s">
        <x:v>12</x:v>
      </x:c>
      <x:c r="F1292" s="20" t="s">
        <x:v>32</x:v>
      </x:c>
      <x:c r="G1292" s="158" t="e">
        <x:f t="shared" si="259"/>
        <x:v>#VALUE!</x:v>
      </x:c>
      <x:c r="H1292" s="158">
        <x:f t="shared" si="259"/>
        <x:v>292.98965722631857</x:v>
      </x:c>
      <x:c r="I1292" s="285" t="e">
        <x:f t="shared" si="259"/>
        <x:v>#VALUE!</x:v>
      </x:c>
      <x:c r="J1292" s="106" t="e">
        <x:v>#VALUE!</x:v>
      </x:c>
      <x:c r="K1292" s="73" t="e">
        <x:v>#VALUE!</x:v>
      </x:c>
      <x:c r="L1292" s="68" t="e">
        <x:v>#VALUE!</x:v>
      </x:c>
      <x:c r="M1292" s="73" t="e">
        <x:v>#VALUE!</x:v>
      </x:c>
      <x:c r="N1292" s="159">
        <x:v>292.98965722631857</x:v>
      </x:c>
      <x:c r="O1292" s="106" t="e">
        <x:v>#VALUE!</x:v>
      </x:c>
      <x:c r="P1292" s="73" t="e">
        <x:f t="shared" si="260"/>
        <x:v>#VALUE!</x:v>
      </x:c>
      <x:c r="Q1292" s="68" t="e">
        <x:v>#VALUE!</x:v>
      </x:c>
      <x:c r="R1292" s="73" t="e">
        <x:f t="shared" si="261"/>
        <x:v>#VALUE!</x:v>
      </x:c>
      <x:c r="S1292" s="68" t="e">
        <x:v>#VALUE!</x:v>
      </x:c>
      <x:c r="T1292" s="73" t="e">
        <x:f t="shared" si="262"/>
        <x:v>#VALUE!</x:v>
      </x:c>
      <x:c r="U1292" s="26" t="e">
        <x:v>#VALUE!</x:v>
      </x:c>
      <x:c r="V1292" s="26">
        <x:f t="shared" si="263"/>
        <x:v>292.98965722631857</x:v>
      </x:c>
      <x:c r="W1292" s="73" t="e">
        <x:f t="shared" si="264"/>
        <x:v>#VALUE!</x:v>
      </x:c>
      <x:c r="X1292" s="74" t="e">
        <x:f t="shared" si="265"/>
        <x:v>#VALUE!</x:v>
      </x:c>
      <x:c r="Y1292" s="68" t="e">
        <x:f t="shared" si="266"/>
        <x:v>#VALUE!</x:v>
      </x:c>
      <x:c r="Z1292" s="68" t="e">
        <x:f t="shared" si="267"/>
        <x:v>#VALUE!</x:v>
      </x:c>
    </x:row>
    <x:row r="1293" spans="1:26">
      <x:c r="A1293" s="118">
        <x:v>19</x:v>
      </x:c>
      <x:c r="B1293" s="118"/>
      <x:c r="C1293" s="113">
        <x:v>11</x:v>
      </x:c>
      <x:c r="D1293" s="210" t="s">
        <x:v>33</x:v>
      </x:c>
      <x:c r="E1293" s="210" t="s">
        <x:v>22</x:v>
      </x:c>
      <x:c r="F1293" s="20" t="s">
        <x:v>34</x:v>
      </x:c>
      <x:c r="G1293" s="158" t="e">
        <x:f t="shared" si="259"/>
        <x:v>#VALUE!</x:v>
      </x:c>
      <x:c r="H1293" s="158">
        <x:f t="shared" si="259"/>
        <x:v>293.5</x:v>
      </x:c>
      <x:c r="I1293" s="285" t="e">
        <x:f t="shared" si="259"/>
        <x:v>#VALUE!</x:v>
      </x:c>
      <x:c r="J1293" s="106" t="e">
        <x:v>#VALUE!</x:v>
      </x:c>
      <x:c r="K1293" s="73" t="e">
        <x:v>#VALUE!</x:v>
      </x:c>
      <x:c r="L1293" s="68" t="e">
        <x:v>#VALUE!</x:v>
      </x:c>
      <x:c r="M1293" s="73" t="e">
        <x:v>#VALUE!</x:v>
      </x:c>
      <x:c r="N1293" s="159">
        <x:v>293.5</x:v>
      </x:c>
      <x:c r="O1293" s="106" t="e">
        <x:v>#VALUE!</x:v>
      </x:c>
      <x:c r="P1293" s="73" t="e">
        <x:f t="shared" si="260"/>
        <x:v>#VALUE!</x:v>
      </x:c>
      <x:c r="Q1293" s="68" t="e">
        <x:v>#VALUE!</x:v>
      </x:c>
      <x:c r="R1293" s="73" t="e">
        <x:f t="shared" si="261"/>
        <x:v>#VALUE!</x:v>
      </x:c>
      <x:c r="S1293" s="68" t="e">
        <x:v>#VALUE!</x:v>
      </x:c>
      <x:c r="T1293" s="73" t="e">
        <x:f t="shared" si="262"/>
        <x:v>#VALUE!</x:v>
      </x:c>
      <x:c r="U1293" s="26" t="e">
        <x:v>#VALUE!</x:v>
      </x:c>
      <x:c r="V1293" s="26">
        <x:f t="shared" si="263"/>
        <x:v>293.5</x:v>
      </x:c>
      <x:c r="W1293" s="73" t="e">
        <x:f t="shared" si="264"/>
        <x:v>#VALUE!</x:v>
      </x:c>
      <x:c r="X1293" s="74" t="e">
        <x:f t="shared" si="265"/>
        <x:v>#VALUE!</x:v>
      </x:c>
      <x:c r="Y1293" s="68" t="e">
        <x:f t="shared" si="266"/>
        <x:v>#VALUE!</x:v>
      </x:c>
      <x:c r="Z1293" s="68" t="e">
        <x:f t="shared" si="267"/>
        <x:v>#VALUE!</x:v>
      </x:c>
    </x:row>
    <x:row r="1294" spans="1:26">
      <x:c r="A1294" s="118">
        <x:v>20</x:v>
      </x:c>
      <x:c r="B1294" s="118"/>
      <x:c r="C1294" s="113">
        <x:v>11</x:v>
      </x:c>
      <x:c r="D1294" s="210" t="s">
        <x:v>35</x:v>
      </x:c>
      <x:c r="E1294" s="210" t="s">
        <x:v>22</x:v>
      </x:c>
      <x:c r="F1294" s="20" t="s">
        <x:v>34</x:v>
      </x:c>
      <x:c r="G1294" s="158" t="e">
        <x:f t="shared" si="259"/>
        <x:v>#VALUE!</x:v>
      </x:c>
      <x:c r="H1294" s="158">
        <x:f t="shared" si="259"/>
        <x:v>358.16718537832747</x:v>
      </x:c>
      <x:c r="I1294" s="285" t="e">
        <x:f t="shared" si="259"/>
        <x:v>#VALUE!</x:v>
      </x:c>
      <x:c r="J1294" s="106" t="e">
        <x:v>#VALUE!</x:v>
      </x:c>
      <x:c r="K1294" s="73" t="e">
        <x:v>#VALUE!</x:v>
      </x:c>
      <x:c r="L1294" s="68" t="e">
        <x:v>#VALUE!</x:v>
      </x:c>
      <x:c r="M1294" s="73" t="e">
        <x:v>#VALUE!</x:v>
      </x:c>
      <x:c r="N1294" s="159">
        <x:v>358.16718537832747</x:v>
      </x:c>
      <x:c r="O1294" s="106" t="e">
        <x:v>#VALUE!</x:v>
      </x:c>
      <x:c r="P1294" s="73" t="e">
        <x:f t="shared" si="260"/>
        <x:v>#VALUE!</x:v>
      </x:c>
      <x:c r="Q1294" s="68" t="e">
        <x:v>#VALUE!</x:v>
      </x:c>
      <x:c r="R1294" s="73" t="e">
        <x:f t="shared" si="261"/>
        <x:v>#VALUE!</x:v>
      </x:c>
      <x:c r="S1294" s="68" t="e">
        <x:v>#VALUE!</x:v>
      </x:c>
      <x:c r="T1294" s="73" t="e">
        <x:f t="shared" si="262"/>
        <x:v>#VALUE!</x:v>
      </x:c>
      <x:c r="U1294" s="26" t="e">
        <x:v>#VALUE!</x:v>
      </x:c>
      <x:c r="V1294" s="26">
        <x:f t="shared" si="263"/>
        <x:v>358.16718537832747</x:v>
      </x:c>
      <x:c r="W1294" s="73" t="e">
        <x:f t="shared" si="264"/>
        <x:v>#VALUE!</x:v>
      </x:c>
      <x:c r="X1294" s="74" t="e">
        <x:f t="shared" si="265"/>
        <x:v>#VALUE!</x:v>
      </x:c>
      <x:c r="Y1294" s="68" t="e">
        <x:f t="shared" si="266"/>
        <x:v>#VALUE!</x:v>
      </x:c>
      <x:c r="Z1294" s="68" t="e">
        <x:f t="shared" si="267"/>
        <x:v>#VALUE!</x:v>
      </x:c>
    </x:row>
    <x:row r="1295" spans="1:26">
      <x:c r="A1295" s="118">
        <x:v>21</x:v>
      </x:c>
      <x:c r="B1295" s="118"/>
      <x:c r="C1295" s="113">
        <x:v>11</x:v>
      </x:c>
      <x:c r="D1295" s="210" t="s">
        <x:v>36</x:v>
      </x:c>
      <x:c r="E1295" s="210" t="s">
        <x:v>12</x:v>
      </x:c>
      <x:c r="F1295" s="20" t="s">
        <x:v>37</x:v>
      </x:c>
      <x:c r="G1295" s="158" t="e">
        <x:f t="shared" si="259"/>
        <x:v>#VALUE!</x:v>
      </x:c>
      <x:c r="H1295" s="158">
        <x:f t="shared" si="259"/>
        <x:v>237.29575554800454</x:v>
      </x:c>
      <x:c r="I1295" s="285" t="e">
        <x:f t="shared" si="259"/>
        <x:v>#VALUE!</x:v>
      </x:c>
      <x:c r="J1295" s="106" t="e">
        <x:v>#VALUE!</x:v>
      </x:c>
      <x:c r="K1295" s="73" t="e">
        <x:v>#VALUE!</x:v>
      </x:c>
      <x:c r="L1295" s="68" t="e">
        <x:v>#VALUE!</x:v>
      </x:c>
      <x:c r="M1295" s="73" t="e">
        <x:v>#VALUE!</x:v>
      </x:c>
      <x:c r="N1295" s="159">
        <x:v>237.29575554800454</x:v>
      </x:c>
      <x:c r="O1295" s="106" t="e">
        <x:v>#VALUE!</x:v>
      </x:c>
      <x:c r="P1295" s="73" t="e">
        <x:f t="shared" si="260"/>
        <x:v>#VALUE!</x:v>
      </x:c>
      <x:c r="Q1295" s="68" t="e">
        <x:v>#VALUE!</x:v>
      </x:c>
      <x:c r="R1295" s="73" t="e">
        <x:f t="shared" si="261"/>
        <x:v>#VALUE!</x:v>
      </x:c>
      <x:c r="S1295" s="68" t="e">
        <x:v>#VALUE!</x:v>
      </x:c>
      <x:c r="T1295" s="73" t="e">
        <x:f t="shared" si="262"/>
        <x:v>#VALUE!</x:v>
      </x:c>
      <x:c r="U1295" s="26" t="e">
        <x:v>#VALUE!</x:v>
      </x:c>
      <x:c r="V1295" s="26">
        <x:f t="shared" si="263"/>
        <x:v>237.29575554800454</x:v>
      </x:c>
      <x:c r="W1295" s="73" t="e">
        <x:f t="shared" si="264"/>
        <x:v>#VALUE!</x:v>
      </x:c>
      <x:c r="X1295" s="74" t="e">
        <x:f t="shared" si="265"/>
        <x:v>#VALUE!</x:v>
      </x:c>
      <x:c r="Y1295" s="68" t="e">
        <x:f t="shared" si="266"/>
        <x:v>#VALUE!</x:v>
      </x:c>
      <x:c r="Z1295" s="68" t="e">
        <x:f t="shared" si="267"/>
        <x:v>#VALUE!</x:v>
      </x:c>
    </x:row>
    <x:row r="1296" spans="1:26">
      <x:c r="A1296" s="118">
        <x:v>22</x:v>
      </x:c>
      <x:c r="B1296" s="118"/>
      <x:c r="C1296" s="113">
        <x:v>11</x:v>
      </x:c>
      <x:c r="D1296" s="210" t="s">
        <x:v>38</x:v>
      </x:c>
      <x:c r="E1296" s="210" t="s">
        <x:v>12</x:v>
      </x:c>
      <x:c r="F1296" s="20" t="s">
        <x:v>37</x:v>
      </x:c>
      <x:c r="G1296" s="158" t="e">
        <x:f t="shared" si="259"/>
        <x:v>#VALUE!</x:v>
      </x:c>
      <x:c r="H1296" s="158">
        <x:f t="shared" si="259"/>
        <x:v>0</x:v>
      </x:c>
      <x:c r="I1296" s="285" t="e">
        <x:f t="shared" si="259"/>
        <x:v>#VALUE!</x:v>
      </x:c>
      <x:c r="J1296" s="106" t="e">
        <x:v>#VALUE!</x:v>
      </x:c>
      <x:c r="K1296" s="73" t="e">
        <x:v>#VALUE!</x:v>
      </x:c>
      <x:c r="L1296" s="68" t="e">
        <x:v>#VALUE!</x:v>
      </x:c>
      <x:c r="M1296" s="73" t="e">
        <x:v>#VALUE!</x:v>
      </x:c>
      <x:c r="N1296" s="159">
        <x:v>0</x:v>
      </x:c>
      <x:c r="O1296" s="106" t="e">
        <x:v>#VALUE!</x:v>
      </x:c>
      <x:c r="P1296" s="73" t="e">
        <x:f t="shared" si="260"/>
        <x:v>#VALUE!</x:v>
      </x:c>
      <x:c r="Q1296" s="68" t="e">
        <x:v>#VALUE!</x:v>
      </x:c>
      <x:c r="R1296" s="73" t="e">
        <x:f t="shared" si="261"/>
        <x:v>#VALUE!</x:v>
      </x:c>
      <x:c r="S1296" s="68" t="e">
        <x:v>#VALUE!</x:v>
      </x:c>
      <x:c r="T1296" s="73" t="e">
        <x:f t="shared" si="262"/>
        <x:v>#VALUE!</x:v>
      </x:c>
      <x:c r="U1296" s="26" t="e">
        <x:v>#VALUE!</x:v>
      </x:c>
      <x:c r="V1296" s="26">
        <x:f t="shared" si="263"/>
        <x:v>0</x:v>
      </x:c>
      <x:c r="W1296" s="73" t="e">
        <x:f t="shared" si="264"/>
        <x:v>#VALUE!</x:v>
      </x:c>
      <x:c r="X1296" s="74" t="e">
        <x:f t="shared" si="265"/>
        <x:v>#VALUE!</x:v>
      </x:c>
      <x:c r="Y1296" s="68" t="e">
        <x:f t="shared" si="266"/>
        <x:v>#VALUE!</x:v>
      </x:c>
      <x:c r="Z1296" s="68" t="e">
        <x:f t="shared" si="267"/>
        <x:v>#VALUE!</x:v>
      </x:c>
    </x:row>
    <x:row r="1297" spans="1:29">
      <x:c r="A1297" s="118">
        <x:v>23</x:v>
      </x:c>
      <x:c r="B1297" s="118"/>
      <x:c r="C1297" s="113">
        <x:v>11</x:v>
      </x:c>
      <x:c r="D1297" s="210" t="s">
        <x:v>1433</x:v>
      </x:c>
      <x:c r="E1297" s="210" t="s">
        <x:v>12</x:v>
      </x:c>
      <x:c r="F1297" s="20" t="s">
        <x:v>37</x:v>
      </x:c>
      <x:c r="G1297" s="158" t="e">
        <x:f t="shared" si="259"/>
        <x:v>#VALUE!</x:v>
      </x:c>
      <x:c r="H1297" s="158">
        <x:f t="shared" si="259"/>
        <x:v>0</x:v>
      </x:c>
      <x:c r="I1297" s="285" t="e">
        <x:f t="shared" si="259"/>
        <x:v>#VALUE!</x:v>
      </x:c>
      <x:c r="J1297" s="106" t="e">
        <x:v>#VALUE!</x:v>
      </x:c>
      <x:c r="K1297" s="73" t="e">
        <x:v>#VALUE!</x:v>
      </x:c>
      <x:c r="L1297" s="68" t="e">
        <x:v>#VALUE!</x:v>
      </x:c>
      <x:c r="M1297" s="73" t="e">
        <x:v>#VALUE!</x:v>
      </x:c>
      <x:c r="N1297" s="159">
        <x:v>0</x:v>
      </x:c>
      <x:c r="O1297" s="106" t="e">
        <x:v>#VALUE!</x:v>
      </x:c>
      <x:c r="P1297" s="73" t="e">
        <x:f t="shared" si="260"/>
        <x:v>#VALUE!</x:v>
      </x:c>
      <x:c r="Q1297" s="68" t="e">
        <x:v>#VALUE!</x:v>
      </x:c>
      <x:c r="R1297" s="73" t="e">
        <x:f t="shared" si="261"/>
        <x:v>#VALUE!</x:v>
      </x:c>
      <x:c r="S1297" s="68" t="e">
        <x:v>#VALUE!</x:v>
      </x:c>
      <x:c r="T1297" s="73" t="e">
        <x:f t="shared" si="262"/>
        <x:v>#VALUE!</x:v>
      </x:c>
      <x:c r="U1297" s="26" t="e">
        <x:v>#VALUE!</x:v>
      </x:c>
      <x:c r="V1297" s="26">
        <x:f t="shared" si="263"/>
        <x:v>0</x:v>
      </x:c>
      <x:c r="W1297" s="73" t="e">
        <x:f t="shared" si="264"/>
        <x:v>#VALUE!</x:v>
      </x:c>
      <x:c r="X1297" s="74" t="e">
        <x:f t="shared" si="265"/>
        <x:v>#VALUE!</x:v>
      </x:c>
      <x:c r="Y1297" s="68" t="e">
        <x:f t="shared" si="266"/>
        <x:v>#VALUE!</x:v>
      </x:c>
      <x:c r="Z1297" s="68" t="e">
        <x:f t="shared" si="267"/>
        <x:v>#VALUE!</x:v>
      </x:c>
    </x:row>
    <x:row r="1298" spans="1:29">
      <x:c r="A1298" s="118">
        <x:v>24</x:v>
      </x:c>
      <x:c r="B1298" s="118"/>
      <x:c r="C1298" s="113">
        <x:v>11</x:v>
      </x:c>
      <x:c r="D1298" s="210" t="s">
        <x:v>39</x:v>
      </x:c>
      <x:c r="E1298" s="210" t="s">
        <x:v>22</x:v>
      </x:c>
      <x:c r="F1298" s="20" t="s">
        <x:v>40</x:v>
      </x:c>
      <x:c r="G1298" s="158" t="e">
        <x:f t="shared" si="259"/>
        <x:v>#VALUE!</x:v>
      </x:c>
      <x:c r="H1298" s="158">
        <x:f t="shared" si="259"/>
        <x:v>446.79559370061378</x:v>
      </x:c>
      <x:c r="I1298" s="285" t="e">
        <x:f t="shared" si="259"/>
        <x:v>#VALUE!</x:v>
      </x:c>
      <x:c r="J1298" s="106" t="e">
        <x:v>#VALUE!</x:v>
      </x:c>
      <x:c r="K1298" s="73" t="e">
        <x:v>#VALUE!</x:v>
      </x:c>
      <x:c r="L1298" s="68" t="e">
        <x:v>#VALUE!</x:v>
      </x:c>
      <x:c r="M1298" s="73" t="e">
        <x:v>#VALUE!</x:v>
      </x:c>
      <x:c r="N1298" s="159">
        <x:v>446.79559370061378</x:v>
      </x:c>
      <x:c r="O1298" s="106" t="e">
        <x:v>#VALUE!</x:v>
      </x:c>
      <x:c r="P1298" s="73" t="e">
        <x:f t="shared" si="260"/>
        <x:v>#VALUE!</x:v>
      </x:c>
      <x:c r="Q1298" s="68" t="e">
        <x:v>#VALUE!</x:v>
      </x:c>
      <x:c r="R1298" s="73" t="e">
        <x:f t="shared" si="261"/>
        <x:v>#VALUE!</x:v>
      </x:c>
      <x:c r="S1298" s="68" t="e">
        <x:v>#VALUE!</x:v>
      </x:c>
      <x:c r="T1298" s="73" t="e">
        <x:f t="shared" si="262"/>
        <x:v>#VALUE!</x:v>
      </x:c>
      <x:c r="U1298" s="26" t="e">
        <x:v>#VALUE!</x:v>
      </x:c>
      <x:c r="V1298" s="26">
        <x:f t="shared" si="263"/>
        <x:v>446.79559370061378</x:v>
      </x:c>
      <x:c r="W1298" s="73" t="e">
        <x:f t="shared" si="264"/>
        <x:v>#VALUE!</x:v>
      </x:c>
      <x:c r="X1298" s="74" t="e">
        <x:f t="shared" si="265"/>
        <x:v>#VALUE!</x:v>
      </x:c>
      <x:c r="Y1298" s="68" t="e">
        <x:f t="shared" si="266"/>
        <x:v>#VALUE!</x:v>
      </x:c>
      <x:c r="Z1298" s="68" t="e">
        <x:f t="shared" si="267"/>
        <x:v>#VALUE!</x:v>
      </x:c>
    </x:row>
    <x:row r="1299" spans="1:29">
      <x:c r="A1299" s="118">
        <x:v>25</x:v>
      </x:c>
      <x:c r="B1299" s="118"/>
      <x:c r="C1299" s="113">
        <x:v>11</x:v>
      </x:c>
      <x:c r="D1299" s="210" t="s">
        <x:v>41</x:v>
      </x:c>
      <x:c r="E1299" s="210" t="s">
        <x:v>22</x:v>
      </x:c>
      <x:c r="F1299" s="20" t="s">
        <x:v>40</x:v>
      </x:c>
      <x:c r="G1299" s="158" t="e">
        <x:f t="shared" si="259"/>
        <x:v>#VALUE!</x:v>
      </x:c>
      <x:c r="H1299" s="158">
        <x:f t="shared" si="259"/>
        <x:v>0</x:v>
      </x:c>
      <x:c r="I1299" s="285" t="e">
        <x:f t="shared" si="259"/>
        <x:v>#VALUE!</x:v>
      </x:c>
      <x:c r="J1299" s="106" t="e">
        <x:v>#VALUE!</x:v>
      </x:c>
      <x:c r="K1299" s="73" t="e">
        <x:v>#VALUE!</x:v>
      </x:c>
      <x:c r="L1299" s="68" t="e">
        <x:v>#VALUE!</x:v>
      </x:c>
      <x:c r="M1299" s="73" t="e">
        <x:v>#VALUE!</x:v>
      </x:c>
      <x:c r="N1299" s="159">
        <x:v>0</x:v>
      </x:c>
      <x:c r="O1299" s="106" t="e">
        <x:v>#VALUE!</x:v>
      </x:c>
      <x:c r="P1299" s="73" t="e">
        <x:f t="shared" si="260"/>
        <x:v>#VALUE!</x:v>
      </x:c>
      <x:c r="Q1299" s="68" t="e">
        <x:v>#VALUE!</x:v>
      </x:c>
      <x:c r="R1299" s="73" t="e">
        <x:f t="shared" si="261"/>
        <x:v>#VALUE!</x:v>
      </x:c>
      <x:c r="S1299" s="68" t="e">
        <x:v>#VALUE!</x:v>
      </x:c>
      <x:c r="T1299" s="73" t="e">
        <x:f t="shared" si="262"/>
        <x:v>#VALUE!</x:v>
      </x:c>
      <x:c r="U1299" s="26" t="e">
        <x:v>#VALUE!</x:v>
      </x:c>
      <x:c r="V1299" s="26">
        <x:f t="shared" si="263"/>
        <x:v>0</x:v>
      </x:c>
      <x:c r="W1299" s="73" t="e">
        <x:f t="shared" si="264"/>
        <x:v>#VALUE!</x:v>
      </x:c>
      <x:c r="X1299" s="74" t="e">
        <x:f t="shared" si="265"/>
        <x:v>#VALUE!</x:v>
      </x:c>
      <x:c r="Y1299" s="68" t="e">
        <x:f t="shared" si="266"/>
        <x:v>#VALUE!</x:v>
      </x:c>
      <x:c r="Z1299" s="68" t="e">
        <x:f t="shared" si="267"/>
        <x:v>#VALUE!</x:v>
      </x:c>
    </x:row>
    <x:row r="1300" spans="1:29">
      <x:c r="A1300" s="118">
        <x:v>26</x:v>
      </x:c>
      <x:c r="B1300" s="118"/>
      <x:c r="C1300" s="113">
        <x:v>11</x:v>
      </x:c>
      <x:c r="D1300" s="210" t="s">
        <x:v>42</x:v>
      </x:c>
      <x:c r="E1300" s="210" t="s">
        <x:v>12</x:v>
      </x:c>
      <x:c r="F1300" s="20" t="s">
        <x:v>43</x:v>
      </x:c>
      <x:c r="G1300" s="158" t="e">
        <x:f t="shared" si="259"/>
        <x:v>#VALUE!</x:v>
      </x:c>
      <x:c r="H1300" s="158">
        <x:f t="shared" si="259"/>
        <x:v>295.74731798755823</x:v>
      </x:c>
      <x:c r="I1300" s="285" t="e">
        <x:f t="shared" si="259"/>
        <x:v>#VALUE!</x:v>
      </x:c>
      <x:c r="J1300" s="106" t="e">
        <x:v>#VALUE!</x:v>
      </x:c>
      <x:c r="K1300" s="73" t="e">
        <x:v>#VALUE!</x:v>
      </x:c>
      <x:c r="L1300" s="68" t="e">
        <x:v>#VALUE!</x:v>
      </x:c>
      <x:c r="M1300" s="73" t="e">
        <x:v>#VALUE!</x:v>
      </x:c>
      <x:c r="N1300" s="159">
        <x:v>295.74731798755823</x:v>
      </x:c>
      <x:c r="O1300" s="106" t="e">
        <x:v>#VALUE!</x:v>
      </x:c>
      <x:c r="P1300" s="73" t="e">
        <x:f t="shared" si="260"/>
        <x:v>#VALUE!</x:v>
      </x:c>
      <x:c r="Q1300" s="68" t="e">
        <x:v>#VALUE!</x:v>
      </x:c>
      <x:c r="R1300" s="73" t="e">
        <x:f t="shared" si="261"/>
        <x:v>#VALUE!</x:v>
      </x:c>
      <x:c r="S1300" s="68" t="e">
        <x:v>#VALUE!</x:v>
      </x:c>
      <x:c r="T1300" s="73" t="e">
        <x:f t="shared" si="262"/>
        <x:v>#VALUE!</x:v>
      </x:c>
      <x:c r="U1300" s="26" t="e">
        <x:v>#VALUE!</x:v>
      </x:c>
      <x:c r="V1300" s="26">
        <x:f t="shared" si="263"/>
        <x:v>295.74731798755823</x:v>
      </x:c>
      <x:c r="W1300" s="73" t="e">
        <x:f t="shared" si="264"/>
        <x:v>#VALUE!</x:v>
      </x:c>
      <x:c r="X1300" s="74" t="e">
        <x:f t="shared" si="265"/>
        <x:v>#VALUE!</x:v>
      </x:c>
      <x:c r="Y1300" s="68" t="e">
        <x:f t="shared" si="266"/>
        <x:v>#VALUE!</x:v>
      </x:c>
      <x:c r="Z1300" s="68" t="e">
        <x:f t="shared" si="267"/>
        <x:v>#VALUE!</x:v>
      </x:c>
    </x:row>
    <x:row r="1301" spans="1:29">
      <x:c r="A1301" s="118">
        <x:v>27</x:v>
      </x:c>
      <x:c r="B1301" s="118"/>
      <x:c r="C1301" s="113">
        <x:v>11</x:v>
      </x:c>
      <x:c r="D1301" s="210" t="s">
        <x:v>44</x:v>
      </x:c>
      <x:c r="E1301" s="210" t="s">
        <x:v>22</x:v>
      </x:c>
      <x:c r="F1301" s="20" t="s">
        <x:v>45</x:v>
      </x:c>
      <x:c r="G1301" s="158" t="e">
        <x:f t="shared" si="259"/>
        <x:v>#VALUE!</x:v>
      </x:c>
      <x:c r="H1301" s="158">
        <x:f t="shared" si="259"/>
        <x:v>214.73</x:v>
      </x:c>
      <x:c r="I1301" s="285" t="e">
        <x:f t="shared" si="259"/>
        <x:v>#VALUE!</x:v>
      </x:c>
      <x:c r="J1301" s="106" t="e">
        <x:v>#VALUE!</x:v>
      </x:c>
      <x:c r="K1301" s="73" t="e">
        <x:v>#VALUE!</x:v>
      </x:c>
      <x:c r="L1301" s="68" t="e">
        <x:v>#VALUE!</x:v>
      </x:c>
      <x:c r="M1301" s="73" t="e">
        <x:v>#VALUE!</x:v>
      </x:c>
      <x:c r="N1301" s="159">
        <x:v>214.73</x:v>
      </x:c>
      <x:c r="O1301" s="106" t="e">
        <x:v>#VALUE!</x:v>
      </x:c>
      <x:c r="P1301" s="73" t="e">
        <x:f t="shared" si="260"/>
        <x:v>#VALUE!</x:v>
      </x:c>
      <x:c r="Q1301" s="68" t="e">
        <x:v>#VALUE!</x:v>
      </x:c>
      <x:c r="R1301" s="73" t="e">
        <x:f t="shared" si="261"/>
        <x:v>#VALUE!</x:v>
      </x:c>
      <x:c r="S1301" s="68" t="e">
        <x:v>#VALUE!</x:v>
      </x:c>
      <x:c r="T1301" s="73" t="e">
        <x:f t="shared" si="262"/>
        <x:v>#VALUE!</x:v>
      </x:c>
      <x:c r="U1301" s="26" t="e">
        <x:v>#VALUE!</x:v>
      </x:c>
      <x:c r="V1301" s="26">
        <x:f t="shared" si="263"/>
        <x:v>214.73</x:v>
      </x:c>
      <x:c r="W1301" s="73" t="e">
        <x:f t="shared" si="264"/>
        <x:v>#VALUE!</x:v>
      </x:c>
      <x:c r="X1301" s="74" t="e">
        <x:f t="shared" si="265"/>
        <x:v>#VALUE!</x:v>
      </x:c>
      <x:c r="Y1301" s="68" t="e">
        <x:f t="shared" si="266"/>
        <x:v>#VALUE!</x:v>
      </x:c>
      <x:c r="Z1301" s="68" t="e">
        <x:f t="shared" si="267"/>
        <x:v>#VALUE!</x:v>
      </x:c>
    </x:row>
    <x:row r="1302" spans="1:29">
      <x:c r="A1302" s="118">
        <x:v>28</x:v>
      </x:c>
      <x:c r="B1302" s="118"/>
      <x:c r="C1302" s="113">
        <x:v>11</x:v>
      </x:c>
      <x:c r="D1302" s="210" t="s">
        <x:v>46</x:v>
      </x:c>
      <x:c r="E1302" s="210" t="s">
        <x:v>22</x:v>
      </x:c>
      <x:c r="F1302" s="20" t="s">
        <x:v>45</x:v>
      </x:c>
      <x:c r="G1302" s="158" t="e">
        <x:f t="shared" si="259"/>
        <x:v>#VALUE!</x:v>
      </x:c>
      <x:c r="H1302" s="158">
        <x:f t="shared" si="259"/>
        <x:v>256.8178649324999</x:v>
      </x:c>
      <x:c r="I1302" s="285" t="e">
        <x:f t="shared" si="259"/>
        <x:v>#VALUE!</x:v>
      </x:c>
      <x:c r="J1302" s="106" t="e">
        <x:v>#VALUE!</x:v>
      </x:c>
      <x:c r="K1302" s="73" t="e">
        <x:v>#VALUE!</x:v>
      </x:c>
      <x:c r="L1302" s="68" t="e">
        <x:v>#VALUE!</x:v>
      </x:c>
      <x:c r="M1302" s="73" t="e">
        <x:v>#VALUE!</x:v>
      </x:c>
      <x:c r="N1302" s="159">
        <x:v>256.8178649324999</x:v>
      </x:c>
      <x:c r="O1302" s="106" t="e">
        <x:v>#VALUE!</x:v>
      </x:c>
      <x:c r="P1302" s="73" t="e">
        <x:f t="shared" si="260"/>
        <x:v>#VALUE!</x:v>
      </x:c>
      <x:c r="Q1302" s="68" t="e">
        <x:v>#VALUE!</x:v>
      </x:c>
      <x:c r="R1302" s="73" t="e">
        <x:f t="shared" si="261"/>
        <x:v>#VALUE!</x:v>
      </x:c>
      <x:c r="S1302" s="68" t="e">
        <x:v>#VALUE!</x:v>
      </x:c>
      <x:c r="T1302" s="73" t="e">
        <x:f t="shared" si="262"/>
        <x:v>#VALUE!</x:v>
      </x:c>
      <x:c r="U1302" s="26" t="e">
        <x:v>#VALUE!</x:v>
      </x:c>
      <x:c r="V1302" s="26">
        <x:f t="shared" si="263"/>
        <x:v>256.8178649324999</x:v>
      </x:c>
      <x:c r="W1302" s="73" t="e">
        <x:f t="shared" si="264"/>
        <x:v>#VALUE!</x:v>
      </x:c>
      <x:c r="X1302" s="74" t="e">
        <x:f t="shared" si="265"/>
        <x:v>#VALUE!</x:v>
      </x:c>
      <x:c r="Y1302" s="68" t="e">
        <x:f t="shared" si="266"/>
        <x:v>#VALUE!</x:v>
      </x:c>
      <x:c r="Z1302" s="68" t="e">
        <x:f t="shared" si="267"/>
        <x:v>#VALUE!</x:v>
      </x:c>
    </x:row>
    <x:row r="1303" spans="1:29">
      <x:c r="A1303" s="118">
        <x:v>29</x:v>
      </x:c>
      <x:c r="B1303" s="118"/>
      <x:c r="C1303" s="113">
        <x:v>11</x:v>
      </x:c>
      <x:c r="D1303" s="210" t="s">
        <x:v>47</x:v>
      </x:c>
      <x:c r="E1303" s="210" t="s">
        <x:v>22</x:v>
      </x:c>
      <x:c r="F1303" s="20" t="s">
        <x:v>48</x:v>
      </x:c>
      <x:c r="G1303" s="158" t="e">
        <x:f t="shared" si="259"/>
        <x:v>#VALUE!</x:v>
      </x:c>
      <x:c r="H1303" s="158">
        <x:f t="shared" si="259"/>
        <x:v>228.19</x:v>
      </x:c>
      <x:c r="I1303" s="285" t="e">
        <x:f t="shared" si="259"/>
        <x:v>#VALUE!</x:v>
      </x:c>
      <x:c r="J1303" s="106" t="e">
        <x:v>#VALUE!</x:v>
      </x:c>
      <x:c r="K1303" s="73" t="e">
        <x:v>#VALUE!</x:v>
      </x:c>
      <x:c r="L1303" s="68" t="e">
        <x:v>#VALUE!</x:v>
      </x:c>
      <x:c r="M1303" s="73" t="e">
        <x:v>#VALUE!</x:v>
      </x:c>
      <x:c r="N1303" s="159">
        <x:v>228.19</x:v>
      </x:c>
      <x:c r="O1303" s="106" t="e">
        <x:v>#VALUE!</x:v>
      </x:c>
      <x:c r="P1303" s="73" t="e">
        <x:f t="shared" si="260"/>
        <x:v>#VALUE!</x:v>
      </x:c>
      <x:c r="Q1303" s="68" t="e">
        <x:v>#VALUE!</x:v>
      </x:c>
      <x:c r="R1303" s="73" t="e">
        <x:f t="shared" si="261"/>
        <x:v>#VALUE!</x:v>
      </x:c>
      <x:c r="S1303" s="68" t="e">
        <x:v>#VALUE!</x:v>
      </x:c>
      <x:c r="T1303" s="73" t="e">
        <x:f t="shared" si="262"/>
        <x:v>#VALUE!</x:v>
      </x:c>
      <x:c r="U1303" s="26" t="e">
        <x:v>#VALUE!</x:v>
      </x:c>
      <x:c r="V1303" s="26">
        <x:f t="shared" si="263"/>
        <x:v>228.19</x:v>
      </x:c>
      <x:c r="W1303" s="73" t="e">
        <x:f t="shared" si="264"/>
        <x:v>#VALUE!</x:v>
      </x:c>
      <x:c r="X1303" s="74" t="e">
        <x:f t="shared" si="265"/>
        <x:v>#VALUE!</x:v>
      </x:c>
      <x:c r="Y1303" s="68" t="e">
        <x:f t="shared" si="266"/>
        <x:v>#VALUE!</x:v>
      </x:c>
      <x:c r="Z1303" s="68" t="e">
        <x:f t="shared" si="267"/>
        <x:v>#VALUE!</x:v>
      </x:c>
    </x:row>
    <x:row r="1304" spans="1:29">
      <x:c r="A1304" s="118">
        <x:v>30</x:v>
      </x:c>
      <x:c r="B1304" s="118"/>
      <x:c r="C1304" s="113">
        <x:v>11</x:v>
      </x:c>
      <x:c r="D1304" s="210" t="s">
        <x:v>49</x:v>
      </x:c>
      <x:c r="E1304" s="210" t="s">
        <x:v>22</x:v>
      </x:c>
      <x:c r="F1304" s="20" t="s">
        <x:v>48</x:v>
      </x:c>
      <x:c r="G1304" s="158" t="e">
        <x:f t="shared" si="259"/>
        <x:v>#VALUE!</x:v>
      </x:c>
      <x:c r="H1304" s="158">
        <x:f t="shared" si="259"/>
        <x:v>271.3983275852151</x:v>
      </x:c>
      <x:c r="I1304" s="285" t="e">
        <x:f t="shared" si="259"/>
        <x:v>#VALUE!</x:v>
      </x:c>
      <x:c r="J1304" s="106" t="e">
        <x:v>#VALUE!</x:v>
      </x:c>
      <x:c r="K1304" s="73" t="e">
        <x:v>#VALUE!</x:v>
      </x:c>
      <x:c r="L1304" s="68" t="e">
        <x:v>#VALUE!</x:v>
      </x:c>
      <x:c r="M1304" s="73" t="e">
        <x:v>#VALUE!</x:v>
      </x:c>
      <x:c r="N1304" s="159">
        <x:v>271.3983275852151</x:v>
      </x:c>
      <x:c r="O1304" s="106" t="e">
        <x:v>#VALUE!</x:v>
      </x:c>
      <x:c r="P1304" s="73" t="e">
        <x:f t="shared" si="260"/>
        <x:v>#VALUE!</x:v>
      </x:c>
      <x:c r="Q1304" s="68" t="e">
        <x:v>#VALUE!</x:v>
      </x:c>
      <x:c r="R1304" s="73" t="e">
        <x:f t="shared" si="261"/>
        <x:v>#VALUE!</x:v>
      </x:c>
      <x:c r="S1304" s="68" t="e">
        <x:v>#VALUE!</x:v>
      </x:c>
      <x:c r="T1304" s="73" t="e">
        <x:f t="shared" si="262"/>
        <x:v>#VALUE!</x:v>
      </x:c>
      <x:c r="U1304" s="26" t="e">
        <x:v>#VALUE!</x:v>
      </x:c>
      <x:c r="V1304" s="26">
        <x:f t="shared" si="263"/>
        <x:v>271.3983275852151</x:v>
      </x:c>
      <x:c r="W1304" s="73" t="e">
        <x:f t="shared" si="264"/>
        <x:v>#VALUE!</x:v>
      </x:c>
      <x:c r="X1304" s="74" t="e">
        <x:f t="shared" si="265"/>
        <x:v>#VALUE!</x:v>
      </x:c>
      <x:c r="Y1304" s="68" t="e">
        <x:f t="shared" si="266"/>
        <x:v>#VALUE!</x:v>
      </x:c>
      <x:c r="Z1304" s="68" t="e">
        <x:f t="shared" si="267"/>
        <x:v>#VALUE!</x:v>
      </x:c>
    </x:row>
    <x:row r="1305" spans="1:29">
      <x:c r="A1305" s="118">
        <x:v>31</x:v>
      </x:c>
      <x:c r="B1305" s="118"/>
      <x:c r="C1305" s="113">
        <x:v>11</x:v>
      </x:c>
      <x:c r="D1305" s="210" t="s">
        <x:v>50</x:v>
      </x:c>
      <x:c r="E1305" s="210" t="s">
        <x:v>9</x:v>
      </x:c>
      <x:c r="F1305" s="20" t="s">
        <x:v>51</x:v>
      </x:c>
      <x:c r="G1305" s="158" t="e">
        <x:f t="shared" si="259"/>
        <x:v>#VALUE!</x:v>
      </x:c>
      <x:c r="H1305" s="158">
        <x:f t="shared" si="259"/>
        <x:v>583.22400320732902</x:v>
      </x:c>
      <x:c r="I1305" s="285" t="e">
        <x:f t="shared" si="259"/>
        <x:v>#VALUE!</x:v>
      </x:c>
      <x:c r="J1305" s="106" t="e">
        <x:v>#VALUE!</x:v>
      </x:c>
      <x:c r="K1305" s="73" t="e">
        <x:v>#VALUE!</x:v>
      </x:c>
      <x:c r="L1305" s="68" t="e">
        <x:v>#VALUE!</x:v>
      </x:c>
      <x:c r="M1305" s="73" t="e">
        <x:v>#VALUE!</x:v>
      </x:c>
      <x:c r="N1305" s="159">
        <x:v>583.22400320732902</x:v>
      </x:c>
      <x:c r="O1305" s="106" t="e">
        <x:v>#VALUE!</x:v>
      </x:c>
      <x:c r="P1305" s="73" t="e">
        <x:f t="shared" si="260"/>
        <x:v>#VALUE!</x:v>
      </x:c>
      <x:c r="Q1305" s="68" t="e">
        <x:v>#VALUE!</x:v>
      </x:c>
      <x:c r="R1305" s="73" t="e">
        <x:f t="shared" si="261"/>
        <x:v>#VALUE!</x:v>
      </x:c>
      <x:c r="S1305" s="68" t="e">
        <x:v>#VALUE!</x:v>
      </x:c>
      <x:c r="T1305" s="73" t="e">
        <x:f t="shared" si="262"/>
        <x:v>#VALUE!</x:v>
      </x:c>
      <x:c r="U1305" s="26" t="e">
        <x:v>#VALUE!</x:v>
      </x:c>
      <x:c r="V1305" s="26">
        <x:f t="shared" si="263"/>
        <x:v>583.22400320732902</x:v>
      </x:c>
      <x:c r="W1305" s="73" t="e">
        <x:f t="shared" si="264"/>
        <x:v>#VALUE!</x:v>
      </x:c>
      <x:c r="X1305" s="74" t="e">
        <x:f t="shared" si="265"/>
        <x:v>#VALUE!</x:v>
      </x:c>
      <x:c r="Y1305" s="68" t="e">
        <x:f t="shared" si="266"/>
        <x:v>#VALUE!</x:v>
      </x:c>
      <x:c r="Z1305" s="68" t="e">
        <x:f t="shared" si="267"/>
        <x:v>#VALUE!</x:v>
      </x:c>
    </x:row>
    <x:row r="1306" spans="1:29">
      <x:c r="A1306" s="118">
        <x:v>32</x:v>
      </x:c>
      <x:c r="B1306" s="118"/>
      <x:c r="C1306" s="113">
        <x:v>11</x:v>
      </x:c>
      <x:c r="D1306" s="210" t="s">
        <x:v>52</x:v>
      </x:c>
      <x:c r="E1306" s="210" t="s">
        <x:v>22</x:v>
      </x:c>
      <x:c r="F1306" s="20" t="s">
        <x:v>53</x:v>
      </x:c>
      <x:c r="G1306" s="158" t="e">
        <x:f t="shared" si="259"/>
        <x:v>#VALUE!</x:v>
      </x:c>
      <x:c r="H1306" s="158">
        <x:f t="shared" si="259"/>
        <x:v>452.94</x:v>
      </x:c>
      <x:c r="I1306" s="285" t="e">
        <x:f t="shared" si="259"/>
        <x:v>#VALUE!</x:v>
      </x:c>
      <x:c r="J1306" s="106" t="e">
        <x:v>#VALUE!</x:v>
      </x:c>
      <x:c r="K1306" s="73" t="e">
        <x:v>#VALUE!</x:v>
      </x:c>
      <x:c r="L1306" s="68" t="e">
        <x:v>#VALUE!</x:v>
      </x:c>
      <x:c r="M1306" s="73" t="e">
        <x:v>#VALUE!</x:v>
      </x:c>
      <x:c r="N1306" s="159">
        <x:v>452.94</x:v>
      </x:c>
      <x:c r="O1306" s="106" t="e">
        <x:v>#VALUE!</x:v>
      </x:c>
      <x:c r="P1306" s="73" t="e">
        <x:f t="shared" si="260"/>
        <x:v>#VALUE!</x:v>
      </x:c>
      <x:c r="Q1306" s="68" t="e">
        <x:v>#VALUE!</x:v>
      </x:c>
      <x:c r="R1306" s="73" t="e">
        <x:f t="shared" si="261"/>
        <x:v>#VALUE!</x:v>
      </x:c>
      <x:c r="S1306" s="68" t="e">
        <x:v>#VALUE!</x:v>
      </x:c>
      <x:c r="T1306" s="73" t="e">
        <x:f t="shared" si="262"/>
        <x:v>#VALUE!</x:v>
      </x:c>
      <x:c r="U1306" s="26" t="e">
        <x:v>#VALUE!</x:v>
      </x:c>
      <x:c r="V1306" s="26">
        <x:f t="shared" si="263"/>
        <x:v>452.94</x:v>
      </x:c>
      <x:c r="W1306" s="73" t="e">
        <x:f t="shared" si="264"/>
        <x:v>#VALUE!</x:v>
      </x:c>
      <x:c r="X1306" s="74" t="e">
        <x:f t="shared" si="265"/>
        <x:v>#VALUE!</x:v>
      </x:c>
      <x:c r="Y1306" s="68" t="e">
        <x:f t="shared" si="266"/>
        <x:v>#VALUE!</x:v>
      </x:c>
      <x:c r="Z1306" s="68" t="e">
        <x:f t="shared" si="267"/>
        <x:v>#VALUE!</x:v>
      </x:c>
    </x:row>
    <x:row r="1307" spans="1:29">
      <x:c r="A1307" s="118">
        <x:v>33</x:v>
      </x:c>
      <x:c r="B1307" s="118"/>
      <x:c r="C1307" s="113">
        <x:v>11</x:v>
      </x:c>
      <x:c r="D1307" s="210" t="s">
        <x:v>54</x:v>
      </x:c>
      <x:c r="E1307" s="210" t="s">
        <x:v>22</x:v>
      </x:c>
      <x:c r="F1307" s="20" t="s">
        <x:v>53</x:v>
      </x:c>
      <x:c r="G1307" s="158" t="e">
        <x:f t="shared" ref="G1307:I1338" si="268">SUMIFS(U:U,$D:$D,$D1307,$C:$C,$C1307-1)</x:f>
        <x:v>#VALUE!</x:v>
      </x:c>
      <x:c r="H1307" s="158">
        <x:f t="shared" si="268"/>
        <x:v>709.23962123889771</x:v>
      </x:c>
      <x:c r="I1307" s="285" t="e">
        <x:f t="shared" si="268"/>
        <x:v>#VALUE!</x:v>
      </x:c>
      <x:c r="J1307" s="106" t="e">
        <x:v>#VALUE!</x:v>
      </x:c>
      <x:c r="K1307" s="73" t="e">
        <x:v>#VALUE!</x:v>
      </x:c>
      <x:c r="L1307" s="68" t="e">
        <x:v>#VALUE!</x:v>
      </x:c>
      <x:c r="M1307" s="73" t="e">
        <x:v>#VALUE!</x:v>
      </x:c>
      <x:c r="N1307" s="159">
        <x:v>709.23962123889771</x:v>
      </x:c>
      <x:c r="O1307" s="106" t="e">
        <x:v>#VALUE!</x:v>
      </x:c>
      <x:c r="P1307" s="73" t="e">
        <x:f t="shared" si="260"/>
        <x:v>#VALUE!</x:v>
      </x:c>
      <x:c r="Q1307" s="68" t="e">
        <x:v>#VALUE!</x:v>
      </x:c>
      <x:c r="R1307" s="73" t="e">
        <x:f t="shared" si="261"/>
        <x:v>#VALUE!</x:v>
      </x:c>
      <x:c r="S1307" s="68" t="e">
        <x:v>#VALUE!</x:v>
      </x:c>
      <x:c r="T1307" s="73" t="e">
        <x:f t="shared" si="262"/>
        <x:v>#VALUE!</x:v>
      </x:c>
      <x:c r="U1307" s="26" t="e">
        <x:v>#VALUE!</x:v>
      </x:c>
      <x:c r="V1307" s="26">
        <x:f t="shared" si="263"/>
        <x:v>709.23962123889771</x:v>
      </x:c>
      <x:c r="W1307" s="73" t="e">
        <x:f t="shared" si="264"/>
        <x:v>#VALUE!</x:v>
      </x:c>
      <x:c r="X1307" s="74" t="e">
        <x:f t="shared" si="265"/>
        <x:v>#VALUE!</x:v>
      </x:c>
      <x:c r="Y1307" s="68" t="e">
        <x:f t="shared" si="266"/>
        <x:v>#VALUE!</x:v>
      </x:c>
      <x:c r="Z1307" s="68" t="e">
        <x:f t="shared" si="267"/>
        <x:v>#VALUE!</x:v>
      </x:c>
    </x:row>
    <x:row r="1308" spans="1:29">
      <x:c r="A1308" s="118">
        <x:v>34</x:v>
      </x:c>
      <x:c r="B1308" s="118"/>
      <x:c r="C1308" s="113">
        <x:v>11</x:v>
      </x:c>
      <x:c r="D1308" s="210" t="s">
        <x:v>55</x:v>
      </x:c>
      <x:c r="E1308" s="210" t="s">
        <x:v>22</x:v>
      </x:c>
      <x:c r="F1308" s="20" t="s">
        <x:v>53</x:v>
      </x:c>
      <x:c r="G1308" s="158" t="e">
        <x:f t="shared" si="268"/>
        <x:v>#VALUE!</x:v>
      </x:c>
      <x:c r="H1308" s="158">
        <x:f t="shared" si="268"/>
        <x:v>793.04895390049592</x:v>
      </x:c>
      <x:c r="I1308" s="285" t="e">
        <x:f t="shared" si="268"/>
        <x:v>#VALUE!</x:v>
      </x:c>
      <x:c r="J1308" s="106" t="e">
        <x:v>#VALUE!</x:v>
      </x:c>
      <x:c r="K1308" s="73" t="e">
        <x:v>#VALUE!</x:v>
      </x:c>
      <x:c r="L1308" s="68" t="e">
        <x:v>#VALUE!</x:v>
      </x:c>
      <x:c r="M1308" s="73" t="e">
        <x:v>#VALUE!</x:v>
      </x:c>
      <x:c r="N1308" s="159">
        <x:v>793.04895390049592</x:v>
      </x:c>
      <x:c r="O1308" s="106" t="e">
        <x:v>#VALUE!</x:v>
      </x:c>
      <x:c r="P1308" s="73" t="e">
        <x:f t="shared" si="260"/>
        <x:v>#VALUE!</x:v>
      </x:c>
      <x:c r="Q1308" s="68" t="e">
        <x:v>#VALUE!</x:v>
      </x:c>
      <x:c r="R1308" s="73" t="e">
        <x:f t="shared" si="261"/>
        <x:v>#VALUE!</x:v>
      </x:c>
      <x:c r="S1308" s="68" t="e">
        <x:v>#VALUE!</x:v>
      </x:c>
      <x:c r="T1308" s="73" t="e">
        <x:f t="shared" si="262"/>
        <x:v>#VALUE!</x:v>
      </x:c>
      <x:c r="U1308" s="26" t="e">
        <x:v>#VALUE!</x:v>
      </x:c>
      <x:c r="V1308" s="26">
        <x:f t="shared" si="263"/>
        <x:v>793.04895390049592</x:v>
      </x:c>
      <x:c r="W1308" s="73" t="e">
        <x:f t="shared" si="264"/>
        <x:v>#VALUE!</x:v>
      </x:c>
      <x:c r="X1308" s="74" t="e">
        <x:f t="shared" si="265"/>
        <x:v>#VALUE!</x:v>
      </x:c>
      <x:c r="Y1308" s="68" t="e">
        <x:f t="shared" si="266"/>
        <x:v>#VALUE!</x:v>
      </x:c>
      <x:c r="Z1308" s="68" t="e">
        <x:f t="shared" si="267"/>
        <x:v>#VALUE!</x:v>
      </x:c>
    </x:row>
    <x:row r="1309" spans="1:29" ht="16.5">
      <x:c r="A1309" s="118">
        <x:v>35</x:v>
      </x:c>
      <x:c r="B1309" s="118"/>
      <x:c r="C1309" s="113">
        <x:v>11</x:v>
      </x:c>
      <x:c r="D1309" s="210" t="s">
        <x:v>56</x:v>
      </x:c>
      <x:c r="E1309" s="210" t="s">
        <x:v>22</x:v>
      </x:c>
      <x:c r="F1309" s="20" t="s">
        <x:v>53</x:v>
      </x:c>
      <x:c r="G1309" s="158" t="e">
        <x:f t="shared" si="268"/>
        <x:v>#VALUE!</x:v>
      </x:c>
      <x:c r="H1309" s="158">
        <x:f t="shared" si="268"/>
        <x:v>804.49163820000012</x:v>
      </x:c>
      <x:c r="I1309" s="285" t="e">
        <x:f t="shared" si="268"/>
        <x:v>#VALUE!</x:v>
      </x:c>
      <x:c r="J1309" s="106" t="e">
        <x:v>#VALUE!</x:v>
      </x:c>
      <x:c r="K1309" s="73" t="e">
        <x:v>#VALUE!</x:v>
      </x:c>
      <x:c r="L1309" s="68" t="e">
        <x:v>#VALUE!</x:v>
      </x:c>
      <x:c r="M1309" s="73" t="e">
        <x:v>#VALUE!</x:v>
      </x:c>
      <x:c r="N1309" s="159">
        <x:v>804.49163820000012</x:v>
      </x:c>
      <x:c r="O1309" s="106" t="e">
        <x:v>#VALUE!</x:v>
      </x:c>
      <x:c r="P1309" s="73" t="e">
        <x:f t="shared" si="260"/>
        <x:v>#VALUE!</x:v>
      </x:c>
      <x:c r="Q1309" s="68" t="e">
        <x:v>#VALUE!</x:v>
      </x:c>
      <x:c r="R1309" s="73" t="e">
        <x:f t="shared" si="261"/>
        <x:v>#VALUE!</x:v>
      </x:c>
      <x:c r="S1309" s="68" t="e">
        <x:v>#VALUE!</x:v>
      </x:c>
      <x:c r="T1309" s="73" t="e">
        <x:f t="shared" si="262"/>
        <x:v>#VALUE!</x:v>
      </x:c>
      <x:c r="U1309" s="26" t="e">
        <x:v>#VALUE!</x:v>
      </x:c>
      <x:c r="V1309" s="26">
        <x:f t="shared" si="263"/>
        <x:v>804.49163820000012</x:v>
      </x:c>
      <x:c r="W1309" s="73" t="e">
        <x:f t="shared" si="264"/>
        <x:v>#VALUE!</x:v>
      </x:c>
      <x:c r="X1309" s="74" t="e">
        <x:f t="shared" si="265"/>
        <x:v>#VALUE!</x:v>
      </x:c>
      <x:c r="Y1309" s="68" t="e">
        <x:f t="shared" si="266"/>
        <x:v>#VALUE!</x:v>
      </x:c>
      <x:c r="Z1309" s="68" t="e">
        <x:f t="shared" si="267"/>
        <x:v>#VALUE!</x:v>
      </x:c>
      <x:c r="AC1309" t="s">
        <x:v>1723</x:v>
      </x:c>
    </x:row>
    <x:row r="1310" spans="1:29">
      <x:c r="A1310" s="118">
        <x:v>36</x:v>
      </x:c>
      <x:c r="B1310" s="118"/>
      <x:c r="C1310" s="113">
        <x:v>11</x:v>
      </x:c>
      <x:c r="D1310" s="210" t="s">
        <x:v>57</x:v>
      </x:c>
      <x:c r="E1310" s="210" t="s">
        <x:v>58</x:v>
      </x:c>
      <x:c r="F1310" s="20" t="s">
        <x:v>59</x:v>
      </x:c>
      <x:c r="G1310" s="158" t="e">
        <x:f t="shared" si="268"/>
        <x:v>#VALUE!</x:v>
      </x:c>
      <x:c r="H1310" s="158">
        <x:f t="shared" si="268"/>
        <x:v>257.780258</x:v>
      </x:c>
      <x:c r="I1310" s="285" t="e">
        <x:f t="shared" si="268"/>
        <x:v>#VALUE!</x:v>
      </x:c>
      <x:c r="J1310" s="106" t="e">
        <x:v>#VALUE!</x:v>
      </x:c>
      <x:c r="K1310" s="73" t="e">
        <x:v>#VALUE!</x:v>
      </x:c>
      <x:c r="L1310" s="68" t="e">
        <x:v>#VALUE!</x:v>
      </x:c>
      <x:c r="M1310" s="73" t="e">
        <x:v>#VALUE!</x:v>
      </x:c>
      <x:c r="N1310" s="159">
        <x:v>257.780258</x:v>
      </x:c>
      <x:c r="O1310" s="106" t="e">
        <x:v>#VALUE!</x:v>
      </x:c>
      <x:c r="P1310" s="73" t="e">
        <x:f t="shared" si="260"/>
        <x:v>#VALUE!</x:v>
      </x:c>
      <x:c r="Q1310" s="68" t="e">
        <x:v>#VALUE!</x:v>
      </x:c>
      <x:c r="R1310" s="73" t="e">
        <x:f t="shared" si="261"/>
        <x:v>#VALUE!</x:v>
      </x:c>
      <x:c r="S1310" s="68" t="e">
        <x:v>#VALUE!</x:v>
      </x:c>
      <x:c r="T1310" s="73" t="e">
        <x:f t="shared" si="262"/>
        <x:v>#VALUE!</x:v>
      </x:c>
      <x:c r="U1310" s="26" t="e">
        <x:v>#VALUE!</x:v>
      </x:c>
      <x:c r="V1310" s="26">
        <x:f t="shared" si="263"/>
        <x:v>257.780258</x:v>
      </x:c>
      <x:c r="W1310" s="73" t="e">
        <x:f t="shared" si="264"/>
        <x:v>#VALUE!</x:v>
      </x:c>
      <x:c r="X1310" s="74" t="e">
        <x:f t="shared" si="265"/>
        <x:v>#VALUE!</x:v>
      </x:c>
      <x:c r="Y1310" s="68" t="e">
        <x:f t="shared" si="266"/>
        <x:v>#VALUE!</x:v>
      </x:c>
      <x:c r="Z1310" s="68" t="e">
        <x:f t="shared" si="267"/>
        <x:v>#VALUE!</x:v>
      </x:c>
    </x:row>
    <x:row r="1311" spans="1:29">
      <x:c r="A1311" s="118">
        <x:v>37</x:v>
      </x:c>
      <x:c r="B1311" s="118"/>
      <x:c r="C1311" s="113">
        <x:v>11</x:v>
      </x:c>
      <x:c r="D1311" s="210" t="s">
        <x:v>60</x:v>
      </x:c>
      <x:c r="E1311" s="210" t="s">
        <x:v>58</x:v>
      </x:c>
      <x:c r="F1311" s="20" t="s">
        <x:v>61</x:v>
      </x:c>
      <x:c r="G1311" s="158" t="e">
        <x:f t="shared" si="268"/>
        <x:v>#VALUE!</x:v>
      </x:c>
      <x:c r="H1311" s="158">
        <x:f t="shared" si="268"/>
        <x:v>262.91386200000005</x:v>
      </x:c>
      <x:c r="I1311" s="285" t="e">
        <x:f t="shared" si="268"/>
        <x:v>#VALUE!</x:v>
      </x:c>
      <x:c r="J1311" s="106" t="e">
        <x:v>#VALUE!</x:v>
      </x:c>
      <x:c r="K1311" s="73" t="e">
        <x:v>#VALUE!</x:v>
      </x:c>
      <x:c r="L1311" s="68" t="e">
        <x:v>#VALUE!</x:v>
      </x:c>
      <x:c r="M1311" s="73" t="e">
        <x:v>#VALUE!</x:v>
      </x:c>
      <x:c r="N1311" s="159">
        <x:v>262.91386200000005</x:v>
      </x:c>
      <x:c r="O1311" s="106" t="e">
        <x:v>#VALUE!</x:v>
      </x:c>
      <x:c r="P1311" s="73" t="e">
        <x:f t="shared" si="260"/>
        <x:v>#VALUE!</x:v>
      </x:c>
      <x:c r="Q1311" s="68" t="e">
        <x:v>#VALUE!</x:v>
      </x:c>
      <x:c r="R1311" s="73" t="e">
        <x:f t="shared" si="261"/>
        <x:v>#VALUE!</x:v>
      </x:c>
      <x:c r="S1311" s="68" t="e">
        <x:v>#VALUE!</x:v>
      </x:c>
      <x:c r="T1311" s="73" t="e">
        <x:f t="shared" si="262"/>
        <x:v>#VALUE!</x:v>
      </x:c>
      <x:c r="U1311" s="26" t="e">
        <x:v>#VALUE!</x:v>
      </x:c>
      <x:c r="V1311" s="26">
        <x:f t="shared" si="263"/>
        <x:v>262.91386200000005</x:v>
      </x:c>
      <x:c r="W1311" s="73" t="e">
        <x:f t="shared" si="264"/>
        <x:v>#VALUE!</x:v>
      </x:c>
      <x:c r="X1311" s="74" t="e">
        <x:f t="shared" si="265"/>
        <x:v>#VALUE!</x:v>
      </x:c>
      <x:c r="Y1311" s="68" t="e">
        <x:f t="shared" si="266"/>
        <x:v>#VALUE!</x:v>
      </x:c>
      <x:c r="Z1311" s="68" t="e">
        <x:f t="shared" si="267"/>
        <x:v>#VALUE!</x:v>
      </x:c>
    </x:row>
    <x:row r="1312" spans="1:29">
      <x:c r="A1312" s="118">
        <x:v>38</x:v>
      </x:c>
      <x:c r="B1312" s="118"/>
      <x:c r="C1312" s="113">
        <x:v>11</x:v>
      </x:c>
      <x:c r="D1312" s="210" t="s">
        <x:v>62</x:v>
      </x:c>
      <x:c r="E1312" s="210" t="s">
        <x:v>58</x:v>
      </x:c>
      <x:c r="F1312" s="20" t="s">
        <x:v>63</x:v>
      </x:c>
      <x:c r="G1312" s="158" t="e">
        <x:f t="shared" si="268"/>
        <x:v>#VALUE!</x:v>
      </x:c>
      <x:c r="H1312" s="158">
        <x:f t="shared" si="268"/>
        <x:v>156.28057854545455</x:v>
      </x:c>
      <x:c r="I1312" s="285" t="e">
        <x:f t="shared" si="268"/>
        <x:v>#VALUE!</x:v>
      </x:c>
      <x:c r="J1312" s="106" t="e">
        <x:v>#VALUE!</x:v>
      </x:c>
      <x:c r="K1312" s="73" t="e">
        <x:v>#VALUE!</x:v>
      </x:c>
      <x:c r="L1312" s="68" t="e">
        <x:v>#VALUE!</x:v>
      </x:c>
      <x:c r="M1312" s="73" t="e">
        <x:v>#VALUE!</x:v>
      </x:c>
      <x:c r="N1312" s="159">
        <x:v>156.28057854545455</x:v>
      </x:c>
      <x:c r="O1312" s="106" t="e">
        <x:v>#VALUE!</x:v>
      </x:c>
      <x:c r="P1312" s="73" t="e">
        <x:f t="shared" si="260"/>
        <x:v>#VALUE!</x:v>
      </x:c>
      <x:c r="Q1312" s="68" t="e">
        <x:v>#VALUE!</x:v>
      </x:c>
      <x:c r="R1312" s="73" t="e">
        <x:f t="shared" si="261"/>
        <x:v>#VALUE!</x:v>
      </x:c>
      <x:c r="S1312" s="68" t="e">
        <x:v>#VALUE!</x:v>
      </x:c>
      <x:c r="T1312" s="73" t="e">
        <x:f t="shared" si="262"/>
        <x:v>#VALUE!</x:v>
      </x:c>
      <x:c r="U1312" s="26" t="e">
        <x:v>#VALUE!</x:v>
      </x:c>
      <x:c r="V1312" s="26">
        <x:f t="shared" si="263"/>
        <x:v>156.28057854545455</x:v>
      </x:c>
      <x:c r="W1312" s="73" t="e">
        <x:f t="shared" si="264"/>
        <x:v>#VALUE!</x:v>
      </x:c>
      <x:c r="X1312" s="74" t="e">
        <x:f t="shared" si="265"/>
        <x:v>#VALUE!</x:v>
      </x:c>
      <x:c r="Y1312" s="68" t="e">
        <x:f t="shared" si="266"/>
        <x:v>#VALUE!</x:v>
      </x:c>
      <x:c r="Z1312" s="68" t="e">
        <x:f t="shared" si="267"/>
        <x:v>#VALUE!</x:v>
      </x:c>
    </x:row>
    <x:row r="1313" spans="1:26">
      <x:c r="A1313" s="118">
        <x:v>39</x:v>
      </x:c>
      <x:c r="B1313" s="118"/>
      <x:c r="C1313" s="113">
        <x:v>11</x:v>
      </x:c>
      <x:c r="D1313" s="210" t="s">
        <x:v>64</x:v>
      </x:c>
      <x:c r="E1313" s="210" t="s">
        <x:v>58</x:v>
      </x:c>
      <x:c r="F1313" s="20" t="s">
        <x:v>65</x:v>
      </x:c>
      <x:c r="G1313" s="158" t="e">
        <x:f t="shared" si="268"/>
        <x:v>#VALUE!</x:v>
      </x:c>
      <x:c r="H1313" s="158">
        <x:f t="shared" si="268"/>
        <x:v>285.28170800000004</x:v>
      </x:c>
      <x:c r="I1313" s="285" t="e">
        <x:f t="shared" si="268"/>
        <x:v>#VALUE!</x:v>
      </x:c>
      <x:c r="J1313" s="106" t="e">
        <x:v>#VALUE!</x:v>
      </x:c>
      <x:c r="K1313" s="73" t="e">
        <x:v>#VALUE!</x:v>
      </x:c>
      <x:c r="L1313" s="68" t="e">
        <x:v>#VALUE!</x:v>
      </x:c>
      <x:c r="M1313" s="73" t="e">
        <x:v>#VALUE!</x:v>
      </x:c>
      <x:c r="N1313" s="159">
        <x:v>285.28170800000004</x:v>
      </x:c>
      <x:c r="O1313" s="106" t="e">
        <x:v>#VALUE!</x:v>
      </x:c>
      <x:c r="P1313" s="73" t="e">
        <x:f t="shared" si="260"/>
        <x:v>#VALUE!</x:v>
      </x:c>
      <x:c r="Q1313" s="68" t="e">
        <x:v>#VALUE!</x:v>
      </x:c>
      <x:c r="R1313" s="73" t="e">
        <x:f t="shared" si="261"/>
        <x:v>#VALUE!</x:v>
      </x:c>
      <x:c r="S1313" s="68" t="e">
        <x:v>#VALUE!</x:v>
      </x:c>
      <x:c r="T1313" s="73" t="e">
        <x:f t="shared" si="262"/>
        <x:v>#VALUE!</x:v>
      </x:c>
      <x:c r="U1313" s="26" t="e">
        <x:v>#VALUE!</x:v>
      </x:c>
      <x:c r="V1313" s="26">
        <x:f t="shared" si="263"/>
        <x:v>285.28170800000004</x:v>
      </x:c>
      <x:c r="W1313" s="73" t="e">
        <x:f t="shared" si="264"/>
        <x:v>#VALUE!</x:v>
      </x:c>
      <x:c r="X1313" s="74" t="e">
        <x:f t="shared" si="265"/>
        <x:v>#VALUE!</x:v>
      </x:c>
      <x:c r="Y1313" s="68" t="e">
        <x:f t="shared" si="266"/>
        <x:v>#VALUE!</x:v>
      </x:c>
      <x:c r="Z1313" s="68" t="e">
        <x:f t="shared" si="267"/>
        <x:v>#VALUE!</x:v>
      </x:c>
    </x:row>
    <x:row r="1314" spans="1:26">
      <x:c r="A1314" s="118">
        <x:v>40</x:v>
      </x:c>
      <x:c r="B1314" s="118"/>
      <x:c r="C1314" s="113">
        <x:v>11</x:v>
      </x:c>
      <x:c r="D1314" s="210" t="s">
        <x:v>66</x:v>
      </x:c>
      <x:c r="E1314" s="210" t="s">
        <x:v>58</x:v>
      </x:c>
      <x:c r="F1314" s="20" t="s">
        <x:v>67</x:v>
      </x:c>
      <x:c r="G1314" s="158" t="e">
        <x:f t="shared" si="268"/>
        <x:v>#VALUE!</x:v>
      </x:c>
      <x:c r="H1314" s="158">
        <x:f t="shared" si="268"/>
        <x:v>283.081592</x:v>
      </x:c>
      <x:c r="I1314" s="285" t="e">
        <x:f t="shared" si="268"/>
        <x:v>#VALUE!</x:v>
      </x:c>
      <x:c r="J1314" s="106" t="e">
        <x:v>#VALUE!</x:v>
      </x:c>
      <x:c r="K1314" s="73" t="e">
        <x:v>#VALUE!</x:v>
      </x:c>
      <x:c r="L1314" s="68" t="e">
        <x:v>#VALUE!</x:v>
      </x:c>
      <x:c r="M1314" s="73" t="e">
        <x:v>#VALUE!</x:v>
      </x:c>
      <x:c r="N1314" s="159">
        <x:v>283.081592</x:v>
      </x:c>
      <x:c r="O1314" s="106" t="e">
        <x:v>#VALUE!</x:v>
      </x:c>
      <x:c r="P1314" s="73" t="e">
        <x:f t="shared" si="260"/>
        <x:v>#VALUE!</x:v>
      </x:c>
      <x:c r="Q1314" s="68" t="e">
        <x:v>#VALUE!</x:v>
      </x:c>
      <x:c r="R1314" s="73" t="e">
        <x:f t="shared" si="261"/>
        <x:v>#VALUE!</x:v>
      </x:c>
      <x:c r="S1314" s="68" t="e">
        <x:v>#VALUE!</x:v>
      </x:c>
      <x:c r="T1314" s="73" t="e">
        <x:f t="shared" si="262"/>
        <x:v>#VALUE!</x:v>
      </x:c>
      <x:c r="U1314" s="26" t="e">
        <x:v>#VALUE!</x:v>
      </x:c>
      <x:c r="V1314" s="26">
        <x:f t="shared" si="263"/>
        <x:v>283.081592</x:v>
      </x:c>
      <x:c r="W1314" s="73" t="e">
        <x:f t="shared" si="264"/>
        <x:v>#VALUE!</x:v>
      </x:c>
      <x:c r="X1314" s="74" t="e">
        <x:f t="shared" si="265"/>
        <x:v>#VALUE!</x:v>
      </x:c>
      <x:c r="Y1314" s="68" t="e">
        <x:f t="shared" si="266"/>
        <x:v>#VALUE!</x:v>
      </x:c>
      <x:c r="Z1314" s="68" t="e">
        <x:f t="shared" si="267"/>
        <x:v>#VALUE!</x:v>
      </x:c>
    </x:row>
    <x:row r="1315" spans="1:26">
      <x:c r="A1315" s="118">
        <x:v>41</x:v>
      </x:c>
      <x:c r="B1315" s="118"/>
      <x:c r="C1315" s="113">
        <x:v>11</x:v>
      </x:c>
      <x:c r="D1315" s="210" t="s">
        <x:v>68</x:v>
      </x:c>
      <x:c r="E1315" s="210" t="s">
        <x:v>58</x:v>
      </x:c>
      <x:c r="F1315" s="20" t="s">
        <x:v>69</x:v>
      </x:c>
      <x:c r="G1315" s="158" t="e">
        <x:f t="shared" si="268"/>
        <x:v>#VALUE!</x:v>
      </x:c>
      <x:c r="H1315" s="158">
        <x:f t="shared" si="268"/>
        <x:v>169.04224600000001</x:v>
      </x:c>
      <x:c r="I1315" s="285" t="e">
        <x:f t="shared" si="268"/>
        <x:v>#VALUE!</x:v>
      </x:c>
      <x:c r="J1315" s="106" t="e">
        <x:v>#VALUE!</x:v>
      </x:c>
      <x:c r="K1315" s="73" t="e">
        <x:v>#VALUE!</x:v>
      </x:c>
      <x:c r="L1315" s="68" t="e">
        <x:v>#VALUE!</x:v>
      </x:c>
      <x:c r="M1315" s="73" t="e">
        <x:v>#VALUE!</x:v>
      </x:c>
      <x:c r="N1315" s="159">
        <x:v>169.04224600000001</x:v>
      </x:c>
      <x:c r="O1315" s="106" t="e">
        <x:v>#VALUE!</x:v>
      </x:c>
      <x:c r="P1315" s="73" t="e">
        <x:f t="shared" si="260"/>
        <x:v>#VALUE!</x:v>
      </x:c>
      <x:c r="Q1315" s="68" t="e">
        <x:v>#VALUE!</x:v>
      </x:c>
      <x:c r="R1315" s="73" t="e">
        <x:f t="shared" si="261"/>
        <x:v>#VALUE!</x:v>
      </x:c>
      <x:c r="S1315" s="68" t="e">
        <x:v>#VALUE!</x:v>
      </x:c>
      <x:c r="T1315" s="73" t="e">
        <x:f t="shared" si="262"/>
        <x:v>#VALUE!</x:v>
      </x:c>
      <x:c r="U1315" s="26" t="e">
        <x:v>#VALUE!</x:v>
      </x:c>
      <x:c r="V1315" s="26">
        <x:f t="shared" si="263"/>
        <x:v>169.04224600000001</x:v>
      </x:c>
      <x:c r="W1315" s="73" t="e">
        <x:f t="shared" si="264"/>
        <x:v>#VALUE!</x:v>
      </x:c>
      <x:c r="X1315" s="74" t="e">
        <x:f t="shared" si="265"/>
        <x:v>#VALUE!</x:v>
      </x:c>
      <x:c r="Y1315" s="68" t="e">
        <x:f t="shared" si="266"/>
        <x:v>#VALUE!</x:v>
      </x:c>
      <x:c r="Z1315" s="68" t="e">
        <x:f t="shared" si="267"/>
        <x:v>#VALUE!</x:v>
      </x:c>
    </x:row>
    <x:row r="1316" spans="1:26">
      <x:c r="A1316" s="118">
        <x:v>42</x:v>
      </x:c>
      <x:c r="B1316" s="118"/>
      <x:c r="C1316" s="113">
        <x:v>11</x:v>
      </x:c>
      <x:c r="D1316" s="210" t="s">
        <x:v>70</x:v>
      </x:c>
      <x:c r="E1316" s="210" t="s">
        <x:v>58</x:v>
      </x:c>
      <x:c r="F1316" s="20" t="s">
        <x:v>71</x:v>
      </x:c>
      <x:c r="G1316" s="158" t="e">
        <x:f t="shared" si="268"/>
        <x:v>#VALUE!</x:v>
      </x:c>
      <x:c r="H1316" s="158">
        <x:f t="shared" si="268"/>
        <x:v>275.84468400000003</x:v>
      </x:c>
      <x:c r="I1316" s="285" t="e">
        <x:f t="shared" si="268"/>
        <x:v>#VALUE!</x:v>
      </x:c>
      <x:c r="J1316" s="106" t="e">
        <x:v>#VALUE!</x:v>
      </x:c>
      <x:c r="K1316" s="73" t="e">
        <x:v>#VALUE!</x:v>
      </x:c>
      <x:c r="L1316" s="68" t="e">
        <x:v>#VALUE!</x:v>
      </x:c>
      <x:c r="M1316" s="73" t="e">
        <x:v>#VALUE!</x:v>
      </x:c>
      <x:c r="N1316" s="159">
        <x:v>275.84468400000003</x:v>
      </x:c>
      <x:c r="O1316" s="106" t="e">
        <x:v>#VALUE!</x:v>
      </x:c>
      <x:c r="P1316" s="73" t="e">
        <x:f t="shared" si="260"/>
        <x:v>#VALUE!</x:v>
      </x:c>
      <x:c r="Q1316" s="68" t="e">
        <x:v>#VALUE!</x:v>
      </x:c>
      <x:c r="R1316" s="73" t="e">
        <x:f t="shared" si="261"/>
        <x:v>#VALUE!</x:v>
      </x:c>
      <x:c r="S1316" s="68" t="e">
        <x:v>#VALUE!</x:v>
      </x:c>
      <x:c r="T1316" s="73" t="e">
        <x:f t="shared" si="262"/>
        <x:v>#VALUE!</x:v>
      </x:c>
      <x:c r="U1316" s="26" t="e">
        <x:v>#VALUE!</x:v>
      </x:c>
      <x:c r="V1316" s="26">
        <x:f t="shared" si="263"/>
        <x:v>275.84468400000003</x:v>
      </x:c>
      <x:c r="W1316" s="73" t="e">
        <x:f t="shared" si="264"/>
        <x:v>#VALUE!</x:v>
      </x:c>
      <x:c r="X1316" s="74" t="e">
        <x:f t="shared" si="265"/>
        <x:v>#VALUE!</x:v>
      </x:c>
      <x:c r="Y1316" s="68" t="e">
        <x:f t="shared" si="266"/>
        <x:v>#VALUE!</x:v>
      </x:c>
      <x:c r="Z1316" s="68" t="e">
        <x:f t="shared" si="267"/>
        <x:v>#VALUE!</x:v>
      </x:c>
    </x:row>
    <x:row r="1317" spans="1:26">
      <x:c r="A1317" s="118">
        <x:v>43</x:v>
      </x:c>
      <x:c r="B1317" s="118"/>
      <x:c r="C1317" s="113">
        <x:v>11</x:v>
      </x:c>
      <x:c r="D1317" s="210" t="s">
        <x:v>92</x:v>
      </x:c>
      <x:c r="E1317" s="210" t="s">
        <x:v>58</x:v>
      </x:c>
      <x:c r="F1317" s="20" t="s">
        <x:v>71</x:v>
      </x:c>
      <x:c r="G1317" s="158" t="e">
        <x:f t="shared" si="268"/>
        <x:v>#VALUE!</x:v>
      </x:c>
      <x:c r="H1317" s="158">
        <x:f t="shared" si="268"/>
        <x:v>268.414152</x:v>
      </x:c>
      <x:c r="I1317" s="285" t="e">
        <x:f t="shared" si="268"/>
        <x:v>#VALUE!</x:v>
      </x:c>
      <x:c r="J1317" s="106" t="e">
        <x:v>#VALUE!</x:v>
      </x:c>
      <x:c r="K1317" s="73" t="e">
        <x:v>#VALUE!</x:v>
      </x:c>
      <x:c r="L1317" s="68" t="e">
        <x:v>#VALUE!</x:v>
      </x:c>
      <x:c r="M1317" s="73" t="e">
        <x:v>#VALUE!</x:v>
      </x:c>
      <x:c r="N1317" s="159">
        <x:v>268.414152</x:v>
      </x:c>
      <x:c r="O1317" s="106" t="e">
        <x:v>#VALUE!</x:v>
      </x:c>
      <x:c r="P1317" s="73" t="e">
        <x:f t="shared" si="260"/>
        <x:v>#VALUE!</x:v>
      </x:c>
      <x:c r="Q1317" s="68" t="e">
        <x:v>#VALUE!</x:v>
      </x:c>
      <x:c r="R1317" s="73" t="e">
        <x:f t="shared" si="261"/>
        <x:v>#VALUE!</x:v>
      </x:c>
      <x:c r="S1317" s="68" t="e">
        <x:v>#VALUE!</x:v>
      </x:c>
      <x:c r="T1317" s="73" t="e">
        <x:f t="shared" si="262"/>
        <x:v>#VALUE!</x:v>
      </x:c>
      <x:c r="U1317" s="26" t="e">
        <x:v>#VALUE!</x:v>
      </x:c>
      <x:c r="V1317" s="26">
        <x:f t="shared" si="263"/>
        <x:v>268.414152</x:v>
      </x:c>
      <x:c r="W1317" s="73" t="e">
        <x:f t="shared" si="264"/>
        <x:v>#VALUE!</x:v>
      </x:c>
      <x:c r="X1317" s="74" t="e">
        <x:f t="shared" si="265"/>
        <x:v>#VALUE!</x:v>
      </x:c>
      <x:c r="Y1317" s="68" t="e">
        <x:f t="shared" si="266"/>
        <x:v>#VALUE!</x:v>
      </x:c>
      <x:c r="Z1317" s="68" t="e">
        <x:f t="shared" si="267"/>
        <x:v>#VALUE!</x:v>
      </x:c>
    </x:row>
    <x:row r="1318" spans="1:26">
      <x:c r="A1318" s="118">
        <x:v>44</x:v>
      </x:c>
      <x:c r="B1318" s="118"/>
      <x:c r="C1318" s="113">
        <x:v>11</x:v>
      </x:c>
      <x:c r="D1318" s="210" t="s">
        <x:v>72</x:v>
      </x:c>
      <x:c r="E1318" s="210" t="s">
        <x:v>58</x:v>
      </x:c>
      <x:c r="F1318" s="20" t="s">
        <x:v>73</x:v>
      </x:c>
      <x:c r="G1318" s="158" t="e">
        <x:f t="shared" si="268"/>
        <x:v>#VALUE!</x:v>
      </x:c>
      <x:c r="H1318" s="158">
        <x:f t="shared" si="268"/>
        <x:v>232.13159200000001</x:v>
      </x:c>
      <x:c r="I1318" s="285" t="e">
        <x:f t="shared" si="268"/>
        <x:v>#VALUE!</x:v>
      </x:c>
      <x:c r="J1318" s="106" t="e">
        <x:v>#VALUE!</x:v>
      </x:c>
      <x:c r="K1318" s="73" t="e">
        <x:v>#VALUE!</x:v>
      </x:c>
      <x:c r="L1318" s="68" t="e">
        <x:v>#VALUE!</x:v>
      </x:c>
      <x:c r="M1318" s="73" t="e">
        <x:v>#VALUE!</x:v>
      </x:c>
      <x:c r="N1318" s="159">
        <x:v>232.13159200000001</x:v>
      </x:c>
      <x:c r="O1318" s="106" t="e">
        <x:v>#VALUE!</x:v>
      </x:c>
      <x:c r="P1318" s="73" t="e">
        <x:f t="shared" si="260"/>
        <x:v>#VALUE!</x:v>
      </x:c>
      <x:c r="Q1318" s="68" t="e">
        <x:v>#VALUE!</x:v>
      </x:c>
      <x:c r="R1318" s="73" t="e">
        <x:f t="shared" si="261"/>
        <x:v>#VALUE!</x:v>
      </x:c>
      <x:c r="S1318" s="68" t="e">
        <x:v>#VALUE!</x:v>
      </x:c>
      <x:c r="T1318" s="73" t="e">
        <x:f t="shared" si="262"/>
        <x:v>#VALUE!</x:v>
      </x:c>
      <x:c r="U1318" s="26" t="e">
        <x:v>#VALUE!</x:v>
      </x:c>
      <x:c r="V1318" s="26">
        <x:f t="shared" si="263"/>
        <x:v>232.13159200000001</x:v>
      </x:c>
      <x:c r="W1318" s="73" t="e">
        <x:f t="shared" si="264"/>
        <x:v>#VALUE!</x:v>
      </x:c>
      <x:c r="X1318" s="74" t="e">
        <x:f t="shared" si="265"/>
        <x:v>#VALUE!</x:v>
      </x:c>
      <x:c r="Y1318" s="68" t="e">
        <x:f t="shared" si="266"/>
        <x:v>#VALUE!</x:v>
      </x:c>
      <x:c r="Z1318" s="68" t="e">
        <x:f t="shared" si="267"/>
        <x:v>#VALUE!</x:v>
      </x:c>
    </x:row>
    <x:row r="1319" spans="1:26">
      <x:c r="A1319" s="118">
        <x:v>45</x:v>
      </x:c>
      <x:c r="B1319" s="118"/>
      <x:c r="C1319" s="113">
        <x:v>11</x:v>
      </x:c>
      <x:c r="D1319" s="210" t="s">
        <x:v>93</x:v>
      </x:c>
      <x:c r="E1319" s="210" t="s">
        <x:v>58</x:v>
      </x:c>
      <x:c r="F1319" s="20" t="s">
        <x:v>73</x:v>
      </x:c>
      <x:c r="G1319" s="158" t="e">
        <x:f t="shared" si="268"/>
        <x:v>#VALUE!</x:v>
      </x:c>
      <x:c r="H1319" s="158">
        <x:f t="shared" si="268"/>
        <x:v>225.87857600000001</x:v>
      </x:c>
      <x:c r="I1319" s="285" t="e">
        <x:f t="shared" si="268"/>
        <x:v>#VALUE!</x:v>
      </x:c>
      <x:c r="J1319" s="106" t="e">
        <x:v>#VALUE!</x:v>
      </x:c>
      <x:c r="K1319" s="73" t="e">
        <x:v>#VALUE!</x:v>
      </x:c>
      <x:c r="L1319" s="68" t="e">
        <x:v>#VALUE!</x:v>
      </x:c>
      <x:c r="M1319" s="73" t="e">
        <x:v>#VALUE!</x:v>
      </x:c>
      <x:c r="N1319" s="159">
        <x:v>225.87857600000001</x:v>
      </x:c>
      <x:c r="O1319" s="106" t="e">
        <x:v>#VALUE!</x:v>
      </x:c>
      <x:c r="P1319" s="73" t="e">
        <x:f t="shared" si="260"/>
        <x:v>#VALUE!</x:v>
      </x:c>
      <x:c r="Q1319" s="68" t="e">
        <x:v>#VALUE!</x:v>
      </x:c>
      <x:c r="R1319" s="73" t="e">
        <x:f t="shared" si="261"/>
        <x:v>#VALUE!</x:v>
      </x:c>
      <x:c r="S1319" s="68" t="e">
        <x:v>#VALUE!</x:v>
      </x:c>
      <x:c r="T1319" s="73" t="e">
        <x:f t="shared" si="262"/>
        <x:v>#VALUE!</x:v>
      </x:c>
      <x:c r="U1319" s="26" t="e">
        <x:v>#VALUE!</x:v>
      </x:c>
      <x:c r="V1319" s="26">
        <x:f t="shared" si="263"/>
        <x:v>225.87857600000001</x:v>
      </x:c>
      <x:c r="W1319" s="73" t="e">
        <x:f t="shared" si="264"/>
        <x:v>#VALUE!</x:v>
      </x:c>
      <x:c r="X1319" s="74" t="e">
        <x:f t="shared" si="265"/>
        <x:v>#VALUE!</x:v>
      </x:c>
      <x:c r="Y1319" s="68" t="e">
        <x:f t="shared" si="266"/>
        <x:v>#VALUE!</x:v>
      </x:c>
      <x:c r="Z1319" s="68" t="e">
        <x:f t="shared" si="267"/>
        <x:v>#VALUE!</x:v>
      </x:c>
    </x:row>
    <x:row r="1320" spans="1:26">
      <x:c r="A1320" s="118">
        <x:v>46</x:v>
      </x:c>
      <x:c r="B1320" s="118"/>
      <x:c r="C1320" s="113">
        <x:v>11</x:v>
      </x:c>
      <x:c r="D1320" s="210" t="s">
        <x:v>74</x:v>
      </x:c>
      <x:c r="E1320" s="210" t="s">
        <x:v>75</x:v>
      </x:c>
      <x:c r="F1320" s="20" t="s">
        <x:v>10</x:v>
      </x:c>
      <x:c r="G1320" s="158" t="e">
        <x:f t="shared" si="268"/>
        <x:v>#VALUE!</x:v>
      </x:c>
      <x:c r="H1320" s="158">
        <x:f t="shared" si="268"/>
        <x:v>1965.4791865433124</x:v>
      </x:c>
      <x:c r="I1320" s="285" t="e">
        <x:f t="shared" si="268"/>
        <x:v>#VALUE!</x:v>
      </x:c>
      <x:c r="J1320" s="106" t="e">
        <x:v>#VALUE!</x:v>
      </x:c>
      <x:c r="K1320" s="73" t="e">
        <x:v>#VALUE!</x:v>
      </x:c>
      <x:c r="L1320" s="68" t="e">
        <x:v>#VALUE!</x:v>
      </x:c>
      <x:c r="M1320" s="73" t="e">
        <x:v>#VALUE!</x:v>
      </x:c>
      <x:c r="N1320" s="159">
        <x:v>1965.4791865433124</x:v>
      </x:c>
      <x:c r="O1320" s="106" t="e">
        <x:v>#VALUE!</x:v>
      </x:c>
      <x:c r="P1320" s="73" t="e">
        <x:f t="shared" si="260"/>
        <x:v>#VALUE!</x:v>
      </x:c>
      <x:c r="Q1320" s="68" t="e">
        <x:v>#VALUE!</x:v>
      </x:c>
      <x:c r="R1320" s="73" t="e">
        <x:f t="shared" si="261"/>
        <x:v>#VALUE!</x:v>
      </x:c>
      <x:c r="S1320" s="68" t="e">
        <x:v>#VALUE!</x:v>
      </x:c>
      <x:c r="T1320" s="73" t="e">
        <x:f t="shared" si="262"/>
        <x:v>#VALUE!</x:v>
      </x:c>
      <x:c r="U1320" s="26" t="e">
        <x:v>#VALUE!</x:v>
      </x:c>
      <x:c r="V1320" s="26">
        <x:f t="shared" si="263"/>
        <x:v>1965.4791865433124</x:v>
      </x:c>
      <x:c r="W1320" s="73" t="e">
        <x:f t="shared" si="264"/>
        <x:v>#VALUE!</x:v>
      </x:c>
      <x:c r="X1320" s="74" t="e">
        <x:f t="shared" si="265"/>
        <x:v>#VALUE!</x:v>
      </x:c>
      <x:c r="Y1320" s="68" t="e">
        <x:f t="shared" si="266"/>
        <x:v>#VALUE!</x:v>
      </x:c>
      <x:c r="Z1320" s="68" t="e">
        <x:f t="shared" si="267"/>
        <x:v>#VALUE!</x:v>
      </x:c>
    </x:row>
    <x:row r="1321" spans="1:26">
      <x:c r="A1321" s="118">
        <x:v>47</x:v>
      </x:c>
      <x:c r="B1321" s="118"/>
      <x:c r="C1321" s="113">
        <x:v>11</x:v>
      </x:c>
      <x:c r="D1321" s="210" t="s">
        <x:v>76</x:v>
      </x:c>
      <x:c r="E1321" s="210" t="s">
        <x:v>75</x:v>
      </x:c>
      <x:c r="F1321" s="20" t="s">
        <x:v>10</x:v>
      </x:c>
      <x:c r="G1321" s="158" t="e">
        <x:f t="shared" si="268"/>
        <x:v>#VALUE!</x:v>
      </x:c>
      <x:c r="H1321" s="158">
        <x:f t="shared" si="268"/>
        <x:v>945.74445695009263</x:v>
      </x:c>
      <x:c r="I1321" s="285" t="e">
        <x:f t="shared" si="268"/>
        <x:v>#VALUE!</x:v>
      </x:c>
      <x:c r="J1321" s="106" t="e">
        <x:v>#VALUE!</x:v>
      </x:c>
      <x:c r="K1321" s="73" t="e">
        <x:v>#VALUE!</x:v>
      </x:c>
      <x:c r="L1321" s="68" t="e">
        <x:v>#VALUE!</x:v>
      </x:c>
      <x:c r="M1321" s="73" t="e">
        <x:v>#VALUE!</x:v>
      </x:c>
      <x:c r="N1321" s="159">
        <x:v>945.74445695009263</x:v>
      </x:c>
      <x:c r="O1321" s="106" t="e">
        <x:v>#VALUE!</x:v>
      </x:c>
      <x:c r="P1321" s="73" t="e">
        <x:f t="shared" si="260"/>
        <x:v>#VALUE!</x:v>
      </x:c>
      <x:c r="Q1321" s="68" t="e">
        <x:v>#VALUE!</x:v>
      </x:c>
      <x:c r="R1321" s="73" t="e">
        <x:f t="shared" si="261"/>
        <x:v>#VALUE!</x:v>
      </x:c>
      <x:c r="S1321" s="68" t="e">
        <x:v>#VALUE!</x:v>
      </x:c>
      <x:c r="T1321" s="73" t="e">
        <x:f t="shared" si="262"/>
        <x:v>#VALUE!</x:v>
      </x:c>
      <x:c r="U1321" s="26" t="e">
        <x:v>#VALUE!</x:v>
      </x:c>
      <x:c r="V1321" s="26">
        <x:f t="shared" si="263"/>
        <x:v>945.74445695009263</x:v>
      </x:c>
      <x:c r="W1321" s="73" t="e">
        <x:f t="shared" si="264"/>
        <x:v>#VALUE!</x:v>
      </x:c>
      <x:c r="X1321" s="74" t="e">
        <x:f t="shared" si="265"/>
        <x:v>#VALUE!</x:v>
      </x:c>
      <x:c r="Y1321" s="68" t="e">
        <x:f t="shared" si="266"/>
        <x:v>#VALUE!</x:v>
      </x:c>
      <x:c r="Z1321" s="68" t="e">
        <x:f t="shared" si="267"/>
        <x:v>#VALUE!</x:v>
      </x:c>
    </x:row>
    <x:row r="1322" spans="1:26">
      <x:c r="A1322" s="118">
        <x:v>48</x:v>
      </x:c>
      <x:c r="B1322" s="118"/>
      <x:c r="C1322" s="113">
        <x:v>11</x:v>
      </x:c>
      <x:c r="D1322" s="210" t="s">
        <x:v>1632</x:v>
      </x:c>
      <x:c r="E1322" s="210" t="s">
        <x:v>119</x:v>
      </x:c>
      <x:c r="F1322" s="20" t="s">
        <x:v>1633</x:v>
      </x:c>
      <x:c r="G1322" s="158" t="e">
        <x:f t="shared" si="268"/>
        <x:v>#VALUE!</x:v>
      </x:c>
      <x:c r="H1322" s="158">
        <x:f t="shared" si="268"/>
        <x:v>0</x:v>
      </x:c>
      <x:c r="I1322" s="285" t="e">
        <x:f t="shared" si="268"/>
        <x:v>#VALUE!</x:v>
      </x:c>
      <x:c r="J1322" s="106" t="e">
        <x:v>#VALUE!</x:v>
      </x:c>
      <x:c r="K1322" s="73" t="e">
        <x:v>#VALUE!</x:v>
      </x:c>
      <x:c r="L1322" s="68" t="e">
        <x:v>#VALUE!</x:v>
      </x:c>
      <x:c r="M1322" s="73" t="e">
        <x:v>#VALUE!</x:v>
      </x:c>
      <x:c r="N1322" s="159">
        <x:v>0</x:v>
      </x:c>
      <x:c r="O1322" s="106" t="e">
        <x:v>#VALUE!</x:v>
      </x:c>
      <x:c r="P1322" s="73" t="e">
        <x:f t="shared" si="260"/>
        <x:v>#VALUE!</x:v>
      </x:c>
      <x:c r="Q1322" s="68" t="e">
        <x:v>#VALUE!</x:v>
      </x:c>
      <x:c r="R1322" s="73" t="e">
        <x:f t="shared" si="261"/>
        <x:v>#VALUE!</x:v>
      </x:c>
      <x:c r="S1322" s="68" t="e">
        <x:v>#VALUE!</x:v>
      </x:c>
      <x:c r="T1322" s="73" t="e">
        <x:f t="shared" si="262"/>
        <x:v>#VALUE!</x:v>
      </x:c>
      <x:c r="U1322" s="26" t="e">
        <x:v>#VALUE!</x:v>
      </x:c>
      <x:c r="V1322" s="26">
        <x:f t="shared" si="263"/>
        <x:v>0</x:v>
      </x:c>
      <x:c r="W1322" s="73" t="e">
        <x:f t="shared" si="264"/>
        <x:v>#VALUE!</x:v>
      </x:c>
      <x:c r="X1322" s="74" t="e">
        <x:f t="shared" si="265"/>
        <x:v>#VALUE!</x:v>
      </x:c>
      <x:c r="Y1322" s="68" t="e">
        <x:f t="shared" si="266"/>
        <x:v>#VALUE!</x:v>
      </x:c>
      <x:c r="Z1322" s="68" t="e">
        <x:f t="shared" si="267"/>
        <x:v>#VALUE!</x:v>
      </x:c>
    </x:row>
    <x:row r="1323" spans="1:26" s="26" customFormat="1">
      <x:c r="A1323" s="118">
        <x:v>49</x:v>
      </x:c>
      <x:c r="B1323" s="118"/>
      <x:c r="C1323" s="113">
        <x:v>11</x:v>
      </x:c>
      <x:c r="D1323" s="210" t="s">
        <x:v>77</x:v>
      </x:c>
      <x:c r="E1323" s="210" t="s">
        <x:v>75</x:v>
      </x:c>
      <x:c r="F1323" s="20" t="s">
        <x:v>78</x:v>
      </x:c>
      <x:c r="G1323" s="158" t="e">
        <x:f t="shared" si="268"/>
        <x:v>#VALUE!</x:v>
      </x:c>
      <x:c r="H1323" s="284">
        <x:f t="shared" si="268"/>
        <x:v>651.59</x:v>
      </x:c>
      <x:c r="I1323" s="285" t="e">
        <x:f t="shared" si="268"/>
        <x:v>#VALUE!</x:v>
      </x:c>
      <x:c r="J1323" s="106" t="e">
        <x:v>#VALUE!</x:v>
      </x:c>
      <x:c r="K1323" s="73" t="e">
        <x:v>#VALUE!</x:v>
      </x:c>
      <x:c r="L1323" s="68" t="e">
        <x:v>#VALUE!</x:v>
      </x:c>
      <x:c r="M1323" s="73" t="e">
        <x:v>#VALUE!</x:v>
      </x:c>
      <x:c r="N1323" s="159">
        <x:v>651.59</x:v>
      </x:c>
      <x:c r="O1323" s="106" t="e">
        <x:v>#VALUE!</x:v>
      </x:c>
      <x:c r="P1323" s="73" t="e">
        <x:f t="shared" si="260"/>
        <x:v>#VALUE!</x:v>
      </x:c>
      <x:c r="Q1323" s="68" t="e">
        <x:v>#VALUE!</x:v>
      </x:c>
      <x:c r="R1323" s="73" t="e">
        <x:f t="shared" si="261"/>
        <x:v>#VALUE!</x:v>
      </x:c>
      <x:c r="S1323" s="68" t="e">
        <x:v>#VALUE!</x:v>
      </x:c>
      <x:c r="T1323" s="73" t="e">
        <x:f t="shared" si="262"/>
        <x:v>#VALUE!</x:v>
      </x:c>
      <x:c r="U1323" s="26" t="e">
        <x:v>#VALUE!</x:v>
      </x:c>
      <x:c r="V1323" s="26">
        <x:f t="shared" si="263"/>
        <x:v>651.59</x:v>
      </x:c>
      <x:c r="W1323" s="73" t="e">
        <x:f t="shared" si="264"/>
        <x:v>#VALUE!</x:v>
      </x:c>
      <x:c r="X1323" s="74" t="e">
        <x:f t="shared" si="265"/>
        <x:v>#VALUE!</x:v>
      </x:c>
      <x:c r="Y1323" s="68" t="e">
        <x:f t="shared" si="266"/>
        <x:v>#VALUE!</x:v>
      </x:c>
      <x:c r="Z1323" s="68" t="e">
        <x:f t="shared" si="267"/>
        <x:v>#VALUE!</x:v>
      </x:c>
    </x:row>
    <x:row r="1324" spans="1:26" s="26" customFormat="1">
      <x:c r="A1324" s="118">
        <x:v>50</x:v>
      </x:c>
      <x:c r="B1324" s="118"/>
      <x:c r="C1324" s="113">
        <x:v>11</x:v>
      </x:c>
      <x:c r="D1324" s="210" t="s">
        <x:v>79</x:v>
      </x:c>
      <x:c r="E1324" s="210" t="s">
        <x:v>75</x:v>
      </x:c>
      <x:c r="F1324" s="20" t="s">
        <x:v>78</x:v>
      </x:c>
      <x:c r="G1324" s="158" t="e">
        <x:f t="shared" si="268"/>
        <x:v>#VALUE!</x:v>
      </x:c>
      <x:c r="H1324" s="284">
        <x:f t="shared" si="268"/>
        <x:v>651.59</x:v>
      </x:c>
      <x:c r="I1324" s="285" t="e">
        <x:f t="shared" si="268"/>
        <x:v>#VALUE!</x:v>
      </x:c>
      <x:c r="J1324" s="106" t="e">
        <x:v>#VALUE!</x:v>
      </x:c>
      <x:c r="K1324" s="73" t="e">
        <x:v>#VALUE!</x:v>
      </x:c>
      <x:c r="L1324" s="68" t="e">
        <x:v>#VALUE!</x:v>
      </x:c>
      <x:c r="M1324" s="73" t="e">
        <x:v>#VALUE!</x:v>
      </x:c>
      <x:c r="N1324" s="159">
        <x:v>651.59</x:v>
      </x:c>
      <x:c r="O1324" s="106" t="e">
        <x:v>#VALUE!</x:v>
      </x:c>
      <x:c r="P1324" s="73" t="e">
        <x:f t="shared" si="260"/>
        <x:v>#VALUE!</x:v>
      </x:c>
      <x:c r="Q1324" s="68" t="e">
        <x:v>#VALUE!</x:v>
      </x:c>
      <x:c r="R1324" s="73" t="e">
        <x:f t="shared" si="261"/>
        <x:v>#VALUE!</x:v>
      </x:c>
      <x:c r="S1324" s="68" t="e">
        <x:v>#VALUE!</x:v>
      </x:c>
      <x:c r="T1324" s="73" t="e">
        <x:f t="shared" si="262"/>
        <x:v>#VALUE!</x:v>
      </x:c>
      <x:c r="U1324" s="26" t="e">
        <x:v>#VALUE!</x:v>
      </x:c>
      <x:c r="V1324" s="26">
        <x:f t="shared" si="263"/>
        <x:v>651.59</x:v>
      </x:c>
      <x:c r="W1324" s="73" t="e">
        <x:f t="shared" si="264"/>
        <x:v>#VALUE!</x:v>
      </x:c>
      <x:c r="X1324" s="74" t="e">
        <x:f t="shared" si="265"/>
        <x:v>#VALUE!</x:v>
      </x:c>
      <x:c r="Y1324" s="68" t="e">
        <x:f t="shared" si="266"/>
        <x:v>#VALUE!</x:v>
      </x:c>
      <x:c r="Z1324" s="68" t="e">
        <x:f t="shared" si="267"/>
        <x:v>#VALUE!</x:v>
      </x:c>
    </x:row>
    <x:row r="1325" spans="1:26" s="26" customFormat="1">
      <x:c r="A1325" s="118">
        <x:v>51</x:v>
      </x:c>
      <x:c r="B1325" s="118"/>
      <x:c r="C1325" s="113">
        <x:v>11</x:v>
      </x:c>
      <x:c r="D1325" s="210" t="s">
        <x:v>80</x:v>
      </x:c>
      <x:c r="E1325" s="210" t="s">
        <x:v>75</x:v>
      </x:c>
      <x:c r="F1325" s="20" t="s">
        <x:v>81</x:v>
      </x:c>
      <x:c r="G1325" s="158" t="e">
        <x:f t="shared" si="268"/>
        <x:v>#VALUE!</x:v>
      </x:c>
      <x:c r="H1325" s="284">
        <x:f t="shared" si="268"/>
        <x:v>3963.20678</x:v>
      </x:c>
      <x:c r="I1325" s="285" t="e">
        <x:f t="shared" si="268"/>
        <x:v>#VALUE!</x:v>
      </x:c>
      <x:c r="J1325" s="106" t="e">
        <x:v>#VALUE!</x:v>
      </x:c>
      <x:c r="K1325" s="73" t="e">
        <x:v>#VALUE!</x:v>
      </x:c>
      <x:c r="L1325" s="68" t="e">
        <x:v>#VALUE!</x:v>
      </x:c>
      <x:c r="M1325" s="73" t="e">
        <x:v>#VALUE!</x:v>
      </x:c>
      <x:c r="N1325" s="159">
        <x:v>3963.20678</x:v>
      </x:c>
      <x:c r="O1325" s="106" t="e">
        <x:v>#VALUE!</x:v>
      </x:c>
      <x:c r="P1325" s="73" t="e">
        <x:f t="shared" si="260"/>
        <x:v>#VALUE!</x:v>
      </x:c>
      <x:c r="Q1325" s="68" t="e">
        <x:v>#VALUE!</x:v>
      </x:c>
      <x:c r="R1325" s="73" t="e">
        <x:f t="shared" si="261"/>
        <x:v>#VALUE!</x:v>
      </x:c>
      <x:c r="S1325" s="68" t="e">
        <x:v>#VALUE!</x:v>
      </x:c>
      <x:c r="T1325" s="73" t="e">
        <x:f t="shared" si="262"/>
        <x:v>#VALUE!</x:v>
      </x:c>
      <x:c r="U1325" s="26" t="e">
        <x:v>#VALUE!</x:v>
      </x:c>
      <x:c r="V1325" s="26">
        <x:f t="shared" si="263"/>
        <x:v>3963.20678</x:v>
      </x:c>
      <x:c r="W1325" s="73" t="e">
        <x:f t="shared" si="264"/>
        <x:v>#VALUE!</x:v>
      </x:c>
      <x:c r="X1325" s="74" t="e">
        <x:f t="shared" si="265"/>
        <x:v>#VALUE!</x:v>
      </x:c>
      <x:c r="Y1325" s="68" t="e">
        <x:f t="shared" si="266"/>
        <x:v>#VALUE!</x:v>
      </x:c>
      <x:c r="Z1325" s="68" t="e">
        <x:f t="shared" si="267"/>
        <x:v>#VALUE!</x:v>
      </x:c>
    </x:row>
    <x:row r="1326" spans="1:26" s="26" customFormat="1">
      <x:c r="A1326" s="118">
        <x:v>52</x:v>
      </x:c>
      <x:c r="B1326" s="118"/>
      <x:c r="C1326" s="113">
        <x:v>11</x:v>
      </x:c>
      <x:c r="D1326" s="210" t="s">
        <x:v>82</x:v>
      </x:c>
      <x:c r="E1326" s="210" t="s">
        <x:v>75</x:v>
      </x:c>
      <x:c r="F1326" s="20" t="s">
        <x:v>81</x:v>
      </x:c>
      <x:c r="G1326" s="158" t="e">
        <x:f t="shared" si="268"/>
        <x:v>#VALUE!</x:v>
      </x:c>
      <x:c r="H1326" s="284">
        <x:f t="shared" si="268"/>
        <x:v>350.63</x:v>
      </x:c>
      <x:c r="I1326" s="285" t="e">
        <x:f t="shared" si="268"/>
        <x:v>#VALUE!</x:v>
      </x:c>
      <x:c r="J1326" s="106" t="e">
        <x:v>#VALUE!</x:v>
      </x:c>
      <x:c r="K1326" s="73" t="e">
        <x:v>#VALUE!</x:v>
      </x:c>
      <x:c r="L1326" s="68" t="e">
        <x:v>#VALUE!</x:v>
      </x:c>
      <x:c r="M1326" s="73" t="e">
        <x:v>#VALUE!</x:v>
      </x:c>
      <x:c r="N1326" s="159">
        <x:v>350.63</x:v>
      </x:c>
      <x:c r="O1326" s="106" t="e">
        <x:v>#VALUE!</x:v>
      </x:c>
      <x:c r="P1326" s="73" t="e">
        <x:f t="shared" si="260"/>
        <x:v>#VALUE!</x:v>
      </x:c>
      <x:c r="Q1326" s="68" t="e">
        <x:v>#VALUE!</x:v>
      </x:c>
      <x:c r="R1326" s="73" t="e">
        <x:f t="shared" si="261"/>
        <x:v>#VALUE!</x:v>
      </x:c>
      <x:c r="S1326" s="68" t="e">
        <x:v>#VALUE!</x:v>
      </x:c>
      <x:c r="T1326" s="73" t="e">
        <x:f t="shared" si="262"/>
        <x:v>#VALUE!</x:v>
      </x:c>
      <x:c r="U1326" s="26" t="e">
        <x:v>#VALUE!</x:v>
      </x:c>
      <x:c r="V1326" s="26">
        <x:f t="shared" si="263"/>
        <x:v>350.63</x:v>
      </x:c>
      <x:c r="W1326" s="73" t="e">
        <x:f t="shared" si="264"/>
        <x:v>#VALUE!</x:v>
      </x:c>
      <x:c r="X1326" s="74" t="e">
        <x:f t="shared" si="265"/>
        <x:v>#VALUE!</x:v>
      </x:c>
      <x:c r="Y1326" s="68" t="e">
        <x:f t="shared" si="266"/>
        <x:v>#VALUE!</x:v>
      </x:c>
      <x:c r="Z1326" s="68" t="e">
        <x:f t="shared" si="267"/>
        <x:v>#VALUE!</x:v>
      </x:c>
    </x:row>
    <x:row r="1327" spans="1:26" s="26" customFormat="1">
      <x:c r="A1327" s="118">
        <x:v>53</x:v>
      </x:c>
      <x:c r="B1327" s="118"/>
      <x:c r="C1327" s="113">
        <x:v>11</x:v>
      </x:c>
      <x:c r="D1327" s="210" t="s">
        <x:v>1441</x:v>
      </x:c>
      <x:c r="E1327" s="210" t="s">
        <x:v>58</x:v>
      </x:c>
      <x:c r="F1327" s="20" t="s">
        <x:v>1420</x:v>
      </x:c>
      <x:c r="G1327" s="158" t="e">
        <x:f t="shared" si="268"/>
        <x:v>#VALUE!</x:v>
      </x:c>
      <x:c r="H1327" s="284">
        <x:f t="shared" si="268"/>
        <x:v>0</x:v>
      </x:c>
      <x:c r="I1327" s="285" t="e">
        <x:f t="shared" si="268"/>
        <x:v>#VALUE!</x:v>
      </x:c>
      <x:c r="J1327" s="106" t="e">
        <x:v>#VALUE!</x:v>
      </x:c>
      <x:c r="K1327" s="73" t="e">
        <x:v>#VALUE!</x:v>
      </x:c>
      <x:c r="L1327" s="68" t="e">
        <x:v>#VALUE!</x:v>
      </x:c>
      <x:c r="M1327" s="73" t="e">
        <x:v>#VALUE!</x:v>
      </x:c>
      <x:c r="N1327" s="159">
        <x:v>0</x:v>
      </x:c>
      <x:c r="O1327" s="106" t="e">
        <x:v>#VALUE!</x:v>
      </x:c>
      <x:c r="P1327" s="73" t="e">
        <x:f t="shared" si="260"/>
        <x:v>#VALUE!</x:v>
      </x:c>
      <x:c r="Q1327" s="68" t="e">
        <x:v>#VALUE!</x:v>
      </x:c>
      <x:c r="R1327" s="73" t="e">
        <x:f t="shared" si="261"/>
        <x:v>#VALUE!</x:v>
      </x:c>
      <x:c r="S1327" s="68" t="e">
        <x:v>#VALUE!</x:v>
      </x:c>
      <x:c r="T1327" s="73" t="e">
        <x:f t="shared" si="262"/>
        <x:v>#VALUE!</x:v>
      </x:c>
      <x:c r="U1327" s="26" t="e">
        <x:v>#VALUE!</x:v>
      </x:c>
      <x:c r="V1327" s="26">
        <x:f t="shared" si="263"/>
        <x:v>0</x:v>
      </x:c>
      <x:c r="W1327" s="73" t="e">
        <x:f t="shared" si="264"/>
        <x:v>#VALUE!</x:v>
      </x:c>
      <x:c r="X1327" s="74" t="e">
        <x:f t="shared" si="265"/>
        <x:v>#VALUE!</x:v>
      </x:c>
      <x:c r="Y1327" s="68" t="e">
        <x:f t="shared" si="266"/>
        <x:v>#VALUE!</x:v>
      </x:c>
      <x:c r="Z1327" s="68" t="e">
        <x:f t="shared" si="267"/>
        <x:v>#VALUE!</x:v>
      </x:c>
    </x:row>
    <x:row r="1328" spans="1:26" s="26" customFormat="1">
      <x:c r="A1328" s="118">
        <x:v>54</x:v>
      </x:c>
      <x:c r="B1328" s="118"/>
      <x:c r="C1328" s="113">
        <x:v>11</x:v>
      </x:c>
      <x:c r="D1328" s="210" t="s">
        <x:v>1442</x:v>
      </x:c>
      <x:c r="E1328" s="210" t="s">
        <x:v>58</x:v>
      </x:c>
      <x:c r="F1328" s="20" t="s">
        <x:v>1420</x:v>
      </x:c>
      <x:c r="G1328" s="158" t="e">
        <x:f t="shared" si="268"/>
        <x:v>#VALUE!</x:v>
      </x:c>
      <x:c r="H1328" s="284">
        <x:f t="shared" si="268"/>
        <x:v>0</x:v>
      </x:c>
      <x:c r="I1328" s="285" t="e">
        <x:f t="shared" si="268"/>
        <x:v>#VALUE!</x:v>
      </x:c>
      <x:c r="J1328" s="106" t="e">
        <x:v>#VALUE!</x:v>
      </x:c>
      <x:c r="K1328" s="73" t="e">
        <x:v>#VALUE!</x:v>
      </x:c>
      <x:c r="L1328" s="68" t="e">
        <x:v>#VALUE!</x:v>
      </x:c>
      <x:c r="M1328" s="73" t="e">
        <x:v>#VALUE!</x:v>
      </x:c>
      <x:c r="N1328" s="159">
        <x:v>0</x:v>
      </x:c>
      <x:c r="O1328" s="106" t="e">
        <x:v>#VALUE!</x:v>
      </x:c>
      <x:c r="P1328" s="73" t="e">
        <x:f t="shared" si="260"/>
        <x:v>#VALUE!</x:v>
      </x:c>
      <x:c r="Q1328" s="68" t="e">
        <x:v>#VALUE!</x:v>
      </x:c>
      <x:c r="R1328" s="73" t="e">
        <x:f t="shared" si="261"/>
        <x:v>#VALUE!</x:v>
      </x:c>
      <x:c r="S1328" s="68" t="e">
        <x:v>#VALUE!</x:v>
      </x:c>
      <x:c r="T1328" s="73" t="e">
        <x:f t="shared" si="262"/>
        <x:v>#VALUE!</x:v>
      </x:c>
      <x:c r="U1328" s="26" t="e">
        <x:v>#VALUE!</x:v>
      </x:c>
      <x:c r="V1328" s="26">
        <x:f t="shared" si="263"/>
        <x:v>0</x:v>
      </x:c>
      <x:c r="W1328" s="73" t="e">
        <x:f t="shared" si="264"/>
        <x:v>#VALUE!</x:v>
      </x:c>
      <x:c r="X1328" s="74" t="e">
        <x:f t="shared" si="265"/>
        <x:v>#VALUE!</x:v>
      </x:c>
      <x:c r="Y1328" s="68" t="e">
        <x:f t="shared" si="266"/>
        <x:v>#VALUE!</x:v>
      </x:c>
      <x:c r="Z1328" s="68" t="e">
        <x:f t="shared" si="267"/>
        <x:v>#VALUE!</x:v>
      </x:c>
    </x:row>
    <x:row r="1329" spans="1:26" s="26" customFormat="1">
      <x:c r="A1329" s="118">
        <x:v>55</x:v>
      </x:c>
      <x:c r="B1329" s="118"/>
      <x:c r="C1329" s="113">
        <x:v>11</x:v>
      </x:c>
      <x:c r="D1329" s="210" t="s">
        <x:v>1443</x:v>
      </x:c>
      <x:c r="E1329" s="210" t="s">
        <x:v>58</x:v>
      </x:c>
      <x:c r="F1329" s="20" t="s">
        <x:v>1420</x:v>
      </x:c>
      <x:c r="G1329" s="158" t="e">
        <x:f t="shared" si="268"/>
        <x:v>#VALUE!</x:v>
      </x:c>
      <x:c r="H1329" s="284">
        <x:f t="shared" si="268"/>
        <x:v>0</x:v>
      </x:c>
      <x:c r="I1329" s="285" t="e">
        <x:f t="shared" si="268"/>
        <x:v>#VALUE!</x:v>
      </x:c>
      <x:c r="J1329" s="106" t="e">
        <x:v>#VALUE!</x:v>
      </x:c>
      <x:c r="K1329" s="73" t="e">
        <x:v>#VALUE!</x:v>
      </x:c>
      <x:c r="L1329" s="68" t="e">
        <x:v>#VALUE!</x:v>
      </x:c>
      <x:c r="M1329" s="73" t="e">
        <x:v>#VALUE!</x:v>
      </x:c>
      <x:c r="N1329" s="159">
        <x:v>0</x:v>
      </x:c>
      <x:c r="O1329" s="106" t="e">
        <x:v>#VALUE!</x:v>
      </x:c>
      <x:c r="P1329" s="73" t="e">
        <x:f t="shared" si="260"/>
        <x:v>#VALUE!</x:v>
      </x:c>
      <x:c r="Q1329" s="68" t="e">
        <x:v>#VALUE!</x:v>
      </x:c>
      <x:c r="R1329" s="73" t="e">
        <x:f t="shared" si="261"/>
        <x:v>#VALUE!</x:v>
      </x:c>
      <x:c r="S1329" s="68" t="e">
        <x:v>#VALUE!</x:v>
      </x:c>
      <x:c r="T1329" s="73" t="e">
        <x:f t="shared" si="262"/>
        <x:v>#VALUE!</x:v>
      </x:c>
      <x:c r="U1329" s="26" t="e">
        <x:v>#VALUE!</x:v>
      </x:c>
      <x:c r="V1329" s="26">
        <x:f t="shared" si="263"/>
        <x:v>0</x:v>
      </x:c>
      <x:c r="W1329" s="73" t="e">
        <x:f t="shared" si="264"/>
        <x:v>#VALUE!</x:v>
      </x:c>
      <x:c r="X1329" s="74" t="e">
        <x:f t="shared" si="265"/>
        <x:v>#VALUE!</x:v>
      </x:c>
      <x:c r="Y1329" s="68" t="e">
        <x:f t="shared" si="266"/>
        <x:v>#VALUE!</x:v>
      </x:c>
      <x:c r="Z1329" s="68" t="e">
        <x:f t="shared" si="267"/>
        <x:v>#VALUE!</x:v>
      </x:c>
    </x:row>
    <x:row r="1330" spans="1:26" s="26" customFormat="1">
      <x:c r="A1330" s="118">
        <x:v>56</x:v>
      </x:c>
      <x:c r="B1330" s="118"/>
      <x:c r="C1330" s="113">
        <x:v>11</x:v>
      </x:c>
      <x:c r="D1330" s="210" t="s">
        <x:v>1444</x:v>
      </x:c>
      <x:c r="E1330" s="210" t="s">
        <x:v>58</x:v>
      </x:c>
      <x:c r="F1330" s="20" t="s">
        <x:v>1420</x:v>
      </x:c>
      <x:c r="G1330" s="158" t="e">
        <x:f t="shared" si="268"/>
        <x:v>#VALUE!</x:v>
      </x:c>
      <x:c r="H1330" s="284">
        <x:f t="shared" si="268"/>
        <x:v>0</x:v>
      </x:c>
      <x:c r="I1330" s="285" t="e">
        <x:f t="shared" si="268"/>
        <x:v>#VALUE!</x:v>
      </x:c>
      <x:c r="J1330" s="106" t="e">
        <x:v>#VALUE!</x:v>
      </x:c>
      <x:c r="K1330" s="73" t="e">
        <x:v>#VALUE!</x:v>
      </x:c>
      <x:c r="L1330" s="68" t="e">
        <x:v>#VALUE!</x:v>
      </x:c>
      <x:c r="M1330" s="73" t="e">
        <x:v>#VALUE!</x:v>
      </x:c>
      <x:c r="N1330" s="159">
        <x:v>0</x:v>
      </x:c>
      <x:c r="O1330" s="106" t="e">
        <x:v>#VALUE!</x:v>
      </x:c>
      <x:c r="P1330" s="73" t="e">
        <x:f t="shared" si="260"/>
        <x:v>#VALUE!</x:v>
      </x:c>
      <x:c r="Q1330" s="68" t="e">
        <x:v>#VALUE!</x:v>
      </x:c>
      <x:c r="R1330" s="73" t="e">
        <x:f t="shared" si="261"/>
        <x:v>#VALUE!</x:v>
      </x:c>
      <x:c r="S1330" s="68" t="e">
        <x:v>#VALUE!</x:v>
      </x:c>
      <x:c r="T1330" s="73" t="e">
        <x:f t="shared" si="262"/>
        <x:v>#VALUE!</x:v>
      </x:c>
      <x:c r="U1330" s="26" t="e">
        <x:v>#VALUE!</x:v>
      </x:c>
      <x:c r="V1330" s="26">
        <x:f t="shared" si="263"/>
        <x:v>0</x:v>
      </x:c>
      <x:c r="W1330" s="73" t="e">
        <x:f t="shared" si="264"/>
        <x:v>#VALUE!</x:v>
      </x:c>
      <x:c r="X1330" s="74" t="e">
        <x:f t="shared" si="265"/>
        <x:v>#VALUE!</x:v>
      </x:c>
      <x:c r="Y1330" s="68" t="e">
        <x:f t="shared" si="266"/>
        <x:v>#VALUE!</x:v>
      </x:c>
      <x:c r="Z1330" s="68" t="e">
        <x:f t="shared" si="267"/>
        <x:v>#VALUE!</x:v>
      </x:c>
    </x:row>
    <x:row r="1331" spans="1:26" s="26" customFormat="1">
      <x:c r="A1331" s="118">
        <x:v>57</x:v>
      </x:c>
      <x:c r="B1331" s="118"/>
      <x:c r="C1331" s="113">
        <x:v>11</x:v>
      </x:c>
      <x:c r="D1331" s="210" t="s">
        <x:v>1652</x:v>
      </x:c>
      <x:c r="E1331" s="210" t="s">
        <x:v>1510</x:v>
      </x:c>
      <x:c r="F1331" s="20" t="s">
        <x:v>1653</x:v>
      </x:c>
      <x:c r="G1331" s="158" t="e">
        <x:f t="shared" si="268"/>
        <x:v>#VALUE!</x:v>
      </x:c>
      <x:c r="H1331" s="284">
        <x:f t="shared" si="268"/>
        <x:v>0</x:v>
      </x:c>
      <x:c r="I1331" s="285" t="e">
        <x:f t="shared" si="268"/>
        <x:v>#VALUE!</x:v>
      </x:c>
      <x:c r="J1331" s="106" t="e">
        <x:v>#VALUE!</x:v>
      </x:c>
      <x:c r="K1331" s="73" t="e">
        <x:v>#VALUE!</x:v>
      </x:c>
      <x:c r="L1331" s="68" t="e">
        <x:v>#VALUE!</x:v>
      </x:c>
      <x:c r="M1331" s="73" t="e">
        <x:v>#VALUE!</x:v>
      </x:c>
      <x:c r="N1331" s="159">
        <x:v>0</x:v>
      </x:c>
      <x:c r="O1331" s="106" t="e">
        <x:v>#VALUE!</x:v>
      </x:c>
      <x:c r="P1331" s="73" t="e">
        <x:f t="shared" si="260"/>
        <x:v>#VALUE!</x:v>
      </x:c>
      <x:c r="Q1331" s="68" t="e">
        <x:v>#VALUE!</x:v>
      </x:c>
      <x:c r="R1331" s="73" t="e">
        <x:f t="shared" si="261"/>
        <x:v>#VALUE!</x:v>
      </x:c>
      <x:c r="S1331" s="68" t="e">
        <x:v>#VALUE!</x:v>
      </x:c>
      <x:c r="T1331" s="73" t="e">
        <x:f t="shared" si="262"/>
        <x:v>#VALUE!</x:v>
      </x:c>
      <x:c r="U1331" s="26" t="e">
        <x:v>#VALUE!</x:v>
      </x:c>
      <x:c r="V1331" s="26">
        <x:f t="shared" si="263"/>
        <x:v>0</x:v>
      </x:c>
      <x:c r="W1331" s="73" t="e">
        <x:f t="shared" si="264"/>
        <x:v>#VALUE!</x:v>
      </x:c>
      <x:c r="X1331" s="74" t="e">
        <x:f t="shared" si="265"/>
        <x:v>#VALUE!</x:v>
      </x:c>
      <x:c r="Y1331" s="68" t="e">
        <x:f t="shared" si="266"/>
        <x:v>#VALUE!</x:v>
      </x:c>
      <x:c r="Z1331" s="68" t="e">
        <x:f t="shared" si="267"/>
        <x:v>#VALUE!</x:v>
      </x:c>
    </x:row>
    <x:row r="1332" spans="1:26" s="26" customFormat="1">
      <x:c r="A1332" s="118">
        <x:v>58</x:v>
      </x:c>
      <x:c r="B1332" s="118"/>
      <x:c r="C1332" s="113">
        <x:v>11</x:v>
      </x:c>
      <x:c r="D1332" s="210" t="s">
        <x:v>1654</x:v>
      </x:c>
      <x:c r="E1332" s="210" t="s">
        <x:v>1510</x:v>
      </x:c>
      <x:c r="F1332" s="20" t="s">
        <x:v>1655</x:v>
      </x:c>
      <x:c r="G1332" s="158" t="e">
        <x:f t="shared" si="268"/>
        <x:v>#VALUE!</x:v>
      </x:c>
      <x:c r="H1332" s="284">
        <x:f t="shared" si="268"/>
        <x:v>0</x:v>
      </x:c>
      <x:c r="I1332" s="285" t="e">
        <x:f t="shared" si="268"/>
        <x:v>#VALUE!</x:v>
      </x:c>
      <x:c r="J1332" s="106" t="e">
        <x:v>#VALUE!</x:v>
      </x:c>
      <x:c r="K1332" s="73" t="e">
        <x:v>#VALUE!</x:v>
      </x:c>
      <x:c r="L1332" s="68" t="e">
        <x:v>#VALUE!</x:v>
      </x:c>
      <x:c r="M1332" s="73" t="e">
        <x:v>#VALUE!</x:v>
      </x:c>
      <x:c r="N1332" s="159">
        <x:v>0</x:v>
      </x:c>
      <x:c r="O1332" s="106" t="e">
        <x:v>#VALUE!</x:v>
      </x:c>
      <x:c r="P1332" s="73" t="e">
        <x:f t="shared" si="260"/>
        <x:v>#VALUE!</x:v>
      </x:c>
      <x:c r="Q1332" s="68" t="e">
        <x:v>#VALUE!</x:v>
      </x:c>
      <x:c r="R1332" s="73" t="e">
        <x:f t="shared" si="261"/>
        <x:v>#VALUE!</x:v>
      </x:c>
      <x:c r="S1332" s="68" t="e">
        <x:v>#VALUE!</x:v>
      </x:c>
      <x:c r="T1332" s="73" t="e">
        <x:f t="shared" si="262"/>
        <x:v>#VALUE!</x:v>
      </x:c>
      <x:c r="U1332" s="26" t="e">
        <x:v>#VALUE!</x:v>
      </x:c>
      <x:c r="V1332" s="26">
        <x:f t="shared" si="263"/>
        <x:v>0</x:v>
      </x:c>
      <x:c r="W1332" s="73" t="e">
        <x:f t="shared" si="264"/>
        <x:v>#VALUE!</x:v>
      </x:c>
      <x:c r="X1332" s="74" t="e">
        <x:f t="shared" si="265"/>
        <x:v>#VALUE!</x:v>
      </x:c>
      <x:c r="Y1332" s="68" t="e">
        <x:f t="shared" si="266"/>
        <x:v>#VALUE!</x:v>
      </x:c>
      <x:c r="Z1332" s="68" t="e">
        <x:f t="shared" si="267"/>
        <x:v>#VALUE!</x:v>
      </x:c>
    </x:row>
    <x:row r="1333" spans="1:26" s="26" customFormat="1">
      <x:c r="A1333" s="118">
        <x:v>59</x:v>
      </x:c>
      <x:c r="B1333" s="118"/>
      <x:c r="C1333" s="113">
        <x:v>11</x:v>
      </x:c>
      <x:c r="D1333" s="210" t="s">
        <x:v>1656</x:v>
      </x:c>
      <x:c r="E1333" s="210" t="s">
        <x:v>1510</x:v>
      </x:c>
      <x:c r="F1333" s="20" t="s">
        <x:v>1657</x:v>
      </x:c>
      <x:c r="G1333" s="158" t="e">
        <x:f t="shared" si="268"/>
        <x:v>#VALUE!</x:v>
      </x:c>
      <x:c r="H1333" s="284">
        <x:f t="shared" si="268"/>
        <x:v>0</x:v>
      </x:c>
      <x:c r="I1333" s="285" t="e">
        <x:f t="shared" si="268"/>
        <x:v>#VALUE!</x:v>
      </x:c>
      <x:c r="J1333" s="106" t="e">
        <x:v>#VALUE!</x:v>
      </x:c>
      <x:c r="K1333" s="73" t="e">
        <x:v>#VALUE!</x:v>
      </x:c>
      <x:c r="L1333" s="68" t="e">
        <x:v>#VALUE!</x:v>
      </x:c>
      <x:c r="M1333" s="73" t="e">
        <x:v>#VALUE!</x:v>
      </x:c>
      <x:c r="N1333" s="159">
        <x:v>0</x:v>
      </x:c>
      <x:c r="O1333" s="106" t="e">
        <x:v>#VALUE!</x:v>
      </x:c>
      <x:c r="P1333" s="73" t="e">
        <x:f t="shared" si="260"/>
        <x:v>#VALUE!</x:v>
      </x:c>
      <x:c r="Q1333" s="68" t="e">
        <x:v>#VALUE!</x:v>
      </x:c>
      <x:c r="R1333" s="73" t="e">
        <x:f t="shared" si="261"/>
        <x:v>#VALUE!</x:v>
      </x:c>
      <x:c r="S1333" s="68" t="e">
        <x:v>#VALUE!</x:v>
      </x:c>
      <x:c r="T1333" s="73" t="e">
        <x:f t="shared" si="262"/>
        <x:v>#VALUE!</x:v>
      </x:c>
      <x:c r="U1333" s="26" t="e">
        <x:v>#VALUE!</x:v>
      </x:c>
      <x:c r="V1333" s="26">
        <x:f t="shared" si="263"/>
        <x:v>0</x:v>
      </x:c>
      <x:c r="W1333" s="73" t="e">
        <x:f t="shared" si="264"/>
        <x:v>#VALUE!</x:v>
      </x:c>
      <x:c r="X1333" s="74" t="e">
        <x:f t="shared" si="265"/>
        <x:v>#VALUE!</x:v>
      </x:c>
      <x:c r="Y1333" s="68" t="e">
        <x:f t="shared" si="266"/>
        <x:v>#VALUE!</x:v>
      </x:c>
      <x:c r="Z1333" s="68" t="e">
        <x:f t="shared" si="267"/>
        <x:v>#VALUE!</x:v>
      </x:c>
    </x:row>
    <x:row r="1334" spans="1:26" s="26" customFormat="1">
      <x:c r="A1334" s="118">
        <x:v>60</x:v>
      </x:c>
      <x:c r="B1334" s="118"/>
      <x:c r="C1334" s="113">
        <x:v>11</x:v>
      </x:c>
      <x:c r="D1334" s="210" t="s">
        <x:v>1384</x:v>
      </x:c>
      <x:c r="E1334" s="210" t="s">
        <x:v>95</x:v>
      </x:c>
      <x:c r="F1334" s="20" t="s">
        <x:v>1385</x:v>
      </x:c>
      <x:c r="G1334" s="158" t="e">
        <x:f t="shared" si="268"/>
        <x:v>#VALUE!</x:v>
      </x:c>
      <x:c r="H1334" s="284">
        <x:f t="shared" si="268"/>
        <x:v>0</x:v>
      </x:c>
      <x:c r="I1334" s="285" t="e">
        <x:f t="shared" si="268"/>
        <x:v>#VALUE!</x:v>
      </x:c>
      <x:c r="J1334" s="106" t="e">
        <x:v>#VALUE!</x:v>
      </x:c>
      <x:c r="K1334" s="73" t="e">
        <x:v>#VALUE!</x:v>
      </x:c>
      <x:c r="L1334" s="68" t="e">
        <x:v>#VALUE!</x:v>
      </x:c>
      <x:c r="M1334" s="73" t="e">
        <x:v>#VALUE!</x:v>
      </x:c>
      <x:c r="N1334" s="159">
        <x:v>0</x:v>
      </x:c>
      <x:c r="O1334" s="106" t="e">
        <x:v>#VALUE!</x:v>
      </x:c>
      <x:c r="P1334" s="73" t="e">
        <x:f t="shared" si="260"/>
        <x:v>#VALUE!</x:v>
      </x:c>
      <x:c r="Q1334" s="68" t="e">
        <x:v>#VALUE!</x:v>
      </x:c>
      <x:c r="R1334" s="73" t="e">
        <x:f t="shared" si="261"/>
        <x:v>#VALUE!</x:v>
      </x:c>
      <x:c r="S1334" s="68" t="e">
        <x:v>#VALUE!</x:v>
      </x:c>
      <x:c r="T1334" s="73" t="e">
        <x:f t="shared" si="262"/>
        <x:v>#VALUE!</x:v>
      </x:c>
      <x:c r="U1334" s="26" t="e">
        <x:v>#VALUE!</x:v>
      </x:c>
      <x:c r="V1334" s="26">
        <x:f t="shared" si="263"/>
        <x:v>0</x:v>
      </x:c>
      <x:c r="W1334" s="73" t="e">
        <x:f t="shared" si="264"/>
        <x:v>#VALUE!</x:v>
      </x:c>
      <x:c r="X1334" s="74" t="e">
        <x:f t="shared" si="265"/>
        <x:v>#VALUE!</x:v>
      </x:c>
      <x:c r="Y1334" s="68" t="e">
        <x:f t="shared" si="266"/>
        <x:v>#VALUE!</x:v>
      </x:c>
      <x:c r="Z1334" s="68" t="e">
        <x:f t="shared" si="267"/>
        <x:v>#VALUE!</x:v>
      </x:c>
    </x:row>
    <x:row r="1335" spans="1:26" s="26" customFormat="1">
      <x:c r="A1335" s="118">
        <x:v>61</x:v>
      </x:c>
      <x:c r="B1335" s="118"/>
      <x:c r="C1335" s="113">
        <x:v>11</x:v>
      </x:c>
      <x:c r="D1335" s="210" t="s">
        <x:v>1382</x:v>
      </x:c>
      <x:c r="E1335" s="210" t="s">
        <x:v>95</x:v>
      </x:c>
      <x:c r="F1335" s="20" t="s">
        <x:v>1383</x:v>
      </x:c>
      <x:c r="G1335" s="158" t="e">
        <x:f t="shared" si="268"/>
        <x:v>#VALUE!</x:v>
      </x:c>
      <x:c r="H1335" s="284">
        <x:f t="shared" si="268"/>
        <x:v>0</x:v>
      </x:c>
      <x:c r="I1335" s="285" t="e">
        <x:f t="shared" si="268"/>
        <x:v>#VALUE!</x:v>
      </x:c>
      <x:c r="J1335" s="106" t="e">
        <x:v>#VALUE!</x:v>
      </x:c>
      <x:c r="K1335" s="73" t="e">
        <x:v>#VALUE!</x:v>
      </x:c>
      <x:c r="L1335" s="68" t="e">
        <x:v>#VALUE!</x:v>
      </x:c>
      <x:c r="M1335" s="73" t="e">
        <x:v>#VALUE!</x:v>
      </x:c>
      <x:c r="N1335" s="159">
        <x:v>0</x:v>
      </x:c>
      <x:c r="O1335" s="106" t="e">
        <x:v>#VALUE!</x:v>
      </x:c>
      <x:c r="P1335" s="73" t="e">
        <x:f t="shared" si="260"/>
        <x:v>#VALUE!</x:v>
      </x:c>
      <x:c r="Q1335" s="68" t="e">
        <x:v>#VALUE!</x:v>
      </x:c>
      <x:c r="R1335" s="73" t="e">
        <x:f t="shared" si="261"/>
        <x:v>#VALUE!</x:v>
      </x:c>
      <x:c r="S1335" s="68" t="e">
        <x:v>#VALUE!</x:v>
      </x:c>
      <x:c r="T1335" s="73" t="e">
        <x:f t="shared" si="262"/>
        <x:v>#VALUE!</x:v>
      </x:c>
      <x:c r="U1335" s="26" t="e">
        <x:v>#VALUE!</x:v>
      </x:c>
      <x:c r="V1335" s="26">
        <x:f t="shared" si="263"/>
        <x:v>0</x:v>
      </x:c>
      <x:c r="W1335" s="73" t="e">
        <x:f t="shared" si="264"/>
        <x:v>#VALUE!</x:v>
      </x:c>
      <x:c r="X1335" s="74" t="e">
        <x:f t="shared" si="265"/>
        <x:v>#VALUE!</x:v>
      </x:c>
      <x:c r="Y1335" s="68" t="e">
        <x:f t="shared" si="266"/>
        <x:v>#VALUE!</x:v>
      </x:c>
      <x:c r="Z1335" s="68" t="e">
        <x:f t="shared" si="267"/>
        <x:v>#VALUE!</x:v>
      </x:c>
    </x:row>
    <x:row r="1336" spans="1:26" s="26" customFormat="1">
      <x:c r="A1336" s="118">
        <x:v>62</x:v>
      </x:c>
      <x:c r="B1336" s="118"/>
      <x:c r="C1336" s="113">
        <x:v>11</x:v>
      </x:c>
      <x:c r="D1336" s="210" t="s">
        <x:v>83</x:v>
      </x:c>
      <x:c r="E1336" s="210" t="s">
        <x:v>84</x:v>
      </x:c>
      <x:c r="F1336" s="20" t="s">
        <x:v>10</x:v>
      </x:c>
      <x:c r="G1336" s="158" t="e">
        <x:f t="shared" si="268"/>
        <x:v>#VALUE!</x:v>
      </x:c>
      <x:c r="H1336" s="284">
        <x:f t="shared" si="268"/>
        <x:v>4127.3905919999997</x:v>
      </x:c>
      <x:c r="I1336" s="285" t="e">
        <x:f t="shared" si="268"/>
        <x:v>#VALUE!</x:v>
      </x:c>
      <x:c r="J1336" s="106" t="e">
        <x:v>#VALUE!</x:v>
      </x:c>
      <x:c r="K1336" s="73" t="e">
        <x:v>#VALUE!</x:v>
      </x:c>
      <x:c r="L1336" s="68" t="e">
        <x:v>#VALUE!</x:v>
      </x:c>
      <x:c r="M1336" s="73" t="e">
        <x:v>#VALUE!</x:v>
      </x:c>
      <x:c r="N1336" s="159">
        <x:v>4127.3905919999997</x:v>
      </x:c>
      <x:c r="O1336" s="106" t="e">
        <x:v>#VALUE!</x:v>
      </x:c>
      <x:c r="P1336" s="73" t="e">
        <x:f t="shared" si="260"/>
        <x:v>#VALUE!</x:v>
      </x:c>
      <x:c r="Q1336" s="68" t="e">
        <x:v>#VALUE!</x:v>
      </x:c>
      <x:c r="R1336" s="73" t="e">
        <x:f t="shared" si="261"/>
        <x:v>#VALUE!</x:v>
      </x:c>
      <x:c r="S1336" s="68" t="e">
        <x:v>#VALUE!</x:v>
      </x:c>
      <x:c r="T1336" s="73" t="e">
        <x:f t="shared" si="262"/>
        <x:v>#VALUE!</x:v>
      </x:c>
      <x:c r="U1336" s="26" t="e">
        <x:v>#VALUE!</x:v>
      </x:c>
      <x:c r="V1336" s="26">
        <x:f t="shared" si="263"/>
        <x:v>4127.3905919999997</x:v>
      </x:c>
      <x:c r="W1336" s="73" t="e">
        <x:f t="shared" si="264"/>
        <x:v>#VALUE!</x:v>
      </x:c>
      <x:c r="X1336" s="74" t="e">
        <x:f t="shared" si="265"/>
        <x:v>#VALUE!</x:v>
      </x:c>
      <x:c r="Y1336" s="68" t="e">
        <x:f t="shared" si="266"/>
        <x:v>#VALUE!</x:v>
      </x:c>
      <x:c r="Z1336" s="68" t="e">
        <x:f t="shared" si="267"/>
        <x:v>#VALUE!</x:v>
      </x:c>
    </x:row>
    <x:row r="1337" spans="1:26" s="26" customFormat="1">
      <x:c r="A1337" s="118">
        <x:v>63</x:v>
      </x:c>
      <x:c r="B1337" s="118"/>
      <x:c r="C1337" s="113">
        <x:v>11</x:v>
      </x:c>
      <x:c r="D1337" s="210" t="s">
        <x:v>94</x:v>
      </x:c>
      <x:c r="E1337" s="210" t="s">
        <x:v>95</x:v>
      </x:c>
      <x:c r="F1337" s="20" t="s">
        <x:v>96</x:v>
      </x:c>
      <x:c r="G1337" s="158" t="e">
        <x:f t="shared" si="268"/>
        <x:v>#VALUE!</x:v>
      </x:c>
      <x:c r="H1337" s="284">
        <x:f t="shared" si="268"/>
        <x:v>4150.7430036000005</x:v>
      </x:c>
      <x:c r="I1337" s="285" t="e">
        <x:f t="shared" si="268"/>
        <x:v>#VALUE!</x:v>
      </x:c>
      <x:c r="J1337" s="106" t="e">
        <x:v>#VALUE!</x:v>
      </x:c>
      <x:c r="K1337" s="73" t="e">
        <x:v>#VALUE!</x:v>
      </x:c>
      <x:c r="L1337" s="68" t="e">
        <x:v>#VALUE!</x:v>
      </x:c>
      <x:c r="M1337" s="73" t="e">
        <x:v>#VALUE!</x:v>
      </x:c>
      <x:c r="N1337" s="159">
        <x:v>4150.7430036000005</x:v>
      </x:c>
      <x:c r="O1337" s="106" t="e">
        <x:v>#VALUE!</x:v>
      </x:c>
      <x:c r="P1337" s="73" t="e">
        <x:f t="shared" si="260"/>
        <x:v>#VALUE!</x:v>
      </x:c>
      <x:c r="Q1337" s="68" t="e">
        <x:v>#VALUE!</x:v>
      </x:c>
      <x:c r="R1337" s="73" t="e">
        <x:f t="shared" si="261"/>
        <x:v>#VALUE!</x:v>
      </x:c>
      <x:c r="S1337" s="68" t="e">
        <x:v>#VALUE!</x:v>
      </x:c>
      <x:c r="T1337" s="73" t="e">
        <x:f t="shared" si="262"/>
        <x:v>#VALUE!</x:v>
      </x:c>
      <x:c r="U1337" s="26" t="e">
        <x:v>#VALUE!</x:v>
      </x:c>
      <x:c r="V1337" s="26">
        <x:f t="shared" si="263"/>
        <x:v>4150.7430036000005</x:v>
      </x:c>
      <x:c r="W1337" s="73" t="e">
        <x:f t="shared" si="264"/>
        <x:v>#VALUE!</x:v>
      </x:c>
      <x:c r="X1337" s="74" t="e">
        <x:f t="shared" si="265"/>
        <x:v>#VALUE!</x:v>
      </x:c>
      <x:c r="Y1337" s="68" t="e">
        <x:f t="shared" si="266"/>
        <x:v>#VALUE!</x:v>
      </x:c>
      <x:c r="Z1337" s="68" t="e">
        <x:f t="shared" si="267"/>
        <x:v>#VALUE!</x:v>
      </x:c>
    </x:row>
    <x:row r="1338" spans="1:26" s="26" customFormat="1">
      <x:c r="A1338" s="118">
        <x:v>64</x:v>
      </x:c>
      <x:c r="B1338" s="118"/>
      <x:c r="C1338" s="113">
        <x:v>11</x:v>
      </x:c>
      <x:c r="D1338" s="210" t="s">
        <x:v>1403</x:v>
      </x:c>
      <x:c r="E1338" s="210" t="s">
        <x:v>84</x:v>
      </x:c>
      <x:c r="F1338" s="20" t="s">
        <x:v>10</x:v>
      </x:c>
      <x:c r="G1338" s="158" t="e">
        <x:f t="shared" si="268"/>
        <x:v>#VALUE!</x:v>
      </x:c>
      <x:c r="H1338" s="284">
        <x:f t="shared" si="268"/>
        <x:v>0</x:v>
      </x:c>
      <x:c r="I1338" s="285" t="e">
        <x:f t="shared" si="268"/>
        <x:v>#VALUE!</x:v>
      </x:c>
      <x:c r="J1338" s="106" t="e">
        <x:v>#VALUE!</x:v>
      </x:c>
      <x:c r="K1338" s="73" t="e">
        <x:v>#VALUE!</x:v>
      </x:c>
      <x:c r="L1338" s="68" t="e">
        <x:v>#VALUE!</x:v>
      </x:c>
      <x:c r="M1338" s="73" t="e">
        <x:v>#VALUE!</x:v>
      </x:c>
      <x:c r="N1338" s="159">
        <x:v>0</x:v>
      </x:c>
      <x:c r="O1338" s="106" t="e">
        <x:v>#VALUE!</x:v>
      </x:c>
      <x:c r="P1338" s="73" t="e">
        <x:f t="shared" si="260"/>
        <x:v>#VALUE!</x:v>
      </x:c>
      <x:c r="Q1338" s="68" t="e">
        <x:v>#VALUE!</x:v>
      </x:c>
      <x:c r="R1338" s="73" t="e">
        <x:f t="shared" si="261"/>
        <x:v>#VALUE!</x:v>
      </x:c>
      <x:c r="S1338" s="68" t="e">
        <x:v>#VALUE!</x:v>
      </x:c>
      <x:c r="T1338" s="73" t="e">
        <x:f t="shared" si="262"/>
        <x:v>#VALUE!</x:v>
      </x:c>
      <x:c r="U1338" s="26" t="e">
        <x:v>#VALUE!</x:v>
      </x:c>
      <x:c r="V1338" s="26">
        <x:f t="shared" si="263"/>
        <x:v>0</x:v>
      </x:c>
      <x:c r="W1338" s="73" t="e">
        <x:f t="shared" si="264"/>
        <x:v>#VALUE!</x:v>
      </x:c>
      <x:c r="X1338" s="74" t="e">
        <x:f t="shared" si="265"/>
        <x:v>#VALUE!</x:v>
      </x:c>
      <x:c r="Y1338" s="68" t="e">
        <x:f t="shared" si="266"/>
        <x:v>#VALUE!</x:v>
      </x:c>
      <x:c r="Z1338" s="68" t="e">
        <x:f t="shared" si="267"/>
        <x:v>#VALUE!</x:v>
      </x:c>
    </x:row>
    <x:row r="1339" spans="1:26" s="26" customFormat="1">
      <x:c r="A1339" s="118">
        <x:v>65</x:v>
      </x:c>
      <x:c r="B1339" s="118"/>
      <x:c r="C1339" s="113">
        <x:v>11</x:v>
      </x:c>
      <x:c r="D1339" s="210" t="s">
        <x:v>1438</x:v>
      </x:c>
      <x:c r="E1339" s="210" t="s">
        <x:v>84</x:v>
      </x:c>
      <x:c r="F1339" s="20" t="s">
        <x:v>10</x:v>
      </x:c>
      <x:c r="G1339" s="158" t="e">
        <x:f t="shared" ref="G1339:I1370" si="269">SUMIFS(U:U,$D:$D,$D1339,$C:$C,$C1339-1)</x:f>
        <x:v>#VALUE!</x:v>
      </x:c>
      <x:c r="H1339" s="284">
        <x:f t="shared" si="269"/>
        <x:v>0</x:v>
      </x:c>
      <x:c r="I1339" s="285" t="e">
        <x:f t="shared" si="269"/>
        <x:v>#VALUE!</x:v>
      </x:c>
      <x:c r="J1339" s="106" t="e">
        <x:v>#VALUE!</x:v>
      </x:c>
      <x:c r="K1339" s="73" t="e">
        <x:v>#VALUE!</x:v>
      </x:c>
      <x:c r="L1339" s="68" t="e">
        <x:v>#VALUE!</x:v>
      </x:c>
      <x:c r="M1339" s="73" t="e">
        <x:v>#VALUE!</x:v>
      </x:c>
      <x:c r="N1339" s="159">
        <x:v>0</x:v>
      </x:c>
      <x:c r="O1339" s="106" t="e">
        <x:v>#VALUE!</x:v>
      </x:c>
      <x:c r="P1339" s="73" t="e">
        <x:f t="shared" ref="P1339:P1402" si="270">+IF(O1339&lt;&gt;0,O1339*N1339,)</x:f>
        <x:v>#VALUE!</x:v>
      </x:c>
      <x:c r="Q1339" s="68" t="e">
        <x:v>#VALUE!</x:v>
      </x:c>
      <x:c r="R1339" s="73" t="e">
        <x:f t="shared" ref="R1339:R1402" si="271">+IF(Q1339&lt;&gt;0,Q1339*N1339,)</x:f>
        <x:v>#VALUE!</x:v>
      </x:c>
      <x:c r="S1339" s="68" t="e">
        <x:v>#VALUE!</x:v>
      </x:c>
      <x:c r="T1339" s="73" t="e">
        <x:f t="shared" ref="T1339:T1402" si="272">+IF(S1339&lt;&gt;0,S1339*N1339,)</x:f>
        <x:v>#VALUE!</x:v>
      </x:c>
      <x:c r="U1339" s="26" t="e">
        <x:v>#VALUE!</x:v>
      </x:c>
      <x:c r="V1339" s="26">
        <x:f t="shared" ref="V1339:V1402" si="273">+N1339</x:f>
        <x:v>0</x:v>
      </x:c>
      <x:c r="W1339" s="73" t="e">
        <x:f t="shared" ref="W1339:W1402" si="274">+IF(U1339&lt;&gt;0,U1339*N1339,)</x:f>
        <x:v>#VALUE!</x:v>
      </x:c>
      <x:c r="X1339" s="74" t="e">
        <x:f t="shared" ref="X1339:X1402" si="275">+I1339+K1339-P1339-R1339-W1339-T1339</x:f>
        <x:v>#VALUE!</x:v>
      </x:c>
      <x:c r="Y1339" s="68" t="e">
        <x:f t="shared" ref="Y1339:Y1402" si="276">+G1339+J1339+L1339-O1339-Q1339-S1339</x:f>
        <x:v>#VALUE!</x:v>
      </x:c>
      <x:c r="Z1339" s="68" t="e">
        <x:f t="shared" ref="Z1339:Z1402" si="277">+U1339-Y1339</x:f>
        <x:v>#VALUE!</x:v>
      </x:c>
    </x:row>
    <x:row r="1340" spans="1:26" s="26" customFormat="1">
      <x:c r="A1340" s="118">
        <x:v>66</x:v>
      </x:c>
      <x:c r="B1340" s="118"/>
      <x:c r="C1340" s="113">
        <x:v>11</x:v>
      </x:c>
      <x:c r="D1340" s="210" t="s">
        <x:v>1629</x:v>
      </x:c>
      <x:c r="E1340" s="210" t="s">
        <x:v>95</x:v>
      </x:c>
      <x:c r="F1340" s="20" t="s">
        <x:v>1630</x:v>
      </x:c>
      <x:c r="G1340" s="158" t="e">
        <x:f t="shared" si="269"/>
        <x:v>#VALUE!</x:v>
      </x:c>
      <x:c r="H1340" s="284">
        <x:f t="shared" si="269"/>
        <x:v>0</x:v>
      </x:c>
      <x:c r="I1340" s="285" t="e">
        <x:f t="shared" si="269"/>
        <x:v>#VALUE!</x:v>
      </x:c>
      <x:c r="J1340" s="106" t="e">
        <x:v>#VALUE!</x:v>
      </x:c>
      <x:c r="K1340" s="73" t="e">
        <x:v>#VALUE!</x:v>
      </x:c>
      <x:c r="L1340" s="68" t="e">
        <x:v>#VALUE!</x:v>
      </x:c>
      <x:c r="M1340" s="73" t="e">
        <x:v>#VALUE!</x:v>
      </x:c>
      <x:c r="N1340" s="159">
        <x:v>0</x:v>
      </x:c>
      <x:c r="O1340" s="106" t="e">
        <x:v>#VALUE!</x:v>
      </x:c>
      <x:c r="P1340" s="73" t="e">
        <x:f t="shared" si="270"/>
        <x:v>#VALUE!</x:v>
      </x:c>
      <x:c r="Q1340" s="68" t="e">
        <x:v>#VALUE!</x:v>
      </x:c>
      <x:c r="R1340" s="73" t="e">
        <x:f t="shared" si="271"/>
        <x:v>#VALUE!</x:v>
      </x:c>
      <x:c r="S1340" s="68" t="e">
        <x:v>#VALUE!</x:v>
      </x:c>
      <x:c r="T1340" s="73" t="e">
        <x:f t="shared" si="272"/>
        <x:v>#VALUE!</x:v>
      </x:c>
      <x:c r="U1340" s="26" t="e">
        <x:v>#VALUE!</x:v>
      </x:c>
      <x:c r="V1340" s="26">
        <x:f t="shared" si="273"/>
        <x:v>0</x:v>
      </x:c>
      <x:c r="W1340" s="73" t="e">
        <x:f t="shared" si="274"/>
        <x:v>#VALUE!</x:v>
      </x:c>
      <x:c r="X1340" s="74" t="e">
        <x:f t="shared" si="275"/>
        <x:v>#VALUE!</x:v>
      </x:c>
      <x:c r="Y1340" s="68" t="e">
        <x:f t="shared" si="276"/>
        <x:v>#VALUE!</x:v>
      </x:c>
      <x:c r="Z1340" s="68" t="e">
        <x:f t="shared" si="277"/>
        <x:v>#VALUE!</x:v>
      </x:c>
    </x:row>
    <x:row r="1341" spans="1:26" s="26" customFormat="1">
      <x:c r="A1341" s="118">
        <x:v>67</x:v>
      </x:c>
      <x:c r="B1341" s="118"/>
      <x:c r="C1341" s="113">
        <x:v>11</x:v>
      </x:c>
      <x:c r="D1341" s="210" t="s">
        <x:v>1717</x:v>
      </x:c>
      <x:c r="E1341" s="210" t="s">
        <x:v>95</x:v>
      </x:c>
      <x:c r="F1341" s="20" t="s">
        <x:v>1718</x:v>
      </x:c>
      <x:c r="G1341" s="158">
        <x:f t="shared" si="269"/>
        <x:v>0</x:v>
      </x:c>
      <x:c r="H1341" s="284">
        <x:f t="shared" si="269"/>
        <x:v>0</x:v>
      </x:c>
      <x:c r="I1341" s="285">
        <x:f t="shared" si="269"/>
        <x:v>0</x:v>
      </x:c>
      <x:c r="J1341" s="106" t="e">
        <x:v>#VALUE!</x:v>
      </x:c>
      <x:c r="K1341" s="73" t="e">
        <x:v>#VALUE!</x:v>
      </x:c>
      <x:c r="L1341" s="68" t="e">
        <x:v>#VALUE!</x:v>
      </x:c>
      <x:c r="M1341" s="73" t="e">
        <x:v>#VALUE!</x:v>
      </x:c>
      <x:c r="N1341" s="159">
        <x:v>0</x:v>
      </x:c>
      <x:c r="O1341" s="106" t="e">
        <x:v>#VALUE!</x:v>
      </x:c>
      <x:c r="P1341" s="73" t="e">
        <x:f t="shared" si="270"/>
        <x:v>#VALUE!</x:v>
      </x:c>
      <x:c r="Q1341" s="68" t="e">
        <x:v>#VALUE!</x:v>
      </x:c>
      <x:c r="R1341" s="73" t="e">
        <x:f t="shared" si="271"/>
        <x:v>#VALUE!</x:v>
      </x:c>
      <x:c r="S1341" s="68" t="e">
        <x:v>#VALUE!</x:v>
      </x:c>
      <x:c r="T1341" s="73" t="e">
        <x:f t="shared" si="272"/>
        <x:v>#VALUE!</x:v>
      </x:c>
      <x:c r="U1341" s="26" t="e">
        <x:v>#VALUE!</x:v>
      </x:c>
      <x:c r="V1341" s="26">
        <x:f t="shared" si="273"/>
        <x:v>0</x:v>
      </x:c>
      <x:c r="W1341" s="73" t="e">
        <x:f t="shared" si="274"/>
        <x:v>#VALUE!</x:v>
      </x:c>
      <x:c r="X1341" s="74" t="e">
        <x:f t="shared" si="275"/>
        <x:v>#VALUE!</x:v>
      </x:c>
      <x:c r="Y1341" s="68" t="e">
        <x:f t="shared" si="276"/>
        <x:v>#VALUE!</x:v>
      </x:c>
      <x:c r="Z1341" s="68" t="e">
        <x:f t="shared" si="277"/>
        <x:v>#VALUE!</x:v>
      </x:c>
    </x:row>
    <x:row r="1342" spans="1:26" s="26" customFormat="1">
      <x:c r="A1342" s="118">
        <x:v>68</x:v>
      </x:c>
      <x:c r="B1342" s="118"/>
      <x:c r="C1342" s="113">
        <x:v>11</x:v>
      </x:c>
      <x:c r="D1342" s="210" t="s">
        <x:v>1625</x:v>
      </x:c>
      <x:c r="E1342" s="210" t="s">
        <x:v>95</x:v>
      </x:c>
      <x:c r="F1342" s="20" t="s">
        <x:v>1626</x:v>
      </x:c>
      <x:c r="G1342" s="158" t="e">
        <x:f t="shared" si="269"/>
        <x:v>#VALUE!</x:v>
      </x:c>
      <x:c r="H1342" s="284">
        <x:f t="shared" si="269"/>
        <x:v>0</x:v>
      </x:c>
      <x:c r="I1342" s="285" t="e">
        <x:f t="shared" si="269"/>
        <x:v>#VALUE!</x:v>
      </x:c>
      <x:c r="J1342" s="106" t="e">
        <x:v>#VALUE!</x:v>
      </x:c>
      <x:c r="K1342" s="73" t="e">
        <x:v>#VALUE!</x:v>
      </x:c>
      <x:c r="L1342" s="68" t="e">
        <x:v>#VALUE!</x:v>
      </x:c>
      <x:c r="M1342" s="73" t="e">
        <x:v>#VALUE!</x:v>
      </x:c>
      <x:c r="N1342" s="159">
        <x:v>0</x:v>
      </x:c>
      <x:c r="O1342" s="106" t="e">
        <x:v>#VALUE!</x:v>
      </x:c>
      <x:c r="P1342" s="73" t="e">
        <x:f t="shared" si="270"/>
        <x:v>#VALUE!</x:v>
      </x:c>
      <x:c r="Q1342" s="68" t="e">
        <x:v>#VALUE!</x:v>
      </x:c>
      <x:c r="R1342" s="73" t="e">
        <x:f t="shared" si="271"/>
        <x:v>#VALUE!</x:v>
      </x:c>
      <x:c r="S1342" s="68" t="e">
        <x:v>#VALUE!</x:v>
      </x:c>
      <x:c r="T1342" s="73" t="e">
        <x:f t="shared" si="272"/>
        <x:v>#VALUE!</x:v>
      </x:c>
      <x:c r="U1342" s="26" t="e">
        <x:v>#VALUE!</x:v>
      </x:c>
      <x:c r="V1342" s="26">
        <x:f t="shared" si="273"/>
        <x:v>0</x:v>
      </x:c>
      <x:c r="W1342" s="73" t="e">
        <x:f t="shared" si="274"/>
        <x:v>#VALUE!</x:v>
      </x:c>
      <x:c r="X1342" s="74" t="e">
        <x:f t="shared" si="275"/>
        <x:v>#VALUE!</x:v>
      </x:c>
      <x:c r="Y1342" s="68" t="e">
        <x:f t="shared" si="276"/>
        <x:v>#VALUE!</x:v>
      </x:c>
      <x:c r="Z1342" s="68" t="e">
        <x:f t="shared" si="277"/>
        <x:v>#VALUE!</x:v>
      </x:c>
    </x:row>
    <x:row r="1343" spans="1:26" s="26" customFormat="1">
      <x:c r="A1343" s="118">
        <x:v>69</x:v>
      </x:c>
      <x:c r="B1343" s="118"/>
      <x:c r="C1343" s="113">
        <x:v>11</x:v>
      </x:c>
      <x:c r="D1343" s="210" t="s">
        <x:v>1635</x:v>
      </x:c>
      <x:c r="E1343" s="210" t="s">
        <x:v>95</x:v>
      </x:c>
      <x:c r="F1343" s="20" t="s">
        <x:v>1626</x:v>
      </x:c>
      <x:c r="G1343" s="158" t="e">
        <x:f t="shared" si="269"/>
        <x:v>#VALUE!</x:v>
      </x:c>
      <x:c r="H1343" s="284">
        <x:f t="shared" si="269"/>
        <x:v>0</x:v>
      </x:c>
      <x:c r="I1343" s="285" t="e">
        <x:f t="shared" si="269"/>
        <x:v>#VALUE!</x:v>
      </x:c>
      <x:c r="J1343" s="106" t="e">
        <x:v>#VALUE!</x:v>
      </x:c>
      <x:c r="K1343" s="73" t="e">
        <x:v>#VALUE!</x:v>
      </x:c>
      <x:c r="L1343" s="68" t="e">
        <x:v>#VALUE!</x:v>
      </x:c>
      <x:c r="M1343" s="73" t="e">
        <x:v>#VALUE!</x:v>
      </x:c>
      <x:c r="N1343" s="159">
        <x:v>0</x:v>
      </x:c>
      <x:c r="O1343" s="106" t="e">
        <x:v>#VALUE!</x:v>
      </x:c>
      <x:c r="P1343" s="73" t="e">
        <x:f t="shared" si="270"/>
        <x:v>#VALUE!</x:v>
      </x:c>
      <x:c r="Q1343" s="68" t="e">
        <x:v>#VALUE!</x:v>
      </x:c>
      <x:c r="R1343" s="73" t="e">
        <x:f t="shared" si="271"/>
        <x:v>#VALUE!</x:v>
      </x:c>
      <x:c r="S1343" s="68" t="e">
        <x:v>#VALUE!</x:v>
      </x:c>
      <x:c r="T1343" s="73" t="e">
        <x:f t="shared" si="272"/>
        <x:v>#VALUE!</x:v>
      </x:c>
      <x:c r="U1343" s="26" t="e">
        <x:v>#VALUE!</x:v>
      </x:c>
      <x:c r="V1343" s="26">
        <x:f t="shared" si="273"/>
        <x:v>0</x:v>
      </x:c>
      <x:c r="W1343" s="73" t="e">
        <x:f t="shared" si="274"/>
        <x:v>#VALUE!</x:v>
      </x:c>
      <x:c r="X1343" s="74" t="e">
        <x:f t="shared" si="275"/>
        <x:v>#VALUE!</x:v>
      </x:c>
      <x:c r="Y1343" s="68" t="e">
        <x:f t="shared" si="276"/>
        <x:v>#VALUE!</x:v>
      </x:c>
      <x:c r="Z1343" s="68" t="e">
        <x:f t="shared" si="277"/>
        <x:v>#VALUE!</x:v>
      </x:c>
    </x:row>
    <x:row r="1344" spans="1:26" s="26" customFormat="1">
      <x:c r="A1344" s="118">
        <x:v>70</x:v>
      </x:c>
      <x:c r="B1344" s="118"/>
      <x:c r="C1344" s="113">
        <x:v>11</x:v>
      </x:c>
      <x:c r="D1344" s="210" t="s">
        <x:v>1627</x:v>
      </x:c>
      <x:c r="E1344" s="210" t="s">
        <x:v>95</x:v>
      </x:c>
      <x:c r="F1344" s="20" t="s">
        <x:v>1628</x:v>
      </x:c>
      <x:c r="G1344" s="158" t="e">
        <x:f t="shared" si="269"/>
        <x:v>#VALUE!</x:v>
      </x:c>
      <x:c r="H1344" s="284">
        <x:f t="shared" si="269"/>
        <x:v>0</x:v>
      </x:c>
      <x:c r="I1344" s="285" t="e">
        <x:f t="shared" si="269"/>
        <x:v>#VALUE!</x:v>
      </x:c>
      <x:c r="J1344" s="106" t="e">
        <x:v>#VALUE!</x:v>
      </x:c>
      <x:c r="K1344" s="73" t="e">
        <x:v>#VALUE!</x:v>
      </x:c>
      <x:c r="L1344" s="68" t="e">
        <x:v>#VALUE!</x:v>
      </x:c>
      <x:c r="M1344" s="73" t="e">
        <x:v>#VALUE!</x:v>
      </x:c>
      <x:c r="N1344" s="159">
        <x:v>0</x:v>
      </x:c>
      <x:c r="O1344" s="106" t="e">
        <x:v>#VALUE!</x:v>
      </x:c>
      <x:c r="P1344" s="73" t="e">
        <x:f t="shared" si="270"/>
        <x:v>#VALUE!</x:v>
      </x:c>
      <x:c r="Q1344" s="68" t="e">
        <x:v>#VALUE!</x:v>
      </x:c>
      <x:c r="R1344" s="73" t="e">
        <x:f t="shared" si="271"/>
        <x:v>#VALUE!</x:v>
      </x:c>
      <x:c r="S1344" s="68" t="e">
        <x:v>#VALUE!</x:v>
      </x:c>
      <x:c r="T1344" s="73" t="e">
        <x:f t="shared" si="272"/>
        <x:v>#VALUE!</x:v>
      </x:c>
      <x:c r="U1344" s="26" t="e">
        <x:v>#VALUE!</x:v>
      </x:c>
      <x:c r="V1344" s="26">
        <x:f t="shared" si="273"/>
        <x:v>0</x:v>
      </x:c>
      <x:c r="W1344" s="73" t="e">
        <x:f t="shared" si="274"/>
        <x:v>#VALUE!</x:v>
      </x:c>
      <x:c r="X1344" s="74" t="e">
        <x:f t="shared" si="275"/>
        <x:v>#VALUE!</x:v>
      </x:c>
      <x:c r="Y1344" s="68" t="e">
        <x:f t="shared" si="276"/>
        <x:v>#VALUE!</x:v>
      </x:c>
      <x:c r="Z1344" s="68" t="e">
        <x:f t="shared" si="277"/>
        <x:v>#VALUE!</x:v>
      </x:c>
    </x:row>
    <x:row r="1345" spans="1:29" s="26" customFormat="1">
      <x:c r="A1345" s="118">
        <x:v>71</x:v>
      </x:c>
      <x:c r="B1345" s="118"/>
      <x:c r="C1345" s="113">
        <x:v>11</x:v>
      </x:c>
      <x:c r="D1345" s="210" t="s">
        <x:v>1636</x:v>
      </x:c>
      <x:c r="E1345" s="210" t="s">
        <x:v>95</x:v>
      </x:c>
      <x:c r="F1345" s="20" t="s">
        <x:v>1628</x:v>
      </x:c>
      <x:c r="G1345" s="158" t="e">
        <x:f t="shared" si="269"/>
        <x:v>#VALUE!</x:v>
      </x:c>
      <x:c r="H1345" s="284">
        <x:f t="shared" si="269"/>
        <x:v>0</x:v>
      </x:c>
      <x:c r="I1345" s="285" t="e">
        <x:f t="shared" si="269"/>
        <x:v>#VALUE!</x:v>
      </x:c>
      <x:c r="J1345" s="106" t="e">
        <x:v>#VALUE!</x:v>
      </x:c>
      <x:c r="K1345" s="73" t="e">
        <x:v>#VALUE!</x:v>
      </x:c>
      <x:c r="L1345" s="68" t="e">
        <x:v>#VALUE!</x:v>
      </x:c>
      <x:c r="M1345" s="73" t="e">
        <x:v>#VALUE!</x:v>
      </x:c>
      <x:c r="N1345" s="159">
        <x:v>0</x:v>
      </x:c>
      <x:c r="O1345" s="106" t="e">
        <x:v>#VALUE!</x:v>
      </x:c>
      <x:c r="P1345" s="73" t="e">
        <x:f t="shared" si="270"/>
        <x:v>#VALUE!</x:v>
      </x:c>
      <x:c r="Q1345" s="68" t="e">
        <x:v>#VALUE!</x:v>
      </x:c>
      <x:c r="R1345" s="73" t="e">
        <x:f t="shared" si="271"/>
        <x:v>#VALUE!</x:v>
      </x:c>
      <x:c r="S1345" s="68" t="e">
        <x:v>#VALUE!</x:v>
      </x:c>
      <x:c r="T1345" s="73" t="e">
        <x:f t="shared" si="272"/>
        <x:v>#VALUE!</x:v>
      </x:c>
      <x:c r="U1345" s="26" t="e">
        <x:v>#VALUE!</x:v>
      </x:c>
      <x:c r="V1345" s="26">
        <x:f t="shared" si="273"/>
        <x:v>0</x:v>
      </x:c>
      <x:c r="W1345" s="73" t="e">
        <x:f t="shared" si="274"/>
        <x:v>#VALUE!</x:v>
      </x:c>
      <x:c r="X1345" s="74" t="e">
        <x:f t="shared" si="275"/>
        <x:v>#VALUE!</x:v>
      </x:c>
      <x:c r="Y1345" s="68" t="e">
        <x:f t="shared" si="276"/>
        <x:v>#VALUE!</x:v>
      </x:c>
      <x:c r="Z1345" s="68" t="e">
        <x:f t="shared" si="277"/>
        <x:v>#VALUE!</x:v>
      </x:c>
    </x:row>
    <x:row r="1346" spans="1:29" s="26" customFormat="1">
      <x:c r="A1346" s="118">
        <x:v>72</x:v>
      </x:c>
      <x:c r="B1346" s="118"/>
      <x:c r="C1346" s="113">
        <x:v>11</x:v>
      </x:c>
      <x:c r="D1346" s="210" t="s">
        <x:v>1425</x:v>
      </x:c>
      <x:c r="E1346" s="210" t="s">
        <x:v>1445</x:v>
      </x:c>
      <x:c r="F1346" s="20" t="s">
        <x:v>10</x:v>
      </x:c>
      <x:c r="G1346" s="158" t="e">
        <x:f t="shared" si="269"/>
        <x:v>#VALUE!</x:v>
      </x:c>
      <x:c r="H1346" s="284">
        <x:f t="shared" si="269"/>
        <x:v>0</x:v>
      </x:c>
      <x:c r="I1346" s="285" t="e">
        <x:f t="shared" si="269"/>
        <x:v>#VALUE!</x:v>
      </x:c>
      <x:c r="J1346" s="106" t="e">
        <x:v>#VALUE!</x:v>
      </x:c>
      <x:c r="K1346" s="73" t="e">
        <x:v>#VALUE!</x:v>
      </x:c>
      <x:c r="L1346" s="68" t="e">
        <x:v>#VALUE!</x:v>
      </x:c>
      <x:c r="M1346" s="73" t="e">
        <x:v>#VALUE!</x:v>
      </x:c>
      <x:c r="N1346" s="159">
        <x:v>0</x:v>
      </x:c>
      <x:c r="O1346" s="106" t="e">
        <x:v>#VALUE!</x:v>
      </x:c>
      <x:c r="P1346" s="73" t="e">
        <x:f t="shared" si="270"/>
        <x:v>#VALUE!</x:v>
      </x:c>
      <x:c r="Q1346" s="68" t="e">
        <x:v>#VALUE!</x:v>
      </x:c>
      <x:c r="R1346" s="73" t="e">
        <x:f t="shared" si="271"/>
        <x:v>#VALUE!</x:v>
      </x:c>
      <x:c r="S1346" s="68" t="e">
        <x:v>#VALUE!</x:v>
      </x:c>
      <x:c r="T1346" s="73" t="e">
        <x:f t="shared" si="272"/>
        <x:v>#VALUE!</x:v>
      </x:c>
      <x:c r="U1346" s="26" t="e">
        <x:v>#VALUE!</x:v>
      </x:c>
      <x:c r="V1346" s="26">
        <x:f t="shared" si="273"/>
        <x:v>0</x:v>
      </x:c>
      <x:c r="W1346" s="73" t="e">
        <x:f t="shared" si="274"/>
        <x:v>#VALUE!</x:v>
      </x:c>
      <x:c r="X1346" s="74" t="e">
        <x:f t="shared" si="275"/>
        <x:v>#VALUE!</x:v>
      </x:c>
      <x:c r="Y1346" s="68" t="e">
        <x:f t="shared" si="276"/>
        <x:v>#VALUE!</x:v>
      </x:c>
      <x:c r="Z1346" s="68" t="e">
        <x:f t="shared" si="277"/>
        <x:v>#VALUE!</x:v>
      </x:c>
    </x:row>
    <x:row r="1347" spans="1:29" s="26" customFormat="1">
      <x:c r="A1347" s="118">
        <x:v>73</x:v>
      </x:c>
      <x:c r="B1347" s="118"/>
      <x:c r="C1347" s="113">
        <x:v>11</x:v>
      </x:c>
      <x:c r="D1347" s="210" t="s">
        <x:v>1436</x:v>
      </x:c>
      <x:c r="E1347" s="210" t="s">
        <x:v>1445</x:v>
      </x:c>
      <x:c r="F1347" s="20" t="s">
        <x:v>10</x:v>
      </x:c>
      <x:c r="G1347" s="158" t="e">
        <x:f t="shared" si="269"/>
        <x:v>#VALUE!</x:v>
      </x:c>
      <x:c r="H1347" s="284">
        <x:f t="shared" si="269"/>
        <x:v>0</x:v>
      </x:c>
      <x:c r="I1347" s="285" t="e">
        <x:f t="shared" si="269"/>
        <x:v>#VALUE!</x:v>
      </x:c>
      <x:c r="J1347" s="106" t="e">
        <x:v>#VALUE!</x:v>
      </x:c>
      <x:c r="K1347" s="73" t="e">
        <x:v>#VALUE!</x:v>
      </x:c>
      <x:c r="L1347" s="68" t="e">
        <x:v>#VALUE!</x:v>
      </x:c>
      <x:c r="M1347" s="73" t="e">
        <x:v>#VALUE!</x:v>
      </x:c>
      <x:c r="N1347" s="159">
        <x:v>0</x:v>
      </x:c>
      <x:c r="O1347" s="106" t="e">
        <x:v>#VALUE!</x:v>
      </x:c>
      <x:c r="P1347" s="73" t="e">
        <x:f t="shared" si="270"/>
        <x:v>#VALUE!</x:v>
      </x:c>
      <x:c r="Q1347" s="68" t="e">
        <x:v>#VALUE!</x:v>
      </x:c>
      <x:c r="R1347" s="73" t="e">
        <x:f t="shared" si="271"/>
        <x:v>#VALUE!</x:v>
      </x:c>
      <x:c r="S1347" s="68" t="e">
        <x:v>#VALUE!</x:v>
      </x:c>
      <x:c r="T1347" s="73" t="e">
        <x:f t="shared" si="272"/>
        <x:v>#VALUE!</x:v>
      </x:c>
      <x:c r="U1347" s="26" t="e">
        <x:v>#VALUE!</x:v>
      </x:c>
      <x:c r="V1347" s="26">
        <x:f t="shared" si="273"/>
        <x:v>0</x:v>
      </x:c>
      <x:c r="W1347" s="73" t="e">
        <x:f t="shared" si="274"/>
        <x:v>#VALUE!</x:v>
      </x:c>
      <x:c r="X1347" s="74" t="e">
        <x:f t="shared" si="275"/>
        <x:v>#VALUE!</x:v>
      </x:c>
      <x:c r="Y1347" s="68" t="e">
        <x:f t="shared" si="276"/>
        <x:v>#VALUE!</x:v>
      </x:c>
      <x:c r="Z1347" s="68" t="e">
        <x:f t="shared" si="277"/>
        <x:v>#VALUE!</x:v>
      </x:c>
    </x:row>
    <x:row r="1348" spans="1:29" s="26" customFormat="1">
      <x:c r="A1348" s="118">
        <x:v>74</x:v>
      </x:c>
      <x:c r="B1348" s="118"/>
      <x:c r="C1348" s="113">
        <x:v>11</x:v>
      </x:c>
      <x:c r="D1348" s="210" t="s">
        <x:v>1634</x:v>
      </x:c>
      <x:c r="E1348" s="210" t="s">
        <x:v>95</x:v>
      </x:c>
      <x:c r="F1348" s="20" t="s">
        <x:v>1437</x:v>
      </x:c>
      <x:c r="G1348" s="158" t="e">
        <x:f t="shared" si="269"/>
        <x:v>#VALUE!</x:v>
      </x:c>
      <x:c r="H1348" s="284">
        <x:f t="shared" si="269"/>
        <x:v>0</x:v>
      </x:c>
      <x:c r="I1348" s="285" t="e">
        <x:f t="shared" si="269"/>
        <x:v>#VALUE!</x:v>
      </x:c>
      <x:c r="J1348" s="106" t="e">
        <x:v>#VALUE!</x:v>
      </x:c>
      <x:c r="K1348" s="73" t="e">
        <x:v>#VALUE!</x:v>
      </x:c>
      <x:c r="L1348" s="68" t="e">
        <x:v>#VALUE!</x:v>
      </x:c>
      <x:c r="M1348" s="73" t="e">
        <x:v>#VALUE!</x:v>
      </x:c>
      <x:c r="N1348" s="159">
        <x:v>0</x:v>
      </x:c>
      <x:c r="O1348" s="106" t="e">
        <x:v>#VALUE!</x:v>
      </x:c>
      <x:c r="P1348" s="73" t="e">
        <x:f t="shared" si="270"/>
        <x:v>#VALUE!</x:v>
      </x:c>
      <x:c r="Q1348" s="68" t="e">
        <x:v>#VALUE!</x:v>
      </x:c>
      <x:c r="R1348" s="73" t="e">
        <x:f t="shared" si="271"/>
        <x:v>#VALUE!</x:v>
      </x:c>
      <x:c r="S1348" s="68" t="e">
        <x:v>#VALUE!</x:v>
      </x:c>
      <x:c r="T1348" s="73" t="e">
        <x:f t="shared" si="272"/>
        <x:v>#VALUE!</x:v>
      </x:c>
      <x:c r="U1348" s="26" t="e">
        <x:v>#VALUE!</x:v>
      </x:c>
      <x:c r="V1348" s="26">
        <x:f t="shared" si="273"/>
        <x:v>0</x:v>
      </x:c>
      <x:c r="W1348" s="73" t="e">
        <x:f t="shared" si="274"/>
        <x:v>#VALUE!</x:v>
      </x:c>
      <x:c r="X1348" s="74" t="e">
        <x:f t="shared" si="275"/>
        <x:v>#VALUE!</x:v>
      </x:c>
      <x:c r="Y1348" s="68" t="e">
        <x:f t="shared" si="276"/>
        <x:v>#VALUE!</x:v>
      </x:c>
      <x:c r="Z1348" s="68" t="e">
        <x:f t="shared" si="277"/>
        <x:v>#VALUE!</x:v>
      </x:c>
    </x:row>
    <x:row r="1349" spans="1:29" s="26" customFormat="1">
      <x:c r="A1349" s="118">
        <x:v>75</x:v>
      </x:c>
      <x:c r="B1349" s="118"/>
      <x:c r="C1349" s="113">
        <x:v>11</x:v>
      </x:c>
      <x:c r="D1349" s="210" t="s">
        <x:v>1616</x:v>
      </x:c>
      <x:c r="E1349" s="210" t="s">
        <x:v>95</x:v>
      </x:c>
      <x:c r="F1349" s="20" t="s">
        <x:v>1617</x:v>
      </x:c>
      <x:c r="G1349" s="158" t="e">
        <x:f t="shared" si="269"/>
        <x:v>#VALUE!</x:v>
      </x:c>
      <x:c r="H1349" s="284">
        <x:f t="shared" si="269"/>
        <x:v>0</x:v>
      </x:c>
      <x:c r="I1349" s="285" t="e">
        <x:f t="shared" si="269"/>
        <x:v>#VALUE!</x:v>
      </x:c>
      <x:c r="J1349" s="106" t="e">
        <x:v>#VALUE!</x:v>
      </x:c>
      <x:c r="K1349" s="73" t="e">
        <x:v>#VALUE!</x:v>
      </x:c>
      <x:c r="L1349" s="68" t="e">
        <x:v>#VALUE!</x:v>
      </x:c>
      <x:c r="M1349" s="73" t="e">
        <x:v>#VALUE!</x:v>
      </x:c>
      <x:c r="N1349" s="159">
        <x:v>0</x:v>
      </x:c>
      <x:c r="O1349" s="106" t="e">
        <x:v>#VALUE!</x:v>
      </x:c>
      <x:c r="P1349" s="73" t="e">
        <x:f t="shared" si="270"/>
        <x:v>#VALUE!</x:v>
      </x:c>
      <x:c r="Q1349" s="68" t="e">
        <x:v>#VALUE!</x:v>
      </x:c>
      <x:c r="R1349" s="73" t="e">
        <x:f t="shared" si="271"/>
        <x:v>#VALUE!</x:v>
      </x:c>
      <x:c r="S1349" s="68" t="e">
        <x:v>#VALUE!</x:v>
      </x:c>
      <x:c r="T1349" s="73" t="e">
        <x:f t="shared" si="272"/>
        <x:v>#VALUE!</x:v>
      </x:c>
      <x:c r="U1349" s="26" t="e">
        <x:v>#VALUE!</x:v>
      </x:c>
      <x:c r="V1349" s="26">
        <x:f t="shared" si="273"/>
        <x:v>0</x:v>
      </x:c>
      <x:c r="W1349" s="73" t="e">
        <x:f t="shared" si="274"/>
        <x:v>#VALUE!</x:v>
      </x:c>
      <x:c r="X1349" s="74" t="e">
        <x:f t="shared" si="275"/>
        <x:v>#VALUE!</x:v>
      </x:c>
      <x:c r="Y1349" s="68" t="e">
        <x:f t="shared" si="276"/>
        <x:v>#VALUE!</x:v>
      </x:c>
      <x:c r="Z1349" s="68" t="e">
        <x:f t="shared" si="277"/>
        <x:v>#VALUE!</x:v>
      </x:c>
    </x:row>
    <x:row r="1350" spans="1:29" s="26" customFormat="1">
      <x:c r="A1350" s="118">
        <x:v>76</x:v>
      </x:c>
      <x:c r="B1350" s="118"/>
      <x:c r="C1350" s="113">
        <x:v>11</x:v>
      </x:c>
      <x:c r="D1350" s="210" t="s">
        <x:v>1618</x:v>
      </x:c>
      <x:c r="E1350" s="210" t="s">
        <x:v>95</x:v>
      </x:c>
      <x:c r="F1350" s="20" t="s">
        <x:v>1617</x:v>
      </x:c>
      <x:c r="G1350" s="158" t="e">
        <x:f t="shared" si="269"/>
        <x:v>#VALUE!</x:v>
      </x:c>
      <x:c r="H1350" s="284">
        <x:f t="shared" si="269"/>
        <x:v>0</x:v>
      </x:c>
      <x:c r="I1350" s="285" t="e">
        <x:f t="shared" si="269"/>
        <x:v>#VALUE!</x:v>
      </x:c>
      <x:c r="J1350" s="106" t="e">
        <x:v>#VALUE!</x:v>
      </x:c>
      <x:c r="K1350" s="73" t="e">
        <x:v>#VALUE!</x:v>
      </x:c>
      <x:c r="L1350" s="68" t="e">
        <x:v>#VALUE!</x:v>
      </x:c>
      <x:c r="M1350" s="73" t="e">
        <x:v>#VALUE!</x:v>
      </x:c>
      <x:c r="N1350" s="159">
        <x:v>0</x:v>
      </x:c>
      <x:c r="O1350" s="106" t="e">
        <x:v>#VALUE!</x:v>
      </x:c>
      <x:c r="P1350" s="73" t="e">
        <x:f t="shared" si="270"/>
        <x:v>#VALUE!</x:v>
      </x:c>
      <x:c r="Q1350" s="68" t="e">
        <x:v>#VALUE!</x:v>
      </x:c>
      <x:c r="R1350" s="73" t="e">
        <x:f t="shared" si="271"/>
        <x:v>#VALUE!</x:v>
      </x:c>
      <x:c r="S1350" s="68" t="e">
        <x:v>#VALUE!</x:v>
      </x:c>
      <x:c r="T1350" s="73" t="e">
        <x:f t="shared" si="272"/>
        <x:v>#VALUE!</x:v>
      </x:c>
      <x:c r="U1350" s="26" t="e">
        <x:v>#VALUE!</x:v>
      </x:c>
      <x:c r="V1350" s="26">
        <x:f t="shared" si="273"/>
        <x:v>0</x:v>
      </x:c>
      <x:c r="W1350" s="73" t="e">
        <x:f t="shared" si="274"/>
        <x:v>#VALUE!</x:v>
      </x:c>
      <x:c r="X1350" s="74" t="e">
        <x:f t="shared" si="275"/>
        <x:v>#VALUE!</x:v>
      </x:c>
      <x:c r="Y1350" s="68" t="e">
        <x:f t="shared" si="276"/>
        <x:v>#VALUE!</x:v>
      </x:c>
      <x:c r="Z1350" s="68" t="e">
        <x:f t="shared" si="277"/>
        <x:v>#VALUE!</x:v>
      </x:c>
    </x:row>
    <x:row r="1351" spans="1:29" s="26" customFormat="1">
      <x:c r="A1351" s="118">
        <x:v>77</x:v>
      </x:c>
      <x:c r="B1351" s="118"/>
      <x:c r="C1351" s="113">
        <x:v>11</x:v>
      </x:c>
      <x:c r="D1351" s="210" t="s">
        <x:v>1619</x:v>
      </x:c>
      <x:c r="E1351" s="210" t="s">
        <x:v>95</x:v>
      </x:c>
      <x:c r="F1351" s="20" t="s">
        <x:v>1617</x:v>
      </x:c>
      <x:c r="G1351" s="158" t="e">
        <x:f t="shared" si="269"/>
        <x:v>#VALUE!</x:v>
      </x:c>
      <x:c r="H1351" s="284">
        <x:f t="shared" si="269"/>
        <x:v>0</x:v>
      </x:c>
      <x:c r="I1351" s="285" t="e">
        <x:f t="shared" si="269"/>
        <x:v>#VALUE!</x:v>
      </x:c>
      <x:c r="J1351" s="106" t="e">
        <x:v>#VALUE!</x:v>
      </x:c>
      <x:c r="K1351" s="73" t="e">
        <x:v>#VALUE!</x:v>
      </x:c>
      <x:c r="L1351" s="68" t="e">
        <x:v>#VALUE!</x:v>
      </x:c>
      <x:c r="M1351" s="73" t="e">
        <x:v>#VALUE!</x:v>
      </x:c>
      <x:c r="N1351" s="159">
        <x:v>0</x:v>
      </x:c>
      <x:c r="O1351" s="106" t="e">
        <x:v>#VALUE!</x:v>
      </x:c>
      <x:c r="P1351" s="73" t="e">
        <x:f t="shared" si="270"/>
        <x:v>#VALUE!</x:v>
      </x:c>
      <x:c r="Q1351" s="68" t="e">
        <x:v>#VALUE!</x:v>
      </x:c>
      <x:c r="R1351" s="73" t="e">
        <x:f t="shared" si="271"/>
        <x:v>#VALUE!</x:v>
      </x:c>
      <x:c r="S1351" s="68" t="e">
        <x:v>#VALUE!</x:v>
      </x:c>
      <x:c r="T1351" s="73" t="e">
        <x:f t="shared" si="272"/>
        <x:v>#VALUE!</x:v>
      </x:c>
      <x:c r="U1351" s="26" t="e">
        <x:v>#VALUE!</x:v>
      </x:c>
      <x:c r="V1351" s="26">
        <x:f t="shared" si="273"/>
        <x:v>0</x:v>
      </x:c>
      <x:c r="W1351" s="73" t="e">
        <x:f t="shared" si="274"/>
        <x:v>#VALUE!</x:v>
      </x:c>
      <x:c r="X1351" s="74" t="e">
        <x:f t="shared" si="275"/>
        <x:v>#VALUE!</x:v>
      </x:c>
      <x:c r="Y1351" s="68" t="e">
        <x:f t="shared" si="276"/>
        <x:v>#VALUE!</x:v>
      </x:c>
      <x:c r="Z1351" s="68" t="e">
        <x:f t="shared" si="277"/>
        <x:v>#VALUE!</x:v>
      </x:c>
    </x:row>
    <x:row r="1352" spans="1:29" s="26" customFormat="1">
      <x:c r="A1352" s="118">
        <x:v>78</x:v>
      </x:c>
      <x:c r="B1352" s="118"/>
      <x:c r="C1352" s="113">
        <x:v>11</x:v>
      </x:c>
      <x:c r="D1352" s="210" t="s">
        <x:v>1620</x:v>
      </x:c>
      <x:c r="E1352" s="210" t="s">
        <x:v>95</x:v>
      </x:c>
      <x:c r="F1352" s="20" t="s">
        <x:v>1617</x:v>
      </x:c>
      <x:c r="G1352" s="158" t="e">
        <x:f t="shared" si="269"/>
        <x:v>#VALUE!</x:v>
      </x:c>
      <x:c r="H1352" s="284">
        <x:f t="shared" si="269"/>
        <x:v>0</x:v>
      </x:c>
      <x:c r="I1352" s="285" t="e">
        <x:f t="shared" si="269"/>
        <x:v>#VALUE!</x:v>
      </x:c>
      <x:c r="J1352" s="106" t="e">
        <x:v>#VALUE!</x:v>
      </x:c>
      <x:c r="K1352" s="73" t="e">
        <x:v>#VALUE!</x:v>
      </x:c>
      <x:c r="L1352" s="68" t="e">
        <x:v>#VALUE!</x:v>
      </x:c>
      <x:c r="M1352" s="73" t="e">
        <x:v>#VALUE!</x:v>
      </x:c>
      <x:c r="N1352" s="159">
        <x:v>0</x:v>
      </x:c>
      <x:c r="O1352" s="106" t="e">
        <x:v>#VALUE!</x:v>
      </x:c>
      <x:c r="P1352" s="73" t="e">
        <x:f t="shared" si="270"/>
        <x:v>#VALUE!</x:v>
      </x:c>
      <x:c r="Q1352" s="68" t="e">
        <x:v>#VALUE!</x:v>
      </x:c>
      <x:c r="R1352" s="73" t="e">
        <x:f t="shared" si="271"/>
        <x:v>#VALUE!</x:v>
      </x:c>
      <x:c r="S1352" s="68" t="e">
        <x:v>#VALUE!</x:v>
      </x:c>
      <x:c r="T1352" s="73" t="e">
        <x:f t="shared" si="272"/>
        <x:v>#VALUE!</x:v>
      </x:c>
      <x:c r="U1352" s="26" t="e">
        <x:v>#VALUE!</x:v>
      </x:c>
      <x:c r="V1352" s="26">
        <x:f t="shared" si="273"/>
        <x:v>0</x:v>
      </x:c>
      <x:c r="W1352" s="73" t="e">
        <x:f t="shared" si="274"/>
        <x:v>#VALUE!</x:v>
      </x:c>
      <x:c r="X1352" s="74" t="e">
        <x:f t="shared" si="275"/>
        <x:v>#VALUE!</x:v>
      </x:c>
      <x:c r="Y1352" s="68" t="e">
        <x:f t="shared" si="276"/>
        <x:v>#VALUE!</x:v>
      </x:c>
      <x:c r="Z1352" s="68" t="e">
        <x:f t="shared" si="277"/>
        <x:v>#VALUE!</x:v>
      </x:c>
    </x:row>
    <x:row r="1353" spans="1:29" s="26" customFormat="1">
      <x:c r="A1353" s="118">
        <x:v>79</x:v>
      </x:c>
      <x:c r="B1353" s="118"/>
      <x:c r="C1353" s="113">
        <x:v>11</x:v>
      </x:c>
      <x:c r="D1353" s="210" t="s">
        <x:v>1621</x:v>
      </x:c>
      <x:c r="E1353" s="210" t="s">
        <x:v>95</x:v>
      </x:c>
      <x:c r="F1353" s="20" t="s">
        <x:v>1617</x:v>
      </x:c>
      <x:c r="G1353" s="158" t="e">
        <x:f t="shared" si="269"/>
        <x:v>#VALUE!</x:v>
      </x:c>
      <x:c r="H1353" s="284">
        <x:f t="shared" si="269"/>
        <x:v>0</x:v>
      </x:c>
      <x:c r="I1353" s="285" t="e">
        <x:f t="shared" si="269"/>
        <x:v>#VALUE!</x:v>
      </x:c>
      <x:c r="J1353" s="106" t="e">
        <x:v>#VALUE!</x:v>
      </x:c>
      <x:c r="K1353" s="73" t="e">
        <x:v>#VALUE!</x:v>
      </x:c>
      <x:c r="L1353" s="68" t="e">
        <x:v>#VALUE!</x:v>
      </x:c>
      <x:c r="M1353" s="73" t="e">
        <x:v>#VALUE!</x:v>
      </x:c>
      <x:c r="N1353" s="159">
        <x:v>0</x:v>
      </x:c>
      <x:c r="O1353" s="106" t="e">
        <x:v>#VALUE!</x:v>
      </x:c>
      <x:c r="P1353" s="73" t="e">
        <x:f t="shared" si="270"/>
        <x:v>#VALUE!</x:v>
      </x:c>
      <x:c r="Q1353" s="68" t="e">
        <x:v>#VALUE!</x:v>
      </x:c>
      <x:c r="R1353" s="73" t="e">
        <x:f t="shared" si="271"/>
        <x:v>#VALUE!</x:v>
      </x:c>
      <x:c r="S1353" s="68" t="e">
        <x:v>#VALUE!</x:v>
      </x:c>
      <x:c r="T1353" s="73" t="e">
        <x:f t="shared" si="272"/>
        <x:v>#VALUE!</x:v>
      </x:c>
      <x:c r="U1353" s="26" t="e">
        <x:v>#VALUE!</x:v>
      </x:c>
      <x:c r="V1353" s="26">
        <x:f t="shared" si="273"/>
        <x:v>0</x:v>
      </x:c>
      <x:c r="W1353" s="73" t="e">
        <x:f t="shared" si="274"/>
        <x:v>#VALUE!</x:v>
      </x:c>
      <x:c r="X1353" s="74" t="e">
        <x:f t="shared" si="275"/>
        <x:v>#VALUE!</x:v>
      </x:c>
      <x:c r="Y1353" s="68" t="e">
        <x:f t="shared" si="276"/>
        <x:v>#VALUE!</x:v>
      </x:c>
      <x:c r="Z1353" s="68" t="e">
        <x:f t="shared" si="277"/>
        <x:v>#VALUE!</x:v>
      </x:c>
    </x:row>
    <x:row r="1354" spans="1:29" s="26" customFormat="1">
      <x:c r="A1354" s="118">
        <x:v>80</x:v>
      </x:c>
      <x:c r="B1354" s="118"/>
      <x:c r="C1354" s="113">
        <x:v>11</x:v>
      </x:c>
      <x:c r="D1354" s="210" t="s">
        <x:v>1409</x:v>
      </x:c>
      <x:c r="E1354" s="210" t="s">
        <x:v>84</x:v>
      </x:c>
      <x:c r="F1354" s="20" t="s">
        <x:v>1420</x:v>
      </x:c>
      <x:c r="G1354" s="158" t="e">
        <x:f t="shared" si="269"/>
        <x:v>#VALUE!</x:v>
      </x:c>
      <x:c r="H1354" s="284">
        <x:f t="shared" si="269"/>
        <x:v>0</x:v>
      </x:c>
      <x:c r="I1354" s="285" t="e">
        <x:f t="shared" si="269"/>
        <x:v>#VALUE!</x:v>
      </x:c>
      <x:c r="J1354" s="106" t="e">
        <x:v>#VALUE!</x:v>
      </x:c>
      <x:c r="K1354" s="73" t="e">
        <x:v>#VALUE!</x:v>
      </x:c>
      <x:c r="L1354" s="68" t="e">
        <x:v>#VALUE!</x:v>
      </x:c>
      <x:c r="M1354" s="73" t="e">
        <x:v>#VALUE!</x:v>
      </x:c>
      <x:c r="N1354" s="159">
        <x:v>0</x:v>
      </x:c>
      <x:c r="O1354" s="106" t="e">
        <x:v>#VALUE!</x:v>
      </x:c>
      <x:c r="P1354" s="73" t="e">
        <x:f t="shared" si="270"/>
        <x:v>#VALUE!</x:v>
      </x:c>
      <x:c r="Q1354" s="68" t="e">
        <x:v>#VALUE!</x:v>
      </x:c>
      <x:c r="R1354" s="73" t="e">
        <x:f t="shared" si="271"/>
        <x:v>#VALUE!</x:v>
      </x:c>
      <x:c r="S1354" s="68" t="e">
        <x:v>#VALUE!</x:v>
      </x:c>
      <x:c r="T1354" s="73" t="e">
        <x:f t="shared" si="272"/>
        <x:v>#VALUE!</x:v>
      </x:c>
      <x:c r="U1354" s="26" t="e">
        <x:v>#VALUE!</x:v>
      </x:c>
      <x:c r="V1354" s="26">
        <x:f t="shared" si="273"/>
        <x:v>0</x:v>
      </x:c>
      <x:c r="W1354" s="73" t="e">
        <x:f t="shared" si="274"/>
        <x:v>#VALUE!</x:v>
      </x:c>
      <x:c r="X1354" s="74" t="e">
        <x:f t="shared" si="275"/>
        <x:v>#VALUE!</x:v>
      </x:c>
      <x:c r="Y1354" s="68" t="e">
        <x:f t="shared" si="276"/>
        <x:v>#VALUE!</x:v>
      </x:c>
      <x:c r="Z1354" s="68" t="e">
        <x:f t="shared" si="277"/>
        <x:v>#VALUE!</x:v>
      </x:c>
    </x:row>
    <x:row r="1355" spans="1:29" s="26" customFormat="1" ht="16.5">
      <x:c r="A1355" s="118">
        <x:v>81</x:v>
      </x:c>
      <x:c r="B1355" s="118"/>
      <x:c r="C1355" s="113">
        <x:v>11</x:v>
      </x:c>
      <x:c r="D1355" s="210" t="s">
        <x:v>1428</x:v>
      </x:c>
      <x:c r="E1355" s="210" t="s">
        <x:v>84</x:v>
      </x:c>
      <x:c r="F1355" s="20" t="s">
        <x:v>1420</x:v>
      </x:c>
      <x:c r="G1355" s="158" t="e">
        <x:f t="shared" si="269"/>
        <x:v>#VALUE!</x:v>
      </x:c>
      <x:c r="H1355" s="284">
        <x:f t="shared" si="269"/>
        <x:v>0</x:v>
      </x:c>
      <x:c r="I1355" s="285" t="e">
        <x:f t="shared" si="269"/>
        <x:v>#VALUE!</x:v>
      </x:c>
      <x:c r="J1355" s="106" t="e">
        <x:v>#VALUE!</x:v>
      </x:c>
      <x:c r="K1355" s="73" t="e">
        <x:v>#VALUE!</x:v>
      </x:c>
      <x:c r="L1355" s="68" t="e">
        <x:v>#VALUE!</x:v>
      </x:c>
      <x:c r="M1355" s="73" t="e">
        <x:v>#VALUE!</x:v>
      </x:c>
      <x:c r="N1355" s="159">
        <x:v>0</x:v>
      </x:c>
      <x:c r="O1355" s="106" t="e">
        <x:v>#VALUE!</x:v>
      </x:c>
      <x:c r="P1355" s="73" t="e">
        <x:f t="shared" si="270"/>
        <x:v>#VALUE!</x:v>
      </x:c>
      <x:c r="Q1355" s="68" t="e">
        <x:v>#VALUE!</x:v>
      </x:c>
      <x:c r="R1355" s="73" t="e">
        <x:f t="shared" si="271"/>
        <x:v>#VALUE!</x:v>
      </x:c>
      <x:c r="S1355" s="68" t="e">
        <x:v>#VALUE!</x:v>
      </x:c>
      <x:c r="T1355" s="73" t="e">
        <x:f t="shared" si="272"/>
        <x:v>#VALUE!</x:v>
      </x:c>
      <x:c r="U1355" s="26" t="e">
        <x:v>#VALUE!</x:v>
      </x:c>
      <x:c r="V1355" s="26">
        <x:f t="shared" si="273"/>
        <x:v>0</x:v>
      </x:c>
      <x:c r="W1355" s="73" t="e">
        <x:f t="shared" si="274"/>
        <x:v>#VALUE!</x:v>
      </x:c>
      <x:c r="X1355" s="74" t="e">
        <x:f t="shared" si="275"/>
        <x:v>#VALUE!</x:v>
      </x:c>
      <x:c r="Y1355" s="68" t="e">
        <x:f t="shared" si="276"/>
        <x:v>#VALUE!</x:v>
      </x:c>
      <x:c r="Z1355" s="68" t="e">
        <x:f t="shared" si="277"/>
        <x:v>#VALUE!</x:v>
      </x:c>
      <x:c r="AC1355" t="s">
        <x:v>1724</x:v>
      </x:c>
    </x:row>
    <x:row r="1356" spans="1:29" s="26" customFormat="1">
      <x:c r="A1356" s="118">
        <x:v>82</x:v>
      </x:c>
      <x:c r="B1356" s="118"/>
      <x:c r="C1356" s="113">
        <x:v>11</x:v>
      </x:c>
      <x:c r="D1356" s="210" t="s">
        <x:v>1622</x:v>
      </x:c>
      <x:c r="E1356" s="210" t="s">
        <x:v>95</x:v>
      </x:c>
      <x:c r="F1356" s="20" t="s">
        <x:v>1617</x:v>
      </x:c>
      <x:c r="G1356" s="158" t="e">
        <x:f t="shared" si="269"/>
        <x:v>#VALUE!</x:v>
      </x:c>
      <x:c r="H1356" s="284">
        <x:f t="shared" si="269"/>
        <x:v>0</x:v>
      </x:c>
      <x:c r="I1356" s="285" t="e">
        <x:f t="shared" si="269"/>
        <x:v>#VALUE!</x:v>
      </x:c>
      <x:c r="J1356" s="106" t="e">
        <x:v>#VALUE!</x:v>
      </x:c>
      <x:c r="K1356" s="73" t="e">
        <x:v>#VALUE!</x:v>
      </x:c>
      <x:c r="L1356" s="68" t="e">
        <x:v>#VALUE!</x:v>
      </x:c>
      <x:c r="M1356" s="73" t="e">
        <x:v>#VALUE!</x:v>
      </x:c>
      <x:c r="N1356" s="159">
        <x:v>0</x:v>
      </x:c>
      <x:c r="O1356" s="106" t="e">
        <x:v>#VALUE!</x:v>
      </x:c>
      <x:c r="P1356" s="73" t="e">
        <x:f t="shared" si="270"/>
        <x:v>#VALUE!</x:v>
      </x:c>
      <x:c r="Q1356" s="68" t="e">
        <x:v>#VALUE!</x:v>
      </x:c>
      <x:c r="R1356" s="73" t="e">
        <x:f t="shared" si="271"/>
        <x:v>#VALUE!</x:v>
      </x:c>
      <x:c r="S1356" s="68" t="e">
        <x:v>#VALUE!</x:v>
      </x:c>
      <x:c r="T1356" s="73" t="e">
        <x:f t="shared" si="272"/>
        <x:v>#VALUE!</x:v>
      </x:c>
      <x:c r="U1356" s="26" t="e">
        <x:v>#VALUE!</x:v>
      </x:c>
      <x:c r="V1356" s="26">
        <x:f t="shared" si="273"/>
        <x:v>0</x:v>
      </x:c>
      <x:c r="W1356" s="73" t="e">
        <x:f t="shared" si="274"/>
        <x:v>#VALUE!</x:v>
      </x:c>
      <x:c r="X1356" s="74" t="e">
        <x:f t="shared" si="275"/>
        <x:v>#VALUE!</x:v>
      </x:c>
      <x:c r="Y1356" s="68" t="e">
        <x:f t="shared" si="276"/>
        <x:v>#VALUE!</x:v>
      </x:c>
      <x:c r="Z1356" s="68" t="e">
        <x:f t="shared" si="277"/>
        <x:v>#VALUE!</x:v>
      </x:c>
    </x:row>
    <x:row r="1357" spans="1:29" s="26" customFormat="1">
      <x:c r="A1357" s="118">
        <x:v>83</x:v>
      </x:c>
      <x:c r="B1357" s="118"/>
      <x:c r="C1357" s="113">
        <x:v>11</x:v>
      </x:c>
      <x:c r="D1357" s="210" t="s">
        <x:v>1410</x:v>
      </x:c>
      <x:c r="E1357" s="210" t="s">
        <x:v>84</x:v>
      </x:c>
      <x:c r="F1357" s="20" t="s">
        <x:v>1420</x:v>
      </x:c>
      <x:c r="G1357" s="158" t="e">
        <x:f t="shared" si="269"/>
        <x:v>#VALUE!</x:v>
      </x:c>
      <x:c r="H1357" s="284">
        <x:f t="shared" si="269"/>
        <x:v>0</x:v>
      </x:c>
      <x:c r="I1357" s="285" t="e">
        <x:f t="shared" si="269"/>
        <x:v>#VALUE!</x:v>
      </x:c>
      <x:c r="J1357" s="106" t="e">
        <x:v>#VALUE!</x:v>
      </x:c>
      <x:c r="K1357" s="73" t="e">
        <x:v>#VALUE!</x:v>
      </x:c>
      <x:c r="L1357" s="68" t="e">
        <x:v>#VALUE!</x:v>
      </x:c>
      <x:c r="M1357" s="73" t="e">
        <x:v>#VALUE!</x:v>
      </x:c>
      <x:c r="N1357" s="159">
        <x:v>0</x:v>
      </x:c>
      <x:c r="O1357" s="106" t="e">
        <x:v>#VALUE!</x:v>
      </x:c>
      <x:c r="P1357" s="73" t="e">
        <x:f t="shared" si="270"/>
        <x:v>#VALUE!</x:v>
      </x:c>
      <x:c r="Q1357" s="68" t="e">
        <x:v>#VALUE!</x:v>
      </x:c>
      <x:c r="R1357" s="73" t="e">
        <x:f t="shared" si="271"/>
        <x:v>#VALUE!</x:v>
      </x:c>
      <x:c r="S1357" s="68" t="e">
        <x:v>#VALUE!</x:v>
      </x:c>
      <x:c r="T1357" s="73" t="e">
        <x:f t="shared" si="272"/>
        <x:v>#VALUE!</x:v>
      </x:c>
      <x:c r="U1357" s="26" t="e">
        <x:v>#VALUE!</x:v>
      </x:c>
      <x:c r="V1357" s="26">
        <x:f t="shared" si="273"/>
        <x:v>0</x:v>
      </x:c>
      <x:c r="W1357" s="73" t="e">
        <x:f t="shared" si="274"/>
        <x:v>#VALUE!</x:v>
      </x:c>
      <x:c r="X1357" s="74" t="e">
        <x:f t="shared" si="275"/>
        <x:v>#VALUE!</x:v>
      </x:c>
      <x:c r="Y1357" s="68" t="e">
        <x:f t="shared" si="276"/>
        <x:v>#VALUE!</x:v>
      </x:c>
      <x:c r="Z1357" s="68" t="e">
        <x:f t="shared" si="277"/>
        <x:v>#VALUE!</x:v>
      </x:c>
    </x:row>
    <x:row r="1358" spans="1:29" s="26" customFormat="1">
      <x:c r="A1358" s="118">
        <x:v>84</x:v>
      </x:c>
      <x:c r="B1358" s="118"/>
      <x:c r="C1358" s="113">
        <x:v>11</x:v>
      </x:c>
      <x:c r="D1358" s="210" t="s">
        <x:v>1427</x:v>
      </x:c>
      <x:c r="E1358" s="210" t="s">
        <x:v>84</x:v>
      </x:c>
      <x:c r="F1358" s="20" t="s">
        <x:v>1420</x:v>
      </x:c>
      <x:c r="G1358" s="158" t="e">
        <x:f t="shared" si="269"/>
        <x:v>#VALUE!</x:v>
      </x:c>
      <x:c r="H1358" s="284">
        <x:f t="shared" si="269"/>
        <x:v>0</x:v>
      </x:c>
      <x:c r="I1358" s="285" t="e">
        <x:f t="shared" si="269"/>
        <x:v>#VALUE!</x:v>
      </x:c>
      <x:c r="J1358" s="106" t="e">
        <x:v>#VALUE!</x:v>
      </x:c>
      <x:c r="K1358" s="73" t="e">
        <x:v>#VALUE!</x:v>
      </x:c>
      <x:c r="L1358" s="68" t="e">
        <x:v>#VALUE!</x:v>
      </x:c>
      <x:c r="M1358" s="73" t="e">
        <x:v>#VALUE!</x:v>
      </x:c>
      <x:c r="N1358" s="159">
        <x:v>0</x:v>
      </x:c>
      <x:c r="O1358" s="106" t="e">
        <x:v>#VALUE!</x:v>
      </x:c>
      <x:c r="P1358" s="73" t="e">
        <x:f t="shared" si="270"/>
        <x:v>#VALUE!</x:v>
      </x:c>
      <x:c r="Q1358" s="68" t="e">
        <x:v>#VALUE!</x:v>
      </x:c>
      <x:c r="R1358" s="73" t="e">
        <x:f t="shared" si="271"/>
        <x:v>#VALUE!</x:v>
      </x:c>
      <x:c r="S1358" s="68" t="e">
        <x:v>#VALUE!</x:v>
      </x:c>
      <x:c r="T1358" s="73" t="e">
        <x:f t="shared" si="272"/>
        <x:v>#VALUE!</x:v>
      </x:c>
      <x:c r="U1358" s="26" t="e">
        <x:v>#VALUE!</x:v>
      </x:c>
      <x:c r="V1358" s="26">
        <x:f t="shared" si="273"/>
        <x:v>0</x:v>
      </x:c>
      <x:c r="W1358" s="73" t="e">
        <x:f t="shared" si="274"/>
        <x:v>#VALUE!</x:v>
      </x:c>
      <x:c r="X1358" s="74" t="e">
        <x:f t="shared" si="275"/>
        <x:v>#VALUE!</x:v>
      </x:c>
      <x:c r="Y1358" s="68" t="e">
        <x:f t="shared" si="276"/>
        <x:v>#VALUE!</x:v>
      </x:c>
      <x:c r="Z1358" s="68" t="e">
        <x:f t="shared" si="277"/>
        <x:v>#VALUE!</x:v>
      </x:c>
    </x:row>
    <x:row r="1359" spans="1:29" s="26" customFormat="1">
      <x:c r="A1359" s="118">
        <x:v>85</x:v>
      </x:c>
      <x:c r="B1359" s="118"/>
      <x:c r="C1359" s="113">
        <x:v>11</x:v>
      </x:c>
      <x:c r="D1359" s="210" t="s">
        <x:v>1640</x:v>
      </x:c>
      <x:c r="E1359" s="210" t="s">
        <x:v>95</x:v>
      </x:c>
      <x:c r="F1359" s="20" t="s">
        <x:v>286</x:v>
      </x:c>
      <x:c r="G1359" s="158" t="e">
        <x:f t="shared" si="269"/>
        <x:v>#VALUE!</x:v>
      </x:c>
      <x:c r="H1359" s="284">
        <x:f t="shared" si="269"/>
        <x:v>0</x:v>
      </x:c>
      <x:c r="I1359" s="285" t="e">
        <x:f t="shared" si="269"/>
        <x:v>#VALUE!</x:v>
      </x:c>
      <x:c r="J1359" s="106" t="e">
        <x:v>#VALUE!</x:v>
      </x:c>
      <x:c r="K1359" s="73" t="e">
        <x:v>#VALUE!</x:v>
      </x:c>
      <x:c r="L1359" s="68" t="e">
        <x:v>#VALUE!</x:v>
      </x:c>
      <x:c r="M1359" s="73" t="e">
        <x:v>#VALUE!</x:v>
      </x:c>
      <x:c r="N1359" s="159">
        <x:v>0</x:v>
      </x:c>
      <x:c r="O1359" s="106" t="e">
        <x:v>#VALUE!</x:v>
      </x:c>
      <x:c r="P1359" s="73" t="e">
        <x:f t="shared" si="270"/>
        <x:v>#VALUE!</x:v>
      </x:c>
      <x:c r="Q1359" s="68" t="e">
        <x:v>#VALUE!</x:v>
      </x:c>
      <x:c r="R1359" s="73" t="e">
        <x:f t="shared" si="271"/>
        <x:v>#VALUE!</x:v>
      </x:c>
      <x:c r="S1359" s="68" t="e">
        <x:v>#VALUE!</x:v>
      </x:c>
      <x:c r="T1359" s="73" t="e">
        <x:f t="shared" si="272"/>
        <x:v>#VALUE!</x:v>
      </x:c>
      <x:c r="U1359" s="26" t="e">
        <x:v>#VALUE!</x:v>
      </x:c>
      <x:c r="V1359" s="26">
        <x:f t="shared" si="273"/>
        <x:v>0</x:v>
      </x:c>
      <x:c r="W1359" s="73" t="e">
        <x:f t="shared" si="274"/>
        <x:v>#VALUE!</x:v>
      </x:c>
      <x:c r="X1359" s="74" t="e">
        <x:f t="shared" si="275"/>
        <x:v>#VALUE!</x:v>
      </x:c>
      <x:c r="Y1359" s="68" t="e">
        <x:f t="shared" si="276"/>
        <x:v>#VALUE!</x:v>
      </x:c>
      <x:c r="Z1359" s="68" t="e">
        <x:f t="shared" si="277"/>
        <x:v>#VALUE!</x:v>
      </x:c>
    </x:row>
    <x:row r="1360" spans="1:29" s="26" customFormat="1">
      <x:c r="A1360" s="118">
        <x:v>86</x:v>
      </x:c>
      <x:c r="B1360" s="118"/>
      <x:c r="C1360" s="113">
        <x:v>11</x:v>
      </x:c>
      <x:c r="D1360" s="210" t="s">
        <x:v>1411</x:v>
      </x:c>
      <x:c r="E1360" s="210" t="s">
        <x:v>84</x:v>
      </x:c>
      <x:c r="F1360" s="20" t="s">
        <x:v>1420</x:v>
      </x:c>
      <x:c r="G1360" s="158" t="e">
        <x:f t="shared" si="269"/>
        <x:v>#VALUE!</x:v>
      </x:c>
      <x:c r="H1360" s="284">
        <x:f t="shared" si="269"/>
        <x:v>0</x:v>
      </x:c>
      <x:c r="I1360" s="285" t="e">
        <x:f t="shared" si="269"/>
        <x:v>#VALUE!</x:v>
      </x:c>
      <x:c r="J1360" s="106" t="e">
        <x:v>#VALUE!</x:v>
      </x:c>
      <x:c r="K1360" s="73" t="e">
        <x:v>#VALUE!</x:v>
      </x:c>
      <x:c r="L1360" s="68" t="e">
        <x:v>#VALUE!</x:v>
      </x:c>
      <x:c r="M1360" s="73" t="e">
        <x:v>#VALUE!</x:v>
      </x:c>
      <x:c r="N1360" s="159">
        <x:v>0</x:v>
      </x:c>
      <x:c r="O1360" s="106" t="e">
        <x:v>#VALUE!</x:v>
      </x:c>
      <x:c r="P1360" s="73" t="e">
        <x:f t="shared" si="270"/>
        <x:v>#VALUE!</x:v>
      </x:c>
      <x:c r="Q1360" s="68" t="e">
        <x:v>#VALUE!</x:v>
      </x:c>
      <x:c r="R1360" s="73" t="e">
        <x:f t="shared" si="271"/>
        <x:v>#VALUE!</x:v>
      </x:c>
      <x:c r="S1360" s="68" t="e">
        <x:v>#VALUE!</x:v>
      </x:c>
      <x:c r="T1360" s="73" t="e">
        <x:f t="shared" si="272"/>
        <x:v>#VALUE!</x:v>
      </x:c>
      <x:c r="U1360" s="26" t="e">
        <x:v>#VALUE!</x:v>
      </x:c>
      <x:c r="V1360" s="26">
        <x:f t="shared" si="273"/>
        <x:v>0</x:v>
      </x:c>
      <x:c r="W1360" s="73" t="e">
        <x:f t="shared" si="274"/>
        <x:v>#VALUE!</x:v>
      </x:c>
      <x:c r="X1360" s="74" t="e">
        <x:f t="shared" si="275"/>
        <x:v>#VALUE!</x:v>
      </x:c>
      <x:c r="Y1360" s="68" t="e">
        <x:f t="shared" si="276"/>
        <x:v>#VALUE!</x:v>
      </x:c>
      <x:c r="Z1360" s="68" t="e">
        <x:f t="shared" si="277"/>
        <x:v>#VALUE!</x:v>
      </x:c>
    </x:row>
    <x:row r="1361" spans="1:29" s="26" customFormat="1">
      <x:c r="A1361" s="118">
        <x:v>87</x:v>
      </x:c>
      <x:c r="B1361" s="118"/>
      <x:c r="C1361" s="113">
        <x:v>11</x:v>
      </x:c>
      <x:c r="D1361" s="210" t="s">
        <x:v>1426</x:v>
      </x:c>
      <x:c r="E1361" s="210" t="s">
        <x:v>84</x:v>
      </x:c>
      <x:c r="F1361" s="20" t="s">
        <x:v>1420</x:v>
      </x:c>
      <x:c r="G1361" s="158" t="e">
        <x:f t="shared" si="269"/>
        <x:v>#VALUE!</x:v>
      </x:c>
      <x:c r="H1361" s="284">
        <x:f t="shared" si="269"/>
        <x:v>0</x:v>
      </x:c>
      <x:c r="I1361" s="285" t="e">
        <x:f t="shared" si="269"/>
        <x:v>#VALUE!</x:v>
      </x:c>
      <x:c r="J1361" s="106" t="e">
        <x:v>#VALUE!</x:v>
      </x:c>
      <x:c r="K1361" s="73" t="e">
        <x:v>#VALUE!</x:v>
      </x:c>
      <x:c r="L1361" s="68" t="e">
        <x:v>#VALUE!</x:v>
      </x:c>
      <x:c r="M1361" s="73" t="e">
        <x:v>#VALUE!</x:v>
      </x:c>
      <x:c r="N1361" s="159">
        <x:v>0</x:v>
      </x:c>
      <x:c r="O1361" s="106" t="e">
        <x:v>#VALUE!</x:v>
      </x:c>
      <x:c r="P1361" s="73" t="e">
        <x:f t="shared" si="270"/>
        <x:v>#VALUE!</x:v>
      </x:c>
      <x:c r="Q1361" s="68" t="e">
        <x:v>#VALUE!</x:v>
      </x:c>
      <x:c r="R1361" s="73" t="e">
        <x:f t="shared" si="271"/>
        <x:v>#VALUE!</x:v>
      </x:c>
      <x:c r="S1361" s="68" t="e">
        <x:v>#VALUE!</x:v>
      </x:c>
      <x:c r="T1361" s="73" t="e">
        <x:f t="shared" si="272"/>
        <x:v>#VALUE!</x:v>
      </x:c>
      <x:c r="U1361" s="26" t="e">
        <x:v>#VALUE!</x:v>
      </x:c>
      <x:c r="V1361" s="26">
        <x:f t="shared" si="273"/>
        <x:v>0</x:v>
      </x:c>
      <x:c r="W1361" s="73" t="e">
        <x:f t="shared" si="274"/>
        <x:v>#VALUE!</x:v>
      </x:c>
      <x:c r="X1361" s="74" t="e">
        <x:f t="shared" si="275"/>
        <x:v>#VALUE!</x:v>
      </x:c>
      <x:c r="Y1361" s="68" t="e">
        <x:f t="shared" si="276"/>
        <x:v>#VALUE!</x:v>
      </x:c>
      <x:c r="Z1361" s="68" t="e">
        <x:f t="shared" si="277"/>
        <x:v>#VALUE!</x:v>
      </x:c>
    </x:row>
    <x:row r="1362" spans="1:29" s="26" customFormat="1">
      <x:c r="A1362" s="118">
        <x:v>88</x:v>
      </x:c>
      <x:c r="B1362" s="118"/>
      <x:c r="C1362" s="113">
        <x:v>11</x:v>
      </x:c>
      <x:c r="D1362" s="210" t="s">
        <x:v>1641</x:v>
      </x:c>
      <x:c r="E1362" s="210" t="s">
        <x:v>95</x:v>
      </x:c>
      <x:c r="F1362" s="20" t="s">
        <x:v>286</x:v>
      </x:c>
      <x:c r="G1362" s="158" t="e">
        <x:f t="shared" si="269"/>
        <x:v>#VALUE!</x:v>
      </x:c>
      <x:c r="H1362" s="284">
        <x:f t="shared" si="269"/>
        <x:v>0</x:v>
      </x:c>
      <x:c r="I1362" s="285" t="e">
        <x:f t="shared" si="269"/>
        <x:v>#VALUE!</x:v>
      </x:c>
      <x:c r="J1362" s="106" t="e">
        <x:v>#VALUE!</x:v>
      </x:c>
      <x:c r="K1362" s="73" t="e">
        <x:v>#VALUE!</x:v>
      </x:c>
      <x:c r="L1362" s="68" t="e">
        <x:v>#VALUE!</x:v>
      </x:c>
      <x:c r="M1362" s="73" t="e">
        <x:v>#VALUE!</x:v>
      </x:c>
      <x:c r="N1362" s="159">
        <x:v>0</x:v>
      </x:c>
      <x:c r="O1362" s="106" t="e">
        <x:v>#VALUE!</x:v>
      </x:c>
      <x:c r="P1362" s="73" t="e">
        <x:f t="shared" si="270"/>
        <x:v>#VALUE!</x:v>
      </x:c>
      <x:c r="Q1362" s="68" t="e">
        <x:v>#VALUE!</x:v>
      </x:c>
      <x:c r="R1362" s="73" t="e">
        <x:f t="shared" si="271"/>
        <x:v>#VALUE!</x:v>
      </x:c>
      <x:c r="S1362" s="68" t="e">
        <x:v>#VALUE!</x:v>
      </x:c>
      <x:c r="T1362" s="73" t="e">
        <x:f t="shared" si="272"/>
        <x:v>#VALUE!</x:v>
      </x:c>
      <x:c r="U1362" s="26" t="e">
        <x:v>#VALUE!</x:v>
      </x:c>
      <x:c r="V1362" s="26">
        <x:f t="shared" si="273"/>
        <x:v>0</x:v>
      </x:c>
      <x:c r="W1362" s="73" t="e">
        <x:f t="shared" si="274"/>
        <x:v>#VALUE!</x:v>
      </x:c>
      <x:c r="X1362" s="74" t="e">
        <x:f t="shared" si="275"/>
        <x:v>#VALUE!</x:v>
      </x:c>
      <x:c r="Y1362" s="68" t="e">
        <x:f t="shared" si="276"/>
        <x:v>#VALUE!</x:v>
      </x:c>
      <x:c r="Z1362" s="68" t="e">
        <x:f t="shared" si="277"/>
        <x:v>#VALUE!</x:v>
      </x:c>
    </x:row>
    <x:row r="1363" spans="1:29" s="26" customFormat="1">
      <x:c r="A1363" s="118">
        <x:v>89</x:v>
      </x:c>
      <x:c r="B1363" s="118"/>
      <x:c r="C1363" s="113">
        <x:v>11</x:v>
      </x:c>
      <x:c r="D1363" s="210" t="s">
        <x:v>1637</x:v>
      </x:c>
      <x:c r="E1363" s="210" t="s">
        <x:v>95</x:v>
      </x:c>
      <x:c r="F1363" s="20" t="s">
        <x:v>286</x:v>
      </x:c>
      <x:c r="G1363" s="158" t="e">
        <x:f t="shared" si="269"/>
        <x:v>#VALUE!</x:v>
      </x:c>
      <x:c r="H1363" s="284">
        <x:f t="shared" si="269"/>
        <x:v>0</x:v>
      </x:c>
      <x:c r="I1363" s="285" t="e">
        <x:f t="shared" si="269"/>
        <x:v>#VALUE!</x:v>
      </x:c>
      <x:c r="J1363" s="106" t="e">
        <x:v>#VALUE!</x:v>
      </x:c>
      <x:c r="K1363" s="73" t="e">
        <x:v>#VALUE!</x:v>
      </x:c>
      <x:c r="L1363" s="68" t="e">
        <x:v>#VALUE!</x:v>
      </x:c>
      <x:c r="M1363" s="73" t="e">
        <x:v>#VALUE!</x:v>
      </x:c>
      <x:c r="N1363" s="159">
        <x:v>0</x:v>
      </x:c>
      <x:c r="O1363" s="106" t="e">
        <x:v>#VALUE!</x:v>
      </x:c>
      <x:c r="P1363" s="73" t="e">
        <x:f t="shared" si="270"/>
        <x:v>#VALUE!</x:v>
      </x:c>
      <x:c r="Q1363" s="68" t="e">
        <x:v>#VALUE!</x:v>
      </x:c>
      <x:c r="R1363" s="73" t="e">
        <x:f t="shared" si="271"/>
        <x:v>#VALUE!</x:v>
      </x:c>
      <x:c r="S1363" s="68" t="e">
        <x:v>#VALUE!</x:v>
      </x:c>
      <x:c r="T1363" s="73" t="e">
        <x:f t="shared" si="272"/>
        <x:v>#VALUE!</x:v>
      </x:c>
      <x:c r="U1363" s="26" t="e">
        <x:v>#VALUE!</x:v>
      </x:c>
      <x:c r="V1363" s="26">
        <x:f t="shared" si="273"/>
        <x:v>0</x:v>
      </x:c>
      <x:c r="W1363" s="73" t="e">
        <x:f t="shared" si="274"/>
        <x:v>#VALUE!</x:v>
      </x:c>
      <x:c r="X1363" s="74" t="e">
        <x:f t="shared" si="275"/>
        <x:v>#VALUE!</x:v>
      </x:c>
      <x:c r="Y1363" s="68" t="e">
        <x:f t="shared" si="276"/>
        <x:v>#VALUE!</x:v>
      </x:c>
      <x:c r="Z1363" s="68" t="e">
        <x:f t="shared" si="277"/>
        <x:v>#VALUE!</x:v>
      </x:c>
    </x:row>
    <x:row r="1364" spans="1:29" s="26" customFormat="1">
      <x:c r="A1364" s="118">
        <x:v>90</x:v>
      </x:c>
      <x:c r="B1364" s="118"/>
      <x:c r="C1364" s="113">
        <x:v>11</x:v>
      </x:c>
      <x:c r="D1364" s="210" t="s">
        <x:v>1660</x:v>
      </x:c>
      <x:c r="E1364" s="210" t="s">
        <x:v>95</x:v>
      </x:c>
      <x:c r="F1364" s="20" t="s">
        <x:v>1626</x:v>
      </x:c>
      <x:c r="G1364" s="158" t="e">
        <x:f t="shared" si="269"/>
        <x:v>#VALUE!</x:v>
      </x:c>
      <x:c r="H1364" s="284">
        <x:f t="shared" si="269"/>
        <x:v>0</x:v>
      </x:c>
      <x:c r="I1364" s="285" t="e">
        <x:f t="shared" si="269"/>
        <x:v>#VALUE!</x:v>
      </x:c>
      <x:c r="J1364" s="106" t="e">
        <x:v>#VALUE!</x:v>
      </x:c>
      <x:c r="K1364" s="73" t="e">
        <x:v>#VALUE!</x:v>
      </x:c>
      <x:c r="L1364" s="68" t="e">
        <x:v>#VALUE!</x:v>
      </x:c>
      <x:c r="M1364" s="73" t="e">
        <x:v>#VALUE!</x:v>
      </x:c>
      <x:c r="N1364" s="159">
        <x:v>0</x:v>
      </x:c>
      <x:c r="O1364" s="106" t="e">
        <x:v>#VALUE!</x:v>
      </x:c>
      <x:c r="P1364" s="73" t="e">
        <x:f t="shared" si="270"/>
        <x:v>#VALUE!</x:v>
      </x:c>
      <x:c r="Q1364" s="68" t="e">
        <x:v>#VALUE!</x:v>
      </x:c>
      <x:c r="R1364" s="73" t="e">
        <x:f t="shared" si="271"/>
        <x:v>#VALUE!</x:v>
      </x:c>
      <x:c r="S1364" s="68" t="e">
        <x:v>#VALUE!</x:v>
      </x:c>
      <x:c r="T1364" s="73" t="e">
        <x:f t="shared" si="272"/>
        <x:v>#VALUE!</x:v>
      </x:c>
      <x:c r="U1364" s="26" t="e">
        <x:v>#VALUE!</x:v>
      </x:c>
      <x:c r="V1364" s="26">
        <x:f t="shared" si="273"/>
        <x:v>0</x:v>
      </x:c>
      <x:c r="W1364" s="73" t="e">
        <x:f t="shared" si="274"/>
        <x:v>#VALUE!</x:v>
      </x:c>
      <x:c r="X1364" s="74" t="e">
        <x:f t="shared" si="275"/>
        <x:v>#VALUE!</x:v>
      </x:c>
      <x:c r="Y1364" s="68" t="e">
        <x:f t="shared" si="276"/>
        <x:v>#VALUE!</x:v>
      </x:c>
      <x:c r="Z1364" s="68" t="e">
        <x:f t="shared" si="277"/>
        <x:v>#VALUE!</x:v>
      </x:c>
    </x:row>
    <x:row r="1365" spans="1:29" s="26" customFormat="1">
      <x:c r="A1365" s="118">
        <x:v>91</x:v>
      </x:c>
      <x:c r="B1365" s="118"/>
      <x:c r="C1365" s="113">
        <x:v>11</x:v>
      </x:c>
      <x:c r="D1365" s="210" t="s">
        <x:v>1638</x:v>
      </x:c>
      <x:c r="E1365" s="210" t="s">
        <x:v>95</x:v>
      </x:c>
      <x:c r="F1365" s="20" t="s">
        <x:v>286</x:v>
      </x:c>
      <x:c r="G1365" s="158" t="e">
        <x:f t="shared" si="269"/>
        <x:v>#VALUE!</x:v>
      </x:c>
      <x:c r="H1365" s="284">
        <x:f t="shared" si="269"/>
        <x:v>0</x:v>
      </x:c>
      <x:c r="I1365" s="285" t="e">
        <x:f t="shared" si="269"/>
        <x:v>#VALUE!</x:v>
      </x:c>
      <x:c r="J1365" s="106" t="e">
        <x:v>#VALUE!</x:v>
      </x:c>
      <x:c r="K1365" s="73" t="e">
        <x:v>#VALUE!</x:v>
      </x:c>
      <x:c r="L1365" s="68" t="e">
        <x:v>#VALUE!</x:v>
      </x:c>
      <x:c r="M1365" s="73" t="e">
        <x:v>#VALUE!</x:v>
      </x:c>
      <x:c r="N1365" s="159">
        <x:v>0</x:v>
      </x:c>
      <x:c r="O1365" s="106" t="e">
        <x:v>#VALUE!</x:v>
      </x:c>
      <x:c r="P1365" s="73" t="e">
        <x:f t="shared" si="270"/>
        <x:v>#VALUE!</x:v>
      </x:c>
      <x:c r="Q1365" s="68" t="e">
        <x:v>#VALUE!</x:v>
      </x:c>
      <x:c r="R1365" s="73" t="e">
        <x:f t="shared" si="271"/>
        <x:v>#VALUE!</x:v>
      </x:c>
      <x:c r="S1365" s="68" t="e">
        <x:v>#VALUE!</x:v>
      </x:c>
      <x:c r="T1365" s="73" t="e">
        <x:f t="shared" si="272"/>
        <x:v>#VALUE!</x:v>
      </x:c>
      <x:c r="U1365" s="26" t="e">
        <x:v>#VALUE!</x:v>
      </x:c>
      <x:c r="V1365" s="26">
        <x:f t="shared" si="273"/>
        <x:v>0</x:v>
      </x:c>
      <x:c r="W1365" s="73" t="e">
        <x:f t="shared" si="274"/>
        <x:v>#VALUE!</x:v>
      </x:c>
      <x:c r="X1365" s="74" t="e">
        <x:f t="shared" si="275"/>
        <x:v>#VALUE!</x:v>
      </x:c>
      <x:c r="Y1365" s="68" t="e">
        <x:f t="shared" si="276"/>
        <x:v>#VALUE!</x:v>
      </x:c>
      <x:c r="Z1365" s="68" t="e">
        <x:f t="shared" si="277"/>
        <x:v>#VALUE!</x:v>
      </x:c>
    </x:row>
    <x:row r="1366" spans="1:29" s="26" customFormat="1">
      <x:c r="A1366" s="118">
        <x:v>92</x:v>
      </x:c>
      <x:c r="B1366" s="118"/>
      <x:c r="C1366" s="113">
        <x:v>11</x:v>
      </x:c>
      <x:c r="D1366" s="210" t="s">
        <x:v>1639</x:v>
      </x:c>
      <x:c r="E1366" s="210" t="s">
        <x:v>95</x:v>
      </x:c>
      <x:c r="F1366" s="20" t="s">
        <x:v>286</x:v>
      </x:c>
      <x:c r="G1366" s="158" t="e">
        <x:f t="shared" si="269"/>
        <x:v>#VALUE!</x:v>
      </x:c>
      <x:c r="H1366" s="284">
        <x:f t="shared" si="269"/>
        <x:v>0</x:v>
      </x:c>
      <x:c r="I1366" s="285" t="e">
        <x:f t="shared" si="269"/>
        <x:v>#VALUE!</x:v>
      </x:c>
      <x:c r="J1366" s="106" t="e">
        <x:v>#VALUE!</x:v>
      </x:c>
      <x:c r="K1366" s="73" t="e">
        <x:v>#VALUE!</x:v>
      </x:c>
      <x:c r="L1366" s="68" t="e">
        <x:v>#VALUE!</x:v>
      </x:c>
      <x:c r="M1366" s="73" t="e">
        <x:v>#VALUE!</x:v>
      </x:c>
      <x:c r="N1366" s="159">
        <x:v>0</x:v>
      </x:c>
      <x:c r="O1366" s="106" t="e">
        <x:v>#VALUE!</x:v>
      </x:c>
      <x:c r="P1366" s="73" t="e">
        <x:f t="shared" si="270"/>
        <x:v>#VALUE!</x:v>
      </x:c>
      <x:c r="Q1366" s="68" t="e">
        <x:v>#VALUE!</x:v>
      </x:c>
      <x:c r="R1366" s="73" t="e">
        <x:f t="shared" si="271"/>
        <x:v>#VALUE!</x:v>
      </x:c>
      <x:c r="S1366" s="68" t="e">
        <x:v>#VALUE!</x:v>
      </x:c>
      <x:c r="T1366" s="73" t="e">
        <x:f t="shared" si="272"/>
        <x:v>#VALUE!</x:v>
      </x:c>
      <x:c r="U1366" s="26" t="e">
        <x:v>#VALUE!</x:v>
      </x:c>
      <x:c r="V1366" s="26">
        <x:f t="shared" si="273"/>
        <x:v>0</x:v>
      </x:c>
      <x:c r="W1366" s="73" t="e">
        <x:f t="shared" si="274"/>
        <x:v>#VALUE!</x:v>
      </x:c>
      <x:c r="X1366" s="74" t="e">
        <x:f t="shared" si="275"/>
        <x:v>#VALUE!</x:v>
      </x:c>
      <x:c r="Y1366" s="68" t="e">
        <x:f t="shared" si="276"/>
        <x:v>#VALUE!</x:v>
      </x:c>
      <x:c r="Z1366" s="68" t="e">
        <x:f t="shared" si="277"/>
        <x:v>#VALUE!</x:v>
      </x:c>
    </x:row>
    <x:row r="1367" spans="1:29" s="26" customFormat="1">
      <x:c r="A1367" s="118">
        <x:v>93</x:v>
      </x:c>
      <x:c r="B1367" s="118"/>
      <x:c r="C1367" s="113">
        <x:v>11</x:v>
      </x:c>
      <x:c r="D1367" s="210" t="s">
        <x:v>1405</x:v>
      </x:c>
      <x:c r="E1367" s="210" t="s">
        <x:v>84</x:v>
      </x:c>
      <x:c r="F1367" s="20" t="s">
        <x:v>1420</x:v>
      </x:c>
      <x:c r="G1367" s="158" t="e">
        <x:f t="shared" si="269"/>
        <x:v>#VALUE!</x:v>
      </x:c>
      <x:c r="H1367" s="284">
        <x:f t="shared" si="269"/>
        <x:v>0</x:v>
      </x:c>
      <x:c r="I1367" s="285" t="e">
        <x:f t="shared" si="269"/>
        <x:v>#VALUE!</x:v>
      </x:c>
      <x:c r="J1367" s="106" t="e">
        <x:v>#VALUE!</x:v>
      </x:c>
      <x:c r="K1367" s="73" t="e">
        <x:v>#VALUE!</x:v>
      </x:c>
      <x:c r="L1367" s="68" t="e">
        <x:v>#VALUE!</x:v>
      </x:c>
      <x:c r="M1367" s="73" t="e">
        <x:v>#VALUE!</x:v>
      </x:c>
      <x:c r="N1367" s="159">
        <x:v>0</x:v>
      </x:c>
      <x:c r="O1367" s="106" t="e">
        <x:v>#VALUE!</x:v>
      </x:c>
      <x:c r="P1367" s="73" t="e">
        <x:f t="shared" si="270"/>
        <x:v>#VALUE!</x:v>
      </x:c>
      <x:c r="Q1367" s="68" t="e">
        <x:v>#VALUE!</x:v>
      </x:c>
      <x:c r="R1367" s="73" t="e">
        <x:f t="shared" si="271"/>
        <x:v>#VALUE!</x:v>
      </x:c>
      <x:c r="S1367" s="68" t="e">
        <x:v>#VALUE!</x:v>
      </x:c>
      <x:c r="T1367" s="73" t="e">
        <x:f t="shared" si="272"/>
        <x:v>#VALUE!</x:v>
      </x:c>
      <x:c r="U1367" s="26" t="e">
        <x:v>#VALUE!</x:v>
      </x:c>
      <x:c r="V1367" s="26">
        <x:f t="shared" si="273"/>
        <x:v>0</x:v>
      </x:c>
      <x:c r="W1367" s="73" t="e">
        <x:f t="shared" si="274"/>
        <x:v>#VALUE!</x:v>
      </x:c>
      <x:c r="X1367" s="74" t="e">
        <x:f t="shared" si="275"/>
        <x:v>#VALUE!</x:v>
      </x:c>
      <x:c r="Y1367" s="68" t="e">
        <x:f t="shared" si="276"/>
        <x:v>#VALUE!</x:v>
      </x:c>
      <x:c r="Z1367" s="68" t="e">
        <x:f t="shared" si="277"/>
        <x:v>#VALUE!</x:v>
      </x:c>
    </x:row>
    <x:row r="1368" spans="1:29" s="26" customFormat="1" ht="16.5">
      <x:c r="A1368" s="118">
        <x:v>94</x:v>
      </x:c>
      <x:c r="B1368" s="118"/>
      <x:c r="C1368" s="113">
        <x:v>11</x:v>
      </x:c>
      <x:c r="D1368" s="210" t="s">
        <x:v>1429</x:v>
      </x:c>
      <x:c r="E1368" s="210" t="s">
        <x:v>84</x:v>
      </x:c>
      <x:c r="F1368" s="20" t="s">
        <x:v>1420</x:v>
      </x:c>
      <x:c r="G1368" s="158" t="e">
        <x:f t="shared" si="269"/>
        <x:v>#VALUE!</x:v>
      </x:c>
      <x:c r="H1368" s="284">
        <x:f t="shared" si="269"/>
        <x:v>0</x:v>
      </x:c>
      <x:c r="I1368" s="285" t="e">
        <x:f t="shared" si="269"/>
        <x:v>#VALUE!</x:v>
      </x:c>
      <x:c r="J1368" s="106" t="e">
        <x:v>#VALUE!</x:v>
      </x:c>
      <x:c r="K1368" s="73" t="e">
        <x:v>#VALUE!</x:v>
      </x:c>
      <x:c r="L1368" s="68" t="e">
        <x:v>#VALUE!</x:v>
      </x:c>
      <x:c r="M1368" s="73" t="e">
        <x:v>#VALUE!</x:v>
      </x:c>
      <x:c r="N1368" s="159">
        <x:v>0</x:v>
      </x:c>
      <x:c r="O1368" s="106" t="e">
        <x:v>#VALUE!</x:v>
      </x:c>
      <x:c r="P1368" s="73" t="e">
        <x:f t="shared" si="270"/>
        <x:v>#VALUE!</x:v>
      </x:c>
      <x:c r="Q1368" s="68" t="e">
        <x:v>#VALUE!</x:v>
      </x:c>
      <x:c r="R1368" s="73" t="e">
        <x:f t="shared" si="271"/>
        <x:v>#VALUE!</x:v>
      </x:c>
      <x:c r="S1368" s="68" t="e">
        <x:v>#VALUE!</x:v>
      </x:c>
      <x:c r="T1368" s="73" t="e">
        <x:f t="shared" si="272"/>
        <x:v>#VALUE!</x:v>
      </x:c>
      <x:c r="U1368" s="26" t="e">
        <x:v>#VALUE!</x:v>
      </x:c>
      <x:c r="V1368" s="26">
        <x:f t="shared" si="273"/>
        <x:v>0</x:v>
      </x:c>
      <x:c r="W1368" s="73" t="e">
        <x:f t="shared" si="274"/>
        <x:v>#VALUE!</x:v>
      </x:c>
      <x:c r="X1368" s="74" t="e">
        <x:f t="shared" si="275"/>
        <x:v>#VALUE!</x:v>
      </x:c>
      <x:c r="Y1368" s="68" t="e">
        <x:f t="shared" si="276"/>
        <x:v>#VALUE!</x:v>
      </x:c>
      <x:c r="Z1368" s="68" t="e">
        <x:f t="shared" si="277"/>
        <x:v>#VALUE!</x:v>
      </x:c>
      <x:c r="AC1368" t="s">
        <x:v>1724</x:v>
      </x:c>
    </x:row>
    <x:row r="1369" spans="1:29" s="26" customFormat="1">
      <x:c r="A1369" s="118">
        <x:v>95</x:v>
      </x:c>
      <x:c r="B1369" s="118"/>
      <x:c r="C1369" s="113">
        <x:v>11</x:v>
      </x:c>
      <x:c r="D1369" s="210" t="s">
        <x:v>1406</x:v>
      </x:c>
      <x:c r="E1369" s="210" t="s">
        <x:v>84</x:v>
      </x:c>
      <x:c r="F1369" s="20" t="s">
        <x:v>1420</x:v>
      </x:c>
      <x:c r="G1369" s="158" t="e">
        <x:f t="shared" si="269"/>
        <x:v>#VALUE!</x:v>
      </x:c>
      <x:c r="H1369" s="284">
        <x:f t="shared" si="269"/>
        <x:v>0</x:v>
      </x:c>
      <x:c r="I1369" s="285" t="e">
        <x:f t="shared" si="269"/>
        <x:v>#VALUE!</x:v>
      </x:c>
      <x:c r="J1369" s="106" t="e">
        <x:v>#VALUE!</x:v>
      </x:c>
      <x:c r="K1369" s="73" t="e">
        <x:v>#VALUE!</x:v>
      </x:c>
      <x:c r="L1369" s="68" t="e">
        <x:v>#VALUE!</x:v>
      </x:c>
      <x:c r="M1369" s="73" t="e">
        <x:v>#VALUE!</x:v>
      </x:c>
      <x:c r="N1369" s="159">
        <x:v>0</x:v>
      </x:c>
      <x:c r="O1369" s="106" t="e">
        <x:v>#VALUE!</x:v>
      </x:c>
      <x:c r="P1369" s="73" t="e">
        <x:f t="shared" si="270"/>
        <x:v>#VALUE!</x:v>
      </x:c>
      <x:c r="Q1369" s="68" t="e">
        <x:v>#VALUE!</x:v>
      </x:c>
      <x:c r="R1369" s="73" t="e">
        <x:f t="shared" si="271"/>
        <x:v>#VALUE!</x:v>
      </x:c>
      <x:c r="S1369" s="68" t="e">
        <x:v>#VALUE!</x:v>
      </x:c>
      <x:c r="T1369" s="73" t="e">
        <x:f t="shared" si="272"/>
        <x:v>#VALUE!</x:v>
      </x:c>
      <x:c r="U1369" s="26" t="e">
        <x:v>#VALUE!</x:v>
      </x:c>
      <x:c r="V1369" s="26">
        <x:f t="shared" si="273"/>
        <x:v>0</x:v>
      </x:c>
      <x:c r="W1369" s="73" t="e">
        <x:f t="shared" si="274"/>
        <x:v>#VALUE!</x:v>
      </x:c>
      <x:c r="X1369" s="74" t="e">
        <x:f t="shared" si="275"/>
        <x:v>#VALUE!</x:v>
      </x:c>
      <x:c r="Y1369" s="68" t="e">
        <x:f t="shared" si="276"/>
        <x:v>#VALUE!</x:v>
      </x:c>
      <x:c r="Z1369" s="68" t="e">
        <x:f t="shared" si="277"/>
        <x:v>#VALUE!</x:v>
      </x:c>
    </x:row>
    <x:row r="1370" spans="1:29" s="26" customFormat="1">
      <x:c r="A1370" s="118">
        <x:v>96</x:v>
      </x:c>
      <x:c r="B1370" s="118"/>
      <x:c r="C1370" s="113">
        <x:v>11</x:v>
      </x:c>
      <x:c r="D1370" s="210" t="s">
        <x:v>1423</x:v>
      </x:c>
      <x:c r="E1370" s="210" t="s">
        <x:v>84</x:v>
      </x:c>
      <x:c r="F1370" s="20" t="s">
        <x:v>1420</x:v>
      </x:c>
      <x:c r="G1370" s="158" t="e">
        <x:f t="shared" si="269"/>
        <x:v>#VALUE!</x:v>
      </x:c>
      <x:c r="H1370" s="284">
        <x:f t="shared" si="269"/>
        <x:v>0</x:v>
      </x:c>
      <x:c r="I1370" s="285" t="e">
        <x:f t="shared" si="269"/>
        <x:v>#VALUE!</x:v>
      </x:c>
      <x:c r="J1370" s="106" t="e">
        <x:v>#VALUE!</x:v>
      </x:c>
      <x:c r="K1370" s="73" t="e">
        <x:v>#VALUE!</x:v>
      </x:c>
      <x:c r="L1370" s="68" t="e">
        <x:v>#VALUE!</x:v>
      </x:c>
      <x:c r="M1370" s="73" t="e">
        <x:v>#VALUE!</x:v>
      </x:c>
      <x:c r="N1370" s="159">
        <x:v>0</x:v>
      </x:c>
      <x:c r="O1370" s="106" t="e">
        <x:v>#VALUE!</x:v>
      </x:c>
      <x:c r="P1370" s="73" t="e">
        <x:f t="shared" si="270"/>
        <x:v>#VALUE!</x:v>
      </x:c>
      <x:c r="Q1370" s="68" t="e">
        <x:v>#VALUE!</x:v>
      </x:c>
      <x:c r="R1370" s="73" t="e">
        <x:f t="shared" si="271"/>
        <x:v>#VALUE!</x:v>
      </x:c>
      <x:c r="S1370" s="68" t="e">
        <x:v>#VALUE!</x:v>
      </x:c>
      <x:c r="T1370" s="73" t="e">
        <x:f t="shared" si="272"/>
        <x:v>#VALUE!</x:v>
      </x:c>
      <x:c r="U1370" s="26" t="e">
        <x:v>#VALUE!</x:v>
      </x:c>
      <x:c r="V1370" s="26">
        <x:f t="shared" si="273"/>
        <x:v>0</x:v>
      </x:c>
      <x:c r="W1370" s="73" t="e">
        <x:f t="shared" si="274"/>
        <x:v>#VALUE!</x:v>
      </x:c>
      <x:c r="X1370" s="74" t="e">
        <x:f t="shared" si="275"/>
        <x:v>#VALUE!</x:v>
      </x:c>
      <x:c r="Y1370" s="68" t="e">
        <x:f t="shared" si="276"/>
        <x:v>#VALUE!</x:v>
      </x:c>
      <x:c r="Z1370" s="68" t="e">
        <x:f t="shared" si="277"/>
        <x:v>#VALUE!</x:v>
      </x:c>
    </x:row>
    <x:row r="1371" spans="1:29" s="26" customFormat="1">
      <x:c r="A1371" s="118">
        <x:v>97</x:v>
      </x:c>
      <x:c r="B1371" s="118"/>
      <x:c r="C1371" s="113">
        <x:v>11</x:v>
      </x:c>
      <x:c r="D1371" s="210" t="s">
        <x:v>1564</x:v>
      </x:c>
      <x:c r="E1371" s="210" t="s">
        <x:v>95</x:v>
      </x:c>
      <x:c r="F1371" s="20" t="s">
        <x:v>1435</x:v>
      </x:c>
      <x:c r="G1371" s="158" t="e">
        <x:f t="shared" ref="G1371:I1402" si="278">SUMIFS(U:U,$D:$D,$D1371,$C:$C,$C1371-1)</x:f>
        <x:v>#VALUE!</x:v>
      </x:c>
      <x:c r="H1371" s="284">
        <x:f t="shared" si="278"/>
        <x:v>0</x:v>
      </x:c>
      <x:c r="I1371" s="285" t="e">
        <x:f t="shared" si="278"/>
        <x:v>#VALUE!</x:v>
      </x:c>
      <x:c r="J1371" s="106" t="e">
        <x:v>#VALUE!</x:v>
      </x:c>
      <x:c r="K1371" s="73" t="e">
        <x:v>#VALUE!</x:v>
      </x:c>
      <x:c r="L1371" s="68" t="e">
        <x:v>#VALUE!</x:v>
      </x:c>
      <x:c r="M1371" s="73" t="e">
        <x:v>#VALUE!</x:v>
      </x:c>
      <x:c r="N1371" s="159">
        <x:v>0</x:v>
      </x:c>
      <x:c r="O1371" s="106" t="e">
        <x:v>#VALUE!</x:v>
      </x:c>
      <x:c r="P1371" s="73" t="e">
        <x:f t="shared" si="270"/>
        <x:v>#VALUE!</x:v>
      </x:c>
      <x:c r="Q1371" s="68" t="e">
        <x:v>#VALUE!</x:v>
      </x:c>
      <x:c r="R1371" s="73" t="e">
        <x:f t="shared" si="271"/>
        <x:v>#VALUE!</x:v>
      </x:c>
      <x:c r="S1371" s="68" t="e">
        <x:v>#VALUE!</x:v>
      </x:c>
      <x:c r="T1371" s="73" t="e">
        <x:f t="shared" si="272"/>
        <x:v>#VALUE!</x:v>
      </x:c>
      <x:c r="U1371" s="26" t="e">
        <x:v>#VALUE!</x:v>
      </x:c>
      <x:c r="V1371" s="26">
        <x:f t="shared" si="273"/>
        <x:v>0</x:v>
      </x:c>
      <x:c r="W1371" s="73" t="e">
        <x:f t="shared" si="274"/>
        <x:v>#VALUE!</x:v>
      </x:c>
      <x:c r="X1371" s="74" t="e">
        <x:f t="shared" si="275"/>
        <x:v>#VALUE!</x:v>
      </x:c>
      <x:c r="Y1371" s="68" t="e">
        <x:f t="shared" si="276"/>
        <x:v>#VALUE!</x:v>
      </x:c>
      <x:c r="Z1371" s="68" t="e">
        <x:f t="shared" si="277"/>
        <x:v>#VALUE!</x:v>
      </x:c>
    </x:row>
    <x:row r="1372" spans="1:29" s="26" customFormat="1">
      <x:c r="A1372" s="118">
        <x:v>98</x:v>
      </x:c>
      <x:c r="B1372" s="118"/>
      <x:c r="C1372" s="113">
        <x:v>11</x:v>
      </x:c>
      <x:c r="D1372" s="210" t="s">
        <x:v>1407</x:v>
      </x:c>
      <x:c r="E1372" s="210" t="s">
        <x:v>84</x:v>
      </x:c>
      <x:c r="F1372" s="20" t="s">
        <x:v>1420</x:v>
      </x:c>
      <x:c r="G1372" s="158" t="e">
        <x:f t="shared" si="278"/>
        <x:v>#VALUE!</x:v>
      </x:c>
      <x:c r="H1372" s="284">
        <x:f t="shared" si="278"/>
        <x:v>0</x:v>
      </x:c>
      <x:c r="I1372" s="285" t="e">
        <x:f t="shared" si="278"/>
        <x:v>#VALUE!</x:v>
      </x:c>
      <x:c r="J1372" s="106" t="e">
        <x:v>#VALUE!</x:v>
      </x:c>
      <x:c r="K1372" s="73" t="e">
        <x:v>#VALUE!</x:v>
      </x:c>
      <x:c r="L1372" s="68" t="e">
        <x:v>#VALUE!</x:v>
      </x:c>
      <x:c r="M1372" s="73" t="e">
        <x:v>#VALUE!</x:v>
      </x:c>
      <x:c r="N1372" s="159">
        <x:v>0</x:v>
      </x:c>
      <x:c r="O1372" s="106" t="e">
        <x:v>#VALUE!</x:v>
      </x:c>
      <x:c r="P1372" s="73" t="e">
        <x:f t="shared" si="270"/>
        <x:v>#VALUE!</x:v>
      </x:c>
      <x:c r="Q1372" s="68" t="e">
        <x:v>#VALUE!</x:v>
      </x:c>
      <x:c r="R1372" s="73" t="e">
        <x:f t="shared" si="271"/>
        <x:v>#VALUE!</x:v>
      </x:c>
      <x:c r="S1372" s="68" t="e">
        <x:v>#VALUE!</x:v>
      </x:c>
      <x:c r="T1372" s="73" t="e">
        <x:f t="shared" si="272"/>
        <x:v>#VALUE!</x:v>
      </x:c>
      <x:c r="U1372" s="26" t="e">
        <x:v>#VALUE!</x:v>
      </x:c>
      <x:c r="V1372" s="26">
        <x:f t="shared" si="273"/>
        <x:v>0</x:v>
      </x:c>
      <x:c r="W1372" s="73" t="e">
        <x:f t="shared" si="274"/>
        <x:v>#VALUE!</x:v>
      </x:c>
      <x:c r="X1372" s="74" t="e">
        <x:f t="shared" si="275"/>
        <x:v>#VALUE!</x:v>
      </x:c>
      <x:c r="Y1372" s="68" t="e">
        <x:f t="shared" si="276"/>
        <x:v>#VALUE!</x:v>
      </x:c>
      <x:c r="Z1372" s="68" t="e">
        <x:f t="shared" si="277"/>
        <x:v>#VALUE!</x:v>
      </x:c>
    </x:row>
    <x:row r="1373" spans="1:29">
      <x:c r="A1373" s="118">
        <x:v>99</x:v>
      </x:c>
      <x:c r="B1373" s="118"/>
      <x:c r="C1373" s="113">
        <x:v>11</x:v>
      </x:c>
      <x:c r="D1373" s="210" t="s">
        <x:v>1424</x:v>
      </x:c>
      <x:c r="E1373" s="210" t="s">
        <x:v>84</x:v>
      </x:c>
      <x:c r="F1373" s="20" t="s">
        <x:v>1420</x:v>
      </x:c>
      <x:c r="G1373" s="158" t="e">
        <x:f t="shared" si="278"/>
        <x:v>#VALUE!</x:v>
      </x:c>
      <x:c r="H1373" s="284">
        <x:f t="shared" si="278"/>
        <x:v>0</x:v>
      </x:c>
      <x:c r="I1373" s="285" t="e">
        <x:f t="shared" si="278"/>
        <x:v>#VALUE!</x:v>
      </x:c>
      <x:c r="J1373" s="106" t="e">
        <x:v>#VALUE!</x:v>
      </x:c>
      <x:c r="K1373" s="73" t="e">
        <x:v>#VALUE!</x:v>
      </x:c>
      <x:c r="L1373" s="68" t="e">
        <x:v>#VALUE!</x:v>
      </x:c>
      <x:c r="M1373" s="73" t="e">
        <x:v>#VALUE!</x:v>
      </x:c>
      <x:c r="N1373" s="159">
        <x:v>0</x:v>
      </x:c>
      <x:c r="O1373" s="106" t="e">
        <x:v>#VALUE!</x:v>
      </x:c>
      <x:c r="P1373" s="73" t="e">
        <x:f t="shared" si="270"/>
        <x:v>#VALUE!</x:v>
      </x:c>
      <x:c r="Q1373" s="68" t="e">
        <x:v>#VALUE!</x:v>
      </x:c>
      <x:c r="R1373" s="73" t="e">
        <x:f t="shared" si="271"/>
        <x:v>#VALUE!</x:v>
      </x:c>
      <x:c r="S1373" s="68" t="e">
        <x:v>#VALUE!</x:v>
      </x:c>
      <x:c r="T1373" s="73" t="e">
        <x:f t="shared" si="272"/>
        <x:v>#VALUE!</x:v>
      </x:c>
      <x:c r="U1373" s="26" t="e">
        <x:v>#VALUE!</x:v>
      </x:c>
      <x:c r="V1373" s="26">
        <x:f t="shared" si="273"/>
        <x:v>0</x:v>
      </x:c>
      <x:c r="W1373" s="73" t="e">
        <x:f t="shared" si="274"/>
        <x:v>#VALUE!</x:v>
      </x:c>
      <x:c r="X1373" s="74" t="e">
        <x:f t="shared" si="275"/>
        <x:v>#VALUE!</x:v>
      </x:c>
      <x:c r="Y1373" s="68" t="e">
        <x:f t="shared" si="276"/>
        <x:v>#VALUE!</x:v>
      </x:c>
      <x:c r="Z1373" s="68" t="e">
        <x:f t="shared" si="277"/>
        <x:v>#VALUE!</x:v>
      </x:c>
    </x:row>
    <x:row r="1374" spans="1:29" s="26" customFormat="1" ht="16.149999999999999" customHeight="1">
      <x:c r="A1374" s="118">
        <x:v>100</x:v>
      </x:c>
      <x:c r="B1374" s="118"/>
      <x:c r="C1374" s="113">
        <x:v>11</x:v>
      </x:c>
      <x:c r="D1374" s="210" t="s">
        <x:v>1565</x:v>
      </x:c>
      <x:c r="E1374" s="210" t="s">
        <x:v>95</x:v>
      </x:c>
      <x:c r="F1374" s="20" t="s">
        <x:v>1435</x:v>
      </x:c>
      <x:c r="G1374" s="158" t="e">
        <x:f t="shared" si="278"/>
        <x:v>#VALUE!</x:v>
      </x:c>
      <x:c r="H1374" s="284">
        <x:f t="shared" si="278"/>
        <x:v>0</x:v>
      </x:c>
      <x:c r="I1374" s="285" t="e">
        <x:f t="shared" si="278"/>
        <x:v>#VALUE!</x:v>
      </x:c>
      <x:c r="J1374" s="106" t="e">
        <x:v>#VALUE!</x:v>
      </x:c>
      <x:c r="K1374" s="73" t="e">
        <x:v>#VALUE!</x:v>
      </x:c>
      <x:c r="L1374" s="68" t="e">
        <x:v>#VALUE!</x:v>
      </x:c>
      <x:c r="M1374" s="73" t="e">
        <x:v>#VALUE!</x:v>
      </x:c>
      <x:c r="N1374" s="159">
        <x:v>0</x:v>
      </x:c>
      <x:c r="O1374" s="106" t="e">
        <x:v>#VALUE!</x:v>
      </x:c>
      <x:c r="P1374" s="73" t="e">
        <x:f t="shared" si="270"/>
        <x:v>#VALUE!</x:v>
      </x:c>
      <x:c r="Q1374" s="68" t="e">
        <x:v>#VALUE!</x:v>
      </x:c>
      <x:c r="R1374" s="73" t="e">
        <x:f t="shared" si="271"/>
        <x:v>#VALUE!</x:v>
      </x:c>
      <x:c r="S1374" s="68" t="e">
        <x:v>#VALUE!</x:v>
      </x:c>
      <x:c r="T1374" s="73" t="e">
        <x:f t="shared" si="272"/>
        <x:v>#VALUE!</x:v>
      </x:c>
      <x:c r="U1374" s="26" t="e">
        <x:v>#VALUE!</x:v>
      </x:c>
      <x:c r="V1374" s="26">
        <x:f t="shared" si="273"/>
        <x:v>0</x:v>
      </x:c>
      <x:c r="W1374" s="73" t="e">
        <x:f t="shared" si="274"/>
        <x:v>#VALUE!</x:v>
      </x:c>
      <x:c r="X1374" s="74" t="e">
        <x:f t="shared" si="275"/>
        <x:v>#VALUE!</x:v>
      </x:c>
      <x:c r="Y1374" s="68" t="e">
        <x:f t="shared" si="276"/>
        <x:v>#VALUE!</x:v>
      </x:c>
      <x:c r="Z1374" s="68" t="e">
        <x:f t="shared" si="277"/>
        <x:v>#VALUE!</x:v>
      </x:c>
    </x:row>
    <x:row r="1375" spans="1:29" s="26" customFormat="1" ht="16.149999999999999" customHeight="1">
      <x:c r="A1375" s="118">
        <x:v>101</x:v>
      </x:c>
      <x:c r="B1375" s="118"/>
      <x:c r="C1375" s="113">
        <x:v>11</x:v>
      </x:c>
      <x:c r="D1375" s="210" t="s">
        <x:v>1408</x:v>
      </x:c>
      <x:c r="E1375" s="210" t="s">
        <x:v>84</x:v>
      </x:c>
      <x:c r="F1375" s="20" t="s">
        <x:v>1420</x:v>
      </x:c>
      <x:c r="G1375" s="158" t="e">
        <x:f t="shared" si="278"/>
        <x:v>#VALUE!</x:v>
      </x:c>
      <x:c r="H1375" s="284">
        <x:f t="shared" si="278"/>
        <x:v>0</x:v>
      </x:c>
      <x:c r="I1375" s="285" t="e">
        <x:f t="shared" si="278"/>
        <x:v>#VALUE!</x:v>
      </x:c>
      <x:c r="J1375" s="106" t="e">
        <x:v>#VALUE!</x:v>
      </x:c>
      <x:c r="K1375" s="73" t="e">
        <x:v>#VALUE!</x:v>
      </x:c>
      <x:c r="L1375" s="68" t="e">
        <x:v>#VALUE!</x:v>
      </x:c>
      <x:c r="M1375" s="73" t="e">
        <x:v>#VALUE!</x:v>
      </x:c>
      <x:c r="N1375" s="159">
        <x:v>0</x:v>
      </x:c>
      <x:c r="O1375" s="106" t="e">
        <x:v>#VALUE!</x:v>
      </x:c>
      <x:c r="P1375" s="73" t="e">
        <x:f t="shared" si="270"/>
        <x:v>#VALUE!</x:v>
      </x:c>
      <x:c r="Q1375" s="68" t="e">
        <x:v>#VALUE!</x:v>
      </x:c>
      <x:c r="R1375" s="73" t="e">
        <x:f t="shared" si="271"/>
        <x:v>#VALUE!</x:v>
      </x:c>
      <x:c r="S1375" s="68" t="e">
        <x:v>#VALUE!</x:v>
      </x:c>
      <x:c r="T1375" s="73" t="e">
        <x:f t="shared" si="272"/>
        <x:v>#VALUE!</x:v>
      </x:c>
      <x:c r="U1375" s="26" t="e">
        <x:v>#VALUE!</x:v>
      </x:c>
      <x:c r="V1375" s="26">
        <x:f t="shared" si="273"/>
        <x:v>0</x:v>
      </x:c>
      <x:c r="W1375" s="73" t="e">
        <x:f t="shared" si="274"/>
        <x:v>#VALUE!</x:v>
      </x:c>
      <x:c r="X1375" s="74" t="e">
        <x:f t="shared" si="275"/>
        <x:v>#VALUE!</x:v>
      </x:c>
      <x:c r="Y1375" s="68" t="e">
        <x:f t="shared" si="276"/>
        <x:v>#VALUE!</x:v>
      </x:c>
      <x:c r="Z1375" s="68" t="e">
        <x:f t="shared" si="277"/>
        <x:v>#VALUE!</x:v>
      </x:c>
    </x:row>
    <x:row r="1376" spans="1:29" s="26" customFormat="1" ht="16.149999999999999" customHeight="1">
      <x:c r="A1376" s="118">
        <x:v>102</x:v>
      </x:c>
      <x:c r="B1376" s="118"/>
      <x:c r="C1376" s="113">
        <x:v>11</x:v>
      </x:c>
      <x:c r="D1376" s="210" t="s">
        <x:v>1430</x:v>
      </x:c>
      <x:c r="E1376" s="210" t="s">
        <x:v>84</x:v>
      </x:c>
      <x:c r="F1376" s="20" t="s">
        <x:v>1420</x:v>
      </x:c>
      <x:c r="G1376" s="158" t="e">
        <x:f t="shared" si="278"/>
        <x:v>#VALUE!</x:v>
      </x:c>
      <x:c r="H1376" s="284">
        <x:f t="shared" si="278"/>
        <x:v>0</x:v>
      </x:c>
      <x:c r="I1376" s="285" t="e">
        <x:f t="shared" si="278"/>
        <x:v>#VALUE!</x:v>
      </x:c>
      <x:c r="J1376" s="106" t="e">
        <x:v>#VALUE!</x:v>
      </x:c>
      <x:c r="K1376" s="73" t="e">
        <x:v>#VALUE!</x:v>
      </x:c>
      <x:c r="L1376" s="68" t="e">
        <x:v>#VALUE!</x:v>
      </x:c>
      <x:c r="M1376" s="73" t="e">
        <x:v>#VALUE!</x:v>
      </x:c>
      <x:c r="N1376" s="159">
        <x:v>0</x:v>
      </x:c>
      <x:c r="O1376" s="106" t="e">
        <x:v>#VALUE!</x:v>
      </x:c>
      <x:c r="P1376" s="73" t="e">
        <x:f t="shared" si="270"/>
        <x:v>#VALUE!</x:v>
      </x:c>
      <x:c r="Q1376" s="68" t="e">
        <x:v>#VALUE!</x:v>
      </x:c>
      <x:c r="R1376" s="73" t="e">
        <x:f t="shared" si="271"/>
        <x:v>#VALUE!</x:v>
      </x:c>
      <x:c r="S1376" s="68" t="e">
        <x:v>#VALUE!</x:v>
      </x:c>
      <x:c r="T1376" s="73" t="e">
        <x:f t="shared" si="272"/>
        <x:v>#VALUE!</x:v>
      </x:c>
      <x:c r="U1376" s="26" t="e">
        <x:v>#VALUE!</x:v>
      </x:c>
      <x:c r="V1376" s="26">
        <x:f t="shared" si="273"/>
        <x:v>0</x:v>
      </x:c>
      <x:c r="W1376" s="73" t="e">
        <x:f t="shared" si="274"/>
        <x:v>#VALUE!</x:v>
      </x:c>
      <x:c r="X1376" s="74" t="e">
        <x:f t="shared" si="275"/>
        <x:v>#VALUE!</x:v>
      </x:c>
      <x:c r="Y1376" s="68" t="e">
        <x:f t="shared" si="276"/>
        <x:v>#VALUE!</x:v>
      </x:c>
      <x:c r="Z1376" s="68" t="e">
        <x:f t="shared" si="277"/>
        <x:v>#VALUE!</x:v>
      </x:c>
      <x:c r="AC1376" t="s">
        <x:v>1724</x:v>
      </x:c>
    </x:row>
    <x:row r="1377" spans="1:26" s="26" customFormat="1" ht="16.149999999999999" customHeight="1">
      <x:c r="A1377" s="118">
        <x:v>103</x:v>
      </x:c>
      <x:c r="B1377" s="118"/>
      <x:c r="C1377" s="113">
        <x:v>11</x:v>
      </x:c>
      <x:c r="D1377" s="210" t="s">
        <x:v>1623</x:v>
      </x:c>
      <x:c r="E1377" s="210" t="s">
        <x:v>95</x:v>
      </x:c>
      <x:c r="F1377" s="20" t="s">
        <x:v>1624</x:v>
      </x:c>
      <x:c r="G1377" s="158" t="e">
        <x:f t="shared" si="278"/>
        <x:v>#VALUE!</x:v>
      </x:c>
      <x:c r="H1377" s="284">
        <x:f t="shared" si="278"/>
        <x:v>0</x:v>
      </x:c>
      <x:c r="I1377" s="285" t="e">
        <x:f t="shared" si="278"/>
        <x:v>#VALUE!</x:v>
      </x:c>
      <x:c r="J1377" s="106" t="e">
        <x:v>#VALUE!</x:v>
      </x:c>
      <x:c r="K1377" s="73" t="e">
        <x:v>#VALUE!</x:v>
      </x:c>
      <x:c r="L1377" s="68" t="e">
        <x:v>#VALUE!</x:v>
      </x:c>
      <x:c r="M1377" s="73" t="e">
        <x:v>#VALUE!</x:v>
      </x:c>
      <x:c r="N1377" s="159">
        <x:v>0</x:v>
      </x:c>
      <x:c r="O1377" s="106" t="e">
        <x:v>#VALUE!</x:v>
      </x:c>
      <x:c r="P1377" s="73" t="e">
        <x:f t="shared" si="270"/>
        <x:v>#VALUE!</x:v>
      </x:c>
      <x:c r="Q1377" s="68" t="e">
        <x:v>#VALUE!</x:v>
      </x:c>
      <x:c r="R1377" s="73" t="e">
        <x:f t="shared" si="271"/>
        <x:v>#VALUE!</x:v>
      </x:c>
      <x:c r="S1377" s="68" t="e">
        <x:v>#VALUE!</x:v>
      </x:c>
      <x:c r="T1377" s="73" t="e">
        <x:f t="shared" si="272"/>
        <x:v>#VALUE!</x:v>
      </x:c>
      <x:c r="U1377" s="26" t="e">
        <x:v>#VALUE!</x:v>
      </x:c>
      <x:c r="V1377" s="26">
        <x:f t="shared" si="273"/>
        <x:v>0</x:v>
      </x:c>
      <x:c r="W1377" s="73" t="e">
        <x:f t="shared" si="274"/>
        <x:v>#VALUE!</x:v>
      </x:c>
      <x:c r="X1377" s="74" t="e">
        <x:f t="shared" si="275"/>
        <x:v>#VALUE!</x:v>
      </x:c>
      <x:c r="Y1377" s="68" t="e">
        <x:f t="shared" si="276"/>
        <x:v>#VALUE!</x:v>
      </x:c>
      <x:c r="Z1377" s="68" t="e">
        <x:f t="shared" si="277"/>
        <x:v>#VALUE!</x:v>
      </x:c>
    </x:row>
    <x:row r="1378" spans="1:26" s="26" customFormat="1" ht="16.149999999999999" customHeight="1">
      <x:c r="A1378" s="118">
        <x:v>104</x:v>
      </x:c>
      <x:c r="B1378" s="118"/>
      <x:c r="C1378" s="113">
        <x:v>11</x:v>
      </x:c>
      <x:c r="D1378" s="210" t="s">
        <x:v>1404</x:v>
      </x:c>
      <x:c r="E1378" s="210" t="s">
        <x:v>95</x:v>
      </x:c>
      <x:c r="F1378" s="20" t="s">
        <x:v>1624</x:v>
      </x:c>
      <x:c r="G1378" s="158" t="e">
        <x:f t="shared" si="278"/>
        <x:v>#VALUE!</x:v>
      </x:c>
      <x:c r="H1378" s="284">
        <x:f t="shared" si="278"/>
        <x:v>0</x:v>
      </x:c>
      <x:c r="I1378" s="285" t="e">
        <x:f t="shared" si="278"/>
        <x:v>#VALUE!</x:v>
      </x:c>
      <x:c r="J1378" s="106" t="e">
        <x:v>#VALUE!</x:v>
      </x:c>
      <x:c r="K1378" s="73" t="e">
        <x:v>#VALUE!</x:v>
      </x:c>
      <x:c r="L1378" s="68" t="e">
        <x:v>#VALUE!</x:v>
      </x:c>
      <x:c r="M1378" s="73" t="e">
        <x:v>#VALUE!</x:v>
      </x:c>
      <x:c r="N1378" s="159">
        <x:v>0</x:v>
      </x:c>
      <x:c r="O1378" s="106" t="e">
        <x:v>#VALUE!</x:v>
      </x:c>
      <x:c r="P1378" s="73" t="e">
        <x:f t="shared" si="270"/>
        <x:v>#VALUE!</x:v>
      </x:c>
      <x:c r="Q1378" s="68" t="e">
        <x:v>#VALUE!</x:v>
      </x:c>
      <x:c r="R1378" s="73" t="e">
        <x:f t="shared" si="271"/>
        <x:v>#VALUE!</x:v>
      </x:c>
      <x:c r="S1378" s="68" t="e">
        <x:v>#VALUE!</x:v>
      </x:c>
      <x:c r="T1378" s="73" t="e">
        <x:f t="shared" si="272"/>
        <x:v>#VALUE!</x:v>
      </x:c>
      <x:c r="U1378" s="26" t="e">
        <x:v>#VALUE!</x:v>
      </x:c>
      <x:c r="V1378" s="26">
        <x:f t="shared" si="273"/>
        <x:v>0</x:v>
      </x:c>
      <x:c r="W1378" s="73" t="e">
        <x:f t="shared" si="274"/>
        <x:v>#VALUE!</x:v>
      </x:c>
      <x:c r="X1378" s="74" t="e">
        <x:f t="shared" si="275"/>
        <x:v>#VALUE!</x:v>
      </x:c>
      <x:c r="Y1378" s="68" t="e">
        <x:f t="shared" si="276"/>
        <x:v>#VALUE!</x:v>
      </x:c>
      <x:c r="Z1378" s="68" t="e">
        <x:f t="shared" si="277"/>
        <x:v>#VALUE!</x:v>
      </x:c>
    </x:row>
    <x:row r="1379" spans="1:26" s="26" customFormat="1" ht="16.149999999999999" customHeight="1">
      <x:c r="A1379" s="118">
        <x:v>105</x:v>
      </x:c>
      <x:c r="B1379" s="118"/>
      <x:c r="C1379" s="113">
        <x:v>11</x:v>
      </x:c>
      <x:c r="D1379" s="210" t="s">
        <x:v>1439</x:v>
      </x:c>
      <x:c r="E1379" s="210" t="s">
        <x:v>84</x:v>
      </x:c>
      <x:c r="F1379" s="20" t="s">
        <x:v>53</x:v>
      </x:c>
      <x:c r="G1379" s="158" t="e">
        <x:f t="shared" si="278"/>
        <x:v>#VALUE!</x:v>
      </x:c>
      <x:c r="H1379" s="284">
        <x:f t="shared" si="278"/>
        <x:v>0</x:v>
      </x:c>
      <x:c r="I1379" s="285" t="e">
        <x:f t="shared" si="278"/>
        <x:v>#VALUE!</x:v>
      </x:c>
      <x:c r="J1379" s="106" t="e">
        <x:v>#VALUE!</x:v>
      </x:c>
      <x:c r="K1379" s="73" t="e">
        <x:v>#VALUE!</x:v>
      </x:c>
      <x:c r="L1379" s="68" t="e">
        <x:v>#VALUE!</x:v>
      </x:c>
      <x:c r="M1379" s="73" t="e">
        <x:v>#VALUE!</x:v>
      </x:c>
      <x:c r="N1379" s="159">
        <x:v>0</x:v>
      </x:c>
      <x:c r="O1379" s="106" t="e">
        <x:v>#VALUE!</x:v>
      </x:c>
      <x:c r="P1379" s="73" t="e">
        <x:f t="shared" si="270"/>
        <x:v>#VALUE!</x:v>
      </x:c>
      <x:c r="Q1379" s="68" t="e">
        <x:v>#VALUE!</x:v>
      </x:c>
      <x:c r="R1379" s="73" t="e">
        <x:f t="shared" si="271"/>
        <x:v>#VALUE!</x:v>
      </x:c>
      <x:c r="S1379" s="68" t="e">
        <x:v>#VALUE!</x:v>
      </x:c>
      <x:c r="T1379" s="73" t="e">
        <x:f t="shared" si="272"/>
        <x:v>#VALUE!</x:v>
      </x:c>
      <x:c r="U1379" s="26" t="e">
        <x:v>#VALUE!</x:v>
      </x:c>
      <x:c r="V1379" s="26">
        <x:f t="shared" si="273"/>
        <x:v>0</x:v>
      </x:c>
      <x:c r="W1379" s="73" t="e">
        <x:f t="shared" si="274"/>
        <x:v>#VALUE!</x:v>
      </x:c>
      <x:c r="X1379" s="74" t="e">
        <x:f t="shared" si="275"/>
        <x:v>#VALUE!</x:v>
      </x:c>
      <x:c r="Y1379" s="68" t="e">
        <x:f t="shared" si="276"/>
        <x:v>#VALUE!</x:v>
      </x:c>
      <x:c r="Z1379" s="68" t="e">
        <x:f t="shared" si="277"/>
        <x:v>#VALUE!</x:v>
      </x:c>
    </x:row>
    <x:row r="1380" spans="1:26" s="26" customFormat="1" ht="16.149999999999999" customHeight="1">
      <x:c r="A1380" s="118">
        <x:v>106</x:v>
      </x:c>
      <x:c r="B1380" s="118"/>
      <x:c r="C1380" s="113">
        <x:v>11</x:v>
      </x:c>
      <x:c r="D1380" s="210" t="s">
        <x:v>1631</x:v>
      </x:c>
      <x:c r="E1380" s="210" t="s">
        <x:v>95</x:v>
      </x:c>
      <x:c r="F1380" s="20" t="s">
        <x:v>1440</x:v>
      </x:c>
      <x:c r="G1380" s="158" t="e">
        <x:f t="shared" si="278"/>
        <x:v>#VALUE!</x:v>
      </x:c>
      <x:c r="H1380" s="284">
        <x:f t="shared" si="278"/>
        <x:v>0</x:v>
      </x:c>
      <x:c r="I1380" s="285" t="e">
        <x:f t="shared" si="278"/>
        <x:v>#VALUE!</x:v>
      </x:c>
      <x:c r="J1380" s="106" t="e">
        <x:v>#VALUE!</x:v>
      </x:c>
      <x:c r="K1380" s="73" t="e">
        <x:v>#VALUE!</x:v>
      </x:c>
      <x:c r="L1380" s="68" t="e">
        <x:v>#VALUE!</x:v>
      </x:c>
      <x:c r="M1380" s="73" t="e">
        <x:v>#VALUE!</x:v>
      </x:c>
      <x:c r="N1380" s="159">
        <x:v>0</x:v>
      </x:c>
      <x:c r="O1380" s="106" t="e">
        <x:v>#VALUE!</x:v>
      </x:c>
      <x:c r="P1380" s="73" t="e">
        <x:f t="shared" si="270"/>
        <x:v>#VALUE!</x:v>
      </x:c>
      <x:c r="Q1380" s="68" t="e">
        <x:v>#VALUE!</x:v>
      </x:c>
      <x:c r="R1380" s="73" t="e">
        <x:f t="shared" si="271"/>
        <x:v>#VALUE!</x:v>
      </x:c>
      <x:c r="S1380" s="68" t="e">
        <x:v>#VALUE!</x:v>
      </x:c>
      <x:c r="T1380" s="73" t="e">
        <x:f t="shared" si="272"/>
        <x:v>#VALUE!</x:v>
      </x:c>
      <x:c r="U1380" s="26" t="e">
        <x:v>#VALUE!</x:v>
      </x:c>
      <x:c r="V1380" s="26">
        <x:f t="shared" si="273"/>
        <x:v>0</x:v>
      </x:c>
      <x:c r="W1380" s="73" t="e">
        <x:f t="shared" si="274"/>
        <x:v>#VALUE!</x:v>
      </x:c>
      <x:c r="X1380" s="74" t="e">
        <x:f t="shared" si="275"/>
        <x:v>#VALUE!</x:v>
      </x:c>
      <x:c r="Y1380" s="68" t="e">
        <x:f t="shared" si="276"/>
        <x:v>#VALUE!</x:v>
      </x:c>
      <x:c r="Z1380" s="68" t="e">
        <x:f t="shared" si="277"/>
        <x:v>#VALUE!</x:v>
      </x:c>
    </x:row>
    <x:row r="1381" spans="1:26" s="26" customFormat="1" ht="16.149999999999999" customHeight="1">
      <x:c r="A1381" s="118">
        <x:v>107</x:v>
      </x:c>
      <x:c r="B1381" s="118"/>
      <x:c r="C1381" s="113">
        <x:v>11</x:v>
      </x:c>
      <x:c r="D1381" s="210" t="s">
        <x:v>1658</x:v>
      </x:c>
      <x:c r="E1381" s="210" t="s">
        <x:v>1510</x:v>
      </x:c>
      <x:c r="F1381" s="20" t="s">
        <x:v>1659</x:v>
      </x:c>
      <x:c r="G1381" s="158" t="e">
        <x:f t="shared" si="278"/>
        <x:v>#VALUE!</x:v>
      </x:c>
      <x:c r="H1381" s="284">
        <x:f t="shared" si="278"/>
        <x:v>0</x:v>
      </x:c>
      <x:c r="I1381" s="285" t="e">
        <x:f t="shared" si="278"/>
        <x:v>#VALUE!</x:v>
      </x:c>
      <x:c r="J1381" s="106" t="e">
        <x:v>#VALUE!</x:v>
      </x:c>
      <x:c r="K1381" s="73" t="e">
        <x:v>#VALUE!</x:v>
      </x:c>
      <x:c r="L1381" s="68" t="e">
        <x:v>#VALUE!</x:v>
      </x:c>
      <x:c r="M1381" s="73" t="e">
        <x:v>#VALUE!</x:v>
      </x:c>
      <x:c r="N1381" s="159">
        <x:v>0</x:v>
      </x:c>
      <x:c r="O1381" s="106" t="e">
        <x:v>#VALUE!</x:v>
      </x:c>
      <x:c r="P1381" s="73" t="e">
        <x:f t="shared" si="270"/>
        <x:v>#VALUE!</x:v>
      </x:c>
      <x:c r="Q1381" s="68" t="e">
        <x:v>#VALUE!</x:v>
      </x:c>
      <x:c r="R1381" s="73" t="e">
        <x:f t="shared" si="271"/>
        <x:v>#VALUE!</x:v>
      </x:c>
      <x:c r="S1381" s="68" t="e">
        <x:v>#VALUE!</x:v>
      </x:c>
      <x:c r="T1381" s="73" t="e">
        <x:f t="shared" si="272"/>
        <x:v>#VALUE!</x:v>
      </x:c>
      <x:c r="U1381" s="26" t="e">
        <x:v>#VALUE!</x:v>
      </x:c>
      <x:c r="V1381" s="26">
        <x:f t="shared" si="273"/>
        <x:v>0</x:v>
      </x:c>
      <x:c r="W1381" s="73" t="e">
        <x:f t="shared" si="274"/>
        <x:v>#VALUE!</x:v>
      </x:c>
      <x:c r="X1381" s="74" t="e">
        <x:f t="shared" si="275"/>
        <x:v>#VALUE!</x:v>
      </x:c>
      <x:c r="Y1381" s="68" t="e">
        <x:f t="shared" si="276"/>
        <x:v>#VALUE!</x:v>
      </x:c>
      <x:c r="Z1381" s="68" t="e">
        <x:f t="shared" si="277"/>
        <x:v>#VALUE!</x:v>
      </x:c>
    </x:row>
    <x:row r="1382" spans="1:26" s="26" customFormat="1" ht="16.149999999999999" customHeight="1">
      <x:c r="A1382" s="118">
        <x:v>108</x:v>
      </x:c>
      <x:c r="B1382" s="118"/>
      <x:c r="C1382" s="113">
        <x:v>11</x:v>
      </x:c>
      <x:c r="D1382" s="210" t="s">
        <x:v>85</x:v>
      </x:c>
      <x:c r="E1382" s="210" t="s">
        <x:v>123</x:v>
      </x:c>
      <x:c r="F1382" s="20" t="s">
        <x:v>87</x:v>
      </x:c>
      <x:c r="G1382" s="158" t="e">
        <x:f t="shared" si="278"/>
        <x:v>#VALUE!</x:v>
      </x:c>
      <x:c r="H1382" s="284">
        <x:f t="shared" si="278"/>
        <x:v>34.549243300000001</x:v>
      </x:c>
      <x:c r="I1382" s="285" t="e">
        <x:f t="shared" si="278"/>
        <x:v>#VALUE!</x:v>
      </x:c>
      <x:c r="J1382" s="106" t="e">
        <x:v>#VALUE!</x:v>
      </x:c>
      <x:c r="K1382" s="73" t="e">
        <x:v>#VALUE!</x:v>
      </x:c>
      <x:c r="L1382" s="68" t="e">
        <x:v>#VALUE!</x:v>
      </x:c>
      <x:c r="M1382" s="73" t="e">
        <x:v>#VALUE!</x:v>
      </x:c>
      <x:c r="N1382" s="159">
        <x:v>34.549243300000001</x:v>
      </x:c>
      <x:c r="O1382" s="106" t="e">
        <x:v>#VALUE!</x:v>
      </x:c>
      <x:c r="P1382" s="73" t="e">
        <x:f t="shared" si="270"/>
        <x:v>#VALUE!</x:v>
      </x:c>
      <x:c r="Q1382" s="68" t="e">
        <x:v>#VALUE!</x:v>
      </x:c>
      <x:c r="R1382" s="73" t="e">
        <x:f t="shared" si="271"/>
        <x:v>#VALUE!</x:v>
      </x:c>
      <x:c r="S1382" s="68" t="e">
        <x:v>#VALUE!</x:v>
      </x:c>
      <x:c r="T1382" s="73" t="e">
        <x:f t="shared" si="272"/>
        <x:v>#VALUE!</x:v>
      </x:c>
      <x:c r="U1382" s="26" t="e">
        <x:v>#VALUE!</x:v>
      </x:c>
      <x:c r="V1382" s="26">
        <x:f t="shared" si="273"/>
        <x:v>34.549243300000001</x:v>
      </x:c>
      <x:c r="W1382" s="73" t="e">
        <x:f t="shared" si="274"/>
        <x:v>#VALUE!</x:v>
      </x:c>
      <x:c r="X1382" s="74" t="e">
        <x:f t="shared" si="275"/>
        <x:v>#VALUE!</x:v>
      </x:c>
      <x:c r="Y1382" s="68" t="e">
        <x:f t="shared" si="276"/>
        <x:v>#VALUE!</x:v>
      </x:c>
      <x:c r="Z1382" s="68" t="e">
        <x:f t="shared" si="277"/>
        <x:v>#VALUE!</x:v>
      </x:c>
    </x:row>
    <x:row r="1383" spans="1:26" s="26" customFormat="1" ht="16.149999999999999" customHeight="1">
      <x:c r="A1383" s="118">
        <x:v>109</x:v>
      </x:c>
      <x:c r="B1383" s="118"/>
      <x:c r="C1383" s="113">
        <x:v>11</x:v>
      </x:c>
      <x:c r="D1383" s="210" t="s">
        <x:v>88</x:v>
      </x:c>
      <x:c r="E1383" s="210" t="s">
        <x:v>123</x:v>
      </x:c>
      <x:c r="F1383" s="20" t="s">
        <x:v>89</x:v>
      </x:c>
      <x:c r="G1383" s="158" t="e">
        <x:f t="shared" si="278"/>
        <x:v>#VALUE!</x:v>
      </x:c>
      <x:c r="H1383" s="284">
        <x:f t="shared" si="278"/>
        <x:v>40.160523260000005</x:v>
      </x:c>
      <x:c r="I1383" s="285" t="e">
        <x:f t="shared" si="278"/>
        <x:v>#VALUE!</x:v>
      </x:c>
      <x:c r="J1383" s="106" t="e">
        <x:v>#VALUE!</x:v>
      </x:c>
      <x:c r="K1383" s="73" t="e">
        <x:v>#VALUE!</x:v>
      </x:c>
      <x:c r="L1383" s="68" t="e">
        <x:v>#VALUE!</x:v>
      </x:c>
      <x:c r="M1383" s="73" t="e">
        <x:v>#VALUE!</x:v>
      </x:c>
      <x:c r="N1383" s="159">
        <x:v>40.160523260000005</x:v>
      </x:c>
      <x:c r="O1383" s="106" t="e">
        <x:v>#VALUE!</x:v>
      </x:c>
      <x:c r="P1383" s="73" t="e">
        <x:f t="shared" si="270"/>
        <x:v>#VALUE!</x:v>
      </x:c>
      <x:c r="Q1383" s="68" t="e">
        <x:v>#VALUE!</x:v>
      </x:c>
      <x:c r="R1383" s="73" t="e">
        <x:f t="shared" si="271"/>
        <x:v>#VALUE!</x:v>
      </x:c>
      <x:c r="S1383" s="68" t="e">
        <x:v>#VALUE!</x:v>
      </x:c>
      <x:c r="T1383" s="73" t="e">
        <x:f t="shared" si="272"/>
        <x:v>#VALUE!</x:v>
      </x:c>
      <x:c r="U1383" s="26" t="e">
        <x:v>#VALUE!</x:v>
      </x:c>
      <x:c r="V1383" s="26">
        <x:f t="shared" si="273"/>
        <x:v>40.160523260000005</x:v>
      </x:c>
      <x:c r="W1383" s="73" t="e">
        <x:f t="shared" si="274"/>
        <x:v>#VALUE!</x:v>
      </x:c>
      <x:c r="X1383" s="74" t="e">
        <x:f t="shared" si="275"/>
        <x:v>#VALUE!</x:v>
      </x:c>
      <x:c r="Y1383" s="68" t="e">
        <x:f t="shared" si="276"/>
        <x:v>#VALUE!</x:v>
      </x:c>
      <x:c r="Z1383" s="68" t="e">
        <x:f t="shared" si="277"/>
        <x:v>#VALUE!</x:v>
      </x:c>
    </x:row>
    <x:row r="1384" spans="1:26" s="26" customFormat="1" ht="16.149999999999999" customHeight="1">
      <x:c r="A1384" s="118">
        <x:v>110</x:v>
      </x:c>
      <x:c r="B1384" s="118"/>
      <x:c r="C1384" s="113">
        <x:v>11</x:v>
      </x:c>
      <x:c r="D1384" s="210" t="s">
        <x:v>90</x:v>
      </x:c>
      <x:c r="E1384" s="210" t="s">
        <x:v>123</x:v>
      </x:c>
      <x:c r="F1384" s="20" t="s">
        <x:v>91</x:v>
      </x:c>
      <x:c r="G1384" s="158" t="e">
        <x:f t="shared" si="278"/>
        <x:v>#VALUE!</x:v>
      </x:c>
      <x:c r="H1384" s="284">
        <x:f t="shared" si="278"/>
        <x:v>30.894961240000001</x:v>
      </x:c>
      <x:c r="I1384" s="285" t="e">
        <x:f t="shared" si="278"/>
        <x:v>#VALUE!</x:v>
      </x:c>
      <x:c r="J1384" s="106" t="e">
        <x:v>#VALUE!</x:v>
      </x:c>
      <x:c r="K1384" s="73" t="e">
        <x:v>#VALUE!</x:v>
      </x:c>
      <x:c r="L1384" s="68" t="e">
        <x:v>#VALUE!</x:v>
      </x:c>
      <x:c r="M1384" s="73" t="e">
        <x:v>#VALUE!</x:v>
      </x:c>
      <x:c r="N1384" s="159">
        <x:v>30.894961240000001</x:v>
      </x:c>
      <x:c r="O1384" s="106" t="e">
        <x:v>#VALUE!</x:v>
      </x:c>
      <x:c r="P1384" s="73" t="e">
        <x:f t="shared" si="270"/>
        <x:v>#VALUE!</x:v>
      </x:c>
      <x:c r="Q1384" s="68" t="e">
        <x:v>#VALUE!</x:v>
      </x:c>
      <x:c r="R1384" s="73" t="e">
        <x:f t="shared" si="271"/>
        <x:v>#VALUE!</x:v>
      </x:c>
      <x:c r="S1384" s="68" t="e">
        <x:v>#VALUE!</x:v>
      </x:c>
      <x:c r="T1384" s="73" t="e">
        <x:f t="shared" si="272"/>
        <x:v>#VALUE!</x:v>
      </x:c>
      <x:c r="U1384" s="26" t="e">
        <x:v>#VALUE!</x:v>
      </x:c>
      <x:c r="V1384" s="26">
        <x:f t="shared" si="273"/>
        <x:v>30.894961240000001</x:v>
      </x:c>
      <x:c r="W1384" s="73" t="e">
        <x:f t="shared" si="274"/>
        <x:v>#VALUE!</x:v>
      </x:c>
      <x:c r="X1384" s="74" t="e">
        <x:f t="shared" si="275"/>
        <x:v>#VALUE!</x:v>
      </x:c>
      <x:c r="Y1384" s="68" t="e">
        <x:f t="shared" si="276"/>
        <x:v>#VALUE!</x:v>
      </x:c>
      <x:c r="Z1384" s="68" t="e">
        <x:f t="shared" si="277"/>
        <x:v>#VALUE!</x:v>
      </x:c>
    </x:row>
    <x:row r="1385" spans="1:26" s="26" customFormat="1" ht="16.149999999999999" customHeight="1">
      <x:c r="A1385" s="118">
        <x:v>111</x:v>
      </x:c>
      <x:c r="B1385" s="118"/>
      <x:c r="C1385" s="113">
        <x:v>11</x:v>
      </x:c>
      <x:c r="D1385" s="210" t="s">
        <x:v>1386</x:v>
      </x:c>
      <x:c r="E1385" s="210" t="s">
        <x:v>123</x:v>
      </x:c>
      <x:c r="F1385" s="20" t="s">
        <x:v>1400</x:v>
      </x:c>
      <x:c r="G1385" s="158" t="e">
        <x:f t="shared" si="278"/>
        <x:v>#VALUE!</x:v>
      </x:c>
      <x:c r="H1385" s="284">
        <x:f t="shared" si="278"/>
        <x:v>0</x:v>
      </x:c>
      <x:c r="I1385" s="285" t="e">
        <x:f t="shared" si="278"/>
        <x:v>#VALUE!</x:v>
      </x:c>
      <x:c r="J1385" s="106" t="e">
        <x:v>#VALUE!</x:v>
      </x:c>
      <x:c r="K1385" s="73" t="e">
        <x:v>#VALUE!</x:v>
      </x:c>
      <x:c r="L1385" s="68" t="e">
        <x:v>#VALUE!</x:v>
      </x:c>
      <x:c r="M1385" s="73" t="e">
        <x:v>#VALUE!</x:v>
      </x:c>
      <x:c r="N1385" s="159">
        <x:v>0</x:v>
      </x:c>
      <x:c r="O1385" s="106" t="e">
        <x:v>#VALUE!</x:v>
      </x:c>
      <x:c r="P1385" s="73" t="e">
        <x:f t="shared" si="270"/>
        <x:v>#VALUE!</x:v>
      </x:c>
      <x:c r="Q1385" s="68" t="e">
        <x:v>#VALUE!</x:v>
      </x:c>
      <x:c r="R1385" s="73" t="e">
        <x:f t="shared" si="271"/>
        <x:v>#VALUE!</x:v>
      </x:c>
      <x:c r="S1385" s="68" t="e">
        <x:v>#VALUE!</x:v>
      </x:c>
      <x:c r="T1385" s="73" t="e">
        <x:f t="shared" si="272"/>
        <x:v>#VALUE!</x:v>
      </x:c>
      <x:c r="U1385" s="26" t="e">
        <x:v>#VALUE!</x:v>
      </x:c>
      <x:c r="V1385" s="26">
        <x:f t="shared" si="273"/>
        <x:v>0</x:v>
      </x:c>
      <x:c r="W1385" s="73" t="e">
        <x:f t="shared" si="274"/>
        <x:v>#VALUE!</x:v>
      </x:c>
      <x:c r="X1385" s="74" t="e">
        <x:f t="shared" si="275"/>
        <x:v>#VALUE!</x:v>
      </x:c>
      <x:c r="Y1385" s="68" t="e">
        <x:f t="shared" si="276"/>
        <x:v>#VALUE!</x:v>
      </x:c>
      <x:c r="Z1385" s="68" t="e">
        <x:f t="shared" si="277"/>
        <x:v>#VALUE!</x:v>
      </x:c>
    </x:row>
    <x:row r="1386" spans="1:26" s="26" customFormat="1" ht="16.149999999999999" customHeight="1">
      <x:c r="A1386" s="118">
        <x:v>112</x:v>
      </x:c>
      <x:c r="B1386" s="118"/>
      <x:c r="C1386" s="113">
        <x:v>11</x:v>
      </x:c>
      <x:c r="D1386" s="210">
        <x:v>15327260</x:v>
      </x:c>
      <x:c r="E1386" s="210" t="s">
        <x:v>1510</x:v>
      </x:c>
      <x:c r="F1386" s="20" t="s">
        <x:v>1513</x:v>
      </x:c>
      <x:c r="G1386" s="158" t="e">
        <x:f t="shared" si="278"/>
        <x:v>#VALUE!</x:v>
      </x:c>
      <x:c r="H1386" s="284">
        <x:f t="shared" si="278"/>
        <x:v>0</x:v>
      </x:c>
      <x:c r="I1386" s="285" t="e">
        <x:f t="shared" si="278"/>
        <x:v>#VALUE!</x:v>
      </x:c>
      <x:c r="J1386" s="106" t="e">
        <x:v>#VALUE!</x:v>
      </x:c>
      <x:c r="K1386" s="73" t="e">
        <x:v>#VALUE!</x:v>
      </x:c>
      <x:c r="L1386" s="68" t="e">
        <x:v>#VALUE!</x:v>
      </x:c>
      <x:c r="M1386" s="73" t="e">
        <x:v>#VALUE!</x:v>
      </x:c>
      <x:c r="N1386" s="159">
        <x:v>0</x:v>
      </x:c>
      <x:c r="O1386" s="106" t="e">
        <x:v>#VALUE!</x:v>
      </x:c>
      <x:c r="P1386" s="73" t="e">
        <x:f t="shared" si="270"/>
        <x:v>#VALUE!</x:v>
      </x:c>
      <x:c r="Q1386" s="68" t="e">
        <x:v>#VALUE!</x:v>
      </x:c>
      <x:c r="R1386" s="73" t="e">
        <x:f t="shared" si="271"/>
        <x:v>#VALUE!</x:v>
      </x:c>
      <x:c r="S1386" s="68" t="e">
        <x:v>#VALUE!</x:v>
      </x:c>
      <x:c r="T1386" s="73" t="e">
        <x:f t="shared" si="272"/>
        <x:v>#VALUE!</x:v>
      </x:c>
      <x:c r="U1386" s="26" t="e">
        <x:v>#VALUE!</x:v>
      </x:c>
      <x:c r="V1386" s="26">
        <x:f t="shared" si="273"/>
        <x:v>0</x:v>
      </x:c>
      <x:c r="W1386" s="73" t="e">
        <x:f t="shared" si="274"/>
        <x:v>#VALUE!</x:v>
      </x:c>
      <x:c r="X1386" s="74" t="e">
        <x:f t="shared" si="275"/>
        <x:v>#VALUE!</x:v>
      </x:c>
      <x:c r="Y1386" s="68" t="e">
        <x:f t="shared" si="276"/>
        <x:v>#VALUE!</x:v>
      </x:c>
      <x:c r="Z1386" s="68" t="e">
        <x:f t="shared" si="277"/>
        <x:v>#VALUE!</x:v>
      </x:c>
    </x:row>
    <x:row r="1387" spans="1:26" s="26" customFormat="1" ht="16.149999999999999" customHeight="1">
      <x:c r="A1387" s="118">
        <x:v>113</x:v>
      </x:c>
      <x:c r="B1387" s="118"/>
      <x:c r="C1387" s="113">
        <x:v>11</x:v>
      </x:c>
      <x:c r="D1387" s="210" t="s">
        <x:v>1472</x:v>
      </x:c>
      <x:c r="E1387" s="210" t="s">
        <x:v>1510</x:v>
      </x:c>
      <x:c r="F1387" s="20" t="s">
        <x:v>1472</x:v>
      </x:c>
      <x:c r="G1387" s="158" t="e">
        <x:f t="shared" si="278"/>
        <x:v>#VALUE!</x:v>
      </x:c>
      <x:c r="H1387" s="284">
        <x:f t="shared" si="278"/>
        <x:v>0</x:v>
      </x:c>
      <x:c r="I1387" s="285" t="e">
        <x:f t="shared" si="278"/>
        <x:v>#VALUE!</x:v>
      </x:c>
      <x:c r="J1387" s="106" t="e">
        <x:v>#VALUE!</x:v>
      </x:c>
      <x:c r="K1387" s="73" t="e">
        <x:v>#VALUE!</x:v>
      </x:c>
      <x:c r="L1387" s="68" t="e">
        <x:v>#VALUE!</x:v>
      </x:c>
      <x:c r="M1387" s="73" t="e">
        <x:v>#VALUE!</x:v>
      </x:c>
      <x:c r="N1387" s="159">
        <x:v>0</x:v>
      </x:c>
      <x:c r="O1387" s="106" t="e">
        <x:v>#VALUE!</x:v>
      </x:c>
      <x:c r="P1387" s="73" t="e">
        <x:f t="shared" si="270"/>
        <x:v>#VALUE!</x:v>
      </x:c>
      <x:c r="Q1387" s="68" t="e">
        <x:v>#VALUE!</x:v>
      </x:c>
      <x:c r="R1387" s="73" t="e">
        <x:f t="shared" si="271"/>
        <x:v>#VALUE!</x:v>
      </x:c>
      <x:c r="S1387" s="68" t="e">
        <x:v>#VALUE!</x:v>
      </x:c>
      <x:c r="T1387" s="73" t="e">
        <x:f t="shared" si="272"/>
        <x:v>#VALUE!</x:v>
      </x:c>
      <x:c r="U1387" s="26" t="e">
        <x:v>#VALUE!</x:v>
      </x:c>
      <x:c r="V1387" s="26">
        <x:f t="shared" si="273"/>
        <x:v>0</x:v>
      </x:c>
      <x:c r="W1387" s="73" t="e">
        <x:f t="shared" si="274"/>
        <x:v>#VALUE!</x:v>
      </x:c>
      <x:c r="X1387" s="74" t="e">
        <x:f t="shared" si="275"/>
        <x:v>#VALUE!</x:v>
      </x:c>
      <x:c r="Y1387" s="68" t="e">
        <x:f t="shared" si="276"/>
        <x:v>#VALUE!</x:v>
      </x:c>
      <x:c r="Z1387" s="68" t="e">
        <x:f t="shared" si="277"/>
        <x:v>#VALUE!</x:v>
      </x:c>
    </x:row>
    <x:row r="1388" spans="1:26" s="26" customFormat="1" ht="16.149999999999999" customHeight="1">
      <x:c r="A1388" s="118">
        <x:v>114</x:v>
      </x:c>
      <x:c r="B1388" s="118"/>
      <x:c r="C1388" s="113">
        <x:v>11</x:v>
      </x:c>
      <x:c r="D1388" s="210" t="s">
        <x:v>1519</x:v>
      </x:c>
      <x:c r="E1388" s="210" t="s">
        <x:v>1510</x:v>
      </x:c>
      <x:c r="F1388" s="20" t="s">
        <x:v>1520</x:v>
      </x:c>
      <x:c r="G1388" s="158" t="e">
        <x:f t="shared" si="278"/>
        <x:v>#VALUE!</x:v>
      </x:c>
      <x:c r="H1388" s="284">
        <x:f t="shared" si="278"/>
        <x:v>0</x:v>
      </x:c>
      <x:c r="I1388" s="285" t="e">
        <x:f t="shared" si="278"/>
        <x:v>#VALUE!</x:v>
      </x:c>
      <x:c r="J1388" s="106" t="e">
        <x:v>#VALUE!</x:v>
      </x:c>
      <x:c r="K1388" s="73" t="e">
        <x:v>#VALUE!</x:v>
      </x:c>
      <x:c r="L1388" s="68" t="e">
        <x:v>#VALUE!</x:v>
      </x:c>
      <x:c r="M1388" s="73" t="e">
        <x:v>#VALUE!</x:v>
      </x:c>
      <x:c r="N1388" s="159">
        <x:v>0</x:v>
      </x:c>
      <x:c r="O1388" s="106" t="e">
        <x:v>#VALUE!</x:v>
      </x:c>
      <x:c r="P1388" s="73" t="e">
        <x:f t="shared" si="270"/>
        <x:v>#VALUE!</x:v>
      </x:c>
      <x:c r="Q1388" s="68" t="e">
        <x:v>#VALUE!</x:v>
      </x:c>
      <x:c r="R1388" s="73" t="e">
        <x:f t="shared" si="271"/>
        <x:v>#VALUE!</x:v>
      </x:c>
      <x:c r="S1388" s="68" t="e">
        <x:v>#VALUE!</x:v>
      </x:c>
      <x:c r="T1388" s="73" t="e">
        <x:f t="shared" si="272"/>
        <x:v>#VALUE!</x:v>
      </x:c>
      <x:c r="U1388" s="26" t="e">
        <x:v>#VALUE!</x:v>
      </x:c>
      <x:c r="V1388" s="26">
        <x:f t="shared" si="273"/>
        <x:v>0</x:v>
      </x:c>
      <x:c r="W1388" s="73" t="e">
        <x:f t="shared" si="274"/>
        <x:v>#VALUE!</x:v>
      </x:c>
      <x:c r="X1388" s="74" t="e">
        <x:f t="shared" si="275"/>
        <x:v>#VALUE!</x:v>
      </x:c>
      <x:c r="Y1388" s="68" t="e">
        <x:f t="shared" si="276"/>
        <x:v>#VALUE!</x:v>
      </x:c>
      <x:c r="Z1388" s="68" t="e">
        <x:f t="shared" si="277"/>
        <x:v>#VALUE!</x:v>
      </x:c>
    </x:row>
    <x:row r="1389" spans="1:26" s="26" customFormat="1" ht="16.149999999999999" customHeight="1">
      <x:c r="A1389" s="118">
        <x:v>115</x:v>
      </x:c>
      <x:c r="B1389" s="118"/>
      <x:c r="C1389" s="113">
        <x:v>11</x:v>
      </x:c>
      <x:c r="D1389" s="210" t="s">
        <x:v>1516</x:v>
      </x:c>
      <x:c r="E1389" s="210" t="s">
        <x:v>1510</x:v>
      </x:c>
      <x:c r="F1389" s="20" t="s">
        <x:v>1517</x:v>
      </x:c>
      <x:c r="G1389" s="158" t="e">
        <x:f t="shared" si="278"/>
        <x:v>#VALUE!</x:v>
      </x:c>
      <x:c r="H1389" s="284">
        <x:f t="shared" si="278"/>
        <x:v>0</x:v>
      </x:c>
      <x:c r="I1389" s="285" t="e">
        <x:f t="shared" si="278"/>
        <x:v>#VALUE!</x:v>
      </x:c>
      <x:c r="J1389" s="106" t="e">
        <x:v>#VALUE!</x:v>
      </x:c>
      <x:c r="K1389" s="73" t="e">
        <x:v>#VALUE!</x:v>
      </x:c>
      <x:c r="L1389" s="68" t="e">
        <x:v>#VALUE!</x:v>
      </x:c>
      <x:c r="M1389" s="73" t="e">
        <x:v>#VALUE!</x:v>
      </x:c>
      <x:c r="N1389" s="159">
        <x:v>0</x:v>
      </x:c>
      <x:c r="O1389" s="106" t="e">
        <x:v>#VALUE!</x:v>
      </x:c>
      <x:c r="P1389" s="73" t="e">
        <x:f t="shared" si="270"/>
        <x:v>#VALUE!</x:v>
      </x:c>
      <x:c r="Q1389" s="68" t="e">
        <x:v>#VALUE!</x:v>
      </x:c>
      <x:c r="R1389" s="73" t="e">
        <x:f t="shared" si="271"/>
        <x:v>#VALUE!</x:v>
      </x:c>
      <x:c r="S1389" s="68" t="e">
        <x:v>#VALUE!</x:v>
      </x:c>
      <x:c r="T1389" s="73" t="e">
        <x:f t="shared" si="272"/>
        <x:v>#VALUE!</x:v>
      </x:c>
      <x:c r="U1389" s="26" t="e">
        <x:v>#VALUE!</x:v>
      </x:c>
      <x:c r="V1389" s="26">
        <x:f t="shared" si="273"/>
        <x:v>0</x:v>
      </x:c>
      <x:c r="W1389" s="73" t="e">
        <x:f t="shared" si="274"/>
        <x:v>#VALUE!</x:v>
      </x:c>
      <x:c r="X1389" s="74" t="e">
        <x:f t="shared" si="275"/>
        <x:v>#VALUE!</x:v>
      </x:c>
      <x:c r="Y1389" s="68" t="e">
        <x:f t="shared" si="276"/>
        <x:v>#VALUE!</x:v>
      </x:c>
      <x:c r="Z1389" s="68" t="e">
        <x:f t="shared" si="277"/>
        <x:v>#VALUE!</x:v>
      </x:c>
    </x:row>
    <x:row r="1390" spans="1:26" s="26" customFormat="1" ht="16.149999999999999" customHeight="1">
      <x:c r="A1390" s="118">
        <x:v>116</x:v>
      </x:c>
      <x:c r="B1390" s="118"/>
      <x:c r="C1390" s="113">
        <x:v>11</x:v>
      </x:c>
      <x:c r="D1390" s="210" t="s">
        <x:v>1473</x:v>
      </x:c>
      <x:c r="E1390" s="210" t="s">
        <x:v>1510</x:v>
      </x:c>
      <x:c r="F1390" s="20" t="s">
        <x:v>1474</x:v>
      </x:c>
      <x:c r="G1390" s="158" t="e">
        <x:f t="shared" si="278"/>
        <x:v>#VALUE!</x:v>
      </x:c>
      <x:c r="H1390" s="284">
        <x:f t="shared" si="278"/>
        <x:v>0</x:v>
      </x:c>
      <x:c r="I1390" s="285" t="e">
        <x:f t="shared" si="278"/>
        <x:v>#VALUE!</x:v>
      </x:c>
      <x:c r="J1390" s="106" t="e">
        <x:v>#VALUE!</x:v>
      </x:c>
      <x:c r="K1390" s="73" t="e">
        <x:v>#VALUE!</x:v>
      </x:c>
      <x:c r="L1390" s="68" t="e">
        <x:v>#VALUE!</x:v>
      </x:c>
      <x:c r="M1390" s="73" t="e">
        <x:v>#VALUE!</x:v>
      </x:c>
      <x:c r="N1390" s="159">
        <x:v>0</x:v>
      </x:c>
      <x:c r="O1390" s="106" t="e">
        <x:v>#VALUE!</x:v>
      </x:c>
      <x:c r="P1390" s="73" t="e">
        <x:f t="shared" si="270"/>
        <x:v>#VALUE!</x:v>
      </x:c>
      <x:c r="Q1390" s="68" t="e">
        <x:v>#VALUE!</x:v>
      </x:c>
      <x:c r="R1390" s="73" t="e">
        <x:f t="shared" si="271"/>
        <x:v>#VALUE!</x:v>
      </x:c>
      <x:c r="S1390" s="68" t="e">
        <x:v>#VALUE!</x:v>
      </x:c>
      <x:c r="T1390" s="73" t="e">
        <x:f t="shared" si="272"/>
        <x:v>#VALUE!</x:v>
      </x:c>
      <x:c r="U1390" s="26" t="e">
        <x:v>#VALUE!</x:v>
      </x:c>
      <x:c r="V1390" s="26">
        <x:f t="shared" si="273"/>
        <x:v>0</x:v>
      </x:c>
      <x:c r="W1390" s="73" t="e">
        <x:f t="shared" si="274"/>
        <x:v>#VALUE!</x:v>
      </x:c>
      <x:c r="X1390" s="74" t="e">
        <x:f t="shared" si="275"/>
        <x:v>#VALUE!</x:v>
      </x:c>
      <x:c r="Y1390" s="68" t="e">
        <x:f t="shared" si="276"/>
        <x:v>#VALUE!</x:v>
      </x:c>
      <x:c r="Z1390" s="68" t="e">
        <x:f t="shared" si="277"/>
        <x:v>#VALUE!</x:v>
      </x:c>
    </x:row>
    <x:row r="1391" spans="1:26" s="26" customFormat="1" ht="16.149999999999999" customHeight="1">
      <x:c r="A1391" s="118">
        <x:v>117</x:v>
      </x:c>
      <x:c r="B1391" s="118"/>
      <x:c r="C1391" s="113">
        <x:v>11</x:v>
      </x:c>
      <x:c r="D1391" s="210" t="s">
        <x:v>1475</x:v>
      </x:c>
      <x:c r="E1391" s="210" t="s">
        <x:v>1510</x:v>
      </x:c>
      <x:c r="F1391" s="20" t="s">
        <x:v>1476</x:v>
      </x:c>
      <x:c r="G1391" s="158" t="e">
        <x:f t="shared" si="278"/>
        <x:v>#VALUE!</x:v>
      </x:c>
      <x:c r="H1391" s="284">
        <x:f t="shared" si="278"/>
        <x:v>0</x:v>
      </x:c>
      <x:c r="I1391" s="285" t="e">
        <x:f t="shared" si="278"/>
        <x:v>#VALUE!</x:v>
      </x:c>
      <x:c r="J1391" s="106" t="e">
        <x:v>#VALUE!</x:v>
      </x:c>
      <x:c r="K1391" s="73" t="e">
        <x:v>#VALUE!</x:v>
      </x:c>
      <x:c r="L1391" s="68" t="e">
        <x:v>#VALUE!</x:v>
      </x:c>
      <x:c r="M1391" s="73" t="e">
        <x:v>#VALUE!</x:v>
      </x:c>
      <x:c r="N1391" s="159">
        <x:v>0</x:v>
      </x:c>
      <x:c r="O1391" s="106" t="e">
        <x:v>#VALUE!</x:v>
      </x:c>
      <x:c r="P1391" s="73" t="e">
        <x:f t="shared" si="270"/>
        <x:v>#VALUE!</x:v>
      </x:c>
      <x:c r="Q1391" s="68" t="e">
        <x:v>#VALUE!</x:v>
      </x:c>
      <x:c r="R1391" s="73" t="e">
        <x:f t="shared" si="271"/>
        <x:v>#VALUE!</x:v>
      </x:c>
      <x:c r="S1391" s="68" t="e">
        <x:v>#VALUE!</x:v>
      </x:c>
      <x:c r="T1391" s="73" t="e">
        <x:f t="shared" si="272"/>
        <x:v>#VALUE!</x:v>
      </x:c>
      <x:c r="U1391" s="26" t="e">
        <x:v>#VALUE!</x:v>
      </x:c>
      <x:c r="V1391" s="26">
        <x:f t="shared" si="273"/>
        <x:v>0</x:v>
      </x:c>
      <x:c r="W1391" s="73" t="e">
        <x:f t="shared" si="274"/>
        <x:v>#VALUE!</x:v>
      </x:c>
      <x:c r="X1391" s="74" t="e">
        <x:f t="shared" si="275"/>
        <x:v>#VALUE!</x:v>
      </x:c>
      <x:c r="Y1391" s="68" t="e">
        <x:f t="shared" si="276"/>
        <x:v>#VALUE!</x:v>
      </x:c>
      <x:c r="Z1391" s="68" t="e">
        <x:f t="shared" si="277"/>
        <x:v>#VALUE!</x:v>
      </x:c>
    </x:row>
    <x:row r="1392" spans="1:26" s="26" customFormat="1" ht="16.149999999999999" customHeight="1">
      <x:c r="A1392" s="118">
        <x:v>118</x:v>
      </x:c>
      <x:c r="B1392" s="118"/>
      <x:c r="C1392" s="113">
        <x:v>11</x:v>
      </x:c>
      <x:c r="D1392" s="210" t="s">
        <x:v>1511</x:v>
      </x:c>
      <x:c r="E1392" s="210" t="s">
        <x:v>1510</x:v>
      </x:c>
      <x:c r="F1392" s="20" t="s">
        <x:v>1512</x:v>
      </x:c>
      <x:c r="G1392" s="158" t="e">
        <x:f t="shared" si="278"/>
        <x:v>#VALUE!</x:v>
      </x:c>
      <x:c r="H1392" s="284">
        <x:f t="shared" si="278"/>
        <x:v>0</x:v>
      </x:c>
      <x:c r="I1392" s="285" t="e">
        <x:f t="shared" si="278"/>
        <x:v>#VALUE!</x:v>
      </x:c>
      <x:c r="J1392" s="106" t="e">
        <x:v>#VALUE!</x:v>
      </x:c>
      <x:c r="K1392" s="73" t="e">
        <x:v>#VALUE!</x:v>
      </x:c>
      <x:c r="L1392" s="68" t="e">
        <x:v>#VALUE!</x:v>
      </x:c>
      <x:c r="M1392" s="73" t="e">
        <x:v>#VALUE!</x:v>
      </x:c>
      <x:c r="N1392" s="159">
        <x:v>0</x:v>
      </x:c>
      <x:c r="O1392" s="106" t="e">
        <x:v>#VALUE!</x:v>
      </x:c>
      <x:c r="P1392" s="73" t="e">
        <x:f t="shared" si="270"/>
        <x:v>#VALUE!</x:v>
      </x:c>
      <x:c r="Q1392" s="68" t="e">
        <x:v>#VALUE!</x:v>
      </x:c>
      <x:c r="R1392" s="73" t="e">
        <x:f t="shared" si="271"/>
        <x:v>#VALUE!</x:v>
      </x:c>
      <x:c r="S1392" s="68" t="e">
        <x:v>#VALUE!</x:v>
      </x:c>
      <x:c r="T1392" s="73" t="e">
        <x:f t="shared" si="272"/>
        <x:v>#VALUE!</x:v>
      </x:c>
      <x:c r="U1392" s="26" t="e">
        <x:v>#VALUE!</x:v>
      </x:c>
      <x:c r="V1392" s="26">
        <x:f t="shared" si="273"/>
        <x:v>0</x:v>
      </x:c>
      <x:c r="W1392" s="73" t="e">
        <x:f t="shared" si="274"/>
        <x:v>#VALUE!</x:v>
      </x:c>
      <x:c r="X1392" s="74" t="e">
        <x:f t="shared" si="275"/>
        <x:v>#VALUE!</x:v>
      </x:c>
      <x:c r="Y1392" s="68" t="e">
        <x:f t="shared" si="276"/>
        <x:v>#VALUE!</x:v>
      </x:c>
      <x:c r="Z1392" s="68" t="e">
        <x:f t="shared" si="277"/>
        <x:v>#VALUE!</x:v>
      </x:c>
    </x:row>
    <x:row r="1393" spans="1:26" s="26" customFormat="1" ht="16.149999999999999" customHeight="1">
      <x:c r="A1393" s="118">
        <x:v>119</x:v>
      </x:c>
      <x:c r="B1393" s="118"/>
      <x:c r="C1393" s="113">
        <x:v>11</x:v>
      </x:c>
      <x:c r="D1393" s="210" t="s">
        <x:v>1477</x:v>
      </x:c>
      <x:c r="E1393" s="210" t="s">
        <x:v>1510</x:v>
      </x:c>
      <x:c r="F1393" s="20" t="s">
        <x:v>1478</x:v>
      </x:c>
      <x:c r="G1393" s="158" t="e">
        <x:f t="shared" si="278"/>
        <x:v>#VALUE!</x:v>
      </x:c>
      <x:c r="H1393" s="284">
        <x:f t="shared" si="278"/>
        <x:v>0</x:v>
      </x:c>
      <x:c r="I1393" s="285" t="e">
        <x:f t="shared" si="278"/>
        <x:v>#VALUE!</x:v>
      </x:c>
      <x:c r="J1393" s="106" t="e">
        <x:v>#VALUE!</x:v>
      </x:c>
      <x:c r="K1393" s="73" t="e">
        <x:v>#VALUE!</x:v>
      </x:c>
      <x:c r="L1393" s="68" t="e">
        <x:v>#VALUE!</x:v>
      </x:c>
      <x:c r="M1393" s="73" t="e">
        <x:v>#VALUE!</x:v>
      </x:c>
      <x:c r="N1393" s="159">
        <x:v>0</x:v>
      </x:c>
      <x:c r="O1393" s="106" t="e">
        <x:v>#VALUE!</x:v>
      </x:c>
      <x:c r="P1393" s="73" t="e">
        <x:f t="shared" si="270"/>
        <x:v>#VALUE!</x:v>
      </x:c>
      <x:c r="Q1393" s="68" t="e">
        <x:v>#VALUE!</x:v>
      </x:c>
      <x:c r="R1393" s="73" t="e">
        <x:f t="shared" si="271"/>
        <x:v>#VALUE!</x:v>
      </x:c>
      <x:c r="S1393" s="68" t="e">
        <x:v>#VALUE!</x:v>
      </x:c>
      <x:c r="T1393" s="73" t="e">
        <x:f t="shared" si="272"/>
        <x:v>#VALUE!</x:v>
      </x:c>
      <x:c r="U1393" s="26" t="e">
        <x:v>#VALUE!</x:v>
      </x:c>
      <x:c r="V1393" s="26">
        <x:f t="shared" si="273"/>
        <x:v>0</x:v>
      </x:c>
      <x:c r="W1393" s="73" t="e">
        <x:f t="shared" si="274"/>
        <x:v>#VALUE!</x:v>
      </x:c>
      <x:c r="X1393" s="74" t="e">
        <x:f t="shared" si="275"/>
        <x:v>#VALUE!</x:v>
      </x:c>
      <x:c r="Y1393" s="68" t="e">
        <x:f t="shared" si="276"/>
        <x:v>#VALUE!</x:v>
      </x:c>
      <x:c r="Z1393" s="68" t="e">
        <x:f t="shared" si="277"/>
        <x:v>#VALUE!</x:v>
      </x:c>
    </x:row>
    <x:row r="1394" spans="1:26" s="26" customFormat="1" ht="16.149999999999999" customHeight="1">
      <x:c r="A1394" s="118">
        <x:v>120</x:v>
      </x:c>
      <x:c r="B1394" s="118"/>
      <x:c r="C1394" s="113">
        <x:v>11</x:v>
      </x:c>
      <x:c r="D1394" s="210" t="s">
        <x:v>1466</x:v>
      </x:c>
      <x:c r="E1394" s="210" t="s">
        <x:v>1510</x:v>
      </x:c>
      <x:c r="F1394" s="20" t="s">
        <x:v>449</x:v>
      </x:c>
      <x:c r="G1394" s="158" t="e">
        <x:f t="shared" si="278"/>
        <x:v>#VALUE!</x:v>
      </x:c>
      <x:c r="H1394" s="284">
        <x:f t="shared" si="278"/>
        <x:v>0</x:v>
      </x:c>
      <x:c r="I1394" s="285" t="e">
        <x:f t="shared" si="278"/>
        <x:v>#VALUE!</x:v>
      </x:c>
      <x:c r="J1394" s="106" t="e">
        <x:v>#VALUE!</x:v>
      </x:c>
      <x:c r="K1394" s="73" t="e">
        <x:v>#VALUE!</x:v>
      </x:c>
      <x:c r="L1394" s="68" t="e">
        <x:v>#VALUE!</x:v>
      </x:c>
      <x:c r="M1394" s="73" t="e">
        <x:v>#VALUE!</x:v>
      </x:c>
      <x:c r="N1394" s="159">
        <x:v>0</x:v>
      </x:c>
      <x:c r="O1394" s="106" t="e">
        <x:v>#VALUE!</x:v>
      </x:c>
      <x:c r="P1394" s="73" t="e">
        <x:f t="shared" si="270"/>
        <x:v>#VALUE!</x:v>
      </x:c>
      <x:c r="Q1394" s="68" t="e">
        <x:v>#VALUE!</x:v>
      </x:c>
      <x:c r="R1394" s="73" t="e">
        <x:f t="shared" si="271"/>
        <x:v>#VALUE!</x:v>
      </x:c>
      <x:c r="S1394" s="68" t="e">
        <x:v>#VALUE!</x:v>
      </x:c>
      <x:c r="T1394" s="73" t="e">
        <x:f t="shared" si="272"/>
        <x:v>#VALUE!</x:v>
      </x:c>
      <x:c r="U1394" s="26" t="e">
        <x:v>#VALUE!</x:v>
      </x:c>
      <x:c r="V1394" s="26">
        <x:f t="shared" si="273"/>
        <x:v>0</x:v>
      </x:c>
      <x:c r="W1394" s="73" t="e">
        <x:f t="shared" si="274"/>
        <x:v>#VALUE!</x:v>
      </x:c>
      <x:c r="X1394" s="74" t="e">
        <x:f t="shared" si="275"/>
        <x:v>#VALUE!</x:v>
      </x:c>
      <x:c r="Y1394" s="68" t="e">
        <x:f t="shared" si="276"/>
        <x:v>#VALUE!</x:v>
      </x:c>
      <x:c r="Z1394" s="68" t="e">
        <x:f t="shared" si="277"/>
        <x:v>#VALUE!</x:v>
      </x:c>
    </x:row>
    <x:row r="1395" spans="1:26" s="26" customFormat="1" ht="16.149999999999999" customHeight="1">
      <x:c r="A1395" s="118">
        <x:v>121</x:v>
      </x:c>
      <x:c r="B1395" s="118"/>
      <x:c r="C1395" s="113">
        <x:v>11</x:v>
      </x:c>
      <x:c r="D1395" s="210" t="s">
        <x:v>1479</x:v>
      </x:c>
      <x:c r="E1395" s="210" t="s">
        <x:v>1510</x:v>
      </x:c>
      <x:c r="F1395" s="20" t="s">
        <x:v>1480</x:v>
      </x:c>
      <x:c r="G1395" s="158" t="e">
        <x:f t="shared" si="278"/>
        <x:v>#VALUE!</x:v>
      </x:c>
      <x:c r="H1395" s="284">
        <x:f t="shared" si="278"/>
        <x:v>0</x:v>
      </x:c>
      <x:c r="I1395" s="285" t="e">
        <x:f t="shared" si="278"/>
        <x:v>#VALUE!</x:v>
      </x:c>
      <x:c r="J1395" s="106" t="e">
        <x:v>#VALUE!</x:v>
      </x:c>
      <x:c r="K1395" s="73" t="e">
        <x:v>#VALUE!</x:v>
      </x:c>
      <x:c r="L1395" s="68" t="e">
        <x:v>#VALUE!</x:v>
      </x:c>
      <x:c r="M1395" s="73" t="e">
        <x:v>#VALUE!</x:v>
      </x:c>
      <x:c r="N1395" s="159">
        <x:v>0</x:v>
      </x:c>
      <x:c r="O1395" s="106" t="e">
        <x:v>#VALUE!</x:v>
      </x:c>
      <x:c r="P1395" s="73" t="e">
        <x:f t="shared" si="270"/>
        <x:v>#VALUE!</x:v>
      </x:c>
      <x:c r="Q1395" s="68" t="e">
        <x:v>#VALUE!</x:v>
      </x:c>
      <x:c r="R1395" s="73" t="e">
        <x:f t="shared" si="271"/>
        <x:v>#VALUE!</x:v>
      </x:c>
      <x:c r="S1395" s="68" t="e">
        <x:v>#VALUE!</x:v>
      </x:c>
      <x:c r="T1395" s="73" t="e">
        <x:f t="shared" si="272"/>
        <x:v>#VALUE!</x:v>
      </x:c>
      <x:c r="U1395" s="26" t="e">
        <x:v>#VALUE!</x:v>
      </x:c>
      <x:c r="V1395" s="26">
        <x:f t="shared" si="273"/>
        <x:v>0</x:v>
      </x:c>
      <x:c r="W1395" s="73" t="e">
        <x:f t="shared" si="274"/>
        <x:v>#VALUE!</x:v>
      </x:c>
      <x:c r="X1395" s="74" t="e">
        <x:f t="shared" si="275"/>
        <x:v>#VALUE!</x:v>
      </x:c>
      <x:c r="Y1395" s="68" t="e">
        <x:f t="shared" si="276"/>
        <x:v>#VALUE!</x:v>
      </x:c>
      <x:c r="Z1395" s="68" t="e">
        <x:f t="shared" si="277"/>
        <x:v>#VALUE!</x:v>
      </x:c>
    </x:row>
    <x:row r="1396" spans="1:26" s="26" customFormat="1" ht="16.149999999999999" customHeight="1">
      <x:c r="A1396" s="118">
        <x:v>122</x:v>
      </x:c>
      <x:c r="B1396" s="118"/>
      <x:c r="C1396" s="113">
        <x:v>11</x:v>
      </x:c>
      <x:c r="D1396" s="210" t="s">
        <x:v>1458</x:v>
      </x:c>
      <x:c r="E1396" s="210" t="s">
        <x:v>1510</x:v>
      </x:c>
      <x:c r="F1396" s="20" t="s">
        <x:v>1459</x:v>
      </x:c>
      <x:c r="G1396" s="158" t="e">
        <x:f t="shared" si="278"/>
        <x:v>#VALUE!</x:v>
      </x:c>
      <x:c r="H1396" s="284">
        <x:f t="shared" si="278"/>
        <x:v>0</x:v>
      </x:c>
      <x:c r="I1396" s="285" t="e">
        <x:f t="shared" si="278"/>
        <x:v>#VALUE!</x:v>
      </x:c>
      <x:c r="J1396" s="106" t="e">
        <x:v>#VALUE!</x:v>
      </x:c>
      <x:c r="K1396" s="73" t="e">
        <x:v>#VALUE!</x:v>
      </x:c>
      <x:c r="L1396" s="68" t="e">
        <x:v>#VALUE!</x:v>
      </x:c>
      <x:c r="M1396" s="73" t="e">
        <x:v>#VALUE!</x:v>
      </x:c>
      <x:c r="N1396" s="159">
        <x:v>0</x:v>
      </x:c>
      <x:c r="O1396" s="106" t="e">
        <x:v>#VALUE!</x:v>
      </x:c>
      <x:c r="P1396" s="73" t="e">
        <x:f t="shared" si="270"/>
        <x:v>#VALUE!</x:v>
      </x:c>
      <x:c r="Q1396" s="68" t="e">
        <x:v>#VALUE!</x:v>
      </x:c>
      <x:c r="R1396" s="73" t="e">
        <x:f t="shared" si="271"/>
        <x:v>#VALUE!</x:v>
      </x:c>
      <x:c r="S1396" s="68" t="e">
        <x:v>#VALUE!</x:v>
      </x:c>
      <x:c r="T1396" s="73" t="e">
        <x:f t="shared" si="272"/>
        <x:v>#VALUE!</x:v>
      </x:c>
      <x:c r="U1396" s="26" t="e">
        <x:v>#VALUE!</x:v>
      </x:c>
      <x:c r="V1396" s="26">
        <x:f t="shared" si="273"/>
        <x:v>0</x:v>
      </x:c>
      <x:c r="W1396" s="73" t="e">
        <x:f t="shared" si="274"/>
        <x:v>#VALUE!</x:v>
      </x:c>
      <x:c r="X1396" s="74" t="e">
        <x:f t="shared" si="275"/>
        <x:v>#VALUE!</x:v>
      </x:c>
      <x:c r="Y1396" s="68" t="e">
        <x:f t="shared" si="276"/>
        <x:v>#VALUE!</x:v>
      </x:c>
      <x:c r="Z1396" s="68" t="e">
        <x:f t="shared" si="277"/>
        <x:v>#VALUE!</x:v>
      </x:c>
    </x:row>
    <x:row r="1397" spans="1:26" s="26" customFormat="1" ht="16.149999999999999" customHeight="1">
      <x:c r="A1397" s="118">
        <x:v>123</x:v>
      </x:c>
      <x:c r="B1397" s="118"/>
      <x:c r="C1397" s="113">
        <x:v>11</x:v>
      </x:c>
      <x:c r="D1397" s="210" t="s">
        <x:v>1481</x:v>
      </x:c>
      <x:c r="E1397" s="210" t="s">
        <x:v>1510</x:v>
      </x:c>
      <x:c r="F1397" s="20" t="s">
        <x:v>1481</x:v>
      </x:c>
      <x:c r="G1397" s="158" t="e">
        <x:f t="shared" si="278"/>
        <x:v>#VALUE!</x:v>
      </x:c>
      <x:c r="H1397" s="284">
        <x:f t="shared" si="278"/>
        <x:v>0</x:v>
      </x:c>
      <x:c r="I1397" s="285" t="e">
        <x:f t="shared" si="278"/>
        <x:v>#VALUE!</x:v>
      </x:c>
      <x:c r="J1397" s="106" t="e">
        <x:v>#VALUE!</x:v>
      </x:c>
      <x:c r="K1397" s="73" t="e">
        <x:v>#VALUE!</x:v>
      </x:c>
      <x:c r="L1397" s="68" t="e">
        <x:v>#VALUE!</x:v>
      </x:c>
      <x:c r="M1397" s="73" t="e">
        <x:v>#VALUE!</x:v>
      </x:c>
      <x:c r="N1397" s="159">
        <x:v>0</x:v>
      </x:c>
      <x:c r="O1397" s="106" t="e">
        <x:v>#VALUE!</x:v>
      </x:c>
      <x:c r="P1397" s="73" t="e">
        <x:f t="shared" si="270"/>
        <x:v>#VALUE!</x:v>
      </x:c>
      <x:c r="Q1397" s="68" t="e">
        <x:v>#VALUE!</x:v>
      </x:c>
      <x:c r="R1397" s="73" t="e">
        <x:f t="shared" si="271"/>
        <x:v>#VALUE!</x:v>
      </x:c>
      <x:c r="S1397" s="68" t="e">
        <x:v>#VALUE!</x:v>
      </x:c>
      <x:c r="T1397" s="73" t="e">
        <x:f t="shared" si="272"/>
        <x:v>#VALUE!</x:v>
      </x:c>
      <x:c r="U1397" s="26" t="e">
        <x:v>#VALUE!</x:v>
      </x:c>
      <x:c r="V1397" s="26">
        <x:f t="shared" si="273"/>
        <x:v>0</x:v>
      </x:c>
      <x:c r="W1397" s="73" t="e">
        <x:f t="shared" si="274"/>
        <x:v>#VALUE!</x:v>
      </x:c>
      <x:c r="X1397" s="74" t="e">
        <x:f t="shared" si="275"/>
        <x:v>#VALUE!</x:v>
      </x:c>
      <x:c r="Y1397" s="68" t="e">
        <x:f t="shared" si="276"/>
        <x:v>#VALUE!</x:v>
      </x:c>
      <x:c r="Z1397" s="68" t="e">
        <x:f t="shared" si="277"/>
        <x:v>#VALUE!</x:v>
      </x:c>
    </x:row>
    <x:row r="1398" spans="1:26" s="26" customFormat="1" ht="16.149999999999999" customHeight="1">
      <x:c r="A1398" s="118">
        <x:v>124</x:v>
      </x:c>
      <x:c r="B1398" s="118"/>
      <x:c r="C1398" s="113">
        <x:v>11</x:v>
      </x:c>
      <x:c r="D1398" s="210" t="s">
        <x:v>1513</x:v>
      </x:c>
      <x:c r="E1398" s="210" t="s">
        <x:v>1510</x:v>
      </x:c>
      <x:c r="F1398" s="20" t="s">
        <x:v>1514</x:v>
      </x:c>
      <x:c r="G1398" s="158" t="e">
        <x:f t="shared" si="278"/>
        <x:v>#VALUE!</x:v>
      </x:c>
      <x:c r="H1398" s="284">
        <x:f t="shared" si="278"/>
        <x:v>0</x:v>
      </x:c>
      <x:c r="I1398" s="285" t="e">
        <x:f t="shared" si="278"/>
        <x:v>#VALUE!</x:v>
      </x:c>
      <x:c r="J1398" s="106" t="e">
        <x:v>#VALUE!</x:v>
      </x:c>
      <x:c r="K1398" s="73" t="e">
        <x:v>#VALUE!</x:v>
      </x:c>
      <x:c r="L1398" s="68" t="e">
        <x:v>#VALUE!</x:v>
      </x:c>
      <x:c r="M1398" s="73" t="e">
        <x:v>#VALUE!</x:v>
      </x:c>
      <x:c r="N1398" s="159">
        <x:v>0</x:v>
      </x:c>
      <x:c r="O1398" s="106" t="e">
        <x:v>#VALUE!</x:v>
      </x:c>
      <x:c r="P1398" s="73" t="e">
        <x:f t="shared" si="270"/>
        <x:v>#VALUE!</x:v>
      </x:c>
      <x:c r="Q1398" s="68" t="e">
        <x:v>#VALUE!</x:v>
      </x:c>
      <x:c r="R1398" s="73" t="e">
        <x:f t="shared" si="271"/>
        <x:v>#VALUE!</x:v>
      </x:c>
      <x:c r="S1398" s="68" t="e">
        <x:v>#VALUE!</x:v>
      </x:c>
      <x:c r="T1398" s="73" t="e">
        <x:f t="shared" si="272"/>
        <x:v>#VALUE!</x:v>
      </x:c>
      <x:c r="U1398" s="26" t="e">
        <x:v>#VALUE!</x:v>
      </x:c>
      <x:c r="V1398" s="26">
        <x:f t="shared" si="273"/>
        <x:v>0</x:v>
      </x:c>
      <x:c r="W1398" s="73" t="e">
        <x:f t="shared" si="274"/>
        <x:v>#VALUE!</x:v>
      </x:c>
      <x:c r="X1398" s="74" t="e">
        <x:f t="shared" si="275"/>
        <x:v>#VALUE!</x:v>
      </x:c>
      <x:c r="Y1398" s="68" t="e">
        <x:f t="shared" si="276"/>
        <x:v>#VALUE!</x:v>
      </x:c>
      <x:c r="Z1398" s="68" t="e">
        <x:f t="shared" si="277"/>
        <x:v>#VALUE!</x:v>
      </x:c>
    </x:row>
    <x:row r="1399" spans="1:26" s="26" customFormat="1" ht="16.149999999999999" customHeight="1">
      <x:c r="A1399" s="118">
        <x:v>125</x:v>
      </x:c>
      <x:c r="B1399" s="118"/>
      <x:c r="C1399" s="113">
        <x:v>11</x:v>
      </x:c>
      <x:c r="D1399" s="210" t="s">
        <x:v>1456</x:v>
      </x:c>
      <x:c r="E1399" s="210" t="s">
        <x:v>1510</x:v>
      </x:c>
      <x:c r="F1399" s="20" t="s">
        <x:v>1457</x:v>
      </x:c>
      <x:c r="G1399" s="158" t="e">
        <x:f t="shared" si="278"/>
        <x:v>#VALUE!</x:v>
      </x:c>
      <x:c r="H1399" s="284">
        <x:f t="shared" si="278"/>
        <x:v>0</x:v>
      </x:c>
      <x:c r="I1399" s="285" t="e">
        <x:f t="shared" si="278"/>
        <x:v>#VALUE!</x:v>
      </x:c>
      <x:c r="J1399" s="106" t="e">
        <x:v>#VALUE!</x:v>
      </x:c>
      <x:c r="K1399" s="73" t="e">
        <x:v>#VALUE!</x:v>
      </x:c>
      <x:c r="L1399" s="68" t="e">
        <x:v>#VALUE!</x:v>
      </x:c>
      <x:c r="M1399" s="73" t="e">
        <x:v>#VALUE!</x:v>
      </x:c>
      <x:c r="N1399" s="159">
        <x:v>0</x:v>
      </x:c>
      <x:c r="O1399" s="106" t="e">
        <x:v>#VALUE!</x:v>
      </x:c>
      <x:c r="P1399" s="73" t="e">
        <x:f t="shared" si="270"/>
        <x:v>#VALUE!</x:v>
      </x:c>
      <x:c r="Q1399" s="68" t="e">
        <x:v>#VALUE!</x:v>
      </x:c>
      <x:c r="R1399" s="73" t="e">
        <x:f t="shared" si="271"/>
        <x:v>#VALUE!</x:v>
      </x:c>
      <x:c r="S1399" s="68" t="e">
        <x:v>#VALUE!</x:v>
      </x:c>
      <x:c r="T1399" s="73" t="e">
        <x:f t="shared" si="272"/>
        <x:v>#VALUE!</x:v>
      </x:c>
      <x:c r="U1399" s="26" t="e">
        <x:v>#VALUE!</x:v>
      </x:c>
      <x:c r="V1399" s="26">
        <x:f t="shared" si="273"/>
        <x:v>0</x:v>
      </x:c>
      <x:c r="W1399" s="73" t="e">
        <x:f t="shared" si="274"/>
        <x:v>#VALUE!</x:v>
      </x:c>
      <x:c r="X1399" s="74" t="e">
        <x:f t="shared" si="275"/>
        <x:v>#VALUE!</x:v>
      </x:c>
      <x:c r="Y1399" s="68" t="e">
        <x:f t="shared" si="276"/>
        <x:v>#VALUE!</x:v>
      </x:c>
      <x:c r="Z1399" s="68" t="e">
        <x:f t="shared" si="277"/>
        <x:v>#VALUE!</x:v>
      </x:c>
    </x:row>
    <x:row r="1400" spans="1:26" s="26" customFormat="1" ht="16.149999999999999" customHeight="1">
      <x:c r="A1400" s="118">
        <x:v>126</x:v>
      </x:c>
      <x:c r="B1400" s="118"/>
      <x:c r="C1400" s="113">
        <x:v>11</x:v>
      </x:c>
      <x:c r="D1400" s="210" t="s">
        <x:v>1500</x:v>
      </x:c>
      <x:c r="E1400" s="210" t="s">
        <x:v>1510</x:v>
      </x:c>
      <x:c r="F1400" s="20" t="s">
        <x:v>1501</x:v>
      </x:c>
      <x:c r="G1400" s="158" t="e">
        <x:f t="shared" si="278"/>
        <x:v>#VALUE!</x:v>
      </x:c>
      <x:c r="H1400" s="284">
        <x:f t="shared" si="278"/>
        <x:v>0</x:v>
      </x:c>
      <x:c r="I1400" s="285" t="e">
        <x:f t="shared" si="278"/>
        <x:v>#VALUE!</x:v>
      </x:c>
      <x:c r="J1400" s="106" t="e">
        <x:v>#VALUE!</x:v>
      </x:c>
      <x:c r="K1400" s="73" t="e">
        <x:v>#VALUE!</x:v>
      </x:c>
      <x:c r="L1400" s="68" t="e">
        <x:v>#VALUE!</x:v>
      </x:c>
      <x:c r="M1400" s="73" t="e">
        <x:v>#VALUE!</x:v>
      </x:c>
      <x:c r="N1400" s="159">
        <x:v>0</x:v>
      </x:c>
      <x:c r="O1400" s="106" t="e">
        <x:v>#VALUE!</x:v>
      </x:c>
      <x:c r="P1400" s="73" t="e">
        <x:f t="shared" si="270"/>
        <x:v>#VALUE!</x:v>
      </x:c>
      <x:c r="Q1400" s="68" t="e">
        <x:v>#VALUE!</x:v>
      </x:c>
      <x:c r="R1400" s="73" t="e">
        <x:f t="shared" si="271"/>
        <x:v>#VALUE!</x:v>
      </x:c>
      <x:c r="S1400" s="68" t="e">
        <x:v>#VALUE!</x:v>
      </x:c>
      <x:c r="T1400" s="73" t="e">
        <x:f t="shared" si="272"/>
        <x:v>#VALUE!</x:v>
      </x:c>
      <x:c r="U1400" s="26" t="e">
        <x:v>#VALUE!</x:v>
      </x:c>
      <x:c r="V1400" s="26">
        <x:f t="shared" si="273"/>
        <x:v>0</x:v>
      </x:c>
      <x:c r="W1400" s="73" t="e">
        <x:f t="shared" si="274"/>
        <x:v>#VALUE!</x:v>
      </x:c>
      <x:c r="X1400" s="74" t="e">
        <x:f t="shared" si="275"/>
        <x:v>#VALUE!</x:v>
      </x:c>
      <x:c r="Y1400" s="68" t="e">
        <x:f t="shared" si="276"/>
        <x:v>#VALUE!</x:v>
      </x:c>
      <x:c r="Z1400" s="68" t="e">
        <x:f t="shared" si="277"/>
        <x:v>#VALUE!</x:v>
      </x:c>
    </x:row>
    <x:row r="1401" spans="1:26" s="26" customFormat="1" ht="16.149999999999999" customHeight="1">
      <x:c r="A1401" s="118">
        <x:v>127</x:v>
      </x:c>
      <x:c r="B1401" s="118"/>
      <x:c r="C1401" s="113">
        <x:v>11</x:v>
      </x:c>
      <x:c r="D1401" s="210" t="s">
        <x:v>1524</x:v>
      </x:c>
      <x:c r="E1401" s="210" t="s">
        <x:v>1510</x:v>
      </x:c>
      <x:c r="F1401" s="20" t="s">
        <x:v>1501</x:v>
      </x:c>
      <x:c r="G1401" s="158" t="e">
        <x:f t="shared" si="278"/>
        <x:v>#VALUE!</x:v>
      </x:c>
      <x:c r="H1401" s="284">
        <x:f t="shared" si="278"/>
        <x:v>0</x:v>
      </x:c>
      <x:c r="I1401" s="285" t="e">
        <x:f t="shared" si="278"/>
        <x:v>#VALUE!</x:v>
      </x:c>
      <x:c r="J1401" s="106" t="e">
        <x:v>#VALUE!</x:v>
      </x:c>
      <x:c r="K1401" s="73" t="e">
        <x:v>#VALUE!</x:v>
      </x:c>
      <x:c r="L1401" s="68" t="e">
        <x:v>#VALUE!</x:v>
      </x:c>
      <x:c r="M1401" s="73" t="e">
        <x:v>#VALUE!</x:v>
      </x:c>
      <x:c r="N1401" s="159">
        <x:v>0</x:v>
      </x:c>
      <x:c r="O1401" s="106" t="e">
        <x:v>#VALUE!</x:v>
      </x:c>
      <x:c r="P1401" s="73" t="e">
        <x:f t="shared" si="270"/>
        <x:v>#VALUE!</x:v>
      </x:c>
      <x:c r="Q1401" s="68" t="e">
        <x:v>#VALUE!</x:v>
      </x:c>
      <x:c r="R1401" s="73" t="e">
        <x:f t="shared" si="271"/>
        <x:v>#VALUE!</x:v>
      </x:c>
      <x:c r="S1401" s="68" t="e">
        <x:v>#VALUE!</x:v>
      </x:c>
      <x:c r="T1401" s="73" t="e">
        <x:f t="shared" si="272"/>
        <x:v>#VALUE!</x:v>
      </x:c>
      <x:c r="U1401" s="26" t="e">
        <x:v>#VALUE!</x:v>
      </x:c>
      <x:c r="V1401" s="26">
        <x:f t="shared" si="273"/>
        <x:v>0</x:v>
      </x:c>
      <x:c r="W1401" s="73" t="e">
        <x:f t="shared" si="274"/>
        <x:v>#VALUE!</x:v>
      </x:c>
      <x:c r="X1401" s="74" t="e">
        <x:f t="shared" si="275"/>
        <x:v>#VALUE!</x:v>
      </x:c>
      <x:c r="Y1401" s="68" t="e">
        <x:f t="shared" si="276"/>
        <x:v>#VALUE!</x:v>
      </x:c>
      <x:c r="Z1401" s="68" t="e">
        <x:f t="shared" si="277"/>
        <x:v>#VALUE!</x:v>
      </x:c>
    </x:row>
    <x:row r="1402" spans="1:26" s="26" customFormat="1" ht="16.149999999999999" customHeight="1">
      <x:c r="A1402" s="118">
        <x:v>128</x:v>
      </x:c>
      <x:c r="B1402" s="118"/>
      <x:c r="C1402" s="113">
        <x:v>11</x:v>
      </x:c>
      <x:c r="D1402" s="210" t="s">
        <x:v>1502</x:v>
      </x:c>
      <x:c r="E1402" s="210" t="s">
        <x:v>1510</x:v>
      </x:c>
      <x:c r="F1402" s="20" t="s">
        <x:v>1501</x:v>
      </x:c>
      <x:c r="G1402" s="158" t="e">
        <x:f t="shared" si="278"/>
        <x:v>#VALUE!</x:v>
      </x:c>
      <x:c r="H1402" s="284">
        <x:f t="shared" si="278"/>
        <x:v>0</x:v>
      </x:c>
      <x:c r="I1402" s="285" t="e">
        <x:f t="shared" si="278"/>
        <x:v>#VALUE!</x:v>
      </x:c>
      <x:c r="J1402" s="106" t="e">
        <x:v>#VALUE!</x:v>
      </x:c>
      <x:c r="K1402" s="73" t="e">
        <x:v>#VALUE!</x:v>
      </x:c>
      <x:c r="L1402" s="68" t="e">
        <x:v>#VALUE!</x:v>
      </x:c>
      <x:c r="M1402" s="73" t="e">
        <x:v>#VALUE!</x:v>
      </x:c>
      <x:c r="N1402" s="159">
        <x:v>0</x:v>
      </x:c>
      <x:c r="O1402" s="106" t="e">
        <x:v>#VALUE!</x:v>
      </x:c>
      <x:c r="P1402" s="73" t="e">
        <x:f t="shared" si="270"/>
        <x:v>#VALUE!</x:v>
      </x:c>
      <x:c r="Q1402" s="68" t="e">
        <x:v>#VALUE!</x:v>
      </x:c>
      <x:c r="R1402" s="73" t="e">
        <x:f t="shared" si="271"/>
        <x:v>#VALUE!</x:v>
      </x:c>
      <x:c r="S1402" s="68" t="e">
        <x:v>#VALUE!</x:v>
      </x:c>
      <x:c r="T1402" s="73" t="e">
        <x:f t="shared" si="272"/>
        <x:v>#VALUE!</x:v>
      </x:c>
      <x:c r="U1402" s="26" t="e">
        <x:v>#VALUE!</x:v>
      </x:c>
      <x:c r="V1402" s="26">
        <x:f t="shared" si="273"/>
        <x:v>0</x:v>
      </x:c>
      <x:c r="W1402" s="73" t="e">
        <x:f t="shared" si="274"/>
        <x:v>#VALUE!</x:v>
      </x:c>
      <x:c r="X1402" s="74" t="e">
        <x:f t="shared" si="275"/>
        <x:v>#VALUE!</x:v>
      </x:c>
      <x:c r="Y1402" s="68" t="e">
        <x:f t="shared" si="276"/>
        <x:v>#VALUE!</x:v>
      </x:c>
      <x:c r="Z1402" s="68" t="e">
        <x:f t="shared" si="277"/>
        <x:v>#VALUE!</x:v>
      </x:c>
    </x:row>
    <x:row r="1403" spans="1:26" s="26" customFormat="1" ht="16.149999999999999" customHeight="1">
      <x:c r="A1403" s="118">
        <x:v>129</x:v>
      </x:c>
      <x:c r="B1403" s="118"/>
      <x:c r="C1403" s="113">
        <x:v>11</x:v>
      </x:c>
      <x:c r="D1403" s="210" t="s">
        <x:v>1523</x:v>
      </x:c>
      <x:c r="E1403" s="210" t="s">
        <x:v>1510</x:v>
      </x:c>
      <x:c r="F1403" s="20" t="s">
        <x:v>1501</x:v>
      </x:c>
      <x:c r="G1403" s="158" t="e">
        <x:f t="shared" ref="G1403:I1431" si="279">SUMIFS(U:U,$D:$D,$D1403,$C:$C,$C1403-1)</x:f>
        <x:v>#VALUE!</x:v>
      </x:c>
      <x:c r="H1403" s="284">
        <x:f t="shared" si="279"/>
        <x:v>0</x:v>
      </x:c>
      <x:c r="I1403" s="285" t="e">
        <x:f t="shared" si="279"/>
        <x:v>#VALUE!</x:v>
      </x:c>
      <x:c r="J1403" s="106" t="e">
        <x:v>#VALUE!</x:v>
      </x:c>
      <x:c r="K1403" s="73" t="e">
        <x:v>#VALUE!</x:v>
      </x:c>
      <x:c r="L1403" s="68" t="e">
        <x:v>#VALUE!</x:v>
      </x:c>
      <x:c r="M1403" s="73" t="e">
        <x:v>#VALUE!</x:v>
      </x:c>
      <x:c r="N1403" s="159">
        <x:v>0</x:v>
      </x:c>
      <x:c r="O1403" s="106" t="e">
        <x:v>#VALUE!</x:v>
      </x:c>
      <x:c r="P1403" s="73" t="e">
        <x:f t="shared" ref="P1403:P1431" si="280">+IF(O1403&lt;&gt;0,O1403*N1403,)</x:f>
        <x:v>#VALUE!</x:v>
      </x:c>
      <x:c r="Q1403" s="68" t="e">
        <x:v>#VALUE!</x:v>
      </x:c>
      <x:c r="R1403" s="73" t="e">
        <x:f t="shared" ref="R1403:R1431" si="281">+IF(Q1403&lt;&gt;0,Q1403*N1403,)</x:f>
        <x:v>#VALUE!</x:v>
      </x:c>
      <x:c r="S1403" s="68" t="e">
        <x:v>#VALUE!</x:v>
      </x:c>
      <x:c r="T1403" s="73" t="e">
        <x:f t="shared" ref="T1403:T1431" si="282">+IF(S1403&lt;&gt;0,S1403*N1403,)</x:f>
        <x:v>#VALUE!</x:v>
      </x:c>
      <x:c r="U1403" s="26" t="e">
        <x:v>#VALUE!</x:v>
      </x:c>
      <x:c r="V1403" s="26">
        <x:f t="shared" ref="V1403:V1431" si="283">+N1403</x:f>
        <x:v>0</x:v>
      </x:c>
      <x:c r="W1403" s="73" t="e">
        <x:f t="shared" ref="W1403:W1431" si="284">+IF(U1403&lt;&gt;0,U1403*N1403,)</x:f>
        <x:v>#VALUE!</x:v>
      </x:c>
      <x:c r="X1403" s="74" t="e">
        <x:f t="shared" ref="X1403:X1431" si="285">+I1403+K1403-P1403-R1403-W1403-T1403</x:f>
        <x:v>#VALUE!</x:v>
      </x:c>
      <x:c r="Y1403" s="68" t="e">
        <x:f t="shared" ref="Y1403:Y1431" si="286">+G1403+J1403+L1403-O1403-Q1403-S1403</x:f>
        <x:v>#VALUE!</x:v>
      </x:c>
      <x:c r="Z1403" s="68" t="e">
        <x:f t="shared" ref="Z1403:Z1431" si="287">+U1403-Y1403</x:f>
        <x:v>#VALUE!</x:v>
      </x:c>
    </x:row>
    <x:row r="1404" spans="1:26" s="26" customFormat="1" ht="16.149999999999999" customHeight="1">
      <x:c r="A1404" s="118">
        <x:v>130</x:v>
      </x:c>
      <x:c r="B1404" s="118"/>
      <x:c r="C1404" s="113">
        <x:v>11</x:v>
      </x:c>
      <x:c r="D1404" s="210" t="s">
        <x:v>1482</x:v>
      </x:c>
      <x:c r="E1404" s="210" t="s">
        <x:v>1510</x:v>
      </x:c>
      <x:c r="F1404" s="20" t="s">
        <x:v>1483</x:v>
      </x:c>
      <x:c r="G1404" s="158" t="e">
        <x:f t="shared" si="279"/>
        <x:v>#VALUE!</x:v>
      </x:c>
      <x:c r="H1404" s="284">
        <x:f t="shared" si="279"/>
        <x:v>0</x:v>
      </x:c>
      <x:c r="I1404" s="285" t="e">
        <x:f t="shared" si="279"/>
        <x:v>#VALUE!</x:v>
      </x:c>
      <x:c r="J1404" s="106" t="e">
        <x:v>#VALUE!</x:v>
      </x:c>
      <x:c r="K1404" s="73" t="e">
        <x:v>#VALUE!</x:v>
      </x:c>
      <x:c r="L1404" s="68" t="e">
        <x:v>#VALUE!</x:v>
      </x:c>
      <x:c r="M1404" s="73" t="e">
        <x:v>#VALUE!</x:v>
      </x:c>
      <x:c r="N1404" s="159">
        <x:v>0</x:v>
      </x:c>
      <x:c r="O1404" s="106" t="e">
        <x:v>#VALUE!</x:v>
      </x:c>
      <x:c r="P1404" s="73" t="e">
        <x:f t="shared" si="280"/>
        <x:v>#VALUE!</x:v>
      </x:c>
      <x:c r="Q1404" s="68" t="e">
        <x:v>#VALUE!</x:v>
      </x:c>
      <x:c r="R1404" s="73" t="e">
        <x:f t="shared" si="281"/>
        <x:v>#VALUE!</x:v>
      </x:c>
      <x:c r="S1404" s="68" t="e">
        <x:v>#VALUE!</x:v>
      </x:c>
      <x:c r="T1404" s="73" t="e">
        <x:f t="shared" si="282"/>
        <x:v>#VALUE!</x:v>
      </x:c>
      <x:c r="U1404" s="26" t="e">
        <x:v>#VALUE!</x:v>
      </x:c>
      <x:c r="V1404" s="26">
        <x:f t="shared" si="283"/>
        <x:v>0</x:v>
      </x:c>
      <x:c r="W1404" s="73" t="e">
        <x:f t="shared" si="284"/>
        <x:v>#VALUE!</x:v>
      </x:c>
      <x:c r="X1404" s="74" t="e">
        <x:f t="shared" si="285"/>
        <x:v>#VALUE!</x:v>
      </x:c>
      <x:c r="Y1404" s="68" t="e">
        <x:f t="shared" si="286"/>
        <x:v>#VALUE!</x:v>
      </x:c>
      <x:c r="Z1404" s="68" t="e">
        <x:f t="shared" si="287"/>
        <x:v>#VALUE!</x:v>
      </x:c>
    </x:row>
    <x:row r="1405" spans="1:26" s="26" customFormat="1" ht="16.149999999999999" customHeight="1">
      <x:c r="A1405" s="118">
        <x:v>131</x:v>
      </x:c>
      <x:c r="B1405" s="118"/>
      <x:c r="C1405" s="113">
        <x:v>11</x:v>
      </x:c>
      <x:c r="D1405" s="210" t="s">
        <x:v>1467</x:v>
      </x:c>
      <x:c r="E1405" s="210" t="s">
        <x:v>1510</x:v>
      </x:c>
      <x:c r="F1405" s="20" t="s">
        <x:v>1468</x:v>
      </x:c>
      <x:c r="G1405" s="158" t="e">
        <x:f t="shared" si="279"/>
        <x:v>#VALUE!</x:v>
      </x:c>
      <x:c r="H1405" s="284">
        <x:f t="shared" si="279"/>
        <x:v>0</x:v>
      </x:c>
      <x:c r="I1405" s="285" t="e">
        <x:f t="shared" si="279"/>
        <x:v>#VALUE!</x:v>
      </x:c>
      <x:c r="J1405" s="106" t="e">
        <x:v>#VALUE!</x:v>
      </x:c>
      <x:c r="K1405" s="73" t="e">
        <x:v>#VALUE!</x:v>
      </x:c>
      <x:c r="L1405" s="68" t="e">
        <x:v>#VALUE!</x:v>
      </x:c>
      <x:c r="M1405" s="73" t="e">
        <x:v>#VALUE!</x:v>
      </x:c>
      <x:c r="N1405" s="159">
        <x:v>0</x:v>
      </x:c>
      <x:c r="O1405" s="106" t="e">
        <x:v>#VALUE!</x:v>
      </x:c>
      <x:c r="P1405" s="73" t="e">
        <x:f t="shared" si="280"/>
        <x:v>#VALUE!</x:v>
      </x:c>
      <x:c r="Q1405" s="68" t="e">
        <x:v>#VALUE!</x:v>
      </x:c>
      <x:c r="R1405" s="73" t="e">
        <x:f t="shared" si="281"/>
        <x:v>#VALUE!</x:v>
      </x:c>
      <x:c r="S1405" s="68" t="e">
        <x:v>#VALUE!</x:v>
      </x:c>
      <x:c r="T1405" s="73" t="e">
        <x:f t="shared" si="282"/>
        <x:v>#VALUE!</x:v>
      </x:c>
      <x:c r="U1405" s="26" t="e">
        <x:v>#VALUE!</x:v>
      </x:c>
      <x:c r="V1405" s="26">
        <x:f t="shared" si="283"/>
        <x:v>0</x:v>
      </x:c>
      <x:c r="W1405" s="73" t="e">
        <x:f t="shared" si="284"/>
        <x:v>#VALUE!</x:v>
      </x:c>
      <x:c r="X1405" s="74" t="e">
        <x:f t="shared" si="285"/>
        <x:v>#VALUE!</x:v>
      </x:c>
      <x:c r="Y1405" s="68" t="e">
        <x:f t="shared" si="286"/>
        <x:v>#VALUE!</x:v>
      </x:c>
      <x:c r="Z1405" s="68" t="e">
        <x:f t="shared" si="287"/>
        <x:v>#VALUE!</x:v>
      </x:c>
    </x:row>
    <x:row r="1406" spans="1:26" s="26" customFormat="1" ht="16.149999999999999" customHeight="1">
      <x:c r="A1406" s="118">
        <x:v>132</x:v>
      </x:c>
      <x:c r="B1406" s="118"/>
      <x:c r="C1406" s="113">
        <x:v>11</x:v>
      </x:c>
      <x:c r="D1406" s="210" t="s">
        <x:v>1484</x:v>
      </x:c>
      <x:c r="E1406" s="210" t="s">
        <x:v>1510</x:v>
      </x:c>
      <x:c r="F1406" s="20" t="s">
        <x:v>1468</x:v>
      </x:c>
      <x:c r="G1406" s="158" t="e">
        <x:f t="shared" si="279"/>
        <x:v>#VALUE!</x:v>
      </x:c>
      <x:c r="H1406" s="284">
        <x:f t="shared" si="279"/>
        <x:v>0</x:v>
      </x:c>
      <x:c r="I1406" s="285" t="e">
        <x:f t="shared" si="279"/>
        <x:v>#VALUE!</x:v>
      </x:c>
      <x:c r="J1406" s="106" t="e">
        <x:v>#VALUE!</x:v>
      </x:c>
      <x:c r="K1406" s="73" t="e">
        <x:v>#VALUE!</x:v>
      </x:c>
      <x:c r="L1406" s="68" t="e">
        <x:v>#VALUE!</x:v>
      </x:c>
      <x:c r="M1406" s="73" t="e">
        <x:v>#VALUE!</x:v>
      </x:c>
      <x:c r="N1406" s="159">
        <x:v>0</x:v>
      </x:c>
      <x:c r="O1406" s="106" t="e">
        <x:v>#VALUE!</x:v>
      </x:c>
      <x:c r="P1406" s="73" t="e">
        <x:f t="shared" si="280"/>
        <x:v>#VALUE!</x:v>
      </x:c>
      <x:c r="Q1406" s="68" t="e">
        <x:v>#VALUE!</x:v>
      </x:c>
      <x:c r="R1406" s="73" t="e">
        <x:f t="shared" si="281"/>
        <x:v>#VALUE!</x:v>
      </x:c>
      <x:c r="S1406" s="68" t="e">
        <x:v>#VALUE!</x:v>
      </x:c>
      <x:c r="T1406" s="73" t="e">
        <x:f t="shared" si="282"/>
        <x:v>#VALUE!</x:v>
      </x:c>
      <x:c r="U1406" s="26" t="e">
        <x:v>#VALUE!</x:v>
      </x:c>
      <x:c r="V1406" s="26">
        <x:f t="shared" si="283"/>
        <x:v>0</x:v>
      </x:c>
      <x:c r="W1406" s="73" t="e">
        <x:f t="shared" si="284"/>
        <x:v>#VALUE!</x:v>
      </x:c>
      <x:c r="X1406" s="74" t="e">
        <x:f t="shared" si="285"/>
        <x:v>#VALUE!</x:v>
      </x:c>
      <x:c r="Y1406" s="68" t="e">
        <x:f t="shared" si="286"/>
        <x:v>#VALUE!</x:v>
      </x:c>
      <x:c r="Z1406" s="68" t="e">
        <x:f t="shared" si="287"/>
        <x:v>#VALUE!</x:v>
      </x:c>
    </x:row>
    <x:row r="1407" spans="1:26" s="26" customFormat="1" ht="16.149999999999999" customHeight="1">
      <x:c r="A1407" s="118">
        <x:v>133</x:v>
      </x:c>
      <x:c r="B1407" s="118"/>
      <x:c r="C1407" s="113">
        <x:v>11</x:v>
      </x:c>
      <x:c r="D1407" s="210" t="s">
        <x:v>1485</x:v>
      </x:c>
      <x:c r="E1407" s="210" t="s">
        <x:v>1510</x:v>
      </x:c>
      <x:c r="F1407" s="20" t="s">
        <x:v>1468</x:v>
      </x:c>
      <x:c r="G1407" s="158" t="e">
        <x:f t="shared" si="279"/>
        <x:v>#VALUE!</x:v>
      </x:c>
      <x:c r="H1407" s="284">
        <x:f t="shared" si="279"/>
        <x:v>0</x:v>
      </x:c>
      <x:c r="I1407" s="285" t="e">
        <x:f t="shared" si="279"/>
        <x:v>#VALUE!</x:v>
      </x:c>
      <x:c r="J1407" s="106" t="e">
        <x:v>#VALUE!</x:v>
      </x:c>
      <x:c r="K1407" s="73" t="e">
        <x:v>#VALUE!</x:v>
      </x:c>
      <x:c r="L1407" s="68" t="e">
        <x:v>#VALUE!</x:v>
      </x:c>
      <x:c r="M1407" s="73" t="e">
        <x:v>#VALUE!</x:v>
      </x:c>
      <x:c r="N1407" s="159">
        <x:v>0</x:v>
      </x:c>
      <x:c r="O1407" s="106" t="e">
        <x:v>#VALUE!</x:v>
      </x:c>
      <x:c r="P1407" s="73" t="e">
        <x:f t="shared" si="280"/>
        <x:v>#VALUE!</x:v>
      </x:c>
      <x:c r="Q1407" s="68" t="e">
        <x:v>#VALUE!</x:v>
      </x:c>
      <x:c r="R1407" s="73" t="e">
        <x:f t="shared" si="281"/>
        <x:v>#VALUE!</x:v>
      </x:c>
      <x:c r="S1407" s="68" t="e">
        <x:v>#VALUE!</x:v>
      </x:c>
      <x:c r="T1407" s="73" t="e">
        <x:f t="shared" si="282"/>
        <x:v>#VALUE!</x:v>
      </x:c>
      <x:c r="U1407" s="26" t="e">
        <x:v>#VALUE!</x:v>
      </x:c>
      <x:c r="V1407" s="26">
        <x:f t="shared" si="283"/>
        <x:v>0</x:v>
      </x:c>
      <x:c r="W1407" s="73" t="e">
        <x:f t="shared" si="284"/>
        <x:v>#VALUE!</x:v>
      </x:c>
      <x:c r="X1407" s="74" t="e">
        <x:f t="shared" si="285"/>
        <x:v>#VALUE!</x:v>
      </x:c>
      <x:c r="Y1407" s="68" t="e">
        <x:f t="shared" si="286"/>
        <x:v>#VALUE!</x:v>
      </x:c>
      <x:c r="Z1407" s="68" t="e">
        <x:f t="shared" si="287"/>
        <x:v>#VALUE!</x:v>
      </x:c>
    </x:row>
    <x:row r="1408" spans="1:26" s="26" customFormat="1" ht="16.149999999999999" customHeight="1">
      <x:c r="A1408" s="118">
        <x:v>134</x:v>
      </x:c>
      <x:c r="B1408" s="118"/>
      <x:c r="C1408" s="113">
        <x:v>11</x:v>
      </x:c>
      <x:c r="D1408" s="210" t="s">
        <x:v>1486</x:v>
      </x:c>
      <x:c r="E1408" s="210" t="s">
        <x:v>1510</x:v>
      </x:c>
      <x:c r="F1408" s="20" t="s">
        <x:v>1487</x:v>
      </x:c>
      <x:c r="G1408" s="158" t="e">
        <x:f t="shared" si="279"/>
        <x:v>#VALUE!</x:v>
      </x:c>
      <x:c r="H1408" s="284">
        <x:f t="shared" si="279"/>
        <x:v>0</x:v>
      </x:c>
      <x:c r="I1408" s="285" t="e">
        <x:f t="shared" si="279"/>
        <x:v>#VALUE!</x:v>
      </x:c>
      <x:c r="J1408" s="106" t="e">
        <x:v>#VALUE!</x:v>
      </x:c>
      <x:c r="K1408" s="73" t="e">
        <x:v>#VALUE!</x:v>
      </x:c>
      <x:c r="L1408" s="68" t="e">
        <x:v>#VALUE!</x:v>
      </x:c>
      <x:c r="M1408" s="73" t="e">
        <x:v>#VALUE!</x:v>
      </x:c>
      <x:c r="N1408" s="159">
        <x:v>0</x:v>
      </x:c>
      <x:c r="O1408" s="106" t="e">
        <x:v>#VALUE!</x:v>
      </x:c>
      <x:c r="P1408" s="73" t="e">
        <x:f t="shared" si="280"/>
        <x:v>#VALUE!</x:v>
      </x:c>
      <x:c r="Q1408" s="68" t="e">
        <x:v>#VALUE!</x:v>
      </x:c>
      <x:c r="R1408" s="73" t="e">
        <x:f t="shared" si="281"/>
        <x:v>#VALUE!</x:v>
      </x:c>
      <x:c r="S1408" s="68" t="e">
        <x:v>#VALUE!</x:v>
      </x:c>
      <x:c r="T1408" s="73" t="e">
        <x:f t="shared" si="282"/>
        <x:v>#VALUE!</x:v>
      </x:c>
      <x:c r="U1408" s="26" t="e">
        <x:v>#VALUE!</x:v>
      </x:c>
      <x:c r="V1408" s="26">
        <x:f t="shared" si="283"/>
        <x:v>0</x:v>
      </x:c>
      <x:c r="W1408" s="73" t="e">
        <x:f t="shared" si="284"/>
        <x:v>#VALUE!</x:v>
      </x:c>
      <x:c r="X1408" s="74" t="e">
        <x:f t="shared" si="285"/>
        <x:v>#VALUE!</x:v>
      </x:c>
      <x:c r="Y1408" s="68" t="e">
        <x:f t="shared" si="286"/>
        <x:v>#VALUE!</x:v>
      </x:c>
      <x:c r="Z1408" s="68" t="e">
        <x:f t="shared" si="287"/>
        <x:v>#VALUE!</x:v>
      </x:c>
    </x:row>
    <x:row r="1409" spans="1:26" s="26" customFormat="1" ht="16.149999999999999" customHeight="1">
      <x:c r="A1409" s="118">
        <x:v>135</x:v>
      </x:c>
      <x:c r="B1409" s="118"/>
      <x:c r="C1409" s="113">
        <x:v>11</x:v>
      </x:c>
      <x:c r="D1409" s="210" t="s">
        <x:v>1488</x:v>
      </x:c>
      <x:c r="E1409" s="210" t="s">
        <x:v>1510</x:v>
      </x:c>
      <x:c r="F1409" s="20" t="s">
        <x:v>1468</x:v>
      </x:c>
      <x:c r="G1409" s="158" t="e">
        <x:f t="shared" si="279"/>
        <x:v>#VALUE!</x:v>
      </x:c>
      <x:c r="H1409" s="284">
        <x:f t="shared" si="279"/>
        <x:v>0</x:v>
      </x:c>
      <x:c r="I1409" s="285" t="e">
        <x:f t="shared" si="279"/>
        <x:v>#VALUE!</x:v>
      </x:c>
      <x:c r="J1409" s="106" t="e">
        <x:v>#VALUE!</x:v>
      </x:c>
      <x:c r="K1409" s="73" t="e">
        <x:v>#VALUE!</x:v>
      </x:c>
      <x:c r="L1409" s="68" t="e">
        <x:v>#VALUE!</x:v>
      </x:c>
      <x:c r="M1409" s="73" t="e">
        <x:v>#VALUE!</x:v>
      </x:c>
      <x:c r="N1409" s="159">
        <x:v>0</x:v>
      </x:c>
      <x:c r="O1409" s="106" t="e">
        <x:v>#VALUE!</x:v>
      </x:c>
      <x:c r="P1409" s="73" t="e">
        <x:f t="shared" si="280"/>
        <x:v>#VALUE!</x:v>
      </x:c>
      <x:c r="Q1409" s="68" t="e">
        <x:v>#VALUE!</x:v>
      </x:c>
      <x:c r="R1409" s="73" t="e">
        <x:f t="shared" si="281"/>
        <x:v>#VALUE!</x:v>
      </x:c>
      <x:c r="S1409" s="68" t="e">
        <x:v>#VALUE!</x:v>
      </x:c>
      <x:c r="T1409" s="73" t="e">
        <x:f t="shared" si="282"/>
        <x:v>#VALUE!</x:v>
      </x:c>
      <x:c r="U1409" s="26" t="e">
        <x:v>#VALUE!</x:v>
      </x:c>
      <x:c r="V1409" s="26">
        <x:f t="shared" si="283"/>
        <x:v>0</x:v>
      </x:c>
      <x:c r="W1409" s="73" t="e">
        <x:f t="shared" si="284"/>
        <x:v>#VALUE!</x:v>
      </x:c>
      <x:c r="X1409" s="74" t="e">
        <x:f t="shared" si="285"/>
        <x:v>#VALUE!</x:v>
      </x:c>
      <x:c r="Y1409" s="68" t="e">
        <x:f t="shared" si="286"/>
        <x:v>#VALUE!</x:v>
      </x:c>
      <x:c r="Z1409" s="68" t="e">
        <x:f t="shared" si="287"/>
        <x:v>#VALUE!</x:v>
      </x:c>
    </x:row>
    <x:row r="1410" spans="1:26" s="26" customFormat="1" ht="16.149999999999999" customHeight="1">
      <x:c r="A1410" s="118">
        <x:v>136</x:v>
      </x:c>
      <x:c r="B1410" s="118"/>
      <x:c r="C1410" s="113">
        <x:v>11</x:v>
      </x:c>
      <x:c r="D1410" s="210" t="s">
        <x:v>1489</x:v>
      </x:c>
      <x:c r="E1410" s="210" t="s">
        <x:v>1510</x:v>
      </x:c>
      <x:c r="F1410" s="20" t="s">
        <x:v>1468</x:v>
      </x:c>
      <x:c r="G1410" s="158" t="e">
        <x:f t="shared" si="279"/>
        <x:v>#VALUE!</x:v>
      </x:c>
      <x:c r="H1410" s="284">
        <x:f t="shared" si="279"/>
        <x:v>0</x:v>
      </x:c>
      <x:c r="I1410" s="285" t="e">
        <x:f t="shared" si="279"/>
        <x:v>#VALUE!</x:v>
      </x:c>
      <x:c r="J1410" s="106" t="e">
        <x:v>#VALUE!</x:v>
      </x:c>
      <x:c r="K1410" s="73" t="e">
        <x:v>#VALUE!</x:v>
      </x:c>
      <x:c r="L1410" s="68" t="e">
        <x:v>#VALUE!</x:v>
      </x:c>
      <x:c r="M1410" s="73" t="e">
        <x:v>#VALUE!</x:v>
      </x:c>
      <x:c r="N1410" s="159">
        <x:v>0</x:v>
      </x:c>
      <x:c r="O1410" s="106" t="e">
        <x:v>#VALUE!</x:v>
      </x:c>
      <x:c r="P1410" s="73" t="e">
        <x:f t="shared" si="280"/>
        <x:v>#VALUE!</x:v>
      </x:c>
      <x:c r="Q1410" s="68" t="e">
        <x:v>#VALUE!</x:v>
      </x:c>
      <x:c r="R1410" s="73" t="e">
        <x:f t="shared" si="281"/>
        <x:v>#VALUE!</x:v>
      </x:c>
      <x:c r="S1410" s="68" t="e">
        <x:v>#VALUE!</x:v>
      </x:c>
      <x:c r="T1410" s="73" t="e">
        <x:f t="shared" si="282"/>
        <x:v>#VALUE!</x:v>
      </x:c>
      <x:c r="U1410" s="26" t="e">
        <x:v>#VALUE!</x:v>
      </x:c>
      <x:c r="V1410" s="26">
        <x:f t="shared" si="283"/>
        <x:v>0</x:v>
      </x:c>
      <x:c r="W1410" s="73" t="e">
        <x:f t="shared" si="284"/>
        <x:v>#VALUE!</x:v>
      </x:c>
      <x:c r="X1410" s="74" t="e">
        <x:f t="shared" si="285"/>
        <x:v>#VALUE!</x:v>
      </x:c>
      <x:c r="Y1410" s="68" t="e">
        <x:f t="shared" si="286"/>
        <x:v>#VALUE!</x:v>
      </x:c>
      <x:c r="Z1410" s="68" t="e">
        <x:f t="shared" si="287"/>
        <x:v>#VALUE!</x:v>
      </x:c>
    </x:row>
    <x:row r="1411" spans="1:26" s="26" customFormat="1" ht="16.149999999999999" customHeight="1">
      <x:c r="A1411" s="118">
        <x:v>137</x:v>
      </x:c>
      <x:c r="B1411" s="118"/>
      <x:c r="C1411" s="113">
        <x:v>11</x:v>
      </x:c>
      <x:c r="D1411" s="210" t="s">
        <x:v>1490</x:v>
      </x:c>
      <x:c r="E1411" s="210" t="s">
        <x:v>1510</x:v>
      </x:c>
      <x:c r="F1411" s="20" t="s">
        <x:v>1491</x:v>
      </x:c>
      <x:c r="G1411" s="158" t="e">
        <x:f t="shared" si="279"/>
        <x:v>#VALUE!</x:v>
      </x:c>
      <x:c r="H1411" s="284">
        <x:f t="shared" si="279"/>
        <x:v>0</x:v>
      </x:c>
      <x:c r="I1411" s="285" t="e">
        <x:f t="shared" si="279"/>
        <x:v>#VALUE!</x:v>
      </x:c>
      <x:c r="J1411" s="106" t="e">
        <x:v>#VALUE!</x:v>
      </x:c>
      <x:c r="K1411" s="73" t="e">
        <x:v>#VALUE!</x:v>
      </x:c>
      <x:c r="L1411" s="68" t="e">
        <x:v>#VALUE!</x:v>
      </x:c>
      <x:c r="M1411" s="73" t="e">
        <x:v>#VALUE!</x:v>
      </x:c>
      <x:c r="N1411" s="159">
        <x:v>0</x:v>
      </x:c>
      <x:c r="O1411" s="106" t="e">
        <x:v>#VALUE!</x:v>
      </x:c>
      <x:c r="P1411" s="73" t="e">
        <x:f t="shared" si="280"/>
        <x:v>#VALUE!</x:v>
      </x:c>
      <x:c r="Q1411" s="68" t="e">
        <x:v>#VALUE!</x:v>
      </x:c>
      <x:c r="R1411" s="73" t="e">
        <x:f t="shared" si="281"/>
        <x:v>#VALUE!</x:v>
      </x:c>
      <x:c r="S1411" s="68" t="e">
        <x:v>#VALUE!</x:v>
      </x:c>
      <x:c r="T1411" s="73" t="e">
        <x:f t="shared" si="282"/>
        <x:v>#VALUE!</x:v>
      </x:c>
      <x:c r="U1411" s="26" t="e">
        <x:v>#VALUE!</x:v>
      </x:c>
      <x:c r="V1411" s="26">
        <x:f t="shared" si="283"/>
        <x:v>0</x:v>
      </x:c>
      <x:c r="W1411" s="73" t="e">
        <x:f t="shared" si="284"/>
        <x:v>#VALUE!</x:v>
      </x:c>
      <x:c r="X1411" s="74" t="e">
        <x:f t="shared" si="285"/>
        <x:v>#VALUE!</x:v>
      </x:c>
      <x:c r="Y1411" s="68" t="e">
        <x:f t="shared" si="286"/>
        <x:v>#VALUE!</x:v>
      </x:c>
      <x:c r="Z1411" s="68" t="e">
        <x:f t="shared" si="287"/>
        <x:v>#VALUE!</x:v>
      </x:c>
    </x:row>
    <x:row r="1412" spans="1:26" s="26" customFormat="1" ht="16.149999999999999" customHeight="1">
      <x:c r="A1412" s="118">
        <x:v>138</x:v>
      </x:c>
      <x:c r="B1412" s="118"/>
      <x:c r="C1412" s="113">
        <x:v>11</x:v>
      </x:c>
      <x:c r="D1412" s="210" t="s">
        <x:v>1492</x:v>
      </x:c>
      <x:c r="E1412" s="210" t="s">
        <x:v>1510</x:v>
      </x:c>
      <x:c r="F1412" s="20" t="s">
        <x:v>1468</x:v>
      </x:c>
      <x:c r="G1412" s="158" t="e">
        <x:f t="shared" si="279"/>
        <x:v>#VALUE!</x:v>
      </x:c>
      <x:c r="H1412" s="284">
        <x:f t="shared" si="279"/>
        <x:v>0</x:v>
      </x:c>
      <x:c r="I1412" s="285" t="e">
        <x:f t="shared" si="279"/>
        <x:v>#VALUE!</x:v>
      </x:c>
      <x:c r="J1412" s="106" t="e">
        <x:v>#VALUE!</x:v>
      </x:c>
      <x:c r="K1412" s="73" t="e">
        <x:v>#VALUE!</x:v>
      </x:c>
      <x:c r="L1412" s="68" t="e">
        <x:v>#VALUE!</x:v>
      </x:c>
      <x:c r="M1412" s="73" t="e">
        <x:v>#VALUE!</x:v>
      </x:c>
      <x:c r="N1412" s="159">
        <x:v>0</x:v>
      </x:c>
      <x:c r="O1412" s="106" t="e">
        <x:v>#VALUE!</x:v>
      </x:c>
      <x:c r="P1412" s="73" t="e">
        <x:f t="shared" si="280"/>
        <x:v>#VALUE!</x:v>
      </x:c>
      <x:c r="Q1412" s="68" t="e">
        <x:v>#VALUE!</x:v>
      </x:c>
      <x:c r="R1412" s="73" t="e">
        <x:f t="shared" si="281"/>
        <x:v>#VALUE!</x:v>
      </x:c>
      <x:c r="S1412" s="68" t="e">
        <x:v>#VALUE!</x:v>
      </x:c>
      <x:c r="T1412" s="73" t="e">
        <x:f t="shared" si="282"/>
        <x:v>#VALUE!</x:v>
      </x:c>
      <x:c r="U1412" s="26" t="e">
        <x:v>#VALUE!</x:v>
      </x:c>
      <x:c r="V1412" s="26">
        <x:f t="shared" si="283"/>
        <x:v>0</x:v>
      </x:c>
      <x:c r="W1412" s="73" t="e">
        <x:f t="shared" si="284"/>
        <x:v>#VALUE!</x:v>
      </x:c>
      <x:c r="X1412" s="74" t="e">
        <x:f t="shared" si="285"/>
        <x:v>#VALUE!</x:v>
      </x:c>
      <x:c r="Y1412" s="68" t="e">
        <x:f t="shared" si="286"/>
        <x:v>#VALUE!</x:v>
      </x:c>
      <x:c r="Z1412" s="68" t="e">
        <x:f t="shared" si="287"/>
        <x:v>#VALUE!</x:v>
      </x:c>
    </x:row>
    <x:row r="1413" spans="1:26" s="26" customFormat="1" ht="16.149999999999999" customHeight="1">
      <x:c r="A1413" s="118">
        <x:v>139</x:v>
      </x:c>
      <x:c r="B1413" s="118"/>
      <x:c r="C1413" s="113">
        <x:v>11</x:v>
      </x:c>
      <x:c r="D1413" s="210" t="s">
        <x:v>1493</x:v>
      </x:c>
      <x:c r="E1413" s="210" t="s">
        <x:v>1510</x:v>
      </x:c>
      <x:c r="F1413" s="20" t="s">
        <x:v>1468</x:v>
      </x:c>
      <x:c r="G1413" s="158" t="e">
        <x:f t="shared" si="279"/>
        <x:v>#VALUE!</x:v>
      </x:c>
      <x:c r="H1413" s="284">
        <x:f t="shared" si="279"/>
        <x:v>0</x:v>
      </x:c>
      <x:c r="I1413" s="285" t="e">
        <x:f t="shared" si="279"/>
        <x:v>#VALUE!</x:v>
      </x:c>
      <x:c r="J1413" s="106" t="e">
        <x:v>#VALUE!</x:v>
      </x:c>
      <x:c r="K1413" s="73" t="e">
        <x:v>#VALUE!</x:v>
      </x:c>
      <x:c r="L1413" s="68" t="e">
        <x:v>#VALUE!</x:v>
      </x:c>
      <x:c r="M1413" s="73" t="e">
        <x:v>#VALUE!</x:v>
      </x:c>
      <x:c r="N1413" s="159">
        <x:v>0</x:v>
      </x:c>
      <x:c r="O1413" s="106" t="e">
        <x:v>#VALUE!</x:v>
      </x:c>
      <x:c r="P1413" s="73" t="e">
        <x:f t="shared" si="280"/>
        <x:v>#VALUE!</x:v>
      </x:c>
      <x:c r="Q1413" s="68" t="e">
        <x:v>#VALUE!</x:v>
      </x:c>
      <x:c r="R1413" s="73" t="e">
        <x:f t="shared" si="281"/>
        <x:v>#VALUE!</x:v>
      </x:c>
      <x:c r="S1413" s="68" t="e">
        <x:v>#VALUE!</x:v>
      </x:c>
      <x:c r="T1413" s="73" t="e">
        <x:f t="shared" si="282"/>
        <x:v>#VALUE!</x:v>
      </x:c>
      <x:c r="U1413" s="26" t="e">
        <x:v>#VALUE!</x:v>
      </x:c>
      <x:c r="V1413" s="26">
        <x:f t="shared" si="283"/>
        <x:v>0</x:v>
      </x:c>
      <x:c r="W1413" s="73" t="e">
        <x:f t="shared" si="284"/>
        <x:v>#VALUE!</x:v>
      </x:c>
      <x:c r="X1413" s="74" t="e">
        <x:f t="shared" si="285"/>
        <x:v>#VALUE!</x:v>
      </x:c>
      <x:c r="Y1413" s="68" t="e">
        <x:f t="shared" si="286"/>
        <x:v>#VALUE!</x:v>
      </x:c>
      <x:c r="Z1413" s="68" t="e">
        <x:f t="shared" si="287"/>
        <x:v>#VALUE!</x:v>
      </x:c>
    </x:row>
    <x:row r="1414" spans="1:26" s="26" customFormat="1" ht="16.149999999999999" customHeight="1">
      <x:c r="A1414" s="118">
        <x:v>140</x:v>
      </x:c>
      <x:c r="B1414" s="118"/>
      <x:c r="C1414" s="113">
        <x:v>11</x:v>
      </x:c>
      <x:c r="D1414" s="210" t="s">
        <x:v>1518</x:v>
      </x:c>
      <x:c r="E1414" s="210" t="s">
        <x:v>1510</x:v>
      </x:c>
      <x:c r="F1414" s="20" t="s">
        <x:v>1468</x:v>
      </x:c>
      <x:c r="G1414" s="158" t="e">
        <x:f t="shared" si="279"/>
        <x:v>#VALUE!</x:v>
      </x:c>
      <x:c r="H1414" s="284">
        <x:f t="shared" si="279"/>
        <x:v>0</x:v>
      </x:c>
      <x:c r="I1414" s="285" t="e">
        <x:f t="shared" si="279"/>
        <x:v>#VALUE!</x:v>
      </x:c>
      <x:c r="J1414" s="106" t="e">
        <x:v>#VALUE!</x:v>
      </x:c>
      <x:c r="K1414" s="73" t="e">
        <x:v>#VALUE!</x:v>
      </x:c>
      <x:c r="L1414" s="68" t="e">
        <x:v>#VALUE!</x:v>
      </x:c>
      <x:c r="M1414" s="73" t="e">
        <x:v>#VALUE!</x:v>
      </x:c>
      <x:c r="N1414" s="159">
        <x:v>0</x:v>
      </x:c>
      <x:c r="O1414" s="106" t="e">
        <x:v>#VALUE!</x:v>
      </x:c>
      <x:c r="P1414" s="73" t="e">
        <x:f t="shared" si="280"/>
        <x:v>#VALUE!</x:v>
      </x:c>
      <x:c r="Q1414" s="68" t="e">
        <x:v>#VALUE!</x:v>
      </x:c>
      <x:c r="R1414" s="73" t="e">
        <x:f t="shared" si="281"/>
        <x:v>#VALUE!</x:v>
      </x:c>
      <x:c r="S1414" s="68" t="e">
        <x:v>#VALUE!</x:v>
      </x:c>
      <x:c r="T1414" s="73" t="e">
        <x:f t="shared" si="282"/>
        <x:v>#VALUE!</x:v>
      </x:c>
      <x:c r="U1414" s="26" t="e">
        <x:v>#VALUE!</x:v>
      </x:c>
      <x:c r="V1414" s="26">
        <x:f t="shared" si="283"/>
        <x:v>0</x:v>
      </x:c>
      <x:c r="W1414" s="73" t="e">
        <x:f t="shared" si="284"/>
        <x:v>#VALUE!</x:v>
      </x:c>
      <x:c r="X1414" s="74" t="e">
        <x:f t="shared" si="285"/>
        <x:v>#VALUE!</x:v>
      </x:c>
      <x:c r="Y1414" s="68" t="e">
        <x:f t="shared" si="286"/>
        <x:v>#VALUE!</x:v>
      </x:c>
      <x:c r="Z1414" s="68" t="e">
        <x:f t="shared" si="287"/>
        <x:v>#VALUE!</x:v>
      </x:c>
    </x:row>
    <x:row r="1415" spans="1:26" s="26" customFormat="1" ht="16.149999999999999" customHeight="1">
      <x:c r="A1415" s="118">
        <x:v>141</x:v>
      </x:c>
      <x:c r="B1415" s="118"/>
      <x:c r="C1415" s="113">
        <x:v>11</x:v>
      </x:c>
      <x:c r="D1415" s="210" t="s">
        <x:v>1434</x:v>
      </x:c>
      <x:c r="E1415" s="210" t="s">
        <x:v>1510</x:v>
      </x:c>
      <x:c r="F1415" s="20" t="s">
        <x:v>1468</x:v>
      </x:c>
      <x:c r="G1415" s="158" t="e">
        <x:f t="shared" si="279"/>
        <x:v>#VALUE!</x:v>
      </x:c>
      <x:c r="H1415" s="284">
        <x:f t="shared" si="279"/>
        <x:v>0</x:v>
      </x:c>
      <x:c r="I1415" s="285" t="e">
        <x:f t="shared" si="279"/>
        <x:v>#VALUE!</x:v>
      </x:c>
      <x:c r="J1415" s="106" t="e">
        <x:v>#VALUE!</x:v>
      </x:c>
      <x:c r="K1415" s="73" t="e">
        <x:v>#VALUE!</x:v>
      </x:c>
      <x:c r="L1415" s="68" t="e">
        <x:v>#VALUE!</x:v>
      </x:c>
      <x:c r="M1415" s="73" t="e">
        <x:v>#VALUE!</x:v>
      </x:c>
      <x:c r="N1415" s="159">
        <x:v>0</x:v>
      </x:c>
      <x:c r="O1415" s="106" t="e">
        <x:v>#VALUE!</x:v>
      </x:c>
      <x:c r="P1415" s="73" t="e">
        <x:f t="shared" si="280"/>
        <x:v>#VALUE!</x:v>
      </x:c>
      <x:c r="Q1415" s="68" t="e">
        <x:v>#VALUE!</x:v>
      </x:c>
      <x:c r="R1415" s="73" t="e">
        <x:f t="shared" si="281"/>
        <x:v>#VALUE!</x:v>
      </x:c>
      <x:c r="S1415" s="68" t="e">
        <x:v>#VALUE!</x:v>
      </x:c>
      <x:c r="T1415" s="73" t="e">
        <x:f t="shared" si="282"/>
        <x:v>#VALUE!</x:v>
      </x:c>
      <x:c r="U1415" s="26" t="e">
        <x:v>#VALUE!</x:v>
      </x:c>
      <x:c r="V1415" s="26">
        <x:f t="shared" si="283"/>
        <x:v>0</x:v>
      </x:c>
      <x:c r="W1415" s="73" t="e">
        <x:f t="shared" si="284"/>
        <x:v>#VALUE!</x:v>
      </x:c>
      <x:c r="X1415" s="74" t="e">
        <x:f t="shared" si="285"/>
        <x:v>#VALUE!</x:v>
      </x:c>
      <x:c r="Y1415" s="68" t="e">
        <x:f t="shared" si="286"/>
        <x:v>#VALUE!</x:v>
      </x:c>
      <x:c r="Z1415" s="68" t="e">
        <x:f t="shared" si="287"/>
        <x:v>#VALUE!</x:v>
      </x:c>
    </x:row>
    <x:row r="1416" spans="1:26" s="26" customFormat="1" ht="16.149999999999999" customHeight="1">
      <x:c r="A1416" s="118">
        <x:v>142</x:v>
      </x:c>
      <x:c r="B1416" s="118"/>
      <x:c r="C1416" s="113">
        <x:v>11</x:v>
      </x:c>
      <x:c r="D1416" s="210" t="s">
        <x:v>1494</x:v>
      </x:c>
      <x:c r="E1416" s="210" t="s">
        <x:v>1510</x:v>
      </x:c>
      <x:c r="F1416" s="20" t="s">
        <x:v>1495</x:v>
      </x:c>
      <x:c r="G1416" s="158" t="e">
        <x:f t="shared" si="279"/>
        <x:v>#VALUE!</x:v>
      </x:c>
      <x:c r="H1416" s="284">
        <x:f t="shared" si="279"/>
        <x:v>0</x:v>
      </x:c>
      <x:c r="I1416" s="285" t="e">
        <x:f t="shared" si="279"/>
        <x:v>#VALUE!</x:v>
      </x:c>
      <x:c r="J1416" s="106" t="e">
        <x:v>#VALUE!</x:v>
      </x:c>
      <x:c r="K1416" s="73" t="e">
        <x:v>#VALUE!</x:v>
      </x:c>
      <x:c r="L1416" s="68" t="e">
        <x:v>#VALUE!</x:v>
      </x:c>
      <x:c r="M1416" s="73" t="e">
        <x:v>#VALUE!</x:v>
      </x:c>
      <x:c r="N1416" s="159">
        <x:v>0</x:v>
      </x:c>
      <x:c r="O1416" s="106" t="e">
        <x:v>#VALUE!</x:v>
      </x:c>
      <x:c r="P1416" s="73" t="e">
        <x:f t="shared" si="280"/>
        <x:v>#VALUE!</x:v>
      </x:c>
      <x:c r="Q1416" s="68" t="e">
        <x:v>#VALUE!</x:v>
      </x:c>
      <x:c r="R1416" s="73" t="e">
        <x:f t="shared" si="281"/>
        <x:v>#VALUE!</x:v>
      </x:c>
      <x:c r="S1416" s="68" t="e">
        <x:v>#VALUE!</x:v>
      </x:c>
      <x:c r="T1416" s="73" t="e">
        <x:f t="shared" si="282"/>
        <x:v>#VALUE!</x:v>
      </x:c>
      <x:c r="U1416" s="26" t="e">
        <x:v>#VALUE!</x:v>
      </x:c>
      <x:c r="V1416" s="26">
        <x:f t="shared" si="283"/>
        <x:v>0</x:v>
      </x:c>
      <x:c r="W1416" s="73" t="e">
        <x:f t="shared" si="284"/>
        <x:v>#VALUE!</x:v>
      </x:c>
      <x:c r="X1416" s="74" t="e">
        <x:f t="shared" si="285"/>
        <x:v>#VALUE!</x:v>
      </x:c>
      <x:c r="Y1416" s="68" t="e">
        <x:f t="shared" si="286"/>
        <x:v>#VALUE!</x:v>
      </x:c>
      <x:c r="Z1416" s="68" t="e">
        <x:f t="shared" si="287"/>
        <x:v>#VALUE!</x:v>
      </x:c>
    </x:row>
    <x:row r="1417" spans="1:26" s="26" customFormat="1" ht="16.149999999999999" customHeight="1">
      <x:c r="A1417" s="118">
        <x:v>143</x:v>
      </x:c>
      <x:c r="B1417" s="118"/>
      <x:c r="C1417" s="113">
        <x:v>11</x:v>
      </x:c>
      <x:c r="D1417" s="210" t="s">
        <x:v>1469</x:v>
      </x:c>
      <x:c r="E1417" s="210" t="s">
        <x:v>1510</x:v>
      </x:c>
      <x:c r="F1417" s="20" t="s">
        <x:v>1468</x:v>
      </x:c>
      <x:c r="G1417" s="158" t="e">
        <x:f t="shared" si="279"/>
        <x:v>#VALUE!</x:v>
      </x:c>
      <x:c r="H1417" s="284">
        <x:f t="shared" si="279"/>
        <x:v>0</x:v>
      </x:c>
      <x:c r="I1417" s="285" t="e">
        <x:f t="shared" si="279"/>
        <x:v>#VALUE!</x:v>
      </x:c>
      <x:c r="J1417" s="106" t="e">
        <x:v>#VALUE!</x:v>
      </x:c>
      <x:c r="K1417" s="73" t="e">
        <x:v>#VALUE!</x:v>
      </x:c>
      <x:c r="L1417" s="68" t="e">
        <x:v>#VALUE!</x:v>
      </x:c>
      <x:c r="M1417" s="73" t="e">
        <x:v>#VALUE!</x:v>
      </x:c>
      <x:c r="N1417" s="159">
        <x:v>0</x:v>
      </x:c>
      <x:c r="O1417" s="106" t="e">
        <x:v>#VALUE!</x:v>
      </x:c>
      <x:c r="P1417" s="73" t="e">
        <x:f t="shared" si="280"/>
        <x:v>#VALUE!</x:v>
      </x:c>
      <x:c r="Q1417" s="68" t="e">
        <x:v>#VALUE!</x:v>
      </x:c>
      <x:c r="R1417" s="73" t="e">
        <x:f t="shared" si="281"/>
        <x:v>#VALUE!</x:v>
      </x:c>
      <x:c r="S1417" s="68" t="e">
        <x:v>#VALUE!</x:v>
      </x:c>
      <x:c r="T1417" s="73" t="e">
        <x:f t="shared" si="282"/>
        <x:v>#VALUE!</x:v>
      </x:c>
      <x:c r="U1417" s="26" t="e">
        <x:v>#VALUE!</x:v>
      </x:c>
      <x:c r="V1417" s="26">
        <x:f t="shared" si="283"/>
        <x:v>0</x:v>
      </x:c>
      <x:c r="W1417" s="73" t="e">
        <x:f t="shared" si="284"/>
        <x:v>#VALUE!</x:v>
      </x:c>
      <x:c r="X1417" s="74" t="e">
        <x:f t="shared" si="285"/>
        <x:v>#VALUE!</x:v>
      </x:c>
      <x:c r="Y1417" s="68" t="e">
        <x:f t="shared" si="286"/>
        <x:v>#VALUE!</x:v>
      </x:c>
      <x:c r="Z1417" s="68" t="e">
        <x:f t="shared" si="287"/>
        <x:v>#VALUE!</x:v>
      </x:c>
    </x:row>
    <x:row r="1418" spans="1:26" s="26" customFormat="1" ht="16.149999999999999" customHeight="1">
      <x:c r="A1418" s="118">
        <x:v>144</x:v>
      </x:c>
      <x:c r="B1418" s="118"/>
      <x:c r="C1418" s="113">
        <x:v>11</x:v>
      </x:c>
      <x:c r="D1418" s="210" t="s">
        <x:v>1470</x:v>
      </x:c>
      <x:c r="E1418" s="210" t="s">
        <x:v>1510</x:v>
      </x:c>
      <x:c r="F1418" s="20" t="s">
        <x:v>1471</x:v>
      </x:c>
      <x:c r="G1418" s="158" t="e">
        <x:f t="shared" si="279"/>
        <x:v>#VALUE!</x:v>
      </x:c>
      <x:c r="H1418" s="284">
        <x:f t="shared" si="279"/>
        <x:v>0</x:v>
      </x:c>
      <x:c r="I1418" s="285" t="e">
        <x:f t="shared" si="279"/>
        <x:v>#VALUE!</x:v>
      </x:c>
      <x:c r="J1418" s="106" t="e">
        <x:v>#VALUE!</x:v>
      </x:c>
      <x:c r="K1418" s="73" t="e">
        <x:v>#VALUE!</x:v>
      </x:c>
      <x:c r="L1418" s="68" t="e">
        <x:v>#VALUE!</x:v>
      </x:c>
      <x:c r="M1418" s="73" t="e">
        <x:v>#VALUE!</x:v>
      </x:c>
      <x:c r="N1418" s="159">
        <x:v>0</x:v>
      </x:c>
      <x:c r="O1418" s="106" t="e">
        <x:v>#VALUE!</x:v>
      </x:c>
      <x:c r="P1418" s="73" t="e">
        <x:f t="shared" si="280"/>
        <x:v>#VALUE!</x:v>
      </x:c>
      <x:c r="Q1418" s="68" t="e">
        <x:v>#VALUE!</x:v>
      </x:c>
      <x:c r="R1418" s="73" t="e">
        <x:f t="shared" si="281"/>
        <x:v>#VALUE!</x:v>
      </x:c>
      <x:c r="S1418" s="68" t="e">
        <x:v>#VALUE!</x:v>
      </x:c>
      <x:c r="T1418" s="73" t="e">
        <x:f t="shared" si="282"/>
        <x:v>#VALUE!</x:v>
      </x:c>
      <x:c r="U1418" s="26" t="e">
        <x:v>#VALUE!</x:v>
      </x:c>
      <x:c r="V1418" s="26">
        <x:f t="shared" si="283"/>
        <x:v>0</x:v>
      </x:c>
      <x:c r="W1418" s="73" t="e">
        <x:f t="shared" si="284"/>
        <x:v>#VALUE!</x:v>
      </x:c>
      <x:c r="X1418" s="74" t="e">
        <x:f t="shared" si="285"/>
        <x:v>#VALUE!</x:v>
      </x:c>
      <x:c r="Y1418" s="68" t="e">
        <x:f t="shared" si="286"/>
        <x:v>#VALUE!</x:v>
      </x:c>
      <x:c r="Z1418" s="68" t="e">
        <x:f t="shared" si="287"/>
        <x:v>#VALUE!</x:v>
      </x:c>
    </x:row>
    <x:row r="1419" spans="1:26" s="26" customFormat="1" ht="16.149999999999999" customHeight="1">
      <x:c r="A1419" s="118">
        <x:v>145</x:v>
      </x:c>
      <x:c r="B1419" s="118"/>
      <x:c r="C1419" s="113">
        <x:v>11</x:v>
      </x:c>
      <x:c r="D1419" s="210" t="s">
        <x:v>1460</x:v>
      </x:c>
      <x:c r="E1419" s="210" t="s">
        <x:v>1510</x:v>
      </x:c>
      <x:c r="F1419" s="20" t="s">
        <x:v>1461</x:v>
      </x:c>
      <x:c r="G1419" s="158" t="e">
        <x:f t="shared" si="279"/>
        <x:v>#VALUE!</x:v>
      </x:c>
      <x:c r="H1419" s="284">
        <x:f t="shared" si="279"/>
        <x:v>0</x:v>
      </x:c>
      <x:c r="I1419" s="285" t="e">
        <x:f t="shared" si="279"/>
        <x:v>#VALUE!</x:v>
      </x:c>
      <x:c r="J1419" s="106" t="e">
        <x:v>#VALUE!</x:v>
      </x:c>
      <x:c r="K1419" s="73" t="e">
        <x:v>#VALUE!</x:v>
      </x:c>
      <x:c r="L1419" s="68" t="e">
        <x:v>#VALUE!</x:v>
      </x:c>
      <x:c r="M1419" s="73" t="e">
        <x:v>#VALUE!</x:v>
      </x:c>
      <x:c r="N1419" s="159">
        <x:v>0</x:v>
      </x:c>
      <x:c r="O1419" s="106" t="e">
        <x:v>#VALUE!</x:v>
      </x:c>
      <x:c r="P1419" s="73" t="e">
        <x:f t="shared" si="280"/>
        <x:v>#VALUE!</x:v>
      </x:c>
      <x:c r="Q1419" s="68" t="e">
        <x:v>#VALUE!</x:v>
      </x:c>
      <x:c r="R1419" s="73" t="e">
        <x:f t="shared" si="281"/>
        <x:v>#VALUE!</x:v>
      </x:c>
      <x:c r="S1419" s="68" t="e">
        <x:v>#VALUE!</x:v>
      </x:c>
      <x:c r="T1419" s="73" t="e">
        <x:f t="shared" si="282"/>
        <x:v>#VALUE!</x:v>
      </x:c>
      <x:c r="U1419" s="26" t="e">
        <x:v>#VALUE!</x:v>
      </x:c>
      <x:c r="V1419" s="26">
        <x:f t="shared" si="283"/>
        <x:v>0</x:v>
      </x:c>
      <x:c r="W1419" s="73" t="e">
        <x:f t="shared" si="284"/>
        <x:v>#VALUE!</x:v>
      </x:c>
      <x:c r="X1419" s="74" t="e">
        <x:f t="shared" si="285"/>
        <x:v>#VALUE!</x:v>
      </x:c>
      <x:c r="Y1419" s="68" t="e">
        <x:f t="shared" si="286"/>
        <x:v>#VALUE!</x:v>
      </x:c>
      <x:c r="Z1419" s="68" t="e">
        <x:f t="shared" si="287"/>
        <x:v>#VALUE!</x:v>
      </x:c>
    </x:row>
    <x:row r="1420" spans="1:26" s="26" customFormat="1" ht="16.149999999999999" customHeight="1">
      <x:c r="A1420" s="118">
        <x:v>146</x:v>
      </x:c>
      <x:c r="B1420" s="118"/>
      <x:c r="C1420" s="113">
        <x:v>11</x:v>
      </x:c>
      <x:c r="D1420" s="210" t="s">
        <x:v>1462</x:v>
      </x:c>
      <x:c r="E1420" s="210" t="s">
        <x:v>1510</x:v>
      </x:c>
      <x:c r="F1420" s="20" t="s">
        <x:v>1463</x:v>
      </x:c>
      <x:c r="G1420" s="158" t="e">
        <x:f t="shared" si="279"/>
        <x:v>#VALUE!</x:v>
      </x:c>
      <x:c r="H1420" s="284">
        <x:f t="shared" si="279"/>
        <x:v>0</x:v>
      </x:c>
      <x:c r="I1420" s="285" t="e">
        <x:f t="shared" si="279"/>
        <x:v>#VALUE!</x:v>
      </x:c>
      <x:c r="J1420" s="106" t="e">
        <x:v>#VALUE!</x:v>
      </x:c>
      <x:c r="K1420" s="73" t="e">
        <x:v>#VALUE!</x:v>
      </x:c>
      <x:c r="L1420" s="68" t="e">
        <x:v>#VALUE!</x:v>
      </x:c>
      <x:c r="M1420" s="73" t="e">
        <x:v>#VALUE!</x:v>
      </x:c>
      <x:c r="N1420" s="159">
        <x:v>0</x:v>
      </x:c>
      <x:c r="O1420" s="106" t="e">
        <x:v>#VALUE!</x:v>
      </x:c>
      <x:c r="P1420" s="73" t="e">
        <x:f t="shared" si="280"/>
        <x:v>#VALUE!</x:v>
      </x:c>
      <x:c r="Q1420" s="68" t="e">
        <x:v>#VALUE!</x:v>
      </x:c>
      <x:c r="R1420" s="73" t="e">
        <x:f t="shared" si="281"/>
        <x:v>#VALUE!</x:v>
      </x:c>
      <x:c r="S1420" s="68" t="e">
        <x:v>#VALUE!</x:v>
      </x:c>
      <x:c r="T1420" s="73" t="e">
        <x:f t="shared" si="282"/>
        <x:v>#VALUE!</x:v>
      </x:c>
      <x:c r="U1420" s="26" t="e">
        <x:v>#VALUE!</x:v>
      </x:c>
      <x:c r="V1420" s="26">
        <x:f t="shared" si="283"/>
        <x:v>0</x:v>
      </x:c>
      <x:c r="W1420" s="73" t="e">
        <x:f t="shared" si="284"/>
        <x:v>#VALUE!</x:v>
      </x:c>
      <x:c r="X1420" s="74" t="e">
        <x:f t="shared" si="285"/>
        <x:v>#VALUE!</x:v>
      </x:c>
      <x:c r="Y1420" s="68" t="e">
        <x:f t="shared" si="286"/>
        <x:v>#VALUE!</x:v>
      </x:c>
      <x:c r="Z1420" s="68" t="e">
        <x:f t="shared" si="287"/>
        <x:v>#VALUE!</x:v>
      </x:c>
    </x:row>
    <x:row r="1421" spans="1:26" s="26" customFormat="1" ht="16.149999999999999" customHeight="1">
      <x:c r="A1421" s="118">
        <x:v>147</x:v>
      </x:c>
      <x:c r="B1421" s="118"/>
      <x:c r="C1421" s="113">
        <x:v>11</x:v>
      </x:c>
      <x:c r="D1421" s="210" t="s">
        <x:v>1503</x:v>
      </x:c>
      <x:c r="E1421" s="210" t="s">
        <x:v>1510</x:v>
      </x:c>
      <x:c r="F1421" s="20" t="s">
        <x:v>1504</x:v>
      </x:c>
      <x:c r="G1421" s="158" t="e">
        <x:f t="shared" si="279"/>
        <x:v>#VALUE!</x:v>
      </x:c>
      <x:c r="H1421" s="284">
        <x:f t="shared" si="279"/>
        <x:v>0</x:v>
      </x:c>
      <x:c r="I1421" s="285" t="e">
        <x:f t="shared" si="279"/>
        <x:v>#VALUE!</x:v>
      </x:c>
      <x:c r="J1421" s="106" t="e">
        <x:v>#VALUE!</x:v>
      </x:c>
      <x:c r="K1421" s="73" t="e">
        <x:v>#VALUE!</x:v>
      </x:c>
      <x:c r="L1421" s="68" t="e">
        <x:v>#VALUE!</x:v>
      </x:c>
      <x:c r="M1421" s="73" t="e">
        <x:v>#VALUE!</x:v>
      </x:c>
      <x:c r="N1421" s="159">
        <x:v>0</x:v>
      </x:c>
      <x:c r="O1421" s="106" t="e">
        <x:v>#VALUE!</x:v>
      </x:c>
      <x:c r="P1421" s="73" t="e">
        <x:f t="shared" si="280"/>
        <x:v>#VALUE!</x:v>
      </x:c>
      <x:c r="Q1421" s="68" t="e">
        <x:v>#VALUE!</x:v>
      </x:c>
      <x:c r="R1421" s="73" t="e">
        <x:f t="shared" si="281"/>
        <x:v>#VALUE!</x:v>
      </x:c>
      <x:c r="S1421" s="68" t="e">
        <x:v>#VALUE!</x:v>
      </x:c>
      <x:c r="T1421" s="73" t="e">
        <x:f t="shared" si="282"/>
        <x:v>#VALUE!</x:v>
      </x:c>
      <x:c r="U1421" s="26" t="e">
        <x:v>#VALUE!</x:v>
      </x:c>
      <x:c r="V1421" s="26">
        <x:f t="shared" si="283"/>
        <x:v>0</x:v>
      </x:c>
      <x:c r="W1421" s="73" t="e">
        <x:f t="shared" si="284"/>
        <x:v>#VALUE!</x:v>
      </x:c>
      <x:c r="X1421" s="74" t="e">
        <x:f t="shared" si="285"/>
        <x:v>#VALUE!</x:v>
      </x:c>
      <x:c r="Y1421" s="68" t="e">
        <x:f t="shared" si="286"/>
        <x:v>#VALUE!</x:v>
      </x:c>
      <x:c r="Z1421" s="68" t="e">
        <x:f t="shared" si="287"/>
        <x:v>#VALUE!</x:v>
      </x:c>
    </x:row>
    <x:row r="1422" spans="1:26" s="26" customFormat="1" ht="16.149999999999999" customHeight="1">
      <x:c r="A1422" s="118">
        <x:v>148</x:v>
      </x:c>
      <x:c r="B1422" s="118"/>
      <x:c r="C1422" s="113">
        <x:v>11</x:v>
      </x:c>
      <x:c r="D1422" s="210" t="s">
        <x:v>1464</x:v>
      </x:c>
      <x:c r="E1422" s="210" t="s">
        <x:v>1510</x:v>
      </x:c>
      <x:c r="F1422" s="20" t="s">
        <x:v>1465</x:v>
      </x:c>
      <x:c r="G1422" s="158" t="e">
        <x:f t="shared" si="279"/>
        <x:v>#VALUE!</x:v>
      </x:c>
      <x:c r="H1422" s="284">
        <x:f t="shared" si="279"/>
        <x:v>0</x:v>
      </x:c>
      <x:c r="I1422" s="285" t="e">
        <x:f t="shared" si="279"/>
        <x:v>#VALUE!</x:v>
      </x:c>
      <x:c r="J1422" s="106" t="e">
        <x:v>#VALUE!</x:v>
      </x:c>
      <x:c r="K1422" s="73" t="e">
        <x:v>#VALUE!</x:v>
      </x:c>
      <x:c r="L1422" s="68" t="e">
        <x:v>#VALUE!</x:v>
      </x:c>
      <x:c r="M1422" s="73" t="e">
        <x:v>#VALUE!</x:v>
      </x:c>
      <x:c r="N1422" s="159">
        <x:v>0</x:v>
      </x:c>
      <x:c r="O1422" s="106" t="e">
        <x:v>#VALUE!</x:v>
      </x:c>
      <x:c r="P1422" s="73" t="e">
        <x:f t="shared" si="280"/>
        <x:v>#VALUE!</x:v>
      </x:c>
      <x:c r="Q1422" s="68" t="e">
        <x:v>#VALUE!</x:v>
      </x:c>
      <x:c r="R1422" s="73" t="e">
        <x:f t="shared" si="281"/>
        <x:v>#VALUE!</x:v>
      </x:c>
      <x:c r="S1422" s="68" t="e">
        <x:v>#VALUE!</x:v>
      </x:c>
      <x:c r="T1422" s="73" t="e">
        <x:f t="shared" si="282"/>
        <x:v>#VALUE!</x:v>
      </x:c>
      <x:c r="U1422" s="26" t="e">
        <x:v>#VALUE!</x:v>
      </x:c>
      <x:c r="V1422" s="26">
        <x:f t="shared" si="283"/>
        <x:v>0</x:v>
      </x:c>
      <x:c r="W1422" s="73" t="e">
        <x:f t="shared" si="284"/>
        <x:v>#VALUE!</x:v>
      </x:c>
      <x:c r="X1422" s="74" t="e">
        <x:f t="shared" si="285"/>
        <x:v>#VALUE!</x:v>
      </x:c>
      <x:c r="Y1422" s="68" t="e">
        <x:f t="shared" si="286"/>
        <x:v>#VALUE!</x:v>
      </x:c>
      <x:c r="Z1422" s="68" t="e">
        <x:f t="shared" si="287"/>
        <x:v>#VALUE!</x:v>
      </x:c>
    </x:row>
    <x:row r="1423" spans="1:26" s="26" customFormat="1" ht="16.149999999999999" customHeight="1">
      <x:c r="A1423" s="118">
        <x:v>149</x:v>
      </x:c>
      <x:c r="B1423" s="118"/>
      <x:c r="C1423" s="113">
        <x:v>11</x:v>
      </x:c>
      <x:c r="D1423" s="210" t="s">
        <x:v>1521</x:v>
      </x:c>
      <x:c r="E1423" s="210" t="s">
        <x:v>1510</x:v>
      </x:c>
      <x:c r="F1423" s="20" t="s">
        <x:v>1522</x:v>
      </x:c>
      <x:c r="G1423" s="158" t="e">
        <x:f t="shared" si="279"/>
        <x:v>#VALUE!</x:v>
      </x:c>
      <x:c r="H1423" s="284">
        <x:f t="shared" si="279"/>
        <x:v>0</x:v>
      </x:c>
      <x:c r="I1423" s="285" t="e">
        <x:f t="shared" si="279"/>
        <x:v>#VALUE!</x:v>
      </x:c>
      <x:c r="J1423" s="106" t="e">
        <x:v>#VALUE!</x:v>
      </x:c>
      <x:c r="K1423" s="73" t="e">
        <x:v>#VALUE!</x:v>
      </x:c>
      <x:c r="L1423" s="68" t="e">
        <x:v>#VALUE!</x:v>
      </x:c>
      <x:c r="M1423" s="73" t="e">
        <x:v>#VALUE!</x:v>
      </x:c>
      <x:c r="N1423" s="159">
        <x:v>0</x:v>
      </x:c>
      <x:c r="O1423" s="106" t="e">
        <x:v>#VALUE!</x:v>
      </x:c>
      <x:c r="P1423" s="73" t="e">
        <x:f t="shared" si="280"/>
        <x:v>#VALUE!</x:v>
      </x:c>
      <x:c r="Q1423" s="68" t="e">
        <x:v>#VALUE!</x:v>
      </x:c>
      <x:c r="R1423" s="73" t="e">
        <x:f t="shared" si="281"/>
        <x:v>#VALUE!</x:v>
      </x:c>
      <x:c r="S1423" s="68" t="e">
        <x:v>#VALUE!</x:v>
      </x:c>
      <x:c r="T1423" s="73" t="e">
        <x:f t="shared" si="282"/>
        <x:v>#VALUE!</x:v>
      </x:c>
      <x:c r="U1423" s="26" t="e">
        <x:v>#VALUE!</x:v>
      </x:c>
      <x:c r="V1423" s="26">
        <x:f t="shared" si="283"/>
        <x:v>0</x:v>
      </x:c>
      <x:c r="W1423" s="73" t="e">
        <x:f t="shared" si="284"/>
        <x:v>#VALUE!</x:v>
      </x:c>
      <x:c r="X1423" s="74" t="e">
        <x:f t="shared" si="285"/>
        <x:v>#VALUE!</x:v>
      </x:c>
      <x:c r="Y1423" s="68" t="e">
        <x:f t="shared" si="286"/>
        <x:v>#VALUE!</x:v>
      </x:c>
      <x:c r="Z1423" s="68" t="e">
        <x:f t="shared" si="287"/>
        <x:v>#VALUE!</x:v>
      </x:c>
    </x:row>
    <x:row r="1424" spans="1:26" s="26" customFormat="1" ht="16.149999999999999" customHeight="1">
      <x:c r="A1424" s="118">
        <x:v>150</x:v>
      </x:c>
      <x:c r="B1424" s="118"/>
      <x:c r="C1424" s="113">
        <x:v>11</x:v>
      </x:c>
      <x:c r="D1424" s="210" t="s">
        <x:v>1496</x:v>
      </x:c>
      <x:c r="E1424" s="210" t="s">
        <x:v>1510</x:v>
      </x:c>
      <x:c r="F1424" s="20" t="s">
        <x:v>1497</x:v>
      </x:c>
      <x:c r="G1424" s="158" t="e">
        <x:f t="shared" si="279"/>
        <x:v>#VALUE!</x:v>
      </x:c>
      <x:c r="H1424" s="284">
        <x:f t="shared" si="279"/>
        <x:v>0</x:v>
      </x:c>
      <x:c r="I1424" s="285" t="e">
        <x:f t="shared" si="279"/>
        <x:v>#VALUE!</x:v>
      </x:c>
      <x:c r="J1424" s="106" t="e">
        <x:v>#VALUE!</x:v>
      </x:c>
      <x:c r="K1424" s="73" t="e">
        <x:v>#VALUE!</x:v>
      </x:c>
      <x:c r="L1424" s="68" t="e">
        <x:v>#VALUE!</x:v>
      </x:c>
      <x:c r="M1424" s="73" t="e">
        <x:v>#VALUE!</x:v>
      </x:c>
      <x:c r="N1424" s="159">
        <x:v>0</x:v>
      </x:c>
      <x:c r="O1424" s="106" t="e">
        <x:v>#VALUE!</x:v>
      </x:c>
      <x:c r="P1424" s="73" t="e">
        <x:f t="shared" si="280"/>
        <x:v>#VALUE!</x:v>
      </x:c>
      <x:c r="Q1424" s="68" t="e">
        <x:v>#VALUE!</x:v>
      </x:c>
      <x:c r="R1424" s="73" t="e">
        <x:f t="shared" si="281"/>
        <x:v>#VALUE!</x:v>
      </x:c>
      <x:c r="S1424" s="68" t="e">
        <x:v>#VALUE!</x:v>
      </x:c>
      <x:c r="T1424" s="73" t="e">
        <x:f t="shared" si="282"/>
        <x:v>#VALUE!</x:v>
      </x:c>
      <x:c r="U1424" s="26" t="e">
        <x:v>#VALUE!</x:v>
      </x:c>
      <x:c r="V1424" s="26">
        <x:f t="shared" si="283"/>
        <x:v>0</x:v>
      </x:c>
      <x:c r="W1424" s="73" t="e">
        <x:f t="shared" si="284"/>
        <x:v>#VALUE!</x:v>
      </x:c>
      <x:c r="X1424" s="74" t="e">
        <x:f t="shared" si="285"/>
        <x:v>#VALUE!</x:v>
      </x:c>
      <x:c r="Y1424" s="68" t="e">
        <x:f t="shared" si="286"/>
        <x:v>#VALUE!</x:v>
      </x:c>
      <x:c r="Z1424" s="68" t="e">
        <x:f t="shared" si="287"/>
        <x:v>#VALUE!</x:v>
      </x:c>
    </x:row>
    <x:row r="1425" spans="1:29" s="26" customFormat="1" ht="16.149999999999999" customHeight="1">
      <x:c r="A1425" s="118">
        <x:v>151</x:v>
      </x:c>
      <x:c r="B1425" s="118"/>
      <x:c r="C1425" s="113">
        <x:v>11</x:v>
      </x:c>
      <x:c r="D1425" s="210" t="s">
        <x:v>1498</x:v>
      </x:c>
      <x:c r="E1425" s="210" t="s">
        <x:v>1510</x:v>
      </x:c>
      <x:c r="F1425" s="20" t="s">
        <x:v>1499</x:v>
      </x:c>
      <x:c r="G1425" s="158" t="e">
        <x:f t="shared" si="279"/>
        <x:v>#VALUE!</x:v>
      </x:c>
      <x:c r="H1425" s="284">
        <x:f t="shared" si="279"/>
        <x:v>0</x:v>
      </x:c>
      <x:c r="I1425" s="285" t="e">
        <x:f t="shared" si="279"/>
        <x:v>#VALUE!</x:v>
      </x:c>
      <x:c r="J1425" s="106" t="e">
        <x:v>#VALUE!</x:v>
      </x:c>
      <x:c r="K1425" s="73" t="e">
        <x:v>#VALUE!</x:v>
      </x:c>
      <x:c r="L1425" s="68" t="e">
        <x:v>#VALUE!</x:v>
      </x:c>
      <x:c r="M1425" s="73" t="e">
        <x:v>#VALUE!</x:v>
      </x:c>
      <x:c r="N1425" s="159">
        <x:v>0</x:v>
      </x:c>
      <x:c r="O1425" s="106" t="e">
        <x:v>#VALUE!</x:v>
      </x:c>
      <x:c r="P1425" s="73" t="e">
        <x:f t="shared" si="280"/>
        <x:v>#VALUE!</x:v>
      </x:c>
      <x:c r="Q1425" s="68" t="e">
        <x:v>#VALUE!</x:v>
      </x:c>
      <x:c r="R1425" s="73" t="e">
        <x:f t="shared" si="281"/>
        <x:v>#VALUE!</x:v>
      </x:c>
      <x:c r="S1425" s="68" t="e">
        <x:v>#VALUE!</x:v>
      </x:c>
      <x:c r="T1425" s="73" t="e">
        <x:f t="shared" si="282"/>
        <x:v>#VALUE!</x:v>
      </x:c>
      <x:c r="U1425" s="26" t="e">
        <x:v>#VALUE!</x:v>
      </x:c>
      <x:c r="V1425" s="26">
        <x:f t="shared" si="283"/>
        <x:v>0</x:v>
      </x:c>
      <x:c r="W1425" s="73" t="e">
        <x:f t="shared" si="284"/>
        <x:v>#VALUE!</x:v>
      </x:c>
      <x:c r="X1425" s="74" t="e">
        <x:f t="shared" si="285"/>
        <x:v>#VALUE!</x:v>
      </x:c>
      <x:c r="Y1425" s="68" t="e">
        <x:f t="shared" si="286"/>
        <x:v>#VALUE!</x:v>
      </x:c>
      <x:c r="Z1425" s="68" t="e">
        <x:f t="shared" si="287"/>
        <x:v>#VALUE!</x:v>
      </x:c>
    </x:row>
    <x:row r="1426" spans="1:29" s="26" customFormat="1" ht="16.149999999999999" customHeight="1">
      <x:c r="A1426" s="118">
        <x:v>152</x:v>
      </x:c>
      <x:c r="B1426" s="118"/>
      <x:c r="C1426" s="113">
        <x:v>11</x:v>
      </x:c>
      <x:c r="D1426" s="210" t="s">
        <x:v>1515</x:v>
      </x:c>
      <x:c r="E1426" s="210" t="s">
        <x:v>1510</x:v>
      </x:c>
      <x:c r="F1426" s="20" t="s">
        <x:v>1526</x:v>
      </x:c>
      <x:c r="G1426" s="158" t="e">
        <x:f t="shared" si="279"/>
        <x:v>#VALUE!</x:v>
      </x:c>
      <x:c r="H1426" s="284">
        <x:f t="shared" si="279"/>
        <x:v>0</x:v>
      </x:c>
      <x:c r="I1426" s="285" t="e">
        <x:f t="shared" si="279"/>
        <x:v>#VALUE!</x:v>
      </x:c>
      <x:c r="J1426" s="106" t="e">
        <x:v>#VALUE!</x:v>
      </x:c>
      <x:c r="K1426" s="73" t="e">
        <x:v>#VALUE!</x:v>
      </x:c>
      <x:c r="L1426" s="68" t="e">
        <x:v>#VALUE!</x:v>
      </x:c>
      <x:c r="M1426" s="73" t="e">
        <x:v>#VALUE!</x:v>
      </x:c>
      <x:c r="N1426" s="159">
        <x:v>0</x:v>
      </x:c>
      <x:c r="O1426" s="106" t="e">
        <x:v>#VALUE!</x:v>
      </x:c>
      <x:c r="P1426" s="73" t="e">
        <x:f t="shared" si="280"/>
        <x:v>#VALUE!</x:v>
      </x:c>
      <x:c r="Q1426" s="68" t="e">
        <x:v>#VALUE!</x:v>
      </x:c>
      <x:c r="R1426" s="73" t="e">
        <x:f t="shared" si="281"/>
        <x:v>#VALUE!</x:v>
      </x:c>
      <x:c r="S1426" s="68" t="e">
        <x:v>#VALUE!</x:v>
      </x:c>
      <x:c r="T1426" s="73" t="e">
        <x:f t="shared" si="282"/>
        <x:v>#VALUE!</x:v>
      </x:c>
      <x:c r="U1426" s="26" t="e">
        <x:v>#VALUE!</x:v>
      </x:c>
      <x:c r="V1426" s="26">
        <x:f t="shared" si="283"/>
        <x:v>0</x:v>
      </x:c>
      <x:c r="W1426" s="73" t="e">
        <x:f t="shared" si="284"/>
        <x:v>#VALUE!</x:v>
      </x:c>
      <x:c r="X1426" s="74" t="e">
        <x:f t="shared" si="285"/>
        <x:v>#VALUE!</x:v>
      </x:c>
      <x:c r="Y1426" s="68" t="e">
        <x:f t="shared" si="286"/>
        <x:v>#VALUE!</x:v>
      </x:c>
      <x:c r="Z1426" s="68" t="e">
        <x:f t="shared" si="287"/>
        <x:v>#VALUE!</x:v>
      </x:c>
    </x:row>
    <x:row r="1427" spans="1:29" s="26" customFormat="1" ht="16.149999999999999" customHeight="1">
      <x:c r="A1427" s="118">
        <x:v>153</x:v>
      </x:c>
      <x:c r="B1427" s="118"/>
      <x:c r="C1427" s="113">
        <x:v>11</x:v>
      </x:c>
      <x:c r="D1427" s="210" t="s">
        <x:v>1505</x:v>
      </x:c>
      <x:c r="E1427" s="210" t="s">
        <x:v>1510</x:v>
      </x:c>
      <x:c r="F1427" s="20" t="s">
        <x:v>1506</x:v>
      </x:c>
      <x:c r="G1427" s="158" t="e">
        <x:f t="shared" si="279"/>
        <x:v>#VALUE!</x:v>
      </x:c>
      <x:c r="H1427" s="284">
        <x:f t="shared" si="279"/>
        <x:v>0</x:v>
      </x:c>
      <x:c r="I1427" s="285" t="e">
        <x:f t="shared" si="279"/>
        <x:v>#VALUE!</x:v>
      </x:c>
      <x:c r="J1427" s="106" t="e">
        <x:v>#VALUE!</x:v>
      </x:c>
      <x:c r="K1427" s="73" t="e">
        <x:v>#VALUE!</x:v>
      </x:c>
      <x:c r="L1427" s="68" t="e">
        <x:v>#VALUE!</x:v>
      </x:c>
      <x:c r="M1427" s="73" t="e">
        <x:v>#VALUE!</x:v>
      </x:c>
      <x:c r="N1427" s="159">
        <x:v>0</x:v>
      </x:c>
      <x:c r="O1427" s="106" t="e">
        <x:v>#VALUE!</x:v>
      </x:c>
      <x:c r="P1427" s="73" t="e">
        <x:f t="shared" si="280"/>
        <x:v>#VALUE!</x:v>
      </x:c>
      <x:c r="Q1427" s="68" t="e">
        <x:v>#VALUE!</x:v>
      </x:c>
      <x:c r="R1427" s="73" t="e">
        <x:f t="shared" si="281"/>
        <x:v>#VALUE!</x:v>
      </x:c>
      <x:c r="S1427" s="68" t="e">
        <x:v>#VALUE!</x:v>
      </x:c>
      <x:c r="T1427" s="73" t="e">
        <x:f t="shared" si="282"/>
        <x:v>#VALUE!</x:v>
      </x:c>
      <x:c r="U1427" s="26" t="e">
        <x:v>#VALUE!</x:v>
      </x:c>
      <x:c r="V1427" s="26">
        <x:f t="shared" si="283"/>
        <x:v>0</x:v>
      </x:c>
      <x:c r="W1427" s="73" t="e">
        <x:f t="shared" si="284"/>
        <x:v>#VALUE!</x:v>
      </x:c>
      <x:c r="X1427" s="74" t="e">
        <x:f t="shared" si="285"/>
        <x:v>#VALUE!</x:v>
      </x:c>
      <x:c r="Y1427" s="68" t="e">
        <x:f t="shared" si="286"/>
        <x:v>#VALUE!</x:v>
      </x:c>
      <x:c r="Z1427" s="68" t="e">
        <x:f t="shared" si="287"/>
        <x:v>#VALUE!</x:v>
      </x:c>
    </x:row>
    <x:row r="1428" spans="1:29" s="26" customFormat="1" ht="16.149999999999999" customHeight="1">
      <x:c r="A1428" s="118">
        <x:v>154</x:v>
      </x:c>
      <x:c r="B1428" s="118"/>
      <x:c r="C1428" s="113">
        <x:v>11</x:v>
      </x:c>
      <x:c r="D1428" s="210" t="s">
        <x:v>1431</x:v>
      </x:c>
      <x:c r="E1428" s="210" t="s">
        <x:v>1510</x:v>
      </x:c>
      <x:c r="F1428" s="20" t="s">
        <x:v>23</x:v>
      </x:c>
      <x:c r="G1428" s="158" t="e">
        <x:f t="shared" si="279"/>
        <x:v>#VALUE!</x:v>
      </x:c>
      <x:c r="H1428" s="284">
        <x:f t="shared" si="279"/>
        <x:v>0</x:v>
      </x:c>
      <x:c r="I1428" s="285" t="e">
        <x:f t="shared" si="279"/>
        <x:v>#VALUE!</x:v>
      </x:c>
      <x:c r="J1428" s="106" t="e">
        <x:v>#VALUE!</x:v>
      </x:c>
      <x:c r="K1428" s="73" t="e">
        <x:v>#VALUE!</x:v>
      </x:c>
      <x:c r="L1428" s="68" t="e">
        <x:v>#VALUE!</x:v>
      </x:c>
      <x:c r="M1428" s="73" t="e">
        <x:v>#VALUE!</x:v>
      </x:c>
      <x:c r="N1428" s="159">
        <x:v>0</x:v>
      </x:c>
      <x:c r="O1428" s="106" t="e">
        <x:v>#VALUE!</x:v>
      </x:c>
      <x:c r="P1428" s="73" t="e">
        <x:f t="shared" si="280"/>
        <x:v>#VALUE!</x:v>
      </x:c>
      <x:c r="Q1428" s="68" t="e">
        <x:v>#VALUE!</x:v>
      </x:c>
      <x:c r="R1428" s="73" t="e">
        <x:f t="shared" si="281"/>
        <x:v>#VALUE!</x:v>
      </x:c>
      <x:c r="S1428" s="68" t="e">
        <x:v>#VALUE!</x:v>
      </x:c>
      <x:c r="T1428" s="73" t="e">
        <x:f t="shared" si="282"/>
        <x:v>#VALUE!</x:v>
      </x:c>
      <x:c r="U1428" s="26" t="e">
        <x:v>#VALUE!</x:v>
      </x:c>
      <x:c r="V1428" s="26">
        <x:f t="shared" si="283"/>
        <x:v>0</x:v>
      </x:c>
      <x:c r="W1428" s="73" t="e">
        <x:f t="shared" si="284"/>
        <x:v>#VALUE!</x:v>
      </x:c>
      <x:c r="X1428" s="74" t="e">
        <x:f t="shared" si="285"/>
        <x:v>#VALUE!</x:v>
      </x:c>
      <x:c r="Y1428" s="68" t="e">
        <x:f t="shared" si="286"/>
        <x:v>#VALUE!</x:v>
      </x:c>
      <x:c r="Z1428" s="68" t="e">
        <x:f t="shared" si="287"/>
        <x:v>#VALUE!</x:v>
      </x:c>
    </x:row>
    <x:row r="1429" spans="1:29" s="26" customFormat="1" ht="16.149999999999999" customHeight="1">
      <x:c r="A1429" s="118">
        <x:v>155</x:v>
      </x:c>
      <x:c r="B1429" s="118"/>
      <x:c r="C1429" s="113">
        <x:v>11</x:v>
      </x:c>
      <x:c r="D1429" s="210" t="s">
        <x:v>1507</x:v>
      </x:c>
      <x:c r="E1429" s="210" t="s">
        <x:v>1510</x:v>
      </x:c>
      <x:c r="F1429" s="20" t="s">
        <x:v>1508</x:v>
      </x:c>
      <x:c r="G1429" s="158" t="e">
        <x:f t="shared" si="279"/>
        <x:v>#VALUE!</x:v>
      </x:c>
      <x:c r="H1429" s="284">
        <x:f t="shared" si="279"/>
        <x:v>0</x:v>
      </x:c>
      <x:c r="I1429" s="285" t="e">
        <x:f t="shared" si="279"/>
        <x:v>#VALUE!</x:v>
      </x:c>
      <x:c r="J1429" s="106" t="e">
        <x:v>#VALUE!</x:v>
      </x:c>
      <x:c r="K1429" s="73" t="e">
        <x:v>#VALUE!</x:v>
      </x:c>
      <x:c r="L1429" s="68" t="e">
        <x:v>#VALUE!</x:v>
      </x:c>
      <x:c r="M1429" s="73" t="e">
        <x:v>#VALUE!</x:v>
      </x:c>
      <x:c r="N1429" s="159">
        <x:v>0</x:v>
      </x:c>
      <x:c r="O1429" s="106" t="e">
        <x:v>#VALUE!</x:v>
      </x:c>
      <x:c r="P1429" s="73" t="e">
        <x:f t="shared" si="280"/>
        <x:v>#VALUE!</x:v>
      </x:c>
      <x:c r="Q1429" s="68" t="e">
        <x:v>#VALUE!</x:v>
      </x:c>
      <x:c r="R1429" s="73" t="e">
        <x:f t="shared" si="281"/>
        <x:v>#VALUE!</x:v>
      </x:c>
      <x:c r="S1429" s="68" t="e">
        <x:v>#VALUE!</x:v>
      </x:c>
      <x:c r="T1429" s="73" t="e">
        <x:f t="shared" si="282"/>
        <x:v>#VALUE!</x:v>
      </x:c>
      <x:c r="U1429" s="26" t="e">
        <x:v>#VALUE!</x:v>
      </x:c>
      <x:c r="V1429" s="26">
        <x:f t="shared" si="283"/>
        <x:v>0</x:v>
      </x:c>
      <x:c r="W1429" s="73" t="e">
        <x:f t="shared" si="284"/>
        <x:v>#VALUE!</x:v>
      </x:c>
      <x:c r="X1429" s="74" t="e">
        <x:f t="shared" si="285"/>
        <x:v>#VALUE!</x:v>
      </x:c>
      <x:c r="Y1429" s="68" t="e">
        <x:f t="shared" si="286"/>
        <x:v>#VALUE!</x:v>
      </x:c>
      <x:c r="Z1429" s="68" t="e">
        <x:f t="shared" si="287"/>
        <x:v>#VALUE!</x:v>
      </x:c>
    </x:row>
    <x:row r="1430" spans="1:29" s="26" customFormat="1" ht="16.149999999999999" customHeight="1">
      <x:c r="A1430" s="118">
        <x:v>156</x:v>
      </x:c>
      <x:c r="B1430" s="118"/>
      <x:c r="C1430" s="113">
        <x:v>11</x:v>
      </x:c>
      <x:c r="D1430" s="210" t="s">
        <x:v>1509</x:v>
      </x:c>
      <x:c r="E1430" s="210" t="s">
        <x:v>1510</x:v>
      </x:c>
      <x:c r="F1430" s="20" t="s">
        <x:v>1508</x:v>
      </x:c>
      <x:c r="G1430" s="158" t="e">
        <x:f t="shared" si="279"/>
        <x:v>#VALUE!</x:v>
      </x:c>
      <x:c r="H1430" s="284">
        <x:f t="shared" si="279"/>
        <x:v>0</x:v>
      </x:c>
      <x:c r="I1430" s="285" t="e">
        <x:f t="shared" si="279"/>
        <x:v>#VALUE!</x:v>
      </x:c>
      <x:c r="J1430" s="106" t="e">
        <x:v>#VALUE!</x:v>
      </x:c>
      <x:c r="K1430" s="73" t="e">
        <x:v>#VALUE!</x:v>
      </x:c>
      <x:c r="L1430" s="68" t="e">
        <x:v>#VALUE!</x:v>
      </x:c>
      <x:c r="M1430" s="73" t="e">
        <x:v>#VALUE!</x:v>
      </x:c>
      <x:c r="N1430" s="159">
        <x:v>0</x:v>
      </x:c>
      <x:c r="O1430" s="106" t="e">
        <x:v>#VALUE!</x:v>
      </x:c>
      <x:c r="P1430" s="73" t="e">
        <x:f t="shared" si="280"/>
        <x:v>#VALUE!</x:v>
      </x:c>
      <x:c r="Q1430" s="68" t="e">
        <x:v>#VALUE!</x:v>
      </x:c>
      <x:c r="R1430" s="73" t="e">
        <x:f t="shared" si="281"/>
        <x:v>#VALUE!</x:v>
      </x:c>
      <x:c r="S1430" s="68" t="e">
        <x:v>#VALUE!</x:v>
      </x:c>
      <x:c r="T1430" s="73" t="e">
        <x:f t="shared" si="282"/>
        <x:v>#VALUE!</x:v>
      </x:c>
      <x:c r="U1430" s="26" t="e">
        <x:v>#VALUE!</x:v>
      </x:c>
      <x:c r="V1430" s="26">
        <x:f t="shared" si="283"/>
        <x:v>0</x:v>
      </x:c>
      <x:c r="W1430" s="73" t="e">
        <x:f t="shared" si="284"/>
        <x:v>#VALUE!</x:v>
      </x:c>
      <x:c r="X1430" s="74" t="e">
        <x:f t="shared" si="285"/>
        <x:v>#VALUE!</x:v>
      </x:c>
      <x:c r="Y1430" s="68" t="e">
        <x:f t="shared" si="286"/>
        <x:v>#VALUE!</x:v>
      </x:c>
      <x:c r="Z1430" s="68" t="e">
        <x:f t="shared" si="287"/>
        <x:v>#VALUE!</x:v>
      </x:c>
    </x:row>
    <x:row r="1431" spans="1:29" s="26" customFormat="1" ht="16.149999999999999" customHeight="1" thickBot="1">
      <x:c r="A1431" s="118">
        <x:v>157</x:v>
      </x:c>
      <x:c r="B1431" s="118"/>
      <x:c r="C1431" s="113">
        <x:v>11</x:v>
      </x:c>
      <x:c r="D1431" s="210" t="s">
        <x:v>1566</x:v>
      </x:c>
      <x:c r="E1431" s="210" t="s">
        <x:v>84</x:v>
      </x:c>
      <x:c r="F1431" s="20" t="s">
        <x:v>10</x:v>
      </x:c>
      <x:c r="G1431" s="158" t="e">
        <x:f t="shared" si="279"/>
        <x:v>#VALUE!</x:v>
      </x:c>
      <x:c r="H1431" s="284">
        <x:f t="shared" si="279"/>
        <x:v>0</x:v>
      </x:c>
      <x:c r="I1431" s="285" t="e">
        <x:f t="shared" si="279"/>
        <x:v>#VALUE!</x:v>
      </x:c>
      <x:c r="J1431" s="106" t="e">
        <x:v>#VALUE!</x:v>
      </x:c>
      <x:c r="K1431" s="73" t="e">
        <x:v>#VALUE!</x:v>
      </x:c>
      <x:c r="L1431" s="68" t="e">
        <x:v>#VALUE!</x:v>
      </x:c>
      <x:c r="M1431" s="73" t="e">
        <x:v>#VALUE!</x:v>
      </x:c>
      <x:c r="N1431" s="159">
        <x:v>0</x:v>
      </x:c>
      <x:c r="O1431" s="106" t="e">
        <x:v>#VALUE!</x:v>
      </x:c>
      <x:c r="P1431" s="73" t="e">
        <x:f t="shared" si="280"/>
        <x:v>#VALUE!</x:v>
      </x:c>
      <x:c r="Q1431" s="68" t="e">
        <x:v>#VALUE!</x:v>
      </x:c>
      <x:c r="R1431" s="73" t="e">
        <x:f t="shared" si="281"/>
        <x:v>#VALUE!</x:v>
      </x:c>
      <x:c r="S1431" s="68" t="e">
        <x:v>#VALUE!</x:v>
      </x:c>
      <x:c r="T1431" s="73" t="e">
        <x:f t="shared" si="282"/>
        <x:v>#VALUE!</x:v>
      </x:c>
      <x:c r="U1431" s="26" t="e">
        <x:v>#VALUE!</x:v>
      </x:c>
      <x:c r="V1431" s="26">
        <x:f t="shared" si="283"/>
        <x:v>0</x:v>
      </x:c>
      <x:c r="W1431" s="73" t="e">
        <x:f t="shared" si="284"/>
        <x:v>#VALUE!</x:v>
      </x:c>
      <x:c r="X1431" s="74" t="e">
        <x:f t="shared" si="285"/>
        <x:v>#VALUE!</x:v>
      </x:c>
      <x:c r="Y1431" s="68" t="e">
        <x:f t="shared" si="286"/>
        <x:v>#VALUE!</x:v>
      </x:c>
      <x:c r="Z1431" s="68" t="e">
        <x:f t="shared" si="287"/>
        <x:v>#VALUE!</x:v>
      </x:c>
    </x:row>
    <x:row r="1432" spans="1:29" ht="15" thickTop="1" thickBot="1">
      <x:c r="C1432" s="117">
        <x:v>11</x:v>
      </x:c>
      <x:c r="D1432" s="75"/>
      <x:c r="E1432" s="75"/>
      <x:c r="F1432" s="76" t="s">
        <x:v>117</x:v>
      </x:c>
      <x:c r="G1432" s="286" t="e">
        <x:f>SUM(G1275:G1431)</x:f>
        <x:v>#VALUE!</x:v>
      </x:c>
      <x:c r="H1432" s="286">
        <x:f t="shared" ref="H1432:Z1432" si="288">SUM(H1275:H1431)</x:f>
        <x:v>37057.390984088444</x:v>
      </x:c>
      <x:c r="I1432" s="286" t="e">
        <x:f t="shared" si="288"/>
        <x:v>#VALUE!</x:v>
      </x:c>
      <x:c r="J1432" s="286" t="e">
        <x:f t="shared" si="288"/>
        <x:v>#VALUE!</x:v>
      </x:c>
      <x:c r="K1432" s="286" t="e">
        <x:f t="shared" si="288"/>
        <x:v>#VALUE!</x:v>
      </x:c>
      <x:c r="L1432" s="286" t="e">
        <x:f t="shared" si="288"/>
        <x:v>#VALUE!</x:v>
      </x:c>
      <x:c r="M1432" s="286" t="e">
        <x:f t="shared" si="288"/>
        <x:v>#VALUE!</x:v>
      </x:c>
      <x:c r="N1432" s="286">
        <x:f t="shared" si="288"/>
        <x:v>37057.390984088444</x:v>
      </x:c>
      <x:c r="O1432" s="286" t="e">
        <x:f t="shared" si="288"/>
        <x:v>#VALUE!</x:v>
      </x:c>
      <x:c r="P1432" s="558" t="e">
        <x:f t="shared" si="288"/>
        <x:v>#VALUE!</x:v>
      </x:c>
      <x:c r="Q1432" s="286" t="e">
        <x:f t="shared" si="288"/>
        <x:v>#VALUE!</x:v>
      </x:c>
      <x:c r="R1432" s="286" t="e">
        <x:f t="shared" si="288"/>
        <x:v>#VALUE!</x:v>
      </x:c>
      <x:c r="S1432" s="286" t="e">
        <x:f t="shared" si="288"/>
        <x:v>#VALUE!</x:v>
      </x:c>
      <x:c r="T1432" s="286" t="e">
        <x:f t="shared" si="288"/>
        <x:v>#VALUE!</x:v>
      </x:c>
      <x:c r="U1432" s="286" t="e">
        <x:f t="shared" si="288"/>
        <x:v>#VALUE!</x:v>
      </x:c>
      <x:c r="V1432" s="286">
        <x:f t="shared" si="288"/>
        <x:v>37057.390984088444</x:v>
      </x:c>
      <x:c r="W1432" s="286" t="e">
        <x:f t="shared" si="288"/>
        <x:v>#VALUE!</x:v>
      </x:c>
      <x:c r="X1432" s="286" t="e">
        <x:f t="shared" si="288"/>
        <x:v>#VALUE!</x:v>
      </x:c>
      <x:c r="Y1432" s="286" t="e">
        <x:f t="shared" si="288"/>
        <x:v>#VALUE!</x:v>
      </x:c>
      <x:c r="Z1432" s="286" t="e">
        <x:f t="shared" si="288"/>
        <x:v>#VALUE!</x:v>
      </x:c>
    </x:row>
    <x:row r="1433" spans="1:29">
      <x:c r="K1433" s="20" t="e">
        <x:v>#VALUE!</x:v>
      </x:c>
    </x:row>
    <x:row r="1434" spans="1:29">
      <x:c r="K1434" s="20" t="e">
        <x:v>#VALUE!</x:v>
      </x:c>
    </x:row>
    <x:row r="1435" spans="1:29" ht="14.25" thickBot="1">
      <x:c r="C1435" s="119" t="s">
        <x:v>99</x:v>
      </x:c>
      <x:c r="D1435" s="26"/>
      <x:c r="E1435" s="26"/>
      <x:c r="F1435" s="26"/>
      <x:c r="G1435" s="281" t="s">
        <x:v>100</x:v>
      </x:c>
      <x:c r="J1435" s="275" t="s">
        <x:v>101</x:v>
      </x:c>
      <x:c r="K1435" s="26"/>
      <x:c r="L1435" s="275" t="s">
        <x:v>103</x:v>
      </x:c>
      <x:c r="M1435" s="26"/>
      <x:c r="N1435" s="26"/>
      <x:c r="O1435" s="275" t="s">
        <x:v>102</x:v>
      </x:c>
      <x:c r="P1435" s="26"/>
      <x:c r="Q1435" s="275" t="s">
        <x:v>103</x:v>
      </x:c>
      <x:c r="R1435" s="26"/>
      <x:c r="S1435" s="275" t="s">
        <x:v>104</x:v>
      </x:c>
      <x:c r="T1435" s="26"/>
      <x:c r="U1435" s="275" t="s">
        <x:v>105</x:v>
      </x:c>
      <x:c r="V1435" s="26"/>
      <x:c r="W1435" s="67" t="s">
        <x:v>106</x:v>
      </x:c>
      <x:c r="X1435" s="67"/>
      <x:c r="Y1435" s="81"/>
      <x:c r="Z1435" s="68"/>
    </x:row>
    <x:row r="1436" spans="1:29">
      <x:c r="C1436" s="69" t="s">
        <x:v>120</x:v>
      </x:c>
      <x:c r="D1436" s="69" t="s">
        <x:v>5</x:v>
      </x:c>
      <x:c r="E1436" s="69" t="s">
        <x:v>6</x:v>
      </x:c>
      <x:c r="F1436" s="70" t="s">
        <x:v>7</x:v>
      </x:c>
      <x:c r="G1436" s="282" t="s">
        <x:v>108</x:v>
      </x:c>
      <x:c r="H1436" s="282" t="s">
        <x:v>109</x:v>
      </x:c>
      <x:c r="I1436" s="283" t="s">
        <x:v>110</x:v>
      </x:c>
      <x:c r="J1436" s="69" t="s">
        <x:v>108</x:v>
      </x:c>
      <x:c r="K1436" s="70" t="s">
        <x:v>110</x:v>
      </x:c>
      <x:c r="L1436" s="65" t="s">
        <x:v>113</x:v>
      </x:c>
      <x:c r="M1436" s="66" t="s">
        <x:v>110</x:v>
      </x:c>
      <x:c r="N1436" s="71" t="s">
        <x:v>111</x:v>
      </x:c>
      <x:c r="O1436" s="69" t="s">
        <x:v>108</x:v>
      </x:c>
      <x:c r="P1436" s="70" t="s">
        <x:v>112</x:v>
      </x:c>
      <x:c r="Q1436" s="65" t="s">
        <x:v>113</x:v>
      </x:c>
      <x:c r="R1436" s="66" t="s">
        <x:v>110</x:v>
      </x:c>
      <x:c r="S1436" s="65" t="s">
        <x:v>113</x:v>
      </x:c>
      <x:c r="T1436" s="66" t="s">
        <x:v>110</x:v>
      </x:c>
      <x:c r="U1436" s="69" t="s">
        <x:v>116</x:v>
      </x:c>
      <x:c r="V1436" s="65" t="s">
        <x:v>114</x:v>
      </x:c>
      <x:c r="W1436" s="66" t="s">
        <x:v>110</x:v>
      </x:c>
      <x:c r="X1436" s="71" t="s">
        <x:v>115</x:v>
      </x:c>
      <x:c r="Y1436" s="69" t="s">
        <x:v>121</x:v>
      </x:c>
      <x:c r="Z1436" s="69" t="s">
        <x:v>115</x:v>
      </x:c>
    </x:row>
    <x:row r="1437" spans="1:29">
      <x:c r="A1437" s="118">
        <x:v>1</x:v>
      </x:c>
      <x:c r="B1437" s="118"/>
      <x:c r="C1437" s="113">
        <x:v>12</x:v>
      </x:c>
      <x:c r="D1437" s="20" t="s">
        <x:v>1562</x:v>
      </x:c>
      <x:c r="E1437" s="68" t="s">
        <x:v>1563</x:v>
      </x:c>
      <x:c r="F1437" s="20" t="s">
        <x:v>1578</x:v>
      </x:c>
      <x:c r="G1437" s="158" t="e">
        <x:f t="shared" ref="G1437:I1468" si="289">SUMIFS(U:U,$D:$D,$D1437,$C:$C,$C1437-1)</x:f>
        <x:v>#VALUE!</x:v>
      </x:c>
      <x:c r="H1437" s="158">
        <x:f t="shared" si="289"/>
        <x:v>0</x:v>
      </x:c>
      <x:c r="I1437" s="285" t="e">
        <x:f t="shared" si="289"/>
        <x:v>#VALUE!</x:v>
      </x:c>
      <x:c r="J1437" s="106" t="e">
        <x:v>#VALUE!</x:v>
      </x:c>
      <x:c r="K1437" s="73" t="e">
        <x:v>#VALUE!</x:v>
      </x:c>
      <x:c r="L1437" s="68" t="e">
        <x:v>#VALUE!</x:v>
      </x:c>
      <x:c r="M1437" s="73" t="e">
        <x:v>#VALUE!</x:v>
      </x:c>
      <x:c r="N1437" s="159">
        <x:v>0</x:v>
      </x:c>
      <x:c r="O1437" s="106" t="e">
        <x:v>#VALUE!</x:v>
      </x:c>
      <x:c r="P1437" s="73" t="e">
        <x:f t="shared" ref="P1437:P1500" si="290">+IF(O1437&lt;&gt;0,O1437*N1437,)</x:f>
        <x:v>#VALUE!</x:v>
      </x:c>
      <x:c r="Q1437" s="68" t="e">
        <x:v>#VALUE!</x:v>
      </x:c>
      <x:c r="R1437" s="73" t="e">
        <x:f t="shared" ref="R1437:R1500" si="291">+IF(Q1437&lt;&gt;0,Q1437*N1437,)</x:f>
        <x:v>#VALUE!</x:v>
      </x:c>
      <x:c r="S1437" s="68" t="e">
        <x:v>#VALUE!</x:v>
      </x:c>
      <x:c r="T1437" s="73" t="e">
        <x:f t="shared" ref="T1437:T1500" si="292">+IF(S1437&lt;&gt;0,S1437*N1437,)</x:f>
        <x:v>#VALUE!</x:v>
      </x:c>
      <x:c r="U1437" s="26" t="e">
        <x:v>#VALUE!</x:v>
      </x:c>
      <x:c r="V1437" s="26">
        <x:f t="shared" ref="V1437:V1500" si="293">+N1437</x:f>
        <x:v>0</x:v>
      </x:c>
      <x:c r="W1437" s="73" t="e">
        <x:f t="shared" ref="W1437:W1500" si="294">+IF(U1437&lt;&gt;0,U1437*N1437,)</x:f>
        <x:v>#VALUE!</x:v>
      </x:c>
      <x:c r="X1437" s="74" t="e">
        <x:f t="shared" ref="X1437:X1500" si="295">+I1437+K1437-P1437-R1437-W1437-T1437</x:f>
        <x:v>#VALUE!</x:v>
      </x:c>
      <x:c r="Y1437" s="68" t="e">
        <x:f t="shared" ref="Y1437:Y1500" si="296">+G1437+J1437+L1437-O1437-Q1437-S1437</x:f>
        <x:v>#VALUE!</x:v>
      </x:c>
      <x:c r="Z1437" s="68" t="e">
        <x:f t="shared" ref="Z1437:Z1500" si="297">+U1437-Y1437</x:f>
        <x:v>#VALUE!</x:v>
      </x:c>
    </x:row>
    <x:row r="1438" spans="1:29">
      <x:c r="A1438" s="118">
        <x:v>2</x:v>
      </x:c>
      <x:c r="B1438" s="118"/>
      <x:c r="C1438" s="113">
        <x:v>12</x:v>
      </x:c>
      <x:c r="D1438" s="20" t="s">
        <x:v>1560</x:v>
      </x:c>
      <x:c r="E1438" s="20" t="s">
        <x:v>1561</x:v>
      </x:c>
      <x:c r="F1438" s="20" t="s">
        <x:v>1578</x:v>
      </x:c>
      <x:c r="G1438" s="158" t="e">
        <x:f t="shared" si="289"/>
        <x:v>#VALUE!</x:v>
      </x:c>
      <x:c r="H1438" s="158">
        <x:f t="shared" si="289"/>
        <x:v>0</x:v>
      </x:c>
      <x:c r="I1438" s="285" t="e">
        <x:f t="shared" si="289"/>
        <x:v>#VALUE!</x:v>
      </x:c>
      <x:c r="J1438" s="106" t="e">
        <x:v>#VALUE!</x:v>
      </x:c>
      <x:c r="K1438" s="73" t="e">
        <x:v>#VALUE!</x:v>
      </x:c>
      <x:c r="L1438" s="68" t="e">
        <x:v>#VALUE!</x:v>
      </x:c>
      <x:c r="M1438" s="73" t="e">
        <x:v>#VALUE!</x:v>
      </x:c>
      <x:c r="N1438" s="159">
        <x:v>0</x:v>
      </x:c>
      <x:c r="O1438" s="106" t="e">
        <x:v>#VALUE!</x:v>
      </x:c>
      <x:c r="P1438" s="73" t="e">
        <x:f t="shared" si="290"/>
        <x:v>#VALUE!</x:v>
      </x:c>
      <x:c r="Q1438" s="68" t="e">
        <x:v>#VALUE!</x:v>
      </x:c>
      <x:c r="R1438" s="73" t="e">
        <x:f t="shared" si="291"/>
        <x:v>#VALUE!</x:v>
      </x:c>
      <x:c r="S1438" s="68" t="e">
        <x:v>#VALUE!</x:v>
      </x:c>
      <x:c r="T1438" s="73" t="e">
        <x:f t="shared" si="292"/>
        <x:v>#VALUE!</x:v>
      </x:c>
      <x:c r="U1438" s="26" t="e">
        <x:v>#VALUE!</x:v>
      </x:c>
      <x:c r="V1438" s="26">
        <x:f t="shared" si="293"/>
        <x:v>0</x:v>
      </x:c>
      <x:c r="W1438" s="73" t="e">
        <x:f t="shared" si="294"/>
        <x:v>#VALUE!</x:v>
      </x:c>
      <x:c r="X1438" s="74" t="e">
        <x:f t="shared" si="295"/>
        <x:v>#VALUE!</x:v>
      </x:c>
      <x:c r="Y1438" s="68" t="e">
        <x:f t="shared" si="296"/>
        <x:v>#VALUE!</x:v>
      </x:c>
      <x:c r="Z1438" s="68" t="e">
        <x:f t="shared" si="297"/>
        <x:v>#VALUE!</x:v>
      </x:c>
    </x:row>
    <x:row r="1439" spans="1:29" ht="16.5">
      <x:c r="A1439" s="118">
        <x:v>3</x:v>
      </x:c>
      <x:c r="B1439" s="118"/>
      <x:c r="C1439" s="113">
        <x:v>12</x:v>
      </x:c>
      <x:c r="D1439" s="20" t="s">
        <x:v>8</x:v>
      </x:c>
      <x:c r="E1439" s="20" t="s">
        <x:v>9</x:v>
      </x:c>
      <x:c r="F1439" s="20" t="s">
        <x:v>10</x:v>
      </x:c>
      <x:c r="G1439" s="158" t="e">
        <x:f t="shared" si="289"/>
        <x:v>#VALUE!</x:v>
      </x:c>
      <x:c r="H1439" s="158">
        <x:f t="shared" si="289"/>
        <x:v>2720.707010526799</x:v>
      </x:c>
      <x:c r="I1439" s="285" t="e">
        <x:f t="shared" si="289"/>
        <x:v>#VALUE!</x:v>
      </x:c>
      <x:c r="J1439" s="106" t="e">
        <x:v>#VALUE!</x:v>
      </x:c>
      <x:c r="K1439" s="73" t="e">
        <x:v>#VALUE!</x:v>
      </x:c>
      <x:c r="L1439" s="68" t="e">
        <x:v>#VALUE!</x:v>
      </x:c>
      <x:c r="M1439" s="73" t="e">
        <x:v>#VALUE!</x:v>
      </x:c>
      <x:c r="N1439" s="159">
        <x:v>2720.707010526799</x:v>
      </x:c>
      <x:c r="O1439" s="106" t="e">
        <x:v>#VALUE!</x:v>
      </x:c>
      <x:c r="P1439" s="73" t="e">
        <x:f t="shared" si="290"/>
        <x:v>#VALUE!</x:v>
      </x:c>
      <x:c r="Q1439" s="68">
        <x:v>2</x:v>
      </x:c>
      <x:c r="R1439" s="73">
        <x:f t="shared" si="291"/>
        <x:v>5441.4140210535979</x:v>
      </x:c>
      <x:c r="S1439" s="68" t="e">
        <x:v>#VALUE!</x:v>
      </x:c>
      <x:c r="T1439" s="73" t="e">
        <x:f t="shared" si="292"/>
        <x:v>#VALUE!</x:v>
      </x:c>
      <x:c r="U1439" s="26" t="e">
        <x:v>#VALUE!</x:v>
      </x:c>
      <x:c r="V1439" s="26">
        <x:f t="shared" si="293"/>
        <x:v>2720.707010526799</x:v>
      </x:c>
      <x:c r="W1439" s="73" t="e">
        <x:f t="shared" si="294"/>
        <x:v>#VALUE!</x:v>
      </x:c>
      <x:c r="X1439" s="74" t="e">
        <x:f t="shared" si="295"/>
        <x:v>#VALUE!</x:v>
      </x:c>
      <x:c r="Y1439" s="68" t="e">
        <x:f t="shared" si="296"/>
        <x:v>#VALUE!</x:v>
      </x:c>
      <x:c r="Z1439" s="478" t="e">
        <x:f t="shared" si="297"/>
        <x:v>#VALUE!</x:v>
      </x:c>
      <x:c r="AC1439" t="s">
        <x:v>1731</x:v>
      </x:c>
    </x:row>
    <x:row r="1440" spans="1:29">
      <x:c r="A1440" s="118">
        <x:v>4</x:v>
      </x:c>
      <x:c r="B1440" s="118"/>
      <x:c r="C1440" s="113">
        <x:v>12</x:v>
      </x:c>
      <x:c r="D1440" s="20" t="s">
        <x:v>1651</x:v>
      </x:c>
      <x:c r="E1440" s="20" t="s">
        <x:v>9</x:v>
      </x:c>
      <x:c r="F1440" s="20" t="s">
        <x:v>10</x:v>
      </x:c>
      <x:c r="G1440" s="158" t="e">
        <x:f t="shared" si="289"/>
        <x:v>#VALUE!</x:v>
      </x:c>
      <x:c r="H1440" s="158">
        <x:f t="shared" si="289"/>
        <x:v>0</x:v>
      </x:c>
      <x:c r="I1440" s="285" t="e">
        <x:f t="shared" si="289"/>
        <x:v>#VALUE!</x:v>
      </x:c>
      <x:c r="J1440" s="106" t="e">
        <x:v>#VALUE!</x:v>
      </x:c>
      <x:c r="K1440" s="73" t="e">
        <x:v>#VALUE!</x:v>
      </x:c>
      <x:c r="L1440" s="68" t="e">
        <x:v>#VALUE!</x:v>
      </x:c>
      <x:c r="M1440" s="73" t="e">
        <x:v>#VALUE!</x:v>
      </x:c>
      <x:c r="N1440" s="159">
        <x:v>0</x:v>
      </x:c>
      <x:c r="O1440" s="106" t="e">
        <x:v>#VALUE!</x:v>
      </x:c>
      <x:c r="P1440" s="73" t="e">
        <x:f t="shared" si="290"/>
        <x:v>#VALUE!</x:v>
      </x:c>
      <x:c r="Q1440" s="68" t="e">
        <x:v>#VALUE!</x:v>
      </x:c>
      <x:c r="R1440" s="73" t="e">
        <x:f t="shared" si="291"/>
        <x:v>#VALUE!</x:v>
      </x:c>
      <x:c r="S1440" s="68" t="e">
        <x:v>#VALUE!</x:v>
      </x:c>
      <x:c r="T1440" s="73" t="e">
        <x:f t="shared" si="292"/>
        <x:v>#VALUE!</x:v>
      </x:c>
      <x:c r="U1440" s="26" t="e">
        <x:v>#VALUE!</x:v>
      </x:c>
      <x:c r="V1440" s="26">
        <x:f t="shared" si="293"/>
        <x:v>0</x:v>
      </x:c>
      <x:c r="W1440" s="73" t="e">
        <x:f t="shared" si="294"/>
        <x:v>#VALUE!</x:v>
      </x:c>
      <x:c r="X1440" s="74" t="e">
        <x:f t="shared" si="295"/>
        <x:v>#VALUE!</x:v>
      </x:c>
      <x:c r="Y1440" s="68" t="e">
        <x:f t="shared" si="296"/>
        <x:v>#VALUE!</x:v>
      </x:c>
      <x:c r="Z1440" s="68" t="e">
        <x:f t="shared" si="297"/>
        <x:v>#VALUE!</x:v>
      </x:c>
    </x:row>
    <x:row r="1441" spans="1:29" ht="16.5">
      <x:c r="A1441" s="118">
        <x:v>5</x:v>
      </x:c>
      <x:c r="B1441" s="118"/>
      <x:c r="C1441" s="113">
        <x:v>12</x:v>
      </x:c>
      <x:c r="D1441" s="20" t="s">
        <x:v>11</x:v>
      </x:c>
      <x:c r="E1441" s="20" t="s">
        <x:v>12</x:v>
      </x:c>
      <x:c r="F1441" s="20" t="s">
        <x:v>10</x:v>
      </x:c>
      <x:c r="G1441" s="158" t="e">
        <x:f t="shared" si="289"/>
        <x:v>#VALUE!</x:v>
      </x:c>
      <x:c r="H1441" s="158">
        <x:f t="shared" si="289"/>
        <x:v>3485.9085030481606</x:v>
      </x:c>
      <x:c r="I1441" s="285" t="e">
        <x:f t="shared" si="289"/>
        <x:v>#VALUE!</x:v>
      </x:c>
      <x:c r="J1441" s="106" t="e">
        <x:v>#VALUE!</x:v>
      </x:c>
      <x:c r="K1441" s="73" t="e">
        <x:v>#VALUE!</x:v>
      </x:c>
      <x:c r="L1441" s="68" t="e">
        <x:v>#VALUE!</x:v>
      </x:c>
      <x:c r="M1441" s="73" t="e">
        <x:v>#VALUE!</x:v>
      </x:c>
      <x:c r="N1441" s="159">
        <x:v>3485.9085030481606</x:v>
      </x:c>
      <x:c r="O1441" s="106" t="e">
        <x:v>#VALUE!</x:v>
      </x:c>
      <x:c r="P1441" s="73" t="e">
        <x:f t="shared" si="290"/>
        <x:v>#VALUE!</x:v>
      </x:c>
      <x:c r="Q1441" s="68">
        <x:v>3</x:v>
      </x:c>
      <x:c r="R1441" s="73">
        <x:f t="shared" si="291"/>
        <x:v>10457.725509144482</x:v>
      </x:c>
      <x:c r="S1441" s="68" t="e">
        <x:v>#VALUE!</x:v>
      </x:c>
      <x:c r="T1441" s="73" t="e">
        <x:f t="shared" si="292"/>
        <x:v>#VALUE!</x:v>
      </x:c>
      <x:c r="U1441" s="26" t="e">
        <x:v>#VALUE!</x:v>
      </x:c>
      <x:c r="V1441" s="26">
        <x:f t="shared" si="293"/>
        <x:v>3485.9085030481606</x:v>
      </x:c>
      <x:c r="W1441" s="73" t="e">
        <x:f t="shared" si="294"/>
        <x:v>#VALUE!</x:v>
      </x:c>
      <x:c r="X1441" s="74" t="e">
        <x:f t="shared" si="295"/>
        <x:v>#VALUE!</x:v>
      </x:c>
      <x:c r="Y1441" s="68" t="e">
        <x:f t="shared" si="296"/>
        <x:v>#VALUE!</x:v>
      </x:c>
      <x:c r="Z1441" s="478" t="e">
        <x:f t="shared" si="297"/>
        <x:v>#VALUE!</x:v>
      </x:c>
      <x:c r="AC1441" t="s">
        <x:v>1730</x:v>
      </x:c>
    </x:row>
    <x:row r="1442" spans="1:29">
      <x:c r="A1442" s="118">
        <x:v>6</x:v>
      </x:c>
      <x:c r="B1442" s="118"/>
      <x:c r="C1442" s="113">
        <x:v>12</x:v>
      </x:c>
      <x:c r="D1442" s="20" t="s">
        <x:v>13</x:v>
      </x:c>
      <x:c r="E1442" s="20" t="s">
        <x:v>12</x:v>
      </x:c>
      <x:c r="F1442" s="20" t="s">
        <x:v>10</x:v>
      </x:c>
      <x:c r="G1442" s="158" t="e">
        <x:f t="shared" si="289"/>
        <x:v>#VALUE!</x:v>
      </x:c>
      <x:c r="H1442" s="158">
        <x:f t="shared" si="289"/>
        <x:v>3556.0699656000002</x:v>
      </x:c>
      <x:c r="I1442" s="285" t="e">
        <x:f t="shared" si="289"/>
        <x:v>#VALUE!</x:v>
      </x:c>
      <x:c r="J1442" s="106" t="e">
        <x:v>#VALUE!</x:v>
      </x:c>
      <x:c r="K1442" s="73" t="e">
        <x:v>#VALUE!</x:v>
      </x:c>
      <x:c r="L1442" s="68" t="e">
        <x:v>#VALUE!</x:v>
      </x:c>
      <x:c r="M1442" s="73" t="e">
        <x:v>#VALUE!</x:v>
      </x:c>
      <x:c r="N1442" s="159">
        <x:v>3556.0699656000002</x:v>
      </x:c>
      <x:c r="O1442" s="106" t="e">
        <x:v>#VALUE!</x:v>
      </x:c>
      <x:c r="P1442" s="73" t="e">
        <x:f t="shared" si="290"/>
        <x:v>#VALUE!</x:v>
      </x:c>
      <x:c r="Q1442" s="68" t="e">
        <x:v>#VALUE!</x:v>
      </x:c>
      <x:c r="R1442" s="73" t="e">
        <x:f t="shared" si="291"/>
        <x:v>#VALUE!</x:v>
      </x:c>
      <x:c r="S1442" s="68" t="e">
        <x:v>#VALUE!</x:v>
      </x:c>
      <x:c r="T1442" s="73" t="e">
        <x:f t="shared" si="292"/>
        <x:v>#VALUE!</x:v>
      </x:c>
      <x:c r="U1442" s="26" t="e">
        <x:v>#VALUE!</x:v>
      </x:c>
      <x:c r="V1442" s="26">
        <x:f t="shared" si="293"/>
        <x:v>3556.0699656000002</x:v>
      </x:c>
      <x:c r="W1442" s="73" t="e">
        <x:f t="shared" si="294"/>
        <x:v>#VALUE!</x:v>
      </x:c>
      <x:c r="X1442" s="74" t="e">
        <x:f t="shared" si="295"/>
        <x:v>#VALUE!</x:v>
      </x:c>
      <x:c r="Y1442" s="68" t="e">
        <x:f t="shared" si="296"/>
        <x:v>#VALUE!</x:v>
      </x:c>
      <x:c r="Z1442" s="68" t="e">
        <x:f t="shared" si="297"/>
        <x:v>#VALUE!</x:v>
      </x:c>
    </x:row>
    <x:row r="1443" spans="1:29">
      <x:c r="A1443" s="118">
        <x:v>7</x:v>
      </x:c>
      <x:c r="B1443" s="118"/>
      <x:c r="C1443" s="113">
        <x:v>12</x:v>
      </x:c>
      <x:c r="D1443" s="20" t="s">
        <x:v>14</x:v>
      </x:c>
      <x:c r="E1443" s="20" t="s">
        <x:v>9</x:v>
      </x:c>
      <x:c r="F1443" s="20" t="s">
        <x:v>15</x:v>
      </x:c>
      <x:c r="G1443" s="158" t="e">
        <x:f t="shared" si="289"/>
        <x:v>#VALUE!</x:v>
      </x:c>
      <x:c r="H1443" s="158">
        <x:f t="shared" si="289"/>
        <x:v>105.5281397058682</x:v>
      </x:c>
      <x:c r="I1443" s="285" t="e">
        <x:f t="shared" si="289"/>
        <x:v>#VALUE!</x:v>
      </x:c>
      <x:c r="J1443" s="106" t="e">
        <x:v>#VALUE!</x:v>
      </x:c>
      <x:c r="K1443" s="73" t="e">
        <x:v>#VALUE!</x:v>
      </x:c>
      <x:c r="L1443" s="68" t="e">
        <x:v>#VALUE!</x:v>
      </x:c>
      <x:c r="M1443" s="73" t="e">
        <x:v>#VALUE!</x:v>
      </x:c>
      <x:c r="N1443" s="159">
        <x:v>105.5281397058682</x:v>
      </x:c>
      <x:c r="O1443" s="106" t="e">
        <x:v>#VALUE!</x:v>
      </x:c>
      <x:c r="P1443" s="73" t="e">
        <x:f t="shared" si="290"/>
        <x:v>#VALUE!</x:v>
      </x:c>
      <x:c r="Q1443" s="68" t="e">
        <x:v>#VALUE!</x:v>
      </x:c>
      <x:c r="R1443" s="73" t="e">
        <x:f t="shared" si="291"/>
        <x:v>#VALUE!</x:v>
      </x:c>
      <x:c r="S1443" s="68" t="e">
        <x:v>#VALUE!</x:v>
      </x:c>
      <x:c r="T1443" s="73" t="e">
        <x:f t="shared" si="292"/>
        <x:v>#VALUE!</x:v>
      </x:c>
      <x:c r="U1443" s="26" t="e">
        <x:v>#VALUE!</x:v>
      </x:c>
      <x:c r="V1443" s="26">
        <x:f t="shared" si="293"/>
        <x:v>105.5281397058682</x:v>
      </x:c>
      <x:c r="W1443" s="73" t="e">
        <x:f t="shared" si="294"/>
        <x:v>#VALUE!</x:v>
      </x:c>
      <x:c r="X1443" s="74" t="e">
        <x:f t="shared" si="295"/>
        <x:v>#VALUE!</x:v>
      </x:c>
      <x:c r="Y1443" s="68" t="e">
        <x:f t="shared" si="296"/>
        <x:v>#VALUE!</x:v>
      </x:c>
      <x:c r="Z1443" s="68" t="e">
        <x:f t="shared" si="297"/>
        <x:v>#VALUE!</x:v>
      </x:c>
    </x:row>
    <x:row r="1444" spans="1:29">
      <x:c r="A1444" s="118">
        <x:v>8</x:v>
      </x:c>
      <x:c r="B1444" s="118"/>
      <x:c r="C1444" s="113">
        <x:v>12</x:v>
      </x:c>
      <x:c r="D1444" s="20" t="s">
        <x:v>16</x:v>
      </x:c>
      <x:c r="E1444" s="20" t="s">
        <x:v>9</x:v>
      </x:c>
      <x:c r="F1444" s="20" t="s">
        <x:v>15</x:v>
      </x:c>
      <x:c r="G1444" s="158" t="e">
        <x:f t="shared" si="289"/>
        <x:v>#VALUE!</x:v>
      </x:c>
      <x:c r="H1444" s="158">
        <x:f t="shared" si="289"/>
        <x:v>0</x:v>
      </x:c>
      <x:c r="I1444" s="285" t="e">
        <x:f t="shared" si="289"/>
        <x:v>#VALUE!</x:v>
      </x:c>
      <x:c r="J1444" s="106" t="e">
        <x:v>#VALUE!</x:v>
      </x:c>
      <x:c r="K1444" s="73" t="e">
        <x:v>#VALUE!</x:v>
      </x:c>
      <x:c r="L1444" s="68" t="e">
        <x:v>#VALUE!</x:v>
      </x:c>
      <x:c r="M1444" s="73" t="e">
        <x:v>#VALUE!</x:v>
      </x:c>
      <x:c r="N1444" s="159">
        <x:v>0</x:v>
      </x:c>
      <x:c r="O1444" s="106" t="e">
        <x:v>#VALUE!</x:v>
      </x:c>
      <x:c r="P1444" s="73" t="e">
        <x:f t="shared" si="290"/>
        <x:v>#VALUE!</x:v>
      </x:c>
      <x:c r="Q1444" s="68" t="e">
        <x:v>#VALUE!</x:v>
      </x:c>
      <x:c r="R1444" s="73" t="e">
        <x:f t="shared" si="291"/>
        <x:v>#VALUE!</x:v>
      </x:c>
      <x:c r="S1444" s="68" t="e">
        <x:v>#VALUE!</x:v>
      </x:c>
      <x:c r="T1444" s="73" t="e">
        <x:f t="shared" si="292"/>
        <x:v>#VALUE!</x:v>
      </x:c>
      <x:c r="U1444" s="26" t="e">
        <x:v>#VALUE!</x:v>
      </x:c>
      <x:c r="V1444" s="26">
        <x:f t="shared" si="293"/>
        <x:v>0</x:v>
      </x:c>
      <x:c r="W1444" s="73" t="e">
        <x:f t="shared" si="294"/>
        <x:v>#VALUE!</x:v>
      </x:c>
      <x:c r="X1444" s="74" t="e">
        <x:f t="shared" si="295"/>
        <x:v>#VALUE!</x:v>
      </x:c>
      <x:c r="Y1444" s="68" t="e">
        <x:f t="shared" si="296"/>
        <x:v>#VALUE!</x:v>
      </x:c>
      <x:c r="Z1444" s="68" t="e">
        <x:f t="shared" si="297"/>
        <x:v>#VALUE!</x:v>
      </x:c>
    </x:row>
    <x:row r="1445" spans="1:29">
      <x:c r="A1445" s="118">
        <x:v>9</x:v>
      </x:c>
      <x:c r="B1445" s="118"/>
      <x:c r="C1445" s="113">
        <x:v>12</x:v>
      </x:c>
      <x:c r="D1445" s="20" t="s">
        <x:v>17</x:v>
      </x:c>
      <x:c r="E1445" s="20" t="s">
        <x:v>9</x:v>
      </x:c>
      <x:c r="F1445" s="20" t="s">
        <x:v>18</x:v>
      </x:c>
      <x:c r="G1445" s="158" t="e">
        <x:f t="shared" si="289"/>
        <x:v>#VALUE!</x:v>
      </x:c>
      <x:c r="H1445" s="158">
        <x:f t="shared" si="289"/>
        <x:v>144.00207035360611</x:v>
      </x:c>
      <x:c r="I1445" s="285" t="e">
        <x:f t="shared" si="289"/>
        <x:v>#VALUE!</x:v>
      </x:c>
      <x:c r="J1445" s="106" t="e">
        <x:v>#VALUE!</x:v>
      </x:c>
      <x:c r="K1445" s="73" t="e">
        <x:v>#VALUE!</x:v>
      </x:c>
      <x:c r="L1445" s="68" t="e">
        <x:v>#VALUE!</x:v>
      </x:c>
      <x:c r="M1445" s="73" t="e">
        <x:v>#VALUE!</x:v>
      </x:c>
      <x:c r="N1445" s="159">
        <x:v>144.00207035360611</x:v>
      </x:c>
      <x:c r="O1445" s="106" t="e">
        <x:v>#VALUE!</x:v>
      </x:c>
      <x:c r="P1445" s="73" t="e">
        <x:f t="shared" si="290"/>
        <x:v>#VALUE!</x:v>
      </x:c>
      <x:c r="Q1445" s="68" t="e">
        <x:v>#VALUE!</x:v>
      </x:c>
      <x:c r="R1445" s="73" t="e">
        <x:f t="shared" si="291"/>
        <x:v>#VALUE!</x:v>
      </x:c>
      <x:c r="S1445" s="68" t="e">
        <x:v>#VALUE!</x:v>
      </x:c>
      <x:c r="T1445" s="73" t="e">
        <x:f t="shared" si="292"/>
        <x:v>#VALUE!</x:v>
      </x:c>
      <x:c r="U1445" s="26" t="e">
        <x:v>#VALUE!</x:v>
      </x:c>
      <x:c r="V1445" s="26">
        <x:f t="shared" si="293"/>
        <x:v>144.00207035360611</x:v>
      </x:c>
      <x:c r="W1445" s="73" t="e">
        <x:f t="shared" si="294"/>
        <x:v>#VALUE!</x:v>
      </x:c>
      <x:c r="X1445" s="74" t="e">
        <x:f t="shared" si="295"/>
        <x:v>#VALUE!</x:v>
      </x:c>
      <x:c r="Y1445" s="68" t="e">
        <x:f t="shared" si="296"/>
        <x:v>#VALUE!</x:v>
      </x:c>
      <x:c r="Z1445" s="68" t="e">
        <x:f t="shared" si="297"/>
        <x:v>#VALUE!</x:v>
      </x:c>
    </x:row>
    <x:row r="1446" spans="1:29">
      <x:c r="A1446" s="118">
        <x:v>10</x:v>
      </x:c>
      <x:c r="B1446" s="118"/>
      <x:c r="C1446" s="113">
        <x:v>12</x:v>
      </x:c>
      <x:c r="D1446" s="20" t="s">
        <x:v>19</x:v>
      </x:c>
      <x:c r="E1446" s="20" t="s">
        <x:v>9</x:v>
      </x:c>
      <x:c r="F1446" s="20" t="s">
        <x:v>20</x:v>
      </x:c>
      <x:c r="G1446" s="158" t="e">
        <x:f t="shared" si="289"/>
        <x:v>#VALUE!</x:v>
      </x:c>
      <x:c r="H1446" s="158">
        <x:f t="shared" si="289"/>
        <x:v>71.939024333737407</x:v>
      </x:c>
      <x:c r="I1446" s="285" t="e">
        <x:f t="shared" si="289"/>
        <x:v>#VALUE!</x:v>
      </x:c>
      <x:c r="J1446" s="106" t="e">
        <x:v>#VALUE!</x:v>
      </x:c>
      <x:c r="K1446" s="73" t="e">
        <x:v>#VALUE!</x:v>
      </x:c>
      <x:c r="L1446" s="68" t="e">
        <x:v>#VALUE!</x:v>
      </x:c>
      <x:c r="M1446" s="73" t="e">
        <x:v>#VALUE!</x:v>
      </x:c>
      <x:c r="N1446" s="159">
        <x:v>71.939024333737407</x:v>
      </x:c>
      <x:c r="O1446" s="106" t="e">
        <x:v>#VALUE!</x:v>
      </x:c>
      <x:c r="P1446" s="73" t="e">
        <x:f t="shared" si="290"/>
        <x:v>#VALUE!</x:v>
      </x:c>
      <x:c r="Q1446" s="68" t="e">
        <x:v>#VALUE!</x:v>
      </x:c>
      <x:c r="R1446" s="73" t="e">
        <x:f t="shared" si="291"/>
        <x:v>#VALUE!</x:v>
      </x:c>
      <x:c r="S1446" s="68" t="e">
        <x:v>#VALUE!</x:v>
      </x:c>
      <x:c r="T1446" s="73" t="e">
        <x:f t="shared" si="292"/>
        <x:v>#VALUE!</x:v>
      </x:c>
      <x:c r="U1446" s="26" t="e">
        <x:v>#VALUE!</x:v>
      </x:c>
      <x:c r="V1446" s="26">
        <x:f t="shared" si="293"/>
        <x:v>71.939024333737407</x:v>
      </x:c>
      <x:c r="W1446" s="73" t="e">
        <x:f t="shared" si="294"/>
        <x:v>#VALUE!</x:v>
      </x:c>
      <x:c r="X1446" s="74" t="e">
        <x:f t="shared" si="295"/>
        <x:v>#VALUE!</x:v>
      </x:c>
      <x:c r="Y1446" s="68" t="e">
        <x:f t="shared" si="296"/>
        <x:v>#VALUE!</x:v>
      </x:c>
      <x:c r="Z1446" s="68" t="e">
        <x:f t="shared" si="297"/>
        <x:v>#VALUE!</x:v>
      </x:c>
    </x:row>
    <x:row r="1447" spans="1:29">
      <x:c r="A1447" s="118">
        <x:v>11</x:v>
      </x:c>
      <x:c r="B1447" s="118"/>
      <x:c r="C1447" s="113">
        <x:v>12</x:v>
      </x:c>
      <x:c r="D1447" s="20" t="s">
        <x:v>21</x:v>
      </x:c>
      <x:c r="E1447" s="20" t="s">
        <x:v>22</x:v>
      </x:c>
      <x:c r="F1447" s="20" t="s">
        <x:v>23</x:v>
      </x:c>
      <x:c r="G1447" s="158" t="e">
        <x:f t="shared" si="289"/>
        <x:v>#VALUE!</x:v>
      </x:c>
      <x:c r="H1447" s="158">
        <x:f t="shared" si="289"/>
        <x:v>246.89</x:v>
      </x:c>
      <x:c r="I1447" s="285" t="e">
        <x:f t="shared" si="289"/>
        <x:v>#VALUE!</x:v>
      </x:c>
      <x:c r="J1447" s="106" t="e">
        <x:v>#VALUE!</x:v>
      </x:c>
      <x:c r="K1447" s="73" t="e">
        <x:v>#VALUE!</x:v>
      </x:c>
      <x:c r="L1447" s="68" t="e">
        <x:v>#VALUE!</x:v>
      </x:c>
      <x:c r="M1447" s="73" t="e">
        <x:v>#VALUE!</x:v>
      </x:c>
      <x:c r="N1447" s="159">
        <x:v>246.89</x:v>
      </x:c>
      <x:c r="O1447" s="106" t="e">
        <x:v>#VALUE!</x:v>
      </x:c>
      <x:c r="P1447" s="73" t="e">
        <x:f t="shared" si="290"/>
        <x:v>#VALUE!</x:v>
      </x:c>
      <x:c r="Q1447" s="68" t="e">
        <x:v>#VALUE!</x:v>
      </x:c>
      <x:c r="R1447" s="73" t="e">
        <x:f t="shared" si="291"/>
        <x:v>#VALUE!</x:v>
      </x:c>
      <x:c r="S1447" s="68" t="e">
        <x:v>#VALUE!</x:v>
      </x:c>
      <x:c r="T1447" s="73" t="e">
        <x:f t="shared" si="292"/>
        <x:v>#VALUE!</x:v>
      </x:c>
      <x:c r="U1447" s="26" t="e">
        <x:v>#VALUE!</x:v>
      </x:c>
      <x:c r="V1447" s="26">
        <x:f t="shared" si="293"/>
        <x:v>246.89</x:v>
      </x:c>
      <x:c r="W1447" s="73" t="e">
        <x:f t="shared" si="294"/>
        <x:v>#VALUE!</x:v>
      </x:c>
      <x:c r="X1447" s="74" t="e">
        <x:f t="shared" si="295"/>
        <x:v>#VALUE!</x:v>
      </x:c>
      <x:c r="Y1447" s="68" t="e">
        <x:f t="shared" si="296"/>
        <x:v>#VALUE!</x:v>
      </x:c>
      <x:c r="Z1447" s="68" t="e">
        <x:f t="shared" si="297"/>
        <x:v>#VALUE!</x:v>
      </x:c>
    </x:row>
    <x:row r="1448" spans="1:29">
      <x:c r="A1448" s="118">
        <x:v>12</x:v>
      </x:c>
      <x:c r="B1448" s="118"/>
      <x:c r="C1448" s="113">
        <x:v>12</x:v>
      </x:c>
      <x:c r="D1448" s="20" t="s">
        <x:v>24</x:v>
      </x:c>
      <x:c r="E1448" s="20" t="s">
        <x:v>22</x:v>
      </x:c>
      <x:c r="F1448" s="20" t="s">
        <x:v>23</x:v>
      </x:c>
      <x:c r="G1448" s="158" t="e">
        <x:f t="shared" si="289"/>
        <x:v>#VALUE!</x:v>
      </x:c>
      <x:c r="H1448" s="158">
        <x:f t="shared" si="289"/>
        <x:v>308.73593632660936</x:v>
      </x:c>
      <x:c r="I1448" s="285" t="e">
        <x:f t="shared" si="289"/>
        <x:v>#VALUE!</x:v>
      </x:c>
      <x:c r="J1448" s="106" t="e">
        <x:v>#VALUE!</x:v>
      </x:c>
      <x:c r="K1448" s="73" t="e">
        <x:v>#VALUE!</x:v>
      </x:c>
      <x:c r="L1448" s="68" t="e">
        <x:v>#VALUE!</x:v>
      </x:c>
      <x:c r="M1448" s="73" t="e">
        <x:v>#VALUE!</x:v>
      </x:c>
      <x:c r="N1448" s="159">
        <x:v>308.73593632660936</x:v>
      </x:c>
      <x:c r="O1448" s="106" t="e">
        <x:v>#VALUE!</x:v>
      </x:c>
      <x:c r="P1448" s="73" t="e">
        <x:f t="shared" si="290"/>
        <x:v>#VALUE!</x:v>
      </x:c>
      <x:c r="Q1448" s="68" t="e">
        <x:v>#VALUE!</x:v>
      </x:c>
      <x:c r="R1448" s="73" t="e">
        <x:f t="shared" si="291"/>
        <x:v>#VALUE!</x:v>
      </x:c>
      <x:c r="S1448" s="68" t="e">
        <x:v>#VALUE!</x:v>
      </x:c>
      <x:c r="T1448" s="73" t="e">
        <x:f t="shared" si="292"/>
        <x:v>#VALUE!</x:v>
      </x:c>
      <x:c r="U1448" s="26" t="e">
        <x:v>#VALUE!</x:v>
      </x:c>
      <x:c r="V1448" s="26">
        <x:f t="shared" si="293"/>
        <x:v>308.73593632660936</x:v>
      </x:c>
      <x:c r="W1448" s="73" t="e">
        <x:f t="shared" si="294"/>
        <x:v>#VALUE!</x:v>
      </x:c>
      <x:c r="X1448" s="74" t="e">
        <x:f t="shared" si="295"/>
        <x:v>#VALUE!</x:v>
      </x:c>
      <x:c r="Y1448" s="68" t="e">
        <x:f t="shared" si="296"/>
        <x:v>#VALUE!</x:v>
      </x:c>
      <x:c r="Z1448" s="68" t="e">
        <x:f t="shared" si="297"/>
        <x:v>#VALUE!</x:v>
      </x:c>
    </x:row>
    <x:row r="1449" spans="1:29">
      <x:c r="A1449" s="118">
        <x:v>13</x:v>
      </x:c>
      <x:c r="B1449" s="118"/>
      <x:c r="C1449" s="113">
        <x:v>12</x:v>
      </x:c>
      <x:c r="D1449" s="20" t="s">
        <x:v>25</x:v>
      </x:c>
      <x:c r="E1449" s="20" t="s">
        <x:v>22</x:v>
      </x:c>
      <x:c r="F1449" s="20" t="s">
        <x:v>26</x:v>
      </x:c>
      <x:c r="G1449" s="158" t="e">
        <x:f t="shared" si="289"/>
        <x:v>#VALUE!</x:v>
      </x:c>
      <x:c r="H1449" s="158">
        <x:f t="shared" si="289"/>
        <x:v>234</x:v>
      </x:c>
      <x:c r="I1449" s="285" t="e">
        <x:f t="shared" si="289"/>
        <x:v>#VALUE!</x:v>
      </x:c>
      <x:c r="J1449" s="106" t="e">
        <x:v>#VALUE!</x:v>
      </x:c>
      <x:c r="K1449" s="73" t="e">
        <x:v>#VALUE!</x:v>
      </x:c>
      <x:c r="L1449" s="68" t="e">
        <x:v>#VALUE!</x:v>
      </x:c>
      <x:c r="M1449" s="73" t="e">
        <x:v>#VALUE!</x:v>
      </x:c>
      <x:c r="N1449" s="159">
        <x:v>234</x:v>
      </x:c>
      <x:c r="O1449" s="106" t="e">
        <x:v>#VALUE!</x:v>
      </x:c>
      <x:c r="P1449" s="73" t="e">
        <x:f t="shared" si="290"/>
        <x:v>#VALUE!</x:v>
      </x:c>
      <x:c r="Q1449" s="68" t="e">
        <x:v>#VALUE!</x:v>
      </x:c>
      <x:c r="R1449" s="73" t="e">
        <x:f t="shared" si="291"/>
        <x:v>#VALUE!</x:v>
      </x:c>
      <x:c r="S1449" s="68" t="e">
        <x:v>#VALUE!</x:v>
      </x:c>
      <x:c r="T1449" s="73" t="e">
        <x:f t="shared" si="292"/>
        <x:v>#VALUE!</x:v>
      </x:c>
      <x:c r="U1449" s="26" t="e">
        <x:v>#VALUE!</x:v>
      </x:c>
      <x:c r="V1449" s="26">
        <x:f t="shared" si="293"/>
        <x:v>234</x:v>
      </x:c>
      <x:c r="W1449" s="73" t="e">
        <x:f t="shared" si="294"/>
        <x:v>#VALUE!</x:v>
      </x:c>
      <x:c r="X1449" s="74" t="e">
        <x:f t="shared" si="295"/>
        <x:v>#VALUE!</x:v>
      </x:c>
      <x:c r="Y1449" s="68" t="e">
        <x:f t="shared" si="296"/>
        <x:v>#VALUE!</x:v>
      </x:c>
      <x:c r="Z1449" s="68" t="e">
        <x:f t="shared" si="297"/>
        <x:v>#VALUE!</x:v>
      </x:c>
    </x:row>
    <x:row r="1450" spans="1:29">
      <x:c r="A1450" s="118">
        <x:v>14</x:v>
      </x:c>
      <x:c r="B1450" s="118"/>
      <x:c r="C1450" s="113">
        <x:v>12</x:v>
      </x:c>
      <x:c r="D1450" s="20" t="s">
        <x:v>27</x:v>
      </x:c>
      <x:c r="E1450" s="20" t="s">
        <x:v>22</x:v>
      </x:c>
      <x:c r="F1450" s="20" t="s">
        <x:v>26</x:v>
      </x:c>
      <x:c r="G1450" s="158" t="e">
        <x:f t="shared" si="289"/>
        <x:v>#VALUE!</x:v>
      </x:c>
      <x:c r="H1450" s="158">
        <x:f t="shared" si="289"/>
        <x:v>279.36479081152623</x:v>
      </x:c>
      <x:c r="I1450" s="285" t="e">
        <x:f t="shared" si="289"/>
        <x:v>#VALUE!</x:v>
      </x:c>
      <x:c r="J1450" s="106" t="e">
        <x:v>#VALUE!</x:v>
      </x:c>
      <x:c r="K1450" s="73" t="e">
        <x:v>#VALUE!</x:v>
      </x:c>
      <x:c r="L1450" s="68" t="e">
        <x:v>#VALUE!</x:v>
      </x:c>
      <x:c r="M1450" s="73" t="e">
        <x:v>#VALUE!</x:v>
      </x:c>
      <x:c r="N1450" s="159">
        <x:v>279.36479081152623</x:v>
      </x:c>
      <x:c r="O1450" s="106" t="e">
        <x:v>#VALUE!</x:v>
      </x:c>
      <x:c r="P1450" s="73" t="e">
        <x:f t="shared" si="290"/>
        <x:v>#VALUE!</x:v>
      </x:c>
      <x:c r="Q1450" s="68" t="e">
        <x:v>#VALUE!</x:v>
      </x:c>
      <x:c r="R1450" s="73" t="e">
        <x:f t="shared" si="291"/>
        <x:v>#VALUE!</x:v>
      </x:c>
      <x:c r="S1450" s="68" t="e">
        <x:v>#VALUE!</x:v>
      </x:c>
      <x:c r="T1450" s="73" t="e">
        <x:f t="shared" si="292"/>
        <x:v>#VALUE!</x:v>
      </x:c>
      <x:c r="U1450" s="26" t="e">
        <x:v>#VALUE!</x:v>
      </x:c>
      <x:c r="V1450" s="26">
        <x:f t="shared" si="293"/>
        <x:v>279.36479081152623</x:v>
      </x:c>
      <x:c r="W1450" s="73" t="e">
        <x:f t="shared" si="294"/>
        <x:v>#VALUE!</x:v>
      </x:c>
      <x:c r="X1450" s="74" t="e">
        <x:f t="shared" si="295"/>
        <x:v>#VALUE!</x:v>
      </x:c>
      <x:c r="Y1450" s="68" t="e">
        <x:f t="shared" si="296"/>
        <x:v>#VALUE!</x:v>
      </x:c>
      <x:c r="Z1450" s="68" t="e">
        <x:f t="shared" si="297"/>
        <x:v>#VALUE!</x:v>
      </x:c>
    </x:row>
    <x:row r="1451" spans="1:29">
      <x:c r="A1451" s="118">
        <x:v>15</x:v>
      </x:c>
      <x:c r="B1451" s="118"/>
      <x:c r="C1451" s="113">
        <x:v>12</x:v>
      </x:c>
      <x:c r="D1451" s="20" t="s">
        <x:v>28</x:v>
      </x:c>
      <x:c r="E1451" s="20" t="s">
        <x:v>12</x:v>
      </x:c>
      <x:c r="F1451" s="20" t="s">
        <x:v>29</x:v>
      </x:c>
      <x:c r="G1451" s="158" t="e">
        <x:f t="shared" si="289"/>
        <x:v>#VALUE!</x:v>
      </x:c>
      <x:c r="H1451" s="158">
        <x:f t="shared" si="289"/>
        <x:v>337.04162903801313</x:v>
      </x:c>
      <x:c r="I1451" s="285" t="e">
        <x:f t="shared" si="289"/>
        <x:v>#VALUE!</x:v>
      </x:c>
      <x:c r="J1451" s="106" t="e">
        <x:v>#VALUE!</x:v>
      </x:c>
      <x:c r="K1451" s="73" t="e">
        <x:v>#VALUE!</x:v>
      </x:c>
      <x:c r="L1451" s="68" t="e">
        <x:v>#VALUE!</x:v>
      </x:c>
      <x:c r="M1451" s="73" t="e">
        <x:v>#VALUE!</x:v>
      </x:c>
      <x:c r="N1451" s="159">
        <x:v>337.04162903801313</x:v>
      </x:c>
      <x:c r="O1451" s="106" t="e">
        <x:v>#VALUE!</x:v>
      </x:c>
      <x:c r="P1451" s="73" t="e">
        <x:f t="shared" si="290"/>
        <x:v>#VALUE!</x:v>
      </x:c>
      <x:c r="Q1451" s="68" t="e">
        <x:v>#VALUE!</x:v>
      </x:c>
      <x:c r="R1451" s="73" t="e">
        <x:f t="shared" si="291"/>
        <x:v>#VALUE!</x:v>
      </x:c>
      <x:c r="S1451" s="68" t="e">
        <x:v>#VALUE!</x:v>
      </x:c>
      <x:c r="T1451" s="73" t="e">
        <x:f t="shared" si="292"/>
        <x:v>#VALUE!</x:v>
      </x:c>
      <x:c r="U1451" s="26" t="e">
        <x:v>#VALUE!</x:v>
      </x:c>
      <x:c r="V1451" s="26">
        <x:f t="shared" si="293"/>
        <x:v>337.04162903801313</x:v>
      </x:c>
      <x:c r="W1451" s="73" t="e">
        <x:f t="shared" si="294"/>
        <x:v>#VALUE!</x:v>
      </x:c>
      <x:c r="X1451" s="74" t="e">
        <x:f t="shared" si="295"/>
        <x:v>#VALUE!</x:v>
      </x:c>
      <x:c r="Y1451" s="68" t="e">
        <x:f t="shared" si="296"/>
        <x:v>#VALUE!</x:v>
      </x:c>
      <x:c r="Z1451" s="68" t="e">
        <x:f t="shared" si="297"/>
        <x:v>#VALUE!</x:v>
      </x:c>
    </x:row>
    <x:row r="1452" spans="1:29">
      <x:c r="A1452" s="118">
        <x:v>16</x:v>
      </x:c>
      <x:c r="B1452" s="118"/>
      <x:c r="C1452" s="113">
        <x:v>12</x:v>
      </x:c>
      <x:c r="D1452" s="20" t="s">
        <x:v>30</x:v>
      </x:c>
      <x:c r="E1452" s="20" t="s">
        <x:v>12</x:v>
      </x:c>
      <x:c r="F1452" s="20" t="s">
        <x:v>29</x:v>
      </x:c>
      <x:c r="G1452" s="158" t="e">
        <x:f t="shared" si="289"/>
        <x:v>#VALUE!</x:v>
      </x:c>
      <x:c r="H1452" s="158">
        <x:f t="shared" si="289"/>
        <x:v>0</x:v>
      </x:c>
      <x:c r="I1452" s="285" t="e">
        <x:f t="shared" si="289"/>
        <x:v>#VALUE!</x:v>
      </x:c>
      <x:c r="J1452" s="106" t="e">
        <x:v>#VALUE!</x:v>
      </x:c>
      <x:c r="K1452" s="73" t="e">
        <x:v>#VALUE!</x:v>
      </x:c>
      <x:c r="L1452" s="68" t="e">
        <x:v>#VALUE!</x:v>
      </x:c>
      <x:c r="M1452" s="73" t="e">
        <x:v>#VALUE!</x:v>
      </x:c>
      <x:c r="N1452" s="159">
        <x:v>0</x:v>
      </x:c>
      <x:c r="O1452" s="106" t="e">
        <x:v>#VALUE!</x:v>
      </x:c>
      <x:c r="P1452" s="73" t="e">
        <x:f t="shared" si="290"/>
        <x:v>#VALUE!</x:v>
      </x:c>
      <x:c r="Q1452" s="68" t="e">
        <x:v>#VALUE!</x:v>
      </x:c>
      <x:c r="R1452" s="73" t="e">
        <x:f t="shared" si="291"/>
        <x:v>#VALUE!</x:v>
      </x:c>
      <x:c r="S1452" s="68" t="e">
        <x:v>#VALUE!</x:v>
      </x:c>
      <x:c r="T1452" s="73" t="e">
        <x:f t="shared" si="292"/>
        <x:v>#VALUE!</x:v>
      </x:c>
      <x:c r="U1452" s="26" t="e">
        <x:v>#VALUE!</x:v>
      </x:c>
      <x:c r="V1452" s="26">
        <x:f t="shared" si="293"/>
        <x:v>0</x:v>
      </x:c>
      <x:c r="W1452" s="73" t="e">
        <x:f t="shared" si="294"/>
        <x:v>#VALUE!</x:v>
      </x:c>
      <x:c r="X1452" s="74" t="e">
        <x:f t="shared" si="295"/>
        <x:v>#VALUE!</x:v>
      </x:c>
      <x:c r="Y1452" s="68" t="e">
        <x:f t="shared" si="296"/>
        <x:v>#VALUE!</x:v>
      </x:c>
      <x:c r="Z1452" s="68" t="e">
        <x:f t="shared" si="297"/>
        <x:v>#VALUE!</x:v>
      </x:c>
    </x:row>
    <x:row r="1453" spans="1:29">
      <x:c r="A1453" s="118">
        <x:v>17</x:v>
      </x:c>
      <x:c r="B1453" s="118"/>
      <x:c r="C1453" s="113">
        <x:v>12</x:v>
      </x:c>
      <x:c r="D1453" s="20" t="s">
        <x:v>1432</x:v>
      </x:c>
      <x:c r="E1453" s="20" t="s">
        <x:v>12</x:v>
      </x:c>
      <x:c r="F1453" s="20" t="s">
        <x:v>29</x:v>
      </x:c>
      <x:c r="G1453" s="158" t="e">
        <x:f t="shared" si="289"/>
        <x:v>#VALUE!</x:v>
      </x:c>
      <x:c r="H1453" s="158">
        <x:f t="shared" si="289"/>
        <x:v>0</x:v>
      </x:c>
      <x:c r="I1453" s="285" t="e">
        <x:f t="shared" si="289"/>
        <x:v>#VALUE!</x:v>
      </x:c>
      <x:c r="J1453" s="106" t="e">
        <x:v>#VALUE!</x:v>
      </x:c>
      <x:c r="K1453" s="73" t="e">
        <x:v>#VALUE!</x:v>
      </x:c>
      <x:c r="L1453" s="68" t="e">
        <x:v>#VALUE!</x:v>
      </x:c>
      <x:c r="M1453" s="73" t="e">
        <x:v>#VALUE!</x:v>
      </x:c>
      <x:c r="N1453" s="159">
        <x:v>0</x:v>
      </x:c>
      <x:c r="O1453" s="106" t="e">
        <x:v>#VALUE!</x:v>
      </x:c>
      <x:c r="P1453" s="73" t="e">
        <x:f t="shared" si="290"/>
        <x:v>#VALUE!</x:v>
      </x:c>
      <x:c r="Q1453" s="68" t="e">
        <x:v>#VALUE!</x:v>
      </x:c>
      <x:c r="R1453" s="73" t="e">
        <x:f t="shared" si="291"/>
        <x:v>#VALUE!</x:v>
      </x:c>
      <x:c r="S1453" s="68" t="e">
        <x:v>#VALUE!</x:v>
      </x:c>
      <x:c r="T1453" s="73" t="e">
        <x:f t="shared" si="292"/>
        <x:v>#VALUE!</x:v>
      </x:c>
      <x:c r="U1453" s="26" t="e">
        <x:v>#VALUE!</x:v>
      </x:c>
      <x:c r="V1453" s="26">
        <x:f t="shared" si="293"/>
        <x:v>0</x:v>
      </x:c>
      <x:c r="W1453" s="73" t="e">
        <x:f t="shared" si="294"/>
        <x:v>#VALUE!</x:v>
      </x:c>
      <x:c r="X1453" s="74" t="e">
        <x:f t="shared" si="295"/>
        <x:v>#VALUE!</x:v>
      </x:c>
      <x:c r="Y1453" s="68" t="e">
        <x:f t="shared" si="296"/>
        <x:v>#VALUE!</x:v>
      </x:c>
      <x:c r="Z1453" s="68" t="e">
        <x:f t="shared" si="297"/>
        <x:v>#VALUE!</x:v>
      </x:c>
    </x:row>
    <x:row r="1454" spans="1:29">
      <x:c r="A1454" s="118">
        <x:v>18</x:v>
      </x:c>
      <x:c r="B1454" s="118"/>
      <x:c r="C1454" s="113">
        <x:v>12</x:v>
      </x:c>
      <x:c r="D1454" s="20" t="s">
        <x:v>31</x:v>
      </x:c>
      <x:c r="E1454" s="20" t="s">
        <x:v>12</x:v>
      </x:c>
      <x:c r="F1454" s="20" t="s">
        <x:v>32</x:v>
      </x:c>
      <x:c r="G1454" s="158" t="e">
        <x:f t="shared" si="289"/>
        <x:v>#VALUE!</x:v>
      </x:c>
      <x:c r="H1454" s="158">
        <x:f t="shared" si="289"/>
        <x:v>292.98965722631857</x:v>
      </x:c>
      <x:c r="I1454" s="285" t="e">
        <x:f t="shared" si="289"/>
        <x:v>#VALUE!</x:v>
      </x:c>
      <x:c r="J1454" s="106" t="e">
        <x:v>#VALUE!</x:v>
      </x:c>
      <x:c r="K1454" s="73" t="e">
        <x:v>#VALUE!</x:v>
      </x:c>
      <x:c r="L1454" s="68" t="e">
        <x:v>#VALUE!</x:v>
      </x:c>
      <x:c r="M1454" s="73" t="e">
        <x:v>#VALUE!</x:v>
      </x:c>
      <x:c r="N1454" s="159">
        <x:v>292.98965722631857</x:v>
      </x:c>
      <x:c r="O1454" s="106" t="e">
        <x:v>#VALUE!</x:v>
      </x:c>
      <x:c r="P1454" s="73" t="e">
        <x:f t="shared" si="290"/>
        <x:v>#VALUE!</x:v>
      </x:c>
      <x:c r="Q1454" s="68" t="e">
        <x:v>#VALUE!</x:v>
      </x:c>
      <x:c r="R1454" s="73" t="e">
        <x:f t="shared" si="291"/>
        <x:v>#VALUE!</x:v>
      </x:c>
      <x:c r="S1454" s="68" t="e">
        <x:v>#VALUE!</x:v>
      </x:c>
      <x:c r="T1454" s="73" t="e">
        <x:f t="shared" si="292"/>
        <x:v>#VALUE!</x:v>
      </x:c>
      <x:c r="U1454" s="26" t="e">
        <x:v>#VALUE!</x:v>
      </x:c>
      <x:c r="V1454" s="26">
        <x:f t="shared" si="293"/>
        <x:v>292.98965722631857</x:v>
      </x:c>
      <x:c r="W1454" s="73" t="e">
        <x:f t="shared" si="294"/>
        <x:v>#VALUE!</x:v>
      </x:c>
      <x:c r="X1454" s="74" t="e">
        <x:f t="shared" si="295"/>
        <x:v>#VALUE!</x:v>
      </x:c>
      <x:c r="Y1454" s="68" t="e">
        <x:f t="shared" si="296"/>
        <x:v>#VALUE!</x:v>
      </x:c>
      <x:c r="Z1454" s="68" t="e">
        <x:f t="shared" si="297"/>
        <x:v>#VALUE!</x:v>
      </x:c>
    </x:row>
    <x:row r="1455" spans="1:29">
      <x:c r="A1455" s="118">
        <x:v>19</x:v>
      </x:c>
      <x:c r="B1455" s="118"/>
      <x:c r="C1455" s="113">
        <x:v>12</x:v>
      </x:c>
      <x:c r="D1455" s="210" t="s">
        <x:v>33</x:v>
      </x:c>
      <x:c r="E1455" s="210" t="s">
        <x:v>22</x:v>
      </x:c>
      <x:c r="F1455" s="20" t="s">
        <x:v>34</x:v>
      </x:c>
      <x:c r="G1455" s="158" t="e">
        <x:f t="shared" si="289"/>
        <x:v>#VALUE!</x:v>
      </x:c>
      <x:c r="H1455" s="158">
        <x:f t="shared" si="289"/>
        <x:v>293.5</x:v>
      </x:c>
      <x:c r="I1455" s="285" t="e">
        <x:f t="shared" si="289"/>
        <x:v>#VALUE!</x:v>
      </x:c>
      <x:c r="J1455" s="106" t="e">
        <x:v>#VALUE!</x:v>
      </x:c>
      <x:c r="K1455" s="73" t="e">
        <x:v>#VALUE!</x:v>
      </x:c>
      <x:c r="L1455" s="68" t="e">
        <x:v>#VALUE!</x:v>
      </x:c>
      <x:c r="M1455" s="73" t="e">
        <x:v>#VALUE!</x:v>
      </x:c>
      <x:c r="N1455" s="159">
        <x:v>293.5</x:v>
      </x:c>
      <x:c r="O1455" s="106" t="e">
        <x:v>#VALUE!</x:v>
      </x:c>
      <x:c r="P1455" s="73" t="e">
        <x:f t="shared" si="290"/>
        <x:v>#VALUE!</x:v>
      </x:c>
      <x:c r="Q1455" s="68" t="e">
        <x:v>#VALUE!</x:v>
      </x:c>
      <x:c r="R1455" s="73" t="e">
        <x:f t="shared" si="291"/>
        <x:v>#VALUE!</x:v>
      </x:c>
      <x:c r="S1455" s="68" t="e">
        <x:v>#VALUE!</x:v>
      </x:c>
      <x:c r="T1455" s="73" t="e">
        <x:f t="shared" si="292"/>
        <x:v>#VALUE!</x:v>
      </x:c>
      <x:c r="U1455" s="26" t="e">
        <x:v>#VALUE!</x:v>
      </x:c>
      <x:c r="V1455" s="26">
        <x:f t="shared" si="293"/>
        <x:v>293.5</x:v>
      </x:c>
      <x:c r="W1455" s="73" t="e">
        <x:f t="shared" si="294"/>
        <x:v>#VALUE!</x:v>
      </x:c>
      <x:c r="X1455" s="74" t="e">
        <x:f t="shared" si="295"/>
        <x:v>#VALUE!</x:v>
      </x:c>
      <x:c r="Y1455" s="68" t="e">
        <x:f t="shared" si="296"/>
        <x:v>#VALUE!</x:v>
      </x:c>
      <x:c r="Z1455" s="68" t="e">
        <x:f t="shared" si="297"/>
        <x:v>#VALUE!</x:v>
      </x:c>
    </x:row>
    <x:row r="1456" spans="1:29">
      <x:c r="A1456" s="118">
        <x:v>20</x:v>
      </x:c>
      <x:c r="B1456" s="118"/>
      <x:c r="C1456" s="113">
        <x:v>12</x:v>
      </x:c>
      <x:c r="D1456" s="210" t="s">
        <x:v>35</x:v>
      </x:c>
      <x:c r="E1456" s="210" t="s">
        <x:v>22</x:v>
      </x:c>
      <x:c r="F1456" s="20" t="s">
        <x:v>34</x:v>
      </x:c>
      <x:c r="G1456" s="158" t="e">
        <x:f t="shared" si="289"/>
        <x:v>#VALUE!</x:v>
      </x:c>
      <x:c r="H1456" s="158">
        <x:f t="shared" si="289"/>
        <x:v>358.16718537832747</x:v>
      </x:c>
      <x:c r="I1456" s="285" t="e">
        <x:f t="shared" si="289"/>
        <x:v>#VALUE!</x:v>
      </x:c>
      <x:c r="J1456" s="106" t="e">
        <x:v>#VALUE!</x:v>
      </x:c>
      <x:c r="K1456" s="73" t="e">
        <x:v>#VALUE!</x:v>
      </x:c>
      <x:c r="L1456" s="68" t="e">
        <x:v>#VALUE!</x:v>
      </x:c>
      <x:c r="M1456" s="73" t="e">
        <x:v>#VALUE!</x:v>
      </x:c>
      <x:c r="N1456" s="159">
        <x:v>358.16718537832747</x:v>
      </x:c>
      <x:c r="O1456" s="106" t="e">
        <x:v>#VALUE!</x:v>
      </x:c>
      <x:c r="P1456" s="73" t="e">
        <x:f t="shared" si="290"/>
        <x:v>#VALUE!</x:v>
      </x:c>
      <x:c r="Q1456" s="68" t="e">
        <x:v>#VALUE!</x:v>
      </x:c>
      <x:c r="R1456" s="73" t="e">
        <x:f t="shared" si="291"/>
        <x:v>#VALUE!</x:v>
      </x:c>
      <x:c r="S1456" s="68" t="e">
        <x:v>#VALUE!</x:v>
      </x:c>
      <x:c r="T1456" s="73" t="e">
        <x:f t="shared" si="292"/>
        <x:v>#VALUE!</x:v>
      </x:c>
      <x:c r="U1456" s="26" t="e">
        <x:v>#VALUE!</x:v>
      </x:c>
      <x:c r="V1456" s="26">
        <x:f t="shared" si="293"/>
        <x:v>358.16718537832747</x:v>
      </x:c>
      <x:c r="W1456" s="73" t="e">
        <x:f t="shared" si="294"/>
        <x:v>#VALUE!</x:v>
      </x:c>
      <x:c r="X1456" s="74" t="e">
        <x:f t="shared" si="295"/>
        <x:v>#VALUE!</x:v>
      </x:c>
      <x:c r="Y1456" s="68" t="e">
        <x:f t="shared" si="296"/>
        <x:v>#VALUE!</x:v>
      </x:c>
      <x:c r="Z1456" s="68" t="e">
        <x:f t="shared" si="297"/>
        <x:v>#VALUE!</x:v>
      </x:c>
    </x:row>
    <x:row r="1457" spans="1:26">
      <x:c r="A1457" s="118">
        <x:v>21</x:v>
      </x:c>
      <x:c r="B1457" s="118"/>
      <x:c r="C1457" s="113">
        <x:v>12</x:v>
      </x:c>
      <x:c r="D1457" s="210" t="s">
        <x:v>36</x:v>
      </x:c>
      <x:c r="E1457" s="210" t="s">
        <x:v>12</x:v>
      </x:c>
      <x:c r="F1457" s="20" t="s">
        <x:v>37</x:v>
      </x:c>
      <x:c r="G1457" s="158" t="e">
        <x:f t="shared" si="289"/>
        <x:v>#VALUE!</x:v>
      </x:c>
      <x:c r="H1457" s="158">
        <x:f t="shared" si="289"/>
        <x:v>237.29575554800454</x:v>
      </x:c>
      <x:c r="I1457" s="285" t="e">
        <x:f t="shared" si="289"/>
        <x:v>#VALUE!</x:v>
      </x:c>
      <x:c r="J1457" s="106" t="e">
        <x:v>#VALUE!</x:v>
      </x:c>
      <x:c r="K1457" s="73" t="e">
        <x:v>#VALUE!</x:v>
      </x:c>
      <x:c r="L1457" s="68" t="e">
        <x:v>#VALUE!</x:v>
      </x:c>
      <x:c r="M1457" s="73" t="e">
        <x:v>#VALUE!</x:v>
      </x:c>
      <x:c r="N1457" s="159">
        <x:v>237.29575554800454</x:v>
      </x:c>
      <x:c r="O1457" s="106" t="e">
        <x:v>#VALUE!</x:v>
      </x:c>
      <x:c r="P1457" s="73" t="e">
        <x:f t="shared" si="290"/>
        <x:v>#VALUE!</x:v>
      </x:c>
      <x:c r="Q1457" s="68" t="e">
        <x:v>#VALUE!</x:v>
      </x:c>
      <x:c r="R1457" s="73" t="e">
        <x:f t="shared" si="291"/>
        <x:v>#VALUE!</x:v>
      </x:c>
      <x:c r="S1457" s="68" t="e">
        <x:v>#VALUE!</x:v>
      </x:c>
      <x:c r="T1457" s="73" t="e">
        <x:f t="shared" si="292"/>
        <x:v>#VALUE!</x:v>
      </x:c>
      <x:c r="U1457" s="26" t="e">
        <x:v>#VALUE!</x:v>
      </x:c>
      <x:c r="V1457" s="26">
        <x:f t="shared" si="293"/>
        <x:v>237.29575554800454</x:v>
      </x:c>
      <x:c r="W1457" s="73" t="e">
        <x:f t="shared" si="294"/>
        <x:v>#VALUE!</x:v>
      </x:c>
      <x:c r="X1457" s="74" t="e">
        <x:f t="shared" si="295"/>
        <x:v>#VALUE!</x:v>
      </x:c>
      <x:c r="Y1457" s="68" t="e">
        <x:f t="shared" si="296"/>
        <x:v>#VALUE!</x:v>
      </x:c>
      <x:c r="Z1457" s="68" t="e">
        <x:f t="shared" si="297"/>
        <x:v>#VALUE!</x:v>
      </x:c>
    </x:row>
    <x:row r="1458" spans="1:26">
      <x:c r="A1458" s="118">
        <x:v>22</x:v>
      </x:c>
      <x:c r="B1458" s="118"/>
      <x:c r="C1458" s="113">
        <x:v>12</x:v>
      </x:c>
      <x:c r="D1458" s="210" t="s">
        <x:v>38</x:v>
      </x:c>
      <x:c r="E1458" s="210" t="s">
        <x:v>12</x:v>
      </x:c>
      <x:c r="F1458" s="20" t="s">
        <x:v>37</x:v>
      </x:c>
      <x:c r="G1458" s="158" t="e">
        <x:f t="shared" si="289"/>
        <x:v>#VALUE!</x:v>
      </x:c>
      <x:c r="H1458" s="158">
        <x:f t="shared" si="289"/>
        <x:v>0</x:v>
      </x:c>
      <x:c r="I1458" s="285" t="e">
        <x:f t="shared" si="289"/>
        <x:v>#VALUE!</x:v>
      </x:c>
      <x:c r="J1458" s="106" t="e">
        <x:v>#VALUE!</x:v>
      </x:c>
      <x:c r="K1458" s="73" t="e">
        <x:v>#VALUE!</x:v>
      </x:c>
      <x:c r="L1458" s="68" t="e">
        <x:v>#VALUE!</x:v>
      </x:c>
      <x:c r="M1458" s="73" t="e">
        <x:v>#VALUE!</x:v>
      </x:c>
      <x:c r="N1458" s="159">
        <x:v>0</x:v>
      </x:c>
      <x:c r="O1458" s="106" t="e">
        <x:v>#VALUE!</x:v>
      </x:c>
      <x:c r="P1458" s="73" t="e">
        <x:f t="shared" si="290"/>
        <x:v>#VALUE!</x:v>
      </x:c>
      <x:c r="Q1458" s="68" t="e">
        <x:v>#VALUE!</x:v>
      </x:c>
      <x:c r="R1458" s="73" t="e">
        <x:f t="shared" si="291"/>
        <x:v>#VALUE!</x:v>
      </x:c>
      <x:c r="S1458" s="68" t="e">
        <x:v>#VALUE!</x:v>
      </x:c>
      <x:c r="T1458" s="73" t="e">
        <x:f t="shared" si="292"/>
        <x:v>#VALUE!</x:v>
      </x:c>
      <x:c r="U1458" s="26" t="e">
        <x:v>#VALUE!</x:v>
      </x:c>
      <x:c r="V1458" s="26">
        <x:f t="shared" si="293"/>
        <x:v>0</x:v>
      </x:c>
      <x:c r="W1458" s="73" t="e">
        <x:f t="shared" si="294"/>
        <x:v>#VALUE!</x:v>
      </x:c>
      <x:c r="X1458" s="74" t="e">
        <x:f t="shared" si="295"/>
        <x:v>#VALUE!</x:v>
      </x:c>
      <x:c r="Y1458" s="68" t="e">
        <x:f t="shared" si="296"/>
        <x:v>#VALUE!</x:v>
      </x:c>
      <x:c r="Z1458" s="68" t="e">
        <x:f t="shared" si="297"/>
        <x:v>#VALUE!</x:v>
      </x:c>
    </x:row>
    <x:row r="1459" spans="1:26">
      <x:c r="A1459" s="118">
        <x:v>23</x:v>
      </x:c>
      <x:c r="B1459" s="118"/>
      <x:c r="C1459" s="113">
        <x:v>12</x:v>
      </x:c>
      <x:c r="D1459" s="210" t="s">
        <x:v>1433</x:v>
      </x:c>
      <x:c r="E1459" s="210" t="s">
        <x:v>12</x:v>
      </x:c>
      <x:c r="F1459" s="20" t="s">
        <x:v>37</x:v>
      </x:c>
      <x:c r="G1459" s="158" t="e">
        <x:f t="shared" si="289"/>
        <x:v>#VALUE!</x:v>
      </x:c>
      <x:c r="H1459" s="158">
        <x:f t="shared" si="289"/>
        <x:v>0</x:v>
      </x:c>
      <x:c r="I1459" s="285" t="e">
        <x:f t="shared" si="289"/>
        <x:v>#VALUE!</x:v>
      </x:c>
      <x:c r="J1459" s="106" t="e">
        <x:v>#VALUE!</x:v>
      </x:c>
      <x:c r="K1459" s="73" t="e">
        <x:v>#VALUE!</x:v>
      </x:c>
      <x:c r="L1459" s="68" t="e">
        <x:v>#VALUE!</x:v>
      </x:c>
      <x:c r="M1459" s="73" t="e">
        <x:v>#VALUE!</x:v>
      </x:c>
      <x:c r="N1459" s="159">
        <x:v>0</x:v>
      </x:c>
      <x:c r="O1459" s="106" t="e">
        <x:v>#VALUE!</x:v>
      </x:c>
      <x:c r="P1459" s="73" t="e">
        <x:f t="shared" si="290"/>
        <x:v>#VALUE!</x:v>
      </x:c>
      <x:c r="Q1459" s="68" t="e">
        <x:v>#VALUE!</x:v>
      </x:c>
      <x:c r="R1459" s="73" t="e">
        <x:f t="shared" si="291"/>
        <x:v>#VALUE!</x:v>
      </x:c>
      <x:c r="S1459" s="68" t="e">
        <x:v>#VALUE!</x:v>
      </x:c>
      <x:c r="T1459" s="73" t="e">
        <x:f t="shared" si="292"/>
        <x:v>#VALUE!</x:v>
      </x:c>
      <x:c r="U1459" s="26" t="e">
        <x:v>#VALUE!</x:v>
      </x:c>
      <x:c r="V1459" s="26">
        <x:f t="shared" si="293"/>
        <x:v>0</x:v>
      </x:c>
      <x:c r="W1459" s="73" t="e">
        <x:f t="shared" si="294"/>
        <x:v>#VALUE!</x:v>
      </x:c>
      <x:c r="X1459" s="74" t="e">
        <x:f t="shared" si="295"/>
        <x:v>#VALUE!</x:v>
      </x:c>
      <x:c r="Y1459" s="68" t="e">
        <x:f t="shared" si="296"/>
        <x:v>#VALUE!</x:v>
      </x:c>
      <x:c r="Z1459" s="68" t="e">
        <x:f t="shared" si="297"/>
        <x:v>#VALUE!</x:v>
      </x:c>
    </x:row>
    <x:row r="1460" spans="1:26">
      <x:c r="A1460" s="118">
        <x:v>24</x:v>
      </x:c>
      <x:c r="B1460" s="118"/>
      <x:c r="C1460" s="113">
        <x:v>12</x:v>
      </x:c>
      <x:c r="D1460" s="210" t="s">
        <x:v>39</x:v>
      </x:c>
      <x:c r="E1460" s="210" t="s">
        <x:v>22</x:v>
      </x:c>
      <x:c r="F1460" s="20" t="s">
        <x:v>40</x:v>
      </x:c>
      <x:c r="G1460" s="158" t="e">
        <x:f t="shared" si="289"/>
        <x:v>#VALUE!</x:v>
      </x:c>
      <x:c r="H1460" s="158">
        <x:f t="shared" si="289"/>
        <x:v>446.79559370061378</x:v>
      </x:c>
      <x:c r="I1460" s="285" t="e">
        <x:f t="shared" si="289"/>
        <x:v>#VALUE!</x:v>
      </x:c>
      <x:c r="J1460" s="106" t="e">
        <x:v>#VALUE!</x:v>
      </x:c>
      <x:c r="K1460" s="73" t="e">
        <x:v>#VALUE!</x:v>
      </x:c>
      <x:c r="L1460" s="68" t="e">
        <x:v>#VALUE!</x:v>
      </x:c>
      <x:c r="M1460" s="73" t="e">
        <x:v>#VALUE!</x:v>
      </x:c>
      <x:c r="N1460" s="159">
        <x:v>446.79559370061378</x:v>
      </x:c>
      <x:c r="O1460" s="106" t="e">
        <x:v>#VALUE!</x:v>
      </x:c>
      <x:c r="P1460" s="73" t="e">
        <x:f t="shared" si="290"/>
        <x:v>#VALUE!</x:v>
      </x:c>
      <x:c r="Q1460" s="68" t="e">
        <x:v>#VALUE!</x:v>
      </x:c>
      <x:c r="R1460" s="73" t="e">
        <x:f t="shared" si="291"/>
        <x:v>#VALUE!</x:v>
      </x:c>
      <x:c r="S1460" s="68" t="e">
        <x:v>#VALUE!</x:v>
      </x:c>
      <x:c r="T1460" s="73" t="e">
        <x:f t="shared" si="292"/>
        <x:v>#VALUE!</x:v>
      </x:c>
      <x:c r="U1460" s="26" t="e">
        <x:v>#VALUE!</x:v>
      </x:c>
      <x:c r="V1460" s="26">
        <x:f t="shared" si="293"/>
        <x:v>446.79559370061378</x:v>
      </x:c>
      <x:c r="W1460" s="73" t="e">
        <x:f t="shared" si="294"/>
        <x:v>#VALUE!</x:v>
      </x:c>
      <x:c r="X1460" s="74" t="e">
        <x:f t="shared" si="295"/>
        <x:v>#VALUE!</x:v>
      </x:c>
      <x:c r="Y1460" s="68" t="e">
        <x:f t="shared" si="296"/>
        <x:v>#VALUE!</x:v>
      </x:c>
      <x:c r="Z1460" s="68" t="e">
        <x:f t="shared" si="297"/>
        <x:v>#VALUE!</x:v>
      </x:c>
    </x:row>
    <x:row r="1461" spans="1:26">
      <x:c r="A1461" s="118">
        <x:v>25</x:v>
      </x:c>
      <x:c r="B1461" s="118"/>
      <x:c r="C1461" s="113">
        <x:v>12</x:v>
      </x:c>
      <x:c r="D1461" s="210" t="s">
        <x:v>41</x:v>
      </x:c>
      <x:c r="E1461" s="210" t="s">
        <x:v>22</x:v>
      </x:c>
      <x:c r="F1461" s="20" t="s">
        <x:v>40</x:v>
      </x:c>
      <x:c r="G1461" s="158" t="e">
        <x:f t="shared" si="289"/>
        <x:v>#VALUE!</x:v>
      </x:c>
      <x:c r="H1461" s="158">
        <x:f t="shared" si="289"/>
        <x:v>0</x:v>
      </x:c>
      <x:c r="I1461" s="285" t="e">
        <x:f t="shared" si="289"/>
        <x:v>#VALUE!</x:v>
      </x:c>
      <x:c r="J1461" s="106" t="e">
        <x:v>#VALUE!</x:v>
      </x:c>
      <x:c r="K1461" s="73" t="e">
        <x:v>#VALUE!</x:v>
      </x:c>
      <x:c r="L1461" s="68" t="e">
        <x:v>#VALUE!</x:v>
      </x:c>
      <x:c r="M1461" s="73" t="e">
        <x:v>#VALUE!</x:v>
      </x:c>
      <x:c r="N1461" s="159">
        <x:v>0</x:v>
      </x:c>
      <x:c r="O1461" s="106" t="e">
        <x:v>#VALUE!</x:v>
      </x:c>
      <x:c r="P1461" s="73" t="e">
        <x:f t="shared" si="290"/>
        <x:v>#VALUE!</x:v>
      </x:c>
      <x:c r="Q1461" s="68" t="e">
        <x:v>#VALUE!</x:v>
      </x:c>
      <x:c r="R1461" s="73" t="e">
        <x:f t="shared" si="291"/>
        <x:v>#VALUE!</x:v>
      </x:c>
      <x:c r="S1461" s="68" t="e">
        <x:v>#VALUE!</x:v>
      </x:c>
      <x:c r="T1461" s="73" t="e">
        <x:f t="shared" si="292"/>
        <x:v>#VALUE!</x:v>
      </x:c>
      <x:c r="U1461" s="26" t="e">
        <x:v>#VALUE!</x:v>
      </x:c>
      <x:c r="V1461" s="26">
        <x:f t="shared" si="293"/>
        <x:v>0</x:v>
      </x:c>
      <x:c r="W1461" s="73" t="e">
        <x:f t="shared" si="294"/>
        <x:v>#VALUE!</x:v>
      </x:c>
      <x:c r="X1461" s="74" t="e">
        <x:f t="shared" si="295"/>
        <x:v>#VALUE!</x:v>
      </x:c>
      <x:c r="Y1461" s="68" t="e">
        <x:f t="shared" si="296"/>
        <x:v>#VALUE!</x:v>
      </x:c>
      <x:c r="Z1461" s="68" t="e">
        <x:f t="shared" si="297"/>
        <x:v>#VALUE!</x:v>
      </x:c>
    </x:row>
    <x:row r="1462" spans="1:26">
      <x:c r="A1462" s="118">
        <x:v>26</x:v>
      </x:c>
      <x:c r="B1462" s="118"/>
      <x:c r="C1462" s="113">
        <x:v>12</x:v>
      </x:c>
      <x:c r="D1462" s="210" t="s">
        <x:v>42</x:v>
      </x:c>
      <x:c r="E1462" s="210" t="s">
        <x:v>12</x:v>
      </x:c>
      <x:c r="F1462" s="20" t="s">
        <x:v>43</x:v>
      </x:c>
      <x:c r="G1462" s="158" t="e">
        <x:f t="shared" si="289"/>
        <x:v>#VALUE!</x:v>
      </x:c>
      <x:c r="H1462" s="158">
        <x:f t="shared" si="289"/>
        <x:v>295.74731798755823</x:v>
      </x:c>
      <x:c r="I1462" s="285" t="e">
        <x:f t="shared" si="289"/>
        <x:v>#VALUE!</x:v>
      </x:c>
      <x:c r="J1462" s="106" t="e">
        <x:v>#VALUE!</x:v>
      </x:c>
      <x:c r="K1462" s="73" t="e">
        <x:v>#VALUE!</x:v>
      </x:c>
      <x:c r="L1462" s="68" t="e">
        <x:v>#VALUE!</x:v>
      </x:c>
      <x:c r="M1462" s="73" t="e">
        <x:v>#VALUE!</x:v>
      </x:c>
      <x:c r="N1462" s="159">
        <x:v>295.74731798755823</x:v>
      </x:c>
      <x:c r="O1462" s="106" t="e">
        <x:v>#VALUE!</x:v>
      </x:c>
      <x:c r="P1462" s="73" t="e">
        <x:f t="shared" si="290"/>
        <x:v>#VALUE!</x:v>
      </x:c>
      <x:c r="Q1462" s="68" t="e">
        <x:v>#VALUE!</x:v>
      </x:c>
      <x:c r="R1462" s="73" t="e">
        <x:f t="shared" si="291"/>
        <x:v>#VALUE!</x:v>
      </x:c>
      <x:c r="S1462" s="68" t="e">
        <x:v>#VALUE!</x:v>
      </x:c>
      <x:c r="T1462" s="73" t="e">
        <x:f t="shared" si="292"/>
        <x:v>#VALUE!</x:v>
      </x:c>
      <x:c r="U1462" s="26" t="e">
        <x:v>#VALUE!</x:v>
      </x:c>
      <x:c r="V1462" s="26">
        <x:f t="shared" si="293"/>
        <x:v>295.74731798755823</x:v>
      </x:c>
      <x:c r="W1462" s="73" t="e">
        <x:f t="shared" si="294"/>
        <x:v>#VALUE!</x:v>
      </x:c>
      <x:c r="X1462" s="74" t="e">
        <x:f t="shared" si="295"/>
        <x:v>#VALUE!</x:v>
      </x:c>
      <x:c r="Y1462" s="68" t="e">
        <x:f t="shared" si="296"/>
        <x:v>#VALUE!</x:v>
      </x:c>
      <x:c r="Z1462" s="68" t="e">
        <x:f t="shared" si="297"/>
        <x:v>#VALUE!</x:v>
      </x:c>
    </x:row>
    <x:row r="1463" spans="1:26">
      <x:c r="A1463" s="118">
        <x:v>27</x:v>
      </x:c>
      <x:c r="B1463" s="118"/>
      <x:c r="C1463" s="113">
        <x:v>12</x:v>
      </x:c>
      <x:c r="D1463" s="210" t="s">
        <x:v>44</x:v>
      </x:c>
      <x:c r="E1463" s="210" t="s">
        <x:v>22</x:v>
      </x:c>
      <x:c r="F1463" s="20" t="s">
        <x:v>45</x:v>
      </x:c>
      <x:c r="G1463" s="158" t="e">
        <x:f t="shared" si="289"/>
        <x:v>#VALUE!</x:v>
      </x:c>
      <x:c r="H1463" s="158">
        <x:f t="shared" si="289"/>
        <x:v>214.73</x:v>
      </x:c>
      <x:c r="I1463" s="285" t="e">
        <x:f t="shared" si="289"/>
        <x:v>#VALUE!</x:v>
      </x:c>
      <x:c r="J1463" s="106" t="e">
        <x:v>#VALUE!</x:v>
      </x:c>
      <x:c r="K1463" s="73" t="e">
        <x:v>#VALUE!</x:v>
      </x:c>
      <x:c r="L1463" s="68" t="e">
        <x:v>#VALUE!</x:v>
      </x:c>
      <x:c r="M1463" s="73" t="e">
        <x:v>#VALUE!</x:v>
      </x:c>
      <x:c r="N1463" s="159">
        <x:v>214.73</x:v>
      </x:c>
      <x:c r="O1463" s="106" t="e">
        <x:v>#VALUE!</x:v>
      </x:c>
      <x:c r="P1463" s="73" t="e">
        <x:f t="shared" si="290"/>
        <x:v>#VALUE!</x:v>
      </x:c>
      <x:c r="Q1463" s="68" t="e">
        <x:v>#VALUE!</x:v>
      </x:c>
      <x:c r="R1463" s="73" t="e">
        <x:f t="shared" si="291"/>
        <x:v>#VALUE!</x:v>
      </x:c>
      <x:c r="S1463" s="68" t="e">
        <x:v>#VALUE!</x:v>
      </x:c>
      <x:c r="T1463" s="73" t="e">
        <x:f t="shared" si="292"/>
        <x:v>#VALUE!</x:v>
      </x:c>
      <x:c r="U1463" s="26" t="e">
        <x:v>#VALUE!</x:v>
      </x:c>
      <x:c r="V1463" s="26">
        <x:f t="shared" si="293"/>
        <x:v>214.73</x:v>
      </x:c>
      <x:c r="W1463" s="73" t="e">
        <x:f t="shared" si="294"/>
        <x:v>#VALUE!</x:v>
      </x:c>
      <x:c r="X1463" s="74" t="e">
        <x:f t="shared" si="295"/>
        <x:v>#VALUE!</x:v>
      </x:c>
      <x:c r="Y1463" s="68" t="e">
        <x:f t="shared" si="296"/>
        <x:v>#VALUE!</x:v>
      </x:c>
      <x:c r="Z1463" s="68" t="e">
        <x:f t="shared" si="297"/>
        <x:v>#VALUE!</x:v>
      </x:c>
    </x:row>
    <x:row r="1464" spans="1:26">
      <x:c r="A1464" s="118">
        <x:v>28</x:v>
      </x:c>
      <x:c r="B1464" s="118"/>
      <x:c r="C1464" s="196">
        <x:v>12</x:v>
      </x:c>
      <x:c r="D1464" s="210" t="s">
        <x:v>46</x:v>
      </x:c>
      <x:c r="E1464" s="210" t="s">
        <x:v>22</x:v>
      </x:c>
      <x:c r="F1464" s="20" t="s">
        <x:v>45</x:v>
      </x:c>
      <x:c r="G1464" s="158" t="e">
        <x:f t="shared" si="289"/>
        <x:v>#VALUE!</x:v>
      </x:c>
      <x:c r="H1464" s="158">
        <x:f t="shared" si="289"/>
        <x:v>256.8178649324999</x:v>
      </x:c>
      <x:c r="I1464" s="285" t="e">
        <x:f t="shared" si="289"/>
        <x:v>#VALUE!</x:v>
      </x:c>
      <x:c r="J1464" s="105" t="e">
        <x:v>#VALUE!</x:v>
      </x:c>
      <x:c r="K1464" s="73" t="e">
        <x:v>#VALUE!</x:v>
      </x:c>
      <x:c r="L1464" s="72" t="e">
        <x:v>#VALUE!</x:v>
      </x:c>
      <x:c r="M1464" s="73" t="e">
        <x:v>#VALUE!</x:v>
      </x:c>
      <x:c r="N1464" s="159">
        <x:v>256.8178649324999</x:v>
      </x:c>
      <x:c r="O1464" s="105" t="e">
        <x:v>#VALUE!</x:v>
      </x:c>
      <x:c r="P1464" s="73" t="e">
        <x:f t="shared" si="290"/>
        <x:v>#VALUE!</x:v>
      </x:c>
      <x:c r="Q1464" s="72" t="e">
        <x:v>#VALUE!</x:v>
      </x:c>
      <x:c r="R1464" s="73" t="e">
        <x:f t="shared" si="291"/>
        <x:v>#VALUE!</x:v>
      </x:c>
      <x:c r="S1464" s="72" t="e">
        <x:v>#VALUE!</x:v>
      </x:c>
      <x:c r="T1464" s="73" t="e">
        <x:f t="shared" si="292"/>
        <x:v>#VALUE!</x:v>
      </x:c>
      <x:c r="U1464" s="26" t="e">
        <x:v>#VALUE!</x:v>
      </x:c>
      <x:c r="V1464" s="26">
        <x:f t="shared" si="293"/>
        <x:v>256.8178649324999</x:v>
      </x:c>
      <x:c r="W1464" s="73" t="e">
        <x:f t="shared" si="294"/>
        <x:v>#VALUE!</x:v>
      </x:c>
      <x:c r="X1464" s="74" t="e">
        <x:f t="shared" si="295"/>
        <x:v>#VALUE!</x:v>
      </x:c>
      <x:c r="Y1464" s="72" t="e">
        <x:f t="shared" si="296"/>
        <x:v>#VALUE!</x:v>
      </x:c>
      <x:c r="Z1464" s="72" t="e">
        <x:f t="shared" si="297"/>
        <x:v>#VALUE!</x:v>
      </x:c>
    </x:row>
    <x:row r="1465" spans="1:26">
      <x:c r="A1465" s="118">
        <x:v>29</x:v>
      </x:c>
      <x:c r="B1465" s="118"/>
      <x:c r="C1465" s="113">
        <x:v>12</x:v>
      </x:c>
      <x:c r="D1465" s="210" t="s">
        <x:v>47</x:v>
      </x:c>
      <x:c r="E1465" s="210" t="s">
        <x:v>22</x:v>
      </x:c>
      <x:c r="F1465" s="20" t="s">
        <x:v>48</x:v>
      </x:c>
      <x:c r="G1465" s="158" t="e">
        <x:f t="shared" si="289"/>
        <x:v>#VALUE!</x:v>
      </x:c>
      <x:c r="H1465" s="158">
        <x:f t="shared" si="289"/>
        <x:v>228.19</x:v>
      </x:c>
      <x:c r="I1465" s="285" t="e">
        <x:f t="shared" si="289"/>
        <x:v>#VALUE!</x:v>
      </x:c>
      <x:c r="J1465" s="106" t="e">
        <x:v>#VALUE!</x:v>
      </x:c>
      <x:c r="K1465" s="73" t="e">
        <x:v>#VALUE!</x:v>
      </x:c>
      <x:c r="L1465" s="68" t="e">
        <x:v>#VALUE!</x:v>
      </x:c>
      <x:c r="M1465" s="73" t="e">
        <x:v>#VALUE!</x:v>
      </x:c>
      <x:c r="N1465" s="159">
        <x:v>228.19</x:v>
      </x:c>
      <x:c r="O1465" s="106" t="e">
        <x:v>#VALUE!</x:v>
      </x:c>
      <x:c r="P1465" s="73" t="e">
        <x:f t="shared" si="290"/>
        <x:v>#VALUE!</x:v>
      </x:c>
      <x:c r="Q1465" s="68" t="e">
        <x:v>#VALUE!</x:v>
      </x:c>
      <x:c r="R1465" s="73" t="e">
        <x:f t="shared" si="291"/>
        <x:v>#VALUE!</x:v>
      </x:c>
      <x:c r="S1465" s="68" t="e">
        <x:v>#VALUE!</x:v>
      </x:c>
      <x:c r="T1465" s="73" t="e">
        <x:f t="shared" si="292"/>
        <x:v>#VALUE!</x:v>
      </x:c>
      <x:c r="U1465" s="26" t="e">
        <x:v>#VALUE!</x:v>
      </x:c>
      <x:c r="V1465" s="26">
        <x:f t="shared" si="293"/>
        <x:v>228.19</x:v>
      </x:c>
      <x:c r="W1465" s="73" t="e">
        <x:f t="shared" si="294"/>
        <x:v>#VALUE!</x:v>
      </x:c>
      <x:c r="X1465" s="74" t="e">
        <x:f t="shared" si="295"/>
        <x:v>#VALUE!</x:v>
      </x:c>
      <x:c r="Y1465" s="68" t="e">
        <x:f t="shared" si="296"/>
        <x:v>#VALUE!</x:v>
      </x:c>
      <x:c r="Z1465" s="68" t="e">
        <x:f t="shared" si="297"/>
        <x:v>#VALUE!</x:v>
      </x:c>
    </x:row>
    <x:row r="1466" spans="1:26">
      <x:c r="A1466" s="118">
        <x:v>30</x:v>
      </x:c>
      <x:c r="B1466" s="118"/>
      <x:c r="C1466" s="113">
        <x:v>12</x:v>
      </x:c>
      <x:c r="D1466" s="210" t="s">
        <x:v>49</x:v>
      </x:c>
      <x:c r="E1466" s="210" t="s">
        <x:v>22</x:v>
      </x:c>
      <x:c r="F1466" s="20" t="s">
        <x:v>48</x:v>
      </x:c>
      <x:c r="G1466" s="158" t="e">
        <x:f t="shared" si="289"/>
        <x:v>#VALUE!</x:v>
      </x:c>
      <x:c r="H1466" s="158">
        <x:f t="shared" si="289"/>
        <x:v>271.3983275852151</x:v>
      </x:c>
      <x:c r="I1466" s="285" t="e">
        <x:f t="shared" si="289"/>
        <x:v>#VALUE!</x:v>
      </x:c>
      <x:c r="J1466" s="106" t="e">
        <x:v>#VALUE!</x:v>
      </x:c>
      <x:c r="K1466" s="73" t="e">
        <x:v>#VALUE!</x:v>
      </x:c>
      <x:c r="L1466" s="68" t="e">
        <x:v>#VALUE!</x:v>
      </x:c>
      <x:c r="M1466" s="73" t="e">
        <x:v>#VALUE!</x:v>
      </x:c>
      <x:c r="N1466" s="159">
        <x:v>271.3983275852151</x:v>
      </x:c>
      <x:c r="O1466" s="106" t="e">
        <x:v>#VALUE!</x:v>
      </x:c>
      <x:c r="P1466" s="73" t="e">
        <x:f t="shared" si="290"/>
        <x:v>#VALUE!</x:v>
      </x:c>
      <x:c r="Q1466" s="68" t="e">
        <x:v>#VALUE!</x:v>
      </x:c>
      <x:c r="R1466" s="73" t="e">
        <x:f t="shared" si="291"/>
        <x:v>#VALUE!</x:v>
      </x:c>
      <x:c r="S1466" s="68" t="e">
        <x:v>#VALUE!</x:v>
      </x:c>
      <x:c r="T1466" s="73" t="e">
        <x:f t="shared" si="292"/>
        <x:v>#VALUE!</x:v>
      </x:c>
      <x:c r="U1466" s="26" t="e">
        <x:v>#VALUE!</x:v>
      </x:c>
      <x:c r="V1466" s="26">
        <x:f t="shared" si="293"/>
        <x:v>271.3983275852151</x:v>
      </x:c>
      <x:c r="W1466" s="73" t="e">
        <x:f t="shared" si="294"/>
        <x:v>#VALUE!</x:v>
      </x:c>
      <x:c r="X1466" s="74" t="e">
        <x:f t="shared" si="295"/>
        <x:v>#VALUE!</x:v>
      </x:c>
      <x:c r="Y1466" s="68" t="e">
        <x:f t="shared" si="296"/>
        <x:v>#VALUE!</x:v>
      </x:c>
      <x:c r="Z1466" s="68" t="e">
        <x:f t="shared" si="297"/>
        <x:v>#VALUE!</x:v>
      </x:c>
    </x:row>
    <x:row r="1467" spans="1:26">
      <x:c r="A1467" s="118">
        <x:v>31</x:v>
      </x:c>
      <x:c r="B1467" s="118"/>
      <x:c r="C1467" s="113">
        <x:v>12</x:v>
      </x:c>
      <x:c r="D1467" s="210" t="s">
        <x:v>50</x:v>
      </x:c>
      <x:c r="E1467" s="210" t="s">
        <x:v>9</x:v>
      </x:c>
      <x:c r="F1467" s="20" t="s">
        <x:v>51</x:v>
      </x:c>
      <x:c r="G1467" s="158" t="e">
        <x:f t="shared" si="289"/>
        <x:v>#VALUE!</x:v>
      </x:c>
      <x:c r="H1467" s="158">
        <x:f t="shared" si="289"/>
        <x:v>583.22400320732902</x:v>
      </x:c>
      <x:c r="I1467" s="285" t="e">
        <x:f t="shared" si="289"/>
        <x:v>#VALUE!</x:v>
      </x:c>
      <x:c r="J1467" s="106" t="e">
        <x:v>#VALUE!</x:v>
      </x:c>
      <x:c r="K1467" s="73" t="e">
        <x:v>#VALUE!</x:v>
      </x:c>
      <x:c r="L1467" s="68" t="e">
        <x:v>#VALUE!</x:v>
      </x:c>
      <x:c r="M1467" s="73" t="e">
        <x:v>#VALUE!</x:v>
      </x:c>
      <x:c r="N1467" s="159">
        <x:v>583.22400320732902</x:v>
      </x:c>
      <x:c r="O1467" s="106" t="e">
        <x:v>#VALUE!</x:v>
      </x:c>
      <x:c r="P1467" s="73" t="e">
        <x:f t="shared" si="290"/>
        <x:v>#VALUE!</x:v>
      </x:c>
      <x:c r="Q1467" s="68" t="e">
        <x:v>#VALUE!</x:v>
      </x:c>
      <x:c r="R1467" s="73" t="e">
        <x:f t="shared" si="291"/>
        <x:v>#VALUE!</x:v>
      </x:c>
      <x:c r="S1467" s="68" t="e">
        <x:v>#VALUE!</x:v>
      </x:c>
      <x:c r="T1467" s="73" t="e">
        <x:f t="shared" si="292"/>
        <x:v>#VALUE!</x:v>
      </x:c>
      <x:c r="U1467" s="26" t="e">
        <x:v>#VALUE!</x:v>
      </x:c>
      <x:c r="V1467" s="26">
        <x:f t="shared" si="293"/>
        <x:v>583.22400320732902</x:v>
      </x:c>
      <x:c r="W1467" s="73" t="e">
        <x:f t="shared" si="294"/>
        <x:v>#VALUE!</x:v>
      </x:c>
      <x:c r="X1467" s="74" t="e">
        <x:f t="shared" si="295"/>
        <x:v>#VALUE!</x:v>
      </x:c>
      <x:c r="Y1467" s="68" t="e">
        <x:f t="shared" si="296"/>
        <x:v>#VALUE!</x:v>
      </x:c>
      <x:c r="Z1467" s="68" t="e">
        <x:f t="shared" si="297"/>
        <x:v>#VALUE!</x:v>
      </x:c>
    </x:row>
    <x:row r="1468" spans="1:26">
      <x:c r="A1468" s="118">
        <x:v>32</x:v>
      </x:c>
      <x:c r="B1468" s="118"/>
      <x:c r="C1468" s="113">
        <x:v>12</x:v>
      </x:c>
      <x:c r="D1468" s="210" t="s">
        <x:v>52</x:v>
      </x:c>
      <x:c r="E1468" s="210" t="s">
        <x:v>22</x:v>
      </x:c>
      <x:c r="F1468" s="20" t="s">
        <x:v>53</x:v>
      </x:c>
      <x:c r="G1468" s="158" t="e">
        <x:f t="shared" si="289"/>
        <x:v>#VALUE!</x:v>
      </x:c>
      <x:c r="H1468" s="158">
        <x:f t="shared" si="289"/>
        <x:v>452.94</x:v>
      </x:c>
      <x:c r="I1468" s="285" t="e">
        <x:f t="shared" si="289"/>
        <x:v>#VALUE!</x:v>
      </x:c>
      <x:c r="J1468" s="106" t="e">
        <x:v>#VALUE!</x:v>
      </x:c>
      <x:c r="K1468" s="73" t="e">
        <x:v>#VALUE!</x:v>
      </x:c>
      <x:c r="L1468" s="68" t="e">
        <x:v>#VALUE!</x:v>
      </x:c>
      <x:c r="M1468" s="73" t="e">
        <x:v>#VALUE!</x:v>
      </x:c>
      <x:c r="N1468" s="159">
        <x:v>452.94</x:v>
      </x:c>
      <x:c r="O1468" s="106" t="e">
        <x:v>#VALUE!</x:v>
      </x:c>
      <x:c r="P1468" s="73" t="e">
        <x:f t="shared" si="290"/>
        <x:v>#VALUE!</x:v>
      </x:c>
      <x:c r="Q1468" s="68" t="e">
        <x:v>#VALUE!</x:v>
      </x:c>
      <x:c r="R1468" s="73" t="e">
        <x:f t="shared" si="291"/>
        <x:v>#VALUE!</x:v>
      </x:c>
      <x:c r="S1468" s="68" t="e">
        <x:v>#VALUE!</x:v>
      </x:c>
      <x:c r="T1468" s="73" t="e">
        <x:f t="shared" si="292"/>
        <x:v>#VALUE!</x:v>
      </x:c>
      <x:c r="U1468" s="26" t="e">
        <x:v>#VALUE!</x:v>
      </x:c>
      <x:c r="V1468" s="26">
        <x:f t="shared" si="293"/>
        <x:v>452.94</x:v>
      </x:c>
      <x:c r="W1468" s="73" t="e">
        <x:f t="shared" si="294"/>
        <x:v>#VALUE!</x:v>
      </x:c>
      <x:c r="X1468" s="74" t="e">
        <x:f t="shared" si="295"/>
        <x:v>#VALUE!</x:v>
      </x:c>
      <x:c r="Y1468" s="68" t="e">
        <x:f t="shared" si="296"/>
        <x:v>#VALUE!</x:v>
      </x:c>
      <x:c r="Z1468" s="68" t="e">
        <x:f t="shared" si="297"/>
        <x:v>#VALUE!</x:v>
      </x:c>
    </x:row>
    <x:row r="1469" spans="1:26">
      <x:c r="A1469" s="118">
        <x:v>33</x:v>
      </x:c>
      <x:c r="B1469" s="118"/>
      <x:c r="C1469" s="113">
        <x:v>12</x:v>
      </x:c>
      <x:c r="D1469" s="210" t="s">
        <x:v>54</x:v>
      </x:c>
      <x:c r="E1469" s="210" t="s">
        <x:v>22</x:v>
      </x:c>
      <x:c r="F1469" s="20" t="s">
        <x:v>53</x:v>
      </x:c>
      <x:c r="G1469" s="158" t="e">
        <x:f t="shared" ref="G1469:I1487" si="298">SUMIFS(U:U,$D:$D,$D1469,$C:$C,$C1469-1)</x:f>
        <x:v>#VALUE!</x:v>
      </x:c>
      <x:c r="H1469" s="158">
        <x:f t="shared" si="298"/>
        <x:v>709.23962123889771</x:v>
      </x:c>
      <x:c r="I1469" s="285" t="e">
        <x:f t="shared" si="298"/>
        <x:v>#VALUE!</x:v>
      </x:c>
      <x:c r="J1469" s="106" t="e">
        <x:v>#VALUE!</x:v>
      </x:c>
      <x:c r="K1469" s="73" t="e">
        <x:v>#VALUE!</x:v>
      </x:c>
      <x:c r="L1469" s="68" t="e">
        <x:v>#VALUE!</x:v>
      </x:c>
      <x:c r="M1469" s="73" t="e">
        <x:v>#VALUE!</x:v>
      </x:c>
      <x:c r="N1469" s="159">
        <x:v>709.23962123889771</x:v>
      </x:c>
      <x:c r="O1469" s="106" t="e">
        <x:v>#VALUE!</x:v>
      </x:c>
      <x:c r="P1469" s="73" t="e">
        <x:f t="shared" si="290"/>
        <x:v>#VALUE!</x:v>
      </x:c>
      <x:c r="Q1469" s="68" t="e">
        <x:v>#VALUE!</x:v>
      </x:c>
      <x:c r="R1469" s="73" t="e">
        <x:f t="shared" si="291"/>
        <x:v>#VALUE!</x:v>
      </x:c>
      <x:c r="S1469" s="68" t="e">
        <x:v>#VALUE!</x:v>
      </x:c>
      <x:c r="T1469" s="73" t="e">
        <x:f t="shared" si="292"/>
        <x:v>#VALUE!</x:v>
      </x:c>
      <x:c r="U1469" s="26" t="e">
        <x:v>#VALUE!</x:v>
      </x:c>
      <x:c r="V1469" s="26">
        <x:f t="shared" si="293"/>
        <x:v>709.23962123889771</x:v>
      </x:c>
      <x:c r="W1469" s="73" t="e">
        <x:f t="shared" si="294"/>
        <x:v>#VALUE!</x:v>
      </x:c>
      <x:c r="X1469" s="74" t="e">
        <x:f t="shared" si="295"/>
        <x:v>#VALUE!</x:v>
      </x:c>
      <x:c r="Y1469" s="68" t="e">
        <x:f t="shared" si="296"/>
        <x:v>#VALUE!</x:v>
      </x:c>
      <x:c r="Z1469" s="68" t="e">
        <x:f t="shared" si="297"/>
        <x:v>#VALUE!</x:v>
      </x:c>
    </x:row>
    <x:row r="1470" spans="1:26">
      <x:c r="A1470" s="118">
        <x:v>34</x:v>
      </x:c>
      <x:c r="B1470" s="118"/>
      <x:c r="C1470" s="113">
        <x:v>12</x:v>
      </x:c>
      <x:c r="D1470" s="210" t="s">
        <x:v>55</x:v>
      </x:c>
      <x:c r="E1470" s="210" t="s">
        <x:v>22</x:v>
      </x:c>
      <x:c r="F1470" s="20" t="s">
        <x:v>53</x:v>
      </x:c>
      <x:c r="G1470" s="158" t="e">
        <x:f t="shared" si="298"/>
        <x:v>#VALUE!</x:v>
      </x:c>
      <x:c r="H1470" s="158">
        <x:f t="shared" si="298"/>
        <x:v>793.04895390049592</x:v>
      </x:c>
      <x:c r="I1470" s="285" t="e">
        <x:f t="shared" si="298"/>
        <x:v>#VALUE!</x:v>
      </x:c>
      <x:c r="J1470" s="106" t="e">
        <x:v>#VALUE!</x:v>
      </x:c>
      <x:c r="K1470" s="73" t="e">
        <x:v>#VALUE!</x:v>
      </x:c>
      <x:c r="L1470" s="68" t="e">
        <x:v>#VALUE!</x:v>
      </x:c>
      <x:c r="M1470" s="73" t="e">
        <x:v>#VALUE!</x:v>
      </x:c>
      <x:c r="N1470" s="159">
        <x:v>793.04895390049592</x:v>
      </x:c>
      <x:c r="O1470" s="106" t="e">
        <x:v>#VALUE!</x:v>
      </x:c>
      <x:c r="P1470" s="73" t="e">
        <x:f t="shared" si="290"/>
        <x:v>#VALUE!</x:v>
      </x:c>
      <x:c r="Q1470" s="68" t="e">
        <x:v>#VALUE!</x:v>
      </x:c>
      <x:c r="R1470" s="73" t="e">
        <x:f t="shared" si="291"/>
        <x:v>#VALUE!</x:v>
      </x:c>
      <x:c r="S1470" s="68" t="e">
        <x:v>#VALUE!</x:v>
      </x:c>
      <x:c r="T1470" s="73" t="e">
        <x:f t="shared" si="292"/>
        <x:v>#VALUE!</x:v>
      </x:c>
      <x:c r="U1470" s="26" t="e">
        <x:v>#VALUE!</x:v>
      </x:c>
      <x:c r="V1470" s="26">
        <x:f t="shared" si="293"/>
        <x:v>793.04895390049592</x:v>
      </x:c>
      <x:c r="W1470" s="73" t="e">
        <x:f t="shared" si="294"/>
        <x:v>#VALUE!</x:v>
      </x:c>
      <x:c r="X1470" s="74" t="e">
        <x:f t="shared" si="295"/>
        <x:v>#VALUE!</x:v>
      </x:c>
      <x:c r="Y1470" s="68" t="e">
        <x:f t="shared" si="296"/>
        <x:v>#VALUE!</x:v>
      </x:c>
      <x:c r="Z1470" s="68" t="e">
        <x:f t="shared" si="297"/>
        <x:v>#VALUE!</x:v>
      </x:c>
    </x:row>
    <x:row r="1471" spans="1:26">
      <x:c r="A1471" s="118">
        <x:v>35</x:v>
      </x:c>
      <x:c r="B1471" s="118"/>
      <x:c r="C1471" s="113">
        <x:v>12</x:v>
      </x:c>
      <x:c r="D1471" s="210" t="s">
        <x:v>56</x:v>
      </x:c>
      <x:c r="E1471" s="210" t="s">
        <x:v>22</x:v>
      </x:c>
      <x:c r="F1471" s="20" t="s">
        <x:v>53</x:v>
      </x:c>
      <x:c r="G1471" s="158" t="e">
        <x:f t="shared" si="298"/>
        <x:v>#VALUE!</x:v>
      </x:c>
      <x:c r="H1471" s="158">
        <x:f t="shared" si="298"/>
        <x:v>804.49163820000012</x:v>
      </x:c>
      <x:c r="I1471" s="285" t="e">
        <x:f t="shared" si="298"/>
        <x:v>#VALUE!</x:v>
      </x:c>
      <x:c r="J1471" s="106" t="e">
        <x:v>#VALUE!</x:v>
      </x:c>
      <x:c r="K1471" s="73" t="e">
        <x:v>#VALUE!</x:v>
      </x:c>
      <x:c r="L1471" s="68" t="e">
        <x:v>#VALUE!</x:v>
      </x:c>
      <x:c r="M1471" s="73" t="e">
        <x:v>#VALUE!</x:v>
      </x:c>
      <x:c r="N1471" s="159">
        <x:v>804.49163820000012</x:v>
      </x:c>
      <x:c r="O1471" s="106" t="e">
        <x:v>#VALUE!</x:v>
      </x:c>
      <x:c r="P1471" s="73" t="e">
        <x:f t="shared" si="290"/>
        <x:v>#VALUE!</x:v>
      </x:c>
      <x:c r="Q1471" s="68" t="e">
        <x:v>#VALUE!</x:v>
      </x:c>
      <x:c r="R1471" s="73" t="e">
        <x:f t="shared" si="291"/>
        <x:v>#VALUE!</x:v>
      </x:c>
      <x:c r="S1471" s="68" t="e">
        <x:v>#VALUE!</x:v>
      </x:c>
      <x:c r="T1471" s="73" t="e">
        <x:f t="shared" si="292"/>
        <x:v>#VALUE!</x:v>
      </x:c>
      <x:c r="U1471" s="26" t="e">
        <x:v>#VALUE!</x:v>
      </x:c>
      <x:c r="V1471" s="26">
        <x:f t="shared" si="293"/>
        <x:v>804.49163820000012</x:v>
      </x:c>
      <x:c r="W1471" s="73" t="e">
        <x:f t="shared" si="294"/>
        <x:v>#VALUE!</x:v>
      </x:c>
      <x:c r="X1471" s="74" t="e">
        <x:f t="shared" si="295"/>
        <x:v>#VALUE!</x:v>
      </x:c>
      <x:c r="Y1471" s="68" t="e">
        <x:f t="shared" si="296"/>
        <x:v>#VALUE!</x:v>
      </x:c>
      <x:c r="Z1471" s="68" t="e">
        <x:f t="shared" si="297"/>
        <x:v>#VALUE!</x:v>
      </x:c>
    </x:row>
    <x:row r="1472" spans="1:26">
      <x:c r="A1472" s="118">
        <x:v>36</x:v>
      </x:c>
      <x:c r="B1472" s="118"/>
      <x:c r="C1472" s="113">
        <x:v>12</x:v>
      </x:c>
      <x:c r="D1472" s="210" t="s">
        <x:v>57</x:v>
      </x:c>
      <x:c r="E1472" s="210" t="s">
        <x:v>58</x:v>
      </x:c>
      <x:c r="F1472" s="20" t="s">
        <x:v>59</x:v>
      </x:c>
      <x:c r="G1472" s="158" t="e">
        <x:f t="shared" si="298"/>
        <x:v>#VALUE!</x:v>
      </x:c>
      <x:c r="H1472" s="158">
        <x:f t="shared" si="298"/>
        <x:v>257.780258</x:v>
      </x:c>
      <x:c r="I1472" s="285" t="e">
        <x:f t="shared" si="298"/>
        <x:v>#VALUE!</x:v>
      </x:c>
      <x:c r="J1472" s="106" t="e">
        <x:v>#VALUE!</x:v>
      </x:c>
      <x:c r="K1472" s="73" t="e">
        <x:v>#VALUE!</x:v>
      </x:c>
      <x:c r="L1472" s="68" t="e">
        <x:v>#VALUE!</x:v>
      </x:c>
      <x:c r="M1472" s="73" t="e">
        <x:v>#VALUE!</x:v>
      </x:c>
      <x:c r="N1472" s="159">
        <x:v>257.780258</x:v>
      </x:c>
      <x:c r="O1472" s="106" t="e">
        <x:v>#VALUE!</x:v>
      </x:c>
      <x:c r="P1472" s="73" t="e">
        <x:f t="shared" si="290"/>
        <x:v>#VALUE!</x:v>
      </x:c>
      <x:c r="Q1472" s="68" t="e">
        <x:v>#VALUE!</x:v>
      </x:c>
      <x:c r="R1472" s="73" t="e">
        <x:f t="shared" si="291"/>
        <x:v>#VALUE!</x:v>
      </x:c>
      <x:c r="S1472" s="68" t="e">
        <x:v>#VALUE!</x:v>
      </x:c>
      <x:c r="T1472" s="73" t="e">
        <x:f t="shared" si="292"/>
        <x:v>#VALUE!</x:v>
      </x:c>
      <x:c r="U1472" s="26" t="e">
        <x:v>#VALUE!</x:v>
      </x:c>
      <x:c r="V1472" s="26">
        <x:f t="shared" si="293"/>
        <x:v>257.780258</x:v>
      </x:c>
      <x:c r="W1472" s="73" t="e">
        <x:f t="shared" si="294"/>
        <x:v>#VALUE!</x:v>
      </x:c>
      <x:c r="X1472" s="74" t="e">
        <x:f t="shared" si="295"/>
        <x:v>#VALUE!</x:v>
      </x:c>
      <x:c r="Y1472" s="68" t="e">
        <x:f t="shared" si="296"/>
        <x:v>#VALUE!</x:v>
      </x:c>
      <x:c r="Z1472" s="68" t="e">
        <x:f t="shared" si="297"/>
        <x:v>#VALUE!</x:v>
      </x:c>
    </x:row>
    <x:row r="1473" spans="1:26">
      <x:c r="A1473" s="118">
        <x:v>37</x:v>
      </x:c>
      <x:c r="B1473" s="118"/>
      <x:c r="C1473" s="113">
        <x:v>12</x:v>
      </x:c>
      <x:c r="D1473" s="210" t="s">
        <x:v>60</x:v>
      </x:c>
      <x:c r="E1473" s="210" t="s">
        <x:v>58</x:v>
      </x:c>
      <x:c r="F1473" s="20" t="s">
        <x:v>61</x:v>
      </x:c>
      <x:c r="G1473" s="158" t="e">
        <x:f t="shared" si="298"/>
        <x:v>#VALUE!</x:v>
      </x:c>
      <x:c r="H1473" s="158">
        <x:f t="shared" si="298"/>
        <x:v>262.91386200000005</x:v>
      </x:c>
      <x:c r="I1473" s="285" t="e">
        <x:f t="shared" si="298"/>
        <x:v>#VALUE!</x:v>
      </x:c>
      <x:c r="J1473" s="106" t="e">
        <x:v>#VALUE!</x:v>
      </x:c>
      <x:c r="K1473" s="73" t="e">
        <x:v>#VALUE!</x:v>
      </x:c>
      <x:c r="L1473" s="68" t="e">
        <x:v>#VALUE!</x:v>
      </x:c>
      <x:c r="M1473" s="73" t="e">
        <x:v>#VALUE!</x:v>
      </x:c>
      <x:c r="N1473" s="159">
        <x:v>262.91386200000005</x:v>
      </x:c>
      <x:c r="O1473" s="106" t="e">
        <x:v>#VALUE!</x:v>
      </x:c>
      <x:c r="P1473" s="73" t="e">
        <x:f t="shared" si="290"/>
        <x:v>#VALUE!</x:v>
      </x:c>
      <x:c r="Q1473" s="68" t="e">
        <x:v>#VALUE!</x:v>
      </x:c>
      <x:c r="R1473" s="73" t="e">
        <x:f t="shared" si="291"/>
        <x:v>#VALUE!</x:v>
      </x:c>
      <x:c r="S1473" s="68" t="e">
        <x:v>#VALUE!</x:v>
      </x:c>
      <x:c r="T1473" s="73" t="e">
        <x:f t="shared" si="292"/>
        <x:v>#VALUE!</x:v>
      </x:c>
      <x:c r="U1473" s="26" t="e">
        <x:v>#VALUE!</x:v>
      </x:c>
      <x:c r="V1473" s="26">
        <x:f t="shared" si="293"/>
        <x:v>262.91386200000005</x:v>
      </x:c>
      <x:c r="W1473" s="73" t="e">
        <x:f t="shared" si="294"/>
        <x:v>#VALUE!</x:v>
      </x:c>
      <x:c r="X1473" s="74" t="e">
        <x:f t="shared" si="295"/>
        <x:v>#VALUE!</x:v>
      </x:c>
      <x:c r="Y1473" s="68" t="e">
        <x:f t="shared" si="296"/>
        <x:v>#VALUE!</x:v>
      </x:c>
      <x:c r="Z1473" s="68" t="e">
        <x:f t="shared" si="297"/>
        <x:v>#VALUE!</x:v>
      </x:c>
    </x:row>
    <x:row r="1474" spans="1:26">
      <x:c r="A1474" s="118">
        <x:v>38</x:v>
      </x:c>
      <x:c r="B1474" s="118"/>
      <x:c r="C1474" s="113">
        <x:v>12</x:v>
      </x:c>
      <x:c r="D1474" s="210" t="s">
        <x:v>62</x:v>
      </x:c>
      <x:c r="E1474" s="210" t="s">
        <x:v>58</x:v>
      </x:c>
      <x:c r="F1474" s="20" t="s">
        <x:v>63</x:v>
      </x:c>
      <x:c r="G1474" s="158" t="e">
        <x:f t="shared" si="298"/>
        <x:v>#VALUE!</x:v>
      </x:c>
      <x:c r="H1474" s="158">
        <x:f t="shared" si="298"/>
        <x:v>156.28057854545455</x:v>
      </x:c>
      <x:c r="I1474" s="285" t="e">
        <x:f t="shared" si="298"/>
        <x:v>#VALUE!</x:v>
      </x:c>
      <x:c r="J1474" s="106" t="e">
        <x:v>#VALUE!</x:v>
      </x:c>
      <x:c r="K1474" s="73" t="e">
        <x:v>#VALUE!</x:v>
      </x:c>
      <x:c r="L1474" s="68" t="e">
        <x:v>#VALUE!</x:v>
      </x:c>
      <x:c r="M1474" s="73" t="e">
        <x:v>#VALUE!</x:v>
      </x:c>
      <x:c r="N1474" s="159">
        <x:v>156.28057854545455</x:v>
      </x:c>
      <x:c r="O1474" s="106" t="e">
        <x:v>#VALUE!</x:v>
      </x:c>
      <x:c r="P1474" s="73" t="e">
        <x:f t="shared" si="290"/>
        <x:v>#VALUE!</x:v>
      </x:c>
      <x:c r="Q1474" s="68" t="e">
        <x:v>#VALUE!</x:v>
      </x:c>
      <x:c r="R1474" s="73" t="e">
        <x:f t="shared" si="291"/>
        <x:v>#VALUE!</x:v>
      </x:c>
      <x:c r="S1474" s="68" t="e">
        <x:v>#VALUE!</x:v>
      </x:c>
      <x:c r="T1474" s="73" t="e">
        <x:f t="shared" si="292"/>
        <x:v>#VALUE!</x:v>
      </x:c>
      <x:c r="U1474" s="26" t="e">
        <x:v>#VALUE!</x:v>
      </x:c>
      <x:c r="V1474" s="26">
        <x:f t="shared" si="293"/>
        <x:v>156.28057854545455</x:v>
      </x:c>
      <x:c r="W1474" s="73" t="e">
        <x:f t="shared" si="294"/>
        <x:v>#VALUE!</x:v>
      </x:c>
      <x:c r="X1474" s="74" t="e">
        <x:f t="shared" si="295"/>
        <x:v>#VALUE!</x:v>
      </x:c>
      <x:c r="Y1474" s="68" t="e">
        <x:f t="shared" si="296"/>
        <x:v>#VALUE!</x:v>
      </x:c>
      <x:c r="Z1474" s="68" t="e">
        <x:f t="shared" si="297"/>
        <x:v>#VALUE!</x:v>
      </x:c>
    </x:row>
    <x:row r="1475" spans="1:26">
      <x:c r="A1475" s="118">
        <x:v>39</x:v>
      </x:c>
      <x:c r="B1475" s="118"/>
      <x:c r="C1475" s="113">
        <x:v>12</x:v>
      </x:c>
      <x:c r="D1475" s="210" t="s">
        <x:v>64</x:v>
      </x:c>
      <x:c r="E1475" s="210" t="s">
        <x:v>58</x:v>
      </x:c>
      <x:c r="F1475" s="20" t="s">
        <x:v>65</x:v>
      </x:c>
      <x:c r="G1475" s="158" t="e">
        <x:f t="shared" si="298"/>
        <x:v>#VALUE!</x:v>
      </x:c>
      <x:c r="H1475" s="158">
        <x:f t="shared" si="298"/>
        <x:v>285.28170800000004</x:v>
      </x:c>
      <x:c r="I1475" s="285" t="e">
        <x:f t="shared" si="298"/>
        <x:v>#VALUE!</x:v>
      </x:c>
      <x:c r="J1475" s="106" t="e">
        <x:v>#VALUE!</x:v>
      </x:c>
      <x:c r="K1475" s="73" t="e">
        <x:v>#VALUE!</x:v>
      </x:c>
      <x:c r="L1475" s="68" t="e">
        <x:v>#VALUE!</x:v>
      </x:c>
      <x:c r="M1475" s="73" t="e">
        <x:v>#VALUE!</x:v>
      </x:c>
      <x:c r="N1475" s="159">
        <x:v>285.28170800000004</x:v>
      </x:c>
      <x:c r="O1475" s="106" t="e">
        <x:v>#VALUE!</x:v>
      </x:c>
      <x:c r="P1475" s="73" t="e">
        <x:f t="shared" si="290"/>
        <x:v>#VALUE!</x:v>
      </x:c>
      <x:c r="Q1475" s="68" t="e">
        <x:v>#VALUE!</x:v>
      </x:c>
      <x:c r="R1475" s="73" t="e">
        <x:f t="shared" si="291"/>
        <x:v>#VALUE!</x:v>
      </x:c>
      <x:c r="S1475" s="68" t="e">
        <x:v>#VALUE!</x:v>
      </x:c>
      <x:c r="T1475" s="73" t="e">
        <x:f t="shared" si="292"/>
        <x:v>#VALUE!</x:v>
      </x:c>
      <x:c r="U1475" s="26" t="e">
        <x:v>#VALUE!</x:v>
      </x:c>
      <x:c r="V1475" s="26">
        <x:f t="shared" si="293"/>
        <x:v>285.28170800000004</x:v>
      </x:c>
      <x:c r="W1475" s="73" t="e">
        <x:f t="shared" si="294"/>
        <x:v>#VALUE!</x:v>
      </x:c>
      <x:c r="X1475" s="74" t="e">
        <x:f t="shared" si="295"/>
        <x:v>#VALUE!</x:v>
      </x:c>
      <x:c r="Y1475" s="68" t="e">
        <x:f t="shared" si="296"/>
        <x:v>#VALUE!</x:v>
      </x:c>
      <x:c r="Z1475" s="68" t="e">
        <x:f t="shared" si="297"/>
        <x:v>#VALUE!</x:v>
      </x:c>
    </x:row>
    <x:row r="1476" spans="1:26">
      <x:c r="A1476" s="118">
        <x:v>40</x:v>
      </x:c>
      <x:c r="B1476" s="118"/>
      <x:c r="C1476" s="113">
        <x:v>12</x:v>
      </x:c>
      <x:c r="D1476" s="210" t="s">
        <x:v>66</x:v>
      </x:c>
      <x:c r="E1476" s="210" t="s">
        <x:v>58</x:v>
      </x:c>
      <x:c r="F1476" s="20" t="s">
        <x:v>67</x:v>
      </x:c>
      <x:c r="G1476" s="158" t="e">
        <x:f t="shared" si="298"/>
        <x:v>#VALUE!</x:v>
      </x:c>
      <x:c r="H1476" s="158">
        <x:f t="shared" si="298"/>
        <x:v>283.081592</x:v>
      </x:c>
      <x:c r="I1476" s="285" t="e">
        <x:f t="shared" si="298"/>
        <x:v>#VALUE!</x:v>
      </x:c>
      <x:c r="J1476" s="106" t="e">
        <x:v>#VALUE!</x:v>
      </x:c>
      <x:c r="K1476" s="73" t="e">
        <x:v>#VALUE!</x:v>
      </x:c>
      <x:c r="L1476" s="68" t="e">
        <x:v>#VALUE!</x:v>
      </x:c>
      <x:c r="M1476" s="73" t="e">
        <x:v>#VALUE!</x:v>
      </x:c>
      <x:c r="N1476" s="159">
        <x:v>283.081592</x:v>
      </x:c>
      <x:c r="O1476" s="106" t="e">
        <x:v>#VALUE!</x:v>
      </x:c>
      <x:c r="P1476" s="73" t="e">
        <x:f t="shared" si="290"/>
        <x:v>#VALUE!</x:v>
      </x:c>
      <x:c r="Q1476" s="68" t="e">
        <x:v>#VALUE!</x:v>
      </x:c>
      <x:c r="R1476" s="73" t="e">
        <x:f t="shared" si="291"/>
        <x:v>#VALUE!</x:v>
      </x:c>
      <x:c r="S1476" s="68" t="e">
        <x:v>#VALUE!</x:v>
      </x:c>
      <x:c r="T1476" s="73" t="e">
        <x:f t="shared" si="292"/>
        <x:v>#VALUE!</x:v>
      </x:c>
      <x:c r="U1476" s="26" t="e">
        <x:v>#VALUE!</x:v>
      </x:c>
      <x:c r="V1476" s="26">
        <x:f t="shared" si="293"/>
        <x:v>283.081592</x:v>
      </x:c>
      <x:c r="W1476" s="73" t="e">
        <x:f t="shared" si="294"/>
        <x:v>#VALUE!</x:v>
      </x:c>
      <x:c r="X1476" s="74" t="e">
        <x:f t="shared" si="295"/>
        <x:v>#VALUE!</x:v>
      </x:c>
      <x:c r="Y1476" s="68" t="e">
        <x:f t="shared" si="296"/>
        <x:v>#VALUE!</x:v>
      </x:c>
      <x:c r="Z1476" s="68" t="e">
        <x:f t="shared" si="297"/>
        <x:v>#VALUE!</x:v>
      </x:c>
    </x:row>
    <x:row r="1477" spans="1:26">
      <x:c r="A1477" s="118">
        <x:v>41</x:v>
      </x:c>
      <x:c r="B1477" s="118"/>
      <x:c r="C1477" s="113">
        <x:v>12</x:v>
      </x:c>
      <x:c r="D1477" s="210" t="s">
        <x:v>68</x:v>
      </x:c>
      <x:c r="E1477" s="210" t="s">
        <x:v>58</x:v>
      </x:c>
      <x:c r="F1477" s="20" t="s">
        <x:v>69</x:v>
      </x:c>
      <x:c r="G1477" s="158" t="e">
        <x:f t="shared" si="298"/>
        <x:v>#VALUE!</x:v>
      </x:c>
      <x:c r="H1477" s="158">
        <x:f t="shared" si="298"/>
        <x:v>169.04224600000001</x:v>
      </x:c>
      <x:c r="I1477" s="285" t="e">
        <x:f t="shared" si="298"/>
        <x:v>#VALUE!</x:v>
      </x:c>
      <x:c r="J1477" s="106" t="e">
        <x:v>#VALUE!</x:v>
      </x:c>
      <x:c r="K1477" s="73" t="e">
        <x:v>#VALUE!</x:v>
      </x:c>
      <x:c r="L1477" s="68" t="e">
        <x:v>#VALUE!</x:v>
      </x:c>
      <x:c r="M1477" s="73" t="e">
        <x:v>#VALUE!</x:v>
      </x:c>
      <x:c r="N1477" s="159">
        <x:v>169.04224600000001</x:v>
      </x:c>
      <x:c r="O1477" s="106" t="e">
        <x:v>#VALUE!</x:v>
      </x:c>
      <x:c r="P1477" s="73" t="e">
        <x:f t="shared" si="290"/>
        <x:v>#VALUE!</x:v>
      </x:c>
      <x:c r="Q1477" s="68" t="e">
        <x:v>#VALUE!</x:v>
      </x:c>
      <x:c r="R1477" s="73" t="e">
        <x:f t="shared" si="291"/>
        <x:v>#VALUE!</x:v>
      </x:c>
      <x:c r="S1477" s="68" t="e">
        <x:v>#VALUE!</x:v>
      </x:c>
      <x:c r="T1477" s="73" t="e">
        <x:f t="shared" si="292"/>
        <x:v>#VALUE!</x:v>
      </x:c>
      <x:c r="U1477" s="26" t="e">
        <x:v>#VALUE!</x:v>
      </x:c>
      <x:c r="V1477" s="26">
        <x:f t="shared" si="293"/>
        <x:v>169.04224600000001</x:v>
      </x:c>
      <x:c r="W1477" s="73" t="e">
        <x:f t="shared" si="294"/>
        <x:v>#VALUE!</x:v>
      </x:c>
      <x:c r="X1477" s="74" t="e">
        <x:f t="shared" si="295"/>
        <x:v>#VALUE!</x:v>
      </x:c>
      <x:c r="Y1477" s="68" t="e">
        <x:f t="shared" si="296"/>
        <x:v>#VALUE!</x:v>
      </x:c>
      <x:c r="Z1477" s="68" t="e">
        <x:f t="shared" si="297"/>
        <x:v>#VALUE!</x:v>
      </x:c>
    </x:row>
    <x:row r="1478" spans="1:26">
      <x:c r="A1478" s="118">
        <x:v>42</x:v>
      </x:c>
      <x:c r="B1478" s="118"/>
      <x:c r="C1478" s="113">
        <x:v>12</x:v>
      </x:c>
      <x:c r="D1478" s="210" t="s">
        <x:v>70</x:v>
      </x:c>
      <x:c r="E1478" s="210" t="s">
        <x:v>58</x:v>
      </x:c>
      <x:c r="F1478" s="20" t="s">
        <x:v>71</x:v>
      </x:c>
      <x:c r="G1478" s="158" t="e">
        <x:f t="shared" si="298"/>
        <x:v>#VALUE!</x:v>
      </x:c>
      <x:c r="H1478" s="158">
        <x:f t="shared" si="298"/>
        <x:v>275.84468400000003</x:v>
      </x:c>
      <x:c r="I1478" s="285" t="e">
        <x:f t="shared" si="298"/>
        <x:v>#VALUE!</x:v>
      </x:c>
      <x:c r="J1478" s="106" t="e">
        <x:v>#VALUE!</x:v>
      </x:c>
      <x:c r="K1478" s="73" t="e">
        <x:v>#VALUE!</x:v>
      </x:c>
      <x:c r="L1478" s="68" t="e">
        <x:v>#VALUE!</x:v>
      </x:c>
      <x:c r="M1478" s="73" t="e">
        <x:v>#VALUE!</x:v>
      </x:c>
      <x:c r="N1478" s="159">
        <x:v>275.84468400000003</x:v>
      </x:c>
      <x:c r="O1478" s="106" t="e">
        <x:v>#VALUE!</x:v>
      </x:c>
      <x:c r="P1478" s="73" t="e">
        <x:f t="shared" si="290"/>
        <x:v>#VALUE!</x:v>
      </x:c>
      <x:c r="Q1478" s="68" t="e">
        <x:v>#VALUE!</x:v>
      </x:c>
      <x:c r="R1478" s="73" t="e">
        <x:f t="shared" si="291"/>
        <x:v>#VALUE!</x:v>
      </x:c>
      <x:c r="S1478" s="68" t="e">
        <x:v>#VALUE!</x:v>
      </x:c>
      <x:c r="T1478" s="73" t="e">
        <x:f t="shared" si="292"/>
        <x:v>#VALUE!</x:v>
      </x:c>
      <x:c r="U1478" s="26" t="e">
        <x:v>#VALUE!</x:v>
      </x:c>
      <x:c r="V1478" s="26">
        <x:f t="shared" si="293"/>
        <x:v>275.84468400000003</x:v>
      </x:c>
      <x:c r="W1478" s="73" t="e">
        <x:f t="shared" si="294"/>
        <x:v>#VALUE!</x:v>
      </x:c>
      <x:c r="X1478" s="74" t="e">
        <x:f t="shared" si="295"/>
        <x:v>#VALUE!</x:v>
      </x:c>
      <x:c r="Y1478" s="68" t="e">
        <x:f t="shared" si="296"/>
        <x:v>#VALUE!</x:v>
      </x:c>
      <x:c r="Z1478" s="68" t="e">
        <x:f t="shared" si="297"/>
        <x:v>#VALUE!</x:v>
      </x:c>
    </x:row>
    <x:row r="1479" spans="1:26">
      <x:c r="A1479" s="118">
        <x:v>43</x:v>
      </x:c>
      <x:c r="B1479" s="118"/>
      <x:c r="C1479" s="113">
        <x:v>12</x:v>
      </x:c>
      <x:c r="D1479" s="210" t="s">
        <x:v>92</x:v>
      </x:c>
      <x:c r="E1479" s="210" t="s">
        <x:v>58</x:v>
      </x:c>
      <x:c r="F1479" s="20" t="s">
        <x:v>71</x:v>
      </x:c>
      <x:c r="G1479" s="158" t="e">
        <x:f t="shared" si="298"/>
        <x:v>#VALUE!</x:v>
      </x:c>
      <x:c r="H1479" s="158">
        <x:f t="shared" si="298"/>
        <x:v>268.414152</x:v>
      </x:c>
      <x:c r="I1479" s="285" t="e">
        <x:f t="shared" si="298"/>
        <x:v>#VALUE!</x:v>
      </x:c>
      <x:c r="J1479" s="106" t="e">
        <x:v>#VALUE!</x:v>
      </x:c>
      <x:c r="K1479" s="73" t="e">
        <x:v>#VALUE!</x:v>
      </x:c>
      <x:c r="L1479" s="68" t="e">
        <x:v>#VALUE!</x:v>
      </x:c>
      <x:c r="M1479" s="73" t="e">
        <x:v>#VALUE!</x:v>
      </x:c>
      <x:c r="N1479" s="159">
        <x:v>268.414152</x:v>
      </x:c>
      <x:c r="O1479" s="106" t="e">
        <x:v>#VALUE!</x:v>
      </x:c>
      <x:c r="P1479" s="73" t="e">
        <x:f t="shared" si="290"/>
        <x:v>#VALUE!</x:v>
      </x:c>
      <x:c r="Q1479" s="68" t="e">
        <x:v>#VALUE!</x:v>
      </x:c>
      <x:c r="R1479" s="73" t="e">
        <x:f t="shared" si="291"/>
        <x:v>#VALUE!</x:v>
      </x:c>
      <x:c r="S1479" s="68" t="e">
        <x:v>#VALUE!</x:v>
      </x:c>
      <x:c r="T1479" s="73" t="e">
        <x:f t="shared" si="292"/>
        <x:v>#VALUE!</x:v>
      </x:c>
      <x:c r="U1479" s="26" t="e">
        <x:v>#VALUE!</x:v>
      </x:c>
      <x:c r="V1479" s="26">
        <x:f t="shared" si="293"/>
        <x:v>268.414152</x:v>
      </x:c>
      <x:c r="W1479" s="73" t="e">
        <x:f t="shared" si="294"/>
        <x:v>#VALUE!</x:v>
      </x:c>
      <x:c r="X1479" s="74" t="e">
        <x:f t="shared" si="295"/>
        <x:v>#VALUE!</x:v>
      </x:c>
      <x:c r="Y1479" s="68" t="e">
        <x:f t="shared" si="296"/>
        <x:v>#VALUE!</x:v>
      </x:c>
      <x:c r="Z1479" s="68" t="e">
        <x:f t="shared" si="297"/>
        <x:v>#VALUE!</x:v>
      </x:c>
    </x:row>
    <x:row r="1480" spans="1:26">
      <x:c r="A1480" s="118">
        <x:v>44</x:v>
      </x:c>
      <x:c r="B1480" s="118"/>
      <x:c r="C1480" s="113">
        <x:v>12</x:v>
      </x:c>
      <x:c r="D1480" s="210" t="s">
        <x:v>72</x:v>
      </x:c>
      <x:c r="E1480" s="210" t="s">
        <x:v>58</x:v>
      </x:c>
      <x:c r="F1480" s="20" t="s">
        <x:v>73</x:v>
      </x:c>
      <x:c r="G1480" s="158" t="e">
        <x:f t="shared" si="298"/>
        <x:v>#VALUE!</x:v>
      </x:c>
      <x:c r="H1480" s="158">
        <x:f t="shared" si="298"/>
        <x:v>232.13159200000001</x:v>
      </x:c>
      <x:c r="I1480" s="285" t="e">
        <x:f t="shared" si="298"/>
        <x:v>#VALUE!</x:v>
      </x:c>
      <x:c r="J1480" s="106" t="e">
        <x:v>#VALUE!</x:v>
      </x:c>
      <x:c r="K1480" s="73" t="e">
        <x:v>#VALUE!</x:v>
      </x:c>
      <x:c r="L1480" s="68" t="e">
        <x:v>#VALUE!</x:v>
      </x:c>
      <x:c r="M1480" s="73" t="e">
        <x:v>#VALUE!</x:v>
      </x:c>
      <x:c r="N1480" s="159">
        <x:v>232.13159200000001</x:v>
      </x:c>
      <x:c r="O1480" s="106" t="e">
        <x:v>#VALUE!</x:v>
      </x:c>
      <x:c r="P1480" s="73" t="e">
        <x:f t="shared" si="290"/>
        <x:v>#VALUE!</x:v>
      </x:c>
      <x:c r="Q1480" s="68" t="e">
        <x:v>#VALUE!</x:v>
      </x:c>
      <x:c r="R1480" s="73" t="e">
        <x:f t="shared" si="291"/>
        <x:v>#VALUE!</x:v>
      </x:c>
      <x:c r="S1480" s="68" t="e">
        <x:v>#VALUE!</x:v>
      </x:c>
      <x:c r="T1480" s="73" t="e">
        <x:f t="shared" si="292"/>
        <x:v>#VALUE!</x:v>
      </x:c>
      <x:c r="U1480" s="26" t="e">
        <x:v>#VALUE!</x:v>
      </x:c>
      <x:c r="V1480" s="26">
        <x:f t="shared" si="293"/>
        <x:v>232.13159200000001</x:v>
      </x:c>
      <x:c r="W1480" s="73" t="e">
        <x:f t="shared" si="294"/>
        <x:v>#VALUE!</x:v>
      </x:c>
      <x:c r="X1480" s="74" t="e">
        <x:f t="shared" si="295"/>
        <x:v>#VALUE!</x:v>
      </x:c>
      <x:c r="Y1480" s="68" t="e">
        <x:f t="shared" si="296"/>
        <x:v>#VALUE!</x:v>
      </x:c>
      <x:c r="Z1480" s="68" t="e">
        <x:f t="shared" si="297"/>
        <x:v>#VALUE!</x:v>
      </x:c>
    </x:row>
    <x:row r="1481" spans="1:26">
      <x:c r="A1481" s="118">
        <x:v>45</x:v>
      </x:c>
      <x:c r="B1481" s="118"/>
      <x:c r="C1481" s="113">
        <x:v>12</x:v>
      </x:c>
      <x:c r="D1481" s="210" t="s">
        <x:v>93</x:v>
      </x:c>
      <x:c r="E1481" s="210" t="s">
        <x:v>58</x:v>
      </x:c>
      <x:c r="F1481" s="20" t="s">
        <x:v>73</x:v>
      </x:c>
      <x:c r="G1481" s="158" t="e">
        <x:f t="shared" si="298"/>
        <x:v>#VALUE!</x:v>
      </x:c>
      <x:c r="H1481" s="158">
        <x:f t="shared" si="298"/>
        <x:v>225.87857600000001</x:v>
      </x:c>
      <x:c r="I1481" s="285" t="e">
        <x:f t="shared" si="298"/>
        <x:v>#VALUE!</x:v>
      </x:c>
      <x:c r="J1481" s="106" t="e">
        <x:v>#VALUE!</x:v>
      </x:c>
      <x:c r="K1481" s="73" t="e">
        <x:v>#VALUE!</x:v>
      </x:c>
      <x:c r="L1481" s="68" t="e">
        <x:v>#VALUE!</x:v>
      </x:c>
      <x:c r="M1481" s="73" t="e">
        <x:v>#VALUE!</x:v>
      </x:c>
      <x:c r="N1481" s="159">
        <x:v>225.87857600000001</x:v>
      </x:c>
      <x:c r="O1481" s="106" t="e">
        <x:v>#VALUE!</x:v>
      </x:c>
      <x:c r="P1481" s="73" t="e">
        <x:f t="shared" si="290"/>
        <x:v>#VALUE!</x:v>
      </x:c>
      <x:c r="Q1481" s="68" t="e">
        <x:v>#VALUE!</x:v>
      </x:c>
      <x:c r="R1481" s="73" t="e">
        <x:f t="shared" si="291"/>
        <x:v>#VALUE!</x:v>
      </x:c>
      <x:c r="S1481" s="68" t="e">
        <x:v>#VALUE!</x:v>
      </x:c>
      <x:c r="T1481" s="73" t="e">
        <x:f t="shared" si="292"/>
        <x:v>#VALUE!</x:v>
      </x:c>
      <x:c r="U1481" s="26" t="e">
        <x:v>#VALUE!</x:v>
      </x:c>
      <x:c r="V1481" s="26">
        <x:f t="shared" si="293"/>
        <x:v>225.87857600000001</x:v>
      </x:c>
      <x:c r="W1481" s="73" t="e">
        <x:f t="shared" si="294"/>
        <x:v>#VALUE!</x:v>
      </x:c>
      <x:c r="X1481" s="74" t="e">
        <x:f t="shared" si="295"/>
        <x:v>#VALUE!</x:v>
      </x:c>
      <x:c r="Y1481" s="68" t="e">
        <x:f t="shared" si="296"/>
        <x:v>#VALUE!</x:v>
      </x:c>
      <x:c r="Z1481" s="68" t="e">
        <x:f t="shared" si="297"/>
        <x:v>#VALUE!</x:v>
      </x:c>
    </x:row>
    <x:row r="1482" spans="1:26">
      <x:c r="A1482" s="118">
        <x:v>46</x:v>
      </x:c>
      <x:c r="B1482" s="118"/>
      <x:c r="C1482" s="113">
        <x:v>12</x:v>
      </x:c>
      <x:c r="D1482" s="210" t="s">
        <x:v>74</x:v>
      </x:c>
      <x:c r="E1482" s="210" t="s">
        <x:v>75</x:v>
      </x:c>
      <x:c r="F1482" s="20" t="s">
        <x:v>10</x:v>
      </x:c>
      <x:c r="G1482" s="158" t="e">
        <x:f t="shared" si="298"/>
        <x:v>#VALUE!</x:v>
      </x:c>
      <x:c r="H1482" s="158">
        <x:f t="shared" si="298"/>
        <x:v>1965.4791865433124</x:v>
      </x:c>
      <x:c r="I1482" s="285" t="e">
        <x:f t="shared" si="298"/>
        <x:v>#VALUE!</x:v>
      </x:c>
      <x:c r="J1482" s="106" t="e">
        <x:v>#VALUE!</x:v>
      </x:c>
      <x:c r="K1482" s="73" t="e">
        <x:v>#VALUE!</x:v>
      </x:c>
      <x:c r="L1482" s="68" t="e">
        <x:v>#VALUE!</x:v>
      </x:c>
      <x:c r="M1482" s="73" t="e">
        <x:v>#VALUE!</x:v>
      </x:c>
      <x:c r="N1482" s="159">
        <x:v>1965.4791865433124</x:v>
      </x:c>
      <x:c r="O1482" s="106" t="e">
        <x:v>#VALUE!</x:v>
      </x:c>
      <x:c r="P1482" s="73" t="e">
        <x:f t="shared" si="290"/>
        <x:v>#VALUE!</x:v>
      </x:c>
      <x:c r="Q1482" s="68" t="e">
        <x:v>#VALUE!</x:v>
      </x:c>
      <x:c r="R1482" s="73" t="e">
        <x:f t="shared" si="291"/>
        <x:v>#VALUE!</x:v>
      </x:c>
      <x:c r="S1482" s="68" t="e">
        <x:v>#VALUE!</x:v>
      </x:c>
      <x:c r="T1482" s="73" t="e">
        <x:f t="shared" si="292"/>
        <x:v>#VALUE!</x:v>
      </x:c>
      <x:c r="U1482" s="26" t="e">
        <x:v>#VALUE!</x:v>
      </x:c>
      <x:c r="V1482" s="26">
        <x:f t="shared" si="293"/>
        <x:v>1965.4791865433124</x:v>
      </x:c>
      <x:c r="W1482" s="73" t="e">
        <x:f t="shared" si="294"/>
        <x:v>#VALUE!</x:v>
      </x:c>
      <x:c r="X1482" s="74" t="e">
        <x:f t="shared" si="295"/>
        <x:v>#VALUE!</x:v>
      </x:c>
      <x:c r="Y1482" s="68" t="e">
        <x:f t="shared" si="296"/>
        <x:v>#VALUE!</x:v>
      </x:c>
      <x:c r="Z1482" s="68" t="e">
        <x:f t="shared" si="297"/>
        <x:v>#VALUE!</x:v>
      </x:c>
    </x:row>
    <x:row r="1483" spans="1:26">
      <x:c r="A1483" s="118">
        <x:v>47</x:v>
      </x:c>
      <x:c r="B1483" s="118"/>
      <x:c r="C1483" s="113">
        <x:v>12</x:v>
      </x:c>
      <x:c r="D1483" s="210" t="s">
        <x:v>76</x:v>
      </x:c>
      <x:c r="E1483" s="210" t="s">
        <x:v>75</x:v>
      </x:c>
      <x:c r="F1483" s="20" t="s">
        <x:v>10</x:v>
      </x:c>
      <x:c r="G1483" s="158" t="e">
        <x:f t="shared" si="298"/>
        <x:v>#VALUE!</x:v>
      </x:c>
      <x:c r="H1483" s="158">
        <x:f t="shared" si="298"/>
        <x:v>945.74445695009263</x:v>
      </x:c>
      <x:c r="I1483" s="285" t="e">
        <x:f t="shared" si="298"/>
        <x:v>#VALUE!</x:v>
      </x:c>
      <x:c r="J1483" s="106" t="e">
        <x:v>#VALUE!</x:v>
      </x:c>
      <x:c r="K1483" s="73" t="e">
        <x:v>#VALUE!</x:v>
      </x:c>
      <x:c r="L1483" s="68" t="e">
        <x:v>#VALUE!</x:v>
      </x:c>
      <x:c r="M1483" s="73" t="e">
        <x:v>#VALUE!</x:v>
      </x:c>
      <x:c r="N1483" s="159">
        <x:v>945.74445695009263</x:v>
      </x:c>
      <x:c r="O1483" s="106" t="e">
        <x:v>#VALUE!</x:v>
      </x:c>
      <x:c r="P1483" s="73" t="e">
        <x:f t="shared" si="290"/>
        <x:v>#VALUE!</x:v>
      </x:c>
      <x:c r="Q1483" s="68" t="e">
        <x:v>#VALUE!</x:v>
      </x:c>
      <x:c r="R1483" s="73" t="e">
        <x:f t="shared" si="291"/>
        <x:v>#VALUE!</x:v>
      </x:c>
      <x:c r="S1483" s="68" t="e">
        <x:v>#VALUE!</x:v>
      </x:c>
      <x:c r="T1483" s="73" t="e">
        <x:f t="shared" si="292"/>
        <x:v>#VALUE!</x:v>
      </x:c>
      <x:c r="U1483" s="26" t="e">
        <x:v>#VALUE!</x:v>
      </x:c>
      <x:c r="V1483" s="26">
        <x:f t="shared" si="293"/>
        <x:v>945.74445695009263</x:v>
      </x:c>
      <x:c r="W1483" s="73" t="e">
        <x:f t="shared" si="294"/>
        <x:v>#VALUE!</x:v>
      </x:c>
      <x:c r="X1483" s="74" t="e">
        <x:f t="shared" si="295"/>
        <x:v>#VALUE!</x:v>
      </x:c>
      <x:c r="Y1483" s="68" t="e">
        <x:f t="shared" si="296"/>
        <x:v>#VALUE!</x:v>
      </x:c>
      <x:c r="Z1483" s="68" t="e">
        <x:f t="shared" si="297"/>
        <x:v>#VALUE!</x:v>
      </x:c>
    </x:row>
    <x:row r="1484" spans="1:26">
      <x:c r="A1484" s="118">
        <x:v>48</x:v>
      </x:c>
      <x:c r="B1484" s="118"/>
      <x:c r="C1484" s="113">
        <x:v>12</x:v>
      </x:c>
      <x:c r="D1484" s="210" t="s">
        <x:v>1632</x:v>
      </x:c>
      <x:c r="E1484" s="210" t="s">
        <x:v>119</x:v>
      </x:c>
      <x:c r="F1484" s="20" t="s">
        <x:v>1633</x:v>
      </x:c>
      <x:c r="G1484" s="158" t="e">
        <x:f t="shared" si="298"/>
        <x:v>#VALUE!</x:v>
      </x:c>
      <x:c r="H1484" s="158">
        <x:f t="shared" si="298"/>
        <x:v>0</x:v>
      </x:c>
      <x:c r="I1484" s="285" t="e">
        <x:f t="shared" si="298"/>
        <x:v>#VALUE!</x:v>
      </x:c>
      <x:c r="J1484" s="106" t="e">
        <x:v>#VALUE!</x:v>
      </x:c>
      <x:c r="K1484" s="73" t="e">
        <x:v>#VALUE!</x:v>
      </x:c>
      <x:c r="L1484" s="68" t="e">
        <x:v>#VALUE!</x:v>
      </x:c>
      <x:c r="M1484" s="73" t="e">
        <x:v>#VALUE!</x:v>
      </x:c>
      <x:c r="N1484" s="159">
        <x:v>0</x:v>
      </x:c>
      <x:c r="O1484" s="106" t="e">
        <x:v>#VALUE!</x:v>
      </x:c>
      <x:c r="P1484" s="73" t="e">
        <x:f t="shared" si="290"/>
        <x:v>#VALUE!</x:v>
      </x:c>
      <x:c r="Q1484" s="68" t="e">
        <x:v>#VALUE!</x:v>
      </x:c>
      <x:c r="R1484" s="73" t="e">
        <x:f t="shared" si="291"/>
        <x:v>#VALUE!</x:v>
      </x:c>
      <x:c r="S1484" s="68" t="e">
        <x:v>#VALUE!</x:v>
      </x:c>
      <x:c r="T1484" s="73" t="e">
        <x:f t="shared" si="292"/>
        <x:v>#VALUE!</x:v>
      </x:c>
      <x:c r="U1484" s="26" t="e">
        <x:v>#VALUE!</x:v>
      </x:c>
      <x:c r="V1484" s="26">
        <x:f t="shared" si="293"/>
        <x:v>0</x:v>
      </x:c>
      <x:c r="W1484" s="73" t="e">
        <x:f t="shared" si="294"/>
        <x:v>#VALUE!</x:v>
      </x:c>
      <x:c r="X1484" s="74" t="e">
        <x:f t="shared" si="295"/>
        <x:v>#VALUE!</x:v>
      </x:c>
      <x:c r="Y1484" s="68" t="e">
        <x:f t="shared" si="296"/>
        <x:v>#VALUE!</x:v>
      </x:c>
      <x:c r="Z1484" s="68" t="e">
        <x:f t="shared" si="297"/>
        <x:v>#VALUE!</x:v>
      </x:c>
    </x:row>
    <x:row r="1485" spans="1:26" s="26" customFormat="1">
      <x:c r="A1485" s="118">
        <x:v>49</x:v>
      </x:c>
      <x:c r="B1485" s="118"/>
      <x:c r="C1485" s="113">
        <x:v>12</x:v>
      </x:c>
      <x:c r="D1485" s="210" t="s">
        <x:v>77</x:v>
      </x:c>
      <x:c r="E1485" s="210" t="s">
        <x:v>75</x:v>
      </x:c>
      <x:c r="F1485" s="20" t="s">
        <x:v>78</x:v>
      </x:c>
      <x:c r="G1485" s="158" t="e">
        <x:f t="shared" si="298"/>
        <x:v>#VALUE!</x:v>
      </x:c>
      <x:c r="H1485" s="158">
        <x:f t="shared" si="298"/>
        <x:v>651.59</x:v>
      </x:c>
      <x:c r="I1485" s="285" t="e">
        <x:f t="shared" si="298"/>
        <x:v>#VALUE!</x:v>
      </x:c>
      <x:c r="J1485" s="106" t="e">
        <x:v>#VALUE!</x:v>
      </x:c>
      <x:c r="K1485" s="73" t="e">
        <x:v>#VALUE!</x:v>
      </x:c>
      <x:c r="L1485" s="68" t="e">
        <x:v>#VALUE!</x:v>
      </x:c>
      <x:c r="M1485" s="73" t="e">
        <x:v>#VALUE!</x:v>
      </x:c>
      <x:c r="N1485" s="159">
        <x:v>651.59</x:v>
      </x:c>
      <x:c r="O1485" s="106" t="e">
        <x:v>#VALUE!</x:v>
      </x:c>
      <x:c r="P1485" s="73" t="e">
        <x:f t="shared" si="290"/>
        <x:v>#VALUE!</x:v>
      </x:c>
      <x:c r="Q1485" s="68" t="e">
        <x:v>#VALUE!</x:v>
      </x:c>
      <x:c r="R1485" s="73" t="e">
        <x:f t="shared" si="291"/>
        <x:v>#VALUE!</x:v>
      </x:c>
      <x:c r="S1485" s="68" t="e">
        <x:v>#VALUE!</x:v>
      </x:c>
      <x:c r="T1485" s="73" t="e">
        <x:f t="shared" si="292"/>
        <x:v>#VALUE!</x:v>
      </x:c>
      <x:c r="U1485" s="26" t="e">
        <x:v>#VALUE!</x:v>
      </x:c>
      <x:c r="V1485" s="26">
        <x:f t="shared" si="293"/>
        <x:v>651.59</x:v>
      </x:c>
      <x:c r="W1485" s="73" t="e">
        <x:f t="shared" si="294"/>
        <x:v>#VALUE!</x:v>
      </x:c>
      <x:c r="X1485" s="74" t="e">
        <x:f t="shared" si="295"/>
        <x:v>#VALUE!</x:v>
      </x:c>
      <x:c r="Y1485" s="68" t="e">
        <x:f t="shared" si="296"/>
        <x:v>#VALUE!</x:v>
      </x:c>
      <x:c r="Z1485" s="68" t="e">
        <x:f t="shared" si="297"/>
        <x:v>#VALUE!</x:v>
      </x:c>
    </x:row>
    <x:row r="1486" spans="1:26" s="26" customFormat="1">
      <x:c r="A1486" s="118">
        <x:v>50</x:v>
      </x:c>
      <x:c r="B1486" s="118"/>
      <x:c r="C1486" s="113">
        <x:v>12</x:v>
      </x:c>
      <x:c r="D1486" s="210" t="s">
        <x:v>79</x:v>
      </x:c>
      <x:c r="E1486" s="210" t="s">
        <x:v>75</x:v>
      </x:c>
      <x:c r="F1486" s="20" t="s">
        <x:v>78</x:v>
      </x:c>
      <x:c r="G1486" s="158" t="e">
        <x:f t="shared" si="298"/>
        <x:v>#VALUE!</x:v>
      </x:c>
      <x:c r="H1486" s="158">
        <x:f t="shared" si="298"/>
        <x:v>651.59</x:v>
      </x:c>
      <x:c r="I1486" s="285" t="e">
        <x:f t="shared" si="298"/>
        <x:v>#VALUE!</x:v>
      </x:c>
      <x:c r="J1486" s="106" t="e">
        <x:v>#VALUE!</x:v>
      </x:c>
      <x:c r="K1486" s="73" t="e">
        <x:v>#VALUE!</x:v>
      </x:c>
      <x:c r="L1486" s="68" t="e">
        <x:v>#VALUE!</x:v>
      </x:c>
      <x:c r="M1486" s="73" t="e">
        <x:v>#VALUE!</x:v>
      </x:c>
      <x:c r="N1486" s="159">
        <x:v>651.59</x:v>
      </x:c>
      <x:c r="O1486" s="106" t="e">
        <x:v>#VALUE!</x:v>
      </x:c>
      <x:c r="P1486" s="73" t="e">
        <x:f t="shared" si="290"/>
        <x:v>#VALUE!</x:v>
      </x:c>
      <x:c r="Q1486" s="68" t="e">
        <x:v>#VALUE!</x:v>
      </x:c>
      <x:c r="R1486" s="73" t="e">
        <x:f t="shared" si="291"/>
        <x:v>#VALUE!</x:v>
      </x:c>
      <x:c r="S1486" s="68" t="e">
        <x:v>#VALUE!</x:v>
      </x:c>
      <x:c r="T1486" s="73" t="e">
        <x:f t="shared" si="292"/>
        <x:v>#VALUE!</x:v>
      </x:c>
      <x:c r="U1486" s="26" t="e">
        <x:v>#VALUE!</x:v>
      </x:c>
      <x:c r="V1486" s="26">
        <x:f t="shared" si="293"/>
        <x:v>651.59</x:v>
      </x:c>
      <x:c r="W1486" s="73" t="e">
        <x:f t="shared" si="294"/>
        <x:v>#VALUE!</x:v>
      </x:c>
      <x:c r="X1486" s="74" t="e">
        <x:f t="shared" si="295"/>
        <x:v>#VALUE!</x:v>
      </x:c>
      <x:c r="Y1486" s="68" t="e">
        <x:f t="shared" si="296"/>
        <x:v>#VALUE!</x:v>
      </x:c>
      <x:c r="Z1486" s="68" t="e">
        <x:f t="shared" si="297"/>
        <x:v>#VALUE!</x:v>
      </x:c>
    </x:row>
    <x:row r="1487" spans="1:26" s="26" customFormat="1">
      <x:c r="A1487" s="118">
        <x:v>51</x:v>
      </x:c>
      <x:c r="B1487" s="118"/>
      <x:c r="C1487" s="113">
        <x:v>12</x:v>
      </x:c>
      <x:c r="D1487" s="210" t="s">
        <x:v>80</x:v>
      </x:c>
      <x:c r="E1487" s="210" t="s">
        <x:v>75</x:v>
      </x:c>
      <x:c r="F1487" s="20" t="s">
        <x:v>81</x:v>
      </x:c>
      <x:c r="G1487" s="158" t="e">
        <x:f t="shared" si="298"/>
        <x:v>#VALUE!</x:v>
      </x:c>
      <x:c r="H1487" s="158">
        <x:f t="shared" si="298"/>
        <x:v>3963.20678</x:v>
      </x:c>
      <x:c r="I1487" s="285" t="e">
        <x:f t="shared" si="298"/>
        <x:v>#VALUE!</x:v>
      </x:c>
      <x:c r="J1487" s="106" t="e">
        <x:v>#VALUE!</x:v>
      </x:c>
      <x:c r="K1487" s="73" t="e">
        <x:v>#VALUE!</x:v>
      </x:c>
      <x:c r="L1487" s="68" t="e">
        <x:v>#VALUE!</x:v>
      </x:c>
      <x:c r="M1487" s="73" t="e">
        <x:v>#VALUE!</x:v>
      </x:c>
      <x:c r="N1487" s="159">
        <x:v>3963.20678</x:v>
      </x:c>
      <x:c r="O1487" s="106" t="e">
        <x:v>#VALUE!</x:v>
      </x:c>
      <x:c r="P1487" s="73" t="e">
        <x:f t="shared" si="290"/>
        <x:v>#VALUE!</x:v>
      </x:c>
      <x:c r="Q1487" s="68" t="e">
        <x:v>#VALUE!</x:v>
      </x:c>
      <x:c r="R1487" s="73" t="e">
        <x:f t="shared" si="291"/>
        <x:v>#VALUE!</x:v>
      </x:c>
      <x:c r="S1487" s="68" t="e">
        <x:v>#VALUE!</x:v>
      </x:c>
      <x:c r="T1487" s="73" t="e">
        <x:f t="shared" si="292"/>
        <x:v>#VALUE!</x:v>
      </x:c>
      <x:c r="U1487" s="26" t="e">
        <x:v>#VALUE!</x:v>
      </x:c>
      <x:c r="V1487" s="26">
        <x:f t="shared" si="293"/>
        <x:v>3963.20678</x:v>
      </x:c>
      <x:c r="W1487" s="73" t="e">
        <x:f t="shared" si="294"/>
        <x:v>#VALUE!</x:v>
      </x:c>
      <x:c r="X1487" s="74" t="e">
        <x:f t="shared" si="295"/>
        <x:v>#VALUE!</x:v>
      </x:c>
      <x:c r="Y1487" s="68" t="e">
        <x:f t="shared" si="296"/>
        <x:v>#VALUE!</x:v>
      </x:c>
      <x:c r="Z1487" s="68" t="e">
        <x:f t="shared" si="297"/>
        <x:v>#VALUE!</x:v>
      </x:c>
    </x:row>
    <x:row r="1488" spans="1:26" s="26" customFormat="1">
      <x:c r="A1488" s="118">
        <x:v>52</x:v>
      </x:c>
      <x:c r="B1488" s="118"/>
      <x:c r="C1488" s="113">
        <x:v>12</x:v>
      </x:c>
      <x:c r="D1488" s="210" t="s">
        <x:v>82</x:v>
      </x:c>
      <x:c r="E1488" s="210" t="s">
        <x:v>75</x:v>
      </x:c>
      <x:c r="F1488" s="20" t="s">
        <x:v>81</x:v>
      </x:c>
      <x:c r="G1488" s="158" t="e">
        <x:f t="shared" ref="G1488:I1551" si="299">SUMIFS(U:U,$D:$D,$D1488,$C:$C,$C1488-1)</x:f>
        <x:v>#VALUE!</x:v>
      </x:c>
      <x:c r="H1488" s="158">
        <x:f t="shared" si="299"/>
        <x:v>350.63</x:v>
      </x:c>
      <x:c r="I1488" s="285" t="e">
        <x:f t="shared" si="299"/>
        <x:v>#VALUE!</x:v>
      </x:c>
      <x:c r="J1488" s="106" t="e">
        <x:v>#VALUE!</x:v>
      </x:c>
      <x:c r="K1488" s="73" t="e">
        <x:v>#VALUE!</x:v>
      </x:c>
      <x:c r="L1488" s="68" t="e">
        <x:v>#VALUE!</x:v>
      </x:c>
      <x:c r="M1488" s="73" t="e">
        <x:v>#VALUE!</x:v>
      </x:c>
      <x:c r="N1488" s="159">
        <x:v>350.63</x:v>
      </x:c>
      <x:c r="O1488" s="106" t="e">
        <x:v>#VALUE!</x:v>
      </x:c>
      <x:c r="P1488" s="73" t="e">
        <x:f t="shared" si="290"/>
        <x:v>#VALUE!</x:v>
      </x:c>
      <x:c r="Q1488" s="68" t="e">
        <x:v>#VALUE!</x:v>
      </x:c>
      <x:c r="R1488" s="73" t="e">
        <x:f t="shared" si="291"/>
        <x:v>#VALUE!</x:v>
      </x:c>
      <x:c r="S1488" s="68" t="e">
        <x:v>#VALUE!</x:v>
      </x:c>
      <x:c r="T1488" s="73" t="e">
        <x:f t="shared" si="292"/>
        <x:v>#VALUE!</x:v>
      </x:c>
      <x:c r="U1488" s="26" t="e">
        <x:v>#VALUE!</x:v>
      </x:c>
      <x:c r="V1488" s="26">
        <x:f t="shared" si="293"/>
        <x:v>350.63</x:v>
      </x:c>
      <x:c r="W1488" s="73" t="e">
        <x:f t="shared" si="294"/>
        <x:v>#VALUE!</x:v>
      </x:c>
      <x:c r="X1488" s="74" t="e">
        <x:f t="shared" si="295"/>
        <x:v>#VALUE!</x:v>
      </x:c>
      <x:c r="Y1488" s="68" t="e">
        <x:f t="shared" si="296"/>
        <x:v>#VALUE!</x:v>
      </x:c>
      <x:c r="Z1488" s="68" t="e">
        <x:f t="shared" si="297"/>
        <x:v>#VALUE!</x:v>
      </x:c>
    </x:row>
    <x:row r="1489" spans="1:26" s="26" customFormat="1">
      <x:c r="A1489" s="118">
        <x:v>53</x:v>
      </x:c>
      <x:c r="B1489" s="118"/>
      <x:c r="C1489" s="113">
        <x:v>12</x:v>
      </x:c>
      <x:c r="D1489" s="210" t="s">
        <x:v>1441</x:v>
      </x:c>
      <x:c r="E1489" s="210" t="s">
        <x:v>58</x:v>
      </x:c>
      <x:c r="F1489" s="20" t="s">
        <x:v>1420</x:v>
      </x:c>
      <x:c r="G1489" s="158" t="e">
        <x:f t="shared" si="299"/>
        <x:v>#VALUE!</x:v>
      </x:c>
      <x:c r="H1489" s="158">
        <x:f t="shared" si="299"/>
        <x:v>0</x:v>
      </x:c>
      <x:c r="I1489" s="285" t="e">
        <x:f t="shared" si="299"/>
        <x:v>#VALUE!</x:v>
      </x:c>
      <x:c r="J1489" s="106" t="e">
        <x:v>#VALUE!</x:v>
      </x:c>
      <x:c r="K1489" s="73" t="e">
        <x:v>#VALUE!</x:v>
      </x:c>
      <x:c r="L1489" s="68" t="e">
        <x:v>#VALUE!</x:v>
      </x:c>
      <x:c r="M1489" s="73" t="e">
        <x:v>#VALUE!</x:v>
      </x:c>
      <x:c r="N1489" s="159">
        <x:v>0</x:v>
      </x:c>
      <x:c r="O1489" s="106" t="e">
        <x:v>#VALUE!</x:v>
      </x:c>
      <x:c r="P1489" s="73" t="e">
        <x:f t="shared" si="290"/>
        <x:v>#VALUE!</x:v>
      </x:c>
      <x:c r="Q1489" s="68" t="e">
        <x:v>#VALUE!</x:v>
      </x:c>
      <x:c r="R1489" s="73" t="e">
        <x:f t="shared" si="291"/>
        <x:v>#VALUE!</x:v>
      </x:c>
      <x:c r="S1489" s="68" t="e">
        <x:v>#VALUE!</x:v>
      </x:c>
      <x:c r="T1489" s="73" t="e">
        <x:f t="shared" si="292"/>
        <x:v>#VALUE!</x:v>
      </x:c>
      <x:c r="U1489" s="26" t="e">
        <x:v>#VALUE!</x:v>
      </x:c>
      <x:c r="V1489" s="26">
        <x:f t="shared" si="293"/>
        <x:v>0</x:v>
      </x:c>
      <x:c r="W1489" s="73" t="e">
        <x:f t="shared" si="294"/>
        <x:v>#VALUE!</x:v>
      </x:c>
      <x:c r="X1489" s="74" t="e">
        <x:f t="shared" si="295"/>
        <x:v>#VALUE!</x:v>
      </x:c>
      <x:c r="Y1489" s="68" t="e">
        <x:f t="shared" si="296"/>
        <x:v>#VALUE!</x:v>
      </x:c>
      <x:c r="Z1489" s="68" t="e">
        <x:f t="shared" si="297"/>
        <x:v>#VALUE!</x:v>
      </x:c>
    </x:row>
    <x:row r="1490" spans="1:26" s="26" customFormat="1">
      <x:c r="A1490" s="118">
        <x:v>54</x:v>
      </x:c>
      <x:c r="B1490" s="118"/>
      <x:c r="C1490" s="113">
        <x:v>12</x:v>
      </x:c>
      <x:c r="D1490" s="210" t="s">
        <x:v>1442</x:v>
      </x:c>
      <x:c r="E1490" s="210" t="s">
        <x:v>58</x:v>
      </x:c>
      <x:c r="F1490" s="20" t="s">
        <x:v>1420</x:v>
      </x:c>
      <x:c r="G1490" s="158" t="e">
        <x:f t="shared" si="299"/>
        <x:v>#VALUE!</x:v>
      </x:c>
      <x:c r="H1490" s="158">
        <x:f t="shared" si="299"/>
        <x:v>0</x:v>
      </x:c>
      <x:c r="I1490" s="285" t="e">
        <x:f t="shared" si="299"/>
        <x:v>#VALUE!</x:v>
      </x:c>
      <x:c r="J1490" s="106" t="e">
        <x:v>#VALUE!</x:v>
      </x:c>
      <x:c r="K1490" s="73" t="e">
        <x:v>#VALUE!</x:v>
      </x:c>
      <x:c r="L1490" s="68" t="e">
        <x:v>#VALUE!</x:v>
      </x:c>
      <x:c r="M1490" s="73" t="e">
        <x:v>#VALUE!</x:v>
      </x:c>
      <x:c r="N1490" s="159">
        <x:v>0</x:v>
      </x:c>
      <x:c r="O1490" s="106" t="e">
        <x:v>#VALUE!</x:v>
      </x:c>
      <x:c r="P1490" s="73" t="e">
        <x:f t="shared" si="290"/>
        <x:v>#VALUE!</x:v>
      </x:c>
      <x:c r="Q1490" s="68" t="e">
        <x:v>#VALUE!</x:v>
      </x:c>
      <x:c r="R1490" s="73" t="e">
        <x:f t="shared" si="291"/>
        <x:v>#VALUE!</x:v>
      </x:c>
      <x:c r="S1490" s="68" t="e">
        <x:v>#VALUE!</x:v>
      </x:c>
      <x:c r="T1490" s="73" t="e">
        <x:f t="shared" si="292"/>
        <x:v>#VALUE!</x:v>
      </x:c>
      <x:c r="U1490" s="26" t="e">
        <x:v>#VALUE!</x:v>
      </x:c>
      <x:c r="V1490" s="26">
        <x:f t="shared" si="293"/>
        <x:v>0</x:v>
      </x:c>
      <x:c r="W1490" s="73" t="e">
        <x:f t="shared" si="294"/>
        <x:v>#VALUE!</x:v>
      </x:c>
      <x:c r="X1490" s="74" t="e">
        <x:f t="shared" si="295"/>
        <x:v>#VALUE!</x:v>
      </x:c>
      <x:c r="Y1490" s="68" t="e">
        <x:f t="shared" si="296"/>
        <x:v>#VALUE!</x:v>
      </x:c>
      <x:c r="Z1490" s="68" t="e">
        <x:f t="shared" si="297"/>
        <x:v>#VALUE!</x:v>
      </x:c>
    </x:row>
    <x:row r="1491" spans="1:26" s="26" customFormat="1">
      <x:c r="A1491" s="118">
        <x:v>55</x:v>
      </x:c>
      <x:c r="B1491" s="118"/>
      <x:c r="C1491" s="113">
        <x:v>12</x:v>
      </x:c>
      <x:c r="D1491" s="210" t="s">
        <x:v>1443</x:v>
      </x:c>
      <x:c r="E1491" s="210" t="s">
        <x:v>58</x:v>
      </x:c>
      <x:c r="F1491" s="20" t="s">
        <x:v>1420</x:v>
      </x:c>
      <x:c r="G1491" s="158" t="e">
        <x:f t="shared" si="299"/>
        <x:v>#VALUE!</x:v>
      </x:c>
      <x:c r="H1491" s="158">
        <x:f t="shared" si="299"/>
        <x:v>0</x:v>
      </x:c>
      <x:c r="I1491" s="285" t="e">
        <x:f t="shared" si="299"/>
        <x:v>#VALUE!</x:v>
      </x:c>
      <x:c r="J1491" s="106" t="e">
        <x:v>#VALUE!</x:v>
      </x:c>
      <x:c r="K1491" s="73" t="e">
        <x:v>#VALUE!</x:v>
      </x:c>
      <x:c r="L1491" s="68" t="e">
        <x:v>#VALUE!</x:v>
      </x:c>
      <x:c r="M1491" s="73" t="e">
        <x:v>#VALUE!</x:v>
      </x:c>
      <x:c r="N1491" s="159">
        <x:v>0</x:v>
      </x:c>
      <x:c r="O1491" s="106" t="e">
        <x:v>#VALUE!</x:v>
      </x:c>
      <x:c r="P1491" s="73" t="e">
        <x:f t="shared" si="290"/>
        <x:v>#VALUE!</x:v>
      </x:c>
      <x:c r="Q1491" s="68" t="e">
        <x:v>#VALUE!</x:v>
      </x:c>
      <x:c r="R1491" s="73" t="e">
        <x:f t="shared" si="291"/>
        <x:v>#VALUE!</x:v>
      </x:c>
      <x:c r="S1491" s="68" t="e">
        <x:v>#VALUE!</x:v>
      </x:c>
      <x:c r="T1491" s="73" t="e">
        <x:f t="shared" si="292"/>
        <x:v>#VALUE!</x:v>
      </x:c>
      <x:c r="U1491" s="26" t="e">
        <x:v>#VALUE!</x:v>
      </x:c>
      <x:c r="V1491" s="26">
        <x:f t="shared" si="293"/>
        <x:v>0</x:v>
      </x:c>
      <x:c r="W1491" s="73" t="e">
        <x:f t="shared" si="294"/>
        <x:v>#VALUE!</x:v>
      </x:c>
      <x:c r="X1491" s="74" t="e">
        <x:f t="shared" si="295"/>
        <x:v>#VALUE!</x:v>
      </x:c>
      <x:c r="Y1491" s="68" t="e">
        <x:f t="shared" si="296"/>
        <x:v>#VALUE!</x:v>
      </x:c>
      <x:c r="Z1491" s="68" t="e">
        <x:f t="shared" si="297"/>
        <x:v>#VALUE!</x:v>
      </x:c>
    </x:row>
    <x:row r="1492" spans="1:26" s="26" customFormat="1">
      <x:c r="A1492" s="118">
        <x:v>56</x:v>
      </x:c>
      <x:c r="B1492" s="118"/>
      <x:c r="C1492" s="113">
        <x:v>12</x:v>
      </x:c>
      <x:c r="D1492" s="210" t="s">
        <x:v>1444</x:v>
      </x:c>
      <x:c r="E1492" s="210" t="s">
        <x:v>58</x:v>
      </x:c>
      <x:c r="F1492" s="20" t="s">
        <x:v>1420</x:v>
      </x:c>
      <x:c r="G1492" s="158" t="e">
        <x:f t="shared" si="299"/>
        <x:v>#VALUE!</x:v>
      </x:c>
      <x:c r="H1492" s="158">
        <x:f t="shared" si="299"/>
        <x:v>0</x:v>
      </x:c>
      <x:c r="I1492" s="285" t="e">
        <x:f t="shared" si="299"/>
        <x:v>#VALUE!</x:v>
      </x:c>
      <x:c r="J1492" s="106" t="e">
        <x:v>#VALUE!</x:v>
      </x:c>
      <x:c r="K1492" s="73" t="e">
        <x:v>#VALUE!</x:v>
      </x:c>
      <x:c r="L1492" s="68" t="e">
        <x:v>#VALUE!</x:v>
      </x:c>
      <x:c r="M1492" s="73" t="e">
        <x:v>#VALUE!</x:v>
      </x:c>
      <x:c r="N1492" s="159">
        <x:v>0</x:v>
      </x:c>
      <x:c r="O1492" s="106" t="e">
        <x:v>#VALUE!</x:v>
      </x:c>
      <x:c r="P1492" s="73" t="e">
        <x:f t="shared" si="290"/>
        <x:v>#VALUE!</x:v>
      </x:c>
      <x:c r="Q1492" s="68" t="e">
        <x:v>#VALUE!</x:v>
      </x:c>
      <x:c r="R1492" s="73" t="e">
        <x:f t="shared" si="291"/>
        <x:v>#VALUE!</x:v>
      </x:c>
      <x:c r="S1492" s="68" t="e">
        <x:v>#VALUE!</x:v>
      </x:c>
      <x:c r="T1492" s="73" t="e">
        <x:f t="shared" si="292"/>
        <x:v>#VALUE!</x:v>
      </x:c>
      <x:c r="U1492" s="26" t="e">
        <x:v>#VALUE!</x:v>
      </x:c>
      <x:c r="V1492" s="26">
        <x:f t="shared" si="293"/>
        <x:v>0</x:v>
      </x:c>
      <x:c r="W1492" s="73" t="e">
        <x:f t="shared" si="294"/>
        <x:v>#VALUE!</x:v>
      </x:c>
      <x:c r="X1492" s="74" t="e">
        <x:f t="shared" si="295"/>
        <x:v>#VALUE!</x:v>
      </x:c>
      <x:c r="Y1492" s="68" t="e">
        <x:f t="shared" si="296"/>
        <x:v>#VALUE!</x:v>
      </x:c>
      <x:c r="Z1492" s="68" t="e">
        <x:f t="shared" si="297"/>
        <x:v>#VALUE!</x:v>
      </x:c>
    </x:row>
    <x:row r="1493" spans="1:26" s="26" customFormat="1">
      <x:c r="A1493" s="118">
        <x:v>57</x:v>
      </x:c>
      <x:c r="B1493" s="118"/>
      <x:c r="C1493" s="113">
        <x:v>12</x:v>
      </x:c>
      <x:c r="D1493" s="210" t="s">
        <x:v>1652</x:v>
      </x:c>
      <x:c r="E1493" s="210" t="s">
        <x:v>1510</x:v>
      </x:c>
      <x:c r="F1493" s="20" t="s">
        <x:v>1653</x:v>
      </x:c>
      <x:c r="G1493" s="158" t="e">
        <x:f t="shared" si="299"/>
        <x:v>#VALUE!</x:v>
      </x:c>
      <x:c r="H1493" s="158">
        <x:f t="shared" si="299"/>
        <x:v>0</x:v>
      </x:c>
      <x:c r="I1493" s="285" t="e">
        <x:f t="shared" si="299"/>
        <x:v>#VALUE!</x:v>
      </x:c>
      <x:c r="J1493" s="106" t="e">
        <x:v>#VALUE!</x:v>
      </x:c>
      <x:c r="K1493" s="73" t="e">
        <x:v>#VALUE!</x:v>
      </x:c>
      <x:c r="L1493" s="68" t="e">
        <x:v>#VALUE!</x:v>
      </x:c>
      <x:c r="M1493" s="73" t="e">
        <x:v>#VALUE!</x:v>
      </x:c>
      <x:c r="N1493" s="159">
        <x:v>0</x:v>
      </x:c>
      <x:c r="O1493" s="106" t="e">
        <x:v>#VALUE!</x:v>
      </x:c>
      <x:c r="P1493" s="73" t="e">
        <x:f t="shared" si="290"/>
        <x:v>#VALUE!</x:v>
      </x:c>
      <x:c r="Q1493" s="68" t="e">
        <x:v>#VALUE!</x:v>
      </x:c>
      <x:c r="R1493" s="73" t="e">
        <x:f t="shared" si="291"/>
        <x:v>#VALUE!</x:v>
      </x:c>
      <x:c r="S1493" s="68" t="e">
        <x:v>#VALUE!</x:v>
      </x:c>
      <x:c r="T1493" s="73" t="e">
        <x:f t="shared" si="292"/>
        <x:v>#VALUE!</x:v>
      </x:c>
      <x:c r="U1493" s="26" t="e">
        <x:v>#VALUE!</x:v>
      </x:c>
      <x:c r="V1493" s="26">
        <x:f t="shared" si="293"/>
        <x:v>0</x:v>
      </x:c>
      <x:c r="W1493" s="73" t="e">
        <x:f t="shared" si="294"/>
        <x:v>#VALUE!</x:v>
      </x:c>
      <x:c r="X1493" s="74" t="e">
        <x:f t="shared" si="295"/>
        <x:v>#VALUE!</x:v>
      </x:c>
      <x:c r="Y1493" s="68" t="e">
        <x:f t="shared" si="296"/>
        <x:v>#VALUE!</x:v>
      </x:c>
      <x:c r="Z1493" s="68" t="e">
        <x:f t="shared" si="297"/>
        <x:v>#VALUE!</x:v>
      </x:c>
    </x:row>
    <x:row r="1494" spans="1:26" s="26" customFormat="1">
      <x:c r="A1494" s="118">
        <x:v>58</x:v>
      </x:c>
      <x:c r="B1494" s="118"/>
      <x:c r="C1494" s="113">
        <x:v>12</x:v>
      </x:c>
      <x:c r="D1494" s="210" t="s">
        <x:v>1654</x:v>
      </x:c>
      <x:c r="E1494" s="210" t="s">
        <x:v>1510</x:v>
      </x:c>
      <x:c r="F1494" s="20" t="s">
        <x:v>1655</x:v>
      </x:c>
      <x:c r="G1494" s="158" t="e">
        <x:f t="shared" si="299"/>
        <x:v>#VALUE!</x:v>
      </x:c>
      <x:c r="H1494" s="158">
        <x:f t="shared" si="299"/>
        <x:v>0</x:v>
      </x:c>
      <x:c r="I1494" s="285" t="e">
        <x:f t="shared" si="299"/>
        <x:v>#VALUE!</x:v>
      </x:c>
      <x:c r="J1494" s="106" t="e">
        <x:v>#VALUE!</x:v>
      </x:c>
      <x:c r="K1494" s="73" t="e">
        <x:v>#VALUE!</x:v>
      </x:c>
      <x:c r="L1494" s="68" t="e">
        <x:v>#VALUE!</x:v>
      </x:c>
      <x:c r="M1494" s="73" t="e">
        <x:v>#VALUE!</x:v>
      </x:c>
      <x:c r="N1494" s="159">
        <x:v>0</x:v>
      </x:c>
      <x:c r="O1494" s="106" t="e">
        <x:v>#VALUE!</x:v>
      </x:c>
      <x:c r="P1494" s="73" t="e">
        <x:f t="shared" si="290"/>
        <x:v>#VALUE!</x:v>
      </x:c>
      <x:c r="Q1494" s="68" t="e">
        <x:v>#VALUE!</x:v>
      </x:c>
      <x:c r="R1494" s="73" t="e">
        <x:f t="shared" si="291"/>
        <x:v>#VALUE!</x:v>
      </x:c>
      <x:c r="S1494" s="68" t="e">
        <x:v>#VALUE!</x:v>
      </x:c>
      <x:c r="T1494" s="73" t="e">
        <x:f t="shared" si="292"/>
        <x:v>#VALUE!</x:v>
      </x:c>
      <x:c r="U1494" s="26" t="e">
        <x:v>#VALUE!</x:v>
      </x:c>
      <x:c r="V1494" s="26">
        <x:f t="shared" si="293"/>
        <x:v>0</x:v>
      </x:c>
      <x:c r="W1494" s="73" t="e">
        <x:f t="shared" si="294"/>
        <x:v>#VALUE!</x:v>
      </x:c>
      <x:c r="X1494" s="74" t="e">
        <x:f t="shared" si="295"/>
        <x:v>#VALUE!</x:v>
      </x:c>
      <x:c r="Y1494" s="68" t="e">
        <x:f t="shared" si="296"/>
        <x:v>#VALUE!</x:v>
      </x:c>
      <x:c r="Z1494" s="68" t="e">
        <x:f t="shared" si="297"/>
        <x:v>#VALUE!</x:v>
      </x:c>
    </x:row>
    <x:row r="1495" spans="1:26" s="26" customFormat="1">
      <x:c r="A1495" s="118">
        <x:v>59</x:v>
      </x:c>
      <x:c r="B1495" s="118"/>
      <x:c r="C1495" s="113">
        <x:v>12</x:v>
      </x:c>
      <x:c r="D1495" s="210" t="s">
        <x:v>1656</x:v>
      </x:c>
      <x:c r="E1495" s="210" t="s">
        <x:v>1510</x:v>
      </x:c>
      <x:c r="F1495" s="20" t="s">
        <x:v>1657</x:v>
      </x:c>
      <x:c r="G1495" s="158" t="e">
        <x:f t="shared" si="299"/>
        <x:v>#VALUE!</x:v>
      </x:c>
      <x:c r="H1495" s="158">
        <x:f t="shared" si="299"/>
        <x:v>0</x:v>
      </x:c>
      <x:c r="I1495" s="285" t="e">
        <x:f t="shared" si="299"/>
        <x:v>#VALUE!</x:v>
      </x:c>
      <x:c r="J1495" s="106" t="e">
        <x:v>#VALUE!</x:v>
      </x:c>
      <x:c r="K1495" s="73" t="e">
        <x:v>#VALUE!</x:v>
      </x:c>
      <x:c r="L1495" s="68" t="e">
        <x:v>#VALUE!</x:v>
      </x:c>
      <x:c r="M1495" s="73" t="e">
        <x:v>#VALUE!</x:v>
      </x:c>
      <x:c r="N1495" s="159">
        <x:v>0</x:v>
      </x:c>
      <x:c r="O1495" s="106" t="e">
        <x:v>#VALUE!</x:v>
      </x:c>
      <x:c r="P1495" s="73" t="e">
        <x:f t="shared" si="290"/>
        <x:v>#VALUE!</x:v>
      </x:c>
      <x:c r="Q1495" s="68" t="e">
        <x:v>#VALUE!</x:v>
      </x:c>
      <x:c r="R1495" s="73" t="e">
        <x:f t="shared" si="291"/>
        <x:v>#VALUE!</x:v>
      </x:c>
      <x:c r="S1495" s="68" t="e">
        <x:v>#VALUE!</x:v>
      </x:c>
      <x:c r="T1495" s="73" t="e">
        <x:f t="shared" si="292"/>
        <x:v>#VALUE!</x:v>
      </x:c>
      <x:c r="U1495" s="26" t="e">
        <x:v>#VALUE!</x:v>
      </x:c>
      <x:c r="V1495" s="26">
        <x:f t="shared" si="293"/>
        <x:v>0</x:v>
      </x:c>
      <x:c r="W1495" s="73" t="e">
        <x:f t="shared" si="294"/>
        <x:v>#VALUE!</x:v>
      </x:c>
      <x:c r="X1495" s="74" t="e">
        <x:f t="shared" si="295"/>
        <x:v>#VALUE!</x:v>
      </x:c>
      <x:c r="Y1495" s="68" t="e">
        <x:f t="shared" si="296"/>
        <x:v>#VALUE!</x:v>
      </x:c>
      <x:c r="Z1495" s="68" t="e">
        <x:f t="shared" si="297"/>
        <x:v>#VALUE!</x:v>
      </x:c>
    </x:row>
    <x:row r="1496" spans="1:26" s="26" customFormat="1">
      <x:c r="A1496" s="118">
        <x:v>60</x:v>
      </x:c>
      <x:c r="B1496" s="118"/>
      <x:c r="C1496" s="113">
        <x:v>12</x:v>
      </x:c>
      <x:c r="D1496" s="210" t="s">
        <x:v>1384</x:v>
      </x:c>
      <x:c r="E1496" s="210" t="s">
        <x:v>95</x:v>
      </x:c>
      <x:c r="F1496" s="20" t="s">
        <x:v>1385</x:v>
      </x:c>
      <x:c r="G1496" s="158" t="e">
        <x:f t="shared" si="299"/>
        <x:v>#VALUE!</x:v>
      </x:c>
      <x:c r="H1496" s="158">
        <x:f t="shared" si="299"/>
        <x:v>0</x:v>
      </x:c>
      <x:c r="I1496" s="285" t="e">
        <x:f t="shared" si="299"/>
        <x:v>#VALUE!</x:v>
      </x:c>
      <x:c r="J1496" s="106" t="e">
        <x:v>#VALUE!</x:v>
      </x:c>
      <x:c r="K1496" s="73" t="e">
        <x:v>#VALUE!</x:v>
      </x:c>
      <x:c r="L1496" s="68" t="e">
        <x:v>#VALUE!</x:v>
      </x:c>
      <x:c r="M1496" s="73" t="e">
        <x:v>#VALUE!</x:v>
      </x:c>
      <x:c r="N1496" s="159">
        <x:v>0</x:v>
      </x:c>
      <x:c r="O1496" s="106" t="e">
        <x:v>#VALUE!</x:v>
      </x:c>
      <x:c r="P1496" s="73" t="e">
        <x:f t="shared" si="290"/>
        <x:v>#VALUE!</x:v>
      </x:c>
      <x:c r="Q1496" s="68" t="e">
        <x:v>#VALUE!</x:v>
      </x:c>
      <x:c r="R1496" s="73" t="e">
        <x:f t="shared" si="291"/>
        <x:v>#VALUE!</x:v>
      </x:c>
      <x:c r="S1496" s="68" t="e">
        <x:v>#VALUE!</x:v>
      </x:c>
      <x:c r="T1496" s="73" t="e">
        <x:f t="shared" si="292"/>
        <x:v>#VALUE!</x:v>
      </x:c>
      <x:c r="U1496" s="26" t="e">
        <x:v>#VALUE!</x:v>
      </x:c>
      <x:c r="V1496" s="26">
        <x:f t="shared" si="293"/>
        <x:v>0</x:v>
      </x:c>
      <x:c r="W1496" s="73" t="e">
        <x:f t="shared" si="294"/>
        <x:v>#VALUE!</x:v>
      </x:c>
      <x:c r="X1496" s="74" t="e">
        <x:f t="shared" si="295"/>
        <x:v>#VALUE!</x:v>
      </x:c>
      <x:c r="Y1496" s="68" t="e">
        <x:f t="shared" si="296"/>
        <x:v>#VALUE!</x:v>
      </x:c>
      <x:c r="Z1496" s="68" t="e">
        <x:f t="shared" si="297"/>
        <x:v>#VALUE!</x:v>
      </x:c>
    </x:row>
    <x:row r="1497" spans="1:26" s="26" customFormat="1">
      <x:c r="A1497" s="118">
        <x:v>61</x:v>
      </x:c>
      <x:c r="B1497" s="118"/>
      <x:c r="C1497" s="113">
        <x:v>12</x:v>
      </x:c>
      <x:c r="D1497" s="210" t="s">
        <x:v>1382</x:v>
      </x:c>
      <x:c r="E1497" s="210" t="s">
        <x:v>95</x:v>
      </x:c>
      <x:c r="F1497" s="20" t="s">
        <x:v>1383</x:v>
      </x:c>
      <x:c r="G1497" s="158" t="e">
        <x:f t="shared" si="299"/>
        <x:v>#VALUE!</x:v>
      </x:c>
      <x:c r="H1497" s="158">
        <x:f t="shared" si="299"/>
        <x:v>0</x:v>
      </x:c>
      <x:c r="I1497" s="285" t="e">
        <x:f t="shared" si="299"/>
        <x:v>#VALUE!</x:v>
      </x:c>
      <x:c r="J1497" s="106" t="e">
        <x:v>#VALUE!</x:v>
      </x:c>
      <x:c r="K1497" s="73" t="e">
        <x:v>#VALUE!</x:v>
      </x:c>
      <x:c r="L1497" s="68" t="e">
        <x:v>#VALUE!</x:v>
      </x:c>
      <x:c r="M1497" s="73" t="e">
        <x:v>#VALUE!</x:v>
      </x:c>
      <x:c r="N1497" s="159">
        <x:v>0</x:v>
      </x:c>
      <x:c r="O1497" s="106" t="e">
        <x:v>#VALUE!</x:v>
      </x:c>
      <x:c r="P1497" s="73" t="e">
        <x:f t="shared" si="290"/>
        <x:v>#VALUE!</x:v>
      </x:c>
      <x:c r="Q1497" s="68" t="e">
        <x:v>#VALUE!</x:v>
      </x:c>
      <x:c r="R1497" s="73" t="e">
        <x:f t="shared" si="291"/>
        <x:v>#VALUE!</x:v>
      </x:c>
      <x:c r="S1497" s="68" t="e">
        <x:v>#VALUE!</x:v>
      </x:c>
      <x:c r="T1497" s="73" t="e">
        <x:f t="shared" si="292"/>
        <x:v>#VALUE!</x:v>
      </x:c>
      <x:c r="U1497" s="26" t="e">
        <x:v>#VALUE!</x:v>
      </x:c>
      <x:c r="V1497" s="26">
        <x:f t="shared" si="293"/>
        <x:v>0</x:v>
      </x:c>
      <x:c r="W1497" s="73" t="e">
        <x:f t="shared" si="294"/>
        <x:v>#VALUE!</x:v>
      </x:c>
      <x:c r="X1497" s="74" t="e">
        <x:f t="shared" si="295"/>
        <x:v>#VALUE!</x:v>
      </x:c>
      <x:c r="Y1497" s="68" t="e">
        <x:f t="shared" si="296"/>
        <x:v>#VALUE!</x:v>
      </x:c>
      <x:c r="Z1497" s="68" t="e">
        <x:f t="shared" si="297"/>
        <x:v>#VALUE!</x:v>
      </x:c>
    </x:row>
    <x:row r="1498" spans="1:26" s="26" customFormat="1">
      <x:c r="A1498" s="118">
        <x:v>62</x:v>
      </x:c>
      <x:c r="B1498" s="118"/>
      <x:c r="C1498" s="113">
        <x:v>12</x:v>
      </x:c>
      <x:c r="D1498" s="210" t="s">
        <x:v>83</x:v>
      </x:c>
      <x:c r="E1498" s="210" t="s">
        <x:v>84</x:v>
      </x:c>
      <x:c r="F1498" s="20" t="s">
        <x:v>10</x:v>
      </x:c>
      <x:c r="G1498" s="158" t="e">
        <x:f t="shared" si="299"/>
        <x:v>#VALUE!</x:v>
      </x:c>
      <x:c r="H1498" s="158">
        <x:f t="shared" si="299"/>
        <x:v>4127.3905919999997</x:v>
      </x:c>
      <x:c r="I1498" s="285" t="e">
        <x:f t="shared" si="299"/>
        <x:v>#VALUE!</x:v>
      </x:c>
      <x:c r="J1498" s="106" t="e">
        <x:v>#VALUE!</x:v>
      </x:c>
      <x:c r="K1498" s="73" t="e">
        <x:v>#VALUE!</x:v>
      </x:c>
      <x:c r="L1498" s="68" t="e">
        <x:v>#VALUE!</x:v>
      </x:c>
      <x:c r="M1498" s="73" t="e">
        <x:v>#VALUE!</x:v>
      </x:c>
      <x:c r="N1498" s="159">
        <x:v>4127.3905919999997</x:v>
      </x:c>
      <x:c r="O1498" s="106" t="e">
        <x:v>#VALUE!</x:v>
      </x:c>
      <x:c r="P1498" s="73" t="e">
        <x:f t="shared" si="290"/>
        <x:v>#VALUE!</x:v>
      </x:c>
      <x:c r="Q1498" s="68" t="e">
        <x:v>#VALUE!</x:v>
      </x:c>
      <x:c r="R1498" s="73" t="e">
        <x:f t="shared" si="291"/>
        <x:v>#VALUE!</x:v>
      </x:c>
      <x:c r="S1498" s="68" t="e">
        <x:v>#VALUE!</x:v>
      </x:c>
      <x:c r="T1498" s="73" t="e">
        <x:f t="shared" si="292"/>
        <x:v>#VALUE!</x:v>
      </x:c>
      <x:c r="U1498" s="26" t="e">
        <x:v>#VALUE!</x:v>
      </x:c>
      <x:c r="V1498" s="26">
        <x:f t="shared" si="293"/>
        <x:v>4127.3905919999997</x:v>
      </x:c>
      <x:c r="W1498" s="73" t="e">
        <x:f t="shared" si="294"/>
        <x:v>#VALUE!</x:v>
      </x:c>
      <x:c r="X1498" s="74" t="e">
        <x:f t="shared" si="295"/>
        <x:v>#VALUE!</x:v>
      </x:c>
      <x:c r="Y1498" s="68" t="e">
        <x:f t="shared" si="296"/>
        <x:v>#VALUE!</x:v>
      </x:c>
      <x:c r="Z1498" s="68" t="e">
        <x:f t="shared" si="297"/>
        <x:v>#VALUE!</x:v>
      </x:c>
    </x:row>
    <x:row r="1499" spans="1:26" s="26" customFormat="1">
      <x:c r="A1499" s="118">
        <x:v>63</x:v>
      </x:c>
      <x:c r="B1499" s="118"/>
      <x:c r="C1499" s="113">
        <x:v>12</x:v>
      </x:c>
      <x:c r="D1499" s="210" t="s">
        <x:v>94</x:v>
      </x:c>
      <x:c r="E1499" s="210" t="s">
        <x:v>95</x:v>
      </x:c>
      <x:c r="F1499" s="20" t="s">
        <x:v>96</x:v>
      </x:c>
      <x:c r="G1499" s="158" t="e">
        <x:f t="shared" si="299"/>
        <x:v>#VALUE!</x:v>
      </x:c>
      <x:c r="H1499" s="158">
        <x:f t="shared" si="299"/>
        <x:v>4150.7430036000005</x:v>
      </x:c>
      <x:c r="I1499" s="285" t="e">
        <x:f t="shared" si="299"/>
        <x:v>#VALUE!</x:v>
      </x:c>
      <x:c r="J1499" s="106" t="e">
        <x:v>#VALUE!</x:v>
      </x:c>
      <x:c r="K1499" s="73" t="e">
        <x:v>#VALUE!</x:v>
      </x:c>
      <x:c r="L1499" s="68" t="e">
        <x:v>#VALUE!</x:v>
      </x:c>
      <x:c r="M1499" s="73" t="e">
        <x:v>#VALUE!</x:v>
      </x:c>
      <x:c r="N1499" s="159">
        <x:v>4150.7430036000005</x:v>
      </x:c>
      <x:c r="O1499" s="106" t="e">
        <x:v>#VALUE!</x:v>
      </x:c>
      <x:c r="P1499" s="73" t="e">
        <x:f t="shared" si="290"/>
        <x:v>#VALUE!</x:v>
      </x:c>
      <x:c r="Q1499" s="68" t="e">
        <x:v>#VALUE!</x:v>
      </x:c>
      <x:c r="R1499" s="73" t="e">
        <x:f t="shared" si="291"/>
        <x:v>#VALUE!</x:v>
      </x:c>
      <x:c r="S1499" s="68" t="e">
        <x:v>#VALUE!</x:v>
      </x:c>
      <x:c r="T1499" s="73" t="e">
        <x:f t="shared" si="292"/>
        <x:v>#VALUE!</x:v>
      </x:c>
      <x:c r="U1499" s="26" t="e">
        <x:v>#VALUE!</x:v>
      </x:c>
      <x:c r="V1499" s="26">
        <x:f t="shared" si="293"/>
        <x:v>4150.7430036000005</x:v>
      </x:c>
      <x:c r="W1499" s="73" t="e">
        <x:f t="shared" si="294"/>
        <x:v>#VALUE!</x:v>
      </x:c>
      <x:c r="X1499" s="74" t="e">
        <x:f t="shared" si="295"/>
        <x:v>#VALUE!</x:v>
      </x:c>
      <x:c r="Y1499" s="68" t="e">
        <x:f t="shared" si="296"/>
        <x:v>#VALUE!</x:v>
      </x:c>
      <x:c r="Z1499" s="68" t="e">
        <x:f t="shared" si="297"/>
        <x:v>#VALUE!</x:v>
      </x:c>
    </x:row>
    <x:row r="1500" spans="1:26" s="26" customFormat="1">
      <x:c r="A1500" s="118">
        <x:v>64</x:v>
      </x:c>
      <x:c r="B1500" s="118"/>
      <x:c r="C1500" s="113">
        <x:v>12</x:v>
      </x:c>
      <x:c r="D1500" s="210" t="s">
        <x:v>1403</x:v>
      </x:c>
      <x:c r="E1500" s="210" t="s">
        <x:v>84</x:v>
      </x:c>
      <x:c r="F1500" s="20" t="s">
        <x:v>10</x:v>
      </x:c>
      <x:c r="G1500" s="158" t="e">
        <x:f t="shared" si="299"/>
        <x:v>#VALUE!</x:v>
      </x:c>
      <x:c r="H1500" s="158">
        <x:f t="shared" si="299"/>
        <x:v>0</x:v>
      </x:c>
      <x:c r="I1500" s="285" t="e">
        <x:f t="shared" si="299"/>
        <x:v>#VALUE!</x:v>
      </x:c>
      <x:c r="J1500" s="106" t="e">
        <x:v>#VALUE!</x:v>
      </x:c>
      <x:c r="K1500" s="73" t="e">
        <x:v>#VALUE!</x:v>
      </x:c>
      <x:c r="L1500" s="68" t="e">
        <x:v>#VALUE!</x:v>
      </x:c>
      <x:c r="M1500" s="73" t="e">
        <x:v>#VALUE!</x:v>
      </x:c>
      <x:c r="N1500" s="159">
        <x:v>0</x:v>
      </x:c>
      <x:c r="O1500" s="106" t="e">
        <x:v>#VALUE!</x:v>
      </x:c>
      <x:c r="P1500" s="73" t="e">
        <x:f t="shared" si="290"/>
        <x:v>#VALUE!</x:v>
      </x:c>
      <x:c r="Q1500" s="68" t="e">
        <x:v>#VALUE!</x:v>
      </x:c>
      <x:c r="R1500" s="73" t="e">
        <x:f t="shared" si="291"/>
        <x:v>#VALUE!</x:v>
      </x:c>
      <x:c r="S1500" s="68" t="e">
        <x:v>#VALUE!</x:v>
      </x:c>
      <x:c r="T1500" s="73" t="e">
        <x:f t="shared" si="292"/>
        <x:v>#VALUE!</x:v>
      </x:c>
      <x:c r="U1500" s="26" t="e">
        <x:v>#VALUE!</x:v>
      </x:c>
      <x:c r="V1500" s="26">
        <x:f t="shared" si="293"/>
        <x:v>0</x:v>
      </x:c>
      <x:c r="W1500" s="73" t="e">
        <x:f t="shared" si="294"/>
        <x:v>#VALUE!</x:v>
      </x:c>
      <x:c r="X1500" s="74" t="e">
        <x:f t="shared" si="295"/>
        <x:v>#VALUE!</x:v>
      </x:c>
      <x:c r="Y1500" s="68" t="e">
        <x:f t="shared" si="296"/>
        <x:v>#VALUE!</x:v>
      </x:c>
      <x:c r="Z1500" s="68" t="e">
        <x:f t="shared" si="297"/>
        <x:v>#VALUE!</x:v>
      </x:c>
    </x:row>
    <x:row r="1501" spans="1:26" s="26" customFormat="1">
      <x:c r="A1501" s="118">
        <x:v>65</x:v>
      </x:c>
      <x:c r="B1501" s="118"/>
      <x:c r="C1501" s="113">
        <x:v>12</x:v>
      </x:c>
      <x:c r="D1501" s="210" t="s">
        <x:v>1438</x:v>
      </x:c>
      <x:c r="E1501" s="210" t="s">
        <x:v>84</x:v>
      </x:c>
      <x:c r="F1501" s="20" t="s">
        <x:v>10</x:v>
      </x:c>
      <x:c r="G1501" s="158" t="e">
        <x:f t="shared" si="299"/>
        <x:v>#VALUE!</x:v>
      </x:c>
      <x:c r="H1501" s="158">
        <x:f t="shared" si="299"/>
        <x:v>0</x:v>
      </x:c>
      <x:c r="I1501" s="285" t="e">
        <x:f t="shared" si="299"/>
        <x:v>#VALUE!</x:v>
      </x:c>
      <x:c r="J1501" s="106" t="e">
        <x:v>#VALUE!</x:v>
      </x:c>
      <x:c r="K1501" s="73" t="e">
        <x:v>#VALUE!</x:v>
      </x:c>
      <x:c r="L1501" s="68" t="e">
        <x:v>#VALUE!</x:v>
      </x:c>
      <x:c r="M1501" s="73" t="e">
        <x:v>#VALUE!</x:v>
      </x:c>
      <x:c r="N1501" s="159">
        <x:v>0</x:v>
      </x:c>
      <x:c r="O1501" s="106" t="e">
        <x:v>#VALUE!</x:v>
      </x:c>
      <x:c r="P1501" s="73" t="e">
        <x:f t="shared" ref="P1501:P1564" si="300">+IF(O1501&lt;&gt;0,O1501*N1501,)</x:f>
        <x:v>#VALUE!</x:v>
      </x:c>
      <x:c r="Q1501" s="68" t="e">
        <x:v>#VALUE!</x:v>
      </x:c>
      <x:c r="R1501" s="73" t="e">
        <x:f t="shared" ref="R1501:R1564" si="301">+IF(Q1501&lt;&gt;0,Q1501*N1501,)</x:f>
        <x:v>#VALUE!</x:v>
      </x:c>
      <x:c r="S1501" s="68" t="e">
        <x:v>#VALUE!</x:v>
      </x:c>
      <x:c r="T1501" s="73" t="e">
        <x:f t="shared" ref="T1501:T1564" si="302">+IF(S1501&lt;&gt;0,S1501*N1501,)</x:f>
        <x:v>#VALUE!</x:v>
      </x:c>
      <x:c r="U1501" s="26" t="e">
        <x:v>#VALUE!</x:v>
      </x:c>
      <x:c r="V1501" s="26">
        <x:f t="shared" ref="V1501:V1564" si="303">+N1501</x:f>
        <x:v>0</x:v>
      </x:c>
      <x:c r="W1501" s="73" t="e">
        <x:f t="shared" ref="W1501:W1564" si="304">+IF(U1501&lt;&gt;0,U1501*N1501,)</x:f>
        <x:v>#VALUE!</x:v>
      </x:c>
      <x:c r="X1501" s="74" t="e">
        <x:f t="shared" ref="X1501:X1564" si="305">+I1501+K1501-P1501-R1501-W1501-T1501</x:f>
        <x:v>#VALUE!</x:v>
      </x:c>
      <x:c r="Y1501" s="68" t="e">
        <x:f t="shared" ref="Y1501:Y1564" si="306">+G1501+J1501+L1501-O1501-Q1501-S1501</x:f>
        <x:v>#VALUE!</x:v>
      </x:c>
      <x:c r="Z1501" s="68" t="e">
        <x:f t="shared" ref="Z1501:Z1564" si="307">+U1501-Y1501</x:f>
        <x:v>#VALUE!</x:v>
      </x:c>
    </x:row>
    <x:row r="1502" spans="1:26" s="26" customFormat="1">
      <x:c r="A1502" s="118">
        <x:v>66</x:v>
      </x:c>
      <x:c r="B1502" s="118"/>
      <x:c r="C1502" s="113">
        <x:v>12</x:v>
      </x:c>
      <x:c r="D1502" s="210" t="s">
        <x:v>1629</x:v>
      </x:c>
      <x:c r="E1502" s="210" t="s">
        <x:v>95</x:v>
      </x:c>
      <x:c r="F1502" s="20" t="s">
        <x:v>1630</x:v>
      </x:c>
      <x:c r="G1502" s="158" t="e">
        <x:f t="shared" si="299"/>
        <x:v>#VALUE!</x:v>
      </x:c>
      <x:c r="H1502" s="158">
        <x:f t="shared" si="299"/>
        <x:v>0</x:v>
      </x:c>
      <x:c r="I1502" s="285" t="e">
        <x:f t="shared" si="299"/>
        <x:v>#VALUE!</x:v>
      </x:c>
      <x:c r="J1502" s="106" t="e">
        <x:v>#VALUE!</x:v>
      </x:c>
      <x:c r="K1502" s="73" t="e">
        <x:v>#VALUE!</x:v>
      </x:c>
      <x:c r="L1502" s="68" t="e">
        <x:v>#VALUE!</x:v>
      </x:c>
      <x:c r="M1502" s="73" t="e">
        <x:v>#VALUE!</x:v>
      </x:c>
      <x:c r="N1502" s="159">
        <x:v>0</x:v>
      </x:c>
      <x:c r="O1502" s="106" t="e">
        <x:v>#VALUE!</x:v>
      </x:c>
      <x:c r="P1502" s="73" t="e">
        <x:f t="shared" si="300"/>
        <x:v>#VALUE!</x:v>
      </x:c>
      <x:c r="Q1502" s="68" t="e">
        <x:v>#VALUE!</x:v>
      </x:c>
      <x:c r="R1502" s="73" t="e">
        <x:f t="shared" si="301"/>
        <x:v>#VALUE!</x:v>
      </x:c>
      <x:c r="S1502" s="68" t="e">
        <x:v>#VALUE!</x:v>
      </x:c>
      <x:c r="T1502" s="73" t="e">
        <x:f t="shared" si="302"/>
        <x:v>#VALUE!</x:v>
      </x:c>
      <x:c r="U1502" s="26" t="e">
        <x:v>#VALUE!</x:v>
      </x:c>
      <x:c r="V1502" s="26">
        <x:f t="shared" si="303"/>
        <x:v>0</x:v>
      </x:c>
      <x:c r="W1502" s="73" t="e">
        <x:f t="shared" si="304"/>
        <x:v>#VALUE!</x:v>
      </x:c>
      <x:c r="X1502" s="74" t="e">
        <x:f t="shared" si="305"/>
        <x:v>#VALUE!</x:v>
      </x:c>
      <x:c r="Y1502" s="68" t="e">
        <x:f t="shared" si="306"/>
        <x:v>#VALUE!</x:v>
      </x:c>
      <x:c r="Z1502" s="68" t="e">
        <x:f t="shared" si="307"/>
        <x:v>#VALUE!</x:v>
      </x:c>
    </x:row>
    <x:row r="1503" spans="1:26" s="26" customFormat="1">
      <x:c r="A1503" s="118">
        <x:v>67</x:v>
      </x:c>
      <x:c r="B1503" s="118"/>
      <x:c r="C1503" s="113">
        <x:v>12</x:v>
      </x:c>
      <x:c r="D1503" s="210" t="s">
        <x:v>1717</x:v>
      </x:c>
      <x:c r="E1503" s="210" t="s">
        <x:v>95</x:v>
      </x:c>
      <x:c r="F1503" s="20" t="s">
        <x:v>1718</x:v>
      </x:c>
      <x:c r="G1503" s="158" t="e">
        <x:f t="shared" si="299"/>
        <x:v>#VALUE!</x:v>
      </x:c>
      <x:c r="H1503" s="158">
        <x:f t="shared" si="299"/>
        <x:v>0</x:v>
      </x:c>
      <x:c r="I1503" s="285" t="e">
        <x:f t="shared" si="299"/>
        <x:v>#VALUE!</x:v>
      </x:c>
      <x:c r="J1503" s="106" t="e">
        <x:v>#VALUE!</x:v>
      </x:c>
      <x:c r="K1503" s="73" t="e">
        <x:v>#VALUE!</x:v>
      </x:c>
      <x:c r="L1503" s="68" t="e">
        <x:v>#VALUE!</x:v>
      </x:c>
      <x:c r="M1503" s="73" t="e">
        <x:v>#VALUE!</x:v>
      </x:c>
      <x:c r="N1503" s="159">
        <x:v>0</x:v>
      </x:c>
      <x:c r="O1503" s="106" t="e">
        <x:v>#VALUE!</x:v>
      </x:c>
      <x:c r="P1503" s="73" t="e">
        <x:f t="shared" si="300"/>
        <x:v>#VALUE!</x:v>
      </x:c>
      <x:c r="Q1503" s="68" t="e">
        <x:v>#VALUE!</x:v>
      </x:c>
      <x:c r="R1503" s="73" t="e">
        <x:f t="shared" si="301"/>
        <x:v>#VALUE!</x:v>
      </x:c>
      <x:c r="S1503" s="68" t="e">
        <x:v>#VALUE!</x:v>
      </x:c>
      <x:c r="T1503" s="73" t="e">
        <x:f t="shared" si="302"/>
        <x:v>#VALUE!</x:v>
      </x:c>
      <x:c r="U1503" s="26" t="e">
        <x:v>#VALUE!</x:v>
      </x:c>
      <x:c r="V1503" s="26">
        <x:f t="shared" si="303"/>
        <x:v>0</x:v>
      </x:c>
      <x:c r="W1503" s="73" t="e">
        <x:f t="shared" si="304"/>
        <x:v>#VALUE!</x:v>
      </x:c>
      <x:c r="X1503" s="74" t="e">
        <x:f t="shared" si="305"/>
        <x:v>#VALUE!</x:v>
      </x:c>
      <x:c r="Y1503" s="68" t="e">
        <x:f t="shared" si="306"/>
        <x:v>#VALUE!</x:v>
      </x:c>
      <x:c r="Z1503" s="68" t="e">
        <x:f t="shared" si="307"/>
        <x:v>#VALUE!</x:v>
      </x:c>
    </x:row>
    <x:row r="1504" spans="1:26" s="26" customFormat="1">
      <x:c r="A1504" s="118">
        <x:v>68</x:v>
      </x:c>
      <x:c r="B1504" s="118"/>
      <x:c r="C1504" s="113">
        <x:v>12</x:v>
      </x:c>
      <x:c r="D1504" s="210" t="s">
        <x:v>1625</x:v>
      </x:c>
      <x:c r="E1504" s="210" t="s">
        <x:v>95</x:v>
      </x:c>
      <x:c r="F1504" s="20" t="s">
        <x:v>1626</x:v>
      </x:c>
      <x:c r="G1504" s="158" t="e">
        <x:f t="shared" si="299"/>
        <x:v>#VALUE!</x:v>
      </x:c>
      <x:c r="H1504" s="158">
        <x:f t="shared" si="299"/>
        <x:v>0</x:v>
      </x:c>
      <x:c r="I1504" s="285" t="e">
        <x:f t="shared" si="299"/>
        <x:v>#VALUE!</x:v>
      </x:c>
      <x:c r="J1504" s="106" t="e">
        <x:v>#VALUE!</x:v>
      </x:c>
      <x:c r="K1504" s="73" t="e">
        <x:v>#VALUE!</x:v>
      </x:c>
      <x:c r="L1504" s="68" t="e">
        <x:v>#VALUE!</x:v>
      </x:c>
      <x:c r="M1504" s="73" t="e">
        <x:v>#VALUE!</x:v>
      </x:c>
      <x:c r="N1504" s="159">
        <x:v>0</x:v>
      </x:c>
      <x:c r="O1504" s="106" t="e">
        <x:v>#VALUE!</x:v>
      </x:c>
      <x:c r="P1504" s="73" t="e">
        <x:f t="shared" si="300"/>
        <x:v>#VALUE!</x:v>
      </x:c>
      <x:c r="Q1504" s="68" t="e">
        <x:v>#VALUE!</x:v>
      </x:c>
      <x:c r="R1504" s="73" t="e">
        <x:f t="shared" si="301"/>
        <x:v>#VALUE!</x:v>
      </x:c>
      <x:c r="S1504" s="68" t="e">
        <x:v>#VALUE!</x:v>
      </x:c>
      <x:c r="T1504" s="73" t="e">
        <x:f t="shared" si="302"/>
        <x:v>#VALUE!</x:v>
      </x:c>
      <x:c r="U1504" s="26" t="e">
        <x:v>#VALUE!</x:v>
      </x:c>
      <x:c r="V1504" s="26">
        <x:f t="shared" si="303"/>
        <x:v>0</x:v>
      </x:c>
      <x:c r="W1504" s="73" t="e">
        <x:f t="shared" si="304"/>
        <x:v>#VALUE!</x:v>
      </x:c>
      <x:c r="X1504" s="74" t="e">
        <x:f t="shared" si="305"/>
        <x:v>#VALUE!</x:v>
      </x:c>
      <x:c r="Y1504" s="68" t="e">
        <x:f t="shared" si="306"/>
        <x:v>#VALUE!</x:v>
      </x:c>
      <x:c r="Z1504" s="68" t="e">
        <x:f t="shared" si="307"/>
        <x:v>#VALUE!</x:v>
      </x:c>
    </x:row>
    <x:row r="1505" spans="1:26" s="26" customFormat="1">
      <x:c r="A1505" s="118">
        <x:v>69</x:v>
      </x:c>
      <x:c r="B1505" s="118"/>
      <x:c r="C1505" s="113">
        <x:v>12</x:v>
      </x:c>
      <x:c r="D1505" s="210" t="s">
        <x:v>1635</x:v>
      </x:c>
      <x:c r="E1505" s="210" t="s">
        <x:v>95</x:v>
      </x:c>
      <x:c r="F1505" s="20" t="s">
        <x:v>1626</x:v>
      </x:c>
      <x:c r="G1505" s="158" t="e">
        <x:f t="shared" si="299"/>
        <x:v>#VALUE!</x:v>
      </x:c>
      <x:c r="H1505" s="158">
        <x:f t="shared" si="299"/>
        <x:v>0</x:v>
      </x:c>
      <x:c r="I1505" s="285" t="e">
        <x:f t="shared" si="299"/>
        <x:v>#VALUE!</x:v>
      </x:c>
      <x:c r="J1505" s="106" t="e">
        <x:v>#VALUE!</x:v>
      </x:c>
      <x:c r="K1505" s="73" t="e">
        <x:v>#VALUE!</x:v>
      </x:c>
      <x:c r="L1505" s="68" t="e">
        <x:v>#VALUE!</x:v>
      </x:c>
      <x:c r="M1505" s="73" t="e">
        <x:v>#VALUE!</x:v>
      </x:c>
      <x:c r="N1505" s="159">
        <x:v>0</x:v>
      </x:c>
      <x:c r="O1505" s="106" t="e">
        <x:v>#VALUE!</x:v>
      </x:c>
      <x:c r="P1505" s="73" t="e">
        <x:f t="shared" si="300"/>
        <x:v>#VALUE!</x:v>
      </x:c>
      <x:c r="Q1505" s="68" t="e">
        <x:v>#VALUE!</x:v>
      </x:c>
      <x:c r="R1505" s="73" t="e">
        <x:f t="shared" si="301"/>
        <x:v>#VALUE!</x:v>
      </x:c>
      <x:c r="S1505" s="68" t="e">
        <x:v>#VALUE!</x:v>
      </x:c>
      <x:c r="T1505" s="73" t="e">
        <x:f t="shared" si="302"/>
        <x:v>#VALUE!</x:v>
      </x:c>
      <x:c r="U1505" s="26" t="e">
        <x:v>#VALUE!</x:v>
      </x:c>
      <x:c r="V1505" s="26">
        <x:f t="shared" si="303"/>
        <x:v>0</x:v>
      </x:c>
      <x:c r="W1505" s="73" t="e">
        <x:f t="shared" si="304"/>
        <x:v>#VALUE!</x:v>
      </x:c>
      <x:c r="X1505" s="74" t="e">
        <x:f t="shared" si="305"/>
        <x:v>#VALUE!</x:v>
      </x:c>
      <x:c r="Y1505" s="68" t="e">
        <x:f t="shared" si="306"/>
        <x:v>#VALUE!</x:v>
      </x:c>
      <x:c r="Z1505" s="68" t="e">
        <x:f t="shared" si="307"/>
        <x:v>#VALUE!</x:v>
      </x:c>
    </x:row>
    <x:row r="1506" spans="1:26" s="26" customFormat="1">
      <x:c r="A1506" s="118">
        <x:v>70</x:v>
      </x:c>
      <x:c r="B1506" s="118"/>
      <x:c r="C1506" s="113">
        <x:v>12</x:v>
      </x:c>
      <x:c r="D1506" s="210" t="s">
        <x:v>1627</x:v>
      </x:c>
      <x:c r="E1506" s="210" t="s">
        <x:v>95</x:v>
      </x:c>
      <x:c r="F1506" s="20" t="s">
        <x:v>1628</x:v>
      </x:c>
      <x:c r="G1506" s="158" t="e">
        <x:f t="shared" si="299"/>
        <x:v>#VALUE!</x:v>
      </x:c>
      <x:c r="H1506" s="158">
        <x:f t="shared" si="299"/>
        <x:v>0</x:v>
      </x:c>
      <x:c r="I1506" s="285" t="e">
        <x:f t="shared" si="299"/>
        <x:v>#VALUE!</x:v>
      </x:c>
      <x:c r="J1506" s="106" t="e">
        <x:v>#VALUE!</x:v>
      </x:c>
      <x:c r="K1506" s="73" t="e">
        <x:v>#VALUE!</x:v>
      </x:c>
      <x:c r="L1506" s="68" t="e">
        <x:v>#VALUE!</x:v>
      </x:c>
      <x:c r="M1506" s="73" t="e">
        <x:v>#VALUE!</x:v>
      </x:c>
      <x:c r="N1506" s="159">
        <x:v>0</x:v>
      </x:c>
      <x:c r="O1506" s="106" t="e">
        <x:v>#VALUE!</x:v>
      </x:c>
      <x:c r="P1506" s="73" t="e">
        <x:f t="shared" si="300"/>
        <x:v>#VALUE!</x:v>
      </x:c>
      <x:c r="Q1506" s="68" t="e">
        <x:v>#VALUE!</x:v>
      </x:c>
      <x:c r="R1506" s="73" t="e">
        <x:f t="shared" si="301"/>
        <x:v>#VALUE!</x:v>
      </x:c>
      <x:c r="S1506" s="68" t="e">
        <x:v>#VALUE!</x:v>
      </x:c>
      <x:c r="T1506" s="73" t="e">
        <x:f t="shared" si="302"/>
        <x:v>#VALUE!</x:v>
      </x:c>
      <x:c r="U1506" s="26" t="e">
        <x:v>#VALUE!</x:v>
      </x:c>
      <x:c r="V1506" s="26">
        <x:f t="shared" si="303"/>
        <x:v>0</x:v>
      </x:c>
      <x:c r="W1506" s="73" t="e">
        <x:f t="shared" si="304"/>
        <x:v>#VALUE!</x:v>
      </x:c>
      <x:c r="X1506" s="74" t="e">
        <x:f t="shared" si="305"/>
        <x:v>#VALUE!</x:v>
      </x:c>
      <x:c r="Y1506" s="68" t="e">
        <x:f t="shared" si="306"/>
        <x:v>#VALUE!</x:v>
      </x:c>
      <x:c r="Z1506" s="68" t="e">
        <x:f t="shared" si="307"/>
        <x:v>#VALUE!</x:v>
      </x:c>
    </x:row>
    <x:row r="1507" spans="1:26" s="26" customFormat="1">
      <x:c r="A1507" s="118">
        <x:v>71</x:v>
      </x:c>
      <x:c r="B1507" s="118"/>
      <x:c r="C1507" s="113">
        <x:v>12</x:v>
      </x:c>
      <x:c r="D1507" s="210" t="s">
        <x:v>1636</x:v>
      </x:c>
      <x:c r="E1507" s="210" t="s">
        <x:v>95</x:v>
      </x:c>
      <x:c r="F1507" s="20" t="s">
        <x:v>1628</x:v>
      </x:c>
      <x:c r="G1507" s="158" t="e">
        <x:f t="shared" si="299"/>
        <x:v>#VALUE!</x:v>
      </x:c>
      <x:c r="H1507" s="158">
        <x:f t="shared" si="299"/>
        <x:v>0</x:v>
      </x:c>
      <x:c r="I1507" s="285" t="e">
        <x:f t="shared" si="299"/>
        <x:v>#VALUE!</x:v>
      </x:c>
      <x:c r="J1507" s="106" t="e">
        <x:v>#VALUE!</x:v>
      </x:c>
      <x:c r="K1507" s="73" t="e">
        <x:v>#VALUE!</x:v>
      </x:c>
      <x:c r="L1507" s="68" t="e">
        <x:v>#VALUE!</x:v>
      </x:c>
      <x:c r="M1507" s="73" t="e">
        <x:v>#VALUE!</x:v>
      </x:c>
      <x:c r="N1507" s="159">
        <x:v>0</x:v>
      </x:c>
      <x:c r="O1507" s="106" t="e">
        <x:v>#VALUE!</x:v>
      </x:c>
      <x:c r="P1507" s="73" t="e">
        <x:f t="shared" si="300"/>
        <x:v>#VALUE!</x:v>
      </x:c>
      <x:c r="Q1507" s="68" t="e">
        <x:v>#VALUE!</x:v>
      </x:c>
      <x:c r="R1507" s="73" t="e">
        <x:f t="shared" si="301"/>
        <x:v>#VALUE!</x:v>
      </x:c>
      <x:c r="S1507" s="68" t="e">
        <x:v>#VALUE!</x:v>
      </x:c>
      <x:c r="T1507" s="73" t="e">
        <x:f t="shared" si="302"/>
        <x:v>#VALUE!</x:v>
      </x:c>
      <x:c r="U1507" s="26" t="e">
        <x:v>#VALUE!</x:v>
      </x:c>
      <x:c r="V1507" s="26">
        <x:f t="shared" si="303"/>
        <x:v>0</x:v>
      </x:c>
      <x:c r="W1507" s="73" t="e">
        <x:f t="shared" si="304"/>
        <x:v>#VALUE!</x:v>
      </x:c>
      <x:c r="X1507" s="74" t="e">
        <x:f t="shared" si="305"/>
        <x:v>#VALUE!</x:v>
      </x:c>
      <x:c r="Y1507" s="68" t="e">
        <x:f t="shared" si="306"/>
        <x:v>#VALUE!</x:v>
      </x:c>
      <x:c r="Z1507" s="68" t="e">
        <x:f t="shared" si="307"/>
        <x:v>#VALUE!</x:v>
      </x:c>
    </x:row>
    <x:row r="1508" spans="1:26" s="26" customFormat="1">
      <x:c r="A1508" s="118">
        <x:v>72</x:v>
      </x:c>
      <x:c r="B1508" s="118"/>
      <x:c r="C1508" s="113">
        <x:v>12</x:v>
      </x:c>
      <x:c r="D1508" s="210" t="s">
        <x:v>1425</x:v>
      </x:c>
      <x:c r="E1508" s="210" t="s">
        <x:v>1445</x:v>
      </x:c>
      <x:c r="F1508" s="20" t="s">
        <x:v>10</x:v>
      </x:c>
      <x:c r="G1508" s="158" t="e">
        <x:f t="shared" si="299"/>
        <x:v>#VALUE!</x:v>
      </x:c>
      <x:c r="H1508" s="158">
        <x:f t="shared" si="299"/>
        <x:v>0</x:v>
      </x:c>
      <x:c r="I1508" s="285" t="e">
        <x:f t="shared" si="299"/>
        <x:v>#VALUE!</x:v>
      </x:c>
      <x:c r="J1508" s="106" t="e">
        <x:v>#VALUE!</x:v>
      </x:c>
      <x:c r="K1508" s="73" t="e">
        <x:v>#VALUE!</x:v>
      </x:c>
      <x:c r="L1508" s="68" t="e">
        <x:v>#VALUE!</x:v>
      </x:c>
      <x:c r="M1508" s="73" t="e">
        <x:v>#VALUE!</x:v>
      </x:c>
      <x:c r="N1508" s="159">
        <x:v>0</x:v>
      </x:c>
      <x:c r="O1508" s="106" t="e">
        <x:v>#VALUE!</x:v>
      </x:c>
      <x:c r="P1508" s="73" t="e">
        <x:f t="shared" si="300"/>
        <x:v>#VALUE!</x:v>
      </x:c>
      <x:c r="Q1508" s="68" t="e">
        <x:v>#VALUE!</x:v>
      </x:c>
      <x:c r="R1508" s="73" t="e">
        <x:f t="shared" si="301"/>
        <x:v>#VALUE!</x:v>
      </x:c>
      <x:c r="S1508" s="68" t="e">
        <x:v>#VALUE!</x:v>
      </x:c>
      <x:c r="T1508" s="73" t="e">
        <x:f t="shared" si="302"/>
        <x:v>#VALUE!</x:v>
      </x:c>
      <x:c r="U1508" s="26" t="e">
        <x:v>#VALUE!</x:v>
      </x:c>
      <x:c r="V1508" s="26">
        <x:f t="shared" si="303"/>
        <x:v>0</x:v>
      </x:c>
      <x:c r="W1508" s="73" t="e">
        <x:f t="shared" si="304"/>
        <x:v>#VALUE!</x:v>
      </x:c>
      <x:c r="X1508" s="74" t="e">
        <x:f t="shared" si="305"/>
        <x:v>#VALUE!</x:v>
      </x:c>
      <x:c r="Y1508" s="68" t="e">
        <x:f t="shared" si="306"/>
        <x:v>#VALUE!</x:v>
      </x:c>
      <x:c r="Z1508" s="68" t="e">
        <x:f t="shared" si="307"/>
        <x:v>#VALUE!</x:v>
      </x:c>
    </x:row>
    <x:row r="1509" spans="1:26" s="26" customFormat="1">
      <x:c r="A1509" s="118">
        <x:v>73</x:v>
      </x:c>
      <x:c r="B1509" s="118"/>
      <x:c r="C1509" s="113">
        <x:v>12</x:v>
      </x:c>
      <x:c r="D1509" s="210" t="s">
        <x:v>1436</x:v>
      </x:c>
      <x:c r="E1509" s="210" t="s">
        <x:v>1445</x:v>
      </x:c>
      <x:c r="F1509" s="20" t="s">
        <x:v>10</x:v>
      </x:c>
      <x:c r="G1509" s="158" t="e">
        <x:f t="shared" si="299"/>
        <x:v>#VALUE!</x:v>
      </x:c>
      <x:c r="H1509" s="158">
        <x:f t="shared" si="299"/>
        <x:v>0</x:v>
      </x:c>
      <x:c r="I1509" s="285" t="e">
        <x:f t="shared" si="299"/>
        <x:v>#VALUE!</x:v>
      </x:c>
      <x:c r="J1509" s="106" t="e">
        <x:v>#VALUE!</x:v>
      </x:c>
      <x:c r="K1509" s="73" t="e">
        <x:v>#VALUE!</x:v>
      </x:c>
      <x:c r="L1509" s="68" t="e">
        <x:v>#VALUE!</x:v>
      </x:c>
      <x:c r="M1509" s="73" t="e">
        <x:v>#VALUE!</x:v>
      </x:c>
      <x:c r="N1509" s="159">
        <x:v>0</x:v>
      </x:c>
      <x:c r="O1509" s="106" t="e">
        <x:v>#VALUE!</x:v>
      </x:c>
      <x:c r="P1509" s="73" t="e">
        <x:f t="shared" si="300"/>
        <x:v>#VALUE!</x:v>
      </x:c>
      <x:c r="Q1509" s="68" t="e">
        <x:v>#VALUE!</x:v>
      </x:c>
      <x:c r="R1509" s="73" t="e">
        <x:f t="shared" si="301"/>
        <x:v>#VALUE!</x:v>
      </x:c>
      <x:c r="S1509" s="68" t="e">
        <x:v>#VALUE!</x:v>
      </x:c>
      <x:c r="T1509" s="73" t="e">
        <x:f t="shared" si="302"/>
        <x:v>#VALUE!</x:v>
      </x:c>
      <x:c r="U1509" s="26" t="e">
        <x:v>#VALUE!</x:v>
      </x:c>
      <x:c r="V1509" s="26">
        <x:f t="shared" si="303"/>
        <x:v>0</x:v>
      </x:c>
      <x:c r="W1509" s="73" t="e">
        <x:f t="shared" si="304"/>
        <x:v>#VALUE!</x:v>
      </x:c>
      <x:c r="X1509" s="74" t="e">
        <x:f t="shared" si="305"/>
        <x:v>#VALUE!</x:v>
      </x:c>
      <x:c r="Y1509" s="68" t="e">
        <x:f t="shared" si="306"/>
        <x:v>#VALUE!</x:v>
      </x:c>
      <x:c r="Z1509" s="68" t="e">
        <x:f t="shared" si="307"/>
        <x:v>#VALUE!</x:v>
      </x:c>
    </x:row>
    <x:row r="1510" spans="1:26" s="26" customFormat="1">
      <x:c r="A1510" s="118">
        <x:v>74</x:v>
      </x:c>
      <x:c r="B1510" s="118"/>
      <x:c r="C1510" s="113">
        <x:v>12</x:v>
      </x:c>
      <x:c r="D1510" s="210" t="s">
        <x:v>1634</x:v>
      </x:c>
      <x:c r="E1510" s="210" t="s">
        <x:v>95</x:v>
      </x:c>
      <x:c r="F1510" s="20" t="s">
        <x:v>1437</x:v>
      </x:c>
      <x:c r="G1510" s="158" t="e">
        <x:f t="shared" si="299"/>
        <x:v>#VALUE!</x:v>
      </x:c>
      <x:c r="H1510" s="158">
        <x:f t="shared" si="299"/>
        <x:v>0</x:v>
      </x:c>
      <x:c r="I1510" s="285" t="e">
        <x:f t="shared" si="299"/>
        <x:v>#VALUE!</x:v>
      </x:c>
      <x:c r="J1510" s="106" t="e">
        <x:v>#VALUE!</x:v>
      </x:c>
      <x:c r="K1510" s="73" t="e">
        <x:v>#VALUE!</x:v>
      </x:c>
      <x:c r="L1510" s="68" t="e">
        <x:v>#VALUE!</x:v>
      </x:c>
      <x:c r="M1510" s="73" t="e">
        <x:v>#VALUE!</x:v>
      </x:c>
      <x:c r="N1510" s="159">
        <x:v>0</x:v>
      </x:c>
      <x:c r="O1510" s="106" t="e">
        <x:v>#VALUE!</x:v>
      </x:c>
      <x:c r="P1510" s="73" t="e">
        <x:f t="shared" si="300"/>
        <x:v>#VALUE!</x:v>
      </x:c>
      <x:c r="Q1510" s="68" t="e">
        <x:v>#VALUE!</x:v>
      </x:c>
      <x:c r="R1510" s="73" t="e">
        <x:f t="shared" si="301"/>
        <x:v>#VALUE!</x:v>
      </x:c>
      <x:c r="S1510" s="68" t="e">
        <x:v>#VALUE!</x:v>
      </x:c>
      <x:c r="T1510" s="73" t="e">
        <x:f t="shared" si="302"/>
        <x:v>#VALUE!</x:v>
      </x:c>
      <x:c r="U1510" s="26" t="e">
        <x:v>#VALUE!</x:v>
      </x:c>
      <x:c r="V1510" s="26">
        <x:f t="shared" si="303"/>
        <x:v>0</x:v>
      </x:c>
      <x:c r="W1510" s="73" t="e">
        <x:f t="shared" si="304"/>
        <x:v>#VALUE!</x:v>
      </x:c>
      <x:c r="X1510" s="74" t="e">
        <x:f t="shared" si="305"/>
        <x:v>#VALUE!</x:v>
      </x:c>
      <x:c r="Y1510" s="68" t="e">
        <x:f t="shared" si="306"/>
        <x:v>#VALUE!</x:v>
      </x:c>
      <x:c r="Z1510" s="68" t="e">
        <x:f t="shared" si="307"/>
        <x:v>#VALUE!</x:v>
      </x:c>
    </x:row>
    <x:row r="1511" spans="1:26" s="26" customFormat="1">
      <x:c r="A1511" s="118">
        <x:v>75</x:v>
      </x:c>
      <x:c r="B1511" s="118"/>
      <x:c r="C1511" s="113">
        <x:v>12</x:v>
      </x:c>
      <x:c r="D1511" s="210" t="s">
        <x:v>1616</x:v>
      </x:c>
      <x:c r="E1511" s="210" t="s">
        <x:v>95</x:v>
      </x:c>
      <x:c r="F1511" s="20" t="s">
        <x:v>1617</x:v>
      </x:c>
      <x:c r="G1511" s="158" t="e">
        <x:f t="shared" si="299"/>
        <x:v>#VALUE!</x:v>
      </x:c>
      <x:c r="H1511" s="158">
        <x:f t="shared" si="299"/>
        <x:v>0</x:v>
      </x:c>
      <x:c r="I1511" s="285" t="e">
        <x:f t="shared" si="299"/>
        <x:v>#VALUE!</x:v>
      </x:c>
      <x:c r="J1511" s="106" t="e">
        <x:v>#VALUE!</x:v>
      </x:c>
      <x:c r="K1511" s="73" t="e">
        <x:v>#VALUE!</x:v>
      </x:c>
      <x:c r="L1511" s="68" t="e">
        <x:v>#VALUE!</x:v>
      </x:c>
      <x:c r="M1511" s="73" t="e">
        <x:v>#VALUE!</x:v>
      </x:c>
      <x:c r="N1511" s="159">
        <x:v>0</x:v>
      </x:c>
      <x:c r="O1511" s="106" t="e">
        <x:v>#VALUE!</x:v>
      </x:c>
      <x:c r="P1511" s="73" t="e">
        <x:f t="shared" si="300"/>
        <x:v>#VALUE!</x:v>
      </x:c>
      <x:c r="Q1511" s="68" t="e">
        <x:v>#VALUE!</x:v>
      </x:c>
      <x:c r="R1511" s="73" t="e">
        <x:f t="shared" si="301"/>
        <x:v>#VALUE!</x:v>
      </x:c>
      <x:c r="S1511" s="68" t="e">
        <x:v>#VALUE!</x:v>
      </x:c>
      <x:c r="T1511" s="73" t="e">
        <x:f t="shared" si="302"/>
        <x:v>#VALUE!</x:v>
      </x:c>
      <x:c r="U1511" s="26" t="e">
        <x:v>#VALUE!</x:v>
      </x:c>
      <x:c r="V1511" s="26">
        <x:f t="shared" si="303"/>
        <x:v>0</x:v>
      </x:c>
      <x:c r="W1511" s="73" t="e">
        <x:f t="shared" si="304"/>
        <x:v>#VALUE!</x:v>
      </x:c>
      <x:c r="X1511" s="74" t="e">
        <x:f t="shared" si="305"/>
        <x:v>#VALUE!</x:v>
      </x:c>
      <x:c r="Y1511" s="68" t="e">
        <x:f t="shared" si="306"/>
        <x:v>#VALUE!</x:v>
      </x:c>
      <x:c r="Z1511" s="68" t="e">
        <x:f t="shared" si="307"/>
        <x:v>#VALUE!</x:v>
      </x:c>
    </x:row>
    <x:row r="1512" spans="1:26" s="26" customFormat="1">
      <x:c r="A1512" s="118">
        <x:v>76</x:v>
      </x:c>
      <x:c r="B1512" s="118"/>
      <x:c r="C1512" s="113">
        <x:v>12</x:v>
      </x:c>
      <x:c r="D1512" s="210" t="s">
        <x:v>1618</x:v>
      </x:c>
      <x:c r="E1512" s="210" t="s">
        <x:v>95</x:v>
      </x:c>
      <x:c r="F1512" s="20" t="s">
        <x:v>1617</x:v>
      </x:c>
      <x:c r="G1512" s="158" t="e">
        <x:f t="shared" si="299"/>
        <x:v>#VALUE!</x:v>
      </x:c>
      <x:c r="H1512" s="158">
        <x:f t="shared" si="299"/>
        <x:v>0</x:v>
      </x:c>
      <x:c r="I1512" s="285" t="e">
        <x:f t="shared" si="299"/>
        <x:v>#VALUE!</x:v>
      </x:c>
      <x:c r="J1512" s="106" t="e">
        <x:v>#VALUE!</x:v>
      </x:c>
      <x:c r="K1512" s="73" t="e">
        <x:v>#VALUE!</x:v>
      </x:c>
      <x:c r="L1512" s="68" t="e">
        <x:v>#VALUE!</x:v>
      </x:c>
      <x:c r="M1512" s="73" t="e">
        <x:v>#VALUE!</x:v>
      </x:c>
      <x:c r="N1512" s="159">
        <x:v>0</x:v>
      </x:c>
      <x:c r="O1512" s="106" t="e">
        <x:v>#VALUE!</x:v>
      </x:c>
      <x:c r="P1512" s="73" t="e">
        <x:f t="shared" si="300"/>
        <x:v>#VALUE!</x:v>
      </x:c>
      <x:c r="Q1512" s="68" t="e">
        <x:v>#VALUE!</x:v>
      </x:c>
      <x:c r="R1512" s="73" t="e">
        <x:f t="shared" si="301"/>
        <x:v>#VALUE!</x:v>
      </x:c>
      <x:c r="S1512" s="68" t="e">
        <x:v>#VALUE!</x:v>
      </x:c>
      <x:c r="T1512" s="73" t="e">
        <x:f t="shared" si="302"/>
        <x:v>#VALUE!</x:v>
      </x:c>
      <x:c r="U1512" s="26" t="e">
        <x:v>#VALUE!</x:v>
      </x:c>
      <x:c r="V1512" s="26">
        <x:f t="shared" si="303"/>
        <x:v>0</x:v>
      </x:c>
      <x:c r="W1512" s="73" t="e">
        <x:f t="shared" si="304"/>
        <x:v>#VALUE!</x:v>
      </x:c>
      <x:c r="X1512" s="74" t="e">
        <x:f t="shared" si="305"/>
        <x:v>#VALUE!</x:v>
      </x:c>
      <x:c r="Y1512" s="68" t="e">
        <x:f t="shared" si="306"/>
        <x:v>#VALUE!</x:v>
      </x:c>
      <x:c r="Z1512" s="68" t="e">
        <x:f t="shared" si="307"/>
        <x:v>#VALUE!</x:v>
      </x:c>
    </x:row>
    <x:row r="1513" spans="1:26" s="26" customFormat="1">
      <x:c r="A1513" s="118">
        <x:v>77</x:v>
      </x:c>
      <x:c r="B1513" s="118"/>
      <x:c r="C1513" s="113">
        <x:v>12</x:v>
      </x:c>
      <x:c r="D1513" s="210" t="s">
        <x:v>1619</x:v>
      </x:c>
      <x:c r="E1513" s="210" t="s">
        <x:v>95</x:v>
      </x:c>
      <x:c r="F1513" s="20" t="s">
        <x:v>1617</x:v>
      </x:c>
      <x:c r="G1513" s="158" t="e">
        <x:f t="shared" si="299"/>
        <x:v>#VALUE!</x:v>
      </x:c>
      <x:c r="H1513" s="158">
        <x:f t="shared" si="299"/>
        <x:v>0</x:v>
      </x:c>
      <x:c r="I1513" s="285" t="e">
        <x:f t="shared" si="299"/>
        <x:v>#VALUE!</x:v>
      </x:c>
      <x:c r="J1513" s="106" t="e">
        <x:v>#VALUE!</x:v>
      </x:c>
      <x:c r="K1513" s="73" t="e">
        <x:v>#VALUE!</x:v>
      </x:c>
      <x:c r="L1513" s="68" t="e">
        <x:v>#VALUE!</x:v>
      </x:c>
      <x:c r="M1513" s="73" t="e">
        <x:v>#VALUE!</x:v>
      </x:c>
      <x:c r="N1513" s="159">
        <x:v>0</x:v>
      </x:c>
      <x:c r="O1513" s="106" t="e">
        <x:v>#VALUE!</x:v>
      </x:c>
      <x:c r="P1513" s="73" t="e">
        <x:f t="shared" si="300"/>
        <x:v>#VALUE!</x:v>
      </x:c>
      <x:c r="Q1513" s="68" t="e">
        <x:v>#VALUE!</x:v>
      </x:c>
      <x:c r="R1513" s="73" t="e">
        <x:f t="shared" si="301"/>
        <x:v>#VALUE!</x:v>
      </x:c>
      <x:c r="S1513" s="68" t="e">
        <x:v>#VALUE!</x:v>
      </x:c>
      <x:c r="T1513" s="73" t="e">
        <x:f t="shared" si="302"/>
        <x:v>#VALUE!</x:v>
      </x:c>
      <x:c r="U1513" s="26" t="e">
        <x:v>#VALUE!</x:v>
      </x:c>
      <x:c r="V1513" s="26">
        <x:f t="shared" si="303"/>
        <x:v>0</x:v>
      </x:c>
      <x:c r="W1513" s="73" t="e">
        <x:f t="shared" si="304"/>
        <x:v>#VALUE!</x:v>
      </x:c>
      <x:c r="X1513" s="74" t="e">
        <x:f t="shared" si="305"/>
        <x:v>#VALUE!</x:v>
      </x:c>
      <x:c r="Y1513" s="68" t="e">
        <x:f t="shared" si="306"/>
        <x:v>#VALUE!</x:v>
      </x:c>
      <x:c r="Z1513" s="68" t="e">
        <x:f t="shared" si="307"/>
        <x:v>#VALUE!</x:v>
      </x:c>
    </x:row>
    <x:row r="1514" spans="1:26" s="26" customFormat="1">
      <x:c r="A1514" s="118">
        <x:v>78</x:v>
      </x:c>
      <x:c r="B1514" s="118"/>
      <x:c r="C1514" s="113">
        <x:v>12</x:v>
      </x:c>
      <x:c r="D1514" s="210" t="s">
        <x:v>1620</x:v>
      </x:c>
      <x:c r="E1514" s="210" t="s">
        <x:v>95</x:v>
      </x:c>
      <x:c r="F1514" s="20" t="s">
        <x:v>1617</x:v>
      </x:c>
      <x:c r="G1514" s="158" t="e">
        <x:f t="shared" si="299"/>
        <x:v>#VALUE!</x:v>
      </x:c>
      <x:c r="H1514" s="158">
        <x:f t="shared" si="299"/>
        <x:v>0</x:v>
      </x:c>
      <x:c r="I1514" s="285" t="e">
        <x:f t="shared" si="299"/>
        <x:v>#VALUE!</x:v>
      </x:c>
      <x:c r="J1514" s="106" t="e">
        <x:v>#VALUE!</x:v>
      </x:c>
      <x:c r="K1514" s="73" t="e">
        <x:v>#VALUE!</x:v>
      </x:c>
      <x:c r="L1514" s="68" t="e">
        <x:v>#VALUE!</x:v>
      </x:c>
      <x:c r="M1514" s="73" t="e">
        <x:v>#VALUE!</x:v>
      </x:c>
      <x:c r="N1514" s="159">
        <x:v>0</x:v>
      </x:c>
      <x:c r="O1514" s="106" t="e">
        <x:v>#VALUE!</x:v>
      </x:c>
      <x:c r="P1514" s="73" t="e">
        <x:f t="shared" si="300"/>
        <x:v>#VALUE!</x:v>
      </x:c>
      <x:c r="Q1514" s="68" t="e">
        <x:v>#VALUE!</x:v>
      </x:c>
      <x:c r="R1514" s="73" t="e">
        <x:f t="shared" si="301"/>
        <x:v>#VALUE!</x:v>
      </x:c>
      <x:c r="S1514" s="68" t="e">
        <x:v>#VALUE!</x:v>
      </x:c>
      <x:c r="T1514" s="73" t="e">
        <x:f t="shared" si="302"/>
        <x:v>#VALUE!</x:v>
      </x:c>
      <x:c r="U1514" s="26" t="e">
        <x:v>#VALUE!</x:v>
      </x:c>
      <x:c r="V1514" s="26">
        <x:f t="shared" si="303"/>
        <x:v>0</x:v>
      </x:c>
      <x:c r="W1514" s="73" t="e">
        <x:f t="shared" si="304"/>
        <x:v>#VALUE!</x:v>
      </x:c>
      <x:c r="X1514" s="74" t="e">
        <x:f t="shared" si="305"/>
        <x:v>#VALUE!</x:v>
      </x:c>
      <x:c r="Y1514" s="68" t="e">
        <x:f t="shared" si="306"/>
        <x:v>#VALUE!</x:v>
      </x:c>
      <x:c r="Z1514" s="68" t="e">
        <x:f t="shared" si="307"/>
        <x:v>#VALUE!</x:v>
      </x:c>
    </x:row>
    <x:row r="1515" spans="1:26" s="26" customFormat="1">
      <x:c r="A1515" s="118">
        <x:v>79</x:v>
      </x:c>
      <x:c r="B1515" s="118"/>
      <x:c r="C1515" s="113">
        <x:v>12</x:v>
      </x:c>
      <x:c r="D1515" s="210" t="s">
        <x:v>1621</x:v>
      </x:c>
      <x:c r="E1515" s="210" t="s">
        <x:v>95</x:v>
      </x:c>
      <x:c r="F1515" s="20" t="s">
        <x:v>1617</x:v>
      </x:c>
      <x:c r="G1515" s="158" t="e">
        <x:f t="shared" si="299"/>
        <x:v>#VALUE!</x:v>
      </x:c>
      <x:c r="H1515" s="158">
        <x:f t="shared" si="299"/>
        <x:v>0</x:v>
      </x:c>
      <x:c r="I1515" s="285" t="e">
        <x:f t="shared" si="299"/>
        <x:v>#VALUE!</x:v>
      </x:c>
      <x:c r="J1515" s="106" t="e">
        <x:v>#VALUE!</x:v>
      </x:c>
      <x:c r="K1515" s="73" t="e">
        <x:v>#VALUE!</x:v>
      </x:c>
      <x:c r="L1515" s="68" t="e">
        <x:v>#VALUE!</x:v>
      </x:c>
      <x:c r="M1515" s="73" t="e">
        <x:v>#VALUE!</x:v>
      </x:c>
      <x:c r="N1515" s="159">
        <x:v>0</x:v>
      </x:c>
      <x:c r="O1515" s="106" t="e">
        <x:v>#VALUE!</x:v>
      </x:c>
      <x:c r="P1515" s="73" t="e">
        <x:f t="shared" si="300"/>
        <x:v>#VALUE!</x:v>
      </x:c>
      <x:c r="Q1515" s="68" t="e">
        <x:v>#VALUE!</x:v>
      </x:c>
      <x:c r="R1515" s="73" t="e">
        <x:f t="shared" si="301"/>
        <x:v>#VALUE!</x:v>
      </x:c>
      <x:c r="S1515" s="68" t="e">
        <x:v>#VALUE!</x:v>
      </x:c>
      <x:c r="T1515" s="73" t="e">
        <x:f t="shared" si="302"/>
        <x:v>#VALUE!</x:v>
      </x:c>
      <x:c r="U1515" s="26" t="e">
        <x:v>#VALUE!</x:v>
      </x:c>
      <x:c r="V1515" s="26">
        <x:f t="shared" si="303"/>
        <x:v>0</x:v>
      </x:c>
      <x:c r="W1515" s="73" t="e">
        <x:f t="shared" si="304"/>
        <x:v>#VALUE!</x:v>
      </x:c>
      <x:c r="X1515" s="74" t="e">
        <x:f t="shared" si="305"/>
        <x:v>#VALUE!</x:v>
      </x:c>
      <x:c r="Y1515" s="68" t="e">
        <x:f t="shared" si="306"/>
        <x:v>#VALUE!</x:v>
      </x:c>
      <x:c r="Z1515" s="68" t="e">
        <x:f t="shared" si="307"/>
        <x:v>#VALUE!</x:v>
      </x:c>
    </x:row>
    <x:row r="1516" spans="1:26" s="26" customFormat="1">
      <x:c r="A1516" s="118">
        <x:v>80</x:v>
      </x:c>
      <x:c r="B1516" s="118"/>
      <x:c r="C1516" s="113">
        <x:v>12</x:v>
      </x:c>
      <x:c r="D1516" s="210" t="s">
        <x:v>1409</x:v>
      </x:c>
      <x:c r="E1516" s="210" t="s">
        <x:v>84</x:v>
      </x:c>
      <x:c r="F1516" s="20" t="s">
        <x:v>1420</x:v>
      </x:c>
      <x:c r="G1516" s="158" t="e">
        <x:f t="shared" si="299"/>
        <x:v>#VALUE!</x:v>
      </x:c>
      <x:c r="H1516" s="158">
        <x:f t="shared" si="299"/>
        <x:v>0</x:v>
      </x:c>
      <x:c r="I1516" s="285" t="e">
        <x:f t="shared" si="299"/>
        <x:v>#VALUE!</x:v>
      </x:c>
      <x:c r="J1516" s="106" t="e">
        <x:v>#VALUE!</x:v>
      </x:c>
      <x:c r="K1516" s="73" t="e">
        <x:v>#VALUE!</x:v>
      </x:c>
      <x:c r="L1516" s="68" t="e">
        <x:v>#VALUE!</x:v>
      </x:c>
      <x:c r="M1516" s="73" t="e">
        <x:v>#VALUE!</x:v>
      </x:c>
      <x:c r="N1516" s="159">
        <x:v>0</x:v>
      </x:c>
      <x:c r="O1516" s="106" t="e">
        <x:v>#VALUE!</x:v>
      </x:c>
      <x:c r="P1516" s="73" t="e">
        <x:f t="shared" si="300"/>
        <x:v>#VALUE!</x:v>
      </x:c>
      <x:c r="Q1516" s="68" t="e">
        <x:v>#VALUE!</x:v>
      </x:c>
      <x:c r="R1516" s="73" t="e">
        <x:f t="shared" si="301"/>
        <x:v>#VALUE!</x:v>
      </x:c>
      <x:c r="S1516" s="68" t="e">
        <x:v>#VALUE!</x:v>
      </x:c>
      <x:c r="T1516" s="73" t="e">
        <x:f t="shared" si="302"/>
        <x:v>#VALUE!</x:v>
      </x:c>
      <x:c r="U1516" s="26" t="e">
        <x:v>#VALUE!</x:v>
      </x:c>
      <x:c r="V1516" s="26">
        <x:f t="shared" si="303"/>
        <x:v>0</x:v>
      </x:c>
      <x:c r="W1516" s="73" t="e">
        <x:f t="shared" si="304"/>
        <x:v>#VALUE!</x:v>
      </x:c>
      <x:c r="X1516" s="74" t="e">
        <x:f t="shared" si="305"/>
        <x:v>#VALUE!</x:v>
      </x:c>
      <x:c r="Y1516" s="68" t="e">
        <x:f t="shared" si="306"/>
        <x:v>#VALUE!</x:v>
      </x:c>
      <x:c r="Z1516" s="68" t="e">
        <x:f t="shared" si="307"/>
        <x:v>#VALUE!</x:v>
      </x:c>
    </x:row>
    <x:row r="1517" spans="1:26" s="26" customFormat="1">
      <x:c r="A1517" s="118">
        <x:v>81</x:v>
      </x:c>
      <x:c r="B1517" s="118"/>
      <x:c r="C1517" s="113">
        <x:v>12</x:v>
      </x:c>
      <x:c r="D1517" s="210" t="s">
        <x:v>1428</x:v>
      </x:c>
      <x:c r="E1517" s="210" t="s">
        <x:v>84</x:v>
      </x:c>
      <x:c r="F1517" s="20" t="s">
        <x:v>1420</x:v>
      </x:c>
      <x:c r="G1517" s="158" t="e">
        <x:f t="shared" si="299"/>
        <x:v>#VALUE!</x:v>
      </x:c>
      <x:c r="H1517" s="158">
        <x:f t="shared" si="299"/>
        <x:v>0</x:v>
      </x:c>
      <x:c r="I1517" s="285" t="e">
        <x:f t="shared" si="299"/>
        <x:v>#VALUE!</x:v>
      </x:c>
      <x:c r="J1517" s="106" t="e">
        <x:v>#VALUE!</x:v>
      </x:c>
      <x:c r="K1517" s="73" t="e">
        <x:v>#VALUE!</x:v>
      </x:c>
      <x:c r="L1517" s="68" t="e">
        <x:v>#VALUE!</x:v>
      </x:c>
      <x:c r="M1517" s="73" t="e">
        <x:v>#VALUE!</x:v>
      </x:c>
      <x:c r="N1517" s="159">
        <x:v>0</x:v>
      </x:c>
      <x:c r="O1517" s="106" t="e">
        <x:v>#VALUE!</x:v>
      </x:c>
      <x:c r="P1517" s="73" t="e">
        <x:f t="shared" si="300"/>
        <x:v>#VALUE!</x:v>
      </x:c>
      <x:c r="Q1517" s="68" t="e">
        <x:v>#VALUE!</x:v>
      </x:c>
      <x:c r="R1517" s="73" t="e">
        <x:f t="shared" si="301"/>
        <x:v>#VALUE!</x:v>
      </x:c>
      <x:c r="S1517" s="68" t="e">
        <x:v>#VALUE!</x:v>
      </x:c>
      <x:c r="T1517" s="73" t="e">
        <x:f t="shared" si="302"/>
        <x:v>#VALUE!</x:v>
      </x:c>
      <x:c r="U1517" s="26" t="e">
        <x:v>#VALUE!</x:v>
      </x:c>
      <x:c r="V1517" s="26">
        <x:f t="shared" si="303"/>
        <x:v>0</x:v>
      </x:c>
      <x:c r="W1517" s="73" t="e">
        <x:f t="shared" si="304"/>
        <x:v>#VALUE!</x:v>
      </x:c>
      <x:c r="X1517" s="74" t="e">
        <x:f t="shared" si="305"/>
        <x:v>#VALUE!</x:v>
      </x:c>
      <x:c r="Y1517" s="68" t="e">
        <x:f t="shared" si="306"/>
        <x:v>#VALUE!</x:v>
      </x:c>
      <x:c r="Z1517" s="68" t="e">
        <x:f t="shared" si="307"/>
        <x:v>#VALUE!</x:v>
      </x:c>
    </x:row>
    <x:row r="1518" spans="1:26" s="26" customFormat="1">
      <x:c r="A1518" s="118">
        <x:v>82</x:v>
      </x:c>
      <x:c r="B1518" s="118"/>
      <x:c r="C1518" s="113">
        <x:v>12</x:v>
      </x:c>
      <x:c r="D1518" s="210" t="s">
        <x:v>1622</x:v>
      </x:c>
      <x:c r="E1518" s="210" t="s">
        <x:v>95</x:v>
      </x:c>
      <x:c r="F1518" s="20" t="s">
        <x:v>1617</x:v>
      </x:c>
      <x:c r="G1518" s="158" t="e">
        <x:f t="shared" si="299"/>
        <x:v>#VALUE!</x:v>
      </x:c>
      <x:c r="H1518" s="158">
        <x:f t="shared" si="299"/>
        <x:v>0</x:v>
      </x:c>
      <x:c r="I1518" s="285" t="e">
        <x:f t="shared" si="299"/>
        <x:v>#VALUE!</x:v>
      </x:c>
      <x:c r="J1518" s="106" t="e">
        <x:v>#VALUE!</x:v>
      </x:c>
      <x:c r="K1518" s="73" t="e">
        <x:v>#VALUE!</x:v>
      </x:c>
      <x:c r="L1518" s="68" t="e">
        <x:v>#VALUE!</x:v>
      </x:c>
      <x:c r="M1518" s="73" t="e">
        <x:v>#VALUE!</x:v>
      </x:c>
      <x:c r="N1518" s="159">
        <x:v>0</x:v>
      </x:c>
      <x:c r="O1518" s="106" t="e">
        <x:v>#VALUE!</x:v>
      </x:c>
      <x:c r="P1518" s="73" t="e">
        <x:f t="shared" si="300"/>
        <x:v>#VALUE!</x:v>
      </x:c>
      <x:c r="Q1518" s="68" t="e">
        <x:v>#VALUE!</x:v>
      </x:c>
      <x:c r="R1518" s="73" t="e">
        <x:f t="shared" si="301"/>
        <x:v>#VALUE!</x:v>
      </x:c>
      <x:c r="S1518" s="68" t="e">
        <x:v>#VALUE!</x:v>
      </x:c>
      <x:c r="T1518" s="73" t="e">
        <x:f t="shared" si="302"/>
        <x:v>#VALUE!</x:v>
      </x:c>
      <x:c r="U1518" s="26" t="e">
        <x:v>#VALUE!</x:v>
      </x:c>
      <x:c r="V1518" s="26">
        <x:f t="shared" si="303"/>
        <x:v>0</x:v>
      </x:c>
      <x:c r="W1518" s="73" t="e">
        <x:f t="shared" si="304"/>
        <x:v>#VALUE!</x:v>
      </x:c>
      <x:c r="X1518" s="74" t="e">
        <x:f t="shared" si="305"/>
        <x:v>#VALUE!</x:v>
      </x:c>
      <x:c r="Y1518" s="68" t="e">
        <x:f t="shared" si="306"/>
        <x:v>#VALUE!</x:v>
      </x:c>
      <x:c r="Z1518" s="68" t="e">
        <x:f t="shared" si="307"/>
        <x:v>#VALUE!</x:v>
      </x:c>
    </x:row>
    <x:row r="1519" spans="1:26" s="26" customFormat="1">
      <x:c r="A1519" s="118">
        <x:v>83</x:v>
      </x:c>
      <x:c r="B1519" s="118"/>
      <x:c r="C1519" s="113">
        <x:v>12</x:v>
      </x:c>
      <x:c r="D1519" s="210" t="s">
        <x:v>1410</x:v>
      </x:c>
      <x:c r="E1519" s="210" t="s">
        <x:v>84</x:v>
      </x:c>
      <x:c r="F1519" s="20" t="s">
        <x:v>1420</x:v>
      </x:c>
      <x:c r="G1519" s="158" t="e">
        <x:f t="shared" si="299"/>
        <x:v>#VALUE!</x:v>
      </x:c>
      <x:c r="H1519" s="158">
        <x:f t="shared" si="299"/>
        <x:v>0</x:v>
      </x:c>
      <x:c r="I1519" s="285" t="e">
        <x:f t="shared" si="299"/>
        <x:v>#VALUE!</x:v>
      </x:c>
      <x:c r="J1519" s="106" t="e">
        <x:v>#VALUE!</x:v>
      </x:c>
      <x:c r="K1519" s="73" t="e">
        <x:v>#VALUE!</x:v>
      </x:c>
      <x:c r="L1519" s="68" t="e">
        <x:v>#VALUE!</x:v>
      </x:c>
      <x:c r="M1519" s="73" t="e">
        <x:v>#VALUE!</x:v>
      </x:c>
      <x:c r="N1519" s="159">
        <x:v>0</x:v>
      </x:c>
      <x:c r="O1519" s="106" t="e">
        <x:v>#VALUE!</x:v>
      </x:c>
      <x:c r="P1519" s="73" t="e">
        <x:f t="shared" si="300"/>
        <x:v>#VALUE!</x:v>
      </x:c>
      <x:c r="Q1519" s="68" t="e">
        <x:v>#VALUE!</x:v>
      </x:c>
      <x:c r="R1519" s="73" t="e">
        <x:f t="shared" si="301"/>
        <x:v>#VALUE!</x:v>
      </x:c>
      <x:c r="S1519" s="68" t="e">
        <x:v>#VALUE!</x:v>
      </x:c>
      <x:c r="T1519" s="73" t="e">
        <x:f t="shared" si="302"/>
        <x:v>#VALUE!</x:v>
      </x:c>
      <x:c r="U1519" s="26" t="e">
        <x:v>#VALUE!</x:v>
      </x:c>
      <x:c r="V1519" s="26">
        <x:f t="shared" si="303"/>
        <x:v>0</x:v>
      </x:c>
      <x:c r="W1519" s="73" t="e">
        <x:f t="shared" si="304"/>
        <x:v>#VALUE!</x:v>
      </x:c>
      <x:c r="X1519" s="74" t="e">
        <x:f t="shared" si="305"/>
        <x:v>#VALUE!</x:v>
      </x:c>
      <x:c r="Y1519" s="68" t="e">
        <x:f t="shared" si="306"/>
        <x:v>#VALUE!</x:v>
      </x:c>
      <x:c r="Z1519" s="68" t="e">
        <x:f t="shared" si="307"/>
        <x:v>#VALUE!</x:v>
      </x:c>
    </x:row>
    <x:row r="1520" spans="1:26" s="26" customFormat="1">
      <x:c r="A1520" s="118">
        <x:v>84</x:v>
      </x:c>
      <x:c r="B1520" s="118"/>
      <x:c r="C1520" s="113">
        <x:v>12</x:v>
      </x:c>
      <x:c r="D1520" s="210" t="s">
        <x:v>1427</x:v>
      </x:c>
      <x:c r="E1520" s="210" t="s">
        <x:v>84</x:v>
      </x:c>
      <x:c r="F1520" s="20" t="s">
        <x:v>1420</x:v>
      </x:c>
      <x:c r="G1520" s="158" t="e">
        <x:f t="shared" si="299"/>
        <x:v>#VALUE!</x:v>
      </x:c>
      <x:c r="H1520" s="158">
        <x:f t="shared" si="299"/>
        <x:v>0</x:v>
      </x:c>
      <x:c r="I1520" s="285" t="e">
        <x:f t="shared" si="299"/>
        <x:v>#VALUE!</x:v>
      </x:c>
      <x:c r="J1520" s="106" t="e">
        <x:v>#VALUE!</x:v>
      </x:c>
      <x:c r="K1520" s="73" t="e">
        <x:v>#VALUE!</x:v>
      </x:c>
      <x:c r="L1520" s="68" t="e">
        <x:v>#VALUE!</x:v>
      </x:c>
      <x:c r="M1520" s="73" t="e">
        <x:v>#VALUE!</x:v>
      </x:c>
      <x:c r="N1520" s="159">
        <x:v>0</x:v>
      </x:c>
      <x:c r="O1520" s="106" t="e">
        <x:v>#VALUE!</x:v>
      </x:c>
      <x:c r="P1520" s="73" t="e">
        <x:f t="shared" si="300"/>
        <x:v>#VALUE!</x:v>
      </x:c>
      <x:c r="Q1520" s="68" t="e">
        <x:v>#VALUE!</x:v>
      </x:c>
      <x:c r="R1520" s="73" t="e">
        <x:f t="shared" si="301"/>
        <x:v>#VALUE!</x:v>
      </x:c>
      <x:c r="S1520" s="68" t="e">
        <x:v>#VALUE!</x:v>
      </x:c>
      <x:c r="T1520" s="73" t="e">
        <x:f t="shared" si="302"/>
        <x:v>#VALUE!</x:v>
      </x:c>
      <x:c r="U1520" s="26" t="e">
        <x:v>#VALUE!</x:v>
      </x:c>
      <x:c r="V1520" s="26">
        <x:f t="shared" si="303"/>
        <x:v>0</x:v>
      </x:c>
      <x:c r="W1520" s="73" t="e">
        <x:f t="shared" si="304"/>
        <x:v>#VALUE!</x:v>
      </x:c>
      <x:c r="X1520" s="74" t="e">
        <x:f t="shared" si="305"/>
        <x:v>#VALUE!</x:v>
      </x:c>
      <x:c r="Y1520" s="68" t="e">
        <x:f t="shared" si="306"/>
        <x:v>#VALUE!</x:v>
      </x:c>
      <x:c r="Z1520" s="68" t="e">
        <x:f t="shared" si="307"/>
        <x:v>#VALUE!</x:v>
      </x:c>
    </x:row>
    <x:row r="1521" spans="1:26" s="26" customFormat="1">
      <x:c r="A1521" s="118">
        <x:v>85</x:v>
      </x:c>
      <x:c r="B1521" s="118"/>
      <x:c r="C1521" s="113">
        <x:v>12</x:v>
      </x:c>
      <x:c r="D1521" s="210" t="s">
        <x:v>1640</x:v>
      </x:c>
      <x:c r="E1521" s="210" t="s">
        <x:v>95</x:v>
      </x:c>
      <x:c r="F1521" s="20" t="s">
        <x:v>286</x:v>
      </x:c>
      <x:c r="G1521" s="158" t="e">
        <x:f t="shared" si="299"/>
        <x:v>#VALUE!</x:v>
      </x:c>
      <x:c r="H1521" s="158">
        <x:f t="shared" si="299"/>
        <x:v>0</x:v>
      </x:c>
      <x:c r="I1521" s="285" t="e">
        <x:f t="shared" si="299"/>
        <x:v>#VALUE!</x:v>
      </x:c>
      <x:c r="J1521" s="106" t="e">
        <x:v>#VALUE!</x:v>
      </x:c>
      <x:c r="K1521" s="73" t="e">
        <x:v>#VALUE!</x:v>
      </x:c>
      <x:c r="L1521" s="68" t="e">
        <x:v>#VALUE!</x:v>
      </x:c>
      <x:c r="M1521" s="73" t="e">
        <x:v>#VALUE!</x:v>
      </x:c>
      <x:c r="N1521" s="159">
        <x:v>0</x:v>
      </x:c>
      <x:c r="O1521" s="106" t="e">
        <x:v>#VALUE!</x:v>
      </x:c>
      <x:c r="P1521" s="73" t="e">
        <x:f t="shared" si="300"/>
        <x:v>#VALUE!</x:v>
      </x:c>
      <x:c r="Q1521" s="68" t="e">
        <x:v>#VALUE!</x:v>
      </x:c>
      <x:c r="R1521" s="73" t="e">
        <x:f t="shared" si="301"/>
        <x:v>#VALUE!</x:v>
      </x:c>
      <x:c r="S1521" s="68" t="e">
        <x:v>#VALUE!</x:v>
      </x:c>
      <x:c r="T1521" s="73" t="e">
        <x:f t="shared" si="302"/>
        <x:v>#VALUE!</x:v>
      </x:c>
      <x:c r="U1521" s="26" t="e">
        <x:v>#VALUE!</x:v>
      </x:c>
      <x:c r="V1521" s="26">
        <x:f t="shared" si="303"/>
        <x:v>0</x:v>
      </x:c>
      <x:c r="W1521" s="73" t="e">
        <x:f t="shared" si="304"/>
        <x:v>#VALUE!</x:v>
      </x:c>
      <x:c r="X1521" s="74" t="e">
        <x:f t="shared" si="305"/>
        <x:v>#VALUE!</x:v>
      </x:c>
      <x:c r="Y1521" s="68" t="e">
        <x:f t="shared" si="306"/>
        <x:v>#VALUE!</x:v>
      </x:c>
      <x:c r="Z1521" s="68" t="e">
        <x:f t="shared" si="307"/>
        <x:v>#VALUE!</x:v>
      </x:c>
    </x:row>
    <x:row r="1522" spans="1:26" s="26" customFormat="1">
      <x:c r="A1522" s="118">
        <x:v>86</x:v>
      </x:c>
      <x:c r="B1522" s="118"/>
      <x:c r="C1522" s="113">
        <x:v>12</x:v>
      </x:c>
      <x:c r="D1522" s="210" t="s">
        <x:v>1411</x:v>
      </x:c>
      <x:c r="E1522" s="210" t="s">
        <x:v>84</x:v>
      </x:c>
      <x:c r="F1522" s="20" t="s">
        <x:v>1420</x:v>
      </x:c>
      <x:c r="G1522" s="158" t="e">
        <x:f t="shared" si="299"/>
        <x:v>#VALUE!</x:v>
      </x:c>
      <x:c r="H1522" s="158">
        <x:f t="shared" si="299"/>
        <x:v>0</x:v>
      </x:c>
      <x:c r="I1522" s="285" t="e">
        <x:f t="shared" si="299"/>
        <x:v>#VALUE!</x:v>
      </x:c>
      <x:c r="J1522" s="106" t="e">
        <x:v>#VALUE!</x:v>
      </x:c>
      <x:c r="K1522" s="73" t="e">
        <x:v>#VALUE!</x:v>
      </x:c>
      <x:c r="L1522" s="68" t="e">
        <x:v>#VALUE!</x:v>
      </x:c>
      <x:c r="M1522" s="73" t="e">
        <x:v>#VALUE!</x:v>
      </x:c>
      <x:c r="N1522" s="159">
        <x:v>0</x:v>
      </x:c>
      <x:c r="O1522" s="106" t="e">
        <x:v>#VALUE!</x:v>
      </x:c>
      <x:c r="P1522" s="73" t="e">
        <x:f t="shared" si="300"/>
        <x:v>#VALUE!</x:v>
      </x:c>
      <x:c r="Q1522" s="68" t="e">
        <x:v>#VALUE!</x:v>
      </x:c>
      <x:c r="R1522" s="73" t="e">
        <x:f t="shared" si="301"/>
        <x:v>#VALUE!</x:v>
      </x:c>
      <x:c r="S1522" s="68" t="e">
        <x:v>#VALUE!</x:v>
      </x:c>
      <x:c r="T1522" s="73" t="e">
        <x:f t="shared" si="302"/>
        <x:v>#VALUE!</x:v>
      </x:c>
      <x:c r="U1522" s="26" t="e">
        <x:v>#VALUE!</x:v>
      </x:c>
      <x:c r="V1522" s="26">
        <x:f t="shared" si="303"/>
        <x:v>0</x:v>
      </x:c>
      <x:c r="W1522" s="73" t="e">
        <x:f t="shared" si="304"/>
        <x:v>#VALUE!</x:v>
      </x:c>
      <x:c r="X1522" s="74" t="e">
        <x:f t="shared" si="305"/>
        <x:v>#VALUE!</x:v>
      </x:c>
      <x:c r="Y1522" s="68" t="e">
        <x:f t="shared" si="306"/>
        <x:v>#VALUE!</x:v>
      </x:c>
      <x:c r="Z1522" s="68" t="e">
        <x:f t="shared" si="307"/>
        <x:v>#VALUE!</x:v>
      </x:c>
    </x:row>
    <x:row r="1523" spans="1:26" s="26" customFormat="1">
      <x:c r="A1523" s="118">
        <x:v>87</x:v>
      </x:c>
      <x:c r="B1523" s="118"/>
      <x:c r="C1523" s="113">
        <x:v>12</x:v>
      </x:c>
      <x:c r="D1523" s="210" t="s">
        <x:v>1426</x:v>
      </x:c>
      <x:c r="E1523" s="210" t="s">
        <x:v>84</x:v>
      </x:c>
      <x:c r="F1523" s="20" t="s">
        <x:v>1420</x:v>
      </x:c>
      <x:c r="G1523" s="158" t="e">
        <x:f t="shared" si="299"/>
        <x:v>#VALUE!</x:v>
      </x:c>
      <x:c r="H1523" s="158">
        <x:f t="shared" si="299"/>
        <x:v>0</x:v>
      </x:c>
      <x:c r="I1523" s="285" t="e">
        <x:f t="shared" si="299"/>
        <x:v>#VALUE!</x:v>
      </x:c>
      <x:c r="J1523" s="106" t="e">
        <x:v>#VALUE!</x:v>
      </x:c>
      <x:c r="K1523" s="73" t="e">
        <x:v>#VALUE!</x:v>
      </x:c>
      <x:c r="L1523" s="68" t="e">
        <x:v>#VALUE!</x:v>
      </x:c>
      <x:c r="M1523" s="73" t="e">
        <x:v>#VALUE!</x:v>
      </x:c>
      <x:c r="N1523" s="159">
        <x:v>0</x:v>
      </x:c>
      <x:c r="O1523" s="106" t="e">
        <x:v>#VALUE!</x:v>
      </x:c>
      <x:c r="P1523" s="73" t="e">
        <x:f t="shared" si="300"/>
        <x:v>#VALUE!</x:v>
      </x:c>
      <x:c r="Q1523" s="68" t="e">
        <x:v>#VALUE!</x:v>
      </x:c>
      <x:c r="R1523" s="73" t="e">
        <x:f t="shared" si="301"/>
        <x:v>#VALUE!</x:v>
      </x:c>
      <x:c r="S1523" s="68" t="e">
        <x:v>#VALUE!</x:v>
      </x:c>
      <x:c r="T1523" s="73" t="e">
        <x:f t="shared" si="302"/>
        <x:v>#VALUE!</x:v>
      </x:c>
      <x:c r="U1523" s="26" t="e">
        <x:v>#VALUE!</x:v>
      </x:c>
      <x:c r="V1523" s="26">
        <x:f t="shared" si="303"/>
        <x:v>0</x:v>
      </x:c>
      <x:c r="W1523" s="73" t="e">
        <x:f t="shared" si="304"/>
        <x:v>#VALUE!</x:v>
      </x:c>
      <x:c r="X1523" s="74" t="e">
        <x:f t="shared" si="305"/>
        <x:v>#VALUE!</x:v>
      </x:c>
      <x:c r="Y1523" s="68" t="e">
        <x:f t="shared" si="306"/>
        <x:v>#VALUE!</x:v>
      </x:c>
      <x:c r="Z1523" s="68" t="e">
        <x:f t="shared" si="307"/>
        <x:v>#VALUE!</x:v>
      </x:c>
    </x:row>
    <x:row r="1524" spans="1:26" s="26" customFormat="1">
      <x:c r="A1524" s="118">
        <x:v>88</x:v>
      </x:c>
      <x:c r="B1524" s="118"/>
      <x:c r="C1524" s="113">
        <x:v>12</x:v>
      </x:c>
      <x:c r="D1524" s="210" t="s">
        <x:v>1641</x:v>
      </x:c>
      <x:c r="E1524" s="210" t="s">
        <x:v>95</x:v>
      </x:c>
      <x:c r="F1524" s="20" t="s">
        <x:v>286</x:v>
      </x:c>
      <x:c r="G1524" s="158" t="e">
        <x:f t="shared" si="299"/>
        <x:v>#VALUE!</x:v>
      </x:c>
      <x:c r="H1524" s="158">
        <x:f t="shared" si="299"/>
        <x:v>0</x:v>
      </x:c>
      <x:c r="I1524" s="285" t="e">
        <x:f t="shared" si="299"/>
        <x:v>#VALUE!</x:v>
      </x:c>
      <x:c r="J1524" s="106" t="e">
        <x:v>#VALUE!</x:v>
      </x:c>
      <x:c r="K1524" s="73" t="e">
        <x:v>#VALUE!</x:v>
      </x:c>
      <x:c r="L1524" s="68" t="e">
        <x:v>#VALUE!</x:v>
      </x:c>
      <x:c r="M1524" s="73" t="e">
        <x:v>#VALUE!</x:v>
      </x:c>
      <x:c r="N1524" s="159">
        <x:v>0</x:v>
      </x:c>
      <x:c r="O1524" s="106" t="e">
        <x:v>#VALUE!</x:v>
      </x:c>
      <x:c r="P1524" s="73" t="e">
        <x:f t="shared" si="300"/>
        <x:v>#VALUE!</x:v>
      </x:c>
      <x:c r="Q1524" s="68" t="e">
        <x:v>#VALUE!</x:v>
      </x:c>
      <x:c r="R1524" s="73" t="e">
        <x:f t="shared" si="301"/>
        <x:v>#VALUE!</x:v>
      </x:c>
      <x:c r="S1524" s="68" t="e">
        <x:v>#VALUE!</x:v>
      </x:c>
      <x:c r="T1524" s="73" t="e">
        <x:f t="shared" si="302"/>
        <x:v>#VALUE!</x:v>
      </x:c>
      <x:c r="U1524" s="26" t="e">
        <x:v>#VALUE!</x:v>
      </x:c>
      <x:c r="V1524" s="26">
        <x:f t="shared" si="303"/>
        <x:v>0</x:v>
      </x:c>
      <x:c r="W1524" s="73" t="e">
        <x:f t="shared" si="304"/>
        <x:v>#VALUE!</x:v>
      </x:c>
      <x:c r="X1524" s="74" t="e">
        <x:f t="shared" si="305"/>
        <x:v>#VALUE!</x:v>
      </x:c>
      <x:c r="Y1524" s="68" t="e">
        <x:f t="shared" si="306"/>
        <x:v>#VALUE!</x:v>
      </x:c>
      <x:c r="Z1524" s="68" t="e">
        <x:f t="shared" si="307"/>
        <x:v>#VALUE!</x:v>
      </x:c>
    </x:row>
    <x:row r="1525" spans="1:26" s="26" customFormat="1">
      <x:c r="A1525" s="118">
        <x:v>89</x:v>
      </x:c>
      <x:c r="B1525" s="118"/>
      <x:c r="C1525" s="113">
        <x:v>12</x:v>
      </x:c>
      <x:c r="D1525" s="210" t="s">
        <x:v>1637</x:v>
      </x:c>
      <x:c r="E1525" s="210" t="s">
        <x:v>95</x:v>
      </x:c>
      <x:c r="F1525" s="20" t="s">
        <x:v>286</x:v>
      </x:c>
      <x:c r="G1525" s="158" t="e">
        <x:f t="shared" si="299"/>
        <x:v>#VALUE!</x:v>
      </x:c>
      <x:c r="H1525" s="158">
        <x:f t="shared" si="299"/>
        <x:v>0</x:v>
      </x:c>
      <x:c r="I1525" s="285" t="e">
        <x:f t="shared" si="299"/>
        <x:v>#VALUE!</x:v>
      </x:c>
      <x:c r="J1525" s="106" t="e">
        <x:v>#VALUE!</x:v>
      </x:c>
      <x:c r="K1525" s="73" t="e">
        <x:v>#VALUE!</x:v>
      </x:c>
      <x:c r="L1525" s="68" t="e">
        <x:v>#VALUE!</x:v>
      </x:c>
      <x:c r="M1525" s="73" t="e">
        <x:v>#VALUE!</x:v>
      </x:c>
      <x:c r="N1525" s="159">
        <x:v>0</x:v>
      </x:c>
      <x:c r="O1525" s="106" t="e">
        <x:v>#VALUE!</x:v>
      </x:c>
      <x:c r="P1525" s="73" t="e">
        <x:f t="shared" si="300"/>
        <x:v>#VALUE!</x:v>
      </x:c>
      <x:c r="Q1525" s="68" t="e">
        <x:v>#VALUE!</x:v>
      </x:c>
      <x:c r="R1525" s="73" t="e">
        <x:f t="shared" si="301"/>
        <x:v>#VALUE!</x:v>
      </x:c>
      <x:c r="S1525" s="68" t="e">
        <x:v>#VALUE!</x:v>
      </x:c>
      <x:c r="T1525" s="73" t="e">
        <x:f t="shared" si="302"/>
        <x:v>#VALUE!</x:v>
      </x:c>
      <x:c r="U1525" s="26" t="e">
        <x:v>#VALUE!</x:v>
      </x:c>
      <x:c r="V1525" s="26">
        <x:f t="shared" si="303"/>
        <x:v>0</x:v>
      </x:c>
      <x:c r="W1525" s="73" t="e">
        <x:f t="shared" si="304"/>
        <x:v>#VALUE!</x:v>
      </x:c>
      <x:c r="X1525" s="74" t="e">
        <x:f t="shared" si="305"/>
        <x:v>#VALUE!</x:v>
      </x:c>
      <x:c r="Y1525" s="68" t="e">
        <x:f t="shared" si="306"/>
        <x:v>#VALUE!</x:v>
      </x:c>
      <x:c r="Z1525" s="68" t="e">
        <x:f t="shared" si="307"/>
        <x:v>#VALUE!</x:v>
      </x:c>
    </x:row>
    <x:row r="1526" spans="1:26" s="26" customFormat="1">
      <x:c r="A1526" s="118">
        <x:v>90</x:v>
      </x:c>
      <x:c r="B1526" s="118"/>
      <x:c r="C1526" s="113">
        <x:v>12</x:v>
      </x:c>
      <x:c r="D1526" s="210" t="s">
        <x:v>1660</x:v>
      </x:c>
      <x:c r="E1526" s="210" t="s">
        <x:v>95</x:v>
      </x:c>
      <x:c r="F1526" s="20" t="s">
        <x:v>1626</x:v>
      </x:c>
      <x:c r="G1526" s="158" t="e">
        <x:f t="shared" si="299"/>
        <x:v>#VALUE!</x:v>
      </x:c>
      <x:c r="H1526" s="158">
        <x:f t="shared" si="299"/>
        <x:v>0</x:v>
      </x:c>
      <x:c r="I1526" s="285" t="e">
        <x:f t="shared" si="299"/>
        <x:v>#VALUE!</x:v>
      </x:c>
      <x:c r="J1526" s="106" t="e">
        <x:v>#VALUE!</x:v>
      </x:c>
      <x:c r="K1526" s="73" t="e">
        <x:v>#VALUE!</x:v>
      </x:c>
      <x:c r="L1526" s="68" t="e">
        <x:v>#VALUE!</x:v>
      </x:c>
      <x:c r="M1526" s="73" t="e">
        <x:v>#VALUE!</x:v>
      </x:c>
      <x:c r="N1526" s="159">
        <x:v>0</x:v>
      </x:c>
      <x:c r="O1526" s="106" t="e">
        <x:v>#VALUE!</x:v>
      </x:c>
      <x:c r="P1526" s="73" t="e">
        <x:f t="shared" si="300"/>
        <x:v>#VALUE!</x:v>
      </x:c>
      <x:c r="Q1526" s="68" t="e">
        <x:v>#VALUE!</x:v>
      </x:c>
      <x:c r="R1526" s="73" t="e">
        <x:f t="shared" si="301"/>
        <x:v>#VALUE!</x:v>
      </x:c>
      <x:c r="S1526" s="68" t="e">
        <x:v>#VALUE!</x:v>
      </x:c>
      <x:c r="T1526" s="73" t="e">
        <x:f t="shared" si="302"/>
        <x:v>#VALUE!</x:v>
      </x:c>
      <x:c r="U1526" s="26" t="e">
        <x:v>#VALUE!</x:v>
      </x:c>
      <x:c r="V1526" s="26">
        <x:f t="shared" si="303"/>
        <x:v>0</x:v>
      </x:c>
      <x:c r="W1526" s="73" t="e">
        <x:f t="shared" si="304"/>
        <x:v>#VALUE!</x:v>
      </x:c>
      <x:c r="X1526" s="74" t="e">
        <x:f t="shared" si="305"/>
        <x:v>#VALUE!</x:v>
      </x:c>
      <x:c r="Y1526" s="68" t="e">
        <x:f t="shared" si="306"/>
        <x:v>#VALUE!</x:v>
      </x:c>
      <x:c r="Z1526" s="68" t="e">
        <x:f t="shared" si="307"/>
        <x:v>#VALUE!</x:v>
      </x:c>
    </x:row>
    <x:row r="1527" spans="1:26" s="26" customFormat="1">
      <x:c r="A1527" s="118">
        <x:v>91</x:v>
      </x:c>
      <x:c r="B1527" s="118"/>
      <x:c r="C1527" s="113">
        <x:v>12</x:v>
      </x:c>
      <x:c r="D1527" s="210" t="s">
        <x:v>1638</x:v>
      </x:c>
      <x:c r="E1527" s="210" t="s">
        <x:v>95</x:v>
      </x:c>
      <x:c r="F1527" s="20" t="s">
        <x:v>286</x:v>
      </x:c>
      <x:c r="G1527" s="158" t="e">
        <x:f t="shared" si="299"/>
        <x:v>#VALUE!</x:v>
      </x:c>
      <x:c r="H1527" s="158">
        <x:f t="shared" si="299"/>
        <x:v>0</x:v>
      </x:c>
      <x:c r="I1527" s="285" t="e">
        <x:f t="shared" si="299"/>
        <x:v>#VALUE!</x:v>
      </x:c>
      <x:c r="J1527" s="106" t="e">
        <x:v>#VALUE!</x:v>
      </x:c>
      <x:c r="K1527" s="73" t="e">
        <x:v>#VALUE!</x:v>
      </x:c>
      <x:c r="L1527" s="68" t="e">
        <x:v>#VALUE!</x:v>
      </x:c>
      <x:c r="M1527" s="73" t="e">
        <x:v>#VALUE!</x:v>
      </x:c>
      <x:c r="N1527" s="159">
        <x:v>0</x:v>
      </x:c>
      <x:c r="O1527" s="106" t="e">
        <x:v>#VALUE!</x:v>
      </x:c>
      <x:c r="P1527" s="73" t="e">
        <x:f t="shared" si="300"/>
        <x:v>#VALUE!</x:v>
      </x:c>
      <x:c r="Q1527" s="68" t="e">
        <x:v>#VALUE!</x:v>
      </x:c>
      <x:c r="R1527" s="73" t="e">
        <x:f t="shared" si="301"/>
        <x:v>#VALUE!</x:v>
      </x:c>
      <x:c r="S1527" s="68" t="e">
        <x:v>#VALUE!</x:v>
      </x:c>
      <x:c r="T1527" s="73" t="e">
        <x:f t="shared" si="302"/>
        <x:v>#VALUE!</x:v>
      </x:c>
      <x:c r="U1527" s="26" t="e">
        <x:v>#VALUE!</x:v>
      </x:c>
      <x:c r="V1527" s="26">
        <x:f t="shared" si="303"/>
        <x:v>0</x:v>
      </x:c>
      <x:c r="W1527" s="73" t="e">
        <x:f t="shared" si="304"/>
        <x:v>#VALUE!</x:v>
      </x:c>
      <x:c r="X1527" s="74" t="e">
        <x:f t="shared" si="305"/>
        <x:v>#VALUE!</x:v>
      </x:c>
      <x:c r="Y1527" s="68" t="e">
        <x:f t="shared" si="306"/>
        <x:v>#VALUE!</x:v>
      </x:c>
      <x:c r="Z1527" s="68" t="e">
        <x:f t="shared" si="307"/>
        <x:v>#VALUE!</x:v>
      </x:c>
    </x:row>
    <x:row r="1528" spans="1:26" s="26" customFormat="1">
      <x:c r="A1528" s="118">
        <x:v>92</x:v>
      </x:c>
      <x:c r="B1528" s="118"/>
      <x:c r="C1528" s="113">
        <x:v>12</x:v>
      </x:c>
      <x:c r="D1528" s="210" t="s">
        <x:v>1639</x:v>
      </x:c>
      <x:c r="E1528" s="210" t="s">
        <x:v>95</x:v>
      </x:c>
      <x:c r="F1528" s="20" t="s">
        <x:v>286</x:v>
      </x:c>
      <x:c r="G1528" s="158" t="e">
        <x:f t="shared" si="299"/>
        <x:v>#VALUE!</x:v>
      </x:c>
      <x:c r="H1528" s="158">
        <x:f t="shared" si="299"/>
        <x:v>0</x:v>
      </x:c>
      <x:c r="I1528" s="285" t="e">
        <x:f t="shared" si="299"/>
        <x:v>#VALUE!</x:v>
      </x:c>
      <x:c r="J1528" s="106" t="e">
        <x:v>#VALUE!</x:v>
      </x:c>
      <x:c r="K1528" s="73" t="e">
        <x:v>#VALUE!</x:v>
      </x:c>
      <x:c r="L1528" s="68" t="e">
        <x:v>#VALUE!</x:v>
      </x:c>
      <x:c r="M1528" s="73" t="e">
        <x:v>#VALUE!</x:v>
      </x:c>
      <x:c r="N1528" s="159">
        <x:v>0</x:v>
      </x:c>
      <x:c r="O1528" s="106" t="e">
        <x:v>#VALUE!</x:v>
      </x:c>
      <x:c r="P1528" s="73" t="e">
        <x:f t="shared" si="300"/>
        <x:v>#VALUE!</x:v>
      </x:c>
      <x:c r="Q1528" s="68" t="e">
        <x:v>#VALUE!</x:v>
      </x:c>
      <x:c r="R1528" s="73" t="e">
        <x:f t="shared" si="301"/>
        <x:v>#VALUE!</x:v>
      </x:c>
      <x:c r="S1528" s="68" t="e">
        <x:v>#VALUE!</x:v>
      </x:c>
      <x:c r="T1528" s="73" t="e">
        <x:f t="shared" si="302"/>
        <x:v>#VALUE!</x:v>
      </x:c>
      <x:c r="U1528" s="26" t="e">
        <x:v>#VALUE!</x:v>
      </x:c>
      <x:c r="V1528" s="26">
        <x:f t="shared" si="303"/>
        <x:v>0</x:v>
      </x:c>
      <x:c r="W1528" s="73" t="e">
        <x:f t="shared" si="304"/>
        <x:v>#VALUE!</x:v>
      </x:c>
      <x:c r="X1528" s="74" t="e">
        <x:f t="shared" si="305"/>
        <x:v>#VALUE!</x:v>
      </x:c>
      <x:c r="Y1528" s="68" t="e">
        <x:f t="shared" si="306"/>
        <x:v>#VALUE!</x:v>
      </x:c>
      <x:c r="Z1528" s="68" t="e">
        <x:f t="shared" si="307"/>
        <x:v>#VALUE!</x:v>
      </x:c>
    </x:row>
    <x:row r="1529" spans="1:26" s="26" customFormat="1">
      <x:c r="A1529" s="118">
        <x:v>93</x:v>
      </x:c>
      <x:c r="B1529" s="118"/>
      <x:c r="C1529" s="113">
        <x:v>12</x:v>
      </x:c>
      <x:c r="D1529" s="210" t="s">
        <x:v>1405</x:v>
      </x:c>
      <x:c r="E1529" s="210" t="s">
        <x:v>84</x:v>
      </x:c>
      <x:c r="F1529" s="20" t="s">
        <x:v>1420</x:v>
      </x:c>
      <x:c r="G1529" s="158" t="e">
        <x:f t="shared" si="299"/>
        <x:v>#VALUE!</x:v>
      </x:c>
      <x:c r="H1529" s="158">
        <x:f t="shared" si="299"/>
        <x:v>0</x:v>
      </x:c>
      <x:c r="I1529" s="285" t="e">
        <x:f t="shared" si="299"/>
        <x:v>#VALUE!</x:v>
      </x:c>
      <x:c r="J1529" s="106" t="e">
        <x:v>#VALUE!</x:v>
      </x:c>
      <x:c r="K1529" s="73" t="e">
        <x:v>#VALUE!</x:v>
      </x:c>
      <x:c r="L1529" s="68" t="e">
        <x:v>#VALUE!</x:v>
      </x:c>
      <x:c r="M1529" s="73" t="e">
        <x:v>#VALUE!</x:v>
      </x:c>
      <x:c r="N1529" s="159">
        <x:v>0</x:v>
      </x:c>
      <x:c r="O1529" s="106" t="e">
        <x:v>#VALUE!</x:v>
      </x:c>
      <x:c r="P1529" s="73" t="e">
        <x:f t="shared" si="300"/>
        <x:v>#VALUE!</x:v>
      </x:c>
      <x:c r="Q1529" s="68" t="e">
        <x:v>#VALUE!</x:v>
      </x:c>
      <x:c r="R1529" s="73" t="e">
        <x:f t="shared" si="301"/>
        <x:v>#VALUE!</x:v>
      </x:c>
      <x:c r="S1529" s="68" t="e">
        <x:v>#VALUE!</x:v>
      </x:c>
      <x:c r="T1529" s="73" t="e">
        <x:f t="shared" si="302"/>
        <x:v>#VALUE!</x:v>
      </x:c>
      <x:c r="U1529" s="26" t="e">
        <x:v>#VALUE!</x:v>
      </x:c>
      <x:c r="V1529" s="26">
        <x:f t="shared" si="303"/>
        <x:v>0</x:v>
      </x:c>
      <x:c r="W1529" s="73" t="e">
        <x:f t="shared" si="304"/>
        <x:v>#VALUE!</x:v>
      </x:c>
      <x:c r="X1529" s="74" t="e">
        <x:f t="shared" si="305"/>
        <x:v>#VALUE!</x:v>
      </x:c>
      <x:c r="Y1529" s="68" t="e">
        <x:f t="shared" si="306"/>
        <x:v>#VALUE!</x:v>
      </x:c>
      <x:c r="Z1529" s="68" t="e">
        <x:f t="shared" si="307"/>
        <x:v>#VALUE!</x:v>
      </x:c>
    </x:row>
    <x:row r="1530" spans="1:26" s="26" customFormat="1">
      <x:c r="A1530" s="118">
        <x:v>94</x:v>
      </x:c>
      <x:c r="B1530" s="118"/>
      <x:c r="C1530" s="113">
        <x:v>12</x:v>
      </x:c>
      <x:c r="D1530" s="210" t="s">
        <x:v>1429</x:v>
      </x:c>
      <x:c r="E1530" s="210" t="s">
        <x:v>84</x:v>
      </x:c>
      <x:c r="F1530" s="20" t="s">
        <x:v>1420</x:v>
      </x:c>
      <x:c r="G1530" s="158" t="e">
        <x:f t="shared" si="299"/>
        <x:v>#VALUE!</x:v>
      </x:c>
      <x:c r="H1530" s="158">
        <x:f t="shared" si="299"/>
        <x:v>0</x:v>
      </x:c>
      <x:c r="I1530" s="285" t="e">
        <x:f t="shared" si="299"/>
        <x:v>#VALUE!</x:v>
      </x:c>
      <x:c r="J1530" s="106" t="e">
        <x:v>#VALUE!</x:v>
      </x:c>
      <x:c r="K1530" s="73" t="e">
        <x:v>#VALUE!</x:v>
      </x:c>
      <x:c r="L1530" s="68" t="e">
        <x:v>#VALUE!</x:v>
      </x:c>
      <x:c r="M1530" s="73" t="e">
        <x:v>#VALUE!</x:v>
      </x:c>
      <x:c r="N1530" s="159">
        <x:v>0</x:v>
      </x:c>
      <x:c r="O1530" s="106" t="e">
        <x:v>#VALUE!</x:v>
      </x:c>
      <x:c r="P1530" s="73" t="e">
        <x:f t="shared" si="300"/>
        <x:v>#VALUE!</x:v>
      </x:c>
      <x:c r="Q1530" s="68" t="e">
        <x:v>#VALUE!</x:v>
      </x:c>
      <x:c r="R1530" s="73" t="e">
        <x:f t="shared" si="301"/>
        <x:v>#VALUE!</x:v>
      </x:c>
      <x:c r="S1530" s="68" t="e">
        <x:v>#VALUE!</x:v>
      </x:c>
      <x:c r="T1530" s="73" t="e">
        <x:f t="shared" si="302"/>
        <x:v>#VALUE!</x:v>
      </x:c>
      <x:c r="U1530" s="26" t="e">
        <x:v>#VALUE!</x:v>
      </x:c>
      <x:c r="V1530" s="26">
        <x:f t="shared" si="303"/>
        <x:v>0</x:v>
      </x:c>
      <x:c r="W1530" s="73" t="e">
        <x:f t="shared" si="304"/>
        <x:v>#VALUE!</x:v>
      </x:c>
      <x:c r="X1530" s="74" t="e">
        <x:f t="shared" si="305"/>
        <x:v>#VALUE!</x:v>
      </x:c>
      <x:c r="Y1530" s="68" t="e">
        <x:f t="shared" si="306"/>
        <x:v>#VALUE!</x:v>
      </x:c>
      <x:c r="Z1530" s="68" t="e">
        <x:f t="shared" si="307"/>
        <x:v>#VALUE!</x:v>
      </x:c>
    </x:row>
    <x:row r="1531" spans="1:26" s="26" customFormat="1">
      <x:c r="A1531" s="118">
        <x:v>95</x:v>
      </x:c>
      <x:c r="B1531" s="118"/>
      <x:c r="C1531" s="113">
        <x:v>12</x:v>
      </x:c>
      <x:c r="D1531" s="210" t="s">
        <x:v>1406</x:v>
      </x:c>
      <x:c r="E1531" s="210" t="s">
        <x:v>84</x:v>
      </x:c>
      <x:c r="F1531" s="20" t="s">
        <x:v>1420</x:v>
      </x:c>
      <x:c r="G1531" s="158" t="e">
        <x:f t="shared" si="299"/>
        <x:v>#VALUE!</x:v>
      </x:c>
      <x:c r="H1531" s="158">
        <x:f t="shared" si="299"/>
        <x:v>0</x:v>
      </x:c>
      <x:c r="I1531" s="285" t="e">
        <x:f t="shared" si="299"/>
        <x:v>#VALUE!</x:v>
      </x:c>
      <x:c r="J1531" s="106" t="e">
        <x:v>#VALUE!</x:v>
      </x:c>
      <x:c r="K1531" s="73" t="e">
        <x:v>#VALUE!</x:v>
      </x:c>
      <x:c r="L1531" s="68" t="e">
        <x:v>#VALUE!</x:v>
      </x:c>
      <x:c r="M1531" s="73" t="e">
        <x:v>#VALUE!</x:v>
      </x:c>
      <x:c r="N1531" s="159">
        <x:v>0</x:v>
      </x:c>
      <x:c r="O1531" s="106" t="e">
        <x:v>#VALUE!</x:v>
      </x:c>
      <x:c r="P1531" s="73" t="e">
        <x:f t="shared" si="300"/>
        <x:v>#VALUE!</x:v>
      </x:c>
      <x:c r="Q1531" s="68" t="e">
        <x:v>#VALUE!</x:v>
      </x:c>
      <x:c r="R1531" s="73" t="e">
        <x:f t="shared" si="301"/>
        <x:v>#VALUE!</x:v>
      </x:c>
      <x:c r="S1531" s="68" t="e">
        <x:v>#VALUE!</x:v>
      </x:c>
      <x:c r="T1531" s="73" t="e">
        <x:f t="shared" si="302"/>
        <x:v>#VALUE!</x:v>
      </x:c>
      <x:c r="U1531" s="26" t="e">
        <x:v>#VALUE!</x:v>
      </x:c>
      <x:c r="V1531" s="26">
        <x:f t="shared" si="303"/>
        <x:v>0</x:v>
      </x:c>
      <x:c r="W1531" s="73" t="e">
        <x:f t="shared" si="304"/>
        <x:v>#VALUE!</x:v>
      </x:c>
      <x:c r="X1531" s="74" t="e">
        <x:f t="shared" si="305"/>
        <x:v>#VALUE!</x:v>
      </x:c>
      <x:c r="Y1531" s="68" t="e">
        <x:f t="shared" si="306"/>
        <x:v>#VALUE!</x:v>
      </x:c>
      <x:c r="Z1531" s="68" t="e">
        <x:f t="shared" si="307"/>
        <x:v>#VALUE!</x:v>
      </x:c>
    </x:row>
    <x:row r="1532" spans="1:26" s="26" customFormat="1">
      <x:c r="A1532" s="118">
        <x:v>96</x:v>
      </x:c>
      <x:c r="B1532" s="118"/>
      <x:c r="C1532" s="113">
        <x:v>12</x:v>
      </x:c>
      <x:c r="D1532" s="210" t="s">
        <x:v>1423</x:v>
      </x:c>
      <x:c r="E1532" s="210" t="s">
        <x:v>84</x:v>
      </x:c>
      <x:c r="F1532" s="20" t="s">
        <x:v>1420</x:v>
      </x:c>
      <x:c r="G1532" s="158" t="e">
        <x:f t="shared" si="299"/>
        <x:v>#VALUE!</x:v>
      </x:c>
      <x:c r="H1532" s="158">
        <x:f t="shared" si="299"/>
        <x:v>0</x:v>
      </x:c>
      <x:c r="I1532" s="285" t="e">
        <x:f t="shared" si="299"/>
        <x:v>#VALUE!</x:v>
      </x:c>
      <x:c r="J1532" s="106" t="e">
        <x:v>#VALUE!</x:v>
      </x:c>
      <x:c r="K1532" s="73" t="e">
        <x:v>#VALUE!</x:v>
      </x:c>
      <x:c r="L1532" s="68" t="e">
        <x:v>#VALUE!</x:v>
      </x:c>
      <x:c r="M1532" s="73" t="e">
        <x:v>#VALUE!</x:v>
      </x:c>
      <x:c r="N1532" s="159">
        <x:v>0</x:v>
      </x:c>
      <x:c r="O1532" s="106" t="e">
        <x:v>#VALUE!</x:v>
      </x:c>
      <x:c r="P1532" s="73" t="e">
        <x:f t="shared" si="300"/>
        <x:v>#VALUE!</x:v>
      </x:c>
      <x:c r="Q1532" s="68" t="e">
        <x:v>#VALUE!</x:v>
      </x:c>
      <x:c r="R1532" s="73" t="e">
        <x:f t="shared" si="301"/>
        <x:v>#VALUE!</x:v>
      </x:c>
      <x:c r="S1532" s="68" t="e">
        <x:v>#VALUE!</x:v>
      </x:c>
      <x:c r="T1532" s="73" t="e">
        <x:f t="shared" si="302"/>
        <x:v>#VALUE!</x:v>
      </x:c>
      <x:c r="U1532" s="26" t="e">
        <x:v>#VALUE!</x:v>
      </x:c>
      <x:c r="V1532" s="26">
        <x:f t="shared" si="303"/>
        <x:v>0</x:v>
      </x:c>
      <x:c r="W1532" s="73" t="e">
        <x:f t="shared" si="304"/>
        <x:v>#VALUE!</x:v>
      </x:c>
      <x:c r="X1532" s="74" t="e">
        <x:f t="shared" si="305"/>
        <x:v>#VALUE!</x:v>
      </x:c>
      <x:c r="Y1532" s="68" t="e">
        <x:f t="shared" si="306"/>
        <x:v>#VALUE!</x:v>
      </x:c>
      <x:c r="Z1532" s="68" t="e">
        <x:f t="shared" si="307"/>
        <x:v>#VALUE!</x:v>
      </x:c>
    </x:row>
    <x:row r="1533" spans="1:26" s="26" customFormat="1">
      <x:c r="A1533" s="118">
        <x:v>97</x:v>
      </x:c>
      <x:c r="B1533" s="118"/>
      <x:c r="C1533" s="113">
        <x:v>12</x:v>
      </x:c>
      <x:c r="D1533" s="210" t="s">
        <x:v>1564</x:v>
      </x:c>
      <x:c r="E1533" s="210" t="s">
        <x:v>95</x:v>
      </x:c>
      <x:c r="F1533" s="20" t="s">
        <x:v>1435</x:v>
      </x:c>
      <x:c r="G1533" s="158" t="e">
        <x:f t="shared" si="299"/>
        <x:v>#VALUE!</x:v>
      </x:c>
      <x:c r="H1533" s="158">
        <x:f t="shared" si="299"/>
        <x:v>0</x:v>
      </x:c>
      <x:c r="I1533" s="285" t="e">
        <x:f t="shared" si="299"/>
        <x:v>#VALUE!</x:v>
      </x:c>
      <x:c r="J1533" s="106" t="e">
        <x:v>#VALUE!</x:v>
      </x:c>
      <x:c r="K1533" s="73" t="e">
        <x:v>#VALUE!</x:v>
      </x:c>
      <x:c r="L1533" s="68" t="e">
        <x:v>#VALUE!</x:v>
      </x:c>
      <x:c r="M1533" s="73" t="e">
        <x:v>#VALUE!</x:v>
      </x:c>
      <x:c r="N1533" s="159">
        <x:v>0</x:v>
      </x:c>
      <x:c r="O1533" s="106" t="e">
        <x:v>#VALUE!</x:v>
      </x:c>
      <x:c r="P1533" s="73" t="e">
        <x:f t="shared" si="300"/>
        <x:v>#VALUE!</x:v>
      </x:c>
      <x:c r="Q1533" s="68" t="e">
        <x:v>#VALUE!</x:v>
      </x:c>
      <x:c r="R1533" s="73" t="e">
        <x:f t="shared" si="301"/>
        <x:v>#VALUE!</x:v>
      </x:c>
      <x:c r="S1533" s="68" t="e">
        <x:v>#VALUE!</x:v>
      </x:c>
      <x:c r="T1533" s="73" t="e">
        <x:f t="shared" si="302"/>
        <x:v>#VALUE!</x:v>
      </x:c>
      <x:c r="U1533" s="26" t="e">
        <x:v>#VALUE!</x:v>
      </x:c>
      <x:c r="V1533" s="26">
        <x:f t="shared" si="303"/>
        <x:v>0</x:v>
      </x:c>
      <x:c r="W1533" s="73" t="e">
        <x:f t="shared" si="304"/>
        <x:v>#VALUE!</x:v>
      </x:c>
      <x:c r="X1533" s="74" t="e">
        <x:f t="shared" si="305"/>
        <x:v>#VALUE!</x:v>
      </x:c>
      <x:c r="Y1533" s="68" t="e">
        <x:f t="shared" si="306"/>
        <x:v>#VALUE!</x:v>
      </x:c>
      <x:c r="Z1533" s="68" t="e">
        <x:f t="shared" si="307"/>
        <x:v>#VALUE!</x:v>
      </x:c>
    </x:row>
    <x:row r="1534" spans="1:26" s="26" customFormat="1">
      <x:c r="A1534" s="118">
        <x:v>98</x:v>
      </x:c>
      <x:c r="B1534" s="118"/>
      <x:c r="C1534" s="113">
        <x:v>12</x:v>
      </x:c>
      <x:c r="D1534" s="210" t="s">
        <x:v>1407</x:v>
      </x:c>
      <x:c r="E1534" s="210" t="s">
        <x:v>84</x:v>
      </x:c>
      <x:c r="F1534" s="20" t="s">
        <x:v>1420</x:v>
      </x:c>
      <x:c r="G1534" s="158" t="e">
        <x:f t="shared" si="299"/>
        <x:v>#VALUE!</x:v>
      </x:c>
      <x:c r="H1534" s="158">
        <x:f t="shared" si="299"/>
        <x:v>0</x:v>
      </x:c>
      <x:c r="I1534" s="285" t="e">
        <x:f t="shared" si="299"/>
        <x:v>#VALUE!</x:v>
      </x:c>
      <x:c r="J1534" s="106" t="e">
        <x:v>#VALUE!</x:v>
      </x:c>
      <x:c r="K1534" s="73" t="e">
        <x:v>#VALUE!</x:v>
      </x:c>
      <x:c r="L1534" s="68" t="e">
        <x:v>#VALUE!</x:v>
      </x:c>
      <x:c r="M1534" s="73" t="e">
        <x:v>#VALUE!</x:v>
      </x:c>
      <x:c r="N1534" s="159">
        <x:v>0</x:v>
      </x:c>
      <x:c r="O1534" s="106" t="e">
        <x:v>#VALUE!</x:v>
      </x:c>
      <x:c r="P1534" s="73" t="e">
        <x:f t="shared" si="300"/>
        <x:v>#VALUE!</x:v>
      </x:c>
      <x:c r="Q1534" s="68" t="e">
        <x:v>#VALUE!</x:v>
      </x:c>
      <x:c r="R1534" s="73" t="e">
        <x:f t="shared" si="301"/>
        <x:v>#VALUE!</x:v>
      </x:c>
      <x:c r="S1534" s="68" t="e">
        <x:v>#VALUE!</x:v>
      </x:c>
      <x:c r="T1534" s="73" t="e">
        <x:f t="shared" si="302"/>
        <x:v>#VALUE!</x:v>
      </x:c>
      <x:c r="U1534" s="26" t="e">
        <x:v>#VALUE!</x:v>
      </x:c>
      <x:c r="V1534" s="26">
        <x:f t="shared" si="303"/>
        <x:v>0</x:v>
      </x:c>
      <x:c r="W1534" s="73" t="e">
        <x:f t="shared" si="304"/>
        <x:v>#VALUE!</x:v>
      </x:c>
      <x:c r="X1534" s="74" t="e">
        <x:f t="shared" si="305"/>
        <x:v>#VALUE!</x:v>
      </x:c>
      <x:c r="Y1534" s="68" t="e">
        <x:f t="shared" si="306"/>
        <x:v>#VALUE!</x:v>
      </x:c>
      <x:c r="Z1534" s="68" t="e">
        <x:f t="shared" si="307"/>
        <x:v>#VALUE!</x:v>
      </x:c>
    </x:row>
    <x:row r="1535" spans="1:26">
      <x:c r="A1535" s="118">
        <x:v>99</x:v>
      </x:c>
      <x:c r="B1535" s="118"/>
      <x:c r="C1535" s="113">
        <x:v>12</x:v>
      </x:c>
      <x:c r="D1535" s="210" t="s">
        <x:v>1424</x:v>
      </x:c>
      <x:c r="E1535" s="210" t="s">
        <x:v>84</x:v>
      </x:c>
      <x:c r="F1535" s="20" t="s">
        <x:v>1420</x:v>
      </x:c>
      <x:c r="G1535" s="158" t="e">
        <x:f t="shared" si="299"/>
        <x:v>#VALUE!</x:v>
      </x:c>
      <x:c r="H1535" s="158">
        <x:f t="shared" si="299"/>
        <x:v>0</x:v>
      </x:c>
      <x:c r="I1535" s="285" t="e">
        <x:f t="shared" si="299"/>
        <x:v>#VALUE!</x:v>
      </x:c>
      <x:c r="J1535" s="106" t="e">
        <x:v>#VALUE!</x:v>
      </x:c>
      <x:c r="K1535" s="73" t="e">
        <x:v>#VALUE!</x:v>
      </x:c>
      <x:c r="L1535" s="68" t="e">
        <x:v>#VALUE!</x:v>
      </x:c>
      <x:c r="M1535" s="73" t="e">
        <x:v>#VALUE!</x:v>
      </x:c>
      <x:c r="N1535" s="159">
        <x:v>0</x:v>
      </x:c>
      <x:c r="O1535" s="106" t="e">
        <x:v>#VALUE!</x:v>
      </x:c>
      <x:c r="P1535" s="73" t="e">
        <x:f t="shared" si="300"/>
        <x:v>#VALUE!</x:v>
      </x:c>
      <x:c r="Q1535" s="68" t="e">
        <x:v>#VALUE!</x:v>
      </x:c>
      <x:c r="R1535" s="73" t="e">
        <x:f t="shared" si="301"/>
        <x:v>#VALUE!</x:v>
      </x:c>
      <x:c r="S1535" s="68" t="e">
        <x:v>#VALUE!</x:v>
      </x:c>
      <x:c r="T1535" s="73" t="e">
        <x:f t="shared" si="302"/>
        <x:v>#VALUE!</x:v>
      </x:c>
      <x:c r="U1535" s="26" t="e">
        <x:v>#VALUE!</x:v>
      </x:c>
      <x:c r="V1535" s="26">
        <x:f t="shared" si="303"/>
        <x:v>0</x:v>
      </x:c>
      <x:c r="W1535" s="73" t="e">
        <x:f t="shared" si="304"/>
        <x:v>#VALUE!</x:v>
      </x:c>
      <x:c r="X1535" s="74" t="e">
        <x:f t="shared" si="305"/>
        <x:v>#VALUE!</x:v>
      </x:c>
      <x:c r="Y1535" s="68" t="e">
        <x:f t="shared" si="306"/>
        <x:v>#VALUE!</x:v>
      </x:c>
      <x:c r="Z1535" s="68" t="e">
        <x:f t="shared" si="307"/>
        <x:v>#VALUE!</x:v>
      </x:c>
    </x:row>
    <x:row r="1536" spans="1:26">
      <x:c r="A1536" s="118">
        <x:v>100</x:v>
      </x:c>
      <x:c r="B1536" s="118"/>
      <x:c r="C1536" s="113">
        <x:v>12</x:v>
      </x:c>
      <x:c r="D1536" s="210" t="s">
        <x:v>1565</x:v>
      </x:c>
      <x:c r="E1536" s="210" t="s">
        <x:v>95</x:v>
      </x:c>
      <x:c r="F1536" s="20" t="s">
        <x:v>1435</x:v>
      </x:c>
      <x:c r="G1536" s="158" t="e">
        <x:f t="shared" si="299"/>
        <x:v>#VALUE!</x:v>
      </x:c>
      <x:c r="H1536" s="158">
        <x:f t="shared" si="299"/>
        <x:v>0</x:v>
      </x:c>
      <x:c r="I1536" s="285" t="e">
        <x:f t="shared" si="299"/>
        <x:v>#VALUE!</x:v>
      </x:c>
      <x:c r="J1536" s="106" t="e">
        <x:v>#VALUE!</x:v>
      </x:c>
      <x:c r="K1536" s="73" t="e">
        <x:v>#VALUE!</x:v>
      </x:c>
      <x:c r="L1536" s="68" t="e">
        <x:v>#VALUE!</x:v>
      </x:c>
      <x:c r="M1536" s="73" t="e">
        <x:v>#VALUE!</x:v>
      </x:c>
      <x:c r="N1536" s="159">
        <x:v>0</x:v>
      </x:c>
      <x:c r="O1536" s="106" t="e">
        <x:v>#VALUE!</x:v>
      </x:c>
      <x:c r="P1536" s="73" t="e">
        <x:f t="shared" si="300"/>
        <x:v>#VALUE!</x:v>
      </x:c>
      <x:c r="Q1536" s="68" t="e">
        <x:v>#VALUE!</x:v>
      </x:c>
      <x:c r="R1536" s="73" t="e">
        <x:f t="shared" si="301"/>
        <x:v>#VALUE!</x:v>
      </x:c>
      <x:c r="S1536" s="68" t="e">
        <x:v>#VALUE!</x:v>
      </x:c>
      <x:c r="T1536" s="73" t="e">
        <x:f t="shared" si="302"/>
        <x:v>#VALUE!</x:v>
      </x:c>
      <x:c r="U1536" s="26" t="e">
        <x:v>#VALUE!</x:v>
      </x:c>
      <x:c r="V1536" s="26">
        <x:f t="shared" si="303"/>
        <x:v>0</x:v>
      </x:c>
      <x:c r="W1536" s="73" t="e">
        <x:f t="shared" si="304"/>
        <x:v>#VALUE!</x:v>
      </x:c>
      <x:c r="X1536" s="74" t="e">
        <x:f t="shared" si="305"/>
        <x:v>#VALUE!</x:v>
      </x:c>
      <x:c r="Y1536" s="68" t="e">
        <x:f t="shared" si="306"/>
        <x:v>#VALUE!</x:v>
      </x:c>
      <x:c r="Z1536" s="68" t="e">
        <x:f t="shared" si="307"/>
        <x:v>#VALUE!</x:v>
      </x:c>
    </x:row>
    <x:row r="1537" spans="1:26">
      <x:c r="A1537" s="118">
        <x:v>101</x:v>
      </x:c>
      <x:c r="B1537" s="118"/>
      <x:c r="C1537" s="113">
        <x:v>12</x:v>
      </x:c>
      <x:c r="D1537" s="210" t="s">
        <x:v>1408</x:v>
      </x:c>
      <x:c r="E1537" s="210" t="s">
        <x:v>84</x:v>
      </x:c>
      <x:c r="F1537" s="20" t="s">
        <x:v>1420</x:v>
      </x:c>
      <x:c r="G1537" s="158" t="e">
        <x:f t="shared" si="299"/>
        <x:v>#VALUE!</x:v>
      </x:c>
      <x:c r="H1537" s="158">
        <x:f t="shared" si="299"/>
        <x:v>0</x:v>
      </x:c>
      <x:c r="I1537" s="285" t="e">
        <x:f t="shared" si="299"/>
        <x:v>#VALUE!</x:v>
      </x:c>
      <x:c r="J1537" s="106" t="e">
        <x:v>#VALUE!</x:v>
      </x:c>
      <x:c r="K1537" s="73" t="e">
        <x:v>#VALUE!</x:v>
      </x:c>
      <x:c r="L1537" s="68" t="e">
        <x:v>#VALUE!</x:v>
      </x:c>
      <x:c r="M1537" s="73" t="e">
        <x:v>#VALUE!</x:v>
      </x:c>
      <x:c r="N1537" s="159">
        <x:v>0</x:v>
      </x:c>
      <x:c r="O1537" s="106" t="e">
        <x:v>#VALUE!</x:v>
      </x:c>
      <x:c r="P1537" s="73" t="e">
        <x:f t="shared" si="300"/>
        <x:v>#VALUE!</x:v>
      </x:c>
      <x:c r="Q1537" s="68" t="e">
        <x:v>#VALUE!</x:v>
      </x:c>
      <x:c r="R1537" s="73" t="e">
        <x:f t="shared" si="301"/>
        <x:v>#VALUE!</x:v>
      </x:c>
      <x:c r="S1537" s="68" t="e">
        <x:v>#VALUE!</x:v>
      </x:c>
      <x:c r="T1537" s="73" t="e">
        <x:f t="shared" si="302"/>
        <x:v>#VALUE!</x:v>
      </x:c>
      <x:c r="U1537" s="26" t="e">
        <x:v>#VALUE!</x:v>
      </x:c>
      <x:c r="V1537" s="26">
        <x:f t="shared" si="303"/>
        <x:v>0</x:v>
      </x:c>
      <x:c r="W1537" s="73" t="e">
        <x:f t="shared" si="304"/>
        <x:v>#VALUE!</x:v>
      </x:c>
      <x:c r="X1537" s="74" t="e">
        <x:f t="shared" si="305"/>
        <x:v>#VALUE!</x:v>
      </x:c>
      <x:c r="Y1537" s="68" t="e">
        <x:f t="shared" si="306"/>
        <x:v>#VALUE!</x:v>
      </x:c>
      <x:c r="Z1537" s="68" t="e">
        <x:f t="shared" si="307"/>
        <x:v>#VALUE!</x:v>
      </x:c>
    </x:row>
    <x:row r="1538" spans="1:26">
      <x:c r="A1538" s="118">
        <x:v>102</x:v>
      </x:c>
      <x:c r="B1538" s="118"/>
      <x:c r="C1538" s="113">
        <x:v>12</x:v>
      </x:c>
      <x:c r="D1538" s="210" t="s">
        <x:v>1430</x:v>
      </x:c>
      <x:c r="E1538" s="210" t="s">
        <x:v>84</x:v>
      </x:c>
      <x:c r="F1538" s="20" t="s">
        <x:v>1420</x:v>
      </x:c>
      <x:c r="G1538" s="158" t="e">
        <x:f t="shared" si="299"/>
        <x:v>#VALUE!</x:v>
      </x:c>
      <x:c r="H1538" s="158">
        <x:f t="shared" si="299"/>
        <x:v>0</x:v>
      </x:c>
      <x:c r="I1538" s="285" t="e">
        <x:f t="shared" si="299"/>
        <x:v>#VALUE!</x:v>
      </x:c>
      <x:c r="J1538" s="106" t="e">
        <x:v>#VALUE!</x:v>
      </x:c>
      <x:c r="K1538" s="73" t="e">
        <x:v>#VALUE!</x:v>
      </x:c>
      <x:c r="L1538" s="68" t="e">
        <x:v>#VALUE!</x:v>
      </x:c>
      <x:c r="M1538" s="73" t="e">
        <x:v>#VALUE!</x:v>
      </x:c>
      <x:c r="N1538" s="159">
        <x:v>0</x:v>
      </x:c>
      <x:c r="O1538" s="106" t="e">
        <x:v>#VALUE!</x:v>
      </x:c>
      <x:c r="P1538" s="73" t="e">
        <x:f t="shared" si="300"/>
        <x:v>#VALUE!</x:v>
      </x:c>
      <x:c r="Q1538" s="68" t="e">
        <x:v>#VALUE!</x:v>
      </x:c>
      <x:c r="R1538" s="73" t="e">
        <x:f t="shared" si="301"/>
        <x:v>#VALUE!</x:v>
      </x:c>
      <x:c r="S1538" s="68" t="e">
        <x:v>#VALUE!</x:v>
      </x:c>
      <x:c r="T1538" s="73" t="e">
        <x:f t="shared" si="302"/>
        <x:v>#VALUE!</x:v>
      </x:c>
      <x:c r="U1538" s="26" t="e">
        <x:v>#VALUE!</x:v>
      </x:c>
      <x:c r="V1538" s="26">
        <x:f t="shared" si="303"/>
        <x:v>0</x:v>
      </x:c>
      <x:c r="W1538" s="73" t="e">
        <x:f t="shared" si="304"/>
        <x:v>#VALUE!</x:v>
      </x:c>
      <x:c r="X1538" s="74" t="e">
        <x:f t="shared" si="305"/>
        <x:v>#VALUE!</x:v>
      </x:c>
      <x:c r="Y1538" s="68" t="e">
        <x:f t="shared" si="306"/>
        <x:v>#VALUE!</x:v>
      </x:c>
      <x:c r="Z1538" s="68" t="e">
        <x:f t="shared" si="307"/>
        <x:v>#VALUE!</x:v>
      </x:c>
    </x:row>
    <x:row r="1539" spans="1:26">
      <x:c r="A1539" s="118">
        <x:v>103</x:v>
      </x:c>
      <x:c r="B1539" s="118"/>
      <x:c r="C1539" s="113">
        <x:v>12</x:v>
      </x:c>
      <x:c r="D1539" s="210" t="s">
        <x:v>1623</x:v>
      </x:c>
      <x:c r="E1539" s="210" t="s">
        <x:v>95</x:v>
      </x:c>
      <x:c r="F1539" s="20" t="s">
        <x:v>1624</x:v>
      </x:c>
      <x:c r="G1539" s="158" t="e">
        <x:f t="shared" si="299"/>
        <x:v>#VALUE!</x:v>
      </x:c>
      <x:c r="H1539" s="158">
        <x:f t="shared" si="299"/>
        <x:v>0</x:v>
      </x:c>
      <x:c r="I1539" s="285" t="e">
        <x:f t="shared" si="299"/>
        <x:v>#VALUE!</x:v>
      </x:c>
      <x:c r="J1539" s="106" t="e">
        <x:v>#VALUE!</x:v>
      </x:c>
      <x:c r="K1539" s="73" t="e">
        <x:v>#VALUE!</x:v>
      </x:c>
      <x:c r="L1539" s="68" t="e">
        <x:v>#VALUE!</x:v>
      </x:c>
      <x:c r="M1539" s="73" t="e">
        <x:v>#VALUE!</x:v>
      </x:c>
      <x:c r="N1539" s="159">
        <x:v>0</x:v>
      </x:c>
      <x:c r="O1539" s="106" t="e">
        <x:v>#VALUE!</x:v>
      </x:c>
      <x:c r="P1539" s="73" t="e">
        <x:f t="shared" si="300"/>
        <x:v>#VALUE!</x:v>
      </x:c>
      <x:c r="Q1539" s="68" t="e">
        <x:v>#VALUE!</x:v>
      </x:c>
      <x:c r="R1539" s="73" t="e">
        <x:f t="shared" si="301"/>
        <x:v>#VALUE!</x:v>
      </x:c>
      <x:c r="S1539" s="68" t="e">
        <x:v>#VALUE!</x:v>
      </x:c>
      <x:c r="T1539" s="73" t="e">
        <x:f t="shared" si="302"/>
        <x:v>#VALUE!</x:v>
      </x:c>
      <x:c r="U1539" s="26" t="e">
        <x:v>#VALUE!</x:v>
      </x:c>
      <x:c r="V1539" s="26">
        <x:f t="shared" si="303"/>
        <x:v>0</x:v>
      </x:c>
      <x:c r="W1539" s="73" t="e">
        <x:f t="shared" si="304"/>
        <x:v>#VALUE!</x:v>
      </x:c>
      <x:c r="X1539" s="74" t="e">
        <x:f t="shared" si="305"/>
        <x:v>#VALUE!</x:v>
      </x:c>
      <x:c r="Y1539" s="68" t="e">
        <x:f t="shared" si="306"/>
        <x:v>#VALUE!</x:v>
      </x:c>
      <x:c r="Z1539" s="68" t="e">
        <x:f t="shared" si="307"/>
        <x:v>#VALUE!</x:v>
      </x:c>
    </x:row>
    <x:row r="1540" spans="1:26">
      <x:c r="A1540" s="118">
        <x:v>104</x:v>
      </x:c>
      <x:c r="B1540" s="118"/>
      <x:c r="C1540" s="113">
        <x:v>12</x:v>
      </x:c>
      <x:c r="D1540" s="210" t="s">
        <x:v>1404</x:v>
      </x:c>
      <x:c r="E1540" s="210" t="s">
        <x:v>95</x:v>
      </x:c>
      <x:c r="F1540" s="20" t="s">
        <x:v>1624</x:v>
      </x:c>
      <x:c r="G1540" s="158" t="e">
        <x:f t="shared" si="299"/>
        <x:v>#VALUE!</x:v>
      </x:c>
      <x:c r="H1540" s="158">
        <x:f t="shared" si="299"/>
        <x:v>0</x:v>
      </x:c>
      <x:c r="I1540" s="285" t="e">
        <x:f t="shared" si="299"/>
        <x:v>#VALUE!</x:v>
      </x:c>
      <x:c r="J1540" s="106" t="e">
        <x:v>#VALUE!</x:v>
      </x:c>
      <x:c r="K1540" s="73" t="e">
        <x:v>#VALUE!</x:v>
      </x:c>
      <x:c r="L1540" s="68" t="e">
        <x:v>#VALUE!</x:v>
      </x:c>
      <x:c r="M1540" s="73" t="e">
        <x:v>#VALUE!</x:v>
      </x:c>
      <x:c r="N1540" s="159">
        <x:v>0</x:v>
      </x:c>
      <x:c r="O1540" s="106" t="e">
        <x:v>#VALUE!</x:v>
      </x:c>
      <x:c r="P1540" s="73" t="e">
        <x:f t="shared" si="300"/>
        <x:v>#VALUE!</x:v>
      </x:c>
      <x:c r="Q1540" s="68" t="e">
        <x:v>#VALUE!</x:v>
      </x:c>
      <x:c r="R1540" s="73" t="e">
        <x:f t="shared" si="301"/>
        <x:v>#VALUE!</x:v>
      </x:c>
      <x:c r="S1540" s="68" t="e">
        <x:v>#VALUE!</x:v>
      </x:c>
      <x:c r="T1540" s="73" t="e">
        <x:f t="shared" si="302"/>
        <x:v>#VALUE!</x:v>
      </x:c>
      <x:c r="U1540" s="26" t="e">
        <x:v>#VALUE!</x:v>
      </x:c>
      <x:c r="V1540" s="26">
        <x:f t="shared" si="303"/>
        <x:v>0</x:v>
      </x:c>
      <x:c r="W1540" s="73" t="e">
        <x:f t="shared" si="304"/>
        <x:v>#VALUE!</x:v>
      </x:c>
      <x:c r="X1540" s="74" t="e">
        <x:f t="shared" si="305"/>
        <x:v>#VALUE!</x:v>
      </x:c>
      <x:c r="Y1540" s="68" t="e">
        <x:f t="shared" si="306"/>
        <x:v>#VALUE!</x:v>
      </x:c>
      <x:c r="Z1540" s="68" t="e">
        <x:f t="shared" si="307"/>
        <x:v>#VALUE!</x:v>
      </x:c>
    </x:row>
    <x:row r="1541" spans="1:26">
      <x:c r="A1541" s="118">
        <x:v>105</x:v>
      </x:c>
      <x:c r="B1541" s="118"/>
      <x:c r="C1541" s="113">
        <x:v>12</x:v>
      </x:c>
      <x:c r="D1541" s="210" t="s">
        <x:v>1439</x:v>
      </x:c>
      <x:c r="E1541" s="210" t="s">
        <x:v>84</x:v>
      </x:c>
      <x:c r="F1541" s="20" t="s">
        <x:v>53</x:v>
      </x:c>
      <x:c r="G1541" s="158" t="e">
        <x:f t="shared" si="299"/>
        <x:v>#VALUE!</x:v>
      </x:c>
      <x:c r="H1541" s="158">
        <x:f t="shared" si="299"/>
        <x:v>0</x:v>
      </x:c>
      <x:c r="I1541" s="285" t="e">
        <x:f t="shared" si="299"/>
        <x:v>#VALUE!</x:v>
      </x:c>
      <x:c r="J1541" s="106" t="e">
        <x:v>#VALUE!</x:v>
      </x:c>
      <x:c r="K1541" s="73" t="e">
        <x:v>#VALUE!</x:v>
      </x:c>
      <x:c r="L1541" s="68" t="e">
        <x:v>#VALUE!</x:v>
      </x:c>
      <x:c r="M1541" s="73" t="e">
        <x:v>#VALUE!</x:v>
      </x:c>
      <x:c r="N1541" s="159">
        <x:v>0</x:v>
      </x:c>
      <x:c r="O1541" s="106" t="e">
        <x:v>#VALUE!</x:v>
      </x:c>
      <x:c r="P1541" s="73" t="e">
        <x:f t="shared" si="300"/>
        <x:v>#VALUE!</x:v>
      </x:c>
      <x:c r="Q1541" s="68" t="e">
        <x:v>#VALUE!</x:v>
      </x:c>
      <x:c r="R1541" s="73" t="e">
        <x:f t="shared" si="301"/>
        <x:v>#VALUE!</x:v>
      </x:c>
      <x:c r="S1541" s="68" t="e">
        <x:v>#VALUE!</x:v>
      </x:c>
      <x:c r="T1541" s="73" t="e">
        <x:f t="shared" si="302"/>
        <x:v>#VALUE!</x:v>
      </x:c>
      <x:c r="U1541" s="26" t="e">
        <x:v>#VALUE!</x:v>
      </x:c>
      <x:c r="V1541" s="26">
        <x:f t="shared" si="303"/>
        <x:v>0</x:v>
      </x:c>
      <x:c r="W1541" s="73" t="e">
        <x:f t="shared" si="304"/>
        <x:v>#VALUE!</x:v>
      </x:c>
      <x:c r="X1541" s="74" t="e">
        <x:f t="shared" si="305"/>
        <x:v>#VALUE!</x:v>
      </x:c>
      <x:c r="Y1541" s="68" t="e">
        <x:f t="shared" si="306"/>
        <x:v>#VALUE!</x:v>
      </x:c>
      <x:c r="Z1541" s="68" t="e">
        <x:f t="shared" si="307"/>
        <x:v>#VALUE!</x:v>
      </x:c>
    </x:row>
    <x:row r="1542" spans="1:26">
      <x:c r="A1542" s="118">
        <x:v>106</x:v>
      </x:c>
      <x:c r="B1542" s="118"/>
      <x:c r="C1542" s="113">
        <x:v>12</x:v>
      </x:c>
      <x:c r="D1542" s="210" t="s">
        <x:v>1631</x:v>
      </x:c>
      <x:c r="E1542" s="210" t="s">
        <x:v>95</x:v>
      </x:c>
      <x:c r="F1542" s="20" t="s">
        <x:v>1440</x:v>
      </x:c>
      <x:c r="G1542" s="158" t="e">
        <x:f t="shared" si="299"/>
        <x:v>#VALUE!</x:v>
      </x:c>
      <x:c r="H1542" s="158">
        <x:f t="shared" si="299"/>
        <x:v>0</x:v>
      </x:c>
      <x:c r="I1542" s="285" t="e">
        <x:f t="shared" si="299"/>
        <x:v>#VALUE!</x:v>
      </x:c>
      <x:c r="J1542" s="106" t="e">
        <x:v>#VALUE!</x:v>
      </x:c>
      <x:c r="K1542" s="73" t="e">
        <x:v>#VALUE!</x:v>
      </x:c>
      <x:c r="L1542" s="68" t="e">
        <x:v>#VALUE!</x:v>
      </x:c>
      <x:c r="M1542" s="73" t="e">
        <x:v>#VALUE!</x:v>
      </x:c>
      <x:c r="N1542" s="159">
        <x:v>0</x:v>
      </x:c>
      <x:c r="O1542" s="106" t="e">
        <x:v>#VALUE!</x:v>
      </x:c>
      <x:c r="P1542" s="73" t="e">
        <x:f t="shared" si="300"/>
        <x:v>#VALUE!</x:v>
      </x:c>
      <x:c r="Q1542" s="68" t="e">
        <x:v>#VALUE!</x:v>
      </x:c>
      <x:c r="R1542" s="73" t="e">
        <x:f t="shared" si="301"/>
        <x:v>#VALUE!</x:v>
      </x:c>
      <x:c r="S1542" s="68" t="e">
        <x:v>#VALUE!</x:v>
      </x:c>
      <x:c r="T1542" s="73" t="e">
        <x:f t="shared" si="302"/>
        <x:v>#VALUE!</x:v>
      </x:c>
      <x:c r="U1542" s="26" t="e">
        <x:v>#VALUE!</x:v>
      </x:c>
      <x:c r="V1542" s="26">
        <x:f t="shared" si="303"/>
        <x:v>0</x:v>
      </x:c>
      <x:c r="W1542" s="73" t="e">
        <x:f t="shared" si="304"/>
        <x:v>#VALUE!</x:v>
      </x:c>
      <x:c r="X1542" s="74" t="e">
        <x:f t="shared" si="305"/>
        <x:v>#VALUE!</x:v>
      </x:c>
      <x:c r="Y1542" s="68" t="e">
        <x:f t="shared" si="306"/>
        <x:v>#VALUE!</x:v>
      </x:c>
      <x:c r="Z1542" s="68" t="e">
        <x:f t="shared" si="307"/>
        <x:v>#VALUE!</x:v>
      </x:c>
    </x:row>
    <x:row r="1543" spans="1:26">
      <x:c r="A1543" s="118">
        <x:v>107</x:v>
      </x:c>
      <x:c r="B1543" s="118"/>
      <x:c r="C1543" s="113">
        <x:v>12</x:v>
      </x:c>
      <x:c r="D1543" s="210" t="s">
        <x:v>1658</x:v>
      </x:c>
      <x:c r="E1543" s="210" t="s">
        <x:v>1510</x:v>
      </x:c>
      <x:c r="F1543" s="20" t="s">
        <x:v>1659</x:v>
      </x:c>
      <x:c r="G1543" s="158" t="e">
        <x:f t="shared" si="299"/>
        <x:v>#VALUE!</x:v>
      </x:c>
      <x:c r="H1543" s="158">
        <x:f t="shared" si="299"/>
        <x:v>0</x:v>
      </x:c>
      <x:c r="I1543" s="285" t="e">
        <x:f t="shared" si="299"/>
        <x:v>#VALUE!</x:v>
      </x:c>
      <x:c r="J1543" s="106" t="e">
        <x:v>#VALUE!</x:v>
      </x:c>
      <x:c r="K1543" s="73" t="e">
        <x:v>#VALUE!</x:v>
      </x:c>
      <x:c r="L1543" s="68" t="e">
        <x:v>#VALUE!</x:v>
      </x:c>
      <x:c r="M1543" s="73" t="e">
        <x:v>#VALUE!</x:v>
      </x:c>
      <x:c r="N1543" s="159">
        <x:v>0</x:v>
      </x:c>
      <x:c r="O1543" s="106" t="e">
        <x:v>#VALUE!</x:v>
      </x:c>
      <x:c r="P1543" s="73" t="e">
        <x:f t="shared" si="300"/>
        <x:v>#VALUE!</x:v>
      </x:c>
      <x:c r="Q1543" s="68" t="e">
        <x:v>#VALUE!</x:v>
      </x:c>
      <x:c r="R1543" s="73" t="e">
        <x:f t="shared" si="301"/>
        <x:v>#VALUE!</x:v>
      </x:c>
      <x:c r="S1543" s="68" t="e">
        <x:v>#VALUE!</x:v>
      </x:c>
      <x:c r="T1543" s="73" t="e">
        <x:f t="shared" si="302"/>
        <x:v>#VALUE!</x:v>
      </x:c>
      <x:c r="U1543" s="26" t="e">
        <x:v>#VALUE!</x:v>
      </x:c>
      <x:c r="V1543" s="26">
        <x:f t="shared" si="303"/>
        <x:v>0</x:v>
      </x:c>
      <x:c r="W1543" s="73" t="e">
        <x:f t="shared" si="304"/>
        <x:v>#VALUE!</x:v>
      </x:c>
      <x:c r="X1543" s="74" t="e">
        <x:f t="shared" si="305"/>
        <x:v>#VALUE!</x:v>
      </x:c>
      <x:c r="Y1543" s="68" t="e">
        <x:f t="shared" si="306"/>
        <x:v>#VALUE!</x:v>
      </x:c>
      <x:c r="Z1543" s="68" t="e">
        <x:f t="shared" si="307"/>
        <x:v>#VALUE!</x:v>
      </x:c>
    </x:row>
    <x:row r="1544" spans="1:26">
      <x:c r="A1544" s="118">
        <x:v>108</x:v>
      </x:c>
      <x:c r="B1544" s="118"/>
      <x:c r="C1544" s="113">
        <x:v>12</x:v>
      </x:c>
      <x:c r="D1544" s="210" t="s">
        <x:v>85</x:v>
      </x:c>
      <x:c r="E1544" s="210" t="s">
        <x:v>123</x:v>
      </x:c>
      <x:c r="F1544" s="20" t="s">
        <x:v>87</x:v>
      </x:c>
      <x:c r="G1544" s="158" t="e">
        <x:f t="shared" si="299"/>
        <x:v>#VALUE!</x:v>
      </x:c>
      <x:c r="H1544" s="158">
        <x:f t="shared" si="299"/>
        <x:v>34.549243300000001</x:v>
      </x:c>
      <x:c r="I1544" s="285" t="e">
        <x:f t="shared" si="299"/>
        <x:v>#VALUE!</x:v>
      </x:c>
      <x:c r="J1544" s="106" t="e">
        <x:v>#VALUE!</x:v>
      </x:c>
      <x:c r="K1544" s="73" t="e">
        <x:v>#VALUE!</x:v>
      </x:c>
      <x:c r="L1544" s="68" t="e">
        <x:v>#VALUE!</x:v>
      </x:c>
      <x:c r="M1544" s="73" t="e">
        <x:v>#VALUE!</x:v>
      </x:c>
      <x:c r="N1544" s="159">
        <x:v>34.549243300000001</x:v>
      </x:c>
      <x:c r="O1544" s="106" t="e">
        <x:v>#VALUE!</x:v>
      </x:c>
      <x:c r="P1544" s="73" t="e">
        <x:f t="shared" si="300"/>
        <x:v>#VALUE!</x:v>
      </x:c>
      <x:c r="Q1544" s="68" t="e">
        <x:v>#VALUE!</x:v>
      </x:c>
      <x:c r="R1544" s="73" t="e">
        <x:f t="shared" si="301"/>
        <x:v>#VALUE!</x:v>
      </x:c>
      <x:c r="S1544" s="68" t="e">
        <x:v>#VALUE!</x:v>
      </x:c>
      <x:c r="T1544" s="73" t="e">
        <x:f t="shared" si="302"/>
        <x:v>#VALUE!</x:v>
      </x:c>
      <x:c r="U1544" s="26" t="e">
        <x:v>#VALUE!</x:v>
      </x:c>
      <x:c r="V1544" s="26">
        <x:f t="shared" si="303"/>
        <x:v>34.549243300000001</x:v>
      </x:c>
      <x:c r="W1544" s="73" t="e">
        <x:f t="shared" si="304"/>
        <x:v>#VALUE!</x:v>
      </x:c>
      <x:c r="X1544" s="74" t="e">
        <x:f t="shared" si="305"/>
        <x:v>#VALUE!</x:v>
      </x:c>
      <x:c r="Y1544" s="68" t="e">
        <x:f t="shared" si="306"/>
        <x:v>#VALUE!</x:v>
      </x:c>
      <x:c r="Z1544" s="68" t="e">
        <x:f t="shared" si="307"/>
        <x:v>#VALUE!</x:v>
      </x:c>
    </x:row>
    <x:row r="1545" spans="1:26">
      <x:c r="A1545" s="118">
        <x:v>109</x:v>
      </x:c>
      <x:c r="B1545" s="118"/>
      <x:c r="C1545" s="113">
        <x:v>12</x:v>
      </x:c>
      <x:c r="D1545" s="210" t="s">
        <x:v>88</x:v>
      </x:c>
      <x:c r="E1545" s="210" t="s">
        <x:v>123</x:v>
      </x:c>
      <x:c r="F1545" s="20" t="s">
        <x:v>89</x:v>
      </x:c>
      <x:c r="G1545" s="158" t="e">
        <x:f t="shared" si="299"/>
        <x:v>#VALUE!</x:v>
      </x:c>
      <x:c r="H1545" s="158">
        <x:f t="shared" si="299"/>
        <x:v>40.160523260000005</x:v>
      </x:c>
      <x:c r="I1545" s="285" t="e">
        <x:f t="shared" si="299"/>
        <x:v>#VALUE!</x:v>
      </x:c>
      <x:c r="J1545" s="106" t="e">
        <x:v>#VALUE!</x:v>
      </x:c>
      <x:c r="K1545" s="73" t="e">
        <x:v>#VALUE!</x:v>
      </x:c>
      <x:c r="L1545" s="68" t="e">
        <x:v>#VALUE!</x:v>
      </x:c>
      <x:c r="M1545" s="73" t="e">
        <x:v>#VALUE!</x:v>
      </x:c>
      <x:c r="N1545" s="159">
        <x:v>40.160523260000005</x:v>
      </x:c>
      <x:c r="O1545" s="106" t="e">
        <x:v>#VALUE!</x:v>
      </x:c>
      <x:c r="P1545" s="73" t="e">
        <x:f t="shared" si="300"/>
        <x:v>#VALUE!</x:v>
      </x:c>
      <x:c r="Q1545" s="68" t="e">
        <x:v>#VALUE!</x:v>
      </x:c>
      <x:c r="R1545" s="73" t="e">
        <x:f t="shared" si="301"/>
        <x:v>#VALUE!</x:v>
      </x:c>
      <x:c r="S1545" s="68" t="e">
        <x:v>#VALUE!</x:v>
      </x:c>
      <x:c r="T1545" s="73" t="e">
        <x:f t="shared" si="302"/>
        <x:v>#VALUE!</x:v>
      </x:c>
      <x:c r="U1545" s="26" t="e">
        <x:v>#VALUE!</x:v>
      </x:c>
      <x:c r="V1545" s="26">
        <x:f t="shared" si="303"/>
        <x:v>40.160523260000005</x:v>
      </x:c>
      <x:c r="W1545" s="73" t="e">
        <x:f t="shared" si="304"/>
        <x:v>#VALUE!</x:v>
      </x:c>
      <x:c r="X1545" s="74" t="e">
        <x:f t="shared" si="305"/>
        <x:v>#VALUE!</x:v>
      </x:c>
      <x:c r="Y1545" s="68" t="e">
        <x:f t="shared" si="306"/>
        <x:v>#VALUE!</x:v>
      </x:c>
      <x:c r="Z1545" s="68" t="e">
        <x:f t="shared" si="307"/>
        <x:v>#VALUE!</x:v>
      </x:c>
    </x:row>
    <x:row r="1546" spans="1:26">
      <x:c r="A1546" s="118">
        <x:v>110</x:v>
      </x:c>
      <x:c r="B1546" s="118"/>
      <x:c r="C1546" s="113">
        <x:v>12</x:v>
      </x:c>
      <x:c r="D1546" s="210" t="s">
        <x:v>90</x:v>
      </x:c>
      <x:c r="E1546" s="210" t="s">
        <x:v>123</x:v>
      </x:c>
      <x:c r="F1546" s="20" t="s">
        <x:v>91</x:v>
      </x:c>
      <x:c r="G1546" s="158" t="e">
        <x:f t="shared" si="299"/>
        <x:v>#VALUE!</x:v>
      </x:c>
      <x:c r="H1546" s="158">
        <x:f t="shared" si="299"/>
        <x:v>30.894961240000001</x:v>
      </x:c>
      <x:c r="I1546" s="285" t="e">
        <x:f t="shared" si="299"/>
        <x:v>#VALUE!</x:v>
      </x:c>
      <x:c r="J1546" s="106" t="e">
        <x:v>#VALUE!</x:v>
      </x:c>
      <x:c r="K1546" s="73" t="e">
        <x:v>#VALUE!</x:v>
      </x:c>
      <x:c r="L1546" s="68" t="e">
        <x:v>#VALUE!</x:v>
      </x:c>
      <x:c r="M1546" s="73" t="e">
        <x:v>#VALUE!</x:v>
      </x:c>
      <x:c r="N1546" s="159">
        <x:v>30.894961240000001</x:v>
      </x:c>
      <x:c r="O1546" s="106" t="e">
        <x:v>#VALUE!</x:v>
      </x:c>
      <x:c r="P1546" s="73" t="e">
        <x:f t="shared" si="300"/>
        <x:v>#VALUE!</x:v>
      </x:c>
      <x:c r="Q1546" s="68" t="e">
        <x:v>#VALUE!</x:v>
      </x:c>
      <x:c r="R1546" s="73" t="e">
        <x:f t="shared" si="301"/>
        <x:v>#VALUE!</x:v>
      </x:c>
      <x:c r="S1546" s="68" t="e">
        <x:v>#VALUE!</x:v>
      </x:c>
      <x:c r="T1546" s="73" t="e">
        <x:f t="shared" si="302"/>
        <x:v>#VALUE!</x:v>
      </x:c>
      <x:c r="U1546" s="26" t="e">
        <x:v>#VALUE!</x:v>
      </x:c>
      <x:c r="V1546" s="26">
        <x:f t="shared" si="303"/>
        <x:v>30.894961240000001</x:v>
      </x:c>
      <x:c r="W1546" s="73" t="e">
        <x:f t="shared" si="304"/>
        <x:v>#VALUE!</x:v>
      </x:c>
      <x:c r="X1546" s="74" t="e">
        <x:f t="shared" si="305"/>
        <x:v>#VALUE!</x:v>
      </x:c>
      <x:c r="Y1546" s="68" t="e">
        <x:f t="shared" si="306"/>
        <x:v>#VALUE!</x:v>
      </x:c>
      <x:c r="Z1546" s="68" t="e">
        <x:f t="shared" si="307"/>
        <x:v>#VALUE!</x:v>
      </x:c>
    </x:row>
    <x:row r="1547" spans="1:26">
      <x:c r="A1547" s="118">
        <x:v>111</x:v>
      </x:c>
      <x:c r="B1547" s="118"/>
      <x:c r="C1547" s="113">
        <x:v>12</x:v>
      </x:c>
      <x:c r="D1547" s="210" t="s">
        <x:v>1386</x:v>
      </x:c>
      <x:c r="E1547" s="210" t="s">
        <x:v>123</x:v>
      </x:c>
      <x:c r="F1547" s="20" t="s">
        <x:v>1400</x:v>
      </x:c>
      <x:c r="G1547" s="158" t="e">
        <x:f t="shared" si="299"/>
        <x:v>#VALUE!</x:v>
      </x:c>
      <x:c r="H1547" s="158">
        <x:f t="shared" si="299"/>
        <x:v>0</x:v>
      </x:c>
      <x:c r="I1547" s="285" t="e">
        <x:f t="shared" si="299"/>
        <x:v>#VALUE!</x:v>
      </x:c>
      <x:c r="J1547" s="106" t="e">
        <x:v>#VALUE!</x:v>
      </x:c>
      <x:c r="K1547" s="73" t="e">
        <x:v>#VALUE!</x:v>
      </x:c>
      <x:c r="L1547" s="68" t="e">
        <x:v>#VALUE!</x:v>
      </x:c>
      <x:c r="M1547" s="73" t="e">
        <x:v>#VALUE!</x:v>
      </x:c>
      <x:c r="N1547" s="159">
        <x:v>0</x:v>
      </x:c>
      <x:c r="O1547" s="106" t="e">
        <x:v>#VALUE!</x:v>
      </x:c>
      <x:c r="P1547" s="73" t="e">
        <x:f t="shared" si="300"/>
        <x:v>#VALUE!</x:v>
      </x:c>
      <x:c r="Q1547" s="68" t="e">
        <x:v>#VALUE!</x:v>
      </x:c>
      <x:c r="R1547" s="73" t="e">
        <x:f t="shared" si="301"/>
        <x:v>#VALUE!</x:v>
      </x:c>
      <x:c r="S1547" s="68" t="e">
        <x:v>#VALUE!</x:v>
      </x:c>
      <x:c r="T1547" s="73" t="e">
        <x:f t="shared" si="302"/>
        <x:v>#VALUE!</x:v>
      </x:c>
      <x:c r="U1547" s="26" t="e">
        <x:v>#VALUE!</x:v>
      </x:c>
      <x:c r="V1547" s="26">
        <x:f t="shared" si="303"/>
        <x:v>0</x:v>
      </x:c>
      <x:c r="W1547" s="73" t="e">
        <x:f t="shared" si="304"/>
        <x:v>#VALUE!</x:v>
      </x:c>
      <x:c r="X1547" s="74" t="e">
        <x:f t="shared" si="305"/>
        <x:v>#VALUE!</x:v>
      </x:c>
      <x:c r="Y1547" s="68" t="e">
        <x:f t="shared" si="306"/>
        <x:v>#VALUE!</x:v>
      </x:c>
      <x:c r="Z1547" s="68" t="e">
        <x:f t="shared" si="307"/>
        <x:v>#VALUE!</x:v>
      </x:c>
    </x:row>
    <x:row r="1548" spans="1:26">
      <x:c r="A1548" s="118">
        <x:v>112</x:v>
      </x:c>
      <x:c r="B1548" s="118"/>
      <x:c r="C1548" s="113">
        <x:v>12</x:v>
      </x:c>
      <x:c r="D1548" s="210">
        <x:v>15327260</x:v>
      </x:c>
      <x:c r="E1548" s="210" t="s">
        <x:v>1510</x:v>
      </x:c>
      <x:c r="F1548" s="20" t="s">
        <x:v>1513</x:v>
      </x:c>
      <x:c r="G1548" s="158" t="e">
        <x:f t="shared" si="299"/>
        <x:v>#VALUE!</x:v>
      </x:c>
      <x:c r="H1548" s="158">
        <x:f t="shared" si="299"/>
        <x:v>0</x:v>
      </x:c>
      <x:c r="I1548" s="285" t="e">
        <x:f t="shared" si="299"/>
        <x:v>#VALUE!</x:v>
      </x:c>
      <x:c r="J1548" s="106" t="e">
        <x:v>#VALUE!</x:v>
      </x:c>
      <x:c r="K1548" s="73" t="e">
        <x:v>#VALUE!</x:v>
      </x:c>
      <x:c r="L1548" s="68" t="e">
        <x:v>#VALUE!</x:v>
      </x:c>
      <x:c r="M1548" s="73" t="e">
        <x:v>#VALUE!</x:v>
      </x:c>
      <x:c r="N1548" s="159">
        <x:v>0</x:v>
      </x:c>
      <x:c r="O1548" s="106" t="e">
        <x:v>#VALUE!</x:v>
      </x:c>
      <x:c r="P1548" s="73" t="e">
        <x:f t="shared" si="300"/>
        <x:v>#VALUE!</x:v>
      </x:c>
      <x:c r="Q1548" s="68" t="e">
        <x:v>#VALUE!</x:v>
      </x:c>
      <x:c r="R1548" s="73" t="e">
        <x:f t="shared" si="301"/>
        <x:v>#VALUE!</x:v>
      </x:c>
      <x:c r="S1548" s="68" t="e">
        <x:v>#VALUE!</x:v>
      </x:c>
      <x:c r="T1548" s="73" t="e">
        <x:f t="shared" si="302"/>
        <x:v>#VALUE!</x:v>
      </x:c>
      <x:c r="U1548" s="26" t="e">
        <x:v>#VALUE!</x:v>
      </x:c>
      <x:c r="V1548" s="26">
        <x:f t="shared" si="303"/>
        <x:v>0</x:v>
      </x:c>
      <x:c r="W1548" s="73" t="e">
        <x:f t="shared" si="304"/>
        <x:v>#VALUE!</x:v>
      </x:c>
      <x:c r="X1548" s="74" t="e">
        <x:f t="shared" si="305"/>
        <x:v>#VALUE!</x:v>
      </x:c>
      <x:c r="Y1548" s="68" t="e">
        <x:f t="shared" si="306"/>
        <x:v>#VALUE!</x:v>
      </x:c>
      <x:c r="Z1548" s="68" t="e">
        <x:f t="shared" si="307"/>
        <x:v>#VALUE!</x:v>
      </x:c>
    </x:row>
    <x:row r="1549" spans="1:26">
      <x:c r="A1549" s="118">
        <x:v>113</x:v>
      </x:c>
      <x:c r="B1549" s="118"/>
      <x:c r="C1549" s="113">
        <x:v>12</x:v>
      </x:c>
      <x:c r="D1549" s="210" t="s">
        <x:v>1472</x:v>
      </x:c>
      <x:c r="E1549" s="210" t="s">
        <x:v>1510</x:v>
      </x:c>
      <x:c r="F1549" s="20" t="s">
        <x:v>1472</x:v>
      </x:c>
      <x:c r="G1549" s="158" t="e">
        <x:f t="shared" si="299"/>
        <x:v>#VALUE!</x:v>
      </x:c>
      <x:c r="H1549" s="158">
        <x:f t="shared" si="299"/>
        <x:v>0</x:v>
      </x:c>
      <x:c r="I1549" s="285" t="e">
        <x:f t="shared" si="299"/>
        <x:v>#VALUE!</x:v>
      </x:c>
      <x:c r="J1549" s="106" t="e">
        <x:v>#VALUE!</x:v>
      </x:c>
      <x:c r="K1549" s="73" t="e">
        <x:v>#VALUE!</x:v>
      </x:c>
      <x:c r="L1549" s="68" t="e">
        <x:v>#VALUE!</x:v>
      </x:c>
      <x:c r="M1549" s="73" t="e">
        <x:v>#VALUE!</x:v>
      </x:c>
      <x:c r="N1549" s="159">
        <x:v>0</x:v>
      </x:c>
      <x:c r="O1549" s="106" t="e">
        <x:v>#VALUE!</x:v>
      </x:c>
      <x:c r="P1549" s="73" t="e">
        <x:f t="shared" si="300"/>
        <x:v>#VALUE!</x:v>
      </x:c>
      <x:c r="Q1549" s="68" t="e">
        <x:v>#VALUE!</x:v>
      </x:c>
      <x:c r="R1549" s="73" t="e">
        <x:f t="shared" si="301"/>
        <x:v>#VALUE!</x:v>
      </x:c>
      <x:c r="S1549" s="68" t="e">
        <x:v>#VALUE!</x:v>
      </x:c>
      <x:c r="T1549" s="73" t="e">
        <x:f t="shared" si="302"/>
        <x:v>#VALUE!</x:v>
      </x:c>
      <x:c r="U1549" s="26" t="e">
        <x:v>#VALUE!</x:v>
      </x:c>
      <x:c r="V1549" s="26">
        <x:f t="shared" si="303"/>
        <x:v>0</x:v>
      </x:c>
      <x:c r="W1549" s="73" t="e">
        <x:f t="shared" si="304"/>
        <x:v>#VALUE!</x:v>
      </x:c>
      <x:c r="X1549" s="74" t="e">
        <x:f t="shared" si="305"/>
        <x:v>#VALUE!</x:v>
      </x:c>
      <x:c r="Y1549" s="68" t="e">
        <x:f t="shared" si="306"/>
        <x:v>#VALUE!</x:v>
      </x:c>
      <x:c r="Z1549" s="68" t="e">
        <x:f t="shared" si="307"/>
        <x:v>#VALUE!</x:v>
      </x:c>
    </x:row>
    <x:row r="1550" spans="1:26">
      <x:c r="A1550" s="118">
        <x:v>114</x:v>
      </x:c>
      <x:c r="B1550" s="118"/>
      <x:c r="C1550" s="113">
        <x:v>12</x:v>
      </x:c>
      <x:c r="D1550" s="210" t="s">
        <x:v>1519</x:v>
      </x:c>
      <x:c r="E1550" s="210" t="s">
        <x:v>1510</x:v>
      </x:c>
      <x:c r="F1550" s="20" t="s">
        <x:v>1520</x:v>
      </x:c>
      <x:c r="G1550" s="158" t="e">
        <x:f t="shared" si="299"/>
        <x:v>#VALUE!</x:v>
      </x:c>
      <x:c r="H1550" s="158">
        <x:f t="shared" si="299"/>
        <x:v>0</x:v>
      </x:c>
      <x:c r="I1550" s="285" t="e">
        <x:f t="shared" si="299"/>
        <x:v>#VALUE!</x:v>
      </x:c>
      <x:c r="J1550" s="106" t="e">
        <x:v>#VALUE!</x:v>
      </x:c>
      <x:c r="K1550" s="73" t="e">
        <x:v>#VALUE!</x:v>
      </x:c>
      <x:c r="L1550" s="68" t="e">
        <x:v>#VALUE!</x:v>
      </x:c>
      <x:c r="M1550" s="73" t="e">
        <x:v>#VALUE!</x:v>
      </x:c>
      <x:c r="N1550" s="159">
        <x:v>0</x:v>
      </x:c>
      <x:c r="O1550" s="106" t="e">
        <x:v>#VALUE!</x:v>
      </x:c>
      <x:c r="P1550" s="73" t="e">
        <x:f t="shared" si="300"/>
        <x:v>#VALUE!</x:v>
      </x:c>
      <x:c r="Q1550" s="68" t="e">
        <x:v>#VALUE!</x:v>
      </x:c>
      <x:c r="R1550" s="73" t="e">
        <x:f t="shared" si="301"/>
        <x:v>#VALUE!</x:v>
      </x:c>
      <x:c r="S1550" s="68" t="e">
        <x:v>#VALUE!</x:v>
      </x:c>
      <x:c r="T1550" s="73" t="e">
        <x:f t="shared" si="302"/>
        <x:v>#VALUE!</x:v>
      </x:c>
      <x:c r="U1550" s="26" t="e">
        <x:v>#VALUE!</x:v>
      </x:c>
      <x:c r="V1550" s="26">
        <x:f t="shared" si="303"/>
        <x:v>0</x:v>
      </x:c>
      <x:c r="W1550" s="73" t="e">
        <x:f t="shared" si="304"/>
        <x:v>#VALUE!</x:v>
      </x:c>
      <x:c r="X1550" s="74" t="e">
        <x:f t="shared" si="305"/>
        <x:v>#VALUE!</x:v>
      </x:c>
      <x:c r="Y1550" s="68" t="e">
        <x:f t="shared" si="306"/>
        <x:v>#VALUE!</x:v>
      </x:c>
      <x:c r="Z1550" s="68" t="e">
        <x:f t="shared" si="307"/>
        <x:v>#VALUE!</x:v>
      </x:c>
    </x:row>
    <x:row r="1551" spans="1:26">
      <x:c r="A1551" s="118">
        <x:v>115</x:v>
      </x:c>
      <x:c r="B1551" s="118"/>
      <x:c r="C1551" s="113">
        <x:v>12</x:v>
      </x:c>
      <x:c r="D1551" s="210" t="s">
        <x:v>1516</x:v>
      </x:c>
      <x:c r="E1551" s="210" t="s">
        <x:v>1510</x:v>
      </x:c>
      <x:c r="F1551" s="20" t="s">
        <x:v>1517</x:v>
      </x:c>
      <x:c r="G1551" s="158" t="e">
        <x:f t="shared" si="299"/>
        <x:v>#VALUE!</x:v>
      </x:c>
      <x:c r="H1551" s="158">
        <x:f t="shared" si="299"/>
        <x:v>0</x:v>
      </x:c>
      <x:c r="I1551" s="285" t="e">
        <x:f t="shared" si="299"/>
        <x:v>#VALUE!</x:v>
      </x:c>
      <x:c r="J1551" s="106" t="e">
        <x:v>#VALUE!</x:v>
      </x:c>
      <x:c r="K1551" s="73" t="e">
        <x:v>#VALUE!</x:v>
      </x:c>
      <x:c r="L1551" s="68" t="e">
        <x:v>#VALUE!</x:v>
      </x:c>
      <x:c r="M1551" s="73" t="e">
        <x:v>#VALUE!</x:v>
      </x:c>
      <x:c r="N1551" s="159">
        <x:v>0</x:v>
      </x:c>
      <x:c r="O1551" s="106" t="e">
        <x:v>#VALUE!</x:v>
      </x:c>
      <x:c r="P1551" s="73" t="e">
        <x:f t="shared" si="300"/>
        <x:v>#VALUE!</x:v>
      </x:c>
      <x:c r="Q1551" s="68" t="e">
        <x:v>#VALUE!</x:v>
      </x:c>
      <x:c r="R1551" s="73" t="e">
        <x:f t="shared" si="301"/>
        <x:v>#VALUE!</x:v>
      </x:c>
      <x:c r="S1551" s="68" t="e">
        <x:v>#VALUE!</x:v>
      </x:c>
      <x:c r="T1551" s="73" t="e">
        <x:f t="shared" si="302"/>
        <x:v>#VALUE!</x:v>
      </x:c>
      <x:c r="U1551" s="26" t="e">
        <x:v>#VALUE!</x:v>
      </x:c>
      <x:c r="V1551" s="26">
        <x:f t="shared" si="303"/>
        <x:v>0</x:v>
      </x:c>
      <x:c r="W1551" s="73" t="e">
        <x:f t="shared" si="304"/>
        <x:v>#VALUE!</x:v>
      </x:c>
      <x:c r="X1551" s="74" t="e">
        <x:f t="shared" si="305"/>
        <x:v>#VALUE!</x:v>
      </x:c>
      <x:c r="Y1551" s="68" t="e">
        <x:f t="shared" si="306"/>
        <x:v>#VALUE!</x:v>
      </x:c>
      <x:c r="Z1551" s="68" t="e">
        <x:f t="shared" si="307"/>
        <x:v>#VALUE!</x:v>
      </x:c>
    </x:row>
    <x:row r="1552" spans="1:26">
      <x:c r="A1552" s="118">
        <x:v>116</x:v>
      </x:c>
      <x:c r="B1552" s="118"/>
      <x:c r="C1552" s="113">
        <x:v>12</x:v>
      </x:c>
      <x:c r="D1552" s="210" t="s">
        <x:v>1473</x:v>
      </x:c>
      <x:c r="E1552" s="210" t="s">
        <x:v>1510</x:v>
      </x:c>
      <x:c r="F1552" s="20" t="s">
        <x:v>1474</x:v>
      </x:c>
      <x:c r="G1552" s="158" t="e">
        <x:f t="shared" ref="G1552:I1593" si="308">SUMIFS(U:U,$D:$D,$D1552,$C:$C,$C1552-1)</x:f>
        <x:v>#VALUE!</x:v>
      </x:c>
      <x:c r="H1552" s="158">
        <x:f t="shared" si="308"/>
        <x:v>0</x:v>
      </x:c>
      <x:c r="I1552" s="285" t="e">
        <x:f t="shared" si="308"/>
        <x:v>#VALUE!</x:v>
      </x:c>
      <x:c r="J1552" s="106" t="e">
        <x:v>#VALUE!</x:v>
      </x:c>
      <x:c r="K1552" s="73" t="e">
        <x:v>#VALUE!</x:v>
      </x:c>
      <x:c r="L1552" s="68" t="e">
        <x:v>#VALUE!</x:v>
      </x:c>
      <x:c r="M1552" s="73" t="e">
        <x:v>#VALUE!</x:v>
      </x:c>
      <x:c r="N1552" s="159">
        <x:v>0</x:v>
      </x:c>
      <x:c r="O1552" s="106" t="e">
        <x:v>#VALUE!</x:v>
      </x:c>
      <x:c r="P1552" s="73" t="e">
        <x:f t="shared" si="300"/>
        <x:v>#VALUE!</x:v>
      </x:c>
      <x:c r="Q1552" s="68" t="e">
        <x:v>#VALUE!</x:v>
      </x:c>
      <x:c r="R1552" s="73" t="e">
        <x:f t="shared" si="301"/>
        <x:v>#VALUE!</x:v>
      </x:c>
      <x:c r="S1552" s="68" t="e">
        <x:v>#VALUE!</x:v>
      </x:c>
      <x:c r="T1552" s="73" t="e">
        <x:f t="shared" si="302"/>
        <x:v>#VALUE!</x:v>
      </x:c>
      <x:c r="U1552" s="26" t="e">
        <x:v>#VALUE!</x:v>
      </x:c>
      <x:c r="V1552" s="26">
        <x:f t="shared" si="303"/>
        <x:v>0</x:v>
      </x:c>
      <x:c r="W1552" s="73" t="e">
        <x:f t="shared" si="304"/>
        <x:v>#VALUE!</x:v>
      </x:c>
      <x:c r="X1552" s="74" t="e">
        <x:f t="shared" si="305"/>
        <x:v>#VALUE!</x:v>
      </x:c>
      <x:c r="Y1552" s="68" t="e">
        <x:f t="shared" si="306"/>
        <x:v>#VALUE!</x:v>
      </x:c>
      <x:c r="Z1552" s="68" t="e">
        <x:f t="shared" si="307"/>
        <x:v>#VALUE!</x:v>
      </x:c>
    </x:row>
    <x:row r="1553" spans="1:26">
      <x:c r="A1553" s="118">
        <x:v>117</x:v>
      </x:c>
      <x:c r="B1553" s="118"/>
      <x:c r="C1553" s="113">
        <x:v>12</x:v>
      </x:c>
      <x:c r="D1553" s="210" t="s">
        <x:v>1475</x:v>
      </x:c>
      <x:c r="E1553" s="210" t="s">
        <x:v>1510</x:v>
      </x:c>
      <x:c r="F1553" s="20" t="s">
        <x:v>1476</x:v>
      </x:c>
      <x:c r="G1553" s="158" t="e">
        <x:f t="shared" si="308"/>
        <x:v>#VALUE!</x:v>
      </x:c>
      <x:c r="H1553" s="158">
        <x:f t="shared" si="308"/>
        <x:v>0</x:v>
      </x:c>
      <x:c r="I1553" s="285" t="e">
        <x:f t="shared" si="308"/>
        <x:v>#VALUE!</x:v>
      </x:c>
      <x:c r="J1553" s="106" t="e">
        <x:v>#VALUE!</x:v>
      </x:c>
      <x:c r="K1553" s="73" t="e">
        <x:v>#VALUE!</x:v>
      </x:c>
      <x:c r="L1553" s="68" t="e">
        <x:v>#VALUE!</x:v>
      </x:c>
      <x:c r="M1553" s="73" t="e">
        <x:v>#VALUE!</x:v>
      </x:c>
      <x:c r="N1553" s="159">
        <x:v>0</x:v>
      </x:c>
      <x:c r="O1553" s="106" t="e">
        <x:v>#VALUE!</x:v>
      </x:c>
      <x:c r="P1553" s="73" t="e">
        <x:f t="shared" si="300"/>
        <x:v>#VALUE!</x:v>
      </x:c>
      <x:c r="Q1553" s="68" t="e">
        <x:v>#VALUE!</x:v>
      </x:c>
      <x:c r="R1553" s="73" t="e">
        <x:f t="shared" si="301"/>
        <x:v>#VALUE!</x:v>
      </x:c>
      <x:c r="S1553" s="68" t="e">
        <x:v>#VALUE!</x:v>
      </x:c>
      <x:c r="T1553" s="73" t="e">
        <x:f t="shared" si="302"/>
        <x:v>#VALUE!</x:v>
      </x:c>
      <x:c r="U1553" s="26" t="e">
        <x:v>#VALUE!</x:v>
      </x:c>
      <x:c r="V1553" s="26">
        <x:f t="shared" si="303"/>
        <x:v>0</x:v>
      </x:c>
      <x:c r="W1553" s="73" t="e">
        <x:f t="shared" si="304"/>
        <x:v>#VALUE!</x:v>
      </x:c>
      <x:c r="X1553" s="74" t="e">
        <x:f t="shared" si="305"/>
        <x:v>#VALUE!</x:v>
      </x:c>
      <x:c r="Y1553" s="68" t="e">
        <x:f t="shared" si="306"/>
        <x:v>#VALUE!</x:v>
      </x:c>
      <x:c r="Z1553" s="68" t="e">
        <x:f t="shared" si="307"/>
        <x:v>#VALUE!</x:v>
      </x:c>
    </x:row>
    <x:row r="1554" spans="1:26">
      <x:c r="A1554" s="118">
        <x:v>118</x:v>
      </x:c>
      <x:c r="B1554" s="118"/>
      <x:c r="C1554" s="113">
        <x:v>12</x:v>
      </x:c>
      <x:c r="D1554" s="210" t="s">
        <x:v>1511</x:v>
      </x:c>
      <x:c r="E1554" s="210" t="s">
        <x:v>1510</x:v>
      </x:c>
      <x:c r="F1554" s="20" t="s">
        <x:v>1512</x:v>
      </x:c>
      <x:c r="G1554" s="158" t="e">
        <x:f t="shared" si="308"/>
        <x:v>#VALUE!</x:v>
      </x:c>
      <x:c r="H1554" s="158">
        <x:f t="shared" si="308"/>
        <x:v>0</x:v>
      </x:c>
      <x:c r="I1554" s="285" t="e">
        <x:f t="shared" si="308"/>
        <x:v>#VALUE!</x:v>
      </x:c>
      <x:c r="J1554" s="106" t="e">
        <x:v>#VALUE!</x:v>
      </x:c>
      <x:c r="K1554" s="73" t="e">
        <x:v>#VALUE!</x:v>
      </x:c>
      <x:c r="L1554" s="68" t="e">
        <x:v>#VALUE!</x:v>
      </x:c>
      <x:c r="M1554" s="73" t="e">
        <x:v>#VALUE!</x:v>
      </x:c>
      <x:c r="N1554" s="159">
        <x:v>0</x:v>
      </x:c>
      <x:c r="O1554" s="106" t="e">
        <x:v>#VALUE!</x:v>
      </x:c>
      <x:c r="P1554" s="73" t="e">
        <x:f t="shared" si="300"/>
        <x:v>#VALUE!</x:v>
      </x:c>
      <x:c r="Q1554" s="68" t="e">
        <x:v>#VALUE!</x:v>
      </x:c>
      <x:c r="R1554" s="73" t="e">
        <x:f t="shared" si="301"/>
        <x:v>#VALUE!</x:v>
      </x:c>
      <x:c r="S1554" s="68" t="e">
        <x:v>#VALUE!</x:v>
      </x:c>
      <x:c r="T1554" s="73" t="e">
        <x:f t="shared" si="302"/>
        <x:v>#VALUE!</x:v>
      </x:c>
      <x:c r="U1554" s="26" t="e">
        <x:v>#VALUE!</x:v>
      </x:c>
      <x:c r="V1554" s="26">
        <x:f t="shared" si="303"/>
        <x:v>0</x:v>
      </x:c>
      <x:c r="W1554" s="73" t="e">
        <x:f t="shared" si="304"/>
        <x:v>#VALUE!</x:v>
      </x:c>
      <x:c r="X1554" s="74" t="e">
        <x:f t="shared" si="305"/>
        <x:v>#VALUE!</x:v>
      </x:c>
      <x:c r="Y1554" s="68" t="e">
        <x:f t="shared" si="306"/>
        <x:v>#VALUE!</x:v>
      </x:c>
      <x:c r="Z1554" s="68" t="e">
        <x:f t="shared" si="307"/>
        <x:v>#VALUE!</x:v>
      </x:c>
    </x:row>
    <x:row r="1555" spans="1:26">
      <x:c r="A1555" s="118">
        <x:v>119</x:v>
      </x:c>
      <x:c r="B1555" s="118"/>
      <x:c r="C1555" s="113">
        <x:v>12</x:v>
      </x:c>
      <x:c r="D1555" s="210" t="s">
        <x:v>1477</x:v>
      </x:c>
      <x:c r="E1555" s="210" t="s">
        <x:v>1510</x:v>
      </x:c>
      <x:c r="F1555" s="20" t="s">
        <x:v>1478</x:v>
      </x:c>
      <x:c r="G1555" s="158" t="e">
        <x:f t="shared" si="308"/>
        <x:v>#VALUE!</x:v>
      </x:c>
      <x:c r="H1555" s="158">
        <x:f t="shared" si="308"/>
        <x:v>0</x:v>
      </x:c>
      <x:c r="I1555" s="285" t="e">
        <x:f t="shared" si="308"/>
        <x:v>#VALUE!</x:v>
      </x:c>
      <x:c r="J1555" s="106" t="e">
        <x:v>#VALUE!</x:v>
      </x:c>
      <x:c r="K1555" s="73" t="e">
        <x:v>#VALUE!</x:v>
      </x:c>
      <x:c r="L1555" s="68" t="e">
        <x:v>#VALUE!</x:v>
      </x:c>
      <x:c r="M1555" s="73" t="e">
        <x:v>#VALUE!</x:v>
      </x:c>
      <x:c r="N1555" s="159">
        <x:v>0</x:v>
      </x:c>
      <x:c r="O1555" s="106" t="e">
        <x:v>#VALUE!</x:v>
      </x:c>
      <x:c r="P1555" s="73" t="e">
        <x:f t="shared" si="300"/>
        <x:v>#VALUE!</x:v>
      </x:c>
      <x:c r="Q1555" s="68" t="e">
        <x:v>#VALUE!</x:v>
      </x:c>
      <x:c r="R1555" s="73" t="e">
        <x:f t="shared" si="301"/>
        <x:v>#VALUE!</x:v>
      </x:c>
      <x:c r="S1555" s="68" t="e">
        <x:v>#VALUE!</x:v>
      </x:c>
      <x:c r="T1555" s="73" t="e">
        <x:f t="shared" si="302"/>
        <x:v>#VALUE!</x:v>
      </x:c>
      <x:c r="U1555" s="26" t="e">
        <x:v>#VALUE!</x:v>
      </x:c>
      <x:c r="V1555" s="26">
        <x:f t="shared" si="303"/>
        <x:v>0</x:v>
      </x:c>
      <x:c r="W1555" s="73" t="e">
        <x:f t="shared" si="304"/>
        <x:v>#VALUE!</x:v>
      </x:c>
      <x:c r="X1555" s="74" t="e">
        <x:f t="shared" si="305"/>
        <x:v>#VALUE!</x:v>
      </x:c>
      <x:c r="Y1555" s="68" t="e">
        <x:f t="shared" si="306"/>
        <x:v>#VALUE!</x:v>
      </x:c>
      <x:c r="Z1555" s="68" t="e">
        <x:f t="shared" si="307"/>
        <x:v>#VALUE!</x:v>
      </x:c>
    </x:row>
    <x:row r="1556" spans="1:26">
      <x:c r="A1556" s="118">
        <x:v>120</x:v>
      </x:c>
      <x:c r="B1556" s="118"/>
      <x:c r="C1556" s="113">
        <x:v>12</x:v>
      </x:c>
      <x:c r="D1556" s="210" t="s">
        <x:v>1466</x:v>
      </x:c>
      <x:c r="E1556" s="210" t="s">
        <x:v>1510</x:v>
      </x:c>
      <x:c r="F1556" s="20" t="s">
        <x:v>449</x:v>
      </x:c>
      <x:c r="G1556" s="158" t="e">
        <x:f t="shared" si="308"/>
        <x:v>#VALUE!</x:v>
      </x:c>
      <x:c r="H1556" s="158">
        <x:f t="shared" si="308"/>
        <x:v>0</x:v>
      </x:c>
      <x:c r="I1556" s="285" t="e">
        <x:f t="shared" si="308"/>
        <x:v>#VALUE!</x:v>
      </x:c>
      <x:c r="J1556" s="106" t="e">
        <x:v>#VALUE!</x:v>
      </x:c>
      <x:c r="K1556" s="73" t="e">
        <x:v>#VALUE!</x:v>
      </x:c>
      <x:c r="L1556" s="68" t="e">
        <x:v>#VALUE!</x:v>
      </x:c>
      <x:c r="M1556" s="73" t="e">
        <x:v>#VALUE!</x:v>
      </x:c>
      <x:c r="N1556" s="159">
        <x:v>0</x:v>
      </x:c>
      <x:c r="O1556" s="106" t="e">
        <x:v>#VALUE!</x:v>
      </x:c>
      <x:c r="P1556" s="73" t="e">
        <x:f t="shared" si="300"/>
        <x:v>#VALUE!</x:v>
      </x:c>
      <x:c r="Q1556" s="68" t="e">
        <x:v>#VALUE!</x:v>
      </x:c>
      <x:c r="R1556" s="73" t="e">
        <x:f t="shared" si="301"/>
        <x:v>#VALUE!</x:v>
      </x:c>
      <x:c r="S1556" s="68" t="e">
        <x:v>#VALUE!</x:v>
      </x:c>
      <x:c r="T1556" s="73" t="e">
        <x:f t="shared" si="302"/>
        <x:v>#VALUE!</x:v>
      </x:c>
      <x:c r="U1556" s="26" t="e">
        <x:v>#VALUE!</x:v>
      </x:c>
      <x:c r="V1556" s="26">
        <x:f t="shared" si="303"/>
        <x:v>0</x:v>
      </x:c>
      <x:c r="W1556" s="73" t="e">
        <x:f t="shared" si="304"/>
        <x:v>#VALUE!</x:v>
      </x:c>
      <x:c r="X1556" s="74" t="e">
        <x:f t="shared" si="305"/>
        <x:v>#VALUE!</x:v>
      </x:c>
      <x:c r="Y1556" s="68" t="e">
        <x:f t="shared" si="306"/>
        <x:v>#VALUE!</x:v>
      </x:c>
      <x:c r="Z1556" s="68" t="e">
        <x:f t="shared" si="307"/>
        <x:v>#VALUE!</x:v>
      </x:c>
    </x:row>
    <x:row r="1557" spans="1:26">
      <x:c r="A1557" s="118">
        <x:v>121</x:v>
      </x:c>
      <x:c r="B1557" s="118"/>
      <x:c r="C1557" s="113">
        <x:v>12</x:v>
      </x:c>
      <x:c r="D1557" s="210" t="s">
        <x:v>1479</x:v>
      </x:c>
      <x:c r="E1557" s="210" t="s">
        <x:v>1510</x:v>
      </x:c>
      <x:c r="F1557" s="20" t="s">
        <x:v>1480</x:v>
      </x:c>
      <x:c r="G1557" s="158" t="e">
        <x:f t="shared" si="308"/>
        <x:v>#VALUE!</x:v>
      </x:c>
      <x:c r="H1557" s="158">
        <x:f t="shared" si="308"/>
        <x:v>0</x:v>
      </x:c>
      <x:c r="I1557" s="285" t="e">
        <x:f t="shared" si="308"/>
        <x:v>#VALUE!</x:v>
      </x:c>
      <x:c r="J1557" s="106" t="e">
        <x:v>#VALUE!</x:v>
      </x:c>
      <x:c r="K1557" s="73" t="e">
        <x:v>#VALUE!</x:v>
      </x:c>
      <x:c r="L1557" s="68" t="e">
        <x:v>#VALUE!</x:v>
      </x:c>
      <x:c r="M1557" s="73" t="e">
        <x:v>#VALUE!</x:v>
      </x:c>
      <x:c r="N1557" s="159">
        <x:v>0</x:v>
      </x:c>
      <x:c r="O1557" s="106" t="e">
        <x:v>#VALUE!</x:v>
      </x:c>
      <x:c r="P1557" s="73" t="e">
        <x:f t="shared" si="300"/>
        <x:v>#VALUE!</x:v>
      </x:c>
      <x:c r="Q1557" s="68" t="e">
        <x:v>#VALUE!</x:v>
      </x:c>
      <x:c r="R1557" s="73" t="e">
        <x:f t="shared" si="301"/>
        <x:v>#VALUE!</x:v>
      </x:c>
      <x:c r="S1557" s="68" t="e">
        <x:v>#VALUE!</x:v>
      </x:c>
      <x:c r="T1557" s="73" t="e">
        <x:f t="shared" si="302"/>
        <x:v>#VALUE!</x:v>
      </x:c>
      <x:c r="U1557" s="26" t="e">
        <x:v>#VALUE!</x:v>
      </x:c>
      <x:c r="V1557" s="26">
        <x:f t="shared" si="303"/>
        <x:v>0</x:v>
      </x:c>
      <x:c r="W1557" s="73" t="e">
        <x:f t="shared" si="304"/>
        <x:v>#VALUE!</x:v>
      </x:c>
      <x:c r="X1557" s="74" t="e">
        <x:f t="shared" si="305"/>
        <x:v>#VALUE!</x:v>
      </x:c>
      <x:c r="Y1557" s="68" t="e">
        <x:f t="shared" si="306"/>
        <x:v>#VALUE!</x:v>
      </x:c>
      <x:c r="Z1557" s="68" t="e">
        <x:f t="shared" si="307"/>
        <x:v>#VALUE!</x:v>
      </x:c>
    </x:row>
    <x:row r="1558" spans="1:26">
      <x:c r="A1558" s="118">
        <x:v>122</x:v>
      </x:c>
      <x:c r="B1558" s="118"/>
      <x:c r="C1558" s="113">
        <x:v>12</x:v>
      </x:c>
      <x:c r="D1558" s="210" t="s">
        <x:v>1458</x:v>
      </x:c>
      <x:c r="E1558" s="210" t="s">
        <x:v>1510</x:v>
      </x:c>
      <x:c r="F1558" s="20" t="s">
        <x:v>1459</x:v>
      </x:c>
      <x:c r="G1558" s="158" t="e">
        <x:f t="shared" si="308"/>
        <x:v>#VALUE!</x:v>
      </x:c>
      <x:c r="H1558" s="158">
        <x:f t="shared" si="308"/>
        <x:v>0</x:v>
      </x:c>
      <x:c r="I1558" s="285" t="e">
        <x:f t="shared" si="308"/>
        <x:v>#VALUE!</x:v>
      </x:c>
      <x:c r="J1558" s="106" t="e">
        <x:v>#VALUE!</x:v>
      </x:c>
      <x:c r="K1558" s="73" t="e">
        <x:v>#VALUE!</x:v>
      </x:c>
      <x:c r="L1558" s="68" t="e">
        <x:v>#VALUE!</x:v>
      </x:c>
      <x:c r="M1558" s="73" t="e">
        <x:v>#VALUE!</x:v>
      </x:c>
      <x:c r="N1558" s="159">
        <x:v>0</x:v>
      </x:c>
      <x:c r="O1558" s="106" t="e">
        <x:v>#VALUE!</x:v>
      </x:c>
      <x:c r="P1558" s="73" t="e">
        <x:f t="shared" si="300"/>
        <x:v>#VALUE!</x:v>
      </x:c>
      <x:c r="Q1558" s="68" t="e">
        <x:v>#VALUE!</x:v>
      </x:c>
      <x:c r="R1558" s="73" t="e">
        <x:f t="shared" si="301"/>
        <x:v>#VALUE!</x:v>
      </x:c>
      <x:c r="S1558" s="68" t="e">
        <x:v>#VALUE!</x:v>
      </x:c>
      <x:c r="T1558" s="73" t="e">
        <x:f t="shared" si="302"/>
        <x:v>#VALUE!</x:v>
      </x:c>
      <x:c r="U1558" s="26" t="e">
        <x:v>#VALUE!</x:v>
      </x:c>
      <x:c r="V1558" s="26">
        <x:f t="shared" si="303"/>
        <x:v>0</x:v>
      </x:c>
      <x:c r="W1558" s="73" t="e">
        <x:f t="shared" si="304"/>
        <x:v>#VALUE!</x:v>
      </x:c>
      <x:c r="X1558" s="74" t="e">
        <x:f t="shared" si="305"/>
        <x:v>#VALUE!</x:v>
      </x:c>
      <x:c r="Y1558" s="68" t="e">
        <x:f t="shared" si="306"/>
        <x:v>#VALUE!</x:v>
      </x:c>
      <x:c r="Z1558" s="68" t="e">
        <x:f t="shared" si="307"/>
        <x:v>#VALUE!</x:v>
      </x:c>
    </x:row>
    <x:row r="1559" spans="1:26">
      <x:c r="A1559" s="118">
        <x:v>123</x:v>
      </x:c>
      <x:c r="B1559" s="118"/>
      <x:c r="C1559" s="113">
        <x:v>12</x:v>
      </x:c>
      <x:c r="D1559" s="210" t="s">
        <x:v>1481</x:v>
      </x:c>
      <x:c r="E1559" s="210" t="s">
        <x:v>1510</x:v>
      </x:c>
      <x:c r="F1559" s="20" t="s">
        <x:v>1481</x:v>
      </x:c>
      <x:c r="G1559" s="158" t="e">
        <x:f t="shared" si="308"/>
        <x:v>#VALUE!</x:v>
      </x:c>
      <x:c r="H1559" s="158">
        <x:f t="shared" si="308"/>
        <x:v>0</x:v>
      </x:c>
      <x:c r="I1559" s="285" t="e">
        <x:f t="shared" si="308"/>
        <x:v>#VALUE!</x:v>
      </x:c>
      <x:c r="J1559" s="106" t="e">
        <x:v>#VALUE!</x:v>
      </x:c>
      <x:c r="K1559" s="73" t="e">
        <x:v>#VALUE!</x:v>
      </x:c>
      <x:c r="L1559" s="68" t="e">
        <x:v>#VALUE!</x:v>
      </x:c>
      <x:c r="M1559" s="73" t="e">
        <x:v>#VALUE!</x:v>
      </x:c>
      <x:c r="N1559" s="159">
        <x:v>0</x:v>
      </x:c>
      <x:c r="O1559" s="106" t="e">
        <x:v>#VALUE!</x:v>
      </x:c>
      <x:c r="P1559" s="73" t="e">
        <x:f t="shared" si="300"/>
        <x:v>#VALUE!</x:v>
      </x:c>
      <x:c r="Q1559" s="68" t="e">
        <x:v>#VALUE!</x:v>
      </x:c>
      <x:c r="R1559" s="73" t="e">
        <x:f t="shared" si="301"/>
        <x:v>#VALUE!</x:v>
      </x:c>
      <x:c r="S1559" s="68" t="e">
        <x:v>#VALUE!</x:v>
      </x:c>
      <x:c r="T1559" s="73" t="e">
        <x:f t="shared" si="302"/>
        <x:v>#VALUE!</x:v>
      </x:c>
      <x:c r="U1559" s="26" t="e">
        <x:v>#VALUE!</x:v>
      </x:c>
      <x:c r="V1559" s="26">
        <x:f t="shared" si="303"/>
        <x:v>0</x:v>
      </x:c>
      <x:c r="W1559" s="73" t="e">
        <x:f t="shared" si="304"/>
        <x:v>#VALUE!</x:v>
      </x:c>
      <x:c r="X1559" s="74" t="e">
        <x:f t="shared" si="305"/>
        <x:v>#VALUE!</x:v>
      </x:c>
      <x:c r="Y1559" s="68" t="e">
        <x:f t="shared" si="306"/>
        <x:v>#VALUE!</x:v>
      </x:c>
      <x:c r="Z1559" s="68" t="e">
        <x:f t="shared" si="307"/>
        <x:v>#VALUE!</x:v>
      </x:c>
    </x:row>
    <x:row r="1560" spans="1:26">
      <x:c r="A1560" s="118">
        <x:v>124</x:v>
      </x:c>
      <x:c r="B1560" s="118"/>
      <x:c r="C1560" s="113">
        <x:v>12</x:v>
      </x:c>
      <x:c r="D1560" s="210" t="s">
        <x:v>1513</x:v>
      </x:c>
      <x:c r="E1560" s="210" t="s">
        <x:v>1510</x:v>
      </x:c>
      <x:c r="F1560" s="20" t="s">
        <x:v>1514</x:v>
      </x:c>
      <x:c r="G1560" s="158" t="e">
        <x:f t="shared" si="308"/>
        <x:v>#VALUE!</x:v>
      </x:c>
      <x:c r="H1560" s="158">
        <x:f t="shared" si="308"/>
        <x:v>0</x:v>
      </x:c>
      <x:c r="I1560" s="285" t="e">
        <x:f t="shared" si="308"/>
        <x:v>#VALUE!</x:v>
      </x:c>
      <x:c r="J1560" s="106" t="e">
        <x:v>#VALUE!</x:v>
      </x:c>
      <x:c r="K1560" s="73" t="e">
        <x:v>#VALUE!</x:v>
      </x:c>
      <x:c r="L1560" s="68" t="e">
        <x:v>#VALUE!</x:v>
      </x:c>
      <x:c r="M1560" s="73" t="e">
        <x:v>#VALUE!</x:v>
      </x:c>
      <x:c r="N1560" s="159">
        <x:v>0</x:v>
      </x:c>
      <x:c r="O1560" s="106" t="e">
        <x:v>#VALUE!</x:v>
      </x:c>
      <x:c r="P1560" s="73" t="e">
        <x:f t="shared" si="300"/>
        <x:v>#VALUE!</x:v>
      </x:c>
      <x:c r="Q1560" s="68" t="e">
        <x:v>#VALUE!</x:v>
      </x:c>
      <x:c r="R1560" s="73" t="e">
        <x:f t="shared" si="301"/>
        <x:v>#VALUE!</x:v>
      </x:c>
      <x:c r="S1560" s="68" t="e">
        <x:v>#VALUE!</x:v>
      </x:c>
      <x:c r="T1560" s="73" t="e">
        <x:f t="shared" si="302"/>
        <x:v>#VALUE!</x:v>
      </x:c>
      <x:c r="U1560" s="26" t="e">
        <x:v>#VALUE!</x:v>
      </x:c>
      <x:c r="V1560" s="26">
        <x:f t="shared" si="303"/>
        <x:v>0</x:v>
      </x:c>
      <x:c r="W1560" s="73" t="e">
        <x:f t="shared" si="304"/>
        <x:v>#VALUE!</x:v>
      </x:c>
      <x:c r="X1560" s="74" t="e">
        <x:f t="shared" si="305"/>
        <x:v>#VALUE!</x:v>
      </x:c>
      <x:c r="Y1560" s="68" t="e">
        <x:f t="shared" si="306"/>
        <x:v>#VALUE!</x:v>
      </x:c>
      <x:c r="Z1560" s="68" t="e">
        <x:f t="shared" si="307"/>
        <x:v>#VALUE!</x:v>
      </x:c>
    </x:row>
    <x:row r="1561" spans="1:26">
      <x:c r="A1561" s="118">
        <x:v>125</x:v>
      </x:c>
      <x:c r="B1561" s="118"/>
      <x:c r="C1561" s="113">
        <x:v>12</x:v>
      </x:c>
      <x:c r="D1561" s="210" t="s">
        <x:v>1456</x:v>
      </x:c>
      <x:c r="E1561" s="210" t="s">
        <x:v>1510</x:v>
      </x:c>
      <x:c r="F1561" s="20" t="s">
        <x:v>1457</x:v>
      </x:c>
      <x:c r="G1561" s="158" t="e">
        <x:f t="shared" si="308"/>
        <x:v>#VALUE!</x:v>
      </x:c>
      <x:c r="H1561" s="158">
        <x:f t="shared" si="308"/>
        <x:v>0</x:v>
      </x:c>
      <x:c r="I1561" s="285" t="e">
        <x:f t="shared" si="308"/>
        <x:v>#VALUE!</x:v>
      </x:c>
      <x:c r="J1561" s="106" t="e">
        <x:v>#VALUE!</x:v>
      </x:c>
      <x:c r="K1561" s="73" t="e">
        <x:v>#VALUE!</x:v>
      </x:c>
      <x:c r="L1561" s="68" t="e">
        <x:v>#VALUE!</x:v>
      </x:c>
      <x:c r="M1561" s="73" t="e">
        <x:v>#VALUE!</x:v>
      </x:c>
      <x:c r="N1561" s="159">
        <x:v>0</x:v>
      </x:c>
      <x:c r="O1561" s="106" t="e">
        <x:v>#VALUE!</x:v>
      </x:c>
      <x:c r="P1561" s="73" t="e">
        <x:f t="shared" si="300"/>
        <x:v>#VALUE!</x:v>
      </x:c>
      <x:c r="Q1561" s="68" t="e">
        <x:v>#VALUE!</x:v>
      </x:c>
      <x:c r="R1561" s="73" t="e">
        <x:f t="shared" si="301"/>
        <x:v>#VALUE!</x:v>
      </x:c>
      <x:c r="S1561" s="68" t="e">
        <x:v>#VALUE!</x:v>
      </x:c>
      <x:c r="T1561" s="73" t="e">
        <x:f t="shared" si="302"/>
        <x:v>#VALUE!</x:v>
      </x:c>
      <x:c r="U1561" s="26" t="e">
        <x:v>#VALUE!</x:v>
      </x:c>
      <x:c r="V1561" s="26">
        <x:f t="shared" si="303"/>
        <x:v>0</x:v>
      </x:c>
      <x:c r="W1561" s="73" t="e">
        <x:f t="shared" si="304"/>
        <x:v>#VALUE!</x:v>
      </x:c>
      <x:c r="X1561" s="74" t="e">
        <x:f t="shared" si="305"/>
        <x:v>#VALUE!</x:v>
      </x:c>
      <x:c r="Y1561" s="68" t="e">
        <x:f t="shared" si="306"/>
        <x:v>#VALUE!</x:v>
      </x:c>
      <x:c r="Z1561" s="68" t="e">
        <x:f t="shared" si="307"/>
        <x:v>#VALUE!</x:v>
      </x:c>
    </x:row>
    <x:row r="1562" spans="1:26">
      <x:c r="A1562" s="118">
        <x:v>126</x:v>
      </x:c>
      <x:c r="B1562" s="118"/>
      <x:c r="C1562" s="113">
        <x:v>12</x:v>
      </x:c>
      <x:c r="D1562" s="210" t="s">
        <x:v>1500</x:v>
      </x:c>
      <x:c r="E1562" s="210" t="s">
        <x:v>1510</x:v>
      </x:c>
      <x:c r="F1562" s="20" t="s">
        <x:v>1501</x:v>
      </x:c>
      <x:c r="G1562" s="158" t="e">
        <x:f t="shared" si="308"/>
        <x:v>#VALUE!</x:v>
      </x:c>
      <x:c r="H1562" s="158">
        <x:f t="shared" si="308"/>
        <x:v>0</x:v>
      </x:c>
      <x:c r="I1562" s="285" t="e">
        <x:f t="shared" si="308"/>
        <x:v>#VALUE!</x:v>
      </x:c>
      <x:c r="J1562" s="106" t="e">
        <x:v>#VALUE!</x:v>
      </x:c>
      <x:c r="K1562" s="73" t="e">
        <x:v>#VALUE!</x:v>
      </x:c>
      <x:c r="L1562" s="68" t="e">
        <x:v>#VALUE!</x:v>
      </x:c>
      <x:c r="M1562" s="73" t="e">
        <x:v>#VALUE!</x:v>
      </x:c>
      <x:c r="N1562" s="159">
        <x:v>0</x:v>
      </x:c>
      <x:c r="O1562" s="106" t="e">
        <x:v>#VALUE!</x:v>
      </x:c>
      <x:c r="P1562" s="73" t="e">
        <x:f t="shared" si="300"/>
        <x:v>#VALUE!</x:v>
      </x:c>
      <x:c r="Q1562" s="68" t="e">
        <x:v>#VALUE!</x:v>
      </x:c>
      <x:c r="R1562" s="73" t="e">
        <x:f t="shared" si="301"/>
        <x:v>#VALUE!</x:v>
      </x:c>
      <x:c r="S1562" s="68" t="e">
        <x:v>#VALUE!</x:v>
      </x:c>
      <x:c r="T1562" s="73" t="e">
        <x:f t="shared" si="302"/>
        <x:v>#VALUE!</x:v>
      </x:c>
      <x:c r="U1562" s="26" t="e">
        <x:v>#VALUE!</x:v>
      </x:c>
      <x:c r="V1562" s="26">
        <x:f t="shared" si="303"/>
        <x:v>0</x:v>
      </x:c>
      <x:c r="W1562" s="73" t="e">
        <x:f t="shared" si="304"/>
        <x:v>#VALUE!</x:v>
      </x:c>
      <x:c r="X1562" s="74" t="e">
        <x:f t="shared" si="305"/>
        <x:v>#VALUE!</x:v>
      </x:c>
      <x:c r="Y1562" s="68" t="e">
        <x:f t="shared" si="306"/>
        <x:v>#VALUE!</x:v>
      </x:c>
      <x:c r="Z1562" s="68" t="e">
        <x:f t="shared" si="307"/>
        <x:v>#VALUE!</x:v>
      </x:c>
    </x:row>
    <x:row r="1563" spans="1:26">
      <x:c r="A1563" s="118">
        <x:v>127</x:v>
      </x:c>
      <x:c r="B1563" s="118"/>
      <x:c r="C1563" s="113">
        <x:v>12</x:v>
      </x:c>
      <x:c r="D1563" s="210" t="s">
        <x:v>1524</x:v>
      </x:c>
      <x:c r="E1563" s="210" t="s">
        <x:v>1510</x:v>
      </x:c>
      <x:c r="F1563" s="20" t="s">
        <x:v>1501</x:v>
      </x:c>
      <x:c r="G1563" s="158" t="e">
        <x:f t="shared" si="308"/>
        <x:v>#VALUE!</x:v>
      </x:c>
      <x:c r="H1563" s="158">
        <x:f t="shared" si="308"/>
        <x:v>0</x:v>
      </x:c>
      <x:c r="I1563" s="285" t="e">
        <x:f t="shared" si="308"/>
        <x:v>#VALUE!</x:v>
      </x:c>
      <x:c r="J1563" s="106" t="e">
        <x:v>#VALUE!</x:v>
      </x:c>
      <x:c r="K1563" s="73" t="e">
        <x:v>#VALUE!</x:v>
      </x:c>
      <x:c r="L1563" s="68" t="e">
        <x:v>#VALUE!</x:v>
      </x:c>
      <x:c r="M1563" s="73" t="e">
        <x:v>#VALUE!</x:v>
      </x:c>
      <x:c r="N1563" s="159">
        <x:v>0</x:v>
      </x:c>
      <x:c r="O1563" s="106" t="e">
        <x:v>#VALUE!</x:v>
      </x:c>
      <x:c r="P1563" s="73" t="e">
        <x:f t="shared" si="300"/>
        <x:v>#VALUE!</x:v>
      </x:c>
      <x:c r="Q1563" s="68" t="e">
        <x:v>#VALUE!</x:v>
      </x:c>
      <x:c r="R1563" s="73" t="e">
        <x:f t="shared" si="301"/>
        <x:v>#VALUE!</x:v>
      </x:c>
      <x:c r="S1563" s="68" t="e">
        <x:v>#VALUE!</x:v>
      </x:c>
      <x:c r="T1563" s="73" t="e">
        <x:f t="shared" si="302"/>
        <x:v>#VALUE!</x:v>
      </x:c>
      <x:c r="U1563" s="26" t="e">
        <x:v>#VALUE!</x:v>
      </x:c>
      <x:c r="V1563" s="26">
        <x:f t="shared" si="303"/>
        <x:v>0</x:v>
      </x:c>
      <x:c r="W1563" s="73" t="e">
        <x:f t="shared" si="304"/>
        <x:v>#VALUE!</x:v>
      </x:c>
      <x:c r="X1563" s="74" t="e">
        <x:f t="shared" si="305"/>
        <x:v>#VALUE!</x:v>
      </x:c>
      <x:c r="Y1563" s="68" t="e">
        <x:f t="shared" si="306"/>
        <x:v>#VALUE!</x:v>
      </x:c>
      <x:c r="Z1563" s="68" t="e">
        <x:f t="shared" si="307"/>
        <x:v>#VALUE!</x:v>
      </x:c>
    </x:row>
    <x:row r="1564" spans="1:26">
      <x:c r="A1564" s="118">
        <x:v>128</x:v>
      </x:c>
      <x:c r="B1564" s="118"/>
      <x:c r="C1564" s="113">
        <x:v>12</x:v>
      </x:c>
      <x:c r="D1564" s="210" t="s">
        <x:v>1502</x:v>
      </x:c>
      <x:c r="E1564" s="210" t="s">
        <x:v>1510</x:v>
      </x:c>
      <x:c r="F1564" s="20" t="s">
        <x:v>1501</x:v>
      </x:c>
      <x:c r="G1564" s="158" t="e">
        <x:f t="shared" si="308"/>
        <x:v>#VALUE!</x:v>
      </x:c>
      <x:c r="H1564" s="158">
        <x:f t="shared" si="308"/>
        <x:v>0</x:v>
      </x:c>
      <x:c r="I1564" s="285" t="e">
        <x:f t="shared" si="308"/>
        <x:v>#VALUE!</x:v>
      </x:c>
      <x:c r="J1564" s="106" t="e">
        <x:v>#VALUE!</x:v>
      </x:c>
      <x:c r="K1564" s="73" t="e">
        <x:v>#VALUE!</x:v>
      </x:c>
      <x:c r="L1564" s="68" t="e">
        <x:v>#VALUE!</x:v>
      </x:c>
      <x:c r="M1564" s="73" t="e">
        <x:v>#VALUE!</x:v>
      </x:c>
      <x:c r="N1564" s="159">
        <x:v>0</x:v>
      </x:c>
      <x:c r="O1564" s="106" t="e">
        <x:v>#VALUE!</x:v>
      </x:c>
      <x:c r="P1564" s="73" t="e">
        <x:f t="shared" si="300"/>
        <x:v>#VALUE!</x:v>
      </x:c>
      <x:c r="Q1564" s="68" t="e">
        <x:v>#VALUE!</x:v>
      </x:c>
      <x:c r="R1564" s="73" t="e">
        <x:f t="shared" si="301"/>
        <x:v>#VALUE!</x:v>
      </x:c>
      <x:c r="S1564" s="68" t="e">
        <x:v>#VALUE!</x:v>
      </x:c>
      <x:c r="T1564" s="73" t="e">
        <x:f t="shared" si="302"/>
        <x:v>#VALUE!</x:v>
      </x:c>
      <x:c r="U1564" s="26" t="e">
        <x:v>#VALUE!</x:v>
      </x:c>
      <x:c r="V1564" s="26">
        <x:f t="shared" si="303"/>
        <x:v>0</x:v>
      </x:c>
      <x:c r="W1564" s="73" t="e">
        <x:f t="shared" si="304"/>
        <x:v>#VALUE!</x:v>
      </x:c>
      <x:c r="X1564" s="74" t="e">
        <x:f t="shared" si="305"/>
        <x:v>#VALUE!</x:v>
      </x:c>
      <x:c r="Y1564" s="68" t="e">
        <x:f t="shared" si="306"/>
        <x:v>#VALUE!</x:v>
      </x:c>
      <x:c r="Z1564" s="68" t="e">
        <x:f t="shared" si="307"/>
        <x:v>#VALUE!</x:v>
      </x:c>
    </x:row>
    <x:row r="1565" spans="1:26">
      <x:c r="A1565" s="118">
        <x:v>129</x:v>
      </x:c>
      <x:c r="B1565" s="118"/>
      <x:c r="C1565" s="113">
        <x:v>12</x:v>
      </x:c>
      <x:c r="D1565" s="210" t="s">
        <x:v>1523</x:v>
      </x:c>
      <x:c r="E1565" s="210" t="s">
        <x:v>1510</x:v>
      </x:c>
      <x:c r="F1565" s="20" t="s">
        <x:v>1501</x:v>
      </x:c>
      <x:c r="G1565" s="158" t="e">
        <x:f t="shared" si="308"/>
        <x:v>#VALUE!</x:v>
      </x:c>
      <x:c r="H1565" s="158">
        <x:f t="shared" si="308"/>
        <x:v>0</x:v>
      </x:c>
      <x:c r="I1565" s="285" t="e">
        <x:f t="shared" si="308"/>
        <x:v>#VALUE!</x:v>
      </x:c>
      <x:c r="J1565" s="106" t="e">
        <x:v>#VALUE!</x:v>
      </x:c>
      <x:c r="K1565" s="73" t="e">
        <x:v>#VALUE!</x:v>
      </x:c>
      <x:c r="L1565" s="68" t="e">
        <x:v>#VALUE!</x:v>
      </x:c>
      <x:c r="M1565" s="73" t="e">
        <x:v>#VALUE!</x:v>
      </x:c>
      <x:c r="N1565" s="159">
        <x:v>0</x:v>
      </x:c>
      <x:c r="O1565" s="106" t="e">
        <x:v>#VALUE!</x:v>
      </x:c>
      <x:c r="P1565" s="73" t="e">
        <x:f t="shared" ref="P1565:P1593" si="309">+IF(O1565&lt;&gt;0,O1565*N1565,)</x:f>
        <x:v>#VALUE!</x:v>
      </x:c>
      <x:c r="Q1565" s="68" t="e">
        <x:v>#VALUE!</x:v>
      </x:c>
      <x:c r="R1565" s="73" t="e">
        <x:f t="shared" ref="R1565:R1593" si="310">+IF(Q1565&lt;&gt;0,Q1565*N1565,)</x:f>
        <x:v>#VALUE!</x:v>
      </x:c>
      <x:c r="S1565" s="68" t="e">
        <x:v>#VALUE!</x:v>
      </x:c>
      <x:c r="T1565" s="73" t="e">
        <x:f t="shared" ref="T1565:T1593" si="311">+IF(S1565&lt;&gt;0,S1565*N1565,)</x:f>
        <x:v>#VALUE!</x:v>
      </x:c>
      <x:c r="U1565" s="26" t="e">
        <x:v>#VALUE!</x:v>
      </x:c>
      <x:c r="V1565" s="26">
        <x:f t="shared" ref="V1565:V1593" si="312">+N1565</x:f>
        <x:v>0</x:v>
      </x:c>
      <x:c r="W1565" s="73" t="e">
        <x:f t="shared" ref="W1565:W1593" si="313">+IF(U1565&lt;&gt;0,U1565*N1565,)</x:f>
        <x:v>#VALUE!</x:v>
      </x:c>
      <x:c r="X1565" s="74" t="e">
        <x:f t="shared" ref="X1565:X1593" si="314">+I1565+K1565-P1565-R1565-W1565-T1565</x:f>
        <x:v>#VALUE!</x:v>
      </x:c>
      <x:c r="Y1565" s="68" t="e">
        <x:f t="shared" ref="Y1565:Y1593" si="315">+G1565+J1565+L1565-O1565-Q1565-S1565</x:f>
        <x:v>#VALUE!</x:v>
      </x:c>
      <x:c r="Z1565" s="68" t="e">
        <x:f t="shared" ref="Z1565:Z1593" si="316">+U1565-Y1565</x:f>
        <x:v>#VALUE!</x:v>
      </x:c>
    </x:row>
    <x:row r="1566" spans="1:26">
      <x:c r="A1566" s="118">
        <x:v>130</x:v>
      </x:c>
      <x:c r="B1566" s="118"/>
      <x:c r="C1566" s="113">
        <x:v>12</x:v>
      </x:c>
      <x:c r="D1566" s="210" t="s">
        <x:v>1482</x:v>
      </x:c>
      <x:c r="E1566" s="210" t="s">
        <x:v>1510</x:v>
      </x:c>
      <x:c r="F1566" s="20" t="s">
        <x:v>1483</x:v>
      </x:c>
      <x:c r="G1566" s="158" t="e">
        <x:f t="shared" si="308"/>
        <x:v>#VALUE!</x:v>
      </x:c>
      <x:c r="H1566" s="158">
        <x:f t="shared" si="308"/>
        <x:v>0</x:v>
      </x:c>
      <x:c r="I1566" s="285" t="e">
        <x:f t="shared" si="308"/>
        <x:v>#VALUE!</x:v>
      </x:c>
      <x:c r="J1566" s="106" t="e">
        <x:v>#VALUE!</x:v>
      </x:c>
      <x:c r="K1566" s="73" t="e">
        <x:v>#VALUE!</x:v>
      </x:c>
      <x:c r="L1566" s="68" t="e">
        <x:v>#VALUE!</x:v>
      </x:c>
      <x:c r="M1566" s="73" t="e">
        <x:v>#VALUE!</x:v>
      </x:c>
      <x:c r="N1566" s="159">
        <x:v>0</x:v>
      </x:c>
      <x:c r="O1566" s="106" t="e">
        <x:v>#VALUE!</x:v>
      </x:c>
      <x:c r="P1566" s="73" t="e">
        <x:f t="shared" si="309"/>
        <x:v>#VALUE!</x:v>
      </x:c>
      <x:c r="Q1566" s="68" t="e">
        <x:v>#VALUE!</x:v>
      </x:c>
      <x:c r="R1566" s="73" t="e">
        <x:f t="shared" si="310"/>
        <x:v>#VALUE!</x:v>
      </x:c>
      <x:c r="S1566" s="68" t="e">
        <x:v>#VALUE!</x:v>
      </x:c>
      <x:c r="T1566" s="73" t="e">
        <x:f t="shared" si="311"/>
        <x:v>#VALUE!</x:v>
      </x:c>
      <x:c r="U1566" s="26" t="e">
        <x:v>#VALUE!</x:v>
      </x:c>
      <x:c r="V1566" s="26">
        <x:f t="shared" si="312"/>
        <x:v>0</x:v>
      </x:c>
      <x:c r="W1566" s="73" t="e">
        <x:f t="shared" si="313"/>
        <x:v>#VALUE!</x:v>
      </x:c>
      <x:c r="X1566" s="74" t="e">
        <x:f t="shared" si="314"/>
        <x:v>#VALUE!</x:v>
      </x:c>
      <x:c r="Y1566" s="68" t="e">
        <x:f t="shared" si="315"/>
        <x:v>#VALUE!</x:v>
      </x:c>
      <x:c r="Z1566" s="68" t="e">
        <x:f t="shared" si="316"/>
        <x:v>#VALUE!</x:v>
      </x:c>
    </x:row>
    <x:row r="1567" spans="1:26">
      <x:c r="A1567" s="118">
        <x:v>131</x:v>
      </x:c>
      <x:c r="B1567" s="118"/>
      <x:c r="C1567" s="113">
        <x:v>12</x:v>
      </x:c>
      <x:c r="D1567" s="210" t="s">
        <x:v>1467</x:v>
      </x:c>
      <x:c r="E1567" s="210" t="s">
        <x:v>1510</x:v>
      </x:c>
      <x:c r="F1567" s="20" t="s">
        <x:v>1468</x:v>
      </x:c>
      <x:c r="G1567" s="158" t="e">
        <x:f t="shared" si="308"/>
        <x:v>#VALUE!</x:v>
      </x:c>
      <x:c r="H1567" s="158">
        <x:f t="shared" si="308"/>
        <x:v>0</x:v>
      </x:c>
      <x:c r="I1567" s="285" t="e">
        <x:f t="shared" si="308"/>
        <x:v>#VALUE!</x:v>
      </x:c>
      <x:c r="J1567" s="106" t="e">
        <x:v>#VALUE!</x:v>
      </x:c>
      <x:c r="K1567" s="73" t="e">
        <x:v>#VALUE!</x:v>
      </x:c>
      <x:c r="L1567" s="68" t="e">
        <x:v>#VALUE!</x:v>
      </x:c>
      <x:c r="M1567" s="73" t="e">
        <x:v>#VALUE!</x:v>
      </x:c>
      <x:c r="N1567" s="159">
        <x:v>0</x:v>
      </x:c>
      <x:c r="O1567" s="106" t="e">
        <x:v>#VALUE!</x:v>
      </x:c>
      <x:c r="P1567" s="73" t="e">
        <x:f t="shared" si="309"/>
        <x:v>#VALUE!</x:v>
      </x:c>
      <x:c r="Q1567" s="68" t="e">
        <x:v>#VALUE!</x:v>
      </x:c>
      <x:c r="R1567" s="73" t="e">
        <x:f t="shared" si="310"/>
        <x:v>#VALUE!</x:v>
      </x:c>
      <x:c r="S1567" s="68" t="e">
        <x:v>#VALUE!</x:v>
      </x:c>
      <x:c r="T1567" s="73" t="e">
        <x:f t="shared" si="311"/>
        <x:v>#VALUE!</x:v>
      </x:c>
      <x:c r="U1567" s="26" t="e">
        <x:v>#VALUE!</x:v>
      </x:c>
      <x:c r="V1567" s="26">
        <x:f t="shared" si="312"/>
        <x:v>0</x:v>
      </x:c>
      <x:c r="W1567" s="73" t="e">
        <x:f t="shared" si="313"/>
        <x:v>#VALUE!</x:v>
      </x:c>
      <x:c r="X1567" s="74" t="e">
        <x:f t="shared" si="314"/>
        <x:v>#VALUE!</x:v>
      </x:c>
      <x:c r="Y1567" s="68" t="e">
        <x:f t="shared" si="315"/>
        <x:v>#VALUE!</x:v>
      </x:c>
      <x:c r="Z1567" s="68" t="e">
        <x:f t="shared" si="316"/>
        <x:v>#VALUE!</x:v>
      </x:c>
    </x:row>
    <x:row r="1568" spans="1:26">
      <x:c r="A1568" s="118">
        <x:v>132</x:v>
      </x:c>
      <x:c r="B1568" s="118"/>
      <x:c r="C1568" s="113">
        <x:v>12</x:v>
      </x:c>
      <x:c r="D1568" s="210" t="s">
        <x:v>1484</x:v>
      </x:c>
      <x:c r="E1568" s="210" t="s">
        <x:v>1510</x:v>
      </x:c>
      <x:c r="F1568" s="20" t="s">
        <x:v>1468</x:v>
      </x:c>
      <x:c r="G1568" s="158" t="e">
        <x:f t="shared" si="308"/>
        <x:v>#VALUE!</x:v>
      </x:c>
      <x:c r="H1568" s="158">
        <x:f t="shared" si="308"/>
        <x:v>0</x:v>
      </x:c>
      <x:c r="I1568" s="285" t="e">
        <x:f t="shared" si="308"/>
        <x:v>#VALUE!</x:v>
      </x:c>
      <x:c r="J1568" s="106" t="e">
        <x:v>#VALUE!</x:v>
      </x:c>
      <x:c r="K1568" s="73" t="e">
        <x:v>#VALUE!</x:v>
      </x:c>
      <x:c r="L1568" s="68" t="e">
        <x:v>#VALUE!</x:v>
      </x:c>
      <x:c r="M1568" s="73" t="e">
        <x:v>#VALUE!</x:v>
      </x:c>
      <x:c r="N1568" s="159">
        <x:v>0</x:v>
      </x:c>
      <x:c r="O1568" s="106" t="e">
        <x:v>#VALUE!</x:v>
      </x:c>
      <x:c r="P1568" s="73" t="e">
        <x:f t="shared" si="309"/>
        <x:v>#VALUE!</x:v>
      </x:c>
      <x:c r="Q1568" s="68" t="e">
        <x:v>#VALUE!</x:v>
      </x:c>
      <x:c r="R1568" s="73" t="e">
        <x:f t="shared" si="310"/>
        <x:v>#VALUE!</x:v>
      </x:c>
      <x:c r="S1568" s="68" t="e">
        <x:v>#VALUE!</x:v>
      </x:c>
      <x:c r="T1568" s="73" t="e">
        <x:f t="shared" si="311"/>
        <x:v>#VALUE!</x:v>
      </x:c>
      <x:c r="U1568" s="26" t="e">
        <x:v>#VALUE!</x:v>
      </x:c>
      <x:c r="V1568" s="26">
        <x:f t="shared" si="312"/>
        <x:v>0</x:v>
      </x:c>
      <x:c r="W1568" s="73" t="e">
        <x:f t="shared" si="313"/>
        <x:v>#VALUE!</x:v>
      </x:c>
      <x:c r="X1568" s="74" t="e">
        <x:f t="shared" si="314"/>
        <x:v>#VALUE!</x:v>
      </x:c>
      <x:c r="Y1568" s="68" t="e">
        <x:f t="shared" si="315"/>
        <x:v>#VALUE!</x:v>
      </x:c>
      <x:c r="Z1568" s="68" t="e">
        <x:f t="shared" si="316"/>
        <x:v>#VALUE!</x:v>
      </x:c>
    </x:row>
    <x:row r="1569" spans="1:26">
      <x:c r="A1569" s="118">
        <x:v>133</x:v>
      </x:c>
      <x:c r="B1569" s="118"/>
      <x:c r="C1569" s="113">
        <x:v>12</x:v>
      </x:c>
      <x:c r="D1569" s="210" t="s">
        <x:v>1485</x:v>
      </x:c>
      <x:c r="E1569" s="210" t="s">
        <x:v>1510</x:v>
      </x:c>
      <x:c r="F1569" s="20" t="s">
        <x:v>1468</x:v>
      </x:c>
      <x:c r="G1569" s="158" t="e">
        <x:f t="shared" si="308"/>
        <x:v>#VALUE!</x:v>
      </x:c>
      <x:c r="H1569" s="158">
        <x:f t="shared" si="308"/>
        <x:v>0</x:v>
      </x:c>
      <x:c r="I1569" s="285" t="e">
        <x:f t="shared" si="308"/>
        <x:v>#VALUE!</x:v>
      </x:c>
      <x:c r="J1569" s="106" t="e">
        <x:v>#VALUE!</x:v>
      </x:c>
      <x:c r="K1569" s="73" t="e">
        <x:v>#VALUE!</x:v>
      </x:c>
      <x:c r="L1569" s="68" t="e">
        <x:v>#VALUE!</x:v>
      </x:c>
      <x:c r="M1569" s="73" t="e">
        <x:v>#VALUE!</x:v>
      </x:c>
      <x:c r="N1569" s="159">
        <x:v>0</x:v>
      </x:c>
      <x:c r="O1569" s="106" t="e">
        <x:v>#VALUE!</x:v>
      </x:c>
      <x:c r="P1569" s="73" t="e">
        <x:f t="shared" si="309"/>
        <x:v>#VALUE!</x:v>
      </x:c>
      <x:c r="Q1569" s="68" t="e">
        <x:v>#VALUE!</x:v>
      </x:c>
      <x:c r="R1569" s="73" t="e">
        <x:f t="shared" si="310"/>
        <x:v>#VALUE!</x:v>
      </x:c>
      <x:c r="S1569" s="68" t="e">
        <x:v>#VALUE!</x:v>
      </x:c>
      <x:c r="T1569" s="73" t="e">
        <x:f t="shared" si="311"/>
        <x:v>#VALUE!</x:v>
      </x:c>
      <x:c r="U1569" s="26" t="e">
        <x:v>#VALUE!</x:v>
      </x:c>
      <x:c r="V1569" s="26">
        <x:f t="shared" si="312"/>
        <x:v>0</x:v>
      </x:c>
      <x:c r="W1569" s="73" t="e">
        <x:f t="shared" si="313"/>
        <x:v>#VALUE!</x:v>
      </x:c>
      <x:c r="X1569" s="74" t="e">
        <x:f t="shared" si="314"/>
        <x:v>#VALUE!</x:v>
      </x:c>
      <x:c r="Y1569" s="68" t="e">
        <x:f t="shared" si="315"/>
        <x:v>#VALUE!</x:v>
      </x:c>
      <x:c r="Z1569" s="68" t="e">
        <x:f t="shared" si="316"/>
        <x:v>#VALUE!</x:v>
      </x:c>
    </x:row>
    <x:row r="1570" spans="1:26">
      <x:c r="A1570" s="118">
        <x:v>134</x:v>
      </x:c>
      <x:c r="B1570" s="118"/>
      <x:c r="C1570" s="113">
        <x:v>12</x:v>
      </x:c>
      <x:c r="D1570" s="210" t="s">
        <x:v>1486</x:v>
      </x:c>
      <x:c r="E1570" s="210" t="s">
        <x:v>1510</x:v>
      </x:c>
      <x:c r="F1570" s="20" t="s">
        <x:v>1487</x:v>
      </x:c>
      <x:c r="G1570" s="158" t="e">
        <x:f t="shared" si="308"/>
        <x:v>#VALUE!</x:v>
      </x:c>
      <x:c r="H1570" s="158">
        <x:f t="shared" si="308"/>
        <x:v>0</x:v>
      </x:c>
      <x:c r="I1570" s="285" t="e">
        <x:f t="shared" si="308"/>
        <x:v>#VALUE!</x:v>
      </x:c>
      <x:c r="J1570" s="106" t="e">
        <x:v>#VALUE!</x:v>
      </x:c>
      <x:c r="K1570" s="73" t="e">
        <x:v>#VALUE!</x:v>
      </x:c>
      <x:c r="L1570" s="68" t="e">
        <x:v>#VALUE!</x:v>
      </x:c>
      <x:c r="M1570" s="73" t="e">
        <x:v>#VALUE!</x:v>
      </x:c>
      <x:c r="N1570" s="159">
        <x:v>0</x:v>
      </x:c>
      <x:c r="O1570" s="106" t="e">
        <x:v>#VALUE!</x:v>
      </x:c>
      <x:c r="P1570" s="73" t="e">
        <x:f t="shared" si="309"/>
        <x:v>#VALUE!</x:v>
      </x:c>
      <x:c r="Q1570" s="68" t="e">
        <x:v>#VALUE!</x:v>
      </x:c>
      <x:c r="R1570" s="73" t="e">
        <x:f t="shared" si="310"/>
        <x:v>#VALUE!</x:v>
      </x:c>
      <x:c r="S1570" s="68" t="e">
        <x:v>#VALUE!</x:v>
      </x:c>
      <x:c r="T1570" s="73" t="e">
        <x:f t="shared" si="311"/>
        <x:v>#VALUE!</x:v>
      </x:c>
      <x:c r="U1570" s="26" t="e">
        <x:v>#VALUE!</x:v>
      </x:c>
      <x:c r="V1570" s="26">
        <x:f t="shared" si="312"/>
        <x:v>0</x:v>
      </x:c>
      <x:c r="W1570" s="73" t="e">
        <x:f t="shared" si="313"/>
        <x:v>#VALUE!</x:v>
      </x:c>
      <x:c r="X1570" s="74" t="e">
        <x:f t="shared" si="314"/>
        <x:v>#VALUE!</x:v>
      </x:c>
      <x:c r="Y1570" s="68" t="e">
        <x:f t="shared" si="315"/>
        <x:v>#VALUE!</x:v>
      </x:c>
      <x:c r="Z1570" s="68" t="e">
        <x:f t="shared" si="316"/>
        <x:v>#VALUE!</x:v>
      </x:c>
    </x:row>
    <x:row r="1571" spans="1:26">
      <x:c r="A1571" s="118">
        <x:v>135</x:v>
      </x:c>
      <x:c r="B1571" s="118"/>
      <x:c r="C1571" s="113">
        <x:v>12</x:v>
      </x:c>
      <x:c r="D1571" s="210" t="s">
        <x:v>1488</x:v>
      </x:c>
      <x:c r="E1571" s="210" t="s">
        <x:v>1510</x:v>
      </x:c>
      <x:c r="F1571" s="20" t="s">
        <x:v>1468</x:v>
      </x:c>
      <x:c r="G1571" s="158" t="e">
        <x:f t="shared" si="308"/>
        <x:v>#VALUE!</x:v>
      </x:c>
      <x:c r="H1571" s="158">
        <x:f t="shared" si="308"/>
        <x:v>0</x:v>
      </x:c>
      <x:c r="I1571" s="285" t="e">
        <x:f t="shared" si="308"/>
        <x:v>#VALUE!</x:v>
      </x:c>
      <x:c r="J1571" s="106" t="e">
        <x:v>#VALUE!</x:v>
      </x:c>
      <x:c r="K1571" s="73" t="e">
        <x:v>#VALUE!</x:v>
      </x:c>
      <x:c r="L1571" s="68" t="e">
        <x:v>#VALUE!</x:v>
      </x:c>
      <x:c r="M1571" s="73" t="e">
        <x:v>#VALUE!</x:v>
      </x:c>
      <x:c r="N1571" s="159">
        <x:v>0</x:v>
      </x:c>
      <x:c r="O1571" s="106" t="e">
        <x:v>#VALUE!</x:v>
      </x:c>
      <x:c r="P1571" s="73" t="e">
        <x:f t="shared" si="309"/>
        <x:v>#VALUE!</x:v>
      </x:c>
      <x:c r="Q1571" s="68" t="e">
        <x:v>#VALUE!</x:v>
      </x:c>
      <x:c r="R1571" s="73" t="e">
        <x:f t="shared" si="310"/>
        <x:v>#VALUE!</x:v>
      </x:c>
      <x:c r="S1571" s="68" t="e">
        <x:v>#VALUE!</x:v>
      </x:c>
      <x:c r="T1571" s="73" t="e">
        <x:f t="shared" si="311"/>
        <x:v>#VALUE!</x:v>
      </x:c>
      <x:c r="U1571" s="26" t="e">
        <x:v>#VALUE!</x:v>
      </x:c>
      <x:c r="V1571" s="26">
        <x:f t="shared" si="312"/>
        <x:v>0</x:v>
      </x:c>
      <x:c r="W1571" s="73" t="e">
        <x:f t="shared" si="313"/>
        <x:v>#VALUE!</x:v>
      </x:c>
      <x:c r="X1571" s="74" t="e">
        <x:f t="shared" si="314"/>
        <x:v>#VALUE!</x:v>
      </x:c>
      <x:c r="Y1571" s="68" t="e">
        <x:f t="shared" si="315"/>
        <x:v>#VALUE!</x:v>
      </x:c>
      <x:c r="Z1571" s="68" t="e">
        <x:f t="shared" si="316"/>
        <x:v>#VALUE!</x:v>
      </x:c>
    </x:row>
    <x:row r="1572" spans="1:26">
      <x:c r="A1572" s="118">
        <x:v>136</x:v>
      </x:c>
      <x:c r="B1572" s="118"/>
      <x:c r="C1572" s="113">
        <x:v>12</x:v>
      </x:c>
      <x:c r="D1572" s="210" t="s">
        <x:v>1489</x:v>
      </x:c>
      <x:c r="E1572" s="210" t="s">
        <x:v>1510</x:v>
      </x:c>
      <x:c r="F1572" s="20" t="s">
        <x:v>1468</x:v>
      </x:c>
      <x:c r="G1572" s="158" t="e">
        <x:f t="shared" si="308"/>
        <x:v>#VALUE!</x:v>
      </x:c>
      <x:c r="H1572" s="158">
        <x:f t="shared" si="308"/>
        <x:v>0</x:v>
      </x:c>
      <x:c r="I1572" s="285" t="e">
        <x:f t="shared" si="308"/>
        <x:v>#VALUE!</x:v>
      </x:c>
      <x:c r="J1572" s="106" t="e">
        <x:v>#VALUE!</x:v>
      </x:c>
      <x:c r="K1572" s="73" t="e">
        <x:v>#VALUE!</x:v>
      </x:c>
      <x:c r="L1572" s="68" t="e">
        <x:v>#VALUE!</x:v>
      </x:c>
      <x:c r="M1572" s="73" t="e">
        <x:v>#VALUE!</x:v>
      </x:c>
      <x:c r="N1572" s="159">
        <x:v>0</x:v>
      </x:c>
      <x:c r="O1572" s="106" t="e">
        <x:v>#VALUE!</x:v>
      </x:c>
      <x:c r="P1572" s="73" t="e">
        <x:f t="shared" si="309"/>
        <x:v>#VALUE!</x:v>
      </x:c>
      <x:c r="Q1572" s="68" t="e">
        <x:v>#VALUE!</x:v>
      </x:c>
      <x:c r="R1572" s="73" t="e">
        <x:f t="shared" si="310"/>
        <x:v>#VALUE!</x:v>
      </x:c>
      <x:c r="S1572" s="68" t="e">
        <x:v>#VALUE!</x:v>
      </x:c>
      <x:c r="T1572" s="73" t="e">
        <x:f t="shared" si="311"/>
        <x:v>#VALUE!</x:v>
      </x:c>
      <x:c r="U1572" s="26" t="e">
        <x:v>#VALUE!</x:v>
      </x:c>
      <x:c r="V1572" s="26">
        <x:f t="shared" si="312"/>
        <x:v>0</x:v>
      </x:c>
      <x:c r="W1572" s="73" t="e">
        <x:f t="shared" si="313"/>
        <x:v>#VALUE!</x:v>
      </x:c>
      <x:c r="X1572" s="74" t="e">
        <x:f t="shared" si="314"/>
        <x:v>#VALUE!</x:v>
      </x:c>
      <x:c r="Y1572" s="68" t="e">
        <x:f t="shared" si="315"/>
        <x:v>#VALUE!</x:v>
      </x:c>
      <x:c r="Z1572" s="68" t="e">
        <x:f t="shared" si="316"/>
        <x:v>#VALUE!</x:v>
      </x:c>
    </x:row>
    <x:row r="1573" spans="1:26">
      <x:c r="A1573" s="118">
        <x:v>137</x:v>
      </x:c>
      <x:c r="B1573" s="118"/>
      <x:c r="C1573" s="113">
        <x:v>12</x:v>
      </x:c>
      <x:c r="D1573" s="210" t="s">
        <x:v>1490</x:v>
      </x:c>
      <x:c r="E1573" s="210" t="s">
        <x:v>1510</x:v>
      </x:c>
      <x:c r="F1573" s="20" t="s">
        <x:v>1491</x:v>
      </x:c>
      <x:c r="G1573" s="158" t="e">
        <x:f t="shared" si="308"/>
        <x:v>#VALUE!</x:v>
      </x:c>
      <x:c r="H1573" s="158">
        <x:f t="shared" si="308"/>
        <x:v>0</x:v>
      </x:c>
      <x:c r="I1573" s="285" t="e">
        <x:f t="shared" si="308"/>
        <x:v>#VALUE!</x:v>
      </x:c>
      <x:c r="J1573" s="106" t="e">
        <x:v>#VALUE!</x:v>
      </x:c>
      <x:c r="K1573" s="73" t="e">
        <x:v>#VALUE!</x:v>
      </x:c>
      <x:c r="L1573" s="68" t="e">
        <x:v>#VALUE!</x:v>
      </x:c>
      <x:c r="M1573" s="73" t="e">
        <x:v>#VALUE!</x:v>
      </x:c>
      <x:c r="N1573" s="159">
        <x:v>0</x:v>
      </x:c>
      <x:c r="O1573" s="106" t="e">
        <x:v>#VALUE!</x:v>
      </x:c>
      <x:c r="P1573" s="73" t="e">
        <x:f t="shared" si="309"/>
        <x:v>#VALUE!</x:v>
      </x:c>
      <x:c r="Q1573" s="68" t="e">
        <x:v>#VALUE!</x:v>
      </x:c>
      <x:c r="R1573" s="73" t="e">
        <x:f t="shared" si="310"/>
        <x:v>#VALUE!</x:v>
      </x:c>
      <x:c r="S1573" s="68" t="e">
        <x:v>#VALUE!</x:v>
      </x:c>
      <x:c r="T1573" s="73" t="e">
        <x:f t="shared" si="311"/>
        <x:v>#VALUE!</x:v>
      </x:c>
      <x:c r="U1573" s="26" t="e">
        <x:v>#VALUE!</x:v>
      </x:c>
      <x:c r="V1573" s="26">
        <x:f t="shared" si="312"/>
        <x:v>0</x:v>
      </x:c>
      <x:c r="W1573" s="73" t="e">
        <x:f t="shared" si="313"/>
        <x:v>#VALUE!</x:v>
      </x:c>
      <x:c r="X1573" s="74" t="e">
        <x:f t="shared" si="314"/>
        <x:v>#VALUE!</x:v>
      </x:c>
      <x:c r="Y1573" s="68" t="e">
        <x:f t="shared" si="315"/>
        <x:v>#VALUE!</x:v>
      </x:c>
      <x:c r="Z1573" s="68" t="e">
        <x:f t="shared" si="316"/>
        <x:v>#VALUE!</x:v>
      </x:c>
    </x:row>
    <x:row r="1574" spans="1:26">
      <x:c r="A1574" s="118">
        <x:v>138</x:v>
      </x:c>
      <x:c r="B1574" s="118"/>
      <x:c r="C1574" s="113">
        <x:v>12</x:v>
      </x:c>
      <x:c r="D1574" s="210" t="s">
        <x:v>1492</x:v>
      </x:c>
      <x:c r="E1574" s="210" t="s">
        <x:v>1510</x:v>
      </x:c>
      <x:c r="F1574" s="20" t="s">
        <x:v>1468</x:v>
      </x:c>
      <x:c r="G1574" s="158" t="e">
        <x:f t="shared" si="308"/>
        <x:v>#VALUE!</x:v>
      </x:c>
      <x:c r="H1574" s="158">
        <x:f t="shared" si="308"/>
        <x:v>0</x:v>
      </x:c>
      <x:c r="I1574" s="285" t="e">
        <x:f t="shared" si="308"/>
        <x:v>#VALUE!</x:v>
      </x:c>
      <x:c r="J1574" s="106" t="e">
        <x:v>#VALUE!</x:v>
      </x:c>
      <x:c r="K1574" s="73" t="e">
        <x:v>#VALUE!</x:v>
      </x:c>
      <x:c r="L1574" s="68" t="e">
        <x:v>#VALUE!</x:v>
      </x:c>
      <x:c r="M1574" s="73" t="e">
        <x:v>#VALUE!</x:v>
      </x:c>
      <x:c r="N1574" s="159">
        <x:v>0</x:v>
      </x:c>
      <x:c r="O1574" s="106" t="e">
        <x:v>#VALUE!</x:v>
      </x:c>
      <x:c r="P1574" s="73" t="e">
        <x:f t="shared" si="309"/>
        <x:v>#VALUE!</x:v>
      </x:c>
      <x:c r="Q1574" s="68" t="e">
        <x:v>#VALUE!</x:v>
      </x:c>
      <x:c r="R1574" s="73" t="e">
        <x:f t="shared" si="310"/>
        <x:v>#VALUE!</x:v>
      </x:c>
      <x:c r="S1574" s="68" t="e">
        <x:v>#VALUE!</x:v>
      </x:c>
      <x:c r="T1574" s="73" t="e">
        <x:f t="shared" si="311"/>
        <x:v>#VALUE!</x:v>
      </x:c>
      <x:c r="U1574" s="26" t="e">
        <x:v>#VALUE!</x:v>
      </x:c>
      <x:c r="V1574" s="26">
        <x:f t="shared" si="312"/>
        <x:v>0</x:v>
      </x:c>
      <x:c r="W1574" s="73" t="e">
        <x:f t="shared" si="313"/>
        <x:v>#VALUE!</x:v>
      </x:c>
      <x:c r="X1574" s="74" t="e">
        <x:f t="shared" si="314"/>
        <x:v>#VALUE!</x:v>
      </x:c>
      <x:c r="Y1574" s="68" t="e">
        <x:f t="shared" si="315"/>
        <x:v>#VALUE!</x:v>
      </x:c>
      <x:c r="Z1574" s="68" t="e">
        <x:f t="shared" si="316"/>
        <x:v>#VALUE!</x:v>
      </x:c>
    </x:row>
    <x:row r="1575" spans="1:26">
      <x:c r="A1575" s="118">
        <x:v>139</x:v>
      </x:c>
      <x:c r="B1575" s="118"/>
      <x:c r="C1575" s="113">
        <x:v>12</x:v>
      </x:c>
      <x:c r="D1575" s="210" t="s">
        <x:v>1493</x:v>
      </x:c>
      <x:c r="E1575" s="210" t="s">
        <x:v>1510</x:v>
      </x:c>
      <x:c r="F1575" s="20" t="s">
        <x:v>1468</x:v>
      </x:c>
      <x:c r="G1575" s="158" t="e">
        <x:f t="shared" si="308"/>
        <x:v>#VALUE!</x:v>
      </x:c>
      <x:c r="H1575" s="158">
        <x:f t="shared" si="308"/>
        <x:v>0</x:v>
      </x:c>
      <x:c r="I1575" s="285" t="e">
        <x:f t="shared" si="308"/>
        <x:v>#VALUE!</x:v>
      </x:c>
      <x:c r="J1575" s="106" t="e">
        <x:v>#VALUE!</x:v>
      </x:c>
      <x:c r="K1575" s="73" t="e">
        <x:v>#VALUE!</x:v>
      </x:c>
      <x:c r="L1575" s="68" t="e">
        <x:v>#VALUE!</x:v>
      </x:c>
      <x:c r="M1575" s="73" t="e">
        <x:v>#VALUE!</x:v>
      </x:c>
      <x:c r="N1575" s="159">
        <x:v>0</x:v>
      </x:c>
      <x:c r="O1575" s="106" t="e">
        <x:v>#VALUE!</x:v>
      </x:c>
      <x:c r="P1575" s="73" t="e">
        <x:f t="shared" si="309"/>
        <x:v>#VALUE!</x:v>
      </x:c>
      <x:c r="Q1575" s="68" t="e">
        <x:v>#VALUE!</x:v>
      </x:c>
      <x:c r="R1575" s="73" t="e">
        <x:f t="shared" si="310"/>
        <x:v>#VALUE!</x:v>
      </x:c>
      <x:c r="S1575" s="68" t="e">
        <x:v>#VALUE!</x:v>
      </x:c>
      <x:c r="T1575" s="73" t="e">
        <x:f t="shared" si="311"/>
        <x:v>#VALUE!</x:v>
      </x:c>
      <x:c r="U1575" s="26" t="e">
        <x:v>#VALUE!</x:v>
      </x:c>
      <x:c r="V1575" s="26">
        <x:f t="shared" si="312"/>
        <x:v>0</x:v>
      </x:c>
      <x:c r="W1575" s="73" t="e">
        <x:f t="shared" si="313"/>
        <x:v>#VALUE!</x:v>
      </x:c>
      <x:c r="X1575" s="74" t="e">
        <x:f t="shared" si="314"/>
        <x:v>#VALUE!</x:v>
      </x:c>
      <x:c r="Y1575" s="68" t="e">
        <x:f t="shared" si="315"/>
        <x:v>#VALUE!</x:v>
      </x:c>
      <x:c r="Z1575" s="68" t="e">
        <x:f t="shared" si="316"/>
        <x:v>#VALUE!</x:v>
      </x:c>
    </x:row>
    <x:row r="1576" spans="1:26">
      <x:c r="A1576" s="118">
        <x:v>140</x:v>
      </x:c>
      <x:c r="B1576" s="118"/>
      <x:c r="C1576" s="113">
        <x:v>12</x:v>
      </x:c>
      <x:c r="D1576" s="210" t="s">
        <x:v>1518</x:v>
      </x:c>
      <x:c r="E1576" s="210" t="s">
        <x:v>1510</x:v>
      </x:c>
      <x:c r="F1576" s="20" t="s">
        <x:v>1468</x:v>
      </x:c>
      <x:c r="G1576" s="158" t="e">
        <x:f t="shared" si="308"/>
        <x:v>#VALUE!</x:v>
      </x:c>
      <x:c r="H1576" s="158">
        <x:f t="shared" si="308"/>
        <x:v>0</x:v>
      </x:c>
      <x:c r="I1576" s="285" t="e">
        <x:f t="shared" si="308"/>
        <x:v>#VALUE!</x:v>
      </x:c>
      <x:c r="J1576" s="106" t="e">
        <x:v>#VALUE!</x:v>
      </x:c>
      <x:c r="K1576" s="73" t="e">
        <x:v>#VALUE!</x:v>
      </x:c>
      <x:c r="L1576" s="68" t="e">
        <x:v>#VALUE!</x:v>
      </x:c>
      <x:c r="M1576" s="73" t="e">
        <x:v>#VALUE!</x:v>
      </x:c>
      <x:c r="N1576" s="159">
        <x:v>0</x:v>
      </x:c>
      <x:c r="O1576" s="106" t="e">
        <x:v>#VALUE!</x:v>
      </x:c>
      <x:c r="P1576" s="73" t="e">
        <x:f t="shared" si="309"/>
        <x:v>#VALUE!</x:v>
      </x:c>
      <x:c r="Q1576" s="68" t="e">
        <x:v>#VALUE!</x:v>
      </x:c>
      <x:c r="R1576" s="73" t="e">
        <x:f t="shared" si="310"/>
        <x:v>#VALUE!</x:v>
      </x:c>
      <x:c r="S1576" s="68" t="e">
        <x:v>#VALUE!</x:v>
      </x:c>
      <x:c r="T1576" s="73" t="e">
        <x:f t="shared" si="311"/>
        <x:v>#VALUE!</x:v>
      </x:c>
      <x:c r="U1576" s="26" t="e">
        <x:v>#VALUE!</x:v>
      </x:c>
      <x:c r="V1576" s="26">
        <x:f t="shared" si="312"/>
        <x:v>0</x:v>
      </x:c>
      <x:c r="W1576" s="73" t="e">
        <x:f t="shared" si="313"/>
        <x:v>#VALUE!</x:v>
      </x:c>
      <x:c r="X1576" s="74" t="e">
        <x:f t="shared" si="314"/>
        <x:v>#VALUE!</x:v>
      </x:c>
      <x:c r="Y1576" s="68" t="e">
        <x:f t="shared" si="315"/>
        <x:v>#VALUE!</x:v>
      </x:c>
      <x:c r="Z1576" s="68" t="e">
        <x:f t="shared" si="316"/>
        <x:v>#VALUE!</x:v>
      </x:c>
    </x:row>
    <x:row r="1577" spans="1:26">
      <x:c r="A1577" s="118">
        <x:v>141</x:v>
      </x:c>
      <x:c r="B1577" s="118"/>
      <x:c r="C1577" s="113">
        <x:v>12</x:v>
      </x:c>
      <x:c r="D1577" s="210" t="s">
        <x:v>1434</x:v>
      </x:c>
      <x:c r="E1577" s="210" t="s">
        <x:v>1510</x:v>
      </x:c>
      <x:c r="F1577" s="20" t="s">
        <x:v>1468</x:v>
      </x:c>
      <x:c r="G1577" s="158" t="e">
        <x:f t="shared" si="308"/>
        <x:v>#VALUE!</x:v>
      </x:c>
      <x:c r="H1577" s="158">
        <x:f t="shared" si="308"/>
        <x:v>0</x:v>
      </x:c>
      <x:c r="I1577" s="285" t="e">
        <x:f t="shared" si="308"/>
        <x:v>#VALUE!</x:v>
      </x:c>
      <x:c r="J1577" s="106" t="e">
        <x:v>#VALUE!</x:v>
      </x:c>
      <x:c r="K1577" s="73" t="e">
        <x:v>#VALUE!</x:v>
      </x:c>
      <x:c r="L1577" s="68" t="e">
        <x:v>#VALUE!</x:v>
      </x:c>
      <x:c r="M1577" s="73" t="e">
        <x:v>#VALUE!</x:v>
      </x:c>
      <x:c r="N1577" s="159">
        <x:v>0</x:v>
      </x:c>
      <x:c r="O1577" s="106" t="e">
        <x:v>#VALUE!</x:v>
      </x:c>
      <x:c r="P1577" s="73" t="e">
        <x:f t="shared" si="309"/>
        <x:v>#VALUE!</x:v>
      </x:c>
      <x:c r="Q1577" s="68" t="e">
        <x:v>#VALUE!</x:v>
      </x:c>
      <x:c r="R1577" s="73" t="e">
        <x:f t="shared" si="310"/>
        <x:v>#VALUE!</x:v>
      </x:c>
      <x:c r="S1577" s="68" t="e">
        <x:v>#VALUE!</x:v>
      </x:c>
      <x:c r="T1577" s="73" t="e">
        <x:f t="shared" si="311"/>
        <x:v>#VALUE!</x:v>
      </x:c>
      <x:c r="U1577" s="26" t="e">
        <x:v>#VALUE!</x:v>
      </x:c>
      <x:c r="V1577" s="26">
        <x:f t="shared" si="312"/>
        <x:v>0</x:v>
      </x:c>
      <x:c r="W1577" s="73" t="e">
        <x:f t="shared" si="313"/>
        <x:v>#VALUE!</x:v>
      </x:c>
      <x:c r="X1577" s="74" t="e">
        <x:f t="shared" si="314"/>
        <x:v>#VALUE!</x:v>
      </x:c>
      <x:c r="Y1577" s="68" t="e">
        <x:f t="shared" si="315"/>
        <x:v>#VALUE!</x:v>
      </x:c>
      <x:c r="Z1577" s="68" t="e">
        <x:f t="shared" si="316"/>
        <x:v>#VALUE!</x:v>
      </x:c>
    </x:row>
    <x:row r="1578" spans="1:26">
      <x:c r="A1578" s="118">
        <x:v>142</x:v>
      </x:c>
      <x:c r="B1578" s="118"/>
      <x:c r="C1578" s="113">
        <x:v>12</x:v>
      </x:c>
      <x:c r="D1578" s="210" t="s">
        <x:v>1494</x:v>
      </x:c>
      <x:c r="E1578" s="210" t="s">
        <x:v>1510</x:v>
      </x:c>
      <x:c r="F1578" s="20" t="s">
        <x:v>1495</x:v>
      </x:c>
      <x:c r="G1578" s="158" t="e">
        <x:f t="shared" si="308"/>
        <x:v>#VALUE!</x:v>
      </x:c>
      <x:c r="H1578" s="158">
        <x:f t="shared" si="308"/>
        <x:v>0</x:v>
      </x:c>
      <x:c r="I1578" s="285" t="e">
        <x:f t="shared" si="308"/>
        <x:v>#VALUE!</x:v>
      </x:c>
      <x:c r="J1578" s="106" t="e">
        <x:v>#VALUE!</x:v>
      </x:c>
      <x:c r="K1578" s="73" t="e">
        <x:v>#VALUE!</x:v>
      </x:c>
      <x:c r="L1578" s="68" t="e">
        <x:v>#VALUE!</x:v>
      </x:c>
      <x:c r="M1578" s="73" t="e">
        <x:v>#VALUE!</x:v>
      </x:c>
      <x:c r="N1578" s="159">
        <x:v>0</x:v>
      </x:c>
      <x:c r="O1578" s="106" t="e">
        <x:v>#VALUE!</x:v>
      </x:c>
      <x:c r="P1578" s="73" t="e">
        <x:f t="shared" si="309"/>
        <x:v>#VALUE!</x:v>
      </x:c>
      <x:c r="Q1578" s="68" t="e">
        <x:v>#VALUE!</x:v>
      </x:c>
      <x:c r="R1578" s="73" t="e">
        <x:f t="shared" si="310"/>
        <x:v>#VALUE!</x:v>
      </x:c>
      <x:c r="S1578" s="68" t="e">
        <x:v>#VALUE!</x:v>
      </x:c>
      <x:c r="T1578" s="73" t="e">
        <x:f t="shared" si="311"/>
        <x:v>#VALUE!</x:v>
      </x:c>
      <x:c r="U1578" s="26" t="e">
        <x:v>#VALUE!</x:v>
      </x:c>
      <x:c r="V1578" s="26">
        <x:f t="shared" si="312"/>
        <x:v>0</x:v>
      </x:c>
      <x:c r="W1578" s="73" t="e">
        <x:f t="shared" si="313"/>
        <x:v>#VALUE!</x:v>
      </x:c>
      <x:c r="X1578" s="74" t="e">
        <x:f t="shared" si="314"/>
        <x:v>#VALUE!</x:v>
      </x:c>
      <x:c r="Y1578" s="68" t="e">
        <x:f t="shared" si="315"/>
        <x:v>#VALUE!</x:v>
      </x:c>
      <x:c r="Z1578" s="68" t="e">
        <x:f t="shared" si="316"/>
        <x:v>#VALUE!</x:v>
      </x:c>
    </x:row>
    <x:row r="1579" spans="1:26">
      <x:c r="A1579" s="118">
        <x:v>143</x:v>
      </x:c>
      <x:c r="B1579" s="118"/>
      <x:c r="C1579" s="113">
        <x:v>12</x:v>
      </x:c>
      <x:c r="D1579" s="210" t="s">
        <x:v>1469</x:v>
      </x:c>
      <x:c r="E1579" s="210" t="s">
        <x:v>1510</x:v>
      </x:c>
      <x:c r="F1579" s="20" t="s">
        <x:v>1468</x:v>
      </x:c>
      <x:c r="G1579" s="158" t="e">
        <x:f t="shared" si="308"/>
        <x:v>#VALUE!</x:v>
      </x:c>
      <x:c r="H1579" s="158">
        <x:f t="shared" si="308"/>
        <x:v>0</x:v>
      </x:c>
      <x:c r="I1579" s="285" t="e">
        <x:f t="shared" si="308"/>
        <x:v>#VALUE!</x:v>
      </x:c>
      <x:c r="J1579" s="106" t="e">
        <x:v>#VALUE!</x:v>
      </x:c>
      <x:c r="K1579" s="73" t="e">
        <x:v>#VALUE!</x:v>
      </x:c>
      <x:c r="L1579" s="68" t="e">
        <x:v>#VALUE!</x:v>
      </x:c>
      <x:c r="M1579" s="73" t="e">
        <x:v>#VALUE!</x:v>
      </x:c>
      <x:c r="N1579" s="159">
        <x:v>0</x:v>
      </x:c>
      <x:c r="O1579" s="106" t="e">
        <x:v>#VALUE!</x:v>
      </x:c>
      <x:c r="P1579" s="73" t="e">
        <x:f t="shared" si="309"/>
        <x:v>#VALUE!</x:v>
      </x:c>
      <x:c r="Q1579" s="68" t="e">
        <x:v>#VALUE!</x:v>
      </x:c>
      <x:c r="R1579" s="73" t="e">
        <x:f t="shared" si="310"/>
        <x:v>#VALUE!</x:v>
      </x:c>
      <x:c r="S1579" s="68" t="e">
        <x:v>#VALUE!</x:v>
      </x:c>
      <x:c r="T1579" s="73" t="e">
        <x:f t="shared" si="311"/>
        <x:v>#VALUE!</x:v>
      </x:c>
      <x:c r="U1579" s="26" t="e">
        <x:v>#VALUE!</x:v>
      </x:c>
      <x:c r="V1579" s="26">
        <x:f t="shared" si="312"/>
        <x:v>0</x:v>
      </x:c>
      <x:c r="W1579" s="73" t="e">
        <x:f t="shared" si="313"/>
        <x:v>#VALUE!</x:v>
      </x:c>
      <x:c r="X1579" s="74" t="e">
        <x:f t="shared" si="314"/>
        <x:v>#VALUE!</x:v>
      </x:c>
      <x:c r="Y1579" s="68" t="e">
        <x:f t="shared" si="315"/>
        <x:v>#VALUE!</x:v>
      </x:c>
      <x:c r="Z1579" s="68" t="e">
        <x:f t="shared" si="316"/>
        <x:v>#VALUE!</x:v>
      </x:c>
    </x:row>
    <x:row r="1580" spans="1:26">
      <x:c r="A1580" s="118">
        <x:v>144</x:v>
      </x:c>
      <x:c r="B1580" s="118"/>
      <x:c r="C1580" s="113">
        <x:v>12</x:v>
      </x:c>
      <x:c r="D1580" s="210" t="s">
        <x:v>1470</x:v>
      </x:c>
      <x:c r="E1580" s="210" t="s">
        <x:v>1510</x:v>
      </x:c>
      <x:c r="F1580" s="20" t="s">
        <x:v>1471</x:v>
      </x:c>
      <x:c r="G1580" s="158" t="e">
        <x:f t="shared" si="308"/>
        <x:v>#VALUE!</x:v>
      </x:c>
      <x:c r="H1580" s="158">
        <x:f t="shared" si="308"/>
        <x:v>0</x:v>
      </x:c>
      <x:c r="I1580" s="285" t="e">
        <x:f t="shared" si="308"/>
        <x:v>#VALUE!</x:v>
      </x:c>
      <x:c r="J1580" s="106" t="e">
        <x:v>#VALUE!</x:v>
      </x:c>
      <x:c r="K1580" s="73" t="e">
        <x:v>#VALUE!</x:v>
      </x:c>
      <x:c r="L1580" s="68" t="e">
        <x:v>#VALUE!</x:v>
      </x:c>
      <x:c r="M1580" s="73" t="e">
        <x:v>#VALUE!</x:v>
      </x:c>
      <x:c r="N1580" s="159">
        <x:v>0</x:v>
      </x:c>
      <x:c r="O1580" s="106" t="e">
        <x:v>#VALUE!</x:v>
      </x:c>
      <x:c r="P1580" s="73" t="e">
        <x:f t="shared" si="309"/>
        <x:v>#VALUE!</x:v>
      </x:c>
      <x:c r="Q1580" s="68" t="e">
        <x:v>#VALUE!</x:v>
      </x:c>
      <x:c r="R1580" s="73" t="e">
        <x:f t="shared" si="310"/>
        <x:v>#VALUE!</x:v>
      </x:c>
      <x:c r="S1580" s="68" t="e">
        <x:v>#VALUE!</x:v>
      </x:c>
      <x:c r="T1580" s="73" t="e">
        <x:f t="shared" si="311"/>
        <x:v>#VALUE!</x:v>
      </x:c>
      <x:c r="U1580" s="26" t="e">
        <x:v>#VALUE!</x:v>
      </x:c>
      <x:c r="V1580" s="26">
        <x:f t="shared" si="312"/>
        <x:v>0</x:v>
      </x:c>
      <x:c r="W1580" s="73" t="e">
        <x:f t="shared" si="313"/>
        <x:v>#VALUE!</x:v>
      </x:c>
      <x:c r="X1580" s="74" t="e">
        <x:f t="shared" si="314"/>
        <x:v>#VALUE!</x:v>
      </x:c>
      <x:c r="Y1580" s="68" t="e">
        <x:f t="shared" si="315"/>
        <x:v>#VALUE!</x:v>
      </x:c>
      <x:c r="Z1580" s="68" t="e">
        <x:f t="shared" si="316"/>
        <x:v>#VALUE!</x:v>
      </x:c>
    </x:row>
    <x:row r="1581" spans="1:26">
      <x:c r="A1581" s="118">
        <x:v>145</x:v>
      </x:c>
      <x:c r="B1581" s="118"/>
      <x:c r="C1581" s="113">
        <x:v>12</x:v>
      </x:c>
      <x:c r="D1581" s="210" t="s">
        <x:v>1460</x:v>
      </x:c>
      <x:c r="E1581" s="210" t="s">
        <x:v>1510</x:v>
      </x:c>
      <x:c r="F1581" s="20" t="s">
        <x:v>1461</x:v>
      </x:c>
      <x:c r="G1581" s="158" t="e">
        <x:f t="shared" si="308"/>
        <x:v>#VALUE!</x:v>
      </x:c>
      <x:c r="H1581" s="158">
        <x:f t="shared" si="308"/>
        <x:v>0</x:v>
      </x:c>
      <x:c r="I1581" s="285" t="e">
        <x:f t="shared" si="308"/>
        <x:v>#VALUE!</x:v>
      </x:c>
      <x:c r="J1581" s="106" t="e">
        <x:v>#VALUE!</x:v>
      </x:c>
      <x:c r="K1581" s="73" t="e">
        <x:v>#VALUE!</x:v>
      </x:c>
      <x:c r="L1581" s="68" t="e">
        <x:v>#VALUE!</x:v>
      </x:c>
      <x:c r="M1581" s="73" t="e">
        <x:v>#VALUE!</x:v>
      </x:c>
      <x:c r="N1581" s="159">
        <x:v>0</x:v>
      </x:c>
      <x:c r="O1581" s="106" t="e">
        <x:v>#VALUE!</x:v>
      </x:c>
      <x:c r="P1581" s="73" t="e">
        <x:f t="shared" si="309"/>
        <x:v>#VALUE!</x:v>
      </x:c>
      <x:c r="Q1581" s="68" t="e">
        <x:v>#VALUE!</x:v>
      </x:c>
      <x:c r="R1581" s="73" t="e">
        <x:f t="shared" si="310"/>
        <x:v>#VALUE!</x:v>
      </x:c>
      <x:c r="S1581" s="68" t="e">
        <x:v>#VALUE!</x:v>
      </x:c>
      <x:c r="T1581" s="73" t="e">
        <x:f t="shared" si="311"/>
        <x:v>#VALUE!</x:v>
      </x:c>
      <x:c r="U1581" s="26" t="e">
        <x:v>#VALUE!</x:v>
      </x:c>
      <x:c r="V1581" s="26">
        <x:f t="shared" si="312"/>
        <x:v>0</x:v>
      </x:c>
      <x:c r="W1581" s="73" t="e">
        <x:f t="shared" si="313"/>
        <x:v>#VALUE!</x:v>
      </x:c>
      <x:c r="X1581" s="74" t="e">
        <x:f t="shared" si="314"/>
        <x:v>#VALUE!</x:v>
      </x:c>
      <x:c r="Y1581" s="68" t="e">
        <x:f t="shared" si="315"/>
        <x:v>#VALUE!</x:v>
      </x:c>
      <x:c r="Z1581" s="68" t="e">
        <x:f t="shared" si="316"/>
        <x:v>#VALUE!</x:v>
      </x:c>
    </x:row>
    <x:row r="1582" spans="1:26">
      <x:c r="A1582" s="118">
        <x:v>146</x:v>
      </x:c>
      <x:c r="B1582" s="118"/>
      <x:c r="C1582" s="113">
        <x:v>12</x:v>
      </x:c>
      <x:c r="D1582" s="210" t="s">
        <x:v>1462</x:v>
      </x:c>
      <x:c r="E1582" s="210" t="s">
        <x:v>1510</x:v>
      </x:c>
      <x:c r="F1582" s="20" t="s">
        <x:v>1463</x:v>
      </x:c>
      <x:c r="G1582" s="158" t="e">
        <x:f t="shared" si="308"/>
        <x:v>#VALUE!</x:v>
      </x:c>
      <x:c r="H1582" s="158">
        <x:f t="shared" si="308"/>
        <x:v>0</x:v>
      </x:c>
      <x:c r="I1582" s="285" t="e">
        <x:f t="shared" si="308"/>
        <x:v>#VALUE!</x:v>
      </x:c>
      <x:c r="J1582" s="106" t="e">
        <x:v>#VALUE!</x:v>
      </x:c>
      <x:c r="K1582" s="73" t="e">
        <x:v>#VALUE!</x:v>
      </x:c>
      <x:c r="L1582" s="68" t="e">
        <x:v>#VALUE!</x:v>
      </x:c>
      <x:c r="M1582" s="73" t="e">
        <x:v>#VALUE!</x:v>
      </x:c>
      <x:c r="N1582" s="159">
        <x:v>0</x:v>
      </x:c>
      <x:c r="O1582" s="106" t="e">
        <x:v>#VALUE!</x:v>
      </x:c>
      <x:c r="P1582" s="73" t="e">
        <x:f t="shared" si="309"/>
        <x:v>#VALUE!</x:v>
      </x:c>
      <x:c r="Q1582" s="68" t="e">
        <x:v>#VALUE!</x:v>
      </x:c>
      <x:c r="R1582" s="73" t="e">
        <x:f t="shared" si="310"/>
        <x:v>#VALUE!</x:v>
      </x:c>
      <x:c r="S1582" s="68" t="e">
        <x:v>#VALUE!</x:v>
      </x:c>
      <x:c r="T1582" s="73" t="e">
        <x:f t="shared" si="311"/>
        <x:v>#VALUE!</x:v>
      </x:c>
      <x:c r="U1582" s="26" t="e">
        <x:v>#VALUE!</x:v>
      </x:c>
      <x:c r="V1582" s="26">
        <x:f t="shared" si="312"/>
        <x:v>0</x:v>
      </x:c>
      <x:c r="W1582" s="73" t="e">
        <x:f t="shared" si="313"/>
        <x:v>#VALUE!</x:v>
      </x:c>
      <x:c r="X1582" s="74" t="e">
        <x:f t="shared" si="314"/>
        <x:v>#VALUE!</x:v>
      </x:c>
      <x:c r="Y1582" s="68" t="e">
        <x:f t="shared" si="315"/>
        <x:v>#VALUE!</x:v>
      </x:c>
      <x:c r="Z1582" s="68" t="e">
        <x:f t="shared" si="316"/>
        <x:v>#VALUE!</x:v>
      </x:c>
    </x:row>
    <x:row r="1583" spans="1:26">
      <x:c r="A1583" s="118">
        <x:v>147</x:v>
      </x:c>
      <x:c r="B1583" s="118"/>
      <x:c r="C1583" s="113">
        <x:v>12</x:v>
      </x:c>
      <x:c r="D1583" s="210" t="s">
        <x:v>1503</x:v>
      </x:c>
      <x:c r="E1583" s="210" t="s">
        <x:v>1510</x:v>
      </x:c>
      <x:c r="F1583" s="20" t="s">
        <x:v>1504</x:v>
      </x:c>
      <x:c r="G1583" s="158" t="e">
        <x:f t="shared" si="308"/>
        <x:v>#VALUE!</x:v>
      </x:c>
      <x:c r="H1583" s="158">
        <x:f t="shared" si="308"/>
        <x:v>0</x:v>
      </x:c>
      <x:c r="I1583" s="285" t="e">
        <x:f t="shared" si="308"/>
        <x:v>#VALUE!</x:v>
      </x:c>
      <x:c r="J1583" s="106" t="e">
        <x:v>#VALUE!</x:v>
      </x:c>
      <x:c r="K1583" s="73" t="e">
        <x:v>#VALUE!</x:v>
      </x:c>
      <x:c r="L1583" s="68" t="e">
        <x:v>#VALUE!</x:v>
      </x:c>
      <x:c r="M1583" s="73" t="e">
        <x:v>#VALUE!</x:v>
      </x:c>
      <x:c r="N1583" s="159">
        <x:v>0</x:v>
      </x:c>
      <x:c r="O1583" s="106" t="e">
        <x:v>#VALUE!</x:v>
      </x:c>
      <x:c r="P1583" s="73" t="e">
        <x:f t="shared" si="309"/>
        <x:v>#VALUE!</x:v>
      </x:c>
      <x:c r="Q1583" s="68" t="e">
        <x:v>#VALUE!</x:v>
      </x:c>
      <x:c r="R1583" s="73" t="e">
        <x:f t="shared" si="310"/>
        <x:v>#VALUE!</x:v>
      </x:c>
      <x:c r="S1583" s="68" t="e">
        <x:v>#VALUE!</x:v>
      </x:c>
      <x:c r="T1583" s="73" t="e">
        <x:f t="shared" si="311"/>
        <x:v>#VALUE!</x:v>
      </x:c>
      <x:c r="U1583" s="26" t="e">
        <x:v>#VALUE!</x:v>
      </x:c>
      <x:c r="V1583" s="26">
        <x:f t="shared" si="312"/>
        <x:v>0</x:v>
      </x:c>
      <x:c r="W1583" s="73" t="e">
        <x:f t="shared" si="313"/>
        <x:v>#VALUE!</x:v>
      </x:c>
      <x:c r="X1583" s="74" t="e">
        <x:f t="shared" si="314"/>
        <x:v>#VALUE!</x:v>
      </x:c>
      <x:c r="Y1583" s="68" t="e">
        <x:f t="shared" si="315"/>
        <x:v>#VALUE!</x:v>
      </x:c>
      <x:c r="Z1583" s="68" t="e">
        <x:f t="shared" si="316"/>
        <x:v>#VALUE!</x:v>
      </x:c>
    </x:row>
    <x:row r="1584" spans="1:26">
      <x:c r="A1584" s="118">
        <x:v>148</x:v>
      </x:c>
      <x:c r="B1584" s="118"/>
      <x:c r="C1584" s="113">
        <x:v>12</x:v>
      </x:c>
      <x:c r="D1584" s="210" t="s">
        <x:v>1464</x:v>
      </x:c>
      <x:c r="E1584" s="210" t="s">
        <x:v>1510</x:v>
      </x:c>
      <x:c r="F1584" s="20" t="s">
        <x:v>1465</x:v>
      </x:c>
      <x:c r="G1584" s="158" t="e">
        <x:f t="shared" si="308"/>
        <x:v>#VALUE!</x:v>
      </x:c>
      <x:c r="H1584" s="158">
        <x:f t="shared" si="308"/>
        <x:v>0</x:v>
      </x:c>
      <x:c r="I1584" s="285" t="e">
        <x:f t="shared" si="308"/>
        <x:v>#VALUE!</x:v>
      </x:c>
      <x:c r="J1584" s="106" t="e">
        <x:v>#VALUE!</x:v>
      </x:c>
      <x:c r="K1584" s="73" t="e">
        <x:v>#VALUE!</x:v>
      </x:c>
      <x:c r="L1584" s="68" t="e">
        <x:v>#VALUE!</x:v>
      </x:c>
      <x:c r="M1584" s="73" t="e">
        <x:v>#VALUE!</x:v>
      </x:c>
      <x:c r="N1584" s="159">
        <x:v>0</x:v>
      </x:c>
      <x:c r="O1584" s="106" t="e">
        <x:v>#VALUE!</x:v>
      </x:c>
      <x:c r="P1584" s="73" t="e">
        <x:f t="shared" si="309"/>
        <x:v>#VALUE!</x:v>
      </x:c>
      <x:c r="Q1584" s="68" t="e">
        <x:v>#VALUE!</x:v>
      </x:c>
      <x:c r="R1584" s="73" t="e">
        <x:f t="shared" si="310"/>
        <x:v>#VALUE!</x:v>
      </x:c>
      <x:c r="S1584" s="68" t="e">
        <x:v>#VALUE!</x:v>
      </x:c>
      <x:c r="T1584" s="73" t="e">
        <x:f t="shared" si="311"/>
        <x:v>#VALUE!</x:v>
      </x:c>
      <x:c r="U1584" s="26" t="e">
        <x:v>#VALUE!</x:v>
      </x:c>
      <x:c r="V1584" s="26">
        <x:f t="shared" si="312"/>
        <x:v>0</x:v>
      </x:c>
      <x:c r="W1584" s="73" t="e">
        <x:f t="shared" si="313"/>
        <x:v>#VALUE!</x:v>
      </x:c>
      <x:c r="X1584" s="74" t="e">
        <x:f t="shared" si="314"/>
        <x:v>#VALUE!</x:v>
      </x:c>
      <x:c r="Y1584" s="68" t="e">
        <x:f t="shared" si="315"/>
        <x:v>#VALUE!</x:v>
      </x:c>
      <x:c r="Z1584" s="68" t="e">
        <x:f t="shared" si="316"/>
        <x:v>#VALUE!</x:v>
      </x:c>
    </x:row>
    <x:row r="1585" spans="1:26">
      <x:c r="A1585" s="118">
        <x:v>149</x:v>
      </x:c>
      <x:c r="B1585" s="118"/>
      <x:c r="C1585" s="113">
        <x:v>12</x:v>
      </x:c>
      <x:c r="D1585" s="210" t="s">
        <x:v>1521</x:v>
      </x:c>
      <x:c r="E1585" s="210" t="s">
        <x:v>1510</x:v>
      </x:c>
      <x:c r="F1585" s="20" t="s">
        <x:v>1522</x:v>
      </x:c>
      <x:c r="G1585" s="158" t="e">
        <x:f t="shared" si="308"/>
        <x:v>#VALUE!</x:v>
      </x:c>
      <x:c r="H1585" s="158">
        <x:f t="shared" si="308"/>
        <x:v>0</x:v>
      </x:c>
      <x:c r="I1585" s="285" t="e">
        <x:f t="shared" si="308"/>
        <x:v>#VALUE!</x:v>
      </x:c>
      <x:c r="J1585" s="106" t="e">
        <x:v>#VALUE!</x:v>
      </x:c>
      <x:c r="K1585" s="73" t="e">
        <x:v>#VALUE!</x:v>
      </x:c>
      <x:c r="L1585" s="68" t="e">
        <x:v>#VALUE!</x:v>
      </x:c>
      <x:c r="M1585" s="73" t="e">
        <x:v>#VALUE!</x:v>
      </x:c>
      <x:c r="N1585" s="159">
        <x:v>0</x:v>
      </x:c>
      <x:c r="O1585" s="106" t="e">
        <x:v>#VALUE!</x:v>
      </x:c>
      <x:c r="P1585" s="73" t="e">
        <x:f t="shared" si="309"/>
        <x:v>#VALUE!</x:v>
      </x:c>
      <x:c r="Q1585" s="68" t="e">
        <x:v>#VALUE!</x:v>
      </x:c>
      <x:c r="R1585" s="73" t="e">
        <x:f t="shared" si="310"/>
        <x:v>#VALUE!</x:v>
      </x:c>
      <x:c r="S1585" s="68" t="e">
        <x:v>#VALUE!</x:v>
      </x:c>
      <x:c r="T1585" s="73" t="e">
        <x:f t="shared" si="311"/>
        <x:v>#VALUE!</x:v>
      </x:c>
      <x:c r="U1585" s="26" t="e">
        <x:v>#VALUE!</x:v>
      </x:c>
      <x:c r="V1585" s="26">
        <x:f t="shared" si="312"/>
        <x:v>0</x:v>
      </x:c>
      <x:c r="W1585" s="73" t="e">
        <x:f t="shared" si="313"/>
        <x:v>#VALUE!</x:v>
      </x:c>
      <x:c r="X1585" s="74" t="e">
        <x:f t="shared" si="314"/>
        <x:v>#VALUE!</x:v>
      </x:c>
      <x:c r="Y1585" s="68" t="e">
        <x:f t="shared" si="315"/>
        <x:v>#VALUE!</x:v>
      </x:c>
      <x:c r="Z1585" s="68" t="e">
        <x:f t="shared" si="316"/>
        <x:v>#VALUE!</x:v>
      </x:c>
    </x:row>
    <x:row r="1586" spans="1:26">
      <x:c r="A1586" s="118">
        <x:v>150</x:v>
      </x:c>
      <x:c r="B1586" s="118"/>
      <x:c r="C1586" s="113">
        <x:v>12</x:v>
      </x:c>
      <x:c r="D1586" s="210" t="s">
        <x:v>1496</x:v>
      </x:c>
      <x:c r="E1586" s="210" t="s">
        <x:v>1510</x:v>
      </x:c>
      <x:c r="F1586" s="20" t="s">
        <x:v>1497</x:v>
      </x:c>
      <x:c r="G1586" s="158" t="e">
        <x:f t="shared" si="308"/>
        <x:v>#VALUE!</x:v>
      </x:c>
      <x:c r="H1586" s="158">
        <x:f t="shared" si="308"/>
        <x:v>0</x:v>
      </x:c>
      <x:c r="I1586" s="285" t="e">
        <x:f t="shared" si="308"/>
        <x:v>#VALUE!</x:v>
      </x:c>
      <x:c r="J1586" s="106" t="e">
        <x:v>#VALUE!</x:v>
      </x:c>
      <x:c r="K1586" s="73" t="e">
        <x:v>#VALUE!</x:v>
      </x:c>
      <x:c r="L1586" s="68" t="e">
        <x:v>#VALUE!</x:v>
      </x:c>
      <x:c r="M1586" s="73" t="e">
        <x:v>#VALUE!</x:v>
      </x:c>
      <x:c r="N1586" s="159">
        <x:v>0</x:v>
      </x:c>
      <x:c r="O1586" s="106" t="e">
        <x:v>#VALUE!</x:v>
      </x:c>
      <x:c r="P1586" s="73" t="e">
        <x:f t="shared" si="309"/>
        <x:v>#VALUE!</x:v>
      </x:c>
      <x:c r="Q1586" s="68" t="e">
        <x:v>#VALUE!</x:v>
      </x:c>
      <x:c r="R1586" s="73" t="e">
        <x:f t="shared" si="310"/>
        <x:v>#VALUE!</x:v>
      </x:c>
      <x:c r="S1586" s="68" t="e">
        <x:v>#VALUE!</x:v>
      </x:c>
      <x:c r="T1586" s="73" t="e">
        <x:f t="shared" si="311"/>
        <x:v>#VALUE!</x:v>
      </x:c>
      <x:c r="U1586" s="26" t="e">
        <x:v>#VALUE!</x:v>
      </x:c>
      <x:c r="V1586" s="26">
        <x:f t="shared" si="312"/>
        <x:v>0</x:v>
      </x:c>
      <x:c r="W1586" s="73" t="e">
        <x:f t="shared" si="313"/>
        <x:v>#VALUE!</x:v>
      </x:c>
      <x:c r="X1586" s="74" t="e">
        <x:f t="shared" si="314"/>
        <x:v>#VALUE!</x:v>
      </x:c>
      <x:c r="Y1586" s="68" t="e">
        <x:f t="shared" si="315"/>
        <x:v>#VALUE!</x:v>
      </x:c>
      <x:c r="Z1586" s="68" t="e">
        <x:f t="shared" si="316"/>
        <x:v>#VALUE!</x:v>
      </x:c>
    </x:row>
    <x:row r="1587" spans="1:26">
      <x:c r="A1587" s="118">
        <x:v>151</x:v>
      </x:c>
      <x:c r="B1587" s="118"/>
      <x:c r="C1587" s="113">
        <x:v>12</x:v>
      </x:c>
      <x:c r="D1587" s="210" t="s">
        <x:v>1498</x:v>
      </x:c>
      <x:c r="E1587" s="210" t="s">
        <x:v>1510</x:v>
      </x:c>
      <x:c r="F1587" s="20" t="s">
        <x:v>1499</x:v>
      </x:c>
      <x:c r="G1587" s="158" t="e">
        <x:f t="shared" si="308"/>
        <x:v>#VALUE!</x:v>
      </x:c>
      <x:c r="H1587" s="158">
        <x:f t="shared" si="308"/>
        <x:v>0</x:v>
      </x:c>
      <x:c r="I1587" s="285" t="e">
        <x:f t="shared" si="308"/>
        <x:v>#VALUE!</x:v>
      </x:c>
      <x:c r="J1587" s="106" t="e">
        <x:v>#VALUE!</x:v>
      </x:c>
      <x:c r="K1587" s="73" t="e">
        <x:v>#VALUE!</x:v>
      </x:c>
      <x:c r="L1587" s="68" t="e">
        <x:v>#VALUE!</x:v>
      </x:c>
      <x:c r="M1587" s="73" t="e">
        <x:v>#VALUE!</x:v>
      </x:c>
      <x:c r="N1587" s="159">
        <x:v>0</x:v>
      </x:c>
      <x:c r="O1587" s="106" t="e">
        <x:v>#VALUE!</x:v>
      </x:c>
      <x:c r="P1587" s="73" t="e">
        <x:f t="shared" si="309"/>
        <x:v>#VALUE!</x:v>
      </x:c>
      <x:c r="Q1587" s="68" t="e">
        <x:v>#VALUE!</x:v>
      </x:c>
      <x:c r="R1587" s="73" t="e">
        <x:f t="shared" si="310"/>
        <x:v>#VALUE!</x:v>
      </x:c>
      <x:c r="S1587" s="68" t="e">
        <x:v>#VALUE!</x:v>
      </x:c>
      <x:c r="T1587" s="73" t="e">
        <x:f t="shared" si="311"/>
        <x:v>#VALUE!</x:v>
      </x:c>
      <x:c r="U1587" s="26" t="e">
        <x:v>#VALUE!</x:v>
      </x:c>
      <x:c r="V1587" s="26">
        <x:f t="shared" si="312"/>
        <x:v>0</x:v>
      </x:c>
      <x:c r="W1587" s="73" t="e">
        <x:f t="shared" si="313"/>
        <x:v>#VALUE!</x:v>
      </x:c>
      <x:c r="X1587" s="74" t="e">
        <x:f t="shared" si="314"/>
        <x:v>#VALUE!</x:v>
      </x:c>
      <x:c r="Y1587" s="68" t="e">
        <x:f t="shared" si="315"/>
        <x:v>#VALUE!</x:v>
      </x:c>
      <x:c r="Z1587" s="68" t="e">
        <x:f t="shared" si="316"/>
        <x:v>#VALUE!</x:v>
      </x:c>
    </x:row>
    <x:row r="1588" spans="1:26">
      <x:c r="A1588" s="118">
        <x:v>152</x:v>
      </x:c>
      <x:c r="B1588" s="118"/>
      <x:c r="C1588" s="113">
        <x:v>12</x:v>
      </x:c>
      <x:c r="D1588" s="210" t="s">
        <x:v>1515</x:v>
      </x:c>
      <x:c r="E1588" s="210" t="s">
        <x:v>1510</x:v>
      </x:c>
      <x:c r="F1588" s="20" t="s">
        <x:v>1526</x:v>
      </x:c>
      <x:c r="G1588" s="158" t="e">
        <x:f t="shared" si="308"/>
        <x:v>#VALUE!</x:v>
      </x:c>
      <x:c r="H1588" s="158">
        <x:f t="shared" si="308"/>
        <x:v>0</x:v>
      </x:c>
      <x:c r="I1588" s="285" t="e">
        <x:f t="shared" si="308"/>
        <x:v>#VALUE!</x:v>
      </x:c>
      <x:c r="J1588" s="106" t="e">
        <x:v>#VALUE!</x:v>
      </x:c>
      <x:c r="K1588" s="73" t="e">
        <x:v>#VALUE!</x:v>
      </x:c>
      <x:c r="L1588" s="68" t="e">
        <x:v>#VALUE!</x:v>
      </x:c>
      <x:c r="M1588" s="73" t="e">
        <x:v>#VALUE!</x:v>
      </x:c>
      <x:c r="N1588" s="159">
        <x:v>0</x:v>
      </x:c>
      <x:c r="O1588" s="106" t="e">
        <x:v>#VALUE!</x:v>
      </x:c>
      <x:c r="P1588" s="73" t="e">
        <x:f t="shared" si="309"/>
        <x:v>#VALUE!</x:v>
      </x:c>
      <x:c r="Q1588" s="68" t="e">
        <x:v>#VALUE!</x:v>
      </x:c>
      <x:c r="R1588" s="73" t="e">
        <x:f t="shared" si="310"/>
        <x:v>#VALUE!</x:v>
      </x:c>
      <x:c r="S1588" s="68" t="e">
        <x:v>#VALUE!</x:v>
      </x:c>
      <x:c r="T1588" s="73" t="e">
        <x:f t="shared" si="311"/>
        <x:v>#VALUE!</x:v>
      </x:c>
      <x:c r="U1588" s="26" t="e">
        <x:v>#VALUE!</x:v>
      </x:c>
      <x:c r="V1588" s="26">
        <x:f t="shared" si="312"/>
        <x:v>0</x:v>
      </x:c>
      <x:c r="W1588" s="73" t="e">
        <x:f t="shared" si="313"/>
        <x:v>#VALUE!</x:v>
      </x:c>
      <x:c r="X1588" s="74" t="e">
        <x:f t="shared" si="314"/>
        <x:v>#VALUE!</x:v>
      </x:c>
      <x:c r="Y1588" s="68" t="e">
        <x:f t="shared" si="315"/>
        <x:v>#VALUE!</x:v>
      </x:c>
      <x:c r="Z1588" s="68" t="e">
        <x:f t="shared" si="316"/>
        <x:v>#VALUE!</x:v>
      </x:c>
    </x:row>
    <x:row r="1589" spans="1:26">
      <x:c r="A1589" s="118">
        <x:v>153</x:v>
      </x:c>
      <x:c r="B1589" s="118"/>
      <x:c r="C1589" s="113">
        <x:v>12</x:v>
      </x:c>
      <x:c r="D1589" s="210" t="s">
        <x:v>1505</x:v>
      </x:c>
      <x:c r="E1589" s="210" t="s">
        <x:v>1510</x:v>
      </x:c>
      <x:c r="F1589" s="20" t="s">
        <x:v>1506</x:v>
      </x:c>
      <x:c r="G1589" s="158" t="e">
        <x:f t="shared" si="308"/>
        <x:v>#VALUE!</x:v>
      </x:c>
      <x:c r="H1589" s="158">
        <x:f t="shared" si="308"/>
        <x:v>0</x:v>
      </x:c>
      <x:c r="I1589" s="285" t="e">
        <x:f t="shared" si="308"/>
        <x:v>#VALUE!</x:v>
      </x:c>
      <x:c r="J1589" s="106" t="e">
        <x:v>#VALUE!</x:v>
      </x:c>
      <x:c r="K1589" s="73" t="e">
        <x:v>#VALUE!</x:v>
      </x:c>
      <x:c r="L1589" s="68" t="e">
        <x:v>#VALUE!</x:v>
      </x:c>
      <x:c r="M1589" s="73" t="e">
        <x:v>#VALUE!</x:v>
      </x:c>
      <x:c r="N1589" s="159">
        <x:v>0</x:v>
      </x:c>
      <x:c r="O1589" s="106" t="e">
        <x:v>#VALUE!</x:v>
      </x:c>
      <x:c r="P1589" s="73" t="e">
        <x:f t="shared" si="309"/>
        <x:v>#VALUE!</x:v>
      </x:c>
      <x:c r="Q1589" s="68" t="e">
        <x:v>#VALUE!</x:v>
      </x:c>
      <x:c r="R1589" s="73" t="e">
        <x:f t="shared" si="310"/>
        <x:v>#VALUE!</x:v>
      </x:c>
      <x:c r="S1589" s="68" t="e">
        <x:v>#VALUE!</x:v>
      </x:c>
      <x:c r="T1589" s="73" t="e">
        <x:f t="shared" si="311"/>
        <x:v>#VALUE!</x:v>
      </x:c>
      <x:c r="U1589" s="26" t="e">
        <x:v>#VALUE!</x:v>
      </x:c>
      <x:c r="V1589" s="26">
        <x:f t="shared" si="312"/>
        <x:v>0</x:v>
      </x:c>
      <x:c r="W1589" s="73" t="e">
        <x:f t="shared" si="313"/>
        <x:v>#VALUE!</x:v>
      </x:c>
      <x:c r="X1589" s="74" t="e">
        <x:f t="shared" si="314"/>
        <x:v>#VALUE!</x:v>
      </x:c>
      <x:c r="Y1589" s="68" t="e">
        <x:f t="shared" si="315"/>
        <x:v>#VALUE!</x:v>
      </x:c>
      <x:c r="Z1589" s="68" t="e">
        <x:f t="shared" si="316"/>
        <x:v>#VALUE!</x:v>
      </x:c>
    </x:row>
    <x:row r="1590" spans="1:26">
      <x:c r="A1590" s="118">
        <x:v>154</x:v>
      </x:c>
      <x:c r="B1590" s="118"/>
      <x:c r="C1590" s="113">
        <x:v>12</x:v>
      </x:c>
      <x:c r="D1590" s="210" t="s">
        <x:v>1431</x:v>
      </x:c>
      <x:c r="E1590" s="210" t="s">
        <x:v>1510</x:v>
      </x:c>
      <x:c r="F1590" s="20" t="s">
        <x:v>23</x:v>
      </x:c>
      <x:c r="G1590" s="158" t="e">
        <x:f t="shared" si="308"/>
        <x:v>#VALUE!</x:v>
      </x:c>
      <x:c r="H1590" s="158">
        <x:f t="shared" si="308"/>
        <x:v>0</x:v>
      </x:c>
      <x:c r="I1590" s="285" t="e">
        <x:f t="shared" si="308"/>
        <x:v>#VALUE!</x:v>
      </x:c>
      <x:c r="J1590" s="106" t="e">
        <x:v>#VALUE!</x:v>
      </x:c>
      <x:c r="K1590" s="73" t="e">
        <x:v>#VALUE!</x:v>
      </x:c>
      <x:c r="L1590" s="68" t="e">
        <x:v>#VALUE!</x:v>
      </x:c>
      <x:c r="M1590" s="73" t="e">
        <x:v>#VALUE!</x:v>
      </x:c>
      <x:c r="N1590" s="159">
        <x:v>0</x:v>
      </x:c>
      <x:c r="O1590" s="106" t="e">
        <x:v>#VALUE!</x:v>
      </x:c>
      <x:c r="P1590" s="73" t="e">
        <x:f t="shared" si="309"/>
        <x:v>#VALUE!</x:v>
      </x:c>
      <x:c r="Q1590" s="68" t="e">
        <x:v>#VALUE!</x:v>
      </x:c>
      <x:c r="R1590" s="73" t="e">
        <x:f t="shared" si="310"/>
        <x:v>#VALUE!</x:v>
      </x:c>
      <x:c r="S1590" s="68" t="e">
        <x:v>#VALUE!</x:v>
      </x:c>
      <x:c r="T1590" s="73" t="e">
        <x:f t="shared" si="311"/>
        <x:v>#VALUE!</x:v>
      </x:c>
      <x:c r="U1590" s="26" t="e">
        <x:v>#VALUE!</x:v>
      </x:c>
      <x:c r="V1590" s="26">
        <x:f t="shared" si="312"/>
        <x:v>0</x:v>
      </x:c>
      <x:c r="W1590" s="73" t="e">
        <x:f t="shared" si="313"/>
        <x:v>#VALUE!</x:v>
      </x:c>
      <x:c r="X1590" s="74" t="e">
        <x:f t="shared" si="314"/>
        <x:v>#VALUE!</x:v>
      </x:c>
      <x:c r="Y1590" s="68" t="e">
        <x:f t="shared" si="315"/>
        <x:v>#VALUE!</x:v>
      </x:c>
      <x:c r="Z1590" s="68" t="e">
        <x:f t="shared" si="316"/>
        <x:v>#VALUE!</x:v>
      </x:c>
    </x:row>
    <x:row r="1591" spans="1:26">
      <x:c r="A1591" s="118">
        <x:v>155</x:v>
      </x:c>
      <x:c r="B1591" s="118"/>
      <x:c r="C1591" s="113">
        <x:v>12</x:v>
      </x:c>
      <x:c r="D1591" s="210" t="s">
        <x:v>1507</x:v>
      </x:c>
      <x:c r="E1591" s="210" t="s">
        <x:v>1510</x:v>
      </x:c>
      <x:c r="F1591" s="20" t="s">
        <x:v>1508</x:v>
      </x:c>
      <x:c r="G1591" s="158" t="e">
        <x:f t="shared" si="308"/>
        <x:v>#VALUE!</x:v>
      </x:c>
      <x:c r="H1591" s="158">
        <x:f t="shared" si="308"/>
        <x:v>0</x:v>
      </x:c>
      <x:c r="I1591" s="285" t="e">
        <x:f t="shared" si="308"/>
        <x:v>#VALUE!</x:v>
      </x:c>
      <x:c r="J1591" s="106" t="e">
        <x:v>#VALUE!</x:v>
      </x:c>
      <x:c r="K1591" s="73" t="e">
        <x:v>#VALUE!</x:v>
      </x:c>
      <x:c r="L1591" s="68" t="e">
        <x:v>#VALUE!</x:v>
      </x:c>
      <x:c r="M1591" s="73" t="e">
        <x:v>#VALUE!</x:v>
      </x:c>
      <x:c r="N1591" s="159">
        <x:v>0</x:v>
      </x:c>
      <x:c r="O1591" s="106" t="e">
        <x:v>#VALUE!</x:v>
      </x:c>
      <x:c r="P1591" s="73" t="e">
        <x:f t="shared" si="309"/>
        <x:v>#VALUE!</x:v>
      </x:c>
      <x:c r="Q1591" s="68" t="e">
        <x:v>#VALUE!</x:v>
      </x:c>
      <x:c r="R1591" s="73" t="e">
        <x:f t="shared" si="310"/>
        <x:v>#VALUE!</x:v>
      </x:c>
      <x:c r="S1591" s="68" t="e">
        <x:v>#VALUE!</x:v>
      </x:c>
      <x:c r="T1591" s="73" t="e">
        <x:f t="shared" si="311"/>
        <x:v>#VALUE!</x:v>
      </x:c>
      <x:c r="U1591" s="26" t="e">
        <x:v>#VALUE!</x:v>
      </x:c>
      <x:c r="V1591" s="26">
        <x:f t="shared" si="312"/>
        <x:v>0</x:v>
      </x:c>
      <x:c r="W1591" s="73" t="e">
        <x:f t="shared" si="313"/>
        <x:v>#VALUE!</x:v>
      </x:c>
      <x:c r="X1591" s="74" t="e">
        <x:f t="shared" si="314"/>
        <x:v>#VALUE!</x:v>
      </x:c>
      <x:c r="Y1591" s="68" t="e">
        <x:f t="shared" si="315"/>
        <x:v>#VALUE!</x:v>
      </x:c>
      <x:c r="Z1591" s="68" t="e">
        <x:f t="shared" si="316"/>
        <x:v>#VALUE!</x:v>
      </x:c>
    </x:row>
    <x:row r="1592" spans="1:26">
      <x:c r="A1592" s="118">
        <x:v>156</x:v>
      </x:c>
      <x:c r="B1592" s="118"/>
      <x:c r="C1592" s="113">
        <x:v>12</x:v>
      </x:c>
      <x:c r="D1592" s="210" t="s">
        <x:v>1509</x:v>
      </x:c>
      <x:c r="E1592" s="210" t="s">
        <x:v>1510</x:v>
      </x:c>
      <x:c r="F1592" s="20" t="s">
        <x:v>1508</x:v>
      </x:c>
      <x:c r="G1592" s="158" t="e">
        <x:f t="shared" si="308"/>
        <x:v>#VALUE!</x:v>
      </x:c>
      <x:c r="H1592" s="158">
        <x:f t="shared" si="308"/>
        <x:v>0</x:v>
      </x:c>
      <x:c r="I1592" s="285" t="e">
        <x:f t="shared" si="308"/>
        <x:v>#VALUE!</x:v>
      </x:c>
      <x:c r="J1592" s="106" t="e">
        <x:v>#VALUE!</x:v>
      </x:c>
      <x:c r="K1592" s="73" t="e">
        <x:v>#VALUE!</x:v>
      </x:c>
      <x:c r="L1592" s="68" t="e">
        <x:v>#VALUE!</x:v>
      </x:c>
      <x:c r="M1592" s="73" t="e">
        <x:v>#VALUE!</x:v>
      </x:c>
      <x:c r="N1592" s="159">
        <x:v>0</x:v>
      </x:c>
      <x:c r="O1592" s="106" t="e">
        <x:v>#VALUE!</x:v>
      </x:c>
      <x:c r="P1592" s="73" t="e">
        <x:f t="shared" si="309"/>
        <x:v>#VALUE!</x:v>
      </x:c>
      <x:c r="Q1592" s="68" t="e">
        <x:v>#VALUE!</x:v>
      </x:c>
      <x:c r="R1592" s="73" t="e">
        <x:f t="shared" si="310"/>
        <x:v>#VALUE!</x:v>
      </x:c>
      <x:c r="S1592" s="68" t="e">
        <x:v>#VALUE!</x:v>
      </x:c>
      <x:c r="T1592" s="73" t="e">
        <x:f t="shared" si="311"/>
        <x:v>#VALUE!</x:v>
      </x:c>
      <x:c r="U1592" s="26" t="e">
        <x:v>#VALUE!</x:v>
      </x:c>
      <x:c r="V1592" s="26">
        <x:f t="shared" si="312"/>
        <x:v>0</x:v>
      </x:c>
      <x:c r="W1592" s="73" t="e">
        <x:f t="shared" si="313"/>
        <x:v>#VALUE!</x:v>
      </x:c>
      <x:c r="X1592" s="74" t="e">
        <x:f t="shared" si="314"/>
        <x:v>#VALUE!</x:v>
      </x:c>
      <x:c r="Y1592" s="68" t="e">
        <x:f t="shared" si="315"/>
        <x:v>#VALUE!</x:v>
      </x:c>
      <x:c r="Z1592" s="68" t="e">
        <x:f t="shared" si="316"/>
        <x:v>#VALUE!</x:v>
      </x:c>
    </x:row>
    <x:row r="1593" spans="1:26" ht="14.25" thickBot="1">
      <x:c r="A1593" s="118">
        <x:v>157</x:v>
      </x:c>
      <x:c r="B1593" s="118"/>
      <x:c r="C1593" s="113">
        <x:v>12</x:v>
      </x:c>
      <x:c r="D1593" s="210" t="s">
        <x:v>1566</x:v>
      </x:c>
      <x:c r="E1593" s="210" t="s">
        <x:v>84</x:v>
      </x:c>
      <x:c r="F1593" s="20" t="s">
        <x:v>10</x:v>
      </x:c>
      <x:c r="G1593" s="158" t="e">
        <x:f t="shared" si="308"/>
        <x:v>#VALUE!</x:v>
      </x:c>
      <x:c r="H1593" s="158">
        <x:f t="shared" si="308"/>
        <x:v>0</x:v>
      </x:c>
      <x:c r="I1593" s="285" t="e">
        <x:f t="shared" si="308"/>
        <x:v>#VALUE!</x:v>
      </x:c>
      <x:c r="J1593" s="106" t="e">
        <x:v>#VALUE!</x:v>
      </x:c>
      <x:c r="K1593" s="73" t="e">
        <x:v>#VALUE!</x:v>
      </x:c>
      <x:c r="L1593" s="68" t="e">
        <x:v>#VALUE!</x:v>
      </x:c>
      <x:c r="M1593" s="73" t="e">
        <x:v>#VALUE!</x:v>
      </x:c>
      <x:c r="N1593" s="159">
        <x:v>0</x:v>
      </x:c>
      <x:c r="O1593" s="106" t="e">
        <x:v>#VALUE!</x:v>
      </x:c>
      <x:c r="P1593" s="73" t="e">
        <x:f t="shared" si="309"/>
        <x:v>#VALUE!</x:v>
      </x:c>
      <x:c r="Q1593" s="68" t="e">
        <x:v>#VALUE!</x:v>
      </x:c>
      <x:c r="R1593" s="73" t="e">
        <x:f t="shared" si="310"/>
        <x:v>#VALUE!</x:v>
      </x:c>
      <x:c r="S1593" s="68" t="e">
        <x:v>#VALUE!</x:v>
      </x:c>
      <x:c r="T1593" s="73" t="e">
        <x:f t="shared" si="311"/>
        <x:v>#VALUE!</x:v>
      </x:c>
      <x:c r="U1593" s="26" t="e">
        <x:v>#VALUE!</x:v>
      </x:c>
      <x:c r="V1593" s="26">
        <x:f t="shared" si="312"/>
        <x:v>0</x:v>
      </x:c>
      <x:c r="W1593" s="73" t="e">
        <x:f t="shared" si="313"/>
        <x:v>#VALUE!</x:v>
      </x:c>
      <x:c r="X1593" s="74" t="e">
        <x:f t="shared" si="314"/>
        <x:v>#VALUE!</x:v>
      </x:c>
      <x:c r="Y1593" s="68" t="e">
        <x:f t="shared" si="315"/>
        <x:v>#VALUE!</x:v>
      </x:c>
      <x:c r="Z1593" s="68" t="e">
        <x:f t="shared" si="316"/>
        <x:v>#VALUE!</x:v>
      </x:c>
    </x:row>
    <x:row r="1594" spans="1:26" ht="15" thickTop="1" thickBot="1">
      <x:c r="C1594" s="117">
        <x:v>12</x:v>
      </x:c>
      <x:c r="D1594" s="75"/>
      <x:c r="E1594" s="75"/>
      <x:c r="F1594" s="76" t="s">
        <x:v>117</x:v>
      </x:c>
      <x:c r="G1594" s="286" t="e">
        <x:f>SUM(G1437:G1593)</x:f>
        <x:v>#VALUE!</x:v>
      </x:c>
      <x:c r="H1594" s="286">
        <x:f t="shared" ref="H1594:Z1594" si="317">SUM(H1437:H1593)</x:f>
        <x:v>37057.390984088444</x:v>
      </x:c>
      <x:c r="I1594" s="286" t="e">
        <x:f t="shared" si="317"/>
        <x:v>#VALUE!</x:v>
      </x:c>
      <x:c r="J1594" s="286" t="e">
        <x:f t="shared" si="317"/>
        <x:v>#VALUE!</x:v>
      </x:c>
      <x:c r="K1594" s="286" t="e">
        <x:f t="shared" si="317"/>
        <x:v>#VALUE!</x:v>
      </x:c>
      <x:c r="L1594" s="286" t="e">
        <x:f t="shared" si="317"/>
        <x:v>#VALUE!</x:v>
      </x:c>
      <x:c r="M1594" s="286" t="e">
        <x:f t="shared" si="317"/>
        <x:v>#VALUE!</x:v>
      </x:c>
      <x:c r="N1594" s="286">
        <x:f t="shared" si="317"/>
        <x:v>37057.390984088444</x:v>
      </x:c>
      <x:c r="O1594" s="286" t="e">
        <x:f t="shared" si="317"/>
        <x:v>#VALUE!</x:v>
      </x:c>
      <x:c r="P1594" s="286" t="e">
        <x:f t="shared" si="317"/>
        <x:v>#VALUE!</x:v>
      </x:c>
      <x:c r="Q1594" s="286" t="e">
        <x:f t="shared" si="317"/>
        <x:v>#VALUE!</x:v>
      </x:c>
      <x:c r="R1594" s="286" t="e">
        <x:f t="shared" si="317"/>
        <x:v>#VALUE!</x:v>
      </x:c>
      <x:c r="S1594" s="286" t="e">
        <x:f t="shared" si="317"/>
        <x:v>#VALUE!</x:v>
      </x:c>
      <x:c r="T1594" s="286" t="e">
        <x:f t="shared" si="317"/>
        <x:v>#VALUE!</x:v>
      </x:c>
      <x:c r="U1594" s="558" t="e">
        <x:f t="shared" si="317"/>
        <x:v>#VALUE!</x:v>
      </x:c>
      <x:c r="V1594" s="286">
        <x:f t="shared" si="317"/>
        <x:v>37057.390984088444</x:v>
      </x:c>
      <x:c r="W1594" s="286" t="e">
        <x:f t="shared" si="317"/>
        <x:v>#VALUE!</x:v>
      </x:c>
      <x:c r="X1594" s="286" t="e">
        <x:f t="shared" si="317"/>
        <x:v>#VALUE!</x:v>
      </x:c>
      <x:c r="Y1594" s="286" t="e">
        <x:f t="shared" si="317"/>
        <x:v>#VALUE!</x:v>
      </x:c>
      <x:c r="Z1594" s="286" t="e">
        <x:f t="shared" si="317"/>
        <x:v>#VALUE!</x:v>
      </x:c>
    </x:row>
    <x:row r="1596" spans="1:26">
      <x:c r="O1596" s="20" ph="1"/>
    </x:row>
    <x:row r="1607" spans="15:15">
      <x:c r="O1607" s="20" ph="1"/>
    </x:row>
    <x:row r="1618" spans="15:15">
      <x:c r="O1618" s="20" ph="1"/>
    </x:row>
    <x:row r="1629" spans="15:15">
      <x:c r="O1629" s="20" ph="1"/>
    </x:row>
    <x:row r="1631" spans="15:15">
      <x:c r="O1631" s="20" ph="1"/>
    </x:row>
    <x:row r="1632" spans="15:15">
      <x:c r="O1632" s="20" ph="1"/>
    </x:row>
    <x:row r="1633" spans="15:15">
      <x:c r="O1633" s="20" ph="1"/>
    </x:row>
  </x:sheetData>
  <x:autoFilter ref="C1436:Z1594" xr:uid="{093B6D4F-E1D1-49F7-9E3B-6D22A00AC62F}"/>
  <x:mergeCells count="2">
    <x:mergeCell ref="AC985:AD994"/>
    <x:mergeCell ref="AC1056:AD1058"/>
  </x:mergeCells>
  <x:phoneticPr fontId="5" type="noConversion"/>
  <x:pageMargins left="0.7" right="0.7" top="0.75" bottom="0.75" header="0.3" footer="0.3"/>
  <x:pageSetup paperSize="9" orientation="portrait" r:id="rId1"/>
  <x:drawing r:id="rId2"/>
  <x:legacyDrawing r:id="rId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FAC2574-04A1-4618-B61F-E8A1EC954989}" mc:Ignorable="x14ac xr xr2 xr3">
  <x:dimension ref="B1:S97"/>
  <x:sheetViews>
    <x:sheetView showGridLines="0" zoomScale="70" zoomScaleNormal="70" workbookViewId="0">
      <x:pane xSplit="4" ySplit="5" topLeftCell="F10" activePane="bottomRight" state="frozen"/>
      <x:selection activeCell="J758" sqref="J758:J761"/>
      <x:selection pane="topRight" activeCell="J758" sqref="J758:J761"/>
      <x:selection pane="bottomLeft" activeCell="J758" sqref="J758:J761"/>
      <x:selection pane="bottomRight" activeCell="O20" sqref="O20"/>
    </x:sheetView>
  </x:sheetViews>
  <x:sheetFormatPr defaultColWidth="8" defaultRowHeight="12.75"/>
  <x:cols>
    <x:col min="1" max="1" width="1.25" style="43" customWidth="1"/>
    <x:col min="2" max="2" width="21" style="43" customWidth="1"/>
    <x:col min="3" max="3" width="48.875" style="43" customWidth="1"/>
    <x:col min="4" max="4" width="13.75" style="44" customWidth="1"/>
    <x:col min="5" max="5" width="10.25" style="44" hidden="1" customWidth="1"/>
    <x:col min="6" max="6" width="14.25" style="44" customWidth="1"/>
    <x:col min="7" max="13" width="13.125" style="44" customWidth="1"/>
    <x:col min="14" max="14" width="16.375" style="44" customWidth="1"/>
    <x:col min="15" max="16" width="13.125" style="44" customWidth="1"/>
    <x:col min="17" max="17" width="11.625" style="43" customWidth="1"/>
    <x:col min="18" max="18" width="15.25" style="43" customWidth="1"/>
    <x:col min="19" max="19" width="11.75" style="43" customWidth="1"/>
    <x:col min="20" max="20" width="11.25" style="43" bestFit="1" customWidth="1"/>
    <x:col min="21" max="16384" width="8" style="43"/>
  </x:cols>
  <x:sheetData>
    <x:row r="1" spans="2:19" ht="13.5">
      <x:c r="Q1" s="44"/>
      <x:c r="R1" s="48" t="s">
        <x:v>1229</x:v>
      </x:c>
      <x:c r="S1" s="48"/>
    </x:row>
    <x:row r="2" spans="2:19" ht="6" customHeight="1">
      <x:c r="Q2" s="44"/>
    </x:row>
    <x:row r="3" spans="2:19" ht="27.6" customHeight="1">
      <x:c r="B3" s="46" t="s">
        <x:v>1305</x:v>
      </x:c>
      <x:c r="F3" s="44">
        <x:f>SUM(F8:F9)*38</x:f>
        <x:v>1047957382.9385711</x:v>
      </x:c>
      <x:c r="G3" s="374">
        <x:f>+G36/G7</x:f>
        <x:v>1.9907387805210782E-2</x:v>
      </x:c>
      <x:c r="H3" s="374">
        <x:f t="shared" ref="H3:I3" si="0">+H36/H7</x:f>
        <x:v>5.4037796551696434E-3</x:v>
      </x:c>
      <x:c r="I3" s="374">
        <x:f t="shared" si="0"/>
        <x:v>6.8786700779044476E-3</x:v>
      </x:c>
      <x:c r="Q3" s="51" t="s">
        <x:v>1230</x:v>
      </x:c>
      <x:c r="R3" s="99" t="s">
        <x:v>1231</x:v>
      </x:c>
      <x:c r="S3" s="99">
        <x:v>38</x:v>
      </x:c>
    </x:row>
    <x:row r="4" spans="2:19" ht="14.45" customHeight="1" thickBot="1">
      <x:c r="C4" s="52"/>
      <x:c r="E4" s="43"/>
      <x:c r="F4" s="43"/>
      <x:c r="O4" s="43"/>
      <x:c r="Q4" s="50" t="s">
        <x:v>164</x:v>
      </x:c>
      <x:c r="R4" s="99" t="s">
        <x:v>1232</x:v>
      </x:c>
      <x:c r="S4" s="99">
        <x:v>35</x:v>
      </x:c>
    </x:row>
    <x:row r="5" spans="2:19" ht="19.899999999999999" customHeight="1">
      <x:c r="B5" s="47" t="s">
        <x:v>421</x:v>
      </x:c>
      <x:c r="C5" s="47"/>
      <x:c r="D5" s="100" t="s">
        <x:v>168</x:v>
      </x:c>
      <x:c r="E5" s="53"/>
      <x:c r="F5" s="53">
        <x:v>1</x:v>
      </x:c>
      <x:c r="G5" s="53">
        <x:v>2</x:v>
      </x:c>
      <x:c r="H5" s="53">
        <x:v>3</x:v>
      </x:c>
      <x:c r="I5" s="53">
        <x:v>4</x:v>
      </x:c>
      <x:c r="J5" s="53">
        <x:v>5</x:v>
      </x:c>
      <x:c r="K5" s="53">
        <x:v>6</x:v>
      </x:c>
      <x:c r="L5" s="53">
        <x:v>7</x:v>
      </x:c>
      <x:c r="M5" s="53">
        <x:v>8</x:v>
      </x:c>
      <x:c r="N5" s="53">
        <x:v>9</x:v>
      </x:c>
      <x:c r="O5" s="53">
        <x:v>10</x:v>
      </x:c>
      <x:c r="P5" s="53">
        <x:v>11</x:v>
      </x:c>
      <x:c r="Q5" s="53">
        <x:v>12</x:v>
      </x:c>
      <x:c r="R5" s="99" t="s">
        <x:v>1233</x:v>
      </x:c>
      <x:c r="S5" s="99">
        <x:v>39</x:v>
      </x:c>
    </x:row>
    <x:row r="6" spans="2:19" ht="16.5">
      <x:c r="B6" s="290" t="s">
        <x:v>169</x:v>
      </x:c>
      <x:c r="C6" s="291" t="s">
        <x:v>170</x:v>
      </x:c>
      <x:c r="D6" s="292">
        <x:v>1189161713.9241562</x:v>
      </x:c>
      <x:c r="E6" s="293"/>
      <x:c r="F6" s="293">
        <x:v>72612167.709676594</x:v>
      </x:c>
      <x:c r="G6" s="293">
        <x:v>97326709.952664286</x:v>
      </x:c>
      <x:c r="H6" s="293">
        <x:v>118923258.557561</x:v>
      </x:c>
      <x:c r="I6" s="293">
        <x:v>89022559.520454288</x:v>
      </x:c>
      <x:c r="J6" s="293">
        <x:v>100629109.92908482</x:v>
      </x:c>
      <x:c r="K6" s="293">
        <x:v>127674195.81847081</x:v>
      </x:c>
      <x:c r="L6" s="293">
        <x:v>81596141.870871425</x:v>
      </x:c>
      <x:c r="M6" s="293">
        <x:v>84643522.345503628</x:v>
      </x:c>
      <x:c r="N6" s="293">
        <x:v>135678973.07992548</x:v>
      </x:c>
      <x:c r="O6" s="293">
        <x:v>86910197.357812598</x:v>
      </x:c>
      <x:c r="P6" s="293">
        <x:v>97072438.891065538</x:v>
      </x:c>
      <x:c r="Q6" s="293">
        <x:v>97072438.891065538</x:v>
      </x:c>
    </x:row>
    <x:row r="7" spans="2:19" ht="16.5">
      <x:c r="B7" s="294" t="s">
        <x:v>1262</x:v>
      </x:c>
      <x:c r="C7" s="295" t="s">
        <x:v>1263</x:v>
      </x:c>
      <x:c r="D7" s="296">
        <x:v>1188111713.9241562</x:v>
      </x:c>
      <x:c r="E7" s="297"/>
      <x:c r="F7" s="297">
        <x:v>72524667.709676594</x:v>
      </x:c>
      <x:c r="G7" s="297">
        <x:v>97239209.952664286</x:v>
      </x:c>
      <x:c r="H7" s="297">
        <x:v>118835758.557561</x:v>
      </x:c>
      <x:c r="I7" s="297">
        <x:v>88935059.520454288</x:v>
      </x:c>
      <x:c r="J7" s="297">
        <x:v>100541609.92908482</x:v>
      </x:c>
      <x:c r="K7" s="297">
        <x:v>127586695.81847081</x:v>
      </x:c>
      <x:c r="L7" s="297">
        <x:v>81508641.870871425</x:v>
      </x:c>
      <x:c r="M7" s="297">
        <x:v>84556022.345503628</x:v>
      </x:c>
      <x:c r="N7" s="298">
        <x:v>135591473.07992548</x:v>
      </x:c>
      <x:c r="O7" s="297">
        <x:v>86822697.357812598</x:v>
      </x:c>
      <x:c r="P7" s="297">
        <x:v>96984938.891065538</x:v>
      </x:c>
      <x:c r="Q7" s="297">
        <x:v>96984938.891065538</x:v>
      </x:c>
    </x:row>
    <x:row r="8" spans="2:19" ht="16.5">
      <x:c r="B8" s="340" t="s">
        <x:v>173</x:v>
      </x:c>
      <x:c r="C8" s="299" t="s">
        <x:v>1264</x:v>
      </x:c>
      <x:c r="D8" s="300">
        <x:v>117227669.89121306</x:v>
      </x:c>
      <x:c r="E8" s="301"/>
      <x:c r="F8" s="301">
        <x:v>10729133.226804504</x:v>
      </x:c>
      <x:c r="G8" s="301">
        <x:v>10770486.72837859</x:v>
      </x:c>
      <x:c r="H8" s="301">
        <x:v>12095056.724623404</x:v>
      </x:c>
      <x:c r="I8" s="301">
        <x:v>9385317.4639856033</x:v>
      </x:c>
      <x:c r="J8" s="301">
        <x:v>10401677.902791532</x:v>
      </x:c>
      <x:c r="K8" s="301">
        <x:v>11384043.874830449</x:v>
      </x:c>
      <x:c r="L8" s="301">
        <x:v>7329386.1272759587</x:v>
      </x:c>
      <x:c r="M8" s="301">
        <x:v>7459869.1054241313</x:v>
      </x:c>
      <x:c r="N8" s="301">
        <x:v>13521947.747068953</x:v>
      </x:c>
      <x:c r="O8" s="301">
        <x:v>5588832.0531746875</x:v>
      </x:c>
      <x:c r="P8" s="301">
        <x:v>9280959.468427619</x:v>
      </x:c>
      <x:c r="Q8" s="301">
        <x:v>9280959.468427619</x:v>
      </x:c>
    </x:row>
    <x:row r="9" spans="2:19" ht="16.5">
      <x:c r="B9" s="340" t="s">
        <x:v>174</x:v>
      </x:c>
      <x:c r="C9" s="299" t="s">
        <x:v>1265</x:v>
      </x:c>
      <x:c r="D9" s="300">
        <x:v>253757654.27999997</x:v>
      </x:c>
      <x:c r="E9" s="301"/>
      <x:c r="F9" s="301">
        <x:v>16848692.640000001</x:v>
      </x:c>
      <x:c r="G9" s="301">
        <x:v>19708416.000000004</x:v>
      </x:c>
      <x:c r="H9" s="301">
        <x:v>24568511.760000002</x:v>
      </x:c>
      <x:c r="I9" s="301">
        <x:v>20941839.360000003</x:v>
      </x:c>
      <x:c r="J9" s="301">
        <x:v>21069893.52</x:v>
      </x:c>
      <x:c r="K9" s="301">
        <x:v>23741473.860000003</x:v>
      </x:c>
      <x:c r="L9" s="301">
        <x:v>21146471.189999998</x:v>
      </x:c>
      <x:c r="M9" s="301">
        <x:v>21146471.189999998</x:v>
      </x:c>
      <x:c r="N9" s="301">
        <x:v>21146471.189999998</x:v>
      </x:c>
      <x:c r="O9" s="301">
        <x:v>21146471.189999998</x:v>
      </x:c>
      <x:c r="P9" s="301">
        <x:v>21146471.189999998</x:v>
      </x:c>
      <x:c r="Q9" s="301">
        <x:v>21146471.189999998</x:v>
      </x:c>
    </x:row>
    <x:row r="10" spans="2:19" ht="16.5">
      <x:c r="B10" s="340" t="s">
        <x:v>95</x:v>
      </x:c>
      <x:c r="C10" s="299" t="s">
        <x:v>95</x:v>
      </x:c>
      <x:c r="D10" s="300">
        <x:v>536773823.93494296</x:v>
      </x:c>
      <x:c r="E10" s="301"/>
      <x:c r="F10" s="301">
        <x:v>38593394.508872092</x:v>
      </x:c>
      <x:c r="G10" s="301">
        <x:v>49043600.632285677</x:v>
      </x:c>
      <x:c r="H10" s="301">
        <x:v>53826193.224937581</x:v>
      </x:c>
      <x:c r="I10" s="301">
        <x:v>43548767.956468686</x:v>
      </x:c>
      <x:c r="J10" s="301">
        <x:v>45928822.616293289</x:v>
      </x:c>
      <x:c r="K10" s="301">
        <x:v>64473013.879640348</x:v>
      </x:c>
      <x:c r="L10" s="301">
        <x:v>38445328.137595475</x:v>
      </x:c>
      <x:c r="M10" s="301">
        <x:v>38482117.988079488</x:v>
      </x:c>
      <x:c r="N10" s="301">
        <x:v>71462587.10685654</x:v>
      </x:c>
      <x:c r="O10" s="301">
        <x:v>30989999.294637922</x:v>
      </x:c>
      <x:c r="P10" s="301">
        <x:v>30989999.294637922</x:v>
      </x:c>
      <x:c r="Q10" s="301">
        <x:v>30989999.294637922</x:v>
      </x:c>
    </x:row>
    <x:row r="11" spans="2:19" ht="16.5">
      <x:c r="B11" s="340" t="s">
        <x:v>95</x:v>
      </x:c>
      <x:c r="C11" s="299" t="s">
        <x:v>1257</x:v>
      </x:c>
      <x:c r="D11" s="300">
        <x:v>42917326.919999994</x:v>
      </x:c>
      <x:c r="E11" s="301"/>
      <x:c r="F11" s="301">
        <x:v>0</x:v>
      </x:c>
      <x:c r="G11" s="301">
        <x:v>0</x:v>
      </x:c>
      <x:c r="H11" s="301">
        <x:v>0</x:v>
      </x:c>
      <x:c r="I11" s="301">
        <x:v>0</x:v>
      </x:c>
      <x:c r="J11" s="301">
        <x:v>0</x:v>
      </x:c>
      <x:c r="K11" s="301">
        <x:v>0</x:v>
      </x:c>
      <x:c r="L11" s="301">
        <x:v>0</x:v>
      </x:c>
      <x:c r="M11" s="301">
        <x:v>0</x:v>
      </x:c>
      <x:c r="N11" s="301">
        <x:v>0</x:v>
      </x:c>
      <x:c r="O11" s="301">
        <x:v>14305775.639999999</x:v>
      </x:c>
      <x:c r="P11" s="301">
        <x:v>14305775.639999999</x:v>
      </x:c>
      <x:c r="Q11" s="301">
        <x:v>14305775.639999999</x:v>
      </x:c>
    </x:row>
    <x:row r="12" spans="2:19" ht="16.5">
      <x:c r="B12" s="340" t="s">
        <x:v>119</x:v>
      </x:c>
      <x:c r="C12" s="299" t="s">
        <x:v>119</x:v>
      </x:c>
      <x:c r="D12" s="300">
        <x:v>0</x:v>
      </x:c>
      <x:c r="E12" s="301"/>
      <x:c r="F12" s="301">
        <x:v>0</x:v>
      </x:c>
      <x:c r="G12" s="301">
        <x:v>0</x:v>
      </x:c>
      <x:c r="H12" s="301">
        <x:v>0</x:v>
      </x:c>
      <x:c r="I12" s="301">
        <x:v>0</x:v>
      </x:c>
      <x:c r="J12" s="301">
        <x:v>0</x:v>
      </x:c>
      <x:c r="K12" s="301">
        <x:v>0</x:v>
      </x:c>
      <x:c r="L12" s="301">
        <x:v>0</x:v>
      </x:c>
      <x:c r="M12" s="301">
        <x:v>0</x:v>
      </x:c>
      <x:c r="N12" s="301">
        <x:v>0</x:v>
      </x:c>
      <x:c r="O12" s="301">
        <x:v>0</x:v>
      </x:c>
      <x:c r="P12" s="301">
        <x:v>0</x:v>
      </x:c>
      <x:c r="Q12" s="301">
        <x:v>0</x:v>
      </x:c>
    </x:row>
    <x:row r="13" spans="2:19" ht="16.5">
      <x:c r="B13" s="341" t="s">
        <x:v>86</x:v>
      </x:c>
      <x:c r="C13" s="299" t="s">
        <x:v>1258</x:v>
      </x:c>
      <x:c r="D13" s="300">
        <x:v>12202970</x:v>
      </x:c>
      <x:c r="E13" s="301"/>
      <x:c r="F13" s="301">
        <x:v>805155</x:v>
      </x:c>
      <x:c r="G13" s="301">
        <x:v>1055535</x:v>
      </x:c>
      <x:c r="H13" s="301">
        <x:v>1055613</x:v>
      </x:c>
      <x:c r="I13" s="301">
        <x:v>1146756</x:v>
      </x:c>
      <x:c r="J13" s="301">
        <x:v>1030302</x:v>
      </x:c>
      <x:c r="K13" s="301">
        <x:v>1228695</x:v>
      </x:c>
      <x:c r="L13" s="301">
        <x:v>597246</x:v>
      </x:c>
      <x:c r="M13" s="301">
        <x:v>1146756</x:v>
      </x:c>
      <x:c r="N13" s="301">
        <x:v>1034228</x:v>
      </x:c>
      <x:c r="O13" s="301">
        <x:v>1034228</x:v>
      </x:c>
      <x:c r="P13" s="301">
        <x:v>1034228</x:v>
      </x:c>
      <x:c r="Q13" s="301">
        <x:v>1034228</x:v>
      </x:c>
    </x:row>
    <x:row r="14" spans="2:19" ht="16.5">
      <x:c r="B14" s="340" t="s">
        <x:v>58</x:v>
      </x:c>
      <x:c r="C14" s="299" t="s">
        <x:v>58</x:v>
      </x:c>
      <x:c r="D14" s="300">
        <x:v>225232268.898</x:v>
      </x:c>
      <x:c r="E14" s="301"/>
      <x:c r="F14" s="301">
        <x:v>5548292.3340000007</x:v>
      </x:c>
      <x:c r="G14" s="301">
        <x:v>16661171.592</x:v>
      </x:c>
      <x:c r="H14" s="301">
        <x:v>27290383.848000001</x:v>
      </x:c>
      <x:c r="I14" s="301">
        <x:v>13912378.74</x:v>
      </x:c>
      <x:c r="J14" s="301">
        <x:v>22110913.889999997</x:v>
      </x:c>
      <x:c r="K14" s="301">
        <x:v>26759469.204</x:v>
      </x:c>
      <x:c r="L14" s="301">
        <x:v>13990210.415999999</x:v>
      </x:c>
      <x:c r="M14" s="301">
        <x:v>16320808.061999999</x:v>
      </x:c>
      <x:c r="N14" s="301">
        <x:v>28426239.035999995</x:v>
      </x:c>
      <x:c r="O14" s="301">
        <x:v>13757391.179999998</x:v>
      </x:c>
      <x:c r="P14" s="301">
        <x:v>20227505.297999997</x:v>
      </x:c>
      <x:c r="Q14" s="301">
        <x:v>20227505.297999997</x:v>
      </x:c>
    </x:row>
    <x:row r="15" spans="2:19" ht="16.5">
      <x:c r="B15" s="341" t="s">
        <x:v>86</x:v>
      </x:c>
      <x:c r="C15" s="303" t="s">
        <x:v>1266</x:v>
      </x:c>
      <x:c r="D15" s="300">
        <x:v>0</x:v>
      </x:c>
      <x:c r="E15" s="301"/>
      <x:c r="F15" s="301"/>
      <x:c r="G15" s="301"/>
      <x:c r="H15" s="301"/>
      <x:c r="I15" s="301"/>
      <x:c r="J15" s="301"/>
      <x:c r="K15" s="301"/>
      <x:c r="L15" s="301"/>
      <x:c r="M15" s="301"/>
      <x:c r="N15" s="301"/>
      <x:c r="O15" s="301"/>
      <x:c r="P15" s="301"/>
      <x:c r="Q15" s="301"/>
    </x:row>
    <x:row r="17" spans="2:17" ht="16.5">
      <x:c r="B17" s="294" t="s">
        <x:v>1267</x:v>
      </x:c>
      <x:c r="C17" s="295" t="s">
        <x:v>179</x:v>
      </x:c>
      <x:c r="D17" s="296">
        <x:v>1050000</x:v>
      </x:c>
      <x:c r="E17" s="297"/>
      <x:c r="F17" s="297">
        <x:v>87500</x:v>
      </x:c>
      <x:c r="G17" s="297">
        <x:v>87500</x:v>
      </x:c>
      <x:c r="H17" s="297">
        <x:v>87500</x:v>
      </x:c>
      <x:c r="I17" s="297">
        <x:v>87500</x:v>
      </x:c>
      <x:c r="J17" s="297">
        <x:v>87500</x:v>
      </x:c>
      <x:c r="K17" s="297">
        <x:v>87500</x:v>
      </x:c>
      <x:c r="L17" s="297">
        <x:v>87500</x:v>
      </x:c>
      <x:c r="M17" s="297">
        <x:v>87500</x:v>
      </x:c>
      <x:c r="N17" s="297">
        <x:v>87500</x:v>
      </x:c>
      <x:c r="O17" s="297">
        <x:v>87500</x:v>
      </x:c>
      <x:c r="P17" s="297">
        <x:v>87500</x:v>
      </x:c>
      <x:c r="Q17" s="297">
        <x:v>87500</x:v>
      </x:c>
    </x:row>
    <x:row r="18" spans="2:17" ht="16.5">
      <x:c r="B18" s="302" t="s">
        <x:v>180</x:v>
      </x:c>
      <x:c r="C18" s="304" t="s">
        <x:v>1268</x:v>
      </x:c>
      <x:c r="D18" s="300">
        <x:v>0</x:v>
      </x:c>
      <x:c r="E18" s="301"/>
      <x:c r="F18" s="301"/>
      <x:c r="G18" s="301"/>
      <x:c r="H18" s="301"/>
      <x:c r="I18" s="301"/>
      <x:c r="J18" s="301"/>
      <x:c r="K18" s="301"/>
      <x:c r="L18" s="301"/>
      <x:c r="M18" s="301"/>
      <x:c r="N18" s="301"/>
      <x:c r="O18" s="301"/>
      <x:c r="P18" s="301"/>
      <x:c r="Q18" s="301"/>
    </x:row>
    <x:row r="19" spans="2:17" ht="16.5">
      <x:c r="B19" s="305" t="s">
        <x:v>181</x:v>
      </x:c>
      <x:c r="C19" s="304" t="s">
        <x:v>182</x:v>
      </x:c>
      <x:c r="D19" s="300">
        <x:v>1050000</x:v>
      </x:c>
      <x:c r="E19" s="301"/>
      <x:c r="F19" s="301">
        <x:v>87500</x:v>
      </x:c>
      <x:c r="G19" s="301">
        <x:v>87500</x:v>
      </x:c>
      <x:c r="H19" s="301">
        <x:v>87500</x:v>
      </x:c>
      <x:c r="I19" s="301">
        <x:v>87500</x:v>
      </x:c>
      <x:c r="J19" s="301">
        <x:v>87500</x:v>
      </x:c>
      <x:c r="K19" s="301">
        <x:v>87500</x:v>
      </x:c>
      <x:c r="L19" s="301">
        <x:v>87500</x:v>
      </x:c>
      <x:c r="M19" s="301">
        <x:v>87500</x:v>
      </x:c>
      <x:c r="N19" s="301">
        <x:v>87500</x:v>
      </x:c>
      <x:c r="O19" s="301">
        <x:v>87500</x:v>
      </x:c>
      <x:c r="P19" s="301">
        <x:v>87500</x:v>
      </x:c>
      <x:c r="Q19" s="301">
        <x:v>87500</x:v>
      </x:c>
    </x:row>
    <x:row r="20" spans="2:17" ht="16.5">
      <x:c r="B20" s="302"/>
      <x:c r="C20" s="304"/>
      <x:c r="D20" s="300"/>
      <x:c r="E20" s="301"/>
      <x:c r="F20" s="301"/>
      <x:c r="G20" s="301"/>
      <x:c r="H20" s="301"/>
      <x:c r="I20" s="301"/>
      <x:c r="J20" s="301"/>
      <x:c r="K20" s="301"/>
      <x:c r="L20" s="301"/>
      <x:c r="M20" s="301"/>
      <x:c r="N20" s="301"/>
      <x:c r="O20" s="301"/>
      <x:c r="P20" s="301"/>
      <x:c r="Q20" s="301"/>
    </x:row>
    <x:row r="21" spans="2:17" ht="16.5">
      <x:c r="B21" s="302"/>
      <x:c r="C21" s="304"/>
      <x:c r="D21" s="306">
        <x:v>0.75989759200437523</x:v>
      </x:c>
      <x:c r="E21" s="301"/>
      <x:c r="F21" s="307">
        <x:v>0.76529137213465726</x:v>
      </x:c>
      <x:c r="G21" s="307">
        <x:v>0.76351139933724455</x:v>
      </x:c>
      <x:c r="H21" s="307">
        <x:v>0.7643659394074177</x:v>
      </x:c>
      <x:c r="I21" s="307">
        <x:v>0.76402084551969729</x:v>
      </x:c>
      <x:c r="J21" s="307">
        <x:v>0.76461722854918546</x:v>
      </x:c>
      <x:c r="K21" s="307">
        <x:v>0.76188865927559624</x:v>
      </x:c>
      <x:c r="L21" s="307">
        <x:v>0.7638919296773099</x:v>
      </x:c>
      <x:c r="M21" s="307">
        <x:v>0.76425078708562888</x:v>
      </x:c>
      <x:c r="N21" s="307">
        <x:v>0.76166782377919184</x:v>
      </x:c>
      <x:c r="O21" s="307">
        <x:v>0.74803593730026796</x:v>
      </x:c>
      <x:c r="P21" s="308">
        <x:v>0.75229446514487353</x:v>
      </x:c>
      <x:c r="Q21" s="308">
        <x:v>0.75229446514487353</x:v>
      </x:c>
    </x:row>
    <x:row r="22" spans="2:17" ht="16.5">
      <x:c r="B22" s="290" t="s">
        <x:v>183</x:v>
      </x:c>
      <x:c r="C22" s="291" t="s">
        <x:v>184</x:v>
      </x:c>
      <x:c r="D22" s="292">
        <x:v>903641122.91476202</x:v>
      </x:c>
      <x:c r="E22" s="293"/>
      <x:c r="F22" s="293">
        <x:v>55502502.465148471</x:v>
      </x:c>
      <x:c r="G22" s="293">
        <x:v>74243245.261406824</x:v>
      </x:c>
      <x:c r="H22" s="293">
        <x:v>90834006.225043193</x:v>
      </x:c>
      <x:c r="I22" s="293">
        <x:v>67948239.371162087</x:v>
      </x:c>
      <x:c r="J22" s="293">
        <x:v>76875847.137850106</x:v>
      </x:c>
      <x:c r="K22" s="293">
        <x:v>97206856.618538037</x:v>
      </x:c>
      <x:c r="L22" s="293">
        <x:v>62263793.72411675</x:v>
      </x:c>
      <x:c r="M22" s="293">
        <x:v>64622006.630381167</x:v>
      </x:c>
      <x:c r="N22" s="293">
        <x:v>103275662.22380172</x:v>
      </x:c>
      <x:c r="O22" s="293">
        <x:v>64946497.796988845</x:v>
      </x:c>
      <x:c r="P22" s="293">
        <x:v>72961232.730162397</x:v>
      </x:c>
      <x:c r="Q22" s="293">
        <x:v>72961232.730162397</x:v>
      </x:c>
    </x:row>
    <x:row r="23" spans="2:17" ht="16.5">
      <x:c r="B23" s="309" t="s">
        <x:v>1269</x:v>
      </x:c>
      <x:c r="C23" s="310" t="s">
        <x:v>1270</x:v>
      </x:c>
      <x:c r="D23" s="311">
        <x:v>894694181.10372484</x:v>
      </x:c>
      <x:c r="E23" s="312"/>
      <x:c r="F23" s="312">
        <x:v>54952972.737770766</x:v>
      </x:c>
      <x:c r="G23" s="312">
        <x:v>73508163.62515527</x:v>
      </x:c>
      <x:c r="H23" s="312">
        <x:v>89934659.628755629</x:v>
      </x:c>
      <x:c r="I23" s="312">
        <x:v>67275484.525903061</x:v>
      </x:c>
      <x:c r="J23" s="312">
        <x:v>76114700.136485249</x:v>
      </x:c>
      <x:c r="K23" s="312">
        <x:v>96244412.493602023</x:v>
      </x:c>
      <x:c r="L23" s="312">
        <x:v>61647320.518927477</x:v>
      </x:c>
      <x:c r="M23" s="312">
        <x:v>63982184.78255561</x:v>
      </x:c>
      <x:c r="N23" s="312">
        <x:v>102253130.91465516</x:v>
      </x:c>
      <x:c r="O23" s="312">
        <x:v>64303463.165335491</x:v>
      </x:c>
      <x:c r="P23" s="312">
        <x:v>72238844.2872895</x:v>
      </x:c>
      <x:c r="Q23" s="312">
        <x:v>72238844.2872895</x:v>
      </x:c>
    </x:row>
    <x:row r="24" spans="2:17" ht="16.5">
      <x:c r="B24" s="313" t="s">
        <x:v>1271</x:v>
      </x:c>
      <x:c r="C24" s="314" t="s">
        <x:v>1272</x:v>
      </x:c>
      <x:c r="D24" s="300">
        <x:v>0</x:v>
      </x:c>
      <x:c r="E24" s="301"/>
      <x:c r="F24" s="301"/>
      <x:c r="G24" s="301"/>
      <x:c r="H24" s="301"/>
      <x:c r="I24" s="301"/>
      <x:c r="J24" s="301"/>
      <x:c r="K24" s="301"/>
      <x:c r="L24" s="301"/>
      <x:c r="M24" s="301"/>
      <x:c r="N24" s="301"/>
      <x:c r="O24" s="301"/>
      <x:c r="P24" s="301"/>
      <x:c r="Q24" s="301"/>
    </x:row>
    <x:row r="25" spans="2:17" ht="16.5">
      <x:c r="B25" s="313" t="s">
        <x:v>1273</x:v>
      </x:c>
      <x:c r="C25" s="314" t="s">
        <x:v>1274</x:v>
      </x:c>
      <x:c r="D25" s="300">
        <x:v>894694181.10372484</x:v>
      </x:c>
      <x:c r="E25" s="301"/>
      <x:c r="F25" s="301">
        <x:v>54952972.737770766</x:v>
      </x:c>
      <x:c r="G25" s="301">
        <x:v>73508163.62515527</x:v>
      </x:c>
      <x:c r="H25" s="301">
        <x:v>89934659.628755629</x:v>
      </x:c>
      <x:c r="I25" s="301">
        <x:v>67275484.525903061</x:v>
      </x:c>
      <x:c r="J25" s="301">
        <x:v>76114700.136485249</x:v>
      </x:c>
      <x:c r="K25" s="301">
        <x:v>96244412.493602023</x:v>
      </x:c>
      <x:c r="L25" s="301">
        <x:v>61647320.518927477</x:v>
      </x:c>
      <x:c r="M25" s="301">
        <x:v>63982184.78255561</x:v>
      </x:c>
      <x:c r="N25" s="301">
        <x:v>102253130.91465516</x:v>
      </x:c>
      <x:c r="O25" s="301">
        <x:v>64303463.165335491</x:v>
      </x:c>
      <x:c r="P25" s="301">
        <x:v>72238844.2872895</x:v>
      </x:c>
      <x:c r="Q25" s="301">
        <x:v>72238844.2872895</x:v>
      </x:c>
    </x:row>
    <x:row r="26" spans="2:17" ht="16.5">
      <x:c r="B26" s="313" t="s">
        <x:v>1275</x:v>
      </x:c>
      <x:c r="C26" s="314" t="s">
        <x:v>1276</x:v>
      </x:c>
      <x:c r="D26" s="300">
        <x:v>0</x:v>
      </x:c>
      <x:c r="E26" s="301"/>
      <x:c r="F26" s="301"/>
      <x:c r="G26" s="301"/>
      <x:c r="H26" s="301"/>
      <x:c r="I26" s="301"/>
      <x:c r="J26" s="301"/>
      <x:c r="K26" s="301"/>
      <x:c r="L26" s="301"/>
      <x:c r="M26" s="301"/>
      <x:c r="N26" s="301"/>
      <x:c r="O26" s="301"/>
      <x:c r="P26" s="301"/>
      <x:c r="Q26" s="301"/>
    </x:row>
    <x:row r="27" spans="2:17" ht="16.5">
      <x:c r="B27" s="313" t="s">
        <x:v>1277</x:v>
      </x:c>
      <x:c r="C27" s="314" t="s">
        <x:v>1278</x:v>
      </x:c>
      <x:c r="D27" s="300">
        <x:v>0</x:v>
      </x:c>
      <x:c r="E27" s="301"/>
      <x:c r="F27" s="301"/>
      <x:c r="G27" s="301"/>
      <x:c r="H27" s="301"/>
      <x:c r="I27" s="301"/>
      <x:c r="J27" s="301"/>
      <x:c r="K27" s="301"/>
      <x:c r="L27" s="301"/>
      <x:c r="M27" s="301"/>
      <x:c r="N27" s="301"/>
      <x:c r="O27" s="301"/>
      <x:c r="P27" s="301"/>
      <x:c r="Q27" s="301"/>
    </x:row>
    <x:row r="28" spans="2:17" ht="16.5">
      <x:c r="B28" s="313" t="s">
        <x:v>1279</x:v>
      </x:c>
      <x:c r="C28" s="314" t="s">
        <x:v>1280</x:v>
      </x:c>
      <x:c r="D28" s="300">
        <x:v>0</x:v>
      </x:c>
      <x:c r="E28" s="301"/>
      <x:c r="F28" s="301"/>
      <x:c r="G28" s="301"/>
      <x:c r="H28" s="301"/>
      <x:c r="I28" s="301"/>
      <x:c r="J28" s="301"/>
      <x:c r="K28" s="301"/>
      <x:c r="L28" s="301"/>
      <x:c r="M28" s="301"/>
      <x:c r="N28" s="301"/>
      <x:c r="O28" s="301"/>
      <x:c r="P28" s="301"/>
      <x:c r="Q28" s="301"/>
    </x:row>
    <x:row r="29" spans="2:17" ht="16.5">
      <x:c r="B29" s="309" t="s">
        <x:v>1281</x:v>
      </x:c>
      <x:c r="C29" s="310" t="s">
        <x:v>1282</x:v>
      </x:c>
      <x:c r="D29" s="311">
        <x:v>8946941.8110372461</x:v>
      </x:c>
      <x:c r="E29" s="312"/>
      <x:c r="F29" s="312">
        <x:v>549529.72737770772</x:v>
      </x:c>
      <x:c r="G29" s="312">
        <x:v>735081.63625155273</x:v>
      </x:c>
      <x:c r="H29" s="312">
        <x:v>899346.59628755634</x:v>
      </x:c>
      <x:c r="I29" s="312">
        <x:v>672754.84525903058</x:v>
      </x:c>
      <x:c r="J29" s="312">
        <x:v>761147.00136485253</x:v>
      </x:c>
      <x:c r="K29" s="312">
        <x:v>962444.12493602023</x:v>
      </x:c>
      <x:c r="L29" s="312">
        <x:v>616473.20518927474</x:v>
      </x:c>
      <x:c r="M29" s="312">
        <x:v>639821.84782555606</x:v>
      </x:c>
      <x:c r="N29" s="312">
        <x:v>1022531.3091465516</x:v>
      </x:c>
      <x:c r="O29" s="312">
        <x:v>643034.63165335497</x:v>
      </x:c>
      <x:c r="P29" s="312">
        <x:v>722388.44287289504</x:v>
      </x:c>
      <x:c r="Q29" s="312">
        <x:v>722388.44287289504</x:v>
      </x:c>
    </x:row>
    <x:row r="30" spans="2:17" ht="16.5">
      <x:c r="B30" s="315" t="s">
        <x:v>1283</x:v>
      </x:c>
      <x:c r="C30" s="316" t="s">
        <x:v>1284</x:v>
      </x:c>
      <x:c r="D30" s="317">
        <x:v>0</x:v>
      </x:c>
      <x:c r="E30" s="318"/>
      <x:c r="F30" s="318"/>
      <x:c r="G30" s="318"/>
      <x:c r="H30" s="318"/>
      <x:c r="I30" s="318"/>
      <x:c r="J30" s="318"/>
      <x:c r="K30" s="318"/>
      <x:c r="L30" s="318"/>
      <x:c r="M30" s="318"/>
      <x:c r="N30" s="318"/>
      <x:c r="O30" s="318"/>
      <x:c r="P30" s="318"/>
      <x:c r="Q30" s="318"/>
    </x:row>
    <x:row r="31" spans="2:17" ht="16.5">
      <x:c r="B31" s="315" t="s">
        <x:v>1285</x:v>
      </x:c>
      <x:c r="C31" s="316" t="s">
        <x:v>1286</x:v>
      </x:c>
      <x:c r="D31" s="317">
        <x:v>0</x:v>
      </x:c>
      <x:c r="E31" s="318"/>
      <x:c r="F31" s="318"/>
      <x:c r="G31" s="318"/>
      <x:c r="H31" s="318"/>
      <x:c r="I31" s="318"/>
      <x:c r="J31" s="318"/>
      <x:c r="K31" s="318"/>
      <x:c r="L31" s="318"/>
      <x:c r="M31" s="318"/>
      <x:c r="N31" s="318"/>
      <x:c r="O31" s="318"/>
      <x:c r="P31" s="318"/>
      <x:c r="Q31" s="318"/>
    </x:row>
    <x:row r="32" spans="2:17" ht="16.5">
      <x:c r="B32" s="315" t="s">
        <x:v>1287</x:v>
      </x:c>
      <x:c r="C32" s="316" t="s">
        <x:v>1288</x:v>
      </x:c>
      <x:c r="D32" s="317">
        <x:v>8946941.8110372461</x:v>
      </x:c>
      <x:c r="E32" s="318"/>
      <x:c r="F32" s="318">
        <x:v>549529.72737770772</x:v>
      </x:c>
      <x:c r="G32" s="318">
        <x:v>735081.63625155273</x:v>
      </x:c>
      <x:c r="H32" s="318">
        <x:v>899346.59628755634</x:v>
      </x:c>
      <x:c r="I32" s="318">
        <x:v>672754.84525903058</x:v>
      </x:c>
      <x:c r="J32" s="318">
        <x:v>761147.00136485253</x:v>
      </x:c>
      <x:c r="K32" s="318">
        <x:v>962444.12493602023</x:v>
      </x:c>
      <x:c r="L32" s="318">
        <x:v>616473.20518927474</x:v>
      </x:c>
      <x:c r="M32" s="318">
        <x:v>639821.84782555606</x:v>
      </x:c>
      <x:c r="N32" s="318">
        <x:v>1022531.3091465516</x:v>
      </x:c>
      <x:c r="O32" s="318">
        <x:v>643034.63165335497</x:v>
      </x:c>
      <x:c r="P32" s="318">
        <x:v>722388.44287289504</x:v>
      </x:c>
      <x:c r="Q32" s="318">
        <x:v>722388.44287289504</x:v>
      </x:c>
    </x:row>
    <x:row r="33" spans="2:17" ht="16.5">
      <x:c r="B33" s="290" t="s">
        <x:v>201</x:v>
      </x:c>
      <x:c r="C33" s="291" t="s">
        <x:v>202</x:v>
      </x:c>
      <x:c r="D33" s="292">
        <x:v>285520591.00939405</x:v>
      </x:c>
      <x:c r="E33" s="293"/>
      <x:c r="F33" s="293">
        <x:v>17109665.244528122</x:v>
      </x:c>
      <x:c r="G33" s="293">
        <x:v>23083464.691257462</x:v>
      </x:c>
      <x:c r="H33" s="293">
        <x:v>28089252.332517803</x:v>
      </x:c>
      <x:c r="I33" s="293">
        <x:v>21074320.149292201</x:v>
      </x:c>
      <x:c r="J33" s="293">
        <x:v>23753262.791234717</x:v>
      </x:c>
      <x:c r="K33" s="293">
        <x:v>30467339.199932769</x:v>
      </x:c>
      <x:c r="L33" s="293">
        <x:v>19332348.146754675</x:v>
      </x:c>
      <x:c r="M33" s="293">
        <x:v>20021515.715122461</x:v>
      </x:c>
      <x:c r="N33" s="293">
        <x:v>32403310.85612376</x:v>
      </x:c>
      <x:c r="O33" s="293">
        <x:v>21963699.560823753</x:v>
      </x:c>
      <x:c r="P33" s="293">
        <x:v>24111206.160903141</x:v>
      </x:c>
      <x:c r="Q33" s="293">
        <x:v>24111206.160903141</x:v>
      </x:c>
    </x:row>
    <x:row r="34" spans="2:17" ht="16.5">
      <x:c r="B34" s="319" t="s">
        <x:v>203</x:v>
      </x:c>
      <x:c r="C34" s="320" t="s">
        <x:v>1289</x:v>
      </x:c>
      <x:c r="D34" s="321">
        <x:v>0.24010240799562466</x:v>
      </x:c>
      <x:c r="E34" s="322"/>
      <x:c r="F34" s="322">
        <x:v>0.23563082860901863</x:v>
      </x:c>
      <x:c r="G34" s="322">
        <x:v>0.23717502320261633</x:v>
      </x:c>
      <x:c r="H34" s="322">
        <x:v>0.23619645705320208</x:v>
      </x:c>
      <x:c r="I34" s="322">
        <x:v>0.23673010821992885</x:v>
      </x:c>
      <x:c r="J34" s="322">
        <x:v>0.23604762884193328</x:v>
      </x:c>
      <x:c r="K34" s="322">
        <x:v>0.23863349210557563</x:v>
      </x:c>
      <x:c r="L34" s="322">
        <x:v>0.23692723336538082</x:v>
      </x:c>
      <x:c r="M34" s="322">
        <x:v>0.23653925498749084</x:v>
      </x:c>
      <x:c r="N34" s="322">
        <x:v>0.2388233793384896</x:v>
      </x:c>
      <x:c r="O34" s="322">
        <x:v>0.2527171750674822</x:v>
      </x:c>
      <x:c r="P34" s="322">
        <x:v>0.24838364458897216</x:v>
      </x:c>
      <x:c r="Q34" s="322">
        <x:v>0.24838364458897216</x:v>
      </x:c>
    </x:row>
    <x:row r="35" spans="2:17" ht="16.5">
      <x:c r="B35" s="319"/>
      <x:c r="C35" s="320"/>
      <x:c r="D35" s="321">
        <x:v>9.4643154789547275E-3</x:v>
      </x:c>
      <x:c r="E35" s="322"/>
      <x:c r="F35" s="322">
        <x:v>8.2195499022467925E-3</x:v>
      </x:c>
      <x:c r="G35" s="322">
        <x:v>1.9889490391090826E-2</x:v>
      </x:c>
      <x:c r="H35" s="322">
        <x:v>5.3998037237533471E-3</x:v>
      </x:c>
      <x:c r="I35" s="322">
        <x:v>6.871909054237426E-3</x:v>
      </x:c>
      <x:c r="J35" s="322">
        <x:v>6.1508868004118413E-3</x:v>
      </x:c>
      <x:c r="K35" s="322">
        <x:v>5.1051741052415807E-3</x:v>
      </x:c>
      <x:c r="L35" s="322">
        <x:v>7.4644267686561792E-3</x:v>
      </x:c>
      <x:c r="M35" s="322">
        <x:v>7.2007612999859683E-3</x:v>
      </x:c>
      <x:c r="N35" s="322">
        <x:v>4.8646768782012254E-3</x:v>
      </x:c>
      <x:c r="O35" s="322">
        <x:v>3.5213403584854384E-2</x:v>
      </x:c>
      <x:c r="P35" s="322">
        <x:v>6.3913871072740049E-3</x:v>
      </x:c>
      <x:c r="Q35" s="322">
        <x:v>6.5711462178111293E-3</x:v>
      </x:c>
    </x:row>
    <x:row r="36" spans="2:17" ht="16.5">
      <x:c r="B36" s="290" t="s">
        <x:v>205</x:v>
      </x:c>
      <x:c r="C36" s="323" t="s">
        <x:v>206</x:v>
      </x:c>
      <x:c r="D36" s="292">
        <x:v>11254601.616072726</x:v>
      </x:c>
      <x:c r="E36" s="293"/>
      <x:c r="F36" s="293">
        <x:v>596839.33600000001</x:v>
      </x:c>
      <x:c r="G36" s="293">
        <x:v>1935778.6624</x:v>
      </x:c>
      <x:c r="H36" s="293">
        <x:v>642162.25439999998</x:v>
      </x:c>
      <x:c r="I36" s="293">
        <x:v>611754.93279999995</x:v>
      </x:c>
      <x:c r="J36" s="293">
        <x:v>618958.26399999997</x:v>
      </x:c>
      <x:c r="K36" s="293">
        <x:v>651798.99840000004</x:v>
      </x:c>
      <x:c r="L36" s="293">
        <x:v>609068.42559999996</x:v>
      </x:c>
      <x:c r="M36" s="293">
        <x:v>609497.80000000005</x:v>
      </x:c>
      <x:c r="N36" s="293">
        <x:v>660034.36320000002</x:v>
      </x:c>
      <x:c r="O36" s="293">
        <x:v>3060403.8552000001</x:v>
      </x:c>
      <x:c r="P36" s="293">
        <x:v>620427.5344</x:v>
      </x:c>
      <x:c r="Q36" s="293">
        <x:v>637877.18967272725</x:v>
      </x:c>
    </x:row>
    <x:row r="37" spans="2:17" ht="16.5">
      <x:c r="B37" s="302"/>
      <x:c r="C37" s="324" t="s">
        <x:v>207</x:v>
      </x:c>
      <x:c r="D37" s="317">
        <x:v>408000</x:v>
      </x:c>
      <x:c r="E37" s="318"/>
      <x:c r="F37" s="325">
        <x:v>34000</x:v>
      </x:c>
      <x:c r="G37" s="325">
        <x:v>34000</x:v>
      </x:c>
      <x:c r="H37" s="325">
        <x:v>34000</x:v>
      </x:c>
      <x:c r="I37" s="325">
        <x:v>34000</x:v>
      </x:c>
      <x:c r="J37" s="325">
        <x:v>34000</x:v>
      </x:c>
      <x:c r="K37" s="325">
        <x:v>34000</x:v>
      </x:c>
      <x:c r="L37" s="325">
        <x:v>34000</x:v>
      </x:c>
      <x:c r="M37" s="325">
        <x:v>34000</x:v>
      </x:c>
      <x:c r="N37" s="325">
        <x:v>34000</x:v>
      </x:c>
      <x:c r="O37" s="325">
        <x:v>34000</x:v>
      </x:c>
      <x:c r="P37" s="325">
        <x:v>34000</x:v>
      </x:c>
      <x:c r="Q37" s="325">
        <x:v>34000</x:v>
      </x:c>
    </x:row>
    <x:row r="38" spans="2:17" ht="16.5">
      <x:c r="B38" s="302"/>
      <x:c r="C38" s="324" t="s">
        <x:v>208</x:v>
      </x:c>
      <x:c r="D38" s="317">
        <x:v>0</x:v>
      </x:c>
      <x:c r="E38" s="318"/>
      <x:c r="F38" s="325">
        <x:v>0</x:v>
      </x:c>
      <x:c r="G38" s="325">
        <x:v>0</x:v>
      </x:c>
      <x:c r="H38" s="325">
        <x:v>0</x:v>
      </x:c>
      <x:c r="I38" s="325">
        <x:v>0</x:v>
      </x:c>
      <x:c r="J38" s="325">
        <x:v>0</x:v>
      </x:c>
      <x:c r="K38" s="325">
        <x:v>0</x:v>
      </x:c>
      <x:c r="L38" s="325">
        <x:v>0</x:v>
      </x:c>
      <x:c r="M38" s="325">
        <x:v>0</x:v>
      </x:c>
      <x:c r="N38" s="325">
        <x:v>0</x:v>
      </x:c>
      <x:c r="O38" s="325">
        <x:v>0</x:v>
      </x:c>
      <x:c r="P38" s="325">
        <x:v>0</x:v>
      </x:c>
      <x:c r="Q38" s="325">
        <x:v>0</x:v>
      </x:c>
    </x:row>
    <x:row r="39" spans="2:17" ht="16.5">
      <x:c r="B39" s="347"/>
      <x:c r="C39" s="324" t="s">
        <x:v>209</x:v>
      </x:c>
      <x:c r="D39" s="317">
        <x:v>6480000</x:v>
      </x:c>
      <x:c r="E39" s="318"/>
      <x:c r="F39" s="325">
        <x:v>540000</x:v>
      </x:c>
      <x:c r="G39" s="325">
        <x:v>540000</x:v>
      </x:c>
      <x:c r="H39" s="325">
        <x:v>540000</x:v>
      </x:c>
      <x:c r="I39" s="325">
        <x:v>540000</x:v>
      </x:c>
      <x:c r="J39" s="325">
        <x:v>540000</x:v>
      </x:c>
      <x:c r="K39" s="325">
        <x:v>540000</x:v>
      </x:c>
      <x:c r="L39" s="325">
        <x:v>540000</x:v>
      </x:c>
      <x:c r="M39" s="325">
        <x:v>540000</x:v>
      </x:c>
      <x:c r="N39" s="325">
        <x:v>540000</x:v>
      </x:c>
      <x:c r="O39" s="325">
        <x:v>540000</x:v>
      </x:c>
      <x:c r="P39" s="325">
        <x:v>540000</x:v>
      </x:c>
      <x:c r="Q39" s="325">
        <x:v>540000</x:v>
      </x:c>
    </x:row>
    <x:row r="40" spans="2:17" ht="16.5">
      <x:c r="B40" s="302"/>
      <x:c r="C40" s="324" t="s">
        <x:v>210</x:v>
      </x:c>
      <x:c r="D40" s="317">
        <x:v>0</x:v>
      </x:c>
      <x:c r="E40" s="318"/>
      <x:c r="F40" s="325">
        <x:v>0</x:v>
      </x:c>
      <x:c r="G40" s="325">
        <x:v>0</x:v>
      </x:c>
      <x:c r="H40" s="325">
        <x:v>0</x:v>
      </x:c>
      <x:c r="I40" s="325">
        <x:v>0</x:v>
      </x:c>
      <x:c r="J40" s="325">
        <x:v>0</x:v>
      </x:c>
      <x:c r="K40" s="325">
        <x:v>0</x:v>
      </x:c>
      <x:c r="L40" s="325">
        <x:v>0</x:v>
      </x:c>
      <x:c r="M40" s="325">
        <x:v>0</x:v>
      </x:c>
      <x:c r="N40" s="325">
        <x:v>0</x:v>
      </x:c>
      <x:c r="O40" s="325">
        <x:v>0</x:v>
      </x:c>
      <x:c r="P40" s="325">
        <x:v>0</x:v>
      </x:c>
      <x:c r="Q40" s="325">
        <x:v>0</x:v>
      </x:c>
    </x:row>
    <x:row r="41" spans="2:17" ht="16.5">
      <x:c r="B41" s="302"/>
      <x:c r="C41" s="324" t="s">
        <x:v>211</x:v>
      </x:c>
      <x:c r="D41" s="317">
        <x:v>80000</x:v>
      </x:c>
      <x:c r="E41" s="318"/>
      <x:c r="F41" s="325">
        <x:v>0</x:v>
      </x:c>
      <x:c r="G41" s="325">
        <x:v>0</x:v>
      </x:c>
      <x:c r="H41" s="325">
        <x:v>20000</x:v>
      </x:c>
      <x:c r="I41" s="325">
        <x:v>0</x:v>
      </x:c>
      <x:c r="J41" s="325">
        <x:v>0</x:v>
      </x:c>
      <x:c r="K41" s="325">
        <x:v>20000</x:v>
      </x:c>
      <x:c r="L41" s="325">
        <x:v>0</x:v>
      </x:c>
      <x:c r="M41" s="325">
        <x:v>0</x:v>
      </x:c>
      <x:c r="N41" s="325">
        <x:v>20000</x:v>
      </x:c>
      <x:c r="O41" s="325">
        <x:v>0</x:v>
      </x:c>
      <x:c r="P41" s="325">
        <x:v>0</x:v>
      </x:c>
      <x:c r="Q41" s="325">
        <x:v>20000</x:v>
      </x:c>
    </x:row>
    <x:row r="42" spans="2:17" ht="15">
      <x:c r="B42" s="302"/>
      <x:c r="C42" s="326" t="s">
        <x:v>1259</x:v>
      </x:c>
      <x:c r="D42" s="317">
        <x:v>526526.27607272728</x:v>
      </x:c>
      <x:c r="E42" s="318"/>
      <x:c r="F42" s="325">
        <x:v>22839.335999999999</x:v>
      </x:c>
      <x:c r="G42" s="325">
        <x:v>35778.662400000001</x:v>
      </x:c>
      <x:c r="H42" s="325">
        <x:v>48162.254399999998</x:v>
      </x:c>
      <x:c r="I42" s="325">
        <x:v>37754.932800000002</x:v>
      </x:c>
      <x:c r="J42" s="325">
        <x:v>44958.264000000003</x:v>
      </x:c>
      <x:c r="K42" s="325">
        <x:v>57798.998399999997</x:v>
      </x:c>
      <x:c r="L42" s="325">
        <x:v>35068.425600000002</x:v>
      </x:c>
      <x:c r="M42" s="325">
        <x:v>35497.800000000003</x:v>
      </x:c>
      <x:c r="N42" s="325">
        <x:v>66034.363199999993</x:v>
      </x:c>
      <x:c r="O42" s="325">
        <x:v>52328.515200000002</x:v>
      </x:c>
      <x:c r="P42" s="325">
        <x:v>46427.534399999997</x:v>
      </x:c>
      <x:c r="Q42" s="325">
        <x:v>43877.189672727269</x:v>
      </x:c>
    </x:row>
    <x:row r="43" spans="2:17" ht="15">
      <x:c r="B43" s="302"/>
      <x:c r="C43" s="326" t="s">
        <x:v>1290</x:v>
      </x:c>
      <x:c r="D43" s="317">
        <x:v>3760075.34</x:v>
      </x:c>
      <x:c r="E43" s="318"/>
      <x:c r="F43" s="325">
        <x:v>0</x:v>
      </x:c>
      <x:c r="G43" s="325">
        <x:v>1326000</x:v>
      </x:c>
      <x:c r="H43" s="325">
        <x:v>0</x:v>
      </x:c>
      <x:c r="I43" s="325">
        <x:v>0</x:v>
      </x:c>
      <x:c r="J43" s="325">
        <x:v>0</x:v>
      </x:c>
      <x:c r="K43" s="325">
        <x:v>0</x:v>
      </x:c>
      <x:c r="L43" s="325">
        <x:v>0</x:v>
      </x:c>
      <x:c r="M43" s="325">
        <x:v>0</x:v>
      </x:c>
      <x:c r="N43" s="325">
        <x:v>0</x:v>
      </x:c>
      <x:c r="O43" s="325">
        <x:v>2434075.34</x:v>
      </x:c>
      <x:c r="P43" s="325">
        <x:v>0</x:v>
      </x:c>
      <x:c r="Q43" s="325">
        <x:v>0</x:v>
      </x:c>
    </x:row>
    <x:row r="44" spans="2:17" ht="15">
      <x:c r="B44" s="302"/>
      <x:c r="C44" s="327"/>
      <x:c r="D44" s="328">
        <x:v>8.417968692871558E-2</x:v>
      </x:c>
      <x:c r="E44" s="329"/>
      <x:c r="F44" s="330">
        <x:v>9.3598516041495161E-2</x:v>
      </x:c>
      <x:c r="G44" s="330">
        <x:v>7.5332505502228753E-2</x:v>
      </x:c>
      <x:c r="H44" s="330">
        <x:v>8.3086317692335085E-2</x:v>
      </x:c>
      <x:c r="I44" s="330">
        <x:v>7.5582246924414898E-2</x:v>
      </x:c>
      <x:c r="J44" s="330">
        <x:v>7.1451892510377549E-2</x:v>
      </x:c>
      <x:c r="K44" s="330">
        <x:v>7.9875097197304692E-2</x:v>
      </x:c>
      <x:c r="L44" s="330">
        <x:v>0.12371520496257606</x:v>
      </x:c>
      <x:c r="M44" s="330">
        <x:v>9.4122634292240173E-2</x:v>
      </x:c>
      <x:c r="N44" s="330">
        <x:v>6.9031850853997684E-2</x:v>
      </x:c>
      <x:c r="O44" s="330">
        <x:v>9.2756525143809734E-2</x:v>
      </x:c>
      <x:c r="P44" s="330">
        <x:v>7.8528097698076477E-2</x:v>
      </x:c>
      <x:c r="Q44" s="330">
        <x:v>9.132692807869805E-2</x:v>
      </x:c>
    </x:row>
    <x:row r="45" spans="2:17" ht="16.5">
      <x:c r="B45" s="290" t="s">
        <x:v>205</x:v>
      </x:c>
      <x:c r="C45" s="323" t="s">
        <x:v>214</x:v>
      </x:c>
      <x:c r="D45" s="292">
        <x:v>100103260.78575031</x:v>
      </x:c>
      <x:c r="E45" s="293"/>
      <x:c r="F45" s="293">
        <x:v>6796391.1441819016</x:v>
      </x:c>
      <x:c r="G45" s="293">
        <x:v>7331864.9130229037</x:v>
      </x:c>
      <x:c r="H45" s="293">
        <x:v>9880895.6415212192</x:v>
      </x:c>
      <x:c r="I45" s="293">
        <x:v>6728525.0755183976</x:v>
      </x:c>
      <x:c r="J45" s="293">
        <x:v>7190140.3460679352</x:v>
      </x:c>
      <x:c r="K45" s="293">
        <x:v>10197988.800588068</x:v>
      </x:c>
      <x:c r="L45" s="293">
        <x:v>10094683.415710293</x:v>
      </x:c>
      <x:c r="M45" s="293">
        <x:v>7966871.2989328969</x:v>
      </x:c>
      <x:c r="N45" s="293">
        <x:v>9366170.6336769816</x:v>
      </x:c>
      <x:c r="O45" s="293">
        <x:v>8061487.9064734103</x:v>
      </x:c>
      <x:c r="P45" s="293">
        <x:v>7622913.9650281537</x:v>
      </x:c>
      <x:c r="Q45" s="293">
        <x:v>8865327.6450281534</x:v>
      </x:c>
    </x:row>
    <x:row r="46" spans="2:17" ht="15">
      <x:c r="B46" s="302" t="s">
        <x:v>1291</x:v>
      </x:c>
      <x:c r="C46" s="331" t="s">
        <x:v>1292</x:v>
      </x:c>
      <x:c r="D46" s="317">
        <x:v>13449689.630000001</x:v>
      </x:c>
      <x:c r="E46" s="318"/>
      <x:c r="F46" s="318">
        <x:v>1749684</x:v>
      </x:c>
      <x:c r="G46" s="318">
        <x:v>728628</x:v>
      </x:c>
      <x:c r="H46" s="318">
        <x:v>728628</x:v>
      </x:c>
      <x:c r="I46" s="318">
        <x:v>732628</x:v>
      </x:c>
      <x:c r="J46" s="318">
        <x:v>810426.97400000005</x:v>
      </x:c>
      <x:c r="K46" s="318">
        <x:v>732100</x:v>
      </x:c>
      <x:c r="L46" s="318">
        <x:v>2417116</x:v>
      </x:c>
      <x:c r="M46" s="318">
        <x:v>1124838.9739999999</x:v>
      </x:c>
      <x:c r="N46" s="318">
        <x:v>1268679.682</x:v>
      </x:c>
      <x:c r="O46" s="318">
        <x:v>1052584</x:v>
      </x:c>
      <x:c r="P46" s="318">
        <x:v>1051000</x:v>
      </x:c>
      <x:c r="Q46" s="318">
        <x:v>1053376</x:v>
      </x:c>
    </x:row>
    <x:row r="47" spans="2:17" ht="15">
      <x:c r="B47" s="302"/>
      <x:c r="C47" s="331" t="s">
        <x:v>216</x:v>
      </x:c>
      <x:c r="D47" s="317">
        <x:v>8785424.1822800003</x:v>
      </x:c>
      <x:c r="E47" s="318"/>
      <x:c r="F47" s="318">
        <x:v>534750.46794</x:v>
      </x:c>
      <x:c r="G47" s="318">
        <x:v>534292.86794000003</x:v>
      </x:c>
      <x:c r="H47" s="318">
        <x:v>554292.86794000003</x:v>
      </x:c>
      <x:c r="I47" s="318">
        <x:v>551560.61294000002</x:v>
      </x:c>
      <x:c r="J47" s="318">
        <x:v>590021.89294000005</x:v>
      </x:c>
      <x:c r="K47" s="318">
        <x:v>691277.26794000005</x:v>
      </x:c>
      <x:c r="L47" s="318">
        <x:v>1318177.2679399999</x:v>
      </x:c>
      <x:c r="M47" s="318">
        <x:v>689446.86794000003</x:v>
      </x:c>
      <x:c r="N47" s="318">
        <x:v>692650.06793999998</x:v>
      </x:c>
      <x:c r="O47" s="318">
        <x:v>708812.81894000003</x:v>
      </x:c>
      <x:c r="P47" s="318">
        <x:v>725513.51393999998</x:v>
      </x:c>
      <x:c r="Q47" s="318">
        <x:v>1194627.6679400001</x:v>
      </x:c>
    </x:row>
    <x:row r="48" spans="2:17" ht="15">
      <x:c r="B48" s="302"/>
      <x:c r="C48" s="331" t="s">
        <x:v>1293</x:v>
      </x:c>
      <x:c r="D48" s="317">
        <x:v>11425419.717999998</x:v>
      </x:c>
      <x:c r="E48" s="318"/>
      <x:c r="F48" s="301">
        <x:v>827079.76599999995</x:v>
      </x:c>
      <x:c r="G48" s="301">
        <x:v>796275.47600000002</x:v>
      </x:c>
      <x:c r="H48" s="301">
        <x:v>963885.98600000003</x:v>
      </x:c>
      <x:c r="I48" s="301">
        <x:v>919885.98600000003</x:v>
      </x:c>
      <x:c r="J48" s="301">
        <x:v>955525.71100000001</x:v>
      </x:c>
      <x:c r="K48" s="301">
        <x:v>906034.78599999996</x:v>
      </x:c>
      <x:c r="L48" s="301">
        <x:v>1408351.5859999999</x:v>
      </x:c>
      <x:c r="M48" s="301">
        <x:v>785517.98600000003</x:v>
      </x:c>
      <x:c r="N48" s="301">
        <x:v>823447.65799999994</x:v>
      </x:c>
      <x:c r="O48" s="301">
        <x:v>824222.53099999996</x:v>
      </x:c>
      <x:c r="P48" s="301">
        <x:v>833571.86</x:v>
      </x:c>
      <x:c r="Q48" s="301">
        <x:v>1381620.3860000002</x:v>
      </x:c>
    </x:row>
    <x:row r="49" spans="2:17" ht="15">
      <x:c r="B49" s="302"/>
      <x:c r="C49" s="331" t="s">
        <x:v>218</x:v>
      </x:c>
      <x:c r="D49" s="317">
        <x:v>1110000</x:v>
      </x:c>
      <x:c r="E49" s="318"/>
      <x:c r="F49" s="301">
        <x:v>72500</x:v>
      </x:c>
      <x:c r="G49" s="301">
        <x:v>72500</x:v>
      </x:c>
      <x:c r="H49" s="301">
        <x:v>72500</x:v>
      </x:c>
      <x:c r="I49" s="301">
        <x:v>72500</x:v>
      </x:c>
      <x:c r="J49" s="301">
        <x:v>72500</x:v>
      </x:c>
      <x:c r="K49" s="301">
        <x:v>72500</x:v>
      </x:c>
      <x:c r="L49" s="301">
        <x:v>112500</x:v>
      </x:c>
      <x:c r="M49" s="301">
        <x:v>112500</x:v>
      </x:c>
      <x:c r="N49" s="301">
        <x:v>112500</x:v>
      </x:c>
      <x:c r="O49" s="301">
        <x:v>112500</x:v>
      </x:c>
      <x:c r="P49" s="301">
        <x:v>112500</x:v>
      </x:c>
      <x:c r="Q49" s="301">
        <x:v>112500</x:v>
      </x:c>
    </x:row>
    <x:row r="50" spans="2:17" ht="15">
      <x:c r="B50" s="302"/>
      <x:c r="C50" s="331" t="s">
        <x:v>219</x:v>
      </x:c>
      <x:c r="D50" s="317">
        <x:v>360000</x:v>
      </x:c>
      <x:c r="E50" s="318"/>
      <x:c r="F50" s="301">
        <x:v>30000</x:v>
      </x:c>
      <x:c r="G50" s="301">
        <x:v>30000</x:v>
      </x:c>
      <x:c r="H50" s="301">
        <x:v>30000</x:v>
      </x:c>
      <x:c r="I50" s="301">
        <x:v>30000</x:v>
      </x:c>
      <x:c r="J50" s="301">
        <x:v>30000</x:v>
      </x:c>
      <x:c r="K50" s="301">
        <x:v>30000</x:v>
      </x:c>
      <x:c r="L50" s="301">
        <x:v>30000</x:v>
      </x:c>
      <x:c r="M50" s="301">
        <x:v>30000</x:v>
      </x:c>
      <x:c r="N50" s="301">
        <x:v>30000</x:v>
      </x:c>
      <x:c r="O50" s="301">
        <x:v>30000</x:v>
      </x:c>
      <x:c r="P50" s="301">
        <x:v>30000</x:v>
      </x:c>
      <x:c r="Q50" s="301">
        <x:v>30000</x:v>
      </x:c>
    </x:row>
    <x:row r="51" spans="2:17" ht="15">
      <x:c r="B51" s="302"/>
      <x:c r="C51" s="331" t="s">
        <x:v>220</x:v>
      </x:c>
      <x:c r="D51" s="317">
        <x:v>0</x:v>
      </x:c>
      <x:c r="E51" s="318"/>
      <x:c r="F51" s="301">
        <x:v>0</x:v>
      </x:c>
      <x:c r="G51" s="301">
        <x:v>0</x:v>
      </x:c>
      <x:c r="H51" s="301">
        <x:v>0</x:v>
      </x:c>
      <x:c r="I51" s="301">
        <x:v>0</x:v>
      </x:c>
      <x:c r="J51" s="301">
        <x:v>0</x:v>
      </x:c>
      <x:c r="K51" s="301">
        <x:v>0</x:v>
      </x:c>
      <x:c r="L51" s="301">
        <x:v>0</x:v>
      </x:c>
      <x:c r="M51" s="301">
        <x:v>0</x:v>
      </x:c>
      <x:c r="N51" s="301">
        <x:v>0</x:v>
      </x:c>
      <x:c r="O51" s="301">
        <x:v>0</x:v>
      </x:c>
      <x:c r="P51" s="301">
        <x:v>0</x:v>
      </x:c>
      <x:c r="Q51" s="301">
        <x:v>0</x:v>
      </x:c>
    </x:row>
    <x:row r="52" spans="2:17" ht="15">
      <x:c r="B52" s="302"/>
      <x:c r="C52" s="331" t="s">
        <x:v>1294</x:v>
      </x:c>
      <x:c r="D52" s="317">
        <x:v>5187752</x:v>
      </x:c>
      <x:c r="E52" s="318"/>
      <x:c r="F52" s="301">
        <x:v>254292</x:v>
      </x:c>
      <x:c r="G52" s="301">
        <x:v>254292</x:v>
      </x:c>
      <x:c r="H52" s="301">
        <x:v>254292</x:v>
      </x:c>
      <x:c r="I52" s="301">
        <x:v>254292</x:v>
      </x:c>
      <x:c r="J52" s="301">
        <x:v>254292</x:v>
      </x:c>
      <x:c r="K52" s="301">
        <x:v>754292</x:v>
      </x:c>
      <x:c r="L52" s="301">
        <x:v>527000</x:v>
      </x:c>
      <x:c r="M52" s="301">
        <x:v>527000</x:v>
      </x:c>
      <x:c r="N52" s="301">
        <x:v>527000</x:v>
      </x:c>
      <x:c r="O52" s="301">
        <x:v>527000</x:v>
      </x:c>
      <x:c r="P52" s="301">
        <x:v>527000</x:v>
      </x:c>
      <x:c r="Q52" s="301">
        <x:v>527000</x:v>
      </x:c>
    </x:row>
    <x:row r="53" spans="2:17" ht="15">
      <x:c r="B53" s="302"/>
      <x:c r="C53" s="331" t="s">
        <x:v>222</x:v>
      </x:c>
      <x:c r="D53" s="317">
        <x:v>5432430</x:v>
      </x:c>
      <x:c r="E53" s="318"/>
      <x:c r="F53" s="301">
        <x:v>26000</x:v>
      </x:c>
      <x:c r="G53" s="301">
        <x:v>598250</x:v>
      </x:c>
      <x:c r="H53" s="301">
        <x:v>2080010</x:v>
      </x:c>
      <x:c r="I53" s="301">
        <x:v>166350</x:v>
      </x:c>
      <x:c r="J53" s="301">
        <x:v>26000</x:v>
      </x:c>
      <x:c r="K53" s="301">
        <x:v>1202210</x:v>
      </x:c>
      <x:c r="L53" s="301">
        <x:v>26000</x:v>
      </x:c>
      <x:c r="M53" s="301">
        <x:v>853610</x:v>
      </x:c>
      <x:c r="N53" s="301">
        <x:v>26000</x:v>
      </x:c>
      <x:c r="O53" s="301">
        <x:v>376000</x:v>
      </x:c>
      <x:c r="P53" s="301">
        <x:v>26000</x:v>
      </x:c>
      <x:c r="Q53" s="301">
        <x:v>26000</x:v>
      </x:c>
    </x:row>
    <x:row r="54" spans="2:17" ht="15">
      <x:c r="B54" s="302"/>
      <x:c r="C54" s="331" t="s">
        <x:v>223</x:v>
      </x:c>
      <x:c r="D54" s="317">
        <x:v>720000</x:v>
      </x:c>
      <x:c r="E54" s="318"/>
      <x:c r="F54" s="318">
        <x:v>60000</x:v>
      </x:c>
      <x:c r="G54" s="318">
        <x:v>60000</x:v>
      </x:c>
      <x:c r="H54" s="318">
        <x:v>60000</x:v>
      </x:c>
      <x:c r="I54" s="318">
        <x:v>60000</x:v>
      </x:c>
      <x:c r="J54" s="318">
        <x:v>60000</x:v>
      </x:c>
      <x:c r="K54" s="318">
        <x:v>60000</x:v>
      </x:c>
      <x:c r="L54" s="318">
        <x:v>60000</x:v>
      </x:c>
      <x:c r="M54" s="318">
        <x:v>60000</x:v>
      </x:c>
      <x:c r="N54" s="318">
        <x:v>60000</x:v>
      </x:c>
      <x:c r="O54" s="318">
        <x:v>60000</x:v>
      </x:c>
      <x:c r="P54" s="318">
        <x:v>60000</x:v>
      </x:c>
      <x:c r="Q54" s="318">
        <x:v>60000</x:v>
      </x:c>
    </x:row>
    <x:row r="55" spans="2:17" ht="15">
      <x:c r="B55" s="302"/>
      <x:c r="C55" s="331" t="s">
        <x:v>224</x:v>
      </x:c>
      <x:c r="D55" s="317">
        <x:v>0</x:v>
      </x:c>
      <x:c r="E55" s="318"/>
      <x:c r="F55" s="318">
        <x:v>0</x:v>
      </x:c>
      <x:c r="G55" s="318">
        <x:v>0</x:v>
      </x:c>
      <x:c r="H55" s="318">
        <x:v>0</x:v>
      </x:c>
      <x:c r="I55" s="318">
        <x:v>0</x:v>
      </x:c>
      <x:c r="J55" s="318">
        <x:v>0</x:v>
      </x:c>
      <x:c r="K55" s="318">
        <x:v>0</x:v>
      </x:c>
      <x:c r="L55" s="318">
        <x:v>0</x:v>
      </x:c>
      <x:c r="M55" s="318">
        <x:v>0</x:v>
      </x:c>
      <x:c r="N55" s="318">
        <x:v>0</x:v>
      </x:c>
      <x:c r="O55" s="318">
        <x:v>0</x:v>
      </x:c>
      <x:c r="P55" s="318">
        <x:v>0</x:v>
      </x:c>
      <x:c r="Q55" s="318">
        <x:v>0</x:v>
      </x:c>
    </x:row>
    <x:row r="56" spans="2:17" ht="15">
      <x:c r="B56" s="302"/>
      <x:c r="C56" s="331" t="s">
        <x:v>225</x:v>
      </x:c>
      <x:c r="D56" s="317">
        <x:v>460000</x:v>
      </x:c>
      <x:c r="E56" s="318"/>
      <x:c r="F56" s="318">
        <x:v>30000</x:v>
      </x:c>
      <x:c r="G56" s="318">
        <x:v>30000</x:v>
      </x:c>
      <x:c r="H56" s="318">
        <x:v>30000</x:v>
      </x:c>
      <x:c r="I56" s="318">
        <x:v>30000</x:v>
      </x:c>
      <x:c r="J56" s="318">
        <x:v>30000</x:v>
      </x:c>
      <x:c r="K56" s="318">
        <x:v>70000</x:v>
      </x:c>
      <x:c r="L56" s="318">
        <x:v>40000</x:v>
      </x:c>
      <x:c r="M56" s="318">
        <x:v>40000</x:v>
      </x:c>
      <x:c r="N56" s="318">
        <x:v>40000</x:v>
      </x:c>
      <x:c r="O56" s="318">
        <x:v>40000</x:v>
      </x:c>
      <x:c r="P56" s="318">
        <x:v>40000</x:v>
      </x:c>
      <x:c r="Q56" s="318">
        <x:v>40000</x:v>
      </x:c>
    </x:row>
    <x:row r="57" spans="2:17" ht="15">
      <x:c r="B57" s="302"/>
      <x:c r="C57" s="331" t="s">
        <x:v>226</x:v>
      </x:c>
      <x:c r="D57" s="317">
        <x:v>276000</x:v>
      </x:c>
      <x:c r="E57" s="318"/>
      <x:c r="F57" s="318">
        <x:v>23000</x:v>
      </x:c>
      <x:c r="G57" s="318">
        <x:v>23000</x:v>
      </x:c>
      <x:c r="H57" s="318">
        <x:v>23000</x:v>
      </x:c>
      <x:c r="I57" s="318">
        <x:v>23000</x:v>
      </x:c>
      <x:c r="J57" s="318">
        <x:v>23000</x:v>
      </x:c>
      <x:c r="K57" s="318">
        <x:v>23000</x:v>
      </x:c>
      <x:c r="L57" s="318">
        <x:v>23000</x:v>
      </x:c>
      <x:c r="M57" s="318">
        <x:v>23000</x:v>
      </x:c>
      <x:c r="N57" s="318">
        <x:v>23000</x:v>
      </x:c>
      <x:c r="O57" s="318">
        <x:v>23000</x:v>
      </x:c>
      <x:c r="P57" s="318">
        <x:v>23000</x:v>
      </x:c>
      <x:c r="Q57" s="318">
        <x:v>23000</x:v>
      </x:c>
    </x:row>
    <x:row r="58" spans="2:17" ht="15">
      <x:c r="B58" s="302"/>
      <x:c r="C58" s="331" t="s">
        <x:v>227</x:v>
      </x:c>
      <x:c r="D58" s="317">
        <x:v>598000</x:v>
      </x:c>
      <x:c r="E58" s="318"/>
      <x:c r="F58" s="318">
        <x:v>49000</x:v>
      </x:c>
      <x:c r="G58" s="318">
        <x:v>49000</x:v>
      </x:c>
      <x:c r="H58" s="318">
        <x:v>49000</x:v>
      </x:c>
      <x:c r="I58" s="318">
        <x:v>49000</x:v>
      </x:c>
      <x:c r="J58" s="318">
        <x:v>49000</x:v>
      </x:c>
      <x:c r="K58" s="318">
        <x:v>49000</x:v>
      </x:c>
      <x:c r="L58" s="318">
        <x:v>59000</x:v>
      </x:c>
      <x:c r="M58" s="318">
        <x:v>49000</x:v>
      </x:c>
      <x:c r="N58" s="318">
        <x:v>49000</x:v>
      </x:c>
      <x:c r="O58" s="318">
        <x:v>49000</x:v>
      </x:c>
      <x:c r="P58" s="318">
        <x:v>49000</x:v>
      </x:c>
      <x:c r="Q58" s="318">
        <x:v>49000</x:v>
      </x:c>
    </x:row>
    <x:row r="59" spans="2:17" ht="15">
      <x:c r="B59" s="302"/>
      <x:c r="C59" s="331" t="s">
        <x:v>228</x:v>
      </x:c>
      <x:c r="D59" s="317">
        <x:v>221000</x:v>
      </x:c>
      <x:c r="E59" s="318"/>
      <x:c r="F59" s="318">
        <x:v>18000</x:v>
      </x:c>
      <x:c r="G59" s="318">
        <x:v>18000</x:v>
      </x:c>
      <x:c r="H59" s="318">
        <x:v>18000</x:v>
      </x:c>
      <x:c r="I59" s="318">
        <x:v>18000</x:v>
      </x:c>
      <x:c r="J59" s="318">
        <x:v>18000</x:v>
      </x:c>
      <x:c r="K59" s="318">
        <x:v>18000</x:v>
      </x:c>
      <x:c r="L59" s="318">
        <x:v>23000</x:v>
      </x:c>
      <x:c r="M59" s="318">
        <x:v>18000</x:v>
      </x:c>
      <x:c r="N59" s="318">
        <x:v>18000</x:v>
      </x:c>
      <x:c r="O59" s="318">
        <x:v>18000</x:v>
      </x:c>
      <x:c r="P59" s="318">
        <x:v>18000</x:v>
      </x:c>
      <x:c r="Q59" s="318">
        <x:v>18000</x:v>
      </x:c>
    </x:row>
    <x:row r="60" spans="2:17" ht="15">
      <x:c r="B60" s="302"/>
      <x:c r="C60" s="331" t="s">
        <x:v>229</x:v>
      </x:c>
      <x:c r="D60" s="317">
        <x:v>0</x:v>
      </x:c>
      <x:c r="E60" s="318"/>
      <x:c r="F60" s="318">
        <x:v>0</x:v>
      </x:c>
      <x:c r="G60" s="318">
        <x:v>0</x:v>
      </x:c>
      <x:c r="H60" s="318">
        <x:v>0</x:v>
      </x:c>
      <x:c r="I60" s="318">
        <x:v>0</x:v>
      </x:c>
      <x:c r="J60" s="318">
        <x:v>0</x:v>
      </x:c>
      <x:c r="K60" s="318">
        <x:v>0</x:v>
      </x:c>
      <x:c r="L60" s="318">
        <x:v>0</x:v>
      </x:c>
      <x:c r="M60" s="318">
        <x:v>0</x:v>
      </x:c>
      <x:c r="N60" s="318">
        <x:v>0</x:v>
      </x:c>
      <x:c r="O60" s="318">
        <x:v>0</x:v>
      </x:c>
      <x:c r="P60" s="318">
        <x:v>0</x:v>
      </x:c>
      <x:c r="Q60" s="318">
        <x:v>0</x:v>
      </x:c>
    </x:row>
    <x:row r="61" spans="2:17" ht="15">
      <x:c r="B61" s="302"/>
      <x:c r="C61" s="331" t="s">
        <x:v>230</x:v>
      </x:c>
      <x:c r="D61" s="317">
        <x:v>20000</x:v>
      </x:c>
      <x:c r="E61" s="318"/>
      <x:c r="F61" s="318">
        <x:v>0</x:v>
      </x:c>
      <x:c r="G61" s="318">
        <x:v>0</x:v>
      </x:c>
      <x:c r="H61" s="318">
        <x:v>5000</x:v>
      </x:c>
      <x:c r="I61" s="318">
        <x:v>0</x:v>
      </x:c>
      <x:c r="J61" s="318">
        <x:v>0</x:v>
      </x:c>
      <x:c r="K61" s="318">
        <x:v>5000</x:v>
      </x:c>
      <x:c r="L61" s="318">
        <x:v>0</x:v>
      </x:c>
      <x:c r="M61" s="318">
        <x:v>0</x:v>
      </x:c>
      <x:c r="N61" s="318">
        <x:v>5000</x:v>
      </x:c>
      <x:c r="O61" s="318">
        <x:v>0</x:v>
      </x:c>
      <x:c r="P61" s="318">
        <x:v>0</x:v>
      </x:c>
      <x:c r="Q61" s="318">
        <x:v>5000</x:v>
      </x:c>
    </x:row>
    <x:row r="62" spans="2:17" ht="15">
      <x:c r="B62" s="302"/>
      <x:c r="C62" s="331" t="s">
        <x:v>231</x:v>
      </x:c>
      <x:c r="D62" s="317">
        <x:v>48119049.413928322</x:v>
      </x:c>
      <x:c r="E62" s="318"/>
      <x:c r="F62" s="318">
        <x:v>2937292.7922419021</x:v>
      </x:c>
      <x:c r="G62" s="318">
        <x:v>3938231.7530829036</x:v>
      </x:c>
      <x:c r="H62" s="318">
        <x:v>4812891.9715812206</x:v>
      </x:c>
      <x:c r="I62" s="318">
        <x:v>3601913.6605783985</x:v>
      </x:c>
      <x:c r="J62" s="318">
        <x:v>4071978.9521279354</x:v>
      </x:c>
      <x:c r="K62" s="318">
        <x:v>5167304.930648068</x:v>
      </x:c>
      <x:c r="L62" s="318">
        <x:v>3301143.7457702928</x:v>
      </x:c>
      <x:c r="M62" s="318">
        <x:v>3424562.6549928971</x:v>
      </x:c>
      <x:c r="N62" s="318">
        <x:v>5491498.4097369816</x:v>
      </x:c>
      <x:c r="O62" s="318">
        <x:v>3516362.9929914107</x:v>
      </x:c>
      <x:c r="P62" s="318">
        <x:v>3927933.7750881542</x:v>
      </x:c>
      <x:c r="Q62" s="318">
        <x:v>3927933.7750881542</x:v>
      </x:c>
    </x:row>
    <x:row r="63" spans="2:17" ht="15">
      <x:c r="B63" s="302"/>
      <x:c r="C63" s="331" t="s">
        <x:v>232</x:v>
      </x:c>
      <x:c r="D63" s="317">
        <x:v>2585379.8415420004</x:v>
      </x:c>
      <x:c r="E63" s="318"/>
      <x:c r="F63" s="318">
        <x:v>118699.118</x:v>
      </x:c>
      <x:c r="G63" s="318">
        <x:v>133301.81599999999</x:v>
      </x:c>
      <x:c r="H63" s="318">
        <x:v>133301.81599999999</x:v>
      </x:c>
      <x:c r="I63" s="318">
        <x:v>153301.81599999999</x:v>
      </x:c>
      <x:c r="J63" s="318">
        <x:v>133301.81599999999</x:v>
      </x:c>
      <x:c r="K63" s="318">
        <x:v>351176.81599999999</x:v>
      </x:c>
      <x:c r="L63" s="318">
        <x:v>133301.81599999999</x:v>
      </x:c>
      <x:c r="M63" s="318">
        <x:v>153301.81599999999</x:v>
      </x:c>
      <x:c r="N63" s="318">
        <x:v>133301.81599999999</x:v>
      </x:c>
      <x:c r="O63" s="318">
        <x:v>657912.56354200002</x:v>
      </x:c>
      <x:c r="P63" s="318">
        <x:v>133301.81599999999</x:v>
      </x:c>
      <x:c r="Q63" s="318">
        <x:v>351176.81599999999</x:v>
      </x:c>
    </x:row>
    <x:row r="64" spans="2:17" ht="15">
      <x:c r="B64" s="302"/>
      <x:c r="C64" s="331" t="s">
        <x:v>233</x:v>
      </x:c>
      <x:c r="D64" s="317">
        <x:v>156000</x:v>
      </x:c>
      <x:c r="E64" s="318"/>
      <x:c r="F64" s="318">
        <x:v>13000</x:v>
      </x:c>
      <x:c r="G64" s="318">
        <x:v>13000</x:v>
      </x:c>
      <x:c r="H64" s="318">
        <x:v>13000</x:v>
      </x:c>
      <x:c r="I64" s="318">
        <x:v>13000</x:v>
      </x:c>
      <x:c r="J64" s="318">
        <x:v>13000</x:v>
      </x:c>
      <x:c r="K64" s="318">
        <x:v>13000</x:v>
      </x:c>
      <x:c r="L64" s="318">
        <x:v>13000</x:v>
      </x:c>
      <x:c r="M64" s="318">
        <x:v>13000</x:v>
      </x:c>
      <x:c r="N64" s="318">
        <x:v>13000</x:v>
      </x:c>
      <x:c r="O64" s="318">
        <x:v>13000</x:v>
      </x:c>
      <x:c r="P64" s="318">
        <x:v>13000</x:v>
      </x:c>
      <x:c r="Q64" s="318">
        <x:v>13000</x:v>
      </x:c>
    </x:row>
    <x:row r="65" spans="2:17" ht="15">
      <x:c r="B65" s="302"/>
      <x:c r="C65" s="331" t="s">
        <x:v>234</x:v>
      </x:c>
      <x:c r="D65" s="317">
        <x:v>560000</x:v>
      </x:c>
      <x:c r="E65" s="318"/>
      <x:c r="F65" s="301">
        <x:v>0</x:v>
      </x:c>
      <x:c r="G65" s="301">
        <x:v>0</x:v>
      </x:c>
      <x:c r="H65" s="301">
        <x:v>0</x:v>
      </x:c>
      <x:c r="I65" s="301">
        <x:v>0</x:v>
      </x:c>
      <x:c r="J65" s="301">
        <x:v>0</x:v>
      </x:c>
      <x:c r="K65" s="301">
        <x:v>0</x:v>
      </x:c>
      <x:c r="L65" s="301">
        <x:v>550000</x:v>
      </x:c>
      <x:c r="M65" s="301">
        <x:v>10000</x:v>
      </x:c>
      <x:c r="N65" s="301">
        <x:v>0</x:v>
      </x:c>
      <x:c r="O65" s="301">
        <x:v>0</x:v>
      </x:c>
      <x:c r="P65" s="301">
        <x:v>0</x:v>
      </x:c>
      <x:c r="Q65" s="301">
        <x:v>0</x:v>
      </x:c>
    </x:row>
    <x:row r="66" spans="2:17" ht="15">
      <x:c r="B66" s="302"/>
      <x:c r="C66" s="331" t="s">
        <x:v>235</x:v>
      </x:c>
      <x:c r="D66" s="317">
        <x:v>150000</x:v>
      </x:c>
      <x:c r="E66" s="318"/>
      <x:c r="F66" s="318">
        <x:v>12500</x:v>
      </x:c>
      <x:c r="G66" s="318">
        <x:v>12500</x:v>
      </x:c>
      <x:c r="H66" s="318">
        <x:v>12500</x:v>
      </x:c>
      <x:c r="I66" s="318">
        <x:v>12500</x:v>
      </x:c>
      <x:c r="J66" s="318">
        <x:v>12500</x:v>
      </x:c>
      <x:c r="K66" s="318">
        <x:v>12500</x:v>
      </x:c>
      <x:c r="L66" s="318">
        <x:v>12500</x:v>
      </x:c>
      <x:c r="M66" s="318">
        <x:v>12500</x:v>
      </x:c>
      <x:c r="N66" s="318">
        <x:v>12500</x:v>
      </x:c>
      <x:c r="O66" s="318">
        <x:v>12500</x:v>
      </x:c>
      <x:c r="P66" s="318">
        <x:v>12500</x:v>
      </x:c>
      <x:c r="Q66" s="318">
        <x:v>12500</x:v>
      </x:c>
    </x:row>
    <x:row r="67" spans="2:17" ht="15">
      <x:c r="B67" s="302"/>
      <x:c r="C67" s="331" t="s">
        <x:v>236</x:v>
      </x:c>
      <x:c r="D67" s="317">
        <x:v>0</x:v>
      </x:c>
      <x:c r="E67" s="318"/>
      <x:c r="F67" s="318">
        <x:v>0</x:v>
      </x:c>
      <x:c r="G67" s="318">
        <x:v>0</x:v>
      </x:c>
      <x:c r="H67" s="318">
        <x:v>0</x:v>
      </x:c>
      <x:c r="I67" s="318">
        <x:v>0</x:v>
      </x:c>
      <x:c r="J67" s="318">
        <x:v>0</x:v>
      </x:c>
      <x:c r="K67" s="318">
        <x:v>0</x:v>
      </x:c>
      <x:c r="L67" s="318">
        <x:v>0</x:v>
      </x:c>
      <x:c r="M67" s="318">
        <x:v>0</x:v>
      </x:c>
      <x:c r="N67" s="318">
        <x:v>0</x:v>
      </x:c>
      <x:c r="O67" s="318">
        <x:v>0</x:v>
      </x:c>
      <x:c r="P67" s="318">
        <x:v>0</x:v>
      </x:c>
      <x:c r="Q67" s="318">
        <x:v>0</x:v>
      </x:c>
    </x:row>
    <x:row r="68" spans="2:17" ht="15">
      <x:c r="B68" s="302"/>
      <x:c r="C68" s="331" t="s">
        <x:v>1295</x:v>
      </x:c>
      <x:c r="D68" s="317">
        <x:v>487116</x:v>
      </x:c>
      <x:c r="E68" s="318"/>
      <x:c r="F68" s="318">
        <x:v>40593</x:v>
      </x:c>
      <x:c r="G68" s="318">
        <x:v>40593</x:v>
      </x:c>
      <x:c r="H68" s="318">
        <x:v>40593</x:v>
      </x:c>
      <x:c r="I68" s="318">
        <x:v>40593</x:v>
      </x:c>
      <x:c r="J68" s="318">
        <x:v>40593</x:v>
      </x:c>
      <x:c r="K68" s="318">
        <x:v>40593</x:v>
      </x:c>
      <x:c r="L68" s="318">
        <x:v>40593</x:v>
      </x:c>
      <x:c r="M68" s="318">
        <x:v>40593</x:v>
      </x:c>
      <x:c r="N68" s="318">
        <x:v>40593</x:v>
      </x:c>
      <x:c r="O68" s="318">
        <x:v>40593</x:v>
      </x:c>
      <x:c r="P68" s="318">
        <x:v>40593</x:v>
      </x:c>
      <x:c r="Q68" s="318">
        <x:v>40593</x:v>
      </x:c>
    </x:row>
    <x:row r="69" spans="2:17" ht="15">
      <x:c r="B69" s="302"/>
      <x:c r="C69" s="331" t="s">
        <x:v>1296</x:v>
      </x:c>
      <x:c r="D69" s="317">
        <x:v>0</x:v>
      </x:c>
      <x:c r="E69" s="318"/>
      <x:c r="F69" s="318">
        <x:v>0</x:v>
      </x:c>
      <x:c r="G69" s="318">
        <x:v>0</x:v>
      </x:c>
      <x:c r="H69" s="318">
        <x:v>0</x:v>
      </x:c>
      <x:c r="I69" s="318">
        <x:v>0</x:v>
      </x:c>
      <x:c r="J69" s="318">
        <x:v>0</x:v>
      </x:c>
      <x:c r="K69" s="318">
        <x:v>0</x:v>
      </x:c>
      <x:c r="L69" s="318">
        <x:v>0</x:v>
      </x:c>
      <x:c r="M69" s="318">
        <x:v>0</x:v>
      </x:c>
      <x:c r="N69" s="318">
        <x:v>0</x:v>
      </x:c>
      <x:c r="O69" s="318">
        <x:v>0</x:v>
      </x:c>
      <x:c r="P69" s="318">
        <x:v>0</x:v>
      </x:c>
      <x:c r="Q69" s="318">
        <x:v>0</x:v>
      </x:c>
    </x:row>
    <x:row r="70" spans="2:17" ht="15">
      <x:c r="B70" s="302"/>
      <x:c r="C70" s="331" t="s">
        <x:v>1297</x:v>
      </x:c>
      <x:c r="D70" s="317">
        <x:v>0</x:v>
      </x:c>
      <x:c r="E70" s="318"/>
      <x:c r="F70" s="318">
        <x:v>0</x:v>
      </x:c>
      <x:c r="G70" s="318">
        <x:v>0</x:v>
      </x:c>
      <x:c r="H70" s="318">
        <x:v>0</x:v>
      </x:c>
      <x:c r="I70" s="318">
        <x:v>0</x:v>
      </x:c>
      <x:c r="J70" s="318">
        <x:v>0</x:v>
      </x:c>
      <x:c r="K70" s="318">
        <x:v>0</x:v>
      </x:c>
      <x:c r="L70" s="318">
        <x:v>0</x:v>
      </x:c>
      <x:c r="M70" s="318">
        <x:v>0</x:v>
      </x:c>
      <x:c r="N70" s="318">
        <x:v>0</x:v>
      </x:c>
      <x:c r="O70" s="318">
        <x:v>0</x:v>
      </x:c>
      <x:c r="P70" s="318">
        <x:v>0</x:v>
      </x:c>
      <x:c r="Q70" s="318">
        <x:v>0</x:v>
      </x:c>
    </x:row>
    <x:row r="71" spans="2:17" ht="16.5">
      <x:c r="B71" s="290" t="s">
        <x:v>238</x:v>
      </x:c>
      <x:c r="C71" s="291" t="s">
        <x:v>239</x:v>
      </x:c>
      <x:c r="D71" s="292">
        <x:v>174162728.60757098</x:v>
      </x:c>
      <x:c r="E71" s="293"/>
      <x:c r="F71" s="293">
        <x:v>9716434.7643462215</x:v>
      </x:c>
      <x:c r="G71" s="293">
        <x:v>13815821.115834558</x:v>
      </x:c>
      <x:c r="H71" s="293">
        <x:v>17566194.436596584</x:v>
      </x:c>
      <x:c r="I71" s="293">
        <x:v>13734040.140973805</x:v>
      </x:c>
      <x:c r="J71" s="293">
        <x:v>15944164.181166783</x:v>
      </x:c>
      <x:c r="K71" s="293">
        <x:v>19617551.400944702</x:v>
      </x:c>
      <x:c r="L71" s="293">
        <x:v>8628596.3054443821</x:v>
      </x:c>
      <x:c r="M71" s="293">
        <x:v>11445146.616189564</x:v>
      </x:c>
      <x:c r="N71" s="293">
        <x:v>22377105.859246776</x:v>
      </x:c>
      <x:c r="O71" s="293">
        <x:v>10841807.799150344</x:v>
      </x:c>
      <x:c r="P71" s="293">
        <x:v>15867864.661474986</x:v>
      </x:c>
      <x:c r="Q71" s="293">
        <x:v>14608001.32620226</x:v>
      </x:c>
    </x:row>
    <x:row r="72" spans="2:17" ht="16.5">
      <x:c r="B72" s="332" t="s">
        <x:v>240</x:v>
      </x:c>
      <x:c r="C72" s="333" t="s">
        <x:v>1298</x:v>
      </x:c>
      <x:c r="D72" s="334">
        <x:v>0.14645840558795431</x:v>
      </x:c>
      <x:c r="E72" s="335"/>
      <x:c r="F72" s="335">
        <x:v>0.1338127626652767</x:v>
      </x:c>
      <x:c r="G72" s="335">
        <x:v>0.14195302730929676</x:v>
      </x:c>
      <x:c r="H72" s="335">
        <x:v>0.14771033563711367</x:v>
      </x:c>
      <x:c r="I72" s="335">
        <x:v>0.15427595224127655</x:v>
      </x:c>
      <x:c r="J72" s="335">
        <x:v>0.15844484953114391</x:v>
      </x:c>
      <x:c r="K72" s="335">
        <x:v>0.15365322080302934</x:v>
      </x:c>
      <x:c r="L72" s="335">
        <x:v>0.10574760163414858</x:v>
      </x:c>
      <x:c r="M72" s="335">
        <x:v>0.1352158593952647</x:v>
      </x:c>
      <x:c r="N72" s="335">
        <x:v>0.16492685160629067</x:v>
      </x:c>
      <x:c r="O72" s="335">
        <x:v>0.12474724633881808</x:v>
      </x:c>
      <x:c r="P72" s="335">
        <x:v>0.16346415978362167</x:v>
      </x:c>
      <x:c r="Q72" s="335">
        <x:v>0.15048557029246298</x:v>
      </x:c>
    </x:row>
    <x:row r="73" spans="2:17" ht="16.5" hidden="1">
      <x:c r="B73" s="290" t="s">
        <x:v>242</x:v>
      </x:c>
      <x:c r="C73" s="291" t="s">
        <x:v>243</x:v>
      </x:c>
      <x:c r="D73" s="292">
        <x:v>0</x:v>
      </x:c>
      <x:c r="E73" s="293"/>
      <x:c r="F73" s="293">
        <x:v>0</x:v>
      </x:c>
      <x:c r="G73" s="293">
        <x:v>0</x:v>
      </x:c>
      <x:c r="H73" s="293">
        <x:v>0</x:v>
      </x:c>
      <x:c r="I73" s="293">
        <x:v>0</x:v>
      </x:c>
      <x:c r="J73" s="293">
        <x:v>0</x:v>
      </x:c>
      <x:c r="K73" s="293">
        <x:v>0</x:v>
      </x:c>
      <x:c r="L73" s="293">
        <x:v>0</x:v>
      </x:c>
      <x:c r="M73" s="293">
        <x:v>0</x:v>
      </x:c>
      <x:c r="N73" s="293">
        <x:v>0</x:v>
      </x:c>
      <x:c r="O73" s="293">
        <x:v>0</x:v>
      </x:c>
      <x:c r="P73" s="293">
        <x:v>0</x:v>
      </x:c>
      <x:c r="Q73" s="293">
        <x:v>0</x:v>
      </x:c>
    </x:row>
    <x:row r="74" spans="2:17" ht="16.5" hidden="1">
      <x:c r="B74" s="302"/>
      <x:c r="C74" s="324" t="s">
        <x:v>244</x:v>
      </x:c>
      <x:c r="D74" s="317">
        <x:v>0</x:v>
      </x:c>
      <x:c r="E74" s="301"/>
      <x:c r="F74" s="301">
        <x:v>0</x:v>
      </x:c>
      <x:c r="G74" s="301">
        <x:v>0</x:v>
      </x:c>
      <x:c r="H74" s="301">
        <x:v>0</x:v>
      </x:c>
      <x:c r="I74" s="301">
        <x:v>0</x:v>
      </x:c>
      <x:c r="J74" s="301">
        <x:v>0</x:v>
      </x:c>
      <x:c r="K74" s="301">
        <x:v>0</x:v>
      </x:c>
      <x:c r="L74" s="301">
        <x:v>0</x:v>
      </x:c>
      <x:c r="M74" s="301">
        <x:v>0</x:v>
      </x:c>
      <x:c r="N74" s="301">
        <x:v>0</x:v>
      </x:c>
      <x:c r="O74" s="301">
        <x:v>0</x:v>
      </x:c>
      <x:c r="P74" s="301">
        <x:v>0</x:v>
      </x:c>
      <x:c r="Q74" s="301">
        <x:v>0</x:v>
      </x:c>
    </x:row>
    <x:row r="75" spans="2:17" ht="16.5" hidden="1">
      <x:c r="B75" s="302"/>
      <x:c r="C75" s="324" t="s">
        <x:v>245</x:v>
      </x:c>
      <x:c r="D75" s="317">
        <x:v>0</x:v>
      </x:c>
      <x:c r="E75" s="301"/>
      <x:c r="F75" s="301">
        <x:v>0</x:v>
      </x:c>
      <x:c r="G75" s="301">
        <x:v>0</x:v>
      </x:c>
      <x:c r="H75" s="301">
        <x:v>0</x:v>
      </x:c>
      <x:c r="I75" s="301">
        <x:v>0</x:v>
      </x:c>
      <x:c r="J75" s="301">
        <x:v>0</x:v>
      </x:c>
      <x:c r="K75" s="301">
        <x:v>0</x:v>
      </x:c>
      <x:c r="L75" s="301">
        <x:v>0</x:v>
      </x:c>
      <x:c r="M75" s="301">
        <x:v>0</x:v>
      </x:c>
      <x:c r="N75" s="301">
        <x:v>0</x:v>
      </x:c>
      <x:c r="O75" s="301">
        <x:v>0</x:v>
      </x:c>
      <x:c r="P75" s="301">
        <x:v>0</x:v>
      </x:c>
      <x:c r="Q75" s="301">
        <x:v>0</x:v>
      </x:c>
    </x:row>
    <x:row r="76" spans="2:17" ht="16.5" hidden="1">
      <x:c r="B76" s="302"/>
      <x:c r="C76" s="324" t="s">
        <x:v>246</x:v>
      </x:c>
      <x:c r="D76" s="317">
        <x:v>0</x:v>
      </x:c>
      <x:c r="E76" s="301"/>
      <x:c r="F76" s="301">
        <x:v>0</x:v>
      </x:c>
      <x:c r="G76" s="301">
        <x:v>0</x:v>
      </x:c>
      <x:c r="H76" s="301">
        <x:v>0</x:v>
      </x:c>
      <x:c r="I76" s="301">
        <x:v>0</x:v>
      </x:c>
      <x:c r="J76" s="301">
        <x:v>0</x:v>
      </x:c>
      <x:c r="K76" s="301">
        <x:v>0</x:v>
      </x:c>
      <x:c r="L76" s="301">
        <x:v>0</x:v>
      </x:c>
      <x:c r="M76" s="301">
        <x:v>0</x:v>
      </x:c>
      <x:c r="N76" s="301">
        <x:v>0</x:v>
      </x:c>
      <x:c r="O76" s="301">
        <x:v>0</x:v>
      </x:c>
      <x:c r="P76" s="301">
        <x:v>0</x:v>
      </x:c>
      <x:c r="Q76" s="301">
        <x:v>0</x:v>
      </x:c>
    </x:row>
    <x:row r="77" spans="2:17" ht="15" hidden="1">
      <x:c r="B77" s="302"/>
      <x:c r="C77" s="263" t="s">
        <x:v>1299</x:v>
      </x:c>
      <x:c r="D77" s="317">
        <x:v>0</x:v>
      </x:c>
      <x:c r="E77" s="301"/>
      <x:c r="F77" s="301">
        <x:v>0</x:v>
      </x:c>
      <x:c r="G77" s="301">
        <x:v>0</x:v>
      </x:c>
      <x:c r="H77" s="301">
        <x:v>0</x:v>
      </x:c>
      <x:c r="I77" s="301">
        <x:v>0</x:v>
      </x:c>
      <x:c r="J77" s="301">
        <x:v>0</x:v>
      </x:c>
      <x:c r="K77" s="301">
        <x:v>0</x:v>
      </x:c>
      <x:c r="L77" s="301">
        <x:v>0</x:v>
      </x:c>
      <x:c r="M77" s="301">
        <x:v>0</x:v>
      </x:c>
      <x:c r="N77" s="301">
        <x:v>0</x:v>
      </x:c>
      <x:c r="O77" s="301">
        <x:v>0</x:v>
      </x:c>
      <x:c r="P77" s="301">
        <x:v>0</x:v>
      </x:c>
      <x:c r="Q77" s="301">
        <x:v>0</x:v>
      </x:c>
    </x:row>
    <x:row r="78" spans="2:17" ht="15" hidden="1">
      <x:c r="B78" s="302"/>
      <x:c r="C78" s="263" t="s">
        <x:v>1300</x:v>
      </x:c>
      <x:c r="D78" s="317">
        <x:v>0</x:v>
      </x:c>
      <x:c r="E78" s="301"/>
      <x:c r="F78" s="301">
        <x:v>0</x:v>
      </x:c>
      <x:c r="G78" s="301">
        <x:v>0</x:v>
      </x:c>
      <x:c r="H78" s="301">
        <x:v>0</x:v>
      </x:c>
      <x:c r="I78" s="301">
        <x:v>0</x:v>
      </x:c>
      <x:c r="J78" s="301">
        <x:v>0</x:v>
      </x:c>
      <x:c r="K78" s="301">
        <x:v>0</x:v>
      </x:c>
      <x:c r="L78" s="301">
        <x:v>0</x:v>
      </x:c>
      <x:c r="M78" s="301">
        <x:v>0</x:v>
      </x:c>
      <x:c r="N78" s="301">
        <x:v>0</x:v>
      </x:c>
      <x:c r="O78" s="301">
        <x:v>0</x:v>
      </x:c>
      <x:c r="P78" s="301">
        <x:v>0</x:v>
      </x:c>
      <x:c r="Q78" s="301">
        <x:v>0</x:v>
      </x:c>
    </x:row>
    <x:row r="79" spans="2:17" ht="15" hidden="1">
      <x:c r="B79" s="302"/>
      <x:c r="C79" s="263" t="s">
        <x:v>249</x:v>
      </x:c>
      <x:c r="D79" s="317">
        <x:v>0</x:v>
      </x:c>
      <x:c r="E79" s="301"/>
      <x:c r="F79" s="301">
        <x:v>0</x:v>
      </x:c>
      <x:c r="G79" s="301">
        <x:v>0</x:v>
      </x:c>
      <x:c r="H79" s="301">
        <x:v>0</x:v>
      </x:c>
      <x:c r="I79" s="301">
        <x:v>0</x:v>
      </x:c>
      <x:c r="J79" s="301">
        <x:v>0</x:v>
      </x:c>
      <x:c r="K79" s="301">
        <x:v>0</x:v>
      </x:c>
      <x:c r="L79" s="301">
        <x:v>0</x:v>
      </x:c>
      <x:c r="M79" s="301">
        <x:v>0</x:v>
      </x:c>
      <x:c r="N79" s="301">
        <x:v>0</x:v>
      </x:c>
      <x:c r="O79" s="301">
        <x:v>0</x:v>
      </x:c>
      <x:c r="P79" s="301">
        <x:v>0</x:v>
      </x:c>
      <x:c r="Q79" s="301">
        <x:v>0</x:v>
      </x:c>
    </x:row>
    <x:row r="80" spans="2:17" ht="16.5" hidden="1">
      <x:c r="B80" s="302"/>
      <x:c r="C80" s="324" t="s">
        <x:v>249</x:v>
      </x:c>
      <x:c r="D80" s="317">
        <x:v>0</x:v>
      </x:c>
      <x:c r="E80" s="301"/>
      <x:c r="F80" s="301">
        <x:v>0</x:v>
      </x:c>
      <x:c r="G80" s="301">
        <x:v>0</x:v>
      </x:c>
      <x:c r="H80" s="301">
        <x:v>0</x:v>
      </x:c>
      <x:c r="I80" s="301">
        <x:v>0</x:v>
      </x:c>
      <x:c r="J80" s="301">
        <x:v>0</x:v>
      </x:c>
      <x:c r="K80" s="301">
        <x:v>0</x:v>
      </x:c>
      <x:c r="L80" s="301">
        <x:v>0</x:v>
      </x:c>
      <x:c r="M80" s="301">
        <x:v>0</x:v>
      </x:c>
      <x:c r="N80" s="301">
        <x:v>0</x:v>
      </x:c>
      <x:c r="O80" s="301">
        <x:v>0</x:v>
      </x:c>
      <x:c r="P80" s="301">
        <x:v>0</x:v>
      </x:c>
      <x:c r="Q80" s="301">
        <x:v>0</x:v>
      </x:c>
    </x:row>
    <x:row r="81" spans="2:17" ht="16.5" hidden="1">
      <x:c r="B81" s="302"/>
      <x:c r="C81" s="324" t="s">
        <x:v>250</x:v>
      </x:c>
      <x:c r="D81" s="317">
        <x:v>0</x:v>
      </x:c>
      <x:c r="E81" s="301"/>
      <x:c r="F81" s="301">
        <x:v>0</x:v>
      </x:c>
      <x:c r="G81" s="301">
        <x:v>0</x:v>
      </x:c>
      <x:c r="H81" s="301">
        <x:v>0</x:v>
      </x:c>
      <x:c r="I81" s="301">
        <x:v>0</x:v>
      </x:c>
      <x:c r="J81" s="301">
        <x:v>0</x:v>
      </x:c>
      <x:c r="K81" s="301">
        <x:v>0</x:v>
      </x:c>
      <x:c r="L81" s="301">
        <x:v>0</x:v>
      </x:c>
      <x:c r="M81" s="301">
        <x:v>0</x:v>
      </x:c>
      <x:c r="N81" s="301">
        <x:v>0</x:v>
      </x:c>
      <x:c r="O81" s="301">
        <x:v>0</x:v>
      </x:c>
      <x:c r="P81" s="301">
        <x:v>0</x:v>
      </x:c>
      <x:c r="Q81" s="301">
        <x:v>0</x:v>
      </x:c>
    </x:row>
    <x:row r="82" spans="2:17" ht="16.5" hidden="1">
      <x:c r="B82" s="302"/>
      <x:c r="C82" s="324" t="s">
        <x:v>251</x:v>
      </x:c>
      <x:c r="D82" s="317">
        <x:v>0</x:v>
      </x:c>
      <x:c r="E82" s="301"/>
      <x:c r="F82" s="301">
        <x:v>0</x:v>
      </x:c>
      <x:c r="G82" s="301">
        <x:v>0</x:v>
      </x:c>
      <x:c r="H82" s="301">
        <x:v>0</x:v>
      </x:c>
      <x:c r="I82" s="301">
        <x:v>0</x:v>
      </x:c>
      <x:c r="J82" s="301">
        <x:v>0</x:v>
      </x:c>
      <x:c r="K82" s="301">
        <x:v>0</x:v>
      </x:c>
      <x:c r="L82" s="301">
        <x:v>0</x:v>
      </x:c>
      <x:c r="M82" s="301">
        <x:v>0</x:v>
      </x:c>
      <x:c r="N82" s="301">
        <x:v>0</x:v>
      </x:c>
      <x:c r="O82" s="301">
        <x:v>0</x:v>
      </x:c>
      <x:c r="P82" s="301">
        <x:v>0</x:v>
      </x:c>
      <x:c r="Q82" s="301">
        <x:v>0</x:v>
      </x:c>
    </x:row>
    <x:row r="83" spans="2:17" ht="16.5" hidden="1">
      <x:c r="B83" s="302"/>
      <x:c r="C83" s="324" t="s">
        <x:v>252</x:v>
      </x:c>
      <x:c r="D83" s="317">
        <x:v>0</x:v>
      </x:c>
      <x:c r="E83" s="301"/>
      <x:c r="F83" s="301">
        <x:v>0</x:v>
      </x:c>
      <x:c r="G83" s="301">
        <x:v>0</x:v>
      </x:c>
      <x:c r="H83" s="301">
        <x:v>0</x:v>
      </x:c>
      <x:c r="I83" s="301">
        <x:v>0</x:v>
      </x:c>
      <x:c r="J83" s="301">
        <x:v>0</x:v>
      </x:c>
      <x:c r="K83" s="301">
        <x:v>0</x:v>
      </x:c>
      <x:c r="L83" s="301">
        <x:v>0</x:v>
      </x:c>
      <x:c r="M83" s="301">
        <x:v>0</x:v>
      </x:c>
      <x:c r="N83" s="301">
        <x:v>0</x:v>
      </x:c>
      <x:c r="O83" s="301">
        <x:v>0</x:v>
      </x:c>
      <x:c r="P83" s="301">
        <x:v>0</x:v>
      </x:c>
      <x:c r="Q83" s="301">
        <x:v>0</x:v>
      </x:c>
    </x:row>
    <x:row r="84" spans="2:17" ht="16.5" hidden="1">
      <x:c r="B84" s="290" t="s">
        <x:v>253</x:v>
      </x:c>
      <x:c r="C84" s="291" t="s">
        <x:v>254</x:v>
      </x:c>
      <x:c r="D84" s="292">
        <x:v>23601925.708862342</x:v>
      </x:c>
      <x:c r="E84" s="293"/>
      <x:c r="F84" s="293">
        <x:v>1089182.5156451489</x:v>
      </x:c>
      <x:c r="G84" s="293">
        <x:v>1459900.6492899642</x:v>
      </x:c>
      <x:c r="H84" s="293">
        <x:v>1783848.8783634149</x:v>
      </x:c>
      <x:c r="I84" s="293">
        <x:v>1335338.3928068143</x:v>
      </x:c>
      <x:c r="J84" s="293">
        <x:v>1509436.6489362724</x:v>
      </x:c>
      <x:c r="K84" s="293">
        <x:v>1915112.9372770621</x:v>
      </x:c>
      <x:c r="L84" s="293">
        <x:v>1223942.1280630713</x:v>
      </x:c>
      <x:c r="M84" s="293">
        <x:v>1269652.8351825543</x:v>
      </x:c>
      <x:c r="N84" s="293">
        <x:v>2035184.596198882</x:v>
      </x:c>
      <x:c r="O84" s="293">
        <x:v>7068152.9603671888</x:v>
      </x:c>
      <x:c r="P84" s="293">
        <x:v>1456086.5833659831</x:v>
      </x:c>
      <x:c r="Q84" s="293">
        <x:v>1456086.5833659831</x:v>
      </x:c>
    </x:row>
    <x:row r="85" spans="2:17" ht="16.5" hidden="1">
      <x:c r="B85" s="302"/>
      <x:c r="C85" s="324" t="s">
        <x:v>255</x:v>
      </x:c>
      <x:c r="D85" s="317">
        <x:v>0</x:v>
      </x:c>
      <x:c r="E85" s="301"/>
      <x:c r="F85" s="301">
        <x:v>0</x:v>
      </x:c>
      <x:c r="G85" s="301">
        <x:v>0</x:v>
      </x:c>
      <x:c r="H85" s="301">
        <x:v>0</x:v>
      </x:c>
      <x:c r="I85" s="301">
        <x:v>0</x:v>
      </x:c>
      <x:c r="J85" s="301">
        <x:v>0</x:v>
      </x:c>
      <x:c r="K85" s="301">
        <x:v>0</x:v>
      </x:c>
      <x:c r="L85" s="301">
        <x:v>0</x:v>
      </x:c>
      <x:c r="M85" s="301">
        <x:v>0</x:v>
      </x:c>
      <x:c r="N85" s="301">
        <x:v>0</x:v>
      </x:c>
      <x:c r="O85" s="301">
        <x:v>0</x:v>
      </x:c>
      <x:c r="P85" s="301">
        <x:v>0</x:v>
      </x:c>
      <x:c r="Q85" s="301">
        <x:v>0</x:v>
      </x:c>
    </x:row>
    <x:row r="86" spans="2:17" ht="16.5" hidden="1">
      <x:c r="B86" s="302"/>
      <x:c r="C86" s="324" t="s">
        <x:v>256</x:v>
      </x:c>
      <x:c r="D86" s="317">
        <x:v>0</x:v>
      </x:c>
      <x:c r="E86" s="301"/>
      <x:c r="F86" s="301">
        <x:v>0</x:v>
      </x:c>
      <x:c r="G86" s="301">
        <x:v>0</x:v>
      </x:c>
      <x:c r="H86" s="301">
        <x:v>0</x:v>
      </x:c>
      <x:c r="I86" s="301">
        <x:v>0</x:v>
      </x:c>
      <x:c r="J86" s="301">
        <x:v>0</x:v>
      </x:c>
      <x:c r="K86" s="301">
        <x:v>0</x:v>
      </x:c>
      <x:c r="L86" s="301">
        <x:v>0</x:v>
      </x:c>
      <x:c r="M86" s="301">
        <x:v>0</x:v>
      </x:c>
      <x:c r="N86" s="301">
        <x:v>0</x:v>
      </x:c>
      <x:c r="O86" s="301">
        <x:v>0</x:v>
      </x:c>
      <x:c r="P86" s="301">
        <x:v>0</x:v>
      </x:c>
      <x:c r="Q86" s="301">
        <x:v>0</x:v>
      </x:c>
    </x:row>
    <x:row r="87" spans="2:17" ht="16.5" hidden="1">
      <x:c r="B87" s="302"/>
      <x:c r="C87" s="324" t="s">
        <x:v>257</x:v>
      </x:c>
      <x:c r="D87" s="317">
        <x:v>0</x:v>
      </x:c>
      <x:c r="E87" s="301"/>
      <x:c r="F87" s="301">
        <x:v>0</x:v>
      </x:c>
      <x:c r="G87" s="301">
        <x:v>0</x:v>
      </x:c>
      <x:c r="H87" s="301">
        <x:v>0</x:v>
      </x:c>
      <x:c r="I87" s="301">
        <x:v>0</x:v>
      </x:c>
      <x:c r="J87" s="301">
        <x:v>0</x:v>
      </x:c>
      <x:c r="K87" s="301">
        <x:v>0</x:v>
      </x:c>
      <x:c r="L87" s="301">
        <x:v>0</x:v>
      </x:c>
      <x:c r="M87" s="301">
        <x:v>0</x:v>
      </x:c>
      <x:c r="N87" s="301">
        <x:v>0</x:v>
      </x:c>
      <x:c r="O87" s="301">
        <x:v>0</x:v>
      </x:c>
      <x:c r="P87" s="301">
        <x:v>0</x:v>
      </x:c>
      <x:c r="Q87" s="301">
        <x:v>0</x:v>
      </x:c>
    </x:row>
    <x:row r="88" spans="2:17" ht="16.5" hidden="1">
      <x:c r="B88" s="302"/>
      <x:c r="C88" s="324" t="s">
        <x:v>258</x:v>
      </x:c>
      <x:c r="D88" s="317">
        <x:v>0</x:v>
      </x:c>
      <x:c r="E88" s="301"/>
      <x:c r="F88" s="301">
        <x:v>0</x:v>
      </x:c>
      <x:c r="G88" s="301">
        <x:v>0</x:v>
      </x:c>
      <x:c r="H88" s="301">
        <x:v>0</x:v>
      </x:c>
      <x:c r="I88" s="301">
        <x:v>0</x:v>
      </x:c>
      <x:c r="J88" s="301">
        <x:v>0</x:v>
      </x:c>
      <x:c r="K88" s="301">
        <x:v>0</x:v>
      </x:c>
      <x:c r="L88" s="301">
        <x:v>0</x:v>
      </x:c>
      <x:c r="M88" s="301">
        <x:v>0</x:v>
      </x:c>
      <x:c r="N88" s="301">
        <x:v>0</x:v>
      </x:c>
      <x:c r="O88" s="301">
        <x:v>0</x:v>
      </x:c>
      <x:c r="P88" s="301">
        <x:v>0</x:v>
      </x:c>
      <x:c r="Q88" s="301">
        <x:v>0</x:v>
      </x:c>
    </x:row>
    <x:row r="89" spans="2:17" ht="15" hidden="1">
      <x:c r="B89" s="302"/>
      <x:c r="C89" s="263" t="s">
        <x:v>1301</x:v>
      </x:c>
      <x:c r="D89" s="317">
        <x:v>17837425.708862342</x:v>
      </x:c>
      <x:c r="E89" s="301"/>
      <x:c r="F89" s="301">
        <x:v>1089182.5156451489</x:v>
      </x:c>
      <x:c r="G89" s="301">
        <x:v>1459900.6492899642</x:v>
      </x:c>
      <x:c r="H89" s="301">
        <x:v>1783848.8783634149</x:v>
      </x:c>
      <x:c r="I89" s="301">
        <x:v>1335338.3928068143</x:v>
      </x:c>
      <x:c r="J89" s="301">
        <x:v>1509436.6489362724</x:v>
      </x:c>
      <x:c r="K89" s="301">
        <x:v>1915112.9372770621</x:v>
      </x:c>
      <x:c r="L89" s="301">
        <x:v>1223942.1280630713</x:v>
      </x:c>
      <x:c r="M89" s="301">
        <x:v>1269652.8351825543</x:v>
      </x:c>
      <x:c r="N89" s="301">
        <x:v>2035184.596198882</x:v>
      </x:c>
      <x:c r="O89" s="301">
        <x:v>1303652.960367189</x:v>
      </x:c>
      <x:c r="P89" s="301">
        <x:v>1456086.5833659831</x:v>
      </x:c>
      <x:c r="Q89" s="301">
        <x:v>1456086.5833659831</x:v>
      </x:c>
    </x:row>
    <x:row r="90" spans="2:17" ht="15" hidden="1">
      <x:c r="B90" s="302"/>
      <x:c r="C90" s="263" t="s">
        <x:v>1302</x:v>
      </x:c>
      <x:c r="D90" s="317">
        <x:v>0</x:v>
      </x:c>
      <x:c r="E90" s="301"/>
      <x:c r="F90" s="301">
        <x:v>0</x:v>
      </x:c>
      <x:c r="G90" s="301">
        <x:v>0</x:v>
      </x:c>
      <x:c r="H90" s="301">
        <x:v>0</x:v>
      </x:c>
      <x:c r="I90" s="301">
        <x:v>0</x:v>
      </x:c>
      <x:c r="J90" s="301">
        <x:v>0</x:v>
      </x:c>
      <x:c r="K90" s="301">
        <x:v>0</x:v>
      </x:c>
      <x:c r="L90" s="301">
        <x:v>0</x:v>
      </x:c>
      <x:c r="M90" s="301">
        <x:v>0</x:v>
      </x:c>
      <x:c r="N90" s="301">
        <x:v>0</x:v>
      </x:c>
      <x:c r="O90" s="301">
        <x:v>0</x:v>
      </x:c>
      <x:c r="P90" s="301">
        <x:v>0</x:v>
      </x:c>
      <x:c r="Q90" s="301">
        <x:v>0</x:v>
      </x:c>
    </x:row>
    <x:row r="91" spans="2:17" ht="16.5" hidden="1">
      <x:c r="B91" s="302"/>
      <x:c r="C91" s="324" t="s">
        <x:v>263</x:v>
      </x:c>
      <x:c r="D91" s="317">
        <x:v>0</x:v>
      </x:c>
      <x:c r="E91" s="301"/>
      <x:c r="F91" s="301">
        <x:v>0</x:v>
      </x:c>
      <x:c r="G91" s="301">
        <x:v>0</x:v>
      </x:c>
      <x:c r="H91" s="301">
        <x:v>0</x:v>
      </x:c>
      <x:c r="I91" s="301">
        <x:v>0</x:v>
      </x:c>
      <x:c r="J91" s="301">
        <x:v>0</x:v>
      </x:c>
      <x:c r="K91" s="301">
        <x:v>0</x:v>
      </x:c>
      <x:c r="L91" s="301">
        <x:v>0</x:v>
      </x:c>
      <x:c r="M91" s="301">
        <x:v>0</x:v>
      </x:c>
      <x:c r="N91" s="301">
        <x:v>0</x:v>
      </x:c>
      <x:c r="O91" s="301">
        <x:v>0</x:v>
      </x:c>
      <x:c r="P91" s="301">
        <x:v>0</x:v>
      </x:c>
      <x:c r="Q91" s="301">
        <x:v>0</x:v>
      </x:c>
    </x:row>
    <x:row r="92" spans="2:17" ht="16.5" hidden="1">
      <x:c r="B92" s="302"/>
      <x:c r="C92" s="324" t="s">
        <x:v>264</x:v>
      </x:c>
      <x:c r="D92" s="317">
        <x:v>0</x:v>
      </x:c>
      <x:c r="E92" s="301"/>
      <x:c r="F92" s="301">
        <x:v>0</x:v>
      </x:c>
      <x:c r="G92" s="301">
        <x:v>0</x:v>
      </x:c>
      <x:c r="H92" s="301">
        <x:v>0</x:v>
      </x:c>
      <x:c r="I92" s="301">
        <x:v>0</x:v>
      </x:c>
      <x:c r="J92" s="301">
        <x:v>0</x:v>
      </x:c>
      <x:c r="K92" s="301">
        <x:v>0</x:v>
      </x:c>
      <x:c r="L92" s="301">
        <x:v>0</x:v>
      </x:c>
      <x:c r="M92" s="301">
        <x:v>0</x:v>
      </x:c>
      <x:c r="N92" s="301">
        <x:v>0</x:v>
      </x:c>
      <x:c r="O92" s="301">
        <x:v>0</x:v>
      </x:c>
      <x:c r="P92" s="301">
        <x:v>0</x:v>
      </x:c>
      <x:c r="Q92" s="301">
        <x:v>0</x:v>
      </x:c>
    </x:row>
    <x:row r="93" spans="2:17" ht="16.5" hidden="1">
      <x:c r="B93" s="302"/>
      <x:c r="C93" s="324" t="s">
        <x:v>1303</x:v>
      </x:c>
      <x:c r="D93" s="317">
        <x:v>5764500</x:v>
      </x:c>
      <x:c r="E93" s="301"/>
      <x:c r="F93" s="301">
        <x:v>0</x:v>
      </x:c>
      <x:c r="G93" s="301">
        <x:v>0</x:v>
      </x:c>
      <x:c r="H93" s="301">
        <x:v>0</x:v>
      </x:c>
      <x:c r="I93" s="301">
        <x:v>0</x:v>
      </x:c>
      <x:c r="J93" s="301">
        <x:v>0</x:v>
      </x:c>
      <x:c r="K93" s="301">
        <x:v>0</x:v>
      </x:c>
      <x:c r="L93" s="301">
        <x:v>0</x:v>
      </x:c>
      <x:c r="M93" s="301">
        <x:v>0</x:v>
      </x:c>
      <x:c r="N93" s="301">
        <x:v>0</x:v>
      </x:c>
      <x:c r="O93" s="301">
        <x:v>5764500</x:v>
      </x:c>
      <x:c r="P93" s="301">
        <x:v>0</x:v>
      </x:c>
      <x:c r="Q93" s="301">
        <x:v>0</x:v>
      </x:c>
    </x:row>
    <x:row r="94" spans="2:17" ht="16.5" hidden="1">
      <x:c r="B94" s="336"/>
      <x:c r="C94" s="324" t="s">
        <x:v>1304</x:v>
      </x:c>
      <x:c r="D94" s="317">
        <x:v>0</x:v>
      </x:c>
      <x:c r="E94" s="301"/>
      <x:c r="F94" s="301">
        <x:v>0</x:v>
      </x:c>
      <x:c r="G94" s="301">
        <x:v>0</x:v>
      </x:c>
      <x:c r="H94" s="301">
        <x:v>0</x:v>
      </x:c>
      <x:c r="I94" s="301">
        <x:v>0</x:v>
      </x:c>
      <x:c r="J94" s="301">
        <x:v>0</x:v>
      </x:c>
      <x:c r="K94" s="301">
        <x:v>0</x:v>
      </x:c>
      <x:c r="L94" s="301">
        <x:v>0</x:v>
      </x:c>
      <x:c r="M94" s="301">
        <x:v>0</x:v>
      </x:c>
      <x:c r="N94" s="301">
        <x:v>0</x:v>
      </x:c>
      <x:c r="O94" s="301">
        <x:v>0</x:v>
      </x:c>
      <x:c r="P94" s="301">
        <x:v>0</x:v>
      </x:c>
      <x:c r="Q94" s="301">
        <x:v>0</x:v>
      </x:c>
    </x:row>
    <x:row r="95" spans="2:17" ht="13.5" hidden="1">
      <x:c r="B95" s="29" t="s">
        <x:v>1260</x:v>
      </x:c>
      <x:c r="C95" s="29" t="s">
        <x:v>1261</x:v>
      </x:c>
      <x:c r="D95" s="292">
        <x:v>30112160.579741731</x:v>
      </x:c>
      <x:c r="E95" s="337"/>
      <x:c r="F95" s="293">
        <x:v>1725450.4497402147</x:v>
      </x:c>
      <x:c r="G95" s="293">
        <x:v>2471184.0933089191</x:v>
      </x:c>
      <x:c r="H95" s="293">
        <x:v>3156469.1116466336</x:v>
      </x:c>
      <x:c r="I95" s="293">
        <x:v>2479740.349633398</x:v>
      </x:c>
      <x:c r="J95" s="293">
        <x:v>2886945.5064461026</x:v>
      </x:c>
      <x:c r="K95" s="293">
        <x:v>3540487.6927335281</x:v>
      </x:c>
      <x:c r="L95" s="293">
        <x:v>1480930.8354762623</x:v>
      </x:c>
      <x:c r="M95" s="293">
        <x:v>2035098.7562014018</x:v>
      </x:c>
      <x:c r="N95" s="293">
        <x:v>4068384.2526095789</x:v>
      </x:c>
      <x:c r="O95" s="293">
        <x:v>754730.96775663109</x:v>
      </x:c>
      <x:c r="P95" s="293">
        <x:v>2882355.615621801</x:v>
      </x:c>
      <x:c r="Q95" s="293">
        <x:v>2630382.9485672559</x:v>
      </x:c>
    </x:row>
    <x:row r="96" spans="2:17" ht="16.5" hidden="1">
      <x:c r="B96" s="290" t="s">
        <x:v>267</x:v>
      </x:c>
      <x:c r="C96" s="291" t="s">
        <x:v>268</x:v>
      </x:c>
      <x:c r="D96" s="292">
        <x:v>120448642.31896693</x:v>
      </x:c>
      <x:c r="E96" s="293"/>
      <x:c r="F96" s="293">
        <x:v>6901801.798960858</x:v>
      </x:c>
      <x:c r="G96" s="293">
        <x:v>9884736.3732356746</x:v>
      </x:c>
      <x:c r="H96" s="293">
        <x:v>12625876.446586534</x:v>
      </x:c>
      <x:c r="I96" s="293">
        <x:v>9918961.398533592</x:v>
      </x:c>
      <x:c r="J96" s="293">
        <x:v>11547782.025784407</x:v>
      </x:c>
      <x:c r="K96" s="293">
        <x:v>14161950.770934112</x:v>
      </x:c>
      <x:c r="L96" s="293">
        <x:v>5923723.3419050481</x:v>
      </x:c>
      <x:c r="M96" s="293">
        <x:v>8140395.0248056073</x:v>
      </x:c>
      <x:c r="N96" s="293">
        <x:v>16273537.010438316</x:v>
      </x:c>
      <x:c r="O96" s="293">
        <x:v>3018923.8710265243</x:v>
      </x:c>
      <x:c r="P96" s="293">
        <x:v>11529422.462487202</x:v>
      </x:c>
      <x:c r="Q96" s="293">
        <x:v>10521531.794269022</x:v>
      </x:c>
    </x:row>
    <x:row r="97" spans="2:17" ht="17.25" hidden="1" thickBot="1">
      <x:c r="B97" s="332" t="s">
        <x:v>269</x:v>
      </x:c>
      <x:c r="C97" s="333" t="s">
        <x:v>270</x:v>
      </x:c>
      <x:c r="D97" s="338">
        <x:v>0.10128869850803912</x:v>
      </x:c>
      <x:c r="E97" s="339"/>
      <x:c r="F97" s="339">
        <x:v>9.5050210132221355E-2</x:v>
      </x:c>
      <x:c r="G97" s="339">
        <x:v>0.1015624218474374</x:v>
      </x:c>
      <x:c r="H97" s="339">
        <x:v>0.10616826850969092</x:v>
      </x:c>
      <x:c r="I97" s="339">
        <x:v>0.11142076179302124</x:v>
      </x:c>
      <x:c r="J97" s="339">
        <x:v>0.1147558796249151</x:v>
      </x:c>
      <x:c r="K97" s="339">
        <x:v>0.11092257664242348</x:v>
      </x:c>
      <x:c r="L97" s="339">
        <x:v>7.259808130731886E-2</x:v>
      </x:c>
      <x:c r="M97" s="339">
        <x:v>9.6172687516211747E-2</x:v>
      </x:c>
      <x:c r="N97" s="339">
        <x:v>0.11994148128503254</x:v>
      </x:c>
      <x:c r="O97" s="339">
        <x:v>3.4736129508456871E-2</x:v>
      </x:c>
      <x:c r="P97" s="339">
        <x:v>0.11877132782689732</x:v>
      </x:c>
      <x:c r="Q97" s="339">
        <x:v>0.10838845623397038</x:v>
      </x:c>
    </x:row>
  </x:sheetData>
  <x:phoneticPr fontId="5" type="noConversion"/>
  <x:pageMargins left="0.7" right="0.7" top="0.75" bottom="0.75" header="0.3" footer="0.3"/>
  <x:pageSetup paperSize="9" orientation="portrait" r:id="rId1"/>
</x:worksheet>
</file>

<file path=xl/worksheets/sheet1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7084FA-FF14-409C-AB5D-E7652D12F0FA}" mc:Ignorable="x14ac xr xr2 xr3">
  <x:dimension ref="B2:M56"/>
  <x:sheetViews>
    <x:sheetView workbookViewId="0">
      <x:pane xSplit="2" ySplit="13" topLeftCell="C16" activePane="bottomRight" state="frozen"/>
      <x:selection pane="topRight" activeCell="C1" sqref="C1"/>
      <x:selection pane="bottomLeft" activeCell="A15" sqref="A15"/>
      <x:selection pane="bottomRight" activeCell="E23" sqref="E23"/>
    </x:sheetView>
  </x:sheetViews>
  <x:sheetFormatPr defaultRowHeight="16.5" outlineLevelCol="1"/>
  <x:cols>
    <x:col min="1" max="1" width="2.125" customWidth="1"/>
    <x:col min="2" max="2" width="6.75" customWidth="1"/>
    <x:col min="3" max="3" width="11.375" style="57" customWidth="1"/>
    <x:col min="4" max="4" width="20" customWidth="1"/>
    <x:col min="5" max="5" width="20.375" customWidth="1"/>
    <x:col min="6" max="6" width="29.25" style="91" customWidth="1"/>
    <x:col min="7" max="7" width="19.25" style="57" customWidth="1"/>
    <x:col min="8" max="9" width="19.25" style="57" hidden="1" customWidth="1" outlineLevel="1"/>
    <x:col min="10" max="10" width="17.875" customWidth="1" collapsed="1"/>
    <x:col min="11" max="11" width="18.375" customWidth="1"/>
  </x:cols>
  <x:sheetData>
    <x:row r="2" spans="2:13" s="501" customFormat="1" ht="20.25">
      <x:c r="B2" s="499" t="s">
        <x:v>1615</x:v>
      </x:c>
      <x:c r="C2" s="500"/>
      <x:c r="F2" s="502"/>
      <x:c r="G2" s="500"/>
      <x:c r="H2" s="500"/>
      <x:c r="I2" s="500"/>
      <x:c r="M2" s="501" t="s">
        <x:v>1732</x:v>
      </x:c>
    </x:row>
    <x:row r="4" spans="2:13">
      <x:c r="B4" s="503" t="s">
        <x:v>1613</x:v>
      </x:c>
    </x:row>
    <x:row r="5" spans="2:13">
      <x:c r="B5" s="97"/>
      <x:c r="C5" s="498" t="s">
        <x:v>1600</x:v>
      </x:c>
      <x:c r="D5" s="2" t="s">
        <x:v>1601</x:v>
      </x:c>
      <x:c r="E5" s="2"/>
    </x:row>
    <x:row r="6" spans="2:13">
      <x:c r="C6" s="497">
        <x:v>1</x:v>
      </x:c>
      <x:c r="D6" s="3" t="s">
        <x:v>1602</x:v>
      </x:c>
      <x:c r="E6" s="3"/>
    </x:row>
    <x:row r="7" spans="2:13">
      <x:c r="C7" s="497">
        <x:v>2</x:v>
      </x:c>
      <x:c r="D7" s="3" t="s">
        <x:v>1603</x:v>
      </x:c>
      <x:c r="E7" s="3"/>
      <x:c r="F7" s="60"/>
    </x:row>
    <x:row r="8" spans="2:13">
      <x:c r="C8" s="497">
        <x:v>3</x:v>
      </x:c>
      <x:c r="D8" s="3" t="s">
        <x:v>1606</x:v>
      </x:c>
      <x:c r="E8" s="3"/>
      <x:c r="F8" s="60"/>
    </x:row>
    <x:row r="9" spans="2:13">
      <x:c r="D9" s="60"/>
      <x:c r="E9" s="60"/>
      <x:c r="F9" s="60"/>
    </x:row>
    <x:row r="10" spans="2:13">
      <x:c r="B10" s="503" t="s">
        <x:v>1614</x:v>
      </x:c>
      <x:c r="D10" s="60"/>
      <x:c r="E10" s="60"/>
      <x:c r="F10" s="60"/>
    </x:row>
    <x:row r="11" spans="2:13">
      <x:c r="B11" s="88"/>
      <x:c r="C11" s="495" t="s">
        <x:v>1611</x:v>
      </x:c>
      <x:c r="D11" s="495" t="s">
        <x:v>1611</x:v>
      </x:c>
      <x:c r="E11" s="495" t="s">
        <x:v>1611</x:v>
      </x:c>
      <x:c r="F11" s="495" t="s">
        <x:v>1611</x:v>
      </x:c>
      <x:c r="G11" s="495" t="s">
        <x:v>1611</x:v>
      </x:c>
      <x:c r="H11" s="495"/>
      <x:c r="I11" s="495"/>
      <x:c r="J11" s="495" t="s">
        <x:v>289</x:v>
      </x:c>
      <x:c r="K11" s="495" t="s">
        <x:v>289</x:v>
      </x:c>
    </x:row>
    <x:row r="12" spans="2:13" ht="17.25" thickBot="1">
      <x:c r="B12" s="219"/>
      <x:c r="C12" s="224"/>
      <x:c r="D12" s="489" t="s">
        <x:v>1607</x:v>
      </x:c>
      <x:c r="E12" s="479"/>
      <x:c r="F12" s="491"/>
      <x:c r="G12" s="224"/>
      <x:c r="H12" s="224"/>
      <x:c r="I12" s="224"/>
      <x:c r="J12" s="220"/>
      <x:c r="K12" s="220"/>
    </x:row>
    <x:row r="13" spans="2:13" ht="17.25" thickBot="1">
      <x:c r="B13" s="512" t="s">
        <x:v>120</x:v>
      </x:c>
      <x:c r="C13" s="513" t="s">
        <x:v>1600</x:v>
      </x:c>
      <x:c r="D13" s="514" t="s">
        <x:v>1604</x:v>
      </x:c>
      <x:c r="E13" s="514" t="s">
        <x:v>1605</x:v>
      </x:c>
      <x:c r="F13" s="514" t="s">
        <x:v>7</x:v>
      </x:c>
      <x:c r="G13" s="513" t="s">
        <x:v>108</x:v>
      </x:c>
      <x:c r="H13" s="513" t="s">
        <x:v>1612</x:v>
      </x:c>
      <x:c r="I13" s="513" t="s">
        <x:v>284</x:v>
      </x:c>
      <x:c r="J13" s="515" t="s">
        <x:v>1608</x:v>
      </x:c>
      <x:c r="K13" s="515" t="s">
        <x:v>1609</x:v>
      </x:c>
    </x:row>
    <x:row r="14" spans="2:13" ht="17.25" thickTop="1">
      <x:c r="B14" s="490"/>
      <x:c r="C14" s="504"/>
      <x:c r="D14" s="505"/>
      <x:c r="E14" s="505"/>
      <x:c r="F14" s="505"/>
      <x:c r="G14" s="506"/>
      <x:c r="H14" s="494"/>
      <x:c r="I14" s="494"/>
      <x:c r="J14" s="511">
        <x:f>SUMIFS('★Merchandise ledger_Low'!$N:$N,'★Merchandise ledger_Low'!$C:$C,$B14,'★Merchandise ledger_Low'!$D:$D,$D14)*$G14</x:f>
        <x:v>0</x:v>
      </x:c>
      <x:c r="K14" s="511">
        <x:f>IF(C14=2,0,SUMIFS('★Merchandise ledger_Low'!$N:$N,'★Merchandise ledger_Low'!$C:$C,$B14,'★Merchandise ledger_Low'!$D:$D,$E14)*$G14)</x:f>
        <x:v>0</x:v>
      </x:c>
      <x:c r="L14" s="166"/>
    </x:row>
    <x:row r="15" spans="2:13">
      <x:c r="B15" s="490"/>
      <x:c r="C15" s="504"/>
      <x:c r="D15" s="505"/>
      <x:c r="E15" s="507"/>
      <x:c r="F15" s="505"/>
      <x:c r="G15" s="506"/>
      <x:c r="H15" s="494"/>
      <x:c r="I15" s="494"/>
      <x:c r="J15" s="511">
        <x:f>SUMIFS('★Merchandise ledger_Low'!$N:$N,'★Merchandise ledger_Low'!$C:$C,$B15,'★Merchandise ledger_Low'!$D:$D,$D15)*$G15</x:f>
        <x:v>0</x:v>
      </x:c>
      <x:c r="K15" s="511">
        <x:f>IF(C15=2,0,SUMIFS('★Merchandise ledger_Low'!$N:$N,'★Merchandise ledger_Low'!$C:$C,$B15,'★Merchandise ledger_Low'!$D:$D,$E15)*$G15)</x:f>
        <x:v>0</x:v>
      </x:c>
    </x:row>
    <x:row r="16" spans="2:13">
      <x:c r="B16" s="490"/>
      <x:c r="C16" s="504"/>
      <x:c r="D16" s="505"/>
      <x:c r="E16" s="507"/>
      <x:c r="F16" s="507"/>
      <x:c r="G16" s="506"/>
      <x:c r="H16" s="494"/>
      <x:c r="I16" s="494"/>
      <x:c r="J16" s="511">
        <x:f>SUMIFS('★Merchandise ledger_Low'!$N:$N,'★Merchandise ledger_Low'!$C:$C,$B16,'★Merchandise ledger_Low'!$D:$D,$D16)*$G16</x:f>
        <x:v>0</x:v>
      </x:c>
      <x:c r="K16" s="511">
        <x:f>IF(C16=2,0,SUMIFS('★Merchandise ledger_Low'!$N:$N,'★Merchandise ledger_Low'!$C:$C,$B16,'★Merchandise ledger_Low'!$D:$D,$E16)*$G16)</x:f>
        <x:v>0</x:v>
      </x:c>
    </x:row>
    <x:row r="17" spans="2:11">
      <x:c r="B17" s="490"/>
      <x:c r="C17" s="504"/>
      <x:c r="D17" s="505"/>
      <x:c r="E17" s="507"/>
      <x:c r="F17" s="507"/>
      <x:c r="G17" s="506"/>
      <x:c r="H17" s="494"/>
      <x:c r="I17" s="494"/>
      <x:c r="J17" s="511">
        <x:f>SUMIFS('★Merchandise ledger_Low'!$N:$N,'★Merchandise ledger_Low'!$C:$C,$B17,'★Merchandise ledger_Low'!$D:$D,$D17)*$G17</x:f>
        <x:v>0</x:v>
      </x:c>
      <x:c r="K17" s="511">
        <x:f>IF(C17=2,0,SUMIFS('★Merchandise ledger_Low'!$N:$N,'★Merchandise ledger_Low'!$C:$C,$B17,'★Merchandise ledger_Low'!$D:$D,$E17)*$G17)</x:f>
        <x:v>0</x:v>
      </x:c>
    </x:row>
    <x:row r="18" spans="2:11">
      <x:c r="B18" s="490"/>
      <x:c r="C18" s="504"/>
      <x:c r="D18" s="505"/>
      <x:c r="E18" s="507"/>
      <x:c r="F18" s="508"/>
      <x:c r="G18" s="506"/>
      <x:c r="H18" s="494"/>
      <x:c r="I18" s="494"/>
      <x:c r="J18" s="511">
        <x:f>SUMIFS('★Merchandise ledger_Low'!$N:$N,'★Merchandise ledger_Low'!$C:$C,$B18,'★Merchandise ledger_Low'!$D:$D,$D18)*$G18</x:f>
        <x:v>0</x:v>
      </x:c>
      <x:c r="K18" s="511">
        <x:f>IF(C18=2,0,SUMIFS('★Merchandise ledger_Low'!$N:$N,'★Merchandise ledger_Low'!$C:$C,$B18,'★Merchandise ledger_Low'!$D:$D,$E18)*$G18)</x:f>
        <x:v>0</x:v>
      </x:c>
    </x:row>
    <x:row r="19" spans="2:11">
      <x:c r="B19" s="490"/>
      <x:c r="C19" s="504"/>
      <x:c r="D19" s="505"/>
      <x:c r="E19" s="507"/>
      <x:c r="F19" s="507"/>
      <x:c r="G19" s="506"/>
      <x:c r="H19" s="494"/>
      <x:c r="I19" s="494"/>
      <x:c r="J19" s="511">
        <x:f>SUMIFS('★Merchandise ledger_Low'!$N:$N,'★Merchandise ledger_Low'!$C:$C,$B19,'★Merchandise ledger_Low'!$D:$D,$D19)*$G19</x:f>
        <x:v>0</x:v>
      </x:c>
      <x:c r="K19" s="511">
        <x:f>IF(C19=2,0,SUMIFS('★Merchandise ledger_Low'!$N:$N,'★Merchandise ledger_Low'!$C:$C,$B19,'★Merchandise ledger_Low'!$D:$D,$E19)*$G19)</x:f>
        <x:v>0</x:v>
      </x:c>
    </x:row>
    <x:row r="20" spans="2:11">
      <x:c r="B20" s="490"/>
      <x:c r="C20" s="504"/>
      <x:c r="D20" s="505"/>
      <x:c r="E20" s="507"/>
      <x:c r="F20" s="507"/>
      <x:c r="G20" s="506"/>
      <x:c r="H20" s="494"/>
      <x:c r="I20" s="494"/>
      <x:c r="J20" s="511">
        <x:f>SUMIFS('★Merchandise ledger_Low'!$N:$N,'★Merchandise ledger_Low'!$C:$C,$B20,'★Merchandise ledger_Low'!$D:$D,$D20)*$G20</x:f>
        <x:v>0</x:v>
      </x:c>
      <x:c r="K20" s="511">
        <x:f>IF(C20=2,0,SUMIFS('★Merchandise ledger_Low'!$N:$N,'★Merchandise ledger_Low'!$C:$C,$B20,'★Merchandise ledger_Low'!$D:$D,$E20)*$G20)</x:f>
        <x:v>0</x:v>
      </x:c>
    </x:row>
    <x:row r="21" spans="2:11">
      <x:c r="B21" s="490"/>
      <x:c r="C21" s="504"/>
      <x:c r="D21" s="505"/>
      <x:c r="E21" s="507"/>
      <x:c r="F21" s="507"/>
      <x:c r="G21" s="506"/>
      <x:c r="H21" s="494"/>
      <x:c r="I21" s="494"/>
      <x:c r="J21" s="511">
        <x:f>SUMIFS('★Merchandise ledger_Low'!$N:$N,'★Merchandise ledger_Low'!$C:$C,$B21,'★Merchandise ledger_Low'!$D:$D,$D21)*$G21</x:f>
        <x:v>0</x:v>
      </x:c>
      <x:c r="K21" s="511">
        <x:f>IF(C21=2,0,SUMIFS('★Merchandise ledger_Low'!$N:$N,'★Merchandise ledger_Low'!$C:$C,$B21,'★Merchandise ledger_Low'!$D:$D,$E21)*$G21)</x:f>
        <x:v>0</x:v>
      </x:c>
    </x:row>
    <x:row r="22" spans="2:11">
      <x:c r="B22" s="490"/>
      <x:c r="C22" s="504"/>
      <x:c r="D22" s="505"/>
      <x:c r="E22" s="507"/>
      <x:c r="F22" s="507"/>
      <x:c r="G22" s="506"/>
      <x:c r="H22" s="494"/>
      <x:c r="I22" s="494"/>
      <x:c r="J22" s="511">
        <x:f>SUMIFS('★Merchandise ledger_Low'!$N:$N,'★Merchandise ledger_Low'!$C:$C,$B22,'★Merchandise ledger_Low'!$D:$D,$D22)*$G22</x:f>
        <x:v>0</x:v>
      </x:c>
      <x:c r="K22" s="511">
        <x:f>IF(C22=2,0,SUMIFS('★Merchandise ledger_Low'!$N:$N,'★Merchandise ledger_Low'!$C:$C,$B22,'★Merchandise ledger_Low'!$D:$D,$E22)*$G22)</x:f>
        <x:v>0</x:v>
      </x:c>
    </x:row>
    <x:row r="23" spans="2:11">
      <x:c r="B23" s="490"/>
      <x:c r="C23" s="504"/>
      <x:c r="D23" s="505"/>
      <x:c r="E23" s="507"/>
      <x:c r="F23" s="507"/>
      <x:c r="G23" s="506"/>
      <x:c r="H23" s="494"/>
      <x:c r="I23" s="494"/>
      <x:c r="J23" s="511">
        <x:f>SUMIFS('★Merchandise ledger_Low'!$N:$N,'★Merchandise ledger_Low'!$C:$C,$B23,'★Merchandise ledger_Low'!$D:$D,$D23)*$G23</x:f>
        <x:v>0</x:v>
      </x:c>
      <x:c r="K23" s="511">
        <x:f>IF(C23=2,0,SUMIFS('★Merchandise ledger_Low'!$N:$N,'★Merchandise ledger_Low'!$C:$C,$B23,'★Merchandise ledger_Low'!$D:$D,$E23)*$G23)</x:f>
        <x:v>0</x:v>
      </x:c>
    </x:row>
    <x:row r="24" spans="2:11">
      <x:c r="B24" s="490"/>
      <x:c r="C24" s="504"/>
      <x:c r="D24" s="505"/>
      <x:c r="E24" s="507"/>
      <x:c r="F24" s="507"/>
      <x:c r="G24" s="506"/>
      <x:c r="H24" s="494"/>
      <x:c r="I24" s="494"/>
      <x:c r="J24" s="511">
        <x:f>SUMIFS('★Merchandise ledger_Low'!$N:$N,'★Merchandise ledger_Low'!$C:$C,$B24,'★Merchandise ledger_Low'!$D:$D,$D24)*$G24</x:f>
        <x:v>0</x:v>
      </x:c>
      <x:c r="K24" s="511">
        <x:f>IF(C24=2,0,SUMIFS('★Merchandise ledger_Low'!$N:$N,'★Merchandise ledger_Low'!$C:$C,$B24,'★Merchandise ledger_Low'!$D:$D,$E24)*$G24)</x:f>
        <x:v>0</x:v>
      </x:c>
    </x:row>
    <x:row r="25" spans="2:11">
      <x:c r="B25" s="490"/>
      <x:c r="C25" s="504"/>
      <x:c r="D25" s="505"/>
      <x:c r="E25" s="507"/>
      <x:c r="F25" s="507"/>
      <x:c r="G25" s="506"/>
      <x:c r="H25" s="494"/>
      <x:c r="I25" s="494"/>
      <x:c r="J25" s="511">
        <x:f>SUMIFS('★Merchandise ledger_Low'!$N:$N,'★Merchandise ledger_Low'!$C:$C,$B25,'★Merchandise ledger_Low'!$D:$D,$D25)*$G25</x:f>
        <x:v>0</x:v>
      </x:c>
      <x:c r="K25" s="511">
        <x:f>IF(C25=2,0,SUMIFS('★Merchandise ledger_Low'!$N:$N,'★Merchandise ledger_Low'!$C:$C,$B25,'★Merchandise ledger_Low'!$D:$D,$E25)*$G25)</x:f>
        <x:v>0</x:v>
      </x:c>
    </x:row>
    <x:row r="26" spans="2:11">
      <x:c r="B26" s="490"/>
      <x:c r="C26" s="504"/>
      <x:c r="D26" s="505"/>
      <x:c r="E26" s="507"/>
      <x:c r="F26" s="507"/>
      <x:c r="G26" s="506"/>
      <x:c r="H26" s="494"/>
      <x:c r="I26" s="494"/>
      <x:c r="J26" s="511">
        <x:f>SUMIFS('★Merchandise ledger_Low'!$N:$N,'★Merchandise ledger_Low'!$C:$C,$B26,'★Merchandise ledger_Low'!$D:$D,$D26)*$G26</x:f>
        <x:v>0</x:v>
      </x:c>
      <x:c r="K26" s="511">
        <x:f>IF(C26=2,0,SUMIFS('★Merchandise ledger_Low'!$N:$N,'★Merchandise ledger_Low'!$C:$C,$B26,'★Merchandise ledger_Low'!$D:$D,$E26)*$G26)</x:f>
        <x:v>0</x:v>
      </x:c>
    </x:row>
    <x:row r="27" spans="2:11">
      <x:c r="B27" s="490"/>
      <x:c r="C27" s="504"/>
      <x:c r="D27" s="505"/>
      <x:c r="E27" s="507"/>
      <x:c r="F27" s="507"/>
      <x:c r="G27" s="506"/>
      <x:c r="H27" s="494"/>
      <x:c r="I27" s="494"/>
      <x:c r="J27" s="511">
        <x:f>SUMIFS('★Merchandise ledger_Low'!$N:$N,'★Merchandise ledger_Low'!$C:$C,$B27,'★Merchandise ledger_Low'!$D:$D,$D27)*$G27</x:f>
        <x:v>0</x:v>
      </x:c>
      <x:c r="K27" s="511">
        <x:f>IF(C27=2,0,SUMIFS('★Merchandise ledger_Low'!$N:$N,'★Merchandise ledger_Low'!$C:$C,$B27,'★Merchandise ledger_Low'!$D:$D,$E27)*$G27)</x:f>
        <x:v>0</x:v>
      </x:c>
    </x:row>
    <x:row r="28" spans="2:11">
      <x:c r="B28" s="490"/>
      <x:c r="C28" s="504"/>
      <x:c r="D28" s="505"/>
      <x:c r="E28" s="507"/>
      <x:c r="F28" s="507"/>
      <x:c r="G28" s="506"/>
      <x:c r="H28" s="494"/>
      <x:c r="I28" s="494"/>
      <x:c r="J28" s="511">
        <x:f>SUMIFS('★Merchandise ledger_Low'!$N:$N,'★Merchandise ledger_Low'!$C:$C,$B28,'★Merchandise ledger_Low'!$D:$D,$D28)*$G28</x:f>
        <x:v>0</x:v>
      </x:c>
      <x:c r="K28" s="511">
        <x:f>IF(C28=2,0,SUMIFS('★Merchandise ledger_Low'!$N:$N,'★Merchandise ledger_Low'!$C:$C,$B28,'★Merchandise ledger_Low'!$D:$D,$E28)*$G28)</x:f>
        <x:v>0</x:v>
      </x:c>
    </x:row>
    <x:row r="29" spans="2:11">
      <x:c r="B29" s="490"/>
      <x:c r="C29" s="504"/>
      <x:c r="D29" s="505"/>
      <x:c r="E29" s="509"/>
      <x:c r="F29" s="507"/>
      <x:c r="G29" s="506"/>
      <x:c r="H29" s="494"/>
      <x:c r="I29" s="494"/>
      <x:c r="J29" s="511">
        <x:f>SUMIFS('★Merchandise ledger_Low'!$N:$N,'★Merchandise ledger_Low'!$C:$C,$B29,'★Merchandise ledger_Low'!$D:$D,$D29)*$G29</x:f>
        <x:v>0</x:v>
      </x:c>
      <x:c r="K29" s="511">
        <x:f>IF(C29=2,0,SUMIFS('★Merchandise ledger_Low'!$N:$N,'★Merchandise ledger_Low'!$C:$C,$B29,'★Merchandise ledger_Low'!$D:$D,$E29)*$G29)</x:f>
        <x:v>0</x:v>
      </x:c>
    </x:row>
    <x:row r="30" spans="2:11">
      <x:c r="B30" s="490"/>
      <x:c r="C30" s="504"/>
      <x:c r="D30" s="505"/>
      <x:c r="E30" s="509"/>
      <x:c r="F30" s="507"/>
      <x:c r="G30" s="506"/>
      <x:c r="H30" s="494"/>
      <x:c r="I30" s="494"/>
      <x:c r="J30" s="511">
        <x:f>SUMIFS('★Merchandise ledger_Low'!$N:$N,'★Merchandise ledger_Low'!$C:$C,$B30,'★Merchandise ledger_Low'!$D:$D,$D30)*$G30</x:f>
        <x:v>0</x:v>
      </x:c>
      <x:c r="K30" s="511">
        <x:f>IF(C30=2,0,SUMIFS('★Merchandise ledger_Low'!$N:$N,'★Merchandise ledger_Low'!$C:$C,$B30,'★Merchandise ledger_Low'!$D:$D,$E30)*$G30)</x:f>
        <x:v>0</x:v>
      </x:c>
    </x:row>
    <x:row r="31" spans="2:11">
      <x:c r="B31" s="490"/>
      <x:c r="C31" s="504"/>
      <x:c r="D31" s="505"/>
      <x:c r="E31" s="509"/>
      <x:c r="F31" s="507"/>
      <x:c r="G31" s="506"/>
      <x:c r="H31" s="494"/>
      <x:c r="I31" s="494"/>
      <x:c r="J31" s="511">
        <x:f>SUMIFS('★Merchandise ledger_Low'!$N:$N,'★Merchandise ledger_Low'!$C:$C,$B31,'★Merchandise ledger_Low'!$D:$D,$D31)*$G31</x:f>
        <x:v>0</x:v>
      </x:c>
      <x:c r="K31" s="511">
        <x:f>IF(C31=2,0,SUMIFS('★Merchandise ledger_Low'!$N:$N,'★Merchandise ledger_Low'!$C:$C,$B31,'★Merchandise ledger_Low'!$D:$D,$E31)*$G31)</x:f>
        <x:v>0</x:v>
      </x:c>
    </x:row>
    <x:row r="32" spans="2:11">
      <x:c r="B32" s="490"/>
      <x:c r="C32" s="504"/>
      <x:c r="D32" s="505"/>
      <x:c r="E32" s="509"/>
      <x:c r="F32" s="507"/>
      <x:c r="G32" s="506"/>
      <x:c r="H32" s="494"/>
      <x:c r="I32" s="494"/>
      <x:c r="J32" s="511">
        <x:f>SUMIFS('★Merchandise ledger_Low'!$N:$N,'★Merchandise ledger_Low'!$C:$C,$B32,'★Merchandise ledger_Low'!$D:$D,$D32)*$G32</x:f>
        <x:v>0</x:v>
      </x:c>
      <x:c r="K32" s="511">
        <x:f>IF(C32=2,0,SUMIFS('★Merchandise ledger_Low'!$N:$N,'★Merchandise ledger_Low'!$C:$C,$B32,'★Merchandise ledger_Low'!$D:$D,$E32)*$G32)</x:f>
        <x:v>0</x:v>
      </x:c>
    </x:row>
    <x:row r="33" spans="2:11">
      <x:c r="B33" s="490"/>
      <x:c r="C33" s="504"/>
      <x:c r="D33" s="505"/>
      <x:c r="E33" s="509"/>
      <x:c r="F33" s="507"/>
      <x:c r="G33" s="506"/>
      <x:c r="H33" s="494"/>
      <x:c r="I33" s="494"/>
      <x:c r="J33" s="511">
        <x:f>SUMIFS('★Merchandise ledger_Low'!$N:$N,'★Merchandise ledger_Low'!$C:$C,$B33,'★Merchandise ledger_Low'!$D:$D,$D33)*$G33</x:f>
        <x:v>0</x:v>
      </x:c>
      <x:c r="K33" s="511">
        <x:f>IF(C33=2,0,SUMIFS('★Merchandise ledger_Low'!$N:$N,'★Merchandise ledger_Low'!$C:$C,$B33,'★Merchandise ledger_Low'!$D:$D,$E33)*$G33)</x:f>
        <x:v>0</x:v>
      </x:c>
    </x:row>
    <x:row r="34" spans="2:11">
      <x:c r="B34" s="490"/>
      <x:c r="C34" s="504"/>
      <x:c r="D34" s="505"/>
      <x:c r="E34" s="509"/>
      <x:c r="F34" s="507"/>
      <x:c r="G34" s="506"/>
      <x:c r="H34" s="494"/>
      <x:c r="I34" s="494"/>
      <x:c r="J34" s="511">
        <x:f>SUMIFS('★Merchandise ledger_Low'!$N:$N,'★Merchandise ledger_Low'!$C:$C,$B34,'★Merchandise ledger_Low'!$D:$D,$D34)*$G34</x:f>
        <x:v>0</x:v>
      </x:c>
      <x:c r="K34" s="511">
        <x:f>IF(C34=2,0,SUMIFS('★Merchandise ledger_Low'!$N:$N,'★Merchandise ledger_Low'!$C:$C,$B34,'★Merchandise ledger_Low'!$D:$D,$E34)*$G34)</x:f>
        <x:v>0</x:v>
      </x:c>
    </x:row>
    <x:row r="35" spans="2:11">
      <x:c r="B35" s="490"/>
      <x:c r="C35" s="504"/>
      <x:c r="D35" s="505"/>
      <x:c r="E35" s="509"/>
      <x:c r="F35" s="507"/>
      <x:c r="G35" s="506"/>
      <x:c r="H35" s="494"/>
      <x:c r="I35" s="494"/>
      <x:c r="J35" s="511">
        <x:f>SUMIFS('★Merchandise ledger_Low'!$N:$N,'★Merchandise ledger_Low'!$C:$C,$B35,'★Merchandise ledger_Low'!$D:$D,$D35)*$G35</x:f>
        <x:v>0</x:v>
      </x:c>
      <x:c r="K35" s="511">
        <x:f>IF(C35=2,0,SUMIFS('★Merchandise ledger_Low'!$N:$N,'★Merchandise ledger_Low'!$C:$C,$B35,'★Merchandise ledger_Low'!$D:$D,$E35)*$G35)</x:f>
        <x:v>0</x:v>
      </x:c>
    </x:row>
    <x:row r="36" spans="2:11">
      <x:c r="B36" s="490"/>
      <x:c r="C36" s="504"/>
      <x:c r="D36" s="505"/>
      <x:c r="E36" s="507"/>
      <x:c r="F36" s="507"/>
      <x:c r="G36" s="506"/>
      <x:c r="H36" s="494"/>
      <x:c r="I36" s="494"/>
      <x:c r="J36" s="511">
        <x:f>SUMIFS('★Merchandise ledger_Low'!$N:$N,'★Merchandise ledger_Low'!$C:$C,$B36,'★Merchandise ledger_Low'!$D:$D,$D36)*$G36</x:f>
        <x:v>0</x:v>
      </x:c>
      <x:c r="K36" s="511">
        <x:f>IF(C36=2,0,SUMIFS('★Merchandise ledger_Low'!$N:$N,'★Merchandise ledger_Low'!$C:$C,$B36,'★Merchandise ledger_Low'!$D:$D,$E36)*$G36)</x:f>
        <x:v>0</x:v>
      </x:c>
    </x:row>
    <x:row r="37" spans="2:11">
      <x:c r="B37" s="490"/>
      <x:c r="C37" s="504"/>
      <x:c r="D37" s="505"/>
      <x:c r="E37" s="507"/>
      <x:c r="F37" s="507"/>
      <x:c r="G37" s="506"/>
      <x:c r="H37" s="494"/>
      <x:c r="I37" s="494"/>
      <x:c r="J37" s="511">
        <x:f>SUMIFS('★Merchandise ledger_Low'!$N:$N,'★Merchandise ledger_Low'!$C:$C,$B37,'★Merchandise ledger_Low'!$D:$D,$D37)*$G37</x:f>
        <x:v>0</x:v>
      </x:c>
      <x:c r="K37" s="511">
        <x:f>IF(C37=2,0,SUMIFS('★Merchandise ledger_Low'!$N:$N,'★Merchandise ledger_Low'!$C:$C,$B37,'★Merchandise ledger_Low'!$D:$D,$E37)*$G37)</x:f>
        <x:v>0</x:v>
      </x:c>
    </x:row>
    <x:row r="38" spans="2:11">
      <x:c r="B38" s="490"/>
      <x:c r="C38" s="504"/>
      <x:c r="D38" s="505"/>
      <x:c r="E38" s="507"/>
      <x:c r="F38" s="507"/>
      <x:c r="G38" s="506"/>
      <x:c r="H38" s="494"/>
      <x:c r="I38" s="494"/>
      <x:c r="J38" s="511">
        <x:f>SUMIFS('★Merchandise ledger_Low'!$N:$N,'★Merchandise ledger_Low'!$C:$C,$B38,'★Merchandise ledger_Low'!$D:$D,$D38)*$G38</x:f>
        <x:v>0</x:v>
      </x:c>
      <x:c r="K38" s="511">
        <x:f>IF(C38=2,0,SUMIFS('★Merchandise ledger_Low'!$N:$N,'★Merchandise ledger_Low'!$C:$C,$B38,'★Merchandise ledger_Low'!$D:$D,$E38)*$G38)</x:f>
        <x:v>0</x:v>
      </x:c>
    </x:row>
    <x:row r="39" spans="2:11">
      <x:c r="B39" s="490"/>
      <x:c r="C39" s="504"/>
      <x:c r="D39" s="505"/>
      <x:c r="E39" s="507"/>
      <x:c r="F39" s="507"/>
      <x:c r="G39" s="506"/>
      <x:c r="H39" s="494"/>
      <x:c r="I39" s="494"/>
      <x:c r="J39" s="511">
        <x:f>SUMIFS('★Merchandise ledger_Low'!$N:$N,'★Merchandise ledger_Low'!$C:$C,$B39,'★Merchandise ledger_Low'!$D:$D,$D39)*$G39</x:f>
        <x:v>0</x:v>
      </x:c>
      <x:c r="K39" s="511">
        <x:f>IF(C39=2,0,SUMIFS('★Merchandise ledger_Low'!$N:$N,'★Merchandise ledger_Low'!$C:$C,$B39,'★Merchandise ledger_Low'!$D:$D,$E39)*$G39)</x:f>
        <x:v>0</x:v>
      </x:c>
    </x:row>
    <x:row r="40" spans="2:11">
      <x:c r="B40" s="490"/>
      <x:c r="C40" s="504"/>
      <x:c r="D40" s="505"/>
      <x:c r="E40" s="510"/>
      <x:c r="F40" s="507"/>
      <x:c r="G40" s="506"/>
      <x:c r="H40" s="494"/>
      <x:c r="I40" s="494"/>
      <x:c r="J40" s="511">
        <x:f>SUMIFS('★Merchandise ledger_Low'!$N:$N,'★Merchandise ledger_Low'!$C:$C,$B40,'★Merchandise ledger_Low'!$D:$D,$D40)*$G40</x:f>
        <x:v>0</x:v>
      </x:c>
      <x:c r="K40" s="511">
        <x:f>IF(C40=2,0,SUMIFS('★Merchandise ledger_Low'!$N:$N,'★Merchandise ledger_Low'!$C:$C,$B40,'★Merchandise ledger_Low'!$D:$D,$E40)*$G40)</x:f>
        <x:v>0</x:v>
      </x:c>
    </x:row>
    <x:row r="41" spans="2:11">
      <x:c r="B41" s="490"/>
      <x:c r="C41" s="504"/>
      <x:c r="D41" s="505"/>
      <x:c r="E41" s="510"/>
      <x:c r="F41" s="507"/>
      <x:c r="G41" s="506"/>
      <x:c r="H41" s="494"/>
      <x:c r="I41" s="494"/>
      <x:c r="J41" s="511">
        <x:f>SUMIFS('★Merchandise ledger_Low'!$N:$N,'★Merchandise ledger_Low'!$C:$C,$B41,'★Merchandise ledger_Low'!$D:$D,$D41)*$G41</x:f>
        <x:v>0</x:v>
      </x:c>
      <x:c r="K41" s="511">
        <x:f>IF(C41=2,0,SUMIFS('★Merchandise ledger_Low'!$N:$N,'★Merchandise ledger_Low'!$C:$C,$B41,'★Merchandise ledger_Low'!$D:$D,$E41)*$G41)</x:f>
        <x:v>0</x:v>
      </x:c>
    </x:row>
    <x:row r="42" spans="2:11">
      <x:c r="B42" s="490"/>
      <x:c r="C42" s="504"/>
      <x:c r="D42" s="505"/>
      <x:c r="E42" s="510"/>
      <x:c r="F42" s="507"/>
      <x:c r="G42" s="506"/>
      <x:c r="H42" s="494"/>
      <x:c r="I42" s="494"/>
      <x:c r="J42" s="511">
        <x:f>SUMIFS('★Merchandise ledger_Low'!$N:$N,'★Merchandise ledger_Low'!$C:$C,$B42,'★Merchandise ledger_Low'!$D:$D,$D42)*$G42</x:f>
        <x:v>0</x:v>
      </x:c>
      <x:c r="K42" s="511">
        <x:f>IF(C42=2,0,SUMIFS('★Merchandise ledger_Low'!$N:$N,'★Merchandise ledger_Low'!$C:$C,$B42,'★Merchandise ledger_Low'!$D:$D,$E42)*$G42)</x:f>
        <x:v>0</x:v>
      </x:c>
    </x:row>
    <x:row r="43" spans="2:11">
      <x:c r="B43" s="490"/>
      <x:c r="C43" s="504"/>
      <x:c r="D43" s="505"/>
      <x:c r="E43" s="510"/>
      <x:c r="F43" s="510"/>
      <x:c r="G43" s="506"/>
      <x:c r="H43" s="494"/>
      <x:c r="I43" s="494"/>
      <x:c r="J43" s="511">
        <x:f>SUMIFS('★Merchandise ledger_Low'!$N:$N,'★Merchandise ledger_Low'!$C:$C,$B43,'★Merchandise ledger_Low'!$D:$D,$D43)*$G43</x:f>
        <x:v>0</x:v>
      </x:c>
      <x:c r="K43" s="511">
        <x:f>IF(C43=2,0,SUMIFS('★Merchandise ledger_Low'!$N:$N,'★Merchandise ledger_Low'!$C:$C,$B43,'★Merchandise ledger_Low'!$D:$D,$E43)*$G43)</x:f>
        <x:v>0</x:v>
      </x:c>
    </x:row>
    <x:row r="44" spans="2:11">
      <x:c r="B44" s="490"/>
      <x:c r="C44" s="504"/>
      <x:c r="D44" s="505"/>
      <x:c r="E44" s="507"/>
      <x:c r="F44" s="507"/>
      <x:c r="G44" s="506"/>
      <x:c r="H44" s="494"/>
      <x:c r="I44" s="494"/>
      <x:c r="J44" s="511">
        <x:f>SUMIFS('★Merchandise ledger_Low'!$N:$N,'★Merchandise ledger_Low'!$C:$C,$B44,'★Merchandise ledger_Low'!$D:$D,$D44)*$G44</x:f>
        <x:v>0</x:v>
      </x:c>
      <x:c r="K44" s="511">
        <x:f>IF(C44=2,0,SUMIFS('★Merchandise ledger_Low'!$N:$N,'★Merchandise ledger_Low'!$C:$C,$B44,'★Merchandise ledger_Low'!$D:$D,$E44)*$G44)</x:f>
        <x:v>0</x:v>
      </x:c>
    </x:row>
    <x:row r="45" spans="2:11">
      <x:c r="B45" s="490"/>
      <x:c r="C45" s="504"/>
      <x:c r="D45" s="505"/>
      <x:c r="E45" s="510"/>
      <x:c r="F45" s="507"/>
      <x:c r="G45" s="506"/>
      <x:c r="H45" s="494"/>
      <x:c r="I45" s="494"/>
      <x:c r="J45" s="511">
        <x:f>SUMIFS('★Merchandise ledger_Low'!$N:$N,'★Merchandise ledger_Low'!$C:$C,$B45,'★Merchandise ledger_Low'!$D:$D,$D45)*$G45</x:f>
        <x:v>0</x:v>
      </x:c>
      <x:c r="K45" s="511">
        <x:f>IF(C45=2,0,SUMIFS('★Merchandise ledger_Low'!$N:$N,'★Merchandise ledger_Low'!$C:$C,$B45,'★Merchandise ledger_Low'!$D:$D,$E45)*$G45)</x:f>
        <x:v>0</x:v>
      </x:c>
    </x:row>
    <x:row r="46" spans="2:11">
      <x:c r="B46" s="490"/>
      <x:c r="C46" s="504"/>
      <x:c r="D46" s="505"/>
      <x:c r="E46" s="510"/>
      <x:c r="F46" s="507"/>
      <x:c r="G46" s="506"/>
      <x:c r="H46" s="494"/>
      <x:c r="I46" s="494"/>
      <x:c r="J46" s="511">
        <x:f>SUMIFS('★Merchandise ledger_Low'!$N:$N,'★Merchandise ledger_Low'!$C:$C,$B46,'★Merchandise ledger_Low'!$D:$D,$D46)*$G46</x:f>
        <x:v>0</x:v>
      </x:c>
      <x:c r="K46" s="511">
        <x:f>IF(C46=2,0,SUMIFS('★Merchandise ledger_Low'!$N:$N,'★Merchandise ledger_Low'!$C:$C,$B46,'★Merchandise ledger_Low'!$D:$D,$E46)*$G46)</x:f>
        <x:v>0</x:v>
      </x:c>
    </x:row>
    <x:row r="47" spans="2:11">
      <x:c r="B47" s="490"/>
      <x:c r="C47" s="504"/>
      <x:c r="D47" s="505"/>
      <x:c r="E47" s="521"/>
      <x:c r="F47" s="507"/>
      <x:c r="G47" s="506"/>
      <x:c r="H47" s="494"/>
      <x:c r="I47" s="494"/>
      <x:c r="J47" s="511">
        <x:f>SUMIFS('★Merchandise ledger_Low'!$N:$N,'★Merchandise ledger_Low'!$C:$C,$B47,'★Merchandise ledger_Low'!$D:$D,$D47)*$G47</x:f>
        <x:v>0</x:v>
      </x:c>
      <x:c r="K47" s="511">
        <x:f>IF(C47=2,0,SUMIFS('★Merchandise ledger_Low'!$N:$N,'★Merchandise ledger_Low'!$C:$C,$B47,'★Merchandise ledger_Low'!$D:$D,$E47)*$G47)</x:f>
        <x:v>0</x:v>
      </x:c>
    </x:row>
    <x:row r="48" spans="2:11">
      <x:c r="B48" s="490"/>
      <x:c r="C48" s="504"/>
      <x:c r="D48" s="505"/>
      <x:c r="E48" s="507"/>
      <x:c r="F48" s="507"/>
      <x:c r="G48" s="506"/>
      <x:c r="H48" s="494"/>
      <x:c r="I48" s="494"/>
      <x:c r="J48" s="511">
        <x:f>SUMIFS('★Merchandise ledger_Low'!$N:$N,'★Merchandise ledger_Low'!$C:$C,$B48,'★Merchandise ledger_Low'!$D:$D,$D48)*$G48</x:f>
        <x:v>0</x:v>
      </x:c>
      <x:c r="K48" s="511">
        <x:f>IF(C48=2,0,SUMIFS('★Merchandise ledger_Low'!$N:$N,'★Merchandise ledger_Low'!$C:$C,$B48,'★Merchandise ledger_Low'!$D:$D,$E48)*$G48)</x:f>
        <x:v>0</x:v>
      </x:c>
    </x:row>
    <x:row r="49" spans="2:11">
      <x:c r="B49" s="490"/>
      <x:c r="C49" s="504"/>
      <x:c r="D49" s="505"/>
      <x:c r="E49" s="510"/>
      <x:c r="F49" s="507"/>
      <x:c r="G49" s="506"/>
      <x:c r="H49" s="494"/>
      <x:c r="I49" s="494"/>
      <x:c r="J49" s="511">
        <x:f>SUMIFS('★Merchandise ledger_Low'!$N:$N,'★Merchandise ledger_Low'!$C:$C,$B49,'★Merchandise ledger_Low'!$D:$D,$D49)*$G49</x:f>
        <x:v>0</x:v>
      </x:c>
      <x:c r="K49" s="511">
        <x:f>IF(C49=2,0,SUMIFS('★Merchandise ledger_Low'!$N:$N,'★Merchandise ledger_Low'!$C:$C,$B49,'★Merchandise ledger_Low'!$D:$D,$E49)*$G49)</x:f>
        <x:v>0</x:v>
      </x:c>
    </x:row>
    <x:row r="50" spans="2:11">
      <x:c r="B50" s="490"/>
      <x:c r="C50" s="504"/>
      <x:c r="D50" s="505"/>
      <x:c r="E50" s="510"/>
      <x:c r="F50" s="507"/>
      <x:c r="G50" s="506"/>
      <x:c r="H50" s="494"/>
      <x:c r="I50" s="494"/>
      <x:c r="J50" s="511">
        <x:f>SUMIFS('★Merchandise ledger_Low'!$N:$N,'★Merchandise ledger_Low'!$C:$C,$B50,'★Merchandise ledger_Low'!$D:$D,$D50)*$G50</x:f>
        <x:v>0</x:v>
      </x:c>
      <x:c r="K50" s="511">
        <x:f>IF(C50=2,0,SUMIFS('★Merchandise ledger_Low'!$N:$N,'★Merchandise ledger_Low'!$C:$C,$B50,'★Merchandise ledger_Low'!$D:$D,$E50)*$G50)</x:f>
        <x:v>0</x:v>
      </x:c>
    </x:row>
    <x:row r="51" spans="2:11">
      <x:c r="B51" s="490"/>
      <x:c r="C51" s="504"/>
      <x:c r="D51" s="505"/>
      <x:c r="E51" s="510"/>
      <x:c r="F51" s="507"/>
      <x:c r="G51" s="506"/>
      <x:c r="H51" s="494"/>
      <x:c r="I51" s="494"/>
      <x:c r="J51" s="511">
        <x:f>SUMIFS('★Merchandise ledger_Low'!$N:$N,'★Merchandise ledger_Low'!$C:$C,$B51,'★Merchandise ledger_Low'!$D:$D,$D51)*$G51</x:f>
        <x:v>0</x:v>
      </x:c>
      <x:c r="K51" s="511">
        <x:f>IF(C51=2,0,SUMIFS('★Merchandise ledger_Low'!$N:$N,'★Merchandise ledger_Low'!$C:$C,$B51,'★Merchandise ledger_Low'!$D:$D,$E51)*$G51)</x:f>
        <x:v>0</x:v>
      </x:c>
    </x:row>
    <x:row r="52" spans="2:11">
      <x:c r="B52" s="490"/>
      <x:c r="C52" s="504"/>
      <x:c r="D52" s="505"/>
      <x:c r="E52" s="507"/>
      <x:c r="F52" s="507"/>
      <x:c r="G52" s="506"/>
      <x:c r="H52" s="494"/>
      <x:c r="I52" s="494"/>
      <x:c r="J52" s="511">
        <x:f>SUMIFS('★Merchandise ledger_Low'!$N:$N,'★Merchandise ledger_Low'!$C:$C,$B52,'★Merchandise ledger_Low'!$D:$D,$D52)*$G52</x:f>
        <x:v>0</x:v>
      </x:c>
      <x:c r="K52" s="511">
        <x:f>IF(C52=2,0,SUMIFS('★Merchandise ledger_Low'!$N:$N,'★Merchandise ledger_Low'!$C:$C,$B52,'★Merchandise ledger_Low'!$D:$D,$E52)*$G52)</x:f>
        <x:v>0</x:v>
      </x:c>
    </x:row>
    <x:row r="53" spans="2:11">
      <x:c r="B53" s="490"/>
      <x:c r="C53" s="504"/>
      <x:c r="D53" s="505"/>
      <x:c r="E53" s="569"/>
      <x:c r="F53" s="507"/>
      <x:c r="G53" s="506"/>
      <x:c r="H53" s="494"/>
      <x:c r="I53" s="494"/>
      <x:c r="J53" s="511">
        <x:f>SUMIFS('★Merchandise ledger_Low'!$N:$N,'★Merchandise ledger_Low'!$C:$C,$B53,'★Merchandise ledger_Low'!$D:$D,$D53)*$G53</x:f>
        <x:v>0</x:v>
      </x:c>
      <x:c r="K53" s="511">
        <x:f>IF(C53=2,0,SUMIFS('★Merchandise ledger_Low'!$N:$N,'★Merchandise ledger_Low'!$C:$C,$B53,'★Merchandise ledger_Low'!$D:$D,$E53)*$G53)</x:f>
        <x:v>0</x:v>
      </x:c>
    </x:row>
    <x:row r="54" spans="2:11">
      <x:c r="B54" s="490"/>
      <x:c r="C54" s="128"/>
      <x:c r="D54" s="570"/>
      <x:c r="E54" s="127"/>
      <x:c r="F54" s="571"/>
      <x:c r="G54" s="128"/>
      <x:c r="J54" s="511">
        <x:f>SUMIFS('★Merchandise ledger_Low'!$N:$N,'★Merchandise ledger_Low'!$C:$C,$B54,'★Merchandise ledger_Low'!$D:$D,$D54)*$G54</x:f>
        <x:v>0</x:v>
      </x:c>
      <x:c r="K54" s="511">
        <x:f>IF(C54=2,0,SUMIFS('★Merchandise ledger_Low'!$N:$N,'★Merchandise ledger_Low'!$C:$C,$B54,'★Merchandise ledger_Low'!$D:$D,$E54)*$G54)</x:f>
        <x:v>0</x:v>
      </x:c>
    </x:row>
    <x:row r="55" spans="2:11">
      <x:c r="B55" s="490"/>
      <x:c r="C55" s="128"/>
      <x:c r="D55" s="23"/>
      <x:c r="E55" s="521"/>
      <x:c r="F55" s="507"/>
      <x:c r="G55" s="128"/>
      <x:c r="J55" s="511">
        <x:f>SUMIFS('★Merchandise ledger_Low'!$N:$N,'★Merchandise ledger_Low'!$C:$C,$B55,'★Merchandise ledger_Low'!$D:$D,$D55)*$G55</x:f>
        <x:v>0</x:v>
      </x:c>
      <x:c r="K55" s="511">
        <x:f>IF(C55=2,0,SUMIFS('★Merchandise ledger_Low'!$N:$N,'★Merchandise ledger_Low'!$C:$C,$B55,'★Merchandise ledger_Low'!$D:$D,$E55)*$G55)</x:f>
        <x:v>0</x:v>
      </x:c>
    </x:row>
    <x:row r="56" spans="2:11">
      <x:c r="B56" s="490"/>
      <x:c r="C56" s="128"/>
      <x:c r="D56" s="23"/>
      <x:c r="E56" s="521"/>
      <x:c r="F56" s="507"/>
      <x:c r="G56" s="128"/>
      <x:c r="J56" s="511">
        <x:f>SUMIFS('★Merchandise ledger_Low'!$N:$N,'★Merchandise ledger_Low'!$C:$C,$B56,'★Merchandise ledger_Low'!$D:$D,$D56)*$G56</x:f>
        <x:v>0</x:v>
      </x:c>
      <x:c r="K56" s="511">
        <x:f>IF(C56=2,0,SUMIFS('★Merchandise ledger_Low'!$N:$N,'★Merchandise ledger_Low'!$C:$C,$B56,'★Merchandise ledger_Low'!$D:$D,$E56)*$G56)</x:f>
        <x:v>0</x:v>
      </x:c>
    </x:row>
  </x:sheetData>
  <x:mergeCells count="4">
    <x:mergeCell ref="D6:E6"/>
    <x:mergeCell ref="D5:E5"/>
    <x:mergeCell ref="D7:E7"/>
    <x:mergeCell ref="D8:E8"/>
  </x:mergeCells>
  <x:phoneticPr fontId="5" type="noConversion"/>
  <x:conditionalFormatting sqref="D14:D53">
    <x:cfRule type="expression" dxfId="4" priority="4">
      <x:formula>$C14=2</x:formula>
    </x:cfRule>
  </x:conditionalFormatting>
  <x:dataValidations count="1">
    <x:dataValidation type="list" allowBlank="1" showInputMessage="1" showErrorMessage="1" sqref="C14:C53" xr:uid="{DC3A6E1D-C508-497F-A9E3-1BA260E3D35B}">
      <x:formula1>$C$6:$C$8</x:formula1>
    </x:dataValidation>
  </x:dataValidations>
  <x:pageMargins left="0.7" right="0.7" top="0.75" bottom="0.75" header="0.3" footer="0.3"/>
  <x:drawing r:id="rId1"/>
  <x:legacyDrawing r:id="rId2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3B5092F-99E0-4C38-B590-2153C4D8260D}" mc:Ignorable="x14ac xr xr2 xr3">
  <x:sheetPr>
    <x:tabColor theme="9" tint="0.59999389629810485"/>
  </x:sheetPr>
  <x:dimension ref="B4:T573"/>
  <x:sheetViews>
    <x:sheetView showGridLines="0" zoomScale="70" zoomScaleNormal="70" workbookViewId="0">
      <x:pane xSplit="2" ySplit="9" topLeftCell="C10" activePane="bottomRight" state="frozen"/>
      <x:selection pane="topRight" activeCell="F30" sqref="F30"/>
      <x:selection pane="bottomLeft" activeCell="F30" sqref="F30"/>
      <x:selection pane="bottomRight" activeCell="I23" sqref="I23"/>
    </x:sheetView>
  </x:sheetViews>
  <x:sheetFormatPr defaultColWidth="8.75" defaultRowHeight="16.5"/>
  <x:cols>
    <x:col min="1" max="1" width="2.25" style="59" customWidth="1"/>
    <x:col min="2" max="2" width="6.875" style="814" customWidth="1"/>
    <x:col min="3" max="3" width="10" style="814" bestFit="1" customWidth="1"/>
    <x:col min="4" max="4" width="17.375" style="814" bestFit="1" customWidth="1"/>
    <x:col min="5" max="5" width="12.75" style="814" bestFit="1" customWidth="1"/>
    <x:col min="6" max="6" width="16.375" style="814" bestFit="1" customWidth="1"/>
    <x:col min="7" max="7" width="33.875" style="180" bestFit="1" customWidth="1"/>
    <x:col min="8" max="8" width="19.125" style="180" bestFit="1" customWidth="1"/>
    <x:col min="9" max="9" width="26" style="180" bestFit="1" customWidth="1"/>
    <x:col min="10" max="10" width="19.375" style="180" bestFit="1" customWidth="1"/>
    <x:col min="11" max="11" width="23.25" style="180" bestFit="1" customWidth="1"/>
    <x:col min="12" max="12" width="15.125" style="815" bestFit="1" customWidth="1"/>
    <x:col min="13" max="13" width="18.75" style="815" customWidth="1"/>
    <x:col min="14" max="14" width="23.25" style="114" customWidth="1"/>
    <x:col min="15" max="15" width="28.25" style="114" customWidth="1"/>
    <x:col min="16" max="16" width="30.75" style="114" customWidth="1"/>
    <x:col min="17" max="17" width="14.75" style="114" customWidth="1"/>
    <x:col min="18" max="18" width="10.75" style="114" customWidth="1"/>
    <x:col min="19" max="20" width="8.75" style="114"/>
    <x:col min="21" max="16384" width="8.75" style="59"/>
  </x:cols>
  <x:sheetData>
    <x:row r="4" spans="2:16">
      <x:c r="B4" s="59"/>
      <x:c r="C4" s="59"/>
      <x:c r="D4" s="59"/>
      <x:c r="E4" s="59"/>
      <x:c r="F4" s="59"/>
      <x:c r="G4" s="114"/>
      <x:c r="H4" s="114"/>
      <x:c r="I4" s="114"/>
      <x:c r="J4" s="114"/>
      <x:c r="K4" s="114"/>
      <x:c r="L4" s="165"/>
      <x:c r="M4" s="165" t="s">
        <x:v>2227</x:v>
      </x:c>
      <x:c r="N4" s="116"/>
      <x:c r="P4" s="165"/>
    </x:row>
    <x:row r="5" spans="2:16">
      <x:c r="B5" s="59"/>
      <x:c r="C5" s="59"/>
      <x:c r="D5" s="59"/>
      <x:c r="E5" s="59"/>
      <x:c r="F5" s="256"/>
      <x:c r="G5" s="114"/>
      <x:c r="H5" s="114"/>
      <x:c r="I5" s="114"/>
      <x:c r="K5" s="114"/>
      <x:c r="L5" s="165"/>
      <x:c r="M5" s="165"/>
      <x:c r="N5" s="116"/>
    </x:row>
    <x:row r="6" spans="2:16">
      <x:c r="B6" s="59"/>
      <x:c r="C6" s="59"/>
      <x:c r="D6" s="59"/>
      <x:c r="E6" s="59"/>
      <x:c r="F6" s="256"/>
      <x:c r="G6" s="114"/>
      <x:c r="H6" s="114"/>
      <x:c r="I6" s="114"/>
      <x:c r="J6" s="171" t="s">
        <x:v>271</x:v>
      </x:c>
      <x:c r="K6" s="171" t="s">
        <x:v>272</x:v>
      </x:c>
      <x:c r="L6" s="183" t="s">
        <x:v>273</x:v>
      </x:c>
      <x:c r="M6" s="165"/>
      <x:c r="N6" s="116"/>
    </x:row>
    <x:row r="7" spans="2:16" ht="17.25" thickBot="1">
      <x:c r="B7" s="816" t="s">
        <x:v>274</x:v>
      </x:c>
      <x:c r="C7" s="216"/>
      <x:c r="D7" s="216"/>
      <x:c r="E7" s="216"/>
      <x:c r="F7" s="216"/>
      <x:c r="G7" s="189"/>
      <x:c r="H7" s="189"/>
      <x:c r="I7" s="189"/>
      <x:c r="J7" s="189"/>
      <x:c r="K7" s="189"/>
      <x:c r="L7" s="217"/>
      <x:c r="M7" s="218" t="s">
        <x:v>106</x:v>
      </x:c>
      <x:c r="N7" s="189"/>
      <x:c r="O7" s="189"/>
      <x:c r="P7" s="189"/>
    </x:row>
    <x:row r="8" spans="2:16" ht="17.25" thickBot="1">
      <x:c r="B8" s="219"/>
      <x:c r="C8" s="221" t="s">
        <x:v>275</x:v>
      </x:c>
      <x:c r="D8" s="219"/>
      <x:c r="E8" s="219"/>
      <x:c r="F8" s="219"/>
      <x:c r="G8" s="220"/>
      <x:c r="H8" s="220"/>
      <x:c r="I8" s="220"/>
      <x:c r="J8" s="220"/>
      <x:c r="K8" s="224">
        <x:f>SUM(K10:K1048576)</x:f>
        <x:v>255178</x:v>
      </x:c>
      <x:c r="L8" s="223"/>
      <x:c r="M8" s="223">
        <x:f>SUM(M10:M1048576)</x:f>
        <x:v>163677015.16787946</x:v>
      </x:c>
      <x:c r="N8" s="220"/>
      <x:c r="O8" s="220"/>
      <x:c r="P8" s="220"/>
    </x:row>
    <x:row r="9" spans="2:16" s="83" customFormat="1">
      <x:c r="B9" s="274" t="s">
        <x:v>120</x:v>
      </x:c>
      <x:c r="C9" s="126" t="s">
        <x:v>276</x:v>
      </x:c>
      <x:c r="D9" s="126" t="s">
        <x:v>277</x:v>
      </x:c>
      <x:c r="E9" s="126" t="s">
        <x:v>278</x:v>
      </x:c>
      <x:c r="F9" s="126" t="s">
        <x:v>5</x:v>
      </x:c>
      <x:c r="G9" s="126" t="s">
        <x:v>7</x:v>
      </x:c>
      <x:c r="H9" s="157" t="s">
        <x:v>279</x:v>
      </x:c>
      <x:c r="I9" s="168" t="s">
        <x:v>280</x:v>
      </x:c>
      <x:c r="J9" s="168" t="s">
        <x:v>281</x:v>
      </x:c>
      <x:c r="K9" s="169" t="s">
        <x:v>108</x:v>
      </x:c>
      <x:c r="L9" s="270" t="s">
        <x:v>114</x:v>
      </x:c>
      <x:c r="M9" s="271" t="s">
        <x:v>110</x:v>
      </x:c>
      <x:c r="N9" s="272" t="s">
        <x:v>282</x:v>
      </x:c>
      <x:c r="O9" s="272" t="s">
        <x:v>283</x:v>
      </x:c>
      <x:c r="P9" s="167" t="s">
        <x:v>284</x:v>
      </x:c>
    </x:row>
    <x:row r="10" spans="2:16">
      <x:c r="B10" s="121">
        <x:f t="shared" ref="B10:B73" si="0">MONTH(C10)</x:f>
        <x:v>1</x:v>
      </x:c>
      <x:c r="C10" s="776">
        <x:v>46028</x:v>
      </x:c>
      <x:c r="D10" s="792" t="s">
        <x:v>1819</x:v>
      </x:c>
      <x:c r="E10" s="769" t="s">
        <x:v>1878</x:v>
      </x:c>
      <x:c r="F10" s="769" t="s">
        <x:v>85</x:v>
      </x:c>
      <x:c r="G10" s="777" t="s">
        <x:v>1882</x:v>
      </x:c>
      <x:c r="H10" s="779" t="s">
        <x:v>123</x:v>
      </x:c>
      <x:c r="I10" s="780" cm="1">
        <x:f t="array" ref="I10">SUMPRODUCT(('Purchase price Master(EUR)'!$K$2:$V$2='purchase data'!$B10)*('Purchase price Master(EUR)'!$D$6:$D$162='purchase data'!$F10),'Purchase price Master(EUR)'!$K$6:$V$162)</x:f>
        <x:v>0.91501830652997118</x:v>
      </x:c>
      <x:c r="J10" s="769">
        <x:v>50.2988</x:v>
      </x:c>
      <x:c r="K10" s="769">
        <x:v>300</x:v>
      </x:c>
      <x:c r="L10" s="778">
        <x:v>52.1095568</x:v>
      </x:c>
      <x:c r="M10" s="781">
        <x:f t="shared" ref="M10:M73" si="1">+L10*K10</x:f>
        <x:v>15632.867039999999</x:v>
      </x:c>
      <x:c r="N10" s="782">
        <x:f t="shared" ref="N10:N19" si="2">I10*J10</x:f>
        <x:v>46.024322796489713</x:v>
      </x:c>
      <x:c r="O10" s="783">
        <x:f t="shared" ref="O10:O19" si="3">+L10-N10</x:f>
        <x:v>6.085234003510287</x:v>
      </x:c>
    </x:row>
    <x:row r="11" spans="2:16">
      <x:c r="B11" s="121">
        <x:f t="shared" si="0"/>
        <x:v>1</x:v>
      </x:c>
      <x:c r="C11" s="776">
        <x:v>46028</x:v>
      </x:c>
      <x:c r="D11" s="792" t="s">
        <x:v>1819</x:v>
      </x:c>
      <x:c r="E11" s="769" t="s">
        <x:v>1878</x:v>
      </x:c>
      <x:c r="F11" s="769" t="s">
        <x:v>90</x:v>
      </x:c>
      <x:c r="G11" s="777" t="s">
        <x:v>1884</x:v>
      </x:c>
      <x:c r="H11" s="779" t="s">
        <x:v>123</x:v>
      </x:c>
      <x:c r="I11" s="780" cm="1">
        <x:f t="array" ref="I11">SUMPRODUCT(('Purchase price Master(EUR)'!$K$2:$V$2='purchase data'!$B11)*('Purchase price Master(EUR)'!$D$6:$D$162='purchase data'!$F11),'Purchase price Master(EUR)'!$K$6:$V$162)</x:f>
        <x:v>0.81878133299678468</x:v>
      </x:c>
      <x:c r="J11" s="769">
        <x:v>50.2988</x:v>
      </x:c>
      <x:c r="K11" s="769">
        <x:v>3000</x:v>
      </x:c>
      <x:c r="L11" s="778">
        <x:v>46.606868079999998</x:v>
      </x:c>
      <x:c r="M11" s="781">
        <x:f t="shared" si="1"/>
        <x:v>139820.60423999999</x:v>
      </x:c>
      <x:c r="N11" s="782">
        <x:f t="shared" si="2"/>
        <x:v>41.183718512138675</x:v>
      </x:c>
      <x:c r="O11" s="783">
        <x:f t="shared" si="3"/>
        <x:v>5.4231495678613229</x:v>
      </x:c>
    </x:row>
    <x:row r="12" spans="2:16">
      <x:c r="B12" s="121">
        <x:f t="shared" si="0"/>
        <x:v>1</x:v>
      </x:c>
      <x:c r="C12" s="776">
        <x:v>46028</x:v>
      </x:c>
      <x:c r="D12" s="792" t="s">
        <x:v>1819</x:v>
      </x:c>
      <x:c r="E12" s="769" t="s">
        <x:v>1878</x:v>
      </x:c>
      <x:c r="F12" s="769" t="s">
        <x:v>1386</x:v>
      </x:c>
      <x:c r="G12" s="777" t="s">
        <x:v>1885</x:v>
      </x:c>
      <x:c r="H12" s="779" t="s">
        <x:v>123</x:v>
      </x:c>
      <x:c r="I12" s="780" cm="1">
        <x:f t="array" ref="I12">SUMPRODUCT(('Purchase price Master(EUR)'!$K$2:$V$2='purchase data'!$B12)*('Purchase price Master(EUR)'!$D$6:$D$162='purchase data'!$F12),'Purchase price Master(EUR)'!$K$6:$V$162)</x:f>
        <x:v>1.3</x:v>
      </x:c>
      <x:c r="J12" s="769">
        <x:v>50.2988</x:v>
      </x:c>
      <x:c r="K12" s="769">
        <x:v>500</x:v>
      </x:c>
      <x:c r="L12" s="778">
        <x:v>53.900194080000006</x:v>
      </x:c>
      <x:c r="M12" s="781">
        <x:f t="shared" si="1"/>
        <x:v>26950.097040000004</x:v>
      </x:c>
      <x:c r="N12" s="782">
        <x:f t="shared" si="2"/>
        <x:v>65.388440000000003</x:v>
      </x:c>
      <x:c r="O12" s="783">
        <x:f t="shared" si="3"/>
        <x:v>-11.488245919999997</x:v>
      </x:c>
    </x:row>
    <x:row r="13" spans="2:16">
      <x:c r="B13" s="121">
        <x:f t="shared" si="0"/>
        <x:v>1</x:v>
      </x:c>
      <x:c r="C13" s="776">
        <x:v>46028</x:v>
      </x:c>
      <x:c r="D13" s="792" t="s">
        <x:v>1820</x:v>
      </x:c>
      <x:c r="E13" s="769" t="s">
        <x:v>1879</x:v>
      </x:c>
      <x:c r="F13" s="769" t="s">
        <x:v>1651</x:v>
      </x:c>
      <x:c r="G13" s="777" t="s">
        <x:v>1886</x:v>
      </x:c>
      <x:c r="H13" s="784" t="s">
        <x:v>175</x:v>
      </x:c>
      <x:c r="I13" s="780" cm="1">
        <x:f t="array" ref="I13">SUMPRODUCT(('Purchase price Master(EUR)'!$K$2:$V$2='purchase data'!$B13)*('Purchase price Master(EUR)'!$D$6:$D$162='purchase data'!$F13),'Purchase price Master(EUR)'!$K$6:$V$162)</x:f>
        <x:v>76.510000000000005</x:v>
      </x:c>
      <x:c r="J13" s="769">
        <x:v>50.2988</x:v>
      </x:c>
      <x:c r="K13" s="769">
        <x:v>80</x:v>
      </x:c>
      <x:c r="L13" s="778">
        <x:v>3856.9119999999998</x:v>
      </x:c>
      <x:c r="M13" s="781">
        <x:f t="shared" si="1"/>
        <x:v>308552.95999999996</x:v>
      </x:c>
      <x:c r="N13" s="782">
        <x:f t="shared" si="2"/>
        <x:v>3848.3611880000003</x:v>
      </x:c>
      <x:c r="O13" s="783">
        <x:f t="shared" si="3"/>
        <x:v>8.550811999999496</x:v>
      </x:c>
      <x:c r="P13" s="180"/>
    </x:row>
    <x:row r="14" spans="2:16">
      <x:c r="B14" s="121">
        <x:f t="shared" si="0"/>
        <x:v>1</x:v>
      </x:c>
      <x:c r="C14" s="776">
        <x:v>46028</x:v>
      </x:c>
      <x:c r="D14" s="792" t="s">
        <x:v>1821</x:v>
      </x:c>
      <x:c r="E14" s="769" t="s">
        <x:v>1879</x:v>
      </x:c>
      <x:c r="F14" s="769" t="s">
        <x:v>1651</x:v>
      </x:c>
      <x:c r="G14" s="777" t="s">
        <x:v>1886</x:v>
      </x:c>
      <x:c r="H14" s="784" t="s">
        <x:v>175</x:v>
      </x:c>
      <x:c r="I14" s="780" cm="1">
        <x:f t="array" ref="I14">SUMPRODUCT(('Purchase price Master(EUR)'!$K$2:$V$2='purchase data'!$B14)*('Purchase price Master(EUR)'!$D$6:$D$162='purchase data'!$F14),'Purchase price Master(EUR)'!$K$6:$V$162)</x:f>
        <x:v>76.510000000000005</x:v>
      </x:c>
      <x:c r="J14" s="769">
        <x:v>50.2988</x:v>
      </x:c>
      <x:c r="K14" s="769">
        <x:v>432</x:v>
      </x:c>
      <x:c r="L14" s="778">
        <x:v>3856.9119900000001</x:v>
      </x:c>
      <x:c r="M14" s="781">
        <x:f t="shared" si="1"/>
        <x:v>1666185.9796800001</x:v>
      </x:c>
      <x:c r="N14" s="782">
        <x:f t="shared" si="2"/>
        <x:v>3848.3611880000003</x:v>
      </x:c>
      <x:c r="O14" s="783">
        <x:f t="shared" si="3"/>
        <x:v>8.5508019999997487</x:v>
      </x:c>
    </x:row>
    <x:row r="15" spans="2:16" ht="18" customHeight="1">
      <x:c r="B15" s="121">
        <x:f t="shared" si="0"/>
        <x:v>1</x:v>
      </x:c>
      <x:c r="C15" s="776">
        <x:v>46028</x:v>
      </x:c>
      <x:c r="D15" s="792" t="s">
        <x:v>1821</x:v>
      </x:c>
      <x:c r="E15" s="769" t="s">
        <x:v>1879</x:v>
      </x:c>
      <x:c r="F15" s="769" t="s">
        <x:v>13</x:v>
      </x:c>
      <x:c r="G15" s="777" t="s">
        <x:v>1888</x:v>
      </x:c>
      <x:c r="H15" s="769" t="s">
        <x:v>95</x:v>
      </x:c>
      <x:c r="I15" s="780" cm="1">
        <x:f t="array" ref="I15">SUMPRODUCT(('Purchase price Master(EUR)'!$K$2:$V$2='purchase data'!$B15)*('Purchase price Master(EUR)'!$D$6:$D$162='purchase data'!$F15),'Purchase price Master(EUR)'!$K$6:$V$162)</x:f>
        <x:v>95.95</x:v>
      </x:c>
      <x:c r="J15" s="769">
        <x:v>50.2988</x:v>
      </x:c>
      <x:c r="K15" s="769">
        <x:v>20</x:v>
      </x:c>
      <x:c r="L15" s="778">
        <x:v>4848.3010000000004</x:v>
      </x:c>
      <x:c r="M15" s="781">
        <x:f t="shared" si="1"/>
        <x:v>96966.02</x:v>
      </x:c>
      <x:c r="N15" s="782">
        <x:f t="shared" si="2"/>
        <x:v>4826.16986</x:v>
      </x:c>
      <x:c r="O15" s="783">
        <x:f t="shared" si="3"/>
        <x:v>22.131140000000414</x:v>
      </x:c>
    </x:row>
    <x:row r="16" spans="2:16">
      <x:c r="B16" s="121">
        <x:f t="shared" si="0"/>
        <x:v>1</x:v>
      </x:c>
      <x:c r="C16" s="776">
        <x:v>46028</x:v>
      </x:c>
      <x:c r="D16" s="792" t="s">
        <x:v>1821</x:v>
      </x:c>
      <x:c r="E16" s="769" t="s">
        <x:v>1879</x:v>
      </x:c>
      <x:c r="F16" s="769" t="s">
        <x:v>50</x:v>
      </x:c>
      <x:c r="G16" s="777" t="s">
        <x:v>1889</x:v>
      </x:c>
      <x:c r="H16" s="784" t="s">
        <x:v>175</x:v>
      </x:c>
      <x:c r="I16" s="780" cm="1">
        <x:f t="array" ref="I16">SUMPRODUCT(('Purchase price Master(EUR)'!$K$2:$V$2='purchase data'!$B16)*('Purchase price Master(EUR)'!$D$6:$D$162='purchase data'!$F16),'Purchase price Master(EUR)'!$K$6:$V$162)</x:f>
        <x:v>15.75</x:v>
      </x:c>
      <x:c r="J16" s="769">
        <x:v>50.2988</x:v>
      </x:c>
      <x:c r="K16" s="769">
        <x:v>720</x:v>
      </x:c>
      <x:c r="L16" s="778">
        <x:v>792.75900000000001</x:v>
      </x:c>
      <x:c r="M16" s="781">
        <x:f t="shared" si="1"/>
        <x:v>570786.48</x:v>
      </x:c>
      <x:c r="N16" s="782">
        <x:f t="shared" si="2"/>
        <x:v>792.20609999999999</x:v>
      </x:c>
      <x:c r="O16" s="783">
        <x:f t="shared" si="3"/>
        <x:v>0.55290000000002237</x:v>
      </x:c>
    </x:row>
    <x:row r="17" spans="2:15">
      <x:c r="B17" s="121">
        <x:f t="shared" si="0"/>
        <x:v>1</x:v>
      </x:c>
      <x:c r="C17" s="776">
        <x:v>46028</x:v>
      </x:c>
      <x:c r="D17" s="792" t="s">
        <x:v>1821</x:v>
      </x:c>
      <x:c r="E17" s="769" t="s">
        <x:v>1879</x:v>
      </x:c>
      <x:c r="F17" s="769" t="s">
        <x:v>56</x:v>
      </x:c>
      <x:c r="G17" s="777" t="s">
        <x:v>1890</x:v>
      </x:c>
      <x:c r="H17" s="769" t="s">
        <x:v>95</x:v>
      </x:c>
      <x:c r="I17" s="780" cm="1">
        <x:f t="array" ref="I17">SUMPRODUCT(('Purchase price Master(EUR)'!$K$2:$V$2='purchase data'!$B17)*('Purchase price Master(EUR)'!$D$6:$D$162='purchase data'!$F17),'Purchase price Master(EUR)'!$K$6:$V$162)</x:f>
        <x:v>21.522329469238777</x:v>
      </x:c>
      <x:c r="J17" s="769">
        <x:v>50.2988</x:v>
      </x:c>
      <x:c r="K17" s="769">
        <x:v>240</x:v>
      </x:c>
      <x:c r="L17" s="778">
        <x:v>1082.5309999999999</x:v>
      </x:c>
      <x:c r="M17" s="781">
        <x:f t="shared" si="1"/>
        <x:v>259807.44</x:v>
      </x:c>
      <x:c r="N17" s="782">
        <x:f t="shared" si="2"/>
        <x:v>1082.5473455073475</x:v>
      </x:c>
      <x:c r="O17" s="783">
        <x:f t="shared" si="3"/>
        <x:v>-1.634550734752338E-2</x:v>
      </x:c>
    </x:row>
    <x:row r="18" spans="2:15">
      <x:c r="B18" s="121">
        <x:f t="shared" si="0"/>
        <x:v>1</x:v>
      </x:c>
      <x:c r="C18" s="785">
        <x:v>46028</x:v>
      </x:c>
      <x:c r="D18" s="793" t="s">
        <x:v>1822</x:v>
      </x:c>
      <x:c r="E18" s="786" t="s">
        <x:v>1879</x:v>
      </x:c>
      <x:c r="F18" s="786" t="s">
        <x:v>1651</x:v>
      </x:c>
      <x:c r="G18" s="787" t="s">
        <x:v>1886</x:v>
      </x:c>
      <x:c r="H18" s="788" t="s">
        <x:v>175</x:v>
      </x:c>
      <x:c r="I18" s="789" cm="1">
        <x:f t="array" ref="I18">SUMPRODUCT(('Purchase price Master(EUR)'!$K$2:$V$2='purchase data'!$B18)*('Purchase price Master(EUR)'!$D$6:$D$162='purchase data'!$F18),'Purchase price Master(EUR)'!$K$6:$V$162)</x:f>
        <x:v>76.510000000000005</x:v>
      </x:c>
      <x:c r="J18" s="786"/>
      <x:c r="K18" s="786">
        <x:v>-1</x:v>
      </x:c>
      <x:c r="L18" s="790">
        <x:v>3850.55</x:v>
      </x:c>
      <x:c r="M18" s="781">
        <x:f t="shared" si="1"/>
        <x:v>-3850.55</x:v>
      </x:c>
      <x:c r="N18" s="782">
        <x:f t="shared" si="2"/>
        <x:v>0</x:v>
      </x:c>
      <x:c r="O18" s="783">
        <x:f t="shared" si="3"/>
        <x:v>3850.55</x:v>
      </x:c>
    </x:row>
    <x:row r="19" spans="2:15">
      <x:c r="B19" s="121">
        <x:f t="shared" si="0"/>
        <x:v>1</x:v>
      </x:c>
      <x:c r="C19" s="776">
        <x:v>46030</x:v>
      </x:c>
      <x:c r="D19" s="792" t="s">
        <x:v>1823</x:v>
      </x:c>
      <x:c r="E19" s="769" t="s">
        <x:v>1879</x:v>
      </x:c>
      <x:c r="F19" s="769" t="s">
        <x:v>35</x:v>
      </x:c>
      <x:c r="G19" s="777" t="s">
        <x:v>1891</x:v>
      </x:c>
      <x:c r="H19" s="769" t="s">
        <x:v>95</x:v>
      </x:c>
      <x:c r="I19" s="780" cm="1">
        <x:f t="array" ref="I19">SUMPRODUCT(('Purchase price Master(EUR)'!$K$2:$V$2='purchase data'!$B19)*('Purchase price Master(EUR)'!$D$6:$D$162='purchase data'!$F19),'Purchase price Master(EUR)'!$K$6:$V$162)</x:f>
        <x:v>10.295300738108857</x:v>
      </x:c>
      <x:c r="J19" s="769">
        <x:v>50.319200000000002</x:v>
      </x:c>
      <x:c r="K19" s="769">
        <x:v>864</x:v>
      </x:c>
      <x:c r="L19" s="778">
        <x:v>526.84199999999998</x:v>
      </x:c>
      <x:c r="M19" s="781">
        <x:f t="shared" si="1"/>
        <x:v>455191.48800000001</x:v>
      </x:c>
      <x:c r="N19" s="782">
        <x:f t="shared" si="2"/>
        <x:v>518.05129690104718</x:v>
      </x:c>
      <x:c r="O19" s="783">
        <x:f t="shared" si="3"/>
        <x:v>8.7907030989528039</x:v>
      </x:c>
    </x:row>
    <x:row r="20" spans="2:15">
      <x:c r="B20" s="121">
        <x:f t="shared" si="0"/>
        <x:v>1</x:v>
      </x:c>
      <x:c r="C20" s="776">
        <x:v>46030</x:v>
      </x:c>
      <x:c r="D20" s="792" t="s">
        <x:v>1823</x:v>
      </x:c>
      <x:c r="E20" s="769" t="s">
        <x:v>1879</x:v>
      </x:c>
      <x:c r="F20" s="769" t="s">
        <x:v>41</x:v>
      </x:c>
      <x:c r="G20" s="777" t="s">
        <x:v>1892</x:v>
      </x:c>
      <x:c r="H20" s="769" t="s">
        <x:v>95</x:v>
      </x:c>
      <x:c r="I20" s="780" cm="1">
        <x:f t="array" ref="I20">SUMPRODUCT(('Purchase price Master(EUR)'!$K$2:$V$2='purchase data'!$B20)*('Purchase price Master(EUR)'!$D$6:$D$162='purchase data'!$F20),'Purchase price Master(EUR)'!$K$6:$V$162)</x:f>
        <x:v>13.337406721976457</x:v>
      </x:c>
      <x:c r="J20" s="769">
        <x:v>50.319200000000002</x:v>
      </x:c>
      <x:c r="K20" s="769">
        <x:v>800</x:v>
      </x:c>
      <x:c r="L20" s="778">
        <x:v>681.322</x:v>
      </x:c>
      <x:c r="M20" s="781">
        <x:f t="shared" si="1"/>
        <x:v>545057.6</x:v>
      </x:c>
      <x:c r="N20" s="782">
        <x:f t="shared" ref="N20:N83" si="4">I20*J20</x:f>
        <x:v>671.12763632447775</x:v>
      </x:c>
      <x:c r="O20" s="783">
        <x:f t="shared" ref="O20:O83" si="5">+L20-N20</x:f>
        <x:v>10.194363675522254</x:v>
      </x:c>
    </x:row>
    <x:row r="21" spans="2:15">
      <x:c r="B21" s="121">
        <x:f t="shared" si="0"/>
        <x:v>1</x:v>
      </x:c>
      <x:c r="C21" s="776">
        <x:v>46030</x:v>
      </x:c>
      <x:c r="D21" s="792" t="s">
        <x:v>1823</x:v>
      </x:c>
      <x:c r="E21" s="769" t="s">
        <x:v>1879</x:v>
      </x:c>
      <x:c r="F21" s="769" t="s">
        <x:v>42</x:v>
      </x:c>
      <x:c r="G21" s="777" t="s">
        <x:v>1893</x:v>
      </x:c>
      <x:c r="H21" s="769" t="s">
        <x:v>95</x:v>
      </x:c>
      <x:c r="I21" s="780" cm="1">
        <x:f t="array" ref="I21">SUMPRODUCT(('Purchase price Master(EUR)'!$K$2:$V$2='purchase data'!$B21)*('Purchase price Master(EUR)'!$D$6:$D$162='purchase data'!$F21),'Purchase price Master(EUR)'!$K$6:$V$162)</x:f>
        <x:v>8.8160959409239581</x:v>
      </x:c>
      <x:c r="J21" s="769">
        <x:v>50.319200000000002</x:v>
      </x:c>
      <x:c r="K21" s="769">
        <x:v>1080</x:v>
      </x:c>
      <x:c r="L21" s="778">
        <x:v>449.85399999999998</x:v>
      </x:c>
      <x:c r="M21" s="781">
        <x:f t="shared" si="1"/>
        <x:v>485842.32</x:v>
      </x:c>
      <x:c r="N21" s="782">
        <x:f t="shared" si="4"/>
        <x:v>443.61889487054083</x:v>
      </x:c>
      <x:c r="O21" s="783">
        <x:f t="shared" si="5"/>
        <x:v>6.2351051294591571</x:v>
      </x:c>
    </x:row>
    <x:row r="22" spans="2:15">
      <x:c r="B22" s="121">
        <x:f t="shared" si="0"/>
        <x:v>1</x:v>
      </x:c>
      <x:c r="C22" s="776">
        <x:v>46030</x:v>
      </x:c>
      <x:c r="D22" s="792" t="s">
        <x:v>1824</x:v>
      </x:c>
      <x:c r="E22" s="769" t="s">
        <x:v>1879</x:v>
      </x:c>
      <x:c r="F22" s="769" t="s">
        <x:v>17</x:v>
      </x:c>
      <x:c r="G22" s="777" t="s">
        <x:v>1894</x:v>
      </x:c>
      <x:c r="H22" s="784" t="s">
        <x:v>175</x:v>
      </x:c>
      <x:c r="I22" s="780" cm="1">
        <x:f t="array" ref="I22">SUMPRODUCT(('Purchase price Master(EUR)'!$K$2:$V$2='purchase data'!$B22)*('Purchase price Master(EUR)'!$D$6:$D$162='purchase data'!$F22),'Purchase price Master(EUR)'!$K$6:$V$162)</x:f>
        <x:v>3.3899203321237543</x:v>
      </x:c>
      <x:c r="J22" s="769">
        <x:v>50.319200000000002</x:v>
      </x:c>
      <x:c r="K22" s="769">
        <x:v>768</x:v>
      </x:c>
      <x:c r="L22" s="778">
        <x:v>172.09200999999999</x:v>
      </x:c>
      <x:c r="M22" s="781">
        <x:f t="shared" si="1"/>
        <x:v>132166.66368</x:v>
      </x:c>
      <x:c r="N22" s="782">
        <x:f t="shared" si="4"/>
        <x:v>170.57807917620161</x:v>
      </x:c>
      <x:c r="O22" s="783">
        <x:f t="shared" si="5"/>
        <x:v>1.5139308237983755</x:v>
      </x:c>
    </x:row>
    <x:row r="23" spans="2:15">
      <x:c r="B23" s="121">
        <x:f t="shared" si="0"/>
        <x:v>1</x:v>
      </x:c>
      <x:c r="C23" s="776">
        <x:v>46030</x:v>
      </x:c>
      <x:c r="D23" s="792" t="s">
        <x:v>1825</x:v>
      </x:c>
      <x:c r="E23" s="769" t="s">
        <x:v>1879</x:v>
      </x:c>
      <x:c r="F23" s="769" t="s">
        <x:v>1651</x:v>
      </x:c>
      <x:c r="G23" s="777" t="s">
        <x:v>1886</x:v>
      </x:c>
      <x:c r="H23" s="784" t="s">
        <x:v>175</x:v>
      </x:c>
      <x:c r="I23" s="780" cm="1">
        <x:f t="array" ref="I23">SUMPRODUCT(('Purchase price Master(EUR)'!$K$2:$V$2='purchase data'!$B23)*('Purchase price Master(EUR)'!$D$6:$D$162='purchase data'!$F23),'Purchase price Master(EUR)'!$K$6:$V$162)</x:f>
        <x:v>76.510000000000005</x:v>
      </x:c>
      <x:c r="J23" s="769">
        <x:v>50.319200000000002</x:v>
      </x:c>
      <x:c r="K23" s="769">
        <x:v>1</x:v>
      </x:c>
      <x:c r="L23" s="778">
        <x:v>3858.48</x:v>
      </x:c>
      <x:c r="M23" s="781">
        <x:f t="shared" si="1"/>
        <x:v>3858.48</x:v>
      </x:c>
      <x:c r="N23" s="782">
        <x:f t="shared" si="4"/>
        <x:v>3849.9219920000005</x:v>
      </x:c>
      <x:c r="O23" s="783">
        <x:f t="shared" si="5"/>
        <x:v>8.5580079999995178</x:v>
      </x:c>
    </x:row>
    <x:row r="24" spans="2:15">
      <x:c r="B24" s="121">
        <x:f t="shared" si="0"/>
        <x:v>1</x:v>
      </x:c>
      <x:c r="C24" s="776">
        <x:v>46030</x:v>
      </x:c>
      <x:c r="D24" s="792" t="s">
        <x:v>1826</x:v>
      </x:c>
      <x:c r="E24" s="769" t="s">
        <x:v>1879</x:v>
      </x:c>
      <x:c r="F24" s="769" t="s">
        <x:v>1651</x:v>
      </x:c>
      <x:c r="G24" s="777" t="s">
        <x:v>1886</x:v>
      </x:c>
      <x:c r="H24" s="784" t="s">
        <x:v>175</x:v>
      </x:c>
      <x:c r="I24" s="780" cm="1">
        <x:f t="array" ref="I24">SUMPRODUCT(('Purchase price Master(EUR)'!$K$2:$V$2='purchase data'!$B24)*('Purchase price Master(EUR)'!$D$6:$D$162='purchase data'!$F24),'Purchase price Master(EUR)'!$K$6:$V$162)</x:f>
        <x:v>76.510000000000005</x:v>
      </x:c>
      <x:c r="J24" s="769">
        <x:v>50.319200000000002</x:v>
      </x:c>
      <x:c r="K24" s="769">
        <x:v>336</x:v>
      </x:c>
      <x:c r="L24" s="778">
        <x:v>3858.4760099999999</x:v>
      </x:c>
      <x:c r="M24" s="781">
        <x:f t="shared" si="1"/>
        <x:v>1296447.93936</x:v>
      </x:c>
      <x:c r="N24" s="782">
        <x:f t="shared" si="4"/>
        <x:v>3849.9219920000005</x:v>
      </x:c>
      <x:c r="O24" s="783">
        <x:f t="shared" si="5"/>
        <x:v>8.5540179999993597</x:v>
      </x:c>
    </x:row>
    <x:row r="25" spans="2:15">
      <x:c r="B25" s="121">
        <x:f t="shared" si="0"/>
        <x:v>1</x:v>
      </x:c>
      <x:c r="C25" s="776">
        <x:v>46030</x:v>
      </x:c>
      <x:c r="D25" s="792" t="s">
        <x:v>1826</x:v>
      </x:c>
      <x:c r="E25" s="769" t="s">
        <x:v>1879</x:v>
      </x:c>
      <x:c r="F25" s="769" t="s">
        <x:v>13</x:v>
      </x:c>
      <x:c r="G25" s="777" t="s">
        <x:v>1888</x:v>
      </x:c>
      <x:c r="H25" s="769" t="s">
        <x:v>95</x:v>
      </x:c>
      <x:c r="I25" s="780" cm="1">
        <x:f t="array" ref="I25">SUMPRODUCT(('Purchase price Master(EUR)'!$K$2:$V$2='purchase data'!$B25)*('Purchase price Master(EUR)'!$D$6:$D$162='purchase data'!$F25),'Purchase price Master(EUR)'!$K$6:$V$162)</x:f>
        <x:v>95.95</x:v>
      </x:c>
      <x:c r="J25" s="769">
        <x:v>50.319200000000002</x:v>
      </x:c>
      <x:c r="K25" s="769">
        <x:v>20</x:v>
      </x:c>
      <x:c r="L25" s="778">
        <x:v>4850.268</x:v>
      </x:c>
      <x:c r="M25" s="781">
        <x:f t="shared" si="1"/>
        <x:v>97005.36</x:v>
      </x:c>
      <x:c r="N25" s="782">
        <x:f t="shared" si="4"/>
        <x:v>4828.1272400000007</x:v>
      </x:c>
      <x:c r="O25" s="783">
        <x:f t="shared" si="5"/>
        <x:v>22.140759999999318</x:v>
      </x:c>
    </x:row>
    <x:row r="26" spans="2:15">
      <x:c r="B26" s="121">
        <x:f t="shared" si="0"/>
        <x:v>1</x:v>
      </x:c>
      <x:c r="C26" s="776">
        <x:v>46035</x:v>
      </x:c>
      <x:c r="D26" s="792" t="s">
        <x:v>1827</x:v>
      </x:c>
      <x:c r="E26" s="769" t="s">
        <x:v>1880</x:v>
      </x:c>
      <x:c r="F26" s="769" t="s">
        <x:v>1500</x:v>
      </x:c>
      <x:c r="G26" s="777" t="s">
        <x:v>1501</x:v>
      </x:c>
      <x:c r="H26" s="769" t="s">
        <x:v>123</x:v>
      </x:c>
      <x:c r="I26" s="780" cm="1">
        <x:f t="array" ref="I26">SUMPRODUCT(('Purchase price Master(EUR)'!$K$2:$V$2='purchase data'!$B26)*('Purchase price Master(EUR)'!$D$6:$D$162='purchase data'!$F26),'Purchase price Master(EUR)'!$K$6:$V$162)</x:f>
        <x:v>0</x:v>
      </x:c>
      <x:c r="J26" s="769">
        <x:v>50.392299999999999</x:v>
      </x:c>
      <x:c r="K26" s="769">
        <x:v>300</x:v>
      </x:c>
      <x:c r="L26" s="778">
        <x:v>31.520383649999996</x:v>
      </x:c>
      <x:c r="M26" s="781">
        <x:f t="shared" si="1"/>
        <x:v>9456.1150949999992</x:v>
      </x:c>
      <x:c r="N26" s="782">
        <x:f t="shared" si="4"/>
        <x:v>0</x:v>
      </x:c>
      <x:c r="O26" s="783">
        <x:f t="shared" si="5"/>
        <x:v>31.520383649999996</x:v>
      </x:c>
    </x:row>
    <x:row r="27" spans="2:15">
      <x:c r="B27" s="121">
        <x:f t="shared" si="0"/>
        <x:v>1</x:v>
      </x:c>
      <x:c r="C27" s="776">
        <x:v>46035</x:v>
      </x:c>
      <x:c r="D27" s="792" t="s">
        <x:v>1827</x:v>
      </x:c>
      <x:c r="E27" s="769" t="s">
        <x:v>1880</x:v>
      </x:c>
      <x:c r="F27" s="769" t="s">
        <x:v>1524</x:v>
      </x:c>
      <x:c r="G27" s="777" t="s">
        <x:v>1501</x:v>
      </x:c>
      <x:c r="H27" s="769" t="s">
        <x:v>123</x:v>
      </x:c>
      <x:c r="I27" s="780" cm="1">
        <x:f t="array" ref="I27">SUMPRODUCT(('Purchase price Master(EUR)'!$K$2:$V$2='purchase data'!$B27)*('Purchase price Master(EUR)'!$D$6:$D$162='purchase data'!$F27),'Purchase price Master(EUR)'!$K$6:$V$162)</x:f>
        <x:v>0</x:v>
      </x:c>
      <x:c r="J27" s="769">
        <x:v>50.392299999999999</x:v>
      </x:c>
      <x:c r="K27" s="769">
        <x:v>300</x:v>
      </x:c>
      <x:c r="L27" s="778">
        <x:v>56.439376000000003</x:v>
      </x:c>
      <x:c r="M27" s="781">
        <x:f t="shared" si="1"/>
        <x:v>16931.8128</x:v>
      </x:c>
      <x:c r="N27" s="782">
        <x:f t="shared" si="4"/>
        <x:v>0</x:v>
      </x:c>
      <x:c r="O27" s="783">
        <x:f t="shared" si="5"/>
        <x:v>56.439376000000003</x:v>
      </x:c>
    </x:row>
    <x:row r="28" spans="2:15">
      <x:c r="B28" s="121">
        <x:f t="shared" si="0"/>
        <x:v>1</x:v>
      </x:c>
      <x:c r="C28" s="776">
        <x:v>46035</x:v>
      </x:c>
      <x:c r="D28" s="792" t="s">
        <x:v>1827</x:v>
      </x:c>
      <x:c r="E28" s="769" t="s">
        <x:v>1880</x:v>
      </x:c>
      <x:c r="F28" s="769" t="s">
        <x:v>1502</x:v>
      </x:c>
      <x:c r="G28" s="777" t="s">
        <x:v>1501</x:v>
      </x:c>
      <x:c r="H28" s="769" t="s">
        <x:v>123</x:v>
      </x:c>
      <x:c r="I28" s="780" cm="1">
        <x:f t="array" ref="I28">SUMPRODUCT(('Purchase price Master(EUR)'!$K$2:$V$2='purchase data'!$B28)*('Purchase price Master(EUR)'!$D$6:$D$162='purchase data'!$F28),'Purchase price Master(EUR)'!$K$6:$V$162)</x:f>
        <x:v>0</x:v>
      </x:c>
      <x:c r="J28" s="769">
        <x:v>50.392299999999999</x:v>
      </x:c>
      <x:c r="K28" s="769">
        <x:v>900</x:v>
      </x:c>
      <x:c r="L28" s="778">
        <x:v>46.360916000000003</x:v>
      </x:c>
      <x:c r="M28" s="781">
        <x:f t="shared" si="1"/>
        <x:v>41724.824400000005</x:v>
      </x:c>
      <x:c r="N28" s="782">
        <x:f t="shared" si="4"/>
        <x:v>0</x:v>
      </x:c>
      <x:c r="O28" s="783">
        <x:f t="shared" si="5"/>
        <x:v>46.360916000000003</x:v>
      </x:c>
    </x:row>
    <x:row r="29" spans="2:15">
      <x:c r="B29" s="121">
        <x:f t="shared" si="0"/>
        <x:v>1</x:v>
      </x:c>
      <x:c r="C29" s="776">
        <x:v>46035</x:v>
      </x:c>
      <x:c r="D29" s="792" t="s">
        <x:v>1828</x:v>
      </x:c>
      <x:c r="E29" s="769" t="s">
        <x:v>1879</x:v>
      </x:c>
      <x:c r="F29" s="769" t="s">
        <x:v>46</x:v>
      </x:c>
      <x:c r="G29" s="777" t="s">
        <x:v>1895</x:v>
      </x:c>
      <x:c r="H29" s="769" t="s">
        <x:v>95</x:v>
      </x:c>
      <x:c r="I29" s="780" cm="1">
        <x:f t="array" ref="I29">SUMPRODUCT(('Purchase price Master(EUR)'!$K$2:$V$2='purchase data'!$B29)*('Purchase price Master(EUR)'!$D$6:$D$162='purchase data'!$F29),'Purchase price Master(EUR)'!$K$6:$V$162)</x:f>
        <x:v>7.7905508610686489</x:v>
      </x:c>
      <x:c r="J29" s="769">
        <x:v>50.392299999999999</x:v>
      </x:c>
      <x:c r="K29" s="769">
        <x:v>18</x:v>
      </x:c>
      <x:c r="L29" s="778">
        <x:v>397.09111000000001</x:v>
      </x:c>
      <x:c r="M29" s="781">
        <x:f t="shared" si="1"/>
        <x:v>7147.6399799999999</x:v>
      </x:c>
      <x:c r="N29" s="782">
        <x:f t="shared" si="4"/>
        <x:v>392.58377615622965</x:v>
      </x:c>
      <x:c r="O29" s="783">
        <x:f t="shared" si="5"/>
        <x:v>4.5073338437703683</x:v>
      </x:c>
    </x:row>
    <x:row r="30" spans="2:15">
      <x:c r="B30" s="121">
        <x:f t="shared" si="0"/>
        <x:v>1</x:v>
      </x:c>
      <x:c r="C30" s="776">
        <x:v>46035</x:v>
      </x:c>
      <x:c r="D30" s="792" t="s">
        <x:v>1828</x:v>
      </x:c>
      <x:c r="E30" s="769" t="s">
        <x:v>1879</x:v>
      </x:c>
      <x:c r="F30" s="769" t="s">
        <x:v>49</x:v>
      </x:c>
      <x:c r="G30" s="777" t="s">
        <x:v>1896</x:v>
      </x:c>
      <x:c r="H30" s="769" t="s">
        <x:v>95</x:v>
      </x:c>
      <x:c r="I30" s="780" cm="1">
        <x:f t="array" ref="I30">SUMPRODUCT(('Purchase price Master(EUR)'!$K$2:$V$2='purchase data'!$B30)*('Purchase price Master(EUR)'!$D$6:$D$162='purchase data'!$F30),'Purchase price Master(EUR)'!$K$6:$V$162)</x:f>
        <x:v>8.2541315963505486</x:v>
      </x:c>
      <x:c r="J30" s="769">
        <x:v>50.392299999999999</x:v>
      </x:c>
      <x:c r="K30" s="769">
        <x:v>18</x:v>
      </x:c>
      <x:c r="L30" s="778">
        <x:v>420.77611000000002</x:v>
      </x:c>
      <x:c r="M30" s="781">
        <x:f t="shared" si="1"/>
        <x:v>7573.9699799999999</x:v>
      </x:c>
      <x:c r="N30" s="782">
        <x:f t="shared" si="4"/>
        <x:v>415.94467564277574</x:v>
      </x:c>
      <x:c r="O30" s="783">
        <x:f t="shared" si="5"/>
        <x:v>4.8314343572242819</x:v>
      </x:c>
    </x:row>
    <x:row r="31" spans="2:15">
      <x:c r="B31" s="121">
        <x:f t="shared" si="0"/>
        <x:v>1</x:v>
      </x:c>
      <x:c r="C31" s="776">
        <x:v>46035</x:v>
      </x:c>
      <x:c r="D31" s="792" t="s">
        <x:v>1829</x:v>
      </x:c>
      <x:c r="E31" s="769" t="s">
        <x:v>1880</x:v>
      </x:c>
      <x:c r="F31" s="769" t="s">
        <x:v>1523</x:v>
      </x:c>
      <x:c r="G31" s="777" t="s">
        <x:v>1501</x:v>
      </x:c>
      <x:c r="H31" s="769" t="s">
        <x:v>123</x:v>
      </x:c>
      <x:c r="I31" s="780" cm="1">
        <x:f t="array" ref="I31">SUMPRODUCT(('Purchase price Master(EUR)'!$K$2:$V$2='purchase data'!$B31)*('Purchase price Master(EUR)'!$D$6:$D$162='purchase data'!$F31),'Purchase price Master(EUR)'!$K$6:$V$162)</x:f>
        <x:v>0</x:v>
      </x:c>
      <x:c r="J31" s="769">
        <x:v>50.392299999999999</x:v>
      </x:c>
      <x:c r="K31" s="769">
        <x:v>300</x:v>
      </x:c>
      <x:c r="L31" s="778">
        <x:v>20.15692</x:v>
      </x:c>
      <x:c r="M31" s="781">
        <x:f t="shared" si="1"/>
        <x:v>6047.076</x:v>
      </x:c>
      <x:c r="N31" s="782">
        <x:f t="shared" si="4"/>
        <x:v>0</x:v>
      </x:c>
      <x:c r="O31" s="783">
        <x:f t="shared" si="5"/>
        <x:v>20.15692</x:v>
      </x:c>
    </x:row>
    <x:row r="32" spans="2:15">
      <x:c r="B32" s="121">
        <x:f t="shared" si="0"/>
        <x:v>1</x:v>
      </x:c>
      <x:c r="C32" s="785">
        <x:v>46035</x:v>
      </x:c>
      <x:c r="D32" s="793" t="s">
        <x:v>1830</x:v>
      </x:c>
      <x:c r="E32" s="786" t="s">
        <x:v>1879</x:v>
      </x:c>
      <x:c r="F32" s="786" t="s">
        <x:v>1431</x:v>
      </x:c>
      <x:c r="G32" s="787" t="s">
        <x:v>1897</x:v>
      </x:c>
      <x:c r="H32" s="786" t="s">
        <x:v>95</x:v>
      </x:c>
      <x:c r="I32" s="789" cm="1">
        <x:f t="array" ref="I32">SUMPRODUCT(('Purchase price Master(EUR)'!$K$2:$V$2='purchase data'!$B32)*('Purchase price Master(EUR)'!$D$6:$D$162='purchase data'!$F32),'Purchase price Master(EUR)'!$K$6:$V$162)</x:f>
        <x:v>8.8781384014681066</x:v>
      </x:c>
      <x:c r="J32" s="786"/>
      <x:c r="K32" s="786">
        <x:v>-324</x:v>
      </x:c>
      <x:c r="L32" s="790">
        <x:v>449.709</x:v>
      </x:c>
      <x:c r="M32" s="781">
        <x:f t="shared" si="1"/>
        <x:v>-145705.71600000001</x:v>
      </x:c>
      <x:c r="N32" s="782">
        <x:f t="shared" si="4"/>
        <x:v>0</x:v>
      </x:c>
      <x:c r="O32" s="783">
        <x:f t="shared" si="5"/>
        <x:v>449.709</x:v>
      </x:c>
    </x:row>
    <x:row r="33" spans="2:15">
      <x:c r="B33" s="121">
        <x:f t="shared" si="0"/>
        <x:v>1</x:v>
      </x:c>
      <x:c r="C33" s="785">
        <x:v>46035</x:v>
      </x:c>
      <x:c r="D33" s="793" t="s">
        <x:v>1830</x:v>
      </x:c>
      <x:c r="E33" s="786" t="s">
        <x:v>1879</x:v>
      </x:c>
      <x:c r="F33" s="786" t="s">
        <x:v>27</x:v>
      </x:c>
      <x:c r="G33" s="787" t="s">
        <x:v>1898</x:v>
      </x:c>
      <x:c r="H33" s="786" t="s">
        <x:v>95</x:v>
      </x:c>
      <x:c r="I33" s="789" cm="1">
        <x:f t="array" ref="I33">SUMPRODUCT(('Purchase price Master(EUR)'!$K$2:$V$2='purchase data'!$B33)*('Purchase price Master(EUR)'!$D$6:$D$162='purchase data'!$F33),'Purchase price Master(EUR)'!$K$6:$V$162)</x:f>
        <x:v>8.3351451528737233</x:v>
      </x:c>
      <x:c r="J33" s="786"/>
      <x:c r="K33" s="786">
        <x:v>-972</x:v>
      </x:c>
      <x:c r="L33" s="790">
        <x:v>420.79199999999997</x:v>
      </x:c>
      <x:c r="M33" s="781">
        <x:f t="shared" si="1"/>
        <x:v>-409009.82399999996</x:v>
      </x:c>
      <x:c r="N33" s="782">
        <x:f t="shared" si="4"/>
        <x:v>0</x:v>
      </x:c>
      <x:c r="O33" s="783">
        <x:f t="shared" si="5"/>
        <x:v>420.79199999999997</x:v>
      </x:c>
    </x:row>
    <x:row r="34" spans="2:15">
      <x:c r="B34" s="121">
        <x:f t="shared" si="0"/>
        <x:v>1</x:v>
      </x:c>
      <x:c r="C34" s="785">
        <x:v>46035</x:v>
      </x:c>
      <x:c r="D34" s="793" t="s">
        <x:v>1830</x:v>
      </x:c>
      <x:c r="E34" s="786" t="s">
        <x:v>1879</x:v>
      </x:c>
      <x:c r="F34" s="786" t="s">
        <x:v>42</x:v>
      </x:c>
      <x:c r="G34" s="787" t="s">
        <x:v>1893</x:v>
      </x:c>
      <x:c r="H34" s="786" t="s">
        <x:v>95</x:v>
      </x:c>
      <x:c r="I34" s="789" cm="1">
        <x:f t="array" ref="I34">SUMPRODUCT(('Purchase price Master(EUR)'!$K$2:$V$2='purchase data'!$B34)*('Purchase price Master(EUR)'!$D$6:$D$162='purchase data'!$F34),'Purchase price Master(EUR)'!$K$6:$V$162)</x:f>
        <x:v>8.8160959409239581</x:v>
      </x:c>
      <x:c r="J34" s="786"/>
      <x:c r="K34" s="786">
        <x:v>-216</x:v>
      </x:c>
      <x:c r="L34" s="790">
        <x:v>449.85399999999998</x:v>
      </x:c>
      <x:c r="M34" s="781">
        <x:f t="shared" si="1"/>
        <x:v>-97168.463999999993</x:v>
      </x:c>
      <x:c r="N34" s="782">
        <x:f t="shared" si="4"/>
        <x:v>0</x:v>
      </x:c>
      <x:c r="O34" s="783">
        <x:f t="shared" si="5"/>
        <x:v>449.85399999999998</x:v>
      </x:c>
    </x:row>
    <x:row r="35" spans="2:15">
      <x:c r="B35" s="121">
        <x:f t="shared" si="0"/>
        <x:v>1</x:v>
      </x:c>
      <x:c r="C35" s="776">
        <x:v>46035</x:v>
      </x:c>
      <x:c r="D35" s="792" t="s">
        <x:v>1831</x:v>
      </x:c>
      <x:c r="E35" s="769" t="s">
        <x:v>1880</x:v>
      </x:c>
      <x:c r="F35" s="769" t="s">
        <x:v>57</x:v>
      </x:c>
      <x:c r="G35" s="777" t="s">
        <x:v>1899</x:v>
      </x:c>
      <x:c r="H35" s="784" t="s">
        <x:v>58</x:v>
      </x:c>
      <x:c r="I35" s="780" cm="1">
        <x:f t="array" ref="I35">SUMPRODUCT(('Purchase price Master(EUR)'!$K$2:$V$2='purchase data'!$B35)*('Purchase price Master(EUR)'!$D$6:$D$162='purchase data'!$F35),'Purchase price Master(EUR)'!$K$6:$V$162)</x:f>
        <x:v>7.9970663313727393</x:v>
      </x:c>
      <x:c r="J35" s="769">
        <x:v>50.392299999999999</x:v>
      </x:c>
      <x:c r="K35" s="769">
        <x:v>720</x:v>
      </x:c>
      <x:c r="L35" s="778">
        <x:v>408.17762999999997</x:v>
      </x:c>
      <x:c r="M35" s="781">
        <x:f t="shared" si="1"/>
        <x:v>293887.89359999995</x:v>
      </x:c>
      <x:c r="N35" s="782">
        <x:f t="shared" si="4"/>
        <x:v>402.99056569043449</x:v>
      </x:c>
      <x:c r="O35" s="783">
        <x:f t="shared" si="5"/>
        <x:v>5.1870643095654714</x:v>
      </x:c>
    </x:row>
    <x:row r="36" spans="2:15">
      <x:c r="B36" s="121">
        <x:f t="shared" si="0"/>
        <x:v>1</x:v>
      </x:c>
      <x:c r="C36" s="776">
        <x:v>46035</x:v>
      </x:c>
      <x:c r="D36" s="792" t="s">
        <x:v>1831</x:v>
      </x:c>
      <x:c r="E36" s="769" t="s">
        <x:v>1880</x:v>
      </x:c>
      <x:c r="F36" s="769" t="s">
        <x:v>60</x:v>
      </x:c>
      <x:c r="G36" s="777" t="s">
        <x:v>1900</x:v>
      </x:c>
      <x:c r="H36" s="784" t="s">
        <x:v>58</x:v>
      </x:c>
      <x:c r="I36" s="780" cm="1">
        <x:f t="array" ref="I36">SUMPRODUCT(('Purchase price Master(EUR)'!$K$2:$V$2='purchase data'!$B36)*('Purchase price Master(EUR)'!$D$6:$D$162='purchase data'!$F36),'Purchase price Master(EUR)'!$K$6:$V$162)</x:f>
        <x:v>8.030502275384988</x:v>
      </x:c>
      <x:c r="J36" s="769">
        <x:v>50.392299999999999</x:v>
      </x:c>
      <x:c r="K36" s="769">
        <x:v>1440</x:v>
      </x:c>
      <x:c r="L36" s="778">
        <x:v>411.201168</x:v>
      </x:c>
      <x:c r="M36" s="781">
        <x:f t="shared" si="1"/>
        <x:v>592129.68192</x:v>
      </x:c>
      <x:c r="N36" s="782">
        <x:f t="shared" si="4"/>
        <x:v>404.67547981188289</x:v>
      </x:c>
      <x:c r="O36" s="783">
        <x:f t="shared" si="5"/>
        <x:v>6.5256881881171012</x:v>
      </x:c>
    </x:row>
    <x:row r="37" spans="2:15">
      <x:c r="B37" s="121">
        <x:f t="shared" si="0"/>
        <x:v>1</x:v>
      </x:c>
      <x:c r="C37" s="776">
        <x:v>46035</x:v>
      </x:c>
      <x:c r="D37" s="792" t="s">
        <x:v>1831</x:v>
      </x:c>
      <x:c r="E37" s="769" t="s">
        <x:v>1880</x:v>
      </x:c>
      <x:c r="F37" s="769" t="s">
        <x:v>64</x:v>
      </x:c>
      <x:c r="G37" s="777" t="s">
        <x:v>1901</x:v>
      </x:c>
      <x:c r="H37" s="784" t="s">
        <x:v>58</x:v>
      </x:c>
      <x:c r="I37" s="780" cm="1">
        <x:f t="array" ref="I37">SUMPRODUCT(('Purchase price Master(EUR)'!$K$2:$V$2='purchase data'!$B37)*('Purchase price Master(EUR)'!$D$6:$D$162='purchase data'!$F37),'Purchase price Master(EUR)'!$K$6:$V$162)</x:f>
        <x:v>8.931943090514995</x:v>
      </x:c>
      <x:c r="J37" s="769">
        <x:v>50.392299999999999</x:v>
      </x:c>
      <x:c r="K37" s="769">
        <x:v>720</x:v>
      </x:c>
      <x:c r="L37" s="778">
        <x:v>456.05031500000001</x:v>
      </x:c>
      <x:c r="M37" s="781">
        <x:f t="shared" si="1"/>
        <x:v>328356.2268</x:v>
      </x:c>
      <x:c r="N37" s="782">
        <x:f t="shared" si="4"/>
        <x:v>450.10115580015878</x:v>
      </x:c>
      <x:c r="O37" s="783">
        <x:f t="shared" si="5"/>
        <x:v>5.9491591998412332</x:v>
      </x:c>
    </x:row>
    <x:row r="38" spans="2:15">
      <x:c r="B38" s="121">
        <x:f t="shared" si="0"/>
        <x:v>1</x:v>
      </x:c>
      <x:c r="C38" s="776">
        <x:v>46035</x:v>
      </x:c>
      <x:c r="D38" s="792" t="s">
        <x:v>1831</x:v>
      </x:c>
      <x:c r="E38" s="769" t="s">
        <x:v>1880</x:v>
      </x:c>
      <x:c r="F38" s="769" t="s">
        <x:v>66</x:v>
      </x:c>
      <x:c r="G38" s="777" t="s">
        <x:v>1902</x:v>
      </x:c>
      <x:c r="H38" s="784" t="s">
        <x:v>58</x:v>
      </x:c>
      <x:c r="I38" s="780" cm="1">
        <x:f t="array" ref="I38">SUMPRODUCT(('Purchase price Master(EUR)'!$K$2:$V$2='purchase data'!$B38)*('Purchase price Master(EUR)'!$D$6:$D$162='purchase data'!$F38),'Purchase price Master(EUR)'!$K$6:$V$162)</x:f>
        <x:v>8.7568782844245998</x:v>
      </x:c>
      <x:c r="J38" s="769">
        <x:v>50.392299999999999</x:v>
      </x:c>
      <x:c r="K38" s="769">
        <x:v>1440</x:v>
      </x:c>
      <x:c r="L38" s="778">
        <x:v>448.49146999999999</x:v>
      </x:c>
      <x:c r="M38" s="781">
        <x:f t="shared" si="1"/>
        <x:v>645827.71679999994</x:v>
      </x:c>
      <x:c r="N38" s="782">
        <x:f t="shared" si="4"/>
        <x:v>441.27923757220975</x:v>
      </x:c>
      <x:c r="O38" s="783">
        <x:f t="shared" si="5"/>
        <x:v>7.2122324277902408</x:v>
      </x:c>
    </x:row>
    <x:row r="39" spans="2:15">
      <x:c r="B39" s="121">
        <x:f t="shared" si="0"/>
        <x:v>1</x:v>
      </x:c>
      <x:c r="C39" s="776">
        <x:v>46035</x:v>
      </x:c>
      <x:c r="D39" s="792" t="s">
        <x:v>1831</x:v>
      </x:c>
      <x:c r="E39" s="769" t="s">
        <x:v>1880</x:v>
      </x:c>
      <x:c r="F39" s="769" t="s">
        <x:v>68</x:v>
      </x:c>
      <x:c r="G39" s="777" t="s">
        <x:v>1903</x:v>
      </x:c>
      <x:c r="H39" s="784" t="s">
        <x:v>58</x:v>
      </x:c>
      <x:c r="I39" s="780" cm="1">
        <x:f t="array" ref="I39">SUMPRODUCT(('Purchase price Master(EUR)'!$K$2:$V$2='purchase data'!$B39)*('Purchase price Master(EUR)'!$D$6:$D$162='purchase data'!$F39),'Purchase price Master(EUR)'!$K$6:$V$162)</x:f>
        <x:v>6.029337950897899</x:v>
      </x:c>
      <x:c r="J39" s="769">
        <x:v>50.392299999999999</x:v>
      </x:c>
      <x:c r="K39" s="769">
        <x:v>720</x:v>
      </x:c>
      <x:c r="L39" s="778">
        <x:v>305.88126099999999</x:v>
      </x:c>
      <x:c r="M39" s="781">
        <x:f t="shared" si="1"/>
        <x:v>220234.50792</x:v>
      </x:c>
      <x:c r="N39" s="782">
        <x:f t="shared" si="4"/>
        <x:v>303.83220682303221</x:v>
      </x:c>
      <x:c r="O39" s="783">
        <x:f t="shared" si="5"/>
        <x:v>2.0490541769677861</x:v>
      </x:c>
    </x:row>
    <x:row r="40" spans="2:15">
      <x:c r="B40" s="121">
        <x:f t="shared" si="0"/>
        <x:v>1</x:v>
      </x:c>
      <x:c r="C40" s="776">
        <x:v>46035</x:v>
      </x:c>
      <x:c r="D40" s="792" t="s">
        <x:v>1831</x:v>
      </x:c>
      <x:c r="E40" s="769" t="s">
        <x:v>1880</x:v>
      </x:c>
      <x:c r="F40" s="769" t="s">
        <x:v>92</x:v>
      </x:c>
      <x:c r="G40" s="777" t="s">
        <x:v>1904</x:v>
      </x:c>
      <x:c r="H40" s="784" t="s">
        <x:v>58</x:v>
      </x:c>
      <x:c r="I40" s="780" cm="1">
        <x:f t="array" ref="I40">SUMPRODUCT(('Purchase price Master(EUR)'!$K$2:$V$2='purchase data'!$B40)*('Purchase price Master(EUR)'!$D$6:$D$162='purchase data'!$F40),'Purchase price Master(EUR)'!$K$6:$V$162)</x:f>
        <x:v>9.0384272543811015</x:v>
      </x:c>
      <x:c r="J40" s="769">
        <x:v>50.392299999999999</x:v>
      </x:c>
      <x:c r="K40" s="769">
        <x:v>720</x:v>
      </x:c>
      <x:c r="L40" s="778">
        <x:v>461.08954499999999</x:v>
      </x:c>
      <x:c r="M40" s="781">
        <x:f t="shared" si="1"/>
        <x:v>331984.47239999997</x:v>
      </x:c>
      <x:c r="N40" s="782">
        <x:f t="shared" si="4"/>
        <x:v>455.46713773094876</x:v>
      </x:c>
      <x:c r="O40" s="783">
        <x:f t="shared" si="5"/>
        <x:v>5.622407269051223</x:v>
      </x:c>
    </x:row>
    <x:row r="41" spans="2:15">
      <x:c r="B41" s="121">
        <x:f t="shared" si="0"/>
        <x:v>1</x:v>
      </x:c>
      <x:c r="C41" s="776">
        <x:v>46035</x:v>
      </x:c>
      <x:c r="D41" s="792" t="s">
        <x:v>1831</x:v>
      </x:c>
      <x:c r="E41" s="769" t="s">
        <x:v>1880</x:v>
      </x:c>
      <x:c r="F41" s="769" t="s">
        <x:v>93</x:v>
      </x:c>
      <x:c r="G41" s="777" t="s">
        <x:v>1905</x:v>
      </x:c>
      <x:c r="H41" s="784" t="s">
        <x:v>58</x:v>
      </x:c>
      <x:c r="I41" s="780" cm="1">
        <x:f t="array" ref="I41">SUMPRODUCT(('Purchase price Master(EUR)'!$K$2:$V$2='purchase data'!$B41)*('Purchase price Master(EUR)'!$D$6:$D$162='purchase data'!$F41),'Purchase price Master(EUR)'!$K$6:$V$162)</x:f>
        <x:v>7.6992482804071756</x:v>
      </x:c>
      <x:c r="J41" s="769">
        <x:v>50.392299999999999</x:v>
      </x:c>
      <x:c r="K41" s="769">
        <x:v>720</x:v>
      </x:c>
      <x:c r="L41" s="778">
        <x:v>391.04424799999998</x:v>
      </x:c>
      <x:c r="M41" s="781">
        <x:f t="shared" si="1"/>
        <x:v>281551.85855999996</x:v>
      </x:c>
      <x:c r="N41" s="782">
        <x:f t="shared" si="4"/>
        <x:v>387.98282912076252</x:v>
      </x:c>
      <x:c r="O41" s="783">
        <x:f t="shared" si="5"/>
        <x:v>3.0614188792374648</x:v>
      </x:c>
    </x:row>
    <x:row r="42" spans="2:15">
      <x:c r="B42" s="121">
        <x:f t="shared" si="0"/>
        <x:v>1</x:v>
      </x:c>
      <x:c r="C42" s="776">
        <x:v>46035</x:v>
      </x:c>
      <x:c r="D42" s="792" t="s">
        <x:v>1831</x:v>
      </x:c>
      <x:c r="E42" s="769" t="s">
        <x:v>1880</x:v>
      </x:c>
      <x:c r="F42" s="769" t="s">
        <x:v>62</x:v>
      </x:c>
      <x:c r="G42" s="777" t="s">
        <x:v>1906</x:v>
      </x:c>
      <x:c r="H42" s="784" t="s">
        <x:v>58</x:v>
      </x:c>
      <x:c r="I42" s="780" cm="1">
        <x:f t="array" ref="I42">SUMPRODUCT(('Purchase price Master(EUR)'!$K$2:$V$2='purchase data'!$B42)*('Purchase price Master(EUR)'!$D$6:$D$162='purchase data'!$F42),'Purchase price Master(EUR)'!$K$6:$V$162)</x:f>
        <x:v>5.3679571810707376</x:v>
      </x:c>
      <x:c r="J42" s="769">
        <x:v>50.392299999999999</x:v>
      </x:c>
      <x:c r="K42" s="769">
        <x:v>720</x:v>
      </x:c>
      <x:c r="L42" s="778">
        <x:v>271.61449699999997</x:v>
      </x:c>
      <x:c r="M42" s="781">
        <x:f t="shared" si="1"/>
        <x:v>195562.43783999997</x:v>
      </x:c>
      <x:c r="N42" s="782">
        <x:f t="shared" si="4"/>
        <x:v>270.50370865567095</x:v>
      </x:c>
      <x:c r="O42" s="783">
        <x:f t="shared" si="5"/>
        <x:v>1.1107883443290234</x:v>
      </x:c>
    </x:row>
    <x:row r="43" spans="2:15">
      <x:c r="B43" s="121">
        <x:f t="shared" si="0"/>
        <x:v>1</x:v>
      </x:c>
      <x:c r="C43" s="776">
        <x:v>46035</x:v>
      </x:c>
      <x:c r="D43" s="792" t="s">
        <x:v>1832</x:v>
      </x:c>
      <x:c r="E43" s="769" t="s">
        <x:v>1879</x:v>
      </x:c>
      <x:c r="F43" s="769" t="s">
        <x:v>1651</x:v>
      </x:c>
      <x:c r="G43" s="777" t="s">
        <x:v>1886</x:v>
      </x:c>
      <x:c r="H43" s="784" t="s">
        <x:v>175</x:v>
      </x:c>
      <x:c r="I43" s="780" cm="1">
        <x:f t="array" ref="I43">SUMPRODUCT(('Purchase price Master(EUR)'!$K$2:$V$2='purchase data'!$B43)*('Purchase price Master(EUR)'!$D$6:$D$162='purchase data'!$F43),'Purchase price Master(EUR)'!$K$6:$V$162)</x:f>
        <x:v>76.510000000000005</x:v>
      </x:c>
      <x:c r="J43" s="769">
        <x:v>50.392299999999999</x:v>
      </x:c>
      <x:c r="K43" s="769">
        <x:v>312</x:v>
      </x:c>
      <x:c r="L43" s="778">
        <x:v>3864.0819900000001</x:v>
      </x:c>
      <x:c r="M43" s="781">
        <x:f t="shared" si="1"/>
        <x:v>1205593.58088</x:v>
      </x:c>
      <x:c r="N43" s="782">
        <x:f t="shared" si="4"/>
        <x:v>3855.5148730000001</x:v>
      </x:c>
      <x:c r="O43" s="783">
        <x:f t="shared" si="5"/>
        <x:v>8.5671170000000529</x:v>
      </x:c>
    </x:row>
    <x:row r="44" spans="2:15">
      <x:c r="B44" s="121">
        <x:f t="shared" si="0"/>
        <x:v>1</x:v>
      </x:c>
      <x:c r="C44" s="776">
        <x:v>46035</x:v>
      </x:c>
      <x:c r="D44" s="792" t="s">
        <x:v>1832</x:v>
      </x:c>
      <x:c r="E44" s="769" t="s">
        <x:v>1879</x:v>
      </x:c>
      <x:c r="F44" s="769" t="s">
        <x:v>1631</x:v>
      </x:c>
      <x:c r="G44" s="777" t="s">
        <x:v>1907</x:v>
      </x:c>
      <x:c r="H44" s="784" t="s">
        <x:v>2021</x:v>
      </x:c>
      <x:c r="I44" s="780" cm="1">
        <x:f t="array" ref="I44">SUMPRODUCT(('Purchase price Master(EUR)'!$K$2:$V$2='purchase data'!$B44)*('Purchase price Master(EUR)'!$D$6:$D$162='purchase data'!$F44),'Purchase price Master(EUR)'!$K$6:$V$162)</x:f>
        <x:v>21.613377597592464</x:v>
      </x:c>
      <x:c r="J44" s="769">
        <x:v>50.392299999999999</x:v>
      </x:c>
      <x:c r="K44" s="769">
        <x:v>240</x:v>
      </x:c>
      <x:c r="L44" s="778">
        <x:v>1096.0830000000001</x:v>
      </x:c>
      <x:c r="M44" s="781">
        <x:f t="shared" si="1"/>
        <x:v>263059.92000000004</x:v>
      </x:c>
      <x:c r="N44" s="782">
        <x:f t="shared" si="4"/>
        <x:v>1089.1478079111587</x:v>
      </x:c>
      <x:c r="O44" s="783">
        <x:f t="shared" si="5"/>
        <x:v>6.9351920888414043</x:v>
      </x:c>
    </x:row>
    <x:row r="45" spans="2:15">
      <x:c r="B45" s="121">
        <x:f t="shared" si="0"/>
        <x:v>1</x:v>
      </x:c>
      <x:c r="C45" s="776">
        <x:v>46035</x:v>
      </x:c>
      <x:c r="D45" s="792" t="s">
        <x:v>1833</x:v>
      </x:c>
      <x:c r="E45" s="769" t="s">
        <x:v>1879</x:v>
      </x:c>
      <x:c r="F45" s="769" t="s">
        <x:v>1651</x:v>
      </x:c>
      <x:c r="G45" s="777" t="s">
        <x:v>1886</x:v>
      </x:c>
      <x:c r="H45" s="784" t="s">
        <x:v>175</x:v>
      </x:c>
      <x:c r="I45" s="780" cm="1">
        <x:f t="array" ref="I45">SUMPRODUCT(('Purchase price Master(EUR)'!$K$2:$V$2='purchase data'!$B45)*('Purchase price Master(EUR)'!$D$6:$D$162='purchase data'!$F45),'Purchase price Master(EUR)'!$K$6:$V$162)</x:f>
        <x:v>76.510000000000005</x:v>
      </x:c>
      <x:c r="J45" s="769">
        <x:v>50.392299999999999</x:v>
      </x:c>
      <x:c r="K45" s="769">
        <x:v>320</x:v>
      </x:c>
      <x:c r="L45" s="778">
        <x:v>3864.0819999999999</x:v>
      </x:c>
      <x:c r="M45" s="781">
        <x:f t="shared" si="1"/>
        <x:v>1236506.24</x:v>
      </x:c>
      <x:c r="N45" s="782">
        <x:f t="shared" si="4"/>
        <x:v>3855.5148730000001</x:v>
      </x:c>
      <x:c r="O45" s="783">
        <x:f t="shared" si="5"/>
        <x:v>8.5671269999998003</x:v>
      </x:c>
    </x:row>
    <x:row r="46" spans="2:15">
      <x:c r="B46" s="121">
        <x:f t="shared" si="0"/>
        <x:v>1</x:v>
      </x:c>
      <x:c r="C46" s="776">
        <x:v>46037</x:v>
      </x:c>
      <x:c r="D46" s="792" t="s">
        <x:v>1834</x:v>
      </x:c>
      <x:c r="E46" s="769" t="s">
        <x:v>1879</x:v>
      </x:c>
      <x:c r="F46" s="769" t="s">
        <x:v>17</x:v>
      </x:c>
      <x:c r="G46" s="777" t="s">
        <x:v>1894</x:v>
      </x:c>
      <x:c r="H46" s="784" t="s">
        <x:v>175</x:v>
      </x:c>
      <x:c r="I46" s="780" cm="1">
        <x:f t="array" ref="I46">SUMPRODUCT(('Purchase price Master(EUR)'!$K$2:$V$2='purchase data'!$B46)*('Purchase price Master(EUR)'!$D$6:$D$162='purchase data'!$F46),'Purchase price Master(EUR)'!$K$6:$V$162)</x:f>
        <x:v>3.3899203321237543</x:v>
      </x:c>
      <x:c r="J46" s="769">
        <x:v>50.290999999999997</x:v>
      </x:c>
      <x:c r="K46" s="769">
        <x:v>1728</x:v>
      </x:c>
      <x:c r="L46" s="778">
        <x:v>171.995</x:v>
      </x:c>
      <x:c r="M46" s="781">
        <x:f t="shared" si="1"/>
        <x:v>297207.36</x:v>
      </x:c>
      <x:c r="N46" s="782">
        <x:f t="shared" si="4"/>
        <x:v>170.48248342283571</x:v>
      </x:c>
      <x:c r="O46" s="783">
        <x:f t="shared" si="5"/>
        <x:v>1.5125165771642912</x:v>
      </x:c>
    </x:row>
    <x:row r="47" spans="2:15">
      <x:c r="B47" s="121">
        <x:f t="shared" si="0"/>
        <x:v>1</x:v>
      </x:c>
      <x:c r="C47" s="776">
        <x:v>46037</x:v>
      </x:c>
      <x:c r="D47" s="792" t="s">
        <x:v>1834</x:v>
      </x:c>
      <x:c r="E47" s="769" t="s">
        <x:v>1879</x:v>
      </x:c>
      <x:c r="F47" s="769" t="s">
        <x:v>1432</x:v>
      </x:c>
      <x:c r="G47" s="777" t="s">
        <x:v>1908</x:v>
      </x:c>
      <x:c r="H47" s="769" t="s">
        <x:v>95</x:v>
      </x:c>
      <x:c r="I47" s="780" cm="1">
        <x:f t="array" ref="I47">SUMPRODUCT(('Purchase price Master(EUR)'!$K$2:$V$2='purchase data'!$B47)*('Purchase price Master(EUR)'!$D$6:$D$162='purchase data'!$F47),'Purchase price Master(EUR)'!$K$6:$V$162)</x:f>
        <x:v>9.8286450914155967</x:v>
      </x:c>
      <x:c r="J47" s="769">
        <x:v>50.290999999999997</x:v>
      </x:c>
      <x:c r="K47" s="769">
        <x:v>216</x:v>
      </x:c>
      <x:c r="L47" s="778">
        <x:v>502.91</x:v>
      </x:c>
      <x:c r="M47" s="781">
        <x:f t="shared" si="1"/>
        <x:v>108628.56000000001</x:v>
      </x:c>
      <x:c r="N47" s="782">
        <x:f t="shared" si="4"/>
        <x:v>494.29239029238175</x:v>
      </x:c>
      <x:c r="O47" s="783">
        <x:f t="shared" si="5"/>
        <x:v>8.6176097076182714</x:v>
      </x:c>
    </x:row>
    <x:row r="48" spans="2:15">
      <x:c r="B48" s="121">
        <x:f t="shared" si="0"/>
        <x:v>1</x:v>
      </x:c>
      <x:c r="C48" s="776">
        <x:v>46037</x:v>
      </x:c>
      <x:c r="D48" s="792" t="s">
        <x:v>1834</x:v>
      </x:c>
      <x:c r="E48" s="769" t="s">
        <x:v>1879</x:v>
      </x:c>
      <x:c r="F48" s="769" t="s">
        <x:v>31</x:v>
      </x:c>
      <x:c r="G48" s="777" t="s">
        <x:v>1909</x:v>
      </x:c>
      <x:c r="H48" s="769" t="s">
        <x:v>95</x:v>
      </x:c>
      <x:c r="I48" s="780" cm="1">
        <x:f t="array" ref="I48">SUMPRODUCT(('Purchase price Master(EUR)'!$K$2:$V$2='purchase data'!$B48)*('Purchase price Master(EUR)'!$D$6:$D$162='purchase data'!$F48),'Purchase price Master(EUR)'!$K$6:$V$162)</x:f>
        <x:v>8.792186884406199</x:v>
      </x:c>
      <x:c r="J48" s="769">
        <x:v>50.290999999999997</x:v>
      </x:c>
      <x:c r="K48" s="769">
        <x:v>80</x:v>
      </x:c>
      <x:c r="L48" s="778">
        <x:v>447.59</x:v>
      </x:c>
      <x:c r="M48" s="781">
        <x:f t="shared" si="1"/>
        <x:v>35807.199999999997</x:v>
      </x:c>
      <x:c r="N48" s="782">
        <x:f t="shared" si="4"/>
        <x:v>442.1678706036721</x:v>
      </x:c>
      <x:c r="O48" s="783">
        <x:f t="shared" si="5"/>
        <x:v>5.4221293963278754</x:v>
      </x:c>
    </x:row>
    <x:row r="49" spans="2:15">
      <x:c r="B49" s="121">
        <x:f t="shared" si="0"/>
        <x:v>1</x:v>
      </x:c>
      <x:c r="C49" s="776">
        <x:v>46037</x:v>
      </x:c>
      <x:c r="D49" s="792" t="s">
        <x:v>1834</x:v>
      </x:c>
      <x:c r="E49" s="769" t="s">
        <x:v>1879</x:v>
      </x:c>
      <x:c r="F49" s="769" t="s">
        <x:v>1433</x:v>
      </x:c>
      <x:c r="G49" s="777" t="s">
        <x:v>1910</x:v>
      </x:c>
      <x:c r="H49" s="769" t="s">
        <x:v>95</x:v>
      </x:c>
      <x:c r="I49" s="780" cm="1">
        <x:f t="array" ref="I49">SUMPRODUCT(('Purchase price Master(EUR)'!$K$2:$V$2='purchase data'!$B49)*('Purchase price Master(EUR)'!$D$6:$D$162='purchase data'!$F49),'Purchase price Master(EUR)'!$K$6:$V$162)</x:f>
        <x:v>7.1102155771867341</x:v>
      </x:c>
      <x:c r="J49" s="769">
        <x:v>50.290999999999997</x:v>
      </x:c>
      <x:c r="K49" s="769">
        <x:v>576</x:v>
      </x:c>
      <x:c r="L49" s="778">
        <x:v>360.58600999999999</x:v>
      </x:c>
      <x:c r="M49" s="781">
        <x:f t="shared" si="1"/>
        <x:v>207697.54175999999</x:v>
      </x:c>
      <x:c r="N49" s="782">
        <x:f t="shared" si="4"/>
        <x:v>357.57985159229804</x:v>
      </x:c>
      <x:c r="O49" s="783">
        <x:f t="shared" si="5"/>
        <x:v>3.0061584077019461</x:v>
      </x:c>
    </x:row>
    <x:row r="50" spans="2:15">
      <x:c r="B50" s="121">
        <x:f t="shared" si="0"/>
        <x:v>1</x:v>
      </x:c>
      <x:c r="C50" s="776">
        <x:v>46038</x:v>
      </x:c>
      <x:c r="D50" s="792" t="s">
        <x:v>1835</x:v>
      </x:c>
      <x:c r="E50" s="769" t="s">
        <x:v>1878</x:v>
      </x:c>
      <x:c r="F50" s="769" t="s">
        <x:v>85</x:v>
      </x:c>
      <x:c r="G50" s="777" t="s">
        <x:v>1882</x:v>
      </x:c>
      <x:c r="H50" s="779" t="s">
        <x:v>123</x:v>
      </x:c>
      <x:c r="I50" s="780" cm="1">
        <x:f t="array" ref="I50">SUMPRODUCT(('Purchase price Master(EUR)'!$K$2:$V$2='purchase data'!$B50)*('Purchase price Master(EUR)'!$D$6:$D$162='purchase data'!$F50),'Purchase price Master(EUR)'!$K$6:$V$162)</x:f>
        <x:v>0.91501830652997118</x:v>
      </x:c>
      <x:c r="J50" s="769">
        <x:v>50.244999999999997</x:v>
      </x:c>
      <x:c r="K50" s="769">
        <x:v>1500</x:v>
      </x:c>
      <x:c r="L50" s="778">
        <x:v>50.491200499999991</x:v>
      </x:c>
      <x:c r="M50" s="781">
        <x:f t="shared" si="1"/>
        <x:v>75736.80074999998</x:v>
      </x:c>
      <x:c r="N50" s="782">
        <x:f t="shared" si="4"/>
        <x:v>45.975094811598403</x:v>
      </x:c>
      <x:c r="O50" s="783">
        <x:f t="shared" si="5"/>
        <x:v>4.5161056884015878</x:v>
      </x:c>
    </x:row>
    <x:row r="51" spans="2:15">
      <x:c r="B51" s="121">
        <x:f t="shared" si="0"/>
        <x:v>1</x:v>
      </x:c>
      <x:c r="C51" s="776">
        <x:v>46038</x:v>
      </x:c>
      <x:c r="D51" s="792" t="s">
        <x:v>1835</x:v>
      </x:c>
      <x:c r="E51" s="769" t="s">
        <x:v>1878</x:v>
      </x:c>
      <x:c r="F51" s="769" t="s">
        <x:v>88</x:v>
      </x:c>
      <x:c r="G51" s="777" t="s">
        <x:v>1911</x:v>
      </x:c>
      <x:c r="H51" s="779" t="s">
        <x:v>123</x:v>
      </x:c>
      <x:c r="I51" s="780" cm="1">
        <x:f t="array" ref="I51">SUMPRODUCT(('Purchase price Master(EUR)'!$K$2:$V$2='purchase data'!$B51)*('Purchase price Master(EUR)'!$D$6:$D$162='purchase data'!$F51),'Purchase price Master(EUR)'!$K$6:$V$162)</x:f>
        <x:v>1.0631391774346366</x:v>
      </x:c>
      <x:c r="J51" s="769">
        <x:v>50.244999999999997</x:v>
      </x:c>
      <x:c r="K51" s="769">
        <x:v>1500</x:v>
      </x:c>
      <x:c r="L51" s="778">
        <x:v>58.711282500000003</x:v>
      </x:c>
      <x:c r="M51" s="781">
        <x:f t="shared" si="1"/>
        <x:v>88066.923750000002</x:v>
      </x:c>
      <x:c r="N51" s="782">
        <x:f t="shared" si="4"/>
        <x:v>53.417427970203313</x:v>
      </x:c>
      <x:c r="O51" s="783">
        <x:f t="shared" si="5"/>
        <x:v>5.2938545297966897</x:v>
      </x:c>
    </x:row>
    <x:row r="52" spans="2:15">
      <x:c r="B52" s="121">
        <x:f t="shared" si="0"/>
        <x:v>1</x:v>
      </x:c>
      <x:c r="C52" s="776">
        <x:v>46038</x:v>
      </x:c>
      <x:c r="D52" s="792" t="s">
        <x:v>1835</x:v>
      </x:c>
      <x:c r="E52" s="769" t="s">
        <x:v>1878</x:v>
      </x:c>
      <x:c r="F52" s="769" t="s">
        <x:v>90</x:v>
      </x:c>
      <x:c r="G52" s="777" t="s">
        <x:v>1884</x:v>
      </x:c>
      <x:c r="H52" s="779" t="s">
        <x:v>123</x:v>
      </x:c>
      <x:c r="I52" s="780" cm="1">
        <x:f t="array" ref="I52">SUMPRODUCT(('Purchase price Master(EUR)'!$K$2:$V$2='purchase data'!$B52)*('Purchase price Master(EUR)'!$D$6:$D$162='purchase data'!$F52),'Purchase price Master(EUR)'!$K$6:$V$162)</x:f>
        <x:v>0.81878133299678468</x:v>
      </x:c>
      <x:c r="J52" s="769">
        <x:v>50.244999999999997</x:v>
      </x:c>
      <x:c r="K52" s="769">
        <x:v>2500</x:v>
      </x:c>
      <x:c r="L52" s="778">
        <x:v>45.160206000000002</x:v>
      </x:c>
      <x:c r="M52" s="781">
        <x:f t="shared" si="1"/>
        <x:v>112900.515</x:v>
      </x:c>
      <x:c r="N52" s="782">
        <x:f t="shared" si="4"/>
        <x:v>41.139668076423447</x:v>
      </x:c>
      <x:c r="O52" s="783">
        <x:f t="shared" si="5"/>
        <x:v>4.0205379235765548</x:v>
      </x:c>
    </x:row>
    <x:row r="53" spans="2:15">
      <x:c r="B53" s="121">
        <x:f t="shared" si="0"/>
        <x:v>1</x:v>
      </x:c>
      <x:c r="C53" s="776">
        <x:v>46038</x:v>
      </x:c>
      <x:c r="D53" s="792" t="s">
        <x:v>1836</x:v>
      </x:c>
      <x:c r="E53" s="769" t="s">
        <x:v>1879</x:v>
      </x:c>
      <x:c r="F53" s="769" t="s">
        <x:v>1634</x:v>
      </x:c>
      <x:c r="G53" s="777" t="s">
        <x:v>96</x:v>
      </x:c>
      <x:c r="H53" s="784" t="s">
        <x:v>2228</x:v>
      </x:c>
      <x:c r="I53" s="780" cm="1">
        <x:f t="array" ref="I53">SUMPRODUCT(('Purchase price Master(EUR)'!$K$2:$V$2='purchase data'!$B53)*('Purchase price Master(EUR)'!$D$6:$D$162='purchase data'!$F53),'Purchase price Master(EUR)'!$K$6:$V$162)</x:f>
        <x:v>114.89</x:v>
      </x:c>
      <x:c r="J53" s="769">
        <x:v>50.244999999999997</x:v>
      </x:c>
      <x:c r="K53" s="769">
        <x:v>140</x:v>
      </x:c>
      <x:c r="L53" s="778">
        <x:v>5772.65</x:v>
      </x:c>
      <x:c r="M53" s="781">
        <x:f t="shared" si="1"/>
        <x:v>808171</x:v>
      </x:c>
      <x:c r="N53" s="782">
        <x:f t="shared" si="4"/>
        <x:v>5772.6480499999998</x:v>
      </x:c>
      <x:c r="O53" s="783">
        <x:f t="shared" si="5"/>
        <x:v>1.9499999998515705E-3</x:v>
      </x:c>
    </x:row>
    <x:row r="54" spans="2:15">
      <x:c r="B54" s="121">
        <x:f t="shared" si="0"/>
        <x:v>1</x:v>
      </x:c>
      <x:c r="C54" s="776">
        <x:v>46038</x:v>
      </x:c>
      <x:c r="D54" s="792" t="s">
        <x:v>1836</x:v>
      </x:c>
      <x:c r="E54" s="769" t="s">
        <x:v>1879</x:v>
      </x:c>
      <x:c r="F54" s="769" t="s">
        <x:v>1631</x:v>
      </x:c>
      <x:c r="G54" s="777" t="s">
        <x:v>1907</x:v>
      </x:c>
      <x:c r="H54" s="784" t="s">
        <x:v>2021</x:v>
      </x:c>
      <x:c r="I54" s="780" cm="1">
        <x:f t="array" ref="I54">SUMPRODUCT(('Purchase price Master(EUR)'!$K$2:$V$2='purchase data'!$B54)*('Purchase price Master(EUR)'!$D$6:$D$162='purchase data'!$F54),'Purchase price Master(EUR)'!$K$6:$V$162)</x:f>
        <x:v>21.613377597592464</x:v>
      </x:c>
      <x:c r="J54" s="769">
        <x:v>50.244999999999997</x:v>
      </x:c>
      <x:c r="K54" s="769">
        <x:v>240</x:v>
      </x:c>
      <x:c r="L54" s="778">
        <x:v>1085.79</x:v>
      </x:c>
      <x:c r="M54" s="781">
        <x:f t="shared" si="1"/>
        <x:v>260589.59999999998</x:v>
      </x:c>
      <x:c r="N54" s="782">
        <x:f t="shared" si="4"/>
        <x:v>1085.9641573910333</x:v>
      </x:c>
      <x:c r="O54" s="783">
        <x:f t="shared" si="5"/>
        <x:v>-0.17415739103330452</x:v>
      </x:c>
    </x:row>
    <x:row r="55" spans="2:15">
      <x:c r="B55" s="121">
        <x:f t="shared" si="0"/>
        <x:v>1</x:v>
      </x:c>
      <x:c r="C55" s="776">
        <x:v>46038</x:v>
      </x:c>
      <x:c r="D55" s="792" t="s">
        <x:v>1837</x:v>
      </x:c>
      <x:c r="E55" s="769" t="s">
        <x:v>1879</x:v>
      </x:c>
      <x:c r="F55" s="769" t="s">
        <x:v>1651</x:v>
      </x:c>
      <x:c r="G55" s="777" t="s">
        <x:v>1886</x:v>
      </x:c>
      <x:c r="H55" s="784" t="s">
        <x:v>175</x:v>
      </x:c>
      <x:c r="I55" s="780" cm="1">
        <x:f t="array" ref="I55">SUMPRODUCT(('Purchase price Master(EUR)'!$K$2:$V$2='purchase data'!$B55)*('Purchase price Master(EUR)'!$D$6:$D$162='purchase data'!$F55),'Purchase price Master(EUR)'!$K$6:$V$162)</x:f>
        <x:v>76.510000000000005</x:v>
      </x:c>
      <x:c r="J55" s="769">
        <x:v>50.244999999999997</x:v>
      </x:c>
      <x:c r="K55" s="769">
        <x:v>240</x:v>
      </x:c>
      <x:c r="L55" s="778">
        <x:v>3852.7869999999998</x:v>
      </x:c>
      <x:c r="M55" s="781">
        <x:f t="shared" si="1"/>
        <x:v>924668.88</x:v>
      </x:c>
      <x:c r="N55" s="782">
        <x:f t="shared" si="4"/>
        <x:v>3844.2449500000002</x:v>
      </x:c>
      <x:c r="O55" s="783">
        <x:f t="shared" si="5"/>
        <x:v>8.5420499999995627</x:v>
      </x:c>
    </x:row>
    <x:row r="56" spans="2:15">
      <x:c r="B56" s="121">
        <x:f t="shared" si="0"/>
        <x:v>1</x:v>
      </x:c>
      <x:c r="C56" s="776">
        <x:v>46038</x:v>
      </x:c>
      <x:c r="D56" s="792" t="s">
        <x:v>1838</x:v>
      </x:c>
      <x:c r="E56" s="769" t="s">
        <x:v>1879</x:v>
      </x:c>
      <x:c r="F56" s="769" t="s">
        <x:v>50</x:v>
      </x:c>
      <x:c r="G56" s="777" t="s">
        <x:v>1889</x:v>
      </x:c>
      <x:c r="H56" s="784" t="s">
        <x:v>175</x:v>
      </x:c>
      <x:c r="I56" s="780" cm="1">
        <x:f t="array" ref="I56">SUMPRODUCT(('Purchase price Master(EUR)'!$K$2:$V$2='purchase data'!$B56)*('Purchase price Master(EUR)'!$D$6:$D$162='purchase data'!$F56),'Purchase price Master(EUR)'!$K$6:$V$162)</x:f>
        <x:v>15.75</x:v>
      </x:c>
      <x:c r="J56" s="769">
        <x:v>50.244999999999997</x:v>
      </x:c>
      <x:c r="K56" s="769">
        <x:v>5</x:v>
      </x:c>
      <x:c r="L56" s="778">
        <x:v>791.91200000000003</x:v>
      </x:c>
      <x:c r="M56" s="781">
        <x:f t="shared" si="1"/>
        <x:v>3959.5600000000004</x:v>
      </x:c>
      <x:c r="N56" s="782">
        <x:f t="shared" si="4"/>
        <x:v>791.35874999999999</x:v>
      </x:c>
      <x:c r="O56" s="783">
        <x:f t="shared" si="5"/>
        <x:v>0.5532500000000482</x:v>
      </x:c>
    </x:row>
    <x:row r="57" spans="2:15">
      <x:c r="B57" s="121">
        <x:f t="shared" si="0"/>
        <x:v>1</x:v>
      </x:c>
      <x:c r="C57" s="776">
        <x:v>46038</x:v>
      </x:c>
      <x:c r="D57" s="792" t="s">
        <x:v>1839</x:v>
      </x:c>
      <x:c r="E57" s="769" t="s">
        <x:v>1880</x:v>
      </x:c>
      <x:c r="F57" s="769" t="s">
        <x:v>57</x:v>
      </x:c>
      <x:c r="G57" s="777" t="s">
        <x:v>1899</x:v>
      </x:c>
      <x:c r="H57" s="784" t="s">
        <x:v>58</x:v>
      </x:c>
      <x:c r="I57" s="780" cm="1">
        <x:f t="array" ref="I57">SUMPRODUCT(('Purchase price Master(EUR)'!$K$2:$V$2='purchase data'!$B57)*('Purchase price Master(EUR)'!$D$6:$D$162='purchase data'!$F57),'Purchase price Master(EUR)'!$K$6:$V$162)</x:f>
        <x:v>7.9970663313727393</x:v>
      </x:c>
      <x:c r="J57" s="769">
        <x:v>50.244999999999997</x:v>
      </x:c>
      <x:c r="K57" s="769">
        <x:v>720</x:v>
      </x:c>
      <x:c r="L57" s="778">
        <x:v>406.98449999999997</x:v>
      </x:c>
      <x:c r="M57" s="781">
        <x:f t="shared" si="1"/>
        <x:v>293028.83999999997</x:v>
      </x:c>
      <x:c r="N57" s="782">
        <x:f t="shared" si="4"/>
        <x:v>401.81259781982328</x:v>
      </x:c>
      <x:c r="O57" s="783">
        <x:f t="shared" si="5"/>
        <x:v>5.1719021801766871</x:v>
      </x:c>
    </x:row>
    <x:row r="58" spans="2:15">
      <x:c r="B58" s="121">
        <x:f t="shared" si="0"/>
        <x:v>1</x:v>
      </x:c>
      <x:c r="C58" s="776">
        <x:v>46038</x:v>
      </x:c>
      <x:c r="D58" s="792" t="s">
        <x:v>1839</x:v>
      </x:c>
      <x:c r="E58" s="769" t="s">
        <x:v>1880</x:v>
      </x:c>
      <x:c r="F58" s="769" t="s">
        <x:v>60</x:v>
      </x:c>
      <x:c r="G58" s="777" t="s">
        <x:v>1900</x:v>
      </x:c>
      <x:c r="H58" s="784" t="s">
        <x:v>58</x:v>
      </x:c>
      <x:c r="I58" s="780" cm="1">
        <x:f t="array" ref="I58">SUMPRODUCT(('Purchase price Master(EUR)'!$K$2:$V$2='purchase data'!$B58)*('Purchase price Master(EUR)'!$D$6:$D$162='purchase data'!$F58),'Purchase price Master(EUR)'!$K$6:$V$162)</x:f>
        <x:v>8.030502275384988</x:v>
      </x:c>
      <x:c r="J58" s="769">
        <x:v>50.244999999999997</x:v>
      </x:c>
      <x:c r="K58" s="769">
        <x:v>1440</x:v>
      </x:c>
      <x:c r="L58" s="778">
        <x:v>409.99919999999997</x:v>
      </x:c>
      <x:c r="M58" s="781">
        <x:f t="shared" si="1"/>
        <x:v>590398.848</x:v>
      </x:c>
      <x:c r="N58" s="782">
        <x:f t="shared" si="4"/>
        <x:v>403.49258682671871</x:v>
      </x:c>
      <x:c r="O58" s="783">
        <x:f t="shared" si="5"/>
        <x:v>6.5066131732812664</x:v>
      </x:c>
    </x:row>
    <x:row r="59" spans="2:15">
      <x:c r="B59" s="121">
        <x:f t="shared" si="0"/>
        <x:v>1</x:v>
      </x:c>
      <x:c r="C59" s="776">
        <x:v>46038</x:v>
      </x:c>
      <x:c r="D59" s="792" t="s">
        <x:v>1839</x:v>
      </x:c>
      <x:c r="E59" s="769" t="s">
        <x:v>1880</x:v>
      </x:c>
      <x:c r="F59" s="769" t="s">
        <x:v>62</x:v>
      </x:c>
      <x:c r="G59" s="777" t="s">
        <x:v>1906</x:v>
      </x:c>
      <x:c r="H59" s="784" t="s">
        <x:v>58</x:v>
      </x:c>
      <x:c r="I59" s="780" cm="1">
        <x:f t="array" ref="I59">SUMPRODUCT(('Purchase price Master(EUR)'!$K$2:$V$2='purchase data'!$B59)*('Purchase price Master(EUR)'!$D$6:$D$162='purchase data'!$F59),'Purchase price Master(EUR)'!$K$6:$V$162)</x:f>
        <x:v>5.3679571810707376</x:v>
      </x:c>
      <x:c r="J59" s="769">
        <x:v>50.244999999999997</x:v>
      </x:c>
      <x:c r="K59" s="769">
        <x:v>720</x:v>
      </x:c>
      <x:c r="L59" s="778">
        <x:v>270.82054999999997</x:v>
      </x:c>
      <x:c r="M59" s="781">
        <x:f t="shared" si="1"/>
        <x:v>194990.79599999997</x:v>
      </x:c>
      <x:c r="N59" s="782">
        <x:f t="shared" si="4"/>
        <x:v>269.71300856289918</x:v>
      </x:c>
      <x:c r="O59" s="783">
        <x:f t="shared" si="5"/>
        <x:v>1.1075414371007923</x:v>
      </x:c>
    </x:row>
    <x:row r="60" spans="2:15">
      <x:c r="B60" s="121">
        <x:f t="shared" si="0"/>
        <x:v>1</x:v>
      </x:c>
      <x:c r="C60" s="776">
        <x:v>46038</x:v>
      </x:c>
      <x:c r="D60" s="792" t="s">
        <x:v>1839</x:v>
      </x:c>
      <x:c r="E60" s="769" t="s">
        <x:v>1880</x:v>
      </x:c>
      <x:c r="F60" s="769" t="s">
        <x:v>64</x:v>
      </x:c>
      <x:c r="G60" s="777" t="s">
        <x:v>1901</x:v>
      </x:c>
      <x:c r="H60" s="784" t="s">
        <x:v>58</x:v>
      </x:c>
      <x:c r="I60" s="780" cm="1">
        <x:f t="array" ref="I60">SUMPRODUCT(('Purchase price Master(EUR)'!$K$2:$V$2='purchase data'!$B60)*('Purchase price Master(EUR)'!$D$6:$D$162='purchase data'!$F60),'Purchase price Master(EUR)'!$K$6:$V$162)</x:f>
        <x:v>8.931943090514995</x:v>
      </x:c>
      <x:c r="J60" s="769">
        <x:v>50.244999999999997</x:v>
      </x:c>
      <x:c r="K60" s="769">
        <x:v>720</x:v>
      </x:c>
      <x:c r="L60" s="778">
        <x:v>454.71725000000004</x:v>
      </x:c>
      <x:c r="M60" s="781">
        <x:f t="shared" si="1"/>
        <x:v>327396.42000000004</x:v>
      </x:c>
      <x:c r="N60" s="782">
        <x:f t="shared" si="4"/>
        <x:v>448.78548058292591</x:v>
      </x:c>
      <x:c r="O60" s="783">
        <x:f t="shared" si="5"/>
        <x:v>5.931769417074122</x:v>
      </x:c>
    </x:row>
    <x:row r="61" spans="2:15">
      <x:c r="B61" s="121">
        <x:f t="shared" si="0"/>
        <x:v>1</x:v>
      </x:c>
      <x:c r="C61" s="776">
        <x:v>46038</x:v>
      </x:c>
      <x:c r="D61" s="792" t="s">
        <x:v>1839</x:v>
      </x:c>
      <x:c r="E61" s="769" t="s">
        <x:v>1880</x:v>
      </x:c>
      <x:c r="F61" s="769" t="s">
        <x:v>66</x:v>
      </x:c>
      <x:c r="G61" s="777" t="s">
        <x:v>1902</x:v>
      </x:c>
      <x:c r="H61" s="784" t="s">
        <x:v>58</x:v>
      </x:c>
      <x:c r="I61" s="780" cm="1">
        <x:f t="array" ref="I61">SUMPRODUCT(('Purchase price Master(EUR)'!$K$2:$V$2='purchase data'!$B61)*('Purchase price Master(EUR)'!$D$6:$D$162='purchase data'!$F61),'Purchase price Master(EUR)'!$K$6:$V$162)</x:f>
        <x:v>8.7568782844245998</x:v>
      </x:c>
      <x:c r="J61" s="769">
        <x:v>50.244999999999997</x:v>
      </x:c>
      <x:c r="K61" s="769">
        <x:v>1440</x:v>
      </x:c>
      <x:c r="L61" s="778">
        <x:v>447.18049999999999</x:v>
      </x:c>
      <x:c r="M61" s="781">
        <x:f t="shared" si="1"/>
        <x:v>643939.92000000004</x:v>
      </x:c>
      <x:c r="N61" s="782">
        <x:f t="shared" si="4"/>
        <x:v>439.98934940091402</x:v>
      </x:c>
      <x:c r="O61" s="783">
        <x:f t="shared" si="5"/>
        <x:v>7.1911505990859723</x:v>
      </x:c>
    </x:row>
    <x:row r="62" spans="2:15">
      <x:c r="B62" s="121">
        <x:f t="shared" si="0"/>
        <x:v>1</x:v>
      </x:c>
      <x:c r="C62" s="776">
        <x:v>46038</x:v>
      </x:c>
      <x:c r="D62" s="792" t="s">
        <x:v>1839</x:v>
      </x:c>
      <x:c r="E62" s="769" t="s">
        <x:v>1880</x:v>
      </x:c>
      <x:c r="F62" s="769" t="s">
        <x:v>68</x:v>
      </x:c>
      <x:c r="G62" s="777" t="s">
        <x:v>1903</x:v>
      </x:c>
      <x:c r="H62" s="784" t="s">
        <x:v>58</x:v>
      </x:c>
      <x:c r="I62" s="780" cm="1">
        <x:f t="array" ref="I62">SUMPRODUCT(('Purchase price Master(EUR)'!$K$2:$V$2='purchase data'!$B62)*('Purchase price Master(EUR)'!$D$6:$D$162='purchase data'!$F62),'Purchase price Master(EUR)'!$K$6:$V$162)</x:f>
        <x:v>6.029337950897899</x:v>
      </x:c>
      <x:c r="J62" s="769">
        <x:v>50.244999999999997</x:v>
      </x:c>
      <x:c r="K62" s="769">
        <x:v>720</x:v>
      </x:c>
      <x:c r="L62" s="778">
        <x:v>304.98714999999999</x:v>
      </x:c>
      <x:c r="M62" s="781">
        <x:f t="shared" si="1"/>
        <x:v>219590.74799999999</x:v>
      </x:c>
      <x:c r="N62" s="782">
        <x:f t="shared" si="4"/>
        <x:v>302.94408534286492</x:v>
      </x:c>
      <x:c r="O62" s="783">
        <x:f t="shared" si="5"/>
        <x:v>2.0430646571350621</x:v>
      </x:c>
    </x:row>
    <x:row r="63" spans="2:15">
      <x:c r="B63" s="121">
        <x:f t="shared" si="0"/>
        <x:v>1</x:v>
      </x:c>
      <x:c r="C63" s="776">
        <x:v>46038</x:v>
      </x:c>
      <x:c r="D63" s="792" t="s">
        <x:v>1839</x:v>
      </x:c>
      <x:c r="E63" s="769" t="s">
        <x:v>1880</x:v>
      </x:c>
      <x:c r="F63" s="769" t="s">
        <x:v>92</x:v>
      </x:c>
      <x:c r="G63" s="777" t="s">
        <x:v>1904</x:v>
      </x:c>
      <x:c r="H63" s="784" t="s">
        <x:v>58</x:v>
      </x:c>
      <x:c r="I63" s="780" cm="1">
        <x:f t="array" ref="I63">SUMPRODUCT(('Purchase price Master(EUR)'!$K$2:$V$2='purchase data'!$B63)*('Purchase price Master(EUR)'!$D$6:$D$162='purchase data'!$F63),'Purchase price Master(EUR)'!$K$6:$V$162)</x:f>
        <x:v>9.0384272543811015</x:v>
      </x:c>
      <x:c r="J63" s="769">
        <x:v>50.244999999999997</x:v>
      </x:c>
      <x:c r="K63" s="769">
        <x:v>720</x:v>
      </x:c>
      <x:c r="L63" s="778">
        <x:v>459.74174999999997</x:v>
      </x:c>
      <x:c r="M63" s="781">
        <x:f t="shared" si="1"/>
        <x:v>331014.06</x:v>
      </x:c>
      <x:c r="N63" s="782">
        <x:f t="shared" si="4"/>
        <x:v>454.13577739637844</x:v>
      </x:c>
      <x:c r="O63" s="783">
        <x:f t="shared" si="5"/>
        <x:v>5.6059726036215238</x:v>
      </x:c>
    </x:row>
    <x:row r="64" spans="2:15">
      <x:c r="B64" s="121">
        <x:f t="shared" si="0"/>
        <x:v>1</x:v>
      </x:c>
      <x:c r="C64" s="776">
        <x:v>46038</x:v>
      </x:c>
      <x:c r="D64" s="792" t="s">
        <x:v>1839</x:v>
      </x:c>
      <x:c r="E64" s="769" t="s">
        <x:v>1880</x:v>
      </x:c>
      <x:c r="F64" s="769" t="s">
        <x:v>93</x:v>
      </x:c>
      <x:c r="G64" s="777" t="s">
        <x:v>1905</x:v>
      </x:c>
      <x:c r="H64" s="784" t="s">
        <x:v>58</x:v>
      </x:c>
      <x:c r="I64" s="780" cm="1">
        <x:f t="array" ref="I64">SUMPRODUCT(('Purchase price Master(EUR)'!$K$2:$V$2='purchase data'!$B64)*('Purchase price Master(EUR)'!$D$6:$D$162='purchase data'!$F64),'Purchase price Master(EUR)'!$K$6:$V$162)</x:f>
        <x:v>7.6992482804071756</x:v>
      </x:c>
      <x:c r="J64" s="769">
        <x:v>50.244999999999997</x:v>
      </x:c>
      <x:c r="K64" s="769">
        <x:v>720</x:v>
      </x:c>
      <x:c r="L64" s="778">
        <x:v>389.90119999999996</x:v>
      </x:c>
      <x:c r="M64" s="781">
        <x:f t="shared" si="1"/>
        <x:v>280728.86399999994</x:v>
      </x:c>
      <x:c r="N64" s="782">
        <x:f t="shared" si="4"/>
        <x:v>386.84872984905854</x:v>
      </x:c>
      <x:c r="O64" s="783">
        <x:f t="shared" si="5"/>
        <x:v>3.0524701509414172</x:v>
      </x:c>
    </x:row>
    <x:row r="65" spans="2:15">
      <x:c r="B65" s="121">
        <x:f t="shared" si="0"/>
        <x:v>1</x:v>
      </x:c>
      <x:c r="C65" s="776">
        <x:v>46038</x:v>
      </x:c>
      <x:c r="D65" s="792" t="s">
        <x:v>1835</x:v>
      </x:c>
      <x:c r="E65" s="769" t="s">
        <x:v>1878</x:v>
      </x:c>
      <x:c r="F65" s="769" t="s">
        <x:v>90</x:v>
      </x:c>
      <x:c r="G65" s="777" t="s">
        <x:v>1884</x:v>
      </x:c>
      <x:c r="H65" s="779" t="s">
        <x:v>123</x:v>
      </x:c>
      <x:c r="I65" s="780" cm="1">
        <x:f t="array" ref="I65">SUMPRODUCT(('Purchase price Master(EUR)'!$K$2:$V$2='purchase data'!$B65)*('Purchase price Master(EUR)'!$D$6:$D$162='purchase data'!$F65),'Purchase price Master(EUR)'!$K$6:$V$162)</x:f>
        <x:v>0.81878133299678468</x:v>
      </x:c>
      <x:c r="J65" s="769">
        <x:v>50.244999999999997</x:v>
      </x:c>
      <x:c r="K65" s="769">
        <x:v>500</x:v>
      </x:c>
      <x:c r="L65" s="778">
        <x:v>45.160206000000002</x:v>
      </x:c>
      <x:c r="M65" s="781">
        <x:f t="shared" si="1"/>
        <x:v>22580.103000000003</x:v>
      </x:c>
      <x:c r="N65" s="782">
        <x:f t="shared" si="4"/>
        <x:v>41.139668076423447</x:v>
      </x:c>
      <x:c r="O65" s="783">
        <x:f t="shared" si="5"/>
        <x:v>4.0205379235765548</x:v>
      </x:c>
    </x:row>
    <x:row r="66" spans="2:15">
      <x:c r="B66" s="121">
        <x:f t="shared" si="0"/>
        <x:v>1</x:v>
      </x:c>
      <x:c r="C66" s="776">
        <x:v>46041</x:v>
      </x:c>
      <x:c r="D66" s="792" t="s">
        <x:v>1840</x:v>
      </x:c>
      <x:c r="E66" s="769" t="s">
        <x:v>1879</x:v>
      </x:c>
      <x:c r="F66" s="769" t="s">
        <x:v>14</x:v>
      </x:c>
      <x:c r="G66" s="777" t="s">
        <x:v>1912</x:v>
      </x:c>
      <x:c r="H66" s="784" t="s">
        <x:v>175</x:v>
      </x:c>
      <x:c r="I66" s="780" cm="1">
        <x:f t="array" ref="I66">SUMPRODUCT(('Purchase price Master(EUR)'!$K$2:$V$2='purchase data'!$B66)*('Purchase price Master(EUR)'!$D$6:$D$162='purchase data'!$F66),'Purchase price Master(EUR)'!$K$6:$V$162)</x:f>
        <x:v>2.688429287660183</x:v>
      </x:c>
      <x:c r="J66" s="769">
        <x:v>50.124699999999997</x:v>
      </x:c>
      <x:c r="K66" s="769">
        <x:v>10</x:v>
      </x:c>
      <x:c r="L66" s="778">
        <x:v>135.83799999999999</x:v>
      </x:c>
      <x:c r="M66" s="781">
        <x:f t="shared" si="1"/>
        <x:v>1358.3799999999999</x:v>
      </x:c>
      <x:c r="N66" s="782">
        <x:f t="shared" si="4"/>
        <x:v>134.75671151518037</x:v>
      </x:c>
      <x:c r="O66" s="783">
        <x:f t="shared" si="5"/>
        <x:v>1.0812884848196234</x:v>
      </x:c>
    </x:row>
    <x:row r="67" spans="2:15">
      <x:c r="B67" s="121">
        <x:f t="shared" si="0"/>
        <x:v>1</x:v>
      </x:c>
      <x:c r="C67" s="776">
        <x:v>46041</x:v>
      </x:c>
      <x:c r="D67" s="792" t="s">
        <x:v>1840</x:v>
      </x:c>
      <x:c r="E67" s="769" t="s">
        <x:v>1879</x:v>
      </x:c>
      <x:c r="F67" s="769" t="s">
        <x:v>17</x:v>
      </x:c>
      <x:c r="G67" s="777" t="s">
        <x:v>1894</x:v>
      </x:c>
      <x:c r="H67" s="784" t="s">
        <x:v>175</x:v>
      </x:c>
      <x:c r="I67" s="780" cm="1">
        <x:f t="array" ref="I67">SUMPRODUCT(('Purchase price Master(EUR)'!$K$2:$V$2='purchase data'!$B67)*('Purchase price Master(EUR)'!$D$6:$D$162='purchase data'!$F67),'Purchase price Master(EUR)'!$K$6:$V$162)</x:f>
        <x:v>3.3899203321237543</x:v>
      </x:c>
      <x:c r="J67" s="769">
        <x:v>50.124699999999997</x:v>
      </x:c>
      <x:c r="K67" s="769">
        <x:v>10</x:v>
      </x:c>
      <x:c r="L67" s="778">
        <x:v>171.42599999999999</x:v>
      </x:c>
      <x:c r="M67" s="781">
        <x:f t="shared" si="1"/>
        <x:v>1714.2599999999998</x:v>
      </x:c>
      <x:c r="N67" s="782">
        <x:f t="shared" si="4"/>
        <x:v>169.91873967160353</x:v>
      </x:c>
      <x:c r="O67" s="783">
        <x:f t="shared" si="5"/>
        <x:v>1.5072603283964554</x:v>
      </x:c>
    </x:row>
    <x:row r="68" spans="2:15">
      <x:c r="B68" s="121">
        <x:f t="shared" si="0"/>
        <x:v>1</x:v>
      </x:c>
      <x:c r="C68" s="776">
        <x:v>46041</x:v>
      </x:c>
      <x:c r="D68" s="792" t="s">
        <x:v>1840</x:v>
      </x:c>
      <x:c r="E68" s="769" t="s">
        <x:v>1879</x:v>
      </x:c>
      <x:c r="F68" s="769" t="s">
        <x:v>19</x:v>
      </x:c>
      <x:c r="G68" s="777" t="s">
        <x:v>1913</x:v>
      </x:c>
      <x:c r="H68" s="784" t="s">
        <x:v>175</x:v>
      </x:c>
      <x:c r="I68" s="780" cm="1">
        <x:f t="array" ref="I68">SUMPRODUCT(('Purchase price Master(EUR)'!$K$2:$V$2='purchase data'!$B68)*('Purchase price Master(EUR)'!$D$6:$D$162='purchase data'!$F68),'Purchase price Master(EUR)'!$K$6:$V$162)</x:f>
        <x:v>1.7348844631020459</x:v>
      </x:c>
      <x:c r="J68" s="769">
        <x:v>50.124699999999997</x:v>
      </x:c>
      <x:c r="K68" s="769">
        <x:v>3</x:v>
      </x:c>
      <x:c r="L68" s="778">
        <x:v>87.716669999999993</x:v>
      </x:c>
      <x:c r="M68" s="781">
        <x:f t="shared" si="1"/>
        <x:v>263.15000999999995</x:v>
      </x:c>
      <x:c r="N68" s="782">
        <x:f t="shared" si="4"/>
        <x:v>86.960563247651109</x:v>
      </x:c>
      <x:c r="O68" s="783">
        <x:f t="shared" si="5"/>
        <x:v>0.75610675234888447</x:v>
      </x:c>
    </x:row>
    <x:row r="69" spans="2:15">
      <x:c r="B69" s="121">
        <x:f t="shared" si="0"/>
        <x:v>1</x:v>
      </x:c>
      <x:c r="C69" s="776">
        <x:v>46041</x:v>
      </x:c>
      <x:c r="D69" s="792" t="s">
        <x:v>1841</x:v>
      </x:c>
      <x:c r="E69" s="769" t="s">
        <x:v>1879</x:v>
      </x:c>
      <x:c r="F69" s="769" t="s">
        <x:v>17</x:v>
      </x:c>
      <x:c r="G69" s="777" t="s">
        <x:v>1894</x:v>
      </x:c>
      <x:c r="H69" s="784" t="s">
        <x:v>175</x:v>
      </x:c>
      <x:c r="I69" s="780" cm="1">
        <x:f t="array" ref="I69">SUMPRODUCT(('Purchase price Master(EUR)'!$K$2:$V$2='purchase data'!$B69)*('Purchase price Master(EUR)'!$D$6:$D$162='purchase data'!$F69),'Purchase price Master(EUR)'!$K$6:$V$162)</x:f>
        <x:v>3.3899203321237543</x:v>
      </x:c>
      <x:c r="J69" s="769">
        <x:v>50.124699999999997</x:v>
      </x:c>
      <x:c r="K69" s="769">
        <x:v>3456</x:v>
      </x:c>
      <x:c r="L69" s="778">
        <x:v>171.42599999999999</x:v>
      </x:c>
      <x:c r="M69" s="781">
        <x:f t="shared" si="1"/>
        <x:v>592448.25599999994</x:v>
      </x:c>
      <x:c r="N69" s="782">
        <x:f t="shared" si="4"/>
        <x:v>169.91873967160353</x:v>
      </x:c>
      <x:c r="O69" s="783">
        <x:f t="shared" si="5"/>
        <x:v>1.5072603283964554</x:v>
      </x:c>
    </x:row>
    <x:row r="70" spans="2:15">
      <x:c r="B70" s="121">
        <x:f t="shared" si="0"/>
        <x:v>1</x:v>
      </x:c>
      <x:c r="C70" s="776">
        <x:v>46041</x:v>
      </x:c>
      <x:c r="D70" s="792" t="s">
        <x:v>1841</x:v>
      </x:c>
      <x:c r="E70" s="769" t="s">
        <x:v>1879</x:v>
      </x:c>
      <x:c r="F70" s="769" t="s">
        <x:v>31</x:v>
      </x:c>
      <x:c r="G70" s="777" t="s">
        <x:v>1909</x:v>
      </x:c>
      <x:c r="H70" s="769" t="s">
        <x:v>95</x:v>
      </x:c>
      <x:c r="I70" s="780" cm="1">
        <x:f t="array" ref="I70">SUMPRODUCT(('Purchase price Master(EUR)'!$K$2:$V$2='purchase data'!$B70)*('Purchase price Master(EUR)'!$D$6:$D$162='purchase data'!$F70),'Purchase price Master(EUR)'!$K$6:$V$162)</x:f>
        <x:v>8.792186884406199</x:v>
      </x:c>
      <x:c r="J70" s="769">
        <x:v>50.124699999999997</x:v>
      </x:c>
      <x:c r="K70" s="769">
        <x:v>120</x:v>
      </x:c>
      <x:c r="L70" s="778">
        <x:v>446.11</x:v>
      </x:c>
      <x:c r="M70" s="781">
        <x:f t="shared" si="1"/>
        <x:v>53533.200000000004</x:v>
      </x:c>
      <x:c r="N70" s="782">
        <x:f t="shared" si="4"/>
        <x:v>440.70572992479538</x:v>
      </x:c>
      <x:c r="O70" s="783">
        <x:f t="shared" si="5"/>
        <x:v>5.4042700752046358</x:v>
      </x:c>
    </x:row>
    <x:row r="71" spans="2:15">
      <x:c r="B71" s="121">
        <x:f t="shared" si="0"/>
        <x:v>1</x:v>
      </x:c>
      <x:c r="C71" s="776">
        <x:v>46041</x:v>
      </x:c>
      <x:c r="D71" s="792" t="s">
        <x:v>1842</x:v>
      </x:c>
      <x:c r="E71" s="769" t="s">
        <x:v>1879</x:v>
      </x:c>
      <x:c r="F71" s="769" t="s">
        <x:v>31</x:v>
      </x:c>
      <x:c r="G71" s="777" t="s">
        <x:v>1909</x:v>
      </x:c>
      <x:c r="H71" s="769" t="s">
        <x:v>95</x:v>
      </x:c>
      <x:c r="I71" s="780" cm="1">
        <x:f t="array" ref="I71">SUMPRODUCT(('Purchase price Master(EUR)'!$K$2:$V$2='purchase data'!$B71)*('Purchase price Master(EUR)'!$D$6:$D$162='purchase data'!$F71),'Purchase price Master(EUR)'!$K$6:$V$162)</x:f>
        <x:v>8.792186884406199</x:v>
      </x:c>
      <x:c r="J71" s="769">
        <x:v>50.124699999999997</x:v>
      </x:c>
      <x:c r="K71" s="769">
        <x:v>80</x:v>
      </x:c>
      <x:c r="L71" s="778">
        <x:v>446.11</x:v>
      </x:c>
      <x:c r="M71" s="781">
        <x:f t="shared" si="1"/>
        <x:v>35688.800000000003</x:v>
      </x:c>
      <x:c r="N71" s="782">
        <x:f t="shared" si="4"/>
        <x:v>440.70572992479538</x:v>
      </x:c>
      <x:c r="O71" s="783">
        <x:f t="shared" si="5"/>
        <x:v>5.4042700752046358</x:v>
      </x:c>
    </x:row>
    <x:row r="72" spans="2:15">
      <x:c r="B72" s="121">
        <x:f t="shared" si="0"/>
        <x:v>1</x:v>
      </x:c>
      <x:c r="C72" s="776">
        <x:v>46041</x:v>
      </x:c>
      <x:c r="D72" s="792" t="s">
        <x:v>1842</x:v>
      </x:c>
      <x:c r="E72" s="769" t="s">
        <x:v>1879</x:v>
      </x:c>
      <x:c r="F72" s="769" t="s">
        <x:v>17</x:v>
      </x:c>
      <x:c r="G72" s="777" t="s">
        <x:v>1894</x:v>
      </x:c>
      <x:c r="H72" s="784" t="s">
        <x:v>175</x:v>
      </x:c>
      <x:c r="I72" s="780" cm="1">
        <x:f t="array" ref="I72">SUMPRODUCT(('Purchase price Master(EUR)'!$K$2:$V$2='purchase data'!$B72)*('Purchase price Master(EUR)'!$D$6:$D$162='purchase data'!$F72),'Purchase price Master(EUR)'!$K$6:$V$162)</x:f>
        <x:v>3.3899203321237543</x:v>
      </x:c>
      <x:c r="J72" s="769">
        <x:v>50.124699999999997</x:v>
      </x:c>
      <x:c r="K72" s="769">
        <x:v>2304</x:v>
      </x:c>
      <x:c r="L72" s="778">
        <x:v>171.42599999999999</x:v>
      </x:c>
      <x:c r="M72" s="781">
        <x:f t="shared" si="1"/>
        <x:v>394965.50399999996</x:v>
      </x:c>
      <x:c r="N72" s="782">
        <x:f t="shared" si="4"/>
        <x:v>169.91873967160353</x:v>
      </x:c>
      <x:c r="O72" s="783">
        <x:f t="shared" si="5"/>
        <x:v>1.5072603283964554</x:v>
      </x:c>
    </x:row>
    <x:row r="73" spans="2:15">
      <x:c r="B73" s="121">
        <x:f t="shared" si="0"/>
        <x:v>1</x:v>
      </x:c>
      <x:c r="C73" s="776">
        <x:v>46041</x:v>
      </x:c>
      <x:c r="D73" s="792" t="s">
        <x:v>1843</x:v>
      </x:c>
      <x:c r="E73" s="769" t="s">
        <x:v>1879</x:v>
      </x:c>
      <x:c r="F73" s="769" t="s">
        <x:v>17</x:v>
      </x:c>
      <x:c r="G73" s="777" t="s">
        <x:v>1894</x:v>
      </x:c>
      <x:c r="H73" s="784" t="s">
        <x:v>175</x:v>
      </x:c>
      <x:c r="I73" s="780" cm="1">
        <x:f t="array" ref="I73">SUMPRODUCT(('Purchase price Master(EUR)'!$K$2:$V$2='purchase data'!$B73)*('Purchase price Master(EUR)'!$D$6:$D$162='purchase data'!$F73),'Purchase price Master(EUR)'!$K$6:$V$162)</x:f>
        <x:v>3.3899203321237543</x:v>
      </x:c>
      <x:c r="J73" s="769">
        <x:v>50.124699999999997</x:v>
      </x:c>
      <x:c r="K73" s="769">
        <x:v>768</x:v>
      </x:c>
      <x:c r="L73" s="778">
        <x:v>171.42599999999999</x:v>
      </x:c>
      <x:c r="M73" s="781">
        <x:f t="shared" si="1"/>
        <x:v>131655.16800000001</x:v>
      </x:c>
      <x:c r="N73" s="782">
        <x:f t="shared" si="4"/>
        <x:v>169.91873967160353</x:v>
      </x:c>
      <x:c r="O73" s="783">
        <x:f t="shared" si="5"/>
        <x:v>1.5072603283964554</x:v>
      </x:c>
    </x:row>
    <x:row r="74" spans="2:15">
      <x:c r="B74" s="121">
        <x:f t="shared" ref="B74:B137" si="6">MONTH(C74)</x:f>
        <x:v>1</x:v>
      </x:c>
      <x:c r="C74" s="776">
        <x:v>46041</x:v>
      </x:c>
      <x:c r="D74" s="792" t="s">
        <x:v>1844</x:v>
      </x:c>
      <x:c r="E74" s="769" t="s">
        <x:v>1879</x:v>
      </x:c>
      <x:c r="F74" s="769" t="s">
        <x:v>1629</x:v>
      </x:c>
      <x:c r="G74" s="777" t="s">
        <x:v>1914</x:v>
      </x:c>
      <x:c r="H74" s="784" t="s">
        <x:v>2229</x:v>
      </x:c>
      <x:c r="I74" s="780" cm="1">
        <x:f t="array" ref="I74">SUMPRODUCT(('Purchase price Master(EUR)'!$K$2:$V$2='purchase data'!$B74)*('Purchase price Master(EUR)'!$D$6:$D$162='purchase data'!$F74),'Purchase price Master(EUR)'!$K$6:$V$162)</x:f>
        <x:v>128.53</x:v>
      </x:c>
      <x:c r="J74" s="769">
        <x:v>50.124699999999997</x:v>
      </x:c>
      <x:c r="K74" s="769">
        <x:v>20</x:v>
      </x:c>
      <x:c r="L74" s="778">
        <x:v>6351.3005000000003</x:v>
      </x:c>
      <x:c r="M74" s="781">
        <x:f t="shared" ref="M74:M137" si="7">+L74*K74</x:f>
        <x:v>127026.01000000001</x:v>
      </x:c>
      <x:c r="N74" s="782">
        <x:f t="shared" si="4"/>
        <x:v>6442.5276909999993</x:v>
      </x:c>
      <x:c r="O74" s="783">
        <x:f t="shared" si="5"/>
        <x:v>-91.227190999999038</x:v>
      </x:c>
    </x:row>
    <x:row r="75" spans="2:15">
      <x:c r="B75" s="121">
        <x:f t="shared" si="6"/>
        <x:v>1</x:v>
      </x:c>
      <x:c r="C75" s="776">
        <x:v>46041</x:v>
      </x:c>
      <x:c r="D75" s="792" t="s">
        <x:v>1844</x:v>
      </x:c>
      <x:c r="E75" s="769" t="s">
        <x:v>1879</x:v>
      </x:c>
      <x:c r="F75" s="769" t="s">
        <x:v>1634</x:v>
      </x:c>
      <x:c r="G75" s="777" t="s">
        <x:v>96</x:v>
      </x:c>
      <x:c r="H75" s="784" t="s">
        <x:v>2228</x:v>
      </x:c>
      <x:c r="I75" s="780" cm="1">
        <x:f t="array" ref="I75">SUMPRODUCT(('Purchase price Master(EUR)'!$K$2:$V$2='purchase data'!$B75)*('Purchase price Master(EUR)'!$D$6:$D$162='purchase data'!$F75),'Purchase price Master(EUR)'!$K$6:$V$162)</x:f>
        <x:v>114.89</x:v>
      </x:c>
      <x:c r="J75" s="769">
        <x:v>50.124699999999997</x:v>
      </x:c>
      <x:c r="K75" s="769">
        <x:v>280</x:v>
      </x:c>
      <x:c r="L75" s="778">
        <x:v>5758.8267900000001</x:v>
      </x:c>
      <x:c r="M75" s="781">
        <x:f t="shared" si="7"/>
        <x:v>1612471.5012000001</x:v>
      </x:c>
      <x:c r="N75" s="782">
        <x:f t="shared" si="4"/>
        <x:v>5758.8267829999995</x:v>
      </x:c>
      <x:c r="O75" s="783">
        <x:f t="shared" si="5"/>
        <x:v>7.0000005507608876E-6</x:v>
      </x:c>
    </x:row>
    <x:row r="76" spans="2:15">
      <x:c r="B76" s="121">
        <x:f t="shared" si="6"/>
        <x:v>1</x:v>
      </x:c>
      <x:c r="C76" s="776">
        <x:v>46041</x:v>
      </x:c>
      <x:c r="D76" s="792" t="s">
        <x:v>1844</x:v>
      </x:c>
      <x:c r="E76" s="769" t="s">
        <x:v>1879</x:v>
      </x:c>
      <x:c r="F76" s="769" t="s">
        <x:v>1631</x:v>
      </x:c>
      <x:c r="G76" s="777" t="s">
        <x:v>1907</x:v>
      </x:c>
      <x:c r="H76" s="784" t="s">
        <x:v>2021</x:v>
      </x:c>
      <x:c r="I76" s="780" cm="1">
        <x:f t="array" ref="I76">SUMPRODUCT(('Purchase price Master(EUR)'!$K$2:$V$2='purchase data'!$B76)*('Purchase price Master(EUR)'!$D$6:$D$162='purchase data'!$F76),'Purchase price Master(EUR)'!$K$6:$V$162)</x:f>
        <x:v>21.613377597592464</x:v>
      </x:c>
      <x:c r="J76" s="769">
        <x:v>50.124699999999997</x:v>
      </x:c>
      <x:c r="K76" s="769">
        <x:v>480</x:v>
      </x:c>
      <x:c r="L76" s="778">
        <x:v>1083.1947700000001</x:v>
      </x:c>
      <x:c r="M76" s="781">
        <x:f t="shared" si="7"/>
        <x:v>519933.48960000003</x:v>
      </x:c>
      <x:c r="N76" s="782">
        <x:f t="shared" si="4"/>
        <x:v>1083.3640680660428</x:v>
      </x:c>
      <x:c r="O76" s="783">
        <x:f t="shared" si="5"/>
        <x:v>-0.16929806604275655</x:v>
      </x:c>
    </x:row>
    <x:row r="77" spans="2:15">
      <x:c r="B77" s="121">
        <x:f t="shared" si="6"/>
        <x:v>1</x:v>
      </x:c>
      <x:c r="C77" s="776">
        <x:v>46041</x:v>
      </x:c>
      <x:c r="D77" s="792" t="s">
        <x:v>1845</x:v>
      </x:c>
      <x:c r="E77" s="769" t="s">
        <x:v>1879</x:v>
      </x:c>
      <x:c r="F77" s="769" t="s">
        <x:v>1651</x:v>
      </x:c>
      <x:c r="G77" s="777" t="s">
        <x:v>1886</x:v>
      </x:c>
      <x:c r="H77" s="784" t="s">
        <x:v>175</x:v>
      </x:c>
      <x:c r="I77" s="780" cm="1">
        <x:f t="array" ref="I77">SUMPRODUCT(('Purchase price Master(EUR)'!$K$2:$V$2='purchase data'!$B77)*('Purchase price Master(EUR)'!$D$6:$D$162='purchase data'!$F77),'Purchase price Master(EUR)'!$K$6:$V$162)</x:f>
        <x:v>76.510000000000005</x:v>
      </x:c>
      <x:c r="J77" s="769">
        <x:v>50.124699999999997</x:v>
      </x:c>
      <x:c r="K77" s="769">
        <x:v>160</x:v>
      </x:c>
      <x:c r="L77" s="778">
        <x:v>3843.5619999999999</x:v>
      </x:c>
      <x:c r="M77" s="781">
        <x:f t="shared" si="7"/>
        <x:v>614969.91999999993</x:v>
      </x:c>
      <x:c r="N77" s="782">
        <x:f t="shared" si="4"/>
        <x:v>3835.0407970000001</x:v>
      </x:c>
      <x:c r="O77" s="783">
        <x:f t="shared" si="5"/>
        <x:v>8.5212029999997867</x:v>
      </x:c>
    </x:row>
    <x:row r="78" spans="2:15">
      <x:c r="B78" s="121">
        <x:f t="shared" si="6"/>
        <x:v>1</x:v>
      </x:c>
      <x:c r="C78" s="776">
        <x:v>46042</x:v>
      </x:c>
      <x:c r="D78" s="792" t="s">
        <x:v>1846</x:v>
      </x:c>
      <x:c r="E78" s="769" t="s">
        <x:v>1880</x:v>
      </x:c>
      <x:c r="F78" s="769" t="s">
        <x:v>57</x:v>
      </x:c>
      <x:c r="G78" s="777" t="s">
        <x:v>1899</x:v>
      </x:c>
      <x:c r="H78" s="784" t="s">
        <x:v>58</x:v>
      </x:c>
      <x:c r="I78" s="780" cm="1">
        <x:f t="array" ref="I78">SUMPRODUCT(('Purchase price Master(EUR)'!$K$2:$V$2='purchase data'!$B78)*('Purchase price Master(EUR)'!$D$6:$D$162='purchase data'!$F78),'Purchase price Master(EUR)'!$K$6:$V$162)</x:f>
        <x:v>7.9970663313727393</x:v>
      </x:c>
      <x:c r="J78" s="769">
        <x:v>50.3078</x:v>
      </x:c>
      <x:c r="K78" s="769">
        <x:v>720</x:v>
      </x:c>
      <x:c r="L78" s="778">
        <x:v>407.49318</x:v>
      </x:c>
      <x:c r="M78" s="781">
        <x:f t="shared" si="7"/>
        <x:v>293395.08960000001</x:v>
      </x:c>
      <x:c r="N78" s="782">
        <x:f t="shared" si="4"/>
        <x:v>402.31481358543351</x:v>
      </x:c>
      <x:c r="O78" s="783">
        <x:f t="shared" si="5"/>
        <x:v>5.1783664145664829</x:v>
      </x:c>
    </x:row>
    <x:row r="79" spans="2:15">
      <x:c r="B79" s="121">
        <x:f t="shared" si="6"/>
        <x:v>1</x:v>
      </x:c>
      <x:c r="C79" s="776">
        <x:v>46042</x:v>
      </x:c>
      <x:c r="D79" s="792" t="s">
        <x:v>1846</x:v>
      </x:c>
      <x:c r="E79" s="769" t="s">
        <x:v>1880</x:v>
      </x:c>
      <x:c r="F79" s="769" t="s">
        <x:v>60</x:v>
      </x:c>
      <x:c r="G79" s="777" t="s">
        <x:v>1900</x:v>
      </x:c>
      <x:c r="H79" s="784" t="s">
        <x:v>58</x:v>
      </x:c>
      <x:c r="I79" s="780" cm="1">
        <x:f t="array" ref="I79">SUMPRODUCT(('Purchase price Master(EUR)'!$K$2:$V$2='purchase data'!$B79)*('Purchase price Master(EUR)'!$D$6:$D$162='purchase data'!$F79),'Purchase price Master(EUR)'!$K$6:$V$162)</x:f>
        <x:v>8.030502275384988</x:v>
      </x:c>
      <x:c r="J79" s="769">
        <x:v>50.3078</x:v>
      </x:c>
      <x:c r="K79" s="769">
        <x:v>1440</x:v>
      </x:c>
      <x:c r="L79" s="778">
        <x:v>410.51164800000004</x:v>
      </x:c>
      <x:c r="M79" s="781">
        <x:f t="shared" si="7"/>
        <x:v>591136.77312000003</x:v>
      </x:c>
      <x:c r="N79" s="782">
        <x:f t="shared" si="4"/>
        <x:v>403.99690236961288</x:v>
      </x:c>
      <x:c r="O79" s="783">
        <x:f t="shared" si="5"/>
        <x:v>6.5147456303871536</x:v>
      </x:c>
    </x:row>
    <x:row r="80" spans="2:15">
      <x:c r="B80" s="121">
        <x:f t="shared" si="6"/>
        <x:v>1</x:v>
      </x:c>
      <x:c r="C80" s="776">
        <x:v>46042</x:v>
      </x:c>
      <x:c r="D80" s="792" t="s">
        <x:v>1846</x:v>
      </x:c>
      <x:c r="E80" s="769" t="s">
        <x:v>1880</x:v>
      </x:c>
      <x:c r="F80" s="769" t="s">
        <x:v>62</x:v>
      </x:c>
      <x:c r="G80" s="777" t="s">
        <x:v>1906</x:v>
      </x:c>
      <x:c r="H80" s="784" t="s">
        <x:v>58</x:v>
      </x:c>
      <x:c r="I80" s="780" cm="1">
        <x:f t="array" ref="I80">SUMPRODUCT(('Purchase price Master(EUR)'!$K$2:$V$2='purchase data'!$B80)*('Purchase price Master(EUR)'!$D$6:$D$162='purchase data'!$F80),'Purchase price Master(EUR)'!$K$6:$V$162)</x:f>
        <x:v>5.3679571810707376</x:v>
      </x:c>
      <x:c r="J80" s="769">
        <x:v>50.3078</x:v>
      </x:c>
      <x:c r="K80" s="769">
        <x:v>720</x:v>
      </x:c>
      <x:c r="L80" s="778">
        <x:v>271.159042</x:v>
      </x:c>
      <x:c r="M80" s="781">
        <x:f t="shared" si="7"/>
        <x:v>195234.51024</x:v>
      </x:c>
      <x:c r="N80" s="782">
        <x:f t="shared" si="4"/>
        <x:v>270.05011627387046</x:v>
      </x:c>
      <x:c r="O80" s="783">
        <x:f t="shared" si="5"/>
        <x:v>1.1089257261295415</x:v>
      </x:c>
    </x:row>
    <x:row r="81" spans="2:15">
      <x:c r="B81" s="121">
        <x:f t="shared" si="6"/>
        <x:v>1</x:v>
      </x:c>
      <x:c r="C81" s="776">
        <x:v>46042</x:v>
      </x:c>
      <x:c r="D81" s="792" t="s">
        <x:v>1846</x:v>
      </x:c>
      <x:c r="E81" s="769" t="s">
        <x:v>1880</x:v>
      </x:c>
      <x:c r="F81" s="769" t="s">
        <x:v>64</x:v>
      </x:c>
      <x:c r="G81" s="777" t="s">
        <x:v>1901</x:v>
      </x:c>
      <x:c r="H81" s="784" t="s">
        <x:v>58</x:v>
      </x:c>
      <x:c r="I81" s="780" cm="1">
        <x:f t="array" ref="I81">SUMPRODUCT(('Purchase price Master(EUR)'!$K$2:$V$2='purchase data'!$B81)*('Purchase price Master(EUR)'!$D$6:$D$162='purchase data'!$F81),'Purchase price Master(EUR)'!$K$6:$V$162)</x:f>
        <x:v>8.931943090514995</x:v>
      </x:c>
      <x:c r="J81" s="769">
        <x:v>50.3078</x:v>
      </x:c>
      <x:c r="K81" s="769">
        <x:v>720</x:v>
      </x:c>
      <x:c r="L81" s="778">
        <x:v>455.28559000000001</x:v>
      </x:c>
      <x:c r="M81" s="781">
        <x:f t="shared" si="7"/>
        <x:v>327805.62479999999</x:v>
      </x:c>
      <x:c r="N81" s="782">
        <x:f t="shared" si="4"/>
        <x:v>449.34640660901027</x:v>
      </x:c>
      <x:c r="O81" s="783">
        <x:f t="shared" si="5"/>
        <x:v>5.93918339098974</x:v>
      </x:c>
    </x:row>
    <x:row r="82" spans="2:15">
      <x:c r="B82" s="121">
        <x:f t="shared" si="6"/>
        <x:v>1</x:v>
      </x:c>
      <x:c r="C82" s="776">
        <x:v>46042</x:v>
      </x:c>
      <x:c r="D82" s="792" t="s">
        <x:v>1846</x:v>
      </x:c>
      <x:c r="E82" s="769" t="s">
        <x:v>1880</x:v>
      </x:c>
      <x:c r="F82" s="769" t="s">
        <x:v>66</x:v>
      </x:c>
      <x:c r="G82" s="777" t="s">
        <x:v>1902</x:v>
      </x:c>
      <x:c r="H82" s="784" t="s">
        <x:v>58</x:v>
      </x:c>
      <x:c r="I82" s="780" cm="1">
        <x:f t="array" ref="I82">SUMPRODUCT(('Purchase price Master(EUR)'!$K$2:$V$2='purchase data'!$B82)*('Purchase price Master(EUR)'!$D$6:$D$162='purchase data'!$F82),'Purchase price Master(EUR)'!$K$6:$V$162)</x:f>
        <x:v>8.7568782844245998</x:v>
      </x:c>
      <x:c r="J82" s="769">
        <x:v>50.3078</x:v>
      </x:c>
      <x:c r="K82" s="769">
        <x:v>1440</x:v>
      </x:c>
      <x:c r="L82" s="778">
        <x:v>447.73942</x:v>
      </x:c>
      <x:c r="M82" s="781">
        <x:f t="shared" si="7"/>
        <x:v>644744.7648</x:v>
      </x:c>
      <x:c r="N82" s="782">
        <x:f t="shared" si="4"/>
        <x:v>440.53928135717587</x:v>
      </x:c>
      <x:c r="O82" s="783">
        <x:f t="shared" si="5"/>
        <x:v>7.200138642824129</x:v>
      </x:c>
    </x:row>
    <x:row r="83" spans="2:15">
      <x:c r="B83" s="121">
        <x:f t="shared" si="6"/>
        <x:v>1</x:v>
      </x:c>
      <x:c r="C83" s="776">
        <x:v>46042</x:v>
      </x:c>
      <x:c r="D83" s="792" t="s">
        <x:v>1846</x:v>
      </x:c>
      <x:c r="E83" s="769" t="s">
        <x:v>1880</x:v>
      </x:c>
      <x:c r="F83" s="769" t="s">
        <x:v>68</x:v>
      </x:c>
      <x:c r="G83" s="777" t="s">
        <x:v>1903</x:v>
      </x:c>
      <x:c r="H83" s="784" t="s">
        <x:v>58</x:v>
      </x:c>
      <x:c r="I83" s="780" cm="1">
        <x:f t="array" ref="I83">SUMPRODUCT(('Purchase price Master(EUR)'!$K$2:$V$2='purchase data'!$B83)*('Purchase price Master(EUR)'!$D$6:$D$162='purchase data'!$F83),'Purchase price Master(EUR)'!$K$6:$V$162)</x:f>
        <x:v>6.029337950897899</x:v>
      </x:c>
      <x:c r="J83" s="769">
        <x:v>50.3078</x:v>
      </x:c>
      <x:c r="K83" s="769">
        <x:v>720</x:v>
      </x:c>
      <x:c r="L83" s="778">
        <x:v>305.36834600000003</x:v>
      </x:c>
      <x:c r="M83" s="781">
        <x:f t="shared" si="7"/>
        <x:v>219865.20912000001</x:v>
      </x:c>
      <x:c r="N83" s="782">
        <x:f t="shared" si="4"/>
        <x:v>303.32272776618134</x:v>
      </x:c>
      <x:c r="O83" s="783">
        <x:f t="shared" si="5"/>
        <x:v>2.0456182338186863</x:v>
      </x:c>
    </x:row>
    <x:row r="84" spans="2:15">
      <x:c r="B84" s="121">
        <x:f t="shared" si="6"/>
        <x:v>1</x:v>
      </x:c>
      <x:c r="C84" s="776">
        <x:v>46042</x:v>
      </x:c>
      <x:c r="D84" s="792" t="s">
        <x:v>1846</x:v>
      </x:c>
      <x:c r="E84" s="769" t="s">
        <x:v>1880</x:v>
      </x:c>
      <x:c r="F84" s="769" t="s">
        <x:v>92</x:v>
      </x:c>
      <x:c r="G84" s="777" t="s">
        <x:v>1904</x:v>
      </x:c>
      <x:c r="H84" s="784" t="s">
        <x:v>58</x:v>
      </x:c>
      <x:c r="I84" s="780" cm="1">
        <x:f t="array" ref="I84">SUMPRODUCT(('Purchase price Master(EUR)'!$K$2:$V$2='purchase data'!$B84)*('Purchase price Master(EUR)'!$D$6:$D$162='purchase data'!$F84),'Purchase price Master(EUR)'!$K$6:$V$162)</x:f>
        <x:v>9.0384272543811015</x:v>
      </x:c>
      <x:c r="J84" s="769">
        <x:v>50.3078</x:v>
      </x:c>
      <x:c r="K84" s="769">
        <x:v>720</x:v>
      </x:c>
      <x:c r="L84" s="778">
        <x:v>460.31637000000001</x:v>
      </x:c>
      <x:c r="M84" s="781">
        <x:f t="shared" si="7"/>
        <x:v>331427.78639999998</x:v>
      </x:c>
      <x:c r="N84" s="782">
        <x:f t="shared" ref="N84:N147" si="8">I84*J84</x:f>
        <x:v>454.70339062795358</x:v>
      </x:c>
      <x:c r="O84" s="783">
        <x:f t="shared" ref="O84:O147" si="9">+L84-N84</x:f>
        <x:v>5.6129793720464249</x:v>
      </x:c>
    </x:row>
    <x:row r="85" spans="2:15">
      <x:c r="B85" s="121">
        <x:f t="shared" si="6"/>
        <x:v>1</x:v>
      </x:c>
      <x:c r="C85" s="776">
        <x:v>46042</x:v>
      </x:c>
      <x:c r="D85" s="792" t="s">
        <x:v>1846</x:v>
      </x:c>
      <x:c r="E85" s="769" t="s">
        <x:v>1880</x:v>
      </x:c>
      <x:c r="F85" s="769" t="s">
        <x:v>93</x:v>
      </x:c>
      <x:c r="G85" s="777" t="s">
        <x:v>1905</x:v>
      </x:c>
      <x:c r="H85" s="784" t="s">
        <x:v>58</x:v>
      </x:c>
      <x:c r="I85" s="780" cm="1">
        <x:f t="array" ref="I85">SUMPRODUCT(('Purchase price Master(EUR)'!$K$2:$V$2='purchase data'!$B85)*('Purchase price Master(EUR)'!$D$6:$D$162='purchase data'!$F85),'Purchase price Master(EUR)'!$K$6:$V$162)</x:f>
        <x:v>7.6992482804071756</x:v>
      </x:c>
      <x:c r="J85" s="769">
        <x:v>50.3078</x:v>
      </x:c>
      <x:c r="K85" s="769">
        <x:v>720</x:v>
      </x:c>
      <x:c r="L85" s="778">
        <x:v>390.38852800000001</x:v>
      </x:c>
      <x:c r="M85" s="781">
        <x:f t="shared" si="7"/>
        <x:v>281079.74015999999</x:v>
      </x:c>
      <x:c r="N85" s="782">
        <x:f t="shared" si="8"/>
        <x:v>387.33224264106809</x:v>
      </x:c>
      <x:c r="O85" s="783">
        <x:f t="shared" si="9"/>
        <x:v>3.0562853589319161</x:v>
      </x:c>
    </x:row>
    <x:row r="86" spans="2:15">
      <x:c r="B86" s="121">
        <x:f t="shared" si="6"/>
        <x:v>1</x:v>
      </x:c>
      <x:c r="C86" s="776">
        <x:v>46043</x:v>
      </x:c>
      <x:c r="D86" s="792" t="s">
        <x:v>1847</x:v>
      </x:c>
      <x:c r="E86" s="769" t="s">
        <x:v>1879</x:v>
      </x:c>
      <x:c r="F86" s="769" t="s">
        <x:v>17</x:v>
      </x:c>
      <x:c r="G86" s="777" t="s">
        <x:v>1894</x:v>
      </x:c>
      <x:c r="H86" s="784" t="s">
        <x:v>175</x:v>
      </x:c>
      <x:c r="I86" s="780" cm="1">
        <x:f t="array" ref="I86">SUMPRODUCT(('Purchase price Master(EUR)'!$K$2:$V$2='purchase data'!$B86)*('Purchase price Master(EUR)'!$D$6:$D$162='purchase data'!$F86),'Purchase price Master(EUR)'!$K$6:$V$162)</x:f>
        <x:v>3.3899203321237543</x:v>
      </x:c>
      <x:c r="J86" s="769">
        <x:v>50.690100000000001</x:v>
      </x:c>
      <x:c r="K86" s="769">
        <x:v>1152</x:v>
      </x:c>
      <x:c r="L86" s="778">
        <x:v>173.36</x:v>
      </x:c>
      <x:c r="M86" s="781">
        <x:f t="shared" si="7"/>
        <x:v>199710.72000000003</x:v>
      </x:c>
      <x:c r="N86" s="782">
        <x:f t="shared" si="8"/>
        <x:v>171.83540062738632</x:v>
      </x:c>
      <x:c r="O86" s="783">
        <x:f t="shared" si="9"/>
        <x:v>1.524599372613693</x:v>
      </x:c>
    </x:row>
    <x:row r="87" spans="2:15">
      <x:c r="B87" s="121">
        <x:f t="shared" si="6"/>
        <x:v>1</x:v>
      </x:c>
      <x:c r="C87" s="776">
        <x:v>46043</x:v>
      </x:c>
      <x:c r="D87" s="792" t="s">
        <x:v>1847</x:v>
      </x:c>
      <x:c r="E87" s="769" t="s">
        <x:v>1879</x:v>
      </x:c>
      <x:c r="F87" s="769" t="s">
        <x:v>1432</x:v>
      </x:c>
      <x:c r="G87" s="777" t="s">
        <x:v>1908</x:v>
      </x:c>
      <x:c r="H87" s="769" t="s">
        <x:v>95</x:v>
      </x:c>
      <x:c r="I87" s="780" cm="1">
        <x:f t="array" ref="I87">SUMPRODUCT(('Purchase price Master(EUR)'!$K$2:$V$2='purchase data'!$B87)*('Purchase price Master(EUR)'!$D$6:$D$162='purchase data'!$F87),'Purchase price Master(EUR)'!$K$6:$V$162)</x:f>
        <x:v>9.8286450914155967</x:v>
      </x:c>
      <x:c r="J87" s="769">
        <x:v>50.690100000000001</x:v>
      </x:c>
      <x:c r="K87" s="769">
        <x:v>216</x:v>
      </x:c>
      <x:c r="L87" s="778">
        <x:v>506.90102000000002</x:v>
      </x:c>
      <x:c r="M87" s="781">
        <x:f t="shared" si="7"/>
        <x:v>109490.62032</x:v>
      </x:c>
      <x:c r="N87" s="782">
        <x:f t="shared" si="8"/>
        <x:v>498.21500254836576</x:v>
      </x:c>
      <x:c r="O87" s="783">
        <x:f t="shared" si="9"/>
        <x:v>8.6860174516342568</x:v>
      </x:c>
    </x:row>
    <x:row r="88" spans="2:15">
      <x:c r="B88" s="121">
        <x:f t="shared" si="6"/>
        <x:v>1</x:v>
      </x:c>
      <x:c r="C88" s="776">
        <x:v>46043</x:v>
      </x:c>
      <x:c r="D88" s="792" t="s">
        <x:v>1847</x:v>
      </x:c>
      <x:c r="E88" s="769" t="s">
        <x:v>1879</x:v>
      </x:c>
      <x:c r="F88" s="769" t="s">
        <x:v>1429</x:v>
      </x:c>
      <x:c r="G88" s="777" t="s">
        <x:v>1893</x:v>
      </x:c>
      <x:c r="H88" s="784" t="s">
        <x:v>2021</x:v>
      </x:c>
      <x:c r="I88" s="780" cm="1">
        <x:f t="array" ref="I88">SUMPRODUCT(('Purchase price Master(EUR)'!$K$2:$V$2='purchase data'!$B88)*('Purchase price Master(EUR)'!$D$6:$D$162='purchase data'!$F88),'Purchase price Master(EUR)'!$K$6:$V$162)</x:f>
        <x:v>14.062775110655201</x:v>
      </x:c>
      <x:c r="J88" s="769">
        <x:v>50.690100000000001</x:v>
      </x:c>
      <x:c r="K88" s="769">
        <x:v>216</x:v>
      </x:c>
      <x:c r="L88" s="778">
        <x:v>712.85500000000002</x:v>
      </x:c>
      <x:c r="M88" s="781">
        <x:f t="shared" si="7"/>
        <x:v>153976.68</x:v>
      </x:c>
      <x:c r="N88" s="782">
        <x:f t="shared" si="8"/>
        <x:v>712.84347663662322</x:v>
      </x:c>
      <x:c r="O88" s="783">
        <x:f t="shared" si="9"/>
        <x:v>1.1523363376795714E-2</x:v>
      </x:c>
    </x:row>
    <x:row r="89" spans="2:15">
      <x:c r="B89" s="121">
        <x:f t="shared" si="6"/>
        <x:v>1</x:v>
      </x:c>
      <x:c r="C89" s="776">
        <x:v>46043</x:v>
      </x:c>
      <x:c r="D89" s="792" t="s">
        <x:v>1847</x:v>
      </x:c>
      <x:c r="E89" s="769" t="s">
        <x:v>1879</x:v>
      </x:c>
      <x:c r="F89" s="769" t="s">
        <x:v>1564</x:v>
      </x:c>
      <x:c r="G89" s="777" t="s">
        <x:v>1915</x:v>
      </x:c>
      <x:c r="H89" s="784" t="s">
        <x:v>2021</x:v>
      </x:c>
      <x:c r="I89" s="780" cm="1">
        <x:f t="array" ref="I89">SUMPRODUCT(('Purchase price Master(EUR)'!$K$2:$V$2='purchase data'!$B89)*('Purchase price Master(EUR)'!$D$6:$D$162='purchase data'!$F89),'Purchase price Master(EUR)'!$K$6:$V$162)</x:f>
        <x:v>12.78</x:v>
      </x:c>
      <x:c r="J89" s="769">
        <x:v>50.690100000000001</x:v>
      </x:c>
      <x:c r="K89" s="769">
        <x:v>216</x:v>
      </x:c>
      <x:c r="L89" s="778">
        <x:v>647.81898000000001</x:v>
      </x:c>
      <x:c r="M89" s="781">
        <x:f t="shared" si="7"/>
        <x:v>139928.89968</x:v>
      </x:c>
      <x:c r="N89" s="782">
        <x:f t="shared" si="8"/>
        <x:v>647.819478</x:v>
      </x:c>
      <x:c r="O89" s="783">
        <x:f t="shared" si="9"/>
        <x:v>-4.9799999999322608E-4</x:v>
      </x:c>
    </x:row>
    <x:row r="90" spans="2:15">
      <x:c r="B90" s="121">
        <x:f t="shared" si="6"/>
        <x:v>1</x:v>
      </x:c>
      <x:c r="C90" s="776">
        <x:v>46043</x:v>
      </x:c>
      <x:c r="D90" s="792" t="s">
        <x:v>1847</x:v>
      </x:c>
      <x:c r="E90" s="769" t="s">
        <x:v>1879</x:v>
      </x:c>
      <x:c r="F90" s="769" t="s">
        <x:v>1565</x:v>
      </x:c>
      <x:c r="G90" s="777" t="s">
        <x:v>1896</x:v>
      </x:c>
      <x:c r="H90" s="784" t="s">
        <x:v>2021</x:v>
      </x:c>
      <x:c r="I90" s="780" cm="1">
        <x:f t="array" ref="I90">SUMPRODUCT(('Purchase price Master(EUR)'!$K$2:$V$2='purchase data'!$B90)*('Purchase price Master(EUR)'!$D$6:$D$162='purchase data'!$F90),'Purchase price Master(EUR)'!$K$6:$V$162)</x:f>
        <x:v>13.56</x:v>
      </x:c>
      <x:c r="J90" s="769">
        <x:v>50.690100000000001</x:v>
      </x:c>
      <x:c r="K90" s="769">
        <x:v>216</x:v>
      </x:c>
      <x:c r="L90" s="778">
        <x:v>687.35801000000004</x:v>
      </x:c>
      <x:c r="M90" s="781">
        <x:f t="shared" si="7"/>
        <x:v>148469.33016000001</x:v>
      </x:c>
      <x:c r="N90" s="782">
        <x:f t="shared" si="8"/>
        <x:v>687.35775599999999</x:v>
      </x:c>
      <x:c r="O90" s="783">
        <x:f t="shared" si="9"/>
        <x:v>2.5400000004083267E-4</x:v>
      </x:c>
    </x:row>
    <x:row r="91" spans="2:15">
      <x:c r="B91" s="121">
        <x:f t="shared" si="6"/>
        <x:v>1</x:v>
      </x:c>
      <x:c r="C91" s="776">
        <x:v>46043</x:v>
      </x:c>
      <x:c r="D91" s="792" t="s">
        <x:v>1848</x:v>
      </x:c>
      <x:c r="E91" s="769" t="s">
        <x:v>1879</x:v>
      </x:c>
      <x:c r="F91" s="769" t="s">
        <x:v>1651</x:v>
      </x:c>
      <x:c r="G91" s="777" t="s">
        <x:v>1886</x:v>
      </x:c>
      <x:c r="H91" s="784" t="s">
        <x:v>175</x:v>
      </x:c>
      <x:c r="I91" s="780" cm="1">
        <x:f t="array" ref="I91">SUMPRODUCT(('Purchase price Master(EUR)'!$K$2:$V$2='purchase data'!$B91)*('Purchase price Master(EUR)'!$D$6:$D$162='purchase data'!$F91),'Purchase price Master(EUR)'!$K$6:$V$162)</x:f>
        <x:v>76.510000000000005</x:v>
      </x:c>
      <x:c r="J91" s="769">
        <x:v>50.690100000000001</x:v>
      </x:c>
      <x:c r="K91" s="769">
        <x:v>240</x:v>
      </x:c>
      <x:c r="L91" s="778">
        <x:v>3886.9169999999999</x:v>
      </x:c>
      <x:c r="M91" s="781">
        <x:f t="shared" si="7"/>
        <x:v>932860.08</x:v>
      </x:c>
      <x:c r="N91" s="782">
        <x:f t="shared" si="8"/>
        <x:v>3878.2995510000005</x:v>
      </x:c>
      <x:c r="O91" s="783">
        <x:f t="shared" si="9"/>
        <x:v>8.6174489999993966</x:v>
      </x:c>
    </x:row>
    <x:row r="92" spans="2:15">
      <x:c r="B92" s="121">
        <x:f t="shared" si="6"/>
        <x:v>1</x:v>
      </x:c>
      <x:c r="C92" s="776">
        <x:v>46043</x:v>
      </x:c>
      <x:c r="D92" s="792" t="s">
        <x:v>1848</x:v>
      </x:c>
      <x:c r="E92" s="769" t="s">
        <x:v>1879</x:v>
      </x:c>
      <x:c r="F92" s="769" t="s">
        <x:v>1629</x:v>
      </x:c>
      <x:c r="G92" s="777" t="s">
        <x:v>1914</x:v>
      </x:c>
      <x:c r="H92" s="784" t="s">
        <x:v>2229</x:v>
      </x:c>
      <x:c r="I92" s="780" cm="1">
        <x:f t="array" ref="I92">SUMPRODUCT(('Purchase price Master(EUR)'!$K$2:$V$2='purchase data'!$B92)*('Purchase price Master(EUR)'!$D$6:$D$162='purchase data'!$F92),'Purchase price Master(EUR)'!$K$6:$V$162)</x:f>
        <x:v>128.53</x:v>
      </x:c>
      <x:c r="J92" s="769">
        <x:v>50.690100000000001</x:v>
      </x:c>
      <x:c r="K92" s="769">
        <x:v>60</x:v>
      </x:c>
      <x:c r="L92" s="778">
        <x:v>6422.9425000000001</x:v>
      </x:c>
      <x:c r="M92" s="781">
        <x:f t="shared" si="7"/>
        <x:v>385376.55</x:v>
      </x:c>
      <x:c r="N92" s="782">
        <x:f t="shared" si="8"/>
        <x:v>6515.1985530000002</x:v>
      </x:c>
      <x:c r="O92" s="783">
        <x:f t="shared" si="9"/>
        <x:v>-92.256053000000065</x:v>
      </x:c>
    </x:row>
    <x:row r="93" spans="2:15">
      <x:c r="B93" s="121">
        <x:f t="shared" si="6"/>
        <x:v>1</x:v>
      </x:c>
      <x:c r="C93" s="776">
        <x:v>46043</x:v>
      </x:c>
      <x:c r="D93" s="792" t="s">
        <x:v>1848</x:v>
      </x:c>
      <x:c r="E93" s="769" t="s">
        <x:v>1879</x:v>
      </x:c>
      <x:c r="F93" s="769" t="s">
        <x:v>1634</x:v>
      </x:c>
      <x:c r="G93" s="777" t="s">
        <x:v>96</x:v>
      </x:c>
      <x:c r="H93" s="784" t="s">
        <x:v>2228</x:v>
      </x:c>
      <x:c r="I93" s="780" cm="1">
        <x:f t="array" ref="I93">SUMPRODUCT(('Purchase price Master(EUR)'!$K$2:$V$2='purchase data'!$B93)*('Purchase price Master(EUR)'!$D$6:$D$162='purchase data'!$F93),'Purchase price Master(EUR)'!$K$6:$V$162)</x:f>
        <x:v>114.89</x:v>
      </x:c>
      <x:c r="J93" s="769">
        <x:v>50.690100000000001</x:v>
      </x:c>
      <x:c r="K93" s="769">
        <x:v>100</x:v>
      </x:c>
      <x:c r="L93" s="778">
        <x:v>5823.7856000000002</x:v>
      </x:c>
      <x:c r="M93" s="781">
        <x:f t="shared" si="7"/>
        <x:v>582378.56000000006</x:v>
      </x:c>
      <x:c r="N93" s="782">
        <x:f t="shared" si="8"/>
        <x:v>5823.7855890000001</x:v>
      </x:c>
      <x:c r="O93" s="783">
        <x:f t="shared" si="9"/>
        <x:v>1.1000000085914508E-5</x:v>
      </x:c>
    </x:row>
    <x:row r="94" spans="2:15">
      <x:c r="B94" s="121">
        <x:f t="shared" si="6"/>
        <x:v>1</x:v>
      </x:c>
      <x:c r="C94" s="776">
        <x:v>46043</x:v>
      </x:c>
      <x:c r="D94" s="792" t="s">
        <x:v>1848</x:v>
      </x:c>
      <x:c r="E94" s="769" t="s">
        <x:v>1879</x:v>
      </x:c>
      <x:c r="F94" s="769" t="s">
        <x:v>1631</x:v>
      </x:c>
      <x:c r="G94" s="777" t="s">
        <x:v>1907</x:v>
      </x:c>
      <x:c r="H94" s="784" t="s">
        <x:v>2021</x:v>
      </x:c>
      <x:c r="I94" s="780" cm="1">
        <x:f t="array" ref="I94">SUMPRODUCT(('Purchase price Master(EUR)'!$K$2:$V$2='purchase data'!$B94)*('Purchase price Master(EUR)'!$D$6:$D$162='purchase data'!$F94),'Purchase price Master(EUR)'!$K$6:$V$162)</x:f>
        <x:v>21.613377597592464</x:v>
      </x:c>
      <x:c r="J94" s="769">
        <x:v>50.690100000000001</x:v>
      </x:c>
      <x:c r="K94" s="769">
        <x:v>240</x:v>
      </x:c>
      <x:c r="L94" s="778">
        <x:v>1095.4130399999999</x:v>
      </x:c>
      <x:c r="M94" s="781">
        <x:f t="shared" si="7"/>
        <x:v>262899.12959999999</x:v>
      </x:c>
      <x:c r="N94" s="782">
        <x:f t="shared" si="8"/>
        <x:v>1095.5842717597218</x:v>
      </x:c>
      <x:c r="O94" s="783">
        <x:f t="shared" si="9"/>
        <x:v>-0.1712317597218771</x:v>
      </x:c>
    </x:row>
    <x:row r="95" spans="2:15">
      <x:c r="B95" s="121">
        <x:f t="shared" si="6"/>
        <x:v>1</x:v>
      </x:c>
      <x:c r="C95" s="776">
        <x:v>46043</x:v>
      </x:c>
      <x:c r="D95" s="792" t="s">
        <x:v>1849</x:v>
      </x:c>
      <x:c r="E95" s="769" t="s">
        <x:v>1879</x:v>
      </x:c>
      <x:c r="F95" s="769" t="s">
        <x:v>1651</x:v>
      </x:c>
      <x:c r="G95" s="777" t="s">
        <x:v>1886</x:v>
      </x:c>
      <x:c r="H95" s="784" t="s">
        <x:v>175</x:v>
      </x:c>
      <x:c r="I95" s="780" cm="1">
        <x:f t="array" ref="I95">SUMPRODUCT(('Purchase price Master(EUR)'!$K$2:$V$2='purchase data'!$B95)*('Purchase price Master(EUR)'!$D$6:$D$162='purchase data'!$F95),'Purchase price Master(EUR)'!$K$6:$V$162)</x:f>
        <x:v>76.510000000000005</x:v>
      </x:c>
      <x:c r="J95" s="769">
        <x:v>50.690100000000001</x:v>
      </x:c>
      <x:c r="K95" s="769">
        <x:v>240</x:v>
      </x:c>
      <x:c r="L95" s="778">
        <x:v>3886.9169999999999</x:v>
      </x:c>
      <x:c r="M95" s="781">
        <x:f t="shared" si="7"/>
        <x:v>932860.08</x:v>
      </x:c>
      <x:c r="N95" s="782">
        <x:f t="shared" si="8"/>
        <x:v>3878.2995510000005</x:v>
      </x:c>
      <x:c r="O95" s="783">
        <x:f t="shared" si="9"/>
        <x:v>8.6174489999993966</x:v>
      </x:c>
    </x:row>
    <x:row r="96" spans="2:15">
      <x:c r="B96" s="121">
        <x:f t="shared" si="6"/>
        <x:v>1</x:v>
      </x:c>
      <x:c r="C96" s="776">
        <x:v>46044</x:v>
      </x:c>
      <x:c r="D96" s="792" t="s">
        <x:v>1850</x:v>
      </x:c>
      <x:c r="E96" s="769" t="s">
        <x:v>1879</x:v>
      </x:c>
      <x:c r="F96" s="769" t="s">
        <x:v>1428</x:v>
      </x:c>
      <x:c r="G96" s="777" t="s">
        <x:v>1916</x:v>
      </x:c>
      <x:c r="H96" s="784" t="s">
        <x:v>2021</x:v>
      </x:c>
      <x:c r="I96" s="780" cm="1">
        <x:f t="array" ref="I96">SUMPRODUCT(('Purchase price Master(EUR)'!$K$2:$V$2='purchase data'!$B96)*('Purchase price Master(EUR)'!$D$6:$D$162='purchase data'!$F96),'Purchase price Master(EUR)'!$K$6:$V$162)</x:f>
        <x:v>13.58</x:v>
      </x:c>
      <x:c r="J96" s="769">
        <x:v>50.709600000000002</x:v>
      </x:c>
      <x:c r="K96" s="769">
        <x:v>324</x:v>
      </x:c>
      <x:c r="L96" s="778">
        <x:v>688.68700999999999</x:v>
      </x:c>
      <x:c r="M96" s="781">
        <x:f t="shared" si="7"/>
        <x:v>223134.59124000001</x:v>
      </x:c>
      <x:c r="N96" s="782">
        <x:f t="shared" si="8"/>
        <x:v>688.63636800000006</x:v>
      </x:c>
      <x:c r="O96" s="783">
        <x:f t="shared" si="9"/>
        <x:v>5.0641999999925247E-2</x:v>
      </x:c>
    </x:row>
    <x:row r="97" spans="2:15">
      <x:c r="B97" s="121">
        <x:f t="shared" si="6"/>
        <x:v>1</x:v>
      </x:c>
      <x:c r="C97" s="776">
        <x:v>46044</x:v>
      </x:c>
      <x:c r="D97" s="792" t="s">
        <x:v>1850</x:v>
      </x:c>
      <x:c r="E97" s="769" t="s">
        <x:v>1879</x:v>
      </x:c>
      <x:c r="F97" s="769" t="s">
        <x:v>1640</x:v>
      </x:c>
      <x:c r="G97" s="777" t="s">
        <x:v>1908</x:v>
      </x:c>
      <x:c r="H97" s="784" t="s">
        <x:v>2021</x:v>
      </x:c>
      <x:c r="I97" s="780" cm="1">
        <x:f t="array" ref="I97">SUMPRODUCT(('Purchase price Master(EUR)'!$K$2:$V$2='purchase data'!$B97)*('Purchase price Master(EUR)'!$D$6:$D$162='purchase data'!$F97),'Purchase price Master(EUR)'!$K$6:$V$162)</x:f>
        <x:v>12.54</x:v>
      </x:c>
      <x:c r="J97" s="769">
        <x:v>50.709600000000002</x:v>
      </x:c>
      <x:c r="K97" s="769">
        <x:v>324</x:v>
      </x:c>
      <x:c r="L97" s="778">
        <x:v>635.64499999999998</x:v>
      </x:c>
      <x:c r="M97" s="781">
        <x:f t="shared" si="7"/>
        <x:v>205948.97999999998</x:v>
      </x:c>
      <x:c r="N97" s="782">
        <x:f t="shared" si="8"/>
        <x:v>635.89838399999996</x:v>
      </x:c>
      <x:c r="O97" s="783">
        <x:f t="shared" si="9"/>
        <x:v>-0.25338399999998273</x:v>
      </x:c>
    </x:row>
    <x:row r="98" spans="2:15">
      <x:c r="B98" s="121">
        <x:f t="shared" si="6"/>
        <x:v>1</x:v>
      </x:c>
      <x:c r="C98" s="776">
        <x:v>46044</x:v>
      </x:c>
      <x:c r="D98" s="792" t="s">
        <x:v>1850</x:v>
      </x:c>
      <x:c r="E98" s="769" t="s">
        <x:v>1879</x:v>
      </x:c>
      <x:c r="F98" s="769" t="s">
        <x:v>1641</x:v>
      </x:c>
      <x:c r="G98" s="777" t="s">
        <x:v>1917</x:v>
      </x:c>
      <x:c r="H98" s="784" t="s">
        <x:v>2021</x:v>
      </x:c>
      <x:c r="I98" s="780" cm="1">
        <x:f t="array" ref="I98">SUMPRODUCT(('Purchase price Master(EUR)'!$K$2:$V$2='purchase data'!$B98)*('Purchase price Master(EUR)'!$D$6:$D$162='purchase data'!$F98),'Purchase price Master(EUR)'!$K$6:$V$162)</x:f>
        <x:v>14.04</x:v>
      </x:c>
      <x:c r="J98" s="769">
        <x:v>50.709600000000002</x:v>
      </x:c>
      <x:c r="K98" s="769">
        <x:v>120</x:v>
      </x:c>
      <x:c r="L98" s="778">
        <x:v>712.06399999999996</x:v>
      </x:c>
      <x:c r="M98" s="781">
        <x:f t="shared" si="7"/>
        <x:v>85447.679999999993</x:v>
      </x:c>
      <x:c r="N98" s="782">
        <x:f t="shared" si="8"/>
        <x:v>711.96278399999994</x:v>
      </x:c>
      <x:c r="O98" s="783">
        <x:f t="shared" si="9"/>
        <x:v>0.10121600000002218</x:v>
      </x:c>
    </x:row>
    <x:row r="99" spans="2:15">
      <x:c r="B99" s="121">
        <x:f t="shared" si="6"/>
        <x:v>1</x:v>
      </x:c>
      <x:c r="C99" s="776">
        <x:v>46044</x:v>
      </x:c>
      <x:c r="D99" s="792" t="s">
        <x:v>1850</x:v>
      </x:c>
      <x:c r="E99" s="769" t="s">
        <x:v>1879</x:v>
      </x:c>
      <x:c r="F99" s="769" t="s">
        <x:v>1430</x:v>
      </x:c>
      <x:c r="G99" s="777" t="s">
        <x:v>1918</x:v>
      </x:c>
      <x:c r="H99" s="784" t="s">
        <x:v>2021</x:v>
      </x:c>
      <x:c r="I99" s="780" cm="1">
        <x:f t="array" ref="I99">SUMPRODUCT(('Purchase price Master(EUR)'!$K$2:$V$2='purchase data'!$B99)*('Purchase price Master(EUR)'!$D$6:$D$162='purchase data'!$F99),'Purchase price Master(EUR)'!$K$6:$V$162)</x:f>
        <x:v>15.4</x:v>
      </x:c>
      <x:c r="J99" s="769">
        <x:v>50.709600000000002</x:v>
      </x:c>
      <x:c r="K99" s="769">
        <x:v>216</x:v>
      </x:c>
      <x:c r="L99" s="778">
        <x:v>780.72500000000002</x:v>
      </x:c>
      <x:c r="M99" s="781">
        <x:f t="shared" si="7"/>
        <x:v>168636.6</x:v>
      </x:c>
      <x:c r="N99" s="782">
        <x:f t="shared" si="8"/>
        <x:v>780.92784000000006</x:v>
      </x:c>
      <x:c r="O99" s="783">
        <x:f t="shared" si="9"/>
        <x:v>-0.20284000000003743</x:v>
      </x:c>
    </x:row>
    <x:row r="100" spans="2:15">
      <x:c r="B100" s="121">
        <x:f t="shared" si="6"/>
        <x:v>1</x:v>
      </x:c>
      <x:c r="C100" s="776">
        <x:v>46044</x:v>
      </x:c>
      <x:c r="D100" s="792" t="s">
        <x:v>1851</x:v>
      </x:c>
      <x:c r="E100" s="769" t="s">
        <x:v>1879</x:v>
      </x:c>
      <x:c r="F100" s="769" t="s">
        <x:v>1651</x:v>
      </x:c>
      <x:c r="G100" s="777" t="s">
        <x:v>1886</x:v>
      </x:c>
      <x:c r="H100" s="784" t="s">
        <x:v>175</x:v>
      </x:c>
      <x:c r="I100" s="780" cm="1">
        <x:f t="array" ref="I100">SUMPRODUCT(('Purchase price Master(EUR)'!$K$2:$V$2='purchase data'!$B100)*('Purchase price Master(EUR)'!$D$6:$D$162='purchase data'!$F100),'Purchase price Master(EUR)'!$K$6:$V$162)</x:f>
        <x:v>76.510000000000005</x:v>
      </x:c>
      <x:c r="J100" s="769">
        <x:v>50.709600000000002</x:v>
      </x:c>
      <x:c r="K100" s="769">
        <x:v>264</x:v>
      </x:c>
      <x:c r="L100" s="778">
        <x:v>3888.41201</x:v>
      </x:c>
      <x:c r="M100" s="781">
        <x:f t="shared" si="7"/>
        <x:v>1026540.77064</x:v>
      </x:c>
      <x:c r="N100" s="782">
        <x:f t="shared" si="8"/>
        <x:v>3879.7914960000003</x:v>
      </x:c>
      <x:c r="O100" s="783">
        <x:f t="shared" si="9"/>
        <x:v>8.62051399999973</x:v>
      </x:c>
    </x:row>
    <x:row r="101" spans="2:15">
      <x:c r="B101" s="121">
        <x:f t="shared" si="6"/>
        <x:v>1</x:v>
      </x:c>
      <x:c r="C101" s="776">
        <x:v>46044</x:v>
      </x:c>
      <x:c r="D101" s="792" t="s">
        <x:v>1851</x:v>
      </x:c>
      <x:c r="E101" s="769" t="s">
        <x:v>1879</x:v>
      </x:c>
      <x:c r="F101" s="769" t="s">
        <x:v>1629</x:v>
      </x:c>
      <x:c r="G101" s="777" t="s">
        <x:v>1914</x:v>
      </x:c>
      <x:c r="H101" s="784" t="s">
        <x:v>2229</x:v>
      </x:c>
      <x:c r="I101" s="780" cm="1">
        <x:f t="array" ref="I101">SUMPRODUCT(('Purchase price Master(EUR)'!$K$2:$V$2='purchase data'!$B101)*('Purchase price Master(EUR)'!$D$6:$D$162='purchase data'!$F101),'Purchase price Master(EUR)'!$K$6:$V$162)</x:f>
        <x:v>128.53</x:v>
      </x:c>
      <x:c r="J101" s="769">
        <x:v>50.709600000000002</x:v>
      </x:c>
      <x:c r="K101" s="769">
        <x:v>40</x:v>
      </x:c>
      <x:c r="L101" s="778">
        <x:v>6425.4134999999997</x:v>
      </x:c>
      <x:c r="M101" s="781">
        <x:f t="shared" si="7"/>
        <x:v>257016.53999999998</x:v>
      </x:c>
      <x:c r="N101" s="782">
        <x:f t="shared" si="8"/>
        <x:v>6517.7048880000002</x:v>
      </x:c>
      <x:c r="O101" s="783">
        <x:f t="shared" si="9"/>
        <x:v>-92.291388000000552</x:v>
      </x:c>
    </x:row>
    <x:row r="102" spans="2:15">
      <x:c r="B102" s="121">
        <x:f t="shared" si="6"/>
        <x:v>1</x:v>
      </x:c>
      <x:c r="C102" s="776">
        <x:v>46044</x:v>
      </x:c>
      <x:c r="D102" s="792" t="s">
        <x:v>1851</x:v>
      </x:c>
      <x:c r="E102" s="769" t="s">
        <x:v>1879</x:v>
      </x:c>
      <x:c r="F102" s="769" t="s">
        <x:v>1634</x:v>
      </x:c>
      <x:c r="G102" s="777" t="s">
        <x:v>96</x:v>
      </x:c>
      <x:c r="H102" s="784" t="s">
        <x:v>2228</x:v>
      </x:c>
      <x:c r="I102" s="780" cm="1">
        <x:f t="array" ref="I102">SUMPRODUCT(('Purchase price Master(EUR)'!$K$2:$V$2='purchase data'!$B102)*('Purchase price Master(EUR)'!$D$6:$D$162='purchase data'!$F102),'Purchase price Master(EUR)'!$K$6:$V$162)</x:f>
        <x:v>114.89</x:v>
      </x:c>
      <x:c r="J102" s="769">
        <x:v>50.709600000000002</x:v>
      </x:c>
      <x:c r="K102" s="769">
        <x:v>140</x:v>
      </x:c>
      <x:c r="L102" s="778">
        <x:v>5826.0259299999998</x:v>
      </x:c>
      <x:c r="M102" s="781">
        <x:f t="shared" si="7"/>
        <x:v>815643.63020000001</x:v>
      </x:c>
      <x:c r="N102" s="782">
        <x:f t="shared" si="8"/>
        <x:v>5826.025944</x:v>
      </x:c>
      <x:c r="O102" s="783">
        <x:f t="shared" si="9"/>
        <x:v>-1.4000000192027073E-5</x:v>
      </x:c>
    </x:row>
    <x:row r="103" spans="2:15">
      <x:c r="B103" s="121">
        <x:f t="shared" si="6"/>
        <x:v>1</x:v>
      </x:c>
      <x:c r="C103" s="776">
        <x:v>46044</x:v>
      </x:c>
      <x:c r="D103" s="792" t="s">
        <x:v>1851</x:v>
      </x:c>
      <x:c r="E103" s="769" t="s">
        <x:v>1879</x:v>
      </x:c>
      <x:c r="F103" s="769" t="s">
        <x:v>1631</x:v>
      </x:c>
      <x:c r="G103" s="777" t="s">
        <x:v>1907</x:v>
      </x:c>
      <x:c r="H103" s="784" t="s">
        <x:v>2021</x:v>
      </x:c>
      <x:c r="I103" s="780" cm="1">
        <x:f t="array" ref="I103">SUMPRODUCT(('Purchase price Master(EUR)'!$K$2:$V$2='purchase data'!$B103)*('Purchase price Master(EUR)'!$D$6:$D$162='purchase data'!$F103),'Purchase price Master(EUR)'!$K$6:$V$162)</x:f>
        <x:v>21.613377597592464</x:v>
      </x:c>
      <x:c r="J103" s="769">
        <x:v>50.709600000000002</x:v>
      </x:c>
      <x:c r="K103" s="769">
        <x:v>240</x:v>
      </x:c>
      <x:c r="L103" s="778">
        <x:v>1095.83446</x:v>
      </x:c>
      <x:c r="M103" s="781">
        <x:f t="shared" si="7"/>
        <x:v>263000.27040000004</x:v>
      </x:c>
      <x:c r="N103" s="782">
        <x:f t="shared" si="8"/>
        <x:v>1096.0057326228748</x:v>
      </x:c>
      <x:c r="O103" s="783">
        <x:f t="shared" si="9"/>
        <x:v>-0.17127262287476697</x:v>
      </x:c>
    </x:row>
    <x:row r="104" spans="2:15">
      <x:c r="B104" s="121">
        <x:f t="shared" si="6"/>
        <x:v>1</x:v>
      </x:c>
      <x:c r="C104" s="776">
        <x:v>46044</x:v>
      </x:c>
      <x:c r="D104" s="792" t="s">
        <x:v>1852</x:v>
      </x:c>
      <x:c r="E104" s="769" t="s">
        <x:v>1879</x:v>
      </x:c>
      <x:c r="F104" s="769" t="s">
        <x:v>1651</x:v>
      </x:c>
      <x:c r="G104" s="777" t="s">
        <x:v>1886</x:v>
      </x:c>
      <x:c r="H104" s="784" t="s">
        <x:v>175</x:v>
      </x:c>
      <x:c r="I104" s="780" cm="1">
        <x:f t="array" ref="I104">SUMPRODUCT(('Purchase price Master(EUR)'!$K$2:$V$2='purchase data'!$B104)*('Purchase price Master(EUR)'!$D$6:$D$162='purchase data'!$F104),'Purchase price Master(EUR)'!$K$6:$V$162)</x:f>
        <x:v>76.510000000000005</x:v>
      </x:c>
      <x:c r="J104" s="769">
        <x:v>50.709600000000002</x:v>
      </x:c>
      <x:c r="K104" s="769">
        <x:v>1</x:v>
      </x:c>
      <x:c r="L104" s="778">
        <x:v>3888.41</x:v>
      </x:c>
      <x:c r="M104" s="781">
        <x:f t="shared" si="7"/>
        <x:v>3888.41</x:v>
      </x:c>
      <x:c r="N104" s="782">
        <x:f t="shared" si="8"/>
        <x:v>3879.7914960000003</x:v>
      </x:c>
      <x:c r="O104" s="783">
        <x:f t="shared" si="9"/>
        <x:v>8.6185039999995752</x:v>
      </x:c>
    </x:row>
    <x:row r="105" spans="2:15">
      <x:c r="B105" s="121">
        <x:f t="shared" si="6"/>
        <x:v>1</x:v>
      </x:c>
      <x:c r="C105" s="776">
        <x:v>46044</x:v>
      </x:c>
      <x:c r="D105" s="792" t="s">
        <x:v>1852</x:v>
      </x:c>
      <x:c r="E105" s="769" t="s">
        <x:v>1879</x:v>
      </x:c>
      <x:c r="F105" s="769" t="s">
        <x:v>50</x:v>
      </x:c>
      <x:c r="G105" s="777" t="s">
        <x:v>1889</x:v>
      </x:c>
      <x:c r="H105" s="784" t="s">
        <x:v>175</x:v>
      </x:c>
      <x:c r="I105" s="780" cm="1">
        <x:f t="array" ref="I105">SUMPRODUCT(('Purchase price Master(EUR)'!$K$2:$V$2='purchase data'!$B105)*('Purchase price Master(EUR)'!$D$6:$D$162='purchase data'!$F105),'Purchase price Master(EUR)'!$K$6:$V$162)</x:f>
        <x:v>15.75</x:v>
      </x:c>
      <x:c r="J105" s="769">
        <x:v>50.709600000000002</x:v>
      </x:c>
      <x:c r="K105" s="769">
        <x:v>1</x:v>
      </x:c>
      <x:c r="L105" s="778">
        <x:v>799.23</x:v>
      </x:c>
      <x:c r="M105" s="781">
        <x:f t="shared" si="7"/>
        <x:v>799.23</x:v>
      </x:c>
      <x:c r="N105" s="782">
        <x:f t="shared" si="8"/>
        <x:v>798.67619999999999</x:v>
      </x:c>
      <x:c r="O105" s="783">
        <x:f t="shared" si="9"/>
        <x:v>0.55380000000002383</x:v>
      </x:c>
    </x:row>
    <x:row r="106" spans="2:15">
      <x:c r="B106" s="121">
        <x:f t="shared" si="6"/>
        <x:v>1</x:v>
      </x:c>
      <x:c r="C106" s="776">
        <x:v>46044</x:v>
      </x:c>
      <x:c r="D106" s="792" t="s">
        <x:v>1853</x:v>
      </x:c>
      <x:c r="E106" s="769" t="s">
        <x:v>1878</x:v>
      </x:c>
      <x:c r="F106" s="769" t="s">
        <x:v>85</x:v>
      </x:c>
      <x:c r="G106" s="777" t="s">
        <x:v>1882</x:v>
      </x:c>
      <x:c r="H106" s="779" t="s">
        <x:v>123</x:v>
      </x:c>
      <x:c r="I106" s="780" cm="1">
        <x:f t="array" ref="I106">SUMPRODUCT(('Purchase price Master(EUR)'!$K$2:$V$2='purchase data'!$B106)*('Purchase price Master(EUR)'!$D$6:$D$162='purchase data'!$F106),'Purchase price Master(EUR)'!$K$6:$V$162)</x:f>
        <x:v>0.91501830652997118</x:v>
      </x:c>
      <x:c r="J106" s="769">
        <x:v>50.709600000000002</x:v>
      </x:c>
      <x:c r="K106" s="769">
        <x:v>1500</x:v>
      </x:c>
      <x:c r="L106" s="778">
        <x:v>50.958077039999999</x:v>
      </x:c>
      <x:c r="M106" s="781">
        <x:f t="shared" si="7"/>
        <x:v>76437.115560000006</x:v>
      </x:c>
      <x:c r="N106" s="782">
        <x:f t="shared" si="8"/>
        <x:v>46.40021231681223</x:v>
      </x:c>
      <x:c r="O106" s="783">
        <x:f t="shared" si="9"/>
        <x:v>4.5578647231877696</x:v>
      </x:c>
    </x:row>
    <x:row r="107" spans="2:15">
      <x:c r="B107" s="121">
        <x:f t="shared" si="6"/>
        <x:v>1</x:v>
      </x:c>
      <x:c r="C107" s="776">
        <x:v>46044</x:v>
      </x:c>
      <x:c r="D107" s="792" t="s">
        <x:v>1853</x:v>
      </x:c>
      <x:c r="E107" s="769" t="s">
        <x:v>1878</x:v>
      </x:c>
      <x:c r="F107" s="769" t="s">
        <x:v>88</x:v>
      </x:c>
      <x:c r="G107" s="777" t="s">
        <x:v>1911</x:v>
      </x:c>
      <x:c r="H107" s="779" t="s">
        <x:v>123</x:v>
      </x:c>
      <x:c r="I107" s="780" cm="1">
        <x:f t="array" ref="I107">SUMPRODUCT(('Purchase price Master(EUR)'!$K$2:$V$2='purchase data'!$B107)*('Purchase price Master(EUR)'!$D$6:$D$162='purchase data'!$F107),'Purchase price Master(EUR)'!$K$6:$V$162)</x:f>
        <x:v>1.0631391774346366</x:v>
      </x:c>
      <x:c r="J107" s="769">
        <x:v>50.709600000000002</x:v>
      </x:c>
      <x:c r="K107" s="769">
        <x:v>1500</x:v>
      </x:c>
      <x:c r="L107" s="778">
        <x:v>59.254167600000009</x:v>
      </x:c>
      <x:c r="M107" s="781">
        <x:f t="shared" si="7"/>
        <x:v>88881.251400000008</x:v>
      </x:c>
      <x:c r="N107" s="782">
        <x:f t="shared" si="8"/>
        <x:v>53.911362432039446</x:v>
      </x:c>
      <x:c r="O107" s="783">
        <x:f t="shared" si="9"/>
        <x:v>5.342805167960563</x:v>
      </x:c>
    </x:row>
    <x:row r="108" spans="2:15">
      <x:c r="B108" s="121">
        <x:f t="shared" si="6"/>
        <x:v>1</x:v>
      </x:c>
      <x:c r="C108" s="776">
        <x:v>46044</x:v>
      </x:c>
      <x:c r="D108" s="792" t="s">
        <x:v>1853</x:v>
      </x:c>
      <x:c r="E108" s="769" t="s">
        <x:v>1878</x:v>
      </x:c>
      <x:c r="F108" s="769" t="s">
        <x:v>90</x:v>
      </x:c>
      <x:c r="G108" s="777" t="s">
        <x:v>1884</x:v>
      </x:c>
      <x:c r="H108" s="779" t="s">
        <x:v>123</x:v>
      </x:c>
      <x:c r="I108" s="780" cm="1">
        <x:f t="array" ref="I108">SUMPRODUCT(('Purchase price Master(EUR)'!$K$2:$V$2='purchase data'!$B108)*('Purchase price Master(EUR)'!$D$6:$D$162='purchase data'!$F108),'Purchase price Master(EUR)'!$K$6:$V$162)</x:f>
        <x:v>0.81878133299678468</x:v>
      </x:c>
      <x:c r="J108" s="769">
        <x:v>50.709600000000002</x:v>
      </x:c>
      <x:c r="K108" s="769">
        <x:v>3000</x:v>
      </x:c>
      <x:c r="L108" s="778">
        <x:v>45.577788480000002</x:v>
      </x:c>
      <x:c r="M108" s="781">
        <x:f t="shared" si="7"/>
        <x:v>136733.36543999999</x:v>
      </x:c>
      <x:c r="N108" s="782">
        <x:f t="shared" si="8"/>
        <x:v>41.520073883733751</x:v>
      </x:c>
      <x:c r="O108" s="783">
        <x:f t="shared" si="9"/>
        <x:v>4.0577145962662513</x:v>
      </x:c>
    </x:row>
    <x:row r="109" spans="2:15">
      <x:c r="B109" s="121">
        <x:f t="shared" si="6"/>
        <x:v>1</x:v>
      </x:c>
      <x:c r="C109" s="776">
        <x:v>46045</x:v>
      </x:c>
      <x:c r="D109" s="792" t="s">
        <x:v>1854</x:v>
      </x:c>
      <x:c r="E109" s="769" t="s">
        <x:v>1881</x:v>
      </x:c>
      <x:c r="F109" s="769" t="s">
        <x:v>1919</x:v>
      </x:c>
      <x:c r="G109" s="777" t="s">
        <x:v>1920</x:v>
      </x:c>
      <x:c r="H109" s="779" t="s">
        <x:v>1696</x:v>
      </x:c>
      <x:c r="I109" s="780" cm="1">
        <x:f t="array" ref="I109">SUMPRODUCT(('Purchase price Master(EUR)'!$K$2:$V$2='purchase data'!$B109)*('Purchase price Master(EUR)'!$D$6:$D$162='purchase data'!$F109),'Purchase price Master(EUR)'!$K$6:$V$162)</x:f>
        <x:v>12.271000000000001</x:v>
      </x:c>
      <x:c r="J109" s="769">
        <x:v>43.224699999999999</x:v>
      </x:c>
      <x:c r="K109" s="769">
        <x:v>7</x:v>
      </x:c>
      <x:c r="L109" s="791">
        <x:v>2798.799325</x:v>
      </x:c>
      <x:c r="M109" s="781">
        <x:f t="shared" si="7"/>
        <x:v>19591.595275</x:v>
      </x:c>
      <x:c r="N109" s="782">
        <x:f t="shared" si="8"/>
        <x:v>530.41029370000001</x:v>
      </x:c>
      <x:c r="O109" s="783">
        <x:f t="shared" si="9"/>
        <x:v>2268.3890313000002</x:v>
      </x:c>
    </x:row>
    <x:row r="110" spans="2:15">
      <x:c r="B110" s="121">
        <x:f t="shared" si="6"/>
        <x:v>1</x:v>
      </x:c>
      <x:c r="C110" s="776">
        <x:v>46045</x:v>
      </x:c>
      <x:c r="D110" s="792" t="s">
        <x:v>1854</x:v>
      </x:c>
      <x:c r="E110" s="769" t="s">
        <x:v>1881</x:v>
      </x:c>
      <x:c r="F110" s="769" t="s">
        <x:v>1921</x:v>
      </x:c>
      <x:c r="G110" s="777" t="s">
        <x:v>1920</x:v>
      </x:c>
      <x:c r="H110" s="779" t="s">
        <x:v>1696</x:v>
      </x:c>
      <x:c r="I110" s="780" cm="1">
        <x:f t="array" ref="I110">SUMPRODUCT(('Purchase price Master(EUR)'!$K$2:$V$2='purchase data'!$B110)*('Purchase price Master(EUR)'!$D$6:$D$162='purchase data'!$F110),'Purchase price Master(EUR)'!$K$6:$V$162)</x:f>
        <x:v>7.1959999999999988</x:v>
      </x:c>
      <x:c r="J110" s="769">
        <x:v>43.224699999999999</x:v>
      </x:c>
      <x:c r="K110" s="769">
        <x:v>14</x:v>
      </x:c>
      <x:c r="L110" s="791">
        <x:v>1641.4579825000001</x:v>
      </x:c>
      <x:c r="M110" s="781">
        <x:f t="shared" si="7"/>
        <x:v>22980.411755000001</x:v>
      </x:c>
      <x:c r="N110" s="782">
        <x:f t="shared" si="8"/>
        <x:v>311.04494119999993</x:v>
      </x:c>
      <x:c r="O110" s="783">
        <x:f t="shared" si="9"/>
        <x:v>1330.4130413000003</x:v>
      </x:c>
    </x:row>
    <x:row r="111" spans="2:15">
      <x:c r="B111" s="121">
        <x:f t="shared" si="6"/>
        <x:v>1</x:v>
      </x:c>
      <x:c r="C111" s="776">
        <x:v>46045</x:v>
      </x:c>
      <x:c r="D111" s="792" t="s">
        <x:v>1854</x:v>
      </x:c>
      <x:c r="E111" s="769" t="s">
        <x:v>1881</x:v>
      </x:c>
      <x:c r="F111" s="769" t="s">
        <x:v>1922</x:v>
      </x:c>
      <x:c r="G111" s="777" t="s">
        <x:v>1920</x:v>
      </x:c>
      <x:c r="H111" s="779" t="s">
        <x:v>1696</x:v>
      </x:c>
      <x:c r="I111" s="780" cm="1">
        <x:f t="array" ref="I111">SUMPRODUCT(('Purchase price Master(EUR)'!$K$2:$V$2='purchase data'!$B111)*('Purchase price Master(EUR)'!$D$6:$D$162='purchase data'!$F111),'Purchase price Master(EUR)'!$K$6:$V$162)</x:f>
        <x:v>22.841000000000001</x:v>
      </x:c>
      <x:c r="J111" s="769">
        <x:v>43.224699999999999</x:v>
      </x:c>
      <x:c r="K111" s="769">
        <x:v>7</x:v>
      </x:c>
      <x:c r="L111" s="791">
        <x:v>5068.0960749999995</x:v>
      </x:c>
      <x:c r="M111" s="781">
        <x:f t="shared" si="7"/>
        <x:v>35476.672524999994</x:v>
      </x:c>
      <x:c r="N111" s="782">
        <x:f t="shared" si="8"/>
        <x:v>987.29537270000003</x:v>
      </x:c>
      <x:c r="O111" s="783">
        <x:f t="shared" si="9"/>
        <x:v>4080.8007022999996</x:v>
      </x:c>
    </x:row>
    <x:row r="112" spans="2:15">
      <x:c r="B112" s="121">
        <x:f t="shared" si="6"/>
        <x:v>1</x:v>
      </x:c>
      <x:c r="C112" s="776">
        <x:v>46045</x:v>
      </x:c>
      <x:c r="D112" s="792" t="s">
        <x:v>1854</x:v>
      </x:c>
      <x:c r="E112" s="769" t="s">
        <x:v>1881</x:v>
      </x:c>
      <x:c r="F112" s="769" t="s">
        <x:v>1923</x:v>
      </x:c>
      <x:c r="G112" s="777" t="s">
        <x:v>1920</x:v>
      </x:c>
      <x:c r="H112" s="779" t="s">
        <x:v>1696</x:v>
      </x:c>
      <x:c r="I112" s="780" cm="1">
        <x:f t="array" ref="I112">SUMPRODUCT(('Purchase price Master(EUR)'!$K$2:$V$2='purchase data'!$B112)*('Purchase price Master(EUR)'!$D$6:$D$162='purchase data'!$F112),'Purchase price Master(EUR)'!$K$6:$V$162)</x:f>
        <x:v>9.0719999999999992</x:v>
      </x:c>
      <x:c r="J112" s="769">
        <x:v>43.224699999999999</x:v>
      </x:c>
      <x:c r="K112" s="769">
        <x:v>7</x:v>
      </x:c>
      <x:c r="L112" s="791">
        <x:v>2039.3413459999999</x:v>
      </x:c>
      <x:c r="M112" s="781">
        <x:f t="shared" si="7"/>
        <x:v>14275.389422</x:v>
      </x:c>
      <x:c r="N112" s="782">
        <x:f t="shared" si="8"/>
        <x:v>392.13447839999998</x:v>
      </x:c>
      <x:c r="O112" s="783">
        <x:f t="shared" si="9"/>
        <x:v>1647.2068675999999</x:v>
      </x:c>
    </x:row>
    <x:row r="113" spans="2:15">
      <x:c r="B113" s="121">
        <x:f t="shared" si="6"/>
        <x:v>1</x:v>
      </x:c>
      <x:c r="C113" s="776">
        <x:v>46045</x:v>
      </x:c>
      <x:c r="D113" s="792" t="s">
        <x:v>1854</x:v>
      </x:c>
      <x:c r="E113" s="769" t="s">
        <x:v>1881</x:v>
      </x:c>
      <x:c r="F113" s="769" t="s">
        <x:v>1924</x:v>
      </x:c>
      <x:c r="G113" s="777" t="s">
        <x:v>1920</x:v>
      </x:c>
      <x:c r="H113" s="779" t="s">
        <x:v>1696</x:v>
      </x:c>
      <x:c r="I113" s="780" cm="1">
        <x:f t="array" ref="I113">SUMPRODUCT(('Purchase price Master(EUR)'!$K$2:$V$2='purchase data'!$B113)*('Purchase price Master(EUR)'!$D$6:$D$162='purchase data'!$F113),'Purchase price Master(EUR)'!$K$6:$V$162)</x:f>
        <x:v>18.948999999999998</x:v>
      </x:c>
      <x:c r="J113" s="769">
        <x:v>43.224699999999999</x:v>
      </x:c>
      <x:c r="K113" s="769">
        <x:v>7</x:v>
      </x:c>
      <x:c r="L113" s="791">
        <x:v>4213.3276324999997</x:v>
      </x:c>
      <x:c r="M113" s="781">
        <x:f t="shared" si="7"/>
        <x:v>29493.293427499997</x:v>
      </x:c>
      <x:c r="N113" s="782">
        <x:f t="shared" si="8"/>
        <x:v>819.0648402999999</x:v>
      </x:c>
      <x:c r="O113" s="783">
        <x:f t="shared" si="9"/>
        <x:v>3394.2627921999997</x:v>
      </x:c>
    </x:row>
    <x:row r="114" spans="2:15">
      <x:c r="B114" s="121">
        <x:f t="shared" si="6"/>
        <x:v>1</x:v>
      </x:c>
      <x:c r="C114" s="776">
        <x:v>46045</x:v>
      </x:c>
      <x:c r="D114" s="792" t="s">
        <x:v>1854</x:v>
      </x:c>
      <x:c r="E114" s="769" t="s">
        <x:v>1881</x:v>
      </x:c>
      <x:c r="F114" s="769" t="s">
        <x:v>1925</x:v>
      </x:c>
      <x:c r="G114" s="777" t="s">
        <x:v>1920</x:v>
      </x:c>
      <x:c r="H114" s="779" t="s">
        <x:v>1696</x:v>
      </x:c>
      <x:c r="I114" s="780" cm="1">
        <x:f t="array" ref="I114">SUMPRODUCT(('Purchase price Master(EUR)'!$K$2:$V$2='purchase data'!$B114)*('Purchase price Master(EUR)'!$D$6:$D$162='purchase data'!$F114),'Purchase price Master(EUR)'!$K$6:$V$162)</x:f>
        <x:v>13.880999999999998</x:v>
      </x:c>
      <x:c r="J114" s="769">
        <x:v>43.224699999999999</x:v>
      </x:c>
      <x:c r="K114" s="769">
        <x:v>7</x:v>
      </x:c>
      <x:c r="L114" s="791">
        <x:v>2366.1200779999999</x:v>
      </x:c>
      <x:c r="M114" s="781">
        <x:f t="shared" si="7"/>
        <x:v>16562.840545999999</x:v>
      </x:c>
      <x:c r="N114" s="782">
        <x:f t="shared" si="8"/>
        <x:v>600.0020606999999</x:v>
      </x:c>
      <x:c r="O114" s="783">
        <x:f t="shared" si="9"/>
        <x:v>1766.1180173</x:v>
      </x:c>
    </x:row>
    <x:row r="115" spans="2:15">
      <x:c r="B115" s="121">
        <x:f t="shared" si="6"/>
        <x:v>1</x:v>
      </x:c>
      <x:c r="C115" s="776">
        <x:v>46045</x:v>
      </x:c>
      <x:c r="D115" s="792" t="s">
        <x:v>1855</x:v>
      </x:c>
      <x:c r="E115" s="769" t="s">
        <x:v>1879</x:v>
      </x:c>
      <x:c r="F115" s="769" t="s">
        <x:v>14</x:v>
      </x:c>
      <x:c r="G115" s="777" t="s">
        <x:v>1912</x:v>
      </x:c>
      <x:c r="H115" s="784" t="s">
        <x:v>175</x:v>
      </x:c>
      <x:c r="I115" s="780" cm="1">
        <x:f t="array" ref="I115">SUMPRODUCT(('Purchase price Master(EUR)'!$K$2:$V$2='purchase data'!$B115)*('Purchase price Master(EUR)'!$D$6:$D$162='purchase data'!$F115),'Purchase price Master(EUR)'!$K$6:$V$162)</x:f>
        <x:v>2.688429287660183</x:v>
      </x:c>
      <x:c r="J115" s="769">
        <x:v>50.634500000000003</x:v>
      </x:c>
      <x:c r="K115" s="769">
        <x:v>5184</x:v>
      </x:c>
      <x:c r="L115" s="778">
        <x:v>137.21899999999999</x:v>
      </x:c>
      <x:c r="M115" s="781">
        <x:f t="shared" si="7"/>
        <x:v>711343.29599999997</x:v>
      </x:c>
      <x:c r="N115" s="782">
        <x:f t="shared" si="8"/>
        <x:v>136.12727276602953</x:v>
      </x:c>
      <x:c r="O115" s="783">
        <x:f t="shared" si="9"/>
        <x:v>1.0917272339704596</x:v>
      </x:c>
    </x:row>
    <x:row r="116" spans="2:15">
      <x:c r="B116" s="121">
        <x:f t="shared" si="6"/>
        <x:v>1</x:v>
      </x:c>
      <x:c r="C116" s="776">
        <x:v>46045</x:v>
      </x:c>
      <x:c r="D116" s="792" t="s">
        <x:v>1855</x:v>
      </x:c>
      <x:c r="E116" s="769" t="s">
        <x:v>1879</x:v>
      </x:c>
      <x:c r="F116" s="769" t="s">
        <x:v>19</x:v>
      </x:c>
      <x:c r="G116" s="777" t="s">
        <x:v>1913</x:v>
      </x:c>
      <x:c r="H116" s="784" t="s">
        <x:v>175</x:v>
      </x:c>
      <x:c r="I116" s="780" cm="1">
        <x:f t="array" ref="I116">SUMPRODUCT(('Purchase price Master(EUR)'!$K$2:$V$2='purchase data'!$B116)*('Purchase price Master(EUR)'!$D$6:$D$162='purchase data'!$F116),'Purchase price Master(EUR)'!$K$6:$V$162)</x:f>
        <x:v>1.7348844631020459</x:v>
      </x:c>
      <x:c r="J116" s="769">
        <x:v>50.634500000000003</x:v>
      </x:c>
      <x:c r="K116" s="769">
        <x:v>1728</x:v>
      </x:c>
      <x:c r="L116" s="778">
        <x:v>88.61</x:v>
      </x:c>
      <x:c r="M116" s="781">
        <x:f t="shared" si="7"/>
        <x:v>153118.07999999999</x:v>
      </x:c>
      <x:c r="N116" s="782">
        <x:f t="shared" si="8"/>
        <x:v>87.845007346940548</x:v>
      </x:c>
      <x:c r="O116" s="783">
        <x:f t="shared" si="9"/>
        <x:v>0.7649926530594513</x:v>
      </x:c>
    </x:row>
    <x:row r="117" spans="2:15">
      <x:c r="B117" s="121">
        <x:f t="shared" si="6"/>
        <x:v>1</x:v>
      </x:c>
      <x:c r="C117" s="776">
        <x:v>46045</x:v>
      </x:c>
      <x:c r="D117" s="792" t="s">
        <x:v>1855</x:v>
      </x:c>
      <x:c r="E117" s="769" t="s">
        <x:v>1879</x:v>
      </x:c>
      <x:c r="F117" s="769" t="s">
        <x:v>1432</x:v>
      </x:c>
      <x:c r="G117" s="777" t="s">
        <x:v>1908</x:v>
      </x:c>
      <x:c r="H117" s="769" t="s">
        <x:v>95</x:v>
      </x:c>
      <x:c r="I117" s="780" cm="1">
        <x:f t="array" ref="I117">SUMPRODUCT(('Purchase price Master(EUR)'!$K$2:$V$2='purchase data'!$B117)*('Purchase price Master(EUR)'!$D$6:$D$162='purchase data'!$F117),'Purchase price Master(EUR)'!$K$6:$V$162)</x:f>
        <x:v>9.8286450914155967</x:v>
      </x:c>
      <x:c r="J117" s="769">
        <x:v>50.634500000000003</x:v>
      </x:c>
      <x:c r="K117" s="769">
        <x:v>432</x:v>
      </x:c>
      <x:c r="L117" s="778">
        <x:v>506.34500000000003</x:v>
      </x:c>
      <x:c r="M117" s="781">
        <x:f t="shared" si="7"/>
        <x:v>218741.04</x:v>
      </x:c>
      <x:c r="N117" s="782">
        <x:f t="shared" si="8"/>
        <x:v>497.66852988128306</x:v>
      </x:c>
      <x:c r="O117" s="783">
        <x:f t="shared" si="9"/>
        <x:v>8.6764701187169635</x:v>
      </x:c>
    </x:row>
    <x:row r="118" spans="2:15">
      <x:c r="B118" s="121">
        <x:f t="shared" si="6"/>
        <x:v>1</x:v>
      </x:c>
      <x:c r="C118" s="776">
        <x:v>46045</x:v>
      </x:c>
      <x:c r="D118" s="792" t="s">
        <x:v>1855</x:v>
      </x:c>
      <x:c r="E118" s="769" t="s">
        <x:v>1879</x:v>
      </x:c>
      <x:c r="F118" s="769" t="s">
        <x:v>1433</x:v>
      </x:c>
      <x:c r="G118" s="777" t="s">
        <x:v>1910</x:v>
      </x:c>
      <x:c r="H118" s="769" t="s">
        <x:v>95</x:v>
      </x:c>
      <x:c r="I118" s="780" cm="1">
        <x:f t="array" ref="I118">SUMPRODUCT(('Purchase price Master(EUR)'!$K$2:$V$2='purchase data'!$B118)*('Purchase price Master(EUR)'!$D$6:$D$162='purchase data'!$F118),'Purchase price Master(EUR)'!$K$6:$V$162)</x:f>
        <x:v>7.1102155771867341</x:v>
      </x:c>
      <x:c r="J118" s="769">
        <x:v>50.634500000000003</x:v>
      </x:c>
      <x:c r="K118" s="769">
        <x:v>288</x:v>
      </x:c>
      <x:c r="L118" s="778">
        <x:v>363.04899</x:v>
      </x:c>
      <x:c r="M118" s="781">
        <x:f t="shared" si="7"/>
        <x:v>104558.10912000001</x:v>
      </x:c>
      <x:c r="N118" s="782">
        <x:f t="shared" si="8"/>
        <x:v>360.02221064306173</x:v>
      </x:c>
      <x:c r="O118" s="783">
        <x:f t="shared" si="9"/>
        <x:v>3.0267793569382775</x:v>
      </x:c>
    </x:row>
    <x:row r="119" spans="2:15">
      <x:c r="B119" s="121">
        <x:f t="shared" si="6"/>
        <x:v>1</x:v>
      </x:c>
      <x:c r="C119" s="776">
        <x:v>46045</x:v>
      </x:c>
      <x:c r="D119" s="792" t="s">
        <x:v>1855</x:v>
      </x:c>
      <x:c r="E119" s="769" t="s">
        <x:v>1879</x:v>
      </x:c>
      <x:c r="F119" s="769" t="s">
        <x:v>41</x:v>
      </x:c>
      <x:c r="G119" s="777" t="s">
        <x:v>1892</x:v>
      </x:c>
      <x:c r="H119" s="769" t="s">
        <x:v>95</x:v>
      </x:c>
      <x:c r="I119" s="780" cm="1">
        <x:f t="array" ref="I119">SUMPRODUCT(('Purchase price Master(EUR)'!$K$2:$V$2='purchase data'!$B119)*('Purchase price Master(EUR)'!$D$6:$D$162='purchase data'!$F119),'Purchase price Master(EUR)'!$K$6:$V$162)</x:f>
        <x:v>13.337406721976457</x:v>
      </x:c>
      <x:c r="J119" s="769">
        <x:v>50.634500000000003</x:v>
      </x:c>
      <x:c r="K119" s="769">
        <x:v>480</x:v>
      </x:c>
      <x:c r="L119" s="778">
        <x:v>685.59100000000001</x:v>
      </x:c>
      <x:c r="M119" s="781">
        <x:f t="shared" si="7"/>
        <x:v>329083.68</x:v>
      </x:c>
      <x:c r="N119" s="782">
        <x:f t="shared" si="8"/>
        <x:v>675.33292066391698</x:v>
      </x:c>
      <x:c r="O119" s="783">
        <x:f t="shared" si="9"/>
        <x:v>10.258079336083028</x:v>
      </x:c>
    </x:row>
    <x:row r="120" spans="2:15">
      <x:c r="B120" s="121">
        <x:f t="shared" si="6"/>
        <x:v>1</x:v>
      </x:c>
      <x:c r="C120" s="776">
        <x:v>46045</x:v>
      </x:c>
      <x:c r="D120" s="792" t="s">
        <x:v>1856</x:v>
      </x:c>
      <x:c r="E120" s="769" t="s">
        <x:v>1879</x:v>
      </x:c>
      <x:c r="F120" s="769" t="s">
        <x:v>14</x:v>
      </x:c>
      <x:c r="G120" s="777" t="s">
        <x:v>1912</x:v>
      </x:c>
      <x:c r="H120" s="784" t="s">
        <x:v>175</x:v>
      </x:c>
      <x:c r="I120" s="780" cm="1">
        <x:f t="array" ref="I120">SUMPRODUCT(('Purchase price Master(EUR)'!$K$2:$V$2='purchase data'!$B120)*('Purchase price Master(EUR)'!$D$6:$D$162='purchase data'!$F120),'Purchase price Master(EUR)'!$K$6:$V$162)</x:f>
        <x:v>2.688429287660183</x:v>
      </x:c>
      <x:c r="J120" s="769">
        <x:v>50.634500000000003</x:v>
      </x:c>
      <x:c r="K120" s="769">
        <x:v>1</x:v>
      </x:c>
      <x:c r="L120" s="778">
        <x:v>137.22</x:v>
      </x:c>
      <x:c r="M120" s="781">
        <x:f t="shared" si="7"/>
        <x:v>137.22</x:v>
      </x:c>
      <x:c r="N120" s="782">
        <x:f t="shared" si="8"/>
        <x:v>136.12727276602953</x:v>
      </x:c>
      <x:c r="O120" s="783">
        <x:f t="shared" si="9"/>
        <x:v>1.0927272339704643</x:v>
      </x:c>
    </x:row>
    <x:row r="121" spans="2:15">
      <x:c r="B121" s="121">
        <x:f t="shared" si="6"/>
        <x:v>1</x:v>
      </x:c>
      <x:c r="C121" s="776">
        <x:v>46045</x:v>
      </x:c>
      <x:c r="D121" s="792" t="s">
        <x:v>1856</x:v>
      </x:c>
      <x:c r="E121" s="769" t="s">
        <x:v>1879</x:v>
      </x:c>
      <x:c r="F121" s="769" t="s">
        <x:v>17</x:v>
      </x:c>
      <x:c r="G121" s="777" t="s">
        <x:v>1894</x:v>
      </x:c>
      <x:c r="H121" s="784" t="s">
        <x:v>175</x:v>
      </x:c>
      <x:c r="I121" s="780" cm="1">
        <x:f t="array" ref="I121">SUMPRODUCT(('Purchase price Master(EUR)'!$K$2:$V$2='purchase data'!$B121)*('Purchase price Master(EUR)'!$D$6:$D$162='purchase data'!$F121),'Purchase price Master(EUR)'!$K$6:$V$162)</x:f>
        <x:v>3.3899203321237543</x:v>
      </x:c>
      <x:c r="J121" s="769">
        <x:v>50.634500000000003</x:v>
      </x:c>
      <x:c r="K121" s="769">
        <x:v>1</x:v>
      </x:c>
      <x:c r="L121" s="778">
        <x:v>173.17</x:v>
      </x:c>
      <x:c r="M121" s="781">
        <x:f t="shared" si="7"/>
        <x:v>173.17</x:v>
      </x:c>
      <x:c r="N121" s="782">
        <x:f t="shared" si="8"/>
        <x:v>171.64692105692023</x:v>
      </x:c>
      <x:c r="O121" s="783">
        <x:f t="shared" si="9"/>
        <x:v>1.5230789430797529</x:v>
      </x:c>
    </x:row>
    <x:row r="122" spans="2:15">
      <x:c r="B122" s="121">
        <x:f t="shared" si="6"/>
        <x:v>1</x:v>
      </x:c>
      <x:c r="C122" s="776">
        <x:v>46045</x:v>
      </x:c>
      <x:c r="D122" s="792" t="s">
        <x:v>1856</x:v>
      </x:c>
      <x:c r="E122" s="769" t="s">
        <x:v>1879</x:v>
      </x:c>
      <x:c r="F122" s="769" t="s">
        <x:v>19</x:v>
      </x:c>
      <x:c r="G122" s="777" t="s">
        <x:v>1913</x:v>
      </x:c>
      <x:c r="H122" s="784" t="s">
        <x:v>175</x:v>
      </x:c>
      <x:c r="I122" s="780" cm="1">
        <x:f t="array" ref="I122">SUMPRODUCT(('Purchase price Master(EUR)'!$K$2:$V$2='purchase data'!$B122)*('Purchase price Master(EUR)'!$D$6:$D$162='purchase data'!$F122),'Purchase price Master(EUR)'!$K$6:$V$162)</x:f>
        <x:v>1.7348844631020459</x:v>
      </x:c>
      <x:c r="J122" s="769">
        <x:v>50.634500000000003</x:v>
      </x:c>
      <x:c r="K122" s="769">
        <x:v>1</x:v>
      </x:c>
      <x:c r="L122" s="778">
        <x:v>88.61</x:v>
      </x:c>
      <x:c r="M122" s="781">
        <x:f t="shared" si="7"/>
        <x:v>88.61</x:v>
      </x:c>
      <x:c r="N122" s="782">
        <x:f t="shared" si="8"/>
        <x:v>87.845007346940548</x:v>
      </x:c>
      <x:c r="O122" s="783">
        <x:f t="shared" si="9"/>
        <x:v>0.7649926530594513</x:v>
      </x:c>
    </x:row>
    <x:row r="123" spans="2:15">
      <x:c r="B123" s="121">
        <x:f t="shared" si="6"/>
        <x:v>1</x:v>
      </x:c>
      <x:c r="C123" s="785">
        <x:v>46045</x:v>
      </x:c>
      <x:c r="D123" s="793" t="s">
        <x:v>1857</x:v>
      </x:c>
      <x:c r="E123" s="786" t="s">
        <x:v>1879</x:v>
      </x:c>
      <x:c r="F123" s="786" t="s">
        <x:v>27</x:v>
      </x:c>
      <x:c r="G123" s="787" t="s">
        <x:v>1898</x:v>
      </x:c>
      <x:c r="H123" s="786" t="s">
        <x:v>95</x:v>
      </x:c>
      <x:c r="I123" s="789" cm="1">
        <x:f t="array" ref="I123">SUMPRODUCT(('Purchase price Master(EUR)'!$K$2:$V$2='purchase data'!$B123)*('Purchase price Master(EUR)'!$D$6:$D$162='purchase data'!$F123),'Purchase price Master(EUR)'!$K$6:$V$162)</x:f>
        <x:v>8.3351451528737233</x:v>
      </x:c>
      <x:c r="J123" s="786"/>
      <x:c r="K123" s="786">
        <x:v>-972</x:v>
      </x:c>
      <x:c r="L123" s="790">
        <x:v>420.79199999999997</x:v>
      </x:c>
      <x:c r="M123" s="781">
        <x:f t="shared" si="7"/>
        <x:v>-409009.82399999996</x:v>
      </x:c>
      <x:c r="N123" s="782">
        <x:f t="shared" si="8"/>
        <x:v>0</x:v>
      </x:c>
      <x:c r="O123" s="783">
        <x:f t="shared" si="9"/>
        <x:v>420.79199999999997</x:v>
      </x:c>
    </x:row>
    <x:row r="124" spans="2:15">
      <x:c r="B124" s="121">
        <x:f t="shared" si="6"/>
        <x:v>1</x:v>
      </x:c>
      <x:c r="C124" s="776">
        <x:v>46048</x:v>
      </x:c>
      <x:c r="D124" s="792" t="s">
        <x:v>1858</x:v>
      </x:c>
      <x:c r="E124" s="769" t="s">
        <x:v>1879</x:v>
      </x:c>
      <x:c r="F124" s="769" t="s">
        <x:v>1428</x:v>
      </x:c>
      <x:c r="G124" s="777" t="s">
        <x:v>1916</x:v>
      </x:c>
      <x:c r="H124" s="784" t="s">
        <x:v>2021</x:v>
      </x:c>
      <x:c r="I124" s="780" cm="1">
        <x:f t="array" ref="I124">SUMPRODUCT(('Purchase price Master(EUR)'!$K$2:$V$2='purchase data'!$B124)*('Purchase price Master(EUR)'!$D$6:$D$162='purchase data'!$F124),'Purchase price Master(EUR)'!$K$6:$V$162)</x:f>
        <x:v>13.58</x:v>
      </x:c>
      <x:c r="J124" s="769">
        <x:v>50.801900000000003</x:v>
      </x:c>
      <x:c r="K124" s="769">
        <x:v>324</x:v>
      </x:c>
      <x:c r="L124" s="778">
        <x:v>689.94099000000006</x:v>
      </x:c>
      <x:c r="M124" s="781">
        <x:f t="shared" si="7"/>
        <x:v>223540.88076000003</x:v>
      </x:c>
      <x:c r="N124" s="782">
        <x:f t="shared" si="8"/>
        <x:v>689.88980200000003</x:v>
      </x:c>
      <x:c r="O124" s="783">
        <x:f t="shared" si="9"/>
        <x:v>5.1188000000024658E-2</x:v>
      </x:c>
    </x:row>
    <x:row r="125" spans="2:15">
      <x:c r="B125" s="121">
        <x:f t="shared" si="6"/>
        <x:v>1</x:v>
      </x:c>
      <x:c r="C125" s="776">
        <x:v>46048</x:v>
      </x:c>
      <x:c r="D125" s="792" t="s">
        <x:v>1858</x:v>
      </x:c>
      <x:c r="E125" s="769" t="s">
        <x:v>1879</x:v>
      </x:c>
      <x:c r="F125" s="769" t="s">
        <x:v>1640</x:v>
      </x:c>
      <x:c r="G125" s="777" t="s">
        <x:v>1908</x:v>
      </x:c>
      <x:c r="H125" s="784" t="s">
        <x:v>2021</x:v>
      </x:c>
      <x:c r="I125" s="780" cm="1">
        <x:f t="array" ref="I125">SUMPRODUCT(('Purchase price Master(EUR)'!$K$2:$V$2='purchase data'!$B125)*('Purchase price Master(EUR)'!$D$6:$D$162='purchase data'!$F125),'Purchase price Master(EUR)'!$K$6:$V$162)</x:f>
        <x:v>12.54</x:v>
      </x:c>
      <x:c r="J125" s="769">
        <x:v>50.801900000000003</x:v>
      </x:c>
      <x:c r="K125" s="769">
        <x:v>540</x:v>
      </x:c>
      <x:c r="L125" s="778">
        <x:v>636.80200000000002</x:v>
      </x:c>
      <x:c r="M125" s="781">
        <x:f t="shared" si="7"/>
        <x:v>343873.08</x:v>
      </x:c>
      <x:c r="N125" s="782">
        <x:f t="shared" si="8"/>
        <x:v>637.05582600000002</x:v>
      </x:c>
      <x:c r="O125" s="783">
        <x:f t="shared" si="9"/>
        <x:v>-0.25382600000000366</x:v>
      </x:c>
    </x:row>
    <x:row r="126" spans="2:15">
      <x:c r="B126" s="121">
        <x:f t="shared" si="6"/>
        <x:v>1</x:v>
      </x:c>
      <x:c r="C126" s="776">
        <x:v>46048</x:v>
      </x:c>
      <x:c r="D126" s="792" t="s">
        <x:v>1858</x:v>
      </x:c>
      <x:c r="E126" s="769" t="s">
        <x:v>1879</x:v>
      </x:c>
      <x:c r="F126" s="769" t="s">
        <x:v>1564</x:v>
      </x:c>
      <x:c r="G126" s="777" t="s">
        <x:v>1915</x:v>
      </x:c>
      <x:c r="H126" s="784" t="s">
        <x:v>2021</x:v>
      </x:c>
      <x:c r="I126" s="780" cm="1">
        <x:f t="array" ref="I126">SUMPRODUCT(('Purchase price Master(EUR)'!$K$2:$V$2='purchase data'!$B126)*('Purchase price Master(EUR)'!$D$6:$D$162='purchase data'!$F126),'Purchase price Master(EUR)'!$K$6:$V$162)</x:f>
        <x:v>12.78</x:v>
      </x:c>
      <x:c r="J126" s="769">
        <x:v>50.801900000000003</x:v>
      </x:c>
      <x:c r="K126" s="769">
        <x:v>216</x:v>
      </x:c>
      <x:c r="L126" s="778">
        <x:v>649.24801000000002</x:v>
      </x:c>
      <x:c r="M126" s="781">
        <x:f t="shared" si="7"/>
        <x:v>140237.57016</x:v>
      </x:c>
      <x:c r="N126" s="782">
        <x:f t="shared" si="8"/>
        <x:v>649.24828200000002</x:v>
      </x:c>
      <x:c r="O126" s="783">
        <x:f t="shared" si="9"/>
        <x:v>-2.7199999999538704E-4</x:v>
      </x:c>
    </x:row>
    <x:row r="127" spans="2:15">
      <x:c r="B127" s="121">
        <x:f t="shared" si="6"/>
        <x:v>1</x:v>
      </x:c>
      <x:c r="C127" s="776">
        <x:v>46048</x:v>
      </x:c>
      <x:c r="D127" s="792" t="s">
        <x:v>1858</x:v>
      </x:c>
      <x:c r="E127" s="769" t="s">
        <x:v>1879</x:v>
      </x:c>
      <x:c r="F127" s="769" t="s">
        <x:v>1565</x:v>
      </x:c>
      <x:c r="G127" s="777" t="s">
        <x:v>1896</x:v>
      </x:c>
      <x:c r="H127" s="784" t="s">
        <x:v>2021</x:v>
      </x:c>
      <x:c r="I127" s="780" cm="1">
        <x:f t="array" ref="I127">SUMPRODUCT(('Purchase price Master(EUR)'!$K$2:$V$2='purchase data'!$B127)*('Purchase price Master(EUR)'!$D$6:$D$162='purchase data'!$F127),'Purchase price Master(EUR)'!$K$6:$V$162)</x:f>
        <x:v>13.56</x:v>
      </x:c>
      <x:c r="J127" s="769">
        <x:v>50.801900000000003</x:v>
      </x:c>
      <x:c r="K127" s="769">
        <x:v>216</x:v>
      </x:c>
      <x:c r="L127" s="778">
        <x:v>688.87397999999996</x:v>
      </x:c>
      <x:c r="M127" s="781">
        <x:f t="shared" si="7"/>
        <x:v>148796.77967999998</x:v>
      </x:c>
      <x:c r="N127" s="782">
        <x:f t="shared" si="8"/>
        <x:v>688.87376400000005</x:v>
      </x:c>
      <x:c r="O127" s="783">
        <x:f t="shared" si="9"/>
        <x:v>2.1599999990939978E-4</x:v>
      </x:c>
    </x:row>
    <x:row r="128" spans="2:15">
      <x:c r="B128" s="121">
        <x:f t="shared" si="6"/>
        <x:v>1</x:v>
      </x:c>
      <x:c r="C128" s="776">
        <x:v>46048</x:v>
      </x:c>
      <x:c r="D128" s="792" t="s">
        <x:v>1858</x:v>
      </x:c>
      <x:c r="E128" s="769" t="s">
        <x:v>1879</x:v>
      </x:c>
      <x:c r="F128" s="769" t="s">
        <x:v>1430</x:v>
      </x:c>
      <x:c r="G128" s="777" t="s">
        <x:v>1918</x:v>
      </x:c>
      <x:c r="H128" s="784" t="s">
        <x:v>2021</x:v>
      </x:c>
      <x:c r="I128" s="780" cm="1">
        <x:f t="array" ref="I128">SUMPRODUCT(('Purchase price Master(EUR)'!$K$2:$V$2='purchase data'!$B128)*('Purchase price Master(EUR)'!$D$6:$D$162='purchase data'!$F128),'Purchase price Master(EUR)'!$K$6:$V$162)</x:f>
        <x:v>15.4</x:v>
      </x:c>
      <x:c r="J128" s="769">
        <x:v>50.801900000000003</x:v>
      </x:c>
      <x:c r="K128" s="769">
        <x:v>216</x:v>
      </x:c>
      <x:c r="L128" s="778">
        <x:v>782.14602000000002</x:v>
      </x:c>
      <x:c r="M128" s="781">
        <x:f t="shared" si="7"/>
        <x:v>168943.54032</x:v>
      </x:c>
      <x:c r="N128" s="782">
        <x:f t="shared" si="8"/>
        <x:v>782.34926000000007</x:v>
      </x:c>
      <x:c r="O128" s="783">
        <x:f t="shared" si="9"/>
        <x:v>-0.20324000000005071</x:v>
      </x:c>
    </x:row>
    <x:row r="129" spans="2:15">
      <x:c r="B129" s="121">
        <x:f t="shared" si="6"/>
        <x:v>1</x:v>
      </x:c>
      <x:c r="C129" s="776">
        <x:v>46048</x:v>
      </x:c>
      <x:c r="D129" s="792" t="s">
        <x:v>1858</x:v>
      </x:c>
      <x:c r="E129" s="769" t="s">
        <x:v>1879</x:v>
      </x:c>
      <x:c r="F129" s="769" t="s">
        <x:v>1641</x:v>
      </x:c>
      <x:c r="G129" s="777" t="s">
        <x:v>1917</x:v>
      </x:c>
      <x:c r="H129" s="784" t="s">
        <x:v>2021</x:v>
      </x:c>
      <x:c r="I129" s="780" cm="1">
        <x:f t="array" ref="I129">SUMPRODUCT(('Purchase price Master(EUR)'!$K$2:$V$2='purchase data'!$B129)*('Purchase price Master(EUR)'!$D$6:$D$162='purchase data'!$F129),'Purchase price Master(EUR)'!$K$6:$V$162)</x:f>
        <x:v>14.04</x:v>
      </x:c>
      <x:c r="J129" s="769">
        <x:v>50.801900000000003</x:v>
      </x:c>
      <x:c r="K129" s="769">
        <x:v>200</x:v>
      </x:c>
      <x:c r="L129" s="778">
        <x:v>713.36</x:v>
      </x:c>
      <x:c r="M129" s="781">
        <x:f t="shared" si="7"/>
        <x:v>142672</x:v>
      </x:c>
      <x:c r="N129" s="782">
        <x:f t="shared" si="8"/>
        <x:v>713.25867600000004</x:v>
      </x:c>
      <x:c r="O129" s="783">
        <x:f t="shared" si="9"/>
        <x:v>0.10132399999997688</x:v>
      </x:c>
    </x:row>
    <x:row r="130" spans="2:15">
      <x:c r="B130" s="121">
        <x:f t="shared" si="6"/>
        <x:v>1</x:v>
      </x:c>
      <x:c r="C130" s="776">
        <x:v>46048</x:v>
      </x:c>
      <x:c r="D130" s="792" t="s">
        <x:v>1859</x:v>
      </x:c>
      <x:c r="E130" s="769" t="s">
        <x:v>1880</x:v>
      </x:c>
      <x:c r="F130" s="769" t="s">
        <x:v>57</x:v>
      </x:c>
      <x:c r="G130" s="777" t="s">
        <x:v>1899</x:v>
      </x:c>
      <x:c r="H130" s="784" t="s">
        <x:v>58</x:v>
      </x:c>
      <x:c r="I130" s="780" cm="1">
        <x:f t="array" ref="I130">SUMPRODUCT(('Purchase price Master(EUR)'!$K$2:$V$2='purchase data'!$B130)*('Purchase price Master(EUR)'!$D$6:$D$162='purchase data'!$F130),'Purchase price Master(EUR)'!$K$6:$V$162)</x:f>
        <x:v>7.9970663313727393</x:v>
      </x:c>
      <x:c r="J130" s="769">
        <x:v>50.801900000000003</x:v>
      </x:c>
      <x:c r="K130" s="769">
        <x:v>720</x:v>
      </x:c>
      <x:c r="L130" s="778">
        <x:v>411.49538999999999</x:v>
      </x:c>
      <x:c r="M130" s="781">
        <x:f t="shared" si="7"/>
        <x:v>296276.68079999997</x:v>
      </x:c>
      <x:c r="N130" s="782">
        <x:f t="shared" si="8"/>
        <x:v>406.26616405976478</x:v>
      </x:c>
      <x:c r="O130" s="783">
        <x:f t="shared" si="9"/>
        <x:v>5.2292259402352101</x:v>
      </x:c>
    </x:row>
    <x:row r="131" spans="2:15">
      <x:c r="B131" s="121">
        <x:f t="shared" si="6"/>
        <x:v>1</x:v>
      </x:c>
      <x:c r="C131" s="776">
        <x:v>46048</x:v>
      </x:c>
      <x:c r="D131" s="792" t="s">
        <x:v>1859</x:v>
      </x:c>
      <x:c r="E131" s="769" t="s">
        <x:v>1880</x:v>
      </x:c>
      <x:c r="F131" s="769" t="s">
        <x:v>60</x:v>
      </x:c>
      <x:c r="G131" s="777" t="s">
        <x:v>1900</x:v>
      </x:c>
      <x:c r="H131" s="784" t="s">
        <x:v>58</x:v>
      </x:c>
      <x:c r="I131" s="780" cm="1">
        <x:f t="array" ref="I131">SUMPRODUCT(('Purchase price Master(EUR)'!$K$2:$V$2='purchase data'!$B131)*('Purchase price Master(EUR)'!$D$6:$D$162='purchase data'!$F131),'Purchase price Master(EUR)'!$K$6:$V$162)</x:f>
        <x:v>8.030502275384988</x:v>
      </x:c>
      <x:c r="J131" s="769">
        <x:v>50.801900000000003</x:v>
      </x:c>
      <x:c r="K131" s="769">
        <x:v>1440</x:v>
      </x:c>
      <x:c r="L131" s="778">
        <x:v>414.54350400000004</x:v>
      </x:c>
      <x:c r="M131" s="781">
        <x:f t="shared" si="7"/>
        <x:v>596942.6457600001</x:v>
      </x:c>
      <x:c r="N131" s="782">
        <x:f t="shared" si="8"/>
        <x:v>407.96477354388065</x:v>
      </x:c>
      <x:c r="O131" s="783">
        <x:f t="shared" si="9"/>
        <x:v>6.5787304561193878</x:v>
      </x:c>
    </x:row>
    <x:row r="132" spans="2:15">
      <x:c r="B132" s="121">
        <x:f t="shared" si="6"/>
        <x:v>1</x:v>
      </x:c>
      <x:c r="C132" s="776">
        <x:v>46048</x:v>
      </x:c>
      <x:c r="D132" s="792" t="s">
        <x:v>1859</x:v>
      </x:c>
      <x:c r="E132" s="769" t="s">
        <x:v>1880</x:v>
      </x:c>
      <x:c r="F132" s="769" t="s">
        <x:v>62</x:v>
      </x:c>
      <x:c r="G132" s="777" t="s">
        <x:v>1906</x:v>
      </x:c>
      <x:c r="H132" s="784" t="s">
        <x:v>58</x:v>
      </x:c>
      <x:c r="I132" s="780" cm="1">
        <x:f t="array" ref="I132">SUMPRODUCT(('Purchase price Master(EUR)'!$K$2:$V$2='purchase data'!$B132)*('Purchase price Master(EUR)'!$D$6:$D$162='purchase data'!$F132),'Purchase price Master(EUR)'!$K$6:$V$162)</x:f>
        <x:v>5.3679571810707376</x:v>
      </x:c>
      <x:c r="J132" s="769">
        <x:v>50.801900000000003</x:v>
      </x:c>
      <x:c r="K132" s="769">
        <x:v>720</x:v>
      </x:c>
      <x:c r="L132" s="778">
        <x:v>273.82224100000002</x:v>
      </x:c>
      <x:c r="M132" s="781">
        <x:f t="shared" si="7"/>
        <x:v>197152.01352000001</x:v>
      </x:c>
      <x:c r="N132" s="782">
        <x:f t="shared" si="8"/>
        <x:v>272.70242391703755</x:v>
      </x:c>
      <x:c r="O132" s="783">
        <x:f t="shared" si="9"/>
        <x:v>1.1198170829624701</x:v>
      </x:c>
    </x:row>
    <x:row r="133" spans="2:15">
      <x:c r="B133" s="121">
        <x:f t="shared" si="6"/>
        <x:v>1</x:v>
      </x:c>
      <x:c r="C133" s="776">
        <x:v>46048</x:v>
      </x:c>
      <x:c r="D133" s="792" t="s">
        <x:v>1859</x:v>
      </x:c>
      <x:c r="E133" s="769" t="s">
        <x:v>1880</x:v>
      </x:c>
      <x:c r="F133" s="769" t="s">
        <x:v>64</x:v>
      </x:c>
      <x:c r="G133" s="777" t="s">
        <x:v>1901</x:v>
      </x:c>
      <x:c r="H133" s="784" t="s">
        <x:v>58</x:v>
      </x:c>
      <x:c r="I133" s="780" cm="1">
        <x:f t="array" ref="I133">SUMPRODUCT(('Purchase price Master(EUR)'!$K$2:$V$2='purchase data'!$B133)*('Purchase price Master(EUR)'!$D$6:$D$162='purchase data'!$F133),'Purchase price Master(EUR)'!$K$6:$V$162)</x:f>
        <x:v>8.931943090514995</x:v>
      </x:c>
      <x:c r="J133" s="769">
        <x:v>50.801900000000003</x:v>
      </x:c>
      <x:c r="K133" s="769">
        <x:v>720</x:v>
      </x:c>
      <x:c r="L133" s="778">
        <x:v>459.75719500000008</x:v>
      </x:c>
      <x:c r="M133" s="781">
        <x:f t="shared" si="7"/>
        <x:v>331025.18040000007</x:v>
      </x:c>
      <x:c r="N133" s="782">
        <x:f t="shared" si="8"/>
        <x:v>453.75967969003375</x:v>
      </x:c>
      <x:c r="O133" s="783">
        <x:f t="shared" si="9"/>
        <x:v>5.9975153099663316</x:v>
      </x:c>
    </x:row>
    <x:row r="134" spans="2:15">
      <x:c r="B134" s="121">
        <x:f t="shared" si="6"/>
        <x:v>1</x:v>
      </x:c>
      <x:c r="C134" s="776">
        <x:v>46048</x:v>
      </x:c>
      <x:c r="D134" s="792" t="s">
        <x:v>1859</x:v>
      </x:c>
      <x:c r="E134" s="769" t="s">
        <x:v>1880</x:v>
      </x:c>
      <x:c r="F134" s="769" t="s">
        <x:v>66</x:v>
      </x:c>
      <x:c r="G134" s="777" t="s">
        <x:v>1902</x:v>
      </x:c>
      <x:c r="H134" s="784" t="s">
        <x:v>58</x:v>
      </x:c>
      <x:c r="I134" s="780" cm="1">
        <x:f t="array" ref="I134">SUMPRODUCT(('Purchase price Master(EUR)'!$K$2:$V$2='purchase data'!$B134)*('Purchase price Master(EUR)'!$D$6:$D$162='purchase data'!$F134),'Purchase price Master(EUR)'!$K$6:$V$162)</x:f>
        <x:v>8.7568782844245998</x:v>
      </x:c>
      <x:c r="J134" s="769">
        <x:v>50.801900000000003</x:v>
      </x:c>
      <x:c r="K134" s="769">
        <x:v>1440</x:v>
      </x:c>
      <x:c r="L134" s="778">
        <x:v>452.13691000000006</x:v>
      </x:c>
      <x:c r="M134" s="781">
        <x:f t="shared" si="7"/>
        <x:v>651077.15040000004</x:v>
      </x:c>
      <x:c r="N134" s="782">
        <x:f t="shared" si="8"/>
        <x:v>444.8660549175101</x:v>
      </x:c>
      <x:c r="O134" s="783">
        <x:f t="shared" si="9"/>
        <x:v>7.2708550824899589</x:v>
      </x:c>
    </x:row>
    <x:row r="135" spans="2:15">
      <x:c r="B135" s="121">
        <x:f t="shared" si="6"/>
        <x:v>1</x:v>
      </x:c>
      <x:c r="C135" s="776">
        <x:v>46048</x:v>
      </x:c>
      <x:c r="D135" s="792" t="s">
        <x:v>1859</x:v>
      </x:c>
      <x:c r="E135" s="769" t="s">
        <x:v>1880</x:v>
      </x:c>
      <x:c r="F135" s="769" t="s">
        <x:v>68</x:v>
      </x:c>
      <x:c r="G135" s="777" t="s">
        <x:v>1903</x:v>
      </x:c>
      <x:c r="H135" s="784" t="s">
        <x:v>58</x:v>
      </x:c>
      <x:c r="I135" s="780" cm="1">
        <x:f t="array" ref="I135">SUMPRODUCT(('Purchase price Master(EUR)'!$K$2:$V$2='purchase data'!$B135)*('Purchase price Master(EUR)'!$D$6:$D$162='purchase data'!$F135),'Purchase price Master(EUR)'!$K$6:$V$162)</x:f>
        <x:v>6.029337950897899</x:v>
      </x:c>
      <x:c r="J135" s="769">
        <x:v>50.801900000000003</x:v>
      </x:c>
      <x:c r="K135" s="769">
        <x:v>720</x:v>
      </x:c>
      <x:c r="L135" s="778">
        <x:v>308.36753300000004</x:v>
      </x:c>
      <x:c r="M135" s="781">
        <x:f t="shared" si="7"/>
        <x:v>222024.62376000002</x:v>
      </x:c>
      <x:c r="N135" s="782">
        <x:f t="shared" si="8"/>
        <x:v>306.30182364771997</x:v>
      </x:c>
      <x:c r="O135" s="783">
        <x:f t="shared" si="9"/>
        <x:v>2.0657093522800665</x:v>
      </x:c>
    </x:row>
    <x:row r="136" spans="2:15">
      <x:c r="B136" s="121">
        <x:f t="shared" si="6"/>
        <x:v>1</x:v>
      </x:c>
      <x:c r="C136" s="776">
        <x:v>46048</x:v>
      </x:c>
      <x:c r="D136" s="792" t="s">
        <x:v>1859</x:v>
      </x:c>
      <x:c r="E136" s="769" t="s">
        <x:v>1880</x:v>
      </x:c>
      <x:c r="F136" s="769" t="s">
        <x:v>92</x:v>
      </x:c>
      <x:c r="G136" s="777" t="s">
        <x:v>1904</x:v>
      </x:c>
      <x:c r="H136" s="784" t="s">
        <x:v>58</x:v>
      </x:c>
      <x:c r="I136" s="780" cm="1">
        <x:f t="array" ref="I136">SUMPRODUCT(('Purchase price Master(EUR)'!$K$2:$V$2='purchase data'!$B136)*('Purchase price Master(EUR)'!$D$6:$D$162='purchase data'!$F136),'Purchase price Master(EUR)'!$K$6:$V$162)</x:f>
        <x:v>9.0384272543811015</x:v>
      </x:c>
      <x:c r="J136" s="769">
        <x:v>50.801900000000003</x:v>
      </x:c>
      <x:c r="K136" s="769">
        <x:v>720</x:v>
      </x:c>
      <x:c r="L136" s="778">
        <x:v>464.83738500000004</x:v>
      </x:c>
      <x:c r="M136" s="781">
        <x:f t="shared" si="7"/>
        <x:v>334682.91720000003</x:v>
      </x:c>
      <x:c r="N136" s="782">
        <x:f t="shared" si="8"/>
        <x:v>459.16927753434334</x:v>
      </x:c>
      <x:c r="O136" s="783">
        <x:f t="shared" si="9"/>
        <x:v>5.6681074656567034</x:v>
      </x:c>
    </x:row>
    <x:row r="137" spans="2:15">
      <x:c r="B137" s="121">
        <x:f t="shared" si="6"/>
        <x:v>1</x:v>
      </x:c>
      <x:c r="C137" s="776">
        <x:v>46048</x:v>
      </x:c>
      <x:c r="D137" s="792" t="s">
        <x:v>1859</x:v>
      </x:c>
      <x:c r="E137" s="769" t="s">
        <x:v>1880</x:v>
      </x:c>
      <x:c r="F137" s="769" t="s">
        <x:v>93</x:v>
      </x:c>
      <x:c r="G137" s="777" t="s">
        <x:v>1905</x:v>
      </x:c>
      <x:c r="H137" s="784" t="s">
        <x:v>58</x:v>
      </x:c>
      <x:c r="I137" s="780" cm="1">
        <x:f t="array" ref="I137">SUMPRODUCT(('Purchase price Master(EUR)'!$K$2:$V$2='purchase data'!$B137)*('Purchase price Master(EUR)'!$D$6:$D$162='purchase data'!$F137),'Purchase price Master(EUR)'!$K$6:$V$162)</x:f>
        <x:v>7.6992482804071756</x:v>
      </x:c>
      <x:c r="J137" s="769">
        <x:v>50.801900000000003</x:v>
      </x:c>
      <x:c r="K137" s="769">
        <x:v>720</x:v>
      </x:c>
      <x:c r="L137" s="778">
        <x:v>394.22274400000003</x:v>
      </x:c>
      <x:c r="M137" s="781">
        <x:f t="shared" si="7"/>
        <x:v>283840.37568</x:v>
      </x:c>
      <x:c r="N137" s="782">
        <x:f t="shared" si="8"/>
        <x:v>391.13644121641732</x:v>
      </x:c>
      <x:c r="O137" s="783">
        <x:f t="shared" si="9"/>
        <x:v>3.0863027835827097</x:v>
      </x:c>
    </x:row>
    <x:row r="138" spans="2:15">
      <x:c r="B138" s="121">
        <x:f t="shared" ref="B138:B194" si="10">MONTH(C138)</x:f>
        <x:v>1</x:v>
      </x:c>
      <x:c r="C138" s="776">
        <x:v>46048</x:v>
      </x:c>
      <x:c r="D138" s="792" t="s">
        <x:v>1860</x:v>
      </x:c>
      <x:c r="E138" s="769" t="s">
        <x:v>1880</x:v>
      </x:c>
      <x:c r="F138" s="769" t="s">
        <x:v>1441</x:v>
      </x:c>
      <x:c r="G138" s="777" t="s">
        <x:v>1899</x:v>
      </x:c>
      <x:c r="H138" s="784" t="s">
        <x:v>58</x:v>
      </x:c>
      <x:c r="I138" s="780" cm="1">
        <x:f t="array" ref="I138">SUMPRODUCT(('Purchase price Master(EUR)'!$K$2:$V$2='purchase data'!$B138)*('Purchase price Master(EUR)'!$D$6:$D$162='purchase data'!$F138),'Purchase price Master(EUR)'!$K$6:$V$162)</x:f>
        <x:v>11.43</x:v>
      </x:c>
      <x:c r="J138" s="769">
        <x:v>50.801900000000003</x:v>
      </x:c>
      <x:c r="K138" s="769">
        <x:v>24</x:v>
      </x:c>
      <x:c r="L138" s="778">
        <x:v>580.66571699999997</x:v>
      </x:c>
      <x:c r="M138" s="781">
        <x:f t="shared" ref="M138:M201" si="11">+L138*K138</x:f>
        <x:v>13935.977208</x:v>
      </x:c>
      <x:c r="N138" s="782">
        <x:f t="shared" si="8"/>
        <x:v>580.66571699999997</x:v>
      </x:c>
      <x:c r="O138" s="783">
        <x:f t="shared" si="9"/>
        <x:v>0</x:v>
      </x:c>
    </x:row>
    <x:row r="139" spans="2:15">
      <x:c r="B139" s="121">
        <x:f t="shared" si="10"/>
        <x:v>1</x:v>
      </x:c>
      <x:c r="C139" s="776">
        <x:v>46048</x:v>
      </x:c>
      <x:c r="D139" s="792" t="s">
        <x:v>1860</x:v>
      </x:c>
      <x:c r="E139" s="769" t="s">
        <x:v>1880</x:v>
      </x:c>
      <x:c r="F139" s="769" t="s">
        <x:v>1442</x:v>
      </x:c>
      <x:c r="G139" s="777" t="s">
        <x:v>1900</x:v>
      </x:c>
      <x:c r="H139" s="784" t="s">
        <x:v>58</x:v>
      </x:c>
      <x:c r="I139" s="780" cm="1">
        <x:f t="array" ref="I139">SUMPRODUCT(('Purchase price Master(EUR)'!$K$2:$V$2='purchase data'!$B139)*('Purchase price Master(EUR)'!$D$6:$D$162='purchase data'!$F139),'Purchase price Master(EUR)'!$K$6:$V$162)</x:f>
        <x:v>11.07</x:v>
      </x:c>
      <x:c r="J139" s="769">
        <x:v>50.801900000000003</x:v>
      </x:c>
      <x:c r="K139" s="769">
        <x:v>24</x:v>
      </x:c>
      <x:c r="L139" s="778">
        <x:v>562.3770330000001</x:v>
      </x:c>
      <x:c r="M139" s="781">
        <x:f t="shared" si="11"/>
        <x:v>13497.048792000001</x:v>
      </x:c>
      <x:c r="N139" s="782">
        <x:f t="shared" si="8"/>
        <x:v>562.3770330000001</x:v>
      </x:c>
      <x:c r="O139" s="783">
        <x:f t="shared" si="9"/>
        <x:v>0</x:v>
      </x:c>
    </x:row>
    <x:row r="140" spans="2:15">
      <x:c r="B140" s="121">
        <x:f t="shared" si="10"/>
        <x:v>1</x:v>
      </x:c>
      <x:c r="C140" s="776">
        <x:v>46048</x:v>
      </x:c>
      <x:c r="D140" s="792" t="s">
        <x:v>1860</x:v>
      </x:c>
      <x:c r="E140" s="769" t="s">
        <x:v>1880</x:v>
      </x:c>
      <x:c r="F140" s="769" t="s">
        <x:v>1443</x:v>
      </x:c>
      <x:c r="G140" s="777" t="s">
        <x:v>1902</x:v>
      </x:c>
      <x:c r="H140" s="784" t="s">
        <x:v>58</x:v>
      </x:c>
      <x:c r="I140" s="780" cm="1">
        <x:f t="array" ref="I140">SUMPRODUCT(('Purchase price Master(EUR)'!$K$2:$V$2='purchase data'!$B140)*('Purchase price Master(EUR)'!$D$6:$D$162='purchase data'!$F140),'Purchase price Master(EUR)'!$K$6:$V$162)</x:f>
        <x:v>12.86</x:v>
      </x:c>
      <x:c r="J140" s="769">
        <x:v>50.801900000000003</x:v>
      </x:c>
      <x:c r="K140" s="769">
        <x:v>48</x:v>
      </x:c>
      <x:c r="L140" s="778">
        <x:v>653.31243400000005</x:v>
      </x:c>
      <x:c r="M140" s="781">
        <x:f t="shared" si="11"/>
        <x:v>31358.996832000004</x:v>
      </x:c>
      <x:c r="N140" s="782">
        <x:f t="shared" si="8"/>
        <x:v>653.31243400000005</x:v>
      </x:c>
      <x:c r="O140" s="783">
        <x:f t="shared" si="9"/>
        <x:v>0</x:v>
      </x:c>
    </x:row>
    <x:row r="141" spans="2:15">
      <x:c r="B141" s="121">
        <x:f t="shared" si="10"/>
        <x:v>1</x:v>
      </x:c>
      <x:c r="C141" s="776">
        <x:v>46048</x:v>
      </x:c>
      <x:c r="D141" s="792" t="s">
        <x:v>1860</x:v>
      </x:c>
      <x:c r="E141" s="769" t="s">
        <x:v>1880</x:v>
      </x:c>
      <x:c r="F141" s="769" t="s">
        <x:v>1444</x:v>
      </x:c>
      <x:c r="G141" s="777" t="s">
        <x:v>1903</x:v>
      </x:c>
      <x:c r="H141" s="784" t="s">
        <x:v>58</x:v>
      </x:c>
      <x:c r="I141" s="780" cm="1">
        <x:f t="array" ref="I141">SUMPRODUCT(('Purchase price Master(EUR)'!$K$2:$V$2='purchase data'!$B141)*('Purchase price Master(EUR)'!$D$6:$D$162='purchase data'!$F141),'Purchase price Master(EUR)'!$K$6:$V$162)</x:f>
        <x:v>8.6300000000000008</x:v>
      </x:c>
      <x:c r="J141" s="769">
        <x:v>50.801900000000003</x:v>
      </x:c>
      <x:c r="K141" s="769">
        <x:v>24</x:v>
      </x:c>
      <x:c r="L141" s="778">
        <x:v>438.42039700000009</x:v>
      </x:c>
      <x:c r="M141" s="781">
        <x:f t="shared" si="11"/>
        <x:v>10522.089528000002</x:v>
      </x:c>
      <x:c r="N141" s="782">
        <x:f t="shared" si="8"/>
        <x:v>438.42039700000009</x:v>
      </x:c>
      <x:c r="O141" s="783">
        <x:f t="shared" si="9"/>
        <x:v>0</x:v>
      </x:c>
    </x:row>
    <x:row r="142" spans="2:15">
      <x:c r="B142" s="121">
        <x:f t="shared" si="10"/>
        <x:v>1</x:v>
      </x:c>
      <x:c r="C142" s="776">
        <x:v>46048</x:v>
      </x:c>
      <x:c r="D142" s="792" t="s">
        <x:v>1861</x:v>
      </x:c>
      <x:c r="E142" s="769" t="s">
        <x:v>1879</x:v>
      </x:c>
      <x:c r="F142" s="769" t="s">
        <x:v>1651</x:v>
      </x:c>
      <x:c r="G142" s="777" t="s">
        <x:v>1886</x:v>
      </x:c>
      <x:c r="H142" s="784" t="s">
        <x:v>175</x:v>
      </x:c>
      <x:c r="I142" s="780" cm="1">
        <x:f t="array" ref="I142">SUMPRODUCT(('Purchase price Master(EUR)'!$K$2:$V$2='purchase data'!$B142)*('Purchase price Master(EUR)'!$D$6:$D$162='purchase data'!$F142),'Purchase price Master(EUR)'!$K$6:$V$162)</x:f>
        <x:v>76.510000000000005</x:v>
      </x:c>
      <x:c r="J142" s="769">
        <x:v>50.801900000000003</x:v>
      </x:c>
      <x:c r="K142" s="769">
        <x:v>408</x:v>
      </x:c>
      <x:c r="L142" s="778">
        <x:v>3895.49</x:v>
      </x:c>
      <x:c r="M142" s="781">
        <x:f t="shared" si="11"/>
        <x:v>1589359.92</x:v>
      </x:c>
      <x:c r="N142" s="782">
        <x:f t="shared" si="8"/>
        <x:v>3886.8533690000004</x:v>
      </x:c>
      <x:c r="O142" s="783">
        <x:f t="shared" si="9"/>
        <x:v>8.6366309999993973</x:v>
      </x:c>
    </x:row>
    <x:row r="143" spans="2:15">
      <x:c r="B143" s="121">
        <x:f t="shared" si="10"/>
        <x:v>1</x:v>
      </x:c>
      <x:c r="C143" s="776">
        <x:v>46048</x:v>
      </x:c>
      <x:c r="D143" s="792" t="s">
        <x:v>1861</x:v>
      </x:c>
      <x:c r="E143" s="769" t="s">
        <x:v>1879</x:v>
      </x:c>
      <x:c r="F143" s="769" t="s">
        <x:v>1629</x:v>
      </x:c>
      <x:c r="G143" s="777" t="s">
        <x:v>1914</x:v>
      </x:c>
      <x:c r="H143" s="784" t="s">
        <x:v>2229</x:v>
      </x:c>
      <x:c r="I143" s="780" cm="1">
        <x:f t="array" ref="I143">SUMPRODUCT(('Purchase price Master(EUR)'!$K$2:$V$2='purchase data'!$B143)*('Purchase price Master(EUR)'!$D$6:$D$162='purchase data'!$F143),'Purchase price Master(EUR)'!$K$6:$V$162)</x:f>
        <x:v>128.53</x:v>
      </x:c>
      <x:c r="J143" s="769">
        <x:v>50.801900000000003</x:v>
      </x:c>
      <x:c r="K143" s="769">
        <x:v>100</x:v>
      </x:c>
      <x:c r="L143" s="778">
        <x:v>6437.1086999999998</x:v>
      </x:c>
      <x:c r="M143" s="781">
        <x:f t="shared" si="11"/>
        <x:v>643710.87</x:v>
      </x:c>
      <x:c r="N143" s="782">
        <x:f t="shared" si="8"/>
        <x:v>6529.5682070000003</x:v>
      </x:c>
      <x:c r="O143" s="783">
        <x:f t="shared" si="9"/>
        <x:v>-92.459507000000485</x:v>
      </x:c>
    </x:row>
    <x:row r="144" spans="2:15">
      <x:c r="B144" s="121">
        <x:f t="shared" si="10"/>
        <x:v>1</x:v>
      </x:c>
      <x:c r="C144" s="776">
        <x:v>46048</x:v>
      </x:c>
      <x:c r="D144" s="792" t="s">
        <x:v>1861</x:v>
      </x:c>
      <x:c r="E144" s="769" t="s">
        <x:v>1879</x:v>
      </x:c>
      <x:c r="F144" s="769" t="s">
        <x:v>1634</x:v>
      </x:c>
      <x:c r="G144" s="777" t="s">
        <x:v>96</x:v>
      </x:c>
      <x:c r="H144" s="784" t="s">
        <x:v>2228</x:v>
      </x:c>
      <x:c r="I144" s="780" cm="1">
        <x:f t="array" ref="I144">SUMPRODUCT(('Purchase price Master(EUR)'!$K$2:$V$2='purchase data'!$B144)*('Purchase price Master(EUR)'!$D$6:$D$162='purchase data'!$F144),'Purchase price Master(EUR)'!$K$6:$V$162)</x:f>
        <x:v>114.89</x:v>
      </x:c>
      <x:c r="J144" s="769">
        <x:v>50.801900000000003</x:v>
      </x:c>
      <x:c r="K144" s="769">
        <x:v>200</x:v>
      </x:c>
      <x:c r="L144" s="778">
        <x:v>5836.6302999999998</x:v>
      </x:c>
      <x:c r="M144" s="781">
        <x:f t="shared" si="11"/>
        <x:v>1167326.06</x:v>
      </x:c>
      <x:c r="N144" s="782">
        <x:f t="shared" si="8"/>
        <x:v>5836.6302910000004</x:v>
      </x:c>
      <x:c r="O144" s="783">
        <x:f t="shared" si="9"/>
        <x:v>8.9999994088429958E-6</x:v>
      </x:c>
    </x:row>
    <x:row r="145" spans="2:15">
      <x:c r="B145" s="121">
        <x:f t="shared" si="10"/>
        <x:v>1</x:v>
      </x:c>
      <x:c r="C145" s="776">
        <x:v>46048</x:v>
      </x:c>
      <x:c r="D145" s="792" t="s">
        <x:v>1861</x:v>
      </x:c>
      <x:c r="E145" s="769" t="s">
        <x:v>1879</x:v>
      </x:c>
      <x:c r="F145" s="769" t="s">
        <x:v>1631</x:v>
      </x:c>
      <x:c r="G145" s="777" t="s">
        <x:v>1907</x:v>
      </x:c>
      <x:c r="H145" s="784" t="s">
        <x:v>2021</x:v>
      </x:c>
      <x:c r="I145" s="780" cm="1">
        <x:f t="array" ref="I145">SUMPRODUCT(('Purchase price Master(EUR)'!$K$2:$V$2='purchase data'!$B145)*('Purchase price Master(EUR)'!$D$6:$D$162='purchase data'!$F145),'Purchase price Master(EUR)'!$K$6:$V$162)</x:f>
        <x:v>21.613377597592464</x:v>
      </x:c>
      <x:c r="J145" s="769">
        <x:v>50.801900000000003</x:v>
      </x:c>
      <x:c r="K145" s="769">
        <x:v>480</x:v>
      </x:c>
      <x:c r="L145" s="778">
        <x:v>1097.82906</x:v>
      </x:c>
      <x:c r="M145" s="781">
        <x:f t="shared" si="11"/>
        <x:v>526957.94880000001</x:v>
      </x:c>
      <x:c r="N145" s="782">
        <x:f t="shared" si="8"/>
        <x:v>1098.0006473751328</x:v>
      </x:c>
      <x:c r="O145" s="783">
        <x:f t="shared" si="9"/>
        <x:v>-0.17158737513273081</x:v>
      </x:c>
    </x:row>
    <x:row r="146" spans="2:15">
      <x:c r="B146" s="121">
        <x:f t="shared" si="10"/>
        <x:v>1</x:v>
      </x:c>
      <x:c r="C146" s="776">
        <x:v>46048</x:v>
      </x:c>
      <x:c r="D146" s="792" t="s">
        <x:v>1862</x:v>
      </x:c>
      <x:c r="E146" s="769" t="s">
        <x:v>1879</x:v>
      </x:c>
      <x:c r="F146" s="769" t="s">
        <x:v>1651</x:v>
      </x:c>
      <x:c r="G146" s="777" t="s">
        <x:v>1886</x:v>
      </x:c>
      <x:c r="H146" s="784" t="s">
        <x:v>175</x:v>
      </x:c>
      <x:c r="I146" s="780" cm="1">
        <x:f t="array" ref="I146">SUMPRODUCT(('Purchase price Master(EUR)'!$K$2:$V$2='purchase data'!$B146)*('Purchase price Master(EUR)'!$D$6:$D$162='purchase data'!$F146),'Purchase price Master(EUR)'!$K$6:$V$162)</x:f>
        <x:v>76.510000000000005</x:v>
      </x:c>
      <x:c r="J146" s="769">
        <x:v>50.801900000000003</x:v>
      </x:c>
      <x:c r="K146" s="769">
        <x:v>80</x:v>
      </x:c>
      <x:c r="L146" s="778">
        <x:v>3895.49</x:v>
      </x:c>
      <x:c r="M146" s="781">
        <x:f t="shared" si="11"/>
        <x:v>311639.19999999995</x:v>
      </x:c>
      <x:c r="N146" s="782">
        <x:f t="shared" si="8"/>
        <x:v>3886.8533690000004</x:v>
      </x:c>
      <x:c r="O146" s="783">
        <x:f t="shared" si="9"/>
        <x:v>8.6366309999993973</x:v>
      </x:c>
    </x:row>
    <x:row r="147" spans="2:15">
      <x:c r="B147" s="121">
        <x:f t="shared" si="10"/>
        <x:v>1</x:v>
      </x:c>
      <x:c r="C147" s="776">
        <x:v>46049</x:v>
      </x:c>
      <x:c r="D147" s="792" t="s">
        <x:v>1863</x:v>
      </x:c>
      <x:c r="E147" s="769" t="s">
        <x:v>1879</x:v>
      </x:c>
      <x:c r="F147" s="769" t="s">
        <x:v>1640</x:v>
      </x:c>
      <x:c r="G147" s="777" t="s">
        <x:v>1908</x:v>
      </x:c>
      <x:c r="H147" s="784" t="s">
        <x:v>2021</x:v>
      </x:c>
      <x:c r="I147" s="780" cm="1">
        <x:f t="array" ref="I147">SUMPRODUCT(('Purchase price Master(EUR)'!$K$2:$V$2='purchase data'!$B147)*('Purchase price Master(EUR)'!$D$6:$D$162='purchase data'!$F147),'Purchase price Master(EUR)'!$K$6:$V$162)</x:f>
        <x:v>12.54</x:v>
      </x:c>
      <x:c r="J147" s="769">
        <x:v>51.418100000000003</x:v>
      </x:c>
      <x:c r="K147" s="769">
        <x:v>108</x:v>
      </x:c>
      <x:c r="L147" s="778">
        <x:v>644.52602000000002</x:v>
      </x:c>
      <x:c r="M147" s="781">
        <x:f t="shared" si="11"/>
        <x:v>69608.810160000008</x:v>
      </x:c>
      <x:c r="N147" s="782">
        <x:f t="shared" si="8"/>
        <x:v>644.78297399999997</x:v>
      </x:c>
      <x:c r="O147" s="783">
        <x:f t="shared" si="9"/>
        <x:v>-0.25695399999995061</x:v>
      </x:c>
    </x:row>
    <x:row r="148" spans="2:15">
      <x:c r="B148" s="121">
        <x:f t="shared" si="10"/>
        <x:v>1</x:v>
      </x:c>
      <x:c r="C148" s="776">
        <x:v>46050</x:v>
      </x:c>
      <x:c r="D148" s="792" t="s">
        <x:v>1864</x:v>
      </x:c>
      <x:c r="E148" s="769" t="s">
        <x:v>1879</x:v>
      </x:c>
      <x:c r="F148" s="769" t="s">
        <x:v>1651</x:v>
      </x:c>
      <x:c r="G148" s="777" t="s">
        <x:v>1886</x:v>
      </x:c>
      <x:c r="H148" s="784" t="s">
        <x:v>175</x:v>
      </x:c>
      <x:c r="I148" s="780" cm="1">
        <x:f t="array" ref="I148">SUMPRODUCT(('Purchase price Master(EUR)'!$K$2:$V$2='purchase data'!$B148)*('Purchase price Master(EUR)'!$D$6:$D$162='purchase data'!$F148),'Purchase price Master(EUR)'!$K$6:$V$162)</x:f>
        <x:v>76.510000000000005</x:v>
      </x:c>
      <x:c r="J148" s="769">
        <x:v>51.543999999999997</x:v>
      </x:c>
      <x:c r="K148" s="769">
        <x:v>360</x:v>
      </x:c>
      <x:c r="L148" s="778">
        <x:v>3952.3939999999998</x:v>
      </x:c>
      <x:c r="M148" s="781">
        <x:f t="shared" si="11"/>
        <x:v>1422861.8399999999</x:v>
      </x:c>
      <x:c r="N148" s="782">
        <x:f t="shared" ref="N148:N191" si="12">I148*J148</x:f>
        <x:v>3943.6314400000001</x:v>
      </x:c>
      <x:c r="O148" s="783">
        <x:f t="shared" ref="O148:O192" si="13">+L148-N148</x:f>
        <x:v>8.7625599999996666</x:v>
      </x:c>
    </x:row>
    <x:row r="149" spans="2:15">
      <x:c r="B149" s="121">
        <x:f t="shared" si="10"/>
        <x:v>1</x:v>
      </x:c>
      <x:c r="C149" s="776">
        <x:v>46050</x:v>
      </x:c>
      <x:c r="D149" s="792" t="s">
        <x:v>1864</x:v>
      </x:c>
      <x:c r="E149" s="769" t="s">
        <x:v>1879</x:v>
      </x:c>
      <x:c r="F149" s="769" t="s">
        <x:v>50</x:v>
      </x:c>
      <x:c r="G149" s="777" t="s">
        <x:v>1889</x:v>
      </x:c>
      <x:c r="H149" s="784" t="s">
        <x:v>175</x:v>
      </x:c>
      <x:c r="I149" s="780" cm="1">
        <x:f t="array" ref="I149">SUMPRODUCT(('Purchase price Master(EUR)'!$K$2:$V$2='purchase data'!$B149)*('Purchase price Master(EUR)'!$D$6:$D$162='purchase data'!$F149),'Purchase price Master(EUR)'!$K$6:$V$162)</x:f>
        <x:v>15.75</x:v>
      </x:c>
      <x:c r="J149" s="769">
        <x:v>51.543999999999997</x:v>
      </x:c>
      <x:c r="K149" s="769">
        <x:v>720</x:v>
      </x:c>
      <x:c r="L149" s="778">
        <x:v>812.38499999999999</x:v>
      </x:c>
      <x:c r="M149" s="781">
        <x:f t="shared" si="11"/>
        <x:v>584917.19999999995</x:v>
      </x:c>
      <x:c r="N149" s="782">
        <x:f t="shared" si="12"/>
        <x:v>811.81799999999998</x:v>
      </x:c>
      <x:c r="O149" s="783">
        <x:f t="shared" si="13"/>
        <x:v>0.56700000000000728</x:v>
      </x:c>
    </x:row>
    <x:row r="150" spans="2:15">
      <x:c r="B150" s="121">
        <x:f t="shared" si="10"/>
        <x:v>1</x:v>
      </x:c>
      <x:c r="C150" s="776">
        <x:v>46050</x:v>
      </x:c>
      <x:c r="D150" s="792" t="s">
        <x:v>1864</x:v>
      </x:c>
      <x:c r="E150" s="769" t="s">
        <x:v>1879</x:v>
      </x:c>
      <x:c r="F150" s="769" t="s">
        <x:v>1629</x:v>
      </x:c>
      <x:c r="G150" s="777" t="s">
        <x:v>1914</x:v>
      </x:c>
      <x:c r="H150" s="784" t="s">
        <x:v>2229</x:v>
      </x:c>
      <x:c r="I150" s="780" cm="1">
        <x:f t="array" ref="I150">SUMPRODUCT(('Purchase price Master(EUR)'!$K$2:$V$2='purchase data'!$B150)*('Purchase price Master(EUR)'!$D$6:$D$162='purchase data'!$F150),'Purchase price Master(EUR)'!$K$6:$V$162)</x:f>
        <x:v>128.53</x:v>
      </x:c>
      <x:c r="J150" s="769">
        <x:v>51.543999999999997</x:v>
      </x:c>
      <x:c r="K150" s="769">
        <x:v>220</x:v>
      </x:c>
      <x:c r="L150" s="778">
        <x:v>6624.7960000000003</x:v>
      </x:c>
      <x:c r="M150" s="781">
        <x:f t="shared" si="11"/>
        <x:v>1457455.12</x:v>
      </x:c>
      <x:c r="N150" s="782">
        <x:f t="shared" si="12"/>
        <x:v>6624.9503199999999</x:v>
      </x:c>
      <x:c r="O150" s="783">
        <x:f t="shared" si="13"/>
        <x:v>-0.15431999999964319</x:v>
      </x:c>
    </x:row>
    <x:row r="151" spans="2:15">
      <x:c r="B151" s="121">
        <x:f t="shared" si="10"/>
        <x:v>1</x:v>
      </x:c>
      <x:c r="C151" s="776">
        <x:v>46050</x:v>
      </x:c>
      <x:c r="D151" s="792" t="s">
        <x:v>1864</x:v>
      </x:c>
      <x:c r="E151" s="769" t="s">
        <x:v>1879</x:v>
      </x:c>
      <x:c r="F151" s="769" t="s">
        <x:v>1634</x:v>
      </x:c>
      <x:c r="G151" s="777" t="s">
        <x:v>96</x:v>
      </x:c>
      <x:c r="H151" s="784" t="s">
        <x:v>2228</x:v>
      </x:c>
      <x:c r="I151" s="780" cm="1">
        <x:f t="array" ref="I151">SUMPRODUCT(('Purchase price Master(EUR)'!$K$2:$V$2='purchase data'!$B151)*('Purchase price Master(EUR)'!$D$6:$D$162='purchase data'!$F151),'Purchase price Master(EUR)'!$K$6:$V$162)</x:f>
        <x:v>114.89</x:v>
      </x:c>
      <x:c r="J151" s="769">
        <x:v>51.543999999999997</x:v>
      </x:c>
      <x:c r="K151" s="769">
        <x:v>120</x:v>
      </x:c>
      <x:c r="L151" s="778">
        <x:v>5529.1760000000004</x:v>
      </x:c>
      <x:c r="M151" s="781">
        <x:f t="shared" si="11"/>
        <x:v>663501.12</x:v>
      </x:c>
      <x:c r="N151" s="782">
        <x:f t="shared" si="12"/>
        <x:v>5921.8901599999999</x:v>
      </x:c>
      <x:c r="O151" s="783">
        <x:f t="shared" si="13"/>
        <x:v>-392.71415999999954</x:v>
      </x:c>
    </x:row>
    <x:row r="152" spans="2:15">
      <x:c r="B152" s="121">
        <x:f t="shared" si="10"/>
        <x:v>1</x:v>
      </x:c>
      <x:c r="C152" s="776">
        <x:v>46050</x:v>
      </x:c>
      <x:c r="D152" s="792" t="s">
        <x:v>1864</x:v>
      </x:c>
      <x:c r="E152" s="769" t="s">
        <x:v>1879</x:v>
      </x:c>
      <x:c r="F152" s="769" t="s">
        <x:v>1631</x:v>
      </x:c>
      <x:c r="G152" s="777" t="s">
        <x:v>1907</x:v>
      </x:c>
      <x:c r="H152" s="784" t="s">
        <x:v>2021</x:v>
      </x:c>
      <x:c r="I152" s="780" cm="1">
        <x:f t="array" ref="I152">SUMPRODUCT(('Purchase price Master(EUR)'!$K$2:$V$2='purchase data'!$B152)*('Purchase price Master(EUR)'!$D$6:$D$162='purchase data'!$F152),'Purchase price Master(EUR)'!$K$6:$V$162)</x:f>
        <x:v>21.613377597592464</x:v>
      </x:c>
      <x:c r="J152" s="769">
        <x:v>51.543999999999997</x:v>
      </x:c>
      <x:c r="K152" s="769">
        <x:v>240</x:v>
      </x:c>
      <x:c r="L152" s="778">
        <x:v>1121.134</x:v>
      </x:c>
      <x:c r="M152" s="781">
        <x:f t="shared" si="11"/>
        <x:v>269072.16000000003</x:v>
      </x:c>
      <x:c r="N152" s="782">
        <x:f t="shared" si="12"/>
        <x:v>1114.0399348903059</x:v>
      </x:c>
      <x:c r="O152" s="783">
        <x:f t="shared" si="13"/>
        <x:v>7.0940651096941565</x:v>
      </x:c>
    </x:row>
    <x:row r="153" spans="2:15">
      <x:c r="B153" s="121">
        <x:f t="shared" si="10"/>
        <x:v>1</x:v>
      </x:c>
      <x:c r="C153" s="776">
        <x:v>46050</x:v>
      </x:c>
      <x:c r="D153" s="792" t="s">
        <x:v>1865</x:v>
      </x:c>
      <x:c r="E153" s="769" t="s">
        <x:v>1879</x:v>
      </x:c>
      <x:c r="F153" s="769" t="s">
        <x:v>50</x:v>
      </x:c>
      <x:c r="G153" s="777" t="s">
        <x:v>1889</x:v>
      </x:c>
      <x:c r="H153" s="784" t="s">
        <x:v>175</x:v>
      </x:c>
      <x:c r="I153" s="780" cm="1">
        <x:f t="array" ref="I153">SUMPRODUCT(('Purchase price Master(EUR)'!$K$2:$V$2='purchase data'!$B153)*('Purchase price Master(EUR)'!$D$6:$D$162='purchase data'!$F153),'Purchase price Master(EUR)'!$K$6:$V$162)</x:f>
        <x:v>15.75</x:v>
      </x:c>
      <x:c r="J153" s="769">
        <x:v>51.543999999999997</x:v>
      </x:c>
      <x:c r="K153" s="769">
        <x:v>129</x:v>
      </x:c>
      <x:c r="L153" s="778">
        <x:v>812.38504</x:v>
      </x:c>
      <x:c r="M153" s="781">
        <x:f t="shared" si="11"/>
        <x:v>104797.67015999999</x:v>
      </x:c>
      <x:c r="N153" s="782">
        <x:f t="shared" si="12"/>
        <x:v>811.81799999999998</x:v>
      </x:c>
      <x:c r="O153" s="783">
        <x:f t="shared" si="13"/>
        <x:v>0.56704000000001997</x:v>
      </x:c>
    </x:row>
    <x:row r="154" spans="2:15">
      <x:c r="B154" s="121">
        <x:f t="shared" si="10"/>
        <x:v>1</x:v>
      </x:c>
      <x:c r="C154" s="776">
        <x:v>46051</x:v>
      </x:c>
      <x:c r="D154" s="792" t="s">
        <x:v>1866</x:v>
      </x:c>
      <x:c r="E154" s="769" t="s">
        <x:v>1879</x:v>
      </x:c>
      <x:c r="F154" s="769" t="s">
        <x:v>1428</x:v>
      </x:c>
      <x:c r="G154" s="777" t="s">
        <x:v>1916</x:v>
      </x:c>
      <x:c r="H154" s="784" t="s">
        <x:v>2021</x:v>
      </x:c>
      <x:c r="I154" s="780" cm="1">
        <x:f t="array" ref="I154">SUMPRODUCT(('Purchase price Master(EUR)'!$K$2:$V$2='purchase data'!$B154)*('Purchase price Master(EUR)'!$D$6:$D$162='purchase data'!$F154),'Purchase price Master(EUR)'!$K$6:$V$162)</x:f>
        <x:v>13.58</x:v>
      </x:c>
      <x:c r="J154" s="769">
        <x:v>52.028500000000001</x:v>
      </x:c>
      <x:c r="K154" s="769">
        <x:v>324</x:v>
      </x:c>
      <x:c r="L154" s="778">
        <x:v>706.59901000000002</x:v>
      </x:c>
      <x:c r="M154" s="781">
        <x:f t="shared" si="11"/>
        <x:v>228938.07924000002</x:v>
      </x:c>
      <x:c r="N154" s="782">
        <x:f t="shared" si="12"/>
        <x:v>706.54703000000006</x:v>
      </x:c>
      <x:c r="O154" s="783">
        <x:f t="shared" si="13"/>
        <x:v>5.1979999999957727E-2</x:v>
      </x:c>
    </x:row>
    <x:row r="155" spans="2:15">
      <x:c r="B155" s="121">
        <x:f t="shared" si="10"/>
        <x:v>1</x:v>
      </x:c>
      <x:c r="C155" s="776">
        <x:v>46051</x:v>
      </x:c>
      <x:c r="D155" s="792" t="s">
        <x:v>1866</x:v>
      </x:c>
      <x:c r="E155" s="769" t="s">
        <x:v>1879</x:v>
      </x:c>
      <x:c r="F155" s="769" t="s">
        <x:v>1640</x:v>
      </x:c>
      <x:c r="G155" s="777" t="s">
        <x:v>1908</x:v>
      </x:c>
      <x:c r="H155" s="784" t="s">
        <x:v>2021</x:v>
      </x:c>
      <x:c r="I155" s="780" cm="1">
        <x:f t="array" ref="I155">SUMPRODUCT(('Purchase price Master(EUR)'!$K$2:$V$2='purchase data'!$B155)*('Purchase price Master(EUR)'!$D$6:$D$162='purchase data'!$F155),'Purchase price Master(EUR)'!$K$6:$V$162)</x:f>
        <x:v>12.54</x:v>
      </x:c>
      <x:c r="J155" s="769">
        <x:v>52.028500000000001</x:v>
      </x:c>
      <x:c r="K155" s="769">
        <x:v>108</x:v>
      </x:c>
      <x:c r="L155" s="778">
        <x:v>652.17704000000003</x:v>
      </x:c>
      <x:c r="M155" s="781">
        <x:f t="shared" si="11"/>
        <x:v>70435.120320000002</x:v>
      </x:c>
      <x:c r="N155" s="782">
        <x:f t="shared" si="12"/>
        <x:v>652.43738999999994</x:v>
      </x:c>
      <x:c r="O155" s="783">
        <x:f t="shared" si="13"/>
        <x:v>-0.26034999999990305</x:v>
      </x:c>
    </x:row>
    <x:row r="156" spans="2:15">
      <x:c r="B156" s="121">
        <x:f t="shared" si="10"/>
        <x:v>1</x:v>
      </x:c>
      <x:c r="C156" s="776">
        <x:v>46051</x:v>
      </x:c>
      <x:c r="D156" s="792" t="s">
        <x:v>1866</x:v>
      </x:c>
      <x:c r="E156" s="769" t="s">
        <x:v>1879</x:v>
      </x:c>
      <x:c r="F156" s="769" t="s">
        <x:v>1641</x:v>
      </x:c>
      <x:c r="G156" s="777" t="s">
        <x:v>1917</x:v>
      </x:c>
      <x:c r="H156" s="784" t="s">
        <x:v>2021</x:v>
      </x:c>
      <x:c r="I156" s="780" cm="1">
        <x:f t="array" ref="I156">SUMPRODUCT(('Purchase price Master(EUR)'!$K$2:$V$2='purchase data'!$B156)*('Purchase price Master(EUR)'!$D$6:$D$162='purchase data'!$F156),'Purchase price Master(EUR)'!$K$6:$V$162)</x:f>
        <x:v>14.04</x:v>
      </x:c>
      <x:c r="J156" s="769">
        <x:v>52.028500000000001</x:v>
      </x:c>
      <x:c r="K156" s="769">
        <x:v>200</x:v>
      </x:c>
      <x:c r="L156" s="778">
        <x:v>730.58399999999995</x:v>
      </x:c>
      <x:c r="M156" s="781">
        <x:f t="shared" si="11"/>
        <x:v>146116.79999999999</x:v>
      </x:c>
      <x:c r="N156" s="782">
        <x:f t="shared" si="12"/>
        <x:v>730.48014000000001</x:v>
      </x:c>
      <x:c r="O156" s="783">
        <x:f t="shared" si="13"/>
        <x:v>0.10385999999994056</x:v>
      </x:c>
    </x:row>
    <x:row r="157" spans="2:15">
      <x:c r="B157" s="121">
        <x:f t="shared" si="10"/>
        <x:v>1</x:v>
      </x:c>
      <x:c r="C157" s="776">
        <x:v>46051</x:v>
      </x:c>
      <x:c r="D157" s="792" t="s">
        <x:v>1867</x:v>
      </x:c>
      <x:c r="E157" s="769" t="s">
        <x:v>1879</x:v>
      </x:c>
      <x:c r="F157" s="769" t="s">
        <x:v>1429</x:v>
      </x:c>
      <x:c r="G157" s="777" t="s">
        <x:v>1893</x:v>
      </x:c>
      <x:c r="H157" s="784" t="s">
        <x:v>2021</x:v>
      </x:c>
      <x:c r="I157" s="780" cm="1">
        <x:f t="array" ref="I157">SUMPRODUCT(('Purchase price Master(EUR)'!$K$2:$V$2='purchase data'!$B157)*('Purchase price Master(EUR)'!$D$6:$D$162='purchase data'!$F157),'Purchase price Master(EUR)'!$K$6:$V$162)</x:f>
        <x:v>14.062775110655201</x:v>
      </x:c>
      <x:c r="J157" s="769">
        <x:v>52.028500000000001</x:v>
      </x:c>
      <x:c r="K157" s="769">
        <x:v>216</x:v>
      </x:c>
      <x:c r="L157" s="778">
        <x:v>731.67699000000005</x:v>
      </x:c>
      <x:c r="M157" s="781">
        <x:f t="shared" si="11"/>
        <x:v>158042.22984000001</x:v>
      </x:c>
      <x:c r="N157" s="782">
        <x:f t="shared" si="12"/>
        <x:v>731.66509484472408</x:v>
      </x:c>
      <x:c r="O157" s="783">
        <x:f t="shared" si="13"/>
        <x:v>1.1895155275965408E-2</x:v>
      </x:c>
    </x:row>
    <x:row r="158" spans="2:15">
      <x:c r="B158" s="121">
        <x:f t="shared" si="10"/>
        <x:v>1</x:v>
      </x:c>
      <x:c r="C158" s="776">
        <x:v>46051</x:v>
      </x:c>
      <x:c r="D158" s="792" t="s">
        <x:v>1867</x:v>
      </x:c>
      <x:c r="E158" s="769" t="s">
        <x:v>1879</x:v>
      </x:c>
      <x:c r="F158" s="769" t="s">
        <x:v>1564</x:v>
      </x:c>
      <x:c r="G158" s="777" t="s">
        <x:v>1915</x:v>
      </x:c>
      <x:c r="H158" s="784" t="s">
        <x:v>2021</x:v>
      </x:c>
      <x:c r="I158" s="780" cm="1">
        <x:f t="array" ref="I158">SUMPRODUCT(('Purchase price Master(EUR)'!$K$2:$V$2='purchase data'!$B158)*('Purchase price Master(EUR)'!$D$6:$D$162='purchase data'!$F158),'Purchase price Master(EUR)'!$K$6:$V$162)</x:f>
        <x:v>12.78</x:v>
      </x:c>
      <x:c r="J158" s="769">
        <x:v>52.028500000000001</x:v>
      </x:c>
      <x:c r="K158" s="769">
        <x:v>216</x:v>
      </x:c>
      <x:c r="L158" s="778">
        <x:v>664.92398000000003</x:v>
      </x:c>
      <x:c r="M158" s="781">
        <x:f t="shared" si="11"/>
        <x:v>143623.57968</x:v>
      </x:c>
      <x:c r="N158" s="782">
        <x:f t="shared" si="12"/>
        <x:v>664.92422999999997</x:v>
      </x:c>
      <x:c r="O158" s="783">
        <x:f t="shared" si="13"/>
        <x:v>-2.4999999993724487E-4</x:v>
      </x:c>
    </x:row>
    <x:row r="159" spans="2:15">
      <x:c r="B159" s="121">
        <x:f t="shared" si="10"/>
        <x:v>1</x:v>
      </x:c>
      <x:c r="C159" s="776">
        <x:v>46051</x:v>
      </x:c>
      <x:c r="D159" s="792" t="s">
        <x:v>1867</x:v>
      </x:c>
      <x:c r="E159" s="769" t="s">
        <x:v>1879</x:v>
      </x:c>
      <x:c r="F159" s="769" t="s">
        <x:v>1565</x:v>
      </x:c>
      <x:c r="G159" s="777" t="s">
        <x:v>1896</x:v>
      </x:c>
      <x:c r="H159" s="784" t="s">
        <x:v>2021</x:v>
      </x:c>
      <x:c r="I159" s="780" cm="1">
        <x:f t="array" ref="I159">SUMPRODUCT(('Purchase price Master(EUR)'!$K$2:$V$2='purchase data'!$B159)*('Purchase price Master(EUR)'!$D$6:$D$162='purchase data'!$F159),'Purchase price Master(EUR)'!$K$6:$V$162)</x:f>
        <x:v>13.56</x:v>
      </x:c>
      <x:c r="J159" s="769">
        <x:v>52.028500000000001</x:v>
      </x:c>
      <x:c r="K159" s="769">
        <x:v>216</x:v>
      </x:c>
      <x:c r="L159" s="778">
        <x:v>705.50602000000003</x:v>
      </x:c>
      <x:c r="M159" s="781">
        <x:f t="shared" si="11"/>
        <x:v>152389.30032000001</x:v>
      </x:c>
      <x:c r="N159" s="782">
        <x:f t="shared" si="12"/>
        <x:v>705.50646000000006</x:v>
      </x:c>
      <x:c r="O159" s="783">
        <x:f t="shared" si="13"/>
        <x:v>-4.4000000002597517E-4</x:v>
      </x:c>
    </x:row>
    <x:row r="160" spans="2:15">
      <x:c r="B160" s="121">
        <x:f t="shared" si="10"/>
        <x:v>1</x:v>
      </x:c>
      <x:c r="C160" s="776">
        <x:v>46051</x:v>
      </x:c>
      <x:c r="D160" s="792" t="s">
        <x:v>1867</x:v>
      </x:c>
      <x:c r="E160" s="769" t="s">
        <x:v>1879</x:v>
      </x:c>
      <x:c r="F160" s="769" t="s">
        <x:v>1430</x:v>
      </x:c>
      <x:c r="G160" s="777" t="s">
        <x:v>1918</x:v>
      </x:c>
      <x:c r="H160" s="784" t="s">
        <x:v>2021</x:v>
      </x:c>
      <x:c r="I160" s="780" cm="1">
        <x:f t="array" ref="I160">SUMPRODUCT(('Purchase price Master(EUR)'!$K$2:$V$2='purchase data'!$B160)*('Purchase price Master(EUR)'!$D$6:$D$162='purchase data'!$F160),'Purchase price Master(EUR)'!$K$6:$V$162)</x:f>
        <x:v>15.4</x:v>
      </x:c>
      <x:c r="J160" s="769">
        <x:v>52.028500000000001</x:v>
      </x:c>
      <x:c r="K160" s="769">
        <x:v>72</x:v>
      </x:c>
      <x:c r="L160" s="778">
        <x:v>801.03097000000002</x:v>
      </x:c>
      <x:c r="M160" s="781">
        <x:f t="shared" si="11"/>
        <x:v>57674.22984</x:v>
      </x:c>
      <x:c r="N160" s="782">
        <x:f t="shared" si="12"/>
        <x:v>801.23890000000006</x:v>
      </x:c>
      <x:c r="O160" s="783">
        <x:f t="shared" si="13"/>
        <x:v>-0.20793000000003303</x:v>
      </x:c>
    </x:row>
    <x:row r="161" spans="2:15">
      <x:c r="B161" s="121">
        <x:f t="shared" si="10"/>
        <x:v>1</x:v>
      </x:c>
      <x:c r="C161" s="776">
        <x:v>46051</x:v>
      </x:c>
      <x:c r="D161" s="792" t="s">
        <x:v>1868</x:v>
      </x:c>
      <x:c r="E161" s="769" t="s">
        <x:v>1879</x:v>
      </x:c>
      <x:c r="F161" s="769" t="s">
        <x:v>41</x:v>
      </x:c>
      <x:c r="G161" s="777" t="s">
        <x:v>1892</x:v>
      </x:c>
      <x:c r="H161" s="769" t="s">
        <x:v>95</x:v>
      </x:c>
      <x:c r="I161" s="780" cm="1">
        <x:f t="array" ref="I161">SUMPRODUCT(('Purchase price Master(EUR)'!$K$2:$V$2='purchase data'!$B161)*('Purchase price Master(EUR)'!$D$6:$D$162='purchase data'!$F161),'Purchase price Master(EUR)'!$K$6:$V$162)</x:f>
        <x:v>13.337406721976457</x:v>
      </x:c>
      <x:c r="J161" s="769">
        <x:v>52.028500000000001</x:v>
      </x:c>
      <x:c r="K161" s="769">
        <x:v>240</x:v>
      </x:c>
      <x:c r="L161" s="778">
        <x:v>704.46600000000001</x:v>
      </x:c>
      <x:c r="M161" s="781">
        <x:f t="shared" si="11"/>
        <x:v>169071.84</x:v>
      </x:c>
      <x:c r="N161" s="782">
        <x:f t="shared" si="12"/>
        <x:v>693.92526563435206</x:v>
      </x:c>
      <x:c r="O161" s="783">
        <x:f t="shared" si="13"/>
        <x:v>10.54073436564795</x:v>
      </x:c>
    </x:row>
    <x:row r="162" spans="2:15">
      <x:c r="B162" s="121">
        <x:f t="shared" si="10"/>
        <x:v>1</x:v>
      </x:c>
      <x:c r="C162" s="776">
        <x:v>46051</x:v>
      </x:c>
      <x:c r="D162" s="792" t="s">
        <x:v>1868</x:v>
      </x:c>
      <x:c r="E162" s="769" t="s">
        <x:v>1879</x:v>
      </x:c>
      <x:c r="F162" s="769" t="s">
        <x:v>1640</x:v>
      </x:c>
      <x:c r="G162" s="777" t="s">
        <x:v>1908</x:v>
      </x:c>
      <x:c r="H162" s="784" t="s">
        <x:v>2021</x:v>
      </x:c>
      <x:c r="I162" s="780" cm="1">
        <x:f t="array" ref="I162">SUMPRODUCT(('Purchase price Master(EUR)'!$K$2:$V$2='purchase data'!$B162)*('Purchase price Master(EUR)'!$D$6:$D$162='purchase data'!$F162),'Purchase price Master(EUR)'!$K$6:$V$162)</x:f>
        <x:v>12.54</x:v>
      </x:c>
      <x:c r="J162" s="769">
        <x:v>52.028500000000001</x:v>
      </x:c>
      <x:c r="K162" s="769">
        <x:v>324</x:v>
      </x:c>
      <x:c r="L162" s="778">
        <x:v>652.17701</x:v>
      </x:c>
      <x:c r="M162" s="781">
        <x:f t="shared" si="11"/>
        <x:v>211305.35123999999</x:v>
      </x:c>
      <x:c r="N162" s="782">
        <x:f t="shared" si="12"/>
        <x:v>652.43738999999994</x:v>
      </x:c>
      <x:c r="O162" s="783">
        <x:f t="shared" si="13"/>
        <x:v>-0.26037999999994099</x:v>
      </x:c>
    </x:row>
    <x:row r="163" spans="2:15">
      <x:c r="B163" s="121">
        <x:f t="shared" si="10"/>
        <x:v>1</x:v>
      </x:c>
      <x:c r="C163" s="776">
        <x:v>46051</x:v>
      </x:c>
      <x:c r="D163" s="792" t="s">
        <x:v>1868</x:v>
      </x:c>
      <x:c r="E163" s="769" t="s">
        <x:v>1879</x:v>
      </x:c>
      <x:c r="F163" s="769" t="s">
        <x:v>1428</x:v>
      </x:c>
      <x:c r="G163" s="777" t="s">
        <x:v>1916</x:v>
      </x:c>
      <x:c r="H163" s="784" t="s">
        <x:v>2021</x:v>
      </x:c>
      <x:c r="I163" s="780" cm="1">
        <x:f t="array" ref="I163">SUMPRODUCT(('Purchase price Master(EUR)'!$K$2:$V$2='purchase data'!$B163)*('Purchase price Master(EUR)'!$D$6:$D$162='purchase data'!$F163),'Purchase price Master(EUR)'!$K$6:$V$162)</x:f>
        <x:v>13.58</x:v>
      </x:c>
      <x:c r="J163" s="769">
        <x:v>52.028500000000001</x:v>
      </x:c>
      <x:c r="K163" s="769">
        <x:v>324</x:v>
      </x:c>
      <x:c r="L163" s="778">
        <x:v>706.59901000000002</x:v>
      </x:c>
      <x:c r="M163" s="781">
        <x:f t="shared" si="11"/>
        <x:v>228938.07924000002</x:v>
      </x:c>
      <x:c r="N163" s="782">
        <x:f t="shared" si="12"/>
        <x:v>706.54703000000006</x:v>
      </x:c>
      <x:c r="O163" s="783">
        <x:f t="shared" si="13"/>
        <x:v>5.1979999999957727E-2</x:v>
      </x:c>
    </x:row>
    <x:row r="164" spans="2:15">
      <x:c r="B164" s="121">
        <x:f t="shared" si="10"/>
        <x:v>1</x:v>
      </x:c>
      <x:c r="C164" s="776">
        <x:v>46051</x:v>
      </x:c>
      <x:c r="D164" s="792" t="s">
        <x:v>1868</x:v>
      </x:c>
      <x:c r="E164" s="769" t="s">
        <x:v>1879</x:v>
      </x:c>
      <x:c r="F164" s="769" t="s">
        <x:v>1430</x:v>
      </x:c>
      <x:c r="G164" s="777" t="s">
        <x:v>1918</x:v>
      </x:c>
      <x:c r="H164" s="784" t="s">
        <x:v>2021</x:v>
      </x:c>
      <x:c r="I164" s="780" cm="1">
        <x:f t="array" ref="I164">SUMPRODUCT(('Purchase price Master(EUR)'!$K$2:$V$2='purchase data'!$B164)*('Purchase price Master(EUR)'!$D$6:$D$162='purchase data'!$F164),'Purchase price Master(EUR)'!$K$6:$V$162)</x:f>
        <x:v>15.4</x:v>
      </x:c>
      <x:c r="J164" s="769">
        <x:v>52.028500000000001</x:v>
      </x:c>
      <x:c r="K164" s="769">
        <x:v>216</x:v>
      </x:c>
      <x:c r="L164" s="778">
        <x:v>801.03102000000001</x:v>
      </x:c>
      <x:c r="M164" s="781">
        <x:f t="shared" si="11"/>
        <x:v>173022.70032</x:v>
      </x:c>
      <x:c r="N164" s="782">
        <x:f t="shared" si="12"/>
        <x:v>801.23890000000006</x:v>
      </x:c>
      <x:c r="O164" s="783">
        <x:f t="shared" si="13"/>
        <x:v>-0.20788000000004558</x:v>
      </x:c>
    </x:row>
    <x:row r="165" spans="2:15">
      <x:c r="B165" s="121">
        <x:f t="shared" si="10"/>
        <x:v>1</x:v>
      </x:c>
      <x:c r="C165" s="776">
        <x:v>46051</x:v>
      </x:c>
      <x:c r="D165" s="792" t="s">
        <x:v>1869</x:v>
      </x:c>
      <x:c r="E165" s="769" t="s">
        <x:v>1879</x:v>
      </x:c>
      <x:c r="F165" s="769" t="s">
        <x:v>1641</x:v>
      </x:c>
      <x:c r="G165" s="777" t="s">
        <x:v>1917</x:v>
      </x:c>
      <x:c r="H165" s="784" t="s">
        <x:v>2021</x:v>
      </x:c>
      <x:c r="I165" s="780" cm="1">
        <x:f t="array" ref="I165">SUMPRODUCT(('Purchase price Master(EUR)'!$K$2:$V$2='purchase data'!$B165)*('Purchase price Master(EUR)'!$D$6:$D$162='purchase data'!$F165),'Purchase price Master(EUR)'!$K$6:$V$162)</x:f>
        <x:v>14.04</x:v>
      </x:c>
      <x:c r="J165" s="769">
        <x:v>52.028500000000001</x:v>
      </x:c>
      <x:c r="K165" s="769">
        <x:v>360</x:v>
      </x:c>
      <x:c r="L165" s="778">
        <x:v>730.58399999999995</x:v>
      </x:c>
      <x:c r="M165" s="781">
        <x:f t="shared" si="11"/>
        <x:v>263010.24</x:v>
      </x:c>
      <x:c r="N165" s="782">
        <x:f t="shared" si="12"/>
        <x:v>730.48014000000001</x:v>
      </x:c>
      <x:c r="O165" s="783">
        <x:f t="shared" si="13"/>
        <x:v>0.10385999999994056</x:v>
      </x:c>
    </x:row>
    <x:row r="166" spans="2:15">
      <x:c r="B166" s="121">
        <x:f t="shared" si="10"/>
        <x:v>1</x:v>
      </x:c>
      <x:c r="C166" s="776">
        <x:v>46051</x:v>
      </x:c>
      <x:c r="D166" s="792" t="s">
        <x:v>1869</x:v>
      </x:c>
      <x:c r="E166" s="769" t="s">
        <x:v>1879</x:v>
      </x:c>
      <x:c r="F166" s="769" t="s">
        <x:v>1428</x:v>
      </x:c>
      <x:c r="G166" s="777" t="s">
        <x:v>1916</x:v>
      </x:c>
      <x:c r="H166" s="784" t="s">
        <x:v>2021</x:v>
      </x:c>
      <x:c r="I166" s="780" cm="1">
        <x:f t="array" ref="I166">SUMPRODUCT(('Purchase price Master(EUR)'!$K$2:$V$2='purchase data'!$B166)*('Purchase price Master(EUR)'!$D$6:$D$162='purchase data'!$F166),'Purchase price Master(EUR)'!$K$6:$V$162)</x:f>
        <x:v>13.58</x:v>
      </x:c>
      <x:c r="J166" s="769">
        <x:v>52.028500000000001</x:v>
      </x:c>
      <x:c r="K166" s="769">
        <x:v>324</x:v>
      </x:c>
      <x:c r="L166" s="778">
        <x:v>706.59901000000002</x:v>
      </x:c>
      <x:c r="M166" s="781">
        <x:f t="shared" si="11"/>
        <x:v>228938.07924000002</x:v>
      </x:c>
      <x:c r="N166" s="782">
        <x:f t="shared" si="12"/>
        <x:v>706.54703000000006</x:v>
      </x:c>
      <x:c r="O166" s="783">
        <x:f t="shared" si="13"/>
        <x:v>5.1979999999957727E-2</x:v>
      </x:c>
    </x:row>
    <x:row r="167" spans="2:15">
      <x:c r="B167" s="121">
        <x:f t="shared" si="10"/>
        <x:v>1</x:v>
      </x:c>
      <x:c r="C167" s="776">
        <x:v>46051</x:v>
      </x:c>
      <x:c r="D167" s="792" t="s">
        <x:v>1869</x:v>
      </x:c>
      <x:c r="E167" s="769" t="s">
        <x:v>1879</x:v>
      </x:c>
      <x:c r="F167" s="769" t="s">
        <x:v>1640</x:v>
      </x:c>
      <x:c r="G167" s="777" t="s">
        <x:v>1908</x:v>
      </x:c>
      <x:c r="H167" s="784" t="s">
        <x:v>2021</x:v>
      </x:c>
      <x:c r="I167" s="780" cm="1">
        <x:f t="array" ref="I167">SUMPRODUCT(('Purchase price Master(EUR)'!$K$2:$V$2='purchase data'!$B167)*('Purchase price Master(EUR)'!$D$6:$D$162='purchase data'!$F167),'Purchase price Master(EUR)'!$K$6:$V$162)</x:f>
        <x:v>12.54</x:v>
      </x:c>
      <x:c r="J167" s="769">
        <x:v>52.028500000000001</x:v>
      </x:c>
      <x:c r="K167" s="769">
        <x:v>216</x:v>
      </x:c>
      <x:c r="L167" s="778">
        <x:v>652.17699000000005</x:v>
      </x:c>
      <x:c r="M167" s="781">
        <x:f t="shared" si="11"/>
        <x:v>140870.22984000001</x:v>
      </x:c>
      <x:c r="N167" s="782">
        <x:f t="shared" si="12"/>
        <x:v>652.43738999999994</x:v>
      </x:c>
      <x:c r="O167" s="783">
        <x:f t="shared" si="13"/>
        <x:v>-0.2603999999998905</x:v>
      </x:c>
    </x:row>
    <x:row r="168" spans="2:15">
      <x:c r="B168" s="121">
        <x:f t="shared" si="10"/>
        <x:v>1</x:v>
      </x:c>
      <x:c r="C168" s="776">
        <x:v>46051</x:v>
      </x:c>
      <x:c r="D168" s="792" t="s">
        <x:v>1869</x:v>
      </x:c>
      <x:c r="E168" s="769" t="s">
        <x:v>1879</x:v>
      </x:c>
      <x:c r="F168" s="769" t="s">
        <x:v>1429</x:v>
      </x:c>
      <x:c r="G168" s="777" t="s">
        <x:v>1893</x:v>
      </x:c>
      <x:c r="H168" s="784" t="s">
        <x:v>2021</x:v>
      </x:c>
      <x:c r="I168" s="780" cm="1">
        <x:f t="array" ref="I168">SUMPRODUCT(('Purchase price Master(EUR)'!$K$2:$V$2='purchase data'!$B168)*('Purchase price Master(EUR)'!$D$6:$D$162='purchase data'!$F168),'Purchase price Master(EUR)'!$K$6:$V$162)</x:f>
        <x:v>14.062775110655201</x:v>
      </x:c>
      <x:c r="J168" s="769">
        <x:v>52.028500000000001</x:v>
      </x:c>
      <x:c r="K168" s="769">
        <x:v>216</x:v>
      </x:c>
      <x:c r="L168" s="778">
        <x:v>731.67699000000005</x:v>
      </x:c>
      <x:c r="M168" s="781">
        <x:f t="shared" si="11"/>
        <x:v>158042.22984000001</x:v>
      </x:c>
      <x:c r="N168" s="782">
        <x:f t="shared" si="12"/>
        <x:v>731.66509484472408</x:v>
      </x:c>
      <x:c r="O168" s="783">
        <x:f t="shared" si="13"/>
        <x:v>1.1895155275965408E-2</x:v>
      </x:c>
    </x:row>
    <x:row r="169" spans="2:15">
      <x:c r="B169" s="121">
        <x:f t="shared" si="10"/>
        <x:v>1</x:v>
      </x:c>
      <x:c r="C169" s="776">
        <x:v>46051</x:v>
      </x:c>
      <x:c r="D169" s="792" t="s">
        <x:v>1870</x:v>
      </x:c>
      <x:c r="E169" s="769" t="s">
        <x:v>1879</x:v>
      </x:c>
      <x:c r="F169" s="769" t="s">
        <x:v>1640</x:v>
      </x:c>
      <x:c r="G169" s="777" t="s">
        <x:v>1908</x:v>
      </x:c>
      <x:c r="H169" s="784" t="s">
        <x:v>2021</x:v>
      </x:c>
      <x:c r="I169" s="780" cm="1">
        <x:f t="array" ref="I169">SUMPRODUCT(('Purchase price Master(EUR)'!$K$2:$V$2='purchase data'!$B169)*('Purchase price Master(EUR)'!$D$6:$D$162='purchase data'!$F169),'Purchase price Master(EUR)'!$K$6:$V$162)</x:f>
        <x:v>12.54</x:v>
      </x:c>
      <x:c r="J169" s="769">
        <x:v>52.028500000000001</x:v>
      </x:c>
      <x:c r="K169" s="769">
        <x:v>162</x:v>
      </x:c>
      <x:c r="L169" s="778">
        <x:v>652.17697999999996</x:v>
      </x:c>
      <x:c r="M169" s="781">
        <x:f t="shared" si="11"/>
        <x:v>105652.67075999999</x:v>
      </x:c>
      <x:c r="N169" s="782">
        <x:f t="shared" si="12"/>
        <x:v>652.43738999999994</x:v>
      </x:c>
      <x:c r="O169" s="783">
        <x:f t="shared" si="13"/>
        <x:v>-0.26040999999997894</x:v>
      </x:c>
    </x:row>
    <x:row r="170" spans="2:15">
      <x:c r="B170" s="121">
        <x:f t="shared" si="10"/>
        <x:v>1</x:v>
      </x:c>
      <x:c r="C170" s="776">
        <x:v>46051</x:v>
      </x:c>
      <x:c r="D170" s="792" t="s">
        <x:v>1870</x:v>
      </x:c>
      <x:c r="E170" s="769" t="s">
        <x:v>1879</x:v>
      </x:c>
      <x:c r="F170" s="769" t="s">
        <x:v>1429</x:v>
      </x:c>
      <x:c r="G170" s="777" t="s">
        <x:v>1893</x:v>
      </x:c>
      <x:c r="H170" s="784" t="s">
        <x:v>2021</x:v>
      </x:c>
      <x:c r="I170" s="780" cm="1">
        <x:f t="array" ref="I170">SUMPRODUCT(('Purchase price Master(EUR)'!$K$2:$V$2='purchase data'!$B170)*('Purchase price Master(EUR)'!$D$6:$D$162='purchase data'!$F170),'Purchase price Master(EUR)'!$K$6:$V$162)</x:f>
        <x:v>14.062775110655201</x:v>
      </x:c>
      <x:c r="J170" s="769">
        <x:v>52.028500000000001</x:v>
      </x:c>
      <x:c r="K170" s="769">
        <x:v>216</x:v>
      </x:c>
      <x:c r="L170" s="778">
        <x:v>731.67699000000005</x:v>
      </x:c>
      <x:c r="M170" s="781">
        <x:f t="shared" si="11"/>
        <x:v>158042.22984000001</x:v>
      </x:c>
      <x:c r="N170" s="782">
        <x:f t="shared" si="12"/>
        <x:v>731.66509484472408</x:v>
      </x:c>
      <x:c r="O170" s="783">
        <x:f t="shared" si="13"/>
        <x:v>1.1895155275965408E-2</x:v>
      </x:c>
    </x:row>
    <x:row r="171" spans="2:15">
      <x:c r="B171" s="121">
        <x:f t="shared" si="10"/>
        <x:v>1</x:v>
      </x:c>
      <x:c r="C171" s="776">
        <x:v>46051</x:v>
      </x:c>
      <x:c r="D171" s="792" t="s">
        <x:v>1871</x:v>
      </x:c>
      <x:c r="E171" s="769" t="s">
        <x:v>1879</x:v>
      </x:c>
      <x:c r="F171" s="769" t="s">
        <x:v>1640</x:v>
      </x:c>
      <x:c r="G171" s="777" t="s">
        <x:v>1908</x:v>
      </x:c>
      <x:c r="H171" s="784" t="s">
        <x:v>2021</x:v>
      </x:c>
      <x:c r="I171" s="780" cm="1">
        <x:f t="array" ref="I171">SUMPRODUCT(('Purchase price Master(EUR)'!$K$2:$V$2='purchase data'!$B171)*('Purchase price Master(EUR)'!$D$6:$D$162='purchase data'!$F171),'Purchase price Master(EUR)'!$K$6:$V$162)</x:f>
        <x:v>12.54</x:v>
      </x:c>
      <x:c r="J171" s="769">
        <x:v>52.028500000000001</x:v>
      </x:c>
      <x:c r="K171" s="769">
        <x:v>540</x:v>
      </x:c>
      <x:c r="L171" s="778">
        <x:v>652.17700000000002</x:v>
      </x:c>
      <x:c r="M171" s="781">
        <x:f t="shared" si="11"/>
        <x:v>352175.58</x:v>
      </x:c>
      <x:c r="N171" s="782">
        <x:f t="shared" si="12"/>
        <x:v>652.43738999999994</x:v>
      </x:c>
      <x:c r="O171" s="783">
        <x:f t="shared" si="13"/>
        <x:v>-0.26038999999991574</x:v>
      </x:c>
    </x:row>
    <x:row r="172" spans="2:15">
      <x:c r="B172" s="121">
        <x:f t="shared" si="10"/>
        <x:v>1</x:v>
      </x:c>
      <x:c r="C172" s="776">
        <x:v>46051</x:v>
      </x:c>
      <x:c r="D172" s="792" t="s">
        <x:v>1871</x:v>
      </x:c>
      <x:c r="E172" s="769" t="s">
        <x:v>1879</x:v>
      </x:c>
      <x:c r="F172" s="769" t="s">
        <x:v>1564</x:v>
      </x:c>
      <x:c r="G172" s="777" t="s">
        <x:v>1915</x:v>
      </x:c>
      <x:c r="H172" s="784" t="s">
        <x:v>2021</x:v>
      </x:c>
      <x:c r="I172" s="780" cm="1">
        <x:f t="array" ref="I172">SUMPRODUCT(('Purchase price Master(EUR)'!$K$2:$V$2='purchase data'!$B172)*('Purchase price Master(EUR)'!$D$6:$D$162='purchase data'!$F172),'Purchase price Master(EUR)'!$K$6:$V$162)</x:f>
        <x:v>12.78</x:v>
      </x:c>
      <x:c r="J172" s="769">
        <x:v>52.028500000000001</x:v>
      </x:c>
      <x:c r="K172" s="769">
        <x:v>216</x:v>
      </x:c>
      <x:c r="L172" s="778">
        <x:v>664.92398000000003</x:v>
      </x:c>
      <x:c r="M172" s="781">
        <x:f t="shared" si="11"/>
        <x:v>143623.57968</x:v>
      </x:c>
      <x:c r="N172" s="782">
        <x:f t="shared" si="12"/>
        <x:v>664.92422999999997</x:v>
      </x:c>
      <x:c r="O172" s="783">
        <x:f t="shared" si="13"/>
        <x:v>-2.4999999993724487E-4</x:v>
      </x:c>
    </x:row>
    <x:row r="173" spans="2:15">
      <x:c r="B173" s="121">
        <x:f t="shared" si="10"/>
        <x:v>1</x:v>
      </x:c>
      <x:c r="C173" s="776">
        <x:v>46051</x:v>
      </x:c>
      <x:c r="D173" s="792" t="s">
        <x:v>1871</x:v>
      </x:c>
      <x:c r="E173" s="769" t="s">
        <x:v>1879</x:v>
      </x:c>
      <x:c r="F173" s="769" t="s">
        <x:v>1565</x:v>
      </x:c>
      <x:c r="G173" s="777" t="s">
        <x:v>1896</x:v>
      </x:c>
      <x:c r="H173" s="784" t="s">
        <x:v>2021</x:v>
      </x:c>
      <x:c r="I173" s="780" cm="1">
        <x:f t="array" ref="I173">SUMPRODUCT(('Purchase price Master(EUR)'!$K$2:$V$2='purchase data'!$B173)*('Purchase price Master(EUR)'!$D$6:$D$162='purchase data'!$F173),'Purchase price Master(EUR)'!$K$6:$V$162)</x:f>
        <x:v>13.56</x:v>
      </x:c>
      <x:c r="J173" s="769">
        <x:v>52.028500000000001</x:v>
      </x:c>
      <x:c r="K173" s="769">
        <x:v>216</x:v>
      </x:c>
      <x:c r="L173" s="778">
        <x:v>705.50602000000003</x:v>
      </x:c>
      <x:c r="M173" s="781">
        <x:f t="shared" si="11"/>
        <x:v>152389.30032000001</x:v>
      </x:c>
      <x:c r="N173" s="782">
        <x:f t="shared" si="12"/>
        <x:v>705.50646000000006</x:v>
      </x:c>
      <x:c r="O173" s="783">
        <x:f t="shared" si="13"/>
        <x:v>-4.4000000002597517E-4</x:v>
      </x:c>
    </x:row>
    <x:row r="174" spans="2:15">
      <x:c r="B174" s="121">
        <x:f t="shared" si="10"/>
        <x:v>1</x:v>
      </x:c>
      <x:c r="C174" s="776">
        <x:v>46051</x:v>
      </x:c>
      <x:c r="D174" s="792" t="s">
        <x:v>1871</x:v>
      </x:c>
      <x:c r="E174" s="769" t="s">
        <x:v>1879</x:v>
      </x:c>
      <x:c r="F174" s="769" t="s">
        <x:v>1430</x:v>
      </x:c>
      <x:c r="G174" s="777" t="s">
        <x:v>1918</x:v>
      </x:c>
      <x:c r="H174" s="784" t="s">
        <x:v>2021</x:v>
      </x:c>
      <x:c r="I174" s="780" cm="1">
        <x:f t="array" ref="I174">SUMPRODUCT(('Purchase price Master(EUR)'!$K$2:$V$2='purchase data'!$B174)*('Purchase price Master(EUR)'!$D$6:$D$162='purchase data'!$F174),'Purchase price Master(EUR)'!$K$6:$V$162)</x:f>
        <x:v>15.4</x:v>
      </x:c>
      <x:c r="J174" s="769">
        <x:v>52.028500000000001</x:v>
      </x:c>
      <x:c r="K174" s="769">
        <x:v>216</x:v>
      </x:c>
      <x:c r="L174" s="778">
        <x:v>801.03102000000001</x:v>
      </x:c>
      <x:c r="M174" s="781">
        <x:f t="shared" si="11"/>
        <x:v>173022.70032</x:v>
      </x:c>
      <x:c r="N174" s="782">
        <x:f t="shared" si="12"/>
        <x:v>801.23890000000006</x:v>
      </x:c>
      <x:c r="O174" s="783">
        <x:f t="shared" si="13"/>
        <x:v>-0.20788000000004558</x:v>
      </x:c>
    </x:row>
    <x:row r="175" spans="2:15">
      <x:c r="B175" s="121">
        <x:f t="shared" si="10"/>
        <x:v>1</x:v>
      </x:c>
      <x:c r="C175" s="776">
        <x:v>46051</x:v>
      </x:c>
      <x:c r="D175" s="792" t="s">
        <x:v>1872</x:v>
      </x:c>
      <x:c r="E175" s="769" t="s">
        <x:v>1880</x:v>
      </x:c>
      <x:c r="F175" s="769" t="s">
        <x:v>57</x:v>
      </x:c>
      <x:c r="G175" s="777" t="s">
        <x:v>1899</x:v>
      </x:c>
      <x:c r="H175" s="784" t="s">
        <x:v>58</x:v>
      </x:c>
      <x:c r="I175" s="780" cm="1">
        <x:f t="array" ref="I175">SUMPRODUCT(('Purchase price Master(EUR)'!$K$2:$V$2='purchase data'!$B175)*('Purchase price Master(EUR)'!$D$6:$D$162='purchase data'!$F175),'Purchase price Master(EUR)'!$K$6:$V$162)</x:f>
        <x:v>7.9970663313727393</x:v>
      </x:c>
      <x:c r="J175" s="769">
        <x:v>52.028500000000001</x:v>
      </x:c>
      <x:c r="K175" s="769">
        <x:v>720</x:v>
      </x:c>
      <x:c r="L175" s="778">
        <x:v>421.43084999999996</x:v>
      </x:c>
      <x:c r="M175" s="781">
        <x:f t="shared" si="11"/>
        <x:v>303430.212</x:v>
      </x:c>
      <x:c r="N175" s="782">
        <x:f t="shared" si="12"/>
        <x:v>416.07536562182656</x:v>
      </x:c>
      <x:c r="O175" s="783">
        <x:f t="shared" si="13"/>
        <x:v>5.3554843781734007</x:v>
      </x:c>
    </x:row>
    <x:row r="176" spans="2:15">
      <x:c r="B176" s="121">
        <x:f t="shared" si="10"/>
        <x:v>1</x:v>
      </x:c>
      <x:c r="C176" s="776">
        <x:v>46051</x:v>
      </x:c>
      <x:c r="D176" s="792" t="s">
        <x:v>1872</x:v>
      </x:c>
      <x:c r="E176" s="769" t="s">
        <x:v>1880</x:v>
      </x:c>
      <x:c r="F176" s="769" t="s">
        <x:v>60</x:v>
      </x:c>
      <x:c r="G176" s="777" t="s">
        <x:v>1900</x:v>
      </x:c>
      <x:c r="H176" s="784" t="s">
        <x:v>58</x:v>
      </x:c>
      <x:c r="I176" s="780" cm="1">
        <x:f t="array" ref="I176">SUMPRODUCT(('Purchase price Master(EUR)'!$K$2:$V$2='purchase data'!$B176)*('Purchase price Master(EUR)'!$D$6:$D$162='purchase data'!$F176),'Purchase price Master(EUR)'!$K$6:$V$162)</x:f>
        <x:v>8.030502275384988</x:v>
      </x:c>
      <x:c r="J176" s="769">
        <x:v>52.028500000000001</x:v>
      </x:c>
      <x:c r="K176" s="769">
        <x:v>720</x:v>
      </x:c>
      <x:c r="L176" s="778">
        <x:v>424.55256000000003</x:v>
      </x:c>
      <x:c r="M176" s="781">
        <x:f t="shared" si="11"/>
        <x:v>305677.8432</x:v>
      </x:c>
      <x:c r="N176" s="782">
        <x:f t="shared" si="12"/>
        <x:v>417.81498763486786</x:v>
      </x:c>
      <x:c r="O176" s="783">
        <x:f t="shared" si="13"/>
        <x:v>6.7375723651321664</x:v>
      </x:c>
    </x:row>
    <x:row r="177" spans="2:15">
      <x:c r="B177" s="121">
        <x:f t="shared" si="10"/>
        <x:v>1</x:v>
      </x:c>
      <x:c r="C177" s="776">
        <x:v>46051</x:v>
      </x:c>
      <x:c r="D177" s="792" t="s">
        <x:v>1872</x:v>
      </x:c>
      <x:c r="E177" s="769" t="s">
        <x:v>1880</x:v>
      </x:c>
      <x:c r="F177" s="769" t="s">
        <x:v>62</x:v>
      </x:c>
      <x:c r="G177" s="777" t="s">
        <x:v>1906</x:v>
      </x:c>
      <x:c r="H177" s="784" t="s">
        <x:v>58</x:v>
      </x:c>
      <x:c r="I177" s="780" cm="1">
        <x:f t="array" ref="I177">SUMPRODUCT(('Purchase price Master(EUR)'!$K$2:$V$2='purchase data'!$B177)*('Purchase price Master(EUR)'!$D$6:$D$162='purchase data'!$F177),'Purchase price Master(EUR)'!$K$6:$V$162)</x:f>
        <x:v>5.3679571810707376</x:v>
      </x:c>
      <x:c r="J177" s="769">
        <x:v>52.028500000000001</x:v>
      </x:c>
      <x:c r="K177" s="769">
        <x:v>720</x:v>
      </x:c>
      <x:c r="L177" s="778">
        <x:v>280.43361499999997</x:v>
      </x:c>
      <x:c r="M177" s="781">
        <x:f t="shared" si="11"/>
        <x:v>201912.20279999997</x:v>
      </x:c>
      <x:c r="N177" s="782">
        <x:f t="shared" si="12"/>
        <x:v>279.2867601953389</x:v>
      </x:c>
      <x:c r="O177" s="783">
        <x:f t="shared" si="13"/>
        <x:v>1.1468548046610749</x:v>
      </x:c>
    </x:row>
    <x:row r="178" spans="2:15">
      <x:c r="B178" s="121">
        <x:f t="shared" si="10"/>
        <x:v>1</x:v>
      </x:c>
      <x:c r="C178" s="776">
        <x:v>46051</x:v>
      </x:c>
      <x:c r="D178" s="792" t="s">
        <x:v>1872</x:v>
      </x:c>
      <x:c r="E178" s="769" t="s">
        <x:v>1880</x:v>
      </x:c>
      <x:c r="F178" s="769" t="s">
        <x:v>64</x:v>
      </x:c>
      <x:c r="G178" s="777" t="s">
        <x:v>1901</x:v>
      </x:c>
      <x:c r="H178" s="784" t="s">
        <x:v>58</x:v>
      </x:c>
      <x:c r="I178" s="780" cm="1">
        <x:f t="array" ref="I178">SUMPRODUCT(('Purchase price Master(EUR)'!$K$2:$V$2='purchase data'!$B178)*('Purchase price Master(EUR)'!$D$6:$D$162='purchase data'!$F178),'Purchase price Master(EUR)'!$K$6:$V$162)</x:f>
        <x:v>8.931943090514995</x:v>
      </x:c>
      <x:c r="J178" s="769">
        <x:v>52.028500000000001</x:v>
      </x:c>
      <x:c r="K178" s="769">
        <x:v>360</x:v>
      </x:c>
      <x:c r="L178" s="778">
        <x:v>470.85792500000002</x:v>
      </x:c>
      <x:c r="M178" s="781">
        <x:f t="shared" si="11"/>
        <x:v>169508.853</x:v>
      </x:c>
      <x:c r="N178" s="782">
        <x:f t="shared" si="12"/>
        <x:v>464.71560108485943</x:v>
      </x:c>
      <x:c r="O178" s="783">
        <x:f t="shared" si="13"/>
        <x:v>6.1423239151405937</x:v>
      </x:c>
    </x:row>
    <x:row r="179" spans="2:15">
      <x:c r="B179" s="121">
        <x:f t="shared" si="10"/>
        <x:v>1</x:v>
      </x:c>
      <x:c r="C179" s="776">
        <x:v>46051</x:v>
      </x:c>
      <x:c r="D179" s="792" t="s">
        <x:v>1872</x:v>
      </x:c>
      <x:c r="E179" s="769" t="s">
        <x:v>1880</x:v>
      </x:c>
      <x:c r="F179" s="769" t="s">
        <x:v>66</x:v>
      </x:c>
      <x:c r="G179" s="777" t="s">
        <x:v>1902</x:v>
      </x:c>
      <x:c r="H179" s="784" t="s">
        <x:v>58</x:v>
      </x:c>
      <x:c r="I179" s="780" cm="1">
        <x:f t="array" ref="I179">SUMPRODUCT(('Purchase price Master(EUR)'!$K$2:$V$2='purchase data'!$B179)*('Purchase price Master(EUR)'!$D$6:$D$162='purchase data'!$F179),'Purchase price Master(EUR)'!$K$6:$V$162)</x:f>
        <x:v>8.7568782844245998</x:v>
      </x:c>
      <x:c r="J179" s="769">
        <x:v>52.028500000000001</x:v>
      </x:c>
      <x:c r="K179" s="769">
        <x:v>360</x:v>
      </x:c>
      <x:c r="L179" s="778">
        <x:v>463.05365</x:v>
      </x:c>
      <x:c r="M179" s="781">
        <x:f t="shared" si="11"/>
        <x:v>166699.31400000001</x:v>
      </x:c>
      <x:c r="N179" s="782">
        <x:f t="shared" si="12"/>
        <x:v>455.60724182118531</x:v>
      </x:c>
      <x:c r="O179" s="783">
        <x:f t="shared" si="13"/>
        <x:v>7.4464081788146927</x:v>
      </x:c>
    </x:row>
    <x:row r="180" spans="2:15">
      <x:c r="B180" s="121">
        <x:f t="shared" si="10"/>
        <x:v>1</x:v>
      </x:c>
      <x:c r="C180" s="776">
        <x:v>46051</x:v>
      </x:c>
      <x:c r="D180" s="792" t="s">
        <x:v>1872</x:v>
      </x:c>
      <x:c r="E180" s="769" t="s">
        <x:v>1880</x:v>
      </x:c>
      <x:c r="F180" s="769" t="s">
        <x:v>68</x:v>
      </x:c>
      <x:c r="G180" s="777" t="s">
        <x:v>1903</x:v>
      </x:c>
      <x:c r="H180" s="784" t="s">
        <x:v>58</x:v>
      </x:c>
      <x:c r="I180" s="780" cm="1">
        <x:f t="array" ref="I180">SUMPRODUCT(('Purchase price Master(EUR)'!$K$2:$V$2='purchase data'!$B180)*('Purchase price Master(EUR)'!$D$6:$D$162='purchase data'!$F180),'Purchase price Master(EUR)'!$K$6:$V$162)</x:f>
        <x:v>6.029337950897899</x:v>
      </x:c>
      <x:c r="J180" s="769">
        <x:v>52.028500000000001</x:v>
      </x:c>
      <x:c r="K180" s="769">
        <x:v>720</x:v>
      </x:c>
      <x:c r="L180" s="778">
        <x:v>315.812995</x:v>
      </x:c>
      <x:c r="M180" s="781">
        <x:f t="shared" si="11"/>
        <x:v>227385.35639999999</x:v>
      </x:c>
      <x:c r="N180" s="782">
        <x:f t="shared" si="12"/>
        <x:v>313.69740957829134</x:v>
      </x:c>
      <x:c r="O180" s="783">
        <x:f t="shared" si="13"/>
        <x:v>2.1155854217086585</x:v>
      </x:c>
    </x:row>
    <x:row r="181" spans="2:15">
      <x:c r="B181" s="121">
        <x:f t="shared" si="10"/>
        <x:v>1</x:v>
      </x:c>
      <x:c r="C181" s="776">
        <x:v>46051</x:v>
      </x:c>
      <x:c r="D181" s="792" t="s">
        <x:v>1873</x:v>
      </x:c>
      <x:c r="E181" s="769" t="s">
        <x:v>1878</x:v>
      </x:c>
      <x:c r="F181" s="769" t="s">
        <x:v>85</x:v>
      </x:c>
      <x:c r="G181" s="777" t="s">
        <x:v>1882</x:v>
      </x:c>
      <x:c r="H181" s="779" t="s">
        <x:v>123</x:v>
      </x:c>
      <x:c r="I181" s="780" cm="1">
        <x:f t="array" ref="I181">SUMPRODUCT(('Purchase price Master(EUR)'!$K$2:$V$2='purchase data'!$B181)*('Purchase price Master(EUR)'!$D$6:$D$162='purchase data'!$F181),'Purchase price Master(EUR)'!$K$6:$V$162)</x:f>
        <x:v>0.91501830652997118</x:v>
      </x:c>
      <x:c r="J181" s="769">
        <x:v>52.028500000000001</x:v>
      </x:c>
      <x:c r="K181" s="769">
        <x:v>1500</x:v>
      </x:c>
      <x:c r="L181" s="778">
        <x:v>52.283439649999998</x:v>
      </x:c>
      <x:c r="M181" s="781">
        <x:f t="shared" si="11"/>
        <x:v>78425.159474999993</x:v>
      </x:c>
      <x:c r="N181" s="782">
        <x:f t="shared" si="12"/>
        <x:v>47.607029961294607</x:v>
      </x:c>
      <x:c r="O181" s="783">
        <x:f t="shared" si="13"/>
        <x:v>4.676409688705391</x:v>
      </x:c>
    </x:row>
    <x:row r="182" spans="2:15">
      <x:c r="B182" s="121">
        <x:f t="shared" si="10"/>
        <x:v>1</x:v>
      </x:c>
      <x:c r="C182" s="776">
        <x:v>46051</x:v>
      </x:c>
      <x:c r="D182" s="792" t="s">
        <x:v>1873</x:v>
      </x:c>
      <x:c r="E182" s="769" t="s">
        <x:v>1878</x:v>
      </x:c>
      <x:c r="F182" s="769" t="s">
        <x:v>88</x:v>
      </x:c>
      <x:c r="G182" s="777" t="s">
        <x:v>1911</x:v>
      </x:c>
      <x:c r="H182" s="779" t="s">
        <x:v>123</x:v>
      </x:c>
      <x:c r="I182" s="780" cm="1">
        <x:f t="array" ref="I182">SUMPRODUCT(('Purchase price Master(EUR)'!$K$2:$V$2='purchase data'!$B182)*('Purchase price Master(EUR)'!$D$6:$D$162='purchase data'!$F182),'Purchase price Master(EUR)'!$K$6:$V$162)</x:f>
        <x:v>1.0631391774346366</x:v>
      </x:c>
      <x:c r="J182" s="769">
        <x:v>52.028500000000001</x:v>
      </x:c>
      <x:c r="K182" s="769">
        <x:v>1500</x:v>
      </x:c>
      <x:c r="L182" s="778">
        <x:v>60.795302250000006</x:v>
      </x:c>
      <x:c r="M182" s="781">
        <x:f t="shared" si="11"/>
        <x:v>91192.953375000012</x:v>
      </x:c>
      <x:c r="N182" s="782">
        <x:f t="shared" si="12"/>
        <x:v>55.313536693157992</x:v>
      </x:c>
      <x:c r="O182" s="783">
        <x:f t="shared" si="13"/>
        <x:v>5.4817655568420136</x:v>
      </x:c>
    </x:row>
    <x:row r="183" spans="2:15">
      <x:c r="B183" s="121">
        <x:f t="shared" si="10"/>
        <x:v>1</x:v>
      </x:c>
      <x:c r="C183" s="776">
        <x:v>46051</x:v>
      </x:c>
      <x:c r="D183" s="792" t="s">
        <x:v>1873</x:v>
      </x:c>
      <x:c r="E183" s="769" t="s">
        <x:v>1878</x:v>
      </x:c>
      <x:c r="F183" s="769" t="s">
        <x:v>90</x:v>
      </x:c>
      <x:c r="G183" s="777" t="s">
        <x:v>1884</x:v>
      </x:c>
      <x:c r="H183" s="779" t="s">
        <x:v>123</x:v>
      </x:c>
      <x:c r="I183" s="780" cm="1">
        <x:f t="array" ref="I183">SUMPRODUCT(('Purchase price Master(EUR)'!$K$2:$V$2='purchase data'!$B183)*('Purchase price Master(EUR)'!$D$6:$D$162='purchase data'!$F183),'Purchase price Master(EUR)'!$K$6:$V$162)</x:f>
        <x:v>0.81878133299678468</x:v>
      </x:c>
      <x:c r="J183" s="769">
        <x:v>52.028500000000001</x:v>
      </x:c>
      <x:c r="K183" s="769">
        <x:v>3000</x:v>
      </x:c>
      <x:c r="L183" s="778">
        <x:v>46.763215800000005</x:v>
      </x:c>
      <x:c r="M183" s="781">
        <x:f t="shared" si="11"/>
        <x:v>140289.64740000002</x:v>
      </x:c>
      <x:c r="N183" s="782">
        <x:f t="shared" si="12"/>
        <x:v>42.599964583823215</x:v>
      </x:c>
      <x:c r="O183" s="783">
        <x:f t="shared" si="13"/>
        <x:v>4.1632512161767892</x:v>
      </x:c>
    </x:row>
    <x:row r="184" spans="2:15">
      <x:c r="B184" s="121">
        <x:f t="shared" si="10"/>
        <x:v>1</x:v>
      </x:c>
      <x:c r="C184" s="776">
        <x:v>46051</x:v>
      </x:c>
      <x:c r="D184" s="792" t="s">
        <x:v>1874</x:v>
      </x:c>
      <x:c r="E184" s="769" t="s">
        <x:v>1879</x:v>
      </x:c>
      <x:c r="F184" s="769" t="s">
        <x:v>17</x:v>
      </x:c>
      <x:c r="G184" s="777" t="s">
        <x:v>1894</x:v>
      </x:c>
      <x:c r="H184" s="784" t="s">
        <x:v>175</x:v>
      </x:c>
      <x:c r="I184" s="780" cm="1">
        <x:f t="array" ref="I184">SUMPRODUCT(('Purchase price Master(EUR)'!$K$2:$V$2='purchase data'!$B184)*('Purchase price Master(EUR)'!$D$6:$D$162='purchase data'!$F184),'Purchase price Master(EUR)'!$K$6:$V$162)</x:f>
        <x:v>3.3899203321237543</x:v>
      </x:c>
      <x:c r="J184" s="769">
        <x:v>52.028500000000001</x:v>
      </x:c>
      <x:c r="K184" s="769">
        <x:v>1536</x:v>
      </x:c>
      <x:c r="L184" s="778">
        <x:v>177.93700000000001</x:v>
      </x:c>
      <x:c r="M184" s="781">
        <x:f t="shared" si="11"/>
        <x:v>273311.23200000002</x:v>
      </x:c>
      <x:c r="N184" s="782">
        <x:f t="shared" si="12"/>
        <x:v>176.37246999990074</x:v>
      </x:c>
      <x:c r="O184" s="783">
        <x:f t="shared" si="13"/>
        <x:v>1.5645300000992677</x:v>
      </x:c>
    </x:row>
    <x:row r="185" spans="2:15">
      <x:c r="B185" s="121">
        <x:f t="shared" si="10"/>
        <x:v>1</x:v>
      </x:c>
      <x:c r="C185" s="776">
        <x:v>46051</x:v>
      </x:c>
      <x:c r="D185" s="792" t="s">
        <x:v>1875</x:v>
      </x:c>
      <x:c r="E185" s="769" t="s">
        <x:v>1880</x:v>
      </x:c>
      <x:c r="F185" s="769" t="s">
        <x:v>60</x:v>
      </x:c>
      <x:c r="G185" s="777" t="s">
        <x:v>1900</x:v>
      </x:c>
      <x:c r="H185" s="784" t="s">
        <x:v>58</x:v>
      </x:c>
      <x:c r="I185" s="780" cm="1">
        <x:f t="array" ref="I185">SUMPRODUCT(('Purchase price Master(EUR)'!$K$2:$V$2='purchase data'!$B185)*('Purchase price Master(EUR)'!$D$6:$D$162='purchase data'!$F185),'Purchase price Master(EUR)'!$K$6:$V$162)</x:f>
        <x:v>8.030502275384988</x:v>
      </x:c>
      <x:c r="J185" s="769">
        <x:v>52.028500000000001</x:v>
      </x:c>
      <x:c r="K185" s="769">
        <x:v>720</x:v>
      </x:c>
      <x:c r="L185" s="778">
        <x:v>424.55256000000003</x:v>
      </x:c>
      <x:c r="M185" s="781">
        <x:f t="shared" si="11"/>
        <x:v>305677.8432</x:v>
      </x:c>
      <x:c r="N185" s="782">
        <x:f t="shared" si="12"/>
        <x:v>417.81498763486786</x:v>
      </x:c>
      <x:c r="O185" s="783">
        <x:f t="shared" si="13"/>
        <x:v>6.7375723651321664</x:v>
      </x:c>
    </x:row>
    <x:row r="186" spans="2:15">
      <x:c r="B186" s="121">
        <x:f t="shared" si="10"/>
        <x:v>1</x:v>
      </x:c>
      <x:c r="C186" s="776">
        <x:v>46051</x:v>
      </x:c>
      <x:c r="D186" s="792" t="s">
        <x:v>1875</x:v>
      </x:c>
      <x:c r="E186" s="769" t="s">
        <x:v>1880</x:v>
      </x:c>
      <x:c r="F186" s="769" t="s">
        <x:v>64</x:v>
      </x:c>
      <x:c r="G186" s="777" t="s">
        <x:v>1901</x:v>
      </x:c>
      <x:c r="H186" s="784" t="s">
        <x:v>58</x:v>
      </x:c>
      <x:c r="I186" s="780" cm="1">
        <x:f t="array" ref="I186">SUMPRODUCT(('Purchase price Master(EUR)'!$K$2:$V$2='purchase data'!$B186)*('Purchase price Master(EUR)'!$D$6:$D$162='purchase data'!$F186),'Purchase price Master(EUR)'!$K$6:$V$162)</x:f>
        <x:v>8.931943090514995</x:v>
      </x:c>
      <x:c r="J186" s="769">
        <x:v>52.028500000000001</x:v>
      </x:c>
      <x:c r="K186" s="769">
        <x:v>360</x:v>
      </x:c>
      <x:c r="L186" s="778">
        <x:v>470.85792500000002</x:v>
      </x:c>
      <x:c r="M186" s="781">
        <x:f t="shared" si="11"/>
        <x:v>169508.853</x:v>
      </x:c>
      <x:c r="N186" s="782">
        <x:f t="shared" si="12"/>
        <x:v>464.71560108485943</x:v>
      </x:c>
      <x:c r="O186" s="783">
        <x:f t="shared" si="13"/>
        <x:v>6.1423239151405937</x:v>
      </x:c>
    </x:row>
    <x:row r="187" spans="2:15">
      <x:c r="B187" s="121">
        <x:f t="shared" si="10"/>
        <x:v>1</x:v>
      </x:c>
      <x:c r="C187" s="776">
        <x:v>46051</x:v>
      </x:c>
      <x:c r="D187" s="792" t="s">
        <x:v>1875</x:v>
      </x:c>
      <x:c r="E187" s="769" t="s">
        <x:v>1880</x:v>
      </x:c>
      <x:c r="F187" s="769" t="s">
        <x:v>66</x:v>
      </x:c>
      <x:c r="G187" s="777" t="s">
        <x:v>1902</x:v>
      </x:c>
      <x:c r="H187" s="784" t="s">
        <x:v>58</x:v>
      </x:c>
      <x:c r="I187" s="780" cm="1">
        <x:f t="array" ref="I187">SUMPRODUCT(('Purchase price Master(EUR)'!$K$2:$V$2='purchase data'!$B187)*('Purchase price Master(EUR)'!$D$6:$D$162='purchase data'!$F187),'Purchase price Master(EUR)'!$K$6:$V$162)</x:f>
        <x:v>8.7568782844245998</x:v>
      </x:c>
      <x:c r="J187" s="769">
        <x:v>52.028500000000001</x:v>
      </x:c>
      <x:c r="K187" s="769">
        <x:v>1080</x:v>
      </x:c>
      <x:c r="L187" s="778">
        <x:v>463.05365</x:v>
      </x:c>
      <x:c r="M187" s="781">
        <x:f t="shared" si="11"/>
        <x:v>500097.94199999998</x:v>
      </x:c>
      <x:c r="N187" s="782">
        <x:f t="shared" si="12"/>
        <x:v>455.60724182118531</x:v>
      </x:c>
      <x:c r="O187" s="783">
        <x:f t="shared" si="13"/>
        <x:v>7.4464081788146927</x:v>
      </x:c>
    </x:row>
    <x:row r="188" spans="2:15">
      <x:c r="B188" s="121">
        <x:f t="shared" si="10"/>
        <x:v>1</x:v>
      </x:c>
      <x:c r="C188" s="776">
        <x:v>46051</x:v>
      </x:c>
      <x:c r="D188" s="792" t="s">
        <x:v>1875</x:v>
      </x:c>
      <x:c r="E188" s="769" t="s">
        <x:v>1880</x:v>
      </x:c>
      <x:c r="F188" s="769" t="s">
        <x:v>92</x:v>
      </x:c>
      <x:c r="G188" s="777" t="s">
        <x:v>1904</x:v>
      </x:c>
      <x:c r="H188" s="784" t="s">
        <x:v>58</x:v>
      </x:c>
      <x:c r="I188" s="780" cm="1">
        <x:f t="array" ref="I188">SUMPRODUCT(('Purchase price Master(EUR)'!$K$2:$V$2='purchase data'!$B188)*('Purchase price Master(EUR)'!$D$6:$D$162='purchase data'!$F188),'Purchase price Master(EUR)'!$K$6:$V$162)</x:f>
        <x:v>9.0384272543811015</x:v>
      </x:c>
      <x:c r="J188" s="769">
        <x:v>52.028500000000001</x:v>
      </x:c>
      <x:c r="K188" s="769">
        <x:v>720</x:v>
      </x:c>
      <x:c r="L188" s="778">
        <x:v>476.06077500000004</x:v>
      </x:c>
      <x:c r="M188" s="781">
        <x:f t="shared" si="11"/>
        <x:v>342763.75800000003</x:v>
      </x:c>
      <x:c r="N188" s="782">
        <x:f t="shared" si="12"/>
        <x:v>470.25581240456717</x:v>
      </x:c>
      <x:c r="O188" s="783">
        <x:f t="shared" si="13"/>
        <x:v>5.804962595432869</x:v>
      </x:c>
    </x:row>
    <x:row r="189" spans="2:15">
      <x:c r="B189" s="121">
        <x:f t="shared" si="10"/>
        <x:v>1</x:v>
      </x:c>
      <x:c r="C189" s="776">
        <x:v>46051</x:v>
      </x:c>
      <x:c r="D189" s="792" t="s">
        <x:v>1875</x:v>
      </x:c>
      <x:c r="E189" s="769" t="s">
        <x:v>1880</x:v>
      </x:c>
      <x:c r="F189" s="769" t="s">
        <x:v>93</x:v>
      </x:c>
      <x:c r="G189" s="777" t="s">
        <x:v>1905</x:v>
      </x:c>
      <x:c r="H189" s="784" t="s">
        <x:v>58</x:v>
      </x:c>
      <x:c r="I189" s="780" cm="1">
        <x:f t="array" ref="I189">SUMPRODUCT(('Purchase price Master(EUR)'!$K$2:$V$2='purchase data'!$B189)*('Purchase price Master(EUR)'!$D$6:$D$162='purchase data'!$F189),'Purchase price Master(EUR)'!$K$6:$V$162)</x:f>
        <x:v>7.6992482804071756</x:v>
      </x:c>
      <x:c r="J189" s="769">
        <x:v>52.028500000000001</x:v>
      </x:c>
      <x:c r="K189" s="769">
        <x:v>720</x:v>
      </x:c>
      <x:c r="L189" s="778">
        <x:v>403.74115999999998</x:v>
      </x:c>
      <x:c r="M189" s="781">
        <x:f t="shared" si="11"/>
        <x:v>290693.63519999996</x:v>
      </x:c>
      <x:c r="N189" s="782">
        <x:f t="shared" si="12"/>
        <x:v>400.58033915716476</x:v>
      </x:c>
      <x:c r="O189" s="783">
        <x:f t="shared" si="13"/>
        <x:v>3.1608208428352214</x:v>
      </x:c>
    </x:row>
    <x:row r="190" spans="2:15">
      <x:c r="B190" s="121">
        <x:f t="shared" si="10"/>
        <x:v>1</x:v>
      </x:c>
      <x:c r="C190" s="776">
        <x:v>46052</x:v>
      </x:c>
      <x:c r="D190" s="792" t="s">
        <x:v>1876</x:v>
      </x:c>
      <x:c r="E190" s="769" t="s">
        <x:v>1879</x:v>
      </x:c>
      <x:c r="F190" s="769" t="s">
        <x:v>1651</x:v>
      </x:c>
      <x:c r="G190" s="777" t="s">
        <x:v>1886</x:v>
      </x:c>
      <x:c r="H190" s="784" t="s">
        <x:v>175</x:v>
      </x:c>
      <x:c r="I190" s="780" cm="1">
        <x:f t="array" ref="I190">SUMPRODUCT(('Purchase price Master(EUR)'!$K$2:$V$2='purchase data'!$B190)*('Purchase price Master(EUR)'!$D$6:$D$162='purchase data'!$F190),'Purchase price Master(EUR)'!$K$6:$V$162)</x:f>
        <x:v>76.510000000000005</x:v>
      </x:c>
      <x:c r="J190" s="769">
        <x:v>51.942599999999999</x:v>
      </x:c>
      <x:c r="K190" s="769">
        <x:v>160</x:v>
      </x:c>
      <x:c r="L190" s="778">
        <x:v>3982.9589999999998</x:v>
      </x:c>
      <x:c r="M190" s="781">
        <x:f t="shared" si="11"/>
        <x:v>637273.43999999994</x:v>
      </x:c>
      <x:c r="N190" s="782">
        <x:f t="shared" si="12"/>
        <x:v>3974.128326</x:v>
      </x:c>
      <x:c r="O190" s="783">
        <x:f t="shared" si="13"/>
        <x:v>8.8306739999998172</x:v>
      </x:c>
    </x:row>
    <x:row r="191" spans="2:15">
      <x:c r="B191" s="121">
        <x:f t="shared" si="10"/>
        <x:v>1</x:v>
      </x:c>
      <x:c r="C191" s="776">
        <x:v>46052</x:v>
      </x:c>
      <x:c r="D191" s="792" t="s">
        <x:v>1877</x:v>
      </x:c>
      <x:c r="E191" s="769" t="s">
        <x:v>1879</x:v>
      </x:c>
      <x:c r="F191" s="769" t="s">
        <x:v>1634</x:v>
      </x:c>
      <x:c r="G191" s="777" t="s">
        <x:v>96</x:v>
      </x:c>
      <x:c r="H191" s="784" t="s">
        <x:v>2228</x:v>
      </x:c>
      <x:c r="I191" s="780" cm="1">
        <x:f t="array" ref="I191">SUMPRODUCT(('Purchase price Master(EUR)'!$K$2:$V$2='purchase data'!$B191)*('Purchase price Master(EUR)'!$D$6:$D$162='purchase data'!$F191),'Purchase price Master(EUR)'!$K$6:$V$162)</x:f>
        <x:v>114.89</x:v>
      </x:c>
      <x:c r="J191" s="769">
        <x:v>51.942599999999999</x:v>
      </x:c>
      <x:c r="K191" s="769">
        <x:v>100</x:v>
      </x:c>
      <x:c r="L191" s="778">
        <x:v>5967.6853000000001</x:v>
      </x:c>
      <x:c r="M191" s="781">
        <x:f t="shared" si="11"/>
        <x:v>596768.53</x:v>
      </x:c>
      <x:c r="N191" s="782">
        <x:f t="shared" si="12"/>
        <x:v>5967.6853140000003</x:v>
      </x:c>
      <x:c r="O191" s="783">
        <x:f t="shared" si="13"/>
        <x:v>-1.4000000192027073E-5</x:v>
      </x:c>
    </x:row>
    <x:row r="192" spans="2:15">
      <x:c r="B192" s="773">
        <x:v>1</x:v>
      </x:c>
      <x:c r="C192" s="773"/>
      <x:c r="D192" s="773"/>
      <x:c r="E192" s="794"/>
      <x:c r="F192" s="794"/>
      <x:c r="G192" s="795" t="s">
        <x:v>208</x:v>
      </x:c>
      <x:c r="H192" s="796" t="s">
        <x:v>2230</x:v>
      </x:c>
      <x:c r="I192" s="797" cm="1">
        <x:f t="array" ref="I192">SUMPRODUCT(('Purchase price Master(EUR)'!$K$2:$V$2='purchase data'!$B192)*('Purchase price Master(EUR)'!$D$6:$D$162='purchase data'!$F192),'Purchase price Master(EUR)'!$K$6:$V$162)</x:f>
        <x:v>0</x:v>
      </x:c>
      <x:c r="J192" s="798"/>
      <x:c r="K192" s="799">
        <x:v>1</x:v>
      </x:c>
      <x:c r="L192" s="800">
        <x:v>14123.12</x:v>
      </x:c>
      <x:c r="M192" s="801">
        <x:f t="shared" si="11"/>
        <x:v>14123.12</x:v>
      </x:c>
      <x:c r="N192" s="798"/>
      <x:c r="O192" s="783">
        <x:f t="shared" si="13"/>
        <x:v>14123.12</x:v>
      </x:c>
    </x:row>
    <x:row r="193" spans="2:15">
      <x:c r="B193" s="806">
        <x:f t="shared" si="10"/>
        <x:v>2</x:v>
      </x:c>
      <x:c r="C193" s="776">
        <x:v>46055</x:v>
      </x:c>
      <x:c r="D193" s="792" t="s">
        <x:v>2022</x:v>
      </x:c>
      <x:c r="E193" s="769" t="s">
        <x:v>1879</x:v>
      </x:c>
      <x:c r="F193" s="769" t="s">
        <x:v>1428</x:v>
      </x:c>
      <x:c r="G193" s="777" t="s">
        <x:v>1916</x:v>
      </x:c>
      <x:c r="H193" s="769" t="s">
        <x:v>2021</x:v>
      </x:c>
      <x:c r="I193" s="807" cm="1">
        <x:f t="array" ref="I193">SUMPRODUCT(('Purchase price Master(EUR)'!$K$2:$V$2='purchase data'!$B193)*('Purchase price Master(EUR)'!$D$6:$D$162='purchase data'!$F193),'Purchase price Master(EUR)'!$K$6:$V$162)</x:f>
        <x:v>13.58</x:v>
      </x:c>
      <x:c r="J193" s="808">
        <x:v>51.792200000000001</x:v>
      </x:c>
      <x:c r="K193" s="769">
        <x:v>324</x:v>
      </x:c>
      <x:c r="L193" s="778">
        <x:v>703.39</x:v>
      </x:c>
      <x:c r="M193" s="809">
        <x:f t="shared" si="11"/>
        <x:v>227898.36</x:v>
      </x:c>
      <x:c r="N193" s="782">
        <x:f t="shared" ref="N193" si="14">I193*J193</x:f>
        <x:v>703.338076</x:v>
      </x:c>
      <x:c r="O193" s="783">
        <x:f t="shared" ref="O193" si="15">+L193-N193</x:f>
        <x:v>5.1923999999985426E-2</x:v>
      </x:c>
    </x:row>
    <x:row r="194" spans="2:15">
      <x:c r="B194" s="806">
        <x:f t="shared" si="10"/>
        <x:v>2</x:v>
      </x:c>
      <x:c r="C194" s="776">
        <x:v>46055</x:v>
      </x:c>
      <x:c r="D194" s="792" t="s">
        <x:v>2022</x:v>
      </x:c>
      <x:c r="E194" s="769" t="s">
        <x:v>1879</x:v>
      </x:c>
      <x:c r="F194" s="769" t="s">
        <x:v>1430</x:v>
      </x:c>
      <x:c r="G194" s="777" t="s">
        <x:v>1918</x:v>
      </x:c>
      <x:c r="H194" s="769" t="s">
        <x:v>2021</x:v>
      </x:c>
      <x:c r="I194" s="807" cm="1">
        <x:f t="array" ref="I194">SUMPRODUCT(('Purchase price Master(EUR)'!$K$2:$V$2='purchase data'!$B194)*('Purchase price Master(EUR)'!$D$6:$D$162='purchase data'!$F194),'Purchase price Master(EUR)'!$K$6:$V$162)</x:f>
        <x:v>15.4</x:v>
      </x:c>
      <x:c r="J194" s="808">
        <x:v>51.792200000000001</x:v>
      </x:c>
      <x:c r="K194" s="769">
        <x:v>216</x:v>
      </x:c>
      <x:c r="L194" s="778">
        <x:v>797.39301</x:v>
      </x:c>
      <x:c r="M194" s="809">
        <x:f t="shared" si="11"/>
        <x:v>172236.89016000001</x:v>
      </x:c>
      <x:c r="N194" s="782">
        <x:f t="shared" ref="N194:N257" si="16">I194*J194</x:f>
        <x:v>797.59987999999998</x:v>
      </x:c>
      <x:c r="O194" s="783">
        <x:f t="shared" ref="O194:O257" si="17">+L194-N194</x:f>
        <x:v>-0.20686999999998079</x:v>
      </x:c>
    </x:row>
    <x:row r="195" spans="2:15">
      <x:c r="B195" s="806">
        <x:f t="shared" ref="B195:B258" si="18">MONTH(C195)</x:f>
        <x:v>2</x:v>
      </x:c>
      <x:c r="C195" s="776">
        <x:v>46055</x:v>
      </x:c>
      <x:c r="D195" s="792" t="s">
        <x:v>2022</x:v>
      </x:c>
      <x:c r="E195" s="769" t="s">
        <x:v>1879</x:v>
      </x:c>
      <x:c r="F195" s="769" t="s">
        <x:v>1429</x:v>
      </x:c>
      <x:c r="G195" s="777" t="s">
        <x:v>1893</x:v>
      </x:c>
      <x:c r="H195" s="769" t="s">
        <x:v>2021</x:v>
      </x:c>
      <x:c r="I195" s="807" cm="1">
        <x:f t="array" ref="I195">SUMPRODUCT(('Purchase price Master(EUR)'!$K$2:$V$2='purchase data'!$B195)*('Purchase price Master(EUR)'!$D$6:$D$162='purchase data'!$F195),'Purchase price Master(EUR)'!$K$6:$V$162)</x:f>
        <x:v>14.062775110655201</x:v>
      </x:c>
      <x:c r="J195" s="808">
        <x:v>51.792200000000001</x:v>
      </x:c>
      <x:c r="K195" s="769">
        <x:v>216</x:v>
      </x:c>
      <x:c r="L195" s="778">
        <x:v>728.35397999999998</x:v>
      </x:c>
      <x:c r="M195" s="809">
        <x:f t="shared" si="11"/>
        <x:v>157324.45968</x:v>
      </x:c>
      <x:c r="N195" s="782">
        <x:f t="shared" si="16"/>
        <x:v>728.34206108607634</x:v>
      </x:c>
      <x:c r="O195" s="783">
        <x:f t="shared" si="17"/>
        <x:v>1.1918913923636865E-2</x:v>
      </x:c>
    </x:row>
    <x:row r="196" spans="2:15">
      <x:c r="B196" s="806">
        <x:f t="shared" si="18"/>
        <x:v>2</x:v>
      </x:c>
      <x:c r="C196" s="776">
        <x:v>46055</x:v>
      </x:c>
      <x:c r="D196" s="792" t="s">
        <x:v>2022</x:v>
      </x:c>
      <x:c r="E196" s="769" t="s">
        <x:v>1879</x:v>
      </x:c>
      <x:c r="F196" s="769" t="s">
        <x:v>1641</x:v>
      </x:c>
      <x:c r="G196" s="777" t="s">
        <x:v>1917</x:v>
      </x:c>
      <x:c r="H196" s="769" t="s">
        <x:v>2021</x:v>
      </x:c>
      <x:c r="I196" s="807" cm="1">
        <x:f t="array" ref="I196">SUMPRODUCT(('Purchase price Master(EUR)'!$K$2:$V$2='purchase data'!$B196)*('Purchase price Master(EUR)'!$D$6:$D$162='purchase data'!$F196),'Purchase price Master(EUR)'!$K$6:$V$162)</x:f>
        <x:v>14.04</x:v>
      </x:c>
      <x:c r="J196" s="808">
        <x:v>51.792200000000001</x:v>
      </x:c>
      <x:c r="K196" s="769">
        <x:v>240</x:v>
      </x:c>
      <x:c r="L196" s="778">
        <x:v>727.26599999999996</x:v>
      </x:c>
      <x:c r="M196" s="809">
        <x:f t="shared" si="11"/>
        <x:v>174543.84</x:v>
      </x:c>
      <x:c r="N196" s="782">
        <x:f t="shared" si="16"/>
        <x:v>727.16248799999994</x:v>
      </x:c>
      <x:c r="O196" s="783">
        <x:f t="shared" si="17"/>
        <x:v>0.10351200000002336</x:v>
      </x:c>
    </x:row>
    <x:row r="197" spans="2:15">
      <x:c r="B197" s="806">
        <x:f t="shared" si="18"/>
        <x:v>2</x:v>
      </x:c>
      <x:c r="C197" s="776">
        <x:v>46055</x:v>
      </x:c>
      <x:c r="D197" s="792" t="s">
        <x:v>2022</x:v>
      </x:c>
      <x:c r="E197" s="769" t="s">
        <x:v>1879</x:v>
      </x:c>
      <x:c r="F197" s="769" t="s">
        <x:v>1640</x:v>
      </x:c>
      <x:c r="G197" s="777" t="s">
        <x:v>1908</x:v>
      </x:c>
      <x:c r="H197" s="769" t="s">
        <x:v>2021</x:v>
      </x:c>
      <x:c r="I197" s="807" cm="1">
        <x:f t="array" ref="I197">SUMPRODUCT(('Purchase price Master(EUR)'!$K$2:$V$2='purchase data'!$B197)*('Purchase price Master(EUR)'!$D$6:$D$162='purchase data'!$F197),'Purchase price Master(EUR)'!$K$6:$V$162)</x:f>
        <x:v>12.54</x:v>
      </x:c>
      <x:c r="J197" s="808">
        <x:v>51.792200000000001</x:v>
      </x:c>
      <x:c r="K197" s="769">
        <x:v>324</x:v>
      </x:c>
      <x:c r="L197" s="778">
        <x:v>649.21500000000003</x:v>
      </x:c>
      <x:c r="M197" s="809">
        <x:f t="shared" si="11"/>
        <x:v>210345.66</x:v>
      </x:c>
      <x:c r="N197" s="782">
        <x:f t="shared" si="16"/>
        <x:v>649.47418800000003</x:v>
      </x:c>
      <x:c r="O197" s="783">
        <x:f t="shared" si="17"/>
        <x:v>-0.25918799999999464</x:v>
      </x:c>
    </x:row>
    <x:row r="198" spans="2:15">
      <x:c r="B198" s="806">
        <x:f t="shared" si="18"/>
        <x:v>2</x:v>
      </x:c>
      <x:c r="C198" s="776">
        <x:v>46055</x:v>
      </x:c>
      <x:c r="D198" s="792" t="s">
        <x:v>2023</x:v>
      </x:c>
      <x:c r="E198" s="769" t="s">
        <x:v>1879</x:v>
      </x:c>
      <x:c r="F198" s="769" t="s">
        <x:v>1651</x:v>
      </x:c>
      <x:c r="G198" s="777" t="s">
        <x:v>1886</x:v>
      </x:c>
      <x:c r="H198" s="769" t="s">
        <x:v>175</x:v>
      </x:c>
      <x:c r="I198" s="807" cm="1">
        <x:f t="array" ref="I198">SUMPRODUCT(('Purchase price Master(EUR)'!$K$2:$V$2='purchase data'!$B198)*('Purchase price Master(EUR)'!$D$6:$D$162='purchase data'!$F198),'Purchase price Master(EUR)'!$K$6:$V$162)</x:f>
        <x:v>76.510000000000005</x:v>
      </x:c>
      <x:c r="J198" s="808">
        <x:v>51.792200000000001</x:v>
      </x:c>
      <x:c r="K198" s="769">
        <x:v>528</x:v>
      </x:c>
      <x:c r="L198" s="778">
        <x:v>3971.4259999999999</x:v>
      </x:c>
      <x:c r="M198" s="809">
        <x:f t="shared" si="11"/>
        <x:v>2096912.9280000001</x:v>
      </x:c>
      <x:c r="N198" s="782">
        <x:f t="shared" si="16"/>
        <x:v>3962.6212220000002</x:v>
      </x:c>
      <x:c r="O198" s="783">
        <x:f t="shared" si="17"/>
        <x:v>8.8047779999997147</x:v>
      </x:c>
    </x:row>
    <x:row r="199" spans="2:15">
      <x:c r="B199" s="806">
        <x:f t="shared" si="18"/>
        <x:v>2</x:v>
      </x:c>
      <x:c r="C199" s="776">
        <x:v>46055</x:v>
      </x:c>
      <x:c r="D199" s="792" t="s">
        <x:v>2023</x:v>
      </x:c>
      <x:c r="E199" s="769" t="s">
        <x:v>1879</x:v>
      </x:c>
      <x:c r="F199" s="769" t="s">
        <x:v>50</x:v>
      </x:c>
      <x:c r="G199" s="777" t="s">
        <x:v>1889</x:v>
      </x:c>
      <x:c r="H199" s="769" t="s">
        <x:v>175</x:v>
      </x:c>
      <x:c r="I199" s="807" cm="1">
        <x:f t="array" ref="I199">SUMPRODUCT(('Purchase price Master(EUR)'!$K$2:$V$2='purchase data'!$B199)*('Purchase price Master(EUR)'!$D$6:$D$162='purchase data'!$F199),'Purchase price Master(EUR)'!$K$6:$V$162)</x:f>
        <x:v>15.75</x:v>
      </x:c>
      <x:c r="J199" s="808">
        <x:v>51.792200000000001</x:v>
      </x:c>
      <x:c r="K199" s="769">
        <x:v>720</x:v>
      </x:c>
      <x:c r="L199" s="778">
        <x:v>816.29700000000003</x:v>
      </x:c>
      <x:c r="M199" s="809">
        <x:f t="shared" si="11"/>
        <x:v>587733.84</x:v>
      </x:c>
      <x:c r="N199" s="782">
        <x:f t="shared" si="16"/>
        <x:v>815.72715000000005</x:v>
      </x:c>
      <x:c r="O199" s="783">
        <x:f t="shared" si="17"/>
        <x:v>0.56984999999997399</x:v>
      </x:c>
    </x:row>
    <x:row r="200" spans="2:15">
      <x:c r="B200" s="806">
        <x:f t="shared" si="18"/>
        <x:v>2</x:v>
      </x:c>
      <x:c r="C200" s="776">
        <x:v>46055</x:v>
      </x:c>
      <x:c r="D200" s="792" t="s">
        <x:v>2023</x:v>
      </x:c>
      <x:c r="E200" s="769" t="s">
        <x:v>1879</x:v>
      </x:c>
      <x:c r="F200" s="769" t="s">
        <x:v>1629</x:v>
      </x:c>
      <x:c r="G200" s="777" t="s">
        <x:v>1914</x:v>
      </x:c>
      <x:c r="H200" s="784" t="s">
        <x:v>2229</x:v>
      </x:c>
      <x:c r="I200" s="807" cm="1">
        <x:f t="array" ref="I200">SUMPRODUCT(('Purchase price Master(EUR)'!$K$2:$V$2='purchase data'!$B200)*('Purchase price Master(EUR)'!$D$6:$D$162='purchase data'!$F200),'Purchase price Master(EUR)'!$K$6:$V$162)</x:f>
        <x:v>128.53</x:v>
      </x:c>
      <x:c r="J200" s="808">
        <x:v>51.792200000000001</x:v>
      </x:c>
      <x:c r="K200" s="769">
        <x:v>20</x:v>
      </x:c>
      <x:c r="L200" s="778">
        <x:v>6656.6959999999999</x:v>
      </x:c>
      <x:c r="M200" s="809">
        <x:f t="shared" si="11"/>
        <x:v>133133.91999999998</x:v>
      </x:c>
      <x:c r="N200" s="782">
        <x:f t="shared" si="16"/>
        <x:v>6656.8514660000001</x:v>
      </x:c>
      <x:c r="O200" s="783">
        <x:f t="shared" si="17"/>
        <x:v>-0.15546600000016042</x:v>
      </x:c>
    </x:row>
    <x:row r="201" spans="2:15">
      <x:c r="B201" s="806">
        <x:f t="shared" si="18"/>
        <x:v>2</x:v>
      </x:c>
      <x:c r="C201" s="776">
        <x:v>46055</x:v>
      </x:c>
      <x:c r="D201" s="792" t="s">
        <x:v>2023</x:v>
      </x:c>
      <x:c r="E201" s="769" t="s">
        <x:v>1879</x:v>
      </x:c>
      <x:c r="F201" s="769" t="s">
        <x:v>1634</x:v>
      </x:c>
      <x:c r="G201" s="777" t="s">
        <x:v>96</x:v>
      </x:c>
      <x:c r="H201" s="784" t="s">
        <x:v>2228</x:v>
      </x:c>
      <x:c r="I201" s="807" cm="1">
        <x:f t="array" ref="I201">SUMPRODUCT(('Purchase price Master(EUR)'!$K$2:$V$2='purchase data'!$B201)*('Purchase price Master(EUR)'!$D$6:$D$162='purchase data'!$F201),'Purchase price Master(EUR)'!$K$6:$V$162)</x:f>
        <x:v>114.89</x:v>
      </x:c>
      <x:c r="J201" s="808">
        <x:v>51.792200000000001</x:v>
      </x:c>
      <x:c r="K201" s="769">
        <x:v>500</x:v>
      </x:c>
      <x:c r="L201" s="778">
        <x:v>5555.8010000000004</x:v>
      </x:c>
      <x:c r="M201" s="809">
        <x:f t="shared" si="11"/>
        <x:v>2777900.5</x:v>
      </x:c>
      <x:c r="N201" s="782">
        <x:f t="shared" si="16"/>
        <x:v>5950.4058580000001</x:v>
      </x:c>
      <x:c r="O201" s="783">
        <x:f t="shared" si="17"/>
        <x:v>-394.60485799999969</x:v>
      </x:c>
    </x:row>
    <x:row r="202" spans="2:15">
      <x:c r="B202" s="806">
        <x:f t="shared" si="18"/>
        <x:v>2</x:v>
      </x:c>
      <x:c r="C202" s="776">
        <x:v>46055</x:v>
      </x:c>
      <x:c r="D202" s="792" t="s">
        <x:v>2024</x:v>
      </x:c>
      <x:c r="E202" s="769" t="s">
        <x:v>1879</x:v>
      </x:c>
      <x:c r="F202" s="769" t="s">
        <x:v>1651</x:v>
      </x:c>
      <x:c r="G202" s="777" t="s">
        <x:v>1886</x:v>
      </x:c>
      <x:c r="H202" s="769" t="s">
        <x:v>175</x:v>
      </x:c>
      <x:c r="I202" s="807" cm="1">
        <x:f t="array" ref="I202">SUMPRODUCT(('Purchase price Master(EUR)'!$K$2:$V$2='purchase data'!$B202)*('Purchase price Master(EUR)'!$D$6:$D$162='purchase data'!$F202),'Purchase price Master(EUR)'!$K$6:$V$162)</x:f>
        <x:v>76.510000000000005</x:v>
      </x:c>
      <x:c r="J202" s="808">
        <x:v>51.792200000000001</x:v>
      </x:c>
      <x:c r="K202" s="769">
        <x:v>80</x:v>
      </x:c>
      <x:c r="L202" s="778">
        <x:v>3971.4259999999999</x:v>
      </x:c>
      <x:c r="M202" s="809">
        <x:f t="shared" ref="M202:M265" si="19">+L202*K202</x:f>
        <x:v>317714.08</x:v>
      </x:c>
      <x:c r="N202" s="782">
        <x:f t="shared" si="16"/>
        <x:v>3962.6212220000002</x:v>
      </x:c>
      <x:c r="O202" s="783">
        <x:f t="shared" si="17"/>
        <x:v>8.8047779999997147</x:v>
      </x:c>
    </x:row>
    <x:row r="203" spans="2:15">
      <x:c r="B203" s="806">
        <x:f t="shared" si="18"/>
        <x:v>2</x:v>
      </x:c>
      <x:c r="C203" s="776">
        <x:v>46055</x:v>
      </x:c>
      <x:c r="D203" s="792" t="s">
        <x:v>2025</x:v>
      </x:c>
      <x:c r="E203" s="769" t="s">
        <x:v>1879</x:v>
      </x:c>
      <x:c r="F203" s="769" t="s">
        <x:v>1634</x:v>
      </x:c>
      <x:c r="G203" s="777" t="s">
        <x:v>96</x:v>
      </x:c>
      <x:c r="H203" s="784" t="s">
        <x:v>2228</x:v>
      </x:c>
      <x:c r="I203" s="807" cm="1">
        <x:f t="array" ref="I203">SUMPRODUCT(('Purchase price Master(EUR)'!$K$2:$V$2='purchase data'!$B203)*('Purchase price Master(EUR)'!$D$6:$D$162='purchase data'!$F203),'Purchase price Master(EUR)'!$K$6:$V$162)</x:f>
        <x:v>114.89</x:v>
      </x:c>
      <x:c r="J203" s="808">
        <x:v>51.792200000000001</x:v>
      </x:c>
      <x:c r="K203" s="769">
        <x:v>180</x:v>
      </x:c>
      <x:c r="L203" s="778">
        <x:v>5555.8010000000004</x:v>
      </x:c>
      <x:c r="M203" s="809">
        <x:f t="shared" si="19"/>
        <x:v>1000044.18</x:v>
      </x:c>
      <x:c r="N203" s="782">
        <x:f t="shared" si="16"/>
        <x:v>5950.4058580000001</x:v>
      </x:c>
      <x:c r="O203" s="783">
        <x:f t="shared" si="17"/>
        <x:v>-394.60485799999969</x:v>
      </x:c>
    </x:row>
    <x:row r="204" spans="2:15">
      <x:c r="B204" s="806">
        <x:f t="shared" si="18"/>
        <x:v>2</x:v>
      </x:c>
      <x:c r="C204" s="776">
        <x:v>46055</x:v>
      </x:c>
      <x:c r="D204" s="792" t="s">
        <x:v>2025</x:v>
      </x:c>
      <x:c r="E204" s="769" t="s">
        <x:v>1879</x:v>
      </x:c>
      <x:c r="F204" s="769" t="s">
        <x:v>1631</x:v>
      </x:c>
      <x:c r="G204" s="777" t="s">
        <x:v>1907</x:v>
      </x:c>
      <x:c r="H204" s="769" t="s">
        <x:v>2021</x:v>
      </x:c>
      <x:c r="I204" s="807" cm="1">
        <x:f t="array" ref="I204">SUMPRODUCT(('Purchase price Master(EUR)'!$K$2:$V$2='purchase data'!$B204)*('Purchase price Master(EUR)'!$D$6:$D$162='purchase data'!$F204),'Purchase price Master(EUR)'!$K$6:$V$162)</x:f>
        <x:v>21.613377597592464</x:v>
      </x:c>
      <x:c r="J204" s="808">
        <x:v>51.792200000000001</x:v>
      </x:c>
      <x:c r="K204" s="769">
        <x:v>240</x:v>
      </x:c>
      <x:c r="L204" s="778">
        <x:v>1126.5319999999999</x:v>
      </x:c>
      <x:c r="M204" s="809">
        <x:f t="shared" si="19"/>
        <x:v>270367.68</x:v>
      </x:c>
      <x:c r="N204" s="782">
        <x:f t="shared" si="16"/>
        <x:v>1119.4043752100285</x:v>
      </x:c>
      <x:c r="O204" s="783">
        <x:f t="shared" si="17"/>
        <x:v>7.127624789971378</x:v>
      </x:c>
    </x:row>
    <x:row r="205" spans="2:15">
      <x:c r="B205" s="806">
        <x:f t="shared" si="18"/>
        <x:v>2</x:v>
      </x:c>
      <x:c r="C205" s="776">
        <x:v>46055</x:v>
      </x:c>
      <x:c r="D205" s="792" t="s">
        <x:v>2026</x:v>
      </x:c>
      <x:c r="E205" s="769" t="s">
        <x:v>1879</x:v>
      </x:c>
      <x:c r="F205" s="769" t="s">
        <x:v>1651</x:v>
      </x:c>
      <x:c r="G205" s="777" t="s">
        <x:v>1886</x:v>
      </x:c>
      <x:c r="H205" s="769" t="s">
        <x:v>175</x:v>
      </x:c>
      <x:c r="I205" s="807" cm="1">
        <x:f t="array" ref="I205">SUMPRODUCT(('Purchase price Master(EUR)'!$K$2:$V$2='purchase data'!$B205)*('Purchase price Master(EUR)'!$D$6:$D$162='purchase data'!$F205),'Purchase price Master(EUR)'!$K$6:$V$162)</x:f>
        <x:v>76.510000000000005</x:v>
      </x:c>
      <x:c r="J205" s="808">
        <x:v>51.792200000000001</x:v>
      </x:c>
      <x:c r="K205" s="769">
        <x:v>160</x:v>
      </x:c>
      <x:c r="L205" s="778">
        <x:v>3971.4259999999999</x:v>
      </x:c>
      <x:c r="M205" s="809">
        <x:f t="shared" si="19"/>
        <x:v>635428.16</x:v>
      </x:c>
      <x:c r="N205" s="782">
        <x:f t="shared" si="16"/>
        <x:v>3962.6212220000002</x:v>
      </x:c>
      <x:c r="O205" s="783">
        <x:f t="shared" si="17"/>
        <x:v>8.8047779999997147</x:v>
      </x:c>
    </x:row>
    <x:row r="206" spans="2:15">
      <x:c r="B206" s="806">
        <x:f t="shared" si="18"/>
        <x:v>2</x:v>
      </x:c>
      <x:c r="C206" s="776">
        <x:v>46056</x:v>
      </x:c>
      <x:c r="D206" s="792" t="s">
        <x:v>2027</x:v>
      </x:c>
      <x:c r="E206" s="769" t="s">
        <x:v>1879</x:v>
      </x:c>
      <x:c r="F206" s="769" t="s">
        <x:v>1433</x:v>
      </x:c>
      <x:c r="G206" s="777" t="s">
        <x:v>1910</x:v>
      </x:c>
      <x:c r="H206" s="769" t="s">
        <x:v>95</x:v>
      </x:c>
      <x:c r="I206" s="807" cm="1">
        <x:f t="array" ref="I206">SUMPRODUCT(('Purchase price Master(EUR)'!$K$2:$V$2='purchase data'!$B206)*('Purchase price Master(EUR)'!$D$6:$D$162='purchase data'!$F206),'Purchase price Master(EUR)'!$K$6:$V$162)</x:f>
        <x:v>7.1102155771867341</x:v>
      </x:c>
      <x:c r="J206" s="808">
        <x:v>51.579000000000001</x:v>
      </x:c>
      <x:c r="K206" s="769">
        <x:v>288</x:v>
      </x:c>
      <x:c r="L206" s="778">
        <x:v>369.82101</x:v>
      </x:c>
      <x:c r="M206" s="809">
        <x:f t="shared" si="19"/>
        <x:v>106508.45088</x:v>
      </x:c>
      <x:c r="N206" s="782">
        <x:f t="shared" si="16"/>
        <x:v>366.73780925571458</x:v>
      </x:c>
      <x:c r="O206" s="783">
        <x:f t="shared" si="17"/>
        <x:v>3.0832007442854206</x:v>
      </x:c>
    </x:row>
    <x:row r="207" spans="2:15">
      <x:c r="B207" s="806">
        <x:f t="shared" si="18"/>
        <x:v>2</x:v>
      </x:c>
      <x:c r="C207" s="776">
        <x:v>46056</x:v>
      </x:c>
      <x:c r="D207" s="792" t="s">
        <x:v>2027</x:v>
      </x:c>
      <x:c r="E207" s="769" t="s">
        <x:v>1879</x:v>
      </x:c>
      <x:c r="F207" s="769" t="s">
        <x:v>41</x:v>
      </x:c>
      <x:c r="G207" s="777" t="s">
        <x:v>1892</x:v>
      </x:c>
      <x:c r="H207" s="769" t="s">
        <x:v>95</x:v>
      </x:c>
      <x:c r="I207" s="807" cm="1">
        <x:f t="array" ref="I207">SUMPRODUCT(('Purchase price Master(EUR)'!$K$2:$V$2='purchase data'!$B207)*('Purchase price Master(EUR)'!$D$6:$D$162='purchase data'!$F207),'Purchase price Master(EUR)'!$K$6:$V$162)</x:f>
        <x:v>13.337406721976457</x:v>
      </x:c>
      <x:c r="J207" s="808">
        <x:v>51.579000000000001</x:v>
      </x:c>
      <x:c r="K207" s="769">
        <x:v>400</x:v>
      </x:c>
      <x:c r="L207" s="778">
        <x:v>698.38</x:v>
      </x:c>
      <x:c r="M207" s="809">
        <x:f t="shared" si="19"/>
        <x:v>279352</x:v>
      </x:c>
      <x:c r="N207" s="782">
        <x:f t="shared" si="16"/>
        <x:v>687.93010131282369</x:v>
      </x:c>
      <x:c r="O207" s="783">
        <x:f t="shared" si="17"/>
        <x:v>10.449898687176301</x:v>
      </x:c>
    </x:row>
    <x:row r="208" spans="2:15">
      <x:c r="B208" s="806">
        <x:f t="shared" si="18"/>
        <x:v>2</x:v>
      </x:c>
      <x:c r="C208" s="776">
        <x:v>46056</x:v>
      </x:c>
      <x:c r="D208" s="792" t="s">
        <x:v>2027</x:v>
      </x:c>
      <x:c r="E208" s="769" t="s">
        <x:v>1879</x:v>
      </x:c>
      <x:c r="F208" s="769" t="s">
        <x:v>1641</x:v>
      </x:c>
      <x:c r="G208" s="777" t="s">
        <x:v>1917</x:v>
      </x:c>
      <x:c r="H208" s="769" t="s">
        <x:v>2021</x:v>
      </x:c>
      <x:c r="I208" s="807" cm="1">
        <x:f t="array" ref="I208">SUMPRODUCT(('Purchase price Master(EUR)'!$K$2:$V$2='purchase data'!$B208)*('Purchase price Master(EUR)'!$D$6:$D$162='purchase data'!$F208),'Purchase price Master(EUR)'!$K$6:$V$162)</x:f>
        <x:v>14.04</x:v>
      </x:c>
      <x:c r="J208" s="808">
        <x:v>51.579000000000001</x:v>
      </x:c>
      <x:c r="K208" s="769">
        <x:v>80</x:v>
      </x:c>
      <x:c r="L208" s="778">
        <x:v>724.27200000000005</x:v>
      </x:c>
      <x:c r="M208" s="809">
        <x:f t="shared" si="19"/>
        <x:v>57941.760000000002</x:v>
      </x:c>
      <x:c r="N208" s="782">
        <x:f t="shared" si="16"/>
        <x:v>724.16915999999992</x:v>
      </x:c>
      <x:c r="O208" s="783">
        <x:f t="shared" si="17"/>
        <x:v>0.10284000000012838</x:v>
      </x:c>
    </x:row>
    <x:row r="209" spans="2:15">
      <x:c r="B209" s="806">
        <x:f t="shared" si="18"/>
        <x:v>2</x:v>
      </x:c>
      <x:c r="C209" s="776">
        <x:v>46056</x:v>
      </x:c>
      <x:c r="D209" s="792" t="s">
        <x:v>2027</x:v>
      </x:c>
      <x:c r="E209" s="769" t="s">
        <x:v>1879</x:v>
      </x:c>
      <x:c r="F209" s="769" t="s">
        <x:v>1565</x:v>
      </x:c>
      <x:c r="G209" s="777" t="s">
        <x:v>1896</x:v>
      </x:c>
      <x:c r="H209" s="769" t="s">
        <x:v>2021</x:v>
      </x:c>
      <x:c r="I209" s="807" cm="1">
        <x:f t="array" ref="I209">SUMPRODUCT(('Purchase price Master(EUR)'!$K$2:$V$2='purchase data'!$B209)*('Purchase price Master(EUR)'!$D$6:$D$162='purchase data'!$F209),'Purchase price Master(EUR)'!$K$6:$V$162)</x:f>
        <x:v>13.56</x:v>
      </x:c>
      <x:c r="J209" s="808">
        <x:v>51.579000000000001</x:v>
      </x:c>
      <x:c r="K209" s="769">
        <x:v>144</x:v>
      </x:c>
      <x:c r="L209" s="778">
        <x:v>699.41097000000002</x:v>
      </x:c>
      <x:c r="M209" s="809">
        <x:f t="shared" si="19"/>
        <x:v>100715.17968</x:v>
      </x:c>
      <x:c r="N209" s="782">
        <x:f t="shared" si="16"/>
        <x:v>699.41124000000002</x:v>
      </x:c>
      <x:c r="O209" s="783">
        <x:f t="shared" si="17"/>
        <x:v>-2.7000000000043656E-4</x:v>
      </x:c>
    </x:row>
    <x:row r="210" spans="2:15">
      <x:c r="B210" s="806">
        <x:f t="shared" si="18"/>
        <x:v>2</x:v>
      </x:c>
      <x:c r="C210" s="776">
        <x:v>46056</x:v>
      </x:c>
      <x:c r="D210" s="792" t="s">
        <x:v>2027</x:v>
      </x:c>
      <x:c r="E210" s="769" t="s">
        <x:v>1879</x:v>
      </x:c>
      <x:c r="F210" s="769" t="s">
        <x:v>1428</x:v>
      </x:c>
      <x:c r="G210" s="777" t="s">
        <x:v>1916</x:v>
      </x:c>
      <x:c r="H210" s="769" t="s">
        <x:v>2021</x:v>
      </x:c>
      <x:c r="I210" s="807" cm="1">
        <x:f t="array" ref="I210">SUMPRODUCT(('Purchase price Master(EUR)'!$K$2:$V$2='purchase data'!$B210)*('Purchase price Master(EUR)'!$D$6:$D$162='purchase data'!$F210),'Purchase price Master(EUR)'!$K$6:$V$162)</x:f>
        <x:v>13.58</x:v>
      </x:c>
      <x:c r="J210" s="808">
        <x:v>51.579000000000001</x:v>
      </x:c>
      <x:c r="K210" s="769">
        <x:v>108</x:v>
      </x:c>
      <x:c r="L210" s="778">
        <x:v>700.49397999999997</x:v>
      </x:c>
      <x:c r="M210" s="809">
        <x:f t="shared" si="19"/>
        <x:v>75653.349839999995</x:v>
      </x:c>
      <x:c r="N210" s="782">
        <x:f t="shared" si="16"/>
        <x:v>700.44281999999998</x:v>
      </x:c>
      <x:c r="O210" s="783">
        <x:f t="shared" si="17"/>
        <x:v>5.1159999999981665E-2</x:v>
      </x:c>
    </x:row>
    <x:row r="211" spans="2:15">
      <x:c r="B211" s="806">
        <x:f t="shared" si="18"/>
        <x:v>2</x:v>
      </x:c>
      <x:c r="C211" s="776">
        <x:v>46056</x:v>
      </x:c>
      <x:c r="D211" s="792" t="s">
        <x:v>2027</x:v>
      </x:c>
      <x:c r="E211" s="769" t="s">
        <x:v>1879</x:v>
      </x:c>
      <x:c r="F211" s="769" t="s">
        <x:v>1564</x:v>
      </x:c>
      <x:c r="G211" s="777" t="s">
        <x:v>1915</x:v>
      </x:c>
      <x:c r="H211" s="769" t="s">
        <x:v>2021</x:v>
      </x:c>
      <x:c r="I211" s="807" cm="1">
        <x:f t="array" ref="I211">SUMPRODUCT(('Purchase price Master(EUR)'!$K$2:$V$2='purchase data'!$B211)*('Purchase price Master(EUR)'!$D$6:$D$162='purchase data'!$F211),'Purchase price Master(EUR)'!$K$6:$V$162)</x:f>
        <x:v>12.78</x:v>
      </x:c>
      <x:c r="J211" s="808">
        <x:v>51.579000000000001</x:v>
      </x:c>
      <x:c r="K211" s="769">
        <x:v>108</x:v>
      </x:c>
      <x:c r="L211" s="778">
        <x:v>659.18</x:v>
      </x:c>
      <x:c r="M211" s="809">
        <x:f t="shared" si="19"/>
        <x:v>71191.439999999988</x:v>
      </x:c>
      <x:c r="N211" s="782">
        <x:f t="shared" si="16"/>
        <x:v>659.17962</x:v>
      </x:c>
      <x:c r="O211" s="783">
        <x:f t="shared" si="17"/>
        <x:v>3.7999999995008693E-4</x:v>
      </x:c>
    </x:row>
    <x:row r="212" spans="2:15">
      <x:c r="B212" s="806">
        <x:f t="shared" si="18"/>
        <x:v>2</x:v>
      </x:c>
      <x:c r="C212" s="776">
        <x:v>46056</x:v>
      </x:c>
      <x:c r="D212" s="792" t="s">
        <x:v>2027</x:v>
      </x:c>
      <x:c r="E212" s="769" t="s">
        <x:v>1879</x:v>
      </x:c>
      <x:c r="F212" s="769" t="s">
        <x:v>1640</x:v>
      </x:c>
      <x:c r="G212" s="777" t="s">
        <x:v>1908</x:v>
      </x:c>
      <x:c r="H212" s="769" t="s">
        <x:v>2021</x:v>
      </x:c>
      <x:c r="I212" s="807" cm="1">
        <x:f t="array" ref="I212">SUMPRODUCT(('Purchase price Master(EUR)'!$K$2:$V$2='purchase data'!$B212)*('Purchase price Master(EUR)'!$D$6:$D$162='purchase data'!$F212),'Purchase price Master(EUR)'!$K$6:$V$162)</x:f>
        <x:v>12.54</x:v>
      </x:c>
      <x:c r="J212" s="808">
        <x:v>51.579000000000001</x:v>
      </x:c>
      <x:c r="K212" s="769">
        <x:v>216</x:v>
      </x:c>
      <x:c r="L212" s="778">
        <x:v>646.54300999999998</x:v>
      </x:c>
      <x:c r="M212" s="809">
        <x:f t="shared" si="19"/>
        <x:v>139653.29016</x:v>
      </x:c>
      <x:c r="N212" s="782">
        <x:f t="shared" si="16"/>
        <x:v>646.80065999999999</x:v>
      </x:c>
      <x:c r="O212" s="783">
        <x:f t="shared" si="17"/>
        <x:v>-0.25765000000001237</x:v>
      </x:c>
    </x:row>
    <x:row r="213" spans="2:15">
      <x:c r="B213" s="806">
        <x:f t="shared" si="18"/>
        <x:v>2</x:v>
      </x:c>
      <x:c r="C213" s="776">
        <x:v>46056</x:v>
      </x:c>
      <x:c r="D213" s="792" t="s">
        <x:v>2028</x:v>
      </x:c>
      <x:c r="E213" s="769" t="s">
        <x:v>1879</x:v>
      </x:c>
      <x:c r="F213" s="769" t="s">
        <x:v>1651</x:v>
      </x:c>
      <x:c r="G213" s="777" t="s">
        <x:v>1886</x:v>
      </x:c>
      <x:c r="H213" s="769" t="s">
        <x:v>175</x:v>
      </x:c>
      <x:c r="I213" s="807" cm="1">
        <x:f t="array" ref="I213">SUMPRODUCT(('Purchase price Master(EUR)'!$K$2:$V$2='purchase data'!$B213)*('Purchase price Master(EUR)'!$D$6:$D$162='purchase data'!$F213),'Purchase price Master(EUR)'!$K$6:$V$162)</x:f>
        <x:v>76.510000000000005</x:v>
      </x:c>
      <x:c r="J213" s="808">
        <x:v>51.579000000000001</x:v>
      </x:c>
      <x:c r="K213" s="769">
        <x:v>160</x:v>
      </x:c>
      <x:c r="L213" s="778">
        <x:v>3955.078</x:v>
      </x:c>
      <x:c r="M213" s="809">
        <x:f t="shared" si="19"/>
        <x:v>632812.48</x:v>
      </x:c>
      <x:c r="N213" s="782">
        <x:f t="shared" si="16"/>
        <x:v>3946.3092900000001</x:v>
      </x:c>
      <x:c r="O213" s="783">
        <x:f t="shared" si="17"/>
        <x:v>8.7687099999998281</x:v>
      </x:c>
    </x:row>
    <x:row r="214" spans="2:15">
      <x:c r="B214" s="806">
        <x:f t="shared" si="18"/>
        <x:v>2</x:v>
      </x:c>
      <x:c r="C214" s="776">
        <x:v>46056</x:v>
      </x:c>
      <x:c r="D214" s="792" t="s">
        <x:v>2029</x:v>
      </x:c>
      <x:c r="E214" s="769" t="s">
        <x:v>1880</x:v>
      </x:c>
      <x:c r="F214" s="769" t="s">
        <x:v>57</x:v>
      </x:c>
      <x:c r="G214" s="777" t="s">
        <x:v>1899</x:v>
      </x:c>
      <x:c r="H214" s="769" t="s">
        <x:v>58</x:v>
      </x:c>
      <x:c r="I214" s="807" cm="1">
        <x:f t="array" ref="I214">SUMPRODUCT(('Purchase price Master(EUR)'!$K$2:$V$2='purchase data'!$B214)*('Purchase price Master(EUR)'!$D$6:$D$162='purchase data'!$F214),'Purchase price Master(EUR)'!$K$6:$V$162)</x:f>
        <x:v>7.9970663313727393</x:v>
      </x:c>
      <x:c r="J214" s="808">
        <x:v>51.579000000000001</x:v>
      </x:c>
      <x:c r="K214" s="769">
        <x:v>720</x:v>
      </x:c>
      <x:c r="L214" s="778">
        <x:v>417.78989999999999</x:v>
      </x:c>
      <x:c r="M214" s="809">
        <x:f t="shared" si="19"/>
        <x:v>300808.728</x:v>
      </x:c>
      <x:c r="N214" s="782">
        <x:f t="shared" si="16"/>
        <x:v>412.48068430587455</x:v>
      </x:c>
      <x:c r="O214" s="783">
        <x:f t="shared" si="17"/>
        <x:v>5.3092156941254416</x:v>
      </x:c>
    </x:row>
    <x:row r="215" spans="2:15">
      <x:c r="B215" s="806">
        <x:f t="shared" si="18"/>
        <x:v>2</x:v>
      </x:c>
      <x:c r="C215" s="776">
        <x:v>46056</x:v>
      </x:c>
      <x:c r="D215" s="792" t="s">
        <x:v>2029</x:v>
      </x:c>
      <x:c r="E215" s="769" t="s">
        <x:v>1880</x:v>
      </x:c>
      <x:c r="F215" s="769" t="s">
        <x:v>60</x:v>
      </x:c>
      <x:c r="G215" s="777" t="s">
        <x:v>1900</x:v>
      </x:c>
      <x:c r="H215" s="769" t="s">
        <x:v>58</x:v>
      </x:c>
      <x:c r="I215" s="807" cm="1">
        <x:f t="array" ref="I215">SUMPRODUCT(('Purchase price Master(EUR)'!$K$2:$V$2='purchase data'!$B215)*('Purchase price Master(EUR)'!$D$6:$D$162='purchase data'!$F215),'Purchase price Master(EUR)'!$K$6:$V$162)</x:f>
        <x:v>8.030502275384988</x:v>
      </x:c>
      <x:c r="J215" s="808">
        <x:v>51.579000000000001</x:v>
      </x:c>
      <x:c r="K215" s="769">
        <x:v>720</x:v>
      </x:c>
      <x:c r="L215" s="778">
        <x:v>420.88463999999999</x:v>
      </x:c>
      <x:c r="M215" s="809">
        <x:f t="shared" si="19"/>
        <x:v>303036.94079999998</x:v>
      </x:c>
      <x:c r="N215" s="782">
        <x:f t="shared" si="16"/>
        <x:v>414.20527686208231</x:v>
      </x:c>
      <x:c r="O215" s="783">
        <x:f t="shared" si="17"/>
        <x:v>6.6793631379176759</x:v>
      </x:c>
    </x:row>
    <x:row r="216" spans="2:15">
      <x:c r="B216" s="806">
        <x:f t="shared" si="18"/>
        <x:v>2</x:v>
      </x:c>
      <x:c r="C216" s="776">
        <x:v>46056</x:v>
      </x:c>
      <x:c r="D216" s="792" t="s">
        <x:v>2029</x:v>
      </x:c>
      <x:c r="E216" s="769" t="s">
        <x:v>1880</x:v>
      </x:c>
      <x:c r="F216" s="769" t="s">
        <x:v>62</x:v>
      </x:c>
      <x:c r="G216" s="777" t="s">
        <x:v>1906</x:v>
      </x:c>
      <x:c r="H216" s="769" t="s">
        <x:v>58</x:v>
      </x:c>
      <x:c r="I216" s="807" cm="1">
        <x:f t="array" ref="I216">SUMPRODUCT(('Purchase price Master(EUR)'!$K$2:$V$2='purchase data'!$B216)*('Purchase price Master(EUR)'!$D$6:$D$162='purchase data'!$F216),'Purchase price Master(EUR)'!$K$6:$V$162)</x:f>
        <x:v>5.3679571810707376</x:v>
      </x:c>
      <x:c r="J216" s="808">
        <x:v>51.579000000000001</x:v>
      </x:c>
      <x:c r="K216" s="769">
        <x:v>720</x:v>
      </x:c>
      <x:c r="L216" s="778">
        <x:v>278.01080999999999</x:v>
      </x:c>
      <x:c r="M216" s="809">
        <x:f t="shared" si="19"/>
        <x:v>200167.78320000001</x:v>
      </x:c>
      <x:c r="N216" s="782">
        <x:f t="shared" si="16"/>
        <x:v>276.8738634424476</x:v>
      </x:c>
      <x:c r="O216" s="783">
        <x:f t="shared" si="17"/>
        <x:v>1.1369465575523918</x:v>
      </x:c>
    </x:row>
    <x:row r="217" spans="2:15">
      <x:c r="B217" s="806">
        <x:f t="shared" si="18"/>
        <x:v>2</x:v>
      </x:c>
      <x:c r="C217" s="776">
        <x:v>46056</x:v>
      </x:c>
      <x:c r="D217" s="792" t="s">
        <x:v>2029</x:v>
      </x:c>
      <x:c r="E217" s="769" t="s">
        <x:v>1880</x:v>
      </x:c>
      <x:c r="F217" s="769" t="s">
        <x:v>64</x:v>
      </x:c>
      <x:c r="G217" s="777" t="s">
        <x:v>1901</x:v>
      </x:c>
      <x:c r="H217" s="769" t="s">
        <x:v>58</x:v>
      </x:c>
      <x:c r="I217" s="807" cm="1">
        <x:f t="array" ref="I217">SUMPRODUCT(('Purchase price Master(EUR)'!$K$2:$V$2='purchase data'!$B217)*('Purchase price Master(EUR)'!$D$6:$D$162='purchase data'!$F217),'Purchase price Master(EUR)'!$K$6:$V$162)</x:f>
        <x:v>8.931943090514995</x:v>
      </x:c>
      <x:c r="J217" s="808">
        <x:v>51.579000000000001</x:v>
      </x:c>
      <x:c r="K217" s="769">
        <x:v>720</x:v>
      </x:c>
      <x:c r="L217" s="778">
        <x:v>466.78995000000003</x:v>
      </x:c>
      <x:c r="M217" s="809">
        <x:f t="shared" si="19"/>
        <x:v>336088.76400000002</x:v>
      </x:c>
      <x:c r="N217" s="782">
        <x:f t="shared" si="16"/>
        <x:v>460.70069266567293</x:v>
      </x:c>
      <x:c r="O217" s="783">
        <x:f t="shared" si="17"/>
        <x:v>6.089257334327101</x:v>
      </x:c>
    </x:row>
    <x:row r="218" spans="2:15">
      <x:c r="B218" s="806">
        <x:f t="shared" si="18"/>
        <x:v>2</x:v>
      </x:c>
      <x:c r="C218" s="776">
        <x:v>46056</x:v>
      </x:c>
      <x:c r="D218" s="792" t="s">
        <x:v>2029</x:v>
      </x:c>
      <x:c r="E218" s="769" t="s">
        <x:v>1880</x:v>
      </x:c>
      <x:c r="F218" s="769" t="s">
        <x:v>66</x:v>
      </x:c>
      <x:c r="G218" s="777" t="s">
        <x:v>1902</x:v>
      </x:c>
      <x:c r="H218" s="769" t="s">
        <x:v>58</x:v>
      </x:c>
      <x:c r="I218" s="807" cm="1">
        <x:f t="array" ref="I218">SUMPRODUCT(('Purchase price Master(EUR)'!$K$2:$V$2='purchase data'!$B218)*('Purchase price Master(EUR)'!$D$6:$D$162='purchase data'!$F218),'Purchase price Master(EUR)'!$K$6:$V$162)</x:f>
        <x:v>8.7568782844245998</x:v>
      </x:c>
      <x:c r="J218" s="808">
        <x:v>51.579000000000001</x:v>
      </x:c>
      <x:c r="K218" s="769">
        <x:v>1080</x:v>
      </x:c>
      <x:c r="L218" s="778">
        <x:v>459.05310000000003</x:v>
      </x:c>
      <x:c r="M218" s="809">
        <x:f t="shared" si="19"/>
        <x:v>495777.34800000006</x:v>
      </x:c>
      <x:c r="N218" s="782">
        <x:f t="shared" si="16"/>
        <x:v>451.67102503233644</x:v>
      </x:c>
      <x:c r="O218" s="783">
        <x:f t="shared" si="17"/>
        <x:v>7.3820749676635842</x:v>
      </x:c>
    </x:row>
    <x:row r="219" spans="2:15">
      <x:c r="B219" s="806">
        <x:f t="shared" si="18"/>
        <x:v>2</x:v>
      </x:c>
      <x:c r="C219" s="776">
        <x:v>46056</x:v>
      </x:c>
      <x:c r="D219" s="792" t="s">
        <x:v>2029</x:v>
      </x:c>
      <x:c r="E219" s="769" t="s">
        <x:v>1880</x:v>
      </x:c>
      <x:c r="F219" s="769" t="s">
        <x:v>68</x:v>
      </x:c>
      <x:c r="G219" s="777" t="s">
        <x:v>1903</x:v>
      </x:c>
      <x:c r="H219" s="769" t="s">
        <x:v>58</x:v>
      </x:c>
      <x:c r="I219" s="807" cm="1">
        <x:f t="array" ref="I219">SUMPRODUCT(('Purchase price Master(EUR)'!$K$2:$V$2='purchase data'!$B219)*('Purchase price Master(EUR)'!$D$6:$D$162='purchase data'!$F219),'Purchase price Master(EUR)'!$K$6:$V$162)</x:f>
        <x:v>6.029337950897899</x:v>
      </x:c>
      <x:c r="J219" s="808">
        <x:v>51.579000000000001</x:v>
      </x:c>
      <x:c r="K219" s="769">
        <x:v>180</x:v>
      </x:c>
      <x:c r="L219" s="778">
        <x:v>313.08453000000003</x:v>
      </x:c>
      <x:c r="M219" s="809">
        <x:f t="shared" si="19"/>
        <x:v>56355.215400000008</x:v>
      </x:c>
      <x:c r="N219" s="782">
        <x:f t="shared" si="16"/>
        <x:v>310.98722216936272</x:v>
      </x:c>
      <x:c r="O219" s="783">
        <x:f t="shared" si="17"/>
        <x:v>2.0973078306373054</x:v>
      </x:c>
    </x:row>
    <x:row r="220" spans="2:15">
      <x:c r="B220" s="806">
        <x:f t="shared" si="18"/>
        <x:v>2</x:v>
      </x:c>
      <x:c r="C220" s="776">
        <x:v>46056</x:v>
      </x:c>
      <x:c r="D220" s="792" t="s">
        <x:v>2030</x:v>
      </x:c>
      <x:c r="E220" s="769" t="s">
        <x:v>1880</x:v>
      </x:c>
      <x:c r="F220" s="769" t="s">
        <x:v>60</x:v>
      </x:c>
      <x:c r="G220" s="777" t="s">
        <x:v>1900</x:v>
      </x:c>
      <x:c r="H220" s="769" t="s">
        <x:v>58</x:v>
      </x:c>
      <x:c r="I220" s="807" cm="1">
        <x:f t="array" ref="I220">SUMPRODUCT(('Purchase price Master(EUR)'!$K$2:$V$2='purchase data'!$B220)*('Purchase price Master(EUR)'!$D$6:$D$162='purchase data'!$F220),'Purchase price Master(EUR)'!$K$6:$V$162)</x:f>
        <x:v>8.030502275384988</x:v>
      </x:c>
      <x:c r="J220" s="808">
        <x:v>51.579000000000001</x:v>
      </x:c>
      <x:c r="K220" s="769">
        <x:v>720</x:v>
      </x:c>
      <x:c r="L220" s="778">
        <x:v>420.88463999999999</x:v>
      </x:c>
      <x:c r="M220" s="809">
        <x:f t="shared" si="19"/>
        <x:v>303036.94079999998</x:v>
      </x:c>
      <x:c r="N220" s="782">
        <x:f t="shared" si="16"/>
        <x:v>414.20527686208231</x:v>
      </x:c>
      <x:c r="O220" s="783">
        <x:f t="shared" si="17"/>
        <x:v>6.6793631379176759</x:v>
      </x:c>
    </x:row>
    <x:row r="221" spans="2:15">
      <x:c r="B221" s="806">
        <x:f t="shared" si="18"/>
        <x:v>2</x:v>
      </x:c>
      <x:c r="C221" s="776">
        <x:v>46056</x:v>
      </x:c>
      <x:c r="D221" s="792" t="s">
        <x:v>2030</x:v>
      </x:c>
      <x:c r="E221" s="769" t="s">
        <x:v>1880</x:v>
      </x:c>
      <x:c r="F221" s="769" t="s">
        <x:v>66</x:v>
      </x:c>
      <x:c r="G221" s="777" t="s">
        <x:v>1902</x:v>
      </x:c>
      <x:c r="H221" s="769" t="s">
        <x:v>58</x:v>
      </x:c>
      <x:c r="I221" s="807" cm="1">
        <x:f t="array" ref="I221">SUMPRODUCT(('Purchase price Master(EUR)'!$K$2:$V$2='purchase data'!$B221)*('Purchase price Master(EUR)'!$D$6:$D$162='purchase data'!$F221),'Purchase price Master(EUR)'!$K$6:$V$162)</x:f>
        <x:v>8.7568782844245998</x:v>
      </x:c>
      <x:c r="J221" s="808">
        <x:v>51.579000000000001</x:v>
      </x:c>
      <x:c r="K221" s="769">
        <x:v>360</x:v>
      </x:c>
      <x:c r="L221" s="778">
        <x:v>459.05310000000003</x:v>
      </x:c>
      <x:c r="M221" s="809">
        <x:f t="shared" si="19"/>
        <x:v>165259.11600000001</x:v>
      </x:c>
      <x:c r="N221" s="782">
        <x:f t="shared" si="16"/>
        <x:v>451.67102503233644</x:v>
      </x:c>
      <x:c r="O221" s="783">
        <x:f t="shared" si="17"/>
        <x:v>7.3820749676635842</x:v>
      </x:c>
    </x:row>
    <x:row r="222" spans="2:15">
      <x:c r="B222" s="806">
        <x:f t="shared" si="18"/>
        <x:v>2</x:v>
      </x:c>
      <x:c r="C222" s="776">
        <x:v>46056</x:v>
      </x:c>
      <x:c r="D222" s="792" t="s">
        <x:v>2030</x:v>
      </x:c>
      <x:c r="E222" s="769" t="s">
        <x:v>1880</x:v>
      </x:c>
      <x:c r="F222" s="769" t="s">
        <x:v>68</x:v>
      </x:c>
      <x:c r="G222" s="777" t="s">
        <x:v>1903</x:v>
      </x:c>
      <x:c r="H222" s="769" t="s">
        <x:v>58</x:v>
      </x:c>
      <x:c r="I222" s="807" cm="1">
        <x:f t="array" ref="I222">SUMPRODUCT(('Purchase price Master(EUR)'!$K$2:$V$2='purchase data'!$B222)*('Purchase price Master(EUR)'!$D$6:$D$162='purchase data'!$F222),'Purchase price Master(EUR)'!$K$6:$V$162)</x:f>
        <x:v>6.029337950897899</x:v>
      </x:c>
      <x:c r="J222" s="808">
        <x:v>51.579000000000001</x:v>
      </x:c>
      <x:c r="K222" s="769">
        <x:v>540</x:v>
      </x:c>
      <x:c r="L222" s="778">
        <x:v>313.08453000000003</x:v>
      </x:c>
      <x:c r="M222" s="809">
        <x:f t="shared" si="19"/>
        <x:v>169065.64620000002</x:v>
      </x:c>
      <x:c r="N222" s="782">
        <x:f t="shared" si="16"/>
        <x:v>310.98722216936272</x:v>
      </x:c>
      <x:c r="O222" s="783">
        <x:f t="shared" si="17"/>
        <x:v>2.0973078306373054</x:v>
      </x:c>
    </x:row>
    <x:row r="223" spans="2:15">
      <x:c r="B223" s="806">
        <x:f t="shared" si="18"/>
        <x:v>2</x:v>
      </x:c>
      <x:c r="C223" s="776">
        <x:v>46056</x:v>
      </x:c>
      <x:c r="D223" s="792" t="s">
        <x:v>2030</x:v>
      </x:c>
      <x:c r="E223" s="769" t="s">
        <x:v>1880</x:v>
      </x:c>
      <x:c r="F223" s="769" t="s">
        <x:v>92</x:v>
      </x:c>
      <x:c r="G223" s="777" t="s">
        <x:v>1904</x:v>
      </x:c>
      <x:c r="H223" s="769" t="s">
        <x:v>58</x:v>
      </x:c>
      <x:c r="I223" s="807" cm="1">
        <x:f t="array" ref="I223">SUMPRODUCT(('Purchase price Master(EUR)'!$K$2:$V$2='purchase data'!$B223)*('Purchase price Master(EUR)'!$D$6:$D$162='purchase data'!$F223),'Purchase price Master(EUR)'!$K$6:$V$162)</x:f>
        <x:v>9.0384272543811015</x:v>
      </x:c>
      <x:c r="J223" s="808">
        <x:v>51.579000000000001</x:v>
      </x:c>
      <x:c r="K223" s="769">
        <x:v>720</x:v>
      </x:c>
      <x:c r="L223" s="778">
        <x:v>471.94785000000002</x:v>
      </x:c>
      <x:c r="M223" s="809">
        <x:f t="shared" si="19"/>
        <x:v>339802.45199999999</x:v>
      </x:c>
      <x:c r="N223" s="782">
        <x:f t="shared" si="16"/>
        <x:v>466.19303935372284</x:v>
      </x:c>
      <x:c r="O223" s="783">
        <x:f t="shared" si="17"/>
        <x:v>5.7548106462771784</x:v>
      </x:c>
    </x:row>
    <x:row r="224" spans="2:15">
      <x:c r="B224" s="806">
        <x:f t="shared" si="18"/>
        <x:v>2</x:v>
      </x:c>
      <x:c r="C224" s="776">
        <x:v>46056</x:v>
      </x:c>
      <x:c r="D224" s="792" t="s">
        <x:v>2030</x:v>
      </x:c>
      <x:c r="E224" s="769" t="s">
        <x:v>1880</x:v>
      </x:c>
      <x:c r="F224" s="769" t="s">
        <x:v>93</x:v>
      </x:c>
      <x:c r="G224" s="777" t="s">
        <x:v>1905</x:v>
      </x:c>
      <x:c r="H224" s="769" t="s">
        <x:v>58</x:v>
      </x:c>
      <x:c r="I224" s="807" cm="1">
        <x:f t="array" ref="I224">SUMPRODUCT(('Purchase price Master(EUR)'!$K$2:$V$2='purchase data'!$B224)*('Purchase price Master(EUR)'!$D$6:$D$162='purchase data'!$F224),'Purchase price Master(EUR)'!$K$6:$V$162)</x:f>
        <x:v>7.6992482804071756</x:v>
      </x:c>
      <x:c r="J224" s="808">
        <x:v>51.579000000000001</x:v>
      </x:c>
      <x:c r="K224" s="769">
        <x:v>720</x:v>
      </x:c>
      <x:c r="L224" s="778">
        <x:v>400.25304</x:v>
      </x:c>
      <x:c r="M224" s="809">
        <x:f t="shared" si="19"/>
        <x:v>288182.1888</x:v>
      </x:c>
      <x:c r="N224" s="782">
        <x:f t="shared" si="16"/>
        <x:v>397.11952705512169</x:v>
      </x:c>
      <x:c r="O224" s="783">
        <x:f t="shared" si="17"/>
        <x:v>3.133512944878305</x:v>
      </x:c>
    </x:row>
    <x:row r="225" spans="2:15">
      <x:c r="B225" s="806">
        <x:f t="shared" si="18"/>
        <x:v>2</x:v>
      </x:c>
      <x:c r="C225" s="776">
        <x:v>46056</x:v>
      </x:c>
      <x:c r="D225" s="792" t="s">
        <x:v>2031</x:v>
      </x:c>
      <x:c r="E225" s="769" t="s">
        <x:v>1879</x:v>
      </x:c>
      <x:c r="F225" s="769" t="s">
        <x:v>50</x:v>
      </x:c>
      <x:c r="G225" s="777" t="s">
        <x:v>1889</x:v>
      </x:c>
      <x:c r="H225" s="769" t="s">
        <x:v>175</x:v>
      </x:c>
      <x:c r="I225" s="807" cm="1">
        <x:f t="array" ref="I225">SUMPRODUCT(('Purchase price Master(EUR)'!$K$2:$V$2='purchase data'!$B225)*('Purchase price Master(EUR)'!$D$6:$D$162='purchase data'!$F225),'Purchase price Master(EUR)'!$K$6:$V$162)</x:f>
        <x:v>15.75</x:v>
      </x:c>
      <x:c r="J225" s="808">
        <x:v>51.579000000000001</x:v>
      </x:c>
      <x:c r="K225" s="769">
        <x:v>720</x:v>
      </x:c>
      <x:c r="L225" s="778">
        <x:v>812.93700000000001</x:v>
      </x:c>
      <x:c r="M225" s="809">
        <x:f t="shared" si="19"/>
        <x:v>585314.64</x:v>
      </x:c>
      <x:c r="N225" s="782">
        <x:f t="shared" si="16"/>
        <x:v>812.36924999999997</x:v>
      </x:c>
      <x:c r="O225" s="783">
        <x:f t="shared" si="17"/>
        <x:v>0.56775000000004638</x:v>
      </x:c>
    </x:row>
    <x:row r="226" spans="2:15">
      <x:c r="B226" s="806">
        <x:f t="shared" si="18"/>
        <x:v>2</x:v>
      </x:c>
      <x:c r="C226" s="776">
        <x:v>46056</x:v>
      </x:c>
      <x:c r="D226" s="792" t="s">
        <x:v>2031</x:v>
      </x:c>
      <x:c r="E226" s="769" t="s">
        <x:v>1879</x:v>
      </x:c>
      <x:c r="F226" s="769" t="s">
        <x:v>1634</x:v>
      </x:c>
      <x:c r="G226" s="777" t="s">
        <x:v>96</x:v>
      </x:c>
      <x:c r="H226" s="784" t="s">
        <x:v>2228</x:v>
      </x:c>
      <x:c r="I226" s="807" cm="1">
        <x:f t="array" ref="I226">SUMPRODUCT(('Purchase price Master(EUR)'!$K$2:$V$2='purchase data'!$B226)*('Purchase price Master(EUR)'!$D$6:$D$162='purchase data'!$F226),'Purchase price Master(EUR)'!$K$6:$V$162)</x:f>
        <x:v>114.89</x:v>
      </x:c>
      <x:c r="J226" s="808">
        <x:v>51.579000000000001</x:v>
      </x:c>
      <x:c r="K226" s="769">
        <x:v>160</x:v>
      </x:c>
      <x:c r="L226" s="778">
        <x:v>5925.9113100000004</x:v>
      </x:c>
      <x:c r="M226" s="809">
        <x:f t="shared" si="19"/>
        <x:v>948145.80960000004</x:v>
      </x:c>
      <x:c r="N226" s="782">
        <x:f t="shared" si="16"/>
        <x:v>5925.9113100000004</x:v>
      </x:c>
      <x:c r="O226" s="783">
        <x:f t="shared" si="17"/>
        <x:v>0</x:v>
      </x:c>
    </x:row>
    <x:row r="227" spans="2:15">
      <x:c r="B227" s="806">
        <x:f t="shared" si="18"/>
        <x:v>2</x:v>
      </x:c>
      <x:c r="C227" s="776">
        <x:v>46057</x:v>
      </x:c>
      <x:c r="D227" s="792" t="s">
        <x:v>2032</x:v>
      </x:c>
      <x:c r="E227" s="769" t="s">
        <x:v>1879</x:v>
      </x:c>
      <x:c r="F227" s="769" t="s">
        <x:v>41</x:v>
      </x:c>
      <x:c r="G227" s="777" t="s">
        <x:v>1892</x:v>
      </x:c>
      <x:c r="H227" s="769" t="s">
        <x:v>95</x:v>
      </x:c>
      <x:c r="I227" s="807" cm="1">
        <x:f t="array" ref="I227">SUMPRODUCT(('Purchase price Master(EUR)'!$K$2:$V$2='purchase data'!$B227)*('Purchase price Master(EUR)'!$D$6:$D$162='purchase data'!$F227),'Purchase price Master(EUR)'!$K$6:$V$162)</x:f>
        <x:v>13.337406721976457</x:v>
      </x:c>
      <x:c r="J227" s="808">
        <x:v>51.327599999999997</x:v>
      </x:c>
      <x:c r="K227" s="769">
        <x:v>160</x:v>
      </x:c>
      <x:c r="L227" s="778">
        <x:v>694.976</x:v>
      </x:c>
      <x:c r="M227" s="809">
        <x:f t="shared" si="19"/>
        <x:v>111196.16</x:v>
      </x:c>
      <x:c r="N227" s="782">
        <x:f t="shared" si="16"/>
        <x:v>684.57707726291869</x:v>
      </x:c>
      <x:c r="O227" s="783">
        <x:f t="shared" si="17"/>
        <x:v>10.398922737081307</x:v>
      </x:c>
    </x:row>
    <x:row r="228" spans="2:15">
      <x:c r="B228" s="806">
        <x:f t="shared" si="18"/>
        <x:v>2</x:v>
      </x:c>
      <x:c r="C228" s="776">
        <x:v>46057</x:v>
      </x:c>
      <x:c r="D228" s="792" t="s">
        <x:v>2032</x:v>
      </x:c>
      <x:c r="E228" s="769" t="s">
        <x:v>1879</x:v>
      </x:c>
      <x:c r="F228" s="769" t="s">
        <x:v>1565</x:v>
      </x:c>
      <x:c r="G228" s="777" t="s">
        <x:v>1896</x:v>
      </x:c>
      <x:c r="H228" s="769" t="s">
        <x:v>2021</x:v>
      </x:c>
      <x:c r="I228" s="807" cm="1">
        <x:f t="array" ref="I228">SUMPRODUCT(('Purchase price Master(EUR)'!$K$2:$V$2='purchase data'!$B228)*('Purchase price Master(EUR)'!$D$6:$D$162='purchase data'!$F228),'Purchase price Master(EUR)'!$K$6:$V$162)</x:f>
        <x:v>13.56</x:v>
      </x:c>
      <x:c r="J228" s="808">
        <x:v>51.327599999999997</x:v>
      </x:c>
      <x:c r="K228" s="769">
        <x:v>72</x:v>
      </x:c>
      <x:c r="L228" s="778">
        <x:v>696.00193999999999</x:v>
      </x:c>
      <x:c r="M228" s="809">
        <x:f t="shared" si="19"/>
        <x:v>50112.13968</x:v>
      </x:c>
      <x:c r="N228" s="782">
        <x:f t="shared" si="16"/>
        <x:v>696.00225599999999</x:v>
      </x:c>
      <x:c r="O228" s="783">
        <x:f t="shared" si="17"/>
        <x:v>-3.1599999999798456E-4</x:v>
      </x:c>
    </x:row>
    <x:row r="229" spans="2:15">
      <x:c r="B229" s="806">
        <x:f t="shared" si="18"/>
        <x:v>2</x:v>
      </x:c>
      <x:c r="C229" s="776">
        <x:v>46057</x:v>
      </x:c>
      <x:c r="D229" s="792" t="s">
        <x:v>2032</x:v>
      </x:c>
      <x:c r="E229" s="769" t="s">
        <x:v>1879</x:v>
      </x:c>
      <x:c r="F229" s="769" t="s">
        <x:v>1564</x:v>
      </x:c>
      <x:c r="G229" s="777" t="s">
        <x:v>1915</x:v>
      </x:c>
      <x:c r="H229" s="769" t="s">
        <x:v>2021</x:v>
      </x:c>
      <x:c r="I229" s="807" cm="1">
        <x:f t="array" ref="I229">SUMPRODUCT(('Purchase price Master(EUR)'!$K$2:$V$2='purchase data'!$B229)*('Purchase price Master(EUR)'!$D$6:$D$162='purchase data'!$F229),'Purchase price Master(EUR)'!$K$6:$V$162)</x:f>
        <x:v>12.78</x:v>
      </x:c>
      <x:c r="J229" s="808">
        <x:v>51.327599999999997</x:v>
      </x:c>
      <x:c r="K229" s="769">
        <x:v>72</x:v>
      </x:c>
      <x:c r="L229" s="778">
        <x:v>655.96694000000002</x:v>
      </x:c>
      <x:c r="M229" s="809">
        <x:f t="shared" si="19"/>
        <x:v>47229.619680000003</x:v>
      </x:c>
      <x:c r="N229" s="782">
        <x:f t="shared" si="16"/>
        <x:v>655.96672799999988</x:v>
      </x:c>
      <x:c r="O229" s="783">
        <x:f t="shared" si="17"/>
        <x:v>2.1200000014687248E-4</x:v>
      </x:c>
    </x:row>
    <x:row r="230" spans="2:15">
      <x:c r="B230" s="806">
        <x:f t="shared" si="18"/>
        <x:v>2</x:v>
      </x:c>
      <x:c r="C230" s="776">
        <x:v>46057</x:v>
      </x:c>
      <x:c r="D230" s="792" t="s">
        <x:v>2032</x:v>
      </x:c>
      <x:c r="E230" s="769" t="s">
        <x:v>1879</x:v>
      </x:c>
      <x:c r="F230" s="769" t="s">
        <x:v>1428</x:v>
      </x:c>
      <x:c r="G230" s="777" t="s">
        <x:v>1916</x:v>
      </x:c>
      <x:c r="H230" s="769" t="s">
        <x:v>2021</x:v>
      </x:c>
      <x:c r="I230" s="807" cm="1">
        <x:f t="array" ref="I230">SUMPRODUCT(('Purchase price Master(EUR)'!$K$2:$V$2='purchase data'!$B230)*('Purchase price Master(EUR)'!$D$6:$D$162='purchase data'!$F230),'Purchase price Master(EUR)'!$K$6:$V$162)</x:f>
        <x:v>13.58</x:v>
      </x:c>
      <x:c r="J230" s="808">
        <x:v>51.327599999999997</x:v>
      </x:c>
      <x:c r="K230" s="769">
        <x:v>216</x:v>
      </x:c>
      <x:c r="L230" s="778">
        <x:v>697.08</x:v>
      </x:c>
      <x:c r="M230" s="809">
        <x:f t="shared" si="19"/>
        <x:v>150569.28</x:v>
      </x:c>
      <x:c r="N230" s="782">
        <x:f t="shared" si="16"/>
        <x:v>697.02880799999991</x:v>
      </x:c>
      <x:c r="O230" s="783">
        <x:f t="shared" si="17"/>
        <x:v>5.1192000000128246E-2</x:v>
      </x:c>
    </x:row>
    <x:row r="231" spans="2:15">
      <x:c r="B231" s="806">
        <x:f t="shared" si="18"/>
        <x:v>2</x:v>
      </x:c>
      <x:c r="C231" s="776">
        <x:v>46057</x:v>
      </x:c>
      <x:c r="D231" s="792" t="s">
        <x:v>2032</x:v>
      </x:c>
      <x:c r="E231" s="769" t="s">
        <x:v>1879</x:v>
      </x:c>
      <x:c r="F231" s="769" t="s">
        <x:v>1640</x:v>
      </x:c>
      <x:c r="G231" s="777" t="s">
        <x:v>1908</x:v>
      </x:c>
      <x:c r="H231" s="769" t="s">
        <x:v>2021</x:v>
      </x:c>
      <x:c r="I231" s="807" cm="1">
        <x:f t="array" ref="I231">SUMPRODUCT(('Purchase price Master(EUR)'!$K$2:$V$2='purchase data'!$B231)*('Purchase price Master(EUR)'!$D$6:$D$162='purchase data'!$F231),'Purchase price Master(EUR)'!$K$6:$V$162)</x:f>
        <x:v>12.54</x:v>
      </x:c>
      <x:c r="J231" s="808">
        <x:v>51.327599999999997</x:v>
      </x:c>
      <x:c r="K231" s="769">
        <x:v>324</x:v>
      </x:c>
      <x:c r="L231" s="778">
        <x:v>643.39098999999999</x:v>
      </x:c>
      <x:c r="M231" s="809">
        <x:f t="shared" si="19"/>
        <x:v>208458.68075999999</x:v>
      </x:c>
      <x:c r="N231" s="782">
        <x:f t="shared" si="16"/>
        <x:v>643.64810399999988</x:v>
      </x:c>
      <x:c r="O231" s="783">
        <x:f t="shared" si="17"/>
        <x:v>-0.25711399999988771</x:v>
      </x:c>
    </x:row>
    <x:row r="232" spans="2:15">
      <x:c r="B232" s="806">
        <x:f t="shared" si="18"/>
        <x:v>2</x:v>
      </x:c>
      <x:c r="C232" s="776">
        <x:v>46057</x:v>
      </x:c>
      <x:c r="D232" s="792" t="s">
        <x:v>2032</x:v>
      </x:c>
      <x:c r="E232" s="769" t="s">
        <x:v>1879</x:v>
      </x:c>
      <x:c r="F232" s="769" t="s">
        <x:v>1641</x:v>
      </x:c>
      <x:c r="G232" s="777" t="s">
        <x:v>1917</x:v>
      </x:c>
      <x:c r="H232" s="769" t="s">
        <x:v>2021</x:v>
      </x:c>
      <x:c r="I232" s="807" cm="1">
        <x:f t="array" ref="I232">SUMPRODUCT(('Purchase price Master(EUR)'!$K$2:$V$2='purchase data'!$B232)*('Purchase price Master(EUR)'!$D$6:$D$162='purchase data'!$F232),'Purchase price Master(EUR)'!$K$6:$V$162)</x:f>
        <x:v>14.04</x:v>
      </x:c>
      <x:c r="J232" s="808">
        <x:v>51.327599999999997</x:v>
      </x:c>
      <x:c r="K232" s="769">
        <x:v>120</x:v>
      </x:c>
      <x:c r="L232" s="778">
        <x:v>720.74199999999996</x:v>
      </x:c>
      <x:c r="M232" s="809">
        <x:f t="shared" si="19"/>
        <x:v>86489.04</x:v>
      </x:c>
      <x:c r="N232" s="782">
        <x:f t="shared" si="16"/>
        <x:v>720.63950399999987</x:v>
      </x:c>
      <x:c r="O232" s="783">
        <x:f t="shared" si="17"/>
        <x:v>0.10249600000008741</x:v>
      </x:c>
    </x:row>
    <x:row r="233" spans="2:15">
      <x:c r="B233" s="806">
        <x:f t="shared" si="18"/>
        <x:v>2</x:v>
      </x:c>
      <x:c r="C233" s="776">
        <x:v>46057</x:v>
      </x:c>
      <x:c r="D233" s="792" t="s">
        <x:v>2033</x:v>
      </x:c>
      <x:c r="E233" s="769" t="s">
        <x:v>1879</x:v>
      </x:c>
      <x:c r="F233" s="769" t="s">
        <x:v>1564</x:v>
      </x:c>
      <x:c r="G233" s="777" t="s">
        <x:v>1915</x:v>
      </x:c>
      <x:c r="H233" s="769" t="s">
        <x:v>2021</x:v>
      </x:c>
      <x:c r="I233" s="807" cm="1">
        <x:f t="array" ref="I233">SUMPRODUCT(('Purchase price Master(EUR)'!$K$2:$V$2='purchase data'!$B233)*('Purchase price Master(EUR)'!$D$6:$D$162='purchase data'!$F233),'Purchase price Master(EUR)'!$K$6:$V$162)</x:f>
        <x:v>12.78</x:v>
      </x:c>
      <x:c r="J233" s="808">
        <x:v>51.327599999999997</x:v>
      </x:c>
      <x:c r="K233" s="769">
        <x:v>36</x:v>
      </x:c>
      <x:c r="L233" s="778">
        <x:v>655.96694000000002</x:v>
      </x:c>
      <x:c r="M233" s="809">
        <x:f t="shared" si="19"/>
        <x:v>23614.809840000002</x:v>
      </x:c>
      <x:c r="N233" s="782">
        <x:f t="shared" si="16"/>
        <x:v>655.96672799999988</x:v>
      </x:c>
      <x:c r="O233" s="783">
        <x:f t="shared" si="17"/>
        <x:v>2.1200000014687248E-4</x:v>
      </x:c>
    </x:row>
    <x:row r="234" spans="2:15">
      <x:c r="B234" s="806">
        <x:f t="shared" si="18"/>
        <x:v>2</x:v>
      </x:c>
      <x:c r="C234" s="776">
        <x:v>46057</x:v>
      </x:c>
      <x:c r="D234" s="792" t="s">
        <x:v>2034</x:v>
      </x:c>
      <x:c r="E234" s="769" t="s">
        <x:v>1879</x:v>
      </x:c>
      <x:c r="F234" s="769" t="s">
        <x:v>14</x:v>
      </x:c>
      <x:c r="G234" s="777" t="s">
        <x:v>1912</x:v>
      </x:c>
      <x:c r="H234" s="769" t="s">
        <x:v>175</x:v>
      </x:c>
      <x:c r="I234" s="807" cm="1">
        <x:f t="array" ref="I234">SUMPRODUCT(('Purchase price Master(EUR)'!$K$2:$V$2='purchase data'!$B234)*('Purchase price Master(EUR)'!$D$6:$D$162='purchase data'!$F234),'Purchase price Master(EUR)'!$K$6:$V$162)</x:f>
        <x:v>2.688429287660183</x:v>
      </x:c>
      <x:c r="J234" s="808">
        <x:v>51.327599999999997</x:v>
      </x:c>
      <x:c r="K234" s="769">
        <x:v>1920</x:v>
      </x:c>
      <x:c r="L234" s="778">
        <x:v>139.09800000000001</x:v>
      </x:c>
      <x:c r="M234" s="809">
        <x:f t="shared" si="19"/>
        <x:v>267068.16000000003</x:v>
      </x:c>
      <x:c r="N234" s="782">
        <x:f t="shared" si="16"/>
        <x:v>137.99062310530681</x:v>
      </x:c>
      <x:c r="O234" s="783">
        <x:f t="shared" si="17"/>
        <x:v>1.1073768946932034</x:v>
      </x:c>
    </x:row>
    <x:row r="235" spans="2:15">
      <x:c r="B235" s="806">
        <x:f t="shared" si="18"/>
        <x:v>2</x:v>
      </x:c>
      <x:c r="C235" s="776">
        <x:v>46058</x:v>
      </x:c>
      <x:c r="D235" s="792" t="s">
        <x:v>2035</x:v>
      </x:c>
      <x:c r="E235" s="769" t="s">
        <x:v>1879</x:v>
      </x:c>
      <x:c r="F235" s="769" t="s">
        <x:v>1637</x:v>
      </x:c>
      <x:c r="G235" s="777" t="s">
        <x:v>2117</x:v>
      </x:c>
      <x:c r="H235" s="769" t="s">
        <x:v>2021</x:v>
      </x:c>
      <x:c r="I235" s="807" cm="1">
        <x:f t="array" ref="I235">SUMPRODUCT(('Purchase price Master(EUR)'!$K$2:$V$2='purchase data'!$B235)*('Purchase price Master(EUR)'!$D$6:$D$162='purchase data'!$F235),'Purchase price Master(EUR)'!$K$6:$V$162)</x:f>
        <x:v>12.9689</x:v>
      </x:c>
      <x:c r="J235" s="808">
        <x:v>51.426000000000002</x:v>
      </x:c>
      <x:c r="K235" s="769">
        <x:v>21</x:v>
      </x:c>
      <x:c r="L235" s="778">
        <x:v>666.99519999999995</x:v>
      </x:c>
      <x:c r="M235" s="809">
        <x:f t="shared" si="19"/>
        <x:v>14006.8992</x:v>
      </x:c>
      <x:c r="N235" s="782">
        <x:f t="shared" si="16"/>
        <x:v>666.93865140000003</x:v>
      </x:c>
      <x:c r="O235" s="783">
        <x:f t="shared" si="17"/>
        <x:v>5.6548599999928228E-2</x:v>
      </x:c>
    </x:row>
    <x:row r="236" spans="2:15">
      <x:c r="B236" s="806">
        <x:f t="shared" si="18"/>
        <x:v>2</x:v>
      </x:c>
      <x:c r="C236" s="776">
        <x:v>46058</x:v>
      </x:c>
      <x:c r="D236" s="792" t="s">
        <x:v>2035</x:v>
      </x:c>
      <x:c r="E236" s="769" t="s">
        <x:v>1879</x:v>
      </x:c>
      <x:c r="F236" s="769" t="s">
        <x:v>1638</x:v>
      </x:c>
      <x:c r="G236" s="777" t="s">
        <x:v>2118</x:v>
      </x:c>
      <x:c r="H236" s="769" t="s">
        <x:v>2021</x:v>
      </x:c>
      <x:c r="I236" s="807" cm="1">
        <x:f t="array" ref="I236">SUMPRODUCT(('Purchase price Master(EUR)'!$K$2:$V$2='purchase data'!$B236)*('Purchase price Master(EUR)'!$D$6:$D$162='purchase data'!$F236),'Purchase price Master(EUR)'!$K$6:$V$162)</x:f>
        <x:v>13.3253</x:v>
      </x:c>
      <x:c r="J236" s="808">
        <x:v>51.426000000000002</x:v>
      </x:c>
      <x:c r="K236" s="769">
        <x:v>7</x:v>
      </x:c>
      <x:c r="L236" s="778">
        <x:v>685.5086</x:v>
      </x:c>
      <x:c r="M236" s="809">
        <x:f t="shared" si="19"/>
        <x:v>4798.5601999999999</x:v>
      </x:c>
      <x:c r="N236" s="782">
        <x:f t="shared" si="16"/>
        <x:v>685.26687780000009</x:v>
      </x:c>
      <x:c r="O236" s="783">
        <x:f t="shared" si="17"/>
        <x:v>0.24172219999991285</x:v>
      </x:c>
    </x:row>
    <x:row r="237" spans="2:15">
      <x:c r="B237" s="806">
        <x:f t="shared" si="18"/>
        <x:v>2</x:v>
      </x:c>
      <x:c r="C237" s="776">
        <x:v>46058</x:v>
      </x:c>
      <x:c r="D237" s="792" t="s">
        <x:v>2035</x:v>
      </x:c>
      <x:c r="E237" s="769" t="s">
        <x:v>1879</x:v>
      </x:c>
      <x:c r="F237" s="769" t="s">
        <x:v>1639</x:v>
      </x:c>
      <x:c r="G237" s="777" t="s">
        <x:v>2119</x:v>
      </x:c>
      <x:c r="H237" s="769" t="s">
        <x:v>2021</x:v>
      </x:c>
      <x:c r="I237" s="807" cm="1">
        <x:f t="array" ref="I237">SUMPRODUCT(('Purchase price Master(EUR)'!$K$2:$V$2='purchase data'!$B237)*('Purchase price Master(EUR)'!$D$6:$D$162='purchase data'!$F237),'Purchase price Master(EUR)'!$K$6:$V$162)</x:f>
        <x:v>15.4588</x:v>
      </x:c>
      <x:c r="J237" s="808">
        <x:v>51.426000000000002</x:v>
      </x:c>
      <x:c r="K237" s="769">
        <x:v>7</x:v>
      </x:c>
      <x:c r="L237" s="778">
        <x:v>795.04570000000001</x:v>
      </x:c>
      <x:c r="M237" s="809">
        <x:f t="shared" si="19"/>
        <x:v>5565.3199000000004</x:v>
      </x:c>
      <x:c r="N237" s="782">
        <x:f t="shared" si="16"/>
        <x:v>794.98424880000005</x:v>
      </x:c>
      <x:c r="O237" s="783">
        <x:f t="shared" si="17"/>
        <x:v>6.1451199999964956E-2</x:v>
      </x:c>
    </x:row>
    <x:row r="238" spans="2:15">
      <x:c r="B238" s="806">
        <x:f t="shared" si="18"/>
        <x:v>2</x:v>
      </x:c>
      <x:c r="C238" s="776">
        <x:v>46058</x:v>
      </x:c>
      <x:c r="D238" s="792" t="s">
        <x:v>2035</x:v>
      </x:c>
      <x:c r="E238" s="769" t="s">
        <x:v>1879</x:v>
      </x:c>
      <x:c r="F238" s="769" t="s">
        <x:v>2015</x:v>
      </x:c>
      <x:c r="G238" s="777" t="s">
        <x:v>2117</x:v>
      </x:c>
      <x:c r="H238" s="769" t="s">
        <x:v>2021</x:v>
      </x:c>
      <x:c r="I238" s="807" cm="1">
        <x:f t="array" ref="I238">SUMPRODUCT(('Purchase price Master(EUR)'!$K$2:$V$2='purchase data'!$B238)*('Purchase price Master(EUR)'!$D$6:$D$162='purchase data'!$F238),'Purchase price Master(EUR)'!$K$6:$V$162)</x:f>
        <x:v>18.37</x:v>
      </x:c>
      <x:c r="J238" s="808">
        <x:v>51.426000000000002</x:v>
      </x:c>
      <x:c r="K238" s="769">
        <x:v>7</x:v>
      </x:c>
      <x:c r="L238" s="778">
        <x:v>697.33709999999996</x:v>
      </x:c>
      <x:c r="M238" s="809">
        <x:f t="shared" si="19"/>
        <x:v>4881.3597</x:v>
      </x:c>
      <x:c r="N238" s="782">
        <x:f t="shared" si="16"/>
        <x:v>944.69562000000008</x:v>
      </x:c>
      <x:c r="O238" s="783">
        <x:f t="shared" si="17"/>
        <x:v>-247.35852000000011</x:v>
      </x:c>
    </x:row>
    <x:row r="239" spans="2:15">
      <x:c r="B239" s="806">
        <x:f t="shared" si="18"/>
        <x:v>2</x:v>
      </x:c>
      <x:c r="C239" s="776">
        <x:v>46058</x:v>
      </x:c>
      <x:c r="D239" s="792" t="s">
        <x:v>2036</x:v>
      </x:c>
      <x:c r="E239" s="769" t="s">
        <x:v>1879</x:v>
      </x:c>
      <x:c r="F239" s="769" t="s">
        <x:v>1432</x:v>
      </x:c>
      <x:c r="G239" s="777" t="s">
        <x:v>1908</x:v>
      </x:c>
      <x:c r="H239" s="769" t="s">
        <x:v>95</x:v>
      </x:c>
      <x:c r="I239" s="807" cm="1">
        <x:f t="array" ref="I239">SUMPRODUCT(('Purchase price Master(EUR)'!$K$2:$V$2='purchase data'!$B239)*('Purchase price Master(EUR)'!$D$6:$D$162='purchase data'!$F239),'Purchase price Master(EUR)'!$K$6:$V$162)</x:f>
        <x:v>9.8286450914155967</x:v>
      </x:c>
      <x:c r="J239" s="808">
        <x:v>51.426000000000002</x:v>
      </x:c>
      <x:c r="K239" s="769">
        <x:v>216</x:v>
      </x:c>
      <x:c r="L239" s="778">
        <x:v>514.26</x:v>
      </x:c>
      <x:c r="M239" s="809">
        <x:f t="shared" si="19"/>
        <x:v>111080.16</x:v>
      </x:c>
      <x:c r="N239" s="782">
        <x:f t="shared" si="16"/>
        <x:v>505.44790247113849</x:v>
      </x:c>
      <x:c r="O239" s="783">
        <x:f t="shared" si="17"/>
        <x:v>8.8120975288615</x:v>
      </x:c>
    </x:row>
    <x:row r="240" spans="2:15">
      <x:c r="B240" s="806">
        <x:f t="shared" si="18"/>
        <x:v>2</x:v>
      </x:c>
      <x:c r="C240" s="776">
        <x:v>46058</x:v>
      </x:c>
      <x:c r="D240" s="792" t="s">
        <x:v>2036</x:v>
      </x:c>
      <x:c r="E240" s="769" t="s">
        <x:v>1879</x:v>
      </x:c>
      <x:c r="F240" s="769" t="s">
        <x:v>1433</x:v>
      </x:c>
      <x:c r="G240" s="777" t="s">
        <x:v>1910</x:v>
      </x:c>
      <x:c r="H240" s="769" t="s">
        <x:v>95</x:v>
      </x:c>
      <x:c r="I240" s="807" cm="1">
        <x:f t="array" ref="I240">SUMPRODUCT(('Purchase price Master(EUR)'!$K$2:$V$2='purchase data'!$B240)*('Purchase price Master(EUR)'!$D$6:$D$162='purchase data'!$F240),'Purchase price Master(EUR)'!$K$6:$V$162)</x:f>
        <x:v>7.1102155771867341</x:v>
      </x:c>
      <x:c r="J240" s="808">
        <x:v>51.426000000000002</x:v>
      </x:c>
      <x:c r="K240" s="769">
        <x:v>288</x:v>
      </x:c>
      <x:c r="L240" s="778">
        <x:v>368.72399000000001</x:v>
      </x:c>
      <x:c r="M240" s="809">
        <x:f t="shared" si="19"/>
        <x:v>106192.50912</x:v>
      </x:c>
      <x:c r="N240" s="782">
        <x:f t="shared" si="16"/>
        <x:v>365.64994627240503</x:v>
      </x:c>
      <x:c r="O240" s="783">
        <x:f t="shared" si="17"/>
        <x:v>3.074043727594983</x:v>
      </x:c>
    </x:row>
    <x:row r="241" spans="2:15">
      <x:c r="B241" s="806">
        <x:f t="shared" si="18"/>
        <x:v>2</x:v>
      </x:c>
      <x:c r="C241" s="776">
        <x:v>46058</x:v>
      </x:c>
      <x:c r="D241" s="792" t="s">
        <x:v>2036</x:v>
      </x:c>
      <x:c r="E241" s="769" t="s">
        <x:v>1879</x:v>
      </x:c>
      <x:c r="F241" s="769" t="s">
        <x:v>1428</x:v>
      </x:c>
      <x:c r="G241" s="777" t="s">
        <x:v>1916</x:v>
      </x:c>
      <x:c r="H241" s="769" t="s">
        <x:v>2021</x:v>
      </x:c>
      <x:c r="I241" s="807" cm="1">
        <x:f t="array" ref="I241">SUMPRODUCT(('Purchase price Master(EUR)'!$K$2:$V$2='purchase data'!$B241)*('Purchase price Master(EUR)'!$D$6:$D$162='purchase data'!$F241),'Purchase price Master(EUR)'!$K$6:$V$162)</x:f>
        <x:v>13.58</x:v>
      </x:c>
      <x:c r="J241" s="808">
        <x:v>51.426000000000002</x:v>
      </x:c>
      <x:c r="K241" s="769">
        <x:v>432</x:v>
      </x:c>
      <x:c r="L241" s="778">
        <x:v>698.41699000000006</x:v>
      </x:c>
      <x:c r="M241" s="809">
        <x:f t="shared" si="19"/>
        <x:v>301716.13968000002</x:v>
      </x:c>
      <x:c r="N241" s="782">
        <x:f t="shared" si="16"/>
        <x:v>698.36508000000003</x:v>
      </x:c>
      <x:c r="O241" s="783">
        <x:f t="shared" si="17"/>
        <x:v>5.1910000000020773E-2</x:v>
      </x:c>
    </x:row>
    <x:row r="242" spans="2:15">
      <x:c r="B242" s="806">
        <x:f t="shared" si="18"/>
        <x:v>2</x:v>
      </x:c>
      <x:c r="C242" s="776">
        <x:v>46058</x:v>
      </x:c>
      <x:c r="D242" s="792" t="s">
        <x:v>2036</x:v>
      </x:c>
      <x:c r="E242" s="769" t="s">
        <x:v>1879</x:v>
      </x:c>
      <x:c r="F242" s="769" t="s">
        <x:v>1640</x:v>
      </x:c>
      <x:c r="G242" s="777" t="s">
        <x:v>1908</x:v>
      </x:c>
      <x:c r="H242" s="769" t="s">
        <x:v>2021</x:v>
      </x:c>
      <x:c r="I242" s="807" cm="1">
        <x:f t="array" ref="I242">SUMPRODUCT(('Purchase price Master(EUR)'!$K$2:$V$2='purchase data'!$B242)*('Purchase price Master(EUR)'!$D$6:$D$162='purchase data'!$F242),'Purchase price Master(EUR)'!$K$6:$V$162)</x:f>
        <x:v>12.54</x:v>
      </x:c>
      <x:c r="J242" s="808">
        <x:v>51.426000000000002</x:v>
      </x:c>
      <x:c r="K242" s="769">
        <x:v>648</x:v>
      </x:c>
      <x:c r="L242" s="778">
        <x:v>644.625</x:v>
      </x:c>
      <x:c r="M242" s="809">
        <x:f t="shared" si="19"/>
        <x:v>417717</x:v>
      </x:c>
      <x:c r="N242" s="782">
        <x:f t="shared" si="16"/>
        <x:v>644.88203999999996</x:v>
      </x:c>
      <x:c r="O242" s="783">
        <x:f t="shared" si="17"/>
        <x:v>-0.25703999999996086</x:v>
      </x:c>
    </x:row>
    <x:row r="243" spans="2:15">
      <x:c r="B243" s="806">
        <x:f t="shared" si="18"/>
        <x:v>2</x:v>
      </x:c>
      <x:c r="C243" s="776">
        <x:v>46058</x:v>
      </x:c>
      <x:c r="D243" s="792" t="s">
        <x:v>2036</x:v>
      </x:c>
      <x:c r="E243" s="769" t="s">
        <x:v>1879</x:v>
      </x:c>
      <x:c r="F243" s="769" t="s">
        <x:v>1429</x:v>
      </x:c>
      <x:c r="G243" s="777" t="s">
        <x:v>1893</x:v>
      </x:c>
      <x:c r="H243" s="769" t="s">
        <x:v>2021</x:v>
      </x:c>
      <x:c r="I243" s="807" cm="1">
        <x:f t="array" ref="I243">SUMPRODUCT(('Purchase price Master(EUR)'!$K$2:$V$2='purchase data'!$B243)*('Purchase price Master(EUR)'!$D$6:$D$162='purchase data'!$F243),'Purchase price Master(EUR)'!$K$6:$V$162)</x:f>
        <x:v>14.062775110655201</x:v>
      </x:c>
      <x:c r="J243" s="808">
        <x:v>51.426000000000002</x:v>
      </x:c>
      <x:c r="K243" s="769">
        <x:v>216</x:v>
      </x:c>
      <x:c r="L243" s="778">
        <x:v>723.20398</x:v>
      </x:c>
      <x:c r="M243" s="809">
        <x:f t="shared" si="19"/>
        <x:v>156212.05968000001</x:v>
      </x:c>
      <x:c r="N243" s="782">
        <x:f t="shared" si="16"/>
        <x:v>723.19227284055444</x:v>
      </x:c>
      <x:c r="O243" s="783">
        <x:f t="shared" si="17"/>
        <x:v>1.1707159445563775E-2</x:v>
      </x:c>
    </x:row>
    <x:row r="244" spans="2:15">
      <x:c r="B244" s="806">
        <x:f t="shared" si="18"/>
        <x:v>2</x:v>
      </x:c>
      <x:c r="C244" s="776">
        <x:v>46058</x:v>
      </x:c>
      <x:c r="D244" s="792" t="s">
        <x:v>2036</x:v>
      </x:c>
      <x:c r="E244" s="769" t="s">
        <x:v>1879</x:v>
      </x:c>
      <x:c r="F244" s="769" t="s">
        <x:v>1430</x:v>
      </x:c>
      <x:c r="G244" s="777" t="s">
        <x:v>1918</x:v>
      </x:c>
      <x:c r="H244" s="769" t="s">
        <x:v>2021</x:v>
      </x:c>
      <x:c r="I244" s="807" cm="1">
        <x:f t="array" ref="I244">SUMPRODUCT(('Purchase price Master(EUR)'!$K$2:$V$2='purchase data'!$B244)*('Purchase price Master(EUR)'!$D$6:$D$162='purchase data'!$F244),'Purchase price Master(EUR)'!$K$6:$V$162)</x:f>
        <x:v>15.4</x:v>
      </x:c>
      <x:c r="J244" s="808">
        <x:v>51.426000000000002</x:v>
      </x:c>
      <x:c r="K244" s="769">
        <x:v>216</x:v>
      </x:c>
      <x:c r="L244" s="778">
        <x:v>791.755</x:v>
      </x:c>
      <x:c r="M244" s="809">
        <x:f t="shared" si="19"/>
        <x:v>171019.08</x:v>
      </x:c>
      <x:c r="N244" s="782">
        <x:f t="shared" si="16"/>
        <x:v>791.96040000000005</x:v>
      </x:c>
      <x:c r="O244" s="783">
        <x:f t="shared" si="17"/>
        <x:v>-0.20540000000005421</x:v>
      </x:c>
    </x:row>
    <x:row r="245" spans="2:15">
      <x:c r="B245" s="806">
        <x:f t="shared" si="18"/>
        <x:v>2</x:v>
      </x:c>
      <x:c r="C245" s="776">
        <x:v>46058</x:v>
      </x:c>
      <x:c r="D245" s="792" t="s">
        <x:v>2036</x:v>
      </x:c>
      <x:c r="E245" s="769" t="s">
        <x:v>1879</x:v>
      </x:c>
      <x:c r="F245" s="769" t="s">
        <x:v>1564</x:v>
      </x:c>
      <x:c r="G245" s="777" t="s">
        <x:v>1915</x:v>
      </x:c>
      <x:c r="H245" s="769" t="s">
        <x:v>2021</x:v>
      </x:c>
      <x:c r="I245" s="807" cm="1">
        <x:f t="array" ref="I245">SUMPRODUCT(('Purchase price Master(EUR)'!$K$2:$V$2='purchase data'!$B245)*('Purchase price Master(EUR)'!$D$6:$D$162='purchase data'!$F245),'Purchase price Master(EUR)'!$K$6:$V$162)</x:f>
        <x:v>12.78</x:v>
      </x:c>
      <x:c r="J245" s="808">
        <x:v>51.426000000000002</x:v>
      </x:c>
      <x:c r="K245" s="769">
        <x:v>216</x:v>
      </x:c>
      <x:c r="L245" s="778">
        <x:v>657.22397999999998</x:v>
      </x:c>
      <x:c r="M245" s="809">
        <x:f t="shared" si="19"/>
        <x:v>141960.37967999998</x:v>
      </x:c>
      <x:c r="N245" s="782">
        <x:f t="shared" si="16"/>
        <x:v>657.22428000000002</x:v>
      </x:c>
      <x:c r="O245" s="783">
        <x:f t="shared" si="17"/>
        <x:v>-3.0000000003838068E-4</x:v>
      </x:c>
    </x:row>
    <x:row r="246" spans="2:15">
      <x:c r="B246" s="806">
        <x:f t="shared" si="18"/>
        <x:v>2</x:v>
      </x:c>
      <x:c r="C246" s="776">
        <x:v>46058</x:v>
      </x:c>
      <x:c r="D246" s="792" t="s">
        <x:v>2036</x:v>
      </x:c>
      <x:c r="E246" s="769" t="s">
        <x:v>1879</x:v>
      </x:c>
      <x:c r="F246" s="769" t="s">
        <x:v>1565</x:v>
      </x:c>
      <x:c r="G246" s="777" t="s">
        <x:v>1896</x:v>
      </x:c>
      <x:c r="H246" s="769" t="s">
        <x:v>2021</x:v>
      </x:c>
      <x:c r="I246" s="807" cm="1">
        <x:f t="array" ref="I246">SUMPRODUCT(('Purchase price Master(EUR)'!$K$2:$V$2='purchase data'!$B246)*('Purchase price Master(EUR)'!$D$6:$D$162='purchase data'!$F246),'Purchase price Master(EUR)'!$K$6:$V$162)</x:f>
        <x:v>13.56</x:v>
      </x:c>
      <x:c r="J246" s="808">
        <x:v>51.426000000000002</x:v>
      </x:c>
      <x:c r="K246" s="769">
        <x:v>216</x:v>
      </x:c>
      <x:c r="L246" s="778">
        <x:v>697.33699000000001</x:v>
      </x:c>
      <x:c r="M246" s="809">
        <x:f t="shared" si="19"/>
        <x:v>150624.78984000001</x:v>
      </x:c>
      <x:c r="N246" s="782">
        <x:f t="shared" si="16"/>
        <x:v>697.33656000000008</x:v>
      </x:c>
      <x:c r="O246" s="783">
        <x:f t="shared" si="17"/>
        <x:v>4.299999999375359E-4</x:v>
      </x:c>
    </x:row>
    <x:row r="247" spans="2:15">
      <x:c r="B247" s="806">
        <x:f t="shared" si="18"/>
        <x:v>2</x:v>
      </x:c>
      <x:c r="C247" s="776">
        <x:v>46058</x:v>
      </x:c>
      <x:c r="D247" s="792" t="s">
        <x:v>2036</x:v>
      </x:c>
      <x:c r="E247" s="769" t="s">
        <x:v>1879</x:v>
      </x:c>
      <x:c r="F247" s="769" t="s">
        <x:v>41</x:v>
      </x:c>
      <x:c r="G247" s="777" t="s">
        <x:v>1892</x:v>
      </x:c>
      <x:c r="H247" s="769" t="s">
        <x:v>95</x:v>
      </x:c>
      <x:c r="I247" s="807" cm="1">
        <x:f t="array" ref="I247">SUMPRODUCT(('Purchase price Master(EUR)'!$K$2:$V$2='purchase data'!$B247)*('Purchase price Master(EUR)'!$D$6:$D$162='purchase data'!$F247),'Purchase price Master(EUR)'!$K$6:$V$162)</x:f>
        <x:v>13.337406721976457</x:v>
      </x:c>
      <x:c r="J247" s="808">
        <x:v>51.426000000000002</x:v>
      </x:c>
      <x:c r="K247" s="769">
        <x:v>240</x:v>
      </x:c>
      <x:c r="L247" s="778">
        <x:v>696.30799999999999</x:v>
      </x:c>
      <x:c r="M247" s="809">
        <x:f t="shared" si="19"/>
        <x:v>167113.91999999998</x:v>
      </x:c>
      <x:c r="N247" s="782">
        <x:f t="shared" si="16"/>
        <x:v>685.88947808436126</x:v>
      </x:c>
      <x:c r="O247" s="783">
        <x:f t="shared" si="17"/>
        <x:v>10.418521915638735</x:v>
      </x:c>
    </x:row>
    <x:row r="248" spans="2:15">
      <x:c r="B248" s="806">
        <x:f t="shared" si="18"/>
        <x:v>2</x:v>
      </x:c>
      <x:c r="C248" s="776">
        <x:v>46058</x:v>
      </x:c>
      <x:c r="D248" s="792" t="s">
        <x:v>2036</x:v>
      </x:c>
      <x:c r="E248" s="769" t="s">
        <x:v>1879</x:v>
      </x:c>
      <x:c r="F248" s="769" t="s">
        <x:v>1641</x:v>
      </x:c>
      <x:c r="G248" s="777" t="s">
        <x:v>1917</x:v>
      </x:c>
      <x:c r="H248" s="769" t="s">
        <x:v>2021</x:v>
      </x:c>
      <x:c r="I248" s="807" cm="1">
        <x:f t="array" ref="I248">SUMPRODUCT(('Purchase price Master(EUR)'!$K$2:$V$2='purchase data'!$B248)*('Purchase price Master(EUR)'!$D$6:$D$162='purchase data'!$F248),'Purchase price Master(EUR)'!$K$6:$V$162)</x:f>
        <x:v>14.04</x:v>
      </x:c>
      <x:c r="J248" s="808">
        <x:v>51.426000000000002</x:v>
      </x:c>
      <x:c r="K248" s="769">
        <x:v>200</x:v>
      </x:c>
      <x:c r="L248" s="778">
        <x:v>722.12400000000002</x:v>
      </x:c>
      <x:c r="M248" s="809">
        <x:f t="shared" si="19"/>
        <x:v>144424.80000000002</x:v>
      </x:c>
      <x:c r="N248" s="782">
        <x:f t="shared" si="16"/>
        <x:v>722.02103999999997</x:v>
      </x:c>
      <x:c r="O248" s="783">
        <x:f t="shared" si="17"/>
        <x:v>0.10296000000005279</x:v>
      </x:c>
    </x:row>
    <x:row r="249" spans="2:15">
      <x:c r="B249" s="806">
        <x:f t="shared" si="18"/>
        <x:v>2</x:v>
      </x:c>
      <x:c r="C249" s="776">
        <x:v>46058</x:v>
      </x:c>
      <x:c r="D249" s="792" t="s">
        <x:v>2037</x:v>
      </x:c>
      <x:c r="E249" s="769" t="s">
        <x:v>1879</x:v>
      </x:c>
      <x:c r="F249" s="769" t="s">
        <x:v>1641</x:v>
      </x:c>
      <x:c r="G249" s="777" t="s">
        <x:v>1917</x:v>
      </x:c>
      <x:c r="H249" s="769" t="s">
        <x:v>2021</x:v>
      </x:c>
      <x:c r="I249" s="807" cm="1">
        <x:f t="array" ref="I249">SUMPRODUCT(('Purchase price Master(EUR)'!$K$2:$V$2='purchase data'!$B249)*('Purchase price Master(EUR)'!$D$6:$D$162='purchase data'!$F249),'Purchase price Master(EUR)'!$K$6:$V$162)</x:f>
        <x:v>14.04</x:v>
      </x:c>
      <x:c r="J249" s="808">
        <x:v>51.426000000000002</x:v>
      </x:c>
      <x:c r="K249" s="769">
        <x:v>160</x:v>
      </x:c>
      <x:c r="L249" s="778">
        <x:v>722.12400000000002</x:v>
      </x:c>
      <x:c r="M249" s="809">
        <x:f t="shared" si="19"/>
        <x:v>115539.84</x:v>
      </x:c>
      <x:c r="N249" s="782">
        <x:f t="shared" si="16"/>
        <x:v>722.02103999999997</x:v>
      </x:c>
      <x:c r="O249" s="783">
        <x:f t="shared" si="17"/>
        <x:v>0.10296000000005279</x:v>
      </x:c>
    </x:row>
    <x:row r="250" spans="2:15">
      <x:c r="B250" s="806">
        <x:f t="shared" si="18"/>
        <x:v>2</x:v>
      </x:c>
      <x:c r="C250" s="776">
        <x:v>46058</x:v>
      </x:c>
      <x:c r="D250" s="792" t="s">
        <x:v>2037</x:v>
      </x:c>
      <x:c r="E250" s="769" t="s">
        <x:v>1879</x:v>
      </x:c>
      <x:c r="F250" s="769" t="s">
        <x:v>1640</x:v>
      </x:c>
      <x:c r="G250" s="777" t="s">
        <x:v>1908</x:v>
      </x:c>
      <x:c r="H250" s="769" t="s">
        <x:v>2021</x:v>
      </x:c>
      <x:c r="I250" s="807" cm="1">
        <x:f t="array" ref="I250">SUMPRODUCT(('Purchase price Master(EUR)'!$K$2:$V$2='purchase data'!$B250)*('Purchase price Master(EUR)'!$D$6:$D$162='purchase data'!$F250),'Purchase price Master(EUR)'!$K$6:$V$162)</x:f>
        <x:v>12.54</x:v>
      </x:c>
      <x:c r="J250" s="808">
        <x:v>51.426000000000002</x:v>
      </x:c>
      <x:c r="K250" s="769">
        <x:v>216</x:v>
      </x:c>
      <x:c r="L250" s="778">
        <x:v>644.625</x:v>
      </x:c>
      <x:c r="M250" s="809">
        <x:f t="shared" si="19"/>
        <x:v>139239</x:v>
      </x:c>
      <x:c r="N250" s="782">
        <x:f t="shared" si="16"/>
        <x:v>644.88203999999996</x:v>
      </x:c>
      <x:c r="O250" s="783">
        <x:f t="shared" si="17"/>
        <x:v>-0.25703999999996086</x:v>
      </x:c>
    </x:row>
    <x:row r="251" spans="2:15">
      <x:c r="B251" s="806">
        <x:f t="shared" si="18"/>
        <x:v>2</x:v>
      </x:c>
      <x:c r="C251" s="776">
        <x:v>46058</x:v>
      </x:c>
      <x:c r="D251" s="792" t="s">
        <x:v>2037</x:v>
      </x:c>
      <x:c r="E251" s="769" t="s">
        <x:v>1879</x:v>
      </x:c>
      <x:c r="F251" s="769" t="s">
        <x:v>1428</x:v>
      </x:c>
      <x:c r="G251" s="777" t="s">
        <x:v>1916</x:v>
      </x:c>
      <x:c r="H251" s="769" t="s">
        <x:v>2021</x:v>
      </x:c>
      <x:c r="I251" s="807" cm="1">
        <x:f t="array" ref="I251">SUMPRODUCT(('Purchase price Master(EUR)'!$K$2:$V$2='purchase data'!$B251)*('Purchase price Master(EUR)'!$D$6:$D$162='purchase data'!$F251),'Purchase price Master(EUR)'!$K$6:$V$162)</x:f>
        <x:v>13.58</x:v>
      </x:c>
      <x:c r="J251" s="808">
        <x:v>51.426000000000002</x:v>
      </x:c>
      <x:c r="K251" s="769">
        <x:v>108</x:v>
      </x:c>
      <x:c r="L251" s="778">
        <x:v>698.41704000000004</x:v>
      </x:c>
      <x:c r="M251" s="809">
        <x:f t="shared" si="19"/>
        <x:v>75429.04032</x:v>
      </x:c>
      <x:c r="N251" s="782">
        <x:f t="shared" si="16"/>
        <x:v>698.36508000000003</x:v>
      </x:c>
      <x:c r="O251" s="783">
        <x:f t="shared" si="17"/>
        <x:v>5.1960000000008222E-2</x:v>
      </x:c>
    </x:row>
    <x:row r="252" spans="2:15">
      <x:c r="B252" s="806">
        <x:f t="shared" si="18"/>
        <x:v>2</x:v>
      </x:c>
      <x:c r="C252" s="776">
        <x:v>46058</x:v>
      </x:c>
      <x:c r="D252" s="792" t="s">
        <x:v>2038</x:v>
      </x:c>
      <x:c r="E252" s="769" t="s">
        <x:v>1879</x:v>
      </x:c>
      <x:c r="F252" s="769" t="s">
        <x:v>1641</x:v>
      </x:c>
      <x:c r="G252" s="777" t="s">
        <x:v>1917</x:v>
      </x:c>
      <x:c r="H252" s="769" t="s">
        <x:v>2021</x:v>
      </x:c>
      <x:c r="I252" s="807" cm="1">
        <x:f t="array" ref="I252">SUMPRODUCT(('Purchase price Master(EUR)'!$K$2:$V$2='purchase data'!$B252)*('Purchase price Master(EUR)'!$D$6:$D$162='purchase data'!$F252),'Purchase price Master(EUR)'!$K$6:$V$162)</x:f>
        <x:v>14.04</x:v>
      </x:c>
      <x:c r="J252" s="808">
        <x:v>51.426000000000002</x:v>
      </x:c>
      <x:c r="K252" s="769">
        <x:v>40</x:v>
      </x:c>
      <x:c r="L252" s="778">
        <x:v>722.12400000000002</x:v>
      </x:c>
      <x:c r="M252" s="809">
        <x:f t="shared" si="19"/>
        <x:v>28884.959999999999</x:v>
      </x:c>
      <x:c r="N252" s="782">
        <x:f t="shared" si="16"/>
        <x:v>722.02103999999997</x:v>
      </x:c>
      <x:c r="O252" s="783">
        <x:f t="shared" si="17"/>
        <x:v>0.10296000000005279</x:v>
      </x:c>
    </x:row>
    <x:row r="253" spans="2:15">
      <x:c r="B253" s="806">
        <x:f t="shared" si="18"/>
        <x:v>2</x:v>
      </x:c>
      <x:c r="C253" s="776">
        <x:v>46058</x:v>
      </x:c>
      <x:c r="D253" s="792" t="s">
        <x:v>2038</x:v>
      </x:c>
      <x:c r="E253" s="769" t="s">
        <x:v>1879</x:v>
      </x:c>
      <x:c r="F253" s="769" t="s">
        <x:v>1429</x:v>
      </x:c>
      <x:c r="G253" s="777" t="s">
        <x:v>1893</x:v>
      </x:c>
      <x:c r="H253" s="769" t="s">
        <x:v>2021</x:v>
      </x:c>
      <x:c r="I253" s="807" cm="1">
        <x:f t="array" ref="I253">SUMPRODUCT(('Purchase price Master(EUR)'!$K$2:$V$2='purchase data'!$B253)*('Purchase price Master(EUR)'!$D$6:$D$162='purchase data'!$F253),'Purchase price Master(EUR)'!$K$6:$V$162)</x:f>
        <x:v>14.062775110655201</x:v>
      </x:c>
      <x:c r="J253" s="808">
        <x:v>51.426000000000002</x:v>
      </x:c>
      <x:c r="K253" s="769">
        <x:v>216</x:v>
      </x:c>
      <x:c r="L253" s="778">
        <x:v>723.20398</x:v>
      </x:c>
      <x:c r="M253" s="809">
        <x:f t="shared" si="19"/>
        <x:v>156212.05968000001</x:v>
      </x:c>
      <x:c r="N253" s="782">
        <x:f t="shared" si="16"/>
        <x:v>723.19227284055444</x:v>
      </x:c>
      <x:c r="O253" s="783">
        <x:f t="shared" si="17"/>
        <x:v>1.1707159445563775E-2</x:v>
      </x:c>
    </x:row>
    <x:row r="254" spans="2:15">
      <x:c r="B254" s="806">
        <x:f t="shared" si="18"/>
        <x:v>2</x:v>
      </x:c>
      <x:c r="C254" s="776">
        <x:v>46058</x:v>
      </x:c>
      <x:c r="D254" s="792" t="s">
        <x:v>2038</x:v>
      </x:c>
      <x:c r="E254" s="769" t="s">
        <x:v>1879</x:v>
      </x:c>
      <x:c r="F254" s="769" t="s">
        <x:v>1430</x:v>
      </x:c>
      <x:c r="G254" s="777" t="s">
        <x:v>1918</x:v>
      </x:c>
      <x:c r="H254" s="769" t="s">
        <x:v>2021</x:v>
      </x:c>
      <x:c r="I254" s="807" cm="1">
        <x:f t="array" ref="I254">SUMPRODUCT(('Purchase price Master(EUR)'!$K$2:$V$2='purchase data'!$B254)*('Purchase price Master(EUR)'!$D$6:$D$162='purchase data'!$F254),'Purchase price Master(EUR)'!$K$6:$V$162)</x:f>
        <x:v>15.4</x:v>
      </x:c>
      <x:c r="J254" s="808">
        <x:v>51.426000000000002</x:v>
      </x:c>
      <x:c r="K254" s="769">
        <x:v>72</x:v>
      </x:c>
      <x:c r="L254" s="778">
        <x:v>791.755</x:v>
      </x:c>
      <x:c r="M254" s="809">
        <x:f t="shared" si="19"/>
        <x:v>57006.36</x:v>
      </x:c>
      <x:c r="N254" s="782">
        <x:f t="shared" si="16"/>
        <x:v>791.96040000000005</x:v>
      </x:c>
      <x:c r="O254" s="783">
        <x:f t="shared" si="17"/>
        <x:v>-0.20540000000005421</x:v>
      </x:c>
    </x:row>
    <x:row r="255" spans="2:15">
      <x:c r="B255" s="806">
        <x:f t="shared" si="18"/>
        <x:v>2</x:v>
      </x:c>
      <x:c r="C255" s="776">
        <x:v>46058</x:v>
      </x:c>
      <x:c r="D255" s="792" t="s">
        <x:v>2038</x:v>
      </x:c>
      <x:c r="E255" s="769" t="s">
        <x:v>1879</x:v>
      </x:c>
      <x:c r="F255" s="769" t="s">
        <x:v>1428</x:v>
      </x:c>
      <x:c r="G255" s="777" t="s">
        <x:v>1916</x:v>
      </x:c>
      <x:c r="H255" s="769" t="s">
        <x:v>2021</x:v>
      </x:c>
      <x:c r="I255" s="807" cm="1">
        <x:f t="array" ref="I255">SUMPRODUCT(('Purchase price Master(EUR)'!$K$2:$V$2='purchase data'!$B255)*('Purchase price Master(EUR)'!$D$6:$D$162='purchase data'!$F255),'Purchase price Master(EUR)'!$K$6:$V$162)</x:f>
        <x:v>13.58</x:v>
      </x:c>
      <x:c r="J255" s="808">
        <x:v>51.426000000000002</x:v>
      </x:c>
      <x:c r="K255" s="769">
        <x:v>162</x:v>
      </x:c>
      <x:c r="L255" s="778">
        <x:v>698.41697999999997</x:v>
      </x:c>
      <x:c r="M255" s="809">
        <x:f t="shared" si="19"/>
        <x:v>113143.55076</x:v>
      </x:c>
      <x:c r="N255" s="782">
        <x:f t="shared" si="16"/>
        <x:v>698.36508000000003</x:v>
      </x:c>
      <x:c r="O255" s="783">
        <x:f t="shared" si="17"/>
        <x:v>5.1899999999932334E-2</x:v>
      </x:c>
    </x:row>
    <x:row r="256" spans="2:15">
      <x:c r="B256" s="806">
        <x:f t="shared" si="18"/>
        <x:v>2</x:v>
      </x:c>
      <x:c r="C256" s="776">
        <x:v>46058</x:v>
      </x:c>
      <x:c r="D256" s="792" t="s">
        <x:v>2038</x:v>
      </x:c>
      <x:c r="E256" s="769" t="s">
        <x:v>1879</x:v>
      </x:c>
      <x:c r="F256" s="769" t="s">
        <x:v>1564</x:v>
      </x:c>
      <x:c r="G256" s="777" t="s">
        <x:v>1915</x:v>
      </x:c>
      <x:c r="H256" s="769" t="s">
        <x:v>2021</x:v>
      </x:c>
      <x:c r="I256" s="807" cm="1">
        <x:f t="array" ref="I256">SUMPRODUCT(('Purchase price Master(EUR)'!$K$2:$V$2='purchase data'!$B256)*('Purchase price Master(EUR)'!$D$6:$D$162='purchase data'!$F256),'Purchase price Master(EUR)'!$K$6:$V$162)</x:f>
        <x:v>12.78</x:v>
      </x:c>
      <x:c r="J256" s="808">
        <x:v>51.426000000000002</x:v>
      </x:c>
      <x:c r="K256" s="769">
        <x:v>72</x:v>
      </x:c>
      <x:c r="L256" s="778">
        <x:v>657.22402999999997</x:v>
      </x:c>
      <x:c r="M256" s="809">
        <x:f t="shared" si="19"/>
        <x:v>47320.130160000001</x:v>
      </x:c>
      <x:c r="N256" s="782">
        <x:f t="shared" si="16"/>
        <x:v>657.22428000000002</x:v>
      </x:c>
      <x:c r="O256" s="783">
        <x:f t="shared" si="17"/>
        <x:v>-2.500000000509317E-4</x:v>
      </x:c>
    </x:row>
    <x:row r="257" spans="2:15">
      <x:c r="B257" s="806">
        <x:f t="shared" si="18"/>
        <x:v>2</x:v>
      </x:c>
      <x:c r="C257" s="776">
        <x:v>46058</x:v>
      </x:c>
      <x:c r="D257" s="792" t="s">
        <x:v>2038</x:v>
      </x:c>
      <x:c r="E257" s="769" t="s">
        <x:v>1879</x:v>
      </x:c>
      <x:c r="F257" s="769" t="s">
        <x:v>1565</x:v>
      </x:c>
      <x:c r="G257" s="777" t="s">
        <x:v>1896</x:v>
      </x:c>
      <x:c r="H257" s="769" t="s">
        <x:v>2021</x:v>
      </x:c>
      <x:c r="I257" s="807" cm="1">
        <x:f t="array" ref="I257">SUMPRODUCT(('Purchase price Master(EUR)'!$K$2:$V$2='purchase data'!$B257)*('Purchase price Master(EUR)'!$D$6:$D$162='purchase data'!$F257),'Purchase price Master(EUR)'!$K$6:$V$162)</x:f>
        <x:v>13.56</x:v>
      </x:c>
      <x:c r="J257" s="808">
        <x:v>51.426000000000002</x:v>
      </x:c>
      <x:c r="K257" s="769">
        <x:v>72</x:v>
      </x:c>
      <x:c r="L257" s="778">
        <x:v>697.33694000000003</x:v>
      </x:c>
      <x:c r="M257" s="809">
        <x:f t="shared" si="19"/>
        <x:v>50208.259680000003</x:v>
      </x:c>
      <x:c r="N257" s="782">
        <x:f t="shared" si="16"/>
        <x:v>697.33656000000008</x:v>
      </x:c>
      <x:c r="O257" s="783">
        <x:f t="shared" si="17"/>
        <x:v>3.7999999995008693E-4</x:v>
      </x:c>
    </x:row>
    <x:row r="258" spans="2:15">
      <x:c r="B258" s="806">
        <x:f t="shared" si="18"/>
        <x:v>2</x:v>
      </x:c>
      <x:c r="C258" s="776">
        <x:v>46058</x:v>
      </x:c>
      <x:c r="D258" s="792" t="s">
        <x:v>2039</x:v>
      </x:c>
      <x:c r="E258" s="769" t="s">
        <x:v>1879</x:v>
      </x:c>
      <x:c r="F258" s="769" t="s">
        <x:v>1640</x:v>
      </x:c>
      <x:c r="G258" s="777" t="s">
        <x:v>1908</x:v>
      </x:c>
      <x:c r="H258" s="769" t="s">
        <x:v>2021</x:v>
      </x:c>
      <x:c r="I258" s="807" cm="1">
        <x:f t="array" ref="I258">SUMPRODUCT(('Purchase price Master(EUR)'!$K$2:$V$2='purchase data'!$B258)*('Purchase price Master(EUR)'!$D$6:$D$162='purchase data'!$F258),'Purchase price Master(EUR)'!$K$6:$V$162)</x:f>
        <x:v>12.54</x:v>
      </x:c>
      <x:c r="J258" s="808">
        <x:v>51.426000000000002</x:v>
      </x:c>
      <x:c r="K258" s="769">
        <x:v>216</x:v>
      </x:c>
      <x:c r="L258" s="778">
        <x:v>644.625</x:v>
      </x:c>
      <x:c r="M258" s="809">
        <x:f t="shared" si="19"/>
        <x:v>139239</x:v>
      </x:c>
      <x:c r="N258" s="782">
        <x:f t="shared" ref="N258:N321" si="20">I258*J258</x:f>
        <x:v>644.88203999999996</x:v>
      </x:c>
      <x:c r="O258" s="783">
        <x:f t="shared" ref="O258:O321" si="21">+L258-N258</x:f>
        <x:v>-0.25703999999996086</x:v>
      </x:c>
    </x:row>
    <x:row r="259" spans="2:15">
      <x:c r="B259" s="806">
        <x:f t="shared" ref="B259:B322" si="22">MONTH(C259)</x:f>
        <x:v>2</x:v>
      </x:c>
      <x:c r="C259" s="776">
        <x:v>46058</x:v>
      </x:c>
      <x:c r="D259" s="792" t="s">
        <x:v>2040</x:v>
      </x:c>
      <x:c r="E259" s="769" t="s">
        <x:v>1879</x:v>
      </x:c>
      <x:c r="F259" s="769" t="s">
        <x:v>1651</x:v>
      </x:c>
      <x:c r="G259" s="777" t="s">
        <x:v>1886</x:v>
      </x:c>
      <x:c r="H259" s="769" t="s">
        <x:v>175</x:v>
      </x:c>
      <x:c r="I259" s="807" cm="1">
        <x:f t="array" ref="I259">SUMPRODUCT(('Purchase price Master(EUR)'!$K$2:$V$2='purchase data'!$B259)*('Purchase price Master(EUR)'!$D$6:$D$162='purchase data'!$F259),'Purchase price Master(EUR)'!$K$6:$V$162)</x:f>
        <x:v>76.510000000000005</x:v>
      </x:c>
      <x:c r="J259" s="808">
        <x:v>51.426000000000002</x:v>
      </x:c>
      <x:c r="K259" s="769">
        <x:v>400</x:v>
      </x:c>
      <x:c r="L259" s="778">
        <x:v>3943.346</x:v>
      </x:c>
      <x:c r="M259" s="809">
        <x:f t="shared" si="19"/>
        <x:v>1577338.4</x:v>
      </x:c>
      <x:c r="N259" s="782">
        <x:f t="shared" si="20"/>
        <x:v>3934.6032600000003</x:v>
      </x:c>
      <x:c r="O259" s="783">
        <x:f t="shared" si="21"/>
        <x:v>8.7427399999996851</x:v>
      </x:c>
    </x:row>
    <x:row r="260" spans="2:15">
      <x:c r="B260" s="806">
        <x:f t="shared" si="22"/>
        <x:v>2</x:v>
      </x:c>
      <x:c r="C260" s="776">
        <x:v>46058</x:v>
      </x:c>
      <x:c r="D260" s="792" t="s">
        <x:v>2041</x:v>
      </x:c>
      <x:c r="E260" s="769" t="s">
        <x:v>1879</x:v>
      </x:c>
      <x:c r="F260" s="769" t="s">
        <x:v>1651</x:v>
      </x:c>
      <x:c r="G260" s="777" t="s">
        <x:v>1886</x:v>
      </x:c>
      <x:c r="H260" s="769" t="s">
        <x:v>175</x:v>
      </x:c>
      <x:c r="I260" s="807" cm="1">
        <x:f t="array" ref="I260">SUMPRODUCT(('Purchase price Master(EUR)'!$K$2:$V$2='purchase data'!$B260)*('Purchase price Master(EUR)'!$D$6:$D$162='purchase data'!$F260),'Purchase price Master(EUR)'!$K$6:$V$162)</x:f>
        <x:v>76.510000000000005</x:v>
      </x:c>
      <x:c r="J260" s="808">
        <x:v>51.426000000000002</x:v>
      </x:c>
      <x:c r="K260" s="769">
        <x:v>144</x:v>
      </x:c>
      <x:c r="L260" s="778">
        <x:v>3943.3459699999999</x:v>
      </x:c>
      <x:c r="M260" s="809">
        <x:f t="shared" si="19"/>
        <x:v>567841.81967999996</x:v>
      </x:c>
      <x:c r="N260" s="782">
        <x:f t="shared" si="20"/>
        <x:v>3934.6032600000003</x:v>
      </x:c>
      <x:c r="O260" s="783">
        <x:f t="shared" si="21"/>
        <x:v>8.7427099999995335</x:v>
      </x:c>
    </x:row>
    <x:row r="261" spans="2:15">
      <x:c r="B261" s="806">
        <x:f t="shared" si="22"/>
        <x:v>2</x:v>
      </x:c>
      <x:c r="C261" s="776">
        <x:v>46058</x:v>
      </x:c>
      <x:c r="D261" s="792" t="s">
        <x:v>2041</x:v>
      </x:c>
      <x:c r="E261" s="769" t="s">
        <x:v>1879</x:v>
      </x:c>
      <x:c r="F261" s="769" t="s">
        <x:v>50</x:v>
      </x:c>
      <x:c r="G261" s="777" t="s">
        <x:v>1889</x:v>
      </x:c>
      <x:c r="H261" s="769" t="s">
        <x:v>175</x:v>
      </x:c>
      <x:c r="I261" s="807" cm="1">
        <x:f t="array" ref="I261">SUMPRODUCT(('Purchase price Master(EUR)'!$K$2:$V$2='purchase data'!$B261)*('Purchase price Master(EUR)'!$D$6:$D$162='purchase data'!$F261),'Purchase price Master(EUR)'!$K$6:$V$162)</x:f>
        <x:v>15.75</x:v>
      </x:c>
      <x:c r="J261" s="808">
        <x:v>51.426000000000002</x:v>
      </x:c>
      <x:c r="K261" s="769">
        <x:v>720</x:v>
      </x:c>
      <x:c r="L261" s="778">
        <x:v>810.52499999999998</x:v>
      </x:c>
      <x:c r="M261" s="809">
        <x:f t="shared" si="19"/>
        <x:v>583578</x:v>
      </x:c>
      <x:c r="N261" s="782">
        <x:f t="shared" si="20"/>
        <x:v>809.95950000000005</x:v>
      </x:c>
      <x:c r="O261" s="783">
        <x:f t="shared" si="21"/>
        <x:v>0.56549999999992906</x:v>
      </x:c>
    </x:row>
    <x:row r="262" spans="2:15">
      <x:c r="B262" s="806">
        <x:f t="shared" si="22"/>
        <x:v>2</x:v>
      </x:c>
      <x:c r="C262" s="776">
        <x:v>46058</x:v>
      </x:c>
      <x:c r="D262" s="792" t="s">
        <x:v>2041</x:v>
      </x:c>
      <x:c r="E262" s="769" t="s">
        <x:v>1879</x:v>
      </x:c>
      <x:c r="F262" s="769" t="s">
        <x:v>1629</x:v>
      </x:c>
      <x:c r="G262" s="777" t="s">
        <x:v>1914</x:v>
      </x:c>
      <x:c r="H262" s="784" t="s">
        <x:v>2229</x:v>
      </x:c>
      <x:c r="I262" s="807" cm="1">
        <x:f t="array" ref="I262">SUMPRODUCT(('Purchase price Master(EUR)'!$K$2:$V$2='purchase data'!$B262)*('Purchase price Master(EUR)'!$D$6:$D$162='purchase data'!$F262),'Purchase price Master(EUR)'!$K$6:$V$162)</x:f>
        <x:v>128.53</x:v>
      </x:c>
      <x:c r="J262" s="808">
        <x:v>51.426000000000002</x:v>
      </x:c>
      <x:c r="K262" s="769">
        <x:v>120</x:v>
      </x:c>
      <x:c r="L262" s="778">
        <x:v>6609.63</x:v>
      </x:c>
      <x:c r="M262" s="809">
        <x:f t="shared" si="19"/>
        <x:v>793155.6</x:v>
      </x:c>
      <x:c r="N262" s="782">
        <x:f t="shared" si="20"/>
        <x:v>6609.7837800000007</x:v>
      </x:c>
      <x:c r="O262" s="783">
        <x:f t="shared" si="21"/>
        <x:v>-0.15378000000055181</x:v>
      </x:c>
    </x:row>
    <x:row r="263" spans="2:15">
      <x:c r="B263" s="806">
        <x:f t="shared" si="22"/>
        <x:v>2</x:v>
      </x:c>
      <x:c r="C263" s="776">
        <x:v>46058</x:v>
      </x:c>
      <x:c r="D263" s="792" t="s">
        <x:v>2041</x:v>
      </x:c>
      <x:c r="E263" s="769" t="s">
        <x:v>1879</x:v>
      </x:c>
      <x:c r="F263" s="769" t="s">
        <x:v>1634</x:v>
      </x:c>
      <x:c r="G263" s="777" t="s">
        <x:v>96</x:v>
      </x:c>
      <x:c r="H263" s="784" t="s">
        <x:v>2228</x:v>
      </x:c>
      <x:c r="I263" s="807" cm="1">
        <x:f t="array" ref="I263">SUMPRODUCT(('Purchase price Master(EUR)'!$K$2:$V$2='purchase data'!$B263)*('Purchase price Master(EUR)'!$D$6:$D$162='purchase data'!$F263),'Purchase price Master(EUR)'!$K$6:$V$162)</x:f>
        <x:v>114.89</x:v>
      </x:c>
      <x:c r="J263" s="808">
        <x:v>51.426000000000002</x:v>
      </x:c>
      <x:c r="K263" s="769">
        <x:v>240</x:v>
      </x:c>
      <x:c r="L263" s="778">
        <x:v>5908.3329999999996</x:v>
      </x:c>
      <x:c r="M263" s="809">
        <x:f t="shared" si="19"/>
        <x:v>1417999.92</x:v>
      </x:c>
      <x:c r="N263" s="782">
        <x:f t="shared" si="20"/>
        <x:v>5908.3331400000006</x:v>
      </x:c>
      <x:c r="O263" s="783">
        <x:f t="shared" si="21"/>
        <x:v>-1.4000000101077603E-4</x:v>
      </x:c>
    </x:row>
    <x:row r="264" spans="2:15">
      <x:c r="B264" s="806">
        <x:f t="shared" si="22"/>
        <x:v>2</x:v>
      </x:c>
      <x:c r="C264" s="776">
        <x:v>46059</x:v>
      </x:c>
      <x:c r="D264" s="792" t="s">
        <x:v>2042</x:v>
      </x:c>
      <x:c r="E264" s="769" t="s">
        <x:v>1878</x:v>
      </x:c>
      <x:c r="F264" s="769" t="s">
        <x:v>85</x:v>
      </x:c>
      <x:c r="G264" s="777" t="s">
        <x:v>1882</x:v>
      </x:c>
      <x:c r="H264" s="769" t="s">
        <x:v>2021</x:v>
      </x:c>
      <x:c r="I264" s="807" cm="1">
        <x:f t="array" ref="I264">SUMPRODUCT(('Purchase price Master(EUR)'!$K$2:$V$2='purchase data'!$B264)*('Purchase price Master(EUR)'!$D$6:$D$162='purchase data'!$F264),'Purchase price Master(EUR)'!$K$6:$V$162)</x:f>
        <x:v>0.91501830652997118</x:v>
      </x:c>
      <x:c r="J264" s="808">
        <x:v>51.336500000000001</x:v>
      </x:c>
      <x:c r="K264" s="769">
        <x:v>3000</x:v>
      </x:c>
      <x:c r="L264" s="778">
        <x:v>54.914654050000003</x:v>
      </x:c>
      <x:c r="M264" s="809">
        <x:f t="shared" si="19"/>
        <x:v>164743.96215000001</x:v>
      </x:c>
      <x:c r="N264" s="782">
        <x:f t="shared" si="20"/>
        <x:v>46.973837293175869</x:v>
      </x:c>
      <x:c r="O264" s="783">
        <x:f t="shared" si="21"/>
        <x:v>7.9408167568241339</x:v>
      </x:c>
    </x:row>
    <x:row r="265" spans="2:15">
      <x:c r="B265" s="806">
        <x:f t="shared" si="22"/>
        <x:v>2</x:v>
      </x:c>
      <x:c r="C265" s="776">
        <x:v>46059</x:v>
      </x:c>
      <x:c r="D265" s="792" t="s">
        <x:v>2042</x:v>
      </x:c>
      <x:c r="E265" s="769" t="s">
        <x:v>1878</x:v>
      </x:c>
      <x:c r="F265" s="769" t="s">
        <x:v>88</x:v>
      </x:c>
      <x:c r="G265" s="777" t="s">
        <x:v>1911</x:v>
      </x:c>
      <x:c r="H265" s="769" t="s">
        <x:v>2021</x:v>
      </x:c>
      <x:c r="I265" s="807" cm="1">
        <x:f t="array" ref="I265">SUMPRODUCT(('Purchase price Master(EUR)'!$K$2:$V$2='purchase data'!$B265)*('Purchase price Master(EUR)'!$D$6:$D$162='purchase data'!$F265),'Purchase price Master(EUR)'!$K$6:$V$162)</x:f>
        <x:v>1.0631391774346366</x:v>
      </x:c>
      <x:c r="J265" s="808">
        <x:v>51.336500000000001</x:v>
      </x:c>
      <x:c r="K265" s="769">
        <x:v>3000</x:v>
      </x:c>
      <x:c r="L265" s="778">
        <x:v>63.831804100000006</x:v>
      </x:c>
      <x:c r="M265" s="809">
        <x:f t="shared" si="19"/>
        <x:v>191495.41230000003</x:v>
      </x:c>
      <x:c r="N265" s="782">
        <x:f t="shared" si="20"/>
        <x:v>54.577844382373222</x:v>
      </x:c>
      <x:c r="O265" s="783">
        <x:f t="shared" si="21"/>
        <x:v>9.2539597176267847</x:v>
      </x:c>
    </x:row>
    <x:row r="266" spans="2:15">
      <x:c r="B266" s="806">
        <x:f t="shared" si="22"/>
        <x:v>2</x:v>
      </x:c>
      <x:c r="C266" s="776">
        <x:v>46059</x:v>
      </x:c>
      <x:c r="D266" s="792" t="s">
        <x:v>2043</x:v>
      </x:c>
      <x:c r="E266" s="769" t="s">
        <x:v>1880</x:v>
      </x:c>
      <x:c r="F266" s="769" t="s">
        <x:v>57</x:v>
      </x:c>
      <x:c r="G266" s="777" t="s">
        <x:v>1899</x:v>
      </x:c>
      <x:c r="H266" s="769" t="s">
        <x:v>58</x:v>
      </x:c>
      <x:c r="I266" s="807" cm="1">
        <x:f t="array" ref="I266">SUMPRODUCT(('Purchase price Master(EUR)'!$K$2:$V$2='purchase data'!$B266)*('Purchase price Master(EUR)'!$D$6:$D$162='purchase data'!$F266),'Purchase price Master(EUR)'!$K$6:$V$162)</x:f>
        <x:v>7.9970663313727393</x:v>
      </x:c>
      <x:c r="J266" s="808">
        <x:v>51.336500000000001</x:v>
      </x:c>
      <x:c r="K266" s="769">
        <x:v>720</x:v>
      </x:c>
      <x:c r="L266" s="778">
        <x:v>415.82565</x:v>
      </x:c>
      <x:c r="M266" s="809">
        <x:f t="shared" ref="M266:M329" si="23">+L266*K266</x:f>
        <x:v>299394.46799999999</x:v>
      </x:c>
      <x:c r="N266" s="782">
        <x:f t="shared" si="20"/>
        <x:v>410.54139572051662</x:v>
      </x:c>
      <x:c r="O266" s="783">
        <x:f t="shared" si="21"/>
        <x:v>5.2842542794833776</x:v>
      </x:c>
    </x:row>
    <x:row r="267" spans="2:15">
      <x:c r="B267" s="806">
        <x:f t="shared" si="22"/>
        <x:v>2</x:v>
      </x:c>
      <x:c r="C267" s="776">
        <x:v>46059</x:v>
      </x:c>
      <x:c r="D267" s="792" t="s">
        <x:v>2043</x:v>
      </x:c>
      <x:c r="E267" s="769" t="s">
        <x:v>1880</x:v>
      </x:c>
      <x:c r="F267" s="769" t="s">
        <x:v>60</x:v>
      </x:c>
      <x:c r="G267" s="777" t="s">
        <x:v>1900</x:v>
      </x:c>
      <x:c r="H267" s="769" t="s">
        <x:v>58</x:v>
      </x:c>
      <x:c r="I267" s="807" cm="1">
        <x:f t="array" ref="I267">SUMPRODUCT(('Purchase price Master(EUR)'!$K$2:$V$2='purchase data'!$B267)*('Purchase price Master(EUR)'!$D$6:$D$162='purchase data'!$F267),'Purchase price Master(EUR)'!$K$6:$V$162)</x:f>
        <x:v>8.030502275384988</x:v>
      </x:c>
      <x:c r="J267" s="808">
        <x:v>51.336500000000001</x:v>
      </x:c>
      <x:c r="K267" s="769">
        <x:v>1440</x:v>
      </x:c>
      <x:c r="L267" s="778">
        <x:v>418.90584000000001</x:v>
      </x:c>
      <x:c r="M267" s="809">
        <x:f t="shared" si="23"/>
        <x:v>603224.40960000001</x:v>
      </x:c>
      <x:c r="N267" s="782">
        <x:f t="shared" si="20"/>
        <x:v>412.25788006030143</x:v>
      </x:c>
      <x:c r="O267" s="783">
        <x:f t="shared" si="21"/>
        <x:v>6.6479599396985805</x:v>
      </x:c>
    </x:row>
    <x:row r="268" spans="2:15">
      <x:c r="B268" s="806">
        <x:f t="shared" si="22"/>
        <x:v>2</x:v>
      </x:c>
      <x:c r="C268" s="776">
        <x:v>46059</x:v>
      </x:c>
      <x:c r="D268" s="792" t="s">
        <x:v>2043</x:v>
      </x:c>
      <x:c r="E268" s="769" t="s">
        <x:v>1880</x:v>
      </x:c>
      <x:c r="F268" s="769" t="s">
        <x:v>62</x:v>
      </x:c>
      <x:c r="G268" s="777" t="s">
        <x:v>1906</x:v>
      </x:c>
      <x:c r="H268" s="769" t="s">
        <x:v>58</x:v>
      </x:c>
      <x:c r="I268" s="807" cm="1">
        <x:f t="array" ref="I268">SUMPRODUCT(('Purchase price Master(EUR)'!$K$2:$V$2='purchase data'!$B268)*('Purchase price Master(EUR)'!$D$6:$D$162='purchase data'!$F268),'Purchase price Master(EUR)'!$K$6:$V$162)</x:f>
        <x:v>5.3679571810707376</x:v>
      </x:c>
      <x:c r="J268" s="808">
        <x:v>51.336500000000001</x:v>
      </x:c>
      <x:c r="K268" s="769">
        <x:v>720</x:v>
      </x:c>
      <x:c r="L268" s="778">
        <x:v>276.70373499999999</x:v>
      </x:c>
      <x:c r="M268" s="809">
        <x:f t="shared" si="23"/>
        <x:v>199226.68919999999</x:v>
      </x:c>
      <x:c r="N268" s="782">
        <x:f t="shared" si="20"/>
        <x:v>275.57213382603794</x:v>
      </x:c>
      <x:c r="O268" s="783">
        <x:f t="shared" si="21"/>
        <x:v>1.1316011739620535</x:v>
      </x:c>
    </x:row>
    <x:row r="269" spans="2:15">
      <x:c r="B269" s="806">
        <x:f t="shared" si="22"/>
        <x:v>2</x:v>
      </x:c>
      <x:c r="C269" s="776">
        <x:v>46059</x:v>
      </x:c>
      <x:c r="D269" s="792" t="s">
        <x:v>2043</x:v>
      </x:c>
      <x:c r="E269" s="769" t="s">
        <x:v>1880</x:v>
      </x:c>
      <x:c r="F269" s="769" t="s">
        <x:v>64</x:v>
      </x:c>
      <x:c r="G269" s="777" t="s">
        <x:v>1901</x:v>
      </x:c>
      <x:c r="H269" s="769" t="s">
        <x:v>58</x:v>
      </x:c>
      <x:c r="I269" s="807" cm="1">
        <x:f t="array" ref="I269">SUMPRODUCT(('Purchase price Master(EUR)'!$K$2:$V$2='purchase data'!$B269)*('Purchase price Master(EUR)'!$D$6:$D$162='purchase data'!$F269),'Purchase price Master(EUR)'!$K$6:$V$162)</x:f>
        <x:v>8.931943090514995</x:v>
      </x:c>
      <x:c r="J269" s="808">
        <x:v>51.336500000000001</x:v>
      </x:c>
      <x:c r="K269" s="769">
        <x:v>720</x:v>
      </x:c>
      <x:c r="L269" s="778">
        <x:v>464.59532500000006</x:v>
      </x:c>
      <x:c r="M269" s="809">
        <x:f t="shared" si="23"/>
        <x:v>334508.63400000002</x:v>
      </x:c>
      <x:c r="N269" s="782">
        <x:f t="shared" si="20"/>
        <x:v>458.53469646622307</x:v>
      </x:c>
      <x:c r="O269" s="783">
        <x:f t="shared" si="21"/>
        <x:v>6.0606285337769918</x:v>
      </x:c>
    </x:row>
    <x:row r="270" spans="2:15">
      <x:c r="B270" s="806">
        <x:f t="shared" si="22"/>
        <x:v>2</x:v>
      </x:c>
      <x:c r="C270" s="776">
        <x:v>46059</x:v>
      </x:c>
      <x:c r="D270" s="792" t="s">
        <x:v>2043</x:v>
      </x:c>
      <x:c r="E270" s="769" t="s">
        <x:v>1880</x:v>
      </x:c>
      <x:c r="F270" s="769" t="s">
        <x:v>66</x:v>
      </x:c>
      <x:c r="G270" s="777" t="s">
        <x:v>1902</x:v>
      </x:c>
      <x:c r="H270" s="769" t="s">
        <x:v>58</x:v>
      </x:c>
      <x:c r="I270" s="807" cm="1">
        <x:f t="array" ref="I270">SUMPRODUCT(('Purchase price Master(EUR)'!$K$2:$V$2='purchase data'!$B270)*('Purchase price Master(EUR)'!$D$6:$D$162='purchase data'!$F270),'Purchase price Master(EUR)'!$K$6:$V$162)</x:f>
        <x:v>8.7568782844245998</x:v>
      </x:c>
      <x:c r="J270" s="808">
        <x:v>51.336500000000001</x:v>
      </x:c>
      <x:c r="K270" s="769">
        <x:v>1440</x:v>
      </x:c>
      <x:c r="L270" s="778">
        <x:v>456.89485000000002</x:v>
      </x:c>
      <x:c r="M270" s="809">
        <x:f t="shared" si="23"/>
        <x:v>657928.58400000003</x:v>
      </x:c>
      <x:c r="N270" s="782">
        <x:f t="shared" si="20"/>
        <x:v>449.54748204836346</x:v>
      </x:c>
      <x:c r="O270" s="783">
        <x:f t="shared" si="21"/>
        <x:v>7.3473679516365564</x:v>
      </x:c>
    </x:row>
    <x:row r="271" spans="2:15">
      <x:c r="B271" s="806">
        <x:f t="shared" si="22"/>
        <x:v>2</x:v>
      </x:c>
      <x:c r="C271" s="776">
        <x:v>46059</x:v>
      </x:c>
      <x:c r="D271" s="792" t="s">
        <x:v>2043</x:v>
      </x:c>
      <x:c r="E271" s="769" t="s">
        <x:v>1880</x:v>
      </x:c>
      <x:c r="F271" s="769" t="s">
        <x:v>68</x:v>
      </x:c>
      <x:c r="G271" s="777" t="s">
        <x:v>1903</x:v>
      </x:c>
      <x:c r="H271" s="769" t="s">
        <x:v>58</x:v>
      </x:c>
      <x:c r="I271" s="807" cm="1">
        <x:f t="array" ref="I271">SUMPRODUCT(('Purchase price Master(EUR)'!$K$2:$V$2='purchase data'!$B271)*('Purchase price Master(EUR)'!$D$6:$D$162='purchase data'!$F271),'Purchase price Master(EUR)'!$K$6:$V$162)</x:f>
        <x:v>6.029337950897899</x:v>
      </x:c>
      <x:c r="J271" s="808">
        <x:v>51.336500000000001</x:v>
      </x:c>
      <x:c r="K271" s="769">
        <x:v>360</x:v>
      </x:c>
      <x:c r="L271" s="778">
        <x:v>311.61255500000004</x:v>
      </x:c>
      <x:c r="M271" s="809">
        <x:f t="shared" si="23"/>
        <x:v>112180.51980000001</x:v>
      </x:c>
      <x:c r="N271" s="782">
        <x:f t="shared" si="20"/>
        <x:v>309.52510771626999</x:v>
      </x:c>
      <x:c r="O271" s="783">
        <x:f t="shared" si="21"/>
        <x:v>2.0874472837300573</x:v>
      </x:c>
    </x:row>
    <x:row r="272" spans="2:15">
      <x:c r="B272" s="806">
        <x:f t="shared" si="22"/>
        <x:v>2</x:v>
      </x:c>
      <x:c r="C272" s="776">
        <x:v>46059</x:v>
      </x:c>
      <x:c r="D272" s="792" t="s">
        <x:v>2043</x:v>
      </x:c>
      <x:c r="E272" s="769" t="s">
        <x:v>1880</x:v>
      </x:c>
      <x:c r="F272" s="769" t="s">
        <x:v>92</x:v>
      </x:c>
      <x:c r="G272" s="777" t="s">
        <x:v>1904</x:v>
      </x:c>
      <x:c r="H272" s="769" t="s">
        <x:v>58</x:v>
      </x:c>
      <x:c r="I272" s="807" cm="1">
        <x:f t="array" ref="I272">SUMPRODUCT(('Purchase price Master(EUR)'!$K$2:$V$2='purchase data'!$B272)*('Purchase price Master(EUR)'!$D$6:$D$162='purchase data'!$F272),'Purchase price Master(EUR)'!$K$6:$V$162)</x:f>
        <x:v>9.0384272543811015</x:v>
      </x:c>
      <x:c r="J272" s="808">
        <x:v>51.336500000000001</x:v>
      </x:c>
      <x:c r="K272" s="769">
        <x:v>360</x:v>
      </x:c>
      <x:c r="L272" s="778">
        <x:v>469.72897500000005</x:v>
      </x:c>
      <x:c r="M272" s="809">
        <x:f t="shared" si="23"/>
        <x:v>169102.43100000001</x:v>
      </x:c>
      <x:c r="N272" s="782">
        <x:f t="shared" si="20"/>
        <x:v>464.00122074453543</x:v>
      </x:c>
      <x:c r="O272" s="783">
        <x:f t="shared" si="21"/>
        <x:v>5.7277542554646175</x:v>
      </x:c>
    </x:row>
    <x:row r="273" spans="2:16">
      <x:c r="B273" s="806">
        <x:f t="shared" si="22"/>
        <x:v>2</x:v>
      </x:c>
      <x:c r="C273" s="776">
        <x:v>46059</x:v>
      </x:c>
      <x:c r="D273" s="792" t="s">
        <x:v>2043</x:v>
      </x:c>
      <x:c r="E273" s="769" t="s">
        <x:v>1880</x:v>
      </x:c>
      <x:c r="F273" s="769" t="s">
        <x:v>93</x:v>
      </x:c>
      <x:c r="G273" s="777" t="s">
        <x:v>1905</x:v>
      </x:c>
      <x:c r="H273" s="769" t="s">
        <x:v>58</x:v>
      </x:c>
      <x:c r="I273" s="807" cm="1">
        <x:f t="array" ref="I273">SUMPRODUCT(('Purchase price Master(EUR)'!$K$2:$V$2='purchase data'!$B273)*('Purchase price Master(EUR)'!$D$6:$D$162='purchase data'!$F273),'Purchase price Master(EUR)'!$K$6:$V$162)</x:f>
        <x:v>7.6992482804071756</x:v>
      </x:c>
      <x:c r="J273" s="808">
        <x:v>51.336500000000001</x:v>
      </x:c>
      <x:c r="K273" s="769">
        <x:v>720</x:v>
      </x:c>
      <x:c r="L273" s="778">
        <x:v>398.37124</x:v>
      </x:c>
      <x:c r="M273" s="809">
        <x:f t="shared" si="23"/>
        <x:v>286827.2928</x:v>
      </x:c>
      <x:c r="N273" s="782">
        <x:f t="shared" si="20"/>
        <x:v>395.25245934712297</x:v>
      </x:c>
      <x:c r="O273" s="783">
        <x:f t="shared" si="21"/>
        <x:v>3.1187806528770352</x:v>
      </x:c>
    </x:row>
    <x:row r="274" spans="2:16">
      <x:c r="B274" s="806">
        <x:f t="shared" si="22"/>
        <x:v>2</x:v>
      </x:c>
      <x:c r="C274" s="776">
        <x:v>46059</x:v>
      </x:c>
      <x:c r="D274" s="792" t="s">
        <x:v>2044</x:v>
      </x:c>
      <x:c r="E274" s="769" t="s">
        <x:v>1880</x:v>
      </x:c>
      <x:c r="F274" s="769" t="s">
        <x:v>68</x:v>
      </x:c>
      <x:c r="G274" s="777" t="s">
        <x:v>1903</x:v>
      </x:c>
      <x:c r="H274" s="769" t="s">
        <x:v>58</x:v>
      </x:c>
      <x:c r="I274" s="807" cm="1">
        <x:f t="array" ref="I274">SUMPRODUCT(('Purchase price Master(EUR)'!$K$2:$V$2='purchase data'!$B274)*('Purchase price Master(EUR)'!$D$6:$D$162='purchase data'!$F274),'Purchase price Master(EUR)'!$K$6:$V$162)</x:f>
        <x:v>6.029337950897899</x:v>
      </x:c>
      <x:c r="J274" s="808">
        <x:v>51.336500000000001</x:v>
      </x:c>
      <x:c r="K274" s="769">
        <x:v>360</x:v>
      </x:c>
      <x:c r="L274" s="778">
        <x:v>311.61255999999997</x:v>
      </x:c>
      <x:c r="M274" s="809">
        <x:f t="shared" si="23"/>
        <x:v>112180.52159999999</x:v>
      </x:c>
      <x:c r="N274" s="782">
        <x:f t="shared" si="20"/>
        <x:v>309.52510771626999</x:v>
      </x:c>
      <x:c r="O274" s="783">
        <x:f t="shared" si="21"/>
        <x:v>2.0874522837299878</x:v>
      </x:c>
    </x:row>
    <x:row r="275" spans="2:16">
      <x:c r="B275" s="806">
        <x:f t="shared" si="22"/>
        <x:v>2</x:v>
      </x:c>
      <x:c r="C275" s="776">
        <x:v>46059</x:v>
      </x:c>
      <x:c r="D275" s="792" t="s">
        <x:v>2044</x:v>
      </x:c>
      <x:c r="E275" s="769" t="s">
        <x:v>1880</x:v>
      </x:c>
      <x:c r="F275" s="769" t="s">
        <x:v>92</x:v>
      </x:c>
      <x:c r="G275" s="777" t="s">
        <x:v>1904</x:v>
      </x:c>
      <x:c r="H275" s="769" t="s">
        <x:v>58</x:v>
      </x:c>
      <x:c r="I275" s="807" cm="1">
        <x:f t="array" ref="I275">SUMPRODUCT(('Purchase price Master(EUR)'!$K$2:$V$2='purchase data'!$B275)*('Purchase price Master(EUR)'!$D$6:$D$162='purchase data'!$F275),'Purchase price Master(EUR)'!$K$6:$V$162)</x:f>
        <x:v>9.0384272543811015</x:v>
      </x:c>
      <x:c r="J275" s="808">
        <x:v>51.336500000000001</x:v>
      </x:c>
      <x:c r="K275" s="769">
        <x:v>360</x:v>
      </x:c>
      <x:c r="L275" s="778">
        <x:v>469.72897999999998</x:v>
      </x:c>
      <x:c r="M275" s="809">
        <x:f t="shared" si="23"/>
        <x:v>169102.43279999998</x:v>
      </x:c>
      <x:c r="N275" s="782">
        <x:f t="shared" si="20"/>
        <x:v>464.00122074453543</x:v>
      </x:c>
      <x:c r="O275" s="783">
        <x:f t="shared" si="21"/>
        <x:v>5.727759255464548</x:v>
      </x:c>
    </x:row>
    <x:row r="276" spans="2:16">
      <x:c r="B276" s="806">
        <x:f t="shared" si="22"/>
        <x:v>2</x:v>
      </x:c>
      <x:c r="C276" s="776">
        <x:v>46060</x:v>
      </x:c>
      <x:c r="D276" s="792" t="s">
        <x:v>2045</x:v>
      </x:c>
      <x:c r="E276" s="769" t="s">
        <x:v>1880</x:v>
      </x:c>
      <x:c r="F276" s="769" t="s">
        <x:v>68</x:v>
      </x:c>
      <x:c r="G276" s="777" t="s">
        <x:v>1903</x:v>
      </x:c>
      <x:c r="H276" s="769" t="s">
        <x:v>58</x:v>
      </x:c>
      <x:c r="I276" s="807" cm="1">
        <x:f t="array" ref="I276">SUMPRODUCT(('Purchase price Master(EUR)'!$K$2:$V$2='purchase data'!$B276)*('Purchase price Master(EUR)'!$D$6:$D$162='purchase data'!$F276),'Purchase price Master(EUR)'!$K$6:$V$162)</x:f>
        <x:v>6.029337950897899</x:v>
      </x:c>
      <x:c r="J276" s="808">
        <x:v>51.335999999999999</x:v>
      </x:c>
      <x:c r="K276" s="769">
        <x:v>360</x:v>
      </x:c>
      <x:c r="L276" s="778">
        <x:v>311.60952000000003</x:v>
      </x:c>
      <x:c r="M276" s="809">
        <x:f t="shared" si="23"/>
        <x:v>112179.42720000001</x:v>
      </x:c>
      <x:c r="N276" s="782">
        <x:f t="shared" si="20"/>
        <x:v>309.52209304729456</x:v>
      </x:c>
      <x:c r="O276" s="783">
        <x:f t="shared" si="21"/>
        <x:v>2.0874269527054707</x:v>
      </x:c>
    </x:row>
    <x:row r="277" spans="2:16">
      <x:c r="B277" s="806">
        <x:f t="shared" si="22"/>
        <x:v>2</x:v>
      </x:c>
      <x:c r="C277" s="776">
        <x:v>46060</x:v>
      </x:c>
      <x:c r="D277" s="792" t="s">
        <x:v>2045</x:v>
      </x:c>
      <x:c r="E277" s="769" t="s">
        <x:v>1880</x:v>
      </x:c>
      <x:c r="F277" s="769" t="s">
        <x:v>92</x:v>
      </x:c>
      <x:c r="G277" s="777" t="s">
        <x:v>1904</x:v>
      </x:c>
      <x:c r="H277" s="769" t="s">
        <x:v>58</x:v>
      </x:c>
      <x:c r="I277" s="807" cm="1">
        <x:f t="array" ref="I277">SUMPRODUCT(('Purchase price Master(EUR)'!$K$2:$V$2='purchase data'!$B277)*('Purchase price Master(EUR)'!$D$6:$D$162='purchase data'!$F277),'Purchase price Master(EUR)'!$K$6:$V$162)</x:f>
        <x:v>9.0384272543811015</x:v>
      </x:c>
      <x:c r="J277" s="808">
        <x:v>51.335999999999999</x:v>
      </x:c>
      <x:c r="K277" s="769">
        <x:v>360</x:v>
      </x:c>
      <x:c r="L277" s="778">
        <x:v>469.7244</x:v>
      </x:c>
      <x:c r="M277" s="809">
        <x:f t="shared" si="23"/>
        <x:v>169100.78400000001</x:v>
      </x:c>
      <x:c r="N277" s="782">
        <x:f t="shared" si="20"/>
        <x:v>463.99670153090824</x:v>
      </x:c>
      <x:c r="O277" s="783">
        <x:f t="shared" si="21"/>
        <x:v>5.7276984690917629</x:v>
      </x:c>
    </x:row>
    <x:row r="278" spans="2:16">
      <x:c r="B278" s="806">
        <x:f t="shared" si="22"/>
        <x:v>2</x:v>
      </x:c>
      <x:c r="C278" s="785">
        <x:v>46062</x:v>
      </x:c>
      <x:c r="D278" s="793" t="s">
        <x:v>2046</x:v>
      </x:c>
      <x:c r="E278" s="786" t="s">
        <x:v>1879</x:v>
      </x:c>
      <x:c r="F278" s="786" t="s">
        <x:v>27</x:v>
      </x:c>
      <x:c r="G278" s="787" t="s">
        <x:v>1898</x:v>
      </x:c>
      <x:c r="H278" s="786" t="s">
        <x:v>95</x:v>
      </x:c>
      <x:c r="I278" s="817" cm="1">
        <x:f t="array" ref="I278">SUMPRODUCT(('Purchase price Master(EUR)'!$K$2:$V$2='purchase data'!$B278)*('Purchase price Master(EUR)'!$D$6:$D$162='purchase data'!$F278),'Purchase price Master(EUR)'!$K$6:$V$162)</x:f>
        <x:v>8.3351451528737233</x:v>
      </x:c>
      <x:c r="J278" s="810"/>
      <x:c r="K278" s="786">
        <x:v>-3240</x:v>
      </x:c>
      <x:c r="L278" s="790">
        <x:v>420.79199999999997</x:v>
      </x:c>
      <x:c r="M278" s="809">
        <x:f t="shared" si="23"/>
        <x:v>-1363366.0799999998</x:v>
      </x:c>
      <x:c r="N278" s="782">
        <x:f t="shared" si="20"/>
        <x:v>0</x:v>
      </x:c>
      <x:c r="O278" s="783">
        <x:f t="shared" si="21"/>
        <x:v>420.79199999999997</x:v>
      </x:c>
    </x:row>
    <x:row r="279" spans="2:16">
      <x:c r="B279" s="806">
        <x:f t="shared" si="22"/>
        <x:v>2</x:v>
      </x:c>
      <x:c r="C279" s="776">
        <x:v>46062</x:v>
      </x:c>
      <x:c r="D279" s="792" t="s">
        <x:v>2047</x:v>
      </x:c>
      <x:c r="E279" s="769" t="s">
        <x:v>1879</x:v>
      </x:c>
      <x:c r="F279" s="769" t="s">
        <x:v>1634</x:v>
      </x:c>
      <x:c r="G279" s="777" t="s">
        <x:v>96</x:v>
      </x:c>
      <x:c r="H279" s="784" t="s">
        <x:v>2228</x:v>
      </x:c>
      <x:c r="I279" s="807" cm="1">
        <x:f t="array" ref="I279">SUMPRODUCT(('Purchase price Master(EUR)'!$K$2:$V$2='purchase data'!$B279)*('Purchase price Master(EUR)'!$D$6:$D$162='purchase data'!$F279),'Purchase price Master(EUR)'!$K$6:$V$162)</x:f>
        <x:v>114.89</x:v>
      </x:c>
      <x:c r="J279" s="808">
        <x:v>51.335999999999999</x:v>
      </x:c>
      <x:c r="K279" s="769">
        <x:v>380</x:v>
      </x:c>
      <x:c r="L279" s="778">
        <x:v>5897.9930000000004</x:v>
      </x:c>
      <x:c r="M279" s="809">
        <x:f t="shared" si="23"/>
        <x:v>2241237.3400000003</x:v>
      </x:c>
      <x:c r="N279" s="782">
        <x:f t="shared" si="20"/>
        <x:v>5897.9930400000003</x:v>
      </x:c>
      <x:c r="O279" s="783">
        <x:f t="shared" si="21"/>
        <x:v>-3.9999999899009708E-5</x:v>
      </x:c>
    </x:row>
    <x:row r="280" spans="2:16">
      <x:c r="B280" s="806">
        <x:f t="shared" si="22"/>
        <x:v>2</x:v>
      </x:c>
      <x:c r="C280" s="776">
        <x:v>46062</x:v>
      </x:c>
      <x:c r="D280" s="792" t="s">
        <x:v>2047</x:v>
      </x:c>
      <x:c r="E280" s="769" t="s">
        <x:v>1879</x:v>
      </x:c>
      <x:c r="F280" s="769" t="s">
        <x:v>1631</x:v>
      </x:c>
      <x:c r="G280" s="777" t="s">
        <x:v>1907</x:v>
      </x:c>
      <x:c r="H280" s="769" t="s">
        <x:v>2021</x:v>
      </x:c>
      <x:c r="I280" s="807" cm="1">
        <x:f t="array" ref="I280">SUMPRODUCT(('Purchase price Master(EUR)'!$K$2:$V$2='purchase data'!$B280)*('Purchase price Master(EUR)'!$D$6:$D$162='purchase data'!$F280),'Purchase price Master(EUR)'!$K$6:$V$162)</x:f>
        <x:v>21.613377597592464</x:v>
      </x:c>
      <x:c r="J280" s="808">
        <x:v>51.335999999999999</x:v>
      </x:c>
      <x:c r="K280" s="769">
        <x:v>240</x:v>
      </x:c>
      <x:c r="L280" s="778">
        <x:v>1116.6089999999999</x:v>
      </x:c>
      <x:c r="M280" s="809">
        <x:f t="shared" si="23"/>
        <x:v>267986.15999999997</x:v>
      </x:c>
      <x:c r="N280" s="782">
        <x:f t="shared" si="20"/>
        <x:v>1109.5443523500066</x:v>
      </x:c>
      <x:c r="O280" s="783">
        <x:f t="shared" si="21"/>
        <x:v>7.064647649993276</x:v>
      </x:c>
    </x:row>
    <x:row r="281" spans="2:16">
      <x:c r="B281" s="806">
        <x:f t="shared" si="22"/>
        <x:v>2</x:v>
      </x:c>
      <x:c r="C281" s="776">
        <x:v>46062</x:v>
      </x:c>
      <x:c r="D281" s="792" t="s">
        <x:v>2048</x:v>
      </x:c>
      <x:c r="E281" s="769" t="s">
        <x:v>1879</x:v>
      </x:c>
      <x:c r="F281" s="769" t="s">
        <x:v>50</x:v>
      </x:c>
      <x:c r="G281" s="777" t="s">
        <x:v>1889</x:v>
      </x:c>
      <x:c r="H281" s="769" t="s">
        <x:v>175</x:v>
      </x:c>
      <x:c r="I281" s="807" cm="1">
        <x:f t="array" ref="I281">SUMPRODUCT(('Purchase price Master(EUR)'!$K$2:$V$2='purchase data'!$B281)*('Purchase price Master(EUR)'!$D$6:$D$162='purchase data'!$F281),'Purchase price Master(EUR)'!$K$6:$V$162)</x:f>
        <x:v>15.75</x:v>
      </x:c>
      <x:c r="J281" s="808">
        <x:v>51.335999999999999</x:v>
      </x:c>
      <x:c r="K281" s="769">
        <x:v>1472</x:v>
      </x:c>
      <x:c r="L281" s="778">
        <x:v>809.10699999999997</x:v>
      </x:c>
      <x:c r="M281" s="809">
        <x:f t="shared" si="23"/>
        <x:v>1191005.504</x:v>
      </x:c>
      <x:c r="N281" s="782">
        <x:f t="shared" si="20"/>
        <x:v>808.54200000000003</x:v>
      </x:c>
      <x:c r="O281" s="783">
        <x:f t="shared" si="21"/>
        <x:v>0.56499999999994088</x:v>
      </x:c>
    </x:row>
    <x:row r="282" spans="2:16">
      <x:c r="B282" s="806">
        <x:f t="shared" si="22"/>
        <x:v>2</x:v>
      </x:c>
      <x:c r="C282" s="785">
        <x:v>46062</x:v>
      </x:c>
      <x:c r="D282" s="793" t="s">
        <x:v>2049</x:v>
      </x:c>
      <x:c r="E282" s="786" t="s">
        <x:v>1880</x:v>
      </x:c>
      <x:c r="F282" s="786" t="s">
        <x:v>68</x:v>
      </x:c>
      <x:c r="G282" s="787" t="s">
        <x:v>1903</x:v>
      </x:c>
      <x:c r="H282" s="786" t="s">
        <x:v>58</x:v>
      </x:c>
      <x:c r="I282" s="817" cm="1">
        <x:f t="array" ref="I282">SUMPRODUCT(('Purchase price Master(EUR)'!$K$2:$V$2='purchase data'!$B282)*('Purchase price Master(EUR)'!$D$6:$D$162='purchase data'!$F282),'Purchase price Master(EUR)'!$K$6:$V$162)</x:f>
        <x:v>6.029337950897899</x:v>
      </x:c>
      <x:c r="J282" s="810">
        <x:v>51.335999999999999</x:v>
      </x:c>
      <x:c r="K282" s="786">
        <x:v>-360</x:v>
      </x:c>
      <x:c r="L282" s="790">
        <x:v>311.61255999999997</x:v>
      </x:c>
      <x:c r="M282" s="809">
        <x:f t="shared" si="23"/>
        <x:v>-112180.52159999999</x:v>
      </x:c>
      <x:c r="N282" s="782">
        <x:f t="shared" si="20"/>
        <x:v>309.52209304729456</x:v>
      </x:c>
      <x:c r="O282" s="783">
        <x:f t="shared" si="21"/>
        <x:v>2.0904669527054125</x:v>
      </x:c>
      <x:c r="P282" s="114" t="s">
        <x:v>2138</x:v>
      </x:c>
    </x:row>
    <x:row r="283" spans="2:16">
      <x:c r="B283" s="806">
        <x:f t="shared" si="22"/>
        <x:v>2</x:v>
      </x:c>
      <x:c r="C283" s="785">
        <x:v>46062</x:v>
      </x:c>
      <x:c r="D283" s="793" t="s">
        <x:v>2049</x:v>
      </x:c>
      <x:c r="E283" s="786" t="s">
        <x:v>1880</x:v>
      </x:c>
      <x:c r="F283" s="786" t="s">
        <x:v>92</x:v>
      </x:c>
      <x:c r="G283" s="787" t="s">
        <x:v>1904</x:v>
      </x:c>
      <x:c r="H283" s="786" t="s">
        <x:v>58</x:v>
      </x:c>
      <x:c r="I283" s="817" cm="1">
        <x:f t="array" ref="I283">SUMPRODUCT(('Purchase price Master(EUR)'!$K$2:$V$2='purchase data'!$B283)*('Purchase price Master(EUR)'!$D$6:$D$162='purchase data'!$F283),'Purchase price Master(EUR)'!$K$6:$V$162)</x:f>
        <x:v>9.0384272543811015</x:v>
      </x:c>
      <x:c r="J283" s="810">
        <x:v>51.335999999999999</x:v>
      </x:c>
      <x:c r="K283" s="786">
        <x:v>-360</x:v>
      </x:c>
      <x:c r="L283" s="790">
        <x:v>469.72897999999998</x:v>
      </x:c>
      <x:c r="M283" s="809">
        <x:f t="shared" si="23"/>
        <x:v>-169102.43279999998</x:v>
      </x:c>
      <x:c r="N283" s="782">
        <x:f t="shared" si="20"/>
        <x:v>463.99670153090824</x:v>
      </x:c>
      <x:c r="O283" s="783">
        <x:f t="shared" si="21"/>
        <x:v>5.7322784690917388</x:v>
      </x:c>
      <x:c r="P283" s="114" t="s">
        <x:v>2138</x:v>
      </x:c>
    </x:row>
    <x:row r="284" spans="2:16">
      <x:c r="B284" s="806">
        <x:f t="shared" si="22"/>
        <x:v>2</x:v>
      </x:c>
      <x:c r="C284" s="776">
        <x:v>46063</x:v>
      </x:c>
      <x:c r="D284" s="792" t="s">
        <x:v>2050</x:v>
      </x:c>
      <x:c r="E284" s="769" t="s">
        <x:v>1879</x:v>
      </x:c>
      <x:c r="F284" s="769" t="s">
        <x:v>1641</x:v>
      </x:c>
      <x:c r="G284" s="777" t="s">
        <x:v>1917</x:v>
      </x:c>
      <x:c r="H284" s="769" t="s">
        <x:v>2021</x:v>
      </x:c>
      <x:c r="I284" s="807" cm="1">
        <x:f t="array" ref="I284">SUMPRODUCT(('Purchase price Master(EUR)'!$K$2:$V$2='purchase data'!$B284)*('Purchase price Master(EUR)'!$D$6:$D$162='purchase data'!$F284),'Purchase price Master(EUR)'!$K$6:$V$162)</x:f>
        <x:v>14.04</x:v>
      </x:c>
      <x:c r="J284" s="808">
        <x:v>51.709200000000003</x:v>
      </x:c>
      <x:c r="K284" s="769">
        <x:v>120</x:v>
      </x:c>
      <x:c r="L284" s="778">
        <x:v>726.101</x:v>
      </x:c>
      <x:c r="M284" s="809">
        <x:f t="shared" si="23"/>
        <x:v>87132.12</x:v>
      </x:c>
      <x:c r="N284" s="782">
        <x:f t="shared" si="20"/>
        <x:v>725.99716799999999</x:v>
      </x:c>
      <x:c r="O284" s="783">
        <x:f t="shared" si="21"/>
        <x:v>0.10383200000001125</x:v>
      </x:c>
    </x:row>
    <x:row r="285" spans="2:16">
      <x:c r="B285" s="806">
        <x:f t="shared" si="22"/>
        <x:v>2</x:v>
      </x:c>
      <x:c r="C285" s="776">
        <x:v>46063</x:v>
      </x:c>
      <x:c r="D285" s="792" t="s">
        <x:v>2050</x:v>
      </x:c>
      <x:c r="E285" s="769" t="s">
        <x:v>1879</x:v>
      </x:c>
      <x:c r="F285" s="769" t="s">
        <x:v>1640</x:v>
      </x:c>
      <x:c r="G285" s="777" t="s">
        <x:v>1908</x:v>
      </x:c>
      <x:c r="H285" s="769" t="s">
        <x:v>2021</x:v>
      </x:c>
      <x:c r="I285" s="807" cm="1">
        <x:f t="array" ref="I285">SUMPRODUCT(('Purchase price Master(EUR)'!$K$2:$V$2='purchase data'!$B285)*('Purchase price Master(EUR)'!$D$6:$D$162='purchase data'!$F285),'Purchase price Master(EUR)'!$K$6:$V$162)</x:f>
        <x:v>12.54</x:v>
      </x:c>
      <x:c r="J285" s="808">
        <x:v>51.709200000000003</x:v>
      </x:c>
      <x:c r="K285" s="769">
        <x:v>324</x:v>
      </x:c>
      <x:c r="L285" s="778">
        <x:v>648.17499999999995</x:v>
      </x:c>
      <x:c r="M285" s="809">
        <x:f t="shared" si="23"/>
        <x:v>210008.69999999998</x:v>
      </x:c>
      <x:c r="N285" s="782">
        <x:f t="shared" si="20"/>
        <x:v>648.43336799999997</x:v>
      </x:c>
      <x:c r="O285" s="783">
        <x:f t="shared" si="21"/>
        <x:v>-0.25836800000001858</x:v>
      </x:c>
    </x:row>
    <x:row r="286" spans="2:16">
      <x:c r="B286" s="806">
        <x:f t="shared" si="22"/>
        <x:v>2</x:v>
      </x:c>
      <x:c r="C286" s="776">
        <x:v>46063</x:v>
      </x:c>
      <x:c r="D286" s="792" t="s">
        <x:v>2050</x:v>
      </x:c>
      <x:c r="E286" s="769" t="s">
        <x:v>1879</x:v>
      </x:c>
      <x:c r="F286" s="769" t="s">
        <x:v>1428</x:v>
      </x:c>
      <x:c r="G286" s="777" t="s">
        <x:v>1916</x:v>
      </x:c>
      <x:c r="H286" s="769" t="s">
        <x:v>2021</x:v>
      </x:c>
      <x:c r="I286" s="807" cm="1">
        <x:f t="array" ref="I286">SUMPRODUCT(('Purchase price Master(EUR)'!$K$2:$V$2='purchase data'!$B286)*('Purchase price Master(EUR)'!$D$6:$D$162='purchase data'!$F286),'Purchase price Master(EUR)'!$K$6:$V$162)</x:f>
        <x:v>13.58</x:v>
      </x:c>
      <x:c r="J286" s="808">
        <x:v>51.709200000000003</x:v>
      </x:c>
      <x:c r="K286" s="769">
        <x:v>324</x:v>
      </x:c>
      <x:c r="L286" s="778">
        <x:v>702.26298999999995</x:v>
      </x:c>
      <x:c r="M286" s="809">
        <x:f t="shared" si="23"/>
        <x:v>227533.20875999998</x:v>
      </x:c>
      <x:c r="N286" s="782">
        <x:f t="shared" si="20"/>
        <x:v>702.21093600000006</x:v>
      </x:c>
      <x:c r="O286" s="783">
        <x:f t="shared" si="21"/>
        <x:v>5.2053999999884581E-2</x:v>
      </x:c>
    </x:row>
    <x:row r="287" spans="2:16">
      <x:c r="B287" s="806">
        <x:f t="shared" si="22"/>
        <x:v>2</x:v>
      </x:c>
      <x:c r="C287" s="776">
        <x:v>46063</x:v>
      </x:c>
      <x:c r="D287" s="792" t="s">
        <x:v>2050</x:v>
      </x:c>
      <x:c r="E287" s="769" t="s">
        <x:v>1879</x:v>
      </x:c>
      <x:c r="F287" s="769" t="s">
        <x:v>1565</x:v>
      </x:c>
      <x:c r="G287" s="777" t="s">
        <x:v>1896</x:v>
      </x:c>
      <x:c r="H287" s="769" t="s">
        <x:v>2021</x:v>
      </x:c>
      <x:c r="I287" s="807" cm="1">
        <x:f t="array" ref="I287">SUMPRODUCT(('Purchase price Master(EUR)'!$K$2:$V$2='purchase data'!$B287)*('Purchase price Master(EUR)'!$D$6:$D$162='purchase data'!$F287),'Purchase price Master(EUR)'!$K$6:$V$162)</x:f>
        <x:v>13.56</x:v>
      </x:c>
      <x:c r="J287" s="808">
        <x:v>51.709200000000003</x:v>
      </x:c>
      <x:c r="K287" s="769">
        <x:v>126</x:v>
      </x:c>
      <x:c r="L287" s="778">
        <x:v>701.17697999999996</x:v>
      </x:c>
      <x:c r="M287" s="809">
        <x:f t="shared" si="23"/>
        <x:v>88348.299480000001</x:v>
      </x:c>
      <x:c r="N287" s="782">
        <x:f t="shared" si="20"/>
        <x:v>701.17675200000008</x:v>
      </x:c>
      <x:c r="O287" s="783">
        <x:f t="shared" si="21"/>
        <x:v>2.2799999987910269E-4</x:v>
      </x:c>
    </x:row>
    <x:row r="288" spans="2:16">
      <x:c r="B288" s="806">
        <x:f t="shared" si="22"/>
        <x:v>2</x:v>
      </x:c>
      <x:c r="C288" s="776">
        <x:v>46063</x:v>
      </x:c>
      <x:c r="D288" s="792" t="s">
        <x:v>2050</x:v>
      </x:c>
      <x:c r="E288" s="769" t="s">
        <x:v>1879</x:v>
      </x:c>
      <x:c r="F288" s="769" t="s">
        <x:v>1430</x:v>
      </x:c>
      <x:c r="G288" s="777" t="s">
        <x:v>1918</x:v>
      </x:c>
      <x:c r="H288" s="769" t="s">
        <x:v>2021</x:v>
      </x:c>
      <x:c r="I288" s="807" cm="1">
        <x:f t="array" ref="I288">SUMPRODUCT(('Purchase price Master(EUR)'!$K$2:$V$2='purchase data'!$B288)*('Purchase price Master(EUR)'!$D$6:$D$162='purchase data'!$F288),'Purchase price Master(EUR)'!$K$6:$V$162)</x:f>
        <x:v>15.4</x:v>
      </x:c>
      <x:c r="J288" s="808">
        <x:v>51.709200000000003</x:v>
      </x:c>
      <x:c r="K288" s="769">
        <x:v>126</x:v>
      </x:c>
      <x:c r="L288" s="778">
        <x:v>796.11500000000001</x:v>
      </x:c>
      <x:c r="M288" s="809">
        <x:f t="shared" si="23"/>
        <x:v>100310.49</x:v>
      </x:c>
      <x:c r="N288" s="782">
        <x:f t="shared" si="20"/>
        <x:v>796.32168000000001</x:v>
      </x:c>
      <x:c r="O288" s="783">
        <x:f t="shared" si="21"/>
        <x:v>-0.20668000000000575</x:v>
      </x:c>
    </x:row>
    <x:row r="289" spans="2:15">
      <x:c r="B289" s="806">
        <x:f t="shared" si="22"/>
        <x:v>2</x:v>
      </x:c>
      <x:c r="C289" s="776">
        <x:v>46063</x:v>
      </x:c>
      <x:c r="D289" s="792" t="s">
        <x:v>2050</x:v>
      </x:c>
      <x:c r="E289" s="769" t="s">
        <x:v>1879</x:v>
      </x:c>
      <x:c r="F289" s="769" t="s">
        <x:v>1564</x:v>
      </x:c>
      <x:c r="G289" s="777" t="s">
        <x:v>1915</x:v>
      </x:c>
      <x:c r="H289" s="769" t="s">
        <x:v>2021</x:v>
      </x:c>
      <x:c r="I289" s="807" cm="1">
        <x:f t="array" ref="I289">SUMPRODUCT(('Purchase price Master(EUR)'!$K$2:$V$2='purchase data'!$B289)*('Purchase price Master(EUR)'!$D$6:$D$162='purchase data'!$F289),'Purchase price Master(EUR)'!$K$6:$V$162)</x:f>
        <x:v>12.78</x:v>
      </x:c>
      <x:c r="J289" s="808">
        <x:v>51.709200000000003</x:v>
      </x:c>
      <x:c r="K289" s="769">
        <x:v>126</x:v>
      </x:c>
      <x:c r="L289" s="778">
        <x:v>660.84397000000001</x:v>
      </x:c>
      <x:c r="M289" s="809">
        <x:f t="shared" si="23"/>
        <x:v>83266.340219999998</x:v>
      </x:c>
      <x:c r="N289" s="782">
        <x:f t="shared" si="20"/>
        <x:v>660.84357599999998</x:v>
      </x:c>
      <x:c r="O289" s="783">
        <x:f t="shared" si="21"/>
        <x:v>3.9400000002842717E-4</x:v>
      </x:c>
    </x:row>
    <x:row r="290" spans="2:15">
      <x:c r="B290" s="806">
        <x:f t="shared" si="22"/>
        <x:v>2</x:v>
      </x:c>
      <x:c r="C290" s="776">
        <x:v>46063</x:v>
      </x:c>
      <x:c r="D290" s="792" t="s">
        <x:v>2051</x:v>
      </x:c>
      <x:c r="E290" s="769" t="s">
        <x:v>1879</x:v>
      </x:c>
      <x:c r="F290" s="769" t="s">
        <x:v>41</x:v>
      </x:c>
      <x:c r="G290" s="777" t="s">
        <x:v>1892</x:v>
      </x:c>
      <x:c r="H290" s="769" t="s">
        <x:v>95</x:v>
      </x:c>
      <x:c r="I290" s="807" cm="1">
        <x:f t="array" ref="I290">SUMPRODUCT(('Purchase price Master(EUR)'!$K$2:$V$2='purchase data'!$B290)*('Purchase price Master(EUR)'!$D$6:$D$162='purchase data'!$F290),'Purchase price Master(EUR)'!$K$6:$V$162)</x:f>
        <x:v>13.337406721976457</x:v>
      </x:c>
      <x:c r="J290" s="808">
        <x:v>51.709200000000003</x:v>
      </x:c>
      <x:c r="K290" s="769">
        <x:v>240</x:v>
      </x:c>
      <x:c r="L290" s="778">
        <x:v>699.88400000000001</x:v>
      </x:c>
      <x:c r="M290" s="809">
        <x:f t="shared" si="23"/>
        <x:v>167972.16</x:v>
      </x:c>
      <x:c r="N290" s="782">
        <x:f t="shared" si="20"/>
        <x:v>689.66663166802505</x:v>
      </x:c>
      <x:c r="O290" s="783">
        <x:f t="shared" si="21"/>
        <x:v>10.217368331974967</x:v>
      </x:c>
    </x:row>
    <x:row r="291" spans="2:15">
      <x:c r="B291" s="806">
        <x:f t="shared" si="22"/>
        <x:v>2</x:v>
      </x:c>
      <x:c r="C291" s="776">
        <x:v>46063</x:v>
      </x:c>
      <x:c r="D291" s="792" t="s">
        <x:v>2051</x:v>
      </x:c>
      <x:c r="E291" s="769" t="s">
        <x:v>1879</x:v>
      </x:c>
      <x:c r="F291" s="769" t="s">
        <x:v>1432</x:v>
      </x:c>
      <x:c r="G291" s="777" t="s">
        <x:v>1908</x:v>
      </x:c>
      <x:c r="H291" s="769" t="s">
        <x:v>95</x:v>
      </x:c>
      <x:c r="I291" s="807" cm="1">
        <x:f t="array" ref="I291">SUMPRODUCT(('Purchase price Master(EUR)'!$K$2:$V$2='purchase data'!$B291)*('Purchase price Master(EUR)'!$D$6:$D$162='purchase data'!$F291),'Purchase price Master(EUR)'!$K$6:$V$162)</x:f>
        <x:v>9.8286450914155967</x:v>
      </x:c>
      <x:c r="J291" s="808">
        <x:v>51.709200000000003</x:v>
      </x:c>
      <x:c r="K291" s="769">
        <x:v>216</x:v>
      </x:c>
      <x:c r="L291" s="778">
        <x:v>517.09199000000001</x:v>
      </x:c>
      <x:c r="M291" s="809">
        <x:f t="shared" si="23"/>
        <x:v>111691.86984</x:v>
      </x:c>
      <x:c r="N291" s="782">
        <x:f t="shared" si="20"/>
        <x:v>508.23137476102738</x:v>
      </x:c>
      <x:c r="O291" s="783">
        <x:f t="shared" si="21"/>
        <x:v>8.8606152389726276</x:v>
      </x:c>
    </x:row>
    <x:row r="292" spans="2:15">
      <x:c r="B292" s="806">
        <x:f t="shared" si="22"/>
        <x:v>2</x:v>
      </x:c>
      <x:c r="C292" s="776">
        <x:v>46063</x:v>
      </x:c>
      <x:c r="D292" s="792" t="s">
        <x:v>2051</x:v>
      </x:c>
      <x:c r="E292" s="769" t="s">
        <x:v>1879</x:v>
      </x:c>
      <x:c r="F292" s="769" t="s">
        <x:v>1433</x:v>
      </x:c>
      <x:c r="G292" s="777" t="s">
        <x:v>1910</x:v>
      </x:c>
      <x:c r="H292" s="769" t="s">
        <x:v>95</x:v>
      </x:c>
      <x:c r="I292" s="807" cm="1">
        <x:f t="array" ref="I292">SUMPRODUCT(('Purchase price Master(EUR)'!$K$2:$V$2='purchase data'!$B292)*('Purchase price Master(EUR)'!$D$6:$D$162='purchase data'!$F292),'Purchase price Master(EUR)'!$K$6:$V$162)</x:f>
        <x:v>7.1102155771867341</x:v>
      </x:c>
      <x:c r="J292" s="808">
        <x:v>51.709200000000003</x:v>
      </x:c>
      <x:c r="K292" s="769">
        <x:v>288</x:v>
      </x:c>
      <x:c r="L292" s="778">
        <x:v>370.755</x:v>
      </x:c>
      <x:c r="M292" s="809">
        <x:f t="shared" si="23"/>
        <x:v>106777.44</x:v>
      </x:c>
      <x:c r="N292" s="782">
        <x:f t="shared" si="20"/>
        <x:v>367.66355932386432</x:v>
      </x:c>
      <x:c r="O292" s="783">
        <x:f t="shared" si="21"/>
        <x:v>3.0914406761356759</x:v>
      </x:c>
    </x:row>
    <x:row r="293" spans="2:15">
      <x:c r="B293" s="806">
        <x:f t="shared" si="22"/>
        <x:v>2</x:v>
      </x:c>
      <x:c r="C293" s="776">
        <x:v>46063</x:v>
      </x:c>
      <x:c r="D293" s="792" t="s">
        <x:v>2051</x:v>
      </x:c>
      <x:c r="E293" s="769" t="s">
        <x:v>1879</x:v>
      </x:c>
      <x:c r="F293" s="769" t="s">
        <x:v>1429</x:v>
      </x:c>
      <x:c r="G293" s="777" t="s">
        <x:v>1893</x:v>
      </x:c>
      <x:c r="H293" s="769" t="s">
        <x:v>2021</x:v>
      </x:c>
      <x:c r="I293" s="807" cm="1">
        <x:f t="array" ref="I293">SUMPRODUCT(('Purchase price Master(EUR)'!$K$2:$V$2='purchase data'!$B293)*('Purchase price Master(EUR)'!$D$6:$D$162='purchase data'!$F293),'Purchase price Master(EUR)'!$K$6:$V$162)</x:f>
        <x:v>14.062775110655201</x:v>
      </x:c>
      <x:c r="J293" s="808">
        <x:v>51.709200000000003</x:v>
      </x:c>
      <x:c r="K293" s="769">
        <x:v>216</x:v>
      </x:c>
      <x:c r="L293" s="778">
        <x:v>727.18601999999998</x:v>
      </x:c>
      <x:c r="M293" s="809">
        <x:f t="shared" si="23"/>
        <x:v>157072.18031999998</x:v>
      </x:c>
      <x:c r="N293" s="782">
        <x:f t="shared" si="20"/>
        <x:v>727.174850751892</x:v>
      </x:c>
      <x:c r="O293" s="783">
        <x:f t="shared" si="21"/>
        <x:v>1.1169248107989915E-2</x:v>
      </x:c>
    </x:row>
    <x:row r="294" spans="2:15">
      <x:c r="B294" s="806">
        <x:f t="shared" si="22"/>
        <x:v>2</x:v>
      </x:c>
      <x:c r="C294" s="776">
        <x:v>46063</x:v>
      </x:c>
      <x:c r="D294" s="792" t="s">
        <x:v>2051</x:v>
      </x:c>
      <x:c r="E294" s="769" t="s">
        <x:v>1879</x:v>
      </x:c>
      <x:c r="F294" s="769" t="s">
        <x:v>1640</x:v>
      </x:c>
      <x:c r="G294" s="777" t="s">
        <x:v>1908</x:v>
      </x:c>
      <x:c r="H294" s="769" t="s">
        <x:v>2021</x:v>
      </x:c>
      <x:c r="I294" s="807" cm="1">
        <x:f t="array" ref="I294">SUMPRODUCT(('Purchase price Master(EUR)'!$K$2:$V$2='purchase data'!$B294)*('Purchase price Master(EUR)'!$D$6:$D$162='purchase data'!$F294),'Purchase price Master(EUR)'!$K$6:$V$162)</x:f>
        <x:v>12.54</x:v>
      </x:c>
      <x:c r="J294" s="808">
        <x:v>51.709200000000003</x:v>
      </x:c>
      <x:c r="K294" s="769">
        <x:v>324</x:v>
      </x:c>
      <x:c r="L294" s="778">
        <x:v>648.17499999999995</x:v>
      </x:c>
      <x:c r="M294" s="809">
        <x:f t="shared" si="23"/>
        <x:v>210008.69999999998</x:v>
      </x:c>
      <x:c r="N294" s="782">
        <x:f t="shared" si="20"/>
        <x:v>648.43336799999997</x:v>
      </x:c>
      <x:c r="O294" s="783">
        <x:f t="shared" si="21"/>
        <x:v>-0.25836800000001858</x:v>
      </x:c>
    </x:row>
    <x:row r="295" spans="2:15">
      <x:c r="B295" s="806">
        <x:f t="shared" si="22"/>
        <x:v>2</x:v>
      </x:c>
      <x:c r="C295" s="776">
        <x:v>46064</x:v>
      </x:c>
      <x:c r="D295" s="792" t="s">
        <x:v>2052</x:v>
      </x:c>
      <x:c r="E295" s="769" t="s">
        <x:v>1879</x:v>
      </x:c>
      <x:c r="F295" s="769" t="s">
        <x:v>1432</x:v>
      </x:c>
      <x:c r="G295" s="777" t="s">
        <x:v>1908</x:v>
      </x:c>
      <x:c r="H295" s="769" t="s">
        <x:v>95</x:v>
      </x:c>
      <x:c r="I295" s="807" cm="1">
        <x:f t="array" ref="I295">SUMPRODUCT(('Purchase price Master(EUR)'!$K$2:$V$2='purchase data'!$B295)*('Purchase price Master(EUR)'!$D$6:$D$162='purchase data'!$F295),'Purchase price Master(EUR)'!$K$6:$V$162)</x:f>
        <x:v>9.8286450914155967</x:v>
      </x:c>
      <x:c r="J295" s="808">
        <x:v>51.946800000000003</x:v>
      </x:c>
      <x:c r="K295" s="769">
        <x:v>126</x:v>
      </x:c>
      <x:c r="L295" s="778">
        <x:v>519.46802000000002</x:v>
      </x:c>
      <x:c r="M295" s="809">
        <x:f t="shared" si="23"/>
        <x:v>65452.970520000003</x:v>
      </x:c>
      <x:c r="N295" s="782">
        <x:f t="shared" si="20"/>
        <x:v>510.56666083474778</x:v>
      </x:c>
      <x:c r="O295" s="783">
        <x:f t="shared" si="21"/>
        <x:v>8.901359165252245</x:v>
      </x:c>
    </x:row>
    <x:row r="296" spans="2:15">
      <x:c r="B296" s="806">
        <x:f t="shared" si="22"/>
        <x:v>2</x:v>
      </x:c>
      <x:c r="C296" s="776">
        <x:v>46064</x:v>
      </x:c>
      <x:c r="D296" s="792" t="s">
        <x:v>2052</x:v>
      </x:c>
      <x:c r="E296" s="769" t="s">
        <x:v>1879</x:v>
      </x:c>
      <x:c r="F296" s="769" t="s">
        <x:v>1433</x:v>
      </x:c>
      <x:c r="G296" s="777" t="s">
        <x:v>1910</x:v>
      </x:c>
      <x:c r="H296" s="769" t="s">
        <x:v>95</x:v>
      </x:c>
      <x:c r="I296" s="807" cm="1">
        <x:f t="array" ref="I296">SUMPRODUCT(('Purchase price Master(EUR)'!$K$2:$V$2='purchase data'!$B296)*('Purchase price Master(EUR)'!$D$6:$D$162='purchase data'!$F296),'Purchase price Master(EUR)'!$K$6:$V$162)</x:f>
        <x:v>7.1102155771867341</x:v>
      </x:c>
      <x:c r="J296" s="808">
        <x:v>51.946800000000003</x:v>
      </x:c>
      <x:c r="K296" s="769">
        <x:v>144</x:v>
      </x:c>
      <x:c r="L296" s="778">
        <x:v>372.45902999999998</x:v>
      </x:c>
      <x:c r="M296" s="809">
        <x:f t="shared" si="23"/>
        <x:v>53634.100319999998</x:v>
      </x:c>
      <x:c r="N296" s="782">
        <x:f t="shared" si="20"/>
        <x:v>369.35294654500387</x:v>
      </x:c>
      <x:c r="O296" s="783">
        <x:f t="shared" si="21"/>
        <x:v>3.10608345499611</x:v>
      </x:c>
    </x:row>
    <x:row r="297" spans="2:15">
      <x:c r="B297" s="806">
        <x:f t="shared" si="22"/>
        <x:v>2</x:v>
      </x:c>
      <x:c r="C297" s="776">
        <x:v>46064</x:v>
      </x:c>
      <x:c r="D297" s="792" t="s">
        <x:v>2052</x:v>
      </x:c>
      <x:c r="E297" s="769" t="s">
        <x:v>1879</x:v>
      </x:c>
      <x:c r="F297" s="769" t="s">
        <x:v>1641</x:v>
      </x:c>
      <x:c r="G297" s="777" t="s">
        <x:v>1917</x:v>
      </x:c>
      <x:c r="H297" s="769" t="s">
        <x:v>2021</x:v>
      </x:c>
      <x:c r="I297" s="807" cm="1">
        <x:f t="array" ref="I297">SUMPRODUCT(('Purchase price Master(EUR)'!$K$2:$V$2='purchase data'!$B297)*('Purchase price Master(EUR)'!$D$6:$D$162='purchase data'!$F297),'Purchase price Master(EUR)'!$K$6:$V$162)</x:f>
        <x:v>14.04</x:v>
      </x:c>
      <x:c r="J297" s="808">
        <x:v>51.946800000000003</x:v>
      </x:c>
      <x:c r="K297" s="769">
        <x:v>160</x:v>
      </x:c>
      <x:c r="L297" s="778">
        <x:v>729.43700000000001</x:v>
      </x:c>
      <x:c r="M297" s="809">
        <x:f t="shared" si="23"/>
        <x:v>116709.92</x:v>
      </x:c>
      <x:c r="N297" s="782">
        <x:f t="shared" si="20"/>
        <x:v>729.33307200000002</x:v>
      </x:c>
      <x:c r="O297" s="783">
        <x:f t="shared" si="21"/>
        <x:v>0.10392799999999625</x:v>
      </x:c>
    </x:row>
    <x:row r="298" spans="2:15">
      <x:c r="B298" s="806">
        <x:f t="shared" si="22"/>
        <x:v>2</x:v>
      </x:c>
      <x:c r="C298" s="776">
        <x:v>46064</x:v>
      </x:c>
      <x:c r="D298" s="792" t="s">
        <x:v>2052</x:v>
      </x:c>
      <x:c r="E298" s="769" t="s">
        <x:v>1879</x:v>
      </x:c>
      <x:c r="F298" s="769" t="s">
        <x:v>1564</x:v>
      </x:c>
      <x:c r="G298" s="777" t="s">
        <x:v>1915</x:v>
      </x:c>
      <x:c r="H298" s="769" t="s">
        <x:v>2021</x:v>
      </x:c>
      <x:c r="I298" s="807" cm="1">
        <x:f t="array" ref="I298">SUMPRODUCT(('Purchase price Master(EUR)'!$K$2:$V$2='purchase data'!$B298)*('Purchase price Master(EUR)'!$D$6:$D$162='purchase data'!$F298),'Purchase price Master(EUR)'!$K$6:$V$162)</x:f>
        <x:v>12.78</x:v>
      </x:c>
      <x:c r="J298" s="808">
        <x:v>51.946800000000003</x:v>
      </x:c>
      <x:c r="K298" s="769">
        <x:v>216</x:v>
      </x:c>
      <x:c r="L298" s="778">
        <x:v>663.88</x:v>
      </x:c>
      <x:c r="M298" s="809">
        <x:f t="shared" si="23"/>
        <x:v>143398.07999999999</x:v>
      </x:c>
      <x:c r="N298" s="782">
        <x:f t="shared" si="20"/>
        <x:v>663.88010399999996</x:v>
      </x:c>
      <x:c r="O298" s="783">
        <x:f t="shared" si="21"/>
        <x:v>-1.0399999996479892E-4</x:v>
      </x:c>
    </x:row>
    <x:row r="299" spans="2:15">
      <x:c r="B299" s="806">
        <x:f t="shared" si="22"/>
        <x:v>2</x:v>
      </x:c>
      <x:c r="C299" s="776">
        <x:v>46064</x:v>
      </x:c>
      <x:c r="D299" s="792" t="s">
        <x:v>2052</x:v>
      </x:c>
      <x:c r="E299" s="769" t="s">
        <x:v>1879</x:v>
      </x:c>
      <x:c r="F299" s="769" t="s">
        <x:v>1430</x:v>
      </x:c>
      <x:c r="G299" s="777" t="s">
        <x:v>1918</x:v>
      </x:c>
      <x:c r="H299" s="769" t="s">
        <x:v>2021</x:v>
      </x:c>
      <x:c r="I299" s="807" cm="1">
        <x:f t="array" ref="I299">SUMPRODUCT(('Purchase price Master(EUR)'!$K$2:$V$2='purchase data'!$B299)*('Purchase price Master(EUR)'!$D$6:$D$162='purchase data'!$F299),'Purchase price Master(EUR)'!$K$6:$V$162)</x:f>
        <x:v>15.4</x:v>
      </x:c>
      <x:c r="J299" s="808">
        <x:v>51.946800000000003</x:v>
      </x:c>
      <x:c r="K299" s="769">
        <x:v>216</x:v>
      </x:c>
      <x:c r="L299" s="778">
        <x:v>799.77301</x:v>
      </x:c>
      <x:c r="M299" s="809">
        <x:f t="shared" si="23"/>
        <x:v>172750.97016</x:v>
      </x:c>
      <x:c r="N299" s="782">
        <x:f t="shared" si="20"/>
        <x:v>799.98072000000002</x:v>
      </x:c>
      <x:c r="O299" s="783">
        <x:f t="shared" si="21"/>
        <x:v>-0.20771000000002005</x:v>
      </x:c>
    </x:row>
    <x:row r="300" spans="2:15">
      <x:c r="B300" s="806">
        <x:f t="shared" si="22"/>
        <x:v>2</x:v>
      </x:c>
      <x:c r="C300" s="776">
        <x:v>46064</x:v>
      </x:c>
      <x:c r="D300" s="792" t="s">
        <x:v>2052</x:v>
      </x:c>
      <x:c r="E300" s="769" t="s">
        <x:v>1879</x:v>
      </x:c>
      <x:c r="F300" s="769" t="s">
        <x:v>1565</x:v>
      </x:c>
      <x:c r="G300" s="777" t="s">
        <x:v>1896</x:v>
      </x:c>
      <x:c r="H300" s="769" t="s">
        <x:v>2021</x:v>
      </x:c>
      <x:c r="I300" s="807" cm="1">
        <x:f t="array" ref="I300">SUMPRODUCT(('Purchase price Master(EUR)'!$K$2:$V$2='purchase data'!$B300)*('Purchase price Master(EUR)'!$D$6:$D$162='purchase data'!$F300),'Purchase price Master(EUR)'!$K$6:$V$162)</x:f>
        <x:v>13.56</x:v>
      </x:c>
      <x:c r="J300" s="808">
        <x:v>51.946800000000003</x:v>
      </x:c>
      <x:c r="K300" s="769">
        <x:v>216</x:v>
      </x:c>
      <x:c r="L300" s="778">
        <x:v>704.39898000000005</x:v>
      </x:c>
      <x:c r="M300" s="809">
        <x:f t="shared" si="23"/>
        <x:v>152150.17968</x:v>
      </x:c>
      <x:c r="N300" s="782">
        <x:f t="shared" si="20"/>
        <x:v>704.39860800000008</x:v>
      </x:c>
      <x:c r="O300" s="783">
        <x:f t="shared" si="21"/>
        <x:v>3.7199999997028499E-4</x:v>
      </x:c>
    </x:row>
    <x:row r="301" spans="2:15">
      <x:c r="B301" s="806">
        <x:f t="shared" si="22"/>
        <x:v>2</x:v>
      </x:c>
      <x:c r="C301" s="776">
        <x:v>46064</x:v>
      </x:c>
      <x:c r="D301" s="792" t="s">
        <x:v>2053</x:v>
      </x:c>
      <x:c r="E301" s="769" t="s">
        <x:v>1880</x:v>
      </x:c>
      <x:c r="F301" s="769" t="s">
        <x:v>66</x:v>
      </x:c>
      <x:c r="G301" s="777" t="s">
        <x:v>1902</x:v>
      </x:c>
      <x:c r="H301" s="769" t="s">
        <x:v>58</x:v>
      </x:c>
      <x:c r="I301" s="807" cm="1">
        <x:f t="array" ref="I301">SUMPRODUCT(('Purchase price Master(EUR)'!$K$2:$V$2='purchase data'!$B301)*('Purchase price Master(EUR)'!$D$6:$D$162='purchase data'!$F301),'Purchase price Master(EUR)'!$K$6:$V$162)</x:f>
        <x:v>8.7568782844245998</x:v>
      </x:c>
      <x:c r="J301" s="808">
        <x:v>51.946800000000003</x:v>
      </x:c>
      <x:c r="K301" s="769">
        <x:v>360</x:v>
      </x:c>
      <x:c r="L301" s="778">
        <x:v>462.32652000000007</x:v>
      </x:c>
      <x:c r="M301" s="809">
        <x:f t="shared" si="23"/>
        <x:v>166437.54720000003</x:v>
      </x:c>
      <x:c r="N301" s="782">
        <x:f t="shared" si="20"/>
        <x:v>454.89180486534781</x:v>
      </x:c>
      <x:c r="O301" s="783">
        <x:f t="shared" si="21"/>
        <x:v>7.4347151346522651</x:v>
      </x:c>
    </x:row>
    <x:row r="302" spans="2:15">
      <x:c r="B302" s="806">
        <x:f t="shared" si="22"/>
        <x:v>2</x:v>
      </x:c>
      <x:c r="C302" s="776">
        <x:v>46064</x:v>
      </x:c>
      <x:c r="D302" s="792" t="s">
        <x:v>2053</x:v>
      </x:c>
      <x:c r="E302" s="769" t="s">
        <x:v>1880</x:v>
      </x:c>
      <x:c r="F302" s="769" t="s">
        <x:v>60</x:v>
      </x:c>
      <x:c r="G302" s="777" t="s">
        <x:v>1900</x:v>
      </x:c>
      <x:c r="H302" s="769" t="s">
        <x:v>58</x:v>
      </x:c>
      <x:c r="I302" s="807" cm="1">
        <x:f t="array" ref="I302">SUMPRODUCT(('Purchase price Master(EUR)'!$K$2:$V$2='purchase data'!$B302)*('Purchase price Master(EUR)'!$D$6:$D$162='purchase data'!$F302),'Purchase price Master(EUR)'!$K$6:$V$162)</x:f>
        <x:v>8.030502275384988</x:v>
      </x:c>
      <x:c r="J302" s="808">
        <x:v>51.946800000000003</x:v>
      </x:c>
      <x:c r="K302" s="769">
        <x:v>360</x:v>
      </x:c>
      <x:c r="L302" s="778">
        <x:v>423.88588800000002</x:v>
      </x:c>
      <x:c r="M302" s="809">
        <x:f t="shared" si="23"/>
        <x:v>152598.91968000002</x:v>
      </x:c>
      <x:c r="N302" s="782">
        <x:f t="shared" si="20"/>
        <x:v>417.15889559896891</x:v>
      </x:c>
      <x:c r="O302" s="783">
        <x:f t="shared" si="21"/>
        <x:v>6.7269924010311115</x:v>
      </x:c>
    </x:row>
    <x:row r="303" spans="2:15">
      <x:c r="B303" s="806">
        <x:f t="shared" si="22"/>
        <x:v>2</x:v>
      </x:c>
      <x:c r="C303" s="776">
        <x:v>46064</x:v>
      </x:c>
      <x:c r="D303" s="792" t="s">
        <x:v>2054</x:v>
      </x:c>
      <x:c r="E303" s="769" t="s">
        <x:v>1879</x:v>
      </x:c>
      <x:c r="F303" s="769" t="s">
        <x:v>1651</x:v>
      </x:c>
      <x:c r="G303" s="777" t="s">
        <x:v>1886</x:v>
      </x:c>
      <x:c r="H303" s="769" t="s">
        <x:v>175</x:v>
      </x:c>
      <x:c r="I303" s="807" cm="1">
        <x:f t="array" ref="I303">SUMPRODUCT(('Purchase price Master(EUR)'!$K$2:$V$2='purchase data'!$B303)*('Purchase price Master(EUR)'!$D$6:$D$162='purchase data'!$F303),'Purchase price Master(EUR)'!$K$6:$V$162)</x:f>
        <x:v>76.510000000000005</x:v>
      </x:c>
      <x:c r="J303" s="808">
        <x:v>51.946800000000003</x:v>
      </x:c>
      <x:c r="K303" s="769">
        <x:v>504</x:v>
      </x:c>
      <x:c r="L303" s="778">
        <x:v>3983.2809999999999</x:v>
      </x:c>
      <x:c r="M303" s="809">
        <x:f t="shared" si="23"/>
        <x:v>2007573.6240000001</x:v>
      </x:c>
      <x:c r="N303" s="782">
        <x:f t="shared" si="20"/>
        <x:v>3974.4496680000007</x:v>
      </x:c>
      <x:c r="O303" s="783">
        <x:f t="shared" si="21"/>
        <x:v>8.8313319999992927</x:v>
      </x:c>
    </x:row>
    <x:row r="304" spans="2:15">
      <x:c r="B304" s="806">
        <x:f t="shared" si="22"/>
        <x:v>2</x:v>
      </x:c>
      <x:c r="C304" s="776">
        <x:v>46064</x:v>
      </x:c>
      <x:c r="D304" s="792" t="s">
        <x:v>2054</x:v>
      </x:c>
      <x:c r="E304" s="769" t="s">
        <x:v>1879</x:v>
      </x:c>
      <x:c r="F304" s="769" t="s">
        <x:v>50</x:v>
      </x:c>
      <x:c r="G304" s="777" t="s">
        <x:v>1889</x:v>
      </x:c>
      <x:c r="H304" s="769" t="s">
        <x:v>175</x:v>
      </x:c>
      <x:c r="I304" s="807" cm="1">
        <x:f t="array" ref="I304">SUMPRODUCT(('Purchase price Master(EUR)'!$K$2:$V$2='purchase data'!$B304)*('Purchase price Master(EUR)'!$D$6:$D$162='purchase data'!$F304),'Purchase price Master(EUR)'!$K$6:$V$162)</x:f>
        <x:v>15.75</x:v>
      </x:c>
      <x:c r="J304" s="808">
        <x:v>51.946800000000003</x:v>
      </x:c>
      <x:c r="K304" s="769">
        <x:v>720</x:v>
      </x:c>
      <x:c r="L304" s="778">
        <x:v>818.73400000000004</x:v>
      </x:c>
      <x:c r="M304" s="809">
        <x:f t="shared" si="23"/>
        <x:v>589488.48</x:v>
      </x:c>
      <x:c r="N304" s="782">
        <x:f t="shared" si="20"/>
        <x:v>818.16210000000001</x:v>
      </x:c>
      <x:c r="O304" s="783">
        <x:f t="shared" si="21"/>
        <x:v>0.57190000000002783</x:v>
      </x:c>
    </x:row>
    <x:row r="305" spans="2:15">
      <x:c r="B305" s="806">
        <x:f t="shared" si="22"/>
        <x:v>2</x:v>
      </x:c>
      <x:c r="C305" s="776">
        <x:v>46064</x:v>
      </x:c>
      <x:c r="D305" s="792" t="s">
        <x:v>2054</x:v>
      </x:c>
      <x:c r="E305" s="769" t="s">
        <x:v>1879</x:v>
      </x:c>
      <x:c r="F305" s="769" t="s">
        <x:v>1629</x:v>
      </x:c>
      <x:c r="G305" s="777" t="s">
        <x:v>1914</x:v>
      </x:c>
      <x:c r="H305" s="784" t="s">
        <x:v>2229</x:v>
      </x:c>
      <x:c r="I305" s="807" cm="1">
        <x:f t="array" ref="I305">SUMPRODUCT(('Purchase price Master(EUR)'!$K$2:$V$2='purchase data'!$B305)*('Purchase price Master(EUR)'!$D$6:$D$162='purchase data'!$F305),'Purchase price Master(EUR)'!$K$6:$V$162)</x:f>
        <x:v>128.53</x:v>
      </x:c>
      <x:c r="J305" s="808">
        <x:v>51.946800000000003</x:v>
      </x:c>
      <x:c r="K305" s="769">
        <x:v>40</x:v>
      </x:c>
      <x:c r="L305" s="778">
        <x:v>6676.5659999999998</x:v>
      </x:c>
      <x:c r="M305" s="809">
        <x:f t="shared" si="23"/>
        <x:v>267062.64</x:v>
      </x:c>
      <x:c r="N305" s="782">
        <x:f t="shared" si="20"/>
        <x:v>6676.7222040000006</x:v>
      </x:c>
      <x:c r="O305" s="783">
        <x:f t="shared" si="21"/>
        <x:v>-0.15620400000079826</x:v>
      </x:c>
    </x:row>
    <x:row r="306" spans="2:15">
      <x:c r="B306" s="806">
        <x:f t="shared" si="22"/>
        <x:v>2</x:v>
      </x:c>
      <x:c r="C306" s="776">
        <x:v>46064</x:v>
      </x:c>
      <x:c r="D306" s="792" t="s">
        <x:v>2054</x:v>
      </x:c>
      <x:c r="E306" s="769" t="s">
        <x:v>1879</x:v>
      </x:c>
      <x:c r="F306" s="769" t="s">
        <x:v>1634</x:v>
      </x:c>
      <x:c r="G306" s="777" t="s">
        <x:v>96</x:v>
      </x:c>
      <x:c r="H306" s="784" t="s">
        <x:v>2228</x:v>
      </x:c>
      <x:c r="I306" s="807" cm="1">
        <x:f t="array" ref="I306">SUMPRODUCT(('Purchase price Master(EUR)'!$K$2:$V$2='purchase data'!$B306)*('Purchase price Master(EUR)'!$D$6:$D$162='purchase data'!$F306),'Purchase price Master(EUR)'!$K$6:$V$162)</x:f>
        <x:v>114.89</x:v>
      </x:c>
      <x:c r="J306" s="808">
        <x:v>51.946800000000003</x:v>
      </x:c>
      <x:c r="K306" s="769">
        <x:v>400</x:v>
      </x:c>
      <x:c r="L306" s="778">
        <x:v>5968.1679999999997</x:v>
      </x:c>
      <x:c r="M306" s="809">
        <x:f t="shared" si="23"/>
        <x:v>2387267.1999999997</x:v>
      </x:c>
      <x:c r="N306" s="782">
        <x:f t="shared" si="20"/>
        <x:v>5968.1678520000005</x:v>
      </x:c>
      <x:c r="O306" s="783">
        <x:f t="shared" si="21"/>
        <x:v>1.4799999917158857E-4</x:v>
      </x:c>
    </x:row>
    <x:row r="307" spans="2:15">
      <x:c r="B307" s="806">
        <x:f t="shared" si="22"/>
        <x:v>2</x:v>
      </x:c>
      <x:c r="C307" s="776">
        <x:v>46064</x:v>
      </x:c>
      <x:c r="D307" s="792" t="s">
        <x:v>2055</x:v>
      </x:c>
      <x:c r="E307" s="769" t="s">
        <x:v>1879</x:v>
      </x:c>
      <x:c r="F307" s="769" t="s">
        <x:v>1651</x:v>
      </x:c>
      <x:c r="G307" s="777" t="s">
        <x:v>1886</x:v>
      </x:c>
      <x:c r="H307" s="769" t="s">
        <x:v>175</x:v>
      </x:c>
      <x:c r="I307" s="807" cm="1">
        <x:f t="array" ref="I307">SUMPRODUCT(('Purchase price Master(EUR)'!$K$2:$V$2='purchase data'!$B307)*('Purchase price Master(EUR)'!$D$6:$D$162='purchase data'!$F307),'Purchase price Master(EUR)'!$K$6:$V$162)</x:f>
        <x:v>76.510000000000005</x:v>
      </x:c>
      <x:c r="J307" s="808">
        <x:v>51.946800000000003</x:v>
      </x:c>
      <x:c r="K307" s="769">
        <x:v>400</x:v>
      </x:c>
      <x:c r="L307" s="778">
        <x:v>3983.2809999999999</x:v>
      </x:c>
      <x:c r="M307" s="809">
        <x:f t="shared" si="23"/>
        <x:v>1593312.4</x:v>
      </x:c>
      <x:c r="N307" s="782">
        <x:f t="shared" si="20"/>
        <x:v>3974.4496680000007</x:v>
      </x:c>
      <x:c r="O307" s="783">
        <x:f t="shared" si="21"/>
        <x:v>8.8313319999992927</x:v>
      </x:c>
    </x:row>
    <x:row r="308" spans="2:15">
      <x:c r="B308" s="806">
        <x:f t="shared" si="22"/>
        <x:v>2</x:v>
      </x:c>
      <x:c r="C308" s="776">
        <x:v>46064</x:v>
      </x:c>
      <x:c r="D308" s="792" t="s">
        <x:v>2054</x:v>
      </x:c>
      <x:c r="E308" s="769" t="s">
        <x:v>1879</x:v>
      </x:c>
      <x:c r="F308" s="769" t="s">
        <x:v>50</x:v>
      </x:c>
      <x:c r="G308" s="777" t="s">
        <x:v>1889</x:v>
      </x:c>
      <x:c r="H308" s="769" t="s">
        <x:v>175</x:v>
      </x:c>
      <x:c r="I308" s="807" cm="1">
        <x:f t="array" ref="I308">SUMPRODUCT(('Purchase price Master(EUR)'!$K$2:$V$2='purchase data'!$B308)*('Purchase price Master(EUR)'!$D$6:$D$162='purchase data'!$F308),'Purchase price Master(EUR)'!$K$6:$V$162)</x:f>
        <x:v>15.75</x:v>
      </x:c>
      <x:c r="J308" s="808">
        <x:v>51.946800000000003</x:v>
      </x:c>
      <x:c r="K308" s="769">
        <x:v>110</x:v>
      </x:c>
      <x:c r="L308" s="778">
        <x:v>818.73400000000004</x:v>
      </x:c>
      <x:c r="M308" s="809">
        <x:f t="shared" si="23"/>
        <x:v>90060.74</x:v>
      </x:c>
      <x:c r="N308" s="782">
        <x:f t="shared" si="20"/>
        <x:v>818.16210000000001</x:v>
      </x:c>
      <x:c r="O308" s="783">
        <x:f t="shared" si="21"/>
        <x:v>0.57190000000002783</x:v>
      </x:c>
    </x:row>
    <x:row r="309" spans="2:15">
      <x:c r="B309" s="806">
        <x:f t="shared" si="22"/>
        <x:v>2</x:v>
      </x:c>
      <x:c r="C309" s="776">
        <x:v>46065</x:v>
      </x:c>
      <x:c r="D309" s="792" t="s">
        <x:v>2056</x:v>
      </x:c>
      <x:c r="E309" s="769" t="s">
        <x:v>1880</x:v>
      </x:c>
      <x:c r="F309" s="769" t="s">
        <x:v>66</x:v>
      </x:c>
      <x:c r="G309" s="777" t="s">
        <x:v>1902</x:v>
      </x:c>
      <x:c r="H309" s="769" t="s">
        <x:v>58</x:v>
      </x:c>
      <x:c r="I309" s="807" cm="1">
        <x:f t="array" ref="I309">SUMPRODUCT(('Purchase price Master(EUR)'!$K$2:$V$2='purchase data'!$B309)*('Purchase price Master(EUR)'!$D$6:$D$162='purchase data'!$F309),'Purchase price Master(EUR)'!$K$6:$V$162)</x:f>
        <x:v>8.7568782844245998</x:v>
      </x:c>
      <x:c r="J309" s="808">
        <x:v>52.006399999999999</x:v>
      </x:c>
      <x:c r="K309" s="769">
        <x:v>1080</x:v>
      </x:c>
      <x:c r="L309" s="778">
        <x:v>462.85696000000002</x:v>
      </x:c>
      <x:c r="M309" s="809">
        <x:f t="shared" si="23"/>
        <x:v>499885.51680000004</x:v>
      </x:c>
      <x:c r="N309" s="782">
        <x:f t="shared" si="20"/>
        <x:v>455.41371481109951</x:v>
      </x:c>
      <x:c r="O309" s="783">
        <x:f t="shared" si="21"/>
        <x:v>7.4432451889005051</x:v>
      </x:c>
    </x:row>
    <x:row r="310" spans="2:15">
      <x:c r="B310" s="806">
        <x:f t="shared" si="22"/>
        <x:v>2</x:v>
      </x:c>
      <x:c r="C310" s="776">
        <x:v>46065</x:v>
      </x:c>
      <x:c r="D310" s="792" t="s">
        <x:v>2056</x:v>
      </x:c>
      <x:c r="E310" s="769" t="s">
        <x:v>1880</x:v>
      </x:c>
      <x:c r="F310" s="769" t="s">
        <x:v>60</x:v>
      </x:c>
      <x:c r="G310" s="777" t="s">
        <x:v>1900</x:v>
      </x:c>
      <x:c r="H310" s="769" t="s">
        <x:v>58</x:v>
      </x:c>
      <x:c r="I310" s="807" cm="1">
        <x:f t="array" ref="I310">SUMPRODUCT(('Purchase price Master(EUR)'!$K$2:$V$2='purchase data'!$B310)*('Purchase price Master(EUR)'!$D$6:$D$162='purchase data'!$F310),'Purchase price Master(EUR)'!$K$6:$V$162)</x:f>
        <x:v>8.030502275384988</x:v>
      </x:c>
      <x:c r="J310" s="808">
        <x:v>52.006399999999999</x:v>
      </x:c>
      <x:c r="K310" s="769">
        <x:v>1080</x:v>
      </x:c>
      <x:c r="L310" s="778">
        <x:v>424.37222400000002</x:v>
      </x:c>
      <x:c r="M310" s="809">
        <x:f t="shared" si="23"/>
        <x:v>458322.00192000001</x:v>
      </x:c>
      <x:c r="N310" s="782">
        <x:f t="shared" si="20"/>
        <x:v>417.63751353458184</x:v>
      </x:c>
      <x:c r="O310" s="783">
        <x:f t="shared" si="21"/>
        <x:v>6.7347104654181749</x:v>
      </x:c>
    </x:row>
    <x:row r="311" spans="2:15">
      <x:c r="B311" s="806">
        <x:f t="shared" si="22"/>
        <x:v>2</x:v>
      </x:c>
      <x:c r="C311" s="776">
        <x:v>46065</x:v>
      </x:c>
      <x:c r="D311" s="792" t="s">
        <x:v>2056</x:v>
      </x:c>
      <x:c r="E311" s="769" t="s">
        <x:v>1880</x:v>
      </x:c>
      <x:c r="F311" s="769" t="s">
        <x:v>64</x:v>
      </x:c>
      <x:c r="G311" s="777" t="s">
        <x:v>1901</x:v>
      </x:c>
      <x:c r="H311" s="769" t="s">
        <x:v>58</x:v>
      </x:c>
      <x:c r="I311" s="807" cm="1">
        <x:f t="array" ref="I311">SUMPRODUCT(('Purchase price Master(EUR)'!$K$2:$V$2='purchase data'!$B311)*('Purchase price Master(EUR)'!$D$6:$D$162='purchase data'!$F311),'Purchase price Master(EUR)'!$K$6:$V$162)</x:f>
        <x:v>8.931943090514995</x:v>
      </x:c>
      <x:c r="J311" s="808">
        <x:v>52.006399999999999</x:v>
      </x:c>
      <x:c r="K311" s="769">
        <x:v>360</x:v>
      </x:c>
      <x:c r="L311" s="778">
        <x:v>470.65792000000005</x:v>
      </x:c>
      <x:c r="M311" s="809">
        <x:f t="shared" si="23"/>
        <x:v>169436.8512</x:v>
      </x:c>
      <x:c r="N311" s="782">
        <x:f t="shared" si="20"/>
        <x:v>464.51820514255905</x:v>
      </x:c>
      <x:c r="O311" s="783">
        <x:f t="shared" si="21"/>
        <x:v>6.1397148574409925</x:v>
      </x:c>
    </x:row>
    <x:row r="312" spans="2:15">
      <x:c r="B312" s="806">
        <x:f t="shared" si="22"/>
        <x:v>2</x:v>
      </x:c>
      <x:c r="C312" s="776">
        <x:v>46065</x:v>
      </x:c>
      <x:c r="D312" s="792" t="s">
        <x:v>2056</x:v>
      </x:c>
      <x:c r="E312" s="769" t="s">
        <x:v>1880</x:v>
      </x:c>
      <x:c r="F312" s="769" t="s">
        <x:v>92</x:v>
      </x:c>
      <x:c r="G312" s="777" t="s">
        <x:v>1904</x:v>
      </x:c>
      <x:c r="H312" s="769" t="s">
        <x:v>58</x:v>
      </x:c>
      <x:c r="I312" s="807" cm="1">
        <x:f t="array" ref="I312">SUMPRODUCT(('Purchase price Master(EUR)'!$K$2:$V$2='purchase data'!$B312)*('Purchase price Master(EUR)'!$D$6:$D$162='purchase data'!$F312),'Purchase price Master(EUR)'!$K$6:$V$162)</x:f>
        <x:v>9.0384272543811015</x:v>
      </x:c>
      <x:c r="J312" s="808">
        <x:v>52.006399999999999</x:v>
      </x:c>
      <x:c r="K312" s="769">
        <x:v>180</x:v>
      </x:c>
      <x:c r="L312" s="778">
        <x:v>475.85856000000001</x:v>
      </x:c>
      <x:c r="M312" s="809">
        <x:f t="shared" si="23"/>
        <x:v>85654.540800000002</x:v>
      </x:c>
      <x:c r="N312" s="782">
        <x:f t="shared" si="20"/>
        <x:v>470.05606316224532</x:v>
      </x:c>
      <x:c r="O312" s="783">
        <x:f t="shared" si="21"/>
        <x:v>5.8024968377546884</x:v>
      </x:c>
    </x:row>
    <x:row r="313" spans="2:15">
      <x:c r="B313" s="806">
        <x:f t="shared" si="22"/>
        <x:v>2</x:v>
      </x:c>
      <x:c r="C313" s="776">
        <x:v>46065</x:v>
      </x:c>
      <x:c r="D313" s="792" t="s">
        <x:v>2056</x:v>
      </x:c>
      <x:c r="E313" s="769" t="s">
        <x:v>1880</x:v>
      </x:c>
      <x:c r="F313" s="769" t="s">
        <x:v>93</x:v>
      </x:c>
      <x:c r="G313" s="777" t="s">
        <x:v>1905</x:v>
      </x:c>
      <x:c r="H313" s="769" t="s">
        <x:v>58</x:v>
      </x:c>
      <x:c r="I313" s="807" cm="1">
        <x:f t="array" ref="I313">SUMPRODUCT(('Purchase price Master(EUR)'!$K$2:$V$2='purchase data'!$B313)*('Purchase price Master(EUR)'!$D$6:$D$162='purchase data'!$F313),'Purchase price Master(EUR)'!$K$6:$V$162)</x:f>
        <x:v>7.6992482804071756</x:v>
      </x:c>
      <x:c r="J313" s="808">
        <x:v>52.006399999999999</x:v>
      </x:c>
      <x:c r="K313" s="769">
        <x:v>180</x:v>
      </x:c>
      <x:c r="L313" s="778">
        <x:v>403.56966399999999</x:v>
      </x:c>
      <x:c r="M313" s="809">
        <x:f t="shared" si="23"/>
        <x:v>72642.539519999991</x:v>
      </x:c>
      <x:c r="N313" s="782">
        <x:f t="shared" si="20"/>
        <x:v>400.41018577016774</x:v>
      </x:c>
      <x:c r="O313" s="783">
        <x:f t="shared" si="21"/>
        <x:v>3.1594782298322457</x:v>
      </x:c>
    </x:row>
    <x:row r="314" spans="2:15">
      <x:c r="B314" s="806">
        <x:f t="shared" si="22"/>
        <x:v>2</x:v>
      </x:c>
      <x:c r="C314" s="776">
        <x:v>46065</x:v>
      </x:c>
      <x:c r="D314" s="792" t="s">
        <x:v>2056</x:v>
      </x:c>
      <x:c r="E314" s="769" t="s">
        <x:v>1880</x:v>
      </x:c>
      <x:c r="F314" s="769" t="s">
        <x:v>62</x:v>
      </x:c>
      <x:c r="G314" s="777" t="s">
        <x:v>1906</x:v>
      </x:c>
      <x:c r="H314" s="769" t="s">
        <x:v>58</x:v>
      </x:c>
      <x:c r="I314" s="807" cm="1">
        <x:f t="array" ref="I314">SUMPRODUCT(('Purchase price Master(EUR)'!$K$2:$V$2='purchase data'!$B314)*('Purchase price Master(EUR)'!$D$6:$D$162='purchase data'!$F314),'Purchase price Master(EUR)'!$K$6:$V$162)</x:f>
        <x:v>5.3679571810707376</x:v>
      </x:c>
      <x:c r="J314" s="808">
        <x:v>52.006399999999999</x:v>
      </x:c>
      <x:c r="K314" s="769">
        <x:v>720</x:v>
      </x:c>
      <x:c r="L314" s="778">
        <x:v>280.31449599999996</x:v>
      </x:c>
      <x:c r="M314" s="809">
        <x:f t="shared" si="23"/>
        <x:v>201826.43711999996</x:v>
      </x:c>
      <x:c r="N314" s="782">
        <x:f t="shared" si="20"/>
        <x:v>279.16812834163721</x:v>
      </x:c>
      <x:c r="O314" s="783">
        <x:f t="shared" si="21"/>
        <x:v>1.1463676583627489</x:v>
      </x:c>
    </x:row>
    <x:row r="315" spans="2:15">
      <x:c r="B315" s="806">
        <x:f t="shared" si="22"/>
        <x:v>2</x:v>
      </x:c>
      <x:c r="C315" s="776">
        <x:v>46065</x:v>
      </x:c>
      <x:c r="D315" s="792" t="s">
        <x:v>2057</x:v>
      </x:c>
      <x:c r="E315" s="769" t="s">
        <x:v>1880</x:v>
      </x:c>
      <x:c r="F315" s="769" t="s">
        <x:v>57</x:v>
      </x:c>
      <x:c r="G315" s="777" t="s">
        <x:v>1899</x:v>
      </x:c>
      <x:c r="H315" s="769" t="s">
        <x:v>58</x:v>
      </x:c>
      <x:c r="I315" s="807" cm="1">
        <x:f t="array" ref="I315">SUMPRODUCT(('Purchase price Master(EUR)'!$K$2:$V$2='purchase data'!$B315)*('Purchase price Master(EUR)'!$D$6:$D$162='purchase data'!$F315),'Purchase price Master(EUR)'!$K$6:$V$162)</x:f>
        <x:v>7.9970663313727393</x:v>
      </x:c>
      <x:c r="J315" s="808">
        <x:v>52.006399999999999</x:v>
      </x:c>
      <x:c r="K315" s="769">
        <x:v>720</x:v>
      </x:c>
      <x:c r="L315" s="778">
        <x:v>421.25183999999996</x:v>
      </x:c>
      <x:c r="M315" s="809">
        <x:f t="shared" si="23"/>
        <x:v>303301.32479999994</x:v>
      </x:c>
      <x:c r="N315" s="782">
        <x:f t="shared" si="20"/>
        <x:v>415.89863045590323</x:v>
      </x:c>
      <x:c r="O315" s="783">
        <x:f t="shared" si="21"/>
        <x:v>5.3532095440967282</x:v>
      </x:c>
    </x:row>
    <x:row r="316" spans="2:15">
      <x:c r="B316" s="806">
        <x:f t="shared" si="22"/>
        <x:v>2</x:v>
      </x:c>
      <x:c r="C316" s="776">
        <x:v>46065</x:v>
      </x:c>
      <x:c r="D316" s="792" t="s">
        <x:v>2057</x:v>
      </x:c>
      <x:c r="E316" s="769" t="s">
        <x:v>1880</x:v>
      </x:c>
      <x:c r="F316" s="769" t="s">
        <x:v>64</x:v>
      </x:c>
      <x:c r="G316" s="777" t="s">
        <x:v>1901</x:v>
      </x:c>
      <x:c r="H316" s="769" t="s">
        <x:v>58</x:v>
      </x:c>
      <x:c r="I316" s="807" cm="1">
        <x:f t="array" ref="I316">SUMPRODUCT(('Purchase price Master(EUR)'!$K$2:$V$2='purchase data'!$B316)*('Purchase price Master(EUR)'!$D$6:$D$162='purchase data'!$F316),'Purchase price Master(EUR)'!$K$6:$V$162)</x:f>
        <x:v>8.931943090514995</x:v>
      </x:c>
      <x:c r="J316" s="808">
        <x:v>52.006399999999999</x:v>
      </x:c>
      <x:c r="K316" s="769">
        <x:v>360</x:v>
      </x:c>
      <x:c r="L316" s="778">
        <x:v>470.65792000000005</x:v>
      </x:c>
      <x:c r="M316" s="809">
        <x:f t="shared" si="23"/>
        <x:v>169436.8512</x:v>
      </x:c>
      <x:c r="N316" s="782">
        <x:f t="shared" si="20"/>
        <x:v>464.51820514255905</x:v>
      </x:c>
      <x:c r="O316" s="783">
        <x:f t="shared" si="21"/>
        <x:v>6.1397148574409925</x:v>
      </x:c>
    </x:row>
    <x:row r="317" spans="2:15">
      <x:c r="B317" s="806">
        <x:f t="shared" si="22"/>
        <x:v>2</x:v>
      </x:c>
      <x:c r="C317" s="776">
        <x:v>46065</x:v>
      </x:c>
      <x:c r="D317" s="792" t="s">
        <x:v>2057</x:v>
      </x:c>
      <x:c r="E317" s="769" t="s">
        <x:v>1880</x:v>
      </x:c>
      <x:c r="F317" s="769" t="s">
        <x:v>68</x:v>
      </x:c>
      <x:c r="G317" s="777" t="s">
        <x:v>1903</x:v>
      </x:c>
      <x:c r="H317" s="769" t="s">
        <x:v>58</x:v>
      </x:c>
      <x:c r="I317" s="807" cm="1">
        <x:f t="array" ref="I317">SUMPRODUCT(('Purchase price Master(EUR)'!$K$2:$V$2='purchase data'!$B317)*('Purchase price Master(EUR)'!$D$6:$D$162='purchase data'!$F317),'Purchase price Master(EUR)'!$K$6:$V$162)</x:f>
        <x:v>6.029337950897899</x:v>
      </x:c>
      <x:c r="J317" s="808">
        <x:v>52.006399999999999</x:v>
      </x:c>
      <x:c r="K317" s="769">
        <x:v>720</x:v>
      </x:c>
      <x:c r="L317" s="778">
        <x:v>315.67884800000002</x:v>
      </x:c>
      <x:c r="M317" s="809">
        <x:f t="shared" si="23"/>
        <x:v>227288.77056</x:v>
      </x:c>
      <x:c r="N317" s="782">
        <x:f t="shared" si="20"/>
        <x:v>313.56416120957647</x:v>
      </x:c>
      <x:c r="O317" s="783">
        <x:f t="shared" si="21"/>
        <x:v>2.1146867904235478</x:v>
      </x:c>
    </x:row>
    <x:row r="318" spans="2:15">
      <x:c r="B318" s="806">
        <x:f t="shared" si="22"/>
        <x:v>2</x:v>
      </x:c>
      <x:c r="C318" s="776">
        <x:v>46065</x:v>
      </x:c>
      <x:c r="D318" s="792" t="s">
        <x:v>2057</x:v>
      </x:c>
      <x:c r="E318" s="769" t="s">
        <x:v>1880</x:v>
      </x:c>
      <x:c r="F318" s="769" t="s">
        <x:v>92</x:v>
      </x:c>
      <x:c r="G318" s="777" t="s">
        <x:v>1904</x:v>
      </x:c>
      <x:c r="H318" s="769" t="s">
        <x:v>58</x:v>
      </x:c>
      <x:c r="I318" s="807" cm="1">
        <x:f t="array" ref="I318">SUMPRODUCT(('Purchase price Master(EUR)'!$K$2:$V$2='purchase data'!$B318)*('Purchase price Master(EUR)'!$D$6:$D$162='purchase data'!$F318),'Purchase price Master(EUR)'!$K$6:$V$162)</x:f>
        <x:v>9.0384272543811015</x:v>
      </x:c>
      <x:c r="J318" s="808">
        <x:v>52.006399999999999</x:v>
      </x:c>
      <x:c r="K318" s="769">
        <x:v>540</x:v>
      </x:c>
      <x:c r="L318" s="778">
        <x:v>475.85856000000001</x:v>
      </x:c>
      <x:c r="M318" s="809">
        <x:f t="shared" si="23"/>
        <x:v>256963.62239999999</x:v>
      </x:c>
      <x:c r="N318" s="782">
        <x:f t="shared" si="20"/>
        <x:v>470.05606316224532</x:v>
      </x:c>
      <x:c r="O318" s="783">
        <x:f t="shared" si="21"/>
        <x:v>5.8024968377546884</x:v>
      </x:c>
    </x:row>
    <x:row r="319" spans="2:15">
      <x:c r="B319" s="806">
        <x:f t="shared" si="22"/>
        <x:v>2</x:v>
      </x:c>
      <x:c r="C319" s="776">
        <x:v>46065</x:v>
      </x:c>
      <x:c r="D319" s="792" t="s">
        <x:v>2057</x:v>
      </x:c>
      <x:c r="E319" s="769" t="s">
        <x:v>1880</x:v>
      </x:c>
      <x:c r="F319" s="769" t="s">
        <x:v>93</x:v>
      </x:c>
      <x:c r="G319" s="777" t="s">
        <x:v>1905</x:v>
      </x:c>
      <x:c r="H319" s="769" t="s">
        <x:v>58</x:v>
      </x:c>
      <x:c r="I319" s="807" cm="1">
        <x:f t="array" ref="I319">SUMPRODUCT(('Purchase price Master(EUR)'!$K$2:$V$2='purchase data'!$B319)*('Purchase price Master(EUR)'!$D$6:$D$162='purchase data'!$F319),'Purchase price Master(EUR)'!$K$6:$V$162)</x:f>
        <x:v>7.6992482804071756</x:v>
      </x:c>
      <x:c r="J319" s="808">
        <x:v>52.006399999999999</x:v>
      </x:c>
      <x:c r="K319" s="769">
        <x:v>540</x:v>
      </x:c>
      <x:c r="L319" s="778">
        <x:v>403.56966399999999</x:v>
      </x:c>
      <x:c r="M319" s="809">
        <x:f t="shared" si="23"/>
        <x:v>217927.61856</x:v>
      </x:c>
      <x:c r="N319" s="782">
        <x:f t="shared" si="20"/>
        <x:v>400.41018577016774</x:v>
      </x:c>
      <x:c r="O319" s="783">
        <x:f t="shared" si="21"/>
        <x:v>3.1594782298322457</x:v>
      </x:c>
    </x:row>
    <x:row r="320" spans="2:15">
      <x:c r="B320" s="806">
        <x:f t="shared" si="22"/>
        <x:v>2</x:v>
      </x:c>
      <x:c r="C320" s="776">
        <x:v>46066</x:v>
      </x:c>
      <x:c r="D320" s="792" t="s">
        <x:v>2058</x:v>
      </x:c>
      <x:c r="E320" s="769" t="s">
        <x:v>1881</x:v>
      </x:c>
      <x:c r="F320" s="769" t="s">
        <x:v>2120</x:v>
      </x:c>
      <x:c r="G320" s="777" t="s">
        <x:v>2121</x:v>
      </x:c>
      <x:c r="H320" s="769" t="s">
        <x:v>2021</x:v>
      </x:c>
      <x:c r="I320" s="807" cm="1">
        <x:f t="array" ref="I320">SUMPRODUCT(('Purchase price Master(EUR)'!$K$2:$V$2='purchase data'!$B320)*('Purchase price Master(EUR)'!$D$6:$D$162='purchase data'!$F320),'Purchase price Master(EUR)'!$K$6:$V$162)</x:f>
        <x:v>0</x:v>
      </x:c>
      <x:c r="J320" s="811">
        <x:v>51.749100042753312</x:v>
      </x:c>
      <x:c r="K320" s="769">
        <x:v>37</x:v>
      </x:c>
      <x:c r="L320" s="778">
        <x:v>6052.0572499999998</x:v>
      </x:c>
      <x:c r="M320" s="809">
        <x:f t="shared" si="23"/>
        <x:v>223926.11825</x:v>
      </x:c>
      <x:c r="N320" s="782">
        <x:f t="shared" si="20"/>
        <x:v>0</x:v>
      </x:c>
      <x:c r="O320" s="783">
        <x:f t="shared" si="21"/>
        <x:v>6052.0572499999998</x:v>
      </x:c>
    </x:row>
    <x:row r="321" spans="2:15">
      <x:c r="B321" s="806">
        <x:f t="shared" si="22"/>
        <x:v>2</x:v>
      </x:c>
      <x:c r="C321" s="776">
        <x:v>46066</x:v>
      </x:c>
      <x:c r="D321" s="792" t="s">
        <x:v>2058</x:v>
      </x:c>
      <x:c r="E321" s="769" t="s">
        <x:v>1881</x:v>
      </x:c>
      <x:c r="F321" s="769" t="s">
        <x:v>2122</x:v>
      </x:c>
      <x:c r="G321" s="777" t="s">
        <x:v>2123</x:v>
      </x:c>
      <x:c r="H321" s="769" t="s">
        <x:v>2021</x:v>
      </x:c>
      <x:c r="I321" s="807" cm="1">
        <x:f t="array" ref="I321">SUMPRODUCT(('Purchase price Master(EUR)'!$K$2:$V$2='purchase data'!$B321)*('Purchase price Master(EUR)'!$D$6:$D$162='purchase data'!$F321),'Purchase price Master(EUR)'!$K$6:$V$162)</x:f>
        <x:v>0</x:v>
      </x:c>
      <x:c r="J321" s="811">
        <x:v>51.749100036751194</x:v>
      </x:c>
      <x:c r="K321" s="769">
        <x:v>31</x:v>
      </x:c>
      <x:c r="L321" s="778">
        <x:v>7040.4650600000004</x:v>
      </x:c>
      <x:c r="M321" s="809">
        <x:f t="shared" si="23"/>
        <x:v>218254.41686000003</x:v>
      </x:c>
      <x:c r="N321" s="782">
        <x:f t="shared" si="20"/>
        <x:v>0</x:v>
      </x:c>
      <x:c r="O321" s="783">
        <x:f t="shared" si="21"/>
        <x:v>7040.4650600000004</x:v>
      </x:c>
    </x:row>
    <x:row r="322" spans="2:15">
      <x:c r="B322" s="806">
        <x:f t="shared" si="22"/>
        <x:v>2</x:v>
      </x:c>
      <x:c r="C322" s="776">
        <x:v>46066</x:v>
      </x:c>
      <x:c r="D322" s="792" t="s">
        <x:v>2058</x:v>
      </x:c>
      <x:c r="E322" s="769" t="s">
        <x:v>1881</x:v>
      </x:c>
      <x:c r="F322" s="769" t="s">
        <x:v>2124</x:v>
      </x:c>
      <x:c r="G322" s="777" t="s">
        <x:v>53</x:v>
      </x:c>
      <x:c r="H322" s="769" t="s">
        <x:v>2021</x:v>
      </x:c>
      <x:c r="I322" s="807" cm="1">
        <x:f t="array" ref="I322">SUMPRODUCT(('Purchase price Master(EUR)'!$K$2:$V$2='purchase data'!$B322)*('Purchase price Master(EUR)'!$D$6:$D$162='purchase data'!$F322),'Purchase price Master(EUR)'!$K$6:$V$162)</x:f>
        <x:v>0</x:v>
      </x:c>
      <x:c r="J322" s="811">
        <x:v>51.749099795501024</x:v>
      </x:c>
      <x:c r="K322" s="769">
        <x:v>68</x:v>
      </x:c>
      <x:c r="L322" s="778">
        <x:v>1265.26549</x:v>
      </x:c>
      <x:c r="M322" s="809">
        <x:f t="shared" si="23"/>
        <x:v>86038.053320000006</x:v>
      </x:c>
      <x:c r="N322" s="782">
        <x:f t="shared" ref="N322:N385" si="24">I322*J322</x:f>
        <x:v>0</x:v>
      </x:c>
      <x:c r="O322" s="783">
        <x:f t="shared" ref="O322:O385" si="25">+L322-N322</x:f>
        <x:v>1265.26549</x:v>
      </x:c>
    </x:row>
    <x:row r="323" spans="2:15">
      <x:c r="B323" s="806">
        <x:f t="shared" ref="B323:B386" si="26">MONTH(C323)</x:f>
        <x:v>2</x:v>
      </x:c>
      <x:c r="C323" s="776">
        <x:v>46066</x:v>
      </x:c>
      <x:c r="D323" s="792" t="s">
        <x:v>2058</x:v>
      </x:c>
      <x:c r="E323" s="769" t="s">
        <x:v>1881</x:v>
      </x:c>
      <x:c r="F323" s="769" t="s">
        <x:v>2125</x:v>
      </x:c>
      <x:c r="G323" s="777" t="s">
        <x:v>1920</x:v>
      </x:c>
      <x:c r="H323" s="769" t="s">
        <x:v>2021</x:v>
      </x:c>
      <x:c r="I323" s="807" cm="1">
        <x:f t="array" ref="I323">SUMPRODUCT(('Purchase price Master(EUR)'!$K$2:$V$2='purchase data'!$B323)*('Purchase price Master(EUR)'!$D$6:$D$162='purchase data'!$F323),'Purchase price Master(EUR)'!$K$6:$V$162)</x:f>
        <x:v>0</x:v>
      </x:c>
      <x:c r="J323" s="811">
        <x:v>51.749099937926758</x:v>
      </x:c>
      <x:c r="K323" s="769">
        <x:v>68</x:v>
      </x:c>
      <x:c r="L323" s="778">
        <x:v>833.678</x:v>
      </x:c>
      <x:c r="M323" s="809">
        <x:f t="shared" si="23"/>
        <x:v>56690.103999999999</x:v>
      </x:c>
      <x:c r="N323" s="782">
        <x:f t="shared" si="24"/>
        <x:v>0</x:v>
      </x:c>
      <x:c r="O323" s="783">
        <x:f t="shared" si="25"/>
        <x:v>833.678</x:v>
      </x:c>
    </x:row>
    <x:row r="324" spans="2:15">
      <x:c r="B324" s="806">
        <x:f t="shared" si="26"/>
        <x:v>2</x:v>
      </x:c>
      <x:c r="C324" s="776">
        <x:v>46066</x:v>
      </x:c>
      <x:c r="D324" s="792" t="s">
        <x:v>2058</x:v>
      </x:c>
      <x:c r="E324" s="769" t="s">
        <x:v>1881</x:v>
      </x:c>
      <x:c r="F324" s="769" t="s">
        <x:v>2126</x:v>
      </x:c>
      <x:c r="G324" s="777" t="s">
        <x:v>1920</x:v>
      </x:c>
      <x:c r="H324" s="769" t="s">
        <x:v>2021</x:v>
      </x:c>
      <x:c r="I324" s="807" cm="1">
        <x:f t="array" ref="I324">SUMPRODUCT(('Purchase price Master(EUR)'!$K$2:$V$2='purchase data'!$B324)*('Purchase price Master(EUR)'!$D$6:$D$162='purchase data'!$F324),'Purchase price Master(EUR)'!$K$6:$V$162)</x:f>
        <x:v>0</x:v>
      </x:c>
      <x:c r="J324" s="811">
        <x:v>51.749099999999999</x:v>
      </x:c>
      <x:c r="K324" s="769">
        <x:v>136</x:v>
      </x:c>
      <x:c r="L324" s="778">
        <x:v>496.79136</x:v>
      </x:c>
      <x:c r="M324" s="809">
        <x:f t="shared" si="23"/>
        <x:v>67563.624960000001</x:v>
      </x:c>
      <x:c r="N324" s="782">
        <x:f t="shared" si="24"/>
        <x:v>0</x:v>
      </x:c>
      <x:c r="O324" s="783">
        <x:f t="shared" si="25"/>
        <x:v>496.79136</x:v>
      </x:c>
    </x:row>
    <x:row r="325" spans="2:15">
      <x:c r="B325" s="806">
        <x:f t="shared" si="26"/>
        <x:v>2</x:v>
      </x:c>
      <x:c r="C325" s="776">
        <x:v>46066</x:v>
      </x:c>
      <x:c r="D325" s="792" t="s">
        <x:v>2058</x:v>
      </x:c>
      <x:c r="E325" s="769" t="s">
        <x:v>1881</x:v>
      </x:c>
      <x:c r="F325" s="769" t="s">
        <x:v>2127</x:v>
      </x:c>
      <x:c r="G325" s="777" t="s">
        <x:v>1920</x:v>
      </x:c>
      <x:c r="H325" s="769" t="s">
        <x:v>2021</x:v>
      </x:c>
      <x:c r="I325" s="807" cm="1">
        <x:f t="array" ref="I325">SUMPRODUCT(('Purchase price Master(EUR)'!$K$2:$V$2='purchase data'!$B325)*('Purchase price Master(EUR)'!$D$6:$D$162='purchase data'!$F325),'Purchase price Master(EUR)'!$K$6:$V$162)</x:f>
        <x:v>0</x:v>
      </x:c>
      <x:c r="J325" s="811">
        <x:v>51.74910013486177</x:v>
      </x:c>
      <x:c r="K325" s="769">
        <x:v>68</x:v>
      </x:c>
      <x:c r="L325" s="778">
        <x:v>1534.8783100000001</x:v>
      </x:c>
      <x:c r="M325" s="809">
        <x:f t="shared" si="23"/>
        <x:v>104371.72508</x:v>
      </x:c>
      <x:c r="N325" s="782">
        <x:f t="shared" si="24"/>
        <x:v>0</x:v>
      </x:c>
      <x:c r="O325" s="783">
        <x:f t="shared" si="25"/>
        <x:v>1534.8783100000001</x:v>
      </x:c>
    </x:row>
    <x:row r="326" spans="2:15">
      <x:c r="B326" s="806">
        <x:f t="shared" si="26"/>
        <x:v>2</x:v>
      </x:c>
      <x:c r="C326" s="776">
        <x:v>46066</x:v>
      </x:c>
      <x:c r="D326" s="792" t="s">
        <x:v>2058</x:v>
      </x:c>
      <x:c r="E326" s="769" t="s">
        <x:v>1881</x:v>
      </x:c>
      <x:c r="F326" s="769" t="s">
        <x:v>2128</x:v>
      </x:c>
      <x:c r="G326" s="777" t="s">
        <x:v>1920</x:v>
      </x:c>
      <x:c r="H326" s="769" t="s">
        <x:v>2021</x:v>
      </x:c>
      <x:c r="I326" s="807" cm="1">
        <x:f t="array" ref="I326">SUMPRODUCT(('Purchase price Master(EUR)'!$K$2:$V$2='purchase data'!$B326)*('Purchase price Master(EUR)'!$D$6:$D$162='purchase data'!$F326),'Purchase price Master(EUR)'!$K$6:$V$162)</x:f>
        <x:v>0</x:v>
      </x:c>
      <x:c r="J326" s="811">
        <x:v>51.749099750623444</x:v>
      </x:c>
      <x:c r="K326" s="769">
        <x:v>68</x:v>
      </x:c>
      <x:c r="L326" s="778">
        <x:v>622.54166999999995</x:v>
      </x:c>
      <x:c r="M326" s="809">
        <x:f t="shared" si="23"/>
        <x:v>42332.833559999999</x:v>
      </x:c>
      <x:c r="N326" s="782">
        <x:f t="shared" si="24"/>
        <x:v>0</x:v>
      </x:c>
      <x:c r="O326" s="783">
        <x:f t="shared" si="25"/>
        <x:v>622.54166999999995</x:v>
      </x:c>
    </x:row>
    <x:row r="327" spans="2:15">
      <x:c r="B327" s="806">
        <x:f t="shared" si="26"/>
        <x:v>2</x:v>
      </x:c>
      <x:c r="C327" s="776">
        <x:v>46066</x:v>
      </x:c>
      <x:c r="D327" s="792" t="s">
        <x:v>2058</x:v>
      </x:c>
      <x:c r="E327" s="769" t="s">
        <x:v>1881</x:v>
      </x:c>
      <x:c r="F327" s="769" t="s">
        <x:v>2129</x:v>
      </x:c>
      <x:c r="G327" s="777" t="s">
        <x:v>1920</x:v>
      </x:c>
      <x:c r="H327" s="769" t="s">
        <x:v>2021</x:v>
      </x:c>
      <x:c r="I327" s="807" cm="1">
        <x:f t="array" ref="I327">SUMPRODUCT(('Purchase price Master(EUR)'!$K$2:$V$2='purchase data'!$B327)*('Purchase price Master(EUR)'!$D$6:$D$162='purchase data'!$F327),'Purchase price Master(EUR)'!$K$6:$V$162)</x:f>
        <x:v>0</x:v>
      </x:c>
      <x:c r="J327" s="811">
        <x:v>51.749099797160241</x:v>
      </x:c>
      <x:c r="K327" s="769">
        <x:v>68</x:v>
      </x:c>
      <x:c r="L327" s="778">
        <x:v>1275.6153099999999</x:v>
      </x:c>
      <x:c r="M327" s="809">
        <x:f t="shared" si="23"/>
        <x:v>86741.841079999998</x:v>
      </x:c>
      <x:c r="N327" s="782">
        <x:f t="shared" si="24"/>
        <x:v>0</x:v>
      </x:c>
      <x:c r="O327" s="783">
        <x:f t="shared" si="25"/>
        <x:v>1275.6153099999999</x:v>
      </x:c>
    </x:row>
    <x:row r="328" spans="2:15">
      <x:c r="B328" s="806">
        <x:f t="shared" si="26"/>
        <x:v>2</x:v>
      </x:c>
      <x:c r="C328" s="776">
        <x:v>46066</x:v>
      </x:c>
      <x:c r="D328" s="792" t="s">
        <x:v>2058</x:v>
      </x:c>
      <x:c r="E328" s="769" t="s">
        <x:v>1881</x:v>
      </x:c>
      <x:c r="F328" s="769" t="s">
        <x:v>2130</x:v>
      </x:c>
      <x:c r="G328" s="777" t="s">
        <x:v>1920</x:v>
      </x:c>
      <x:c r="H328" s="769" t="s">
        <x:v>2021</x:v>
      </x:c>
      <x:c r="I328" s="807" cm="1">
        <x:f t="array" ref="I328">SUMPRODUCT(('Purchase price Master(EUR)'!$K$2:$V$2='purchase data'!$B328)*('Purchase price Master(EUR)'!$D$6:$D$162='purchase data'!$F328),'Purchase price Master(EUR)'!$K$6:$V$162)</x:f>
        <x:v>0</x:v>
      </x:c>
      <x:c r="J328" s="811">
        <x:v>51.749099838100371</x:v>
      </x:c>
      <x:c r="K328" s="769">
        <x:v>68</x:v>
      </x:c>
      <x:c r="L328" s="778">
        <x:v>958.91081999999994</x:v>
      </x:c>
      <x:c r="M328" s="809">
        <x:f t="shared" si="23"/>
        <x:v>65205.935759999993</x:v>
      </x:c>
      <x:c r="N328" s="782">
        <x:f t="shared" si="24"/>
        <x:v>0</x:v>
      </x:c>
      <x:c r="O328" s="783">
        <x:f t="shared" si="25"/>
        <x:v>958.91081999999994</x:v>
      </x:c>
    </x:row>
    <x:row r="329" spans="2:15">
      <x:c r="B329" s="806">
        <x:f t="shared" si="26"/>
        <x:v>2</x:v>
      </x:c>
      <x:c r="C329" s="776">
        <x:v>46066</x:v>
      </x:c>
      <x:c r="D329" s="792" t="s">
        <x:v>2059</x:v>
      </x:c>
      <x:c r="E329" s="769" t="s">
        <x:v>1878</x:v>
      </x:c>
      <x:c r="F329" s="769" t="s">
        <x:v>85</x:v>
      </x:c>
      <x:c r="G329" s="777" t="s">
        <x:v>1882</x:v>
      </x:c>
      <x:c r="H329" s="589" t="s">
        <x:v>123</x:v>
      </x:c>
      <x:c r="I329" s="807" cm="1">
        <x:f t="array" ref="I329">SUMPRODUCT(('Purchase price Master(EUR)'!$K$2:$V$2='purchase data'!$B329)*('Purchase price Master(EUR)'!$D$6:$D$162='purchase data'!$F329),'Purchase price Master(EUR)'!$K$6:$V$162)</x:f>
        <x:v>0.91501830652997118</x:v>
      </x:c>
      <x:c r="J329" s="808">
        <x:v>51.842300000000002</x:v>
      </x:c>
      <x:c r="K329" s="769">
        <x:v>1500</x:v>
      </x:c>
      <x:c r="L329" s="778">
        <x:v>55.455708310000006</x:v>
      </x:c>
      <x:c r="M329" s="809">
        <x:f t="shared" si="23"/>
        <x:v>83183.56246500001</x:v>
      </x:c>
      <x:c r="N329" s="782">
        <x:f t="shared" si="24"/>
        <x:v>47.436653552618729</x:v>
      </x:c>
      <x:c r="O329" s="783">
        <x:f t="shared" si="25"/>
        <x:v>8.0190547573812765</x:v>
      </x:c>
    </x:row>
    <x:row r="330" spans="2:15">
      <x:c r="B330" s="806">
        <x:f t="shared" si="26"/>
        <x:v>2</x:v>
      </x:c>
      <x:c r="C330" s="776">
        <x:v>46066</x:v>
      </x:c>
      <x:c r="D330" s="792" t="s">
        <x:v>2059</x:v>
      </x:c>
      <x:c r="E330" s="769" t="s">
        <x:v>1878</x:v>
      </x:c>
      <x:c r="F330" s="769" t="s">
        <x:v>88</x:v>
      </x:c>
      <x:c r="G330" s="777" t="s">
        <x:v>1911</x:v>
      </x:c>
      <x:c r="H330" s="589" t="s">
        <x:v>123</x:v>
      </x:c>
      <x:c r="I330" s="807" cm="1">
        <x:f t="array" ref="I330">SUMPRODUCT(('Purchase price Master(EUR)'!$K$2:$V$2='purchase data'!$B330)*('Purchase price Master(EUR)'!$D$6:$D$162='purchase data'!$F330),'Purchase price Master(EUR)'!$K$6:$V$162)</x:f>
        <x:v>1.0631391774346366</x:v>
      </x:c>
      <x:c r="J330" s="808">
        <x:v>51.842300000000002</x:v>
      </x:c>
      <x:c r="K330" s="769">
        <x:v>1500</x:v>
      </x:c>
      <x:c r="L330" s="778">
        <x:v>64.460715820000004</x:v>
      </x:c>
      <x:c r="M330" s="809">
        <x:f t="shared" ref="M330:M393" si="27">+L330*K330</x:f>
        <x:v>96691.073730000004</x:v>
      </x:c>
      <x:c r="N330" s="782">
        <x:f t="shared" si="24"/>
        <x:v>55.115580178319661</x:v>
      </x:c>
      <x:c r="O330" s="783">
        <x:f t="shared" si="25"/>
        <x:v>9.3451356416803435</x:v>
      </x:c>
    </x:row>
    <x:row r="331" spans="2:15">
      <x:c r="B331" s="806">
        <x:f t="shared" si="26"/>
        <x:v>2</x:v>
      </x:c>
      <x:c r="C331" s="776">
        <x:v>46066</x:v>
      </x:c>
      <x:c r="D331" s="792" t="s">
        <x:v>2059</x:v>
      </x:c>
      <x:c r="E331" s="769" t="s">
        <x:v>1878</x:v>
      </x:c>
      <x:c r="F331" s="769" t="s">
        <x:v>90</x:v>
      </x:c>
      <x:c r="G331" s="777" t="s">
        <x:v>1884</x:v>
      </x:c>
      <x:c r="H331" s="589" t="s">
        <x:v>123</x:v>
      </x:c>
      <x:c r="I331" s="807" cm="1">
        <x:f t="array" ref="I331">SUMPRODUCT(('Purchase price Master(EUR)'!$K$2:$V$2='purchase data'!$B331)*('Purchase price Master(EUR)'!$D$6:$D$162='purchase data'!$F331),'Purchase price Master(EUR)'!$K$6:$V$162)</x:f>
        <x:v>0.81878133299678468</x:v>
      </x:c>
      <x:c r="J331" s="808">
        <x:v>51.842300000000002</x:v>
      </x:c>
      <x:c r="K331" s="769">
        <x:v>3000</x:v>
      </x:c>
      <x:c r="L331" s="778">
        <x:v>49.639002250000004</x:v>
      </x:c>
      <x:c r="M331" s="809">
        <x:f t="shared" si="27"/>
        <x:v>148917.00675</x:v>
      </x:c>
      <x:c r="N331" s="782">
        <x:f t="shared" si="24"/>
        <x:v>42.447507499619213</x:v>
      </x:c>
      <x:c r="O331" s="783">
        <x:f t="shared" si="25"/>
        <x:v>7.1914947503807909</x:v>
      </x:c>
    </x:row>
    <x:row r="332" spans="2:15">
      <x:c r="B332" s="806">
        <x:f t="shared" si="26"/>
        <x:v>2</x:v>
      </x:c>
      <x:c r="C332" s="776">
        <x:v>46066</x:v>
      </x:c>
      <x:c r="D332" s="792" t="s">
        <x:v>2060</x:v>
      </x:c>
      <x:c r="E332" s="769" t="s">
        <x:v>1879</x:v>
      </x:c>
      <x:c r="F332" s="769" t="s">
        <x:v>1651</x:v>
      </x:c>
      <x:c r="G332" s="777" t="s">
        <x:v>1886</x:v>
      </x:c>
      <x:c r="H332" s="769" t="s">
        <x:v>175</x:v>
      </x:c>
      <x:c r="I332" s="807" cm="1">
        <x:f t="array" ref="I332">SUMPRODUCT(('Purchase price Master(EUR)'!$K$2:$V$2='purchase data'!$B332)*('Purchase price Master(EUR)'!$D$6:$D$162='purchase data'!$F332),'Purchase price Master(EUR)'!$K$6:$V$162)</x:f>
        <x:v>76.510000000000005</x:v>
      </x:c>
      <x:c r="J332" s="808">
        <x:v>51.842300000000002</x:v>
      </x:c>
      <x:c r="K332" s="769">
        <x:v>456</x:v>
      </x:c>
      <x:c r="L332" s="778">
        <x:v>3975.268</x:v>
      </x:c>
      <x:c r="M332" s="809">
        <x:f t="shared" si="27"/>
        <x:v>1812722.2080000001</x:v>
      </x:c>
      <x:c r="N332" s="782">
        <x:f t="shared" si="24"/>
        <x:v>3966.4543730000005</x:v>
      </x:c>
      <x:c r="O332" s="783">
        <x:f t="shared" si="25"/>
        <x:v>8.813626999999542</x:v>
      </x:c>
    </x:row>
    <x:row r="333" spans="2:15">
      <x:c r="B333" s="806">
        <x:f t="shared" si="26"/>
        <x:v>2</x:v>
      </x:c>
      <x:c r="C333" s="776">
        <x:v>46066</x:v>
      </x:c>
      <x:c r="D333" s="792" t="s">
        <x:v>2060</x:v>
      </x:c>
      <x:c r="E333" s="769" t="s">
        <x:v>1879</x:v>
      </x:c>
      <x:c r="F333" s="769" t="s">
        <x:v>1634</x:v>
      </x:c>
      <x:c r="G333" s="777" t="s">
        <x:v>96</x:v>
      </x:c>
      <x:c r="H333" s="784" t="s">
        <x:v>2228</x:v>
      </x:c>
      <x:c r="I333" s="807" cm="1">
        <x:f t="array" ref="I333">SUMPRODUCT(('Purchase price Master(EUR)'!$K$2:$V$2='purchase data'!$B333)*('Purchase price Master(EUR)'!$D$6:$D$162='purchase data'!$F333),'Purchase price Master(EUR)'!$K$6:$V$162)</x:f>
        <x:v>114.89</x:v>
      </x:c>
      <x:c r="J333" s="808">
        <x:v>51.842300000000002</x:v>
      </x:c>
      <x:c r="K333" s="769">
        <x:v>220</x:v>
      </x:c>
      <x:c r="L333" s="778">
        <x:v>5956.1620000000003</x:v>
      </x:c>
      <x:c r="M333" s="809">
        <x:f t="shared" si="27"/>
        <x:v>1310355.6400000001</x:v>
      </x:c>
      <x:c r="N333" s="782">
        <x:f t="shared" si="24"/>
        <x:v>5956.1618470000003</x:v>
      </x:c>
      <x:c r="O333" s="783">
        <x:f t="shared" si="25"/>
        <x:v>1.5299999995477265E-4</x:v>
      </x:c>
    </x:row>
    <x:row r="334" spans="2:15">
      <x:c r="B334" s="806">
        <x:f t="shared" si="26"/>
        <x:v>2</x:v>
      </x:c>
      <x:c r="C334" s="776">
        <x:v>46066</x:v>
      </x:c>
      <x:c r="D334" s="792" t="s">
        <x:v>2060</x:v>
      </x:c>
      <x:c r="E334" s="769" t="s">
        <x:v>1879</x:v>
      </x:c>
      <x:c r="F334" s="769" t="s">
        <x:v>1631</x:v>
      </x:c>
      <x:c r="G334" s="777" t="s">
        <x:v>1907</x:v>
      </x:c>
      <x:c r="H334" s="769" t="s">
        <x:v>2021</x:v>
      </x:c>
      <x:c r="I334" s="807" cm="1">
        <x:f t="array" ref="I334">SUMPRODUCT(('Purchase price Master(EUR)'!$K$2:$V$2='purchase data'!$B334)*('Purchase price Master(EUR)'!$D$6:$D$162='purchase data'!$F334),'Purchase price Master(EUR)'!$K$6:$V$162)</x:f>
        <x:v>21.613377597592464</x:v>
      </x:c>
      <x:c r="J334" s="808">
        <x:v>51.842300000000002</x:v>
      </x:c>
      <x:c r="K334" s="769">
        <x:v>240</x:v>
      </x:c>
      <x:c r="L334" s="778">
        <x:v>1127.6220000000001</x:v>
      </x:c>
      <x:c r="M334" s="809">
        <x:f t="shared" si="27"/>
        <x:v>270629.28000000003</x:v>
      </x:c>
      <x:c r="N334" s="782">
        <x:f t="shared" si="24"/>
        <x:v>1120.4872054276677</x:v>
      </x:c>
      <x:c r="O334" s="783">
        <x:f t="shared" si="25"/>
        <x:v>7.1347945723323392</x:v>
      </x:c>
    </x:row>
    <x:row r="335" spans="2:15">
      <x:c r="B335" s="806">
        <x:f t="shared" si="26"/>
        <x:v>2</x:v>
      </x:c>
      <x:c r="C335" s="776">
        <x:v>46066</x:v>
      </x:c>
      <x:c r="D335" s="792" t="s">
        <x:v>2061</x:v>
      </x:c>
      <x:c r="E335" s="769" t="s">
        <x:v>1880</x:v>
      </x:c>
      <x:c r="F335" s="769" t="s">
        <x:v>57</x:v>
      </x:c>
      <x:c r="G335" s="777" t="s">
        <x:v>1899</x:v>
      </x:c>
      <x:c r="H335" s="769" t="s">
        <x:v>58</x:v>
      </x:c>
      <x:c r="I335" s="807" cm="1">
        <x:f t="array" ref="I335">SUMPRODUCT(('Purchase price Master(EUR)'!$K$2:$V$2='purchase data'!$B335)*('Purchase price Master(EUR)'!$D$6:$D$162='purchase data'!$F335),'Purchase price Master(EUR)'!$K$6:$V$162)</x:f>
        <x:v>7.9970663313727393</x:v>
      </x:c>
      <x:c r="J335" s="808">
        <x:v>51.842300000000002</x:v>
      </x:c>
      <x:c r="K335" s="769">
        <x:v>720</x:v>
      </x:c>
      <x:c r="L335" s="778">
        <x:v>419.92262999999997</x:v>
      </x:c>
      <x:c r="M335" s="809">
        <x:f t="shared" si="27"/>
        <x:v>302344.29359999998</x:v>
      </x:c>
      <x:c r="N335" s="782">
        <x:f t="shared" si="24"/>
        <x:v>414.58631187092499</x:v>
      </x:c>
      <x:c r="O335" s="783">
        <x:f t="shared" si="25"/>
        <x:v>5.3363181290749822</x:v>
      </x:c>
    </x:row>
    <x:row r="336" spans="2:15">
      <x:c r="B336" s="806">
        <x:f t="shared" si="26"/>
        <x:v>2</x:v>
      </x:c>
      <x:c r="C336" s="776">
        <x:v>46066</x:v>
      </x:c>
      <x:c r="D336" s="792" t="s">
        <x:v>2061</x:v>
      </x:c>
      <x:c r="E336" s="769" t="s">
        <x:v>1880</x:v>
      </x:c>
      <x:c r="F336" s="769" t="s">
        <x:v>60</x:v>
      </x:c>
      <x:c r="G336" s="777" t="s">
        <x:v>1900</x:v>
      </x:c>
      <x:c r="H336" s="769" t="s">
        <x:v>58</x:v>
      </x:c>
      <x:c r="I336" s="807" cm="1">
        <x:f t="array" ref="I336">SUMPRODUCT(('Purchase price Master(EUR)'!$K$2:$V$2='purchase data'!$B336)*('Purchase price Master(EUR)'!$D$6:$D$162='purchase data'!$F336),'Purchase price Master(EUR)'!$K$6:$V$162)</x:f>
        <x:v>8.030502275384988</x:v>
      </x:c>
      <x:c r="J336" s="808">
        <x:v>51.842300000000002</x:v>
      </x:c>
      <x:c r="K336" s="769">
        <x:v>1440</x:v>
      </x:c>
      <x:c r="L336" s="778">
        <x:v>423.03316800000005</x:v>
      </x:c>
      <x:c r="M336" s="809">
        <x:f t="shared" si="27"/>
        <x:v>609167.76192000008</x:v>
      </x:c>
      <x:c r="N336" s="782">
        <x:f t="shared" si="24"/>
        <x:v>416.31970811119118</x:v>
      </x:c>
      <x:c r="O336" s="783">
        <x:f t="shared" si="25"/>
        <x:v>6.7134598888088703</x:v>
      </x:c>
    </x:row>
    <x:row r="337" spans="2:15">
      <x:c r="B337" s="806">
        <x:f t="shared" si="26"/>
        <x:v>2</x:v>
      </x:c>
      <x:c r="C337" s="776">
        <x:v>46066</x:v>
      </x:c>
      <x:c r="D337" s="792" t="s">
        <x:v>2061</x:v>
      </x:c>
      <x:c r="E337" s="769" t="s">
        <x:v>1880</x:v>
      </x:c>
      <x:c r="F337" s="769" t="s">
        <x:v>62</x:v>
      </x:c>
      <x:c r="G337" s="777" t="s">
        <x:v>1906</x:v>
      </x:c>
      <x:c r="H337" s="769" t="s">
        <x:v>58</x:v>
      </x:c>
      <x:c r="I337" s="807" cm="1">
        <x:f t="array" ref="I337">SUMPRODUCT(('Purchase price Master(EUR)'!$K$2:$V$2='purchase data'!$B337)*('Purchase price Master(EUR)'!$D$6:$D$162='purchase data'!$F337),'Purchase price Master(EUR)'!$K$6:$V$162)</x:f>
        <x:v>5.3679571810707376</x:v>
      </x:c>
      <x:c r="J337" s="808">
        <x:v>51.842300000000002</x:v>
      </x:c>
      <x:c r="K337" s="769">
        <x:v>720</x:v>
      </x:c>
      <x:c r="L337" s="778">
        <x:v>279.42999700000001</x:v>
      </x:c>
      <x:c r="M337" s="809">
        <x:f t="shared" si="27"/>
        <x:v>201189.59784</x:v>
      </x:c>
      <x:c r="N337" s="782">
        <x:f t="shared" si="24"/>
        <x:v>278.28724656822351</x:v>
      </x:c>
      <x:c r="O337" s="783">
        <x:f t="shared" si="25"/>
        <x:v>1.1427504317765056</x:v>
      </x:c>
    </x:row>
    <x:row r="338" spans="2:15">
      <x:c r="B338" s="806">
        <x:f t="shared" si="26"/>
        <x:v>2</x:v>
      </x:c>
      <x:c r="C338" s="776">
        <x:v>46066</x:v>
      </x:c>
      <x:c r="D338" s="792" t="s">
        <x:v>2061</x:v>
      </x:c>
      <x:c r="E338" s="769" t="s">
        <x:v>1880</x:v>
      </x:c>
      <x:c r="F338" s="769" t="s">
        <x:v>64</x:v>
      </x:c>
      <x:c r="G338" s="777" t="s">
        <x:v>1901</x:v>
      </x:c>
      <x:c r="H338" s="769" t="s">
        <x:v>58</x:v>
      </x:c>
      <x:c r="I338" s="807" cm="1">
        <x:f t="array" ref="I338">SUMPRODUCT(('Purchase price Master(EUR)'!$K$2:$V$2='purchase data'!$B338)*('Purchase price Master(EUR)'!$D$6:$D$162='purchase data'!$F338),'Purchase price Master(EUR)'!$K$6:$V$162)</x:f>
        <x:v>8.931943090514995</x:v>
      </x:c>
      <x:c r="J338" s="808">
        <x:v>51.842300000000002</x:v>
      </x:c>
      <x:c r="K338" s="769">
        <x:v>720</x:v>
      </x:c>
      <x:c r="L338" s="778">
        <x:v>469.17281500000007</x:v>
      </x:c>
      <x:c r="M338" s="809">
        <x:f t="shared" si="27"/>
        <x:v>337804.42680000007</x:v>
      </x:c>
      <x:c r="N338" s="782">
        <x:f t="shared" si="24"/>
        <x:v>463.05247328140553</x:v>
      </x:c>
      <x:c r="O338" s="783">
        <x:f t="shared" si="25"/>
        <x:v>6.1203417185945455</x:v>
      </x:c>
    </x:row>
    <x:row r="339" spans="2:15">
      <x:c r="B339" s="806">
        <x:f t="shared" si="26"/>
        <x:v>2</x:v>
      </x:c>
      <x:c r="C339" s="776">
        <x:v>46066</x:v>
      </x:c>
      <x:c r="D339" s="792" t="s">
        <x:v>2061</x:v>
      </x:c>
      <x:c r="E339" s="769" t="s">
        <x:v>1880</x:v>
      </x:c>
      <x:c r="F339" s="769" t="s">
        <x:v>66</x:v>
      </x:c>
      <x:c r="G339" s="777" t="s">
        <x:v>1902</x:v>
      </x:c>
      <x:c r="H339" s="769" t="s">
        <x:v>58</x:v>
      </x:c>
      <x:c r="I339" s="807" cm="1">
        <x:f t="array" ref="I339">SUMPRODUCT(('Purchase price Master(EUR)'!$K$2:$V$2='purchase data'!$B339)*('Purchase price Master(EUR)'!$D$6:$D$162='purchase data'!$F339),'Purchase price Master(EUR)'!$K$6:$V$162)</x:f>
        <x:v>8.7568782844245998</x:v>
      </x:c>
      <x:c r="J339" s="808">
        <x:v>51.842300000000002</x:v>
      </x:c>
      <x:c r="K339" s="769">
        <x:v>1440</x:v>
      </x:c>
      <x:c r="L339" s="778">
        <x:v>461.39647000000002</x:v>
      </x:c>
      <x:c r="M339" s="809">
        <x:f t="shared" si="27"/>
        <x:v>664410.91680000001</x:v>
      </x:c>
      <x:c r="N339" s="782">
        <x:f t="shared" si="24"/>
        <x:v>453.97671108462544</x:v>
      </x:c>
      <x:c r="O339" s="783">
        <x:f t="shared" si="25"/>
        <x:v>7.4197589153745866</x:v>
      </x:c>
    </x:row>
    <x:row r="340" spans="2:15">
      <x:c r="B340" s="806">
        <x:f t="shared" si="26"/>
        <x:v>2</x:v>
      </x:c>
      <x:c r="C340" s="776">
        <x:v>46066</x:v>
      </x:c>
      <x:c r="D340" s="792" t="s">
        <x:v>2061</x:v>
      </x:c>
      <x:c r="E340" s="769" t="s">
        <x:v>1880</x:v>
      </x:c>
      <x:c r="F340" s="769" t="s">
        <x:v>68</x:v>
      </x:c>
      <x:c r="G340" s="777" t="s">
        <x:v>1903</x:v>
      </x:c>
      <x:c r="H340" s="769" t="s">
        <x:v>58</x:v>
      </x:c>
      <x:c r="I340" s="807" cm="1">
        <x:f t="array" ref="I340">SUMPRODUCT(('Purchase price Master(EUR)'!$K$2:$V$2='purchase data'!$B340)*('Purchase price Master(EUR)'!$D$6:$D$162='purchase data'!$F340),'Purchase price Master(EUR)'!$K$6:$V$162)</x:f>
        <x:v>6.029337950897899</x:v>
      </x:c>
      <x:c r="J340" s="808">
        <x:v>51.842300000000002</x:v>
      </x:c>
      <x:c r="K340" s="769">
        <x:v>720</x:v>
      </x:c>
      <x:c r="L340" s="778">
        <x:v>314.68276100000003</x:v>
      </x:c>
      <x:c r="M340" s="809">
        <x:f t="shared" si="27"/>
        <x:v>226571.58792000002</x:v>
      </x:c>
      <x:c r="N340" s="782">
        <x:f t="shared" si="24"/>
        <x:v>312.57474685183416</x:v>
      </x:c>
      <x:c r="O340" s="783">
        <x:f t="shared" si="25"/>
        <x:v>2.1080141481658643</x:v>
      </x:c>
    </x:row>
    <x:row r="341" spans="2:15">
      <x:c r="B341" s="806">
        <x:f t="shared" si="26"/>
        <x:v>2</x:v>
      </x:c>
      <x:c r="C341" s="776">
        <x:v>46066</x:v>
      </x:c>
      <x:c r="D341" s="792" t="s">
        <x:v>2061</x:v>
      </x:c>
      <x:c r="E341" s="769" t="s">
        <x:v>1880</x:v>
      </x:c>
      <x:c r="F341" s="769" t="s">
        <x:v>92</x:v>
      </x:c>
      <x:c r="G341" s="777" t="s">
        <x:v>1904</x:v>
      </x:c>
      <x:c r="H341" s="769" t="s">
        <x:v>58</x:v>
      </x:c>
      <x:c r="I341" s="807" cm="1">
        <x:f t="array" ref="I341">SUMPRODUCT(('Purchase price Master(EUR)'!$K$2:$V$2='purchase data'!$B341)*('Purchase price Master(EUR)'!$D$6:$D$162='purchase data'!$F341),'Purchase price Master(EUR)'!$K$6:$V$162)</x:f>
        <x:v>9.0384272543811015</x:v>
      </x:c>
      <x:c r="J341" s="808">
        <x:v>51.842300000000002</x:v>
      </x:c>
      <x:c r="K341" s="769">
        <x:v>720</x:v>
      </x:c>
      <x:c r="L341" s="778">
        <x:v>474.35704500000003</x:v>
      </x:c>
      <x:c r="M341" s="809">
        <x:f t="shared" si="27"/>
        <x:v>341537.0724</x:v>
      </x:c>
      <x:c r="N341" s="782">
        <x:f t="shared" si="24"/>
        <x:v>468.57285724980142</x:v>
      </x:c>
      <x:c r="O341" s="783">
        <x:f t="shared" si="25"/>
        <x:v>5.7841877501986119</x:v>
      </x:c>
    </x:row>
    <x:row r="342" spans="2:15">
      <x:c r="B342" s="806">
        <x:f t="shared" si="26"/>
        <x:v>2</x:v>
      </x:c>
      <x:c r="C342" s="776">
        <x:v>46066</x:v>
      </x:c>
      <x:c r="D342" s="792" t="s">
        <x:v>2061</x:v>
      </x:c>
      <x:c r="E342" s="769" t="s">
        <x:v>1880</x:v>
      </x:c>
      <x:c r="F342" s="769" t="s">
        <x:v>93</x:v>
      </x:c>
      <x:c r="G342" s="777" t="s">
        <x:v>1905</x:v>
      </x:c>
      <x:c r="H342" s="769" t="s">
        <x:v>58</x:v>
      </x:c>
      <x:c r="I342" s="807" cm="1">
        <x:f t="array" ref="I342">SUMPRODUCT(('Purchase price Master(EUR)'!$K$2:$V$2='purchase data'!$B342)*('Purchase price Master(EUR)'!$D$6:$D$162='purchase data'!$F342),'Purchase price Master(EUR)'!$K$6:$V$162)</x:f>
        <x:v>7.6992482804071756</x:v>
      </x:c>
      <x:c r="J342" s="808">
        <x:v>51.842300000000002</x:v>
      </x:c>
      <x:c r="K342" s="769">
        <x:v>720</x:v>
      </x:c>
      <x:c r="L342" s="778">
        <x:v>402.29624799999999</x:v>
      </x:c>
      <x:c r="M342" s="809">
        <x:f t="shared" si="27"/>
        <x:v>289653.29855999997</x:v>
      </x:c>
      <x:c r="N342" s="782">
        <x:f t="shared" si="24"/>
        <x:v>399.14673912735293</x:v>
      </x:c>
      <x:c r="O342" s="783">
        <x:f t="shared" si="25"/>
        <x:v>3.1495088726470613</x:v>
      </x:c>
    </x:row>
    <x:row r="343" spans="2:15">
      <x:c r="B343" s="806">
        <x:f t="shared" si="26"/>
        <x:v>2</x:v>
      </x:c>
      <x:c r="C343" s="776">
        <x:v>46066</x:v>
      </x:c>
      <x:c r="D343" s="792" t="s">
        <x:v>2059</x:v>
      </x:c>
      <x:c r="E343" s="769" t="s">
        <x:v>1878</x:v>
      </x:c>
      <x:c r="F343" s="769" t="s">
        <x:v>90</x:v>
      </x:c>
      <x:c r="G343" s="777" t="s">
        <x:v>1884</x:v>
      </x:c>
      <x:c r="H343" s="589" t="s">
        <x:v>123</x:v>
      </x:c>
      <x:c r="I343" s="807" cm="1">
        <x:f t="array" ref="I343">SUMPRODUCT(('Purchase price Master(EUR)'!$K$2:$V$2='purchase data'!$B343)*('Purchase price Master(EUR)'!$D$6:$D$162='purchase data'!$F343),'Purchase price Master(EUR)'!$K$6:$V$162)</x:f>
        <x:v>0.81878133299678468</x:v>
      </x:c>
      <x:c r="J343" s="808">
        <x:v>51.842300000000002</x:v>
      </x:c>
      <x:c r="K343" s="769">
        <x:v>530</x:v>
      </x:c>
      <x:c r="L343" s="778">
        <x:v>49.639468830700004</x:v>
      </x:c>
      <x:c r="M343" s="809">
        <x:f t="shared" si="27"/>
        <x:v>26308.918480271001</x:v>
      </x:c>
      <x:c r="N343" s="782">
        <x:f t="shared" si="24"/>
        <x:v>42.447507499619213</x:v>
      </x:c>
      <x:c r="O343" s="783">
        <x:f t="shared" si="25"/>
        <x:v>7.1919613310807904</x:v>
      </x:c>
    </x:row>
    <x:row r="344" spans="2:15">
      <x:c r="B344" s="806">
        <x:f t="shared" si="26"/>
        <x:v>2</x:v>
      </x:c>
      <x:c r="C344" s="776">
        <x:v>46069</x:v>
      </x:c>
      <x:c r="D344" s="792" t="s">
        <x:v>2062</x:v>
      </x:c>
      <x:c r="E344" s="769" t="s">
        <x:v>1879</x:v>
      </x:c>
      <x:c r="F344" s="769" t="s">
        <x:v>1428</x:v>
      </x:c>
      <x:c r="G344" s="777" t="s">
        <x:v>1916</x:v>
      </x:c>
      <x:c r="H344" s="769" t="s">
        <x:v>2021</x:v>
      </x:c>
      <x:c r="I344" s="807" cm="1">
        <x:f t="array" ref="I344">SUMPRODUCT(('Purchase price Master(EUR)'!$K$2:$V$2='purchase data'!$B344)*('Purchase price Master(EUR)'!$D$6:$D$162='purchase data'!$F344),'Purchase price Master(EUR)'!$K$6:$V$162)</x:f>
        <x:v>13.58</x:v>
      </x:c>
      <x:c r="J344" s="808">
        <x:v>51.731400000000001</x:v>
      </x:c>
      <x:c r="K344" s="769">
        <x:v>432</x:v>
      </x:c>
      <x:c r="L344" s="778">
        <x:v>702.56399999999996</x:v>
      </x:c>
      <x:c r="M344" s="809">
        <x:f t="shared" si="27"/>
        <x:v>303507.64799999999</x:v>
      </x:c>
      <x:c r="N344" s="782">
        <x:f t="shared" si="24"/>
        <x:v>702.51241200000004</x:v>
      </x:c>
      <x:c r="O344" s="783">
        <x:f t="shared" si="25"/>
        <x:v>5.158799999992425E-2</x:v>
      </x:c>
    </x:row>
    <x:row r="345" spans="2:15">
      <x:c r="B345" s="806">
        <x:f t="shared" si="26"/>
        <x:v>2</x:v>
      </x:c>
      <x:c r="C345" s="776">
        <x:v>46069</x:v>
      </x:c>
      <x:c r="D345" s="792" t="s">
        <x:v>2062</x:v>
      </x:c>
      <x:c r="E345" s="769" t="s">
        <x:v>1879</x:v>
      </x:c>
      <x:c r="F345" s="769" t="s">
        <x:v>1640</x:v>
      </x:c>
      <x:c r="G345" s="777" t="s">
        <x:v>1908</x:v>
      </x:c>
      <x:c r="H345" s="769" t="s">
        <x:v>2021</x:v>
      </x:c>
      <x:c r="I345" s="807" cm="1">
        <x:f t="array" ref="I345">SUMPRODUCT(('Purchase price Master(EUR)'!$K$2:$V$2='purchase data'!$B345)*('Purchase price Master(EUR)'!$D$6:$D$162='purchase data'!$F345),'Purchase price Master(EUR)'!$K$6:$V$162)</x:f>
        <x:v>12.54</x:v>
      </x:c>
      <x:c r="J345" s="808">
        <x:v>51.731400000000001</x:v>
      </x:c>
      <x:c r="K345" s="769">
        <x:v>324</x:v>
      </x:c>
      <x:c r="L345" s="778">
        <x:v>648.45299</x:v>
      </x:c>
      <x:c r="M345" s="809">
        <x:f t="shared" si="27"/>
        <x:v>210098.76876000001</x:v>
      </x:c>
      <x:c r="N345" s="782">
        <x:f t="shared" si="24"/>
        <x:v>648.71175599999992</x:v>
      </x:c>
      <x:c r="O345" s="783">
        <x:f t="shared" si="25"/>
        <x:v>-0.25876599999992322</x:v>
      </x:c>
    </x:row>
    <x:row r="346" spans="2:15">
      <x:c r="B346" s="806">
        <x:f t="shared" si="26"/>
        <x:v>2</x:v>
      </x:c>
      <x:c r="C346" s="776">
        <x:v>46069</x:v>
      </x:c>
      <x:c r="D346" s="792" t="s">
        <x:v>2063</x:v>
      </x:c>
      <x:c r="E346" s="769" t="s">
        <x:v>1879</x:v>
      </x:c>
      <x:c r="F346" s="769" t="s">
        <x:v>17</x:v>
      </x:c>
      <x:c r="G346" s="777" t="s">
        <x:v>1894</x:v>
      </x:c>
      <x:c r="H346" s="769" t="s">
        <x:v>175</x:v>
      </x:c>
      <x:c r="I346" s="807" cm="1">
        <x:f t="array" ref="I346">SUMPRODUCT(('Purchase price Master(EUR)'!$K$2:$V$2='purchase data'!$B346)*('Purchase price Master(EUR)'!$D$6:$D$162='purchase data'!$F346),'Purchase price Master(EUR)'!$K$6:$V$162)</x:f>
        <x:v>3.3899203321237543</x:v>
      </x:c>
      <x:c r="J346" s="808">
        <x:v>51.731400000000001</x:v>
      </x:c>
      <x:c r="K346" s="769">
        <x:v>5376</x:v>
      </x:c>
      <x:c r="L346" s="778">
        <x:v>177.077</x:v>
      </x:c>
      <x:c r="M346" s="809">
        <x:f t="shared" si="27"/>
        <x:v>951965.95200000005</x:v>
      </x:c>
      <x:c r="N346" s="782">
        <x:f t="shared" si="24"/>
        <x:v>175.36532466922679</x:v>
      </x:c>
      <x:c r="O346" s="783">
        <x:f t="shared" si="25"/>
        <x:v>1.711675330773204</x:v>
      </x:c>
    </x:row>
    <x:row r="347" spans="2:15">
      <x:c r="B347" s="806">
        <x:f t="shared" si="26"/>
        <x:v>2</x:v>
      </x:c>
      <x:c r="C347" s="776">
        <x:v>46069</x:v>
      </x:c>
      <x:c r="D347" s="792" t="s">
        <x:v>2064</x:v>
      </x:c>
      <x:c r="E347" s="769" t="s">
        <x:v>1879</x:v>
      </x:c>
      <x:c r="F347" s="769" t="s">
        <x:v>1428</x:v>
      </x:c>
      <x:c r="G347" s="777" t="s">
        <x:v>1916</x:v>
      </x:c>
      <x:c r="H347" s="769" t="s">
        <x:v>2021</x:v>
      </x:c>
      <x:c r="I347" s="807" cm="1">
        <x:f t="array" ref="I347">SUMPRODUCT(('Purchase price Master(EUR)'!$K$2:$V$2='purchase data'!$B347)*('Purchase price Master(EUR)'!$D$6:$D$162='purchase data'!$F347),'Purchase price Master(EUR)'!$K$6:$V$162)</x:f>
        <x:v>13.58</x:v>
      </x:c>
      <x:c r="J347" s="808">
        <x:v>51.731400000000001</x:v>
      </x:c>
      <x:c r="K347" s="769">
        <x:v>324</x:v>
      </x:c>
      <x:c r="L347" s="778">
        <x:v>702.56401000000005</x:v>
      </x:c>
      <x:c r="M347" s="809">
        <x:f t="shared" si="27"/>
        <x:v>227630.73924000002</x:v>
      </x:c>
      <x:c r="N347" s="782">
        <x:f t="shared" si="24"/>
        <x:v>702.51241200000004</x:v>
      </x:c>
      <x:c r="O347" s="783">
        <x:f t="shared" si="25"/>
        <x:v>5.1598000000012689E-2</x:v>
      </x:c>
    </x:row>
    <x:row r="348" spans="2:15">
      <x:c r="B348" s="806">
        <x:f t="shared" si="26"/>
        <x:v>2</x:v>
      </x:c>
      <x:c r="C348" s="776">
        <x:v>46069</x:v>
      </x:c>
      <x:c r="D348" s="792" t="s">
        <x:v>2064</x:v>
      </x:c>
      <x:c r="E348" s="769" t="s">
        <x:v>1879</x:v>
      </x:c>
      <x:c r="F348" s="769" t="s">
        <x:v>1429</x:v>
      </x:c>
      <x:c r="G348" s="777" t="s">
        <x:v>1893</x:v>
      </x:c>
      <x:c r="H348" s="769" t="s">
        <x:v>2021</x:v>
      </x:c>
      <x:c r="I348" s="807" cm="1">
        <x:f t="array" ref="I348">SUMPRODUCT(('Purchase price Master(EUR)'!$K$2:$V$2='purchase data'!$B348)*('Purchase price Master(EUR)'!$D$6:$D$162='purchase data'!$F348),'Purchase price Master(EUR)'!$K$6:$V$162)</x:f>
        <x:v>14.062775110655201</x:v>
      </x:c>
      <x:c r="J348" s="808">
        <x:v>51.731400000000001</x:v>
      </x:c>
      <x:c r="K348" s="769">
        <x:v>216</x:v>
      </x:c>
      <x:c r="L348" s="778">
        <x:v>727.49897999999996</x:v>
      </x:c>
      <x:c r="M348" s="809">
        <x:f t="shared" si="27"/>
        <x:v>157139.77967999998</x:v>
      </x:c>
      <x:c r="N348" s="782">
        <x:f t="shared" si="24"/>
        <x:v>727.48704435934849</x:v>
      </x:c>
      <x:c r="O348" s="783">
        <x:f t="shared" si="25"/>
        <x:v>1.1935640651472568E-2</x:v>
      </x:c>
    </x:row>
    <x:row r="349" spans="2:15">
      <x:c r="B349" s="806">
        <x:f t="shared" si="26"/>
        <x:v>2</x:v>
      </x:c>
      <x:c r="C349" s="776">
        <x:v>46069</x:v>
      </x:c>
      <x:c r="D349" s="792" t="s">
        <x:v>2064</x:v>
      </x:c>
      <x:c r="E349" s="769" t="s">
        <x:v>1879</x:v>
      </x:c>
      <x:c r="F349" s="769" t="s">
        <x:v>1640</x:v>
      </x:c>
      <x:c r="G349" s="777" t="s">
        <x:v>1908</x:v>
      </x:c>
      <x:c r="H349" s="769" t="s">
        <x:v>2021</x:v>
      </x:c>
      <x:c r="I349" s="807" cm="1">
        <x:f t="array" ref="I349">SUMPRODUCT(('Purchase price Master(EUR)'!$K$2:$V$2='purchase data'!$B349)*('Purchase price Master(EUR)'!$D$6:$D$162='purchase data'!$F349),'Purchase price Master(EUR)'!$K$6:$V$162)</x:f>
        <x:v>12.54</x:v>
      </x:c>
      <x:c r="J349" s="808">
        <x:v>51.731400000000001</x:v>
      </x:c>
      <x:c r="K349" s="769">
        <x:v>216</x:v>
      </x:c>
      <x:c r="L349" s="778">
        <x:v>648.45300999999995</x:v>
      </x:c>
      <x:c r="M349" s="809">
        <x:f t="shared" si="27"/>
        <x:v>140065.85016</x:v>
      </x:c>
      <x:c r="N349" s="782">
        <x:f t="shared" si="24"/>
        <x:v>648.71175599999992</x:v>
      </x:c>
      <x:c r="O349" s="783">
        <x:f t="shared" si="25"/>
        <x:v>-0.25874599999997372</x:v>
      </x:c>
    </x:row>
    <x:row r="350" spans="2:15">
      <x:c r="B350" s="806">
        <x:f t="shared" si="26"/>
        <x:v>2</x:v>
      </x:c>
      <x:c r="C350" s="776">
        <x:v>46069</x:v>
      </x:c>
      <x:c r="D350" s="792" t="s">
        <x:v>2065</x:v>
      </x:c>
      <x:c r="E350" s="769" t="s">
        <x:v>1879</x:v>
      </x:c>
      <x:c r="F350" s="769" t="s">
        <x:v>1433</x:v>
      </x:c>
      <x:c r="G350" s="777" t="s">
        <x:v>1910</x:v>
      </x:c>
      <x:c r="H350" s="769" t="s">
        <x:v>95</x:v>
      </x:c>
      <x:c r="I350" s="807" cm="1">
        <x:f t="array" ref="I350">SUMPRODUCT(('Purchase price Master(EUR)'!$K$2:$V$2='purchase data'!$B350)*('Purchase price Master(EUR)'!$D$6:$D$162='purchase data'!$F350),'Purchase price Master(EUR)'!$K$6:$V$162)</x:f>
        <x:v>7.1102155771867341</x:v>
      </x:c>
      <x:c r="J350" s="808">
        <x:v>51.731400000000001</x:v>
      </x:c>
      <x:c r="K350" s="769">
        <x:v>288</x:v>
      </x:c>
      <x:c r="L350" s="778">
        <x:v>370.91399000000001</x:v>
      </x:c>
      <x:c r="M350" s="809">
        <x:f t="shared" si="27"/>
        <x:v>106823.22912</x:v>
      </x:c>
      <x:c r="N350" s="782">
        <x:f t="shared" si="24"/>
        <x:v>367.82140610967781</x:v>
      </x:c>
      <x:c r="O350" s="783">
        <x:f t="shared" si="25"/>
        <x:v>3.0925838903222029</x:v>
      </x:c>
    </x:row>
    <x:row r="351" spans="2:15">
      <x:c r="B351" s="806">
        <x:f t="shared" si="26"/>
        <x:v>2</x:v>
      </x:c>
      <x:c r="C351" s="776">
        <x:v>46069</x:v>
      </x:c>
      <x:c r="D351" s="792" t="s">
        <x:v>2065</x:v>
      </x:c>
      <x:c r="E351" s="769" t="s">
        <x:v>1879</x:v>
      </x:c>
      <x:c r="F351" s="769" t="s">
        <x:v>1432</x:v>
      </x:c>
      <x:c r="G351" s="777" t="s">
        <x:v>1908</x:v>
      </x:c>
      <x:c r="H351" s="769" t="s">
        <x:v>95</x:v>
      </x:c>
      <x:c r="I351" s="807" cm="1">
        <x:f t="array" ref="I351">SUMPRODUCT(('Purchase price Master(EUR)'!$K$2:$V$2='purchase data'!$B351)*('Purchase price Master(EUR)'!$D$6:$D$162='purchase data'!$F351),'Purchase price Master(EUR)'!$K$6:$V$162)</x:f>
        <x:v>9.8286450914155967</x:v>
      </x:c>
      <x:c r="J351" s="808">
        <x:v>51.731400000000001</x:v>
      </x:c>
      <x:c r="K351" s="769">
        <x:v>216</x:v>
      </x:c>
      <x:c r="L351" s="778">
        <x:v>517.31398000000002</x:v>
      </x:c>
      <x:c r="M351" s="809">
        <x:f t="shared" si="27"/>
        <x:v>111739.81968</x:v>
      </x:c>
      <x:c r="N351" s="782">
        <x:f t="shared" si="24"/>
        <x:v>508.44957068205679</x:v>
      </x:c>
      <x:c r="O351" s="783">
        <x:f t="shared" si="25"/>
        <x:v>8.8644093179432275</x:v>
      </x:c>
    </x:row>
    <x:row r="352" spans="2:15">
      <x:c r="B352" s="806">
        <x:f t="shared" si="26"/>
        <x:v>2</x:v>
      </x:c>
      <x:c r="C352" s="776">
        <x:v>46069</x:v>
      </x:c>
      <x:c r="D352" s="792" t="s">
        <x:v>2065</x:v>
      </x:c>
      <x:c r="E352" s="769" t="s">
        <x:v>1879</x:v>
      </x:c>
      <x:c r="F352" s="769" t="s">
        <x:v>1428</x:v>
      </x:c>
      <x:c r="G352" s="777" t="s">
        <x:v>1916</x:v>
      </x:c>
      <x:c r="H352" s="769" t="s">
        <x:v>2021</x:v>
      </x:c>
      <x:c r="I352" s="807" cm="1">
        <x:f t="array" ref="I352">SUMPRODUCT(('Purchase price Master(EUR)'!$K$2:$V$2='purchase data'!$B352)*('Purchase price Master(EUR)'!$D$6:$D$162='purchase data'!$F352),'Purchase price Master(EUR)'!$K$6:$V$162)</x:f>
        <x:v>13.58</x:v>
      </x:c>
      <x:c r="J352" s="808">
        <x:v>51.731400000000001</x:v>
      </x:c>
      <x:c r="K352" s="769">
        <x:v>108</x:v>
      </x:c>
      <x:c r="L352" s="778">
        <x:v>702.56398000000002</x:v>
      </x:c>
      <x:c r="M352" s="809">
        <x:f t="shared" si="27"/>
        <x:v>75876.909840000008</x:v>
      </x:c>
      <x:c r="N352" s="782">
        <x:f t="shared" si="24"/>
        <x:v>702.51241200000004</x:v>
      </x:c>
      <x:c r="O352" s="783">
        <x:f t="shared" si="25"/>
        <x:v>5.1567999999974745E-2</x:v>
      </x:c>
    </x:row>
    <x:row r="353" spans="2:15">
      <x:c r="B353" s="806">
        <x:f t="shared" si="26"/>
        <x:v>2</x:v>
      </x:c>
      <x:c r="C353" s="776">
        <x:v>46069</x:v>
      </x:c>
      <x:c r="D353" s="792" t="s">
        <x:v>2065</x:v>
      </x:c>
      <x:c r="E353" s="769" t="s">
        <x:v>1879</x:v>
      </x:c>
      <x:c r="F353" s="769" t="s">
        <x:v>1640</x:v>
      </x:c>
      <x:c r="G353" s="777" t="s">
        <x:v>1908</x:v>
      </x:c>
      <x:c r="H353" s="769" t="s">
        <x:v>2021</x:v>
      </x:c>
      <x:c r="I353" s="807" cm="1">
        <x:f t="array" ref="I353">SUMPRODUCT(('Purchase price Master(EUR)'!$K$2:$V$2='purchase data'!$B353)*('Purchase price Master(EUR)'!$D$6:$D$162='purchase data'!$F353),'Purchase price Master(EUR)'!$K$6:$V$162)</x:f>
        <x:v>12.54</x:v>
      </x:c>
      <x:c r="J353" s="808">
        <x:v>51.731400000000001</x:v>
      </x:c>
      <x:c r="K353" s="769">
        <x:v>324</x:v>
      </x:c>
      <x:c r="L353" s="778">
        <x:v>648.45299</x:v>
      </x:c>
      <x:c r="M353" s="809">
        <x:f t="shared" si="27"/>
        <x:v>210098.76876000001</x:v>
      </x:c>
      <x:c r="N353" s="782">
        <x:f t="shared" si="24"/>
        <x:v>648.71175599999992</x:v>
      </x:c>
      <x:c r="O353" s="783">
        <x:f t="shared" si="25"/>
        <x:v>-0.25876599999992322</x:v>
      </x:c>
    </x:row>
    <x:row r="354" spans="2:15">
      <x:c r="B354" s="806">
        <x:f t="shared" si="26"/>
        <x:v>2</x:v>
      </x:c>
      <x:c r="C354" s="776">
        <x:v>46069</x:v>
      </x:c>
      <x:c r="D354" s="792" t="s">
        <x:v>2065</x:v>
      </x:c>
      <x:c r="E354" s="769" t="s">
        <x:v>1879</x:v>
      </x:c>
      <x:c r="F354" s="769" t="s">
        <x:v>1564</x:v>
      </x:c>
      <x:c r="G354" s="777" t="s">
        <x:v>1915</x:v>
      </x:c>
      <x:c r="H354" s="769" t="s">
        <x:v>2021</x:v>
      </x:c>
      <x:c r="I354" s="807" cm="1">
        <x:f t="array" ref="I354">SUMPRODUCT(('Purchase price Master(EUR)'!$K$2:$V$2='purchase data'!$B354)*('Purchase price Master(EUR)'!$D$6:$D$162='purchase data'!$F354),'Purchase price Master(EUR)'!$K$6:$V$162)</x:f>
        <x:v>12.78</x:v>
      </x:c>
      <x:c r="J354" s="808">
        <x:v>51.731400000000001</x:v>
      </x:c>
      <x:c r="K354" s="769">
        <x:v>144</x:v>
      </x:c>
      <x:c r="L354" s="778">
        <x:v>661.12701000000004</x:v>
      </x:c>
      <x:c r="M354" s="809">
        <x:f t="shared" si="27"/>
        <x:v>95202.289440000008</x:v>
      </x:c>
      <x:c r="N354" s="782">
        <x:f t="shared" si="24"/>
        <x:v>661.12729200000001</x:v>
      </x:c>
      <x:c r="O354" s="783">
        <x:f t="shared" si="25"/>
        <x:v>-2.8199999997013947E-4</x:v>
      </x:c>
    </x:row>
    <x:row r="355" spans="2:15">
      <x:c r="B355" s="806">
        <x:f t="shared" si="26"/>
        <x:v>2</x:v>
      </x:c>
      <x:c r="C355" s="776">
        <x:v>46069</x:v>
      </x:c>
      <x:c r="D355" s="792" t="s">
        <x:v>2065</x:v>
      </x:c>
      <x:c r="E355" s="769" t="s">
        <x:v>1879</x:v>
      </x:c>
      <x:c r="F355" s="769" t="s">
        <x:v>1430</x:v>
      </x:c>
      <x:c r="G355" s="777" t="s">
        <x:v>1918</x:v>
      </x:c>
      <x:c r="H355" s="769" t="s">
        <x:v>2021</x:v>
      </x:c>
      <x:c r="I355" s="807" cm="1">
        <x:f t="array" ref="I355">SUMPRODUCT(('Purchase price Master(EUR)'!$K$2:$V$2='purchase data'!$B355)*('Purchase price Master(EUR)'!$D$6:$D$162='purchase data'!$F355),'Purchase price Master(EUR)'!$K$6:$V$162)</x:f>
        <x:v>15.4</x:v>
      </x:c>
      <x:c r="J355" s="808">
        <x:v>51.731400000000001</x:v>
      </x:c>
      <x:c r="K355" s="769">
        <x:v>108</x:v>
      </x:c>
      <x:c r="L355" s="778">
        <x:v>796.45704000000001</x:v>
      </x:c>
      <x:c r="M355" s="809">
        <x:f t="shared" si="27"/>
        <x:v>86017.360320000007</x:v>
      </x:c>
      <x:c r="N355" s="782">
        <x:f t="shared" si="24"/>
        <x:v>796.66356000000007</x:v>
      </x:c>
      <x:c r="O355" s="783">
        <x:f t="shared" si="25"/>
        <x:v>-0.20652000000006865</x:v>
      </x:c>
    </x:row>
    <x:row r="356" spans="2:15">
      <x:c r="B356" s="806">
        <x:f t="shared" si="26"/>
        <x:v>2</x:v>
      </x:c>
      <x:c r="C356" s="776">
        <x:v>46069</x:v>
      </x:c>
      <x:c r="D356" s="792" t="s">
        <x:v>2066</x:v>
      </x:c>
      <x:c r="E356" s="769" t="s">
        <x:v>1879</x:v>
      </x:c>
      <x:c r="F356" s="769" t="s">
        <x:v>1641</x:v>
      </x:c>
      <x:c r="G356" s="777" t="s">
        <x:v>1917</x:v>
      </x:c>
      <x:c r="H356" s="769" t="s">
        <x:v>2021</x:v>
      </x:c>
      <x:c r="I356" s="807" cm="1">
        <x:f t="array" ref="I356">SUMPRODUCT(('Purchase price Master(EUR)'!$K$2:$V$2='purchase data'!$B356)*('Purchase price Master(EUR)'!$D$6:$D$162='purchase data'!$F356),'Purchase price Master(EUR)'!$K$6:$V$162)</x:f>
        <x:v>14.04</x:v>
      </x:c>
      <x:c r="J356" s="808">
        <x:v>51.731400000000001</x:v>
      </x:c>
      <x:c r="K356" s="769">
        <x:v>200</x:v>
      </x:c>
      <x:c r="L356" s="778">
        <x:v>726.41200000000003</x:v>
      </x:c>
      <x:c r="M356" s="809">
        <x:f t="shared" si="27"/>
        <x:v>145282.4</x:v>
      </x:c>
      <x:c r="N356" s="782">
        <x:f t="shared" si="24"/>
        <x:v>726.30885599999999</x:v>
      </x:c>
      <x:c r="O356" s="783">
        <x:f t="shared" si="25"/>
        <x:v>0.10314400000004298</x:v>
      </x:c>
    </x:row>
    <x:row r="357" spans="2:15">
      <x:c r="B357" s="806">
        <x:f t="shared" si="26"/>
        <x:v>2</x:v>
      </x:c>
      <x:c r="C357" s="776">
        <x:v>46069</x:v>
      </x:c>
      <x:c r="D357" s="792" t="s">
        <x:v>2066</x:v>
      </x:c>
      <x:c r="E357" s="769" t="s">
        <x:v>1879</x:v>
      </x:c>
      <x:c r="F357" s="769" t="s">
        <x:v>1564</x:v>
      </x:c>
      <x:c r="G357" s="777" t="s">
        <x:v>1915</x:v>
      </x:c>
      <x:c r="H357" s="769" t="s">
        <x:v>2021</x:v>
      </x:c>
      <x:c r="I357" s="807" cm="1">
        <x:f t="array" ref="I357">SUMPRODUCT(('Purchase price Master(EUR)'!$K$2:$V$2='purchase data'!$B357)*('Purchase price Master(EUR)'!$D$6:$D$162='purchase data'!$F357),'Purchase price Master(EUR)'!$K$6:$V$162)</x:f>
        <x:v>12.78</x:v>
      </x:c>
      <x:c r="J357" s="808">
        <x:v>51.731400000000001</x:v>
      </x:c>
      <x:c r="K357" s="769">
        <x:v>216</x:v>
      </x:c>
      <x:c r="L357" s="778">
        <x:v>661.12698999999998</x:v>
      </x:c>
      <x:c r="M357" s="809">
        <x:f t="shared" si="27"/>
        <x:v>142803.42984</x:v>
      </x:c>
      <x:c r="N357" s="782">
        <x:f t="shared" si="24"/>
        <x:v>661.12729200000001</x:v>
      </x:c>
      <x:c r="O357" s="783">
        <x:f t="shared" si="25"/>
        <x:v>-3.0200000003333116E-4</x:v>
      </x:c>
    </x:row>
    <x:row r="358" spans="2:15">
      <x:c r="B358" s="806">
        <x:f t="shared" si="26"/>
        <x:v>2</x:v>
      </x:c>
      <x:c r="C358" s="776">
        <x:v>46069</x:v>
      </x:c>
      <x:c r="D358" s="792" t="s">
        <x:v>2066</x:v>
      </x:c>
      <x:c r="E358" s="769" t="s">
        <x:v>1879</x:v>
      </x:c>
      <x:c r="F358" s="769" t="s">
        <x:v>1565</x:v>
      </x:c>
      <x:c r="G358" s="777" t="s">
        <x:v>1896</x:v>
      </x:c>
      <x:c r="H358" s="769" t="s">
        <x:v>2021</x:v>
      </x:c>
      <x:c r="I358" s="807" cm="1">
        <x:f t="array" ref="I358">SUMPRODUCT(('Purchase price Master(EUR)'!$K$2:$V$2='purchase data'!$B358)*('Purchase price Master(EUR)'!$D$6:$D$162='purchase data'!$F358),'Purchase price Master(EUR)'!$K$6:$V$162)</x:f>
        <x:v>13.56</x:v>
      </x:c>
      <x:c r="J358" s="808">
        <x:v>51.731400000000001</x:v>
      </x:c>
      <x:c r="K358" s="769">
        <x:v>216</x:v>
      </x:c>
      <x:c r="L358" s="778">
        <x:v>701.47801000000004</x:v>
      </x:c>
      <x:c r="M358" s="809">
        <x:f t="shared" si="27"/>
        <x:v>151519.25016</x:v>
      </x:c>
      <x:c r="N358" s="782">
        <x:f t="shared" si="24"/>
        <x:v>701.47778400000004</x:v>
      </x:c>
      <x:c r="O358" s="783">
        <x:f t="shared" si="25"/>
        <x:v>2.2599999999783904E-4</x:v>
      </x:c>
    </x:row>
    <x:row r="359" spans="2:15">
      <x:c r="B359" s="806">
        <x:f t="shared" si="26"/>
        <x:v>2</x:v>
      </x:c>
      <x:c r="C359" s="776">
        <x:v>46069</x:v>
      </x:c>
      <x:c r="D359" s="792" t="s">
        <x:v>2067</x:v>
      </x:c>
      <x:c r="E359" s="769" t="s">
        <x:v>1879</x:v>
      </x:c>
      <x:c r="F359" s="769" t="s">
        <x:v>1651</x:v>
      </x:c>
      <x:c r="G359" s="777" t="s">
        <x:v>1886</x:v>
      </x:c>
      <x:c r="H359" s="769" t="s">
        <x:v>175</x:v>
      </x:c>
      <x:c r="I359" s="807" cm="1">
        <x:f t="array" ref="I359">SUMPRODUCT(('Purchase price Master(EUR)'!$K$2:$V$2='purchase data'!$B359)*('Purchase price Master(EUR)'!$D$6:$D$162='purchase data'!$F359),'Purchase price Master(EUR)'!$K$6:$V$162)</x:f>
        <x:v>76.510000000000005</x:v>
      </x:c>
      <x:c r="J359" s="808">
        <x:v>51.731400000000001</x:v>
      </x:c>
      <x:c r="K359" s="769">
        <x:v>144</x:v>
      </x:c>
      <x:c r="L359" s="778">
        <x:v>3966.7640299999998</x:v>
      </x:c>
      <x:c r="M359" s="809">
        <x:f t="shared" si="27"/>
        <x:v>571214.02032000001</x:v>
      </x:c>
      <x:c r="N359" s="782">
        <x:f t="shared" si="24"/>
        <x:v>3957.9694140000001</x:v>
      </x:c>
      <x:c r="O359" s="783">
        <x:f t="shared" si="25"/>
        <x:v>8.794615999999678</x:v>
      </x:c>
    </x:row>
    <x:row r="360" spans="2:15">
      <x:c r="B360" s="806">
        <x:f t="shared" si="26"/>
        <x:v>2</x:v>
      </x:c>
      <x:c r="C360" s="776">
        <x:v>46069</x:v>
      </x:c>
      <x:c r="D360" s="792" t="s">
        <x:v>2067</x:v>
      </x:c>
      <x:c r="E360" s="769" t="s">
        <x:v>1879</x:v>
      </x:c>
      <x:c r="F360" s="769" t="s">
        <x:v>50</x:v>
      </x:c>
      <x:c r="G360" s="777" t="s">
        <x:v>1889</x:v>
      </x:c>
      <x:c r="H360" s="769" t="s">
        <x:v>175</x:v>
      </x:c>
      <x:c r="I360" s="807" cm="1">
        <x:f t="array" ref="I360">SUMPRODUCT(('Purchase price Master(EUR)'!$K$2:$V$2='purchase data'!$B360)*('Purchase price Master(EUR)'!$D$6:$D$162='purchase data'!$F360),'Purchase price Master(EUR)'!$K$6:$V$162)</x:f>
        <x:v>15.75</x:v>
      </x:c>
      <x:c r="J360" s="808">
        <x:v>51.731400000000001</x:v>
      </x:c>
      <x:c r="K360" s="769">
        <x:v>720</x:v>
      </x:c>
      <x:c r="L360" s="778">
        <x:v>815.33900000000006</x:v>
      </x:c>
      <x:c r="M360" s="809">
        <x:f t="shared" si="27"/>
        <x:v>587044.08000000007</x:v>
      </x:c>
      <x:c r="N360" s="782">
        <x:f t="shared" si="24"/>
        <x:v>814.76954999999998</x:v>
      </x:c>
      <x:c r="O360" s="783">
        <x:f t="shared" si="25"/>
        <x:v>0.5694500000000744</x:v>
      </x:c>
    </x:row>
    <x:row r="361" spans="2:15">
      <x:c r="B361" s="806">
        <x:f t="shared" si="26"/>
        <x:v>2</x:v>
      </x:c>
      <x:c r="C361" s="776">
        <x:v>46069</x:v>
      </x:c>
      <x:c r="D361" s="792" t="s">
        <x:v>2067</x:v>
      </x:c>
      <x:c r="E361" s="769" t="s">
        <x:v>1879</x:v>
      </x:c>
      <x:c r="F361" s="769" t="s">
        <x:v>1629</x:v>
      </x:c>
      <x:c r="G361" s="777" t="s">
        <x:v>1914</x:v>
      </x:c>
      <x:c r="H361" s="784" t="s">
        <x:v>2229</x:v>
      </x:c>
      <x:c r="I361" s="807" cm="1">
        <x:f t="array" ref="I361">SUMPRODUCT(('Purchase price Master(EUR)'!$K$2:$V$2='purchase data'!$B361)*('Purchase price Master(EUR)'!$D$6:$D$162='purchase data'!$F361),'Purchase price Master(EUR)'!$K$6:$V$162)</x:f>
        <x:v>128.53</x:v>
      </x:c>
      <x:c r="J361" s="808">
        <x:v>51.731400000000001</x:v>
      </x:c>
      <x:c r="K361" s="769">
        <x:v>20</x:v>
      </x:c>
      <x:c r="L361" s="778">
        <x:v>6648.8819999999996</x:v>
      </x:c>
      <x:c r="M361" s="809">
        <x:f t="shared" si="27"/>
        <x:v>132977.63999999998</x:v>
      </x:c>
      <x:c r="N361" s="782">
        <x:f t="shared" si="24"/>
        <x:v>6649.0368420000004</x:v>
      </x:c>
      <x:c r="O361" s="783">
        <x:f t="shared" si="25"/>
        <x:v>-0.15484200000082637</x:v>
      </x:c>
    </x:row>
    <x:row r="362" spans="2:15">
      <x:c r="B362" s="806">
        <x:f t="shared" si="26"/>
        <x:v>2</x:v>
      </x:c>
      <x:c r="C362" s="776">
        <x:v>46069</x:v>
      </x:c>
      <x:c r="D362" s="792" t="s">
        <x:v>2067</x:v>
      </x:c>
      <x:c r="E362" s="769" t="s">
        <x:v>1879</x:v>
      </x:c>
      <x:c r="F362" s="769" t="s">
        <x:v>1634</x:v>
      </x:c>
      <x:c r="G362" s="777" t="s">
        <x:v>96</x:v>
      </x:c>
      <x:c r="H362" s="784" t="s">
        <x:v>2228</x:v>
      </x:c>
      <x:c r="I362" s="807" cm="1">
        <x:f t="array" ref="I362">SUMPRODUCT(('Purchase price Master(EUR)'!$K$2:$V$2='purchase data'!$B362)*('Purchase price Master(EUR)'!$D$6:$D$162='purchase data'!$F362),'Purchase price Master(EUR)'!$K$6:$V$162)</x:f>
        <x:v>114.89</x:v>
      </x:c>
      <x:c r="J362" s="808">
        <x:v>51.731400000000001</x:v>
      </x:c>
      <x:c r="K362" s="769">
        <x:v>180</x:v>
      </x:c>
      <x:c r="L362" s="778">
        <x:v>5943.4210000000003</x:v>
      </x:c>
      <x:c r="M362" s="809">
        <x:f t="shared" si="27"/>
        <x:v>1069815.78</x:v>
      </x:c>
      <x:c r="N362" s="782">
        <x:f t="shared" si="24"/>
        <x:v>5943.4205460000003</x:v>
      </x:c>
      <x:c r="O362" s="783">
        <x:f t="shared" si="25"/>
        <x:v>4.5399999999062857E-4</x:v>
      </x:c>
    </x:row>
    <x:row r="363" spans="2:15">
      <x:c r="B363" s="806">
        <x:f t="shared" si="26"/>
        <x:v>2</x:v>
      </x:c>
      <x:c r="C363" s="776">
        <x:v>46069</x:v>
      </x:c>
      <x:c r="D363" s="792" t="s">
        <x:v>2067</x:v>
      </x:c>
      <x:c r="E363" s="769" t="s">
        <x:v>1879</x:v>
      </x:c>
      <x:c r="F363" s="769" t="s">
        <x:v>1631</x:v>
      </x:c>
      <x:c r="G363" s="777" t="s">
        <x:v>1907</x:v>
      </x:c>
      <x:c r="H363" s="769" t="s">
        <x:v>2021</x:v>
      </x:c>
      <x:c r="I363" s="807" cm="1">
        <x:f t="array" ref="I363">SUMPRODUCT(('Purchase price Master(EUR)'!$K$2:$V$2='purchase data'!$B363)*('Purchase price Master(EUR)'!$D$6:$D$162='purchase data'!$F363),'Purchase price Master(EUR)'!$K$6:$V$162)</x:f>
        <x:v>21.613377597592464</x:v>
      </x:c>
      <x:c r="J363" s="808">
        <x:v>51.731400000000001</x:v>
      </x:c>
      <x:c r="K363" s="769">
        <x:v>240</x:v>
      </x:c>
      <x:c r="L363" s="778">
        <x:v>1125.21</x:v>
      </x:c>
      <x:c r="M363" s="809">
        <x:f t="shared" si="27"/>
        <x:v>270050.40000000002</x:v>
      </x:c>
      <x:c r="N363" s="782">
        <x:f t="shared" si="24"/>
        <x:v>1118.0902818520949</x:v>
      </x:c>
      <x:c r="O363" s="783">
        <x:f t="shared" si="25"/>
        <x:v>7.1197181479051324</x:v>
      </x:c>
    </x:row>
    <x:row r="364" spans="2:15">
      <x:c r="B364" s="806">
        <x:f t="shared" si="26"/>
        <x:v>2</x:v>
      </x:c>
      <x:c r="C364" s="776">
        <x:v>46069</x:v>
      </x:c>
      <x:c r="D364" s="792" t="s">
        <x:v>2068</x:v>
      </x:c>
      <x:c r="E364" s="769" t="s">
        <x:v>1879</x:v>
      </x:c>
      <x:c r="F364" s="769" t="s">
        <x:v>1651</x:v>
      </x:c>
      <x:c r="G364" s="777" t="s">
        <x:v>1886</x:v>
      </x:c>
      <x:c r="H364" s="769" t="s">
        <x:v>175</x:v>
      </x:c>
      <x:c r="I364" s="807" cm="1">
        <x:f t="array" ref="I364">SUMPRODUCT(('Purchase price Master(EUR)'!$K$2:$V$2='purchase data'!$B364)*('Purchase price Master(EUR)'!$D$6:$D$162='purchase data'!$F364),'Purchase price Master(EUR)'!$K$6:$V$162)</x:f>
        <x:v>76.510000000000005</x:v>
      </x:c>
      <x:c r="J364" s="808">
        <x:v>51.731400000000001</x:v>
      </x:c>
      <x:c r="K364" s="769">
        <x:v>160</x:v>
      </x:c>
      <x:c r="L364" s="778">
        <x:v>3966.7640000000001</x:v>
      </x:c>
      <x:c r="M364" s="809">
        <x:f t="shared" si="27"/>
        <x:v>634682.24</x:v>
      </x:c>
      <x:c r="N364" s="782">
        <x:f t="shared" si="24"/>
        <x:v>3957.9694140000001</x:v>
      </x:c>
      <x:c r="O364" s="783">
        <x:f t="shared" si="25"/>
        <x:v>8.7945859999999811</x:v>
      </x:c>
    </x:row>
    <x:row r="365" spans="2:15">
      <x:c r="B365" s="806">
        <x:f t="shared" si="26"/>
        <x:v>2</x:v>
      </x:c>
      <x:c r="C365" s="776">
        <x:v>46070</x:v>
      </x:c>
      <x:c r="D365" s="792" t="s">
        <x:v>2069</x:v>
      </x:c>
      <x:c r="E365" s="769" t="s">
        <x:v>1879</x:v>
      </x:c>
      <x:c r="F365" s="769" t="s">
        <x:v>1640</x:v>
      </x:c>
      <x:c r="G365" s="777" t="s">
        <x:v>1908</x:v>
      </x:c>
      <x:c r="H365" s="769" t="s">
        <x:v>2021</x:v>
      </x:c>
      <x:c r="I365" s="807" cm="1">
        <x:f t="array" ref="I365">SUMPRODUCT(('Purchase price Master(EUR)'!$K$2:$V$2='purchase data'!$B365)*('Purchase price Master(EUR)'!$D$6:$D$162='purchase data'!$F365),'Purchase price Master(EUR)'!$K$6:$V$162)</x:f>
        <x:v>12.54</x:v>
      </x:c>
      <x:c r="J365" s="808">
        <x:v>51.867400000000004</x:v>
      </x:c>
      <x:c r="K365" s="769">
        <x:v>108</x:v>
      </x:c>
      <x:c r="L365" s="778">
        <x:v>650.15796</x:v>
      </x:c>
      <x:c r="M365" s="809">
        <x:f t="shared" si="27"/>
        <x:v>70217.059680000006</x:v>
      </x:c>
      <x:c r="N365" s="782">
        <x:f t="shared" si="24"/>
        <x:v>650.41719599999999</x:v>
      </x:c>
      <x:c r="O365" s="783">
        <x:f t="shared" si="25"/>
        <x:v>-0.25923599999998714</x:v>
      </x:c>
    </x:row>
    <x:row r="366" spans="2:15">
      <x:c r="B366" s="806">
        <x:f t="shared" si="26"/>
        <x:v>2</x:v>
      </x:c>
      <x:c r="C366" s="776">
        <x:v>46070</x:v>
      </x:c>
      <x:c r="D366" s="792" t="s">
        <x:v>2070</x:v>
      </x:c>
      <x:c r="E366" s="769" t="s">
        <x:v>1879</x:v>
      </x:c>
      <x:c r="F366" s="769" t="s">
        <x:v>14</x:v>
      </x:c>
      <x:c r="G366" s="777" t="s">
        <x:v>1912</x:v>
      </x:c>
      <x:c r="H366" s="769" t="s">
        <x:v>175</x:v>
      </x:c>
      <x:c r="I366" s="807" cm="1">
        <x:f t="array" ref="I366">SUMPRODUCT(('Purchase price Master(EUR)'!$K$2:$V$2='purchase data'!$B366)*('Purchase price Master(EUR)'!$D$6:$D$162='purchase data'!$F366),'Purchase price Master(EUR)'!$K$6:$V$162)</x:f>
        <x:v>2.688429287660183</x:v>
      </x:c>
      <x:c r="J366" s="808">
        <x:v>51.867400000000004</x:v>
      </x:c>
      <x:c r="K366" s="769">
        <x:v>3840</x:v>
      </x:c>
      <x:c r="L366" s="778">
        <x:v>140.56100000000001</x:v>
      </x:c>
      <x:c r="M366" s="809">
        <x:f t="shared" si="27"/>
        <x:v>539754.23999999999</x:v>
      </x:c>
      <x:c r="N366" s="782">
        <x:f t="shared" si="24"/>
        <x:v>139.44183723478579</x:v>
      </x:c>
      <x:c r="O366" s="783">
        <x:f t="shared" si="25"/>
        <x:v>1.1191627652142131</x:v>
      </x:c>
    </x:row>
    <x:row r="367" spans="2:15">
      <x:c r="B367" s="806">
        <x:f t="shared" si="26"/>
        <x:v>2</x:v>
      </x:c>
      <x:c r="C367" s="776">
        <x:v>46070</x:v>
      </x:c>
      <x:c r="D367" s="792" t="s">
        <x:v>2070</x:v>
      </x:c>
      <x:c r="E367" s="769" t="s">
        <x:v>1879</x:v>
      </x:c>
      <x:c r="F367" s="769" t="s">
        <x:v>19</x:v>
      </x:c>
      <x:c r="G367" s="777" t="s">
        <x:v>1913</x:v>
      </x:c>
      <x:c r="H367" s="769" t="s">
        <x:v>175</x:v>
      </x:c>
      <x:c r="I367" s="807" cm="1">
        <x:f t="array" ref="I367">SUMPRODUCT(('Purchase price Master(EUR)'!$K$2:$V$2='purchase data'!$B367)*('Purchase price Master(EUR)'!$D$6:$D$162='purchase data'!$F367),'Purchase price Master(EUR)'!$K$6:$V$162)</x:f>
        <x:v>1.7348844631020459</x:v>
      </x:c>
      <x:c r="J367" s="808">
        <x:v>51.867400000000004</x:v>
      </x:c>
      <x:c r="K367" s="769">
        <x:v>2304</x:v>
      </x:c>
      <x:c r="L367" s="778">
        <x:v>90.611999999999995</x:v>
      </x:c>
      <x:c r="M367" s="809">
        <x:f t="shared" si="27"/>
        <x:v>208770.04799999998</x:v>
      </x:c>
      <x:c r="N367" s="782">
        <x:f t="shared" si="24"/>
        <x:v>89.983946401499068</x:v>
      </x:c>
      <x:c r="O367" s="783">
        <x:f t="shared" si="25"/>
        <x:v>0.62805359850092657</x:v>
      </x:c>
    </x:row>
    <x:row r="368" spans="2:15">
      <x:c r="B368" s="806">
        <x:f t="shared" si="26"/>
        <x:v>2</x:v>
      </x:c>
      <x:c r="C368" s="776">
        <x:v>46070</x:v>
      </x:c>
      <x:c r="D368" s="792" t="s">
        <x:v>2071</x:v>
      </x:c>
      <x:c r="E368" s="769" t="s">
        <x:v>1879</x:v>
      </x:c>
      <x:c r="F368" s="769" t="s">
        <x:v>41</x:v>
      </x:c>
      <x:c r="G368" s="777" t="s">
        <x:v>1892</x:v>
      </x:c>
      <x:c r="H368" s="769" t="s">
        <x:v>95</x:v>
      </x:c>
      <x:c r="I368" s="807" cm="1">
        <x:f t="array" ref="I368">SUMPRODUCT(('Purchase price Master(EUR)'!$K$2:$V$2='purchase data'!$B368)*('Purchase price Master(EUR)'!$D$6:$D$162='purchase data'!$F368),'Purchase price Master(EUR)'!$K$6:$V$162)</x:f>
        <x:v>13.337406721976457</x:v>
      </x:c>
      <x:c r="J368" s="808">
        <x:v>51.867400000000004</x:v>
      </x:c>
      <x:c r="K368" s="769">
        <x:v>80</x:v>
      </x:c>
      <x:c r="L368" s="778">
        <x:v>702.02499999999998</x:v>
      </x:c>
      <x:c r="M368" s="809">
        <x:f t="shared" si="27"/>
        <x:v>56162</x:v>
      </x:c>
      <x:c r="N368" s="782">
        <x:f t="shared" si="24"/>
        <x:v>691.77660941144177</x:v>
      </x:c>
      <x:c r="O368" s="783">
        <x:f t="shared" si="25"/>
        <x:v>10.248390588558209</x:v>
      </x:c>
    </x:row>
    <x:row r="369" spans="2:15">
      <x:c r="B369" s="806">
        <x:f t="shared" si="26"/>
        <x:v>2</x:v>
      </x:c>
      <x:c r="C369" s="776">
        <x:v>46070</x:v>
      </x:c>
      <x:c r="D369" s="792" t="s">
        <x:v>2071</x:v>
      </x:c>
      <x:c r="E369" s="769" t="s">
        <x:v>1879</x:v>
      </x:c>
      <x:c r="F369" s="769" t="s">
        <x:v>1640</x:v>
      </x:c>
      <x:c r="G369" s="777" t="s">
        <x:v>1908</x:v>
      </x:c>
      <x:c r="H369" s="769" t="s">
        <x:v>2021</x:v>
      </x:c>
      <x:c r="I369" s="807" cm="1">
        <x:f t="array" ref="I369">SUMPRODUCT(('Purchase price Master(EUR)'!$K$2:$V$2='purchase data'!$B369)*('Purchase price Master(EUR)'!$D$6:$D$162='purchase data'!$F369),'Purchase price Master(EUR)'!$K$6:$V$162)</x:f>
        <x:v>12.54</x:v>
      </x:c>
      <x:c r="J369" s="808">
        <x:v>51.867400000000004</x:v>
      </x:c>
      <x:c r="K369" s="769">
        <x:v>324</x:v>
      </x:c>
      <x:c r="L369" s="778">
        <x:v>650.15799000000004</x:v>
      </x:c>
      <x:c r="M369" s="809">
        <x:f t="shared" si="27"/>
        <x:v>210651.18876000002</x:v>
      </x:c>
      <x:c r="N369" s="782">
        <x:f t="shared" si="24"/>
        <x:v>650.41719599999999</x:v>
      </x:c>
      <x:c r="O369" s="783">
        <x:f t="shared" si="25"/>
        <x:v>-0.2592059999999492</x:v>
      </x:c>
    </x:row>
    <x:row r="370" spans="2:15">
      <x:c r="B370" s="806">
        <x:f t="shared" si="26"/>
        <x:v>2</x:v>
      </x:c>
      <x:c r="C370" s="776">
        <x:v>46070</x:v>
      </x:c>
      <x:c r="D370" s="792" t="s">
        <x:v>2071</x:v>
      </x:c>
      <x:c r="E370" s="769" t="s">
        <x:v>1879</x:v>
      </x:c>
      <x:c r="F370" s="769" t="s">
        <x:v>1430</x:v>
      </x:c>
      <x:c r="G370" s="777" t="s">
        <x:v>1918</x:v>
      </x:c>
      <x:c r="H370" s="769" t="s">
        <x:v>2021</x:v>
      </x:c>
      <x:c r="I370" s="807" cm="1">
        <x:f t="array" ref="I370">SUMPRODUCT(('Purchase price Master(EUR)'!$K$2:$V$2='purchase data'!$B370)*('Purchase price Master(EUR)'!$D$6:$D$162='purchase data'!$F370),'Purchase price Master(EUR)'!$K$6:$V$162)</x:f>
        <x:v>15.4</x:v>
      </x:c>
      <x:c r="J370" s="808">
        <x:v>51.867400000000004</x:v>
      </x:c>
      <x:c r="K370" s="769">
        <x:v>216</x:v>
      </x:c>
      <x:c r="L370" s="778">
        <x:v>798.55</x:v>
      </x:c>
      <x:c r="M370" s="809">
        <x:f t="shared" si="27"/>
        <x:v>172486.8</x:v>
      </x:c>
      <x:c r="N370" s="782">
        <x:f t="shared" si="24"/>
        <x:v>798.75796000000003</x:v>
      </x:c>
      <x:c r="O370" s="783">
        <x:f t="shared" si="25"/>
        <x:v>-0.20796000000007098</x:v>
      </x:c>
    </x:row>
    <x:row r="371" spans="2:15">
      <x:c r="B371" s="806">
        <x:f t="shared" si="26"/>
        <x:v>2</x:v>
      </x:c>
      <x:c r="C371" s="776">
        <x:v>46070</x:v>
      </x:c>
      <x:c r="D371" s="792" t="s">
        <x:v>2072</x:v>
      </x:c>
      <x:c r="E371" s="769" t="s">
        <x:v>1879</x:v>
      </x:c>
      <x:c r="F371" s="769" t="s">
        <x:v>1641</x:v>
      </x:c>
      <x:c r="G371" s="777" t="s">
        <x:v>1917</x:v>
      </x:c>
      <x:c r="H371" s="769" t="s">
        <x:v>2021</x:v>
      </x:c>
      <x:c r="I371" s="807" cm="1">
        <x:f t="array" ref="I371">SUMPRODUCT(('Purchase price Master(EUR)'!$K$2:$V$2='purchase data'!$B371)*('Purchase price Master(EUR)'!$D$6:$D$162='purchase data'!$F371),'Purchase price Master(EUR)'!$K$6:$V$162)</x:f>
        <x:v>14.04</x:v>
      </x:c>
      <x:c r="J371" s="808">
        <x:v>51.867400000000004</x:v>
      </x:c>
      <x:c r="K371" s="769">
        <x:v>40</x:v>
      </x:c>
      <x:c r="L371" s="778">
        <x:v>728.322</x:v>
      </x:c>
      <x:c r="M371" s="809">
        <x:f t="shared" si="27"/>
        <x:v>29132.880000000001</x:v>
      </x:c>
      <x:c r="N371" s="782">
        <x:f t="shared" si="24"/>
        <x:v>728.21829600000001</x:v>
      </x:c>
      <x:c r="O371" s="783">
        <x:f t="shared" si="25"/>
        <x:v>0.10370399999999336</x:v>
      </x:c>
    </x:row>
    <x:row r="372" spans="2:15">
      <x:c r="B372" s="806">
        <x:f t="shared" si="26"/>
        <x:v>2</x:v>
      </x:c>
      <x:c r="C372" s="776">
        <x:v>46070</x:v>
      </x:c>
      <x:c r="D372" s="792" t="s">
        <x:v>2072</x:v>
      </x:c>
      <x:c r="E372" s="769" t="s">
        <x:v>1879</x:v>
      </x:c>
      <x:c r="F372" s="769" t="s">
        <x:v>1429</x:v>
      </x:c>
      <x:c r="G372" s="777" t="s">
        <x:v>1893</x:v>
      </x:c>
      <x:c r="H372" s="769" t="s">
        <x:v>2021</x:v>
      </x:c>
      <x:c r="I372" s="807" cm="1">
        <x:f t="array" ref="I372">SUMPRODUCT(('Purchase price Master(EUR)'!$K$2:$V$2='purchase data'!$B372)*('Purchase price Master(EUR)'!$D$6:$D$162='purchase data'!$F372),'Purchase price Master(EUR)'!$K$6:$V$162)</x:f>
        <x:v>14.062775110655201</x:v>
      </x:c>
      <x:c r="J372" s="808">
        <x:v>51.867400000000004</x:v>
      </x:c>
      <x:c r="K372" s="769">
        <x:v>144</x:v>
      </x:c>
      <x:c r="L372" s="778">
        <x:v>729.41097000000002</x:v>
      </x:c>
      <x:c r="M372" s="809">
        <x:f t="shared" si="27"/>
        <x:v>105035.17968</x:v>
      </x:c>
      <x:c r="N372" s="782">
        <x:f t="shared" si="24"/>
        <x:v>729.39958177439757</x:v>
      </x:c>
      <x:c r="O372" s="783">
        <x:f t="shared" si="25"/>
        <x:v>1.1388225602445345E-2</x:v>
      </x:c>
    </x:row>
    <x:row r="373" spans="2:15">
      <x:c r="B373" s="806">
        <x:f t="shared" si="26"/>
        <x:v>2</x:v>
      </x:c>
      <x:c r="C373" s="776">
        <x:v>46070</x:v>
      </x:c>
      <x:c r="D373" s="792" t="s">
        <x:v>2072</x:v>
      </x:c>
      <x:c r="E373" s="769" t="s">
        <x:v>1879</x:v>
      </x:c>
      <x:c r="F373" s="769" t="s">
        <x:v>1428</x:v>
      </x:c>
      <x:c r="G373" s="777" t="s">
        <x:v>1916</x:v>
      </x:c>
      <x:c r="H373" s="769" t="s">
        <x:v>2021</x:v>
      </x:c>
      <x:c r="I373" s="807" cm="1">
        <x:f t="array" ref="I373">SUMPRODUCT(('Purchase price Master(EUR)'!$K$2:$V$2='purchase data'!$B373)*('Purchase price Master(EUR)'!$D$6:$D$162='purchase data'!$F373),'Purchase price Master(EUR)'!$K$6:$V$162)</x:f>
        <x:v>13.58</x:v>
      </x:c>
      <x:c r="J373" s="808">
        <x:v>51.867400000000004</x:v>
      </x:c>
      <x:c r="K373" s="769">
        <x:v>108</x:v>
      </x:c>
      <x:c r="L373" s="778">
        <x:v>704.41102000000001</x:v>
      </x:c>
      <x:c r="M373" s="809">
        <x:f t="shared" si="27"/>
        <x:v>76076.390159999995</x:v>
      </x:c>
      <x:c r="N373" s="782">
        <x:f t="shared" si="24"/>
        <x:v>704.3592920000001</x:v>
      </x:c>
      <x:c r="O373" s="783">
        <x:f t="shared" si="25"/>
        <x:v>5.1727999999911844E-2</x:v>
      </x:c>
    </x:row>
    <x:row r="374" spans="2:15">
      <x:c r="B374" s="806">
        <x:f t="shared" si="26"/>
        <x:v>2</x:v>
      </x:c>
      <x:c r="C374" s="776">
        <x:v>46070</x:v>
      </x:c>
      <x:c r="D374" s="792" t="s">
        <x:v>2073</x:v>
      </x:c>
      <x:c r="E374" s="769" t="s">
        <x:v>1879</x:v>
      </x:c>
      <x:c r="F374" s="769" t="s">
        <x:v>1565</x:v>
      </x:c>
      <x:c r="G374" s="777" t="s">
        <x:v>1896</x:v>
      </x:c>
      <x:c r="H374" s="769" t="s">
        <x:v>2021</x:v>
      </x:c>
      <x:c r="I374" s="807" cm="1">
        <x:f t="array" ref="I374">SUMPRODUCT(('Purchase price Master(EUR)'!$K$2:$V$2='purchase data'!$B374)*('Purchase price Master(EUR)'!$D$6:$D$162='purchase data'!$F374),'Purchase price Master(EUR)'!$K$6:$V$162)</x:f>
        <x:v>13.56</x:v>
      </x:c>
      <x:c r="J374" s="808">
        <x:v>51.867400000000004</x:v>
      </x:c>
      <x:c r="K374" s="769">
        <x:v>72</x:v>
      </x:c>
      <x:c r="L374" s="778">
        <x:v>703.32194000000004</x:v>
      </x:c>
      <x:c r="M374" s="809">
        <x:f t="shared" si="27"/>
        <x:v>50639.179680000001</x:v>
      </x:c>
      <x:c r="N374" s="782">
        <x:f t="shared" si="24"/>
        <x:v>703.32194400000003</x:v>
      </x:c>
      <x:c r="O374" s="783">
        <x:f t="shared" si="25"/>
        <x:v>-3.9999999899009708E-6</x:v>
      </x:c>
    </x:row>
    <x:row r="375" spans="2:15">
      <x:c r="B375" s="806">
        <x:f t="shared" si="26"/>
        <x:v>2</x:v>
      </x:c>
      <x:c r="C375" s="776">
        <x:v>46070</x:v>
      </x:c>
      <x:c r="D375" s="792" t="s">
        <x:v>2073</x:v>
      </x:c>
      <x:c r="E375" s="769" t="s">
        <x:v>1879</x:v>
      </x:c>
      <x:c r="F375" s="769" t="s">
        <x:v>1429</x:v>
      </x:c>
      <x:c r="G375" s="777" t="s">
        <x:v>1893</x:v>
      </x:c>
      <x:c r="H375" s="769" t="s">
        <x:v>2021</x:v>
      </x:c>
      <x:c r="I375" s="807" cm="1">
        <x:f t="array" ref="I375">SUMPRODUCT(('Purchase price Master(EUR)'!$K$2:$V$2='purchase data'!$B375)*('Purchase price Master(EUR)'!$D$6:$D$162='purchase data'!$F375),'Purchase price Master(EUR)'!$K$6:$V$162)</x:f>
        <x:v>14.062775110655201</x:v>
      </x:c>
      <x:c r="J375" s="808">
        <x:v>51.867400000000004</x:v>
      </x:c>
      <x:c r="K375" s="769">
        <x:v>72</x:v>
      </x:c>
      <x:c r="L375" s="778">
        <x:v>729.41097000000002</x:v>
      </x:c>
      <x:c r="M375" s="809">
        <x:f t="shared" si="27"/>
        <x:v>52517.589840000001</x:v>
      </x:c>
      <x:c r="N375" s="782">
        <x:f t="shared" si="24"/>
        <x:v>729.39958177439757</x:v>
      </x:c>
      <x:c r="O375" s="783">
        <x:f t="shared" si="25"/>
        <x:v>1.1388225602445345E-2</x:v>
      </x:c>
    </x:row>
    <x:row r="376" spans="2:15">
      <x:c r="B376" s="806">
        <x:f t="shared" si="26"/>
        <x:v>2</x:v>
      </x:c>
      <x:c r="C376" s="776">
        <x:v>46070</x:v>
      </x:c>
      <x:c r="D376" s="792" t="s">
        <x:v>2074</x:v>
      </x:c>
      <x:c r="E376" s="769" t="s">
        <x:v>1879</x:v>
      </x:c>
      <x:c r="F376" s="769" t="s">
        <x:v>1432</x:v>
      </x:c>
      <x:c r="G376" s="777" t="s">
        <x:v>1908</x:v>
      </x:c>
      <x:c r="H376" s="769" t="s">
        <x:v>95</x:v>
      </x:c>
      <x:c r="I376" s="807" cm="1">
        <x:f t="array" ref="I376">SUMPRODUCT(('Purchase price Master(EUR)'!$K$2:$V$2='purchase data'!$B376)*('Purchase price Master(EUR)'!$D$6:$D$162='purchase data'!$F376),'Purchase price Master(EUR)'!$K$6:$V$162)</x:f>
        <x:v>9.8286450914155967</x:v>
      </x:c>
      <x:c r="J376" s="808">
        <x:v>51.867400000000004</x:v>
      </x:c>
      <x:c r="K376" s="769">
        <x:v>648</x:v>
      </x:c>
      <x:c r="L376" s="778">
        <x:v>518.67399999999998</x:v>
      </x:c>
      <x:c r="M376" s="809">
        <x:f t="shared" si="27"/>
        <x:v>336100.75199999998</x:v>
      </x:c>
      <x:c r="N376" s="782">
        <x:f t="shared" si="24"/>
        <x:v>509.78626641448938</x:v>
      </x:c>
      <x:c r="O376" s="783">
        <x:f t="shared" si="25"/>
        <x:v>8.8877335855106026</x:v>
      </x:c>
    </x:row>
    <x:row r="377" spans="2:15">
      <x:c r="B377" s="806">
        <x:f t="shared" si="26"/>
        <x:v>2</x:v>
      </x:c>
      <x:c r="C377" s="776">
        <x:v>46070</x:v>
      </x:c>
      <x:c r="D377" s="792" t="s">
        <x:v>2074</x:v>
      </x:c>
      <x:c r="E377" s="769" t="s">
        <x:v>1879</x:v>
      </x:c>
      <x:c r="F377" s="769" t="s">
        <x:v>17</x:v>
      </x:c>
      <x:c r="G377" s="777" t="s">
        <x:v>1894</x:v>
      </x:c>
      <x:c r="H377" s="769" t="s">
        <x:v>175</x:v>
      </x:c>
      <x:c r="I377" s="807" cm="1">
        <x:f t="array" ref="I377">SUMPRODUCT(('Purchase price Master(EUR)'!$K$2:$V$2='purchase data'!$B377)*('Purchase price Master(EUR)'!$D$6:$D$162='purchase data'!$F377),'Purchase price Master(EUR)'!$K$6:$V$162)</x:f>
        <x:v>3.3899203321237543</x:v>
      </x:c>
      <x:c r="J377" s="808">
        <x:v>51.867400000000004</x:v>
      </x:c>
      <x:c r="K377" s="769">
        <x:v>1152</x:v>
      </x:c>
      <x:c r="L377" s="778">
        <x:v>177.542</x:v>
      </x:c>
      <x:c r="M377" s="809">
        <x:f t="shared" si="27"/>
        <x:v>204528.38399999999</x:v>
      </x:c>
      <x:c r="N377" s="782">
        <x:f t="shared" si="24"/>
        <x:v>175.82635383439563</x:v>
      </x:c>
      <x:c r="O377" s="783">
        <x:f t="shared" si="25"/>
        <x:v>1.7156461656043689</x:v>
      </x:c>
    </x:row>
    <x:row r="378" spans="2:15">
      <x:c r="B378" s="806">
        <x:f t="shared" si="26"/>
        <x:v>2</x:v>
      </x:c>
      <x:c r="C378" s="776">
        <x:v>46070</x:v>
      </x:c>
      <x:c r="D378" s="792" t="s">
        <x:v>2074</x:v>
      </x:c>
      <x:c r="E378" s="769" t="s">
        <x:v>1879</x:v>
      </x:c>
      <x:c r="F378" s="769" t="s">
        <x:v>1433</x:v>
      </x:c>
      <x:c r="G378" s="777" t="s">
        <x:v>1910</x:v>
      </x:c>
      <x:c r="H378" s="769" t="s">
        <x:v>95</x:v>
      </x:c>
      <x:c r="I378" s="807" cm="1">
        <x:f t="array" ref="I378">SUMPRODUCT(('Purchase price Master(EUR)'!$K$2:$V$2='purchase data'!$B378)*('Purchase price Master(EUR)'!$D$6:$D$162='purchase data'!$F378),'Purchase price Master(EUR)'!$K$6:$V$162)</x:f>
        <x:v>7.1102155771867341</x:v>
      </x:c>
      <x:c r="J378" s="808">
        <x:v>51.867400000000004</x:v>
      </x:c>
      <x:c r="K378" s="769">
        <x:v>288</x:v>
      </x:c>
      <x:c r="L378" s="778">
        <x:v>371.88898999999998</x:v>
      </x:c>
      <x:c r="M378" s="809">
        <x:f t="shared" si="27"/>
        <x:v>107104.02911999999</x:v>
      </x:c>
      <x:c r="N378" s="782">
        <x:f t="shared" si="24"/>
        <x:v>368.78839542817525</x:v>
      </x:c>
      <x:c r="O378" s="783">
        <x:f t="shared" si="25"/>
        <x:v>3.100594571824729</x:v>
      </x:c>
    </x:row>
    <x:row r="379" spans="2:15">
      <x:c r="B379" s="806">
        <x:f t="shared" si="26"/>
        <x:v>2</x:v>
      </x:c>
      <x:c r="C379" s="776">
        <x:v>46070</x:v>
      </x:c>
      <x:c r="D379" s="792" t="s">
        <x:v>2074</x:v>
      </x:c>
      <x:c r="E379" s="769" t="s">
        <x:v>1879</x:v>
      </x:c>
      <x:c r="F379" s="769" t="s">
        <x:v>41</x:v>
      </x:c>
      <x:c r="G379" s="777" t="s">
        <x:v>1892</x:v>
      </x:c>
      <x:c r="H379" s="769" t="s">
        <x:v>95</x:v>
      </x:c>
      <x:c r="I379" s="807" cm="1">
        <x:f t="array" ref="I379">SUMPRODUCT(('Purchase price Master(EUR)'!$K$2:$V$2='purchase data'!$B379)*('Purchase price Master(EUR)'!$D$6:$D$162='purchase data'!$F379),'Purchase price Master(EUR)'!$K$6:$V$162)</x:f>
        <x:v>13.337406721976457</x:v>
      </x:c>
      <x:c r="J379" s="808">
        <x:v>51.867400000000004</x:v>
      </x:c>
      <x:c r="K379" s="769">
        <x:v>320</x:v>
      </x:c>
      <x:c r="L379" s="778">
        <x:v>702.02499999999998</x:v>
      </x:c>
      <x:c r="M379" s="809">
        <x:f t="shared" si="27"/>
        <x:v>224648</x:v>
      </x:c>
      <x:c r="N379" s="782">
        <x:f t="shared" si="24"/>
        <x:v>691.77660941144177</x:v>
      </x:c>
      <x:c r="O379" s="783">
        <x:f t="shared" si="25"/>
        <x:v>10.248390588558209</x:v>
      </x:c>
    </x:row>
    <x:row r="380" spans="2:15">
      <x:c r="B380" s="806">
        <x:f t="shared" si="26"/>
        <x:v>2</x:v>
      </x:c>
      <x:c r="C380" s="776">
        <x:v>46070</x:v>
      </x:c>
      <x:c r="D380" s="792" t="s">
        <x:v>2074</x:v>
      </x:c>
      <x:c r="E380" s="769" t="s">
        <x:v>1879</x:v>
      </x:c>
      <x:c r="F380" s="769" t="s">
        <x:v>1641</x:v>
      </x:c>
      <x:c r="G380" s="777" t="s">
        <x:v>1917</x:v>
      </x:c>
      <x:c r="H380" s="769" t="s">
        <x:v>2021</x:v>
      </x:c>
      <x:c r="I380" s="807" cm="1">
        <x:f t="array" ref="I380">SUMPRODUCT(('Purchase price Master(EUR)'!$K$2:$V$2='purchase data'!$B380)*('Purchase price Master(EUR)'!$D$6:$D$162='purchase data'!$F380),'Purchase price Master(EUR)'!$K$6:$V$162)</x:f>
        <x:v>14.04</x:v>
      </x:c>
      <x:c r="J380" s="808">
        <x:v>51.867400000000004</x:v>
      </x:c>
      <x:c r="K380" s="769">
        <x:v>280</x:v>
      </x:c>
      <x:c r="L380" s="778">
        <x:v>728.322</x:v>
      </x:c>
      <x:c r="M380" s="809">
        <x:f t="shared" si="27"/>
        <x:v>203930.16</x:v>
      </x:c>
      <x:c r="N380" s="782">
        <x:f t="shared" si="24"/>
        <x:v>728.21829600000001</x:v>
      </x:c>
      <x:c r="O380" s="783">
        <x:f t="shared" si="25"/>
        <x:v>0.10370399999999336</x:v>
      </x:c>
    </x:row>
    <x:row r="381" spans="2:15">
      <x:c r="B381" s="806">
        <x:f t="shared" si="26"/>
        <x:v>2</x:v>
      </x:c>
      <x:c r="C381" s="776">
        <x:v>46070</x:v>
      </x:c>
      <x:c r="D381" s="792" t="s">
        <x:v>2074</x:v>
      </x:c>
      <x:c r="E381" s="769" t="s">
        <x:v>1879</x:v>
      </x:c>
      <x:c r="F381" s="769" t="s">
        <x:v>1429</x:v>
      </x:c>
      <x:c r="G381" s="777" t="s">
        <x:v>1893</x:v>
      </x:c>
      <x:c r="H381" s="769" t="s">
        <x:v>2021</x:v>
      </x:c>
      <x:c r="I381" s="807" cm="1">
        <x:f t="array" ref="I381">SUMPRODUCT(('Purchase price Master(EUR)'!$K$2:$V$2='purchase data'!$B381)*('Purchase price Master(EUR)'!$D$6:$D$162='purchase data'!$F381),'Purchase price Master(EUR)'!$K$6:$V$162)</x:f>
        <x:v>14.062775110655201</x:v>
      </x:c>
      <x:c r="J381" s="808">
        <x:v>51.867400000000004</x:v>
      </x:c>
      <x:c r="K381" s="769">
        <x:v>216</x:v>
      </x:c>
      <x:c r="L381" s="778">
        <x:v>729.41102000000001</x:v>
      </x:c>
      <x:c r="M381" s="809">
        <x:f t="shared" si="27"/>
        <x:v>157552.78031999999</x:v>
      </x:c>
      <x:c r="N381" s="782">
        <x:f t="shared" si="24"/>
        <x:v>729.39958177439757</x:v>
      </x:c>
      <x:c r="O381" s="783">
        <x:f t="shared" si="25"/>
        <x:v>1.1438225602432794E-2</x:v>
      </x:c>
    </x:row>
    <x:row r="382" spans="2:15">
      <x:c r="B382" s="806">
        <x:f t="shared" si="26"/>
        <x:v>2</x:v>
      </x:c>
      <x:c r="C382" s="776">
        <x:v>46070</x:v>
      </x:c>
      <x:c r="D382" s="792" t="s">
        <x:v>2074</x:v>
      </x:c>
      <x:c r="E382" s="769" t="s">
        <x:v>1879</x:v>
      </x:c>
      <x:c r="F382" s="769" t="s">
        <x:v>1565</x:v>
      </x:c>
      <x:c r="G382" s="777" t="s">
        <x:v>1896</x:v>
      </x:c>
      <x:c r="H382" s="769" t="s">
        <x:v>2021</x:v>
      </x:c>
      <x:c r="I382" s="807" cm="1">
        <x:f t="array" ref="I382">SUMPRODUCT(('Purchase price Master(EUR)'!$K$2:$V$2='purchase data'!$B382)*('Purchase price Master(EUR)'!$D$6:$D$162='purchase data'!$F382),'Purchase price Master(EUR)'!$K$6:$V$162)</x:f>
        <x:v>13.56</x:v>
      </x:c>
      <x:c r="J382" s="808">
        <x:v>51.867400000000004</x:v>
      </x:c>
      <x:c r="K382" s="769">
        <x:v>216</x:v>
      </x:c>
      <x:c r="L382" s="778">
        <x:v>703.32199000000003</x:v>
      </x:c>
      <x:c r="M382" s="809">
        <x:f t="shared" si="27"/>
        <x:v>151917.54983999999</x:v>
      </x:c>
      <x:c r="N382" s="782">
        <x:f t="shared" si="24"/>
        <x:v>703.32194400000003</x:v>
      </x:c>
      <x:c r="O382" s="783">
        <x:f t="shared" si="25"/>
        <x:v>4.5999999997548002E-5</x:v>
      </x:c>
    </x:row>
    <x:row r="383" spans="2:15">
      <x:c r="B383" s="806">
        <x:f t="shared" si="26"/>
        <x:v>2</x:v>
      </x:c>
      <x:c r="C383" s="776">
        <x:v>46070</x:v>
      </x:c>
      <x:c r="D383" s="792" t="s">
        <x:v>2074</x:v>
      </x:c>
      <x:c r="E383" s="769" t="s">
        <x:v>1879</x:v>
      </x:c>
      <x:c r="F383" s="769" t="s">
        <x:v>1430</x:v>
      </x:c>
      <x:c r="G383" s="777" t="s">
        <x:v>1918</x:v>
      </x:c>
      <x:c r="H383" s="769" t="s">
        <x:v>2021</x:v>
      </x:c>
      <x:c r="I383" s="807" cm="1">
        <x:f t="array" ref="I383">SUMPRODUCT(('Purchase price Master(EUR)'!$K$2:$V$2='purchase data'!$B383)*('Purchase price Master(EUR)'!$D$6:$D$162='purchase data'!$F383),'Purchase price Master(EUR)'!$K$6:$V$162)</x:f>
        <x:v>15.4</x:v>
      </x:c>
      <x:c r="J383" s="808">
        <x:v>51.867400000000004</x:v>
      </x:c>
      <x:c r="K383" s="769">
        <x:v>216</x:v>
      </x:c>
      <x:c r="L383" s="778">
        <x:v>798.55</x:v>
      </x:c>
      <x:c r="M383" s="809">
        <x:f t="shared" si="27"/>
        <x:v>172486.8</x:v>
      </x:c>
      <x:c r="N383" s="782">
        <x:f t="shared" si="24"/>
        <x:v>798.75796000000003</x:v>
      </x:c>
      <x:c r="O383" s="783">
        <x:f t="shared" si="25"/>
        <x:v>-0.20796000000007098</x:v>
      </x:c>
    </x:row>
    <x:row r="384" spans="2:15">
      <x:c r="B384" s="806">
        <x:f t="shared" si="26"/>
        <x:v>2</x:v>
      </x:c>
      <x:c r="C384" s="776">
        <x:v>46070</x:v>
      </x:c>
      <x:c r="D384" s="792" t="s">
        <x:v>2074</x:v>
      </x:c>
      <x:c r="E384" s="769" t="s">
        <x:v>1879</x:v>
      </x:c>
      <x:c r="F384" s="769" t="s">
        <x:v>1564</x:v>
      </x:c>
      <x:c r="G384" s="777" t="s">
        <x:v>1915</x:v>
      </x:c>
      <x:c r="H384" s="769" t="s">
        <x:v>2021</x:v>
      </x:c>
      <x:c r="I384" s="807" cm="1">
        <x:f t="array" ref="I384">SUMPRODUCT(('Purchase price Master(EUR)'!$K$2:$V$2='purchase data'!$B384)*('Purchase price Master(EUR)'!$D$6:$D$162='purchase data'!$F384),'Purchase price Master(EUR)'!$K$6:$V$162)</x:f>
        <x:v>12.78</x:v>
      </x:c>
      <x:c r="J384" s="808">
        <x:v>51.867400000000004</x:v>
      </x:c>
      <x:c r="K384" s="769">
        <x:v>216</x:v>
      </x:c>
      <x:c r="L384" s="778">
        <x:v>662.86500000000001</x:v>
      </x:c>
      <x:c r="M384" s="809">
        <x:f t="shared" si="27"/>
        <x:v>143178.84</x:v>
      </x:c>
      <x:c r="N384" s="782">
        <x:f t="shared" si="24"/>
        <x:v>662.86537199999998</x:v>
      </x:c>
      <x:c r="O384" s="783">
        <x:f t="shared" si="25"/>
        <x:v>-3.7199999997028499E-4</x:v>
      </x:c>
    </x:row>
    <x:row r="385" spans="2:15">
      <x:c r="B385" s="806">
        <x:f t="shared" si="26"/>
        <x:v>2</x:v>
      </x:c>
      <x:c r="C385" s="776">
        <x:v>46070</x:v>
      </x:c>
      <x:c r="D385" s="792" t="s">
        <x:v>2074</x:v>
      </x:c>
      <x:c r="E385" s="769" t="s">
        <x:v>1879</x:v>
      </x:c>
      <x:c r="F385" s="769" t="s">
        <x:v>1428</x:v>
      </x:c>
      <x:c r="G385" s="777" t="s">
        <x:v>1916</x:v>
      </x:c>
      <x:c r="H385" s="769" t="s">
        <x:v>2021</x:v>
      </x:c>
      <x:c r="I385" s="807" cm="1">
        <x:f t="array" ref="I385">SUMPRODUCT(('Purchase price Master(EUR)'!$K$2:$V$2='purchase data'!$B385)*('Purchase price Master(EUR)'!$D$6:$D$162='purchase data'!$F385),'Purchase price Master(EUR)'!$K$6:$V$162)</x:f>
        <x:v>13.58</x:v>
      </x:c>
      <x:c r="J385" s="808">
        <x:v>51.867400000000004</x:v>
      </x:c>
      <x:c r="K385" s="769">
        <x:v>324</x:v>
      </x:c>
      <x:c r="L385" s="778">
        <x:v>704.41098999999997</x:v>
      </x:c>
      <x:c r="M385" s="809">
        <x:f t="shared" si="27"/>
        <x:v>228229.16076</x:v>
      </x:c>
      <x:c r="N385" s="782">
        <x:f t="shared" si="24"/>
        <x:v>704.3592920000001</x:v>
      </x:c>
      <x:c r="O385" s="783">
        <x:f t="shared" si="25"/>
        <x:v>5.16979999998739E-2</x:v>
      </x:c>
    </x:row>
    <x:row r="386" spans="2:15">
      <x:c r="B386" s="806">
        <x:f t="shared" si="26"/>
        <x:v>2</x:v>
      </x:c>
      <x:c r="C386" s="776">
        <x:v>46070</x:v>
      </x:c>
      <x:c r="D386" s="792" t="s">
        <x:v>2074</x:v>
      </x:c>
      <x:c r="E386" s="769" t="s">
        <x:v>1879</x:v>
      </x:c>
      <x:c r="F386" s="769" t="s">
        <x:v>1640</x:v>
      </x:c>
      <x:c r="G386" s="777" t="s">
        <x:v>1908</x:v>
      </x:c>
      <x:c r="H386" s="769" t="s">
        <x:v>2021</x:v>
      </x:c>
      <x:c r="I386" s="807" cm="1">
        <x:f t="array" ref="I386">SUMPRODUCT(('Purchase price Master(EUR)'!$K$2:$V$2='purchase data'!$B386)*('Purchase price Master(EUR)'!$D$6:$D$162='purchase data'!$F386),'Purchase price Master(EUR)'!$K$6:$V$162)</x:f>
        <x:v>12.54</x:v>
      </x:c>
      <x:c r="J386" s="808">
        <x:v>51.867400000000004</x:v>
      </x:c>
      <x:c r="K386" s="769">
        <x:v>648</x:v>
      </x:c>
      <x:c r="L386" s="778">
        <x:v>650.15799000000004</x:v>
      </x:c>
      <x:c r="M386" s="809">
        <x:f t="shared" si="27"/>
        <x:v>421302.37752000004</x:v>
      </x:c>
      <x:c r="N386" s="782">
        <x:f t="shared" ref="N386:N449" si="28">I386*J386</x:f>
        <x:v>650.41719599999999</x:v>
      </x:c>
      <x:c r="O386" s="783">
        <x:f t="shared" ref="O386:O449" si="29">+L386-N386</x:f>
        <x:v>-0.2592059999999492</x:v>
      </x:c>
    </x:row>
    <x:row r="387" spans="2:15">
      <x:c r="B387" s="806">
        <x:f t="shared" ref="B387:B450" si="30">MONTH(C387)</x:f>
        <x:v>2</x:v>
      </x:c>
      <x:c r="C387" s="776">
        <x:v>46070</x:v>
      </x:c>
      <x:c r="D387" s="792" t="s">
        <x:v>2075</x:v>
      </x:c>
      <x:c r="E387" s="769" t="s">
        <x:v>1879</x:v>
      </x:c>
      <x:c r="F387" s="769" t="s">
        <x:v>1433</x:v>
      </x:c>
      <x:c r="G387" s="777" t="s">
        <x:v>1910</x:v>
      </x:c>
      <x:c r="H387" s="769" t="s">
        <x:v>95</x:v>
      </x:c>
      <x:c r="I387" s="807" cm="1">
        <x:f t="array" ref="I387">SUMPRODUCT(('Purchase price Master(EUR)'!$K$2:$V$2='purchase data'!$B387)*('Purchase price Master(EUR)'!$D$6:$D$162='purchase data'!$F387),'Purchase price Master(EUR)'!$K$6:$V$162)</x:f>
        <x:v>7.1102155771867341</x:v>
      </x:c>
      <x:c r="J387" s="808">
        <x:v>51.867400000000004</x:v>
      </x:c>
      <x:c r="K387" s="769">
        <x:v>288</x:v>
      </x:c>
      <x:c r="L387" s="778">
        <x:v>371.88898999999998</x:v>
      </x:c>
      <x:c r="M387" s="809">
        <x:f t="shared" si="27"/>
        <x:v>107104.02911999999</x:v>
      </x:c>
      <x:c r="N387" s="782">
        <x:f t="shared" si="28"/>
        <x:v>368.78839542817525</x:v>
      </x:c>
      <x:c r="O387" s="783">
        <x:f t="shared" si="29"/>
        <x:v>3.100594571824729</x:v>
      </x:c>
    </x:row>
    <x:row r="388" spans="2:15">
      <x:c r="B388" s="806">
        <x:f t="shared" si="30"/>
        <x:v>2</x:v>
      </x:c>
      <x:c r="C388" s="776">
        <x:v>46070</x:v>
      </x:c>
      <x:c r="D388" s="792" t="s">
        <x:v>2075</x:v>
      </x:c>
      <x:c r="E388" s="769" t="s">
        <x:v>1879</x:v>
      </x:c>
      <x:c r="F388" s="769" t="s">
        <x:v>1432</x:v>
      </x:c>
      <x:c r="G388" s="777" t="s">
        <x:v>1908</x:v>
      </x:c>
      <x:c r="H388" s="769" t="s">
        <x:v>95</x:v>
      </x:c>
      <x:c r="I388" s="807" cm="1">
        <x:f t="array" ref="I388">SUMPRODUCT(('Purchase price Master(EUR)'!$K$2:$V$2='purchase data'!$B388)*('Purchase price Master(EUR)'!$D$6:$D$162='purchase data'!$F388),'Purchase price Master(EUR)'!$K$6:$V$162)</x:f>
        <x:v>9.8286450914155967</x:v>
      </x:c>
      <x:c r="J388" s="808">
        <x:v>51.867400000000004</x:v>
      </x:c>
      <x:c r="K388" s="769">
        <x:v>504</x:v>
      </x:c>
      <x:c r="L388" s="778">
        <x:v>518.67400999999995</x:v>
      </x:c>
      <x:c r="M388" s="809">
        <x:f t="shared" si="27"/>
        <x:v>261411.70103999999</x:v>
      </x:c>
      <x:c r="N388" s="782">
        <x:f t="shared" si="28"/>
        <x:v>509.78626641448938</x:v>
      </x:c>
      <x:c r="O388" s="783">
        <x:f t="shared" si="29"/>
        <x:v>8.8877435855105773</x:v>
      </x:c>
    </x:row>
    <x:row r="389" spans="2:15">
      <x:c r="B389" s="806">
        <x:f t="shared" si="30"/>
        <x:v>2</x:v>
      </x:c>
      <x:c r="C389" s="776">
        <x:v>46070</x:v>
      </x:c>
      <x:c r="D389" s="792" t="s">
        <x:v>2075</x:v>
      </x:c>
      <x:c r="E389" s="769" t="s">
        <x:v>1879</x:v>
      </x:c>
      <x:c r="F389" s="769" t="s">
        <x:v>41</x:v>
      </x:c>
      <x:c r="G389" s="777" t="s">
        <x:v>1892</x:v>
      </x:c>
      <x:c r="H389" s="769" t="s">
        <x:v>95</x:v>
      </x:c>
      <x:c r="I389" s="807" cm="1">
        <x:f t="array" ref="I389">SUMPRODUCT(('Purchase price Master(EUR)'!$K$2:$V$2='purchase data'!$B389)*('Purchase price Master(EUR)'!$D$6:$D$162='purchase data'!$F389),'Purchase price Master(EUR)'!$K$6:$V$162)</x:f>
        <x:v>13.337406721976457</x:v>
      </x:c>
      <x:c r="J389" s="808">
        <x:v>51.867400000000004</x:v>
      </x:c>
      <x:c r="K389" s="769">
        <x:v>160</x:v>
      </x:c>
      <x:c r="L389" s="778">
        <x:v>702.02499999999998</x:v>
      </x:c>
      <x:c r="M389" s="809">
        <x:f t="shared" si="27"/>
        <x:v>112324</x:v>
      </x:c>
      <x:c r="N389" s="782">
        <x:f t="shared" si="28"/>
        <x:v>691.77660941144177</x:v>
      </x:c>
      <x:c r="O389" s="783">
        <x:f t="shared" si="29"/>
        <x:v>10.248390588558209</x:v>
      </x:c>
    </x:row>
    <x:row r="390" spans="2:15">
      <x:c r="B390" s="806">
        <x:f t="shared" si="30"/>
        <x:v>2</x:v>
      </x:c>
      <x:c r="C390" s="776">
        <x:v>46070</x:v>
      </x:c>
      <x:c r="D390" s="792" t="s">
        <x:v>2075</x:v>
      </x:c>
      <x:c r="E390" s="769" t="s">
        <x:v>1879</x:v>
      </x:c>
      <x:c r="F390" s="769" t="s">
        <x:v>1430</x:v>
      </x:c>
      <x:c r="G390" s="777" t="s">
        <x:v>1918</x:v>
      </x:c>
      <x:c r="H390" s="769" t="s">
        <x:v>2021</x:v>
      </x:c>
      <x:c r="I390" s="807" cm="1">
        <x:f t="array" ref="I390">SUMPRODUCT(('Purchase price Master(EUR)'!$K$2:$V$2='purchase data'!$B390)*('Purchase price Master(EUR)'!$D$6:$D$162='purchase data'!$F390),'Purchase price Master(EUR)'!$K$6:$V$162)</x:f>
        <x:v>15.4</x:v>
      </x:c>
      <x:c r="J390" s="808">
        <x:v>51.867400000000004</x:v>
      </x:c>
      <x:c r="K390" s="769">
        <x:v>216</x:v>
      </x:c>
      <x:c r="L390" s="778">
        <x:v>798.55</x:v>
      </x:c>
      <x:c r="M390" s="809">
        <x:f t="shared" si="27"/>
        <x:v>172486.8</x:v>
      </x:c>
      <x:c r="N390" s="782">
        <x:f t="shared" si="28"/>
        <x:v>798.75796000000003</x:v>
      </x:c>
      <x:c r="O390" s="783">
        <x:f t="shared" si="29"/>
        <x:v>-0.20796000000007098</x:v>
      </x:c>
    </x:row>
    <x:row r="391" spans="2:15">
      <x:c r="B391" s="806">
        <x:f t="shared" si="30"/>
        <x:v>2</x:v>
      </x:c>
      <x:c r="C391" s="776">
        <x:v>46070</x:v>
      </x:c>
      <x:c r="D391" s="792" t="s">
        <x:v>2075</x:v>
      </x:c>
      <x:c r="E391" s="769" t="s">
        <x:v>1879</x:v>
      </x:c>
      <x:c r="F391" s="769" t="s">
        <x:v>1641</x:v>
      </x:c>
      <x:c r="G391" s="777" t="s">
        <x:v>1917</x:v>
      </x:c>
      <x:c r="H391" s="769" t="s">
        <x:v>2021</x:v>
      </x:c>
      <x:c r="I391" s="807" cm="1">
        <x:f t="array" ref="I391">SUMPRODUCT(('Purchase price Master(EUR)'!$K$2:$V$2='purchase data'!$B391)*('Purchase price Master(EUR)'!$D$6:$D$162='purchase data'!$F391),'Purchase price Master(EUR)'!$K$6:$V$162)</x:f>
        <x:v>14.04</x:v>
      </x:c>
      <x:c r="J391" s="808">
        <x:v>51.867400000000004</x:v>
      </x:c>
      <x:c r="K391" s="769">
        <x:v>120</x:v>
      </x:c>
      <x:c r="L391" s="778">
        <x:v>728.322</x:v>
      </x:c>
      <x:c r="M391" s="809">
        <x:f t="shared" si="27"/>
        <x:v>87398.64</x:v>
      </x:c>
      <x:c r="N391" s="782">
        <x:f t="shared" si="28"/>
        <x:v>728.21829600000001</x:v>
      </x:c>
      <x:c r="O391" s="783">
        <x:f t="shared" si="29"/>
        <x:v>0.10370399999999336</x:v>
      </x:c>
    </x:row>
    <x:row r="392" spans="2:15">
      <x:c r="B392" s="806">
        <x:f t="shared" si="30"/>
        <x:v>2</x:v>
      </x:c>
      <x:c r="C392" s="776">
        <x:v>46070</x:v>
      </x:c>
      <x:c r="D392" s="792" t="s">
        <x:v>2075</x:v>
      </x:c>
      <x:c r="E392" s="769" t="s">
        <x:v>1879</x:v>
      </x:c>
      <x:c r="F392" s="769" t="s">
        <x:v>1565</x:v>
      </x:c>
      <x:c r="G392" s="777" t="s">
        <x:v>1896</x:v>
      </x:c>
      <x:c r="H392" s="769" t="s">
        <x:v>2021</x:v>
      </x:c>
      <x:c r="I392" s="807" cm="1">
        <x:f t="array" ref="I392">SUMPRODUCT(('Purchase price Master(EUR)'!$K$2:$V$2='purchase data'!$B392)*('Purchase price Master(EUR)'!$D$6:$D$162='purchase data'!$F392),'Purchase price Master(EUR)'!$K$6:$V$162)</x:f>
        <x:v>13.56</x:v>
      </x:c>
      <x:c r="J392" s="808">
        <x:v>51.867400000000004</x:v>
      </x:c>
      <x:c r="K392" s="769">
        <x:v>216</x:v>
      </x:c>
      <x:c r="L392" s="778">
        <x:v>703.32199000000003</x:v>
      </x:c>
      <x:c r="M392" s="809">
        <x:f t="shared" si="27"/>
        <x:v>151917.54983999999</x:v>
      </x:c>
      <x:c r="N392" s="782">
        <x:f t="shared" si="28"/>
        <x:v>703.32194400000003</x:v>
      </x:c>
      <x:c r="O392" s="783">
        <x:f t="shared" si="29"/>
        <x:v>4.5999999997548002E-5</x:v>
      </x:c>
    </x:row>
    <x:row r="393" spans="2:15">
      <x:c r="B393" s="806">
        <x:f t="shared" si="30"/>
        <x:v>2</x:v>
      </x:c>
      <x:c r="C393" s="776">
        <x:v>46070</x:v>
      </x:c>
      <x:c r="D393" s="792" t="s">
        <x:v>2075</x:v>
      </x:c>
      <x:c r="E393" s="769" t="s">
        <x:v>1879</x:v>
      </x:c>
      <x:c r="F393" s="769" t="s">
        <x:v>1428</x:v>
      </x:c>
      <x:c r="G393" s="777" t="s">
        <x:v>1916</x:v>
      </x:c>
      <x:c r="H393" s="769" t="s">
        <x:v>2021</x:v>
      </x:c>
      <x:c r="I393" s="807" cm="1">
        <x:f t="array" ref="I393">SUMPRODUCT(('Purchase price Master(EUR)'!$K$2:$V$2='purchase data'!$B393)*('Purchase price Master(EUR)'!$D$6:$D$162='purchase data'!$F393),'Purchase price Master(EUR)'!$K$6:$V$162)</x:f>
        <x:v>13.58</x:v>
      </x:c>
      <x:c r="J393" s="808">
        <x:v>51.867400000000004</x:v>
      </x:c>
      <x:c r="K393" s="769">
        <x:v>324</x:v>
      </x:c>
      <x:c r="L393" s="778">
        <x:v>704.41098999999997</x:v>
      </x:c>
      <x:c r="M393" s="809">
        <x:f t="shared" si="27"/>
        <x:v>228229.16076</x:v>
      </x:c>
      <x:c r="N393" s="782">
        <x:f t="shared" si="28"/>
        <x:v>704.3592920000001</x:v>
      </x:c>
      <x:c r="O393" s="783">
        <x:f t="shared" si="29"/>
        <x:v>5.16979999998739E-2</x:v>
      </x:c>
    </x:row>
    <x:row r="394" spans="2:15">
      <x:c r="B394" s="806">
        <x:f t="shared" si="30"/>
        <x:v>2</x:v>
      </x:c>
      <x:c r="C394" s="776">
        <x:v>46070</x:v>
      </x:c>
      <x:c r="D394" s="792" t="s">
        <x:v>2075</x:v>
      </x:c>
      <x:c r="E394" s="769" t="s">
        <x:v>1879</x:v>
      </x:c>
      <x:c r="F394" s="769" t="s">
        <x:v>1564</x:v>
      </x:c>
      <x:c r="G394" s="777" t="s">
        <x:v>1915</x:v>
      </x:c>
      <x:c r="H394" s="769" t="s">
        <x:v>2021</x:v>
      </x:c>
      <x:c r="I394" s="807" cm="1">
        <x:f t="array" ref="I394">SUMPRODUCT(('Purchase price Master(EUR)'!$K$2:$V$2='purchase data'!$B394)*('Purchase price Master(EUR)'!$D$6:$D$162='purchase data'!$F394),'Purchase price Master(EUR)'!$K$6:$V$162)</x:f>
        <x:v>12.78</x:v>
      </x:c>
      <x:c r="J394" s="808">
        <x:v>51.867400000000004</x:v>
      </x:c>
      <x:c r="K394" s="769">
        <x:v>216</x:v>
      </x:c>
      <x:c r="L394" s="778">
        <x:v>662.86500000000001</x:v>
      </x:c>
      <x:c r="M394" s="809">
        <x:f t="shared" ref="M394:M457" si="31">+L394*K394</x:f>
        <x:v>143178.84</x:v>
      </x:c>
      <x:c r="N394" s="782">
        <x:f t="shared" si="28"/>
        <x:v>662.86537199999998</x:v>
      </x:c>
      <x:c r="O394" s="783">
        <x:f t="shared" si="29"/>
        <x:v>-3.7199999997028499E-4</x:v>
      </x:c>
    </x:row>
    <x:row r="395" spans="2:15">
      <x:c r="B395" s="806">
        <x:f t="shared" si="30"/>
        <x:v>2</x:v>
      </x:c>
      <x:c r="C395" s="776">
        <x:v>46070</x:v>
      </x:c>
      <x:c r="D395" s="792" t="s">
        <x:v>2075</x:v>
      </x:c>
      <x:c r="E395" s="769" t="s">
        <x:v>1879</x:v>
      </x:c>
      <x:c r="F395" s="769" t="s">
        <x:v>1429</x:v>
      </x:c>
      <x:c r="G395" s="777" t="s">
        <x:v>1893</x:v>
      </x:c>
      <x:c r="H395" s="769" t="s">
        <x:v>2021</x:v>
      </x:c>
      <x:c r="I395" s="807" cm="1">
        <x:f t="array" ref="I395">SUMPRODUCT(('Purchase price Master(EUR)'!$K$2:$V$2='purchase data'!$B395)*('Purchase price Master(EUR)'!$D$6:$D$162='purchase data'!$F395),'Purchase price Master(EUR)'!$K$6:$V$162)</x:f>
        <x:v>14.062775110655201</x:v>
      </x:c>
      <x:c r="J395" s="808">
        <x:v>51.867400000000004</x:v>
      </x:c>
      <x:c r="K395" s="769">
        <x:v>216</x:v>
      </x:c>
      <x:c r="L395" s="778">
        <x:v>729.41102000000001</x:v>
      </x:c>
      <x:c r="M395" s="809">
        <x:f t="shared" si="31"/>
        <x:v>157552.78031999999</x:v>
      </x:c>
      <x:c r="N395" s="782">
        <x:f t="shared" si="28"/>
        <x:v>729.39958177439757</x:v>
      </x:c>
      <x:c r="O395" s="783">
        <x:f t="shared" si="29"/>
        <x:v>1.1438225602432794E-2</x:v>
      </x:c>
    </x:row>
    <x:row r="396" spans="2:15">
      <x:c r="B396" s="806">
        <x:f t="shared" si="30"/>
        <x:v>2</x:v>
      </x:c>
      <x:c r="C396" s="776">
        <x:v>46070</x:v>
      </x:c>
      <x:c r="D396" s="792" t="s">
        <x:v>2075</x:v>
      </x:c>
      <x:c r="E396" s="769" t="s">
        <x:v>1879</x:v>
      </x:c>
      <x:c r="F396" s="769" t="s">
        <x:v>1640</x:v>
      </x:c>
      <x:c r="G396" s="777" t="s">
        <x:v>1908</x:v>
      </x:c>
      <x:c r="H396" s="769" t="s">
        <x:v>2021</x:v>
      </x:c>
      <x:c r="I396" s="807" cm="1">
        <x:f t="array" ref="I396">SUMPRODUCT(('Purchase price Master(EUR)'!$K$2:$V$2='purchase data'!$B396)*('Purchase price Master(EUR)'!$D$6:$D$162='purchase data'!$F396),'Purchase price Master(EUR)'!$K$6:$V$162)</x:f>
        <x:v>12.54</x:v>
      </x:c>
      <x:c r="J396" s="808">
        <x:v>51.867400000000004</x:v>
      </x:c>
      <x:c r="K396" s="769">
        <x:v>648</x:v>
      </x:c>
      <x:c r="L396" s="778">
        <x:v>650.15799000000004</x:v>
      </x:c>
      <x:c r="M396" s="809">
        <x:f t="shared" si="31"/>
        <x:v>421302.37752000004</x:v>
      </x:c>
      <x:c r="N396" s="782">
        <x:f t="shared" si="28"/>
        <x:v>650.41719599999999</x:v>
      </x:c>
      <x:c r="O396" s="783">
        <x:f t="shared" si="29"/>
        <x:v>-0.2592059999999492</x:v>
      </x:c>
    </x:row>
    <x:row r="397" spans="2:15">
      <x:c r="B397" s="806">
        <x:f t="shared" si="30"/>
        <x:v>2</x:v>
      </x:c>
      <x:c r="C397" s="776">
        <x:v>46071</x:v>
      </x:c>
      <x:c r="D397" s="792" t="s">
        <x:v>2076</x:v>
      </x:c>
      <x:c r="E397" s="769" t="s">
        <x:v>1879</x:v>
      </x:c>
      <x:c r="F397" s="769" t="s">
        <x:v>41</x:v>
      </x:c>
      <x:c r="G397" s="777" t="s">
        <x:v>1892</x:v>
      </x:c>
      <x:c r="H397" s="769" t="s">
        <x:v>95</x:v>
      </x:c>
      <x:c r="I397" s="807" cm="1">
        <x:f t="array" ref="I397">SUMPRODUCT(('Purchase price Master(EUR)'!$K$2:$V$2='purchase data'!$B397)*('Purchase price Master(EUR)'!$D$6:$D$162='purchase data'!$F397),'Purchase price Master(EUR)'!$K$6:$V$162)</x:f>
        <x:v>13.337406721976457</x:v>
      </x:c>
      <x:c r="J397" s="808">
        <x:v>51.776899999999998</x:v>
      </x:c>
      <x:c r="K397" s="769">
        <x:v>160</x:v>
      </x:c>
      <x:c r="L397" s="778">
        <x:v>700.8</x:v>
      </x:c>
      <x:c r="M397" s="809">
        <x:f t="shared" si="31"/>
        <x:v>112128</x:v>
      </x:c>
      <x:c r="N397" s="782">
        <x:f t="shared" si="28"/>
        <x:v>690.56957410310281</x:v>
      </x:c>
      <x:c r="O397" s="783">
        <x:f t="shared" si="29"/>
        <x:v>10.230425896897145</x:v>
      </x:c>
    </x:row>
    <x:row r="398" spans="2:15">
      <x:c r="B398" s="806">
        <x:f t="shared" si="30"/>
        <x:v>2</x:v>
      </x:c>
      <x:c r="C398" s="776">
        <x:v>46071</x:v>
      </x:c>
      <x:c r="D398" s="792" t="s">
        <x:v>2076</x:v>
      </x:c>
      <x:c r="E398" s="769" t="s">
        <x:v>1879</x:v>
      </x:c>
      <x:c r="F398" s="769" t="s">
        <x:v>17</x:v>
      </x:c>
      <x:c r="G398" s="777" t="s">
        <x:v>1894</x:v>
      </x:c>
      <x:c r="H398" s="769" t="s">
        <x:v>175</x:v>
      </x:c>
      <x:c r="I398" s="807" cm="1">
        <x:f t="array" ref="I398">SUMPRODUCT(('Purchase price Master(EUR)'!$K$2:$V$2='purchase data'!$B398)*('Purchase price Master(EUR)'!$D$6:$D$162='purchase data'!$F398),'Purchase price Master(EUR)'!$K$6:$V$162)</x:f>
        <x:v>3.3899203321237543</x:v>
      </x:c>
      <x:c r="J398" s="808">
        <x:v>51.776899999999998</x:v>
      </x:c>
      <x:c r="K398" s="769">
        <x:v>1152</x:v>
      </x:c>
      <x:c r="L398" s="778">
        <x:v>177.232</x:v>
      </x:c>
      <x:c r="M398" s="809">
        <x:f t="shared" si="31"/>
        <x:v>204171.264</x:v>
      </x:c>
      <x:c r="N398" s="782">
        <x:f t="shared" si="28"/>
        <x:v>175.5195660443384</x:v>
      </x:c>
      <x:c r="O398" s="783">
        <x:f t="shared" si="29"/>
        <x:v>1.7124339556615951</x:v>
      </x:c>
    </x:row>
    <x:row r="399" spans="2:15">
      <x:c r="B399" s="806">
        <x:f t="shared" si="30"/>
        <x:v>2</x:v>
      </x:c>
      <x:c r="C399" s="776">
        <x:v>46071</x:v>
      </x:c>
      <x:c r="D399" s="792" t="s">
        <x:v>2076</x:v>
      </x:c>
      <x:c r="E399" s="769" t="s">
        <x:v>1879</x:v>
      </x:c>
      <x:c r="F399" s="769" t="s">
        <x:v>1433</x:v>
      </x:c>
      <x:c r="G399" s="777" t="s">
        <x:v>1910</x:v>
      </x:c>
      <x:c r="H399" s="769" t="s">
        <x:v>95</x:v>
      </x:c>
      <x:c r="I399" s="807" cm="1">
        <x:f t="array" ref="I399">SUMPRODUCT(('Purchase price Master(EUR)'!$K$2:$V$2='purchase data'!$B399)*('Purchase price Master(EUR)'!$D$6:$D$162='purchase data'!$F399),'Purchase price Master(EUR)'!$K$6:$V$162)</x:f>
        <x:v>7.1102155771867341</x:v>
      </x:c>
      <x:c r="J399" s="808">
        <x:v>51.776899999999998</x:v>
      </x:c>
      <x:c r="K399" s="769">
        <x:v>288</x:v>
      </x:c>
      <x:c r="L399" s="778">
        <x:v>371.24</x:v>
      </x:c>
      <x:c r="M399" s="809">
        <x:f t="shared" si="31"/>
        <x:v>106917.12</x:v>
      </x:c>
      <x:c r="N399" s="782">
        <x:f t="shared" si="28"/>
        <x:v>368.14492091843982</x:v>
      </x:c>
      <x:c r="O399" s="783">
        <x:f t="shared" si="29"/>
        <x:v>3.0950790815601863</x:v>
      </x:c>
    </x:row>
    <x:row r="400" spans="2:15">
      <x:c r="B400" s="806">
        <x:f t="shared" si="30"/>
        <x:v>2</x:v>
      </x:c>
      <x:c r="C400" s="776">
        <x:v>46071</x:v>
      </x:c>
      <x:c r="D400" s="792" t="s">
        <x:v>2076</x:v>
      </x:c>
      <x:c r="E400" s="769" t="s">
        <x:v>1879</x:v>
      </x:c>
      <x:c r="F400" s="769" t="s">
        <x:v>1432</x:v>
      </x:c>
      <x:c r="G400" s="777" t="s">
        <x:v>1908</x:v>
      </x:c>
      <x:c r="H400" s="769" t="s">
        <x:v>95</x:v>
      </x:c>
      <x:c r="I400" s="807" cm="1">
        <x:f t="array" ref="I400">SUMPRODUCT(('Purchase price Master(EUR)'!$K$2:$V$2='purchase data'!$B400)*('Purchase price Master(EUR)'!$D$6:$D$162='purchase data'!$F400),'Purchase price Master(EUR)'!$K$6:$V$162)</x:f>
        <x:v>9.8286450914155967</x:v>
      </x:c>
      <x:c r="J400" s="808">
        <x:v>51.776899999999998</x:v>
      </x:c>
      <x:c r="K400" s="769">
        <x:v>216</x:v>
      </x:c>
      <x:c r="L400" s="778">
        <x:v>517.76898000000006</x:v>
      </x:c>
      <x:c r="M400" s="809">
        <x:f t="shared" si="31"/>
        <x:v>111838.09968000001</x:v>
      </x:c>
      <x:c r="N400" s="782">
        <x:f t="shared" si="28"/>
        <x:v>508.89677403371621</x:v>
      </x:c>
      <x:c r="O400" s="783">
        <x:f t="shared" si="29"/>
        <x:v>8.8722059662838433</x:v>
      </x:c>
    </x:row>
    <x:row r="401" spans="2:15">
      <x:c r="B401" s="806">
        <x:f t="shared" si="30"/>
        <x:v>2</x:v>
      </x:c>
      <x:c r="C401" s="776">
        <x:v>46071</x:v>
      </x:c>
      <x:c r="D401" s="792" t="s">
        <x:v>2076</x:v>
      </x:c>
      <x:c r="E401" s="769" t="s">
        <x:v>1879</x:v>
      </x:c>
      <x:c r="F401" s="769" t="s">
        <x:v>1641</x:v>
      </x:c>
      <x:c r="G401" s="777" t="s">
        <x:v>1917</x:v>
      </x:c>
      <x:c r="H401" s="769" t="s">
        <x:v>2021</x:v>
      </x:c>
      <x:c r="I401" s="807" cm="1">
        <x:f t="array" ref="I401">SUMPRODUCT(('Purchase price Master(EUR)'!$K$2:$V$2='purchase data'!$B401)*('Purchase price Master(EUR)'!$D$6:$D$162='purchase data'!$F401),'Purchase price Master(EUR)'!$K$6:$V$162)</x:f>
        <x:v>14.04</x:v>
      </x:c>
      <x:c r="J401" s="808">
        <x:v>51.776899999999998</x:v>
      </x:c>
      <x:c r="K401" s="769">
        <x:v>200</x:v>
      </x:c>
      <x:c r="L401" s="778">
        <x:v>727.05100000000004</x:v>
      </x:c>
      <x:c r="M401" s="809">
        <x:f t="shared" si="31"/>
        <x:v>145410.20000000001</x:v>
      </x:c>
      <x:c r="N401" s="782">
        <x:f t="shared" si="28"/>
        <x:v>726.94767599999989</x:v>
      </x:c>
      <x:c r="O401" s="783">
        <x:f t="shared" si="29"/>
        <x:v>0.10332400000015696</x:v>
      </x:c>
    </x:row>
    <x:row r="402" spans="2:15">
      <x:c r="B402" s="806">
        <x:f t="shared" si="30"/>
        <x:v>2</x:v>
      </x:c>
      <x:c r="C402" s="776">
        <x:v>46071</x:v>
      </x:c>
      <x:c r="D402" s="792" t="s">
        <x:v>2076</x:v>
      </x:c>
      <x:c r="E402" s="769" t="s">
        <x:v>1879</x:v>
      </x:c>
      <x:c r="F402" s="769" t="s">
        <x:v>1430</x:v>
      </x:c>
      <x:c r="G402" s="777" t="s">
        <x:v>1918</x:v>
      </x:c>
      <x:c r="H402" s="769" t="s">
        <x:v>2021</x:v>
      </x:c>
      <x:c r="I402" s="807" cm="1">
        <x:f t="array" ref="I402">SUMPRODUCT(('Purchase price Master(EUR)'!$K$2:$V$2='purchase data'!$B402)*('Purchase price Master(EUR)'!$D$6:$D$162='purchase data'!$F402),'Purchase price Master(EUR)'!$K$6:$V$162)</x:f>
        <x:v>15.4</x:v>
      </x:c>
      <x:c r="J402" s="808">
        <x:v>51.776899999999998</x:v>
      </x:c>
      <x:c r="K402" s="769">
        <x:v>216</x:v>
      </x:c>
      <x:c r="L402" s="778">
        <x:v>797.15698999999995</x:v>
      </x:c>
      <x:c r="M402" s="809">
        <x:f t="shared" si="31"/>
        <x:v>172185.90983999998</x:v>
      </x:c>
      <x:c r="N402" s="782">
        <x:f t="shared" si="28"/>
        <x:v>797.36425999999994</x:v>
      </x:c>
      <x:c r="O402" s="783">
        <x:f t="shared" si="29"/>
        <x:v>-0.20726999999999407</x:v>
      </x:c>
    </x:row>
    <x:row r="403" spans="2:15">
      <x:c r="B403" s="806">
        <x:f t="shared" si="30"/>
        <x:v>2</x:v>
      </x:c>
      <x:c r="C403" s="776">
        <x:v>46071</x:v>
      </x:c>
      <x:c r="D403" s="792" t="s">
        <x:v>2076</x:v>
      </x:c>
      <x:c r="E403" s="769" t="s">
        <x:v>1879</x:v>
      </x:c>
      <x:c r="F403" s="769" t="s">
        <x:v>1640</x:v>
      </x:c>
      <x:c r="G403" s="777" t="s">
        <x:v>1908</x:v>
      </x:c>
      <x:c r="H403" s="769" t="s">
        <x:v>2021</x:v>
      </x:c>
      <x:c r="I403" s="807" cm="1">
        <x:f t="array" ref="I403">SUMPRODUCT(('Purchase price Master(EUR)'!$K$2:$V$2='purchase data'!$B403)*('Purchase price Master(EUR)'!$D$6:$D$162='purchase data'!$F403),'Purchase price Master(EUR)'!$K$6:$V$162)</x:f>
        <x:v>12.54</x:v>
      </x:c>
      <x:c r="J403" s="808">
        <x:v>51.776899999999998</x:v>
      </x:c>
      <x:c r="K403" s="769">
        <x:v>648</x:v>
      </x:c>
      <x:c r="L403" s="778">
        <x:v>649.02299000000005</x:v>
      </x:c>
      <x:c r="M403" s="809">
        <x:f t="shared" si="31"/>
        <x:v>420566.89752000006</x:v>
      </x:c>
      <x:c r="N403" s="782">
        <x:f t="shared" si="28"/>
        <x:v>649.2823259999999</x:v>
      </x:c>
      <x:c r="O403" s="783">
        <x:f t="shared" si="29"/>
        <x:v>-0.25933599999984835</x:v>
      </x:c>
    </x:row>
    <x:row r="404" spans="2:15">
      <x:c r="B404" s="806">
        <x:f t="shared" si="30"/>
        <x:v>2</x:v>
      </x:c>
      <x:c r="C404" s="776">
        <x:v>46071</x:v>
      </x:c>
      <x:c r="D404" s="792" t="s">
        <x:v>2076</x:v>
      </x:c>
      <x:c r="E404" s="769" t="s">
        <x:v>1879</x:v>
      </x:c>
      <x:c r="F404" s="769" t="s">
        <x:v>1564</x:v>
      </x:c>
      <x:c r="G404" s="777" t="s">
        <x:v>1915</x:v>
      </x:c>
      <x:c r="H404" s="769" t="s">
        <x:v>2021</x:v>
      </x:c>
      <x:c r="I404" s="807" cm="1">
        <x:f t="array" ref="I404">SUMPRODUCT(('Purchase price Master(EUR)'!$K$2:$V$2='purchase data'!$B404)*('Purchase price Master(EUR)'!$D$6:$D$162='purchase data'!$F404),'Purchase price Master(EUR)'!$K$6:$V$162)</x:f>
        <x:v>12.78</x:v>
      </x:c>
      <x:c r="J404" s="808">
        <x:v>51.776899999999998</x:v>
      </x:c>
      <x:c r="K404" s="769">
        <x:v>216</x:v>
      </x:c>
      <x:c r="L404" s="778">
        <x:v>661.70898</x:v>
      </x:c>
      <x:c r="M404" s="809">
        <x:f t="shared" si="31"/>
        <x:v>142929.13967999999</x:v>
      </x:c>
      <x:c r="N404" s="782">
        <x:f t="shared" si="28"/>
        <x:v>661.70878199999993</x:v>
      </x:c>
      <x:c r="O404" s="783">
        <x:f t="shared" si="29"/>
        <x:v>1.9800000006853224E-4</x:v>
      </x:c>
    </x:row>
    <x:row r="405" spans="2:15">
      <x:c r="B405" s="806">
        <x:f t="shared" si="30"/>
        <x:v>2</x:v>
      </x:c>
      <x:c r="C405" s="776">
        <x:v>46071</x:v>
      </x:c>
      <x:c r="D405" s="792" t="s">
        <x:v>2076</x:v>
      </x:c>
      <x:c r="E405" s="769" t="s">
        <x:v>1879</x:v>
      </x:c>
      <x:c r="F405" s="769" t="s">
        <x:v>1429</x:v>
      </x:c>
      <x:c r="G405" s="777" t="s">
        <x:v>1893</x:v>
      </x:c>
      <x:c r="H405" s="769" t="s">
        <x:v>2021</x:v>
      </x:c>
      <x:c r="I405" s="807" cm="1">
        <x:f t="array" ref="I405">SUMPRODUCT(('Purchase price Master(EUR)'!$K$2:$V$2='purchase data'!$B405)*('Purchase price Master(EUR)'!$D$6:$D$162='purchase data'!$F405),'Purchase price Master(EUR)'!$K$6:$V$162)</x:f>
        <x:v>14.062775110655201</x:v>
      </x:c>
      <x:c r="J405" s="808">
        <x:v>51.776899999999998</x:v>
      </x:c>
      <x:c r="K405" s="769">
        <x:v>216</x:v>
      </x:c>
      <x:c r="L405" s="778">
        <x:v>728.13897999999995</x:v>
      </x:c>
      <x:c r="M405" s="809">
        <x:f t="shared" si="31"/>
        <x:v>157278.01968</x:v>
      </x:c>
      <x:c r="N405" s="782">
        <x:f t="shared" si="28"/>
        <x:v>728.12690062688318</x:v>
      </x:c>
      <x:c r="O405" s="783">
        <x:f t="shared" si="29"/>
        <x:v>1.2079373116762326E-2</x:v>
      </x:c>
    </x:row>
    <x:row r="406" spans="2:15">
      <x:c r="B406" s="806">
        <x:f t="shared" si="30"/>
        <x:v>2</x:v>
      </x:c>
      <x:c r="C406" s="776">
        <x:v>46071</x:v>
      </x:c>
      <x:c r="D406" s="792" t="s">
        <x:v>2076</x:v>
      </x:c>
      <x:c r="E406" s="769" t="s">
        <x:v>1879</x:v>
      </x:c>
      <x:c r="F406" s="769" t="s">
        <x:v>1428</x:v>
      </x:c>
      <x:c r="G406" s="777" t="s">
        <x:v>1916</x:v>
      </x:c>
      <x:c r="H406" s="769" t="s">
        <x:v>2021</x:v>
      </x:c>
      <x:c r="I406" s="807" cm="1">
        <x:f t="array" ref="I406">SUMPRODUCT(('Purchase price Master(EUR)'!$K$2:$V$2='purchase data'!$B406)*('Purchase price Master(EUR)'!$D$6:$D$162='purchase data'!$F406),'Purchase price Master(EUR)'!$K$6:$V$162)</x:f>
        <x:v>13.58</x:v>
      </x:c>
      <x:c r="J406" s="808">
        <x:v>51.776899999999998</x:v>
      </x:c>
      <x:c r="K406" s="769">
        <x:v>324</x:v>
      </x:c>
      <x:c r="L406" s="778">
        <x:v>703.18200999999999</x:v>
      </x:c>
      <x:c r="M406" s="809">
        <x:f t="shared" si="31"/>
        <x:v>227830.97123999998</x:v>
      </x:c>
      <x:c r="N406" s="782">
        <x:f t="shared" si="28"/>
        <x:v>703.13030200000003</x:v>
      </x:c>
      <x:c r="O406" s="783">
        <x:f t="shared" si="29"/>
        <x:v>5.170799999996234E-2</x:v>
      </x:c>
    </x:row>
    <x:row r="407" spans="2:15">
      <x:c r="B407" s="806">
        <x:f t="shared" si="30"/>
        <x:v>2</x:v>
      </x:c>
      <x:c r="C407" s="776">
        <x:v>46071</x:v>
      </x:c>
      <x:c r="D407" s="792" t="s">
        <x:v>2076</x:v>
      </x:c>
      <x:c r="E407" s="769" t="s">
        <x:v>1879</x:v>
      </x:c>
      <x:c r="F407" s="769" t="s">
        <x:v>1565</x:v>
      </x:c>
      <x:c r="G407" s="777" t="s">
        <x:v>1896</x:v>
      </x:c>
      <x:c r="H407" s="769" t="s">
        <x:v>2021</x:v>
      </x:c>
      <x:c r="I407" s="807" cm="1">
        <x:f t="array" ref="I407">SUMPRODUCT(('Purchase price Master(EUR)'!$K$2:$V$2='purchase data'!$B407)*('Purchase price Master(EUR)'!$D$6:$D$162='purchase data'!$F407),'Purchase price Master(EUR)'!$K$6:$V$162)</x:f>
        <x:v>13.56</x:v>
      </x:c>
      <x:c r="J407" s="808">
        <x:v>51.776899999999998</x:v>
      </x:c>
      <x:c r="K407" s="769">
        <x:v>216</x:v>
      </x:c>
      <x:c r="L407" s="778">
        <x:v>702.09500000000003</x:v>
      </x:c>
      <x:c r="M407" s="809">
        <x:f t="shared" si="31"/>
        <x:v>151652.52000000002</x:v>
      </x:c>
      <x:c r="N407" s="782">
        <x:f t="shared" si="28"/>
        <x:v>702.09476399999994</x:v>
      </x:c>
      <x:c r="O407" s="783">
        <x:f t="shared" si="29"/>
        <x:v>2.3600000008627831E-4</x:v>
      </x:c>
    </x:row>
    <x:row r="408" spans="2:15">
      <x:c r="B408" s="806">
        <x:f t="shared" si="30"/>
        <x:v>2</x:v>
      </x:c>
      <x:c r="C408" s="776">
        <x:v>46071</x:v>
      </x:c>
      <x:c r="D408" s="792" t="s">
        <x:v>2077</x:v>
      </x:c>
      <x:c r="E408" s="769" t="s">
        <x:v>1879</x:v>
      </x:c>
      <x:c r="F408" s="769" t="s">
        <x:v>1634</x:v>
      </x:c>
      <x:c r="G408" s="777" t="s">
        <x:v>96</x:v>
      </x:c>
      <x:c r="H408" s="784" t="s">
        <x:v>2228</x:v>
      </x:c>
      <x:c r="I408" s="807" cm="1">
        <x:f t="array" ref="I408">SUMPRODUCT(('Purchase price Master(EUR)'!$K$2:$V$2='purchase data'!$B408)*('Purchase price Master(EUR)'!$D$6:$D$162='purchase data'!$F408),'Purchase price Master(EUR)'!$K$6:$V$162)</x:f>
        <x:v>114.89</x:v>
      </x:c>
      <x:c r="J408" s="808">
        <x:v>51.776899999999998</x:v>
      </x:c>
      <x:c r="K408" s="769">
        <x:v>240</x:v>
      </x:c>
      <x:c r="L408" s="778">
        <x:v>5948.6480000000001</x:v>
      </x:c>
      <x:c r="M408" s="809">
        <x:f t="shared" si="31"/>
        <x:v>1427675.52</x:v>
      </x:c>
      <x:c r="N408" s="782">
        <x:f t="shared" si="28"/>
        <x:v>5948.6480409999995</x:v>
      </x:c>
      <x:c r="O408" s="783">
        <x:f t="shared" si="29"/>
        <x:v>-4.0999999328050762E-5</x:v>
      </x:c>
    </x:row>
    <x:row r="409" spans="2:15">
      <x:c r="B409" s="806">
        <x:f t="shared" si="30"/>
        <x:v>2</x:v>
      </x:c>
      <x:c r="C409" s="776">
        <x:v>46071</x:v>
      </x:c>
      <x:c r="D409" s="792" t="s">
        <x:v>2077</x:v>
      </x:c>
      <x:c r="E409" s="769" t="s">
        <x:v>1879</x:v>
      </x:c>
      <x:c r="F409" s="769" t="s">
        <x:v>1631</x:v>
      </x:c>
      <x:c r="G409" s="777" t="s">
        <x:v>1907</x:v>
      </x:c>
      <x:c r="H409" s="769" t="s">
        <x:v>2021</x:v>
      </x:c>
      <x:c r="I409" s="807" cm="1">
        <x:f t="array" ref="I409">SUMPRODUCT(('Purchase price Master(EUR)'!$K$2:$V$2='purchase data'!$B409)*('Purchase price Master(EUR)'!$D$6:$D$162='purchase data'!$F409),'Purchase price Master(EUR)'!$K$6:$V$162)</x:f>
        <x:v>21.613377597592464</x:v>
      </x:c>
      <x:c r="J409" s="808">
        <x:v>51.776899999999998</x:v>
      </x:c>
      <x:c r="K409" s="769">
        <x:v>240</x:v>
      </x:c>
      <x:c r="L409" s="778">
        <x:v>1126.1990000000001</x:v>
      </x:c>
      <x:c r="M409" s="809">
        <x:f t="shared" si="31"/>
        <x:v>270287.76</x:v>
      </x:c>
      <x:c r="N409" s="782">
        <x:f t="shared" si="28"/>
        <x:v>1119.0736905327851</x:v>
      </x:c>
      <x:c r="O409" s="783">
        <x:f t="shared" si="29"/>
        <x:v>7.1253094672149473</x:v>
      </x:c>
    </x:row>
    <x:row r="410" spans="2:15">
      <x:c r="B410" s="806">
        <x:f t="shared" si="30"/>
        <x:v>2</x:v>
      </x:c>
      <x:c r="C410" s="776">
        <x:v>46072</x:v>
      </x:c>
      <x:c r="D410" s="792" t="s">
        <x:v>2078</x:v>
      </x:c>
      <x:c r="E410" s="769" t="s">
        <x:v>1879</x:v>
      </x:c>
      <x:c r="F410" s="769" t="s">
        <x:v>1432</x:v>
      </x:c>
      <x:c r="G410" s="777" t="s">
        <x:v>1908</x:v>
      </x:c>
      <x:c r="H410" s="769" t="s">
        <x:v>95</x:v>
      </x:c>
      <x:c r="I410" s="807" cm="1">
        <x:f t="array" ref="I410">SUMPRODUCT(('Purchase price Master(EUR)'!$K$2:$V$2='purchase data'!$B410)*('Purchase price Master(EUR)'!$D$6:$D$162='purchase data'!$F410),'Purchase price Master(EUR)'!$K$6:$V$162)</x:f>
        <x:v>9.8286450914155967</x:v>
      </x:c>
      <x:c r="J410" s="808">
        <x:v>51.784999999999997</x:v>
      </x:c>
      <x:c r="K410" s="769">
        <x:v>144</x:v>
      </x:c>
      <x:c r="L410" s="778">
        <x:v>517.85</x:v>
      </x:c>
      <x:c r="M410" s="809">
        <x:f t="shared" si="31"/>
        <x:v>74570.400000000009</x:v>
      </x:c>
      <x:c r="N410" s="782">
        <x:f t="shared" si="28"/>
        <x:v>508.97638605895662</x:v>
      </x:c>
      <x:c r="O410" s="783">
        <x:f t="shared" si="29"/>
        <x:v>8.8736139410434021</x:v>
      </x:c>
    </x:row>
    <x:row r="411" spans="2:15">
      <x:c r="B411" s="806">
        <x:f t="shared" si="30"/>
        <x:v>2</x:v>
      </x:c>
      <x:c r="C411" s="776">
        <x:v>46072</x:v>
      </x:c>
      <x:c r="D411" s="792" t="s">
        <x:v>2078</x:v>
      </x:c>
      <x:c r="E411" s="769" t="s">
        <x:v>1879</x:v>
      </x:c>
      <x:c r="F411" s="769" t="s">
        <x:v>1640</x:v>
      </x:c>
      <x:c r="G411" s="777" t="s">
        <x:v>1908</x:v>
      </x:c>
      <x:c r="H411" s="769" t="s">
        <x:v>2021</x:v>
      </x:c>
      <x:c r="I411" s="807" cm="1">
        <x:f t="array" ref="I411">SUMPRODUCT(('Purchase price Master(EUR)'!$K$2:$V$2='purchase data'!$B411)*('Purchase price Master(EUR)'!$D$6:$D$162='purchase data'!$F411),'Purchase price Master(EUR)'!$K$6:$V$162)</x:f>
        <x:v>12.54</x:v>
      </x:c>
      <x:c r="J411" s="808">
        <x:v>51.784999999999997</x:v>
      </x:c>
      <x:c r="K411" s="769">
        <x:v>324</x:v>
      </x:c>
      <x:c r="L411" s="778">
        <x:v>649.125</x:v>
      </x:c>
      <x:c r="M411" s="809">
        <x:f t="shared" si="31"/>
        <x:v>210316.5</x:v>
      </x:c>
      <x:c r="N411" s="782">
        <x:f t="shared" si="28"/>
        <x:v>649.38389999999993</x:v>
      </x:c>
      <x:c r="O411" s="783">
        <x:f t="shared" si="29"/>
        <x:v>-0.25889999999992597</x:v>
      </x:c>
    </x:row>
    <x:row r="412" spans="2:15">
      <x:c r="B412" s="806">
        <x:f t="shared" si="30"/>
        <x:v>2</x:v>
      </x:c>
      <x:c r="C412" s="776">
        <x:v>46072</x:v>
      </x:c>
      <x:c r="D412" s="792" t="s">
        <x:v>2078</x:v>
      </x:c>
      <x:c r="E412" s="769" t="s">
        <x:v>1879</x:v>
      </x:c>
      <x:c r="F412" s="769" t="s">
        <x:v>1564</x:v>
      </x:c>
      <x:c r="G412" s="777" t="s">
        <x:v>1915</x:v>
      </x:c>
      <x:c r="H412" s="769" t="s">
        <x:v>2021</x:v>
      </x:c>
      <x:c r="I412" s="807" cm="1">
        <x:f t="array" ref="I412">SUMPRODUCT(('Purchase price Master(EUR)'!$K$2:$V$2='purchase data'!$B412)*('Purchase price Master(EUR)'!$D$6:$D$162='purchase data'!$F412),'Purchase price Master(EUR)'!$K$6:$V$162)</x:f>
        <x:v>12.78</x:v>
      </x:c>
      <x:c r="J412" s="808">
        <x:v>51.784999999999997</x:v>
      </x:c>
      <x:c r="K412" s="769">
        <x:v>216</x:v>
      </x:c>
      <x:c r="L412" s="778">
        <x:v>661.81199000000004</x:v>
      </x:c>
      <x:c r="M412" s="809">
        <x:f t="shared" si="31"/>
        <x:v>142951.38984000002</x:v>
      </x:c>
      <x:c r="N412" s="782">
        <x:f t="shared" si="28"/>
        <x:v>661.81229999999994</x:v>
      </x:c>
      <x:c r="O412" s="783">
        <x:f t="shared" si="29"/>
        <x:v>-3.0999999989944627E-4</x:v>
      </x:c>
    </x:row>
    <x:row r="413" spans="2:15">
      <x:c r="B413" s="806">
        <x:f t="shared" si="30"/>
        <x:v>2</x:v>
      </x:c>
      <x:c r="C413" s="776">
        <x:v>46072</x:v>
      </x:c>
      <x:c r="D413" s="792" t="s">
        <x:v>2079</x:v>
      </x:c>
      <x:c r="E413" s="769" t="s">
        <x:v>1879</x:v>
      </x:c>
      <x:c r="F413" s="769" t="s">
        <x:v>1433</x:v>
      </x:c>
      <x:c r="G413" s="777" t="s">
        <x:v>1910</x:v>
      </x:c>
      <x:c r="H413" s="769" t="s">
        <x:v>95</x:v>
      </x:c>
      <x:c r="I413" s="807" cm="1">
        <x:f t="array" ref="I413">SUMPRODUCT(('Purchase price Master(EUR)'!$K$2:$V$2='purchase data'!$B413)*('Purchase price Master(EUR)'!$D$6:$D$162='purchase data'!$F413),'Purchase price Master(EUR)'!$K$6:$V$162)</x:f>
        <x:v>7.1102155771867341</x:v>
      </x:c>
      <x:c r="J413" s="808">
        <x:v>51.784999999999997</x:v>
      </x:c>
      <x:c r="K413" s="769">
        <x:v>216</x:v>
      </x:c>
      <x:c r="L413" s="778">
        <x:v>371.29800999999998</x:v>
      </x:c>
      <x:c r="M413" s="809">
        <x:f t="shared" si="31"/>
        <x:v>80200.370159999991</x:v>
      </x:c>
      <x:c r="N413" s="782">
        <x:f t="shared" si="28"/>
        <x:v>368.20251366461503</x:v>
      </x:c>
      <x:c r="O413" s="783">
        <x:f t="shared" si="29"/>
        <x:v>3.0954963353849507</x:v>
      </x:c>
    </x:row>
    <x:row r="414" spans="2:15">
      <x:c r="B414" s="806">
        <x:f t="shared" si="30"/>
        <x:v>2</x:v>
      </x:c>
      <x:c r="C414" s="776">
        <x:v>46072</x:v>
      </x:c>
      <x:c r="D414" s="792" t="s">
        <x:v>2079</x:v>
      </x:c>
      <x:c r="E414" s="769" t="s">
        <x:v>1879</x:v>
      </x:c>
      <x:c r="F414" s="769" t="s">
        <x:v>41</x:v>
      </x:c>
      <x:c r="G414" s="777" t="s">
        <x:v>1892</x:v>
      </x:c>
      <x:c r="H414" s="769" t="s">
        <x:v>95</x:v>
      </x:c>
      <x:c r="I414" s="807" cm="1">
        <x:f t="array" ref="I414">SUMPRODUCT(('Purchase price Master(EUR)'!$K$2:$V$2='purchase data'!$B414)*('Purchase price Master(EUR)'!$D$6:$D$162='purchase data'!$F414),'Purchase price Master(EUR)'!$K$6:$V$162)</x:f>
        <x:v>13.337406721976457</x:v>
      </x:c>
      <x:c r="J414" s="808">
        <x:v>51.784999999999997</x:v>
      </x:c>
      <x:c r="K414" s="769">
        <x:v>240</x:v>
      </x:c>
      <x:c r="L414" s="778">
        <x:v>700.91</x:v>
      </x:c>
      <x:c r="M414" s="809">
        <x:f t="shared" si="31"/>
        <x:v>168218.4</x:v>
      </x:c>
      <x:c r="N414" s="782">
        <x:f t="shared" si="28"/>
        <x:v>690.67760709755078</x:v>
      </x:c>
      <x:c r="O414" s="783">
        <x:f t="shared" si="29"/>
        <x:v>10.232392902449192</x:v>
      </x:c>
    </x:row>
    <x:row r="415" spans="2:15">
      <x:c r="B415" s="806">
        <x:f t="shared" si="30"/>
        <x:v>2</x:v>
      </x:c>
      <x:c r="C415" s="776">
        <x:v>46072</x:v>
      </x:c>
      <x:c r="D415" s="792" t="s">
        <x:v>2079</x:v>
      </x:c>
      <x:c r="E415" s="769" t="s">
        <x:v>1879</x:v>
      </x:c>
      <x:c r="F415" s="769" t="s">
        <x:v>1430</x:v>
      </x:c>
      <x:c r="G415" s="777" t="s">
        <x:v>1918</x:v>
      </x:c>
      <x:c r="H415" s="769" t="s">
        <x:v>2021</x:v>
      </x:c>
      <x:c r="I415" s="807" cm="1">
        <x:f t="array" ref="I415">SUMPRODUCT(('Purchase price Master(EUR)'!$K$2:$V$2='purchase data'!$B415)*('Purchase price Master(EUR)'!$D$6:$D$162='purchase data'!$F415),'Purchase price Master(EUR)'!$K$6:$V$162)</x:f>
        <x:v>15.4</x:v>
      </x:c>
      <x:c r="J415" s="808">
        <x:v>51.784999999999997</x:v>
      </x:c>
      <x:c r="K415" s="769">
        <x:v>216</x:v>
      </x:c>
      <x:c r="L415" s="778">
        <x:v>797.28198999999995</x:v>
      </x:c>
      <x:c r="M415" s="809">
        <x:f t="shared" si="31"/>
        <x:v>172212.90983999998</x:v>
      </x:c>
      <x:c r="N415" s="782">
        <x:f t="shared" si="28"/>
        <x:v>797.48899999999992</x:v>
      </x:c>
      <x:c r="O415" s="783">
        <x:f t="shared" si="29"/>
        <x:v>-0.20700999999996839</x:v>
      </x:c>
    </x:row>
    <x:row r="416" spans="2:15">
      <x:c r="B416" s="806">
        <x:f t="shared" si="30"/>
        <x:v>2</x:v>
      </x:c>
      <x:c r="C416" s="776">
        <x:v>46072</x:v>
      </x:c>
      <x:c r="D416" s="792" t="s">
        <x:v>2079</x:v>
      </x:c>
      <x:c r="E416" s="769" t="s">
        <x:v>1879</x:v>
      </x:c>
      <x:c r="F416" s="769" t="s">
        <x:v>1640</x:v>
      </x:c>
      <x:c r="G416" s="777" t="s">
        <x:v>1908</x:v>
      </x:c>
      <x:c r="H416" s="769" t="s">
        <x:v>2021</x:v>
      </x:c>
      <x:c r="I416" s="807" cm="1">
        <x:f t="array" ref="I416">SUMPRODUCT(('Purchase price Master(EUR)'!$K$2:$V$2='purchase data'!$B416)*('Purchase price Master(EUR)'!$D$6:$D$162='purchase data'!$F416),'Purchase price Master(EUR)'!$K$6:$V$162)</x:f>
        <x:v>12.54</x:v>
      </x:c>
      <x:c r="J416" s="808">
        <x:v>51.784999999999997</x:v>
      </x:c>
      <x:c r="K416" s="769">
        <x:v>324</x:v>
      </x:c>
      <x:c r="L416" s="778">
        <x:v>649.125</x:v>
      </x:c>
      <x:c r="M416" s="809">
        <x:f t="shared" si="31"/>
        <x:v>210316.5</x:v>
      </x:c>
      <x:c r="N416" s="782">
        <x:f t="shared" si="28"/>
        <x:v>649.38389999999993</x:v>
      </x:c>
      <x:c r="O416" s="783">
        <x:f t="shared" si="29"/>
        <x:v>-0.25889999999992597</x:v>
      </x:c>
    </x:row>
    <x:row r="417" spans="2:15">
      <x:c r="B417" s="806">
        <x:f t="shared" si="30"/>
        <x:v>2</x:v>
      </x:c>
      <x:c r="C417" s="776">
        <x:v>46072</x:v>
      </x:c>
      <x:c r="D417" s="792" t="s">
        <x:v>2079</x:v>
      </x:c>
      <x:c r="E417" s="769" t="s">
        <x:v>1879</x:v>
      </x:c>
      <x:c r="F417" s="769" t="s">
        <x:v>1565</x:v>
      </x:c>
      <x:c r="G417" s="777" t="s">
        <x:v>1896</x:v>
      </x:c>
      <x:c r="H417" s="769" t="s">
        <x:v>2021</x:v>
      </x:c>
      <x:c r="I417" s="807" cm="1">
        <x:f t="array" ref="I417">SUMPRODUCT(('Purchase price Master(EUR)'!$K$2:$V$2='purchase data'!$B417)*('Purchase price Master(EUR)'!$D$6:$D$162='purchase data'!$F417),'Purchase price Master(EUR)'!$K$6:$V$162)</x:f>
        <x:v>13.56</x:v>
      </x:c>
      <x:c r="J417" s="808">
        <x:v>51.784999999999997</x:v>
      </x:c>
      <x:c r="K417" s="769">
        <x:v>216</x:v>
      </x:c>
      <x:c r="L417" s="778">
        <x:v>702.20500000000004</x:v>
      </x:c>
      <x:c r="M417" s="809">
        <x:f t="shared" si="31"/>
        <x:v>151676.28</x:v>
      </x:c>
      <x:c r="N417" s="782">
        <x:f t="shared" si="28"/>
        <x:v>702.20460000000003</x:v>
      </x:c>
      <x:c r="O417" s="783">
        <x:f t="shared" si="29"/>
        <x:v>4.0000000001327862E-4</x:v>
      </x:c>
    </x:row>
    <x:row r="418" spans="2:15">
      <x:c r="B418" s="806">
        <x:f t="shared" si="30"/>
        <x:v>2</x:v>
      </x:c>
      <x:c r="C418" s="776">
        <x:v>46072</x:v>
      </x:c>
      <x:c r="D418" s="792" t="s">
        <x:v>2079</x:v>
      </x:c>
      <x:c r="E418" s="769" t="s">
        <x:v>1879</x:v>
      </x:c>
      <x:c r="F418" s="769" t="s">
        <x:v>1429</x:v>
      </x:c>
      <x:c r="G418" s="777" t="s">
        <x:v>1893</x:v>
      </x:c>
      <x:c r="H418" s="769" t="s">
        <x:v>2021</x:v>
      </x:c>
      <x:c r="I418" s="807" cm="1">
        <x:f t="array" ref="I418">SUMPRODUCT(('Purchase price Master(EUR)'!$K$2:$V$2='purchase data'!$B418)*('Purchase price Master(EUR)'!$D$6:$D$162='purchase data'!$F418),'Purchase price Master(EUR)'!$K$6:$V$162)</x:f>
        <x:v>14.062775110655201</x:v>
      </x:c>
      <x:c r="J418" s="808">
        <x:v>51.784999999999997</x:v>
      </x:c>
      <x:c r="K418" s="769">
        <x:v>216</x:v>
      </x:c>
      <x:c r="L418" s="778">
        <x:v>728.25198999999998</x:v>
      </x:c>
      <x:c r="M418" s="809">
        <x:f t="shared" si="31"/>
        <x:v>157302.42984</x:v>
      </x:c>
      <x:c r="N418" s="782">
        <x:f t="shared" si="28"/>
        <x:v>728.24080910527948</x:v>
      </x:c>
      <x:c r="O418" s="783">
        <x:f t="shared" si="29"/>
        <x:v>1.1180894720496326E-2</x:v>
      </x:c>
    </x:row>
    <x:row r="419" spans="2:15">
      <x:c r="B419" s="806">
        <x:f t="shared" si="30"/>
        <x:v>2</x:v>
      </x:c>
      <x:c r="C419" s="776">
        <x:v>46072</x:v>
      </x:c>
      <x:c r="D419" s="792" t="s">
        <x:v>2079</x:v>
      </x:c>
      <x:c r="E419" s="769" t="s">
        <x:v>1879</x:v>
      </x:c>
      <x:c r="F419" s="769" t="s">
        <x:v>1428</x:v>
      </x:c>
      <x:c r="G419" s="777" t="s">
        <x:v>1916</x:v>
      </x:c>
      <x:c r="H419" s="769" t="s">
        <x:v>2021</x:v>
      </x:c>
      <x:c r="I419" s="807" cm="1">
        <x:f t="array" ref="I419">SUMPRODUCT(('Purchase price Master(EUR)'!$K$2:$V$2='purchase data'!$B419)*('Purchase price Master(EUR)'!$D$6:$D$162='purchase data'!$F419),'Purchase price Master(EUR)'!$K$6:$V$162)</x:f>
        <x:v>13.58</x:v>
      </x:c>
      <x:c r="J419" s="808">
        <x:v>51.784999999999997</x:v>
      </x:c>
      <x:c r="K419" s="769">
        <x:v>324</x:v>
      </x:c>
      <x:c r="L419" s="778">
        <x:v>703.29201</x:v>
      </x:c>
      <x:c r="M419" s="809">
        <x:f t="shared" si="31"/>
        <x:v>227866.61124</x:v>
      </x:c>
      <x:c r="N419" s="782">
        <x:f t="shared" si="28"/>
        <x:v>703.24029999999993</x:v>
      </x:c>
      <x:c r="O419" s="783">
        <x:f t="shared" si="29"/>
        <x:v>5.1710000000070977E-2</x:v>
      </x:c>
    </x:row>
    <x:row r="420" spans="2:15">
      <x:c r="B420" s="806">
        <x:f t="shared" si="30"/>
        <x:v>2</x:v>
      </x:c>
      <x:c r="C420" s="776">
        <x:v>46072</x:v>
      </x:c>
      <x:c r="D420" s="792" t="s">
        <x:v>2079</x:v>
      </x:c>
      <x:c r="E420" s="769" t="s">
        <x:v>1879</x:v>
      </x:c>
      <x:c r="F420" s="769" t="s">
        <x:v>1641</x:v>
      </x:c>
      <x:c r="G420" s="777" t="s">
        <x:v>1917</x:v>
      </x:c>
      <x:c r="H420" s="769" t="s">
        <x:v>2021</x:v>
      </x:c>
      <x:c r="I420" s="807" cm="1">
        <x:f t="array" ref="I420">SUMPRODUCT(('Purchase price Master(EUR)'!$K$2:$V$2='purchase data'!$B420)*('Purchase price Master(EUR)'!$D$6:$D$162='purchase data'!$F420),'Purchase price Master(EUR)'!$K$6:$V$162)</x:f>
        <x:v>14.04</x:v>
      </x:c>
      <x:c r="J420" s="808">
        <x:v>51.784999999999997</x:v>
      </x:c>
      <x:c r="K420" s="769">
        <x:v>200</x:v>
      </x:c>
      <x:c r="L420" s="778">
        <x:v>727.16499999999996</x:v>
      </x:c>
      <x:c r="M420" s="809">
        <x:f t="shared" si="31"/>
        <x:v>145433</x:v>
      </x:c>
      <x:c r="N420" s="782">
        <x:f t="shared" si="28"/>
        <x:v>727.06139999999994</x:v>
      </x:c>
      <x:c r="O420" s="783">
        <x:f t="shared" si="29"/>
        <x:v>0.10360000000002856</x:v>
      </x:c>
    </x:row>
    <x:row r="421" spans="2:15">
      <x:c r="B421" s="806">
        <x:f t="shared" si="30"/>
        <x:v>2</x:v>
      </x:c>
      <x:c r="C421" s="776">
        <x:v>46072</x:v>
      </x:c>
      <x:c r="D421" s="792" t="s">
        <x:v>2080</x:v>
      </x:c>
      <x:c r="E421" s="769" t="s">
        <x:v>1879</x:v>
      </x:c>
      <x:c r="F421" s="769" t="s">
        <x:v>1651</x:v>
      </x:c>
      <x:c r="G421" s="777" t="s">
        <x:v>1886</x:v>
      </x:c>
      <x:c r="H421" s="769" t="s">
        <x:v>175</x:v>
      </x:c>
      <x:c r="I421" s="807" cm="1">
        <x:f t="array" ref="I421">SUMPRODUCT(('Purchase price Master(EUR)'!$K$2:$V$2='purchase data'!$B421)*('Purchase price Master(EUR)'!$D$6:$D$162='purchase data'!$F421),'Purchase price Master(EUR)'!$K$6:$V$162)</x:f>
        <x:v>76.510000000000005</x:v>
      </x:c>
      <x:c r="J421" s="808">
        <x:v>51.784999999999997</x:v>
      </x:c>
      <x:c r="K421" s="769">
        <x:v>480</x:v>
      </x:c>
      <x:c r="L421" s="778">
        <x:v>3970.8739999999998</x:v>
      </x:c>
      <x:c r="M421" s="809">
        <x:f t="shared" si="31"/>
        <x:v>1906019.52</x:v>
      </x:c>
      <x:c r="N421" s="782">
        <x:f t="shared" si="28"/>
        <x:v>3962.07035</x:v>
      </x:c>
      <x:c r="O421" s="783">
        <x:f t="shared" si="29"/>
        <x:v>8.8036499999998341</x:v>
      </x:c>
    </x:row>
    <x:row r="422" spans="2:15">
      <x:c r="B422" s="806">
        <x:f t="shared" si="30"/>
        <x:v>2</x:v>
      </x:c>
      <x:c r="C422" s="776">
        <x:v>46072</x:v>
      </x:c>
      <x:c r="D422" s="792" t="s">
        <x:v>2081</x:v>
      </x:c>
      <x:c r="E422" s="769" t="s">
        <x:v>1879</x:v>
      </x:c>
      <x:c r="F422" s="769" t="s">
        <x:v>1651</x:v>
      </x:c>
      <x:c r="G422" s="777" t="s">
        <x:v>1886</x:v>
      </x:c>
      <x:c r="H422" s="769" t="s">
        <x:v>175</x:v>
      </x:c>
      <x:c r="I422" s="807" cm="1">
        <x:f t="array" ref="I422">SUMPRODUCT(('Purchase price Master(EUR)'!$K$2:$V$2='purchase data'!$B422)*('Purchase price Master(EUR)'!$D$6:$D$162='purchase data'!$F422),'Purchase price Master(EUR)'!$K$6:$V$162)</x:f>
        <x:v>76.510000000000005</x:v>
      </x:c>
      <x:c r="J422" s="808">
        <x:v>51.784999999999997</x:v>
      </x:c>
      <x:c r="K422" s="769">
        <x:v>288</x:v>
      </x:c>
      <x:c r="L422" s="778">
        <x:v>3970.87399</x:v>
      </x:c>
      <x:c r="M422" s="809">
        <x:f t="shared" si="31"/>
        <x:v>1143611.70912</x:v>
      </x:c>
      <x:c r="N422" s="782">
        <x:f t="shared" si="28"/>
        <x:v>3962.07035</x:v>
      </x:c>
      <x:c r="O422" s="783">
        <x:f t="shared" si="29"/>
        <x:v>8.8036400000000867</x:v>
      </x:c>
    </x:row>
    <x:row r="423" spans="2:15">
      <x:c r="B423" s="806">
        <x:f t="shared" si="30"/>
        <x:v>2</x:v>
      </x:c>
      <x:c r="C423" s="776">
        <x:v>46072</x:v>
      </x:c>
      <x:c r="D423" s="792" t="s">
        <x:v>2081</x:v>
      </x:c>
      <x:c r="E423" s="769" t="s">
        <x:v>1879</x:v>
      </x:c>
      <x:c r="F423" s="769" t="s">
        <x:v>1634</x:v>
      </x:c>
      <x:c r="G423" s="777" t="s">
        <x:v>96</x:v>
      </x:c>
      <x:c r="H423" s="784" t="s">
        <x:v>2228</x:v>
      </x:c>
      <x:c r="I423" s="807" cm="1">
        <x:f t="array" ref="I423">SUMPRODUCT(('Purchase price Master(EUR)'!$K$2:$V$2='purchase data'!$B423)*('Purchase price Master(EUR)'!$D$6:$D$162='purchase data'!$F423),'Purchase price Master(EUR)'!$K$6:$V$162)</x:f>
        <x:v>114.89</x:v>
      </x:c>
      <x:c r="J423" s="808">
        <x:v>51.784999999999997</x:v>
      </x:c>
      <x:c r="K423" s="769">
        <x:v>120</x:v>
      </x:c>
      <x:c r="L423" s="778">
        <x:v>5949.5789999999997</x:v>
      </x:c>
      <x:c r="M423" s="809">
        <x:f t="shared" si="31"/>
        <x:v>713949.48</x:v>
      </x:c>
      <x:c r="N423" s="782">
        <x:f t="shared" si="28"/>
        <x:v>5949.5786499999995</x:v>
      </x:c>
      <x:c r="O423" s="783">
        <x:f t="shared" si="29"/>
        <x:v>3.5000000025320332E-4</x:v>
      </x:c>
    </x:row>
    <x:row r="424" spans="2:15">
      <x:c r="B424" s="806">
        <x:f t="shared" si="30"/>
        <x:v>2</x:v>
      </x:c>
      <x:c r="C424" s="776">
        <x:v>46072</x:v>
      </x:c>
      <x:c r="D424" s="792" t="s">
        <x:v>2081</x:v>
      </x:c>
      <x:c r="E424" s="769" t="s">
        <x:v>1879</x:v>
      </x:c>
      <x:c r="F424" s="769" t="s">
        <x:v>1631</x:v>
      </x:c>
      <x:c r="G424" s="777" t="s">
        <x:v>1907</x:v>
      </x:c>
      <x:c r="H424" s="769" t="s">
        <x:v>2021</x:v>
      </x:c>
      <x:c r="I424" s="807" cm="1">
        <x:f t="array" ref="I424">SUMPRODUCT(('Purchase price Master(EUR)'!$K$2:$V$2='purchase data'!$B424)*('Purchase price Master(EUR)'!$D$6:$D$162='purchase data'!$F424),'Purchase price Master(EUR)'!$K$6:$V$162)</x:f>
        <x:v>21.613377597592464</x:v>
      </x:c>
      <x:c r="J424" s="808">
        <x:v>51.784999999999997</x:v>
      </x:c>
      <x:c r="K424" s="769">
        <x:v>480</x:v>
      </x:c>
      <x:c r="L424" s="778">
        <x:v>1126.376</x:v>
      </x:c>
      <x:c r="M424" s="809">
        <x:f t="shared" si="31"/>
        <x:v>540660.47999999998</x:v>
      </x:c>
      <x:c r="N424" s="782">
        <x:f t="shared" si="28"/>
        <x:v>1119.2487588913257</x:v>
      </x:c>
      <x:c r="O424" s="783">
        <x:f t="shared" si="29"/>
        <x:v>7.1272411086742977</x:v>
      </x:c>
    </x:row>
    <x:row r="425" spans="2:15">
      <x:c r="B425" s="806">
        <x:f t="shared" si="30"/>
        <x:v>2</x:v>
      </x:c>
      <x:c r="C425" s="776">
        <x:v>46072</x:v>
      </x:c>
      <x:c r="D425" s="792" t="s">
        <x:v>2082</x:v>
      </x:c>
      <x:c r="E425" s="769" t="s">
        <x:v>1880</x:v>
      </x:c>
      <x:c r="F425" s="769" t="s">
        <x:v>60</x:v>
      </x:c>
      <x:c r="G425" s="777" t="s">
        <x:v>1900</x:v>
      </x:c>
      <x:c r="H425" s="769" t="s">
        <x:v>58</x:v>
      </x:c>
      <x:c r="I425" s="807" cm="1">
        <x:f t="array" ref="I425">SUMPRODUCT(('Purchase price Master(EUR)'!$K$2:$V$2='purchase data'!$B425)*('Purchase price Master(EUR)'!$D$6:$D$162='purchase data'!$F425),'Purchase price Master(EUR)'!$K$6:$V$162)</x:f>
        <x:v>8.030502275384988</x:v>
      </x:c>
      <x:c r="J425" s="808">
        <x:v>51.784999999999997</x:v>
      </x:c>
      <x:c r="K425" s="769">
        <x:v>1080</x:v>
      </x:c>
      <x:c r="L425" s="778">
        <x:v>422.56559999999996</x:v>
      </x:c>
      <x:c r="M425" s="809">
        <x:f t="shared" si="31"/>
        <x:v>456370.84799999994</x:v>
      </x:c>
      <x:c r="N425" s="782">
        <x:f t="shared" si="28"/>
        <x:v>415.85956033081158</x:v>
      </x:c>
      <x:c r="O425" s="783">
        <x:f t="shared" si="29"/>
        <x:v>6.7060396691883852</x:v>
      </x:c>
    </x:row>
    <x:row r="426" spans="2:15">
      <x:c r="B426" s="806">
        <x:f t="shared" si="30"/>
        <x:v>2</x:v>
      </x:c>
      <x:c r="C426" s="776">
        <x:v>46072</x:v>
      </x:c>
      <x:c r="D426" s="792" t="s">
        <x:v>2082</x:v>
      </x:c>
      <x:c r="E426" s="769" t="s">
        <x:v>1880</x:v>
      </x:c>
      <x:c r="F426" s="769" t="s">
        <x:v>66</x:v>
      </x:c>
      <x:c r="G426" s="777" t="s">
        <x:v>1902</x:v>
      </x:c>
      <x:c r="H426" s="769" t="s">
        <x:v>58</x:v>
      </x:c>
      <x:c r="I426" s="807" cm="1">
        <x:f t="array" ref="I426">SUMPRODUCT(('Purchase price Master(EUR)'!$K$2:$V$2='purchase data'!$B426)*('Purchase price Master(EUR)'!$D$6:$D$162='purchase data'!$F426),'Purchase price Master(EUR)'!$K$6:$V$162)</x:f>
        <x:v>8.7568782844245998</x:v>
      </x:c>
      <x:c r="J426" s="808">
        <x:v>51.784999999999997</x:v>
      </x:c>
      <x:c r="K426" s="769">
        <x:v>360</x:v>
      </x:c>
      <x:c r="L426" s="778">
        <x:v>460.88650000000001</x:v>
      </x:c>
      <x:c r="M426" s="809">
        <x:f t="shared" si="31"/>
        <x:v>165919.14000000001</x:v>
      </x:c>
      <x:c r="N426" s="782">
        <x:f t="shared" si="28"/>
        <x:v>453.47494195892784</x:v>
      </x:c>
      <x:c r="O426" s="783">
        <x:f t="shared" si="29"/>
        <x:v>7.4115580410721691</x:v>
      </x:c>
    </x:row>
    <x:row r="427" spans="2:15">
      <x:c r="B427" s="806">
        <x:f t="shared" si="30"/>
        <x:v>2</x:v>
      </x:c>
      <x:c r="C427" s="776">
        <x:v>46072</x:v>
      </x:c>
      <x:c r="D427" s="792" t="s">
        <x:v>2083</x:v>
      </x:c>
      <x:c r="E427" s="769" t="s">
        <x:v>1878</x:v>
      </x:c>
      <x:c r="F427" s="769" t="s">
        <x:v>88</x:v>
      </x:c>
      <x:c r="G427" s="777" t="s">
        <x:v>1911</x:v>
      </x:c>
      <x:c r="H427" s="589" t="s">
        <x:v>123</x:v>
      </x:c>
      <x:c r="I427" s="807" cm="1">
        <x:f t="array" ref="I427">SUMPRODUCT(('Purchase price Master(EUR)'!$K$2:$V$2='purchase data'!$B427)*('Purchase price Master(EUR)'!$D$6:$D$162='purchase data'!$F427),'Purchase price Master(EUR)'!$K$6:$V$162)</x:f>
        <x:v>1.0631391774346366</x:v>
      </x:c>
      <x:c r="J427" s="808">
        <x:v>51.784999999999997</x:v>
      </x:c>
      <x:c r="K427" s="769">
        <x:v>1500</x:v>
      </x:c>
      <x:c r="L427" s="778">
        <x:v>64.389469000000005</x:v>
      </x:c>
      <x:c r="M427" s="809">
        <x:f t="shared" si="31"/>
        <x:v>96584.203500000003</x:v>
      </x:c>
      <x:c r="N427" s="782">
        <x:f t="shared" si="28"/>
        <x:v>55.054662303452652</x:v>
      </x:c>
      <x:c r="O427" s="783">
        <x:f t="shared" si="29"/>
        <x:v>9.3348066965473535</x:v>
      </x:c>
    </x:row>
    <x:row r="428" spans="2:15">
      <x:c r="B428" s="806">
        <x:f t="shared" si="30"/>
        <x:v>2</x:v>
      </x:c>
      <x:c r="C428" s="776">
        <x:v>46072</x:v>
      </x:c>
      <x:c r="D428" s="792" t="s">
        <x:v>2083</x:v>
      </x:c>
      <x:c r="E428" s="769" t="s">
        <x:v>1878</x:v>
      </x:c>
      <x:c r="F428" s="769" t="s">
        <x:v>90</x:v>
      </x:c>
      <x:c r="G428" s="777" t="s">
        <x:v>1884</x:v>
      </x:c>
      <x:c r="H428" s="589" t="s">
        <x:v>123</x:v>
      </x:c>
      <x:c r="I428" s="807" cm="1">
        <x:f t="array" ref="I428">SUMPRODUCT(('Purchase price Master(EUR)'!$K$2:$V$2='purchase data'!$B428)*('Purchase price Master(EUR)'!$D$6:$D$162='purchase data'!$F428),'Purchase price Master(EUR)'!$K$6:$V$162)</x:f>
        <x:v>0.81878133299678468</x:v>
      </x:c>
      <x:c r="J428" s="808">
        <x:v>51.784999999999997</x:v>
      </x:c>
      <x:c r="K428" s="769">
        <x:v>2470</x:v>
      </x:c>
      <x:c r="L428" s="778">
        <x:v>49.584241069999997</x:v>
      </x:c>
      <x:c r="M428" s="809">
        <x:f t="shared" si="31"/>
        <x:v>122473.07544289999</x:v>
      </x:c>
      <x:c r="N428" s="782">
        <x:f t="shared" si="28"/>
        <x:v>42.400591329238495</x:v>
      </x:c>
      <x:c r="O428" s="783">
        <x:f t="shared" si="29"/>
        <x:v>7.1836497407615028</x:v>
      </x:c>
    </x:row>
    <x:row r="429" spans="2:15">
      <x:c r="B429" s="806">
        <x:f t="shared" si="30"/>
        <x:v>2</x:v>
      </x:c>
      <x:c r="C429" s="776">
        <x:v>46072</x:v>
      </x:c>
      <x:c r="D429" s="792" t="s">
        <x:v>2083</x:v>
      </x:c>
      <x:c r="E429" s="769" t="s">
        <x:v>1878</x:v>
      </x:c>
      <x:c r="F429" s="769" t="s">
        <x:v>90</x:v>
      </x:c>
      <x:c r="G429" s="777" t="s">
        <x:v>1884</x:v>
      </x:c>
      <x:c r="H429" s="589" t="s">
        <x:v>123</x:v>
      </x:c>
      <x:c r="I429" s="807" cm="1">
        <x:f t="array" ref="I429">SUMPRODUCT(('Purchase price Master(EUR)'!$K$2:$V$2='purchase data'!$B429)*('Purchase price Master(EUR)'!$D$6:$D$162='purchase data'!$F429),'Purchase price Master(EUR)'!$K$6:$V$162)</x:f>
        <x:v>0.81878133299678468</x:v>
      </x:c>
      <x:c r="J429" s="808">
        <x:v>51.784999999999997</x:v>
      </x:c>
      <x:c r="K429" s="769">
        <x:v>3000</x:v>
      </x:c>
      <x:c r="L429" s="778">
        <x:v>49.584137499999997</x:v>
      </x:c>
      <x:c r="M429" s="809">
        <x:f t="shared" si="31"/>
        <x:v>148752.41249999998</x:v>
      </x:c>
      <x:c r="N429" s="782">
        <x:f t="shared" si="28"/>
        <x:v>42.400591329238495</x:v>
      </x:c>
      <x:c r="O429" s="783">
        <x:f t="shared" si="29"/>
        <x:v>7.1835461707615025</x:v>
      </x:c>
    </x:row>
    <x:row r="430" spans="2:15">
      <x:c r="B430" s="806">
        <x:f t="shared" si="30"/>
        <x:v>2</x:v>
      </x:c>
      <x:c r="C430" s="776">
        <x:v>46073</x:v>
      </x:c>
      <x:c r="D430" s="792" t="s">
        <x:v>2084</x:v>
      </x:c>
      <x:c r="E430" s="769" t="s">
        <x:v>1879</x:v>
      </x:c>
      <x:c r="F430" s="769" t="s">
        <x:v>1641</x:v>
      </x:c>
      <x:c r="G430" s="777" t="s">
        <x:v>1917</x:v>
      </x:c>
      <x:c r="H430" s="769" t="s">
        <x:v>2021</x:v>
      </x:c>
      <x:c r="I430" s="807" cm="1">
        <x:f t="array" ref="I430">SUMPRODUCT(('Purchase price Master(EUR)'!$K$2:$V$2='purchase data'!$B430)*('Purchase price Master(EUR)'!$D$6:$D$162='purchase data'!$F430),'Purchase price Master(EUR)'!$K$6:$V$162)</x:f>
        <x:v>14.04</x:v>
      </x:c>
      <x:c r="J430" s="808">
        <x:v>51.627099999999999</x:v>
      </x:c>
      <x:c r="K430" s="769">
        <x:v>80</x:v>
      </x:c>
      <x:c r="L430" s="778">
        <x:v>724.94799999999998</x:v>
      </x:c>
      <x:c r="M430" s="809">
        <x:f t="shared" si="31"/>
        <x:v>57995.839999999997</x:v>
      </x:c>
      <x:c r="N430" s="782">
        <x:f t="shared" si="28"/>
        <x:v>724.84448399999997</x:v>
      </x:c>
      <x:c r="O430" s="783">
        <x:f t="shared" si="29"/>
        <x:v>0.10351600000001326</x:v>
      </x:c>
    </x:row>
    <x:row r="431" spans="2:15">
      <x:c r="B431" s="806">
        <x:f t="shared" si="30"/>
        <x:v>2</x:v>
      </x:c>
      <x:c r="C431" s="776">
        <x:v>46073</x:v>
      </x:c>
      <x:c r="D431" s="792" t="s">
        <x:v>2084</x:v>
      </x:c>
      <x:c r="E431" s="769" t="s">
        <x:v>1879</x:v>
      </x:c>
      <x:c r="F431" s="769" t="s">
        <x:v>1565</x:v>
      </x:c>
      <x:c r="G431" s="777" t="s">
        <x:v>1896</x:v>
      </x:c>
      <x:c r="H431" s="769" t="s">
        <x:v>2021</x:v>
      </x:c>
      <x:c r="I431" s="807" cm="1">
        <x:f t="array" ref="I431">SUMPRODUCT(('Purchase price Master(EUR)'!$K$2:$V$2='purchase data'!$B431)*('Purchase price Master(EUR)'!$D$6:$D$162='purchase data'!$F431),'Purchase price Master(EUR)'!$K$6:$V$162)</x:f>
        <x:v>13.56</x:v>
      </x:c>
      <x:c r="J431" s="808">
        <x:v>51.627099999999999</x:v>
      </x:c>
      <x:c r="K431" s="769">
        <x:v>216</x:v>
      </x:c>
      <x:c r="L431" s="778">
        <x:v>700.06300999999996</x:v>
      </x:c>
      <x:c r="M431" s="809">
        <x:f t="shared" si="31"/>
        <x:v>151213.61015999998</x:v>
      </x:c>
      <x:c r="N431" s="782">
        <x:f t="shared" si="28"/>
        <x:v>700.06347600000004</x:v>
      </x:c>
      <x:c r="O431" s="783">
        <x:f t="shared" si="29"/>
        <x:v>-4.6600000007401832E-4</x:v>
      </x:c>
    </x:row>
    <x:row r="432" spans="2:15">
      <x:c r="B432" s="806">
        <x:f t="shared" si="30"/>
        <x:v>2</x:v>
      </x:c>
      <x:c r="C432" s="776">
        <x:v>46073</x:v>
      </x:c>
      <x:c r="D432" s="792" t="s">
        <x:v>2084</x:v>
      </x:c>
      <x:c r="E432" s="769" t="s">
        <x:v>1879</x:v>
      </x:c>
      <x:c r="F432" s="769" t="s">
        <x:v>1430</x:v>
      </x:c>
      <x:c r="G432" s="777" t="s">
        <x:v>1918</x:v>
      </x:c>
      <x:c r="H432" s="769" t="s">
        <x:v>2021</x:v>
      </x:c>
      <x:c r="I432" s="807" cm="1">
        <x:f t="array" ref="I432">SUMPRODUCT(('Purchase price Master(EUR)'!$K$2:$V$2='purchase data'!$B432)*('Purchase price Master(EUR)'!$D$6:$D$162='purchase data'!$F432),'Purchase price Master(EUR)'!$K$6:$V$162)</x:f>
        <x:v>15.4</x:v>
      </x:c>
      <x:c r="J432" s="808">
        <x:v>51.627099999999999</x:v>
      </x:c>
      <x:c r="K432" s="769">
        <x:v>216</x:v>
      </x:c>
      <x:c r="L432" s="778">
        <x:v>794.85101999999995</x:v>
      </x:c>
      <x:c r="M432" s="809">
        <x:f t="shared" si="31"/>
        <x:v>171687.82032</x:v>
      </x:c>
      <x:c r="N432" s="782">
        <x:f t="shared" si="28"/>
        <x:v>795.05733999999995</x:v>
      </x:c>
      <x:c r="O432" s="783">
        <x:f t="shared" si="29"/>
        <x:v>-0.20632000000000517</x:v>
      </x:c>
    </x:row>
    <x:row r="433" spans="2:15">
      <x:c r="B433" s="806">
        <x:f t="shared" si="30"/>
        <x:v>2</x:v>
      </x:c>
      <x:c r="C433" s="776">
        <x:v>46073</x:v>
      </x:c>
      <x:c r="D433" s="792" t="s">
        <x:v>2084</x:v>
      </x:c>
      <x:c r="E433" s="769" t="s">
        <x:v>1879</x:v>
      </x:c>
      <x:c r="F433" s="769" t="s">
        <x:v>1564</x:v>
      </x:c>
      <x:c r="G433" s="777" t="s">
        <x:v>1915</x:v>
      </x:c>
      <x:c r="H433" s="769" t="s">
        <x:v>2021</x:v>
      </x:c>
      <x:c r="I433" s="807" cm="1">
        <x:f t="array" ref="I433">SUMPRODUCT(('Purchase price Master(EUR)'!$K$2:$V$2='purchase data'!$B433)*('Purchase price Master(EUR)'!$D$6:$D$162='purchase data'!$F433),'Purchase price Master(EUR)'!$K$6:$V$162)</x:f>
        <x:v>12.78</x:v>
      </x:c>
      <x:c r="J433" s="808">
        <x:v>51.627099999999999</x:v>
      </x:c>
      <x:c r="K433" s="769">
        <x:v>216</x:v>
      </x:c>
      <x:c r="L433" s="778">
        <x:v>659.79398000000003</x:v>
      </x:c>
      <x:c r="M433" s="809">
        <x:f t="shared" si="31"/>
        <x:v>142515.49968000001</x:v>
      </x:c>
      <x:c r="N433" s="782">
        <x:f t="shared" si="28"/>
        <x:v>659.79433799999993</x:v>
      </x:c>
      <x:c r="O433" s="783">
        <x:f t="shared" si="29"/>
        <x:v>-3.5799999989194475E-4</x:v>
      </x:c>
    </x:row>
    <x:row r="434" spans="2:15">
      <x:c r="B434" s="806">
        <x:f t="shared" si="30"/>
        <x:v>2</x:v>
      </x:c>
      <x:c r="C434" s="776">
        <x:v>46073</x:v>
      </x:c>
      <x:c r="D434" s="792" t="s">
        <x:v>2084</x:v>
      </x:c>
      <x:c r="E434" s="769" t="s">
        <x:v>1879</x:v>
      </x:c>
      <x:c r="F434" s="769" t="s">
        <x:v>1428</x:v>
      </x:c>
      <x:c r="G434" s="777" t="s">
        <x:v>1916</x:v>
      </x:c>
      <x:c r="H434" s="769" t="s">
        <x:v>2021</x:v>
      </x:c>
      <x:c r="I434" s="807" cm="1">
        <x:f t="array" ref="I434">SUMPRODUCT(('Purchase price Master(EUR)'!$K$2:$V$2='purchase data'!$B434)*('Purchase price Master(EUR)'!$D$6:$D$162='purchase data'!$F434),'Purchase price Master(EUR)'!$K$6:$V$162)</x:f>
        <x:v>13.58</x:v>
      </x:c>
      <x:c r="J434" s="808">
        <x:v>51.627099999999999</x:v>
      </x:c>
      <x:c r="K434" s="769">
        <x:v>324</x:v>
      </x:c>
      <x:c r="L434" s="778">
        <x:v>701.14799000000005</x:v>
      </x:c>
      <x:c r="M434" s="809">
        <x:f t="shared" si="31"/>
        <x:v>227171.94876000003</x:v>
      </x:c>
      <x:c r="N434" s="782">
        <x:f t="shared" si="28"/>
        <x:v>701.09601799999996</x:v>
      </x:c>
      <x:c r="O434" s="783">
        <x:f t="shared" si="29"/>
        <x:v>5.1972000000091612E-2</x:v>
      </x:c>
    </x:row>
    <x:row r="435" spans="2:15">
      <x:c r="B435" s="806">
        <x:f t="shared" si="30"/>
        <x:v>2</x:v>
      </x:c>
      <x:c r="C435" s="776">
        <x:v>46073</x:v>
      </x:c>
      <x:c r="D435" s="792" t="s">
        <x:v>2084</x:v>
      </x:c>
      <x:c r="E435" s="769" t="s">
        <x:v>1879</x:v>
      </x:c>
      <x:c r="F435" s="769" t="s">
        <x:v>1640</x:v>
      </x:c>
      <x:c r="G435" s="777" t="s">
        <x:v>1908</x:v>
      </x:c>
      <x:c r="H435" s="769" t="s">
        <x:v>2021</x:v>
      </x:c>
      <x:c r="I435" s="807" cm="1">
        <x:f t="array" ref="I435">SUMPRODUCT(('Purchase price Master(EUR)'!$K$2:$V$2='purchase data'!$B435)*('Purchase price Master(EUR)'!$D$6:$D$162='purchase data'!$F435),'Purchase price Master(EUR)'!$K$6:$V$162)</x:f>
        <x:v>12.54</x:v>
      </x:c>
      <x:c r="J435" s="808">
        <x:v>51.627099999999999</x:v>
      </x:c>
      <x:c r="K435" s="769">
        <x:v>324</x:v>
      </x:c>
      <x:c r="L435" s="778">
        <x:v>647.14598999999998</x:v>
      </x:c>
      <x:c r="M435" s="809">
        <x:f t="shared" si="31"/>
        <x:v>209675.30075999998</x:v>
      </x:c>
      <x:c r="N435" s="782">
        <x:f t="shared" si="28"/>
        <x:v>647.40383399999996</x:v>
      </x:c>
      <x:c r="O435" s="783">
        <x:f t="shared" si="29"/>
        <x:v>-0.25784399999997731</x:v>
      </x:c>
    </x:row>
    <x:row r="436" spans="2:15">
      <x:c r="B436" s="806">
        <x:f t="shared" si="30"/>
        <x:v>2</x:v>
      </x:c>
      <x:c r="C436" s="776">
        <x:v>46073</x:v>
      </x:c>
      <x:c r="D436" s="792" t="s">
        <x:v>2085</x:v>
      </x:c>
      <x:c r="E436" s="769" t="s">
        <x:v>1879</x:v>
      </x:c>
      <x:c r="F436" s="769" t="s">
        <x:v>1641</x:v>
      </x:c>
      <x:c r="G436" s="777" t="s">
        <x:v>1917</x:v>
      </x:c>
      <x:c r="H436" s="769" t="s">
        <x:v>2021</x:v>
      </x:c>
      <x:c r="I436" s="807" cm="1">
        <x:f t="array" ref="I436">SUMPRODUCT(('Purchase price Master(EUR)'!$K$2:$V$2='purchase data'!$B436)*('Purchase price Master(EUR)'!$D$6:$D$162='purchase data'!$F436),'Purchase price Master(EUR)'!$K$6:$V$162)</x:f>
        <x:v>14.04</x:v>
      </x:c>
      <x:c r="J436" s="808">
        <x:v>51.627099999999999</x:v>
      </x:c>
      <x:c r="K436" s="769">
        <x:v>40</x:v>
      </x:c>
      <x:c r="L436" s="778">
        <x:v>724.94799999999998</x:v>
      </x:c>
      <x:c r="M436" s="809">
        <x:f t="shared" si="31"/>
        <x:v>28997.919999999998</x:v>
      </x:c>
      <x:c r="N436" s="782">
        <x:f t="shared" si="28"/>
        <x:v>724.84448399999997</x:v>
      </x:c>
      <x:c r="O436" s="783">
        <x:f t="shared" si="29"/>
        <x:v>0.10351600000001326</x:v>
      </x:c>
    </x:row>
    <x:row r="437" spans="2:15">
      <x:c r="B437" s="806">
        <x:f t="shared" si="30"/>
        <x:v>2</x:v>
      </x:c>
      <x:c r="C437" s="776">
        <x:v>46073</x:v>
      </x:c>
      <x:c r="D437" s="792" t="s">
        <x:v>2085</x:v>
      </x:c>
      <x:c r="E437" s="769" t="s">
        <x:v>1879</x:v>
      </x:c>
      <x:c r="F437" s="769" t="s">
        <x:v>41</x:v>
      </x:c>
      <x:c r="G437" s="777" t="s">
        <x:v>1892</x:v>
      </x:c>
      <x:c r="H437" s="769" t="s">
        <x:v>95</x:v>
      </x:c>
      <x:c r="I437" s="807" cm="1">
        <x:f t="array" ref="I437">SUMPRODUCT(('Purchase price Master(EUR)'!$K$2:$V$2='purchase data'!$B437)*('Purchase price Master(EUR)'!$D$6:$D$162='purchase data'!$F437),'Purchase price Master(EUR)'!$K$6:$V$162)</x:f>
        <x:v>13.337406721976457</x:v>
      </x:c>
      <x:c r="J437" s="808">
        <x:v>51.627099999999999</x:v>
      </x:c>
      <x:c r="K437" s="769">
        <x:v>80</x:v>
      </x:c>
      <x:c r="L437" s="778">
        <x:v>698.77300000000002</x:v>
      </x:c>
      <x:c r="M437" s="809">
        <x:f t="shared" si="31"/>
        <x:v>55901.840000000004</x:v>
      </x:c>
      <x:c r="N437" s="782">
        <x:f t="shared" si="28"/>
        <x:v>688.57163057615071</x:v>
      </x:c>
      <x:c r="O437" s="783">
        <x:f t="shared" si="29"/>
        <x:v>10.201369423849314</x:v>
      </x:c>
    </x:row>
    <x:row r="438" spans="2:15">
      <x:c r="B438" s="806">
        <x:f t="shared" si="30"/>
        <x:v>2</x:v>
      </x:c>
      <x:c r="C438" s="776">
        <x:v>46073</x:v>
      </x:c>
      <x:c r="D438" s="792" t="s">
        <x:v>2085</x:v>
      </x:c>
      <x:c r="E438" s="769" t="s">
        <x:v>1879</x:v>
      </x:c>
      <x:c r="F438" s="769" t="s">
        <x:v>1640</x:v>
      </x:c>
      <x:c r="G438" s="777" t="s">
        <x:v>1908</x:v>
      </x:c>
      <x:c r="H438" s="769" t="s">
        <x:v>2021</x:v>
      </x:c>
      <x:c r="I438" s="807" cm="1">
        <x:f t="array" ref="I438">SUMPRODUCT(('Purchase price Master(EUR)'!$K$2:$V$2='purchase data'!$B438)*('Purchase price Master(EUR)'!$D$6:$D$162='purchase data'!$F438),'Purchase price Master(EUR)'!$K$6:$V$162)</x:f>
        <x:v>12.54</x:v>
      </x:c>
      <x:c r="J438" s="808">
        <x:v>51.627099999999999</x:v>
      </x:c>
      <x:c r="K438" s="769">
        <x:v>189</x:v>
      </x:c>
      <x:c r="L438" s="778">
        <x:v>647.14598000000001</x:v>
      </x:c>
      <x:c r="M438" s="809">
        <x:f t="shared" si="31"/>
        <x:v>122310.59022</x:v>
      </x:c>
      <x:c r="N438" s="782">
        <x:f t="shared" si="28"/>
        <x:v>647.40383399999996</x:v>
      </x:c>
      <x:c r="O438" s="783">
        <x:f t="shared" si="29"/>
        <x:v>-0.25785399999995207</x:v>
      </x:c>
    </x:row>
    <x:row r="439" spans="2:15">
      <x:c r="B439" s="806">
        <x:f t="shared" si="30"/>
        <x:v>2</x:v>
      </x:c>
      <x:c r="C439" s="776">
        <x:v>46073</x:v>
      </x:c>
      <x:c r="D439" s="792" t="s">
        <x:v>2085</x:v>
      </x:c>
      <x:c r="E439" s="769" t="s">
        <x:v>1879</x:v>
      </x:c>
      <x:c r="F439" s="769" t="s">
        <x:v>1428</x:v>
      </x:c>
      <x:c r="G439" s="777" t="s">
        <x:v>1916</x:v>
      </x:c>
      <x:c r="H439" s="769" t="s">
        <x:v>2021</x:v>
      </x:c>
      <x:c r="I439" s="807" cm="1">
        <x:f t="array" ref="I439">SUMPRODUCT(('Purchase price Master(EUR)'!$K$2:$V$2='purchase data'!$B439)*('Purchase price Master(EUR)'!$D$6:$D$162='purchase data'!$F439),'Purchase price Master(EUR)'!$K$6:$V$162)</x:f>
        <x:v>13.58</x:v>
      </x:c>
      <x:c r="J439" s="808">
        <x:v>51.627099999999999</x:v>
      </x:c>
      <x:c r="K439" s="769">
        <x:v>135</x:v>
      </x:c>
      <x:c r="L439" s="778">
        <x:v>701.14800000000002</x:v>
      </x:c>
      <x:c r="M439" s="809">
        <x:f t="shared" si="31"/>
        <x:v>94654.98000000001</x:v>
      </x:c>
      <x:c r="N439" s="782">
        <x:f t="shared" si="28"/>
        <x:v>701.09601799999996</x:v>
      </x:c>
      <x:c r="O439" s="783">
        <x:f t="shared" si="29"/>
        <x:v>5.1982000000066364E-2</x:v>
      </x:c>
    </x:row>
    <x:row r="440" spans="2:15">
      <x:c r="B440" s="806">
        <x:f t="shared" si="30"/>
        <x:v>2</x:v>
      </x:c>
      <x:c r="C440" s="776">
        <x:v>46073</x:v>
      </x:c>
      <x:c r="D440" s="792" t="s">
        <x:v>2085</x:v>
      </x:c>
      <x:c r="E440" s="769" t="s">
        <x:v>1879</x:v>
      </x:c>
      <x:c r="F440" s="769" t="s">
        <x:v>1429</x:v>
      </x:c>
      <x:c r="G440" s="777" t="s">
        <x:v>1893</x:v>
      </x:c>
      <x:c r="H440" s="769" t="s">
        <x:v>2021</x:v>
      </x:c>
      <x:c r="I440" s="807" cm="1">
        <x:f t="array" ref="I440">SUMPRODUCT(('Purchase price Master(EUR)'!$K$2:$V$2='purchase data'!$B440)*('Purchase price Master(EUR)'!$D$6:$D$162='purchase data'!$F440),'Purchase price Master(EUR)'!$K$6:$V$162)</x:f>
        <x:v>14.062775110655201</x:v>
      </x:c>
      <x:c r="J440" s="808">
        <x:v>51.627099999999999</x:v>
      </x:c>
      <x:c r="K440" s="769">
        <x:v>144</x:v>
      </x:c>
      <x:c r="L440" s="778">
        <x:v>726.03201000000001</x:v>
      </x:c>
      <x:c r="M440" s="809">
        <x:f t="shared" si="31"/>
        <x:v>104548.60944</x:v>
      </x:c>
      <x:c r="N440" s="782">
        <x:f t="shared" si="28"/>
        <x:v>726.02029691530709</x:v>
      </x:c>
      <x:c r="O440" s="783">
        <x:f t="shared" si="29"/>
        <x:v>1.1713084692928533E-2</x:v>
      </x:c>
    </x:row>
    <x:row r="441" spans="2:15">
      <x:c r="B441" s="806">
        <x:f t="shared" si="30"/>
        <x:v>2</x:v>
      </x:c>
      <x:c r="C441" s="776">
        <x:v>46073</x:v>
      </x:c>
      <x:c r="D441" s="792" t="s">
        <x:v>2085</x:v>
      </x:c>
      <x:c r="E441" s="769" t="s">
        <x:v>1879</x:v>
      </x:c>
      <x:c r="F441" s="769" t="s">
        <x:v>1432</x:v>
      </x:c>
      <x:c r="G441" s="777" t="s">
        <x:v>1908</x:v>
      </x:c>
      <x:c r="H441" s="769" t="s">
        <x:v>95</x:v>
      </x:c>
      <x:c r="I441" s="807" cm="1">
        <x:f t="array" ref="I441">SUMPRODUCT(('Purchase price Master(EUR)'!$K$2:$V$2='purchase data'!$B441)*('Purchase price Master(EUR)'!$D$6:$D$162='purchase data'!$F441),'Purchase price Master(EUR)'!$K$6:$V$162)</x:f>
        <x:v>9.8286450914155967</x:v>
      </x:c>
      <x:c r="J441" s="808">
        <x:v>51.627099999999999</x:v>
      </x:c>
      <x:c r="K441" s="769">
        <x:v>216</x:v>
      </x:c>
      <x:c r="L441" s="778">
        <x:v>516.27102000000002</x:v>
      </x:c>
      <x:c r="M441" s="809">
        <x:f t="shared" si="31"/>
        <x:v>111514.54032</x:v>
      </x:c>
      <x:c r="N441" s="782">
        <x:f t="shared" si="28"/>
        <x:v>507.42444299902212</x:v>
      </x:c>
      <x:c r="O441" s="783">
        <x:f t="shared" si="29"/>
        <x:v>8.8465770009779021</x:v>
      </x:c>
    </x:row>
    <x:row r="442" spans="2:15">
      <x:c r="B442" s="806">
        <x:f t="shared" si="30"/>
        <x:v>2</x:v>
      </x:c>
      <x:c r="C442" s="776">
        <x:v>46073</x:v>
      </x:c>
      <x:c r="D442" s="792" t="s">
        <x:v>2085</x:v>
      </x:c>
      <x:c r="E442" s="769" t="s">
        <x:v>1879</x:v>
      </x:c>
      <x:c r="F442" s="769" t="s">
        <x:v>1433</x:v>
      </x:c>
      <x:c r="G442" s="777" t="s">
        <x:v>1910</x:v>
      </x:c>
      <x:c r="H442" s="769" t="s">
        <x:v>95</x:v>
      </x:c>
      <x:c r="I442" s="807" cm="1">
        <x:f t="array" ref="I442">SUMPRODUCT(('Purchase price Master(EUR)'!$K$2:$V$2='purchase data'!$B442)*('Purchase price Master(EUR)'!$D$6:$D$162='purchase data'!$F442),'Purchase price Master(EUR)'!$K$6:$V$162)</x:f>
        <x:v>7.1102155771867341</x:v>
      </x:c>
      <x:c r="J442" s="808">
        <x:v>51.627099999999999</x:v>
      </x:c>
      <x:c r="K442" s="769">
        <x:v>96</x:v>
      </x:c>
      <x:c r="L442" s="778">
        <x:v>370.16604000000001</x:v>
      </x:c>
      <x:c r="M442" s="809">
        <x:f t="shared" si="31"/>
        <x:v>35535.939839999999</x:v>
      </x:c>
      <x:c r="N442" s="782">
        <x:f t="shared" si="28"/>
        <x:v>367.07981062497726</x:v>
      </x:c>
      <x:c r="O442" s="783">
        <x:f t="shared" si="29"/>
        <x:v>3.0862293750227536</x:v>
      </x:c>
    </x:row>
    <x:row r="443" spans="2:15">
      <x:c r="B443" s="806">
        <x:f t="shared" si="30"/>
        <x:v>2</x:v>
      </x:c>
      <x:c r="C443" s="776">
        <x:v>46073</x:v>
      </x:c>
      <x:c r="D443" s="792" t="s">
        <x:v>2086</x:v>
      </x:c>
      <x:c r="E443" s="769" t="s">
        <x:v>1880</x:v>
      </x:c>
      <x:c r="F443" s="769" t="s">
        <x:v>57</x:v>
      </x:c>
      <x:c r="G443" s="777" t="s">
        <x:v>1899</x:v>
      </x:c>
      <x:c r="H443" s="769" t="s">
        <x:v>58</x:v>
      </x:c>
      <x:c r="I443" s="807" cm="1">
        <x:f t="array" ref="I443">SUMPRODUCT(('Purchase price Master(EUR)'!$K$2:$V$2='purchase data'!$B443)*('Purchase price Master(EUR)'!$D$6:$D$162='purchase data'!$F443),'Purchase price Master(EUR)'!$K$6:$V$162)</x:f>
        <x:v>7.9970663313727393</x:v>
      </x:c>
      <x:c r="J443" s="808">
        <x:v>51.627099999999999</x:v>
      </x:c>
      <x:c r="K443" s="769">
        <x:v>720</x:v>
      </x:c>
      <x:c r="L443" s="778">
        <x:v>418.17950999999999</x:v>
      </x:c>
      <x:c r="M443" s="809">
        <x:f t="shared" si="31"/>
        <x:v>301089.24719999998</x:v>
      </x:c>
      <x:c r="N443" s="782">
        <x:f t="shared" si="28"/>
        <x:v>412.86534319641356</x:v>
      </x:c>
      <x:c r="O443" s="783">
        <x:f t="shared" si="29"/>
        <x:v>5.3141668035864313</x:v>
      </x:c>
    </x:row>
    <x:row r="444" spans="2:15">
      <x:c r="B444" s="806">
        <x:f t="shared" si="30"/>
        <x:v>2</x:v>
      </x:c>
      <x:c r="C444" s="776">
        <x:v>46073</x:v>
      </x:c>
      <x:c r="D444" s="792" t="s">
        <x:v>2086</x:v>
      </x:c>
      <x:c r="E444" s="769" t="s">
        <x:v>1880</x:v>
      </x:c>
      <x:c r="F444" s="769" t="s">
        <x:v>64</x:v>
      </x:c>
      <x:c r="G444" s="777" t="s">
        <x:v>1901</x:v>
      </x:c>
      <x:c r="H444" s="769" t="s">
        <x:v>58</x:v>
      </x:c>
      <x:c r="I444" s="807" cm="1">
        <x:f t="array" ref="I444">SUMPRODUCT(('Purchase price Master(EUR)'!$K$2:$V$2='purchase data'!$B444)*('Purchase price Master(EUR)'!$D$6:$D$162='purchase data'!$F444),'Purchase price Master(EUR)'!$K$6:$V$162)</x:f>
        <x:v>8.931943090514995</x:v>
      </x:c>
      <x:c r="J444" s="808">
        <x:v>51.627099999999999</x:v>
      </x:c>
      <x:c r="K444" s="769">
        <x:v>360</x:v>
      </x:c>
      <x:c r="L444" s="778">
        <x:v>467.225255</x:v>
      </x:c>
      <x:c r="M444" s="809">
        <x:f t="shared" si="31"/>
        <x:v>168201.09179999999</x:v>
      </x:c>
      <x:c r="N444" s="782">
        <x:f t="shared" si="28"/>
        <x:v>461.13031912832668</x:v>
      </x:c>
      <x:c r="O444" s="783">
        <x:f t="shared" si="29"/>
        <x:v>6.0949358716733286</x:v>
      </x:c>
    </x:row>
    <x:row r="445" spans="2:15">
      <x:c r="B445" s="806">
        <x:f t="shared" si="30"/>
        <x:v>2</x:v>
      </x:c>
      <x:c r="C445" s="776">
        <x:v>46073</x:v>
      </x:c>
      <x:c r="D445" s="792" t="s">
        <x:v>2086</x:v>
      </x:c>
      <x:c r="E445" s="769" t="s">
        <x:v>1880</x:v>
      </x:c>
      <x:c r="F445" s="769" t="s">
        <x:v>68</x:v>
      </x:c>
      <x:c r="G445" s="777" t="s">
        <x:v>1903</x:v>
      </x:c>
      <x:c r="H445" s="769" t="s">
        <x:v>58</x:v>
      </x:c>
      <x:c r="I445" s="807" cm="1">
        <x:f t="array" ref="I445">SUMPRODUCT(('Purchase price Master(EUR)'!$K$2:$V$2='purchase data'!$B445)*('Purchase price Master(EUR)'!$D$6:$D$162='purchase data'!$F445),'Purchase price Master(EUR)'!$K$6:$V$162)</x:f>
        <x:v>6.029337950897899</x:v>
      </x:c>
      <x:c r="J445" s="808">
        <x:v>51.627099999999999</x:v>
      </x:c>
      <x:c r="K445" s="769">
        <x:v>180</x:v>
      </x:c>
      <x:c r="L445" s="778">
        <x:v>313.37649700000003</x:v>
      </x:c>
      <x:c r="M445" s="809">
        <x:f t="shared" si="31"/>
        <x:v>56407.769460000003</x:v>
      </x:c>
      <x:c r="N445" s="782">
        <x:f t="shared" si="28"/>
        <x:v>311.27723332480093</x:v>
      </x:c>
      <x:c r="O445" s="783">
        <x:f t="shared" si="29"/>
        <x:v>2.0992636751990972</x:v>
      </x:c>
    </x:row>
    <x:row r="446" spans="2:15">
      <x:c r="B446" s="806">
        <x:f t="shared" si="30"/>
        <x:v>2</x:v>
      </x:c>
      <x:c r="C446" s="776">
        <x:v>46073</x:v>
      </x:c>
      <x:c r="D446" s="792" t="s">
        <x:v>2086</x:v>
      </x:c>
      <x:c r="E446" s="769" t="s">
        <x:v>1880</x:v>
      </x:c>
      <x:c r="F446" s="769" t="s">
        <x:v>66</x:v>
      </x:c>
      <x:c r="G446" s="777" t="s">
        <x:v>1902</x:v>
      </x:c>
      <x:c r="H446" s="769" t="s">
        <x:v>58</x:v>
      </x:c>
      <x:c r="I446" s="807" cm="1">
        <x:f t="array" ref="I446">SUMPRODUCT(('Purchase price Master(EUR)'!$K$2:$V$2='purchase data'!$B446)*('Purchase price Master(EUR)'!$D$6:$D$162='purchase data'!$F446),'Purchase price Master(EUR)'!$K$6:$V$162)</x:f>
        <x:v>8.7568782844245998</x:v>
      </x:c>
      <x:c r="J446" s="808">
        <x:v>51.627099999999999</x:v>
      </x:c>
      <x:c r="K446" s="769">
        <x:v>360</x:v>
      </x:c>
      <x:c r="L446" s="778">
        <x:v>459.48119000000003</x:v>
      </x:c>
      <x:c r="M446" s="809">
        <x:f t="shared" si="31"/>
        <x:v>165413.22840000002</x:v>
      </x:c>
      <x:c r="N446" s="782">
        <x:f t="shared" si="28"/>
        <x:v>452.09223087781726</x:v>
      </x:c>
      <x:c r="O446" s="783">
        <x:f t="shared" si="29"/>
        <x:v>7.3889591221827686</x:v>
      </x:c>
    </x:row>
    <x:row r="447" spans="2:15">
      <x:c r="B447" s="806">
        <x:f t="shared" si="30"/>
        <x:v>2</x:v>
      </x:c>
      <x:c r="C447" s="776">
        <x:v>46073</x:v>
      </x:c>
      <x:c r="D447" s="792" t="s">
        <x:v>2087</x:v>
      </x:c>
      <x:c r="E447" s="769" t="s">
        <x:v>1880</x:v>
      </x:c>
      <x:c r="F447" s="769" t="s">
        <x:v>60</x:v>
      </x:c>
      <x:c r="G447" s="777" t="s">
        <x:v>1900</x:v>
      </x:c>
      <x:c r="H447" s="769" t="s">
        <x:v>58</x:v>
      </x:c>
      <x:c r="I447" s="807" cm="1">
        <x:f t="array" ref="I447">SUMPRODUCT(('Purchase price Master(EUR)'!$K$2:$V$2='purchase data'!$B447)*('Purchase price Master(EUR)'!$D$6:$D$162='purchase data'!$F447),'Purchase price Master(EUR)'!$K$6:$V$162)</x:f>
        <x:v>8.030502275384988</x:v>
      </x:c>
      <x:c r="J447" s="808">
        <x:v>51.627099999999999</x:v>
      </x:c>
      <x:c r="K447" s="769">
        <x:v>360</x:v>
      </x:c>
      <x:c r="L447" s="778">
        <x:v>421.27713599999998</x:v>
      </x:c>
      <x:c r="M447" s="809">
        <x:f t="shared" si="31"/>
        <x:v>151659.76895999999</x:v>
      </x:c>
      <x:c r="N447" s="782">
        <x:f t="shared" si="28"/>
        <x:v>414.59154402152831</x:v>
      </x:c>
      <x:c r="O447" s="783">
        <x:f t="shared" si="29"/>
        <x:v>6.6855919784716775</x:v>
      </x:c>
    </x:row>
    <x:row r="448" spans="2:15">
      <x:c r="B448" s="806">
        <x:f t="shared" si="30"/>
        <x:v>2</x:v>
      </x:c>
      <x:c r="C448" s="776">
        <x:v>46073</x:v>
      </x:c>
      <x:c r="D448" s="792" t="s">
        <x:v>2087</x:v>
      </x:c>
      <x:c r="E448" s="769" t="s">
        <x:v>1880</x:v>
      </x:c>
      <x:c r="F448" s="769" t="s">
        <x:v>62</x:v>
      </x:c>
      <x:c r="G448" s="777" t="s">
        <x:v>1906</x:v>
      </x:c>
      <x:c r="H448" s="769" t="s">
        <x:v>58</x:v>
      </x:c>
      <x:c r="I448" s="807" cm="1">
        <x:f t="array" ref="I448">SUMPRODUCT(('Purchase price Master(EUR)'!$K$2:$V$2='purchase data'!$B448)*('Purchase price Master(EUR)'!$D$6:$D$162='purchase data'!$F448),'Purchase price Master(EUR)'!$K$6:$V$162)</x:f>
        <x:v>5.3679571810707376</x:v>
      </x:c>
      <x:c r="J448" s="808">
        <x:v>51.627099999999999</x:v>
      </x:c>
      <x:c r="K448" s="769">
        <x:v>720</x:v>
      </x:c>
      <x:c r="L448" s="778">
        <x:v>278.27006899999998</x:v>
      </x:c>
      <x:c r="M448" s="809">
        <x:f t="shared" si="31"/>
        <x:v>200354.44967999999</x:v>
      </x:c>
      <x:c r="N448" s="782">
        <x:f t="shared" si="28"/>
        <x:v>277.13206218285706</x:v>
      </x:c>
      <x:c r="O448" s="783">
        <x:f t="shared" si="29"/>
        <x:v>1.138006817142923</x:v>
      </x:c>
    </x:row>
    <x:row r="449" spans="2:15">
      <x:c r="B449" s="806">
        <x:f t="shared" si="30"/>
        <x:v>2</x:v>
      </x:c>
      <x:c r="C449" s="776">
        <x:v>46073</x:v>
      </x:c>
      <x:c r="D449" s="792" t="s">
        <x:v>2087</x:v>
      </x:c>
      <x:c r="E449" s="769" t="s">
        <x:v>1880</x:v>
      </x:c>
      <x:c r="F449" s="769" t="s">
        <x:v>64</x:v>
      </x:c>
      <x:c r="G449" s="777" t="s">
        <x:v>1901</x:v>
      </x:c>
      <x:c r="H449" s="769" t="s">
        <x:v>58</x:v>
      </x:c>
      <x:c r="I449" s="807" cm="1">
        <x:f t="array" ref="I449">SUMPRODUCT(('Purchase price Master(EUR)'!$K$2:$V$2='purchase data'!$B449)*('Purchase price Master(EUR)'!$D$6:$D$162='purchase data'!$F449),'Purchase price Master(EUR)'!$K$6:$V$162)</x:f>
        <x:v>8.931943090514995</x:v>
      </x:c>
      <x:c r="J449" s="808">
        <x:v>51.627099999999999</x:v>
      </x:c>
      <x:c r="K449" s="769">
        <x:v>360</x:v>
      </x:c>
      <x:c r="L449" s="778">
        <x:v>467.225255</x:v>
      </x:c>
      <x:c r="M449" s="809">
        <x:f t="shared" si="31"/>
        <x:v>168201.09179999999</x:v>
      </x:c>
      <x:c r="N449" s="782">
        <x:f t="shared" si="28"/>
        <x:v>461.13031912832668</x:v>
      </x:c>
      <x:c r="O449" s="783">
        <x:f t="shared" si="29"/>
        <x:v>6.0949358716733286</x:v>
      </x:c>
    </x:row>
    <x:row r="450" spans="2:15">
      <x:c r="B450" s="806">
        <x:f t="shared" si="30"/>
        <x:v>2</x:v>
      </x:c>
      <x:c r="C450" s="776">
        <x:v>46073</x:v>
      </x:c>
      <x:c r="D450" s="792" t="s">
        <x:v>2087</x:v>
      </x:c>
      <x:c r="E450" s="769" t="s">
        <x:v>1880</x:v>
      </x:c>
      <x:c r="F450" s="769" t="s">
        <x:v>66</x:v>
      </x:c>
      <x:c r="G450" s="777" t="s">
        <x:v>1902</x:v>
      </x:c>
      <x:c r="H450" s="769" t="s">
        <x:v>58</x:v>
      </x:c>
      <x:c r="I450" s="807" cm="1">
        <x:f t="array" ref="I450">SUMPRODUCT(('Purchase price Master(EUR)'!$K$2:$V$2='purchase data'!$B450)*('Purchase price Master(EUR)'!$D$6:$D$162='purchase data'!$F450),'Purchase price Master(EUR)'!$K$6:$V$162)</x:f>
        <x:v>8.7568782844245998</x:v>
      </x:c>
      <x:c r="J450" s="808">
        <x:v>51.627099999999999</x:v>
      </x:c>
      <x:c r="K450" s="769">
        <x:v>720</x:v>
      </x:c>
      <x:c r="L450" s="778">
        <x:v>459.48119000000003</x:v>
      </x:c>
      <x:c r="M450" s="809">
        <x:f t="shared" si="31"/>
        <x:v>330826.45680000004</x:v>
      </x:c>
      <x:c r="N450" s="782">
        <x:f t="shared" ref="N450:N513" si="32">I450*J450</x:f>
        <x:v>452.09223087781726</x:v>
      </x:c>
      <x:c r="O450" s="783">
        <x:f t="shared" ref="O450:O513" si="33">+L450-N450</x:f>
        <x:v>7.3889591221827686</x:v>
      </x:c>
    </x:row>
    <x:row r="451" spans="2:15">
      <x:c r="B451" s="806">
        <x:f t="shared" ref="B451:B513" si="34">MONTH(C451)</x:f>
        <x:v>2</x:v>
      </x:c>
      <x:c r="C451" s="776">
        <x:v>46073</x:v>
      </x:c>
      <x:c r="D451" s="792" t="s">
        <x:v>2087</x:v>
      </x:c>
      <x:c r="E451" s="769" t="s">
        <x:v>1880</x:v>
      </x:c>
      <x:c r="F451" s="769" t="s">
        <x:v>68</x:v>
      </x:c>
      <x:c r="G451" s="777" t="s">
        <x:v>1903</x:v>
      </x:c>
      <x:c r="H451" s="769" t="s">
        <x:v>58</x:v>
      </x:c>
      <x:c r="I451" s="807" cm="1">
        <x:f t="array" ref="I451">SUMPRODUCT(('Purchase price Master(EUR)'!$K$2:$V$2='purchase data'!$B451)*('Purchase price Master(EUR)'!$D$6:$D$162='purchase data'!$F451),'Purchase price Master(EUR)'!$K$6:$V$162)</x:f>
        <x:v>6.029337950897899</x:v>
      </x:c>
      <x:c r="J451" s="808">
        <x:v>51.627099999999999</x:v>
      </x:c>
      <x:c r="K451" s="769">
        <x:v>540</x:v>
      </x:c>
      <x:c r="L451" s="778">
        <x:v>313.37649700000003</x:v>
      </x:c>
      <x:c r="M451" s="809">
        <x:f t="shared" si="31"/>
        <x:v>169223.30838</x:v>
      </x:c>
      <x:c r="N451" s="782">
        <x:f t="shared" si="32"/>
        <x:v>311.27723332480093</x:v>
      </x:c>
      <x:c r="O451" s="783">
        <x:f t="shared" si="33"/>
        <x:v>2.0992636751990972</x:v>
      </x:c>
    </x:row>
    <x:row r="452" spans="2:15">
      <x:c r="B452" s="806">
        <x:f t="shared" si="34"/>
        <x:v>2</x:v>
      </x:c>
      <x:c r="C452" s="776">
        <x:v>46073</x:v>
      </x:c>
      <x:c r="D452" s="792" t="s">
        <x:v>2087</x:v>
      </x:c>
      <x:c r="E452" s="769" t="s">
        <x:v>1880</x:v>
      </x:c>
      <x:c r="F452" s="769" t="s">
        <x:v>92</x:v>
      </x:c>
      <x:c r="G452" s="777" t="s">
        <x:v>1904</x:v>
      </x:c>
      <x:c r="H452" s="769" t="s">
        <x:v>58</x:v>
      </x:c>
      <x:c r="I452" s="807" cm="1">
        <x:f t="array" ref="I452">SUMPRODUCT(('Purchase price Master(EUR)'!$K$2:$V$2='purchase data'!$B452)*('Purchase price Master(EUR)'!$D$6:$D$162='purchase data'!$F452),'Purchase price Master(EUR)'!$K$6:$V$162)</x:f>
        <x:v>9.0384272543811015</x:v>
      </x:c>
      <x:c r="J452" s="808">
        <x:v>51.627099999999999</x:v>
      </x:c>
      <x:c r="K452" s="769">
        <x:v>720</x:v>
      </x:c>
      <x:c r="L452" s="778">
        <x:v>472.38796500000001</x:v>
      </x:c>
      <x:c r="M452" s="809">
        <x:f t="shared" si="31"/>
        <x:v>340119.33480000001</x:v>
      </x:c>
      <x:c r="N452" s="782">
        <x:f t="shared" si="32"/>
        <x:v>466.62778770465854</x:v>
      </x:c>
      <x:c r="O452" s="783">
        <x:f t="shared" si="33"/>
        <x:v>5.7601772953414638</x:v>
      </x:c>
    </x:row>
    <x:row r="453" spans="2:15">
      <x:c r="B453" s="806">
        <x:f t="shared" si="34"/>
        <x:v>2</x:v>
      </x:c>
      <x:c r="C453" s="776">
        <x:v>46073</x:v>
      </x:c>
      <x:c r="D453" s="792" t="s">
        <x:v>2087</x:v>
      </x:c>
      <x:c r="E453" s="769" t="s">
        <x:v>1880</x:v>
      </x:c>
      <x:c r="F453" s="769" t="s">
        <x:v>93</x:v>
      </x:c>
      <x:c r="G453" s="777" t="s">
        <x:v>1905</x:v>
      </x:c>
      <x:c r="H453" s="769" t="s">
        <x:v>58</x:v>
      </x:c>
      <x:c r="I453" s="807" cm="1">
        <x:f t="array" ref="I453">SUMPRODUCT(('Purchase price Master(EUR)'!$K$2:$V$2='purchase data'!$B453)*('Purchase price Master(EUR)'!$D$6:$D$162='purchase data'!$F453),'Purchase price Master(EUR)'!$K$6:$V$162)</x:f>
        <x:v>7.6992482804071756</x:v>
      </x:c>
      <x:c r="J453" s="808">
        <x:v>51.627099999999999</x:v>
      </x:c>
      <x:c r="K453" s="769">
        <x:v>720</x:v>
      </x:c>
      <x:c r="L453" s="778">
        <x:v>400.62629599999997</x:v>
      </x:c>
      <x:c r="M453" s="809">
        <x:f t="shared" si="31"/>
        <x:v>288450.93312</x:v>
      </x:c>
      <x:c r="N453" s="782">
        <x:f t="shared" si="32"/>
        <x:v>397.4898608974093</x:v>
      </x:c>
      <x:c r="O453" s="783">
        <x:f t="shared" si="33"/>
        <x:v>3.1364351025906672</x:v>
      </x:c>
    </x:row>
    <x:row r="454" spans="2:15">
      <x:c r="B454" s="806">
        <x:f t="shared" si="34"/>
        <x:v>2</x:v>
      </x:c>
      <x:c r="C454" s="776">
        <x:v>46074</x:v>
      </x:c>
      <x:c r="D454" s="792" t="s">
        <x:v>2088</x:v>
      </x:c>
      <x:c r="E454" s="769" t="s">
        <x:v>1879</x:v>
      </x:c>
      <x:c r="F454" s="769" t="s">
        <x:v>1634</x:v>
      </x:c>
      <x:c r="G454" s="777" t="s">
        <x:v>96</x:v>
      </x:c>
      <x:c r="H454" s="784" t="s">
        <x:v>2228</x:v>
      </x:c>
      <x:c r="I454" s="807" cm="1">
        <x:f t="array" ref="I454">SUMPRODUCT(('Purchase price Master(EUR)'!$K$2:$V$2='purchase data'!$B454)*('Purchase price Master(EUR)'!$D$6:$D$162='purchase data'!$F454),'Purchase price Master(EUR)'!$K$6:$V$162)</x:f>
        <x:v>114.89</x:v>
      </x:c>
      <x:c r="J454" s="808">
        <x:v>51.475099999999998</x:v>
      </x:c>
      <x:c r="K454" s="769">
        <x:v>200</x:v>
      </x:c>
      <x:c r="L454" s="778">
        <x:v>5913.9740000000002</x:v>
      </x:c>
      <x:c r="M454" s="809">
        <x:f t="shared" si="31"/>
        <x:v>1182794.8</x:v>
      </x:c>
      <x:c r="N454" s="782">
        <x:f t="shared" si="32"/>
        <x:v>5913.9742390000001</x:v>
      </x:c>
      <x:c r="O454" s="783">
        <x:f t="shared" si="33"/>
        <x:v>-2.389999999650172E-4</x:v>
      </x:c>
    </x:row>
    <x:row r="455" spans="2:15">
      <x:c r="B455" s="806">
        <x:f t="shared" si="34"/>
        <x:v>2</x:v>
      </x:c>
      <x:c r="C455" s="776">
        <x:v>46074</x:v>
      </x:c>
      <x:c r="D455" s="792" t="s">
        <x:v>2088</x:v>
      </x:c>
      <x:c r="E455" s="769" t="s">
        <x:v>1879</x:v>
      </x:c>
      <x:c r="F455" s="769" t="s">
        <x:v>1631</x:v>
      </x:c>
      <x:c r="G455" s="777" t="s">
        <x:v>1907</x:v>
      </x:c>
      <x:c r="H455" s="769" t="s">
        <x:v>2021</x:v>
      </x:c>
      <x:c r="I455" s="807" cm="1">
        <x:f t="array" ref="I455">SUMPRODUCT(('Purchase price Master(EUR)'!$K$2:$V$2='purchase data'!$B455)*('Purchase price Master(EUR)'!$D$6:$D$162='purchase data'!$F455),'Purchase price Master(EUR)'!$K$6:$V$162)</x:f>
        <x:v>21.613377597592464</x:v>
      </x:c>
      <x:c r="J455" s="808">
        <x:v>51.475099999999998</x:v>
      </x:c>
      <x:c r="K455" s="769">
        <x:v>240</x:v>
      </x:c>
      <x:c r="L455" s="778">
        <x:v>1119.635</x:v>
      </x:c>
      <x:c r="M455" s="809">
        <x:f t="shared" si="31"/>
        <x:v>268712.40000000002</x:v>
      </x:c>
      <x:c r="N455" s="782">
        <x:f t="shared" si="32"/>
        <x:v>1112.5507731738319</x:v>
      </x:c>
      <x:c r="O455" s="783">
        <x:f t="shared" si="33"/>
        <x:v>7.0842268261681056</x:v>
      </x:c>
    </x:row>
    <x:row r="456" spans="2:15">
      <x:c r="B456" s="806">
        <x:f t="shared" si="34"/>
        <x:v>2</x:v>
      </x:c>
      <x:c r="C456" s="776">
        <x:v>46074</x:v>
      </x:c>
      <x:c r="D456" s="792" t="s">
        <x:v>2088</x:v>
      </x:c>
      <x:c r="E456" s="769" t="s">
        <x:v>1879</x:v>
      </x:c>
      <x:c r="F456" s="769" t="s">
        <x:v>1651</x:v>
      </x:c>
      <x:c r="G456" s="777" t="s">
        <x:v>1886</x:v>
      </x:c>
      <x:c r="H456" s="769" t="s">
        <x:v>175</x:v>
      </x:c>
      <x:c r="I456" s="807" cm="1">
        <x:f t="array" ref="I456">SUMPRODUCT(('Purchase price Master(EUR)'!$K$2:$V$2='purchase data'!$B456)*('Purchase price Master(EUR)'!$D$6:$D$162='purchase data'!$F456),'Purchase price Master(EUR)'!$K$6:$V$162)</x:f>
        <x:v>76.510000000000005</x:v>
      </x:c>
      <x:c r="J456" s="808">
        <x:v>51.475099999999998</x:v>
      </x:c>
      <x:c r="K456" s="769">
        <x:v>320</x:v>
      </x:c>
      <x:c r="L456" s="778">
        <x:v>3947.1109999999999</x:v>
      </x:c>
      <x:c r="M456" s="809">
        <x:f t="shared" si="31"/>
        <x:v>1263075.52</x:v>
      </x:c>
      <x:c r="N456" s="782">
        <x:f t="shared" si="32"/>
        <x:v>3938.3599010000003</x:v>
      </x:c>
      <x:c r="O456" s="783">
        <x:f t="shared" si="33"/>
        <x:v>8.7510989999996127</x:v>
      </x:c>
    </x:row>
    <x:row r="457" spans="2:15">
      <x:c r="B457" s="806">
        <x:f t="shared" si="34"/>
        <x:v>2</x:v>
      </x:c>
      <x:c r="C457" s="776">
        <x:v>46076</x:v>
      </x:c>
      <x:c r="D457" s="792" t="s">
        <x:v>2089</x:v>
      </x:c>
      <x:c r="E457" s="769" t="s">
        <x:v>1879</x:v>
      </x:c>
      <x:c r="F457" s="769" t="s">
        <x:v>1428</x:v>
      </x:c>
      <x:c r="G457" s="777" t="s">
        <x:v>1916</x:v>
      </x:c>
      <x:c r="H457" s="769" t="s">
        <x:v>2021</x:v>
      </x:c>
      <x:c r="I457" s="807" cm="1">
        <x:f t="array" ref="I457">SUMPRODUCT(('Purchase price Master(EUR)'!$K$2:$V$2='purchase data'!$B457)*('Purchase price Master(EUR)'!$D$6:$D$162='purchase data'!$F457),'Purchase price Master(EUR)'!$K$6:$V$162)</x:f>
        <x:v>13.58</x:v>
      </x:c>
      <x:c r="J457" s="808">
        <x:v>51.475099999999998</x:v>
      </x:c>
      <x:c r="K457" s="769">
        <x:v>108</x:v>
      </x:c>
      <x:c r="L457" s="778">
        <x:v>699.08295999999996</x:v>
      </x:c>
      <x:c r="M457" s="809">
        <x:f t="shared" si="31"/>
        <x:v>75500.95968</x:v>
      </x:c>
      <x:c r="N457" s="782">
        <x:f t="shared" si="32"/>
        <x:v>699.03185799999994</x:v>
      </x:c>
      <x:c r="O457" s="783">
        <x:f t="shared" si="33"/>
        <x:v>5.1102000000014414E-2</x:v>
      </x:c>
    </x:row>
    <x:row r="458" spans="2:15">
      <x:c r="B458" s="806">
        <x:f t="shared" si="34"/>
        <x:v>2</x:v>
      </x:c>
      <x:c r="C458" s="776">
        <x:v>46076</x:v>
      </x:c>
      <x:c r="D458" s="792" t="s">
        <x:v>2089</x:v>
      </x:c>
      <x:c r="E458" s="769" t="s">
        <x:v>1879</x:v>
      </x:c>
      <x:c r="F458" s="769" t="s">
        <x:v>1641</x:v>
      </x:c>
      <x:c r="G458" s="777" t="s">
        <x:v>1917</x:v>
      </x:c>
      <x:c r="H458" s="769" t="s">
        <x:v>2021</x:v>
      </x:c>
      <x:c r="I458" s="807" cm="1">
        <x:f t="array" ref="I458">SUMPRODUCT(('Purchase price Master(EUR)'!$K$2:$V$2='purchase data'!$B458)*('Purchase price Master(EUR)'!$D$6:$D$162='purchase data'!$F458),'Purchase price Master(EUR)'!$K$6:$V$162)</x:f>
        <x:v>14.04</x:v>
      </x:c>
      <x:c r="J458" s="808">
        <x:v>51.475099999999998</x:v>
      </x:c>
      <x:c r="K458" s="769">
        <x:v>40</x:v>
      </x:c>
      <x:c r="L458" s="778">
        <x:v>722.81299999999999</x:v>
      </x:c>
      <x:c r="M458" s="809">
        <x:f t="shared" ref="M458:M520" si="35">+L458*K458</x:f>
        <x:v>28912.52</x:v>
      </x:c>
      <x:c r="N458" s="782">
        <x:f t="shared" si="32"/>
        <x:v>722.71040399999993</x:v>
      </x:c>
      <x:c r="O458" s="783">
        <x:f t="shared" si="33"/>
        <x:v>0.1025960000000623</x:v>
      </x:c>
    </x:row>
    <x:row r="459" spans="2:15">
      <x:c r="B459" s="806">
        <x:f t="shared" si="34"/>
        <x:v>2</x:v>
      </x:c>
      <x:c r="C459" s="776">
        <x:v>46076</x:v>
      </x:c>
      <x:c r="D459" s="792" t="s">
        <x:v>2090</x:v>
      </x:c>
      <x:c r="E459" s="769" t="s">
        <x:v>1879</x:v>
      </x:c>
      <x:c r="F459" s="769" t="s">
        <x:v>1640</x:v>
      </x:c>
      <x:c r="G459" s="777" t="s">
        <x:v>1908</x:v>
      </x:c>
      <x:c r="H459" s="769" t="s">
        <x:v>2021</x:v>
      </x:c>
      <x:c r="I459" s="807" cm="1">
        <x:f t="array" ref="I459">SUMPRODUCT(('Purchase price Master(EUR)'!$K$2:$V$2='purchase data'!$B459)*('Purchase price Master(EUR)'!$D$6:$D$162='purchase data'!$F459),'Purchase price Master(EUR)'!$K$6:$V$162)</x:f>
        <x:v>12.54</x:v>
      </x:c>
      <x:c r="J459" s="808">
        <x:v>51.475099999999998</x:v>
      </x:c>
      <x:c r="K459" s="769">
        <x:v>648</x:v>
      </x:c>
      <x:c r="L459" s="778">
        <x:v>645.24</x:v>
      </x:c>
      <x:c r="M459" s="809">
        <x:f t="shared" si="35"/>
        <x:v>418115.52</x:v>
      </x:c>
      <x:c r="N459" s="782">
        <x:f t="shared" si="32"/>
        <x:v>645.49775399999987</x:v>
      </x:c>
      <x:c r="O459" s="783">
        <x:f t="shared" si="33"/>
        <x:v>-0.25775399999986348</x:v>
      </x:c>
    </x:row>
    <x:row r="460" spans="2:15">
      <x:c r="B460" s="806">
        <x:f t="shared" si="34"/>
        <x:v>2</x:v>
      </x:c>
      <x:c r="C460" s="776">
        <x:v>46076</x:v>
      </x:c>
      <x:c r="D460" s="792" t="s">
        <x:v>2090</x:v>
      </x:c>
      <x:c r="E460" s="769" t="s">
        <x:v>1879</x:v>
      </x:c>
      <x:c r="F460" s="769" t="s">
        <x:v>1565</x:v>
      </x:c>
      <x:c r="G460" s="777" t="s">
        <x:v>1896</x:v>
      </x:c>
      <x:c r="H460" s="769" t="s">
        <x:v>2021</x:v>
      </x:c>
      <x:c r="I460" s="807" cm="1">
        <x:f t="array" ref="I460">SUMPRODUCT(('Purchase price Master(EUR)'!$K$2:$V$2='purchase data'!$B460)*('Purchase price Master(EUR)'!$D$6:$D$162='purchase data'!$F460),'Purchase price Master(EUR)'!$K$6:$V$162)</x:f>
        <x:v>13.56</x:v>
      </x:c>
      <x:c r="J460" s="808">
        <x:v>51.475099999999998</x:v>
      </x:c>
      <x:c r="K460" s="769">
        <x:v>216</x:v>
      </x:c>
      <x:c r="L460" s="778">
        <x:v>698.00198999999998</x:v>
      </x:c>
      <x:c r="M460" s="809">
        <x:f t="shared" si="35"/>
        <x:v>150768.42984</x:v>
      </x:c>
      <x:c r="N460" s="782">
        <x:f t="shared" si="32"/>
        <x:v>698.00235599999996</x:v>
      </x:c>
      <x:c r="O460" s="783">
        <x:f t="shared" si="33"/>
        <x:v>-3.6599999998543353E-4</x:v>
      </x:c>
    </x:row>
    <x:row r="461" spans="2:15">
      <x:c r="B461" s="806">
        <x:f t="shared" si="34"/>
        <x:v>2</x:v>
      </x:c>
      <x:c r="C461" s="776">
        <x:v>46076</x:v>
      </x:c>
      <x:c r="D461" s="792" t="s">
        <x:v>2090</x:v>
      </x:c>
      <x:c r="E461" s="769" t="s">
        <x:v>1879</x:v>
      </x:c>
      <x:c r="F461" s="769" t="s">
        <x:v>1564</x:v>
      </x:c>
      <x:c r="G461" s="777" t="s">
        <x:v>1915</x:v>
      </x:c>
      <x:c r="H461" s="769" t="s">
        <x:v>2021</x:v>
      </x:c>
      <x:c r="I461" s="807" cm="1">
        <x:f t="array" ref="I461">SUMPRODUCT(('Purchase price Master(EUR)'!$K$2:$V$2='purchase data'!$B461)*('Purchase price Master(EUR)'!$D$6:$D$162='purchase data'!$F461),'Purchase price Master(EUR)'!$K$6:$V$162)</x:f>
        <x:v>12.78</x:v>
      </x:c>
      <x:c r="J461" s="808">
        <x:v>51.475099999999998</x:v>
      </x:c>
      <x:c r="K461" s="769">
        <x:v>216</x:v>
      </x:c>
      <x:c r="L461" s="778">
        <x:v>657.85199</x:v>
      </x:c>
      <x:c r="M461" s="809">
        <x:f t="shared" si="35"/>
        <x:v>142096.02984</x:v>
      </x:c>
      <x:c r="N461" s="782">
        <x:f t="shared" si="32"/>
        <x:v>657.85177799999997</x:v>
      </x:c>
      <x:c r="O461" s="783">
        <x:f t="shared" si="33"/>
        <x:v>2.1200000003318564E-4</x:v>
      </x:c>
    </x:row>
    <x:row r="462" spans="2:15">
      <x:c r="B462" s="806">
        <x:f t="shared" si="34"/>
        <x:v>2</x:v>
      </x:c>
      <x:c r="C462" s="776">
        <x:v>46076</x:v>
      </x:c>
      <x:c r="D462" s="792" t="s">
        <x:v>2090</x:v>
      </x:c>
      <x:c r="E462" s="769" t="s">
        <x:v>1879</x:v>
      </x:c>
      <x:c r="F462" s="769" t="s">
        <x:v>1428</x:v>
      </x:c>
      <x:c r="G462" s="777" t="s">
        <x:v>1916</x:v>
      </x:c>
      <x:c r="H462" s="769" t="s">
        <x:v>2021</x:v>
      </x:c>
      <x:c r="I462" s="807" cm="1">
        <x:f t="array" ref="I462">SUMPRODUCT(('Purchase price Master(EUR)'!$K$2:$V$2='purchase data'!$B462)*('Purchase price Master(EUR)'!$D$6:$D$162='purchase data'!$F462),'Purchase price Master(EUR)'!$K$6:$V$162)</x:f>
        <x:v>13.58</x:v>
      </x:c>
      <x:c r="J462" s="808">
        <x:v>51.475099999999998</x:v>
      </x:c>
      <x:c r="K462" s="769">
        <x:v>216</x:v>
      </x:c>
      <x:c r="L462" s="778">
        <x:v>699.08300999999994</x:v>
      </x:c>
      <x:c r="M462" s="809">
        <x:f t="shared" si="35"/>
        <x:v>151001.93015999999</x:v>
      </x:c>
      <x:c r="N462" s="782">
        <x:f t="shared" si="32"/>
        <x:v>699.03185799999994</x:v>
      </x:c>
      <x:c r="O462" s="783">
        <x:f t="shared" si="33"/>
        <x:v>5.1152000000001863E-2</x:v>
      </x:c>
    </x:row>
    <x:row r="463" spans="2:15">
      <x:c r="B463" s="806">
        <x:f t="shared" si="34"/>
        <x:v>2</x:v>
      </x:c>
      <x:c r="C463" s="776">
        <x:v>46076</x:v>
      </x:c>
      <x:c r="D463" s="792" t="s">
        <x:v>2090</x:v>
      </x:c>
      <x:c r="E463" s="769" t="s">
        <x:v>1879</x:v>
      </x:c>
      <x:c r="F463" s="769" t="s">
        <x:v>1429</x:v>
      </x:c>
      <x:c r="G463" s="777" t="s">
        <x:v>1893</x:v>
      </x:c>
      <x:c r="H463" s="769" t="s">
        <x:v>2021</x:v>
      </x:c>
      <x:c r="I463" s="807" cm="1">
        <x:f t="array" ref="I463">SUMPRODUCT(('Purchase price Master(EUR)'!$K$2:$V$2='purchase data'!$B463)*('Purchase price Master(EUR)'!$D$6:$D$162='purchase data'!$F463),'Purchase price Master(EUR)'!$K$6:$V$162)</x:f>
        <x:v>14.062775110655201</x:v>
      </x:c>
      <x:c r="J463" s="808">
        <x:v>51.475099999999998</x:v>
      </x:c>
      <x:c r="K463" s="769">
        <x:v>216</x:v>
      </x:c>
      <x:c r="L463" s="778">
        <x:v>723.89398000000006</x:v>
      </x:c>
      <x:c r="M463" s="809">
        <x:f t="shared" si="35"/>
        <x:v>156361.09968000001</x:v>
      </x:c>
      <x:c r="N463" s="782">
        <x:f t="shared" si="32"/>
        <x:v>723.88275509848745</x:v>
      </x:c>
      <x:c r="O463" s="783">
        <x:f t="shared" si="33"/>
        <x:v>1.1224901512605356E-2</x:v>
      </x:c>
    </x:row>
    <x:row r="464" spans="2:15">
      <x:c r="B464" s="806">
        <x:f t="shared" si="34"/>
        <x:v>2</x:v>
      </x:c>
      <x:c r="C464" s="776">
        <x:v>46076</x:v>
      </x:c>
      <x:c r="D464" s="792" t="s">
        <x:v>2090</x:v>
      </x:c>
      <x:c r="E464" s="769" t="s">
        <x:v>1879</x:v>
      </x:c>
      <x:c r="F464" s="769" t="s">
        <x:v>1641</x:v>
      </x:c>
      <x:c r="G464" s="777" t="s">
        <x:v>1917</x:v>
      </x:c>
      <x:c r="H464" s="769" t="s">
        <x:v>2021</x:v>
      </x:c>
      <x:c r="I464" s="807" cm="1">
        <x:f t="array" ref="I464">SUMPRODUCT(('Purchase price Master(EUR)'!$K$2:$V$2='purchase data'!$B464)*('Purchase price Master(EUR)'!$D$6:$D$162='purchase data'!$F464),'Purchase price Master(EUR)'!$K$6:$V$162)</x:f>
        <x:v>14.04</x:v>
      </x:c>
      <x:c r="J464" s="808">
        <x:v>51.475099999999998</x:v>
      </x:c>
      <x:c r="K464" s="769">
        <x:v>160</x:v>
      </x:c>
      <x:c r="L464" s="778">
        <x:v>722.81299999999999</x:v>
      </x:c>
      <x:c r="M464" s="809">
        <x:f t="shared" si="35"/>
        <x:v>115650.08</x:v>
      </x:c>
      <x:c r="N464" s="782">
        <x:f t="shared" si="32"/>
        <x:v>722.71040399999993</x:v>
      </x:c>
      <x:c r="O464" s="783">
        <x:f t="shared" si="33"/>
        <x:v>0.1025960000000623</x:v>
      </x:c>
    </x:row>
    <x:row r="465" spans="2:15">
      <x:c r="B465" s="806">
        <x:f t="shared" si="34"/>
        <x:v>2</x:v>
      </x:c>
      <x:c r="C465" s="776">
        <x:v>46076</x:v>
      </x:c>
      <x:c r="D465" s="792" t="s">
        <x:v>2090</x:v>
      </x:c>
      <x:c r="E465" s="769" t="s">
        <x:v>1879</x:v>
      </x:c>
      <x:c r="F465" s="769" t="s">
        <x:v>1430</x:v>
      </x:c>
      <x:c r="G465" s="777" t="s">
        <x:v>1918</x:v>
      </x:c>
      <x:c r="H465" s="769" t="s">
        <x:v>2021</x:v>
      </x:c>
      <x:c r="I465" s="807" cm="1">
        <x:f t="array" ref="I465">SUMPRODUCT(('Purchase price Master(EUR)'!$K$2:$V$2='purchase data'!$B465)*('Purchase price Master(EUR)'!$D$6:$D$162='purchase data'!$F465),'Purchase price Master(EUR)'!$K$6:$V$162)</x:f>
        <x:v>15.4</x:v>
      </x:c>
      <x:c r="J465" s="808">
        <x:v>51.475099999999998</x:v>
      </x:c>
      <x:c r="K465" s="769">
        <x:v>90</x:v>
      </x:c>
      <x:c r="L465" s="778">
        <x:v>792.51099999999997</x:v>
      </x:c>
      <x:c r="M465" s="809">
        <x:f t="shared" si="35"/>
        <x:v>71325.989999999991</x:v>
      </x:c>
      <x:c r="N465" s="782">
        <x:f t="shared" si="32"/>
        <x:v>792.71654000000001</x:v>
      </x:c>
      <x:c r="O465" s="783">
        <x:f t="shared" si="33"/>
        <x:v>-0.2055400000000418</x:v>
      </x:c>
    </x:row>
    <x:row r="466" spans="2:15">
      <x:c r="B466" s="806">
        <x:f t="shared" si="34"/>
        <x:v>2</x:v>
      </x:c>
      <x:c r="C466" s="776">
        <x:v>46076</x:v>
      </x:c>
      <x:c r="D466" s="792" t="s">
        <x:v>2090</x:v>
      </x:c>
      <x:c r="E466" s="769" t="s">
        <x:v>1879</x:v>
      </x:c>
      <x:c r="F466" s="769" t="s">
        <x:v>41</x:v>
      </x:c>
      <x:c r="G466" s="777" t="s">
        <x:v>1892</x:v>
      </x:c>
      <x:c r="H466" s="769" t="s">
        <x:v>95</x:v>
      </x:c>
      <x:c r="I466" s="807" cm="1">
        <x:f t="array" ref="I466">SUMPRODUCT(('Purchase price Master(EUR)'!$K$2:$V$2='purchase data'!$B466)*('Purchase price Master(EUR)'!$D$6:$D$162='purchase data'!$F466),'Purchase price Master(EUR)'!$K$6:$V$162)</x:f>
        <x:v>13.337406721976457</x:v>
      </x:c>
      <x:c r="J466" s="808">
        <x:v>51.475099999999998</x:v>
      </x:c>
      <x:c r="K466" s="769">
        <x:v>240</x:v>
      </x:c>
      <x:c r="L466" s="778">
        <x:v>696.71500000000003</x:v>
      </x:c>
      <x:c r="M466" s="809">
        <x:f t="shared" si="35"/>
        <x:v>167211.6</x:v>
      </x:c>
      <x:c r="N466" s="782">
        <x:f t="shared" si="32"/>
        <x:v>686.5443447544103</x:v>
      </x:c>
      <x:c r="O466" s="783">
        <x:f t="shared" si="33"/>
        <x:v>10.170655245589728</x:v>
      </x:c>
    </x:row>
    <x:row r="467" spans="2:15">
      <x:c r="B467" s="806">
        <x:f t="shared" si="34"/>
        <x:v>2</x:v>
      </x:c>
      <x:c r="C467" s="776">
        <x:v>46076</x:v>
      </x:c>
      <x:c r="D467" s="792" t="s">
        <x:v>2090</x:v>
      </x:c>
      <x:c r="E467" s="769" t="s">
        <x:v>1879</x:v>
      </x:c>
      <x:c r="F467" s="769" t="s">
        <x:v>1433</x:v>
      </x:c>
      <x:c r="G467" s="777" t="s">
        <x:v>1910</x:v>
      </x:c>
      <x:c r="H467" s="769" t="s">
        <x:v>95</x:v>
      </x:c>
      <x:c r="I467" s="807" cm="1">
        <x:f t="array" ref="I467">SUMPRODUCT(('Purchase price Master(EUR)'!$K$2:$V$2='purchase data'!$B467)*('Purchase price Master(EUR)'!$D$6:$D$162='purchase data'!$F467),'Purchase price Master(EUR)'!$K$6:$V$162)</x:f>
        <x:v>7.1102155771867341</x:v>
      </x:c>
      <x:c r="J467" s="808">
        <x:v>51.475099999999998</x:v>
      </x:c>
      <x:c r="K467" s="769">
        <x:v>288</x:v>
      </x:c>
      <x:c r="L467" s="778">
        <x:v>369.07601</x:v>
      </x:c>
      <x:c r="M467" s="809">
        <x:f t="shared" si="35"/>
        <x:v>106293.89087999999</x:v>
      </x:c>
      <x:c r="N467" s="782">
        <x:f t="shared" si="32"/>
        <x:v>365.99905785724485</x:v>
      </x:c>
      <x:c r="O467" s="783">
        <x:f t="shared" si="33"/>
        <x:v>3.0769521427551467</x:v>
      </x:c>
    </x:row>
    <x:row r="468" spans="2:15">
      <x:c r="B468" s="806">
        <x:f t="shared" si="34"/>
        <x:v>2</x:v>
      </x:c>
      <x:c r="C468" s="776">
        <x:v>46076</x:v>
      </x:c>
      <x:c r="D468" s="792" t="s">
        <x:v>2091</x:v>
      </x:c>
      <x:c r="E468" s="769" t="s">
        <x:v>1879</x:v>
      </x:c>
      <x:c r="F468" s="769" t="s">
        <x:v>1640</x:v>
      </x:c>
      <x:c r="G468" s="777" t="s">
        <x:v>1908</x:v>
      </x:c>
      <x:c r="H468" s="769" t="s">
        <x:v>2021</x:v>
      </x:c>
      <x:c r="I468" s="807" cm="1">
        <x:f t="array" ref="I468">SUMPRODUCT(('Purchase price Master(EUR)'!$K$2:$V$2='purchase data'!$B468)*('Purchase price Master(EUR)'!$D$6:$D$162='purchase data'!$F468),'Purchase price Master(EUR)'!$K$6:$V$162)</x:f>
        <x:v>12.54</x:v>
      </x:c>
      <x:c r="J468" s="808">
        <x:v>51.475099999999998</x:v>
      </x:c>
      <x:c r="K468" s="769">
        <x:v>108</x:v>
      </x:c>
      <x:c r="L468" s="778">
        <x:v>645.24</x:v>
      </x:c>
      <x:c r="M468" s="809">
        <x:f t="shared" si="35"/>
        <x:v>69685.919999999998</x:v>
      </x:c>
      <x:c r="N468" s="782">
        <x:f t="shared" si="32"/>
        <x:v>645.49775399999987</x:v>
      </x:c>
      <x:c r="O468" s="783">
        <x:f t="shared" si="33"/>
        <x:v>-0.25775399999986348</x:v>
      </x:c>
    </x:row>
    <x:row r="469" spans="2:15">
      <x:c r="B469" s="806">
        <x:f t="shared" si="34"/>
        <x:v>2</x:v>
      </x:c>
      <x:c r="C469" s="776">
        <x:v>46076</x:v>
      </x:c>
      <x:c r="D469" s="792" t="s">
        <x:v>2091</x:v>
      </x:c>
      <x:c r="E469" s="769" t="s">
        <x:v>1879</x:v>
      </x:c>
      <x:c r="F469" s="769" t="s">
        <x:v>1428</x:v>
      </x:c>
      <x:c r="G469" s="777" t="s">
        <x:v>1916</x:v>
      </x:c>
      <x:c r="H469" s="769" t="s">
        <x:v>2021</x:v>
      </x:c>
      <x:c r="I469" s="807" cm="1">
        <x:f t="array" ref="I469">SUMPRODUCT(('Purchase price Master(EUR)'!$K$2:$V$2='purchase data'!$B469)*('Purchase price Master(EUR)'!$D$6:$D$162='purchase data'!$F469),'Purchase price Master(EUR)'!$K$6:$V$162)</x:f>
        <x:v>13.58</x:v>
      </x:c>
      <x:c r="J469" s="808">
        <x:v>51.475099999999998</x:v>
      </x:c>
      <x:c r="K469" s="769">
        <x:v>189</x:v>
      </x:c>
      <x:c r="L469" s="778">
        <x:v>699.08302000000003</x:v>
      </x:c>
      <x:c r="M469" s="809">
        <x:f t="shared" si="35"/>
        <x:v>132126.69078</x:v>
      </x:c>
      <x:c r="N469" s="782">
        <x:f t="shared" si="32"/>
        <x:v>699.03185799999994</x:v>
      </x:c>
      <x:c r="O469" s="783">
        <x:f t="shared" si="33"/>
        <x:v>5.1162000000090302E-2</x:v>
      </x:c>
    </x:row>
    <x:row r="470" spans="2:15">
      <x:c r="B470" s="806">
        <x:f t="shared" si="34"/>
        <x:v>2</x:v>
      </x:c>
      <x:c r="C470" s="776">
        <x:v>46076</x:v>
      </x:c>
      <x:c r="D470" s="792" t="s">
        <x:v>2092</x:v>
      </x:c>
      <x:c r="E470" s="769" t="s">
        <x:v>1879</x:v>
      </x:c>
      <x:c r="F470" s="769" t="s">
        <x:v>1641</x:v>
      </x:c>
      <x:c r="G470" s="777" t="s">
        <x:v>1917</x:v>
      </x:c>
      <x:c r="H470" s="769" t="s">
        <x:v>2021</x:v>
      </x:c>
      <x:c r="I470" s="807" cm="1">
        <x:f t="array" ref="I470">SUMPRODUCT(('Purchase price Master(EUR)'!$K$2:$V$2='purchase data'!$B470)*('Purchase price Master(EUR)'!$D$6:$D$162='purchase data'!$F470),'Purchase price Master(EUR)'!$K$6:$V$162)</x:f>
        <x:v>14.04</x:v>
      </x:c>
      <x:c r="J470" s="808">
        <x:v>51.475099999999998</x:v>
      </x:c>
      <x:c r="K470" s="769">
        <x:v>80</x:v>
      </x:c>
      <x:c r="L470" s="778">
        <x:v>722.81299999999999</x:v>
      </x:c>
      <x:c r="M470" s="809">
        <x:f t="shared" si="35"/>
        <x:v>57825.04</x:v>
      </x:c>
      <x:c r="N470" s="782">
        <x:f t="shared" si="32"/>
        <x:v>722.71040399999993</x:v>
      </x:c>
      <x:c r="O470" s="783">
        <x:f t="shared" si="33"/>
        <x:v>0.1025960000000623</x:v>
      </x:c>
    </x:row>
    <x:row r="471" spans="2:15">
      <x:c r="B471" s="806">
        <x:f t="shared" si="34"/>
        <x:v>2</x:v>
      </x:c>
      <x:c r="C471" s="776">
        <x:v>46076</x:v>
      </x:c>
      <x:c r="D471" s="792" t="s">
        <x:v>2092</x:v>
      </x:c>
      <x:c r="E471" s="769" t="s">
        <x:v>1879</x:v>
      </x:c>
      <x:c r="F471" s="769" t="s">
        <x:v>1428</x:v>
      </x:c>
      <x:c r="G471" s="777" t="s">
        <x:v>1916</x:v>
      </x:c>
      <x:c r="H471" s="769" t="s">
        <x:v>2021</x:v>
      </x:c>
      <x:c r="I471" s="807" cm="1">
        <x:f t="array" ref="I471">SUMPRODUCT(('Purchase price Master(EUR)'!$K$2:$V$2='purchase data'!$B471)*('Purchase price Master(EUR)'!$D$6:$D$162='purchase data'!$F471),'Purchase price Master(EUR)'!$K$6:$V$162)</x:f>
        <x:v>13.58</x:v>
      </x:c>
      <x:c r="J471" s="808">
        <x:v>51.475099999999998</x:v>
      </x:c>
      <x:c r="K471" s="769">
        <x:v>351</x:v>
      </x:c>
      <x:c r="L471" s="778">
        <x:v>699.08299</x:v>
      </x:c>
      <x:c r="M471" s="809">
        <x:f t="shared" si="35"/>
        <x:v>245378.12948999999</x:v>
      </x:c>
      <x:c r="N471" s="782">
        <x:f t="shared" si="32"/>
        <x:v>699.03185799999994</x:v>
      </x:c>
      <x:c r="O471" s="783">
        <x:f t="shared" si="33"/>
        <x:v>5.1132000000052358E-2</x:v>
      </x:c>
    </x:row>
    <x:row r="472" spans="2:15">
      <x:c r="B472" s="806">
        <x:f t="shared" si="34"/>
        <x:v>2</x:v>
      </x:c>
      <x:c r="C472" s="776">
        <x:v>46076</x:v>
      </x:c>
      <x:c r="D472" s="792" t="s">
        <x:v>2092</x:v>
      </x:c>
      <x:c r="E472" s="769" t="s">
        <x:v>1879</x:v>
      </x:c>
      <x:c r="F472" s="769" t="s">
        <x:v>1640</x:v>
      </x:c>
      <x:c r="G472" s="777" t="s">
        <x:v>1908</x:v>
      </x:c>
      <x:c r="H472" s="769" t="s">
        <x:v>2021</x:v>
      </x:c>
      <x:c r="I472" s="807" cm="1">
        <x:f t="array" ref="I472">SUMPRODUCT(('Purchase price Master(EUR)'!$K$2:$V$2='purchase data'!$B472)*('Purchase price Master(EUR)'!$D$6:$D$162='purchase data'!$F472),'Purchase price Master(EUR)'!$K$6:$V$162)</x:f>
        <x:v>12.54</x:v>
      </x:c>
      <x:c r="J472" s="808">
        <x:v>51.475099999999998</x:v>
      </x:c>
      <x:c r="K472" s="769">
        <x:v>324</x:v>
      </x:c>
      <x:c r="L472" s="778">
        <x:v>645.24</x:v>
      </x:c>
      <x:c r="M472" s="809">
        <x:f t="shared" si="35"/>
        <x:v>209057.76</x:v>
      </x:c>
      <x:c r="N472" s="782">
        <x:f t="shared" si="32"/>
        <x:v>645.49775399999987</x:v>
      </x:c>
      <x:c r="O472" s="783">
        <x:f t="shared" si="33"/>
        <x:v>-0.25775399999986348</x:v>
      </x:c>
    </x:row>
    <x:row r="473" spans="2:15">
      <x:c r="B473" s="806">
        <x:f t="shared" si="34"/>
        <x:v>2</x:v>
      </x:c>
      <x:c r="C473" s="776">
        <x:v>46076</x:v>
      </x:c>
      <x:c r="D473" s="792" t="s">
        <x:v>2092</x:v>
      </x:c>
      <x:c r="E473" s="769" t="s">
        <x:v>1879</x:v>
      </x:c>
      <x:c r="F473" s="769" t="s">
        <x:v>1430</x:v>
      </x:c>
      <x:c r="G473" s="777" t="s">
        <x:v>1918</x:v>
      </x:c>
      <x:c r="H473" s="769" t="s">
        <x:v>2021</x:v>
      </x:c>
      <x:c r="I473" s="807" cm="1">
        <x:f t="array" ref="I473">SUMPRODUCT(('Purchase price Master(EUR)'!$K$2:$V$2='purchase data'!$B473)*('Purchase price Master(EUR)'!$D$6:$D$162='purchase data'!$F473),'Purchase price Master(EUR)'!$K$6:$V$162)</x:f>
        <x:v>15.4</x:v>
      </x:c>
      <x:c r="J473" s="808">
        <x:v>51.475099999999998</x:v>
      </x:c>
      <x:c r="K473" s="769">
        <x:v>72</x:v>
      </x:c>
      <x:c r="L473" s="778">
        <x:v>792.51097000000004</x:v>
      </x:c>
      <x:c r="M473" s="809">
        <x:f t="shared" si="35"/>
        <x:v>57060.789840000005</x:v>
      </x:c>
      <x:c r="N473" s="782">
        <x:f t="shared" si="32"/>
        <x:v>792.71654000000001</x:v>
      </x:c>
      <x:c r="O473" s="783">
        <x:f t="shared" si="33"/>
        <x:v>-0.20556999999996606</x:v>
      </x:c>
    </x:row>
    <x:row r="474" spans="2:15">
      <x:c r="B474" s="806">
        <x:f t="shared" si="34"/>
        <x:v>2</x:v>
      </x:c>
      <x:c r="C474" s="776">
        <x:v>46076</x:v>
      </x:c>
      <x:c r="D474" s="792" t="s">
        <x:v>2093</x:v>
      </x:c>
      <x:c r="E474" s="769" t="s">
        <x:v>1879</x:v>
      </x:c>
      <x:c r="F474" s="769" t="s">
        <x:v>1640</x:v>
      </x:c>
      <x:c r="G474" s="777" t="s">
        <x:v>1908</x:v>
      </x:c>
      <x:c r="H474" s="769" t="s">
        <x:v>2021</x:v>
      </x:c>
      <x:c r="I474" s="807" cm="1">
        <x:f t="array" ref="I474">SUMPRODUCT(('Purchase price Master(EUR)'!$K$2:$V$2='purchase data'!$B474)*('Purchase price Master(EUR)'!$D$6:$D$162='purchase data'!$F474),'Purchase price Master(EUR)'!$K$6:$V$162)</x:f>
        <x:v>12.54</x:v>
      </x:c>
      <x:c r="J474" s="808">
        <x:v>51.475099999999998</x:v>
      </x:c>
      <x:c r="K474" s="769">
        <x:v>324</x:v>
      </x:c>
      <x:c r="L474" s="778">
        <x:v>645.24</x:v>
      </x:c>
      <x:c r="M474" s="809">
        <x:f t="shared" si="35"/>
        <x:v>209057.76</x:v>
      </x:c>
      <x:c r="N474" s="782">
        <x:f t="shared" si="32"/>
        <x:v>645.49775399999987</x:v>
      </x:c>
      <x:c r="O474" s="783">
        <x:f t="shared" si="33"/>
        <x:v>-0.25775399999986348</x:v>
      </x:c>
    </x:row>
    <x:row r="475" spans="2:15">
      <x:c r="B475" s="806">
        <x:f t="shared" si="34"/>
        <x:v>2</x:v>
      </x:c>
      <x:c r="C475" s="776">
        <x:v>46076</x:v>
      </x:c>
      <x:c r="D475" s="792" t="s">
        <x:v>2093</x:v>
      </x:c>
      <x:c r="E475" s="769" t="s">
        <x:v>1879</x:v>
      </x:c>
      <x:c r="F475" s="769" t="s">
        <x:v>1565</x:v>
      </x:c>
      <x:c r="G475" s="777" t="s">
        <x:v>1896</x:v>
      </x:c>
      <x:c r="H475" s="769" t="s">
        <x:v>2021</x:v>
      </x:c>
      <x:c r="I475" s="807" cm="1">
        <x:f t="array" ref="I475">SUMPRODUCT(('Purchase price Master(EUR)'!$K$2:$V$2='purchase data'!$B475)*('Purchase price Master(EUR)'!$D$6:$D$162='purchase data'!$F475),'Purchase price Master(EUR)'!$K$6:$V$162)</x:f>
        <x:v>13.56</x:v>
      </x:c>
      <x:c r="J475" s="808">
        <x:v>51.475099999999998</x:v>
      </x:c>
      <x:c r="K475" s="769">
        <x:v>252</x:v>
      </x:c>
      <x:c r="L475" s="778">
        <x:v>698.00198</x:v>
      </x:c>
      <x:c r="M475" s="809">
        <x:f t="shared" si="35"/>
        <x:v>175896.49896</x:v>
      </x:c>
      <x:c r="N475" s="782">
        <x:f t="shared" si="32"/>
        <x:v>698.00235599999996</x:v>
      </x:c>
      <x:c r="O475" s="783">
        <x:f t="shared" si="33"/>
        <x:v>-3.7599999996018596E-4</x:v>
      </x:c>
    </x:row>
    <x:row r="476" spans="2:15">
      <x:c r="B476" s="806">
        <x:f t="shared" si="34"/>
        <x:v>2</x:v>
      </x:c>
      <x:c r="C476" s="776">
        <x:v>46076</x:v>
      </x:c>
      <x:c r="D476" s="792" t="s">
        <x:v>2093</x:v>
      </x:c>
      <x:c r="E476" s="769" t="s">
        <x:v>1879</x:v>
      </x:c>
      <x:c r="F476" s="769" t="s">
        <x:v>1430</x:v>
      </x:c>
      <x:c r="G476" s="777" t="s">
        <x:v>1918</x:v>
      </x:c>
      <x:c r="H476" s="769" t="s">
        <x:v>2021</x:v>
      </x:c>
      <x:c r="I476" s="807" cm="1">
        <x:f t="array" ref="I476">SUMPRODUCT(('Purchase price Master(EUR)'!$K$2:$V$2='purchase data'!$B476)*('Purchase price Master(EUR)'!$D$6:$D$162='purchase data'!$F476),'Purchase price Master(EUR)'!$K$6:$V$162)</x:f>
        <x:v>15.4</x:v>
      </x:c>
      <x:c r="J476" s="808">
        <x:v>51.475099999999998</x:v>
      </x:c>
      <x:c r="K476" s="769">
        <x:v>180</x:v>
      </x:c>
      <x:c r="L476" s="778">
        <x:v>792.51099999999997</x:v>
      </x:c>
      <x:c r="M476" s="809">
        <x:f t="shared" si="35"/>
        <x:v>142651.97999999998</x:v>
      </x:c>
      <x:c r="N476" s="782">
        <x:f t="shared" si="32"/>
        <x:v>792.71654000000001</x:v>
      </x:c>
      <x:c r="O476" s="783">
        <x:f t="shared" si="33"/>
        <x:v>-0.2055400000000418</x:v>
      </x:c>
    </x:row>
    <x:row r="477" spans="2:15">
      <x:c r="B477" s="806">
        <x:f t="shared" si="34"/>
        <x:v>2</x:v>
      </x:c>
      <x:c r="C477" s="776">
        <x:v>46076</x:v>
      </x:c>
      <x:c r="D477" s="792" t="s">
        <x:v>2093</x:v>
      </x:c>
      <x:c r="E477" s="769" t="s">
        <x:v>1879</x:v>
      </x:c>
      <x:c r="F477" s="769" t="s">
        <x:v>1429</x:v>
      </x:c>
      <x:c r="G477" s="777" t="s">
        <x:v>1893</x:v>
      </x:c>
      <x:c r="H477" s="769" t="s">
        <x:v>2021</x:v>
      </x:c>
      <x:c r="I477" s="807" cm="1">
        <x:f t="array" ref="I477">SUMPRODUCT(('Purchase price Master(EUR)'!$K$2:$V$2='purchase data'!$B477)*('Purchase price Master(EUR)'!$D$6:$D$162='purchase data'!$F477),'Purchase price Master(EUR)'!$K$6:$V$162)</x:f>
        <x:v>14.062775110655201</x:v>
      </x:c>
      <x:c r="J477" s="808">
        <x:v>51.475099999999998</x:v>
      </x:c>
      <x:c r="K477" s="769">
        <x:v>252</x:v>
      </x:c>
      <x:c r="L477" s="778">
        <x:v>723.89400999999998</x:v>
      </x:c>
      <x:c r="M477" s="809">
        <x:f t="shared" si="35"/>
        <x:v>182421.29051999998</x:v>
      </x:c>
      <x:c r="N477" s="782">
        <x:f t="shared" si="32"/>
        <x:v>723.88275509848745</x:v>
      </x:c>
      <x:c r="O477" s="783">
        <x:f t="shared" si="33"/>
        <x:v>1.1254901512529614E-2</x:v>
      </x:c>
    </x:row>
    <x:row r="478" spans="2:15">
      <x:c r="B478" s="806">
        <x:f t="shared" si="34"/>
        <x:v>2</x:v>
      </x:c>
      <x:c r="C478" s="776">
        <x:v>46076</x:v>
      </x:c>
      <x:c r="D478" s="792" t="s">
        <x:v>2093</x:v>
      </x:c>
      <x:c r="E478" s="769" t="s">
        <x:v>1879</x:v>
      </x:c>
      <x:c r="F478" s="769" t="s">
        <x:v>1641</x:v>
      </x:c>
      <x:c r="G478" s="777" t="s">
        <x:v>1917</x:v>
      </x:c>
      <x:c r="H478" s="769" t="s">
        <x:v>2021</x:v>
      </x:c>
      <x:c r="I478" s="807" cm="1">
        <x:f t="array" ref="I478">SUMPRODUCT(('Purchase price Master(EUR)'!$K$2:$V$2='purchase data'!$B478)*('Purchase price Master(EUR)'!$D$6:$D$162='purchase data'!$F478),'Purchase price Master(EUR)'!$K$6:$V$162)</x:f>
        <x:v>14.04</x:v>
      </x:c>
      <x:c r="J478" s="808">
        <x:v>51.475099999999998</x:v>
      </x:c>
      <x:c r="K478" s="769">
        <x:v>200</x:v>
      </x:c>
      <x:c r="L478" s="778">
        <x:v>722.81299999999999</x:v>
      </x:c>
      <x:c r="M478" s="809">
        <x:f t="shared" si="35"/>
        <x:v>144562.6</x:v>
      </x:c>
      <x:c r="N478" s="782">
        <x:f t="shared" si="32"/>
        <x:v>722.71040399999993</x:v>
      </x:c>
      <x:c r="O478" s="783">
        <x:f t="shared" si="33"/>
        <x:v>0.1025960000000623</x:v>
      </x:c>
    </x:row>
    <x:row r="479" spans="2:15">
      <x:c r="B479" s="806">
        <x:f t="shared" si="34"/>
        <x:v>2</x:v>
      </x:c>
      <x:c r="C479" s="776">
        <x:v>46076</x:v>
      </x:c>
      <x:c r="D479" s="792" t="s">
        <x:v>2093</x:v>
      </x:c>
      <x:c r="E479" s="769" t="s">
        <x:v>1879</x:v>
      </x:c>
      <x:c r="F479" s="769" t="s">
        <x:v>1564</x:v>
      </x:c>
      <x:c r="G479" s="777" t="s">
        <x:v>1915</x:v>
      </x:c>
      <x:c r="H479" s="769" t="s">
        <x:v>2021</x:v>
      </x:c>
      <x:c r="I479" s="807" cm="1">
        <x:f t="array" ref="I479">SUMPRODUCT(('Purchase price Master(EUR)'!$K$2:$V$2='purchase data'!$B479)*('Purchase price Master(EUR)'!$D$6:$D$162='purchase data'!$F479),'Purchase price Master(EUR)'!$K$6:$V$162)</x:f>
        <x:v>12.78</x:v>
      </x:c>
      <x:c r="J479" s="808">
        <x:v>51.475099999999998</x:v>
      </x:c>
      <x:c r="K479" s="769">
        <x:v>252</x:v>
      </x:c>
      <x:c r="L479" s="778">
        <x:v>657.85198000000003</x:v>
      </x:c>
      <x:c r="M479" s="809">
        <x:f t="shared" si="35"/>
        <x:v>165778.69896000001</x:v>
      </x:c>
      <x:c r="N479" s="782">
        <x:f t="shared" si="32"/>
        <x:v>657.85177799999997</x:v>
      </x:c>
      <x:c r="O479" s="783">
        <x:f t="shared" si="33"/>
        <x:v>2.0200000005843322E-4</x:v>
      </x:c>
    </x:row>
    <x:row r="480" spans="2:15">
      <x:c r="B480" s="806">
        <x:f t="shared" si="34"/>
        <x:v>2</x:v>
      </x:c>
      <x:c r="C480" s="776">
        <x:v>46076</x:v>
      </x:c>
      <x:c r="D480" s="792" t="s">
        <x:v>2093</x:v>
      </x:c>
      <x:c r="E480" s="769" t="s">
        <x:v>1879</x:v>
      </x:c>
      <x:c r="F480" s="769" t="s">
        <x:v>1433</x:v>
      </x:c>
      <x:c r="G480" s="777" t="s">
        <x:v>1910</x:v>
      </x:c>
      <x:c r="H480" s="769" t="s">
        <x:v>95</x:v>
      </x:c>
      <x:c r="I480" s="807" cm="1">
        <x:f t="array" ref="I480">SUMPRODUCT(('Purchase price Master(EUR)'!$K$2:$V$2='purchase data'!$B480)*('Purchase price Master(EUR)'!$D$6:$D$162='purchase data'!$F480),'Purchase price Master(EUR)'!$K$6:$V$162)</x:f>
        <x:v>7.1102155771867341</x:v>
      </x:c>
      <x:c r="J480" s="808">
        <x:v>51.475099999999998</x:v>
      </x:c>
      <x:c r="K480" s="769">
        <x:v>288</x:v>
      </x:c>
      <x:c r="L480" s="778">
        <x:v>369.07601</x:v>
      </x:c>
      <x:c r="M480" s="809">
        <x:f t="shared" si="35"/>
        <x:v>106293.89087999999</x:v>
      </x:c>
      <x:c r="N480" s="782">
        <x:f t="shared" si="32"/>
        <x:v>365.99905785724485</x:v>
      </x:c>
      <x:c r="O480" s="783">
        <x:f t="shared" si="33"/>
        <x:v>3.0769521427551467</x:v>
      </x:c>
    </x:row>
    <x:row r="481" spans="2:15">
      <x:c r="B481" s="806">
        <x:f t="shared" si="34"/>
        <x:v>2</x:v>
      </x:c>
      <x:c r="C481" s="776">
        <x:v>46076</x:v>
      </x:c>
      <x:c r="D481" s="792" t="s">
        <x:v>2093</x:v>
      </x:c>
      <x:c r="E481" s="769" t="s">
        <x:v>1879</x:v>
      </x:c>
      <x:c r="F481" s="769" t="s">
        <x:v>41</x:v>
      </x:c>
      <x:c r="G481" s="777" t="s">
        <x:v>1892</x:v>
      </x:c>
      <x:c r="H481" s="769" t="s">
        <x:v>95</x:v>
      </x:c>
      <x:c r="I481" s="807" cm="1">
        <x:f t="array" ref="I481">SUMPRODUCT(('Purchase price Master(EUR)'!$K$2:$V$2='purchase data'!$B481)*('Purchase price Master(EUR)'!$D$6:$D$162='purchase data'!$F481),'Purchase price Master(EUR)'!$K$6:$V$162)</x:f>
        <x:v>13.337406721976457</x:v>
      </x:c>
      <x:c r="J481" s="808">
        <x:v>51.475099999999998</x:v>
      </x:c>
      <x:c r="K481" s="769">
        <x:v>320</x:v>
      </x:c>
      <x:c r="L481" s="778">
        <x:v>696.71500000000003</x:v>
      </x:c>
      <x:c r="M481" s="809">
        <x:f t="shared" si="35"/>
        <x:v>222948.80000000002</x:v>
      </x:c>
      <x:c r="N481" s="782">
        <x:f t="shared" si="32"/>
        <x:v>686.5443447544103</x:v>
      </x:c>
      <x:c r="O481" s="783">
        <x:f t="shared" si="33"/>
        <x:v>10.170655245589728</x:v>
      </x:c>
    </x:row>
    <x:row r="482" spans="2:15">
      <x:c r="B482" s="806">
        <x:f t="shared" si="34"/>
        <x:v>2</x:v>
      </x:c>
      <x:c r="C482" s="776">
        <x:v>46076</x:v>
      </x:c>
      <x:c r="D482" s="792" t="s">
        <x:v>2094</x:v>
      </x:c>
      <x:c r="E482" s="769" t="s">
        <x:v>1879</x:v>
      </x:c>
      <x:c r="F482" s="769" t="s">
        <x:v>1651</x:v>
      </x:c>
      <x:c r="G482" s="777" t="s">
        <x:v>1886</x:v>
      </x:c>
      <x:c r="H482" s="769" t="s">
        <x:v>175</x:v>
      </x:c>
      <x:c r="I482" s="807" cm="1">
        <x:f t="array" ref="I482">SUMPRODUCT(('Purchase price Master(EUR)'!$K$2:$V$2='purchase data'!$B482)*('Purchase price Master(EUR)'!$D$6:$D$162='purchase data'!$F482),'Purchase price Master(EUR)'!$K$6:$V$162)</x:f>
        <x:v>76.510000000000005</x:v>
      </x:c>
      <x:c r="J482" s="808">
        <x:v>51.475099999999998</x:v>
      </x:c>
      <x:c r="K482" s="769">
        <x:v>192</x:v>
      </x:c>
      <x:c r="L482" s="778">
        <x:v>6522.6136999999999</x:v>
      </x:c>
      <x:c r="M482" s="809">
        <x:f t="shared" si="35"/>
        <x:v>1252341.8303999999</x:v>
      </x:c>
      <x:c r="N482" s="782">
        <x:f t="shared" si="32"/>
        <x:v>3938.3599010000003</x:v>
      </x:c>
      <x:c r="O482" s="783">
        <x:f t="shared" si="33"/>
        <x:v>2584.2537989999996</x:v>
      </x:c>
    </x:row>
    <x:row r="483" spans="2:15">
      <x:c r="B483" s="806">
        <x:f t="shared" si="34"/>
        <x:v>2</x:v>
      </x:c>
      <x:c r="C483" s="776">
        <x:v>46076</x:v>
      </x:c>
      <x:c r="D483" s="792" t="s">
        <x:v>2094</x:v>
      </x:c>
      <x:c r="E483" s="769" t="s">
        <x:v>1879</x:v>
      </x:c>
      <x:c r="F483" s="769" t="s">
        <x:v>1634</x:v>
      </x:c>
      <x:c r="G483" s="777" t="s">
        <x:v>96</x:v>
      </x:c>
      <x:c r="H483" s="784" t="s">
        <x:v>2228</x:v>
      </x:c>
      <x:c r="I483" s="807" cm="1">
        <x:f t="array" ref="I483">SUMPRODUCT(('Purchase price Master(EUR)'!$K$2:$V$2='purchase data'!$B483)*('Purchase price Master(EUR)'!$D$6:$D$162='purchase data'!$F483),'Purchase price Master(EUR)'!$K$6:$V$162)</x:f>
        <x:v>114.89</x:v>
      </x:c>
      <x:c r="J483" s="808">
        <x:v>51.475099999999998</x:v>
      </x:c>
      <x:c r="K483" s="769">
        <x:v>160</x:v>
      </x:c>
      <x:c r="L483" s="778">
        <x:v>5913.9740000000002</x:v>
      </x:c>
      <x:c r="M483" s="809">
        <x:f t="shared" si="35"/>
        <x:v>946235.84000000008</x:v>
      </x:c>
      <x:c r="N483" s="782">
        <x:f t="shared" si="32"/>
        <x:v>5913.9742390000001</x:v>
      </x:c>
      <x:c r="O483" s="783">
        <x:f t="shared" si="33"/>
        <x:v>-2.389999999650172E-4</x:v>
      </x:c>
    </x:row>
    <x:row r="484" spans="2:15">
      <x:c r="B484" s="806">
        <x:f t="shared" si="34"/>
        <x:v>2</x:v>
      </x:c>
      <x:c r="C484" s="776">
        <x:v>46076</x:v>
      </x:c>
      <x:c r="D484" s="792" t="s">
        <x:v>2094</x:v>
      </x:c>
      <x:c r="E484" s="769" t="s">
        <x:v>1879</x:v>
      </x:c>
      <x:c r="F484" s="769" t="s">
        <x:v>1631</x:v>
      </x:c>
      <x:c r="G484" s="777" t="s">
        <x:v>1907</x:v>
      </x:c>
      <x:c r="H484" s="769" t="s">
        <x:v>2021</x:v>
      </x:c>
      <x:c r="I484" s="807" cm="1">
        <x:f t="array" ref="I484">SUMPRODUCT(('Purchase price Master(EUR)'!$K$2:$V$2='purchase data'!$B484)*('Purchase price Master(EUR)'!$D$6:$D$162='purchase data'!$F484),'Purchase price Master(EUR)'!$K$6:$V$162)</x:f>
        <x:v>21.613377597592464</x:v>
      </x:c>
      <x:c r="J484" s="808">
        <x:v>51.475099999999998</x:v>
      </x:c>
      <x:c r="K484" s="769">
        <x:v>480</x:v>
      </x:c>
      <x:c r="L484" s="778">
        <x:v>1112.377</x:v>
      </x:c>
      <x:c r="M484" s="809">
        <x:f t="shared" si="35"/>
        <x:v>533940.96</x:v>
      </x:c>
      <x:c r="N484" s="782">
        <x:f t="shared" si="32"/>
        <x:v>1112.5507731738319</x:v>
      </x:c>
      <x:c r="O484" s="783">
        <x:f t="shared" si="33"/>
        <x:v>-0.17377317383193258</x:v>
      </x:c>
    </x:row>
    <x:row r="485" spans="2:15">
      <x:c r="B485" s="806">
        <x:f t="shared" si="34"/>
        <x:v>2</x:v>
      </x:c>
      <x:c r="C485" s="776">
        <x:v>46076</x:v>
      </x:c>
      <x:c r="D485" s="792" t="s">
        <x:v>2095</x:v>
      </x:c>
      <x:c r="E485" s="769" t="s">
        <x:v>1879</x:v>
      </x:c>
      <x:c r="F485" s="769" t="s">
        <x:v>1651</x:v>
      </x:c>
      <x:c r="G485" s="777" t="s">
        <x:v>1886</x:v>
      </x:c>
      <x:c r="H485" s="769" t="s">
        <x:v>175</x:v>
      </x:c>
      <x:c r="I485" s="807" cm="1">
        <x:f t="array" ref="I485">SUMPRODUCT(('Purchase price Master(EUR)'!$K$2:$V$2='purchase data'!$B485)*('Purchase price Master(EUR)'!$D$6:$D$162='purchase data'!$F485),'Purchase price Master(EUR)'!$K$6:$V$162)</x:f>
        <x:v>76.510000000000005</x:v>
      </x:c>
      <x:c r="J485" s="808">
        <x:v>51.475099999999998</x:v>
      </x:c>
      <x:c r="K485" s="769">
        <x:v>80</x:v>
      </x:c>
      <x:c r="L485" s="778">
        <x:v>3947.1109999999999</x:v>
      </x:c>
      <x:c r="M485" s="809">
        <x:f t="shared" si="35"/>
        <x:v>315768.88</x:v>
      </x:c>
      <x:c r="N485" s="782">
        <x:f t="shared" si="32"/>
        <x:v>3938.3599010000003</x:v>
      </x:c>
      <x:c r="O485" s="783">
        <x:f t="shared" si="33"/>
        <x:v>8.7510989999996127</x:v>
      </x:c>
    </x:row>
    <x:row r="486" spans="2:15">
      <x:c r="B486" s="806">
        <x:f t="shared" si="34"/>
        <x:v>2</x:v>
      </x:c>
      <x:c r="C486" s="776">
        <x:v>46076</x:v>
      </x:c>
      <x:c r="D486" s="792" t="s">
        <x:v>2096</x:v>
      </x:c>
      <x:c r="E486" s="769" t="s">
        <x:v>1879</x:v>
      </x:c>
      <x:c r="F486" s="769" t="s">
        <x:v>41</x:v>
      </x:c>
      <x:c r="G486" s="777" t="s">
        <x:v>1892</x:v>
      </x:c>
      <x:c r="H486" s="769" t="s">
        <x:v>95</x:v>
      </x:c>
      <x:c r="I486" s="807" cm="1">
        <x:f t="array" ref="I486">SUMPRODUCT(('Purchase price Master(EUR)'!$K$2:$V$2='purchase data'!$B486)*('Purchase price Master(EUR)'!$D$6:$D$162='purchase data'!$F486),'Purchase price Master(EUR)'!$K$6:$V$162)</x:f>
        <x:v>13.337406721976457</x:v>
      </x:c>
      <x:c r="J486" s="808">
        <x:v>51.475099999999998</x:v>
      </x:c>
      <x:c r="K486" s="769">
        <x:v>80</x:v>
      </x:c>
      <x:c r="L486" s="778">
        <x:v>696.71500000000003</x:v>
      </x:c>
      <x:c r="M486" s="809">
        <x:f t="shared" si="35"/>
        <x:v>55737.200000000004</x:v>
      </x:c>
      <x:c r="N486" s="782">
        <x:f t="shared" si="32"/>
        <x:v>686.5443447544103</x:v>
      </x:c>
      <x:c r="O486" s="783">
        <x:f t="shared" si="33"/>
        <x:v>10.170655245589728</x:v>
      </x:c>
    </x:row>
    <x:row r="487" spans="2:15">
      <x:c r="B487" s="806">
        <x:f t="shared" si="34"/>
        <x:v>2</x:v>
      </x:c>
      <x:c r="C487" s="776">
        <x:v>46076</x:v>
      </x:c>
      <x:c r="D487" s="792" t="s">
        <x:v>2096</x:v>
      </x:c>
      <x:c r="E487" s="769" t="s">
        <x:v>1879</x:v>
      </x:c>
      <x:c r="F487" s="769" t="s">
        <x:v>1430</x:v>
      </x:c>
      <x:c r="G487" s="777" t="s">
        <x:v>1918</x:v>
      </x:c>
      <x:c r="H487" s="769" t="s">
        <x:v>2021</x:v>
      </x:c>
      <x:c r="I487" s="807" cm="1">
        <x:f t="array" ref="I487">SUMPRODUCT(('Purchase price Master(EUR)'!$K$2:$V$2='purchase data'!$B487)*('Purchase price Master(EUR)'!$D$6:$D$162='purchase data'!$F487),'Purchase price Master(EUR)'!$K$6:$V$162)</x:f>
        <x:v>15.4</x:v>
      </x:c>
      <x:c r="J487" s="808">
        <x:v>51.475099999999998</x:v>
      </x:c>
      <x:c r="K487" s="769">
        <x:v>126</x:v>
      </x:c>
      <x:c r="L487" s="778">
        <x:v>792.51103000000001</x:v>
      </x:c>
      <x:c r="M487" s="809">
        <x:f t="shared" si="35"/>
        <x:v>99856.389779999998</x:v>
      </x:c>
      <x:c r="N487" s="782">
        <x:f t="shared" si="32"/>
        <x:v>792.71654000000001</x:v>
      </x:c>
      <x:c r="O487" s="783">
        <x:f t="shared" si="33"/>
        <x:v>-0.20551000000000386</x:v>
      </x:c>
    </x:row>
    <x:row r="488" spans="2:15">
      <x:c r="B488" s="806">
        <x:f t="shared" si="34"/>
        <x:v>2</x:v>
      </x:c>
      <x:c r="C488" s="776">
        <x:v>46076</x:v>
      </x:c>
      <x:c r="D488" s="792" t="s">
        <x:v>2096</x:v>
      </x:c>
      <x:c r="E488" s="769" t="s">
        <x:v>1879</x:v>
      </x:c>
      <x:c r="F488" s="769" t="s">
        <x:v>1428</x:v>
      </x:c>
      <x:c r="G488" s="777" t="s">
        <x:v>1916</x:v>
      </x:c>
      <x:c r="H488" s="769" t="s">
        <x:v>2021</x:v>
      </x:c>
      <x:c r="I488" s="807" cm="1">
        <x:f t="array" ref="I488">SUMPRODUCT(('Purchase price Master(EUR)'!$K$2:$V$2='purchase data'!$B488)*('Purchase price Master(EUR)'!$D$6:$D$162='purchase data'!$F488),'Purchase price Master(EUR)'!$K$6:$V$162)</x:f>
        <x:v>13.58</x:v>
      </x:c>
      <x:c r="J488" s="808">
        <x:v>51.475099999999998</x:v>
      </x:c>
      <x:c r="K488" s="769">
        <x:v>243</x:v>
      </x:c>
      <x:c r="L488" s="778">
        <x:v>699.08299999999997</x:v>
      </x:c>
      <x:c r="M488" s="809">
        <x:f t="shared" si="35"/>
        <x:v>169877.16899999999</x:v>
      </x:c>
      <x:c r="N488" s="782">
        <x:f t="shared" si="32"/>
        <x:v>699.03185799999994</x:v>
      </x:c>
      <x:c r="O488" s="783">
        <x:f t="shared" si="33"/>
        <x:v>5.114200000002711E-2</x:v>
      </x:c>
    </x:row>
    <x:row r="489" spans="2:15">
      <x:c r="B489" s="806">
        <x:f t="shared" si="34"/>
        <x:v>2</x:v>
      </x:c>
      <x:c r="C489" s="776">
        <x:v>46076</x:v>
      </x:c>
      <x:c r="D489" s="792" t="s">
        <x:v>2096</x:v>
      </x:c>
      <x:c r="E489" s="769" t="s">
        <x:v>1879</x:v>
      </x:c>
      <x:c r="F489" s="769" t="s">
        <x:v>1640</x:v>
      </x:c>
      <x:c r="G489" s="777" t="s">
        <x:v>1908</x:v>
      </x:c>
      <x:c r="H489" s="769" t="s">
        <x:v>2021</x:v>
      </x:c>
      <x:c r="I489" s="807" cm="1">
        <x:f t="array" ref="I489">SUMPRODUCT(('Purchase price Master(EUR)'!$K$2:$V$2='purchase data'!$B489)*('Purchase price Master(EUR)'!$D$6:$D$162='purchase data'!$F489),'Purchase price Master(EUR)'!$K$6:$V$162)</x:f>
        <x:v>12.54</x:v>
      </x:c>
      <x:c r="J489" s="808">
        <x:v>51.475099999999998</x:v>
      </x:c>
      <x:c r="K489" s="769">
        <x:v>216</x:v>
      </x:c>
      <x:c r="L489" s="778">
        <x:v>645.24</x:v>
      </x:c>
      <x:c r="M489" s="809">
        <x:f t="shared" si="35"/>
        <x:v>139371.84</x:v>
      </x:c>
      <x:c r="N489" s="782">
        <x:f t="shared" si="32"/>
        <x:v>645.49775399999987</x:v>
      </x:c>
      <x:c r="O489" s="783">
        <x:f t="shared" si="33"/>
        <x:v>-0.25775399999986348</x:v>
      </x:c>
    </x:row>
    <x:row r="490" spans="2:15">
      <x:c r="B490" s="806">
        <x:f t="shared" si="34"/>
        <x:v>2</x:v>
      </x:c>
      <x:c r="C490" s="776">
        <x:v>46076</x:v>
      </x:c>
      <x:c r="D490" s="792" t="s">
        <x:v>2096</x:v>
      </x:c>
      <x:c r="E490" s="769" t="s">
        <x:v>1879</x:v>
      </x:c>
      <x:c r="F490" s="769" t="s">
        <x:v>1641</x:v>
      </x:c>
      <x:c r="G490" s="777" t="s">
        <x:v>1917</x:v>
      </x:c>
      <x:c r="H490" s="769" t="s">
        <x:v>2021</x:v>
      </x:c>
      <x:c r="I490" s="807" cm="1">
        <x:f t="array" ref="I490">SUMPRODUCT(('Purchase price Master(EUR)'!$K$2:$V$2='purchase data'!$B490)*('Purchase price Master(EUR)'!$D$6:$D$162='purchase data'!$F490),'Purchase price Master(EUR)'!$K$6:$V$162)</x:f>
        <x:v>14.04</x:v>
      </x:c>
      <x:c r="J490" s="808">
        <x:v>51.475099999999998</x:v>
      </x:c>
      <x:c r="K490" s="769">
        <x:v>120</x:v>
      </x:c>
      <x:c r="L490" s="778">
        <x:v>722.81299999999999</x:v>
      </x:c>
      <x:c r="M490" s="809">
        <x:f t="shared" si="35"/>
        <x:v>86737.56</x:v>
      </x:c>
      <x:c r="N490" s="782">
        <x:f t="shared" si="32"/>
        <x:v>722.71040399999993</x:v>
      </x:c>
      <x:c r="O490" s="783">
        <x:f t="shared" si="33"/>
        <x:v>0.1025960000000623</x:v>
      </x:c>
    </x:row>
    <x:row r="491" spans="2:15">
      <x:c r="B491" s="806">
        <x:f t="shared" si="34"/>
        <x:v>2</x:v>
      </x:c>
      <x:c r="C491" s="776">
        <x:v>46077</x:v>
      </x:c>
      <x:c r="D491" s="792" t="s">
        <x:v>2097</x:v>
      </x:c>
      <x:c r="E491" s="769" t="s">
        <x:v>1879</x:v>
      </x:c>
      <x:c r="F491" s="769" t="s">
        <x:v>1433</x:v>
      </x:c>
      <x:c r="G491" s="777" t="s">
        <x:v>1910</x:v>
      </x:c>
      <x:c r="H491" s="769" t="s">
        <x:v>95</x:v>
      </x:c>
      <x:c r="I491" s="807" cm="1">
        <x:f t="array" ref="I491">SUMPRODUCT(('Purchase price Master(EUR)'!$K$2:$V$2='purchase data'!$B491)*('Purchase price Master(EUR)'!$D$6:$D$162='purchase data'!$F491),'Purchase price Master(EUR)'!$K$6:$V$162)</x:f>
        <x:v>7.1102155771867341</x:v>
      </x:c>
      <x:c r="J491" s="808">
        <x:v>51.754800000000003</x:v>
      </x:c>
      <x:c r="K491" s="769">
        <x:v>20</x:v>
      </x:c>
      <x:c r="L491" s="778">
        <x:v>371.08199999999999</x:v>
      </x:c>
      <x:c r="M491" s="809">
        <x:f t="shared" si="35"/>
        <x:v>7421.6399999999994</x:v>
      </x:c>
      <x:c r="N491" s="782">
        <x:f t="shared" si="32"/>
        <x:v>367.987785154184</x:v>
      </x:c>
      <x:c r="O491" s="783">
        <x:f t="shared" si="33"/>
        <x:v>3.0942148458159977</x:v>
      </x:c>
    </x:row>
    <x:row r="492" spans="2:15">
      <x:c r="B492" s="806">
        <x:f t="shared" si="34"/>
        <x:v>2</x:v>
      </x:c>
      <x:c r="C492" s="776">
        <x:v>46077</x:v>
      </x:c>
      <x:c r="D492" s="792" t="s">
        <x:v>2097</x:v>
      </x:c>
      <x:c r="E492" s="769" t="s">
        <x:v>1879</x:v>
      </x:c>
      <x:c r="F492" s="769" t="s">
        <x:v>1428</x:v>
      </x:c>
      <x:c r="G492" s="777" t="s">
        <x:v>1916</x:v>
      </x:c>
      <x:c r="H492" s="769" t="s">
        <x:v>2021</x:v>
      </x:c>
      <x:c r="I492" s="807" cm="1">
        <x:f t="array" ref="I492">SUMPRODUCT(('Purchase price Master(EUR)'!$K$2:$V$2='purchase data'!$B492)*('Purchase price Master(EUR)'!$D$6:$D$162='purchase data'!$F492),'Purchase price Master(EUR)'!$K$6:$V$162)</x:f>
        <x:v>13.58</x:v>
      </x:c>
      <x:c r="J492" s="808">
        <x:v>51.754800000000003</x:v>
      </x:c>
      <x:c r="K492" s="769">
        <x:v>41</x:v>
      </x:c>
      <x:c r="L492" s="778">
        <x:v>702.83</x:v>
      </x:c>
      <x:c r="M492" s="809">
        <x:f t="shared" si="35"/>
        <x:v>28816.030000000002</x:v>
      </x:c>
      <x:c r="N492" s="782">
        <x:f t="shared" si="32"/>
        <x:v>702.83018400000003</x:v>
      </x:c>
      <x:c r="O492" s="783">
        <x:f t="shared" si="33"/>
        <x:v>-1.8399999999019201E-4</x:v>
      </x:c>
    </x:row>
    <x:row r="493" spans="2:15">
      <x:c r="B493" s="806">
        <x:f t="shared" si="34"/>
        <x:v>2</x:v>
      </x:c>
      <x:c r="C493" s="776">
        <x:v>46077</x:v>
      </x:c>
      <x:c r="D493" s="792" t="s">
        <x:v>2097</x:v>
      </x:c>
      <x:c r="E493" s="769" t="s">
        <x:v>1879</x:v>
      </x:c>
      <x:c r="F493" s="769" t="s">
        <x:v>1429</x:v>
      </x:c>
      <x:c r="G493" s="777" t="s">
        <x:v>1893</x:v>
      </x:c>
      <x:c r="H493" s="769" t="s">
        <x:v>2021</x:v>
      </x:c>
      <x:c r="I493" s="807" cm="1">
        <x:f t="array" ref="I493">SUMPRODUCT(('Purchase price Master(EUR)'!$K$2:$V$2='purchase data'!$B493)*('Purchase price Master(EUR)'!$D$6:$D$162='purchase data'!$F493),'Purchase price Master(EUR)'!$K$6:$V$162)</x:f>
        <x:v>14.062775110655201</x:v>
      </x:c>
      <x:c r="J493" s="808">
        <x:v>51.754800000000003</x:v>
      </x:c>
      <x:c r="K493" s="769">
        <x:v>39</x:v>
      </x:c>
      <x:c r="L493" s="778">
        <x:v>727.82794999999999</x:v>
      </x:c>
      <x:c r="M493" s="809">
        <x:f t="shared" si="35"/>
        <x:v>28385.29005</x:v>
      </x:c>
      <x:c r="N493" s="782">
        <x:f t="shared" si="32"/>
        <x:v>727.81611329693783</x:v>
      </x:c>
      <x:c r="O493" s="783">
        <x:f t="shared" si="33"/>
        <x:v>1.1836703062158449E-2</x:v>
      </x:c>
    </x:row>
    <x:row r="494" spans="2:15">
      <x:c r="B494" s="806">
        <x:f t="shared" si="34"/>
        <x:v>2</x:v>
      </x:c>
      <x:c r="C494" s="776">
        <x:v>46077</x:v>
      </x:c>
      <x:c r="D494" s="792" t="s">
        <x:v>2097</x:v>
      </x:c>
      <x:c r="E494" s="769" t="s">
        <x:v>1879</x:v>
      </x:c>
      <x:c r="F494" s="769" t="s">
        <x:v>1430</x:v>
      </x:c>
      <x:c r="G494" s="777" t="s">
        <x:v>1918</x:v>
      </x:c>
      <x:c r="H494" s="769" t="s">
        <x:v>2021</x:v>
      </x:c>
      <x:c r="I494" s="807" cm="1">
        <x:f t="array" ref="I494">SUMPRODUCT(('Purchase price Master(EUR)'!$K$2:$V$2='purchase data'!$B494)*('Purchase price Master(EUR)'!$D$6:$D$162='purchase data'!$F494),'Purchase price Master(EUR)'!$K$6:$V$162)</x:f>
        <x:v>15.4</x:v>
      </x:c>
      <x:c r="J494" s="808">
        <x:v>51.754800000000003</x:v>
      </x:c>
      <x:c r="K494" s="769">
        <x:v>92</x:v>
      </x:c>
      <x:c r="L494" s="778">
        <x:v>796.81695999999999</x:v>
      </x:c>
      <x:c r="M494" s="809">
        <x:f t="shared" si="35"/>
        <x:v>73307.160319999995</x:v>
      </x:c>
      <x:c r="N494" s="782">
        <x:f t="shared" si="32"/>
        <x:v>797.02392000000009</x:v>
      </x:c>
      <x:c r="O494" s="783">
        <x:f t="shared" si="33"/>
        <x:v>-0.20696000000009462</x:v>
      </x:c>
    </x:row>
    <x:row r="495" spans="2:15">
      <x:c r="B495" s="806">
        <x:f t="shared" si="34"/>
        <x:v>2</x:v>
      </x:c>
      <x:c r="C495" s="776">
        <x:v>46078</x:v>
      </x:c>
      <x:c r="D495" s="792" t="s">
        <x:v>2098</x:v>
      </x:c>
      <x:c r="E495" s="769" t="s">
        <x:v>1879</x:v>
      </x:c>
      <x:c r="F495" s="769" t="s">
        <x:v>1432</x:v>
      </x:c>
      <x:c r="G495" s="777" t="s">
        <x:v>1908</x:v>
      </x:c>
      <x:c r="H495" s="769" t="s">
        <x:v>95</x:v>
      </x:c>
      <x:c r="I495" s="807" cm="1">
        <x:f t="array" ref="I495">SUMPRODUCT(('Purchase price Master(EUR)'!$K$2:$V$2='purchase data'!$B495)*('Purchase price Master(EUR)'!$D$6:$D$162='purchase data'!$F495),'Purchase price Master(EUR)'!$K$6:$V$162)</x:f>
        <x:v>9.8286450914155967</x:v>
      </x:c>
      <x:c r="J495" s="808">
        <x:v>51.676400000000001</x:v>
      </x:c>
      <x:c r="K495" s="769">
        <x:v>432</x:v>
      </x:c>
      <x:c r="L495" s="778">
        <x:v>516.76400000000001</x:v>
      </x:c>
      <x:c r="M495" s="809">
        <x:f t="shared" si="35"/>
        <x:v>223242.04800000001</x:v>
      </x:c>
      <x:c r="N495" s="782">
        <x:f t="shared" si="32"/>
        <x:v>507.90899520202896</x:v>
      </x:c>
      <x:c r="O495" s="783">
        <x:f t="shared" si="33"/>
        <x:v>8.8550047979710484</x:v>
      </x:c>
    </x:row>
    <x:row r="496" spans="2:15">
      <x:c r="B496" s="806">
        <x:f t="shared" si="34"/>
        <x:v>2</x:v>
      </x:c>
      <x:c r="C496" s="776">
        <x:v>46078</x:v>
      </x:c>
      <x:c r="D496" s="792" t="s">
        <x:v>2098</x:v>
      </x:c>
      <x:c r="E496" s="769" t="s">
        <x:v>1879</x:v>
      </x:c>
      <x:c r="F496" s="769" t="s">
        <x:v>1433</x:v>
      </x:c>
      <x:c r="G496" s="777" t="s">
        <x:v>1910</x:v>
      </x:c>
      <x:c r="H496" s="769" t="s">
        <x:v>95</x:v>
      </x:c>
      <x:c r="I496" s="807" cm="1">
        <x:f t="array" ref="I496">SUMPRODUCT(('Purchase price Master(EUR)'!$K$2:$V$2='purchase data'!$B496)*('Purchase price Master(EUR)'!$D$6:$D$162='purchase data'!$F496),'Purchase price Master(EUR)'!$K$6:$V$162)</x:f>
        <x:v>7.1102155771867341</x:v>
      </x:c>
      <x:c r="J496" s="808">
        <x:v>51.676400000000001</x:v>
      </x:c>
      <x:c r="K496" s="769">
        <x:v>576</x:v>
      </x:c>
      <x:c r="L496" s="778">
        <x:v>370.52</x:v>
      </x:c>
      <x:c r="M496" s="809">
        <x:f t="shared" si="35"/>
        <x:v>213419.51999999999</x:v>
      </x:c>
      <x:c r="N496" s="782">
        <x:f t="shared" si="32"/>
        <x:v>367.43034425293257</x:v>
      </x:c>
      <x:c r="O496" s="783">
        <x:f t="shared" si="33"/>
        <x:v>3.0896557470674111</x:v>
      </x:c>
    </x:row>
    <x:row r="497" spans="2:15">
      <x:c r="B497" s="806">
        <x:f t="shared" si="34"/>
        <x:v>2</x:v>
      </x:c>
      <x:c r="C497" s="776">
        <x:v>46078</x:v>
      </x:c>
      <x:c r="D497" s="792" t="s">
        <x:v>2098</x:v>
      </x:c>
      <x:c r="E497" s="769" t="s">
        <x:v>1879</x:v>
      </x:c>
      <x:c r="F497" s="769" t="s">
        <x:v>2131</x:v>
      </x:c>
      <x:c r="G497" s="777" t="s">
        <x:v>2132</x:v>
      </x:c>
      <x:c r="H497" s="769" t="s">
        <x:v>95</x:v>
      </x:c>
      <x:c r="I497" s="807" cm="1">
        <x:f t="array" ref="I497">SUMPRODUCT(('Purchase price Master(EUR)'!$K$2:$V$2='purchase data'!$B497)*('Purchase price Master(EUR)'!$D$6:$D$162='purchase data'!$F497),'Purchase price Master(EUR)'!$K$6:$V$162)</x:f>
        <x:v>0</x:v>
      </x:c>
      <x:c r="J497" s="808">
        <x:v>51.676400000000001</x:v>
      </x:c>
      <x:c r="K497" s="769">
        <x:v>320</x:v>
      </x:c>
      <x:c r="L497" s="778">
        <x:v>699.69799999999998</x:v>
      </x:c>
      <x:c r="M497" s="809">
        <x:f t="shared" si="35"/>
        <x:v>223903.35999999999</x:v>
      </x:c>
      <x:c r="N497" s="782">
        <x:f t="shared" si="32"/>
        <x:v>0</x:v>
      </x:c>
      <x:c r="O497" s="783">
        <x:f t="shared" si="33"/>
        <x:v>699.69799999999998</x:v>
      </x:c>
    </x:row>
    <x:row r="498" spans="2:15">
      <x:c r="B498" s="806">
        <x:f t="shared" si="34"/>
        <x:v>2</x:v>
      </x:c>
      <x:c r="C498" s="776">
        <x:v>46078</x:v>
      </x:c>
      <x:c r="D498" s="792" t="s">
        <x:v>2098</x:v>
      </x:c>
      <x:c r="E498" s="769" t="s">
        <x:v>1879</x:v>
      </x:c>
      <x:c r="F498" s="769" t="s">
        <x:v>1428</x:v>
      </x:c>
      <x:c r="G498" s="777" t="s">
        <x:v>1916</x:v>
      </x:c>
      <x:c r="H498" s="769" t="s">
        <x:v>2021</x:v>
      </x:c>
      <x:c r="I498" s="807" cm="1">
        <x:f t="array" ref="I498">SUMPRODUCT(('Purchase price Master(EUR)'!$K$2:$V$2='purchase data'!$B498)*('Purchase price Master(EUR)'!$D$6:$D$162='purchase data'!$F498),'Purchase price Master(EUR)'!$K$6:$V$162)</x:f>
        <x:v>13.58</x:v>
      </x:c>
      <x:c r="J498" s="808">
        <x:v>51.676400000000001</x:v>
      </x:c>
      <x:c r="K498" s="769">
        <x:v>648</x:v>
      </x:c>
      <x:c r="L498" s="778">
        <x:v>701.76599999999996</x:v>
      </x:c>
      <x:c r="M498" s="809">
        <x:f t="shared" si="35"/>
        <x:v>454744.36799999996</x:v>
      </x:c>
      <x:c r="N498" s="782">
        <x:f t="shared" si="32"/>
        <x:v>701.76551200000006</x:v>
      </x:c>
      <x:c r="O498" s="783">
        <x:f t="shared" si="33"/>
        <x:v>4.8799999990478682E-4</x:v>
      </x:c>
    </x:row>
    <x:row r="499" spans="2:15">
      <x:c r="B499" s="806">
        <x:f t="shared" si="34"/>
        <x:v>2</x:v>
      </x:c>
      <x:c r="C499" s="776">
        <x:v>46078</x:v>
      </x:c>
      <x:c r="D499" s="792" t="s">
        <x:v>2098</x:v>
      </x:c>
      <x:c r="E499" s="769" t="s">
        <x:v>1879</x:v>
      </x:c>
      <x:c r="F499" s="769" t="s">
        <x:v>1640</x:v>
      </x:c>
      <x:c r="G499" s="777" t="s">
        <x:v>1908</x:v>
      </x:c>
      <x:c r="H499" s="769" t="s">
        <x:v>2021</x:v>
      </x:c>
      <x:c r="I499" s="807" cm="1">
        <x:f t="array" ref="I499">SUMPRODUCT(('Purchase price Master(EUR)'!$K$2:$V$2='purchase data'!$B499)*('Purchase price Master(EUR)'!$D$6:$D$162='purchase data'!$F499),'Purchase price Master(EUR)'!$K$6:$V$162)</x:f>
        <x:v>12.54</x:v>
      </x:c>
      <x:c r="J499" s="808">
        <x:v>51.676400000000001</x:v>
      </x:c>
      <x:c r="K499" s="769">
        <x:v>648</x:v>
      </x:c>
      <x:c r="L499" s="778">
        <x:v>647.76400000000001</x:v>
      </x:c>
      <x:c r="M499" s="809">
        <x:f t="shared" si="35"/>
        <x:v>419751.07199999999</x:v>
      </x:c>
      <x:c r="N499" s="782">
        <x:f t="shared" si="32"/>
        <x:v>648.02205600000002</x:v>
      </x:c>
      <x:c r="O499" s="783">
        <x:f t="shared" si="33"/>
        <x:v>-0.2580560000000105</x:v>
      </x:c>
    </x:row>
    <x:row r="500" spans="2:15">
      <x:c r="B500" s="806">
        <x:f t="shared" si="34"/>
        <x:v>2</x:v>
      </x:c>
      <x:c r="C500" s="776">
        <x:v>46078</x:v>
      </x:c>
      <x:c r="D500" s="792" t="s">
        <x:v>2098</x:v>
      </x:c>
      <x:c r="E500" s="769" t="s">
        <x:v>1879</x:v>
      </x:c>
      <x:c r="F500" s="769" t="s">
        <x:v>1641</x:v>
      </x:c>
      <x:c r="G500" s="777" t="s">
        <x:v>1917</x:v>
      </x:c>
      <x:c r="H500" s="769" t="s">
        <x:v>2021</x:v>
      </x:c>
      <x:c r="I500" s="807" cm="1">
        <x:f t="array" ref="I500">SUMPRODUCT(('Purchase price Master(EUR)'!$K$2:$V$2='purchase data'!$B500)*('Purchase price Master(EUR)'!$D$6:$D$162='purchase data'!$F500),'Purchase price Master(EUR)'!$K$6:$V$162)</x:f>
        <x:v>14.04</x:v>
      </x:c>
      <x:c r="J500" s="808">
        <x:v>51.676400000000001</x:v>
      </x:c>
      <x:c r="K500" s="769">
        <x:v>400</x:v>
      </x:c>
      <x:c r="L500" s="778">
        <x:v>725.53700000000003</x:v>
      </x:c>
      <x:c r="M500" s="809">
        <x:f t="shared" si="35"/>
        <x:v>290214.8</x:v>
      </x:c>
      <x:c r="N500" s="782">
        <x:f t="shared" si="32"/>
        <x:v>725.53665599999999</x:v>
      </x:c>
      <x:c r="O500" s="783">
        <x:f t="shared" si="33"/>
        <x:v>3.4400000004097819E-4</x:v>
      </x:c>
    </x:row>
    <x:row r="501" spans="2:15">
      <x:c r="B501" s="806">
        <x:f t="shared" si="34"/>
        <x:v>2</x:v>
      </x:c>
      <x:c r="C501" s="776">
        <x:v>46078</x:v>
      </x:c>
      <x:c r="D501" s="792" t="s">
        <x:v>2098</x:v>
      </x:c>
      <x:c r="E501" s="769" t="s">
        <x:v>1879</x:v>
      </x:c>
      <x:c r="F501" s="769" t="s">
        <x:v>1429</x:v>
      </x:c>
      <x:c r="G501" s="777" t="s">
        <x:v>1893</x:v>
      </x:c>
      <x:c r="H501" s="769" t="s">
        <x:v>2021</x:v>
      </x:c>
      <x:c r="I501" s="807" cm="1">
        <x:f t="array" ref="I501">SUMPRODUCT(('Purchase price Master(EUR)'!$K$2:$V$2='purchase data'!$B501)*('Purchase price Master(EUR)'!$D$6:$D$162='purchase data'!$F501),'Purchase price Master(EUR)'!$K$6:$V$162)</x:f>
        <x:v>14.062775110655201</x:v>
      </x:c>
      <x:c r="J501" s="808">
        <x:v>51.676400000000001</x:v>
      </x:c>
      <x:c r="K501" s="769">
        <x:v>432</x:v>
      </x:c>
      <x:c r="L501" s="778">
        <x:v>726.72500000000002</x:v>
      </x:c>
      <x:c r="M501" s="809">
        <x:f t="shared" si="35"/>
        <x:v>313945.2</x:v>
      </x:c>
      <x:c r="N501" s="782">
        <x:f t="shared" si="32"/>
        <x:v>726.71359172826249</x:v>
      </x:c>
      <x:c r="O501" s="783">
        <x:f t="shared" si="33"/>
        <x:v>1.1408271737536779E-2</x:v>
      </x:c>
    </x:row>
    <x:row r="502" spans="2:15">
      <x:c r="B502" s="806">
        <x:f t="shared" si="34"/>
        <x:v>2</x:v>
      </x:c>
      <x:c r="C502" s="776">
        <x:v>46078</x:v>
      </x:c>
      <x:c r="D502" s="792" t="s">
        <x:v>2098</x:v>
      </x:c>
      <x:c r="E502" s="769" t="s">
        <x:v>1879</x:v>
      </x:c>
      <x:c r="F502" s="769" t="s">
        <x:v>1564</x:v>
      </x:c>
      <x:c r="G502" s="777" t="s">
        <x:v>1915</x:v>
      </x:c>
      <x:c r="H502" s="769" t="s">
        <x:v>2021</x:v>
      </x:c>
      <x:c r="I502" s="807" cm="1">
        <x:f t="array" ref="I502">SUMPRODUCT(('Purchase price Master(EUR)'!$K$2:$V$2='purchase data'!$B502)*('Purchase price Master(EUR)'!$D$6:$D$162='purchase data'!$F502),'Purchase price Master(EUR)'!$K$6:$V$162)</x:f>
        <x:v>12.78</x:v>
      </x:c>
      <x:c r="J502" s="808">
        <x:v>51.676400000000001</x:v>
      </x:c>
      <x:c r="K502" s="769">
        <x:v>432</x:v>
      </x:c>
      <x:c r="L502" s="778">
        <x:v>660.42399999999998</x:v>
      </x:c>
      <x:c r="M502" s="809">
        <x:f t="shared" si="35"/>
        <x:v>285303.16800000001</x:v>
      </x:c>
      <x:c r="N502" s="782">
        <x:f t="shared" si="32"/>
        <x:v>660.42439200000001</x:v>
      </x:c>
      <x:c r="O502" s="783">
        <x:f t="shared" si="33"/>
        <x:v>-3.9200000003347668E-4</x:v>
      </x:c>
    </x:row>
    <x:row r="503" spans="2:15">
      <x:c r="B503" s="806">
        <x:f t="shared" si="34"/>
        <x:v>2</x:v>
      </x:c>
      <x:c r="C503" s="776">
        <x:v>46078</x:v>
      </x:c>
      <x:c r="D503" s="792" t="s">
        <x:v>2098</x:v>
      </x:c>
      <x:c r="E503" s="769" t="s">
        <x:v>1879</x:v>
      </x:c>
      <x:c r="F503" s="769" t="s">
        <x:v>1565</x:v>
      </x:c>
      <x:c r="G503" s="777" t="s">
        <x:v>1896</x:v>
      </x:c>
      <x:c r="H503" s="769" t="s">
        <x:v>2021</x:v>
      </x:c>
      <x:c r="I503" s="807" cm="1">
        <x:f t="array" ref="I503">SUMPRODUCT(('Purchase price Master(EUR)'!$K$2:$V$2='purchase data'!$B503)*('Purchase price Master(EUR)'!$D$6:$D$162='purchase data'!$F503),'Purchase price Master(EUR)'!$K$6:$V$162)</x:f>
        <x:v>13.56</x:v>
      </x:c>
      <x:c r="J503" s="808">
        <x:v>51.676400000000001</x:v>
      </x:c>
      <x:c r="K503" s="769">
        <x:v>432</x:v>
      </x:c>
      <x:c r="L503" s="778">
        <x:v>700.73199</x:v>
      </x:c>
      <x:c r="M503" s="809">
        <x:f t="shared" si="35"/>
        <x:v>302716.21967999998</x:v>
      </x:c>
      <x:c r="N503" s="782">
        <x:f t="shared" si="32"/>
        <x:v>700.73198400000001</x:v>
      </x:c>
      <x:c r="O503" s="783">
        <x:f t="shared" si="33"/>
        <x:v>5.9999999848514562E-6</x:v>
      </x:c>
    </x:row>
    <x:row r="504" spans="2:15">
      <x:c r="B504" s="806">
        <x:f t="shared" si="34"/>
        <x:v>2</x:v>
      </x:c>
      <x:c r="C504" s="776">
        <x:v>46078</x:v>
      </x:c>
      <x:c r="D504" s="792" t="s">
        <x:v>2098</x:v>
      </x:c>
      <x:c r="E504" s="769" t="s">
        <x:v>1879</x:v>
      </x:c>
      <x:c r="F504" s="769" t="s">
        <x:v>1430</x:v>
      </x:c>
      <x:c r="G504" s="777" t="s">
        <x:v>1918</x:v>
      </x:c>
      <x:c r="H504" s="769" t="s">
        <x:v>2021</x:v>
      </x:c>
      <x:c r="I504" s="807" cm="1">
        <x:f t="array" ref="I504">SUMPRODUCT(('Purchase price Master(EUR)'!$K$2:$V$2='purchase data'!$B504)*('Purchase price Master(EUR)'!$D$6:$D$162='purchase data'!$F504),'Purchase price Master(EUR)'!$K$6:$V$162)</x:f>
        <x:v>15.4</x:v>
      </x:c>
      <x:c r="J504" s="808">
        <x:v>51.676400000000001</x:v>
      </x:c>
      <x:c r="K504" s="769">
        <x:v>432</x:v>
      </x:c>
      <x:c r="L504" s="778">
        <x:v>795.61</x:v>
      </x:c>
      <x:c r="M504" s="809">
        <x:f t="shared" si="35"/>
        <x:v>343703.52</x:v>
      </x:c>
      <x:c r="N504" s="782">
        <x:f t="shared" si="32"/>
        <x:v>795.81655999999998</x:v>
      </x:c>
      <x:c r="O504" s="783">
        <x:f t="shared" si="33"/>
        <x:v>-0.20655999999996766</x:v>
      </x:c>
    </x:row>
    <x:row r="505" spans="2:15">
      <x:c r="B505" s="806">
        <x:f t="shared" si="34"/>
        <x:v>2</x:v>
      </x:c>
      <x:c r="C505" s="776">
        <x:v>46078</x:v>
      </x:c>
      <x:c r="D505" s="792" t="s">
        <x:v>2099</x:v>
      </x:c>
      <x:c r="E505" s="769" t="s">
        <x:v>1879</x:v>
      </x:c>
      <x:c r="F505" s="769" t="s">
        <x:v>1432</x:v>
      </x:c>
      <x:c r="G505" s="777" t="s">
        <x:v>1908</x:v>
      </x:c>
      <x:c r="H505" s="769" t="s">
        <x:v>95</x:v>
      </x:c>
      <x:c r="I505" s="807" cm="1">
        <x:f t="array" ref="I505">SUMPRODUCT(('Purchase price Master(EUR)'!$K$2:$V$2='purchase data'!$B505)*('Purchase price Master(EUR)'!$D$6:$D$162='purchase data'!$F505),'Purchase price Master(EUR)'!$K$6:$V$162)</x:f>
        <x:v>9.8286450914155967</x:v>
      </x:c>
      <x:c r="J505" s="808">
        <x:v>51.676400000000001</x:v>
      </x:c>
      <x:c r="K505" s="769">
        <x:v>216</x:v>
      </x:c>
      <x:c r="L505" s="778">
        <x:v>516.76397999999995</x:v>
      </x:c>
      <x:c r="M505" s="809">
        <x:f t="shared" si="35"/>
        <x:v>111621.01967999998</x:v>
      </x:c>
      <x:c r="N505" s="782">
        <x:f t="shared" si="32"/>
        <x:v>507.90899520202896</x:v>
      </x:c>
      <x:c r="O505" s="783">
        <x:f t="shared" si="33"/>
        <x:v>8.8549847979709853</x:v>
      </x:c>
    </x:row>
    <x:row r="506" spans="2:15">
      <x:c r="B506" s="806">
        <x:f t="shared" si="34"/>
        <x:v>2</x:v>
      </x:c>
      <x:c r="C506" s="776">
        <x:v>46078</x:v>
      </x:c>
      <x:c r="D506" s="792" t="s">
        <x:v>2099</x:v>
      </x:c>
      <x:c r="E506" s="769" t="s">
        <x:v>1879</x:v>
      </x:c>
      <x:c r="F506" s="769" t="s">
        <x:v>1564</x:v>
      </x:c>
      <x:c r="G506" s="777" t="s">
        <x:v>1915</x:v>
      </x:c>
      <x:c r="H506" s="769" t="s">
        <x:v>2021</x:v>
      </x:c>
      <x:c r="I506" s="807" cm="1">
        <x:f t="array" ref="I506">SUMPRODUCT(('Purchase price Master(EUR)'!$K$2:$V$2='purchase data'!$B506)*('Purchase price Master(EUR)'!$D$6:$D$162='purchase data'!$F506),'Purchase price Master(EUR)'!$K$6:$V$162)</x:f>
        <x:v>12.78</x:v>
      </x:c>
      <x:c r="J506" s="808">
        <x:v>51.676400000000001</x:v>
      </x:c>
      <x:c r="K506" s="769">
        <x:v>216</x:v>
      </x:c>
      <x:c r="L506" s="778">
        <x:v>660.42398000000003</x:v>
      </x:c>
      <x:c r="M506" s="809">
        <x:f t="shared" si="35"/>
        <x:v>142651.57968</x:v>
      </x:c>
      <x:c r="N506" s="782">
        <x:f t="shared" si="32"/>
        <x:v>660.42439200000001</x:v>
      </x:c>
      <x:c r="O506" s="783">
        <x:f t="shared" si="33"/>
        <x:v>-4.1199999998298154E-4</x:v>
      </x:c>
    </x:row>
    <x:row r="507" spans="2:15">
      <x:c r="B507" s="806">
        <x:f t="shared" si="34"/>
        <x:v>2</x:v>
      </x:c>
      <x:c r="C507" s="776">
        <x:v>46078</x:v>
      </x:c>
      <x:c r="D507" s="792" t="s">
        <x:v>2099</x:v>
      </x:c>
      <x:c r="E507" s="769" t="s">
        <x:v>1879</x:v>
      </x:c>
      <x:c r="F507" s="769" t="s">
        <x:v>17</x:v>
      </x:c>
      <x:c r="G507" s="777" t="s">
        <x:v>1894</x:v>
      </x:c>
      <x:c r="H507" s="769" t="s">
        <x:v>175</x:v>
      </x:c>
      <x:c r="I507" s="807" cm="1">
        <x:f t="array" ref="I507">SUMPRODUCT(('Purchase price Master(EUR)'!$K$2:$V$2='purchase data'!$B507)*('Purchase price Master(EUR)'!$D$6:$D$162='purchase data'!$F507),'Purchase price Master(EUR)'!$K$6:$V$162)</x:f>
        <x:v>3.3899203321237543</x:v>
      </x:c>
      <x:c r="J507" s="808">
        <x:v>51.676400000000001</x:v>
      </x:c>
      <x:c r="K507" s="769">
        <x:v>576</x:v>
      </x:c>
      <x:c r="L507" s="778">
        <x:v>176.88800000000001</x:v>
      </x:c>
      <x:c r="M507" s="809">
        <x:f t="shared" si="35"/>
        <x:v>101887.488</x:v>
      </x:c>
      <x:c r="N507" s="782">
        <x:f t="shared" si="32"/>
        <x:v>175.17887905095998</x:v>
      </x:c>
      <x:c r="O507" s="783">
        <x:f t="shared" si="33"/>
        <x:v>1.7091209490400274</x:v>
      </x:c>
    </x:row>
    <x:row r="508" spans="2:15">
      <x:c r="B508" s="806">
        <x:f t="shared" si="34"/>
        <x:v>2</x:v>
      </x:c>
      <x:c r="C508" s="776">
        <x:v>46078</x:v>
      </x:c>
      <x:c r="D508" s="792" t="s">
        <x:v>2099</x:v>
      </x:c>
      <x:c r="E508" s="769" t="s">
        <x:v>1879</x:v>
      </x:c>
      <x:c r="F508" s="769" t="s">
        <x:v>1640</x:v>
      </x:c>
      <x:c r="G508" s="777" t="s">
        <x:v>1908</x:v>
      </x:c>
      <x:c r="H508" s="769" t="s">
        <x:v>2021</x:v>
      </x:c>
      <x:c r="I508" s="807" cm="1">
        <x:f t="array" ref="I508">SUMPRODUCT(('Purchase price Master(EUR)'!$K$2:$V$2='purchase data'!$B508)*('Purchase price Master(EUR)'!$D$6:$D$162='purchase data'!$F508),'Purchase price Master(EUR)'!$K$6:$V$162)</x:f>
        <x:v>12.54</x:v>
      </x:c>
      <x:c r="J508" s="808">
        <x:v>51.676400000000001</x:v>
      </x:c>
      <x:c r="K508" s="769">
        <x:v>324</x:v>
      </x:c>
      <x:c r="L508" s="778">
        <x:v>647.76400999999998</x:v>
      </x:c>
      <x:c r="M508" s="809">
        <x:f t="shared" si="35"/>
        <x:v>209875.53923999998</x:v>
      </x:c>
      <x:c r="N508" s="782">
        <x:f t="shared" si="32"/>
        <x:v>648.02205600000002</x:v>
      </x:c>
      <x:c r="O508" s="783">
        <x:f t="shared" si="33"/>
        <x:v>-0.25804600000003575</x:v>
      </x:c>
    </x:row>
    <x:row r="509" spans="2:15">
      <x:c r="B509" s="806">
        <x:f t="shared" si="34"/>
        <x:v>2</x:v>
      </x:c>
      <x:c r="C509" s="776">
        <x:v>46078</x:v>
      </x:c>
      <x:c r="D509" s="792" t="s">
        <x:v>2099</x:v>
      </x:c>
      <x:c r="E509" s="769" t="s">
        <x:v>1879</x:v>
      </x:c>
      <x:c r="F509" s="769" t="s">
        <x:v>1428</x:v>
      </x:c>
      <x:c r="G509" s="777" t="s">
        <x:v>1916</x:v>
      </x:c>
      <x:c r="H509" s="769" t="s">
        <x:v>2021</x:v>
      </x:c>
      <x:c r="I509" s="807" cm="1">
        <x:f t="array" ref="I509">SUMPRODUCT(('Purchase price Master(EUR)'!$K$2:$V$2='purchase data'!$B509)*('Purchase price Master(EUR)'!$D$6:$D$162='purchase data'!$F509),'Purchase price Master(EUR)'!$K$6:$V$162)</x:f>
        <x:v>13.58</x:v>
      </x:c>
      <x:c r="J509" s="808">
        <x:v>51.676400000000001</x:v>
      </x:c>
      <x:c r="K509" s="769">
        <x:v>324</x:v>
      </x:c>
      <x:c r="L509" s="778">
        <x:v>701.76598999999999</x:v>
      </x:c>
      <x:c r="M509" s="809">
        <x:f t="shared" si="35"/>
        <x:v>227372.18075999999</x:v>
      </x:c>
      <x:c r="N509" s="782">
        <x:f t="shared" si="32"/>
        <x:v>701.76551200000006</x:v>
      </x:c>
      <x:c r="O509" s="783">
        <x:f t="shared" si="33"/>
        <x:v>4.7799999993003439E-4</x:v>
      </x:c>
    </x:row>
    <x:row r="510" spans="2:15">
      <x:c r="B510" s="806">
        <x:f t="shared" si="34"/>
        <x:v>2</x:v>
      </x:c>
      <x:c r="C510" s="776">
        <x:v>46078</x:v>
      </x:c>
      <x:c r="D510" s="792" t="s">
        <x:v>2099</x:v>
      </x:c>
      <x:c r="E510" s="769" t="s">
        <x:v>1879</x:v>
      </x:c>
      <x:c r="F510" s="769" t="s">
        <x:v>2131</x:v>
      </x:c>
      <x:c r="G510" s="777" t="s">
        <x:v>2132</x:v>
      </x:c>
      <x:c r="H510" s="769" t="s">
        <x:v>95</x:v>
      </x:c>
      <x:c r="I510" s="807" cm="1">
        <x:f t="array" ref="I510">SUMPRODUCT(('Purchase price Master(EUR)'!$K$2:$V$2='purchase data'!$B510)*('Purchase price Master(EUR)'!$D$6:$D$162='purchase data'!$F510),'Purchase price Master(EUR)'!$K$6:$V$162)</x:f>
        <x:v>0</x:v>
      </x:c>
      <x:c r="J510" s="808">
        <x:v>51.676400000000001</x:v>
      </x:c>
      <x:c r="K510" s="769">
        <x:v>160</x:v>
      </x:c>
      <x:c r="L510" s="778">
        <x:v>699.69799999999998</x:v>
      </x:c>
      <x:c r="M510" s="809">
        <x:f t="shared" si="35"/>
        <x:v>111951.67999999999</x:v>
      </x:c>
      <x:c r="N510" s="782">
        <x:f t="shared" si="32"/>
        <x:v>0</x:v>
      </x:c>
      <x:c r="O510" s="783">
        <x:f t="shared" si="33"/>
        <x:v>699.69799999999998</x:v>
      </x:c>
    </x:row>
    <x:row r="511" spans="2:15">
      <x:c r="B511" s="806">
        <x:f t="shared" si="34"/>
        <x:v>2</x:v>
      </x:c>
      <x:c r="C511" s="776">
        <x:v>46078</x:v>
      </x:c>
      <x:c r="D511" s="792" t="s">
        <x:v>2100</x:v>
      </x:c>
      <x:c r="E511" s="769" t="s">
        <x:v>1879</x:v>
      </x:c>
      <x:c r="F511" s="769" t="s">
        <x:v>2133</x:v>
      </x:c>
      <x:c r="G511" s="777" t="s">
        <x:v>2134</x:v>
      </x:c>
      <x:c r="H511" s="769" t="s">
        <x:v>2021</x:v>
      </x:c>
      <x:c r="I511" s="807" cm="1">
        <x:f t="array" ref="I511">SUMPRODUCT(('Purchase price Master(EUR)'!$K$2:$V$2='purchase data'!$B511)*('Purchase price Master(EUR)'!$D$6:$D$162='purchase data'!$F511),'Purchase price Master(EUR)'!$K$6:$V$162)</x:f>
        <x:v>0</x:v>
      </x:c>
      <x:c r="J511" s="808">
        <x:v>51.676400000000001</x:v>
      </x:c>
      <x:c r="K511" s="769">
        <x:v>204</x:v>
      </x:c>
      <x:c r="L511" s="778">
        <x:v>670.24300000000005</x:v>
      </x:c>
      <x:c r="M511" s="809">
        <x:f t="shared" si="35"/>
        <x:v>136729.57200000001</x:v>
      </x:c>
      <x:c r="N511" s="782">
        <x:f t="shared" si="32"/>
        <x:v>0</x:v>
      </x:c>
      <x:c r="O511" s="783">
        <x:f t="shared" si="33"/>
        <x:v>670.24300000000005</x:v>
      </x:c>
    </x:row>
    <x:row r="512" spans="2:15">
      <x:c r="B512" s="806">
        <x:f t="shared" si="34"/>
        <x:v>2</x:v>
      </x:c>
      <x:c r="C512" s="776">
        <x:v>46078</x:v>
      </x:c>
      <x:c r="D512" s="792" t="s">
        <x:v>2100</x:v>
      </x:c>
      <x:c r="E512" s="769" t="s">
        <x:v>1879</x:v>
      </x:c>
      <x:c r="F512" s="769" t="s">
        <x:v>2135</x:v>
      </x:c>
      <x:c r="G512" s="777" t="s">
        <x:v>2136</x:v>
      </x:c>
      <x:c r="H512" s="769" t="s">
        <x:v>2021</x:v>
      </x:c>
      <x:c r="I512" s="807" cm="1">
        <x:f t="array" ref="I512">SUMPRODUCT(('Purchase price Master(EUR)'!$K$2:$V$2='purchase data'!$B512)*('Purchase price Master(EUR)'!$D$6:$D$162='purchase data'!$F512),'Purchase price Master(EUR)'!$K$6:$V$162)</x:f>
        <x:v>0</x:v>
      </x:c>
      <x:c r="J512" s="808">
        <x:v>51.676400000000001</x:v>
      </x:c>
      <x:c r="K512" s="769">
        <x:v>68</x:v>
      </x:c>
      <x:c r="L512" s="778">
        <x:v>688.846</x:v>
      </x:c>
      <x:c r="M512" s="809">
        <x:f t="shared" si="35"/>
        <x:v>46841.527999999998</x:v>
      </x:c>
      <x:c r="N512" s="782">
        <x:f t="shared" si="32"/>
        <x:v>0</x:v>
      </x:c>
      <x:c r="O512" s="783">
        <x:f t="shared" si="33"/>
        <x:v>688.846</x:v>
      </x:c>
    </x:row>
    <x:row r="513" spans="2:15">
      <x:c r="B513" s="806">
        <x:f t="shared" si="34"/>
        <x:v>2</x:v>
      </x:c>
      <x:c r="C513" s="776">
        <x:v>46078</x:v>
      </x:c>
      <x:c r="D513" s="792" t="s">
        <x:v>2100</x:v>
      </x:c>
      <x:c r="E513" s="769" t="s">
        <x:v>1879</x:v>
      </x:c>
      <x:c r="F513" s="769" t="s">
        <x:v>1639</x:v>
      </x:c>
      <x:c r="G513" s="777" t="s">
        <x:v>2119</x:v>
      </x:c>
      <x:c r="H513" s="769" t="s">
        <x:v>2021</x:v>
      </x:c>
      <x:c r="I513" s="807" cm="1">
        <x:f t="array" ref="I513">SUMPRODUCT(('Purchase price Master(EUR)'!$K$2:$V$2='purchase data'!$B513)*('Purchase price Master(EUR)'!$D$6:$D$162='purchase data'!$F513),'Purchase price Master(EUR)'!$K$6:$V$162)</x:f>
        <x:v>15.4588</x:v>
      </x:c>
      <x:c r="J513" s="808">
        <x:v>51.676400000000001</x:v>
      </x:c>
      <x:c r="K513" s="769">
        <x:v>68</x:v>
      </x:c>
      <x:c r="L513" s="778">
        <x:v>798.9171</x:v>
      </x:c>
      <x:c r="M513" s="809">
        <x:f t="shared" si="35"/>
        <x:v>54326.362800000003</x:v>
      </x:c>
      <x:c r="N513" s="782">
        <x:f t="shared" si="32"/>
        <x:v>798.85513232000005</x:v>
      </x:c>
      <x:c r="O513" s="783">
        <x:f t="shared" si="33"/>
        <x:v>6.1967679999952452E-2</x:v>
      </x:c>
    </x:row>
    <x:row r="514" spans="2:15">
      <x:c r="B514" s="806">
        <x:f t="shared" ref="B514:B573" si="36">MONTH(C514)</x:f>
        <x:v>2</x:v>
      </x:c>
      <x:c r="C514" s="776">
        <x:v>46078</x:v>
      </x:c>
      <x:c r="D514" s="792" t="s">
        <x:v>2100</x:v>
      </x:c>
      <x:c r="E514" s="769" t="s">
        <x:v>1879</x:v>
      </x:c>
      <x:c r="F514" s="769" t="s">
        <x:v>1795</x:v>
      </x:c>
      <x:c r="G514" s="777" t="s">
        <x:v>2137</x:v>
      </x:c>
      <x:c r="H514" s="769" t="s">
        <x:v>2021</x:v>
      </x:c>
      <x:c r="I514" s="807" cm="1">
        <x:f t="array" ref="I514">SUMPRODUCT(('Purchase price Master(EUR)'!$K$2:$V$2='purchase data'!$B514)*('Purchase price Master(EUR)'!$D$6:$D$162='purchase data'!$F514),'Purchase price Master(EUR)'!$K$6:$V$162)</x:f>
        <x:v>13.56</x:v>
      </x:c>
      <x:c r="J514" s="808">
        <x:v>51.676400000000001</x:v>
      </x:c>
      <x:c r="K514" s="769">
        <x:v>68</x:v>
      </x:c>
      <x:c r="L514" s="778">
        <x:v>700.73209999999995</x:v>
      </x:c>
      <x:c r="M514" s="809">
        <x:f t="shared" si="35"/>
        <x:v>47649.782799999994</x:v>
      </x:c>
      <x:c r="N514" s="782">
        <x:f t="shared" ref="N514:N573" si="37">I514*J514</x:f>
        <x:v>700.73198400000001</x:v>
      </x:c>
      <x:c r="O514" s="783">
        <x:f t="shared" ref="O514:O573" si="38">+L514-N514</x:f>
        <x:v>1.1599999993450183E-4</x:v>
      </x:c>
    </x:row>
    <x:row r="515" spans="2:15">
      <x:c r="B515" s="806">
        <x:f t="shared" si="36"/>
        <x:v>2</x:v>
      </x:c>
      <x:c r="C515" s="776">
        <x:v>46078</x:v>
      </x:c>
      <x:c r="D515" s="792" t="s">
        <x:v>2101</x:v>
      </x:c>
      <x:c r="E515" s="769" t="s">
        <x:v>1879</x:v>
      </x:c>
      <x:c r="F515" s="769" t="s">
        <x:v>1432</x:v>
      </x:c>
      <x:c r="G515" s="777" t="s">
        <x:v>1908</x:v>
      </x:c>
      <x:c r="H515" s="769" t="s">
        <x:v>95</x:v>
      </x:c>
      <x:c r="I515" s="807" cm="1">
        <x:f t="array" ref="I515">SUMPRODUCT(('Purchase price Master(EUR)'!$K$2:$V$2='purchase data'!$B515)*('Purchase price Master(EUR)'!$D$6:$D$162='purchase data'!$F515),'Purchase price Master(EUR)'!$K$6:$V$162)</x:f>
        <x:v>9.8286450914155967</x:v>
      </x:c>
      <x:c r="J515" s="808">
        <x:v>51.676400000000001</x:v>
      </x:c>
      <x:c r="K515" s="769">
        <x:v>216</x:v>
      </x:c>
      <x:c r="L515" s="778">
        <x:v>516.76397999999995</x:v>
      </x:c>
      <x:c r="M515" s="809">
        <x:f t="shared" si="35"/>
        <x:v>111621.01967999998</x:v>
      </x:c>
      <x:c r="N515" s="782">
        <x:f t="shared" si="37"/>
        <x:v>507.90899520202896</x:v>
      </x:c>
      <x:c r="O515" s="783">
        <x:f t="shared" si="38"/>
        <x:v>8.8549847979709853</x:v>
      </x:c>
    </x:row>
    <x:row r="516" spans="2:15">
      <x:c r="B516" s="806">
        <x:f t="shared" si="36"/>
        <x:v>2</x:v>
      </x:c>
      <x:c r="C516" s="776">
        <x:v>46078</x:v>
      </x:c>
      <x:c r="D516" s="792" t="s">
        <x:v>2101</x:v>
      </x:c>
      <x:c r="E516" s="769" t="s">
        <x:v>1879</x:v>
      </x:c>
      <x:c r="F516" s="769" t="s">
        <x:v>1430</x:v>
      </x:c>
      <x:c r="G516" s="777" t="s">
        <x:v>1918</x:v>
      </x:c>
      <x:c r="H516" s="769" t="s">
        <x:v>2021</x:v>
      </x:c>
      <x:c r="I516" s="807" cm="1">
        <x:f t="array" ref="I516">SUMPRODUCT(('Purchase price Master(EUR)'!$K$2:$V$2='purchase data'!$B516)*('Purchase price Master(EUR)'!$D$6:$D$162='purchase data'!$F516),'Purchase price Master(EUR)'!$K$6:$V$162)</x:f>
        <x:v>15.4</x:v>
      </x:c>
      <x:c r="J516" s="808">
        <x:v>51.676400000000001</x:v>
      </x:c>
      <x:c r="K516" s="769">
        <x:v>432</x:v>
      </x:c>
      <x:c r="L516" s="778">
        <x:v>795.61</x:v>
      </x:c>
      <x:c r="M516" s="809">
        <x:f t="shared" si="35"/>
        <x:v>343703.52</x:v>
      </x:c>
      <x:c r="N516" s="782">
        <x:f t="shared" si="37"/>
        <x:v>795.81655999999998</x:v>
      </x:c>
      <x:c r="O516" s="783">
        <x:f t="shared" si="38"/>
        <x:v>-0.20655999999996766</x:v>
      </x:c>
    </x:row>
    <x:row r="517" spans="2:15">
      <x:c r="B517" s="806">
        <x:f t="shared" si="36"/>
        <x:v>2</x:v>
      </x:c>
      <x:c r="C517" s="776">
        <x:v>46078</x:v>
      </x:c>
      <x:c r="D517" s="792" t="s">
        <x:v>2101</x:v>
      </x:c>
      <x:c r="E517" s="769" t="s">
        <x:v>1879</x:v>
      </x:c>
      <x:c r="F517" s="769" t="s">
        <x:v>1428</x:v>
      </x:c>
      <x:c r="G517" s="777" t="s">
        <x:v>1916</x:v>
      </x:c>
      <x:c r="H517" s="769" t="s">
        <x:v>2021</x:v>
      </x:c>
      <x:c r="I517" s="807" cm="1">
        <x:f t="array" ref="I517">SUMPRODUCT(('Purchase price Master(EUR)'!$K$2:$V$2='purchase data'!$B517)*('Purchase price Master(EUR)'!$D$6:$D$162='purchase data'!$F517),'Purchase price Master(EUR)'!$K$6:$V$162)</x:f>
        <x:v>13.58</x:v>
      </x:c>
      <x:c r="J517" s="808">
        <x:v>51.676400000000001</x:v>
      </x:c>
      <x:c r="K517" s="769">
        <x:v>324</x:v>
      </x:c>
      <x:c r="L517" s="778">
        <x:v>701.76598999999999</x:v>
      </x:c>
      <x:c r="M517" s="809">
        <x:f t="shared" si="35"/>
        <x:v>227372.18075999999</x:v>
      </x:c>
      <x:c r="N517" s="782">
        <x:f t="shared" si="37"/>
        <x:v>701.76551200000006</x:v>
      </x:c>
      <x:c r="O517" s="783">
        <x:f t="shared" si="38"/>
        <x:v>4.7799999993003439E-4</x:v>
      </x:c>
    </x:row>
    <x:row r="518" spans="2:15">
      <x:c r="B518" s="806">
        <x:f t="shared" si="36"/>
        <x:v>2</x:v>
      </x:c>
      <x:c r="C518" s="776">
        <x:v>46078</x:v>
      </x:c>
      <x:c r="D518" s="792" t="s">
        <x:v>2101</x:v>
      </x:c>
      <x:c r="E518" s="769" t="s">
        <x:v>1879</x:v>
      </x:c>
      <x:c r="F518" s="769" t="s">
        <x:v>1640</x:v>
      </x:c>
      <x:c r="G518" s="777" t="s">
        <x:v>1908</x:v>
      </x:c>
      <x:c r="H518" s="769" t="s">
        <x:v>2021</x:v>
      </x:c>
      <x:c r="I518" s="807" cm="1">
        <x:f t="array" ref="I518">SUMPRODUCT(('Purchase price Master(EUR)'!$K$2:$V$2='purchase data'!$B518)*('Purchase price Master(EUR)'!$D$6:$D$162='purchase data'!$F518),'Purchase price Master(EUR)'!$K$6:$V$162)</x:f>
        <x:v>12.54</x:v>
      </x:c>
      <x:c r="J518" s="808">
        <x:v>51.676400000000001</x:v>
      </x:c>
      <x:c r="K518" s="769">
        <x:v>648</x:v>
      </x:c>
      <x:c r="L518" s="778">
        <x:v>647.76400000000001</x:v>
      </x:c>
      <x:c r="M518" s="809">
        <x:f t="shared" si="35"/>
        <x:v>419751.07199999999</x:v>
      </x:c>
      <x:c r="N518" s="782">
        <x:f t="shared" si="37"/>
        <x:v>648.02205600000002</x:v>
      </x:c>
      <x:c r="O518" s="783">
        <x:f t="shared" si="38"/>
        <x:v>-0.2580560000000105</x:v>
      </x:c>
    </x:row>
    <x:row r="519" spans="2:15">
      <x:c r="B519" s="806">
        <x:f t="shared" si="36"/>
        <x:v>2</x:v>
      </x:c>
      <x:c r="C519" s="776">
        <x:v>46078</x:v>
      </x:c>
      <x:c r="D519" s="792" t="s">
        <x:v>2101</x:v>
      </x:c>
      <x:c r="E519" s="769" t="s">
        <x:v>1879</x:v>
      </x:c>
      <x:c r="F519" s="769" t="s">
        <x:v>1564</x:v>
      </x:c>
      <x:c r="G519" s="777" t="s">
        <x:v>1915</x:v>
      </x:c>
      <x:c r="H519" s="769" t="s">
        <x:v>2021</x:v>
      </x:c>
      <x:c r="I519" s="807" cm="1">
        <x:f t="array" ref="I519">SUMPRODUCT(('Purchase price Master(EUR)'!$K$2:$V$2='purchase data'!$B519)*('Purchase price Master(EUR)'!$D$6:$D$162='purchase data'!$F519),'Purchase price Master(EUR)'!$K$6:$V$162)</x:f>
        <x:v>12.78</x:v>
      </x:c>
      <x:c r="J519" s="808">
        <x:v>51.676400000000001</x:v>
      </x:c>
      <x:c r="K519" s="769">
        <x:v>198</x:v>
      </x:c>
      <x:c r="L519" s="778">
        <x:v>660.42399</x:v>
      </x:c>
      <x:c r="M519" s="809">
        <x:f t="shared" si="35"/>
        <x:v>130763.95002</x:v>
      </x:c>
      <x:c r="N519" s="782">
        <x:f t="shared" si="37"/>
        <x:v>660.42439200000001</x:v>
      </x:c>
      <x:c r="O519" s="783">
        <x:f t="shared" si="38"/>
        <x:v>-4.0200000000822911E-4</x:v>
      </x:c>
    </x:row>
    <x:row r="520" spans="2:15">
      <x:c r="B520" s="806">
        <x:f t="shared" si="36"/>
        <x:v>2</x:v>
      </x:c>
      <x:c r="C520" s="776">
        <x:v>46078</x:v>
      </x:c>
      <x:c r="D520" s="792" t="s">
        <x:v>2101</x:v>
      </x:c>
      <x:c r="E520" s="769" t="s">
        <x:v>1879</x:v>
      </x:c>
      <x:c r="F520" s="769" t="s">
        <x:v>1429</x:v>
      </x:c>
      <x:c r="G520" s="777" t="s">
        <x:v>1893</x:v>
      </x:c>
      <x:c r="H520" s="769" t="s">
        <x:v>2021</x:v>
      </x:c>
      <x:c r="I520" s="807" cm="1">
        <x:f t="array" ref="I520">SUMPRODUCT(('Purchase price Master(EUR)'!$K$2:$V$2='purchase data'!$B520)*('Purchase price Master(EUR)'!$D$6:$D$162='purchase data'!$F520),'Purchase price Master(EUR)'!$K$6:$V$162)</x:f>
        <x:v>14.062775110655201</x:v>
      </x:c>
      <x:c r="J520" s="808">
        <x:v>51.676400000000001</x:v>
      </x:c>
      <x:c r="K520" s="769">
        <x:v>72</x:v>
      </x:c>
      <x:c r="L520" s="778">
        <x:v>726.72500000000002</x:v>
      </x:c>
      <x:c r="M520" s="809">
        <x:f t="shared" si="35"/>
        <x:v>52324.200000000004</x:v>
      </x:c>
      <x:c r="N520" s="782">
        <x:f t="shared" si="37"/>
        <x:v>726.71359172826249</x:v>
      </x:c>
      <x:c r="O520" s="783">
        <x:f t="shared" si="38"/>
        <x:v>1.1408271737536779E-2</x:v>
      </x:c>
    </x:row>
    <x:row r="521" spans="2:15">
      <x:c r="B521" s="806">
        <x:f t="shared" si="36"/>
        <x:v>2</x:v>
      </x:c>
      <x:c r="C521" s="776">
        <x:v>46078</x:v>
      </x:c>
      <x:c r="D521" s="792" t="s">
        <x:v>2101</x:v>
      </x:c>
      <x:c r="E521" s="769" t="s">
        <x:v>1879</x:v>
      </x:c>
      <x:c r="F521" s="769" t="s">
        <x:v>1565</x:v>
      </x:c>
      <x:c r="G521" s="777" t="s">
        <x:v>1896</x:v>
      </x:c>
      <x:c r="H521" s="769" t="s">
        <x:v>2021</x:v>
      </x:c>
      <x:c r="I521" s="807" cm="1">
        <x:f t="array" ref="I521">SUMPRODUCT(('Purchase price Master(EUR)'!$K$2:$V$2='purchase data'!$B521)*('Purchase price Master(EUR)'!$D$6:$D$162='purchase data'!$F521),'Purchase price Master(EUR)'!$K$6:$V$162)</x:f>
        <x:v>13.56</x:v>
      </x:c>
      <x:c r="J521" s="808">
        <x:v>51.676400000000001</x:v>
      </x:c>
      <x:c r="K521" s="769">
        <x:v>324</x:v>
      </x:c>
      <x:c r="L521" s="778">
        <x:v>700.73200999999995</x:v>
      </x:c>
      <x:c r="M521" s="809">
        <x:f t="shared" ref="M521:M573" si="39">+L521*K521</x:f>
        <x:v>227037.17124</x:v>
      </x:c>
      <x:c r="N521" s="782">
        <x:f t="shared" si="37"/>
        <x:v>700.73198400000001</x:v>
      </x:c>
      <x:c r="O521" s="783">
        <x:f t="shared" si="38"/>
        <x:v>2.599999993435631E-5</x:v>
      </x:c>
    </x:row>
    <x:row r="522" spans="2:15">
      <x:c r="B522" s="806">
        <x:f t="shared" si="36"/>
        <x:v>2</x:v>
      </x:c>
      <x:c r="C522" s="776">
        <x:v>46078</x:v>
      </x:c>
      <x:c r="D522" s="792" t="s">
        <x:v>2101</x:v>
      </x:c>
      <x:c r="E522" s="769" t="s">
        <x:v>1879</x:v>
      </x:c>
      <x:c r="F522" s="769" t="s">
        <x:v>1641</x:v>
      </x:c>
      <x:c r="G522" s="777" t="s">
        <x:v>1917</x:v>
      </x:c>
      <x:c r="H522" s="769" t="s">
        <x:v>2021</x:v>
      </x:c>
      <x:c r="I522" s="807" cm="1">
        <x:f t="array" ref="I522">SUMPRODUCT(('Purchase price Master(EUR)'!$K$2:$V$2='purchase data'!$B522)*('Purchase price Master(EUR)'!$D$6:$D$162='purchase data'!$F522),'Purchase price Master(EUR)'!$K$6:$V$162)</x:f>
        <x:v>14.04</x:v>
      </x:c>
      <x:c r="J522" s="808">
        <x:v>51.676400000000001</x:v>
      </x:c>
      <x:c r="K522" s="769">
        <x:v>400</x:v>
      </x:c>
      <x:c r="L522" s="778">
        <x:v>725.53700000000003</x:v>
      </x:c>
      <x:c r="M522" s="809">
        <x:f t="shared" si="39"/>
        <x:v>290214.8</x:v>
      </x:c>
      <x:c r="N522" s="782">
        <x:f t="shared" si="37"/>
        <x:v>725.53665599999999</x:v>
      </x:c>
      <x:c r="O522" s="783">
        <x:f t="shared" si="38"/>
        <x:v>3.4400000004097819E-4</x:v>
      </x:c>
    </x:row>
    <x:row r="523" spans="2:15">
      <x:c r="B523" s="806">
        <x:f t="shared" si="36"/>
        <x:v>2</x:v>
      </x:c>
      <x:c r="C523" s="776">
        <x:v>46078</x:v>
      </x:c>
      <x:c r="D523" s="792" t="s">
        <x:v>2102</x:v>
      </x:c>
      <x:c r="E523" s="769" t="s">
        <x:v>1879</x:v>
      </x:c>
      <x:c r="F523" s="769" t="s">
        <x:v>2131</x:v>
      </x:c>
      <x:c r="G523" s="777" t="s">
        <x:v>2132</x:v>
      </x:c>
      <x:c r="H523" s="769" t="s">
        <x:v>95</x:v>
      </x:c>
      <x:c r="I523" s="807" cm="1">
        <x:f t="array" ref="I523">SUMPRODUCT(('Purchase price Master(EUR)'!$K$2:$V$2='purchase data'!$B523)*('Purchase price Master(EUR)'!$D$6:$D$162='purchase data'!$F523),'Purchase price Master(EUR)'!$K$6:$V$162)</x:f>
        <x:v>0</x:v>
      </x:c>
      <x:c r="J523" s="808">
        <x:v>51.676400000000001</x:v>
      </x:c>
      <x:c r="K523" s="769">
        <x:v>160</x:v>
      </x:c>
      <x:c r="L523" s="778">
        <x:v>699.69799999999998</x:v>
      </x:c>
      <x:c r="M523" s="809">
        <x:f t="shared" si="39"/>
        <x:v>111951.67999999999</x:v>
      </x:c>
      <x:c r="N523" s="782">
        <x:f t="shared" si="37"/>
        <x:v>0</x:v>
      </x:c>
      <x:c r="O523" s="783">
        <x:f t="shared" si="38"/>
        <x:v>699.69799999999998</x:v>
      </x:c>
    </x:row>
    <x:row r="524" spans="2:15">
      <x:c r="B524" s="806">
        <x:f t="shared" si="36"/>
        <x:v>2</x:v>
      </x:c>
      <x:c r="C524" s="776">
        <x:v>46078</x:v>
      </x:c>
      <x:c r="D524" s="792" t="s">
        <x:v>2102</x:v>
      </x:c>
      <x:c r="E524" s="769" t="s">
        <x:v>1879</x:v>
      </x:c>
      <x:c r="F524" s="769" t="s">
        <x:v>1428</x:v>
      </x:c>
      <x:c r="G524" s="777" t="s">
        <x:v>1916</x:v>
      </x:c>
      <x:c r="H524" s="769" t="s">
        <x:v>2021</x:v>
      </x:c>
      <x:c r="I524" s="807" cm="1">
        <x:f t="array" ref="I524">SUMPRODUCT(('Purchase price Master(EUR)'!$K$2:$V$2='purchase data'!$B524)*('Purchase price Master(EUR)'!$D$6:$D$162='purchase data'!$F524),'Purchase price Master(EUR)'!$K$6:$V$162)</x:f>
        <x:v>13.58</x:v>
      </x:c>
      <x:c r="J524" s="808">
        <x:v>51.676400000000001</x:v>
      </x:c>
      <x:c r="K524" s="769">
        <x:v>324</x:v>
      </x:c>
      <x:c r="L524" s="778">
        <x:v>701.76598999999999</x:v>
      </x:c>
      <x:c r="M524" s="809">
        <x:f t="shared" si="39"/>
        <x:v>227372.18075999999</x:v>
      </x:c>
      <x:c r="N524" s="782">
        <x:f t="shared" si="37"/>
        <x:v>701.76551200000006</x:v>
      </x:c>
      <x:c r="O524" s="783">
        <x:f t="shared" si="38"/>
        <x:v>4.7799999993003439E-4</x:v>
      </x:c>
    </x:row>
    <x:row r="525" spans="2:15">
      <x:c r="B525" s="806">
        <x:f t="shared" si="36"/>
        <x:v>2</x:v>
      </x:c>
      <x:c r="C525" s="776">
        <x:v>46078</x:v>
      </x:c>
      <x:c r="D525" s="792" t="s">
        <x:v>2103</x:v>
      </x:c>
      <x:c r="E525" s="769" t="s">
        <x:v>1879</x:v>
      </x:c>
      <x:c r="F525" s="769" t="s">
        <x:v>17</x:v>
      </x:c>
      <x:c r="G525" s="777" t="s">
        <x:v>1894</x:v>
      </x:c>
      <x:c r="H525" s="769" t="s">
        <x:v>175</x:v>
      </x:c>
      <x:c r="I525" s="807" cm="1">
        <x:f t="array" ref="I525">SUMPRODUCT(('Purchase price Master(EUR)'!$K$2:$V$2='purchase data'!$B525)*('Purchase price Master(EUR)'!$D$6:$D$162='purchase data'!$F525),'Purchase price Master(EUR)'!$K$6:$V$162)</x:f>
        <x:v>3.3899203321237543</x:v>
      </x:c>
      <x:c r="J525" s="808">
        <x:v>51.676400000000001</x:v>
      </x:c>
      <x:c r="K525" s="769">
        <x:v>576</x:v>
      </x:c>
      <x:c r="L525" s="778">
        <x:v>176.88800000000001</x:v>
      </x:c>
      <x:c r="M525" s="809">
        <x:f t="shared" si="39"/>
        <x:v>101887.488</x:v>
      </x:c>
      <x:c r="N525" s="782">
        <x:f t="shared" si="37"/>
        <x:v>175.17887905095998</x:v>
      </x:c>
      <x:c r="O525" s="783">
        <x:f t="shared" si="38"/>
        <x:v>1.7091209490400274</x:v>
      </x:c>
    </x:row>
    <x:row r="526" spans="2:15">
      <x:c r="B526" s="806">
        <x:f t="shared" si="36"/>
        <x:v>2</x:v>
      </x:c>
      <x:c r="C526" s="776">
        <x:v>46078</x:v>
      </x:c>
      <x:c r="D526" s="792" t="s">
        <x:v>2104</x:v>
      </x:c>
      <x:c r="E526" s="769" t="s">
        <x:v>1879</x:v>
      </x:c>
      <x:c r="F526" s="769" t="s">
        <x:v>1651</x:v>
      </x:c>
      <x:c r="G526" s="777" t="s">
        <x:v>1886</x:v>
      </x:c>
      <x:c r="H526" s="769" t="s">
        <x:v>175</x:v>
      </x:c>
      <x:c r="I526" s="807" cm="1">
        <x:f t="array" ref="I526">SUMPRODUCT(('Purchase price Master(EUR)'!$K$2:$V$2='purchase data'!$B526)*('Purchase price Master(EUR)'!$D$6:$D$162='purchase data'!$F526),'Purchase price Master(EUR)'!$K$6:$V$162)</x:f>
        <x:v>76.510000000000005</x:v>
      </x:c>
      <x:c r="J526" s="808">
        <x:v>51.676400000000001</x:v>
      </x:c>
      <x:c r="K526" s="769">
        <x:v>346</x:v>
      </x:c>
      <x:c r="L526" s="778">
        <x:v>3962.54601</x:v>
      </x:c>
      <x:c r="M526" s="809">
        <x:f t="shared" si="39"/>
        <x:v>1371040.91946</x:v>
      </x:c>
      <x:c r="N526" s="782">
        <x:f t="shared" si="37"/>
        <x:v>3953.7613640000004</x:v>
      </x:c>
      <x:c r="O526" s="783">
        <x:f t="shared" si="38"/>
        <x:v>8.7846459999996114</x:v>
      </x:c>
    </x:row>
    <x:row r="527" spans="2:15">
      <x:c r="B527" s="806">
        <x:f t="shared" si="36"/>
        <x:v>2</x:v>
      </x:c>
      <x:c r="C527" s="776">
        <x:v>46078</x:v>
      </x:c>
      <x:c r="D527" s="792" t="s">
        <x:v>2104</x:v>
      </x:c>
      <x:c r="E527" s="769" t="s">
        <x:v>1879</x:v>
      </x:c>
      <x:c r="F527" s="769" t="s">
        <x:v>1634</x:v>
      </x:c>
      <x:c r="G527" s="777" t="s">
        <x:v>96</x:v>
      </x:c>
      <x:c r="H527" s="784" t="s">
        <x:v>2228</x:v>
      </x:c>
      <x:c r="I527" s="807" cm="1">
        <x:f t="array" ref="I527">SUMPRODUCT(('Purchase price Master(EUR)'!$K$2:$V$2='purchase data'!$B527)*('Purchase price Master(EUR)'!$D$6:$D$162='purchase data'!$F527),'Purchase price Master(EUR)'!$K$6:$V$162)</x:f>
        <x:v>114.89</x:v>
      </x:c>
      <x:c r="J527" s="808">
        <x:v>51.676400000000001</x:v>
      </x:c>
      <x:c r="K527" s="769">
        <x:v>311</x:v>
      </x:c>
      <x:c r="L527" s="778">
        <x:v>5937.1019900000001</x:v>
      </x:c>
      <x:c r="M527" s="809">
        <x:f t="shared" si="39"/>
        <x:v>1846438.7188900001</x:v>
      </x:c>
      <x:c r="N527" s="782">
        <x:f t="shared" si="37"/>
        <x:v>5937.1015960000004</x:v>
      </x:c>
      <x:c r="O527" s="783">
        <x:f t="shared" si="38"/>
        <x:v>3.9399999968736665E-4</x:v>
      </x:c>
    </x:row>
    <x:row r="528" spans="2:15">
      <x:c r="B528" s="806">
        <x:f t="shared" si="36"/>
        <x:v>2</x:v>
      </x:c>
      <x:c r="C528" s="776">
        <x:v>46078</x:v>
      </x:c>
      <x:c r="D528" s="792" t="s">
        <x:v>2104</x:v>
      </x:c>
      <x:c r="E528" s="769" t="s">
        <x:v>1879</x:v>
      </x:c>
      <x:c r="F528" s="769" t="s">
        <x:v>1631</x:v>
      </x:c>
      <x:c r="G528" s="777" t="s">
        <x:v>1907</x:v>
      </x:c>
      <x:c r="H528" s="769" t="s">
        <x:v>2021</x:v>
      </x:c>
      <x:c r="I528" s="807" cm="1">
        <x:f t="array" ref="I528">SUMPRODUCT(('Purchase price Master(EUR)'!$K$2:$V$2='purchase data'!$B528)*('Purchase price Master(EUR)'!$D$6:$D$162='purchase data'!$F528),'Purchase price Master(EUR)'!$K$6:$V$162)</x:f>
        <x:v>21.613377597592464</x:v>
      </x:c>
      <x:c r="J528" s="808">
        <x:v>51.676400000000001</x:v>
      </x:c>
      <x:c r="K528" s="769">
        <x:v>480</x:v>
      </x:c>
      <x:c r="L528" s="778">
        <x:v>1116.7270000000001</x:v>
      </x:c>
      <x:c r="M528" s="809">
        <x:f t="shared" si="39"/>
        <x:v>536028.96000000008</x:v>
      </x:c>
      <x:c r="N528" s="782">
        <x:f t="shared" si="37"/>
        <x:v>1116.9015460842272</x:v>
      </x:c>
      <x:c r="O528" s="783">
        <x:f t="shared" si="38"/>
        <x:v>-0.17454608422713136</x:v>
      </x:c>
    </x:row>
    <x:row r="529" spans="2:15">
      <x:c r="B529" s="806">
        <x:f t="shared" si="36"/>
        <x:v>2</x:v>
      </x:c>
      <x:c r="C529" s="776">
        <x:v>46078</x:v>
      </x:c>
      <x:c r="D529" s="792" t="s">
        <x:v>2105</x:v>
      </x:c>
      <x:c r="E529" s="769" t="s">
        <x:v>1880</x:v>
      </x:c>
      <x:c r="F529" s="769" t="s">
        <x:v>60</x:v>
      </x:c>
      <x:c r="G529" s="777" t="s">
        <x:v>1900</x:v>
      </x:c>
      <x:c r="H529" s="769" t="s">
        <x:v>58</x:v>
      </x:c>
      <x:c r="I529" s="807" cm="1">
        <x:f t="array" ref="I529">SUMPRODUCT(('Purchase price Master(EUR)'!$K$2:$V$2='purchase data'!$B529)*('Purchase price Master(EUR)'!$D$6:$D$162='purchase data'!$F529),'Purchase price Master(EUR)'!$K$6:$V$162)</x:f>
        <x:v>8.030502275384988</x:v>
      </x:c>
      <x:c r="J529" s="808">
        <x:v>51.676400000000001</x:v>
      </x:c>
      <x:c r="K529" s="769">
        <x:v>720</x:v>
      </x:c>
      <x:c r="L529" s="778">
        <x:v>421.67942400000004</x:v>
      </x:c>
      <x:c r="M529" s="809">
        <x:f t="shared" si="39"/>
        <x:v>303609.18528000003</x:v>
      </x:c>
      <x:c r="N529" s="782">
        <x:f t="shared" si="37"/>
        <x:v>414.98744778370479</x:v>
      </x:c>
      <x:c r="O529" s="783">
        <x:f t="shared" si="38"/>
        <x:v>6.6919762162952452</x:v>
      </x:c>
    </x:row>
    <x:row r="530" spans="2:15">
      <x:c r="B530" s="806">
        <x:f t="shared" si="36"/>
        <x:v>2</x:v>
      </x:c>
      <x:c r="C530" s="776">
        <x:v>46078</x:v>
      </x:c>
      <x:c r="D530" s="792" t="s">
        <x:v>2105</x:v>
      </x:c>
      <x:c r="E530" s="769" t="s">
        <x:v>1880</x:v>
      </x:c>
      <x:c r="F530" s="769" t="s">
        <x:v>62</x:v>
      </x:c>
      <x:c r="G530" s="777" t="s">
        <x:v>1906</x:v>
      </x:c>
      <x:c r="H530" s="769" t="s">
        <x:v>58</x:v>
      </x:c>
      <x:c r="I530" s="807" cm="1">
        <x:f t="array" ref="I530">SUMPRODUCT(('Purchase price Master(EUR)'!$K$2:$V$2='purchase data'!$B530)*('Purchase price Master(EUR)'!$D$6:$D$162='purchase data'!$F530),'Purchase price Master(EUR)'!$K$6:$V$162)</x:f>
        <x:v>5.3679571810707376</x:v>
      </x:c>
      <x:c r="J530" s="808">
        <x:v>51.676400000000001</x:v>
      </x:c>
      <x:c r="K530" s="769">
        <x:v>720</x:v>
      </x:c>
      <x:c r="L530" s="778">
        <x:v>278.535796</x:v>
      </x:c>
      <x:c r="M530" s="809">
        <x:f t="shared" si="39"/>
        <x:v>200545.77312</x:v>
      </x:c>
      <x:c r="N530" s="782">
        <x:f t="shared" si="37"/>
        <x:v>277.39670247188388</x:v>
      </x:c>
      <x:c r="O530" s="783">
        <x:f t="shared" si="38"/>
        <x:v>1.1390935281161205</x:v>
      </x:c>
    </x:row>
    <x:row r="531" spans="2:15">
      <x:c r="B531" s="806">
        <x:f t="shared" si="36"/>
        <x:v>2</x:v>
      </x:c>
      <x:c r="C531" s="776">
        <x:v>46078</x:v>
      </x:c>
      <x:c r="D531" s="792" t="s">
        <x:v>2105</x:v>
      </x:c>
      <x:c r="E531" s="769" t="s">
        <x:v>1880</x:v>
      </x:c>
      <x:c r="F531" s="769" t="s">
        <x:v>64</x:v>
      </x:c>
      <x:c r="G531" s="777" t="s">
        <x:v>1901</x:v>
      </x:c>
      <x:c r="H531" s="769" t="s">
        <x:v>58</x:v>
      </x:c>
      <x:c r="I531" s="807" cm="1">
        <x:f t="array" ref="I531">SUMPRODUCT(('Purchase price Master(EUR)'!$K$2:$V$2='purchase data'!$B531)*('Purchase price Master(EUR)'!$D$6:$D$162='purchase data'!$F531),'Purchase price Master(EUR)'!$K$6:$V$162)</x:f>
        <x:v>8.931943090514995</x:v>
      </x:c>
      <x:c r="J531" s="808">
        <x:v>51.676400000000001</x:v>
      </x:c>
      <x:c r="K531" s="769">
        <x:v>360</x:v>
      </x:c>
      <x:c r="L531" s="778">
        <x:v>467.67142000000007</x:v>
      </x:c>
      <x:c r="M531" s="809">
        <x:f t="shared" si="39"/>
        <x:v>168361.71120000002</x:v>
      </x:c>
      <x:c r="N531" s="782">
        <x:f t="shared" si="37"/>
        <x:v>461.57066392268911</x:v>
      </x:c>
      <x:c r="O531" s="783">
        <x:f t="shared" si="38"/>
        <x:v>6.1007560773109617</x:v>
      </x:c>
    </x:row>
    <x:row r="532" spans="2:15">
      <x:c r="B532" s="806">
        <x:f t="shared" si="36"/>
        <x:v>2</x:v>
      </x:c>
      <x:c r="C532" s="776">
        <x:v>46078</x:v>
      </x:c>
      <x:c r="D532" s="792" t="s">
        <x:v>2105</x:v>
      </x:c>
      <x:c r="E532" s="769" t="s">
        <x:v>1880</x:v>
      </x:c>
      <x:c r="F532" s="769" t="s">
        <x:v>66</x:v>
      </x:c>
      <x:c r="G532" s="777" t="s">
        <x:v>1902</x:v>
      </x:c>
      <x:c r="H532" s="769" t="s">
        <x:v>58</x:v>
      </x:c>
      <x:c r="I532" s="807" cm="1">
        <x:f t="array" ref="I532">SUMPRODUCT(('Purchase price Master(EUR)'!$K$2:$V$2='purchase data'!$B532)*('Purchase price Master(EUR)'!$D$6:$D$162='purchase data'!$F532),'Purchase price Master(EUR)'!$K$6:$V$162)</x:f>
        <x:v>8.7568782844245998</x:v>
      </x:c>
      <x:c r="J532" s="808">
        <x:v>51.676400000000001</x:v>
      </x:c>
      <x:c r="K532" s="769">
        <x:v>1080</x:v>
      </x:c>
      <x:c r="L532" s="778">
        <x:v>459.91996</x:v>
      </x:c>
      <x:c r="M532" s="809">
        <x:f t="shared" si="39"/>
        <x:v>496713.55680000002</x:v>
      </x:c>
      <x:c r="N532" s="782">
        <x:f t="shared" si="37"/>
        <x:v>452.52394497723941</x:v>
      </x:c>
      <x:c r="O532" s="783">
        <x:f t="shared" si="38"/>
        <x:v>7.3960150227605936</x:v>
      </x:c>
    </x:row>
    <x:row r="533" spans="2:15">
      <x:c r="B533" s="806">
        <x:f t="shared" si="36"/>
        <x:v>2</x:v>
      </x:c>
      <x:c r="C533" s="776">
        <x:v>46078</x:v>
      </x:c>
      <x:c r="D533" s="792" t="s">
        <x:v>2105</x:v>
      </x:c>
      <x:c r="E533" s="769" t="s">
        <x:v>1880</x:v>
      </x:c>
      <x:c r="F533" s="769" t="s">
        <x:v>68</x:v>
      </x:c>
      <x:c r="G533" s="777" t="s">
        <x:v>1903</x:v>
      </x:c>
      <x:c r="H533" s="769" t="s">
        <x:v>58</x:v>
      </x:c>
      <x:c r="I533" s="807" cm="1">
        <x:f t="array" ref="I533">SUMPRODUCT(('Purchase price Master(EUR)'!$K$2:$V$2='purchase data'!$B533)*('Purchase price Master(EUR)'!$D$6:$D$162='purchase data'!$F533),'Purchase price Master(EUR)'!$K$6:$V$162)</x:f>
        <x:v>6.029337950897899</x:v>
      </x:c>
      <x:c r="J533" s="808">
        <x:v>51.676400000000001</x:v>
      </x:c>
      <x:c r="K533" s="769">
        <x:v>720</x:v>
      </x:c>
      <x:c r="L533" s="778">
        <x:v>313.675748</x:v>
      </x:c>
      <x:c r="M533" s="809">
        <x:f t="shared" si="39"/>
        <x:v>225846.53855999999</x:v>
      </x:c>
      <x:c r="N533" s="782">
        <x:f t="shared" si="37"/>
        <x:v>311.5744796857802</x:v>
      </x:c>
      <x:c r="O533" s="783">
        <x:f t="shared" si="38"/>
        <x:v>2.1012683142197943</x:v>
      </x:c>
    </x:row>
    <x:row r="534" spans="2:15">
      <x:c r="B534" s="806">
        <x:f t="shared" si="36"/>
        <x:v>2</x:v>
      </x:c>
      <x:c r="C534" s="776">
        <x:v>46078</x:v>
      </x:c>
      <x:c r="D534" s="792" t="s">
        <x:v>2105</x:v>
      </x:c>
      <x:c r="E534" s="769" t="s">
        <x:v>1880</x:v>
      </x:c>
      <x:c r="F534" s="769" t="s">
        <x:v>92</x:v>
      </x:c>
      <x:c r="G534" s="777" t="s">
        <x:v>1904</x:v>
      </x:c>
      <x:c r="H534" s="769" t="s">
        <x:v>58</x:v>
      </x:c>
      <x:c r="I534" s="807" cm="1">
        <x:f t="array" ref="I534">SUMPRODUCT(('Purchase price Master(EUR)'!$K$2:$V$2='purchase data'!$B534)*('Purchase price Master(EUR)'!$D$6:$D$162='purchase data'!$F534),'Purchase price Master(EUR)'!$K$6:$V$162)</x:f>
        <x:v>9.0384272543811015</x:v>
      </x:c>
      <x:c r="J534" s="808">
        <x:v>51.676400000000001</x:v>
      </x:c>
      <x:c r="K534" s="769">
        <x:v>720</x:v>
      </x:c>
      <x:c r="L534" s="778">
        <x:v>472.83906000000002</x:v>
      </x:c>
      <x:c r="M534" s="809">
        <x:f t="shared" si="39"/>
        <x:v>340444.12320000003</x:v>
      </x:c>
      <x:c r="N534" s="782">
        <x:f t="shared" si="37"/>
        <x:v>467.07338216829959</x:v>
      </x:c>
      <x:c r="O534" s="783">
        <x:f t="shared" si="38"/>
        <x:v>5.7656778317004296</x:v>
      </x:c>
    </x:row>
    <x:row r="535" spans="2:15">
      <x:c r="B535" s="806">
        <x:f t="shared" si="36"/>
        <x:v>2</x:v>
      </x:c>
      <x:c r="C535" s="776">
        <x:v>46078</x:v>
      </x:c>
      <x:c r="D535" s="792" t="s">
        <x:v>2105</x:v>
      </x:c>
      <x:c r="E535" s="769" t="s">
        <x:v>1880</x:v>
      </x:c>
      <x:c r="F535" s="769" t="s">
        <x:v>93</x:v>
      </x:c>
      <x:c r="G535" s="777" t="s">
        <x:v>1905</x:v>
      </x:c>
      <x:c r="H535" s="769" t="s">
        <x:v>58</x:v>
      </x:c>
      <x:c r="I535" s="807" cm="1">
        <x:f t="array" ref="I535">SUMPRODUCT(('Purchase price Master(EUR)'!$K$2:$V$2='purchase data'!$B535)*('Purchase price Master(EUR)'!$D$6:$D$162='purchase data'!$F535),'Purchase price Master(EUR)'!$K$6:$V$162)</x:f>
        <x:v>7.6992482804071756</x:v>
      </x:c>
      <x:c r="J535" s="808">
        <x:v>51.676400000000001</x:v>
      </x:c>
      <x:c r="K535" s="769">
        <x:v>720</x:v>
      </x:c>
      <x:c r="L535" s="778">
        <x:v>401.00886400000002</x:v>
      </x:c>
      <x:c r="M535" s="809">
        <x:f t="shared" si="39"/>
        <x:v>288726.38208000001</x:v>
      </x:c>
      <x:c r="N535" s="782">
        <x:f t="shared" si="37"/>
        <x:v>397.86943383763338</x:v>
      </x:c>
      <x:c r="O535" s="783">
        <x:f t="shared" si="38"/>
        <x:v>3.1394301623666365</x:v>
      </x:c>
    </x:row>
    <x:row r="536" spans="2:15">
      <x:c r="B536" s="806">
        <x:f t="shared" si="36"/>
        <x:v>2</x:v>
      </x:c>
      <x:c r="C536" s="776">
        <x:v>46078</x:v>
      </x:c>
      <x:c r="D536" s="792" t="s">
        <x:v>2106</x:v>
      </x:c>
      <x:c r="E536" s="769" t="s">
        <x:v>1879</x:v>
      </x:c>
      <x:c r="F536" s="769" t="s">
        <x:v>1651</x:v>
      </x:c>
      <x:c r="G536" s="777" t="s">
        <x:v>1886</x:v>
      </x:c>
      <x:c r="H536" s="769" t="s">
        <x:v>175</x:v>
      </x:c>
      <x:c r="I536" s="807" cm="1">
        <x:f t="array" ref="I536">SUMPRODUCT(('Purchase price Master(EUR)'!$K$2:$V$2='purchase data'!$B536)*('Purchase price Master(EUR)'!$D$6:$D$162='purchase data'!$F536),'Purchase price Master(EUR)'!$K$6:$V$162)</x:f>
        <x:v>76.510000000000005</x:v>
      </x:c>
      <x:c r="J536" s="808">
        <x:v>51.676400000000001</x:v>
      </x:c>
      <x:c r="K536" s="769">
        <x:v>160</x:v>
      </x:c>
      <x:c r="L536" s="778">
        <x:v>3962.5459999999998</x:v>
      </x:c>
      <x:c r="M536" s="809">
        <x:f t="shared" si="39"/>
        <x:v>634007.36</x:v>
      </x:c>
      <x:c r="N536" s="782">
        <x:f t="shared" si="37"/>
        <x:v>3953.7613640000004</x:v>
      </x:c>
      <x:c r="O536" s="783">
        <x:f t="shared" si="38"/>
        <x:v>8.7846359999994093</x:v>
      </x:c>
    </x:row>
    <x:row r="537" spans="2:15">
      <x:c r="B537" s="806">
        <x:f t="shared" si="36"/>
        <x:v>2</x:v>
      </x:c>
      <x:c r="C537" s="776">
        <x:v>46078</x:v>
      </x:c>
      <x:c r="D537" s="792" t="s">
        <x:v>2107</x:v>
      </x:c>
      <x:c r="E537" s="769" t="s">
        <x:v>1880</x:v>
      </x:c>
      <x:c r="F537" s="769" t="s">
        <x:v>57</x:v>
      </x:c>
      <x:c r="G537" s="777" t="s">
        <x:v>1899</x:v>
      </x:c>
      <x:c r="H537" s="769" t="s">
        <x:v>58</x:v>
      </x:c>
      <x:c r="I537" s="807" cm="1">
        <x:f t="array" ref="I537">SUMPRODUCT(('Purchase price Master(EUR)'!$K$2:$V$2='purchase data'!$B537)*('Purchase price Master(EUR)'!$D$6:$D$162='purchase data'!$F537),'Purchase price Master(EUR)'!$K$6:$V$162)</x:f>
        <x:v>7.9970663313727393</x:v>
      </x:c>
      <x:c r="J537" s="808">
        <x:v>51.676400000000001</x:v>
      </x:c>
      <x:c r="K537" s="769">
        <x:v>720</x:v>
      </x:c>
      <x:c r="L537" s="778">
        <x:v>418.57884000000001</x:v>
      </x:c>
      <x:c r="M537" s="809">
        <x:f t="shared" si="39"/>
        <x:v>301376.7648</x:v>
      </x:c>
      <x:c r="N537" s="782">
        <x:f t="shared" si="37"/>
        <x:v>413.25959856655021</x:v>
      </x:c>
      <x:c r="O537" s="783">
        <x:f t="shared" si="38"/>
        <x:v>5.3192414334498039</x:v>
      </x:c>
    </x:row>
    <x:row r="538" spans="2:15">
      <x:c r="B538" s="806">
        <x:f t="shared" si="36"/>
        <x:v>2</x:v>
      </x:c>
      <x:c r="C538" s="776">
        <x:v>46078</x:v>
      </x:c>
      <x:c r="D538" s="792" t="s">
        <x:v>2107</x:v>
      </x:c>
      <x:c r="E538" s="769" t="s">
        <x:v>1880</x:v>
      </x:c>
      <x:c r="F538" s="769" t="s">
        <x:v>60</x:v>
      </x:c>
      <x:c r="G538" s="777" t="s">
        <x:v>1900</x:v>
      </x:c>
      <x:c r="H538" s="769" t="s">
        <x:v>58</x:v>
      </x:c>
      <x:c r="I538" s="807" cm="1">
        <x:f t="array" ref="I538">SUMPRODUCT(('Purchase price Master(EUR)'!$K$2:$V$2='purchase data'!$B538)*('Purchase price Master(EUR)'!$D$6:$D$162='purchase data'!$F538),'Purchase price Master(EUR)'!$K$6:$V$162)</x:f>
        <x:v>8.030502275384988</x:v>
      </x:c>
      <x:c r="J538" s="808">
        <x:v>51.676400000000001</x:v>
      </x:c>
      <x:c r="K538" s="769">
        <x:v>720</x:v>
      </x:c>
      <x:c r="L538" s="778">
        <x:v>421.67942400000004</x:v>
      </x:c>
      <x:c r="M538" s="809">
        <x:f t="shared" si="39"/>
        <x:v>303609.18528000003</x:v>
      </x:c>
      <x:c r="N538" s="782">
        <x:f t="shared" si="37"/>
        <x:v>414.98744778370479</x:v>
      </x:c>
      <x:c r="O538" s="783">
        <x:f t="shared" si="38"/>
        <x:v>6.6919762162952452</x:v>
      </x:c>
    </x:row>
    <x:row r="539" spans="2:15">
      <x:c r="B539" s="806">
        <x:f t="shared" si="36"/>
        <x:v>2</x:v>
      </x:c>
      <x:c r="C539" s="776">
        <x:v>46078</x:v>
      </x:c>
      <x:c r="D539" s="792" t="s">
        <x:v>2107</x:v>
      </x:c>
      <x:c r="E539" s="769" t="s">
        <x:v>1880</x:v>
      </x:c>
      <x:c r="F539" s="769" t="s">
        <x:v>64</x:v>
      </x:c>
      <x:c r="G539" s="777" t="s">
        <x:v>1901</x:v>
      </x:c>
      <x:c r="H539" s="769" t="s">
        <x:v>58</x:v>
      </x:c>
      <x:c r="I539" s="807" cm="1">
        <x:f t="array" ref="I539">SUMPRODUCT(('Purchase price Master(EUR)'!$K$2:$V$2='purchase data'!$B539)*('Purchase price Master(EUR)'!$D$6:$D$162='purchase data'!$F539),'Purchase price Master(EUR)'!$K$6:$V$162)</x:f>
        <x:v>8.931943090514995</x:v>
      </x:c>
      <x:c r="J539" s="808">
        <x:v>51.676400000000001</x:v>
      </x:c>
      <x:c r="K539" s="769">
        <x:v>360</x:v>
      </x:c>
      <x:c r="L539" s="778">
        <x:v>467.67142000000007</x:v>
      </x:c>
      <x:c r="M539" s="809">
        <x:f t="shared" si="39"/>
        <x:v>168361.71120000002</x:v>
      </x:c>
      <x:c r="N539" s="782">
        <x:f t="shared" si="37"/>
        <x:v>461.57066392268911</x:v>
      </x:c>
      <x:c r="O539" s="783">
        <x:f t="shared" si="38"/>
        <x:v>6.1007560773109617</x:v>
      </x:c>
    </x:row>
    <x:row r="540" spans="2:15">
      <x:c r="B540" s="806">
        <x:f t="shared" si="36"/>
        <x:v>2</x:v>
      </x:c>
      <x:c r="C540" s="776">
        <x:v>46078</x:v>
      </x:c>
      <x:c r="D540" s="792" t="s">
        <x:v>2107</x:v>
      </x:c>
      <x:c r="E540" s="769" t="s">
        <x:v>1880</x:v>
      </x:c>
      <x:c r="F540" s="769" t="s">
        <x:v>66</x:v>
      </x:c>
      <x:c r="G540" s="777" t="s">
        <x:v>1902</x:v>
      </x:c>
      <x:c r="H540" s="769" t="s">
        <x:v>58</x:v>
      </x:c>
      <x:c r="I540" s="807" cm="1">
        <x:f t="array" ref="I540">SUMPRODUCT(('Purchase price Master(EUR)'!$K$2:$V$2='purchase data'!$B540)*('Purchase price Master(EUR)'!$D$6:$D$162='purchase data'!$F540),'Purchase price Master(EUR)'!$K$6:$V$162)</x:f>
        <x:v>8.7568782844245998</x:v>
      </x:c>
      <x:c r="J540" s="808">
        <x:v>51.676400000000001</x:v>
      </x:c>
      <x:c r="K540" s="769">
        <x:v>360</x:v>
      </x:c>
      <x:c r="L540" s="778">
        <x:v>459.91996</x:v>
      </x:c>
      <x:c r="M540" s="809">
        <x:f t="shared" si="39"/>
        <x:v>165571.1856</x:v>
      </x:c>
      <x:c r="N540" s="782">
        <x:f t="shared" si="37"/>
        <x:v>452.52394497723941</x:v>
      </x:c>
      <x:c r="O540" s="783">
        <x:f t="shared" si="38"/>
        <x:v>7.3960150227605936</x:v>
      </x:c>
    </x:row>
    <x:row r="541" spans="2:15">
      <x:c r="B541" s="806">
        <x:f t="shared" si="36"/>
        <x:v>2</x:v>
      </x:c>
      <x:c r="C541" s="776">
        <x:v>46079</x:v>
      </x:c>
      <x:c r="D541" s="792" t="s">
        <x:v>2108</x:v>
      </x:c>
      <x:c r="E541" s="769" t="s">
        <x:v>1879</x:v>
      </x:c>
      <x:c r="F541" s="769" t="s">
        <x:v>41</x:v>
      </x:c>
      <x:c r="G541" s="777" t="s">
        <x:v>1892</x:v>
      </x:c>
      <x:c r="H541" s="784" t="s">
        <x:v>95</x:v>
      </x:c>
      <x:c r="I541" s="807" cm="1">
        <x:f t="array" ref="I541">SUMPRODUCT(('Purchase price Master(EUR)'!$K$2:$V$2='purchase data'!$B541)*('Purchase price Master(EUR)'!$D$6:$D$162='purchase data'!$F541),'Purchase price Master(EUR)'!$K$6:$V$162)</x:f>
        <x:v>13.337406721976457</x:v>
      </x:c>
      <x:c r="J541" s="808">
        <x:v>51.716700000000003</x:v>
      </x:c>
      <x:c r="K541" s="769">
        <x:v>160</x:v>
      </x:c>
      <x:c r="L541" s="778">
        <x:v>699.98599999999999</x:v>
      </x:c>
      <x:c r="M541" s="809">
        <x:f t="shared" si="39"/>
        <x:v>111997.75999999999</x:v>
      </x:c>
      <x:c r="N541" s="782">
        <x:f t="shared" si="37"/>
        <x:v>689.76666221843982</x:v>
      </x:c>
      <x:c r="O541" s="783">
        <x:f t="shared" si="38"/>
        <x:v>10.219337781560171</x:v>
      </x:c>
    </x:row>
    <x:row r="542" spans="2:15">
      <x:c r="B542" s="806">
        <x:f t="shared" si="36"/>
        <x:v>2</x:v>
      </x:c>
      <x:c r="C542" s="776">
        <x:v>46079</x:v>
      </x:c>
      <x:c r="D542" s="792" t="s">
        <x:v>2108</x:v>
      </x:c>
      <x:c r="E542" s="769" t="s">
        <x:v>1879</x:v>
      </x:c>
      <x:c r="F542" s="769" t="s">
        <x:v>1433</x:v>
      </x:c>
      <x:c r="G542" s="777" t="s">
        <x:v>1910</x:v>
      </x:c>
      <x:c r="H542" s="784" t="s">
        <x:v>95</x:v>
      </x:c>
      <x:c r="I542" s="807" cm="1">
        <x:f t="array" ref="I542">SUMPRODUCT(('Purchase price Master(EUR)'!$K$2:$V$2='purchase data'!$B542)*('Purchase price Master(EUR)'!$D$6:$D$162='purchase data'!$F542),'Purchase price Master(EUR)'!$K$6:$V$162)</x:f>
        <x:v>7.1102155771867341</x:v>
      </x:c>
      <x:c r="J542" s="808">
        <x:v>51.716700000000003</x:v>
      </x:c>
      <x:c r="K542" s="769">
        <x:v>192</x:v>
      </x:c>
      <x:c r="L542" s="778">
        <x:v>370.80901</x:v>
      </x:c>
      <x:c r="M542" s="809">
        <x:f t="shared" si="39"/>
        <x:v>71195.329920000004</x:v>
      </x:c>
      <x:c r="N542" s="782">
        <x:f t="shared" si="37"/>
        <x:v>367.7168859406932</x:v>
      </x:c>
      <x:c r="O542" s="783">
        <x:f t="shared" si="38"/>
        <x:v>3.0921240593067978</x:v>
      </x:c>
    </x:row>
    <x:row r="543" spans="2:15">
      <x:c r="B543" s="806">
        <x:f t="shared" si="36"/>
        <x:v>2</x:v>
      </x:c>
      <x:c r="C543" s="776">
        <x:v>46079</x:v>
      </x:c>
      <x:c r="D543" s="792" t="s">
        <x:v>2108</x:v>
      </x:c>
      <x:c r="E543" s="769" t="s">
        <x:v>1879</x:v>
      </x:c>
      <x:c r="F543" s="769" t="s">
        <x:v>1641</x:v>
      </x:c>
      <x:c r="G543" s="777" t="s">
        <x:v>1917</x:v>
      </x:c>
      <x:c r="H543" s="784" t="s">
        <x:v>2021</x:v>
      </x:c>
      <x:c r="I543" s="807" cm="1">
        <x:f t="array" ref="I543">SUMPRODUCT(('Purchase price Master(EUR)'!$K$2:$V$2='purchase data'!$B543)*('Purchase price Master(EUR)'!$D$6:$D$162='purchase data'!$F543),'Purchase price Master(EUR)'!$K$6:$V$162)</x:f>
        <x:v>14.04</x:v>
      </x:c>
      <x:c r="J543" s="808">
        <x:v>51.716700000000003</x:v>
      </x:c>
      <x:c r="K543" s="769">
        <x:v>40</x:v>
      </x:c>
      <x:c r="L543" s="778">
        <x:v>726.10199999999998</x:v>
      </x:c>
      <x:c r="M543" s="809">
        <x:f t="shared" si="39"/>
        <x:v>29044.079999999998</x:v>
      </x:c>
      <x:c r="N543" s="782">
        <x:f t="shared" si="37"/>
        <x:v>726.10246800000004</x:v>
      </x:c>
      <x:c r="O543" s="783">
        <x:f t="shared" si="38"/>
        <x:v>-4.680000000689688E-4</x:v>
      </x:c>
    </x:row>
    <x:row r="544" spans="2:15">
      <x:c r="B544" s="806">
        <x:f t="shared" si="36"/>
        <x:v>2</x:v>
      </x:c>
      <x:c r="C544" s="776">
        <x:v>46079</x:v>
      </x:c>
      <x:c r="D544" s="792" t="s">
        <x:v>2108</x:v>
      </x:c>
      <x:c r="E544" s="769" t="s">
        <x:v>1879</x:v>
      </x:c>
      <x:c r="F544" s="769" t="s">
        <x:v>1429</x:v>
      </x:c>
      <x:c r="G544" s="777" t="s">
        <x:v>1893</x:v>
      </x:c>
      <x:c r="H544" s="784" t="s">
        <x:v>2021</x:v>
      </x:c>
      <x:c r="I544" s="807" cm="1">
        <x:f t="array" ref="I544">SUMPRODUCT(('Purchase price Master(EUR)'!$K$2:$V$2='purchase data'!$B544)*('Purchase price Master(EUR)'!$D$6:$D$162='purchase data'!$F544),'Purchase price Master(EUR)'!$K$6:$V$162)</x:f>
        <x:v>14.062775110655201</x:v>
      </x:c>
      <x:c r="J544" s="808">
        <x:v>51.716700000000003</x:v>
      </x:c>
      <x:c r="K544" s="769">
        <x:v>288</x:v>
      </x:c>
      <x:c r="L544" s="778">
        <x:v>727.29201</x:v>
      </x:c>
      <x:c r="M544" s="809">
        <x:f t="shared" si="39"/>
        <x:v>209460.09888000001</x:v>
      </x:c>
      <x:c r="N544" s="782">
        <x:f t="shared" si="37"/>
        <x:v>727.28032156522181</x:v>
      </x:c>
      <x:c r="O544" s="783">
        <x:f t="shared" si="38"/>
        <x:v>1.1688434778193368E-2</x:v>
      </x:c>
    </x:row>
    <x:row r="545" spans="2:15">
      <x:c r="B545" s="806">
        <x:f t="shared" si="36"/>
        <x:v>2</x:v>
      </x:c>
      <x:c r="C545" s="776">
        <x:v>46079</x:v>
      </x:c>
      <x:c r="D545" s="792" t="s">
        <x:v>2108</x:v>
      </x:c>
      <x:c r="E545" s="769" t="s">
        <x:v>1879</x:v>
      </x:c>
      <x:c r="F545" s="769" t="s">
        <x:v>1640</x:v>
      </x:c>
      <x:c r="G545" s="777" t="s">
        <x:v>1908</x:v>
      </x:c>
      <x:c r="H545" s="784" t="s">
        <x:v>2021</x:v>
      </x:c>
      <x:c r="I545" s="807" cm="1">
        <x:f t="array" ref="I545">SUMPRODUCT(('Purchase price Master(EUR)'!$K$2:$V$2='purchase data'!$B545)*('Purchase price Master(EUR)'!$D$6:$D$162='purchase data'!$F545),'Purchase price Master(EUR)'!$K$6:$V$162)</x:f>
        <x:v>12.54</x:v>
      </x:c>
      <x:c r="J545" s="808">
        <x:v>51.716700000000003</x:v>
      </x:c>
      <x:c r="K545" s="769">
        <x:v>459</x:v>
      </x:c>
      <x:c r="L545" s="778">
        <x:v>648.26900000000001</x:v>
      </x:c>
      <x:c r="M545" s="809">
        <x:f t="shared" si="39"/>
        <x:v>297555.47100000002</x:v>
      </x:c>
      <x:c r="N545" s="782">
        <x:f t="shared" si="37"/>
        <x:v>648.52741800000001</x:v>
      </x:c>
      <x:c r="O545" s="783">
        <x:f t="shared" si="38"/>
        <x:v>-0.25841800000000603</x:v>
      </x:c>
    </x:row>
    <x:row r="546" spans="2:15">
      <x:c r="B546" s="806">
        <x:f t="shared" si="36"/>
        <x:v>2</x:v>
      </x:c>
      <x:c r="C546" s="776">
        <x:v>46079</x:v>
      </x:c>
      <x:c r="D546" s="792" t="s">
        <x:v>2108</x:v>
      </x:c>
      <x:c r="E546" s="769" t="s">
        <x:v>1879</x:v>
      </x:c>
      <x:c r="F546" s="769" t="s">
        <x:v>1428</x:v>
      </x:c>
      <x:c r="G546" s="777" t="s">
        <x:v>1916</x:v>
      </x:c>
      <x:c r="H546" s="784" t="s">
        <x:v>2021</x:v>
      </x:c>
      <x:c r="I546" s="807" cm="1">
        <x:f t="array" ref="I546">SUMPRODUCT(('Purchase price Master(EUR)'!$K$2:$V$2='purchase data'!$B546)*('Purchase price Master(EUR)'!$D$6:$D$162='purchase data'!$F546),'Purchase price Master(EUR)'!$K$6:$V$162)</x:f>
        <x:v>13.58</x:v>
      </x:c>
      <x:c r="J546" s="808">
        <x:v>51.716700000000003</x:v>
      </x:c>
      <x:c r="K546" s="769">
        <x:v>189</x:v>
      </x:c>
      <x:c r="L546" s="778">
        <x:v>702.31302000000005</x:v>
      </x:c>
      <x:c r="M546" s="809">
        <x:f t="shared" si="39"/>
        <x:v>132737.16078000001</x:v>
      </x:c>
      <x:c r="N546" s="782">
        <x:f t="shared" si="37"/>
        <x:v>702.31278600000007</x:v>
      </x:c>
      <x:c r="O546" s="783">
        <x:f t="shared" si="38"/>
        <x:v>2.3399999997764098E-4</x:v>
      </x:c>
    </x:row>
    <x:row r="547" spans="2:15">
      <x:c r="B547" s="806">
        <x:f t="shared" si="36"/>
        <x:v>2</x:v>
      </x:c>
      <x:c r="C547" s="776">
        <x:v>46079</x:v>
      </x:c>
      <x:c r="D547" s="792" t="s">
        <x:v>2108</x:v>
      </x:c>
      <x:c r="E547" s="769" t="s">
        <x:v>1879</x:v>
      </x:c>
      <x:c r="F547" s="769" t="s">
        <x:v>1564</x:v>
      </x:c>
      <x:c r="G547" s="777" t="s">
        <x:v>1915</x:v>
      </x:c>
      <x:c r="H547" s="784" t="s">
        <x:v>2021</x:v>
      </x:c>
      <x:c r="I547" s="807" cm="1">
        <x:f t="array" ref="I547">SUMPRODUCT(('Purchase price Master(EUR)'!$K$2:$V$2='purchase data'!$B547)*('Purchase price Master(EUR)'!$D$6:$D$162='purchase data'!$F547),'Purchase price Master(EUR)'!$K$6:$V$162)</x:f>
        <x:v>12.78</x:v>
      </x:c>
      <x:c r="J547" s="808">
        <x:v>51.716700000000003</x:v>
      </x:c>
      <x:c r="K547" s="769">
        <x:v>216</x:v>
      </x:c>
      <x:c r="L547" s="778">
        <x:v>660.93898000000002</x:v>
      </x:c>
      <x:c r="M547" s="809">
        <x:f t="shared" si="39"/>
        <x:v>142762.81968000002</x:v>
      </x:c>
      <x:c r="N547" s="782">
        <x:f t="shared" si="37"/>
        <x:v>660.93942600000003</x:v>
      </x:c>
      <x:c r="O547" s="783">
        <x:f t="shared" si="38"/>
        <x:v>-4.4600000001082662E-4</x:v>
      </x:c>
    </x:row>
    <x:row r="548" spans="2:15">
      <x:c r="B548" s="806">
        <x:f t="shared" si="36"/>
        <x:v>2</x:v>
      </x:c>
      <x:c r="C548" s="776">
        <x:v>46079</x:v>
      </x:c>
      <x:c r="D548" s="792" t="s">
        <x:v>2108</x:v>
      </x:c>
      <x:c r="E548" s="769" t="s">
        <x:v>1879</x:v>
      </x:c>
      <x:c r="F548" s="769" t="s">
        <x:v>1565</x:v>
      </x:c>
      <x:c r="G548" s="777" t="s">
        <x:v>1896</x:v>
      </x:c>
      <x:c r="H548" s="784" t="s">
        <x:v>2021</x:v>
      </x:c>
      <x:c r="I548" s="807" cm="1">
        <x:f t="array" ref="I548">SUMPRODUCT(('Purchase price Master(EUR)'!$K$2:$V$2='purchase data'!$B548)*('Purchase price Master(EUR)'!$D$6:$D$162='purchase data'!$F548),'Purchase price Master(EUR)'!$K$6:$V$162)</x:f>
        <x:v>13.56</x:v>
      </x:c>
      <x:c r="J548" s="808">
        <x:v>51.716700000000003</x:v>
      </x:c>
      <x:c r="K548" s="769">
        <x:v>216</x:v>
      </x:c>
      <x:c r="L548" s="778">
        <x:v>701.27800999999999</x:v>
      </x:c>
      <x:c r="M548" s="809">
        <x:f t="shared" si="39"/>
        <x:v>151476.05015999998</x:v>
      </x:c>
      <x:c r="N548" s="782">
        <x:f t="shared" si="37"/>
        <x:v>701.27845200000002</x:v>
      </x:c>
      <x:c r="O548" s="783">
        <x:f t="shared" si="38"/>
        <x:v>-4.4200000002092565E-4</x:v>
      </x:c>
    </x:row>
    <x:row r="549" spans="2:15">
      <x:c r="B549" s="806">
        <x:f t="shared" si="36"/>
        <x:v>2</x:v>
      </x:c>
      <x:c r="C549" s="776">
        <x:v>46079</x:v>
      </x:c>
      <x:c r="D549" s="792" t="s">
        <x:v>2108</x:v>
      </x:c>
      <x:c r="E549" s="769" t="s">
        <x:v>1879</x:v>
      </x:c>
      <x:c r="F549" s="769" t="s">
        <x:v>1430</x:v>
      </x:c>
      <x:c r="G549" s="777" t="s">
        <x:v>1918</x:v>
      </x:c>
      <x:c r="H549" s="784" t="s">
        <x:v>2021</x:v>
      </x:c>
      <x:c r="I549" s="807" cm="1">
        <x:f t="array" ref="I549">SUMPRODUCT(('Purchase price Master(EUR)'!$K$2:$V$2='purchase data'!$B549)*('Purchase price Master(EUR)'!$D$6:$D$162='purchase data'!$F549),'Purchase price Master(EUR)'!$K$6:$V$162)</x:f>
        <x:v>15.4</x:v>
      </x:c>
      <x:c r="J549" s="808">
        <x:v>51.716700000000003</x:v>
      </x:c>
      <x:c r="K549" s="769">
        <x:v>216</x:v>
      </x:c>
      <x:c r="L549" s="778">
        <x:v>796.23</x:v>
      </x:c>
      <x:c r="M549" s="809">
        <x:f t="shared" si="39"/>
        <x:v>171985.68</x:v>
      </x:c>
      <x:c r="N549" s="782">
        <x:f t="shared" si="37"/>
        <x:v>796.43718000000001</x:v>
      </x:c>
      <x:c r="O549" s="783">
        <x:f t="shared" si="38"/>
        <x:v>-0.20717999999999392</x:v>
      </x:c>
    </x:row>
    <x:row r="550" spans="2:15">
      <x:c r="B550" s="806">
        <x:f t="shared" si="36"/>
        <x:v>2</x:v>
      </x:c>
      <x:c r="C550" s="776">
        <x:v>46079</x:v>
      </x:c>
      <x:c r="D550" s="792" t="s">
        <x:v>2109</x:v>
      </x:c>
      <x:c r="E550" s="769" t="s">
        <x:v>1879</x:v>
      </x:c>
      <x:c r="F550" s="769" t="s">
        <x:v>17</x:v>
      </x:c>
      <x:c r="G550" s="777" t="s">
        <x:v>1894</x:v>
      </x:c>
      <x:c r="H550" s="769" t="s">
        <x:v>175</x:v>
      </x:c>
      <x:c r="I550" s="807" cm="1">
        <x:f t="array" ref="I550">SUMPRODUCT(('Purchase price Master(EUR)'!$K$2:$V$2='purchase data'!$B550)*('Purchase price Master(EUR)'!$D$6:$D$162='purchase data'!$F550),'Purchase price Master(EUR)'!$K$6:$V$162)</x:f>
        <x:v>3.3899203321237543</x:v>
      </x:c>
      <x:c r="J550" s="808">
        <x:v>51.716700000000003</x:v>
      </x:c>
      <x:c r="K550" s="769">
        <x:v>3072</x:v>
      </x:c>
      <x:c r="L550" s="778">
        <x:v>177.02600000000001</x:v>
      </x:c>
      <x:c r="M550" s="809">
        <x:f t="shared" si="39"/>
        <x:v>543823.87199999997</x:v>
      </x:c>
      <x:c r="N550" s="782">
        <x:f t="shared" si="37"/>
        <x:v>175.31549284034458</x:v>
      </x:c>
      <x:c r="O550" s="783">
        <x:f t="shared" si="38"/>
        <x:v>1.7105071596554353</x:v>
      </x:c>
    </x:row>
    <x:row r="551" spans="2:15">
      <x:c r="B551" s="806">
        <x:f t="shared" si="36"/>
        <x:v>2</x:v>
      </x:c>
      <x:c r="C551" s="776">
        <x:v>46079</x:v>
      </x:c>
      <x:c r="D551" s="792" t="s">
        <x:v>2110</x:v>
      </x:c>
      <x:c r="E551" s="769" t="s">
        <x:v>1879</x:v>
      </x:c>
      <x:c r="F551" s="769" t="s">
        <x:v>1429</x:v>
      </x:c>
      <x:c r="G551" s="777" t="s">
        <x:v>1893</x:v>
      </x:c>
      <x:c r="H551" s="769" t="s">
        <x:v>2021</x:v>
      </x:c>
      <x:c r="I551" s="807" cm="1">
        <x:f t="array" ref="I551">SUMPRODUCT(('Purchase price Master(EUR)'!$K$2:$V$2='purchase data'!$B551)*('Purchase price Master(EUR)'!$D$6:$D$162='purchase data'!$F551),'Purchase price Master(EUR)'!$K$6:$V$162)</x:f>
        <x:v>14.062775110655201</x:v>
      </x:c>
      <x:c r="J551" s="808">
        <x:v>51.716700000000003</x:v>
      </x:c>
      <x:c r="K551" s="769">
        <x:v>216</x:v>
      </x:c>
      <x:c r="L551" s="778">
        <x:v>727.29199000000006</x:v>
      </x:c>
      <x:c r="M551" s="809">
        <x:f t="shared" si="39"/>
        <x:v>157095.06984000001</x:v>
      </x:c>
      <x:c r="N551" s="782">
        <x:f t="shared" si="37"/>
        <x:v>727.28032156522181</x:v>
      </x:c>
      <x:c r="O551" s="783">
        <x:f t="shared" si="38"/>
        <x:v>1.1668434778243864E-2</x:v>
      </x:c>
    </x:row>
    <x:row r="552" spans="2:15">
      <x:c r="B552" s="806">
        <x:f t="shared" si="36"/>
        <x:v>2</x:v>
      </x:c>
      <x:c r="C552" s="776">
        <x:v>46079</x:v>
      </x:c>
      <x:c r="D552" s="792" t="s">
        <x:v>2110</x:v>
      </x:c>
      <x:c r="E552" s="769" t="s">
        <x:v>1879</x:v>
      </x:c>
      <x:c r="F552" s="769" t="s">
        <x:v>1640</x:v>
      </x:c>
      <x:c r="G552" s="777" t="s">
        <x:v>1908</x:v>
      </x:c>
      <x:c r="H552" s="769" t="s">
        <x:v>2021</x:v>
      </x:c>
      <x:c r="I552" s="807" cm="1">
        <x:f t="array" ref="I552">SUMPRODUCT(('Purchase price Master(EUR)'!$K$2:$V$2='purchase data'!$B552)*('Purchase price Master(EUR)'!$D$6:$D$162='purchase data'!$F552),'Purchase price Master(EUR)'!$K$6:$V$162)</x:f>
        <x:v>12.54</x:v>
      </x:c>
      <x:c r="J552" s="808">
        <x:v>51.716700000000003</x:v>
      </x:c>
      <x:c r="K552" s="769">
        <x:v>324</x:v>
      </x:c>
      <x:c r="L552" s="778">
        <x:v>648.26900999999998</x:v>
      </x:c>
      <x:c r="M552" s="809">
        <x:f t="shared" si="39"/>
        <x:v>210039.15924000001</x:v>
      </x:c>
      <x:c r="N552" s="782">
        <x:f t="shared" si="37"/>
        <x:v>648.52741800000001</x:v>
      </x:c>
      <x:c r="O552" s="783">
        <x:f t="shared" si="38"/>
        <x:v>-0.25840800000003128</x:v>
      </x:c>
    </x:row>
    <x:row r="553" spans="2:15">
      <x:c r="B553" s="806">
        <x:f t="shared" si="36"/>
        <x:v>2</x:v>
      </x:c>
      <x:c r="C553" s="776">
        <x:v>46079</x:v>
      </x:c>
      <x:c r="D553" s="792" t="s">
        <x:v>2110</x:v>
      </x:c>
      <x:c r="E553" s="769" t="s">
        <x:v>1879</x:v>
      </x:c>
      <x:c r="F553" s="769" t="s">
        <x:v>1428</x:v>
      </x:c>
      <x:c r="G553" s="777" t="s">
        <x:v>1916</x:v>
      </x:c>
      <x:c r="H553" s="769" t="s">
        <x:v>2021</x:v>
      </x:c>
      <x:c r="I553" s="807" cm="1">
        <x:f t="array" ref="I553">SUMPRODUCT(('Purchase price Master(EUR)'!$K$2:$V$2='purchase data'!$B553)*('Purchase price Master(EUR)'!$D$6:$D$162='purchase data'!$F553),'Purchase price Master(EUR)'!$K$6:$V$162)</x:f>
        <x:v>13.58</x:v>
      </x:c>
      <x:c r="J553" s="808">
        <x:v>51.716700000000003</x:v>
      </x:c>
      <x:c r="K553" s="769">
        <x:v>324</x:v>
      </x:c>
      <x:c r="L553" s="778">
        <x:v>702.31299000000001</x:v>
      </x:c>
      <x:c r="M553" s="809">
        <x:f t="shared" si="39"/>
        <x:v>227549.40875999999</x:v>
      </x:c>
      <x:c r="N553" s="782">
        <x:f t="shared" si="37"/>
        <x:v>702.31278600000007</x:v>
      </x:c>
      <x:c r="O553" s="783">
        <x:f t="shared" si="38"/>
        <x:v>2.0399999993969686E-4</x:v>
      </x:c>
    </x:row>
    <x:row r="554" spans="2:15">
      <x:c r="B554" s="806">
        <x:f t="shared" si="36"/>
        <x:v>2</x:v>
      </x:c>
      <x:c r="C554" s="776">
        <x:v>46079</x:v>
      </x:c>
      <x:c r="D554" s="792" t="s">
        <x:v>2110</x:v>
      </x:c>
      <x:c r="E554" s="769" t="s">
        <x:v>1879</x:v>
      </x:c>
      <x:c r="F554" s="769" t="s">
        <x:v>17</x:v>
      </x:c>
      <x:c r="G554" s="777" t="s">
        <x:v>1894</x:v>
      </x:c>
      <x:c r="H554" s="769" t="s">
        <x:v>175</x:v>
      </x:c>
      <x:c r="I554" s="807" cm="1">
        <x:f t="array" ref="I554">SUMPRODUCT(('Purchase price Master(EUR)'!$K$2:$V$2='purchase data'!$B554)*('Purchase price Master(EUR)'!$D$6:$D$162='purchase data'!$F554),'Purchase price Master(EUR)'!$K$6:$V$162)</x:f>
        <x:v>3.3899203321237543</x:v>
      </x:c>
      <x:c r="J554" s="808">
        <x:v>51.716700000000003</x:v>
      </x:c>
      <x:c r="K554" s="769">
        <x:v>576</x:v>
      </x:c>
      <x:c r="L554" s="778">
        <x:v>177.02601000000001</x:v>
      </x:c>
      <x:c r="M554" s="809">
        <x:f t="shared" si="39"/>
        <x:v>101966.98176000001</x:v>
      </x:c>
      <x:c r="N554" s="782">
        <x:f t="shared" si="37"/>
        <x:v>175.31549284034458</x:v>
      </x:c>
      <x:c r="O554" s="783">
        <x:f t="shared" si="38"/>
        <x:v>1.7105171596554385</x:v>
      </x:c>
    </x:row>
    <x:row r="555" spans="2:15">
      <x:c r="B555" s="806">
        <x:f t="shared" si="36"/>
        <x:v>2</x:v>
      </x:c>
      <x:c r="C555" s="776">
        <x:v>46080</x:v>
      </x:c>
      <x:c r="D555" s="792" t="s">
        <x:v>2111</x:v>
      </x:c>
      <x:c r="E555" s="769" t="s">
        <x:v>1879</x:v>
      </x:c>
      <x:c r="F555" s="769" t="s">
        <x:v>1432</x:v>
      </x:c>
      <x:c r="G555" s="777" t="s">
        <x:v>1908</x:v>
      </x:c>
      <x:c r="H555" s="769" t="s">
        <x:v>95</x:v>
      </x:c>
      <x:c r="I555" s="807" cm="1">
        <x:f t="array" ref="I555">SUMPRODUCT(('Purchase price Master(EUR)'!$K$2:$V$2='purchase data'!$B555)*('Purchase price Master(EUR)'!$D$6:$D$162='purchase data'!$F555),'Purchase price Master(EUR)'!$K$6:$V$162)</x:f>
        <x:v>9.8286450914155967</x:v>
      </x:c>
      <x:c r="J555" s="808">
        <x:v>51.805100000000003</x:v>
      </x:c>
      <x:c r="K555" s="769">
        <x:v>72</x:v>
      </x:c>
      <x:c r="L555" s="778">
        <x:v>518.05097000000001</x:v>
      </x:c>
      <x:c r="M555" s="809">
        <x:f t="shared" si="39"/>
        <x:v>37299.669840000002</x:v>
      </x:c>
      <x:c r="N555" s="782">
        <x:f t="shared" si="37"/>
        <x:v>509.17394182529415</x:v>
      </x:c>
      <x:c r="O555" s="783">
        <x:f t="shared" si="38"/>
        <x:v>8.8770281747058561</x:v>
      </x:c>
    </x:row>
    <x:row r="556" spans="2:15">
      <x:c r="B556" s="806">
        <x:f t="shared" si="36"/>
        <x:v>2</x:v>
      </x:c>
      <x:c r="C556" s="776">
        <x:v>46080</x:v>
      </x:c>
      <x:c r="D556" s="792" t="s">
        <x:v>2111</x:v>
      </x:c>
      <x:c r="E556" s="769" t="s">
        <x:v>1879</x:v>
      </x:c>
      <x:c r="F556" s="769" t="s">
        <x:v>17</x:v>
      </x:c>
      <x:c r="G556" s="777" t="s">
        <x:v>1894</x:v>
      </x:c>
      <x:c r="H556" s="769" t="s">
        <x:v>175</x:v>
      </x:c>
      <x:c r="I556" s="807" cm="1">
        <x:f t="array" ref="I556">SUMPRODUCT(('Purchase price Master(EUR)'!$K$2:$V$2='purchase data'!$B556)*('Purchase price Master(EUR)'!$D$6:$D$162='purchase data'!$F556),'Purchase price Master(EUR)'!$K$6:$V$162)</x:f>
        <x:v>3.3899203321237543</x:v>
      </x:c>
      <x:c r="J556" s="808">
        <x:v>51.805100000000003</x:v>
      </x:c>
      <x:c r="K556" s="769">
        <x:v>192</x:v>
      </x:c>
      <x:c r="L556" s="778">
        <x:v>177.32901000000001</x:v>
      </x:c>
      <x:c r="M556" s="809">
        <x:f t="shared" si="39"/>
        <x:v>34047.16992</x:v>
      </x:c>
      <x:c r="N556" s="782">
        <x:f t="shared" si="37"/>
        <x:v>175.6151617977043</x:v>
      </x:c>
      <x:c r="O556" s="783">
        <x:f t="shared" si="38"/>
        <x:v>1.7138482022957078</x:v>
      </x:c>
    </x:row>
    <x:row r="557" spans="2:15">
      <x:c r="B557" s="806">
        <x:f t="shared" si="36"/>
        <x:v>2</x:v>
      </x:c>
      <x:c r="C557" s="776">
        <x:v>46080</x:v>
      </x:c>
      <x:c r="D557" s="792" t="s">
        <x:v>2111</x:v>
      </x:c>
      <x:c r="E557" s="769" t="s">
        <x:v>1879</x:v>
      </x:c>
      <x:c r="F557" s="769" t="s">
        <x:v>1428</x:v>
      </x:c>
      <x:c r="G557" s="777" t="s">
        <x:v>1916</x:v>
      </x:c>
      <x:c r="H557" s="769" t="s">
        <x:v>2021</x:v>
      </x:c>
      <x:c r="I557" s="807" cm="1">
        <x:f t="array" ref="I557">SUMPRODUCT(('Purchase price Master(EUR)'!$K$2:$V$2='purchase data'!$B557)*('Purchase price Master(EUR)'!$D$6:$D$162='purchase data'!$F557),'Purchase price Master(EUR)'!$K$6:$V$162)</x:f>
        <x:v>13.58</x:v>
      </x:c>
      <x:c r="J557" s="808">
        <x:v>51.805100000000003</x:v>
      </x:c>
      <x:c r="K557" s="769">
        <x:v>540</x:v>
      </x:c>
      <x:c r="L557" s="778">
        <x:v>703.51300000000003</x:v>
      </x:c>
      <x:c r="M557" s="809">
        <x:f t="shared" si="39"/>
        <x:v>379897.02</x:v>
      </x:c>
      <x:c r="N557" s="782">
        <x:f t="shared" si="37"/>
        <x:v>703.51325800000006</x:v>
      </x:c>
      <x:c r="O557" s="783">
        <x:f t="shared" si="38"/>
        <x:v>-2.5800000003073364E-4</x:v>
      </x:c>
    </x:row>
    <x:row r="558" spans="2:15">
      <x:c r="B558" s="806">
        <x:f t="shared" si="36"/>
        <x:v>2</x:v>
      </x:c>
      <x:c r="C558" s="776">
        <x:v>46080</x:v>
      </x:c>
      <x:c r="D558" s="792" t="s">
        <x:v>2111</x:v>
      </x:c>
      <x:c r="E558" s="769" t="s">
        <x:v>1879</x:v>
      </x:c>
      <x:c r="F558" s="769" t="s">
        <x:v>1640</x:v>
      </x:c>
      <x:c r="G558" s="777" t="s">
        <x:v>1908</x:v>
      </x:c>
      <x:c r="H558" s="769" t="s">
        <x:v>2021</x:v>
      </x:c>
      <x:c r="I558" s="807" cm="1">
        <x:f t="array" ref="I558">SUMPRODUCT(('Purchase price Master(EUR)'!$K$2:$V$2='purchase data'!$B558)*('Purchase price Master(EUR)'!$D$6:$D$162='purchase data'!$F558),'Purchase price Master(EUR)'!$K$6:$V$162)</x:f>
        <x:v>12.54</x:v>
      </x:c>
      <x:c r="J558" s="808">
        <x:v>51.805100000000003</x:v>
      </x:c>
      <x:c r="K558" s="769">
        <x:v>648</x:v>
      </x:c>
      <x:c r="L558" s="778">
        <x:v>649.37701000000004</x:v>
      </x:c>
      <x:c r="M558" s="809">
        <x:f t="shared" si="39"/>
        <x:v>420796.30248000001</x:v>
      </x:c>
      <x:c r="N558" s="782">
        <x:f t="shared" si="37"/>
        <x:v>649.63595399999997</x:v>
      </x:c>
      <x:c r="O558" s="783">
        <x:f t="shared" si="38"/>
        <x:v>-0.25894399999992856</x:v>
      </x:c>
    </x:row>
    <x:row r="559" spans="2:15">
      <x:c r="B559" s="806">
        <x:f t="shared" si="36"/>
        <x:v>2</x:v>
      </x:c>
      <x:c r="C559" s="776">
        <x:v>46080</x:v>
      </x:c>
      <x:c r="D559" s="792" t="s">
        <x:v>2112</x:v>
      </x:c>
      <x:c r="E559" s="769" t="s">
        <x:v>1879</x:v>
      </x:c>
      <x:c r="F559" s="769" t="s">
        <x:v>17</x:v>
      </x:c>
      <x:c r="G559" s="777" t="s">
        <x:v>1894</x:v>
      </x:c>
      <x:c r="H559" s="769" t="s">
        <x:v>175</x:v>
      </x:c>
      <x:c r="I559" s="807" cm="1">
        <x:f t="array" ref="I559">SUMPRODUCT(('Purchase price Master(EUR)'!$K$2:$V$2='purchase data'!$B559)*('Purchase price Master(EUR)'!$D$6:$D$162='purchase data'!$F559),'Purchase price Master(EUR)'!$K$6:$V$162)</x:f>
        <x:v>3.3899203321237543</x:v>
      </x:c>
      <x:c r="J559" s="808">
        <x:v>51.805100000000003</x:v>
      </x:c>
      <x:c r="K559" s="769">
        <x:v>1152</x:v>
      </x:c>
      <x:c r="L559" s="778">
        <x:v>177.32900000000001</x:v>
      </x:c>
      <x:c r="M559" s="809">
        <x:f t="shared" si="39"/>
        <x:v>204283.008</x:v>
      </x:c>
      <x:c r="N559" s="782">
        <x:f t="shared" si="37"/>
        <x:v>175.6151617977043</x:v>
      </x:c>
      <x:c r="O559" s="783">
        <x:f t="shared" si="38"/>
        <x:v>1.7138382022957046</x:v>
      </x:c>
    </x:row>
    <x:row r="560" spans="2:15">
      <x:c r="B560" s="806">
        <x:f t="shared" si="36"/>
        <x:v>2</x:v>
      </x:c>
      <x:c r="C560" s="776">
        <x:v>46080</x:v>
      </x:c>
      <x:c r="D560" s="792" t="s">
        <x:v>2113</x:v>
      </x:c>
      <x:c r="E560" s="769" t="s">
        <x:v>1879</x:v>
      </x:c>
      <x:c r="F560" s="769" t="s">
        <x:v>2133</x:v>
      </x:c>
      <x:c r="G560" s="777" t="s">
        <x:v>2134</x:v>
      </x:c>
      <x:c r="H560" s="769" t="s">
        <x:v>2021</x:v>
      </x:c>
      <x:c r="I560" s="807" cm="1">
        <x:f t="array" ref="I560">SUMPRODUCT(('Purchase price Master(EUR)'!$K$2:$V$2='purchase data'!$B560)*('Purchase price Master(EUR)'!$D$6:$D$162='purchase data'!$F560),'Purchase price Master(EUR)'!$K$6:$V$162)</x:f>
        <x:v>0</x:v>
      </x:c>
      <x:c r="J560" s="808">
        <x:v>51.805100000000003</x:v>
      </x:c>
      <x:c r="K560" s="769">
        <x:v>3</x:v>
      </x:c>
      <x:c r="L560" s="778">
        <x:v>671.91332999999997</x:v>
      </x:c>
      <x:c r="M560" s="809">
        <x:f t="shared" si="39"/>
        <x:v>2015.73999</x:v>
      </x:c>
      <x:c r="N560" s="782">
        <x:f t="shared" si="37"/>
        <x:v>0</x:v>
      </x:c>
      <x:c r="O560" s="783">
        <x:f t="shared" si="38"/>
        <x:v>671.91332999999997</x:v>
      </x:c>
    </x:row>
    <x:row r="561" spans="2:15">
      <x:c r="B561" s="806">
        <x:f t="shared" si="36"/>
        <x:v>2</x:v>
      </x:c>
      <x:c r="C561" s="776">
        <x:v>46080</x:v>
      </x:c>
      <x:c r="D561" s="792" t="s">
        <x:v>2114</x:v>
      </x:c>
      <x:c r="E561" s="769" t="s">
        <x:v>1879</x:v>
      </x:c>
      <x:c r="F561" s="769" t="s">
        <x:v>1651</x:v>
      </x:c>
      <x:c r="G561" s="777" t="s">
        <x:v>1886</x:v>
      </x:c>
      <x:c r="H561" s="769" t="s">
        <x:v>175</x:v>
      </x:c>
      <x:c r="I561" s="807" cm="1">
        <x:f t="array" ref="I561">SUMPRODUCT(('Purchase price Master(EUR)'!$K$2:$V$2='purchase data'!$B561)*('Purchase price Master(EUR)'!$D$6:$D$162='purchase data'!$F561),'Purchase price Master(EUR)'!$K$6:$V$162)</x:f>
        <x:v>76.510000000000005</x:v>
      </x:c>
      <x:c r="J561" s="808">
        <x:v>51.805100000000003</x:v>
      </x:c>
      <x:c r="K561" s="769">
        <x:v>528</x:v>
      </x:c>
      <x:c r="L561" s="778">
        <x:v>3972.415</x:v>
      </x:c>
      <x:c r="M561" s="809">
        <x:f t="shared" si="39"/>
        <x:v>2097435.12</x:v>
      </x:c>
      <x:c r="N561" s="782">
        <x:f t="shared" si="37"/>
        <x:v>3963.6082010000005</x:v>
      </x:c>
      <x:c r="O561" s="783">
        <x:f t="shared" si="38"/>
        <x:v>8.8067989999995007</x:v>
      </x:c>
    </x:row>
    <x:row r="562" spans="2:15">
      <x:c r="B562" s="806">
        <x:f t="shared" si="36"/>
        <x:v>2</x:v>
      </x:c>
      <x:c r="C562" s="776">
        <x:v>46080</x:v>
      </x:c>
      <x:c r="D562" s="792" t="s">
        <x:v>2114</x:v>
      </x:c>
      <x:c r="E562" s="769" t="s">
        <x:v>1879</x:v>
      </x:c>
      <x:c r="F562" s="769" t="s">
        <x:v>1634</x:v>
      </x:c>
      <x:c r="G562" s="777" t="s">
        <x:v>96</x:v>
      </x:c>
      <x:c r="H562" s="784" t="s">
        <x:v>2228</x:v>
      </x:c>
      <x:c r="I562" s="807" cm="1">
        <x:f t="array" ref="I562">SUMPRODUCT(('Purchase price Master(EUR)'!$K$2:$V$2='purchase data'!$B562)*('Purchase price Master(EUR)'!$D$6:$D$162='purchase data'!$F562),'Purchase price Master(EUR)'!$K$6:$V$162)</x:f>
        <x:v>114.89</x:v>
      </x:c>
      <x:c r="J562" s="808">
        <x:v>51.805100000000003</x:v>
      </x:c>
      <x:c r="K562" s="769">
        <x:v>240</x:v>
      </x:c>
      <x:c r="L562" s="778">
        <x:v>5951.8879999999999</x:v>
      </x:c>
      <x:c r="M562" s="809">
        <x:f t="shared" si="39"/>
        <x:v>1428453.1199999999</x:v>
      </x:c>
      <x:c r="N562" s="782">
        <x:f t="shared" si="37"/>
        <x:v>5951.8879390000002</x:v>
      </x:c>
      <x:c r="O562" s="783">
        <x:f t="shared" si="38"/>
        <x:v>6.0999999732302967E-5</x:v>
      </x:c>
    </x:row>
    <x:row r="563" spans="2:15">
      <x:c r="B563" s="806">
        <x:f t="shared" si="36"/>
        <x:v>2</x:v>
      </x:c>
      <x:c r="C563" s="776">
        <x:v>46080</x:v>
      </x:c>
      <x:c r="D563" s="792" t="s">
        <x:v>2114</x:v>
      </x:c>
      <x:c r="E563" s="769" t="s">
        <x:v>1879</x:v>
      </x:c>
      <x:c r="F563" s="769" t="s">
        <x:v>1631</x:v>
      </x:c>
      <x:c r="G563" s="777" t="s">
        <x:v>1907</x:v>
      </x:c>
      <x:c r="H563" s="769" t="s">
        <x:v>2021</x:v>
      </x:c>
      <x:c r="I563" s="807" cm="1">
        <x:f t="array" ref="I563">SUMPRODUCT(('Purchase price Master(EUR)'!$K$2:$V$2='purchase data'!$B563)*('Purchase price Master(EUR)'!$D$6:$D$162='purchase data'!$F563),'Purchase price Master(EUR)'!$K$6:$V$162)</x:f>
        <x:v>21.613377597592464</x:v>
      </x:c>
      <x:c r="J563" s="808">
        <x:v>51.805100000000003</x:v>
      </x:c>
      <x:c r="K563" s="769">
        <x:v>240</x:v>
      </x:c>
      <x:c r="L563" s="778">
        <x:v>1119.508</x:v>
      </x:c>
      <x:c r="M563" s="809">
        <x:f t="shared" si="39"/>
        <x:v>268681.92</x:v>
      </x:c>
      <x:c r="N563" s="782">
        <x:f t="shared" si="37"/>
        <x:v>1119.6831877810375</x:v>
      </x:c>
      <x:c r="O563" s="783">
        <x:f t="shared" si="38"/>
        <x:v>-0.17518778103749355</x:v>
      </x:c>
    </x:row>
    <x:row r="564" spans="2:15">
      <x:c r="B564" s="806">
        <x:f t="shared" si="36"/>
        <x:v>2</x:v>
      </x:c>
      <x:c r="C564" s="776">
        <x:v>46080</x:v>
      </x:c>
      <x:c r="D564" s="792" t="s">
        <x:v>2115</x:v>
      </x:c>
      <x:c r="E564" s="769" t="s">
        <x:v>1878</x:v>
      </x:c>
      <x:c r="F564" s="769" t="s">
        <x:v>85</x:v>
      </x:c>
      <x:c r="G564" s="777" t="s">
        <x:v>1882</x:v>
      </x:c>
      <x:c r="H564" s="589" t="s">
        <x:v>123</x:v>
      </x:c>
      <x:c r="I564" s="807" cm="1">
        <x:f t="array" ref="I564">SUMPRODUCT(('Purchase price Master(EUR)'!$K$2:$V$2='purchase data'!$B564)*('Purchase price Master(EUR)'!$D$6:$D$162='purchase data'!$F564),'Purchase price Master(EUR)'!$K$6:$V$162)</x:f>
        <x:v>0.91501830652997118</x:v>
      </x:c>
      <x:c r="J564" s="808">
        <x:v>51.805100000000003</x:v>
      </x:c>
      <x:c r="K564" s="769">
        <x:v>1500</x:v>
      </x:c>
      <x:c r="L564" s="778">
        <x:v>55.415915470000009</x:v>
      </x:c>
      <x:c r="M564" s="809">
        <x:f t="shared" si="39"/>
        <x:v>83123.873205000011</x:v>
      </x:c>
      <x:c r="N564" s="782">
        <x:f t="shared" si="37"/>
        <x:v>47.40261487161581</x:v>
      </x:c>
      <x:c r="O564" s="783">
        <x:f t="shared" si="38"/>
        <x:v>8.0133005983841983</x:v>
      </x:c>
    </x:row>
    <x:row r="565" spans="2:15">
      <x:c r="B565" s="806">
        <x:f t="shared" si="36"/>
        <x:v>2</x:v>
      </x:c>
      <x:c r="C565" s="776">
        <x:v>46080</x:v>
      </x:c>
      <x:c r="D565" s="792" t="s">
        <x:v>2115</x:v>
      </x:c>
      <x:c r="E565" s="769" t="s">
        <x:v>1878</x:v>
      </x:c>
      <x:c r="F565" s="769" t="s">
        <x:v>88</x:v>
      </x:c>
      <x:c r="G565" s="777" t="s">
        <x:v>1911</x:v>
      </x:c>
      <x:c r="H565" s="589" t="s">
        <x:v>123</x:v>
      </x:c>
      <x:c r="I565" s="807" cm="1">
        <x:f t="array" ref="I565">SUMPRODUCT(('Purchase price Master(EUR)'!$K$2:$V$2='purchase data'!$B565)*('Purchase price Master(EUR)'!$D$6:$D$162='purchase data'!$F565),'Purchase price Master(EUR)'!$K$6:$V$162)</x:f>
        <x:v>1.0631391774346366</x:v>
      </x:c>
      <x:c r="J565" s="808">
        <x:v>51.805100000000003</x:v>
      </x:c>
      <x:c r="K565" s="769">
        <x:v>1500</x:v>
      </x:c>
      <x:c r="L565" s="778">
        <x:v>64.414461340000003</x:v>
      </x:c>
      <x:c r="M565" s="809">
        <x:f t="shared" si="39"/>
        <x:v>96621.692009999999</x:v>
      </x:c>
      <x:c r="N565" s="782">
        <x:f t="shared" si="37"/>
        <x:v>55.076031400919092</x:v>
      </x:c>
      <x:c r="O565" s="783">
        <x:f t="shared" si="38"/>
        <x:v>9.3384299390809105</x:v>
      </x:c>
    </x:row>
    <x:row r="566" spans="2:15">
      <x:c r="B566" s="806">
        <x:f t="shared" si="36"/>
        <x:v>2</x:v>
      </x:c>
      <x:c r="C566" s="776">
        <x:v>46080</x:v>
      </x:c>
      <x:c r="D566" s="792" t="s">
        <x:v>2115</x:v>
      </x:c>
      <x:c r="E566" s="769" t="s">
        <x:v>1878</x:v>
      </x:c>
      <x:c r="F566" s="769" t="s">
        <x:v>90</x:v>
      </x:c>
      <x:c r="G566" s="777" t="s">
        <x:v>1884</x:v>
      </x:c>
      <x:c r="H566" s="589" t="s">
        <x:v>123</x:v>
      </x:c>
      <x:c r="I566" s="807" cm="1">
        <x:f t="array" ref="I566">SUMPRODUCT(('Purchase price Master(EUR)'!$K$2:$V$2='purchase data'!$B566)*('Purchase price Master(EUR)'!$D$6:$D$162='purchase data'!$F566),'Purchase price Master(EUR)'!$K$6:$V$162)</x:f>
        <x:v>0.81878133299678468</x:v>
      </x:c>
      <x:c r="J566" s="808">
        <x:v>51.805100000000003</x:v>
      </x:c>
      <x:c r="K566" s="769">
        <x:v>3000</x:v>
      </x:c>
      <x:c r="L566" s="778">
        <x:v>49.603383250000007</x:v>
      </x:c>
      <x:c r="M566" s="809">
        <x:f t="shared" si="39"/>
        <x:v>148810.14975000001</x:v>
      </x:c>
      <x:c r="N566" s="782">
        <x:f t="shared" si="37"/>
        <x:v>42.417048834031732</x:v>
      </x:c>
      <x:c r="O566" s="783">
        <x:f t="shared" si="38"/>
        <x:v>7.1863344159682754</x:v>
      </x:c>
    </x:row>
    <x:row r="567" spans="2:15">
      <x:c r="B567" s="806">
        <x:f t="shared" si="36"/>
        <x:v>2</x:v>
      </x:c>
      <x:c r="C567" s="776">
        <x:v>46080</x:v>
      </x:c>
      <x:c r="D567" s="792" t="s">
        <x:v>2116</x:v>
      </x:c>
      <x:c r="E567" s="769" t="s">
        <x:v>1879</x:v>
      </x:c>
      <x:c r="F567" s="769" t="s">
        <x:v>1651</x:v>
      </x:c>
      <x:c r="G567" s="777" t="s">
        <x:v>1886</x:v>
      </x:c>
      <x:c r="H567" s="769" t="s">
        <x:v>175</x:v>
      </x:c>
      <x:c r="I567" s="807" cm="1">
        <x:f t="array" ref="I567">SUMPRODUCT(('Purchase price Master(EUR)'!$K$2:$V$2='purchase data'!$B567)*('Purchase price Master(EUR)'!$D$6:$D$162='purchase data'!$F567),'Purchase price Master(EUR)'!$K$6:$V$162)</x:f>
        <x:v>76.510000000000005</x:v>
      </x:c>
      <x:c r="J567" s="808">
        <x:v>51.805100000000003</x:v>
      </x:c>
      <x:c r="K567" s="769">
        <x:v>48</x:v>
      </x:c>
      <x:c r="L567" s="778">
        <x:v>3972.415</x:v>
      </x:c>
      <x:c r="M567" s="809">
        <x:f t="shared" si="39"/>
        <x:v>190675.91999999998</x:v>
      </x:c>
      <x:c r="N567" s="782">
        <x:f t="shared" si="37"/>
        <x:v>3963.6082010000005</x:v>
      </x:c>
      <x:c r="O567" s="783">
        <x:f t="shared" si="38"/>
        <x:v>8.8067989999995007</x:v>
      </x:c>
    </x:row>
    <x:row r="568" spans="2:15">
      <x:c r="B568" s="806">
        <x:f t="shared" si="36"/>
        <x:v>2</x:v>
      </x:c>
      <x:c r="C568" s="776">
        <x:v>46080</x:v>
      </x:c>
      <x:c r="D568" s="792" t="s">
        <x:v>2116</x:v>
      </x:c>
      <x:c r="E568" s="769" t="s">
        <x:v>1879</x:v>
      </x:c>
      <x:c r="F568" s="769" t="s">
        <x:v>1634</x:v>
      </x:c>
      <x:c r="G568" s="777" t="s">
        <x:v>96</x:v>
      </x:c>
      <x:c r="H568" s="784" t="s">
        <x:v>2228</x:v>
      </x:c>
      <x:c r="I568" s="807" cm="1">
        <x:f t="array" ref="I568">SUMPRODUCT(('Purchase price Master(EUR)'!$K$2:$V$2='purchase data'!$B568)*('Purchase price Master(EUR)'!$D$6:$D$162='purchase data'!$F568),'Purchase price Master(EUR)'!$K$6:$V$162)</x:f>
        <x:v>114.89</x:v>
      </x:c>
      <x:c r="J568" s="808">
        <x:v>51.805100000000003</x:v>
      </x:c>
      <x:c r="K568" s="769">
        <x:v>160</x:v>
      </x:c>
      <x:c r="L568" s="778">
        <x:v>5951.8879999999999</x:v>
      </x:c>
      <x:c r="M568" s="809">
        <x:f t="shared" si="39"/>
        <x:v>952302.07999999996</x:v>
      </x:c>
      <x:c r="N568" s="782">
        <x:f t="shared" si="37"/>
        <x:v>5951.8879390000002</x:v>
      </x:c>
      <x:c r="O568" s="783">
        <x:f t="shared" si="38"/>
        <x:v>6.0999999732302967E-5</x:v>
      </x:c>
    </x:row>
    <x:row r="569" spans="2:15">
      <x:c r="B569" s="806">
        <x:f t="shared" si="36"/>
        <x:v>2</x:v>
      </x:c>
      <x:c r="C569" s="776">
        <x:v>46080</x:v>
      </x:c>
      <x:c r="D569" s="792" t="s">
        <x:v>2116</x:v>
      </x:c>
      <x:c r="E569" s="769" t="s">
        <x:v>1879</x:v>
      </x:c>
      <x:c r="F569" s="769" t="s">
        <x:v>1631</x:v>
      </x:c>
      <x:c r="G569" s="777" t="s">
        <x:v>1907</x:v>
      </x:c>
      <x:c r="H569" s="784" t="s">
        <x:v>2021</x:v>
      </x:c>
      <x:c r="I569" s="807" cm="1">
        <x:f t="array" ref="I569">SUMPRODUCT(('Purchase price Master(EUR)'!$K$2:$V$2='purchase data'!$B569)*('Purchase price Master(EUR)'!$D$6:$D$162='purchase data'!$F569),'Purchase price Master(EUR)'!$K$6:$V$162)</x:f>
        <x:v>21.613377597592464</x:v>
      </x:c>
      <x:c r="J569" s="808">
        <x:v>51.805100000000003</x:v>
      </x:c>
      <x:c r="K569" s="769">
        <x:v>240</x:v>
      </x:c>
      <x:c r="L569" s="778">
        <x:v>1119.508</x:v>
      </x:c>
      <x:c r="M569" s="809">
        <x:f t="shared" si="39"/>
        <x:v>268681.92</x:v>
      </x:c>
      <x:c r="N569" s="782">
        <x:f t="shared" si="37"/>
        <x:v>1119.6831877810375</x:v>
      </x:c>
      <x:c r="O569" s="783">
        <x:f t="shared" si="38"/>
        <x:v>-0.17518778103749355</x:v>
      </x:c>
    </x:row>
    <x:row r="570" spans="2:15">
      <x:c r="B570" s="806">
        <x:f t="shared" si="36"/>
        <x:v>2</x:v>
      </x:c>
      <x:c r="C570" s="776">
        <x:v>46081</x:v>
      </x:c>
      <x:c r="D570" s="91" t="s">
        <x:v>2191</x:v>
      </x:c>
      <x:c r="E570" s="812"/>
      <x:c r="F570" s="812"/>
      <x:c r="G570" s="813"/>
      <x:c r="H570" s="20" t="s">
        <x:v>2230</x:v>
      </x:c>
      <x:c r="I570" s="807" cm="1">
        <x:f t="array" ref="I570">SUMPRODUCT(('Purchase price Master(EUR)'!$K$2:$V$2='purchase data'!$B570)*('Purchase price Master(EUR)'!$D$6:$D$162='purchase data'!$F570),'Purchase price Master(EUR)'!$K$6:$V$162)</x:f>
        <x:v>0</x:v>
      </x:c>
      <x:c r="J570" s="813"/>
      <x:c r="K570" s="769">
        <x:v>1</x:v>
      </x:c>
      <x:c r="L570" s="778">
        <x:v>29619.91</x:v>
      </x:c>
      <x:c r="M570" s="809">
        <x:f t="shared" si="39"/>
        <x:v>29619.91</x:v>
      </x:c>
      <x:c r="N570" s="782">
        <x:f t="shared" si="37"/>
        <x:v>0</x:v>
      </x:c>
      <x:c r="O570" s="783">
        <x:f t="shared" si="38"/>
        <x:v>29619.91</x:v>
      </x:c>
    </x:row>
    <x:row r="571" spans="2:15">
      <x:c r="B571" s="806">
        <x:f t="shared" si="36"/>
        <x:v>2</x:v>
      </x:c>
      <x:c r="C571" s="776">
        <x:v>46081</x:v>
      </x:c>
      <x:c r="D571" s="91" t="s">
        <x:v>2192</x:v>
      </x:c>
      <x:c r="E571" s="812" t="s">
        <x:v>1879</x:v>
      </x:c>
      <x:c r="F571" s="812" t="s">
        <x:v>76</x:v>
      </x:c>
      <x:c r="G571" s="813" t="s">
        <x:v>2193</x:v>
      </x:c>
      <x:c r="H571" s="20" t="s">
        <x:v>119</x:v>
      </x:c>
      <x:c r="I571" s="807" cm="1">
        <x:f t="array" ref="I571">SUMPRODUCT(('Purchase price Master(EUR)'!$K$2:$V$2='purchase data'!$B571)*('Purchase price Master(EUR)'!$D$6:$D$162='purchase data'!$F571),'Purchase price Master(EUR)'!$K$6:$V$162)</x:f>
        <x:v>101.35</x:v>
      </x:c>
      <x:c r="J571" s="808">
        <x:v>51.700800000000001</x:v>
      </x:c>
      <x:c r="K571" s="180">
        <x:v>168</x:v>
      </x:c>
      <x:c r="L571" s="778">
        <x:v>5239.9381209600006</x:v>
      </x:c>
      <x:c r="M571" s="809">
        <x:f t="shared" si="39"/>
        <x:v>880309.60432128015</x:v>
      </x:c>
      <x:c r="N571" s="782">
        <x:f t="shared" si="37"/>
        <x:v>5239.87608</x:v>
      </x:c>
      <x:c r="O571" s="783">
        <x:f t="shared" si="38"/>
        <x:v>6.2040960000558698E-2</x:v>
      </x:c>
    </x:row>
    <x:row r="572" spans="2:15">
      <x:c r="B572" s="806">
        <x:f t="shared" si="36"/>
        <x:v>2</x:v>
      </x:c>
      <x:c r="C572" s="776">
        <x:v>46081</x:v>
      </x:c>
      <x:c r="D572" s="91" t="s">
        <x:v>2192</x:v>
      </x:c>
      <x:c r="E572" s="812" t="s">
        <x:v>1879</x:v>
      </x:c>
      <x:c r="F572" s="812" t="s">
        <x:v>2194</x:v>
      </x:c>
      <x:c r="G572" s="813" t="s">
        <x:v>2193</x:v>
      </x:c>
      <x:c r="H572" s="20" t="s">
        <x:v>119</x:v>
      </x:c>
      <x:c r="I572" s="807" cm="1">
        <x:f t="array" ref="I572">SUMPRODUCT(('Purchase price Master(EUR)'!$K$2:$V$2='purchase data'!$B572)*('Purchase price Master(EUR)'!$D$6:$D$162='purchase data'!$F572),'Purchase price Master(EUR)'!$K$6:$V$162)</x:f>
        <x:v>0</x:v>
      </x:c>
      <x:c r="J572" s="808">
        <x:v>51.700800000000001</x:v>
      </x:c>
      <x:c r="K572" s="180">
        <x:v>24</x:v>
      </x:c>
      <x:c r="L572" s="778">
        <x:v>5239.0126766399999</x:v>
      </x:c>
      <x:c r="M572" s="809">
        <x:f t="shared" si="39"/>
        <x:v>125736.30423936</x:v>
      </x:c>
      <x:c r="N572" s="782">
        <x:f t="shared" si="37"/>
        <x:v>0</x:v>
      </x:c>
      <x:c r="O572" s="783">
        <x:f t="shared" si="38"/>
        <x:v>5239.0126766399999</x:v>
      </x:c>
    </x:row>
    <x:row r="573" spans="2:15">
      <x:c r="B573" s="806">
        <x:f t="shared" si="36"/>
        <x:v>2</x:v>
      </x:c>
      <x:c r="C573" s="776">
        <x:v>46081</x:v>
      </x:c>
      <x:c r="D573" s="91" t="s">
        <x:v>2192</x:v>
      </x:c>
      <x:c r="E573" s="812" t="s">
        <x:v>1879</x:v>
      </x:c>
      <x:c r="F573" s="812" t="s">
        <x:v>1632</x:v>
      </x:c>
      <x:c r="G573" s="813" t="s">
        <x:v>2193</x:v>
      </x:c>
      <x:c r="H573" s="20" t="s">
        <x:v>119</x:v>
      </x:c>
      <x:c r="I573" s="807" cm="1">
        <x:f t="array" ref="I573">SUMPRODUCT(('Purchase price Master(EUR)'!$K$2:$V$2='purchase data'!$B573)*('Purchase price Master(EUR)'!$D$6:$D$162='purchase data'!$F573),'Purchase price Master(EUR)'!$K$6:$V$162)</x:f>
        <x:v>0</x:v>
      </x:c>
      <x:c r="J573" s="808">
        <x:v>51.700800000000001</x:v>
      </x:c>
      <x:c r="K573" s="180">
        <x:v>20</x:v>
      </x:c>
      <x:c r="L573" s="778">
        <x:v>5239.87608</x:v>
      </x:c>
      <x:c r="M573" s="809">
        <x:f t="shared" si="39"/>
        <x:v>104797.52160000001</x:v>
      </x:c>
      <x:c r="N573" s="782">
        <x:f t="shared" si="37"/>
        <x:v>0</x:v>
      </x:c>
      <x:c r="O573" s="783">
        <x:f t="shared" si="38"/>
        <x:v>5239.87608</x:v>
      </x:c>
    </x:row>
  </x:sheetData>
  <x:autoFilter ref="A9:U573" xr:uid="{63B5092F-99E0-4C38-B590-2153C4D8260D}"/>
  <x:phoneticPr fontId="5" type="noConversion"/>
  <x:conditionalFormatting sqref="M8 M10:N191">
    <x:cfRule type="cellIs" dxfId="3" priority="7" operator="lessThanOrEqual">
      <x:formula>0</x:formula>
    </x:cfRule>
  </x:conditionalFormatting>
  <x:conditionalFormatting sqref="M193:N573">
    <x:cfRule type="cellIs" dxfId="2" priority="1" operator="lessThanOrEqual">
      <x:formula>0</x:formula>
    </x:cfRule>
  </x:conditionalFormatting>
  <x:pageMargins left="0.7" right="0.7" top="0.75" bottom="0.75" header="0.3" footer="0.3"/>
  <x:drawing r:id="rId1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EB80FC-93AC-4ADB-8A88-408D9EAEEF53}" mc:Ignorable="x14ac xr xr2 xr3">
  <x:sheetPr filterMode="1">
    <x:tabColor theme="9" tint="0.59999389629810485"/>
  </x:sheetPr>
  <x:dimension ref="B2:W530"/>
  <x:sheetViews>
    <x:sheetView showGridLines="0" zoomScale="70" zoomScaleNormal="70" workbookViewId="0">
      <x:pane xSplit="2" ySplit="9" topLeftCell="C494" activePane="bottomRight" state="frozen"/>
      <x:selection pane="topRight" activeCell="G463" sqref="G463"/>
      <x:selection pane="bottomLeft" activeCell="G463" sqref="G463"/>
      <x:selection pane="bottomRight" activeCell="N204" sqref="N204:N530"/>
    </x:sheetView>
  </x:sheetViews>
  <x:sheetFormatPr defaultColWidth="8.75" defaultRowHeight="16.5"/>
  <x:cols>
    <x:col min="1" max="1" width="2.25" style="59" customWidth="1"/>
    <x:col min="2" max="2" width="8.125" style="59" customWidth="1"/>
    <x:col min="3" max="3" width="15.75" style="59" customWidth="1"/>
    <x:col min="4" max="4" width="18.125" style="59" bestFit="1" customWidth="1"/>
    <x:col min="5" max="5" width="22.75" style="59" customWidth="1"/>
    <x:col min="6" max="6" width="16.375" style="59" bestFit="1" customWidth="1"/>
    <x:col min="7" max="7" width="33.875" style="114" bestFit="1" customWidth="1"/>
    <x:col min="8" max="8" width="19.125" style="114" bestFit="1" customWidth="1"/>
    <x:col min="9" max="9" width="37.25" style="114" bestFit="1" customWidth="1"/>
    <x:col min="10" max="10" width="22.625" style="114" customWidth="1"/>
    <x:col min="11" max="11" width="20" style="114" bestFit="1" customWidth="1"/>
    <x:col min="12" max="12" width="21.25" style="114" customWidth="1"/>
    <x:col min="13" max="13" width="18.875" style="114" bestFit="1" customWidth="1"/>
    <x:col min="14" max="14" width="16.125" style="165" bestFit="1" customWidth="1"/>
    <x:col min="15" max="15" width="16.875" style="114" customWidth="1"/>
    <x:col min="16" max="16" width="15.375" style="190" customWidth="1"/>
    <x:col min="17" max="17" width="22.75" style="114" customWidth="1"/>
    <x:col min="18" max="18" width="28.25" style="192" customWidth="1"/>
    <x:col min="19" max="19" width="19.25" style="114" bestFit="1" customWidth="1"/>
    <x:col min="20" max="23" width="19.25" style="114" customWidth="1"/>
    <x:col min="24" max="16384" width="8.75" style="59"/>
  </x:cols>
  <x:sheetData>
    <x:row r="2" spans="2:19">
      <x:c r="H2" s="676" t="s">
        <x:v>1744</x:v>
      </x:c>
      <x:c r="I2" s="676" t="s">
        <x:v>1745</x:v>
      </x:c>
      <x:c r="J2" s="676" t="s">
        <x:v>1746</x:v>
      </x:c>
      <x:c r="K2" s="676" t="s">
        <x:v>1749</x:v>
      </x:c>
      <x:c r="L2" s="677" t="s">
        <x:v>1750</x:v>
      </x:c>
      <x:c r="M2" s="677" t="s">
        <x:v>1751</x:v>
      </x:c>
      <x:c r="N2" s="675"/>
      <x:c r="P2" s="114"/>
      <x:c r="R2" s="114"/>
      <x:c r="S2" s="116"/>
    </x:row>
    <x:row r="3" spans="2:19">
      <x:c r="H3" s="676" t="s">
        <x:v>1738</x:v>
      </x:c>
      <x:c r="I3" s="676" t="s">
        <x:v>1739</x:v>
      </x:c>
      <x:c r="J3" s="676" t="s">
        <x:v>1740</x:v>
      </x:c>
      <x:c r="K3" s="676" t="s">
        <x:v>1741</x:v>
      </x:c>
      <x:c r="L3" s="676" t="s">
        <x:v>58</x:v>
      </x:c>
      <x:c r="M3" s="676" t="s">
        <x:v>1696</x:v>
      </x:c>
      <x:c r="N3" s="678" t="s">
        <x:v>1742</x:v>
      </x:c>
      <x:c r="P3" s="114"/>
      <x:c r="R3" s="114"/>
      <x:c r="S3" s="116"/>
    </x:row>
    <x:row r="4" spans="2:19">
      <x:c r="P4" s="114"/>
      <x:c r="R4" s="114"/>
      <x:c r="S4" s="116"/>
    </x:row>
    <x:row r="5" spans="2:19">
      <x:c r="P5" s="114"/>
      <x:c r="R5" s="114"/>
      <x:c r="S5" s="116"/>
    </x:row>
    <x:row r="6" spans="2:19">
      <x:c r="I6" s="184" t="s">
        <x:v>1661</x:v>
      </x:c>
      <x:c r="J6" s="184" t="s">
        <x:v>1662</x:v>
      </x:c>
      <x:c r="K6" s="184" t="s">
        <x:v>1663</x:v>
      </x:c>
      <x:c r="L6" s="184" t="s">
        <x:v>1664</x:v>
      </x:c>
      <x:c r="M6" s="184" t="s">
        <x:v>1663</x:v>
      </x:c>
      <x:c r="N6" s="114"/>
      <x:c r="O6" s="114" t="s">
        <x:v>290</x:v>
      </x:c>
      <x:c r="P6" s="180" t="s">
        <x:v>1665</x:v>
      </x:c>
      <x:c r="R6" s="114"/>
      <x:c r="S6" s="116"/>
    </x:row>
    <x:row r="7" spans="2:19" ht="17.25" thickBot="1">
      <x:c r="B7" s="216" t="s">
        <x:v>1666</x:v>
      </x:c>
      <x:c r="C7" s="216"/>
      <x:c r="D7" s="216"/>
      <x:c r="E7" s="216"/>
      <x:c r="F7" s="216"/>
      <x:c r="G7" s="189"/>
      <x:c r="H7" s="189"/>
      <x:c r="I7" s="189"/>
      <x:c r="J7" s="189"/>
      <x:c r="K7" s="189"/>
      <x:c r="L7" s="189"/>
      <x:c r="M7" s="189" t="s">
        <x:v>291</x:v>
      </x:c>
      <x:c r="N7" s="218" t="s">
        <x:v>292</x:v>
      </x:c>
      <x:c r="O7" s="189"/>
      <x:c r="P7" s="189"/>
      <x:c r="Q7" s="189"/>
      <x:c r="R7" s="189"/>
    </x:row>
    <x:row r="8" spans="2:19" ht="17.25" thickBot="1">
      <x:c r="B8" s="219"/>
      <x:c r="C8" s="221" t="s">
        <x:v>275</x:v>
      </x:c>
      <x:c r="D8" s="219"/>
      <x:c r="E8" s="219"/>
      <x:c r="F8" s="219"/>
      <x:c r="G8" s="220"/>
      <x:c r="H8" s="220"/>
      <x:c r="I8" s="220"/>
      <x:c r="J8" s="220"/>
      <x:c r="K8" s="220"/>
      <x:c r="L8" s="224">
        <x:f>SUM(L10:L1048576)</x:f>
        <x:v>268002</x:v>
      </x:c>
      <x:c r="M8" s="223">
        <x:f>SUM(M10:M1048576)</x:f>
        <x:v>11668883.691579763</x:v>
      </x:c>
      <x:c r="N8" s="259">
        <x:f>SUM(N10:N1048576)</x:f>
        <x:v>143053658.02169284</x:v>
      </x:c>
      <x:c r="O8" s="220"/>
      <x:c r="P8" s="222"/>
      <x:c r="Q8" s="222"/>
      <x:c r="R8" s="220"/>
    </x:row>
    <x:row r="9" spans="2:19" s="60" customFormat="1">
      <x:c r="B9" s="274" t="s">
        <x:v>120</x:v>
      </x:c>
      <x:c r="C9" s="126" t="s">
        <x:v>276</x:v>
      </x:c>
      <x:c r="D9" s="126" t="s">
        <x:v>1667</x:v>
      </x:c>
      <x:c r="E9" s="126" t="s">
        <x:v>1668</x:v>
      </x:c>
      <x:c r="F9" s="126" t="s">
        <x:v>5</x:v>
      </x:c>
      <x:c r="G9" s="126" t="s">
        <x:v>7</x:v>
      </x:c>
      <x:c r="H9" s="157" t="s">
        <x:v>279</x:v>
      </x:c>
      <x:c r="I9" s="168" t="s">
        <x:v>1669</x:v>
      </x:c>
      <x:c r="J9" s="168" t="s">
        <x:v>1670</x:v>
      </x:c>
      <x:c r="K9" s="168" t="s">
        <x:v>1671</x:v>
      </x:c>
      <x:c r="L9" s="169" t="s">
        <x:v>108</x:v>
      </x:c>
      <x:c r="M9" s="169" t="s">
        <x:v>1672</x:v>
      </x:c>
      <x:c r="N9" s="271" t="s">
        <x:v>110</x:v>
      </x:c>
      <x:c r="O9" s="821" t="s">
        <x:v>290</x:v>
      </x:c>
      <x:c r="P9" s="260" t="s">
        <x:v>284</x:v>
      </x:c>
      <x:c r="Q9" s="257" t="s">
        <x:v>1673</x:v>
      </x:c>
      <x:c r="R9" s="170" t="s">
        <x:v>1674</x:v>
      </x:c>
      <x:c r="S9" s="61" t="s">
        <x:v>294</x:v>
      </x:c>
    </x:row>
    <x:row r="10" spans="2:19" hidden="1">
      <x:c r="B10" s="822">
        <x:f>MONTH(C10)</x:f>
        <x:v>1</x:v>
      </x:c>
      <x:c r="C10" s="823">
        <x:v>46023</x:v>
      </x:c>
      <x:c r="D10" s="824" t="s">
        <x:v>1948</x:v>
      </x:c>
      <x:c r="E10" s="825" t="s">
        <x:v>287</x:v>
      </x:c>
      <x:c r="F10" s="824"/>
      <x:c r="G10" s="826" t="s">
        <x:v>1975</x:v>
      </x:c>
      <x:c r="H10" s="827" t="s">
        <x:v>1746</x:v>
      </x:c>
      <x:c r="I10" s="828" cm="1">
        <x:f t="array" ref="I10">IF(E10="FORD DUNTON","",SUMPRODUCT(('sales price Master(EUR)'!$K$3:$V$3=$B10)*('sales price Master(EUR)'!$D$6:$D$172=$F10)*('sales price Master(EUR)'!$C$6:$C$172=$H10),'sales price Master(EUR)'!$K$6:$V$172))</x:f>
        <x:v>0</x:v>
      </x:c>
      <x:c r="J10" s="829" t="str" cm="1">
        <x:f t="array" ref="J10">IF(E10="FORD DUNTON",SUMPRODUCT(('sales price Master(USD)'!$J$3:$U$3=$B10)*('sales price Master(USD)'!$C$6:$C$105=$F10),'sales price Master(USD)'!$J$6:$U$105),"")</x:f>
        <x:v/>
      </x:c>
      <x:c r="K10" s="830">
        <x:v>49.9375</x:v>
      </x:c>
      <x:c r="L10" s="824">
        <x:v>1</x:v>
      </x:c>
      <x:c r="M10" s="831">
        <x:v>2253161</x:v>
      </x:c>
      <x:c r="N10" s="832">
        <x:f>+M10*L10</x:f>
        <x:v>2253161</x:v>
      </x:c>
      <x:c r="O10" s="833"/>
      <x:c r="Q10" s="258">
        <x:f>I10*K10</x:f>
        <x:v>0</x:v>
      </x:c>
      <x:c r="R10" s="191">
        <x:f>+M10-Q10</x:f>
        <x:v>2253161</x:v>
      </x:c>
    </x:row>
    <x:row r="11" spans="2:19" hidden="1">
      <x:c r="B11" s="834">
        <x:f t="shared" ref="B11:B74" si="0">MONTH(C11)</x:f>
        <x:v>1</x:v>
      </x:c>
      <x:c r="C11" s="776">
        <x:v>46027</x:v>
      </x:c>
      <x:c r="D11" s="769" t="s">
        <x:v>1949</x:v>
      </x:c>
      <x:c r="E11" s="835" t="s">
        <x:v>287</x:v>
      </x:c>
      <x:c r="F11" s="769" t="s">
        <x:v>56</x:v>
      </x:c>
      <x:c r="G11" s="777" t="s">
        <x:v>1976</x:v>
      </x:c>
      <x:c r="H11" s="769" t="s">
        <x:v>95</x:v>
      </x:c>
      <x:c r="I11" s="836" cm="1">
        <x:f t="array" ref="I11">IF(E11="FORD DUNTON","",SUMPRODUCT(('sales price Master(EUR)'!$K$3:$V$3=$B11)*('sales price Master(EUR)'!$D$6:$D$172=$F11)*('sales price Master(EUR)'!$C$6:$C$172=$H11),'sales price Master(EUR)'!$K$6:$V$172))</x:f>
        <x:v>26.629368531334155</x:v>
      </x:c>
      <x:c r="J11" s="837" t="str" cm="1">
        <x:f t="array" ref="J11">IF(E11="FORD DUNTON",SUMPRODUCT(('sales price Master(USD)'!$J$3:$U$3=$B11)*('sales price Master(USD)'!$C$6:$C$105=$F11),'sales price Master(USD)'!$J$6:$U$105),"")</x:f>
        <x:v/>
      </x:c>
      <x:c r="K11" s="804">
        <x:v>49.9375</x:v>
      </x:c>
      <x:c r="L11" s="769">
        <x:v>3</x:v>
      </x:c>
      <x:c r="M11" s="819">
        <x:v>1235.3461</x:v>
      </x:c>
      <x:c r="N11" s="838">
        <x:f t="shared" ref="N11:N74" si="1">+M11*L11</x:f>
        <x:v>3706.0383000000002</x:v>
      </x:c>
      <x:c r="O11" s="190"/>
      <x:c r="Q11" s="258">
        <x:f>I11*K11</x:f>
        <x:v>1329.8040910334994</x:v>
      </x:c>
      <x:c r="R11" s="191">
        <x:f t="shared" ref="R11:R18" si="2">+M11-Q11</x:f>
        <x:v>-94.457991033499411</x:v>
      </x:c>
    </x:row>
    <x:row r="12" spans="2:19" hidden="1">
      <x:c r="B12" s="834">
        <x:f t="shared" si="0"/>
        <x:v>1</x:v>
      </x:c>
      <x:c r="C12" s="776">
        <x:v>46028</x:v>
      </x:c>
      <x:c r="D12" s="769" t="s">
        <x:v>1950</x:v>
      </x:c>
      <x:c r="E12" s="835" t="s">
        <x:v>287</x:v>
      </x:c>
      <x:c r="F12" s="769" t="s">
        <x:v>35</x:v>
      </x:c>
      <x:c r="G12" s="777" t="s">
        <x:v>1977</x:v>
      </x:c>
      <x:c r="H12" s="769" t="s">
        <x:v>95</x:v>
      </x:c>
      <x:c r="I12" s="836" cm="1">
        <x:f t="array" ref="I12">IF(E12="FORD DUNTON","",SUMPRODUCT(('sales price Master(EUR)'!$K$3:$V$3=$B12)*('sales price Master(EUR)'!$D$6:$D$172=$F12)*('sales price Master(EUR)'!$C$6:$C$172=$H12),'sales price Master(EUR)'!$K$6:$V$172))</x:f>
        <x:v>16.346706348184995</x:v>
      </x:c>
      <x:c r="J12" s="837" t="str" cm="1">
        <x:f t="array" ref="J12">IF(E12="FORD DUNTON",SUMPRODUCT(('sales price Master(USD)'!$J$3:$U$3=$B12)*('sales price Master(USD)'!$C$6:$C$105=$F12),'sales price Master(USD)'!$J$6:$U$105),"")</x:f>
        <x:v/>
      </x:c>
      <x:c r="K12" s="804">
        <x:v>49.9375</x:v>
      </x:c>
      <x:c r="L12" s="769">
        <x:v>432</x:v>
      </x:c>
      <x:c r="M12" s="819">
        <x:v>758.32960000000003</x:v>
      </x:c>
      <x:c r="N12" s="838">
        <x:f t="shared" si="1"/>
        <x:v>327598.3872</x:v>
      </x:c>
      <x:c r="O12" s="190"/>
      <x:c r="Q12" s="258">
        <x:f t="shared" ref="Q12:Q18" si="3">I12*K12</x:f>
        <x:v>816.31364826248819</x:v>
      </x:c>
      <x:c r="R12" s="191">
        <x:f t="shared" si="2"/>
        <x:v>-57.984048262488159</x:v>
      </x:c>
    </x:row>
    <x:row r="13" spans="2:19" hidden="1">
      <x:c r="B13" s="834">
        <x:f t="shared" si="0"/>
        <x:v>1</x:v>
      </x:c>
      <x:c r="C13" s="785">
        <x:v>46029</x:v>
      </x:c>
      <x:c r="D13" s="786" t="s">
        <x:v>1951</x:v>
      </x:c>
      <x:c r="E13" s="839" t="s">
        <x:v>287</x:v>
      </x:c>
      <x:c r="F13" s="786" t="s">
        <x:v>1651</x:v>
      </x:c>
      <x:c r="G13" s="787" t="s">
        <x:v>1978</x:v>
      </x:c>
      <x:c r="H13" s="840" t="s">
        <x:v>1751</x:v>
      </x:c>
      <x:c r="I13" s="841" cm="1">
        <x:f t="array" ref="I13">IF(E13="FORD DUNTON","",SUMPRODUCT(('sales price Master(EUR)'!$K$3:$V$3=$B13)*('sales price Master(EUR)'!$D$6:$D$172=$F13)*('sales price Master(EUR)'!$C$6:$C$172=$H13),'sales price Master(EUR)'!$K$6:$V$172))</x:f>
        <x:v>0</x:v>
      </x:c>
      <x:c r="J13" s="842" t="str" cm="1">
        <x:f t="array" ref="J13">IF(E13="FORD DUNTON",SUMPRODUCT(('sales price Master(USD)'!$J$3:$U$3=$B13)*('sales price Master(USD)'!$C$6:$C$105=$F13),'sales price Master(USD)'!$J$6:$U$105),"")</x:f>
        <x:v/>
      </x:c>
      <x:c r="K13" s="805">
        <x:v>49.9375</x:v>
      </x:c>
      <x:c r="L13" s="786">
        <x:v>-1</x:v>
      </x:c>
      <x:c r="M13" s="820">
        <x:v>4687.8589000000002</x:v>
      </x:c>
      <x:c r="N13" s="838">
        <x:f t="shared" si="1"/>
        <x:v>-4687.8589000000002</x:v>
      </x:c>
      <x:c r="O13" s="190"/>
      <x:c r="Q13" s="258">
        <x:f t="shared" si="3"/>
        <x:v>0</x:v>
      </x:c>
      <x:c r="R13" s="191">
        <x:f t="shared" si="2"/>
        <x:v>4687.8589000000002</x:v>
      </x:c>
    </x:row>
    <x:row r="14" spans="2:19" hidden="1">
      <x:c r="B14" s="834">
        <x:f t="shared" si="0"/>
        <x:v>1</x:v>
      </x:c>
      <x:c r="C14" s="776">
        <x:v>46030</x:v>
      </x:c>
      <x:c r="D14" s="769" t="s">
        <x:v>1952</x:v>
      </x:c>
      <x:c r="E14" s="835" t="s">
        <x:v>287</x:v>
      </x:c>
      <x:c r="F14" s="769" t="s">
        <x:v>17</x:v>
      </x:c>
      <x:c r="G14" s="777" t="s">
        <x:v>1979</x:v>
      </x:c>
      <x:c r="H14" s="818" t="s">
        <x:v>173</x:v>
      </x:c>
      <x:c r="I14" s="836" cm="1">
        <x:f t="array" ref="I14">IF(E14="FORD DUNTON","",SUMPRODUCT(('sales price Master(EUR)'!$K$3:$V$3=$B14)*('sales price Master(EUR)'!$D$6:$D$172=$F14)*('sales price Master(EUR)'!$C$6:$C$172=$H14),'sales price Master(EUR)'!$K$6:$V$172))</x:f>
        <x:v>4.9166659559056072</x:v>
      </x:c>
      <x:c r="J14" s="837" t="str" cm="1">
        <x:f t="array" ref="J14">IF(E14="FORD DUNTON",SUMPRODUCT(('sales price Master(USD)'!$J$3:$U$3=$B14)*('sales price Master(USD)'!$C$6:$C$105=$F14),'sales price Master(USD)'!$J$6:$U$105),"")</x:f>
        <x:v/>
      </x:c>
      <x:c r="K14" s="804">
        <x:v>49.9375</x:v>
      </x:c>
      <x:c r="L14" s="769">
        <x:v>2880</x:v>
      </x:c>
      <x:c r="M14" s="819">
        <x:v>240.29480000000001</x:v>
      </x:c>
      <x:c r="N14" s="838">
        <x:f t="shared" si="1"/>
        <x:v>692049.02399999998</x:v>
      </x:c>
      <x:c r="O14" s="190"/>
      <x:c r="Q14" s="258">
        <x:f t="shared" si="3"/>
        <x:v>245.52600617303625</x:v>
      </x:c>
      <x:c r="R14" s="191">
        <x:f t="shared" si="2"/>
        <x:v>-5.2312061730362416</x:v>
      </x:c>
    </x:row>
    <x:row r="15" spans="2:19" hidden="1">
      <x:c r="B15" s="834">
        <x:f t="shared" si="0"/>
        <x:v>1</x:v>
      </x:c>
      <x:c r="C15" s="776">
        <x:v>46030</x:v>
      </x:c>
      <x:c r="D15" s="769" t="s">
        <x:v>1952</x:v>
      </x:c>
      <x:c r="E15" s="835" t="s">
        <x:v>287</x:v>
      </x:c>
      <x:c r="F15" s="769" t="s">
        <x:v>27</x:v>
      </x:c>
      <x:c r="G15" s="777" t="s">
        <x:v>1980</x:v>
      </x:c>
      <x:c r="H15" s="769" t="s">
        <x:v>95</x:v>
      </x:c>
      <x:c r="I15" s="836" cm="1">
        <x:f t="array" ref="I15">IF(E15="FORD DUNTON","",SUMPRODUCT(('sales price Master(EUR)'!$K$3:$V$3=$B15)*('sales price Master(EUR)'!$D$6:$D$172=$F15)*('sales price Master(EUR)'!$C$6:$C$172=$H15),'sales price Master(EUR)'!$K$6:$V$172))</x:f>
        <x:v>11.01595117968685</x:v>
      </x:c>
      <x:c r="J15" s="837" t="str" cm="1">
        <x:f t="array" ref="J15">IF(E15="FORD DUNTON",SUMPRODUCT(('sales price Master(USD)'!$J$3:$U$3=$B15)*('sales price Master(USD)'!$C$6:$C$105=$F15),'sales price Master(USD)'!$J$6:$U$105),"")</x:f>
        <x:v/>
      </x:c>
      <x:c r="K15" s="804">
        <x:v>49.9375</x:v>
      </x:c>
      <x:c r="L15" s="769">
        <x:v>1620</x:v>
      </x:c>
      <x:c r="M15" s="819">
        <x:v>511.03399999999999</x:v>
      </x:c>
      <x:c r="N15" s="838">
        <x:f t="shared" si="1"/>
        <x:v>827875.08</x:v>
      </x:c>
      <x:c r="O15" s="190"/>
      <x:c r="Q15" s="258">
        <x:f t="shared" si="3"/>
        <x:v>550.10906203561206</x:v>
      </x:c>
      <x:c r="R15" s="191">
        <x:f t="shared" si="2"/>
        <x:v>-39.075062035612063</x:v>
      </x:c>
    </x:row>
    <x:row r="16" spans="2:19" hidden="1">
      <x:c r="B16" s="834">
        <x:f t="shared" si="0"/>
        <x:v>1</x:v>
      </x:c>
      <x:c r="C16" s="776">
        <x:v>46030</x:v>
      </x:c>
      <x:c r="D16" s="769" t="s">
        <x:v>1952</x:v>
      </x:c>
      <x:c r="E16" s="835" t="s">
        <x:v>287</x:v>
      </x:c>
      <x:c r="F16" s="769" t="s">
        <x:v>35</x:v>
      </x:c>
      <x:c r="G16" s="777" t="s">
        <x:v>1981</x:v>
      </x:c>
      <x:c r="H16" s="769" t="s">
        <x:v>95</x:v>
      </x:c>
      <x:c r="I16" s="836" cm="1">
        <x:f t="array" ref="I16">IF(E16="FORD DUNTON","",SUMPRODUCT(('sales price Master(EUR)'!$K$3:$V$3=$B16)*('sales price Master(EUR)'!$D$6:$D$172=$F16)*('sales price Master(EUR)'!$C$6:$C$172=$H16),'sales price Master(EUR)'!$K$6:$V$172))</x:f>
        <x:v>16.346706348184995</x:v>
      </x:c>
      <x:c r="J16" s="837"/>
      <x:c r="K16" s="804">
        <x:v>49.9375</x:v>
      </x:c>
      <x:c r="L16" s="769">
        <x:v>1080</x:v>
      </x:c>
      <x:c r="M16" s="819">
        <x:v>758.32960000000003</x:v>
      </x:c>
      <x:c r="N16" s="843">
        <x:f t="shared" si="1"/>
        <x:v>818995.96799999999</x:v>
      </x:c>
      <x:c r="O16" s="190"/>
      <x:c r="Q16" s="258">
        <x:f t="shared" si="3"/>
        <x:v>816.31364826248819</x:v>
      </x:c>
      <x:c r="R16" s="191">
        <x:f t="shared" si="2"/>
        <x:v>-57.984048262488159</x:v>
      </x:c>
    </x:row>
    <x:row r="17" spans="2:18" hidden="1">
      <x:c r="B17" s="834">
        <x:f t="shared" si="0"/>
        <x:v>1</x:v>
      </x:c>
      <x:c r="C17" s="776">
        <x:v>46030</x:v>
      </x:c>
      <x:c r="D17" s="769" t="s">
        <x:v>1952</x:v>
      </x:c>
      <x:c r="E17" s="835" t="s">
        <x:v>287</x:v>
      </x:c>
      <x:c r="F17" s="769" t="s">
        <x:v>1433</x:v>
      </x:c>
      <x:c r="G17" s="777" t="s">
        <x:v>1982</x:v>
      </x:c>
      <x:c r="H17" s="769" t="s">
        <x:v>95</x:v>
      </x:c>
      <x:c r="I17" s="836" cm="1">
        <x:f t="array" ref="I17">IF(E17="FORD DUNTON","",SUMPRODUCT(('sales price Master(EUR)'!$K$3:$V$3=$B17)*('sales price Master(EUR)'!$D$6:$D$172=$F17)*('sales price Master(EUR)'!$C$6:$C$172=$H17),'sales price Master(EUR)'!$K$6:$V$172))</x:f>
        <x:v>9.5873917733170515</x:v>
      </x:c>
      <x:c r="J17" s="837"/>
      <x:c r="K17" s="804">
        <x:v>49.9375</x:v>
      </x:c>
      <x:c r="L17" s="769">
        <x:v>576</x:v>
      </x:c>
      <x:c r="M17" s="819">
        <x:v>444.76260000000002</x:v>
      </x:c>
      <x:c r="N17" s="843">
        <x:f t="shared" si="1"/>
        <x:v>256183.25760000001</x:v>
      </x:c>
      <x:c r="O17" s="190"/>
      <x:c r="Q17" s="258">
        <x:f t="shared" si="3"/>
        <x:v>478.77037668002026</x:v>
      </x:c>
      <x:c r="R17" s="191">
        <x:f t="shared" si="2"/>
        <x:v>-34.007776680020243</x:v>
      </x:c>
    </x:row>
    <x:row r="18" spans="2:18" hidden="1">
      <x:c r="B18" s="834">
        <x:f t="shared" si="0"/>
        <x:v>1</x:v>
      </x:c>
      <x:c r="C18" s="776">
        <x:v>46030</x:v>
      </x:c>
      <x:c r="D18" s="769" t="s">
        <x:v>1952</x:v>
      </x:c>
      <x:c r="E18" s="835" t="s">
        <x:v>287</x:v>
      </x:c>
      <x:c r="F18" s="769" t="s">
        <x:v>42</x:v>
      </x:c>
      <x:c r="G18" s="777" t="s">
        <x:v>1983</x:v>
      </x:c>
      <x:c r="H18" s="769" t="s">
        <x:v>95</x:v>
      </x:c>
      <x:c r="I18" s="836" cm="1">
        <x:f t="array" ref="I18">IF(E18="FORD DUNTON","",SUMPRODUCT(('sales price Master(EUR)'!$K$3:$V$3=$B18)*('sales price Master(EUR)'!$D$6:$D$172=$F18)*('sales price Master(EUR)'!$C$6:$C$172=$H18),'sales price Master(EUR)'!$K$6:$V$172))</x:f>
        <x:v>11.902756029366618</x:v>
      </x:c>
      <x:c r="J18" s="837"/>
      <x:c r="K18" s="804">
        <x:v>49.9375</x:v>
      </x:c>
      <x:c r="L18" s="769">
        <x:v>1944</x:v>
      </x:c>
      <x:c r="M18" s="819">
        <x:v>552.17319999999995</x:v>
      </x:c>
      <x:c r="N18" s="843">
        <x:f t="shared" si="1"/>
        <x:v>1073424.7008</x:v>
      </x:c>
      <x:c r="O18" s="190"/>
      <x:c r="Q18" s="258">
        <x:f t="shared" si="3"/>
        <x:v>594.39387921649552</x:v>
      </x:c>
      <x:c r="R18" s="191">
        <x:f t="shared" si="2"/>
        <x:v>-42.220679216495569</x:v>
      </x:c>
    </x:row>
    <x:row r="19" spans="2:18" hidden="1">
      <x:c r="B19" s="834">
        <x:f t="shared" si="0"/>
        <x:v>1</x:v>
      </x:c>
      <x:c r="C19" s="776">
        <x:v>46030</x:v>
      </x:c>
      <x:c r="D19" s="769" t="s">
        <x:v>1952</x:v>
      </x:c>
      <x:c r="E19" s="835" t="s">
        <x:v>287</x:v>
      </x:c>
      <x:c r="F19" s="769" t="s">
        <x:v>46</x:v>
      </x:c>
      <x:c r="G19" s="777" t="s">
        <x:v>1984</x:v>
      </x:c>
      <x:c r="H19" s="769" t="s">
        <x:v>95</x:v>
      </x:c>
      <x:c r="I19" s="836" cm="1">
        <x:f t="array" ref="I19">IF(E19="FORD DUNTON","",SUMPRODUCT(('sales price Master(EUR)'!$K$3:$V$3=$B19)*('sales price Master(EUR)'!$D$6:$D$172=$F19)*('sales price Master(EUR)'!$C$6:$C$172=$H19),'sales price Master(EUR)'!$K$6:$V$172))</x:f>
        <x:v>15.273193233542777</x:v>
      </x:c>
      <x:c r="J19" s="190"/>
      <x:c r="K19" s="802">
        <x:v>49.9375</x:v>
      </x:c>
      <x:c r="L19" s="769">
        <x:v>648</x:v>
      </x:c>
      <x:c r="M19" s="819">
        <x:v>708.529</x:v>
      </x:c>
      <x:c r="N19" s="843">
        <x:f t="shared" si="1"/>
        <x:v>459126.79200000002</x:v>
      </x:c>
      <x:c r="O19" s="190"/>
      <x:c r="Q19" s="258">
        <x:f t="shared" ref="Q19:Q21" si="4">I19*K19</x:f>
        <x:v>762.70508710004242</x:v>
      </x:c>
      <x:c r="R19" s="191">
        <x:f t="shared" ref="R19:R21" si="5">+M19-Q19</x:f>
        <x:v>-54.176087100042423</x:v>
      </x:c>
    </x:row>
    <x:row r="20" spans="2:18" hidden="1">
      <x:c r="B20" s="834">
        <x:f t="shared" si="0"/>
        <x:v>1</x:v>
      </x:c>
      <x:c r="C20" s="776">
        <x:v>46030</x:v>
      </x:c>
      <x:c r="D20" s="769" t="s">
        <x:v>1952</x:v>
      </x:c>
      <x:c r="E20" s="835" t="s">
        <x:v>287</x:v>
      </x:c>
      <x:c r="F20" s="769" t="s">
        <x:v>49</x:v>
      </x:c>
      <x:c r="G20" s="777" t="s">
        <x:v>1985</x:v>
      </x:c>
      <x:c r="H20" s="769" t="s">
        <x:v>95</x:v>
      </x:c>
      <x:c r="I20" s="836" cm="1">
        <x:f t="array" ref="I20">IF(E20="FORD DUNTON","",SUMPRODUCT(('sales price Master(EUR)'!$K$3:$V$3=$B20)*('sales price Master(EUR)'!$D$6:$D$172=$F20)*('sales price Master(EUR)'!$C$6:$C$172=$H20),'sales price Master(EUR)'!$K$6:$V$172))</x:f>
        <x:v>15.75795914246153</x:v>
      </x:c>
      <x:c r="J20" s="190"/>
      <x:c r="K20" s="802">
        <x:v>49.9375</x:v>
      </x:c>
      <x:c r="L20" s="769">
        <x:v>864</x:v>
      </x:c>
      <x:c r="M20" s="819">
        <x:v>731.01739999999995</x:v>
      </x:c>
      <x:c r="N20" s="843">
        <x:f t="shared" si="1"/>
        <x:v>631599.03359999997</x:v>
      </x:c>
      <x:c r="O20" s="190"/>
      <x:c r="Q20" s="258">
        <x:f t="shared" si="4"/>
        <x:v>786.91308467667261</x:v>
      </x:c>
      <x:c r="R20" s="191">
        <x:f t="shared" si="5"/>
        <x:v>-55.895684676672658</x:v>
      </x:c>
    </x:row>
    <x:row r="21" spans="2:18" hidden="1">
      <x:c r="B21" s="834">
        <x:f t="shared" si="0"/>
        <x:v>1</x:v>
      </x:c>
      <x:c r="C21" s="776">
        <x:v>46030</x:v>
      </x:c>
      <x:c r="D21" s="769" t="s">
        <x:v>1952</x:v>
      </x:c>
      <x:c r="E21" s="835" t="s">
        <x:v>287</x:v>
      </x:c>
      <x:c r="F21" s="769" t="s">
        <x:v>56</x:v>
      </x:c>
      <x:c r="G21" s="777" t="s">
        <x:v>1986</x:v>
      </x:c>
      <x:c r="H21" s="769" t="s">
        <x:v>95</x:v>
      </x:c>
      <x:c r="I21" s="836" cm="1">
        <x:f t="array" ref="I21">IF(E21="FORD DUNTON","",SUMPRODUCT(('sales price Master(EUR)'!$K$3:$V$3=$B21)*('sales price Master(EUR)'!$D$6:$D$172=$F21)*('sales price Master(EUR)'!$C$6:$C$172=$H21),'sales price Master(EUR)'!$K$6:$V$172))</x:f>
        <x:v>26.629368531334155</x:v>
      </x:c>
      <x:c r="J21" s="190"/>
      <x:c r="K21" s="802">
        <x:v>49.9375</x:v>
      </x:c>
      <x:c r="L21" s="769">
        <x:v>720</x:v>
      </x:c>
      <x:c r="M21" s="819">
        <x:v>1235.346</x:v>
      </x:c>
      <x:c r="N21" s="843">
        <x:f t="shared" si="1"/>
        <x:v>889449.12</x:v>
      </x:c>
      <x:c r="O21" s="190"/>
      <x:c r="Q21" s="258">
        <x:f t="shared" si="4"/>
        <x:v>1329.8040910334994</x:v>
      </x:c>
      <x:c r="R21" s="191">
        <x:f t="shared" si="5"/>
        <x:v>-94.458091033499386</x:v>
      </x:c>
    </x:row>
    <x:row r="22" spans="2:18" hidden="1">
      <x:c r="B22" s="834">
        <x:f t="shared" si="0"/>
        <x:v>1</x:v>
      </x:c>
      <x:c r="C22" s="776">
        <x:v>46030</x:v>
      </x:c>
      <x:c r="D22" s="769" t="s">
        <x:v>1953</x:v>
      </x:c>
      <x:c r="E22" s="835" t="s">
        <x:v>287</x:v>
      </x:c>
      <x:c r="F22" s="769" t="s">
        <x:v>50</x:v>
      </x:c>
      <x:c r="G22" s="777" t="s">
        <x:v>1987</x:v>
      </x:c>
      <x:c r="H22" s="818" t="s">
        <x:v>173</x:v>
      </x:c>
      <x:c r="I22" s="836" cm="1">
        <x:f t="array" ref="I22">IF(E22="FORD DUNTON","",SUMPRODUCT(('sales price Master(EUR)'!$K$3:$V$3=$B22)*('sales price Master(EUR)'!$D$6:$D$172=$F22)*('sales price Master(EUR)'!$C$6:$C$172=$H22),'sales price Master(EUR)'!$K$6:$V$172))</x:f>
        <x:v>19.24397286272454</x:v>
      </x:c>
      <x:c r="J22" s="190"/>
      <x:c r="K22" s="802">
        <x:v>49.9375</x:v>
      </x:c>
      <x:c r="L22" s="769">
        <x:v>1440</x:v>
      </x:c>
      <x:c r="M22" s="819">
        <x:v>930.41800000000001</x:v>
      </x:c>
      <x:c r="N22" s="843">
        <x:f t="shared" si="1"/>
        <x:v>1339801.92</x:v>
      </x:c>
      <x:c r="O22" s="190"/>
      <x:c r="Q22" s="258">
        <x:f t="shared" ref="Q22:Q85" si="6">I22*K22</x:f>
        <x:v>960.9958948323067</x:v>
      </x:c>
      <x:c r="R22" s="191">
        <x:f t="shared" ref="R22:R85" si="7">+M22-Q22</x:f>
        <x:v>-30.577894832306697</x:v>
      </x:c>
    </x:row>
    <x:row r="23" spans="2:18" hidden="1">
      <x:c r="B23" s="834">
        <x:f t="shared" si="0"/>
        <x:v>1</x:v>
      </x:c>
      <x:c r="C23" s="776">
        <x:v>46030</x:v>
      </x:c>
      <x:c r="D23" s="769" t="s">
        <x:v>1953</x:v>
      </x:c>
      <x:c r="E23" s="835" t="s">
        <x:v>287</x:v>
      </x:c>
      <x:c r="F23" s="769" t="s">
        <x:v>1651</x:v>
      </x:c>
      <x:c r="G23" s="777" t="s">
        <x:v>1978</x:v>
      </x:c>
      <x:c r="H23" s="818" t="s">
        <x:v>173</x:v>
      </x:c>
      <x:c r="I23" s="836" cm="1">
        <x:f t="array" ref="I23">IF(E23="FORD DUNTON","",SUMPRODUCT(('sales price Master(EUR)'!$K$3:$V$3=$B23)*('sales price Master(EUR)'!$D$6:$D$172=$F23)*('sales price Master(EUR)'!$C$6:$C$172=$H23),'sales price Master(EUR)'!$K$6:$V$172))</x:f>
        <x:v>98.821891343593933</x:v>
      </x:c>
      <x:c r="J23" s="190"/>
      <x:c r="K23" s="802">
        <x:v>49.9375</x:v>
      </x:c>
      <x:c r="L23" s="769">
        <x:v>432</x:v>
      </x:c>
      <x:c r="M23" s="819">
        <x:v>4687.8589000000002</x:v>
      </x:c>
      <x:c r="N23" s="843">
        <x:f t="shared" si="1"/>
        <x:v>2025155.0448</x:v>
      </x:c>
      <x:c r="O23" s="190"/>
      <x:c r="Q23" s="258">
        <x:f t="shared" si="6"/>
        <x:v>4934.9181989707222</x:v>
      </x:c>
      <x:c r="R23" s="191">
        <x:f t="shared" si="7"/>
        <x:v>-247.05929897072201</x:v>
      </x:c>
    </x:row>
    <x:row r="24" spans="2:18" hidden="1">
      <x:c r="B24" s="834">
        <x:f t="shared" si="0"/>
        <x:v>1</x:v>
      </x:c>
      <x:c r="C24" s="776">
        <x:v>46030</x:v>
      </x:c>
      <x:c r="D24" s="769" t="s">
        <x:v>1953</x:v>
      </x:c>
      <x:c r="E24" s="835" t="s">
        <x:v>287</x:v>
      </x:c>
      <x:c r="F24" s="769" t="s">
        <x:v>13</x:v>
      </x:c>
      <x:c r="G24" s="777" t="s">
        <x:v>1988</x:v>
      </x:c>
      <x:c r="H24" s="769" t="s">
        <x:v>95</x:v>
      </x:c>
      <x:c r="I24" s="836" cm="1">
        <x:f t="array" ref="I24">IF(E24="FORD DUNTON","",SUMPRODUCT(('sales price Master(EUR)'!$K$3:$V$3=$B24)*('sales price Master(EUR)'!$D$6:$D$172=$F24)*('sales price Master(EUR)'!$C$6:$C$172=$H24),'sales price Master(EUR)'!$K$6:$V$172))</x:f>
        <x:v>117.77553070182984</x:v>
      </x:c>
      <x:c r="J24" s="190"/>
      <x:c r="K24" s="802">
        <x:v>49.9375</x:v>
      </x:c>
      <x:c r="L24" s="769">
        <x:v>720</x:v>
      </x:c>
      <x:c r="M24" s="819">
        <x:v>5463.6495000000004</x:v>
      </x:c>
      <x:c r="N24" s="843">
        <x:f t="shared" si="1"/>
        <x:v>3933827.64</x:v>
      </x:c>
      <x:c r="O24" s="190"/>
      <x:c r="Q24" s="258">
        <x:f t="shared" si="6"/>
        <x:v>5881.4155644226275</x:v>
      </x:c>
      <x:c r="R24" s="191">
        <x:f t="shared" si="7"/>
        <x:v>-417.7660644226271</x:v>
      </x:c>
    </x:row>
    <x:row r="25" spans="2:18" hidden="1">
      <x:c r="B25" s="834">
        <x:f t="shared" si="0"/>
        <x:v>1</x:v>
      </x:c>
      <x:c r="C25" s="776">
        <x:v>46030</x:v>
      </x:c>
      <x:c r="D25" s="769" t="s">
        <x:v>1953</x:v>
      </x:c>
      <x:c r="E25" s="835" t="s">
        <x:v>287</x:v>
      </x:c>
      <x:c r="F25" s="769" t="s">
        <x:v>41</x:v>
      </x:c>
      <x:c r="G25" s="777" t="s">
        <x:v>1989</x:v>
      </x:c>
      <x:c r="H25" s="769" t="s">
        <x:v>95</x:v>
      </x:c>
      <x:c r="I25" s="836" cm="1">
        <x:f t="array" ref="I25">IF(E25="FORD DUNTON","",SUMPRODUCT(('sales price Master(EUR)'!$K$3:$V$3=$B25)*('sales price Master(EUR)'!$D$6:$D$172=$F25)*('sales price Master(EUR)'!$C$6:$C$172=$H25),'sales price Master(EUR)'!$K$6:$V$172))</x:f>
        <x:v>18.937197515294233</x:v>
      </x:c>
      <x:c r="J25" s="190"/>
      <x:c r="K25" s="802">
        <x:v>49.9375</x:v>
      </x:c>
      <x:c r="L25" s="769">
        <x:v>800</x:v>
      </x:c>
      <x:c r="M25" s="819">
        <x:v>878.50350000000003</x:v>
      </x:c>
      <x:c r="N25" s="843">
        <x:f t="shared" si="1"/>
        <x:v>702802.8</x:v>
      </x:c>
      <x:c r="O25" s="190"/>
      <x:c r="Q25" s="258">
        <x:f t="shared" si="6"/>
        <x:v>945.67630092000581</x:v>
      </x:c>
      <x:c r="R25" s="191">
        <x:f t="shared" si="7"/>
        <x:v>-67.172800920005784</x:v>
      </x:c>
    </x:row>
    <x:row r="26" spans="2:18" hidden="1">
      <x:c r="B26" s="834">
        <x:f t="shared" si="0"/>
        <x:v>1</x:v>
      </x:c>
      <x:c r="C26" s="776">
        <x:v>46034</x:v>
      </x:c>
      <x:c r="D26" s="769" t="s">
        <x:v>1954</x:v>
      </x:c>
      <x:c r="E26" s="835" t="s">
        <x:v>287</x:v>
      </x:c>
      <x:c r="F26" s="769" t="s">
        <x:v>1651</x:v>
      </x:c>
      <x:c r="G26" s="777" t="s">
        <x:v>1978</x:v>
      </x:c>
      <x:c r="H26" s="818" t="s">
        <x:v>173</x:v>
      </x:c>
      <x:c r="I26" s="836" cm="1">
        <x:f t="array" ref="I26">IF(E26="FORD DUNTON","",SUMPRODUCT(('sales price Master(EUR)'!$K$3:$V$3=$B26)*('sales price Master(EUR)'!$D$6:$D$172=$F26)*('sales price Master(EUR)'!$C$6:$C$172=$H26),'sales price Master(EUR)'!$K$6:$V$172))</x:f>
        <x:v>98.821891343593933</x:v>
      </x:c>
      <x:c r="J26" s="190"/>
      <x:c r="K26" s="802">
        <x:v>49.9375</x:v>
      </x:c>
      <x:c r="L26" s="769">
        <x:v>600</x:v>
      </x:c>
      <x:c r="M26" s="819">
        <x:v>4687.8589000000002</x:v>
      </x:c>
      <x:c r="N26" s="843">
        <x:f t="shared" si="1"/>
        <x:v>2812715.3400000003</x:v>
      </x:c>
      <x:c r="O26" s="190"/>
      <x:c r="Q26" s="258">
        <x:f t="shared" si="6"/>
        <x:v>4934.9181989707222</x:v>
      </x:c>
      <x:c r="R26" s="191">
        <x:f t="shared" si="7"/>
        <x:v>-247.05929897072201</x:v>
      </x:c>
    </x:row>
    <x:row r="27" spans="2:18" hidden="1">
      <x:c r="B27" s="834">
        <x:f t="shared" si="0"/>
        <x:v>1</x:v>
      </x:c>
      <x:c r="C27" s="776">
        <x:v>46034</x:v>
      </x:c>
      <x:c r="D27" s="769" t="s">
        <x:v>1954</x:v>
      </x:c>
      <x:c r="E27" s="835" t="s">
        <x:v>287</x:v>
      </x:c>
      <x:c r="F27" s="769" t="s">
        <x:v>13</x:v>
      </x:c>
      <x:c r="G27" s="777" t="s">
        <x:v>1988</x:v>
      </x:c>
      <x:c r="H27" s="769" t="s">
        <x:v>95</x:v>
      </x:c>
      <x:c r="I27" s="836" cm="1">
        <x:f t="array" ref="I27">IF(E27="FORD DUNTON","",SUMPRODUCT(('sales price Master(EUR)'!$K$3:$V$3=$B27)*('sales price Master(EUR)'!$D$6:$D$172=$F27)*('sales price Master(EUR)'!$C$6:$C$172=$H27),'sales price Master(EUR)'!$K$6:$V$172))</x:f>
        <x:v>117.77553070182984</x:v>
      </x:c>
      <x:c r="J27" s="190"/>
      <x:c r="K27" s="802">
        <x:v>49.9375</x:v>
      </x:c>
      <x:c r="L27" s="769">
        <x:v>160</x:v>
      </x:c>
      <x:c r="M27" s="819">
        <x:v>5463.6495000000004</x:v>
      </x:c>
      <x:c r="N27" s="843">
        <x:f t="shared" si="1"/>
        <x:v>874183.92</x:v>
      </x:c>
      <x:c r="O27" s="190"/>
      <x:c r="Q27" s="258">
        <x:f t="shared" si="6"/>
        <x:v>5881.4155644226275</x:v>
      </x:c>
      <x:c r="R27" s="191">
        <x:f t="shared" si="7"/>
        <x:v>-417.7660644226271</x:v>
      </x:c>
    </x:row>
    <x:row r="28" spans="2:18" hidden="1">
      <x:c r="B28" s="834">
        <x:f t="shared" si="0"/>
        <x:v>1</x:v>
      </x:c>
      <x:c r="C28" s="776">
        <x:v>46034</x:v>
      </x:c>
      <x:c r="D28" s="769" t="s">
        <x:v>1954</x:v>
      </x:c>
      <x:c r="E28" s="835" t="s">
        <x:v>287</x:v>
      </x:c>
      <x:c r="F28" s="769" t="s">
        <x:v>14</x:v>
      </x:c>
      <x:c r="G28" s="777" t="s">
        <x:v>1990</x:v>
      </x:c>
      <x:c r="H28" s="818" t="s">
        <x:v>173</x:v>
      </x:c>
      <x:c r="I28" s="836" cm="1">
        <x:f t="array" ref="I28">IF(E28="FORD DUNTON","",SUMPRODUCT(('sales price Master(EUR)'!$K$3:$V$3=$B28)*('sales price Master(EUR)'!$D$6:$D$172=$F28)*('sales price Master(EUR)'!$C$6:$C$172=$H28),'sales price Master(EUR)'!$K$6:$V$172))</x:f>
        <x:v>3.6219713174150785</x:v>
      </x:c>
      <x:c r="J28" s="190"/>
      <x:c r="K28" s="802">
        <x:v>49.9375</x:v>
      </x:c>
      <x:c r="L28" s="769">
        <x:v>1728</x:v>
      </x:c>
      <x:c r="M28" s="819">
        <x:v>175.6979</x:v>
      </x:c>
      <x:c r="N28" s="843">
        <x:f t="shared" si="1"/>
        <x:v>303605.97120000003</x:v>
      </x:c>
      <x:c r="O28" s="190"/>
      <x:c r="Q28" s="258">
        <x:f t="shared" si="6"/>
        <x:v>180.87219266341549</x:v>
      </x:c>
      <x:c r="R28" s="191">
        <x:f t="shared" si="7"/>
        <x:v>-5.1742926634154855</x:v>
      </x:c>
    </x:row>
    <x:row r="29" spans="2:18" hidden="1">
      <x:c r="B29" s="834">
        <x:f t="shared" si="0"/>
        <x:v>1</x:v>
      </x:c>
      <x:c r="C29" s="776">
        <x:v>46034</x:v>
      </x:c>
      <x:c r="D29" s="769" t="s">
        <x:v>1954</x:v>
      </x:c>
      <x:c r="E29" s="835" t="s">
        <x:v>287</x:v>
      </x:c>
      <x:c r="F29" s="769" t="s">
        <x:v>17</x:v>
      </x:c>
      <x:c r="G29" s="777" t="s">
        <x:v>1979</x:v>
      </x:c>
      <x:c r="H29" s="818" t="s">
        <x:v>173</x:v>
      </x:c>
      <x:c r="I29" s="836" cm="1">
        <x:f t="array" ref="I29">IF(E29="FORD DUNTON","",SUMPRODUCT(('sales price Master(EUR)'!$K$3:$V$3=$B29)*('sales price Master(EUR)'!$D$6:$D$172=$F29)*('sales price Master(EUR)'!$C$6:$C$172=$H29),'sales price Master(EUR)'!$K$6:$V$172))</x:f>
        <x:v>4.9166659559056072</x:v>
      </x:c>
      <x:c r="J29" s="190"/>
      <x:c r="K29" s="802">
        <x:v>49.9375</x:v>
      </x:c>
      <x:c r="L29" s="769">
        <x:v>576</x:v>
      </x:c>
      <x:c r="M29" s="819">
        <x:v>240.29480000000001</x:v>
      </x:c>
      <x:c r="N29" s="843">
        <x:f t="shared" si="1"/>
        <x:v>138409.80480000001</x:v>
      </x:c>
      <x:c r="O29" s="190"/>
      <x:c r="Q29" s="258">
        <x:f t="shared" si="6"/>
        <x:v>245.52600617303625</x:v>
      </x:c>
      <x:c r="R29" s="191">
        <x:f t="shared" si="7"/>
        <x:v>-5.2312061730362416</x:v>
      </x:c>
    </x:row>
    <x:row r="30" spans="2:18" hidden="1">
      <x:c r="B30" s="834">
        <x:f t="shared" si="0"/>
        <x:v>1</x:v>
      </x:c>
      <x:c r="C30" s="776">
        <x:v>46034</x:v>
      </x:c>
      <x:c r="D30" s="769" t="s">
        <x:v>1954</x:v>
      </x:c>
      <x:c r="E30" s="835" t="s">
        <x:v>287</x:v>
      </x:c>
      <x:c r="F30" s="769" t="s">
        <x:v>1432</x:v>
      </x:c>
      <x:c r="G30" s="777" t="s">
        <x:v>1991</x:v>
      </x:c>
      <x:c r="H30" s="769" t="s">
        <x:v>95</x:v>
      </x:c>
      <x:c r="I30" s="836" cm="1">
        <x:f t="array" ref="I30">IF(E30="FORD DUNTON","",SUMPRODUCT(('sales price Master(EUR)'!$K$3:$V$3=$B30)*('sales price Master(EUR)'!$D$6:$D$172=$F30)*('sales price Master(EUR)'!$C$6:$C$172=$H30),'sales price Master(EUR)'!$K$6:$V$172))</x:f>
        <x:v>14.563946838785176</x:v>
      </x:c>
      <x:c r="J30" s="190"/>
      <x:c r="K30" s="802">
        <x:v>49.9375</x:v>
      </x:c>
      <x:c r="L30" s="769">
        <x:v>648</x:v>
      </x:c>
      <x:c r="M30" s="819">
        <x:v>675.6268</x:v>
      </x:c>
      <x:c r="N30" s="843">
        <x:f t="shared" si="1"/>
        <x:v>437806.16639999999</x:v>
      </x:c>
      <x:c r="O30" s="190"/>
      <x:c r="Q30" s="258">
        <x:f t="shared" si="6"/>
        <x:v>727.28709526183468</x:v>
      </x:c>
      <x:c r="R30" s="191">
        <x:f t="shared" si="7"/>
        <x:v>-51.660295261834676</x:v>
      </x:c>
    </x:row>
    <x:row r="31" spans="2:18" hidden="1">
      <x:c r="B31" s="834">
        <x:f t="shared" si="0"/>
        <x:v>1</x:v>
      </x:c>
      <x:c r="C31" s="776">
        <x:v>46034</x:v>
      </x:c>
      <x:c r="D31" s="769" t="s">
        <x:v>1954</x:v>
      </x:c>
      <x:c r="E31" s="835" t="s">
        <x:v>287</x:v>
      </x:c>
      <x:c r="F31" s="769" t="s">
        <x:v>1433</x:v>
      </x:c>
      <x:c r="G31" s="777" t="s">
        <x:v>1982</x:v>
      </x:c>
      <x:c r="H31" s="769" t="s">
        <x:v>95</x:v>
      </x:c>
      <x:c r="I31" s="836" cm="1">
        <x:f t="array" ref="I31">IF(E31="FORD DUNTON","",SUMPRODUCT(('sales price Master(EUR)'!$K$3:$V$3=$B31)*('sales price Master(EUR)'!$D$6:$D$172=$F31)*('sales price Master(EUR)'!$C$6:$C$172=$H31),'sales price Master(EUR)'!$K$6:$V$172))</x:f>
        <x:v>9.5873917733170515</x:v>
      </x:c>
      <x:c r="J31" s="190"/>
      <x:c r="K31" s="802">
        <x:v>49.9375</x:v>
      </x:c>
      <x:c r="L31" s="769">
        <x:v>576</x:v>
      </x:c>
      <x:c r="M31" s="819">
        <x:v>444.76260000000002</x:v>
      </x:c>
      <x:c r="N31" s="843">
        <x:f t="shared" si="1"/>
        <x:v>256183.25760000001</x:v>
      </x:c>
      <x:c r="O31" s="190"/>
      <x:c r="Q31" s="258">
        <x:f t="shared" si="6"/>
        <x:v>478.77037668002026</x:v>
      </x:c>
      <x:c r="R31" s="191">
        <x:f t="shared" si="7"/>
        <x:v>-34.007776680020243</x:v>
      </x:c>
    </x:row>
    <x:row r="32" spans="2:18" hidden="1">
      <x:c r="B32" s="834">
        <x:f t="shared" si="0"/>
        <x:v>1</x:v>
      </x:c>
      <x:c r="C32" s="776">
        <x:v>46034</x:v>
      </x:c>
      <x:c r="D32" s="769" t="s">
        <x:v>1954</x:v>
      </x:c>
      <x:c r="E32" s="835" t="s">
        <x:v>287</x:v>
      </x:c>
      <x:c r="F32" s="769" t="s">
        <x:v>50</x:v>
      </x:c>
      <x:c r="G32" s="777" t="s">
        <x:v>1987</x:v>
      </x:c>
      <x:c r="H32" s="818" t="s">
        <x:v>173</x:v>
      </x:c>
      <x:c r="I32" s="836" cm="1">
        <x:f t="array" ref="I32">IF(E32="FORD DUNTON","",SUMPRODUCT(('sales price Master(EUR)'!$K$3:$V$3=$B32)*('sales price Master(EUR)'!$D$6:$D$172=$F32)*('sales price Master(EUR)'!$C$6:$C$172=$H32),'sales price Master(EUR)'!$K$6:$V$172))</x:f>
        <x:v>19.24397286272454</x:v>
      </x:c>
      <x:c r="J32" s="190"/>
      <x:c r="K32" s="802">
        <x:v>49.9375</x:v>
      </x:c>
      <x:c r="L32" s="769">
        <x:v>720</x:v>
      </x:c>
      <x:c r="M32" s="819">
        <x:v>930.41800000000001</x:v>
      </x:c>
      <x:c r="N32" s="843">
        <x:f t="shared" si="1"/>
        <x:v>669900.96</x:v>
      </x:c>
      <x:c r="O32" s="190"/>
      <x:c r="Q32" s="258">
        <x:f t="shared" si="6"/>
        <x:v>960.9958948323067</x:v>
      </x:c>
      <x:c r="R32" s="191">
        <x:f t="shared" si="7"/>
        <x:v>-30.577894832306697</x:v>
      </x:c>
    </x:row>
    <x:row r="33" spans="2:18" hidden="1">
      <x:c r="B33" s="834">
        <x:f t="shared" si="0"/>
        <x:v>1</x:v>
      </x:c>
      <x:c r="C33" s="776">
        <x:v>46034</x:v>
      </x:c>
      <x:c r="D33" s="769" t="s">
        <x:v>1955</x:v>
      </x:c>
      <x:c r="E33" s="835" t="s">
        <x:v>287</x:v>
      </x:c>
      <x:c r="F33" s="769" t="s">
        <x:v>1432</x:v>
      </x:c>
      <x:c r="G33" s="777" t="s">
        <x:v>1991</x:v>
      </x:c>
      <x:c r="H33" s="769" t="s">
        <x:v>95</x:v>
      </x:c>
      <x:c r="I33" s="836" cm="1">
        <x:f t="array" ref="I33">IF(E33="FORD DUNTON","",SUMPRODUCT(('sales price Master(EUR)'!$K$3:$V$3=$B33)*('sales price Master(EUR)'!$D$6:$D$172=$F33)*('sales price Master(EUR)'!$C$6:$C$172=$H33),'sales price Master(EUR)'!$K$6:$V$172))</x:f>
        <x:v>14.563946838785176</x:v>
      </x:c>
      <x:c r="J33" s="190"/>
      <x:c r="K33" s="802">
        <x:v>49.9375</x:v>
      </x:c>
      <x:c r="L33" s="769">
        <x:v>216</x:v>
      </x:c>
      <x:c r="M33" s="819">
        <x:v>675.6268</x:v>
      </x:c>
      <x:c r="N33" s="843">
        <x:f t="shared" si="1"/>
        <x:v>145935.38880000002</x:v>
      </x:c>
      <x:c r="O33" s="190"/>
      <x:c r="Q33" s="258">
        <x:f t="shared" si="6"/>
        <x:v>727.28709526183468</x:v>
      </x:c>
      <x:c r="R33" s="191">
        <x:f t="shared" si="7"/>
        <x:v>-51.660295261834676</x:v>
      </x:c>
    </x:row>
    <x:row r="34" spans="2:18" hidden="1">
      <x:c r="B34" s="834">
        <x:f t="shared" si="0"/>
        <x:v>1</x:v>
      </x:c>
      <x:c r="C34" s="776">
        <x:v>46034</x:v>
      </x:c>
      <x:c r="D34" s="769" t="s">
        <x:v>1955</x:v>
      </x:c>
      <x:c r="E34" s="835" t="s">
        <x:v>287</x:v>
      </x:c>
      <x:c r="F34" s="769" t="s">
        <x:v>1432</x:v>
      </x:c>
      <x:c r="G34" s="777" t="s">
        <x:v>1991</x:v>
      </x:c>
      <x:c r="H34" s="769" t="s">
        <x:v>95</x:v>
      </x:c>
      <x:c r="I34" s="836" cm="1">
        <x:f t="array" ref="I34">IF(E34="FORD DUNTON","",SUMPRODUCT(('sales price Master(EUR)'!$K$3:$V$3=$B34)*('sales price Master(EUR)'!$D$6:$D$172=$F34)*('sales price Master(EUR)'!$C$6:$C$172=$H34),'sales price Master(EUR)'!$K$6:$V$172))</x:f>
        <x:v>14.563946838785176</x:v>
      </x:c>
      <x:c r="J34" s="190"/>
      <x:c r="K34" s="802">
        <x:v>49.9375</x:v>
      </x:c>
      <x:c r="L34" s="769">
        <x:v>432</x:v>
      </x:c>
      <x:c r="M34" s="819">
        <x:v>675.6268</x:v>
      </x:c>
      <x:c r="N34" s="843">
        <x:f t="shared" si="1"/>
        <x:v>291870.77760000003</x:v>
      </x:c>
      <x:c r="O34" s="190"/>
      <x:c r="Q34" s="258">
        <x:f t="shared" si="6"/>
        <x:v>727.28709526183468</x:v>
      </x:c>
      <x:c r="R34" s="191">
        <x:f t="shared" si="7"/>
        <x:v>-51.660295261834676</x:v>
      </x:c>
    </x:row>
    <x:row r="35" spans="2:18" hidden="1">
      <x:c r="B35" s="834">
        <x:f t="shared" si="0"/>
        <x:v>1</x:v>
      </x:c>
      <x:c r="C35" s="776">
        <x:v>46036</x:v>
      </x:c>
      <x:c r="D35" s="769" t="s">
        <x:v>1956</x:v>
      </x:c>
      <x:c r="E35" s="835" t="s">
        <x:v>287</x:v>
      </x:c>
      <x:c r="F35" s="769" t="s">
        <x:v>1651</x:v>
      </x:c>
      <x:c r="G35" s="777" t="s">
        <x:v>1978</x:v>
      </x:c>
      <x:c r="H35" s="818" t="s">
        <x:v>174</x:v>
      </x:c>
      <x:c r="I35" s="836" cm="1">
        <x:f t="array" ref="I35">IF(E35="FORD DUNTON","",SUMPRODUCT(('sales price Master(EUR)'!$K$3:$V$3=$B35)*('sales price Master(EUR)'!$D$6:$D$172=$F35)*('sales price Master(EUR)'!$C$6:$C$172=$H35),'sales price Master(EUR)'!$K$6:$V$172))</x:f>
        <x:v>100.00775403971706</x:v>
      </x:c>
      <x:c r="J35" s="190"/>
      <x:c r="K35" s="802">
        <x:v>49.9375</x:v>
      </x:c>
      <x:c r="L35" s="769">
        <x:v>240</x:v>
      </x:c>
      <x:c r="M35" s="819">
        <x:v>4763.2879000000003</x:v>
      </x:c>
      <x:c r="N35" s="843">
        <x:f t="shared" si="1"/>
        <x:v>1143189.0960000001</x:v>
      </x:c>
      <x:c r="O35" s="190"/>
      <x:c r="Q35" s="258">
        <x:f t="shared" si="6"/>
        <x:v>4994.1372173583704</x:v>
      </x:c>
      <x:c r="R35" s="191">
        <x:f t="shared" si="7"/>
        <x:v>-230.84931735837017</x:v>
      </x:c>
    </x:row>
    <x:row r="36" spans="2:18" hidden="1">
      <x:c r="B36" s="834">
        <x:f t="shared" si="0"/>
        <x:v>1</x:v>
      </x:c>
      <x:c r="C36" s="776">
        <x:v>46037</x:v>
      </x:c>
      <x:c r="D36" s="769" t="s">
        <x:v>1957</x:v>
      </x:c>
      <x:c r="E36" s="835" t="s">
        <x:v>287</x:v>
      </x:c>
      <x:c r="F36" s="769" t="s">
        <x:v>1431</x:v>
      </x:c>
      <x:c r="G36" s="777" t="s">
        <x:v>1992</x:v>
      </x:c>
      <x:c r="H36" s="769" t="s">
        <x:v>95</x:v>
      </x:c>
      <x:c r="I36" s="836" cm="1">
        <x:f t="array" ref="I36">IF(E36="FORD DUNTON","",SUMPRODUCT(('sales price Master(EUR)'!$K$3:$V$3=$B36)*('sales price Master(EUR)'!$D$6:$D$172=$F36)*('sales price Master(EUR)'!$C$6:$C$172=$H36),'sales price Master(EUR)'!$K$6:$V$172))</x:f>
        <x:v>13.319428785660262</x:v>
      </x:c>
      <x:c r="J36" s="190"/>
      <x:c r="K36" s="802">
        <x:v>49.9375</x:v>
      </x:c>
      <x:c r="L36" s="769">
        <x:v>324</x:v>
      </x:c>
      <x:c r="M36" s="819">
        <x:v>617.8931</x:v>
      </x:c>
      <x:c r="N36" s="843">
        <x:f t="shared" si="1"/>
        <x:v>200197.36439999999</x:v>
      </x:c>
      <x:c r="O36" s="190"/>
      <x:c r="Q36" s="258">
        <x:f t="shared" si="6"/>
        <x:v>665.13897498390941</x:v>
      </x:c>
      <x:c r="R36" s="191">
        <x:f t="shared" si="7"/>
        <x:v>-47.245874983909403</x:v>
      </x:c>
    </x:row>
    <x:row r="37" spans="2:18" hidden="1">
      <x:c r="B37" s="834">
        <x:f t="shared" si="0"/>
        <x:v>1</x:v>
      </x:c>
      <x:c r="C37" s="776">
        <x:v>46037</x:v>
      </x:c>
      <x:c r="D37" s="769" t="s">
        <x:v>1957</x:v>
      </x:c>
      <x:c r="E37" s="835" t="s">
        <x:v>287</x:v>
      </x:c>
      <x:c r="F37" s="769" t="s">
        <x:v>31</x:v>
      </x:c>
      <x:c r="G37" s="777" t="s">
        <x:v>1993</x:v>
      </x:c>
      <x:c r="H37" s="769" t="s">
        <x:v>95</x:v>
      </x:c>
      <x:c r="I37" s="836" cm="1">
        <x:f t="array" ref="I37">IF(E37="FORD DUNTON","",SUMPRODUCT(('sales price Master(EUR)'!$K$3:$V$3=$B37)*('sales price Master(EUR)'!$D$6:$D$172=$F37)*('sales price Master(EUR)'!$C$6:$C$172=$H37),'sales price Master(EUR)'!$K$6:$V$172))</x:f>
        <x:v>12.594891111218319</x:v>
      </x:c>
      <x:c r="J37" s="190"/>
      <x:c r="K37" s="802">
        <x:v>49.9375</x:v>
      </x:c>
      <x:c r="L37" s="769">
        <x:v>80</x:v>
      </x:c>
      <x:c r="M37" s="819">
        <x:v>584.28160000000003</x:v>
      </x:c>
      <x:c r="N37" s="843">
        <x:f t="shared" si="1"/>
        <x:v>46742.528000000006</x:v>
      </x:c>
      <x:c r="O37" s="190"/>
      <x:c r="Q37" s="258">
        <x:f t="shared" si="6"/>
        <x:v>628.95737486646476</x:v>
      </x:c>
      <x:c r="R37" s="191">
        <x:f t="shared" si="7"/>
        <x:v>-44.675774866464735</x:v>
      </x:c>
    </x:row>
    <x:row r="38" spans="2:18" hidden="1">
      <x:c r="B38" s="834">
        <x:f t="shared" si="0"/>
        <x:v>1</x:v>
      </x:c>
      <x:c r="C38" s="776">
        <x:v>46038</x:v>
      </x:c>
      <x:c r="D38" s="769" t="s">
        <x:v>1958</x:v>
      </x:c>
      <x:c r="E38" s="835" t="s">
        <x:v>287</x:v>
      </x:c>
      <x:c r="F38" s="769" t="s">
        <x:v>1651</x:v>
      </x:c>
      <x:c r="G38" s="777" t="s">
        <x:v>1978</x:v>
      </x:c>
      <x:c r="H38" s="818" t="s">
        <x:v>173</x:v>
      </x:c>
      <x:c r="I38" s="836" cm="1">
        <x:f t="array" ref="I38">IF(E38="FORD DUNTON","",SUMPRODUCT(('sales price Master(EUR)'!$K$3:$V$3=$B38)*('sales price Master(EUR)'!$D$6:$D$172=$F38)*('sales price Master(EUR)'!$C$6:$C$172=$H38),'sales price Master(EUR)'!$K$6:$V$172))</x:f>
        <x:v>98.821891343593933</x:v>
      </x:c>
      <x:c r="J38" s="190"/>
      <x:c r="K38" s="802">
        <x:v>49.9375</x:v>
      </x:c>
      <x:c r="L38" s="769">
        <x:v>288</x:v>
      </x:c>
      <x:c r="M38" s="819">
        <x:v>4687.8589000000002</x:v>
      </x:c>
      <x:c r="N38" s="843">
        <x:f t="shared" si="1"/>
        <x:v>1350103.3632</x:v>
      </x:c>
      <x:c r="O38" s="190"/>
      <x:c r="Q38" s="258">
        <x:f t="shared" si="6"/>
        <x:v>4934.9181989707222</x:v>
      </x:c>
      <x:c r="R38" s="191">
        <x:f t="shared" si="7"/>
        <x:v>-247.05929897072201</x:v>
      </x:c>
    </x:row>
    <x:row r="39" spans="2:18" hidden="1">
      <x:c r="B39" s="834">
        <x:f t="shared" si="0"/>
        <x:v>1</x:v>
      </x:c>
      <x:c r="C39" s="776">
        <x:v>46038</x:v>
      </x:c>
      <x:c r="D39" s="769" t="s">
        <x:v>1958</x:v>
      </x:c>
      <x:c r="E39" s="835" t="s">
        <x:v>287</x:v>
      </x:c>
      <x:c r="F39" s="769" t="s">
        <x:v>13</x:v>
      </x:c>
      <x:c r="G39" s="777" t="s">
        <x:v>1988</x:v>
      </x:c>
      <x:c r="H39" s="769" t="s">
        <x:v>95</x:v>
      </x:c>
      <x:c r="I39" s="836" cm="1">
        <x:f t="array" ref="I39">IF(E39="FORD DUNTON","",SUMPRODUCT(('sales price Master(EUR)'!$K$3:$V$3=$B39)*('sales price Master(EUR)'!$D$6:$D$172=$F39)*('sales price Master(EUR)'!$C$6:$C$172=$H39),'sales price Master(EUR)'!$K$6:$V$172))</x:f>
        <x:v>117.77553070182984</x:v>
      </x:c>
      <x:c r="J39" s="190"/>
      <x:c r="K39" s="802">
        <x:v>49.9375</x:v>
      </x:c>
      <x:c r="L39" s="769">
        <x:v>20</x:v>
      </x:c>
      <x:c r="M39" s="819">
        <x:v>5463.6495000000004</x:v>
      </x:c>
      <x:c r="N39" s="843">
        <x:f t="shared" si="1"/>
        <x:v>109272.99</x:v>
      </x:c>
      <x:c r="O39" s="190"/>
      <x:c r="Q39" s="258">
        <x:f t="shared" si="6"/>
        <x:v>5881.4155644226275</x:v>
      </x:c>
      <x:c r="R39" s="191">
        <x:f t="shared" si="7"/>
        <x:v>-417.7660644226271</x:v>
      </x:c>
    </x:row>
    <x:row r="40" spans="2:18" hidden="1">
      <x:c r="B40" s="834">
        <x:f t="shared" si="0"/>
        <x:v>1</x:v>
      </x:c>
      <x:c r="C40" s="776">
        <x:v>46038</x:v>
      </x:c>
      <x:c r="D40" s="769" t="s">
        <x:v>1958</x:v>
      </x:c>
      <x:c r="E40" s="835" t="s">
        <x:v>287</x:v>
      </x:c>
      <x:c r="F40" s="769" t="s">
        <x:v>17</x:v>
      </x:c>
      <x:c r="G40" s="777" t="s">
        <x:v>1979</x:v>
      </x:c>
      <x:c r="H40" s="818" t="s">
        <x:v>173</x:v>
      </x:c>
      <x:c r="I40" s="836" cm="1">
        <x:f t="array" ref="I40">IF(E40="FORD DUNTON","",SUMPRODUCT(('sales price Master(EUR)'!$K$3:$V$3=$B40)*('sales price Master(EUR)'!$D$6:$D$172=$F40)*('sales price Master(EUR)'!$C$6:$C$172=$H40),'sales price Master(EUR)'!$K$6:$V$172))</x:f>
        <x:v>4.9166659559056072</x:v>
      </x:c>
      <x:c r="J40" s="190"/>
      <x:c r="K40" s="802">
        <x:v>49.9375</x:v>
      </x:c>
      <x:c r="L40" s="769">
        <x:v>576</x:v>
      </x:c>
      <x:c r="M40" s="819">
        <x:v>240.29480000000001</x:v>
      </x:c>
      <x:c r="N40" s="843">
        <x:f t="shared" si="1"/>
        <x:v>138409.80480000001</x:v>
      </x:c>
      <x:c r="O40" s="190"/>
      <x:c r="Q40" s="258">
        <x:f t="shared" si="6"/>
        <x:v>245.52600617303625</x:v>
      </x:c>
      <x:c r="R40" s="191">
        <x:f t="shared" si="7"/>
        <x:v>-5.2312061730362416</x:v>
      </x:c>
    </x:row>
    <x:row r="41" spans="2:18" hidden="1">
      <x:c r="B41" s="834">
        <x:f t="shared" si="0"/>
        <x:v>1</x:v>
      </x:c>
      <x:c r="C41" s="776">
        <x:v>46038</x:v>
      </x:c>
      <x:c r="D41" s="769" t="s">
        <x:v>1958</x:v>
      </x:c>
      <x:c r="E41" s="835" t="s">
        <x:v>287</x:v>
      </x:c>
      <x:c r="F41" s="769" t="s">
        <x:v>1431</x:v>
      </x:c>
      <x:c r="G41" s="777" t="s">
        <x:v>1994</x:v>
      </x:c>
      <x:c r="H41" s="769" t="s">
        <x:v>95</x:v>
      </x:c>
      <x:c r="I41" s="836" cm="1">
        <x:f t="array" ref="I41">IF(E41="FORD DUNTON","",SUMPRODUCT(('sales price Master(EUR)'!$K$3:$V$3=$B41)*('sales price Master(EUR)'!$D$6:$D$172=$F41)*('sales price Master(EUR)'!$C$6:$C$172=$H41),'sales price Master(EUR)'!$K$6:$V$172))</x:f>
        <x:v>13.319428785660262</x:v>
      </x:c>
      <x:c r="J41" s="190"/>
      <x:c r="K41" s="802">
        <x:v>49.9375</x:v>
      </x:c>
      <x:c r="L41" s="769">
        <x:v>648</x:v>
      </x:c>
      <x:c r="M41" s="819">
        <x:v>617.8931</x:v>
      </x:c>
      <x:c r="N41" s="843">
        <x:f t="shared" si="1"/>
        <x:v>400394.72879999998</x:v>
      </x:c>
      <x:c r="O41" s="190"/>
      <x:c r="Q41" s="258">
        <x:f t="shared" si="6"/>
        <x:v>665.13897498390941</x:v>
      </x:c>
      <x:c r="R41" s="191">
        <x:f t="shared" si="7"/>
        <x:v>-47.245874983909403</x:v>
      </x:c>
    </x:row>
    <x:row r="42" spans="2:18" hidden="1">
      <x:c r="B42" s="834">
        <x:f t="shared" si="0"/>
        <x:v>1</x:v>
      </x:c>
      <x:c r="C42" s="776">
        <x:v>46038</x:v>
      </x:c>
      <x:c r="D42" s="769" t="s">
        <x:v>1958</x:v>
      </x:c>
      <x:c r="E42" s="835" t="s">
        <x:v>287</x:v>
      </x:c>
      <x:c r="F42" s="769" t="s">
        <x:v>31</x:v>
      </x:c>
      <x:c r="G42" s="777" t="s">
        <x:v>1995</x:v>
      </x:c>
      <x:c r="H42" s="769" t="s">
        <x:v>95</x:v>
      </x:c>
      <x:c r="I42" s="836" cm="1">
        <x:f t="array" ref="I42">IF(E42="FORD DUNTON","",SUMPRODUCT(('sales price Master(EUR)'!$K$3:$V$3=$B42)*('sales price Master(EUR)'!$D$6:$D$172=$F42)*('sales price Master(EUR)'!$C$6:$C$172=$H42),'sales price Master(EUR)'!$K$6:$V$172))</x:f>
        <x:v>12.594891111218319</x:v>
      </x:c>
      <x:c r="J42" s="190"/>
      <x:c r="K42" s="802">
        <x:v>49.9375</x:v>
      </x:c>
      <x:c r="L42" s="769">
        <x:v>120</x:v>
      </x:c>
      <x:c r="M42" s="819">
        <x:v>584.28160000000003</x:v>
      </x:c>
      <x:c r="N42" s="843">
        <x:f t="shared" si="1"/>
        <x:v>70113.792000000001</x:v>
      </x:c>
      <x:c r="O42" s="190"/>
      <x:c r="Q42" s="258">
        <x:f t="shared" si="6"/>
        <x:v>628.95737486646476</x:v>
      </x:c>
      <x:c r="R42" s="191">
        <x:f t="shared" si="7"/>
        <x:v>-44.675774866464735</x:v>
      </x:c>
    </x:row>
    <x:row r="43" spans="2:18" hidden="1">
      <x:c r="B43" s="834">
        <x:f t="shared" si="0"/>
        <x:v>1</x:v>
      </x:c>
      <x:c r="C43" s="776">
        <x:v>46038</x:v>
      </x:c>
      <x:c r="D43" s="769" t="s">
        <x:v>1958</x:v>
      </x:c>
      <x:c r="E43" s="835" t="s">
        <x:v>287</x:v>
      </x:c>
      <x:c r="F43" s="769" t="s">
        <x:v>46</x:v>
      </x:c>
      <x:c r="G43" s="777" t="s">
        <x:v>1984</x:v>
      </x:c>
      <x:c r="H43" s="769" t="s">
        <x:v>95</x:v>
      </x:c>
      <x:c r="I43" s="836" cm="1">
        <x:f t="array" ref="I43">IF(E43="FORD DUNTON","",SUMPRODUCT(('sales price Master(EUR)'!$K$3:$V$3=$B43)*('sales price Master(EUR)'!$D$6:$D$172=$F43)*('sales price Master(EUR)'!$C$6:$C$172=$H43),'sales price Master(EUR)'!$K$6:$V$172))</x:f>
        <x:v>15.273193233542777</x:v>
      </x:c>
      <x:c r="J43" s="190"/>
      <x:c r="K43" s="802">
        <x:v>49.9375</x:v>
      </x:c>
      <x:c r="L43" s="769">
        <x:v>18</x:v>
      </x:c>
      <x:c r="M43" s="819">
        <x:v>708.529</x:v>
      </x:c>
      <x:c r="N43" s="843">
        <x:f t="shared" si="1"/>
        <x:v>12753.522000000001</x:v>
      </x:c>
      <x:c r="O43" s="190"/>
      <x:c r="Q43" s="258">
        <x:f t="shared" si="6"/>
        <x:v>762.70508710004242</x:v>
      </x:c>
      <x:c r="R43" s="191">
        <x:f t="shared" si="7"/>
        <x:v>-54.176087100042423</x:v>
      </x:c>
    </x:row>
    <x:row r="44" spans="2:18" hidden="1">
      <x:c r="B44" s="834">
        <x:f t="shared" si="0"/>
        <x:v>1</x:v>
      </x:c>
      <x:c r="C44" s="776">
        <x:v>46038</x:v>
      </x:c>
      <x:c r="D44" s="769" t="s">
        <x:v>1958</x:v>
      </x:c>
      <x:c r="E44" s="835" t="s">
        <x:v>287</x:v>
      </x:c>
      <x:c r="F44" s="769" t="s">
        <x:v>49</x:v>
      </x:c>
      <x:c r="G44" s="777" t="s">
        <x:v>1985</x:v>
      </x:c>
      <x:c r="H44" s="769" t="s">
        <x:v>95</x:v>
      </x:c>
      <x:c r="I44" s="836" cm="1">
        <x:f t="array" ref="I44">IF(E44="FORD DUNTON","",SUMPRODUCT(('sales price Master(EUR)'!$K$3:$V$3=$B44)*('sales price Master(EUR)'!$D$6:$D$172=$F44)*('sales price Master(EUR)'!$C$6:$C$172=$H44),'sales price Master(EUR)'!$K$6:$V$172))</x:f>
        <x:v>15.75795914246153</x:v>
      </x:c>
      <x:c r="J44" s="190"/>
      <x:c r="K44" s="802">
        <x:v>49.9375</x:v>
      </x:c>
      <x:c r="L44" s="769">
        <x:v>18</x:v>
      </x:c>
      <x:c r="M44" s="819">
        <x:v>731.01739999999995</x:v>
      </x:c>
      <x:c r="N44" s="843">
        <x:f t="shared" si="1"/>
        <x:v>13158.313199999999</x:v>
      </x:c>
      <x:c r="O44" s="190"/>
      <x:c r="Q44" s="258">
        <x:f t="shared" si="6"/>
        <x:v>786.91308467667261</x:v>
      </x:c>
      <x:c r="R44" s="191">
        <x:f t="shared" si="7"/>
        <x:v>-55.895684676672658</x:v>
      </x:c>
    </x:row>
    <x:row r="45" spans="2:18" hidden="1">
      <x:c r="B45" s="834">
        <x:f t="shared" si="0"/>
        <x:v>1</x:v>
      </x:c>
      <x:c r="C45" s="776">
        <x:v>46038</x:v>
      </x:c>
      <x:c r="D45" s="769" t="s">
        <x:v>1958</x:v>
      </x:c>
      <x:c r="E45" s="835" t="s">
        <x:v>287</x:v>
      </x:c>
      <x:c r="F45" s="769" t="s">
        <x:v>14</x:v>
      </x:c>
      <x:c r="G45" s="777" t="s">
        <x:v>1990</x:v>
      </x:c>
      <x:c r="H45" s="818" t="s">
        <x:v>173</x:v>
      </x:c>
      <x:c r="I45" s="836" cm="1">
        <x:f t="array" ref="I45">IF(E45="FORD DUNTON","",SUMPRODUCT(('sales price Master(EUR)'!$K$3:$V$3=$B45)*('sales price Master(EUR)'!$D$6:$D$172=$F45)*('sales price Master(EUR)'!$C$6:$C$172=$H45),'sales price Master(EUR)'!$K$6:$V$172))</x:f>
        <x:v>3.6219713174150785</x:v>
      </x:c>
      <x:c r="J45" s="190"/>
      <x:c r="K45" s="802">
        <x:v>49.9375</x:v>
      </x:c>
      <x:c r="L45" s="769">
        <x:v>576</x:v>
      </x:c>
      <x:c r="M45" s="819">
        <x:v>175.6979</x:v>
      </x:c>
      <x:c r="N45" s="843">
        <x:f t="shared" si="1"/>
        <x:v>101201.99040000001</x:v>
      </x:c>
      <x:c r="O45" s="190"/>
      <x:c r="Q45" s="258">
        <x:f t="shared" si="6"/>
        <x:v>180.87219266341549</x:v>
      </x:c>
      <x:c r="R45" s="191">
        <x:f t="shared" si="7"/>
        <x:v>-5.1742926634154855</x:v>
      </x:c>
    </x:row>
    <x:row r="46" spans="2:18" hidden="1">
      <x:c r="B46" s="834">
        <x:f t="shared" si="0"/>
        <x:v>1</x:v>
      </x:c>
      <x:c r="C46" s="776">
        <x:v>46038</x:v>
      </x:c>
      <x:c r="D46" s="769" t="s">
        <x:v>1958</x:v>
      </x:c>
      <x:c r="E46" s="835" t="s">
        <x:v>287</x:v>
      </x:c>
      <x:c r="F46" s="769" t="s">
        <x:v>1431</x:v>
      </x:c>
      <x:c r="G46" s="777" t="s">
        <x:v>1994</x:v>
      </x:c>
      <x:c r="H46" s="769" t="s">
        <x:v>95</x:v>
      </x:c>
      <x:c r="I46" s="836" cm="1">
        <x:f t="array" ref="I46">IF(E46="FORD DUNTON","",SUMPRODUCT(('sales price Master(EUR)'!$K$3:$V$3=$B46)*('sales price Master(EUR)'!$D$6:$D$172=$F46)*('sales price Master(EUR)'!$C$6:$C$172=$H46),'sales price Master(EUR)'!$K$6:$V$172))</x:f>
        <x:v>13.319428785660262</x:v>
      </x:c>
      <x:c r="J46" s="190"/>
      <x:c r="K46" s="802">
        <x:v>49.9375</x:v>
      </x:c>
      <x:c r="L46" s="769">
        <x:v>648</x:v>
      </x:c>
      <x:c r="M46" s="819">
        <x:v>617.8931</x:v>
      </x:c>
      <x:c r="N46" s="843">
        <x:f t="shared" si="1"/>
        <x:v>400394.72879999998</x:v>
      </x:c>
      <x:c r="O46" s="190"/>
      <x:c r="Q46" s="258">
        <x:f t="shared" si="6"/>
        <x:v>665.13897498390941</x:v>
      </x:c>
      <x:c r="R46" s="191">
        <x:f t="shared" si="7"/>
        <x:v>-47.245874983909403</x:v>
      </x:c>
    </x:row>
    <x:row r="47" spans="2:18" hidden="1">
      <x:c r="B47" s="834">
        <x:f t="shared" si="0"/>
        <x:v>1</x:v>
      </x:c>
      <x:c r="C47" s="776">
        <x:v>46041</x:v>
      </x:c>
      <x:c r="D47" s="769" t="s">
        <x:v>1959</x:v>
      </x:c>
      <x:c r="E47" s="835" t="s">
        <x:v>287</x:v>
      </x:c>
      <x:c r="F47" s="769" t="s">
        <x:v>17</x:v>
      </x:c>
      <x:c r="G47" s="777" t="s">
        <x:v>1979</x:v>
      </x:c>
      <x:c r="H47" s="818" t="s">
        <x:v>173</x:v>
      </x:c>
      <x:c r="I47" s="836" cm="1">
        <x:f t="array" ref="I47">IF(E47="FORD DUNTON","",SUMPRODUCT(('sales price Master(EUR)'!$K$3:$V$3=$B47)*('sales price Master(EUR)'!$D$6:$D$172=$F47)*('sales price Master(EUR)'!$C$6:$C$172=$H47),'sales price Master(EUR)'!$K$6:$V$172))</x:f>
        <x:v>4.9166659559056072</x:v>
      </x:c>
      <x:c r="J47" s="190"/>
      <x:c r="K47" s="802">
        <x:v>49.9375</x:v>
      </x:c>
      <x:c r="L47" s="769">
        <x:v>5184</x:v>
      </x:c>
      <x:c r="M47" s="819">
        <x:v>240.29480000000001</x:v>
      </x:c>
      <x:c r="N47" s="843">
        <x:f t="shared" si="1"/>
        <x:v>1245688.2432000001</x:v>
      </x:c>
      <x:c r="O47" s="190"/>
      <x:c r="Q47" s="258">
        <x:f t="shared" si="6"/>
        <x:v>245.52600617303625</x:v>
      </x:c>
      <x:c r="R47" s="191">
        <x:f t="shared" si="7"/>
        <x:v>-5.2312061730362416</x:v>
      </x:c>
    </x:row>
    <x:row r="48" spans="2:18" hidden="1">
      <x:c r="B48" s="834">
        <x:f t="shared" si="0"/>
        <x:v>1</x:v>
      </x:c>
      <x:c r="C48" s="776">
        <x:v>46041</x:v>
      </x:c>
      <x:c r="D48" s="769" t="s">
        <x:v>1959</x:v>
      </x:c>
      <x:c r="E48" s="835" t="s">
        <x:v>287</x:v>
      </x:c>
      <x:c r="F48" s="769" t="s">
        <x:v>50</x:v>
      </x:c>
      <x:c r="G48" s="777" t="s">
        <x:v>1987</x:v>
      </x:c>
      <x:c r="H48" s="818" t="s">
        <x:v>173</x:v>
      </x:c>
      <x:c r="I48" s="836" cm="1">
        <x:f t="array" ref="I48">IF(E48="FORD DUNTON","",SUMPRODUCT(('sales price Master(EUR)'!$K$3:$V$3=$B48)*('sales price Master(EUR)'!$D$6:$D$172=$F48)*('sales price Master(EUR)'!$C$6:$C$172=$H48),'sales price Master(EUR)'!$K$6:$V$172))</x:f>
        <x:v>19.24397286272454</x:v>
      </x:c>
      <x:c r="J48" s="190"/>
      <x:c r="K48" s="802">
        <x:v>49.9375</x:v>
      </x:c>
      <x:c r="L48" s="769">
        <x:v>4</x:v>
      </x:c>
      <x:c r="M48" s="819">
        <x:v>930.41800000000001</x:v>
      </x:c>
      <x:c r="N48" s="843">
        <x:f t="shared" si="1"/>
        <x:v>3721.672</x:v>
      </x:c>
      <x:c r="O48" s="190"/>
      <x:c r="Q48" s="258">
        <x:f t="shared" si="6"/>
        <x:v>960.9958948323067</x:v>
      </x:c>
      <x:c r="R48" s="191">
        <x:f t="shared" si="7"/>
        <x:v>-30.577894832306697</x:v>
      </x:c>
    </x:row>
    <x:row r="49" spans="2:18" hidden="1">
      <x:c r="B49" s="834">
        <x:f t="shared" si="0"/>
        <x:v>1</x:v>
      </x:c>
      <x:c r="C49" s="776">
        <x:v>46041</x:v>
      </x:c>
      <x:c r="D49" s="769" t="s">
        <x:v>1959</x:v>
      </x:c>
      <x:c r="E49" s="835" t="s">
        <x:v>287</x:v>
      </x:c>
      <x:c r="F49" s="769" t="s">
        <x:v>31</x:v>
      </x:c>
      <x:c r="G49" s="777" t="s">
        <x:v>1995</x:v>
      </x:c>
      <x:c r="H49" s="769" t="s">
        <x:v>95</x:v>
      </x:c>
      <x:c r="I49" s="836" cm="1">
        <x:f t="array" ref="I49">IF(E49="FORD DUNTON","",SUMPRODUCT(('sales price Master(EUR)'!$K$3:$V$3=$B49)*('sales price Master(EUR)'!$D$6:$D$172=$F49)*('sales price Master(EUR)'!$C$6:$C$172=$H49),'sales price Master(EUR)'!$K$6:$V$172))</x:f>
        <x:v>12.594891111218319</x:v>
      </x:c>
      <x:c r="J49" s="190"/>
      <x:c r="K49" s="802">
        <x:v>49.9375</x:v>
      </x:c>
      <x:c r="L49" s="769">
        <x:v>80</x:v>
      </x:c>
      <x:c r="M49" s="819">
        <x:v>584.28160000000003</x:v>
      </x:c>
      <x:c r="N49" s="843">
        <x:f t="shared" si="1"/>
        <x:v>46742.528000000006</x:v>
      </x:c>
      <x:c r="O49" s="190"/>
      <x:c r="Q49" s="258">
        <x:f t="shared" si="6"/>
        <x:v>628.95737486646476</x:v>
      </x:c>
      <x:c r="R49" s="191">
        <x:f t="shared" si="7"/>
        <x:v>-44.675774866464735</x:v>
      </x:c>
    </x:row>
    <x:row r="50" spans="2:18" hidden="1">
      <x:c r="B50" s="834">
        <x:f t="shared" si="0"/>
        <x:v>1</x:v>
      </x:c>
      <x:c r="C50" s="776">
        <x:v>46041</x:v>
      </x:c>
      <x:c r="D50" s="769" t="s">
        <x:v>1960</x:v>
      </x:c>
      <x:c r="E50" s="835" t="s">
        <x:v>287</x:v>
      </x:c>
      <x:c r="F50" s="769" t="s">
        <x:v>1651</x:v>
      </x:c>
      <x:c r="G50" s="777" t="s">
        <x:v>1978</x:v>
      </x:c>
      <x:c r="H50" s="818" t="s">
        <x:v>173</x:v>
      </x:c>
      <x:c r="I50" s="836" cm="1">
        <x:f t="array" ref="I50">IF(E50="FORD DUNTON","",SUMPRODUCT(('sales price Master(EUR)'!$K$3:$V$3=$B50)*('sales price Master(EUR)'!$D$6:$D$172=$F50)*('sales price Master(EUR)'!$C$6:$C$172=$H50),'sales price Master(EUR)'!$K$6:$V$172))</x:f>
        <x:v>98.821891343593933</x:v>
      </x:c>
      <x:c r="J50" s="190"/>
      <x:c r="K50" s="802">
        <x:v>49.9375</x:v>
      </x:c>
      <x:c r="L50" s="769">
        <x:v>96</x:v>
      </x:c>
      <x:c r="M50" s="819">
        <x:v>4687.8589000000002</x:v>
      </x:c>
      <x:c r="N50" s="843">
        <x:f t="shared" si="1"/>
        <x:v>450034.45440000005</x:v>
      </x:c>
      <x:c r="O50" s="190"/>
      <x:c r="Q50" s="258">
        <x:f t="shared" si="6"/>
        <x:v>4934.9181989707222</x:v>
      </x:c>
      <x:c r="R50" s="191">
        <x:f t="shared" si="7"/>
        <x:v>-247.05929897072201</x:v>
      </x:c>
    </x:row>
    <x:row r="51" spans="2:18" hidden="1">
      <x:c r="B51" s="834">
        <x:f t="shared" si="0"/>
        <x:v>1</x:v>
      </x:c>
      <x:c r="C51" s="776">
        <x:v>46041</x:v>
      </x:c>
      <x:c r="D51" s="769" t="s">
        <x:v>1960</x:v>
      </x:c>
      <x:c r="E51" s="835" t="s">
        <x:v>287</x:v>
      </x:c>
      <x:c r="F51" s="769" t="s">
        <x:v>17</x:v>
      </x:c>
      <x:c r="G51" s="777" t="s">
        <x:v>1996</x:v>
      </x:c>
      <x:c r="H51" s="818" t="s">
        <x:v>173</x:v>
      </x:c>
      <x:c r="I51" s="836" cm="1">
        <x:f t="array" ref="I51">IF(E51="FORD DUNTON","",SUMPRODUCT(('sales price Master(EUR)'!$K$3:$V$3=$B51)*('sales price Master(EUR)'!$D$6:$D$172=$F51)*('sales price Master(EUR)'!$C$6:$C$172=$H51),'sales price Master(EUR)'!$K$6:$V$172))</x:f>
        <x:v>4.9166659559056072</x:v>
      </x:c>
      <x:c r="J51" s="190"/>
      <x:c r="K51" s="802">
        <x:v>49.9375</x:v>
      </x:c>
      <x:c r="L51" s="769">
        <x:v>576</x:v>
      </x:c>
      <x:c r="M51" s="819">
        <x:v>240.29480000000001</x:v>
      </x:c>
      <x:c r="N51" s="843">
        <x:f t="shared" si="1"/>
        <x:v>138409.80480000001</x:v>
      </x:c>
      <x:c r="O51" s="190"/>
      <x:c r="Q51" s="258">
        <x:f t="shared" si="6"/>
        <x:v>245.52600617303625</x:v>
      </x:c>
      <x:c r="R51" s="191">
        <x:f t="shared" si="7"/>
        <x:v>-5.2312061730362416</x:v>
      </x:c>
    </x:row>
    <x:row r="52" spans="2:18" hidden="1">
      <x:c r="B52" s="834">
        <x:f t="shared" si="0"/>
        <x:v>1</x:v>
      </x:c>
      <x:c r="C52" s="776">
        <x:v>46041</x:v>
      </x:c>
      <x:c r="D52" s="769" t="s">
        <x:v>1960</x:v>
      </x:c>
      <x:c r="E52" s="835" t="s">
        <x:v>287</x:v>
      </x:c>
      <x:c r="F52" s="769" t="s">
        <x:v>1431</x:v>
      </x:c>
      <x:c r="G52" s="777" t="s">
        <x:v>1994</x:v>
      </x:c>
      <x:c r="H52" s="769" t="s">
        <x:v>95</x:v>
      </x:c>
      <x:c r="I52" s="836" cm="1">
        <x:f t="array" ref="I52">IF(E52="FORD DUNTON","",SUMPRODUCT(('sales price Master(EUR)'!$K$3:$V$3=$B52)*('sales price Master(EUR)'!$D$6:$D$172=$F52)*('sales price Master(EUR)'!$C$6:$C$172=$H52),'sales price Master(EUR)'!$K$6:$V$172))</x:f>
        <x:v>13.319428785660262</x:v>
      </x:c>
      <x:c r="J52" s="190"/>
      <x:c r="K52" s="802">
        <x:v>49.9375</x:v>
      </x:c>
      <x:c r="L52" s="769">
        <x:v>324</x:v>
      </x:c>
      <x:c r="M52" s="819">
        <x:v>617.8931</x:v>
      </x:c>
      <x:c r="N52" s="843">
        <x:f t="shared" si="1"/>
        <x:v>200197.36439999999</x:v>
      </x:c>
      <x:c r="O52" s="190"/>
      <x:c r="Q52" s="258">
        <x:f t="shared" si="6"/>
        <x:v>665.13897498390941</x:v>
      </x:c>
      <x:c r="R52" s="191">
        <x:f t="shared" si="7"/>
        <x:v>-47.245874983909403</x:v>
      </x:c>
    </x:row>
    <x:row r="53" spans="2:18" hidden="1">
      <x:c r="B53" s="834">
        <x:f t="shared" si="0"/>
        <x:v>1</x:v>
      </x:c>
      <x:c r="C53" s="776">
        <x:v>46042</x:v>
      </x:c>
      <x:c r="D53" s="769" t="s">
        <x:v>1961</x:v>
      </x:c>
      <x:c r="E53" s="835" t="s">
        <x:v>287</x:v>
      </x:c>
      <x:c r="F53" s="769" t="s">
        <x:v>13</x:v>
      </x:c>
      <x:c r="G53" s="777" t="s">
        <x:v>1988</x:v>
      </x:c>
      <x:c r="H53" s="769" t="s">
        <x:v>95</x:v>
      </x:c>
      <x:c r="I53" s="836" cm="1">
        <x:f t="array" ref="I53">IF(E53="FORD DUNTON","",SUMPRODUCT(('sales price Master(EUR)'!$K$3:$V$3=$B53)*('sales price Master(EUR)'!$D$6:$D$172=$F53)*('sales price Master(EUR)'!$C$6:$C$172=$H53),'sales price Master(EUR)'!$K$6:$V$172))</x:f>
        <x:v>117.77553070182984</x:v>
      </x:c>
      <x:c r="J53" s="190"/>
      <x:c r="K53" s="802">
        <x:v>49.9375</x:v>
      </x:c>
      <x:c r="L53" s="769">
        <x:v>1</x:v>
      </x:c>
      <x:c r="M53" s="819">
        <x:v>5244.3913000000002</x:v>
      </x:c>
      <x:c r="N53" s="843">
        <x:f t="shared" si="1"/>
        <x:v>5244.3913000000002</x:v>
      </x:c>
      <x:c r="O53" s="190"/>
      <x:c r="Q53" s="258">
        <x:f t="shared" si="6"/>
        <x:v>5881.4155644226275</x:v>
      </x:c>
      <x:c r="R53" s="191">
        <x:f t="shared" si="7"/>
        <x:v>-637.02426442262731</x:v>
      </x:c>
    </x:row>
    <x:row r="54" spans="2:18" hidden="1">
      <x:c r="B54" s="834">
        <x:f t="shared" si="0"/>
        <x:v>1</x:v>
      </x:c>
      <x:c r="C54" s="776">
        <x:v>46042</x:v>
      </x:c>
      <x:c r="D54" s="769" t="s">
        <x:v>1961</x:v>
      </x:c>
      <x:c r="E54" s="835" t="s">
        <x:v>287</x:v>
      </x:c>
      <x:c r="F54" s="769" t="s">
        <x:v>14</x:v>
      </x:c>
      <x:c r="G54" s="777" t="s">
        <x:v>1997</x:v>
      </x:c>
      <x:c r="H54" s="818" t="s">
        <x:v>173</x:v>
      </x:c>
      <x:c r="I54" s="836" cm="1">
        <x:f t="array" ref="I54">IF(E54="FORD DUNTON","",SUMPRODUCT(('sales price Master(EUR)'!$K$3:$V$3=$B54)*('sales price Master(EUR)'!$D$6:$D$172=$F54)*('sales price Master(EUR)'!$C$6:$C$172=$H54),'sales price Master(EUR)'!$K$6:$V$172))</x:f>
        <x:v>3.6219713174150785</x:v>
      </x:c>
      <x:c r="J54" s="190"/>
      <x:c r="K54" s="802">
        <x:v>49.9375</x:v>
      </x:c>
      <x:c r="L54" s="769">
        <x:v>10</x:v>
      </x:c>
      <x:c r="M54" s="819">
        <x:v>175.6979</x:v>
      </x:c>
      <x:c r="N54" s="843">
        <x:f t="shared" si="1"/>
        <x:v>1756.979</x:v>
      </x:c>
      <x:c r="O54" s="190"/>
      <x:c r="Q54" s="258">
        <x:f t="shared" si="6"/>
        <x:v>180.87219266341549</x:v>
      </x:c>
      <x:c r="R54" s="191">
        <x:f t="shared" si="7"/>
        <x:v>-5.1742926634154855</x:v>
      </x:c>
    </x:row>
    <x:row r="55" spans="2:18" hidden="1">
      <x:c r="B55" s="834">
        <x:f t="shared" si="0"/>
        <x:v>1</x:v>
      </x:c>
      <x:c r="C55" s="776">
        <x:v>46042</x:v>
      </x:c>
      <x:c r="D55" s="769" t="s">
        <x:v>1961</x:v>
      </x:c>
      <x:c r="E55" s="835" t="s">
        <x:v>287</x:v>
      </x:c>
      <x:c r="F55" s="769" t="s">
        <x:v>17</x:v>
      </x:c>
      <x:c r="G55" s="777" t="s">
        <x:v>1996</x:v>
      </x:c>
      <x:c r="H55" s="818" t="s">
        <x:v>173</x:v>
      </x:c>
      <x:c r="I55" s="836" cm="1">
        <x:f t="array" ref="I55">IF(E55="FORD DUNTON","",SUMPRODUCT(('sales price Master(EUR)'!$K$3:$V$3=$B55)*('sales price Master(EUR)'!$D$6:$D$172=$F55)*('sales price Master(EUR)'!$C$6:$C$172=$H55),'sales price Master(EUR)'!$K$6:$V$172))</x:f>
        <x:v>4.9166659559056072</x:v>
      </x:c>
      <x:c r="J55" s="190"/>
      <x:c r="K55" s="802">
        <x:v>49.9375</x:v>
      </x:c>
      <x:c r="L55" s="769">
        <x:v>10</x:v>
      </x:c>
      <x:c r="M55" s="819">
        <x:v>240.29480000000001</x:v>
      </x:c>
      <x:c r="N55" s="843">
        <x:f t="shared" si="1"/>
        <x:v>2402.9480000000003</x:v>
      </x:c>
      <x:c r="O55" s="190"/>
      <x:c r="Q55" s="258">
        <x:f t="shared" si="6"/>
        <x:v>245.52600617303625</x:v>
      </x:c>
      <x:c r="R55" s="191">
        <x:f t="shared" si="7"/>
        <x:v>-5.2312061730362416</x:v>
      </x:c>
    </x:row>
    <x:row r="56" spans="2:18" hidden="1">
      <x:c r="B56" s="834">
        <x:f t="shared" si="0"/>
        <x:v>1</x:v>
      </x:c>
      <x:c r="C56" s="776">
        <x:v>46042</x:v>
      </x:c>
      <x:c r="D56" s="769" t="s">
        <x:v>1961</x:v>
      </x:c>
      <x:c r="E56" s="835" t="s">
        <x:v>287</x:v>
      </x:c>
      <x:c r="F56" s="769" t="s">
        <x:v>19</x:v>
      </x:c>
      <x:c r="G56" s="777" t="s">
        <x:v>1998</x:v>
      </x:c>
      <x:c r="H56" s="818" t="s">
        <x:v>173</x:v>
      </x:c>
      <x:c r="I56" s="836" cm="1">
        <x:f t="array" ref="I56">IF(E56="FORD DUNTON","",SUMPRODUCT(('sales price Master(EUR)'!$K$3:$V$3=$B56)*('sales price Master(EUR)'!$D$6:$D$172=$F56)*('sales price Master(EUR)'!$C$6:$C$172=$H56),'sales price Master(EUR)'!$K$6:$V$172))</x:f>
        <x:v>2.4628298210810802</x:v>
      </x:c>
      <x:c r="J56" s="190"/>
      <x:c r="K56" s="802">
        <x:v>49.9375</x:v>
      </x:c>
      <x:c r="L56" s="769">
        <x:v>3</x:v>
      </x:c>
      <x:c r="M56" s="819">
        <x:v>118.1825</x:v>
      </x:c>
      <x:c r="N56" s="843">
        <x:f t="shared" si="1"/>
        <x:v>354.54750000000001</x:v>
      </x:c>
      <x:c r="O56" s="190"/>
      <x:c r="Q56" s="258">
        <x:f t="shared" si="6"/>
        <x:v>122.98756419023644</x:v>
      </x:c>
      <x:c r="R56" s="191">
        <x:f t="shared" si="7"/>
        <x:v>-4.8050641902364362</x:v>
      </x:c>
    </x:row>
    <x:row r="57" spans="2:18" hidden="1">
      <x:c r="B57" s="834">
        <x:f t="shared" si="0"/>
        <x:v>1</x:v>
      </x:c>
      <x:c r="C57" s="776">
        <x:v>46043</x:v>
      </x:c>
      <x:c r="D57" s="769" t="s">
        <x:v>1962</x:v>
      </x:c>
      <x:c r="E57" s="835" t="s">
        <x:v>287</x:v>
      </x:c>
      <x:c r="F57" s="769" t="s">
        <x:v>1634</x:v>
      </x:c>
      <x:c r="G57" s="777" t="s">
        <x:v>1383</x:v>
      </x:c>
      <x:c r="H57" s="784" t="s">
        <x:v>1740</x:v>
      </x:c>
      <x:c r="I57" s="836" cm="1">
        <x:f t="array" ref="I57">IF(E57="FORD DUNTON","",SUMPRODUCT(('sales price Master(EUR)'!$K$3:$V$3=$B57)*('sales price Master(EUR)'!$D$6:$D$172=$F57)*('sales price Master(EUR)'!$C$6:$C$172=$H57),'sales price Master(EUR)'!$K$6:$V$172))</x:f>
        <x:v>132.34</x:v>
      </x:c>
      <x:c r="J57" s="190"/>
      <x:c r="K57" s="802">
        <x:v>49.9375</x:v>
      </x:c>
      <x:c r="L57" s="769">
        <x:v>420</x:v>
      </x:c>
      <x:c r="M57" s="819">
        <x:v>378.88850000000002</x:v>
      </x:c>
      <x:c r="N57" s="843">
        <x:f t="shared" si="1"/>
        <x:v>159133.17000000001</x:v>
      </x:c>
      <x:c r="O57" s="190"/>
      <x:c r="Q57" s="258">
        <x:f t="shared" si="6"/>
        <x:v>6608.7287500000002</x:v>
      </x:c>
      <x:c r="R57" s="191">
        <x:f t="shared" si="7"/>
        <x:v>-6229.8402500000002</x:v>
      </x:c>
    </x:row>
    <x:row r="58" spans="2:18" hidden="1">
      <x:c r="B58" s="834">
        <x:f t="shared" si="0"/>
        <x:v>1</x:v>
      </x:c>
      <x:c r="C58" s="776">
        <x:v>46043</x:v>
      </x:c>
      <x:c r="D58" s="769" t="s">
        <x:v>1962</x:v>
      </x:c>
      <x:c r="E58" s="835" t="s">
        <x:v>287</x:v>
      </x:c>
      <x:c r="F58" s="769" t="s">
        <x:v>1631</x:v>
      </x:c>
      <x:c r="G58" s="777" t="s">
        <x:v>1907</x:v>
      </x:c>
      <x:c r="H58" s="784" t="s">
        <x:v>2021</x:v>
      </x:c>
      <x:c r="I58" s="836" cm="1">
        <x:f t="array" ref="I58">IF(E58="FORD DUNTON","",SUMPRODUCT(('sales price Master(EUR)'!$K$3:$V$3=$B58)*('sales price Master(EUR)'!$D$6:$D$172=$F58)*('sales price Master(EUR)'!$C$6:$C$172=$H58),'sales price Master(EUR)'!$K$6:$V$172))</x:f>
        <x:v>27.29</x:v>
      </x:c>
      <x:c r="J58" s="190"/>
      <x:c r="K58" s="802">
        <x:v>49.9375</x:v>
      </x:c>
      <x:c r="L58" s="769">
        <x:v>960</x:v>
      </x:c>
      <x:c r="M58" s="819">
        <x:v>89.223399999999998</x:v>
      </x:c>
      <x:c r="N58" s="843">
        <x:f t="shared" si="1"/>
        <x:v>85654.463999999993</x:v>
      </x:c>
      <x:c r="O58" s="190"/>
      <x:c r="Q58" s="258">
        <x:f t="shared" si="6"/>
        <x:v>1362.7943749999999</x:v>
      </x:c>
      <x:c r="R58" s="191">
        <x:f t="shared" si="7"/>
        <x:v>-1273.5709749999999</x:v>
      </x:c>
    </x:row>
    <x:row r="59" spans="2:18" hidden="1">
      <x:c r="B59" s="834">
        <x:f t="shared" si="0"/>
        <x:v>1</x:v>
      </x:c>
      <x:c r="C59" s="776">
        <x:v>46043</x:v>
      </x:c>
      <x:c r="D59" s="769" t="s">
        <x:v>1962</x:v>
      </x:c>
      <x:c r="E59" s="835" t="s">
        <x:v>287</x:v>
      </x:c>
      <x:c r="F59" s="769" t="s">
        <x:v>1629</x:v>
      </x:c>
      <x:c r="G59" s="777" t="s">
        <x:v>1999</x:v>
      </x:c>
      <x:c r="H59" s="784" t="s">
        <x:v>1741</x:v>
      </x:c>
      <x:c r="I59" s="836" cm="1">
        <x:f t="array" ref="I59">IF(E59="FORD DUNTON","",SUMPRODUCT(('sales price Master(EUR)'!$K$3:$V$3=$B59)*('sales price Master(EUR)'!$D$6:$D$172=$F59)*('sales price Master(EUR)'!$C$6:$C$172=$H59),'sales price Master(EUR)'!$K$6:$V$172))</x:f>
        <x:v>154.57</x:v>
      </x:c>
      <x:c r="J59" s="190"/>
      <x:c r="K59" s="802">
        <x:v>49.9375</x:v>
      </x:c>
      <x:c r="L59" s="769">
        <x:v>20</x:v>
      </x:c>
      <x:c r="M59" s="819">
        <x:v>547.34820000000002</x:v>
      </x:c>
      <x:c r="N59" s="843">
        <x:f t="shared" si="1"/>
        <x:v>10946.964</x:v>
      </x:c>
      <x:c r="O59" s="190"/>
      <x:c r="Q59" s="258">
        <x:f t="shared" si="6"/>
        <x:v>7718.8393749999996</x:v>
      </x:c>
      <x:c r="R59" s="191">
        <x:f t="shared" si="7"/>
        <x:v>-7171.4911749999992</x:v>
      </x:c>
    </x:row>
    <x:row r="60" spans="2:18" hidden="1">
      <x:c r="B60" s="834">
        <x:f t="shared" si="0"/>
        <x:v>1</x:v>
      </x:c>
      <x:c r="C60" s="776">
        <x:v>46043</x:v>
      </x:c>
      <x:c r="D60" s="769" t="s">
        <x:v>1962</x:v>
      </x:c>
      <x:c r="E60" s="835" t="s">
        <x:v>287</x:v>
      </x:c>
      <x:c r="F60" s="769" t="s">
        <x:v>1429</x:v>
      </x:c>
      <x:c r="G60" s="777" t="s">
        <x:v>1983</x:v>
      </x:c>
      <x:c r="H60" s="784" t="s">
        <x:v>2021</x:v>
      </x:c>
      <x:c r="I60" s="836" cm="1">
        <x:f t="array" ref="I60">IF(E60="FORD DUNTON","",SUMPRODUCT(('sales price Master(EUR)'!$K$3:$V$3=$B60)*('sales price Master(EUR)'!$D$6:$D$172=$F60)*('sales price Master(EUR)'!$C$6:$C$172=$H60),'sales price Master(EUR)'!$K$6:$V$172))</x:f>
        <x:v>15.81</x:v>
      </x:c>
      <x:c r="J60" s="190"/>
      <x:c r="K60" s="802">
        <x:v>49.9375</x:v>
      </x:c>
      <x:c r="L60" s="769">
        <x:v>216</x:v>
      </x:c>
      <x:c r="M60" s="819">
        <x:v>50.207599999999999</x:v>
      </x:c>
      <x:c r="N60" s="843">
        <x:f t="shared" si="1"/>
        <x:v>10844.8416</x:v>
      </x:c>
      <x:c r="O60" s="190"/>
      <x:c r="Q60" s="258">
        <x:f t="shared" si="6"/>
        <x:v>789.51187500000003</x:v>
      </x:c>
      <x:c r="R60" s="191">
        <x:f t="shared" si="7"/>
        <x:v>-739.30427500000008</x:v>
      </x:c>
    </x:row>
    <x:row r="61" spans="2:18" hidden="1">
      <x:c r="B61" s="834">
        <x:f t="shared" si="0"/>
        <x:v>1</x:v>
      </x:c>
      <x:c r="C61" s="776">
        <x:v>46043</x:v>
      </x:c>
      <x:c r="D61" s="769" t="s">
        <x:v>1962</x:v>
      </x:c>
      <x:c r="E61" s="835" t="s">
        <x:v>287</x:v>
      </x:c>
      <x:c r="F61" s="769" t="s">
        <x:v>1564</x:v>
      </x:c>
      <x:c r="G61" s="777" t="s">
        <x:v>2000</x:v>
      </x:c>
      <x:c r="H61" s="784" t="s">
        <x:v>2021</x:v>
      </x:c>
      <x:c r="I61" s="836" cm="1">
        <x:f t="array" ref="I61">IF(E61="FORD DUNTON","",SUMPRODUCT(('sales price Master(EUR)'!$K$3:$V$3=$B61)*('sales price Master(EUR)'!$D$6:$D$172=$F61)*('sales price Master(EUR)'!$C$6:$C$172=$H61),'sales price Master(EUR)'!$K$6:$V$172))</x:f>
        <x:v>20.93</x:v>
      </x:c>
      <x:c r="J61" s="190"/>
      <x:c r="K61" s="802">
        <x:v>49.9375</x:v>
      </x:c>
      <x:c r="L61" s="769">
        <x:v>216</x:v>
      </x:c>
      <x:c r="M61" s="819">
        <x:v>68.782799999999995</x:v>
      </x:c>
      <x:c r="N61" s="843">
        <x:f t="shared" si="1"/>
        <x:v>14857.084799999999</x:v>
      </x:c>
      <x:c r="O61" s="190"/>
      <x:c r="Q61" s="258">
        <x:f t="shared" si="6"/>
        <x:v>1045.191875</x:v>
      </x:c>
      <x:c r="R61" s="191">
        <x:f t="shared" si="7"/>
        <x:v>-976.40907500000003</x:v>
      </x:c>
    </x:row>
    <x:row r="62" spans="2:18" hidden="1">
      <x:c r="B62" s="834">
        <x:f t="shared" si="0"/>
        <x:v>1</x:v>
      </x:c>
      <x:c r="C62" s="776">
        <x:v>46043</x:v>
      </x:c>
      <x:c r="D62" s="769" t="s">
        <x:v>1962</x:v>
      </x:c>
      <x:c r="E62" s="835" t="s">
        <x:v>287</x:v>
      </x:c>
      <x:c r="F62" s="769" t="s">
        <x:v>1565</x:v>
      </x:c>
      <x:c r="G62" s="777" t="s">
        <x:v>1985</x:v>
      </x:c>
      <x:c r="H62" s="784" t="s">
        <x:v>2021</x:v>
      </x:c>
      <x:c r="I62" s="836" cm="1">
        <x:f t="array" ref="I62">IF(E62="FORD DUNTON","",SUMPRODUCT(('sales price Master(EUR)'!$K$3:$V$3=$B62)*('sales price Master(EUR)'!$D$6:$D$172=$F62)*('sales price Master(EUR)'!$C$6:$C$172=$H62),'sales price Master(EUR)'!$K$6:$V$172))</x:f>
        <x:v>21.77</x:v>
      </x:c>
      <x:c r="J62" s="190"/>
      <x:c r="K62" s="802">
        <x:v>49.9375</x:v>
      </x:c>
      <x:c r="L62" s="769">
        <x:v>216</x:v>
      </x:c>
      <x:c r="M62" s="819">
        <x:v>71.3476</x:v>
      </x:c>
      <x:c r="N62" s="843">
        <x:f t="shared" si="1"/>
        <x:v>15411.0816</x:v>
      </x:c>
      <x:c r="O62" s="190"/>
      <x:c r="Q62" s="258">
        <x:f t="shared" si="6"/>
        <x:v>1087.139375</x:v>
      </x:c>
      <x:c r="R62" s="191">
        <x:f t="shared" si="7"/>
        <x:v>-1015.7917749999999</x:v>
      </x:c>
    </x:row>
    <x:row r="63" spans="2:18" hidden="1">
      <x:c r="B63" s="834">
        <x:f t="shared" si="0"/>
        <x:v>1</x:v>
      </x:c>
      <x:c r="C63" s="776">
        <x:v>46043</x:v>
      </x:c>
      <x:c r="D63" s="769" t="s">
        <x:v>1962</x:v>
      </x:c>
      <x:c r="E63" s="835" t="s">
        <x:v>287</x:v>
      </x:c>
      <x:c r="F63" s="769" t="s">
        <x:v>1428</x:v>
      </x:c>
      <x:c r="G63" s="777" t="s">
        <x:v>1994</x:v>
      </x:c>
      <x:c r="H63" s="784" t="s">
        <x:v>2021</x:v>
      </x:c>
      <x:c r="I63" s="836" cm="1">
        <x:f t="array" ref="I63">IF(E63="FORD DUNTON","",SUMPRODUCT(('sales price Master(EUR)'!$K$3:$V$3=$B63)*('sales price Master(EUR)'!$D$6:$D$172=$F63)*('sales price Master(EUR)'!$C$6:$C$172=$H63),'sales price Master(EUR)'!$K$6:$V$172))</x:f>
        <x:v>18.440000000000001</x:v>
      </x:c>
      <x:c r="J63" s="190"/>
      <x:c r="K63" s="802">
        <x:v>49.9375</x:v>
      </x:c>
      <x:c r="L63" s="769">
        <x:v>324</x:v>
      </x:c>
      <x:c r="M63" s="819">
        <x:v>60.738700000000001</x:v>
      </x:c>
      <x:c r="N63" s="843">
        <x:f t="shared" si="1"/>
        <x:v>19679.338800000001</x:v>
      </x:c>
      <x:c r="O63" s="190"/>
      <x:c r="Q63" s="258">
        <x:f t="shared" si="6"/>
        <x:v>920.84750000000008</x:v>
      </x:c>
      <x:c r="R63" s="191">
        <x:f t="shared" si="7"/>
        <x:v>-860.10880000000009</x:v>
      </x:c>
    </x:row>
    <x:row r="64" spans="2:18" hidden="1">
      <x:c r="B64" s="834">
        <x:f t="shared" si="0"/>
        <x:v>1</x:v>
      </x:c>
      <x:c r="C64" s="776">
        <x:v>46043</x:v>
      </x:c>
      <x:c r="D64" s="769" t="s">
        <x:v>1962</x:v>
      </x:c>
      <x:c r="E64" s="835" t="s">
        <x:v>287</x:v>
      </x:c>
      <x:c r="F64" s="769" t="s">
        <x:v>1640</x:v>
      </x:c>
      <x:c r="G64" s="777" t="s">
        <x:v>1991</x:v>
      </x:c>
      <x:c r="H64" s="784" t="s">
        <x:v>2021</x:v>
      </x:c>
      <x:c r="I64" s="836" cm="1">
        <x:f t="array" ref="I64">IF(E64="FORD DUNTON","",SUMPRODUCT(('sales price Master(EUR)'!$K$3:$V$3=$B64)*('sales price Master(EUR)'!$D$6:$D$172=$F64)*('sales price Master(EUR)'!$C$6:$C$172=$H64),'sales price Master(EUR)'!$K$6:$V$172))</x:f>
        <x:v>16.079999999999998</x:v>
      </x:c>
      <x:c r="J64" s="190"/>
      <x:c r="K64" s="802">
        <x:v>49.9375</x:v>
      </x:c>
      <x:c r="L64" s="769">
        <x:v>324</x:v>
      </x:c>
      <x:c r="M64" s="819">
        <x:v>54.171300000000002</x:v>
      </x:c>
      <x:c r="N64" s="843">
        <x:f t="shared" si="1"/>
        <x:v>17551.501200000002</x:v>
      </x:c>
      <x:c r="O64" s="190"/>
      <x:c r="Q64" s="258">
        <x:f t="shared" si="6"/>
        <x:v>802.99499999999989</x:v>
      </x:c>
      <x:c r="R64" s="191">
        <x:f t="shared" si="7"/>
        <x:v>-748.82369999999992</x:v>
      </x:c>
    </x:row>
    <x:row r="65" spans="2:18" hidden="1">
      <x:c r="B65" s="834">
        <x:f t="shared" si="0"/>
        <x:v>1</x:v>
      </x:c>
      <x:c r="C65" s="776">
        <x:v>46043</x:v>
      </x:c>
      <x:c r="D65" s="769" t="s">
        <x:v>1962</x:v>
      </x:c>
      <x:c r="E65" s="835" t="s">
        <x:v>287</x:v>
      </x:c>
      <x:c r="F65" s="769" t="s">
        <x:v>1641</x:v>
      </x:c>
      <x:c r="G65" s="777" t="s">
        <x:v>1995</x:v>
      </x:c>
      <x:c r="H65" s="784" t="s">
        <x:v>2021</x:v>
      </x:c>
      <x:c r="I65" s="836" cm="1">
        <x:f t="array" ref="I65">IF(E65="FORD DUNTON","",SUMPRODUCT(('sales price Master(EUR)'!$K$3:$V$3=$B65)*('sales price Master(EUR)'!$D$6:$D$172=$F65)*('sales price Master(EUR)'!$C$6:$C$172=$H65),'sales price Master(EUR)'!$K$6:$V$172))</x:f>
        <x:v>18.37</x:v>
      </x:c>
      <x:c r="J65" s="190"/>
      <x:c r="K65" s="802">
        <x:v>49.9375</x:v>
      </x:c>
      <x:c r="L65" s="769">
        <x:v>120</x:v>
      </x:c>
      <x:c r="M65" s="819">
        <x:v>62.021099999999997</x:v>
      </x:c>
      <x:c r="N65" s="843">
        <x:f t="shared" si="1"/>
        <x:v>7442.5319999999992</x:v>
      </x:c>
      <x:c r="O65" s="190"/>
      <x:c r="Q65" s="258">
        <x:f t="shared" si="6"/>
        <x:v>917.35187500000006</x:v>
      </x:c>
      <x:c r="R65" s="191">
        <x:f t="shared" si="7"/>
        <x:v>-855.33077500000002</x:v>
      </x:c>
    </x:row>
    <x:row r="66" spans="2:18" hidden="1">
      <x:c r="B66" s="834">
        <x:f t="shared" si="0"/>
        <x:v>1</x:v>
      </x:c>
      <x:c r="C66" s="776">
        <x:v>46043</x:v>
      </x:c>
      <x:c r="D66" s="769" t="s">
        <x:v>1962</x:v>
      </x:c>
      <x:c r="E66" s="835" t="s">
        <x:v>287</x:v>
      </x:c>
      <x:c r="F66" s="769" t="s">
        <x:v>1430</x:v>
      </x:c>
      <x:c r="G66" s="777" t="s">
        <x:v>1918</x:v>
      </x:c>
      <x:c r="H66" s="784" t="s">
        <x:v>2021</x:v>
      </x:c>
      <x:c r="I66" s="836" cm="1">
        <x:f t="array" ref="I66">IF(E66="FORD DUNTON","",SUMPRODUCT(('sales price Master(EUR)'!$K$3:$V$3=$B66)*('sales price Master(EUR)'!$D$6:$D$172=$F66)*('sales price Master(EUR)'!$C$6:$C$172=$H66),'sales price Master(EUR)'!$K$6:$V$172))</x:f>
        <x:v>21.74</x:v>
      </x:c>
      <x:c r="J66" s="190"/>
      <x:c r="K66" s="802">
        <x:v>49.9375</x:v>
      </x:c>
      <x:c r="L66" s="769">
        <x:v>216</x:v>
      </x:c>
      <x:c r="M66" s="819">
        <x:v>70.609300000000005</x:v>
      </x:c>
      <x:c r="N66" s="843">
        <x:f t="shared" si="1"/>
        <x:v>15251.608800000002</x:v>
      </x:c>
      <x:c r="O66" s="190"/>
      <x:c r="Q66" s="258">
        <x:f t="shared" si="6"/>
        <x:v>1085.6412499999999</x:v>
      </x:c>
      <x:c r="R66" s="191">
        <x:f t="shared" si="7"/>
        <x:v>-1015.0319499999999</x:v>
      </x:c>
    </x:row>
    <x:row r="67" spans="2:18" hidden="1">
      <x:c r="B67" s="834">
        <x:f t="shared" si="0"/>
        <x:v>1</x:v>
      </x:c>
      <x:c r="C67" s="776">
        <x:v>46043</x:v>
      </x:c>
      <x:c r="D67" s="769" t="s">
        <x:v>1963</x:v>
      </x:c>
      <x:c r="E67" s="835" t="s">
        <x:v>287</x:v>
      </x:c>
      <x:c r="F67" s="769" t="s">
        <x:v>1651</x:v>
      </x:c>
      <x:c r="G67" s="777" t="s">
        <x:v>1978</x:v>
      </x:c>
      <x:c r="H67" s="818" t="s">
        <x:v>174</x:v>
      </x:c>
      <x:c r="I67" s="836" cm="1">
        <x:f t="array" ref="I67">IF(E67="FORD DUNTON","",SUMPRODUCT(('sales price Master(EUR)'!$K$3:$V$3=$B67)*('sales price Master(EUR)'!$D$6:$D$172=$F67)*('sales price Master(EUR)'!$C$6:$C$172=$H67),'sales price Master(EUR)'!$K$6:$V$172))</x:f>
        <x:v>100.00775403971706</x:v>
      </x:c>
      <x:c r="J67" s="190"/>
      <x:c r="K67" s="802">
        <x:v>49.9375</x:v>
      </x:c>
      <x:c r="L67" s="769">
        <x:v>480</x:v>
      </x:c>
      <x:c r="M67" s="819">
        <x:v>4763.2879000000003</x:v>
      </x:c>
      <x:c r="N67" s="843">
        <x:f t="shared" si="1"/>
        <x:v>2286378.1920000003</x:v>
      </x:c>
      <x:c r="O67" s="190"/>
      <x:c r="Q67" s="258">
        <x:f t="shared" si="6"/>
        <x:v>4994.1372173583704</x:v>
      </x:c>
      <x:c r="R67" s="191">
        <x:f t="shared" si="7"/>
        <x:v>-230.84931735837017</x:v>
      </x:c>
    </x:row>
    <x:row r="68" spans="2:18" hidden="1">
      <x:c r="B68" s="834">
        <x:f t="shared" si="0"/>
        <x:v>1</x:v>
      </x:c>
      <x:c r="C68" s="776">
        <x:v>46043</x:v>
      </x:c>
      <x:c r="D68" s="769" t="s">
        <x:v>1963</x:v>
      </x:c>
      <x:c r="E68" s="835" t="s">
        <x:v>287</x:v>
      </x:c>
      <x:c r="F68" s="769" t="s">
        <x:v>14</x:v>
      </x:c>
      <x:c r="G68" s="777" t="s">
        <x:v>1990</x:v>
      </x:c>
      <x:c r="H68" s="818" t="s">
        <x:v>174</x:v>
      </x:c>
      <x:c r="I68" s="836" cm="1">
        <x:f t="array" ref="I68">IF(E68="FORD DUNTON","",SUMPRODUCT(('sales price Master(EUR)'!$K$3:$V$3=$B68)*('sales price Master(EUR)'!$D$6:$D$172=$F68)*('sales price Master(EUR)'!$C$6:$C$172=$H68),'sales price Master(EUR)'!$K$6:$V$172))</x:f>
        <x:v>3.6654349732240594</x:v>
      </x:c>
      <x:c r="J68" s="190"/>
      <x:c r="K68" s="802">
        <x:v>49.9375</x:v>
      </x:c>
      <x:c r="L68" s="769">
        <x:v>960</x:v>
      </x:c>
      <x:c r="M68" s="819">
        <x:v>177.30459999999999</x:v>
      </x:c>
      <x:c r="N68" s="843">
        <x:f t="shared" si="1"/>
        <x:v>170212.416</x:v>
      </x:c>
      <x:c r="O68" s="190"/>
      <x:c r="Q68" s="258">
        <x:f t="shared" si="6"/>
        <x:v>183.04265897537647</x:v>
      </x:c>
      <x:c r="R68" s="191">
        <x:f t="shared" si="7"/>
        <x:v>-5.7380589753764752</x:v>
      </x:c>
    </x:row>
    <x:row r="69" spans="2:18" hidden="1">
      <x:c r="B69" s="834">
        <x:f t="shared" si="0"/>
        <x:v>1</x:v>
      </x:c>
      <x:c r="C69" s="776">
        <x:v>46043</x:v>
      </x:c>
      <x:c r="D69" s="769" t="s">
        <x:v>1963</x:v>
      </x:c>
      <x:c r="E69" s="835" t="s">
        <x:v>287</x:v>
      </x:c>
      <x:c r="F69" s="769" t="s">
        <x:v>17</x:v>
      </x:c>
      <x:c r="G69" s="777" t="s">
        <x:v>1979</x:v>
      </x:c>
      <x:c r="H69" s="818" t="s">
        <x:v>174</x:v>
      </x:c>
      <x:c r="I69" s="836" cm="1">
        <x:f t="array" ref="I69">IF(E69="FORD DUNTON","",SUMPRODUCT(('sales price Master(EUR)'!$K$3:$V$3=$B69)*('sales price Master(EUR)'!$D$6:$D$172=$F69)*('sales price Master(EUR)'!$C$6:$C$172=$H69),'sales price Master(EUR)'!$K$6:$V$172))</x:f>
        <x:v>4.9756659473764744</x:v>
      </x:c>
      <x:c r="J69" s="190"/>
      <x:c r="K69" s="802">
        <x:v>49.9375</x:v>
      </x:c>
      <x:c r="L69" s="769">
        <x:v>1152</x:v>
      </x:c>
      <x:c r="M69" s="819">
        <x:v>244.3115</x:v>
      </x:c>
      <x:c r="N69" s="843">
        <x:f t="shared" si="1"/>
        <x:v>281446.848</x:v>
      </x:c>
      <x:c r="O69" s="190"/>
      <x:c r="Q69" s="258">
        <x:f t="shared" si="6"/>
        <x:v>248.4723182471127</x:v>
      </x:c>
      <x:c r="R69" s="191">
        <x:f t="shared" si="7"/>
        <x:v>-4.1608182471127009</x:v>
      </x:c>
    </x:row>
    <x:row r="70" spans="2:18" hidden="1">
      <x:c r="B70" s="834">
        <x:f t="shared" si="0"/>
        <x:v>1</x:v>
      </x:c>
      <x:c r="C70" s="776">
        <x:v>46045</x:v>
      </x:c>
      <x:c r="D70" s="769" t="s">
        <x:v>1964</x:v>
      </x:c>
      <x:c r="E70" s="835" t="s">
        <x:v>287</x:v>
      </x:c>
      <x:c r="F70" s="769" t="s">
        <x:v>1651</x:v>
      </x:c>
      <x:c r="G70" s="777" t="s">
        <x:v>1978</x:v>
      </x:c>
      <x:c r="H70" s="818" t="s">
        <x:v>173</x:v>
      </x:c>
      <x:c r="I70" s="836" cm="1">
        <x:f t="array" ref="I70">IF(E70="FORD DUNTON","",SUMPRODUCT(('sales price Master(EUR)'!$K$3:$V$3=$B70)*('sales price Master(EUR)'!$D$6:$D$172=$F70)*('sales price Master(EUR)'!$C$6:$C$172=$H70),'sales price Master(EUR)'!$K$6:$V$172))</x:f>
        <x:v>98.821891343593933</x:v>
      </x:c>
      <x:c r="J70" s="190"/>
      <x:c r="K70" s="802">
        <x:v>49.9375</x:v>
      </x:c>
      <x:c r="L70" s="769">
        <x:v>768</x:v>
      </x:c>
      <x:c r="M70" s="819">
        <x:v>4687.8589000000002</x:v>
      </x:c>
      <x:c r="N70" s="843">
        <x:f t="shared" si="1"/>
        <x:v>3600275.6352000004</x:v>
      </x:c>
      <x:c r="O70" s="190"/>
      <x:c r="Q70" s="258">
        <x:f t="shared" si="6"/>
        <x:v>4934.9181989707222</x:v>
      </x:c>
      <x:c r="R70" s="191">
        <x:f t="shared" si="7"/>
        <x:v>-247.05929897072201</x:v>
      </x:c>
    </x:row>
    <x:row r="71" spans="2:18" hidden="1">
      <x:c r="B71" s="834">
        <x:f t="shared" si="0"/>
        <x:v>1</x:v>
      </x:c>
      <x:c r="C71" s="776">
        <x:v>46045</x:v>
      </x:c>
      <x:c r="D71" s="769" t="s">
        <x:v>1964</x:v>
      </x:c>
      <x:c r="E71" s="835" t="s">
        <x:v>287</x:v>
      </x:c>
      <x:c r="F71" s="769" t="s">
        <x:v>14</x:v>
      </x:c>
      <x:c r="G71" s="777" t="s">
        <x:v>1990</x:v>
      </x:c>
      <x:c r="H71" s="818" t="s">
        <x:v>173</x:v>
      </x:c>
      <x:c r="I71" s="836" cm="1">
        <x:f t="array" ref="I71">IF(E71="FORD DUNTON","",SUMPRODUCT(('sales price Master(EUR)'!$K$3:$V$3=$B71)*('sales price Master(EUR)'!$D$6:$D$172=$F71)*('sales price Master(EUR)'!$C$6:$C$172=$H71),'sales price Master(EUR)'!$K$6:$V$172))</x:f>
        <x:v>3.6219713174150785</x:v>
      </x:c>
      <x:c r="J71" s="190"/>
      <x:c r="K71" s="802">
        <x:v>49.9375</x:v>
      </x:c>
      <x:c r="L71" s="769">
        <x:v>1728</x:v>
      </x:c>
      <x:c r="M71" s="819">
        <x:v>175.6979</x:v>
      </x:c>
      <x:c r="N71" s="843">
        <x:f t="shared" si="1"/>
        <x:v>303605.97120000003</x:v>
      </x:c>
      <x:c r="O71" s="190"/>
      <x:c r="Q71" s="258">
        <x:f t="shared" si="6"/>
        <x:v>180.87219266341549</x:v>
      </x:c>
      <x:c r="R71" s="191">
        <x:f t="shared" si="7"/>
        <x:v>-5.1742926634154855</x:v>
      </x:c>
    </x:row>
    <x:row r="72" spans="2:18" hidden="1">
      <x:c r="B72" s="834">
        <x:f t="shared" si="0"/>
        <x:v>1</x:v>
      </x:c>
      <x:c r="C72" s="776">
        <x:v>46045</x:v>
      </x:c>
      <x:c r="D72" s="769" t="s">
        <x:v>1964</x:v>
      </x:c>
      <x:c r="E72" s="835" t="s">
        <x:v>287</x:v>
      </x:c>
      <x:c r="F72" s="769" t="s">
        <x:v>19</x:v>
      </x:c>
      <x:c r="G72" s="777" t="s">
        <x:v>1998</x:v>
      </x:c>
      <x:c r="H72" s="818" t="s">
        <x:v>173</x:v>
      </x:c>
      <x:c r="I72" s="836" cm="1">
        <x:f t="array" ref="I72">IF(E72="FORD DUNTON","",SUMPRODUCT(('sales price Master(EUR)'!$K$3:$V$3=$B72)*('sales price Master(EUR)'!$D$6:$D$172=$F72)*('sales price Master(EUR)'!$C$6:$C$172=$H72),'sales price Master(EUR)'!$K$6:$V$172))</x:f>
        <x:v>2.4628298210810802</x:v>
      </x:c>
      <x:c r="J72" s="190"/>
      <x:c r="K72" s="802">
        <x:v>49.9375</x:v>
      </x:c>
      <x:c r="L72" s="769">
        <x:v>3456</x:v>
      </x:c>
      <x:c r="M72" s="819">
        <x:v>118.1825</x:v>
      </x:c>
      <x:c r="N72" s="843">
        <x:f t="shared" si="1"/>
        <x:v>408438.72000000003</x:v>
      </x:c>
      <x:c r="O72" s="190"/>
      <x:c r="Q72" s="258">
        <x:f t="shared" si="6"/>
        <x:v>122.98756419023644</x:v>
      </x:c>
      <x:c r="R72" s="191">
        <x:f t="shared" si="7"/>
        <x:v>-4.8050641902364362</x:v>
      </x:c>
    </x:row>
    <x:row r="73" spans="2:18" hidden="1">
      <x:c r="B73" s="834">
        <x:f t="shared" si="0"/>
        <x:v>1</x:v>
      </x:c>
      <x:c r="C73" s="776">
        <x:v>46045</x:v>
      </x:c>
      <x:c r="D73" s="769" t="s">
        <x:v>1964</x:v>
      </x:c>
      <x:c r="E73" s="835" t="s">
        <x:v>287</x:v>
      </x:c>
      <x:c r="F73" s="769" t="s">
        <x:v>1432</x:v>
      </x:c>
      <x:c r="G73" s="777" t="s">
        <x:v>1991</x:v>
      </x:c>
      <x:c r="H73" s="769" t="s">
        <x:v>95</x:v>
      </x:c>
      <x:c r="I73" s="836" cm="1">
        <x:f t="array" ref="I73">IF(E73="FORD DUNTON","",SUMPRODUCT(('sales price Master(EUR)'!$K$3:$V$3=$B73)*('sales price Master(EUR)'!$D$6:$D$172=$F73)*('sales price Master(EUR)'!$C$6:$C$172=$H73),'sales price Master(EUR)'!$K$6:$V$172))</x:f>
        <x:v>14.563946838785176</x:v>
      </x:c>
      <x:c r="J73" s="190"/>
      <x:c r="K73" s="802">
        <x:v>49.9375</x:v>
      </x:c>
      <x:c r="L73" s="769">
        <x:v>864</x:v>
      </x:c>
      <x:c r="M73" s="819">
        <x:v>675.6268</x:v>
      </x:c>
      <x:c r="N73" s="843">
        <x:f t="shared" si="1"/>
        <x:v>583741.55520000006</x:v>
      </x:c>
      <x:c r="O73" s="190"/>
      <x:c r="Q73" s="258">
        <x:f t="shared" si="6"/>
        <x:v>727.28709526183468</x:v>
      </x:c>
      <x:c r="R73" s="191">
        <x:f t="shared" si="7"/>
        <x:v>-51.660295261834676</x:v>
      </x:c>
    </x:row>
    <x:row r="74" spans="2:18" hidden="1">
      <x:c r="B74" s="834">
        <x:f t="shared" si="0"/>
        <x:v>1</x:v>
      </x:c>
      <x:c r="C74" s="776">
        <x:v>46045</x:v>
      </x:c>
      <x:c r="D74" s="769" t="s">
        <x:v>1964</x:v>
      </x:c>
      <x:c r="E74" s="835" t="s">
        <x:v>287</x:v>
      </x:c>
      <x:c r="F74" s="769" t="s">
        <x:v>1433</x:v>
      </x:c>
      <x:c r="G74" s="777" t="s">
        <x:v>1982</x:v>
      </x:c>
      <x:c r="H74" s="769" t="s">
        <x:v>95</x:v>
      </x:c>
      <x:c r="I74" s="836" cm="1">
        <x:f t="array" ref="I74">IF(E74="FORD DUNTON","",SUMPRODUCT(('sales price Master(EUR)'!$K$3:$V$3=$B74)*('sales price Master(EUR)'!$D$6:$D$172=$F74)*('sales price Master(EUR)'!$C$6:$C$172=$H74),'sales price Master(EUR)'!$K$6:$V$172))</x:f>
        <x:v>9.5873917733170515</x:v>
      </x:c>
      <x:c r="J74" s="190"/>
      <x:c r="K74" s="802">
        <x:v>49.9375</x:v>
      </x:c>
      <x:c r="L74" s="769">
        <x:v>864</x:v>
      </x:c>
      <x:c r="M74" s="819">
        <x:v>444.76260000000002</x:v>
      </x:c>
      <x:c r="N74" s="843">
        <x:f t="shared" si="1"/>
        <x:v>384274.88640000002</x:v>
      </x:c>
      <x:c r="O74" s="190"/>
      <x:c r="Q74" s="258">
        <x:f t="shared" si="6"/>
        <x:v>478.77037668002026</x:v>
      </x:c>
      <x:c r="R74" s="191">
        <x:f t="shared" si="7"/>
        <x:v>-34.007776680020243</x:v>
      </x:c>
    </x:row>
    <x:row r="75" spans="2:18" hidden="1">
      <x:c r="B75" s="834">
        <x:f t="shared" ref="B75:B138" si="8">MONTH(C75)</x:f>
        <x:v>1</x:v>
      </x:c>
      <x:c r="C75" s="776">
        <x:v>46045</x:v>
      </x:c>
      <x:c r="D75" s="769" t="s">
        <x:v>1964</x:v>
      </x:c>
      <x:c r="E75" s="835" t="s">
        <x:v>287</x:v>
      </x:c>
      <x:c r="F75" s="769" t="s">
        <x:v>41</x:v>
      </x:c>
      <x:c r="G75" s="777" t="s">
        <x:v>1989</x:v>
      </x:c>
      <x:c r="H75" s="769" t="s">
        <x:v>95</x:v>
      </x:c>
      <x:c r="I75" s="836" cm="1">
        <x:f t="array" ref="I75">IF(E75="FORD DUNTON","",SUMPRODUCT(('sales price Master(EUR)'!$K$3:$V$3=$B75)*('sales price Master(EUR)'!$D$6:$D$172=$F75)*('sales price Master(EUR)'!$C$6:$C$172=$H75),'sales price Master(EUR)'!$K$6:$V$172))</x:f>
        <x:v>18.937197515294233</x:v>
      </x:c>
      <x:c r="J75" s="190"/>
      <x:c r="K75" s="802">
        <x:v>49.9375</x:v>
      </x:c>
      <x:c r="L75" s="769">
        <x:v>480</x:v>
      </x:c>
      <x:c r="M75" s="819">
        <x:v>878.50350000000003</x:v>
      </x:c>
      <x:c r="N75" s="843">
        <x:f t="shared" ref="N75:N138" si="9">+M75*L75</x:f>
        <x:v>421681.68</x:v>
      </x:c>
      <x:c r="O75" s="190"/>
      <x:c r="Q75" s="258">
        <x:f t="shared" si="6"/>
        <x:v>945.67630092000581</x:v>
      </x:c>
      <x:c r="R75" s="191">
        <x:f t="shared" si="7"/>
        <x:v>-67.172800920005784</x:v>
      </x:c>
    </x:row>
    <x:row r="76" spans="2:18" hidden="1">
      <x:c r="B76" s="834">
        <x:f t="shared" si="8"/>
        <x:v>1</x:v>
      </x:c>
      <x:c r="C76" s="776">
        <x:v>46045</x:v>
      </x:c>
      <x:c r="D76" s="769" t="s">
        <x:v>1964</x:v>
      </x:c>
      <x:c r="E76" s="835" t="s">
        <x:v>287</x:v>
      </x:c>
      <x:c r="F76" s="769" t="s">
        <x:v>50</x:v>
      </x:c>
      <x:c r="G76" s="777" t="s">
        <x:v>1987</x:v>
      </x:c>
      <x:c r="H76" s="818" t="s">
        <x:v>173</x:v>
      </x:c>
      <x:c r="I76" s="836" cm="1">
        <x:f t="array" ref="I76">IF(E76="FORD DUNTON","",SUMPRODUCT(('sales price Master(EUR)'!$K$3:$V$3=$B76)*('sales price Master(EUR)'!$D$6:$D$172=$F76)*('sales price Master(EUR)'!$C$6:$C$172=$H76),'sales price Master(EUR)'!$K$6:$V$172))</x:f>
        <x:v>19.24397286272454</x:v>
      </x:c>
      <x:c r="J76" s="190"/>
      <x:c r="K76" s="802">
        <x:v>49.9375</x:v>
      </x:c>
      <x:c r="L76" s="769">
        <x:v>1440</x:v>
      </x:c>
      <x:c r="M76" s="819">
        <x:v>930.41800000000001</x:v>
      </x:c>
      <x:c r="N76" s="843">
        <x:f t="shared" si="9"/>
        <x:v>1339801.92</x:v>
      </x:c>
      <x:c r="O76" s="190"/>
      <x:c r="Q76" s="258">
        <x:f t="shared" si="6"/>
        <x:v>960.9958948323067</x:v>
      </x:c>
      <x:c r="R76" s="191">
        <x:f t="shared" si="7"/>
        <x:v>-30.577894832306697</x:v>
      </x:c>
    </x:row>
    <x:row r="77" spans="2:18" hidden="1">
      <x:c r="B77" s="834">
        <x:f t="shared" si="8"/>
        <x:v>1</x:v>
      </x:c>
      <x:c r="C77" s="776">
        <x:v>46045</x:v>
      </x:c>
      <x:c r="D77" s="769" t="s">
        <x:v>1964</x:v>
      </x:c>
      <x:c r="E77" s="835" t="s">
        <x:v>287</x:v>
      </x:c>
      <x:c r="F77" s="769" t="s">
        <x:v>1629</x:v>
      </x:c>
      <x:c r="G77" s="777" t="s">
        <x:v>1999</x:v>
      </x:c>
      <x:c r="H77" s="784" t="s">
        <x:v>1741</x:v>
      </x:c>
      <x:c r="I77" s="836" cm="1">
        <x:f t="array" ref="I77">IF(E77="FORD DUNTON","",SUMPRODUCT(('sales price Master(EUR)'!$K$3:$V$3=$B77)*('sales price Master(EUR)'!$D$6:$D$172=$F77)*('sales price Master(EUR)'!$C$6:$C$172=$H77),'sales price Master(EUR)'!$K$6:$V$172))</x:f>
        <x:v>154.57</x:v>
      </x:c>
      <x:c r="J77" s="190"/>
      <x:c r="K77" s="802">
        <x:v>49.9375</x:v>
      </x:c>
      <x:c r="L77" s="769">
        <x:v>100</x:v>
      </x:c>
      <x:c r="M77" s="819">
        <x:v>547.34820000000002</x:v>
      </x:c>
      <x:c r="N77" s="843">
        <x:f t="shared" si="9"/>
        <x:v>54734.82</x:v>
      </x:c>
      <x:c r="O77" s="190"/>
      <x:c r="Q77" s="258">
        <x:f t="shared" si="6"/>
        <x:v>7718.8393749999996</x:v>
      </x:c>
      <x:c r="R77" s="191">
        <x:f t="shared" si="7"/>
        <x:v>-7171.4911749999992</x:v>
      </x:c>
    </x:row>
    <x:row r="78" spans="2:18" hidden="1">
      <x:c r="B78" s="834">
        <x:f t="shared" si="8"/>
        <x:v>1</x:v>
      </x:c>
      <x:c r="C78" s="776">
        <x:v>46045</x:v>
      </x:c>
      <x:c r="D78" s="769" t="s">
        <x:v>1964</x:v>
      </x:c>
      <x:c r="E78" s="835" t="s">
        <x:v>287</x:v>
      </x:c>
      <x:c r="F78" s="769" t="s">
        <x:v>1634</x:v>
      </x:c>
      <x:c r="G78" s="777" t="s">
        <x:v>1383</x:v>
      </x:c>
      <x:c r="H78" s="784" t="s">
        <x:v>1740</x:v>
      </x:c>
      <x:c r="I78" s="836" cm="1">
        <x:f t="array" ref="I78">IF(E78="FORD DUNTON","",SUMPRODUCT(('sales price Master(EUR)'!$K$3:$V$3=$B78)*('sales price Master(EUR)'!$D$6:$D$172=$F78)*('sales price Master(EUR)'!$C$6:$C$172=$H78),'sales price Master(EUR)'!$K$6:$V$172))</x:f>
        <x:v>132.34</x:v>
      </x:c>
      <x:c r="J78" s="190"/>
      <x:c r="K78" s="802">
        <x:v>49.9375</x:v>
      </x:c>
      <x:c r="L78" s="769">
        <x:v>200</x:v>
      </x:c>
      <x:c r="M78" s="819">
        <x:v>378.88850000000002</x:v>
      </x:c>
      <x:c r="N78" s="843">
        <x:f t="shared" si="9"/>
        <x:v>75777.700000000012</x:v>
      </x:c>
      <x:c r="O78" s="190"/>
      <x:c r="Q78" s="258">
        <x:f t="shared" si="6"/>
        <x:v>6608.7287500000002</x:v>
      </x:c>
      <x:c r="R78" s="191">
        <x:f t="shared" si="7"/>
        <x:v>-6229.8402500000002</x:v>
      </x:c>
    </x:row>
    <x:row r="79" spans="2:18" hidden="1">
      <x:c r="B79" s="834">
        <x:f t="shared" si="8"/>
        <x:v>1</x:v>
      </x:c>
      <x:c r="C79" s="776">
        <x:v>46045</x:v>
      </x:c>
      <x:c r="D79" s="769" t="s">
        <x:v>1964</x:v>
      </x:c>
      <x:c r="E79" s="835" t="s">
        <x:v>287</x:v>
      </x:c>
      <x:c r="F79" s="769" t="s">
        <x:v>1428</x:v>
      </x:c>
      <x:c r="G79" s="777" t="s">
        <x:v>1994</x:v>
      </x:c>
      <x:c r="H79" s="784" t="s">
        <x:v>2021</x:v>
      </x:c>
      <x:c r="I79" s="836" cm="1">
        <x:f t="array" ref="I79">IF(E79="FORD DUNTON","",SUMPRODUCT(('sales price Master(EUR)'!$K$3:$V$3=$B79)*('sales price Master(EUR)'!$D$6:$D$172=$F79)*('sales price Master(EUR)'!$C$6:$C$172=$H79),'sales price Master(EUR)'!$K$6:$V$172))</x:f>
        <x:v>18.440000000000001</x:v>
      </x:c>
      <x:c r="J79" s="190"/>
      <x:c r="K79" s="802">
        <x:v>49.9375</x:v>
      </x:c>
      <x:c r="L79" s="769">
        <x:v>324</x:v>
      </x:c>
      <x:c r="M79" s="819">
        <x:v>60.738700000000001</x:v>
      </x:c>
      <x:c r="N79" s="843">
        <x:f t="shared" si="9"/>
        <x:v>19679.338800000001</x:v>
      </x:c>
      <x:c r="O79" s="190"/>
      <x:c r="Q79" s="258">
        <x:f t="shared" si="6"/>
        <x:v>920.84750000000008</x:v>
      </x:c>
      <x:c r="R79" s="191">
        <x:f t="shared" si="7"/>
        <x:v>-860.10880000000009</x:v>
      </x:c>
    </x:row>
    <x:row r="80" spans="2:18" hidden="1">
      <x:c r="B80" s="834">
        <x:f t="shared" si="8"/>
        <x:v>1</x:v>
      </x:c>
      <x:c r="C80" s="776">
        <x:v>46045</x:v>
      </x:c>
      <x:c r="D80" s="769" t="s">
        <x:v>1964</x:v>
      </x:c>
      <x:c r="E80" s="835" t="s">
        <x:v>287</x:v>
      </x:c>
      <x:c r="F80" s="769" t="s">
        <x:v>1640</x:v>
      </x:c>
      <x:c r="G80" s="777" t="s">
        <x:v>1991</x:v>
      </x:c>
      <x:c r="H80" s="784" t="s">
        <x:v>2021</x:v>
      </x:c>
      <x:c r="I80" s="836" cm="1">
        <x:f t="array" ref="I80">IF(E80="FORD DUNTON","",SUMPRODUCT(('sales price Master(EUR)'!$K$3:$V$3=$B80)*('sales price Master(EUR)'!$D$6:$D$172=$F80)*('sales price Master(EUR)'!$C$6:$C$172=$H80),'sales price Master(EUR)'!$K$6:$V$172))</x:f>
        <x:v>16.079999999999998</x:v>
      </x:c>
      <x:c r="J80" s="190"/>
      <x:c r="K80" s="802">
        <x:v>49.9375</x:v>
      </x:c>
      <x:c r="L80" s="769">
        <x:v>108</x:v>
      </x:c>
      <x:c r="M80" s="819">
        <x:v>54.171300000000002</x:v>
      </x:c>
      <x:c r="N80" s="843">
        <x:f t="shared" si="9"/>
        <x:v>5850.5003999999999</x:v>
      </x:c>
      <x:c r="O80" s="190"/>
      <x:c r="Q80" s="258">
        <x:f t="shared" si="6"/>
        <x:v>802.99499999999989</x:v>
      </x:c>
      <x:c r="R80" s="191">
        <x:f t="shared" si="7"/>
        <x:v>-748.82369999999992</x:v>
      </x:c>
    </x:row>
    <x:row r="81" spans="2:18" hidden="1">
      <x:c r="B81" s="834">
        <x:f t="shared" si="8"/>
        <x:v>1</x:v>
      </x:c>
      <x:c r="C81" s="776">
        <x:v>46045</x:v>
      </x:c>
      <x:c r="D81" s="769" t="s">
        <x:v>1964</x:v>
      </x:c>
      <x:c r="E81" s="835" t="s">
        <x:v>287</x:v>
      </x:c>
      <x:c r="F81" s="769" t="s">
        <x:v>1641</x:v>
      </x:c>
      <x:c r="G81" s="777" t="s">
        <x:v>1995</x:v>
      </x:c>
      <x:c r="H81" s="784" t="s">
        <x:v>2021</x:v>
      </x:c>
      <x:c r="I81" s="836" cm="1">
        <x:f t="array" ref="I81">IF(E81="FORD DUNTON","",SUMPRODUCT(('sales price Master(EUR)'!$K$3:$V$3=$B81)*('sales price Master(EUR)'!$D$6:$D$172=$F81)*('sales price Master(EUR)'!$C$6:$C$172=$H81),'sales price Master(EUR)'!$K$6:$V$172))</x:f>
        <x:v>18.37</x:v>
      </x:c>
      <x:c r="J81" s="190"/>
      <x:c r="K81" s="802">
        <x:v>49.9375</x:v>
      </x:c>
      <x:c r="L81" s="769">
        <x:v>200</x:v>
      </x:c>
      <x:c r="M81" s="819">
        <x:v>62.021099999999997</x:v>
      </x:c>
      <x:c r="N81" s="843">
        <x:f t="shared" si="9"/>
        <x:v>12404.22</x:v>
      </x:c>
      <x:c r="O81" s="190"/>
      <x:c r="Q81" s="258">
        <x:f t="shared" si="6"/>
        <x:v>917.35187500000006</x:v>
      </x:c>
      <x:c r="R81" s="191">
        <x:f t="shared" si="7"/>
        <x:v>-855.33077500000002</x:v>
      </x:c>
    </x:row>
    <x:row r="82" spans="2:18" hidden="1">
      <x:c r="B82" s="834">
        <x:f t="shared" si="8"/>
        <x:v>1</x:v>
      </x:c>
      <x:c r="C82" s="776">
        <x:v>46045</x:v>
      </x:c>
      <x:c r="D82" s="769" t="s">
        <x:v>1965</x:v>
      </x:c>
      <x:c r="E82" s="835" t="s">
        <x:v>287</x:v>
      </x:c>
      <x:c r="F82" s="769" t="s">
        <x:v>1651</x:v>
      </x:c>
      <x:c r="G82" s="777" t="s">
        <x:v>1978</x:v>
      </x:c>
      <x:c r="H82" s="818" t="s">
        <x:v>174</x:v>
      </x:c>
      <x:c r="I82" s="836" cm="1">
        <x:f t="array" ref="I82">IF(E82="FORD DUNTON","",SUMPRODUCT(('sales price Master(EUR)'!$K$3:$V$3=$B82)*('sales price Master(EUR)'!$D$6:$D$172=$F82)*('sales price Master(EUR)'!$C$6:$C$172=$H82),'sales price Master(EUR)'!$K$6:$V$172))</x:f>
        <x:v>100.00775403971706</x:v>
      </x:c>
      <x:c r="J82" s="190"/>
      <x:c r="K82" s="802">
        <x:v>49.9375</x:v>
      </x:c>
      <x:c r="L82" s="769">
        <x:v>960</x:v>
      </x:c>
      <x:c r="M82" s="819">
        <x:v>4763.2879000000003</x:v>
      </x:c>
      <x:c r="N82" s="843">
        <x:f t="shared" si="9"/>
        <x:v>4572756.3840000005</x:v>
      </x:c>
      <x:c r="O82" s="190"/>
      <x:c r="Q82" s="258">
        <x:f t="shared" si="6"/>
        <x:v>4994.1372173583704</x:v>
      </x:c>
      <x:c r="R82" s="191">
        <x:f t="shared" si="7"/>
        <x:v>-230.84931735837017</x:v>
      </x:c>
    </x:row>
    <x:row r="83" spans="2:18" hidden="1">
      <x:c r="B83" s="834">
        <x:f t="shared" si="8"/>
        <x:v>1</x:v>
      </x:c>
      <x:c r="C83" s="776">
        <x:v>46045</x:v>
      </x:c>
      <x:c r="D83" s="769" t="s">
        <x:v>1965</x:v>
      </x:c>
      <x:c r="E83" s="835" t="s">
        <x:v>287</x:v>
      </x:c>
      <x:c r="F83" s="769" t="s">
        <x:v>14</x:v>
      </x:c>
      <x:c r="G83" s="777" t="s">
        <x:v>1990</x:v>
      </x:c>
      <x:c r="H83" s="818" t="s">
        <x:v>174</x:v>
      </x:c>
      <x:c r="I83" s="836" cm="1">
        <x:f t="array" ref="I83">IF(E83="FORD DUNTON","",SUMPRODUCT(('sales price Master(EUR)'!$K$3:$V$3=$B83)*('sales price Master(EUR)'!$D$6:$D$172=$F83)*('sales price Master(EUR)'!$C$6:$C$172=$H83),'sales price Master(EUR)'!$K$6:$V$172))</x:f>
        <x:v>3.6654349732240594</x:v>
      </x:c>
      <x:c r="J83" s="190"/>
      <x:c r="K83" s="802">
        <x:v>49.9375</x:v>
      </x:c>
      <x:c r="L83" s="769">
        <x:v>3360</x:v>
      </x:c>
      <x:c r="M83" s="819">
        <x:v>177.30459999999999</x:v>
      </x:c>
      <x:c r="N83" s="843">
        <x:f t="shared" si="9"/>
        <x:v>595743.45600000001</x:v>
      </x:c>
      <x:c r="O83" s="190"/>
      <x:c r="Q83" s="258">
        <x:f t="shared" si="6"/>
        <x:v>183.04265897537647</x:v>
      </x:c>
      <x:c r="R83" s="191">
        <x:f t="shared" si="7"/>
        <x:v>-5.7380589753764752</x:v>
      </x:c>
    </x:row>
    <x:row r="84" spans="2:18" hidden="1">
      <x:c r="B84" s="834">
        <x:f t="shared" si="8"/>
        <x:v>1</x:v>
      </x:c>
      <x:c r="C84" s="776">
        <x:v>46045</x:v>
      </x:c>
      <x:c r="D84" s="769" t="s">
        <x:v>1965</x:v>
      </x:c>
      <x:c r="E84" s="835" t="s">
        <x:v>287</x:v>
      </x:c>
      <x:c r="F84" s="769" t="s">
        <x:v>17</x:v>
      </x:c>
      <x:c r="G84" s="777" t="s">
        <x:v>1979</x:v>
      </x:c>
      <x:c r="H84" s="818" t="s">
        <x:v>174</x:v>
      </x:c>
      <x:c r="I84" s="836" cm="1">
        <x:f t="array" ref="I84">IF(E84="FORD DUNTON","",SUMPRODUCT(('sales price Master(EUR)'!$K$3:$V$3=$B84)*('sales price Master(EUR)'!$D$6:$D$172=$F84)*('sales price Master(EUR)'!$C$6:$C$172=$H84),'sales price Master(EUR)'!$K$6:$V$172))</x:f>
        <x:v>4.9756659473764744</x:v>
      </x:c>
      <x:c r="J84" s="190"/>
      <x:c r="K84" s="802">
        <x:v>49.9375</x:v>
      </x:c>
      <x:c r="L84" s="769">
        <x:v>384</x:v>
      </x:c>
      <x:c r="M84" s="819">
        <x:v>244.3115</x:v>
      </x:c>
      <x:c r="N84" s="843">
        <x:f t="shared" si="9"/>
        <x:v>93815.615999999995</x:v>
      </x:c>
      <x:c r="O84" s="190"/>
      <x:c r="Q84" s="258">
        <x:f t="shared" si="6"/>
        <x:v>248.4723182471127</x:v>
      </x:c>
      <x:c r="R84" s="191">
        <x:f t="shared" si="7"/>
        <x:v>-4.1608182471127009</x:v>
      </x:c>
    </x:row>
    <x:row r="85" spans="2:18" hidden="1">
      <x:c r="B85" s="834">
        <x:f t="shared" si="8"/>
        <x:v>1</x:v>
      </x:c>
      <x:c r="C85" s="776">
        <x:v>46045</x:v>
      </x:c>
      <x:c r="D85" s="769" t="s">
        <x:v>1965</x:v>
      </x:c>
      <x:c r="E85" s="835" t="s">
        <x:v>287</x:v>
      </x:c>
      <x:c r="F85" s="769" t="s">
        <x:v>19</x:v>
      </x:c>
      <x:c r="G85" s="777" t="s">
        <x:v>1998</x:v>
      </x:c>
      <x:c r="H85" s="818" t="s">
        <x:v>174</x:v>
      </x:c>
      <x:c r="I85" s="836" cm="1">
        <x:f t="array" ref="I85">IF(E85="FORD DUNTON","",SUMPRODUCT(('sales price Master(EUR)'!$K$3:$V$3=$B85)*('sales price Master(EUR)'!$D$6:$D$172=$F85)*('sales price Master(EUR)'!$C$6:$C$172=$H85),'sales price Master(EUR)'!$K$6:$V$172))</x:f>
        <x:v>2.4923837789340531</x:v>
      </x:c>
      <x:c r="J85" s="190"/>
      <x:c r="K85" s="802">
        <x:v>49.9375</x:v>
      </x:c>
      <x:c r="L85" s="769">
        <x:v>576</x:v>
      </x:c>
      <x:c r="M85" s="819">
        <x:v>119.5214</x:v>
      </x:c>
      <x:c r="N85" s="843">
        <x:f t="shared" si="9"/>
        <x:v>68844.326400000005</x:v>
      </x:c>
      <x:c r="O85" s="190"/>
      <x:c r="Q85" s="258">
        <x:f t="shared" si="6"/>
        <x:v>124.46341496051927</x:v>
      </x:c>
      <x:c r="R85" s="191">
        <x:f t="shared" si="7"/>
        <x:v>-4.9420149605192734</x:v>
      </x:c>
    </x:row>
    <x:row r="86" spans="2:18" hidden="1">
      <x:c r="B86" s="834">
        <x:f t="shared" si="8"/>
        <x:v>1</x:v>
      </x:c>
      <x:c r="C86" s="776">
        <x:v>46045</x:v>
      </x:c>
      <x:c r="D86" s="769" t="s">
        <x:v>1965</x:v>
      </x:c>
      <x:c r="E86" s="835" t="s">
        <x:v>287</x:v>
      </x:c>
      <x:c r="F86" s="769" t="s">
        <x:v>50</x:v>
      </x:c>
      <x:c r="G86" s="777" t="s">
        <x:v>1987</x:v>
      </x:c>
      <x:c r="H86" s="818" t="s">
        <x:v>174</x:v>
      </x:c>
      <x:c r="I86" s="836" cm="1">
        <x:f t="array" ref="I86">IF(E86="FORD DUNTON","",SUMPRODUCT(('sales price Master(EUR)'!$K$3:$V$3=$B86)*('sales price Master(EUR)'!$D$6:$D$172=$F86)*('sales price Master(EUR)'!$C$6:$C$172=$H86),'sales price Master(EUR)'!$K$6:$V$172))</x:f>
        <x:v>19.474900537077236</x:v>
      </x:c>
      <x:c r="J86" s="190"/>
      <x:c r="K86" s="802">
        <x:v>49.9375</x:v>
      </x:c>
      <x:c r="L86" s="769">
        <x:v>1104</x:v>
      </x:c>
      <x:c r="M86" s="819">
        <x:v>383.39139999999998</x:v>
      </x:c>
      <x:c r="N86" s="843">
        <x:f t="shared" si="9"/>
        <x:v>423264.10559999995</x:v>
      </x:c>
      <x:c r="O86" s="190"/>
      <x:c r="Q86" s="258">
        <x:f t="shared" ref="Q86:Q149" si="10">I86*K86</x:f>
        <x:v>972.52784557029452</x:v>
      </x:c>
      <x:c r="R86" s="191">
        <x:f t="shared" ref="R86:R149" si="11">+M86-Q86</x:f>
        <x:v>-589.13644557029454</x:v>
      </x:c>
    </x:row>
    <x:row r="87" spans="2:18" hidden="1">
      <x:c r="B87" s="834">
        <x:f t="shared" si="8"/>
        <x:v>1</x:v>
      </x:c>
      <x:c r="C87" s="776">
        <x:v>46047</x:v>
      </x:c>
      <x:c r="D87" s="769" t="s">
        <x:v>1966</x:v>
      </x:c>
      <x:c r="E87" s="835" t="s">
        <x:v>287</x:v>
      </x:c>
      <x:c r="F87" s="769" t="s">
        <x:v>1634</x:v>
      </x:c>
      <x:c r="G87" s="777" t="s">
        <x:v>1383</x:v>
      </x:c>
      <x:c r="H87" s="784" t="s">
        <x:v>1740</x:v>
      </x:c>
      <x:c r="I87" s="836" cm="1">
        <x:f t="array" ref="I87">IF(E87="FORD DUNTON","",SUMPRODUCT(('sales price Master(EUR)'!$K$3:$V$3=$B87)*('sales price Master(EUR)'!$D$6:$D$172=$F87)*('sales price Master(EUR)'!$C$6:$C$172=$H87),'sales price Master(EUR)'!$K$6:$V$172))</x:f>
        <x:v>132.34</x:v>
      </x:c>
      <x:c r="J87" s="190"/>
      <x:c r="K87" s="802">
        <x:v>49.9375</x:v>
      </x:c>
      <x:c r="L87" s="769">
        <x:v>40</x:v>
      </x:c>
      <x:c r="M87" s="819">
        <x:v>378.88850000000002</x:v>
      </x:c>
      <x:c r="N87" s="843">
        <x:f t="shared" si="9"/>
        <x:v>15155.54</x:v>
      </x:c>
      <x:c r="O87" s="190"/>
      <x:c r="Q87" s="258">
        <x:f t="shared" si="10"/>
        <x:v>6608.7287500000002</x:v>
      </x:c>
      <x:c r="R87" s="191">
        <x:f t="shared" si="11"/>
        <x:v>-6229.8402500000002</x:v>
      </x:c>
    </x:row>
    <x:row r="88" spans="2:18" hidden="1">
      <x:c r="B88" s="834">
        <x:f t="shared" si="8"/>
        <x:v>1</x:v>
      </x:c>
      <x:c r="C88" s="776">
        <x:v>46047</x:v>
      </x:c>
      <x:c r="D88" s="769" t="s">
        <x:v>1966</x:v>
      </x:c>
      <x:c r="E88" s="835" t="s">
        <x:v>287</x:v>
      </x:c>
      <x:c r="F88" s="769" t="s">
        <x:v>1428</x:v>
      </x:c>
      <x:c r="G88" s="777" t="s">
        <x:v>1994</x:v>
      </x:c>
      <x:c r="H88" s="784" t="s">
        <x:v>2021</x:v>
      </x:c>
      <x:c r="I88" s="836" cm="1">
        <x:f t="array" ref="I88">IF(E88="FORD DUNTON","",SUMPRODUCT(('sales price Master(EUR)'!$K$3:$V$3=$B88)*('sales price Master(EUR)'!$D$6:$D$172=$F88)*('sales price Master(EUR)'!$C$6:$C$172=$H88),'sales price Master(EUR)'!$K$6:$V$172))</x:f>
        <x:v>18.440000000000001</x:v>
      </x:c>
      <x:c r="J88" s="190"/>
      <x:c r="K88" s="802">
        <x:v>49.9375</x:v>
      </x:c>
      <x:c r="L88" s="769">
        <x:v>324</x:v>
      </x:c>
      <x:c r="M88" s="819">
        <x:v>60.738700000000001</x:v>
      </x:c>
      <x:c r="N88" s="843">
        <x:f t="shared" si="9"/>
        <x:v>19679.338800000001</x:v>
      </x:c>
      <x:c r="O88" s="190"/>
      <x:c r="Q88" s="258">
        <x:f t="shared" si="10"/>
        <x:v>920.84750000000008</x:v>
      </x:c>
      <x:c r="R88" s="191">
        <x:f t="shared" si="11"/>
        <x:v>-860.10880000000009</x:v>
      </x:c>
    </x:row>
    <x:row r="89" spans="2:18" hidden="1">
      <x:c r="B89" s="834">
        <x:f t="shared" si="8"/>
        <x:v>1</x:v>
      </x:c>
      <x:c r="C89" s="776">
        <x:v>46047</x:v>
      </x:c>
      <x:c r="D89" s="769" t="s">
        <x:v>1966</x:v>
      </x:c>
      <x:c r="E89" s="835" t="s">
        <x:v>287</x:v>
      </x:c>
      <x:c r="F89" s="769" t="s">
        <x:v>1640</x:v>
      </x:c>
      <x:c r="G89" s="777" t="s">
        <x:v>1991</x:v>
      </x:c>
      <x:c r="H89" s="784" t="s">
        <x:v>2021</x:v>
      </x:c>
      <x:c r="I89" s="836" cm="1">
        <x:f t="array" ref="I89">IF(E89="FORD DUNTON","",SUMPRODUCT(('sales price Master(EUR)'!$K$3:$V$3=$B89)*('sales price Master(EUR)'!$D$6:$D$172=$F89)*('sales price Master(EUR)'!$C$6:$C$172=$H89),'sales price Master(EUR)'!$K$6:$V$172))</x:f>
        <x:v>16.079999999999998</x:v>
      </x:c>
      <x:c r="J89" s="190"/>
      <x:c r="K89" s="802">
        <x:v>49.9375</x:v>
      </x:c>
      <x:c r="L89" s="769">
        <x:v>540</x:v>
      </x:c>
      <x:c r="M89" s="819">
        <x:v>54.171300000000002</x:v>
      </x:c>
      <x:c r="N89" s="843">
        <x:f t="shared" si="9"/>
        <x:v>29252.502</x:v>
      </x:c>
      <x:c r="O89" s="190"/>
      <x:c r="Q89" s="258">
        <x:f t="shared" si="10"/>
        <x:v>802.99499999999989</x:v>
      </x:c>
      <x:c r="R89" s="191">
        <x:f t="shared" si="11"/>
        <x:v>-748.82369999999992</x:v>
      </x:c>
    </x:row>
    <x:row r="90" spans="2:18" hidden="1">
      <x:c r="B90" s="834">
        <x:f t="shared" si="8"/>
        <x:v>1</x:v>
      </x:c>
      <x:c r="C90" s="776">
        <x:v>46047</x:v>
      </x:c>
      <x:c r="D90" s="769" t="s">
        <x:v>1966</x:v>
      </x:c>
      <x:c r="E90" s="835" t="s">
        <x:v>287</x:v>
      </x:c>
      <x:c r="F90" s="769" t="s">
        <x:v>1641</x:v>
      </x:c>
      <x:c r="G90" s="777" t="s">
        <x:v>1995</x:v>
      </x:c>
      <x:c r="H90" s="784" t="s">
        <x:v>2021</x:v>
      </x:c>
      <x:c r="I90" s="836" cm="1">
        <x:f t="array" ref="I90">IF(E90="FORD DUNTON","",SUMPRODUCT(('sales price Master(EUR)'!$K$3:$V$3=$B90)*('sales price Master(EUR)'!$D$6:$D$172=$F90)*('sales price Master(EUR)'!$C$6:$C$172=$H90),'sales price Master(EUR)'!$K$6:$V$172))</x:f>
        <x:v>18.37</x:v>
      </x:c>
      <x:c r="J90" s="190"/>
      <x:c r="K90" s="802">
        <x:v>49.9375</x:v>
      </x:c>
      <x:c r="L90" s="769">
        <x:v>200</x:v>
      </x:c>
      <x:c r="M90" s="819">
        <x:v>62.021099999999997</x:v>
      </x:c>
      <x:c r="N90" s="843">
        <x:f t="shared" si="9"/>
        <x:v>12404.22</x:v>
      </x:c>
      <x:c r="O90" s="190"/>
      <x:c r="Q90" s="258">
        <x:f t="shared" si="10"/>
        <x:v>917.35187500000006</x:v>
      </x:c>
      <x:c r="R90" s="191">
        <x:f t="shared" si="11"/>
        <x:v>-855.33077500000002</x:v>
      </x:c>
    </x:row>
    <x:row r="91" spans="2:18" hidden="1">
      <x:c r="B91" s="834">
        <x:f t="shared" si="8"/>
        <x:v>1</x:v>
      </x:c>
      <x:c r="C91" s="776">
        <x:v>46047</x:v>
      </x:c>
      <x:c r="D91" s="769" t="s">
        <x:v>1966</x:v>
      </x:c>
      <x:c r="E91" s="835" t="s">
        <x:v>287</x:v>
      </x:c>
      <x:c r="F91" s="769" t="s">
        <x:v>1429</x:v>
      </x:c>
      <x:c r="G91" s="777" t="s">
        <x:v>1983</x:v>
      </x:c>
      <x:c r="H91" s="784" t="s">
        <x:v>2021</x:v>
      </x:c>
      <x:c r="I91" s="836" cm="1">
        <x:f t="array" ref="I91">IF(E91="FORD DUNTON","",SUMPRODUCT(('sales price Master(EUR)'!$K$3:$V$3=$B91)*('sales price Master(EUR)'!$D$6:$D$172=$F91)*('sales price Master(EUR)'!$C$6:$C$172=$H91),'sales price Master(EUR)'!$K$6:$V$172))</x:f>
        <x:v>15.81</x:v>
      </x:c>
      <x:c r="J91" s="190"/>
      <x:c r="K91" s="802">
        <x:v>49.9375</x:v>
      </x:c>
      <x:c r="L91" s="769">
        <x:v>216</x:v>
      </x:c>
      <x:c r="M91" s="819">
        <x:v>50.207599999999999</x:v>
      </x:c>
      <x:c r="N91" s="843">
        <x:f t="shared" si="9"/>
        <x:v>10844.8416</x:v>
      </x:c>
      <x:c r="O91" s="190"/>
      <x:c r="Q91" s="258">
        <x:f t="shared" si="10"/>
        <x:v>789.51187500000003</x:v>
      </x:c>
      <x:c r="R91" s="191">
        <x:f t="shared" si="11"/>
        <x:v>-739.30427500000008</x:v>
      </x:c>
    </x:row>
    <x:row r="92" spans="2:18" hidden="1">
      <x:c r="B92" s="834">
        <x:f t="shared" si="8"/>
        <x:v>1</x:v>
      </x:c>
      <x:c r="C92" s="776">
        <x:v>46047</x:v>
      </x:c>
      <x:c r="D92" s="769" t="s">
        <x:v>1966</x:v>
      </x:c>
      <x:c r="E92" s="835" t="s">
        <x:v>287</x:v>
      </x:c>
      <x:c r="F92" s="769" t="s">
        <x:v>1564</x:v>
      </x:c>
      <x:c r="G92" s="777" t="s">
        <x:v>2000</x:v>
      </x:c>
      <x:c r="H92" s="784" t="s">
        <x:v>2021</x:v>
      </x:c>
      <x:c r="I92" s="836" cm="1">
        <x:f t="array" ref="I92">IF(E92="FORD DUNTON","",SUMPRODUCT(('sales price Master(EUR)'!$K$3:$V$3=$B92)*('sales price Master(EUR)'!$D$6:$D$172=$F92)*('sales price Master(EUR)'!$C$6:$C$172=$H92),'sales price Master(EUR)'!$K$6:$V$172))</x:f>
        <x:v>20.93</x:v>
      </x:c>
      <x:c r="J92" s="190"/>
      <x:c r="K92" s="802">
        <x:v>49.9375</x:v>
      </x:c>
      <x:c r="L92" s="769">
        <x:v>432</x:v>
      </x:c>
      <x:c r="M92" s="819">
        <x:v>68.782799999999995</x:v>
      </x:c>
      <x:c r="N92" s="843">
        <x:f t="shared" si="9"/>
        <x:v>29714.169599999997</x:v>
      </x:c>
      <x:c r="O92" s="190"/>
      <x:c r="Q92" s="258">
        <x:f t="shared" si="10"/>
        <x:v>1045.191875</x:v>
      </x:c>
      <x:c r="R92" s="191">
        <x:f t="shared" si="11"/>
        <x:v>-976.40907500000003</x:v>
      </x:c>
    </x:row>
    <x:row r="93" spans="2:18" hidden="1">
      <x:c r="B93" s="834">
        <x:f t="shared" si="8"/>
        <x:v>1</x:v>
      </x:c>
      <x:c r="C93" s="776">
        <x:v>46047</x:v>
      </x:c>
      <x:c r="D93" s="769" t="s">
        <x:v>1966</x:v>
      </x:c>
      <x:c r="E93" s="835" t="s">
        <x:v>287</x:v>
      </x:c>
      <x:c r="F93" s="769" t="s">
        <x:v>1565</x:v>
      </x:c>
      <x:c r="G93" s="777" t="s">
        <x:v>1985</x:v>
      </x:c>
      <x:c r="H93" s="784" t="s">
        <x:v>2021</x:v>
      </x:c>
      <x:c r="I93" s="836" cm="1">
        <x:f t="array" ref="I93">IF(E93="FORD DUNTON","",SUMPRODUCT(('sales price Master(EUR)'!$K$3:$V$3=$B93)*('sales price Master(EUR)'!$D$6:$D$172=$F93)*('sales price Master(EUR)'!$C$6:$C$172=$H93),'sales price Master(EUR)'!$K$6:$V$172))</x:f>
        <x:v>21.77</x:v>
      </x:c>
      <x:c r="J93" s="190"/>
      <x:c r="K93" s="802">
        <x:v>49.9375</x:v>
      </x:c>
      <x:c r="L93" s="769">
        <x:v>432</x:v>
      </x:c>
      <x:c r="M93" s="819">
        <x:v>71.3476</x:v>
      </x:c>
      <x:c r="N93" s="843">
        <x:f t="shared" si="9"/>
        <x:v>30822.163199999999</x:v>
      </x:c>
      <x:c r="O93" s="190"/>
      <x:c r="Q93" s="258">
        <x:f t="shared" si="10"/>
        <x:v>1087.139375</x:v>
      </x:c>
      <x:c r="R93" s="191">
        <x:f t="shared" si="11"/>
        <x:v>-1015.7917749999999</x:v>
      </x:c>
    </x:row>
    <x:row r="94" spans="2:18" hidden="1">
      <x:c r="B94" s="834">
        <x:f t="shared" si="8"/>
        <x:v>1</x:v>
      </x:c>
      <x:c r="C94" s="776">
        <x:v>46047</x:v>
      </x:c>
      <x:c r="D94" s="769" t="s">
        <x:v>1966</x:v>
      </x:c>
      <x:c r="E94" s="835" t="s">
        <x:v>287</x:v>
      </x:c>
      <x:c r="F94" s="769" t="s">
        <x:v>1430</x:v>
      </x:c>
      <x:c r="G94" s="777" t="s">
        <x:v>1918</x:v>
      </x:c>
      <x:c r="H94" s="784" t="s">
        <x:v>2021</x:v>
      </x:c>
      <x:c r="I94" s="836" cm="1">
        <x:f t="array" ref="I94">IF(E94="FORD DUNTON","",SUMPRODUCT(('sales price Master(EUR)'!$K$3:$V$3=$B94)*('sales price Master(EUR)'!$D$6:$D$172=$F94)*('sales price Master(EUR)'!$C$6:$C$172=$H94),'sales price Master(EUR)'!$K$6:$V$172))</x:f>
        <x:v>21.74</x:v>
      </x:c>
      <x:c r="J94" s="190"/>
      <x:c r="K94" s="802">
        <x:v>49.9375</x:v>
      </x:c>
      <x:c r="L94" s="769">
        <x:v>288</x:v>
      </x:c>
      <x:c r="M94" s="819">
        <x:v>70.609300000000005</x:v>
      </x:c>
      <x:c r="N94" s="843">
        <x:f t="shared" si="9"/>
        <x:v>20335.4784</x:v>
      </x:c>
      <x:c r="O94" s="190"/>
      <x:c r="Q94" s="258">
        <x:f t="shared" si="10"/>
        <x:v>1085.6412499999999</x:v>
      </x:c>
      <x:c r="R94" s="191">
        <x:f t="shared" si="11"/>
        <x:v>-1015.0319499999999</x:v>
      </x:c>
    </x:row>
    <x:row r="95" spans="2:18" hidden="1">
      <x:c r="B95" s="834">
        <x:f t="shared" si="8"/>
        <x:v>1</x:v>
      </x:c>
      <x:c r="C95" s="776">
        <x:v>46047</x:v>
      </x:c>
      <x:c r="D95" s="769" t="s">
        <x:v>1966</x:v>
      </x:c>
      <x:c r="E95" s="835" t="s">
        <x:v>287</x:v>
      </x:c>
      <x:c r="F95" s="769" t="s">
        <x:v>1631</x:v>
      </x:c>
      <x:c r="G95" s="777" t="s">
        <x:v>1907</x:v>
      </x:c>
      <x:c r="H95" s="784" t="s">
        <x:v>2021</x:v>
      </x:c>
      <x:c r="I95" s="836" cm="1">
        <x:f t="array" ref="I95">IF(E95="FORD DUNTON","",SUMPRODUCT(('sales price Master(EUR)'!$K$3:$V$3=$B95)*('sales price Master(EUR)'!$D$6:$D$172=$F95)*('sales price Master(EUR)'!$C$6:$C$172=$H95),'sales price Master(EUR)'!$K$6:$V$172))</x:f>
        <x:v>27.29</x:v>
      </x:c>
      <x:c r="J95" s="190"/>
      <x:c r="K95" s="802">
        <x:v>49.9375</x:v>
      </x:c>
      <x:c r="L95" s="769">
        <x:v>480</x:v>
      </x:c>
      <x:c r="M95" s="819">
        <x:v>89.223399999999998</x:v>
      </x:c>
      <x:c r="N95" s="843">
        <x:f t="shared" si="9"/>
        <x:v>42827.231999999996</x:v>
      </x:c>
      <x:c r="O95" s="190"/>
      <x:c r="Q95" s="258">
        <x:f t="shared" si="10"/>
        <x:v>1362.7943749999999</x:v>
      </x:c>
      <x:c r="R95" s="191">
        <x:f t="shared" si="11"/>
        <x:v>-1273.5709749999999</x:v>
      </x:c>
    </x:row>
    <x:row r="96" spans="2:18" hidden="1">
      <x:c r="B96" s="834">
        <x:f t="shared" si="8"/>
        <x:v>1</x:v>
      </x:c>
      <x:c r="C96" s="785">
        <x:v>46049</x:v>
      </x:c>
      <x:c r="D96" s="786" t="s">
        <x:v>1967</x:v>
      </x:c>
      <x:c r="E96" s="839" t="s">
        <x:v>287</x:v>
      </x:c>
      <x:c r="F96" s="786"/>
      <x:c r="G96" s="787" t="s">
        <x:v>1975</x:v>
      </x:c>
      <x:c r="H96" s="840" t="s">
        <x:v>1751</x:v>
      </x:c>
      <x:c r="I96" s="841" cm="1">
        <x:f t="array" ref="I96">IF(E96="FORD DUNTON","",SUMPRODUCT(('sales price Master(EUR)'!$K$3:$V$3=$B96)*('sales price Master(EUR)'!$D$6:$D$172=$F96)*('sales price Master(EUR)'!$C$6:$C$172=$H96),'sales price Master(EUR)'!$K$6:$V$172))</x:f>
        <x:v>0</x:v>
      </x:c>
      <x:c r="J96" s="803"/>
      <x:c r="K96" s="844">
        <x:v>49.9375</x:v>
      </x:c>
      <x:c r="L96" s="786">
        <x:v>-1</x:v>
      </x:c>
      <x:c r="M96" s="820">
        <x:v>2253161</x:v>
      </x:c>
      <x:c r="N96" s="843">
        <x:f t="shared" si="9"/>
        <x:v>-2253161</x:v>
      </x:c>
      <x:c r="O96" s="190"/>
      <x:c r="Q96" s="258">
        <x:f t="shared" si="10"/>
        <x:v>0</x:v>
      </x:c>
      <x:c r="R96" s="191">
        <x:f t="shared" si="11"/>
        <x:v>2253161</x:v>
      </x:c>
    </x:row>
    <x:row r="97" spans="2:18" hidden="1">
      <x:c r="B97" s="834">
        <x:f t="shared" si="8"/>
        <x:v>1</x:v>
      </x:c>
      <x:c r="C97" s="785">
        <x:v>46049</x:v>
      </x:c>
      <x:c r="D97" s="786" t="s">
        <x:v>1968</x:v>
      </x:c>
      <x:c r="E97" s="839" t="s">
        <x:v>287</x:v>
      </x:c>
      <x:c r="F97" s="786"/>
      <x:c r="G97" s="787" t="s">
        <x:v>1975</x:v>
      </x:c>
      <x:c r="H97" s="845" t="s">
        <x:v>1746</x:v>
      </x:c>
      <x:c r="I97" s="841" cm="1">
        <x:f t="array" ref="I97">IF(E97="FORD DUNTON","",SUMPRODUCT(('sales price Master(EUR)'!$K$3:$V$3=$B97)*('sales price Master(EUR)'!$D$6:$D$172=$F97)*('sales price Master(EUR)'!$C$6:$C$172=$H97),'sales price Master(EUR)'!$K$6:$V$172))</x:f>
        <x:v>0</x:v>
      </x:c>
      <x:c r="J97" s="803"/>
      <x:c r="K97" s="844">
        <x:v>49.9375</x:v>
      </x:c>
      <x:c r="L97" s="786">
        <x:v>1</x:v>
      </x:c>
      <x:c r="M97" s="820">
        <x:v>2489086.0299999998</x:v>
      </x:c>
      <x:c r="N97" s="843">
        <x:f t="shared" si="9"/>
        <x:v>2489086.0299999998</x:v>
      </x:c>
      <x:c r="O97" s="190"/>
      <x:c r="Q97" s="258">
        <x:f t="shared" si="10"/>
        <x:v>0</x:v>
      </x:c>
      <x:c r="R97" s="191">
        <x:f t="shared" si="11"/>
        <x:v>2489086.0299999998</x:v>
      </x:c>
    </x:row>
    <x:row r="98" spans="2:18" hidden="1">
      <x:c r="B98" s="834">
        <x:f t="shared" si="8"/>
        <x:v>1</x:v>
      </x:c>
      <x:c r="C98" s="776">
        <x:v>46049</x:v>
      </x:c>
      <x:c r="D98" s="769" t="s">
        <x:v>1969</x:v>
      </x:c>
      <x:c r="E98" s="835" t="s">
        <x:v>287</x:v>
      </x:c>
      <x:c r="F98" s="769" t="s">
        <x:v>14</x:v>
      </x:c>
      <x:c r="G98" s="777" t="s">
        <x:v>1990</x:v>
      </x:c>
      <x:c r="H98" s="818" t="s">
        <x:v>173</x:v>
      </x:c>
      <x:c r="I98" s="836" cm="1">
        <x:f t="array" ref="I98">IF(E98="FORD DUNTON","",SUMPRODUCT(('sales price Master(EUR)'!$K$3:$V$3=$B98)*('sales price Master(EUR)'!$D$6:$D$172=$F98)*('sales price Master(EUR)'!$C$6:$C$172=$H98),'sales price Master(EUR)'!$K$6:$V$172))</x:f>
        <x:v>3.6219713174150785</x:v>
      </x:c>
      <x:c r="J98" s="190"/>
      <x:c r="K98" s="802">
        <x:v>49.9375</x:v>
      </x:c>
      <x:c r="L98" s="769">
        <x:v>10368</x:v>
      </x:c>
      <x:c r="M98" s="819">
        <x:v>175.6979</x:v>
      </x:c>
      <x:c r="N98" s="843">
        <x:f t="shared" si="9"/>
        <x:v>1821635.8271999999</x:v>
      </x:c>
      <x:c r="O98" s="190"/>
      <x:c r="Q98" s="258">
        <x:f t="shared" si="10"/>
        <x:v>180.87219266341549</x:v>
      </x:c>
      <x:c r="R98" s="191">
        <x:f t="shared" si="11"/>
        <x:v>-5.1742926634154855</x:v>
      </x:c>
    </x:row>
    <x:row r="99" spans="2:18" hidden="1">
      <x:c r="B99" s="834">
        <x:f t="shared" si="8"/>
        <x:v>1</x:v>
      </x:c>
      <x:c r="C99" s="776">
        <x:v>46049</x:v>
      </x:c>
      <x:c r="D99" s="769" t="s">
        <x:v>1969</x:v>
      </x:c>
      <x:c r="E99" s="835" t="s">
        <x:v>287</x:v>
      </x:c>
      <x:c r="F99" s="769" t="s">
        <x:v>17</x:v>
      </x:c>
      <x:c r="G99" s="777" t="s">
        <x:v>1979</x:v>
      </x:c>
      <x:c r="H99" s="818" t="s">
        <x:v>173</x:v>
      </x:c>
      <x:c r="I99" s="836" cm="1">
        <x:f t="array" ref="I99">IF(E99="FORD DUNTON","",SUMPRODUCT(('sales price Master(EUR)'!$K$3:$V$3=$B99)*('sales price Master(EUR)'!$D$6:$D$172=$F99)*('sales price Master(EUR)'!$C$6:$C$172=$H99),'sales price Master(EUR)'!$K$6:$V$172))</x:f>
        <x:v>4.9166659559056072</x:v>
      </x:c>
      <x:c r="J99" s="190"/>
      <x:c r="K99" s="802">
        <x:v>49.9375</x:v>
      </x:c>
      <x:c r="L99" s="769">
        <x:v>2304</x:v>
      </x:c>
      <x:c r="M99" s="819">
        <x:v>240.29480000000001</x:v>
      </x:c>
      <x:c r="N99" s="843">
        <x:f t="shared" si="9"/>
        <x:v>553639.21920000005</x:v>
      </x:c>
      <x:c r="O99" s="190"/>
      <x:c r="Q99" s="258">
        <x:f t="shared" si="10"/>
        <x:v>245.52600617303625</x:v>
      </x:c>
      <x:c r="R99" s="191">
        <x:f t="shared" si="11"/>
        <x:v>-5.2312061730362416</x:v>
      </x:c>
    </x:row>
    <x:row r="100" spans="2:18" hidden="1">
      <x:c r="B100" s="834">
        <x:f t="shared" si="8"/>
        <x:v>1</x:v>
      </x:c>
      <x:c r="C100" s="776">
        <x:v>46049</x:v>
      </x:c>
      <x:c r="D100" s="769" t="s">
        <x:v>1969</x:v>
      </x:c>
      <x:c r="E100" s="835" t="s">
        <x:v>287</x:v>
      </x:c>
      <x:c r="F100" s="769" t="s">
        <x:v>19</x:v>
      </x:c>
      <x:c r="G100" s="777" t="s">
        <x:v>1998</x:v>
      </x:c>
      <x:c r="H100" s="818" t="s">
        <x:v>173</x:v>
      </x:c>
      <x:c r="I100" s="836" cm="1">
        <x:f t="array" ref="I100">IF(E100="FORD DUNTON","",SUMPRODUCT(('sales price Master(EUR)'!$K$3:$V$3=$B100)*('sales price Master(EUR)'!$D$6:$D$172=$F100)*('sales price Master(EUR)'!$C$6:$C$172=$H100),'sales price Master(EUR)'!$K$6:$V$172))</x:f>
        <x:v>2.4628298210810802</x:v>
      </x:c>
      <x:c r="J100" s="190"/>
      <x:c r="K100" s="802">
        <x:v>49.9375</x:v>
      </x:c>
      <x:c r="L100" s="769">
        <x:v>1728</x:v>
      </x:c>
      <x:c r="M100" s="819">
        <x:v>118.1825</x:v>
      </x:c>
      <x:c r="N100" s="843">
        <x:f t="shared" si="9"/>
        <x:v>204219.36000000002</x:v>
      </x:c>
      <x:c r="O100" s="190"/>
      <x:c r="Q100" s="258">
        <x:f t="shared" si="10"/>
        <x:v>122.98756419023644</x:v>
      </x:c>
      <x:c r="R100" s="191">
        <x:f t="shared" si="11"/>
        <x:v>-4.8050641902364362</x:v>
      </x:c>
    </x:row>
    <x:row r="101" spans="2:18" hidden="1">
      <x:c r="B101" s="834">
        <x:f t="shared" si="8"/>
        <x:v>1</x:v>
      </x:c>
      <x:c r="C101" s="776">
        <x:v>46049</x:v>
      </x:c>
      <x:c r="D101" s="769" t="s">
        <x:v>1969</x:v>
      </x:c>
      <x:c r="E101" s="835" t="s">
        <x:v>287</x:v>
      </x:c>
      <x:c r="F101" s="769" t="s">
        <x:v>1640</x:v>
      </x:c>
      <x:c r="G101" s="777" t="s">
        <x:v>1991</x:v>
      </x:c>
      <x:c r="H101" s="784" t="s">
        <x:v>2021</x:v>
      </x:c>
      <x:c r="I101" s="836" cm="1">
        <x:f t="array" ref="I101">IF(E101="FORD DUNTON","",SUMPRODUCT(('sales price Master(EUR)'!$K$3:$V$3=$B101)*('sales price Master(EUR)'!$D$6:$D$172=$F101)*('sales price Master(EUR)'!$C$6:$C$172=$H101),'sales price Master(EUR)'!$K$6:$V$172))</x:f>
        <x:v>16.079999999999998</x:v>
      </x:c>
      <x:c r="J101" s="190"/>
      <x:c r="K101" s="802">
        <x:v>49.9375</x:v>
      </x:c>
      <x:c r="L101" s="769">
        <x:v>108</x:v>
      </x:c>
      <x:c r="M101" s="819">
        <x:v>54.171300000000002</x:v>
      </x:c>
      <x:c r="N101" s="843">
        <x:f t="shared" si="9"/>
        <x:v>5850.5003999999999</x:v>
      </x:c>
      <x:c r="O101" s="190"/>
      <x:c r="Q101" s="258">
        <x:f t="shared" si="10"/>
        <x:v>802.99499999999989</x:v>
      </x:c>
      <x:c r="R101" s="191">
        <x:f t="shared" si="11"/>
        <x:v>-748.82369999999992</x:v>
      </x:c>
    </x:row>
    <x:row r="102" spans="2:18" hidden="1">
      <x:c r="B102" s="834">
        <x:f t="shared" si="8"/>
        <x:v>1</x:v>
      </x:c>
      <x:c r="C102" s="776">
        <x:v>46049</x:v>
      </x:c>
      <x:c r="D102" s="769" t="s">
        <x:v>1969</x:v>
      </x:c>
      <x:c r="E102" s="835" t="s">
        <x:v>287</x:v>
      </x:c>
      <x:c r="F102" s="769" t="s">
        <x:v>1651</x:v>
      </x:c>
      <x:c r="G102" s="777" t="s">
        <x:v>1978</x:v>
      </x:c>
      <x:c r="H102" s="818" t="s">
        <x:v>173</x:v>
      </x:c>
      <x:c r="I102" s="836" cm="1">
        <x:f t="array" ref="I102">IF(E102="FORD DUNTON","",SUMPRODUCT(('sales price Master(EUR)'!$K$3:$V$3=$B102)*('sales price Master(EUR)'!$D$6:$D$172=$F102)*('sales price Master(EUR)'!$C$6:$C$172=$H102),'sales price Master(EUR)'!$K$6:$V$172))</x:f>
        <x:v>98.821891343593933</x:v>
      </x:c>
      <x:c r="J102" s="190"/>
      <x:c r="K102" s="802">
        <x:v>49.9375</x:v>
      </x:c>
      <x:c r="L102" s="769">
        <x:v>408</x:v>
      </x:c>
      <x:c r="M102" s="819">
        <x:v>4687.8589000000002</x:v>
      </x:c>
      <x:c r="N102" s="843">
        <x:f t="shared" si="9"/>
        <x:v>1912646.4312</x:v>
      </x:c>
      <x:c r="O102" s="190"/>
      <x:c r="Q102" s="258">
        <x:f t="shared" si="10"/>
        <x:v>4934.9181989707222</x:v>
      </x:c>
      <x:c r="R102" s="191">
        <x:f t="shared" si="11"/>
        <x:v>-247.05929897072201</x:v>
      </x:c>
    </x:row>
    <x:row r="103" spans="2:18" hidden="1">
      <x:c r="B103" s="834">
        <x:f t="shared" si="8"/>
        <x:v>1</x:v>
      </x:c>
      <x:c r="C103" s="776">
        <x:v>46049</x:v>
      </x:c>
      <x:c r="D103" s="769" t="s">
        <x:v>1969</x:v>
      </x:c>
      <x:c r="E103" s="835" t="s">
        <x:v>287</x:v>
      </x:c>
      <x:c r="F103" s="769" t="s">
        <x:v>1629</x:v>
      </x:c>
      <x:c r="G103" s="777" t="s">
        <x:v>1999</x:v>
      </x:c>
      <x:c r="H103" s="784" t="s">
        <x:v>1741</x:v>
      </x:c>
      <x:c r="I103" s="836" cm="1">
        <x:f t="array" ref="I103">IF(E103="FORD DUNTON","",SUMPRODUCT(('sales price Master(EUR)'!$K$3:$V$3=$B103)*('sales price Master(EUR)'!$D$6:$D$172=$F103)*('sales price Master(EUR)'!$C$6:$C$172=$H103),'sales price Master(EUR)'!$K$6:$V$172))</x:f>
        <x:v>154.57</x:v>
      </x:c>
      <x:c r="J103" s="190"/>
      <x:c r="K103" s="802">
        <x:v>49.9375</x:v>
      </x:c>
      <x:c r="L103" s="769">
        <x:v>100</x:v>
      </x:c>
      <x:c r="M103" s="819">
        <x:v>547.34820000000002</x:v>
      </x:c>
      <x:c r="N103" s="843">
        <x:f t="shared" si="9"/>
        <x:v>54734.82</x:v>
      </x:c>
      <x:c r="O103" s="190"/>
      <x:c r="Q103" s="258">
        <x:f t="shared" si="10"/>
        <x:v>7718.8393749999996</x:v>
      </x:c>
      <x:c r="R103" s="191">
        <x:f t="shared" si="11"/>
        <x:v>-7171.4911749999992</x:v>
      </x:c>
    </x:row>
    <x:row r="104" spans="2:18" hidden="1">
      <x:c r="B104" s="834">
        <x:f t="shared" si="8"/>
        <x:v>1</x:v>
      </x:c>
      <x:c r="C104" s="776">
        <x:v>46049</x:v>
      </x:c>
      <x:c r="D104" s="769" t="s">
        <x:v>1969</x:v>
      </x:c>
      <x:c r="E104" s="835" t="s">
        <x:v>287</x:v>
      </x:c>
      <x:c r="F104" s="769" t="s">
        <x:v>1634</x:v>
      </x:c>
      <x:c r="G104" s="777" t="s">
        <x:v>1383</x:v>
      </x:c>
      <x:c r="H104" s="784" t="s">
        <x:v>1740</x:v>
      </x:c>
      <x:c r="I104" s="836" cm="1">
        <x:f t="array" ref="I104">IF(E104="FORD DUNTON","",SUMPRODUCT(('sales price Master(EUR)'!$K$3:$V$3=$B104)*('sales price Master(EUR)'!$D$6:$D$172=$F104)*('sales price Master(EUR)'!$C$6:$C$172=$H104),'sales price Master(EUR)'!$K$6:$V$172))</x:f>
        <x:v>132.34</x:v>
      </x:c>
      <x:c r="J104" s="190"/>
      <x:c r="K104" s="802">
        <x:v>49.9375</x:v>
      </x:c>
      <x:c r="L104" s="769">
        <x:v>200</x:v>
      </x:c>
      <x:c r="M104" s="819">
        <x:v>378.88850000000002</x:v>
      </x:c>
      <x:c r="N104" s="843">
        <x:f t="shared" si="9"/>
        <x:v>75777.700000000012</x:v>
      </x:c>
      <x:c r="O104" s="190"/>
      <x:c r="Q104" s="258">
        <x:f t="shared" si="10"/>
        <x:v>6608.7287500000002</x:v>
      </x:c>
      <x:c r="R104" s="191">
        <x:f t="shared" si="11"/>
        <x:v>-6229.8402500000002</x:v>
      </x:c>
    </x:row>
    <x:row r="105" spans="2:18" hidden="1">
      <x:c r="B105" s="834">
        <x:f t="shared" si="8"/>
        <x:v>1</x:v>
      </x:c>
      <x:c r="C105" s="776">
        <x:v>46049</x:v>
      </x:c>
      <x:c r="D105" s="769" t="s">
        <x:v>1969</x:v>
      </x:c>
      <x:c r="E105" s="835" t="s">
        <x:v>287</x:v>
      </x:c>
      <x:c r="F105" s="769" t="s">
        <x:v>1428</x:v>
      </x:c>
      <x:c r="G105" s="777" t="s">
        <x:v>1994</x:v>
      </x:c>
      <x:c r="H105" s="784" t="s">
        <x:v>2021</x:v>
      </x:c>
      <x:c r="I105" s="836" cm="1">
        <x:f t="array" ref="I105">IF(E105="FORD DUNTON","",SUMPRODUCT(('sales price Master(EUR)'!$K$3:$V$3=$B105)*('sales price Master(EUR)'!$D$6:$D$172=$F105)*('sales price Master(EUR)'!$C$6:$C$172=$H105),'sales price Master(EUR)'!$K$6:$V$172))</x:f>
        <x:v>18.440000000000001</x:v>
      </x:c>
      <x:c r="J105" s="190"/>
      <x:c r="K105" s="802">
        <x:v>49.9375</x:v>
      </x:c>
      <x:c r="L105" s="769">
        <x:v>324</x:v>
      </x:c>
      <x:c r="M105" s="819">
        <x:v>60.738700000000001</x:v>
      </x:c>
      <x:c r="N105" s="843">
        <x:f t="shared" si="9"/>
        <x:v>19679.338800000001</x:v>
      </x:c>
      <x:c r="O105" s="190"/>
      <x:c r="Q105" s="258">
        <x:f t="shared" si="10"/>
        <x:v>920.84750000000008</x:v>
      </x:c>
      <x:c r="R105" s="191">
        <x:f t="shared" si="11"/>
        <x:v>-860.10880000000009</x:v>
      </x:c>
    </x:row>
    <x:row r="106" spans="2:18" hidden="1">
      <x:c r="B106" s="834">
        <x:f t="shared" si="8"/>
        <x:v>1</x:v>
      </x:c>
      <x:c r="C106" s="776">
        <x:v>46049</x:v>
      </x:c>
      <x:c r="D106" s="769" t="s">
        <x:v>1969</x:v>
      </x:c>
      <x:c r="E106" s="835" t="s">
        <x:v>287</x:v>
      </x:c>
      <x:c r="F106" s="769" t="s">
        <x:v>1640</x:v>
      </x:c>
      <x:c r="G106" s="777" t="s">
        <x:v>1991</x:v>
      </x:c>
      <x:c r="H106" s="784" t="s">
        <x:v>2021</x:v>
      </x:c>
      <x:c r="I106" s="836" cm="1">
        <x:f t="array" ref="I106">IF(E106="FORD DUNTON","",SUMPRODUCT(('sales price Master(EUR)'!$K$3:$V$3=$B106)*('sales price Master(EUR)'!$D$6:$D$172=$F106)*('sales price Master(EUR)'!$C$6:$C$172=$H106),'sales price Master(EUR)'!$K$6:$V$172))</x:f>
        <x:v>16.079999999999998</x:v>
      </x:c>
      <x:c r="J106" s="190"/>
      <x:c r="K106" s="802">
        <x:v>49.9375</x:v>
      </x:c>
      <x:c r="L106" s="769">
        <x:v>324</x:v>
      </x:c>
      <x:c r="M106" s="819">
        <x:v>54.171300000000002</x:v>
      </x:c>
      <x:c r="N106" s="843">
        <x:f t="shared" si="9"/>
        <x:v>17551.501200000002</x:v>
      </x:c>
      <x:c r="O106" s="190"/>
      <x:c r="Q106" s="258">
        <x:f t="shared" si="10"/>
        <x:v>802.99499999999989</x:v>
      </x:c>
      <x:c r="R106" s="191">
        <x:f t="shared" si="11"/>
        <x:v>-748.82369999999992</x:v>
      </x:c>
    </x:row>
    <x:row r="107" spans="2:18" hidden="1">
      <x:c r="B107" s="834">
        <x:f t="shared" si="8"/>
        <x:v>1</x:v>
      </x:c>
      <x:c r="C107" s="776">
        <x:v>46049</x:v>
      </x:c>
      <x:c r="D107" s="769" t="s">
        <x:v>1969</x:v>
      </x:c>
      <x:c r="E107" s="835" t="s">
        <x:v>287</x:v>
      </x:c>
      <x:c r="F107" s="769" t="s">
        <x:v>41</x:v>
      </x:c>
      <x:c r="G107" s="777" t="s">
        <x:v>1989</x:v>
      </x:c>
      <x:c r="H107" s="769" t="s">
        <x:v>95</x:v>
      </x:c>
      <x:c r="I107" s="836" cm="1">
        <x:f t="array" ref="I107">IF(E107="FORD DUNTON","",SUMPRODUCT(('sales price Master(EUR)'!$K$3:$V$3=$B107)*('sales price Master(EUR)'!$D$6:$D$172=$F107)*('sales price Master(EUR)'!$C$6:$C$172=$H107),'sales price Master(EUR)'!$K$6:$V$172))</x:f>
        <x:v>18.937197515294233</x:v>
      </x:c>
      <x:c r="J107" s="190"/>
      <x:c r="K107" s="802">
        <x:v>49.9375</x:v>
      </x:c>
      <x:c r="L107" s="769">
        <x:v>240</x:v>
      </x:c>
      <x:c r="M107" s="819">
        <x:v>878.50350000000003</x:v>
      </x:c>
      <x:c r="N107" s="843">
        <x:f t="shared" si="9"/>
        <x:v>210840.84</x:v>
      </x:c>
      <x:c r="O107" s="190"/>
      <x:c r="Q107" s="258">
        <x:f t="shared" si="10"/>
        <x:v>945.67630092000581</x:v>
      </x:c>
      <x:c r="R107" s="191">
        <x:f t="shared" si="11"/>
        <x:v>-67.172800920005784</x:v>
      </x:c>
    </x:row>
    <x:row r="108" spans="2:18" hidden="1">
      <x:c r="B108" s="834">
        <x:f t="shared" si="8"/>
        <x:v>1</x:v>
      </x:c>
      <x:c r="C108" s="776">
        <x:v>46049</x:v>
      </x:c>
      <x:c r="D108" s="769" t="s">
        <x:v>1969</x:v>
      </x:c>
      <x:c r="E108" s="835" t="s">
        <x:v>287</x:v>
      </x:c>
      <x:c r="F108" s="769" t="s">
        <x:v>1430</x:v>
      </x:c>
      <x:c r="G108" s="777" t="s">
        <x:v>1918</x:v>
      </x:c>
      <x:c r="H108" s="784" t="s">
        <x:v>2021</x:v>
      </x:c>
      <x:c r="I108" s="836" cm="1">
        <x:f t="array" ref="I108">IF(E108="FORD DUNTON","",SUMPRODUCT(('sales price Master(EUR)'!$K$3:$V$3=$B108)*('sales price Master(EUR)'!$D$6:$D$172=$F108)*('sales price Master(EUR)'!$C$6:$C$172=$H108),'sales price Master(EUR)'!$K$6:$V$172))</x:f>
        <x:v>21.74</x:v>
      </x:c>
      <x:c r="J108" s="190"/>
      <x:c r="K108" s="802">
        <x:v>49.9375</x:v>
      </x:c>
      <x:c r="L108" s="769">
        <x:v>216</x:v>
      </x:c>
      <x:c r="M108" s="819">
        <x:v>70.609300000000005</x:v>
      </x:c>
      <x:c r="N108" s="843">
        <x:f t="shared" si="9"/>
        <x:v>15251.608800000002</x:v>
      </x:c>
      <x:c r="O108" s="190"/>
      <x:c r="Q108" s="258">
        <x:f t="shared" si="10"/>
        <x:v>1085.6412499999999</x:v>
      </x:c>
      <x:c r="R108" s="191">
        <x:f t="shared" si="11"/>
        <x:v>-1015.0319499999999</x:v>
      </x:c>
    </x:row>
    <x:row r="109" spans="2:18" hidden="1">
      <x:c r="B109" s="834">
        <x:f t="shared" si="8"/>
        <x:v>1</x:v>
      </x:c>
      <x:c r="C109" s="776">
        <x:v>46049</x:v>
      </x:c>
      <x:c r="D109" s="769" t="s">
        <x:v>1969</x:v>
      </x:c>
      <x:c r="E109" s="835" t="s">
        <x:v>287</x:v>
      </x:c>
      <x:c r="F109" s="769" t="s">
        <x:v>1631</x:v>
      </x:c>
      <x:c r="G109" s="777" t="s">
        <x:v>1907</x:v>
      </x:c>
      <x:c r="H109" s="784" t="s">
        <x:v>2021</x:v>
      </x:c>
      <x:c r="I109" s="836" cm="1">
        <x:f t="array" ref="I109">IF(E109="FORD DUNTON","",SUMPRODUCT(('sales price Master(EUR)'!$K$3:$V$3=$B109)*('sales price Master(EUR)'!$D$6:$D$172=$F109)*('sales price Master(EUR)'!$C$6:$C$172=$H109),'sales price Master(EUR)'!$K$6:$V$172))</x:f>
        <x:v>27.29</x:v>
      </x:c>
      <x:c r="J109" s="190"/>
      <x:c r="K109" s="802">
        <x:v>49.9375</x:v>
      </x:c>
      <x:c r="L109" s="769">
        <x:v>480</x:v>
      </x:c>
      <x:c r="M109" s="819">
        <x:v>89.223399999999998</x:v>
      </x:c>
      <x:c r="N109" s="843">
        <x:f t="shared" si="9"/>
        <x:v>42827.231999999996</x:v>
      </x:c>
      <x:c r="O109" s="190"/>
      <x:c r="Q109" s="258">
        <x:f t="shared" si="10"/>
        <x:v>1362.7943749999999</x:v>
      </x:c>
      <x:c r="R109" s="191">
        <x:f t="shared" si="11"/>
        <x:v>-1273.5709749999999</x:v>
      </x:c>
    </x:row>
    <x:row r="110" spans="2:18" hidden="1">
      <x:c r="B110" s="834">
        <x:f t="shared" si="8"/>
        <x:v>1</x:v>
      </x:c>
      <x:c r="C110" s="776">
        <x:v>46050</x:v>
      </x:c>
      <x:c r="D110" s="769" t="s">
        <x:v>1970</x:v>
      </x:c>
      <x:c r="E110" s="835" t="s">
        <x:v>287</x:v>
      </x:c>
      <x:c r="F110" s="769" t="s">
        <x:v>1641</x:v>
      </x:c>
      <x:c r="G110" s="777" t="s">
        <x:v>1995</x:v>
      </x:c>
      <x:c r="H110" s="784" t="s">
        <x:v>2021</x:v>
      </x:c>
      <x:c r="I110" s="836" cm="1">
        <x:f t="array" ref="I110">IF(E110="FORD DUNTON","",SUMPRODUCT(('sales price Master(EUR)'!$K$3:$V$3=$B110)*('sales price Master(EUR)'!$D$6:$D$172=$F110)*('sales price Master(EUR)'!$C$6:$C$172=$H110),'sales price Master(EUR)'!$K$6:$V$172))</x:f>
        <x:v>18.37</x:v>
      </x:c>
      <x:c r="J110" s="190"/>
      <x:c r="K110" s="802">
        <x:v>49.9375</x:v>
      </x:c>
      <x:c r="L110" s="769">
        <x:v>360</x:v>
      </x:c>
      <x:c r="M110" s="819">
        <x:v>62.021099999999997</x:v>
      </x:c>
      <x:c r="N110" s="843">
        <x:f t="shared" si="9"/>
        <x:v>22327.595999999998</x:v>
      </x:c>
      <x:c r="O110" s="190"/>
      <x:c r="Q110" s="258">
        <x:f t="shared" si="10"/>
        <x:v>917.35187500000006</x:v>
      </x:c>
      <x:c r="R110" s="191">
        <x:f t="shared" si="11"/>
        <x:v>-855.33077500000002</x:v>
      </x:c>
    </x:row>
    <x:row r="111" spans="2:18" hidden="1">
      <x:c r="B111" s="834">
        <x:f t="shared" si="8"/>
        <x:v>1</x:v>
      </x:c>
      <x:c r="C111" s="776">
        <x:v>46050</x:v>
      </x:c>
      <x:c r="D111" s="769" t="s">
        <x:v>1970</x:v>
      </x:c>
      <x:c r="E111" s="835" t="s">
        <x:v>287</x:v>
      </x:c>
      <x:c r="F111" s="769" t="s">
        <x:v>1428</x:v>
      </x:c>
      <x:c r="G111" s="777" t="s">
        <x:v>1994</x:v>
      </x:c>
      <x:c r="H111" s="784" t="s">
        <x:v>2021</x:v>
      </x:c>
      <x:c r="I111" s="836" cm="1">
        <x:f t="array" ref="I111">IF(E111="FORD DUNTON","",SUMPRODUCT(('sales price Master(EUR)'!$K$3:$V$3=$B111)*('sales price Master(EUR)'!$D$6:$D$172=$F111)*('sales price Master(EUR)'!$C$6:$C$172=$H111),'sales price Master(EUR)'!$K$6:$V$172))</x:f>
        <x:v>18.440000000000001</x:v>
      </x:c>
      <x:c r="J111" s="190"/>
      <x:c r="K111" s="802">
        <x:v>49.9375</x:v>
      </x:c>
      <x:c r="L111" s="769">
        <x:v>324</x:v>
      </x:c>
      <x:c r="M111" s="819">
        <x:v>60.738700000000001</x:v>
      </x:c>
      <x:c r="N111" s="843">
        <x:f t="shared" si="9"/>
        <x:v>19679.338800000001</x:v>
      </x:c>
      <x:c r="O111" s="190"/>
      <x:c r="Q111" s="258">
        <x:f t="shared" si="10"/>
        <x:v>920.84750000000008</x:v>
      </x:c>
      <x:c r="R111" s="191">
        <x:f t="shared" si="11"/>
        <x:v>-860.10880000000009</x:v>
      </x:c>
    </x:row>
    <x:row r="112" spans="2:18" hidden="1">
      <x:c r="B112" s="834">
        <x:f t="shared" si="8"/>
        <x:v>1</x:v>
      </x:c>
      <x:c r="C112" s="776">
        <x:v>46050</x:v>
      </x:c>
      <x:c r="D112" s="769" t="s">
        <x:v>1970</x:v>
      </x:c>
      <x:c r="E112" s="835" t="s">
        <x:v>287</x:v>
      </x:c>
      <x:c r="F112" s="769" t="s">
        <x:v>1640</x:v>
      </x:c>
      <x:c r="G112" s="777" t="s">
        <x:v>1991</x:v>
      </x:c>
      <x:c r="H112" s="784" t="s">
        <x:v>2021</x:v>
      </x:c>
      <x:c r="I112" s="836" cm="1">
        <x:f t="array" ref="I112">IF(E112="FORD DUNTON","",SUMPRODUCT(('sales price Master(EUR)'!$K$3:$V$3=$B112)*('sales price Master(EUR)'!$D$6:$D$172=$F112)*('sales price Master(EUR)'!$C$6:$C$172=$H112),'sales price Master(EUR)'!$K$6:$V$172))</x:f>
        <x:v>16.079999999999998</x:v>
      </x:c>
      <x:c r="J112" s="190"/>
      <x:c r="K112" s="802">
        <x:v>49.9375</x:v>
      </x:c>
      <x:c r="L112" s="769">
        <x:v>216</x:v>
      </x:c>
      <x:c r="M112" s="819">
        <x:v>54.171300000000002</x:v>
      </x:c>
      <x:c r="N112" s="843">
        <x:f t="shared" si="9"/>
        <x:v>11701.0008</x:v>
      </x:c>
      <x:c r="O112" s="190"/>
      <x:c r="Q112" s="258">
        <x:f t="shared" si="10"/>
        <x:v>802.99499999999989</x:v>
      </x:c>
      <x:c r="R112" s="191">
        <x:f t="shared" si="11"/>
        <x:v>-748.82369999999992</x:v>
      </x:c>
    </x:row>
    <x:row r="113" spans="2:18" hidden="1">
      <x:c r="B113" s="834">
        <x:f t="shared" si="8"/>
        <x:v>1</x:v>
      </x:c>
      <x:c r="C113" s="776">
        <x:v>46050</x:v>
      </x:c>
      <x:c r="D113" s="769" t="s">
        <x:v>1970</x:v>
      </x:c>
      <x:c r="E113" s="835" t="s">
        <x:v>287</x:v>
      </x:c>
      <x:c r="F113" s="769" t="s">
        <x:v>1429</x:v>
      </x:c>
      <x:c r="G113" s="777" t="s">
        <x:v>1983</x:v>
      </x:c>
      <x:c r="H113" s="784" t="s">
        <x:v>2021</x:v>
      </x:c>
      <x:c r="I113" s="836" cm="1">
        <x:f t="array" ref="I113">IF(E113="FORD DUNTON","",SUMPRODUCT(('sales price Master(EUR)'!$K$3:$V$3=$B113)*('sales price Master(EUR)'!$D$6:$D$172=$F113)*('sales price Master(EUR)'!$C$6:$C$172=$H113),'sales price Master(EUR)'!$K$6:$V$172))</x:f>
        <x:v>15.81</x:v>
      </x:c>
      <x:c r="J113" s="190"/>
      <x:c r="K113" s="802">
        <x:v>49.9375</x:v>
      </x:c>
      <x:c r="L113" s="769">
        <x:v>216</x:v>
      </x:c>
      <x:c r="M113" s="819">
        <x:v>50.207599999999999</x:v>
      </x:c>
      <x:c r="N113" s="843">
        <x:f t="shared" si="9"/>
        <x:v>10844.8416</x:v>
      </x:c>
      <x:c r="O113" s="190"/>
      <x:c r="Q113" s="258">
        <x:f t="shared" si="10"/>
        <x:v>789.51187500000003</x:v>
      </x:c>
      <x:c r="R113" s="191">
        <x:f t="shared" si="11"/>
        <x:v>-739.30427500000008</x:v>
      </x:c>
    </x:row>
    <x:row r="114" spans="2:18" hidden="1">
      <x:c r="B114" s="834">
        <x:f t="shared" si="8"/>
        <x:v>1</x:v>
      </x:c>
      <x:c r="C114" s="776">
        <x:v>46050</x:v>
      </x:c>
      <x:c r="D114" s="769" t="s">
        <x:v>1970</x:v>
      </x:c>
      <x:c r="E114" s="835" t="s">
        <x:v>287</x:v>
      </x:c>
      <x:c r="F114" s="769" t="s">
        <x:v>1429</x:v>
      </x:c>
      <x:c r="G114" s="777" t="s">
        <x:v>1983</x:v>
      </x:c>
      <x:c r="H114" s="784" t="s">
        <x:v>2021</x:v>
      </x:c>
      <x:c r="I114" s="836" cm="1">
        <x:f t="array" ref="I114">IF(E114="FORD DUNTON","",SUMPRODUCT(('sales price Master(EUR)'!$K$3:$V$3=$B114)*('sales price Master(EUR)'!$D$6:$D$172=$F114)*('sales price Master(EUR)'!$C$6:$C$172=$H114),'sales price Master(EUR)'!$K$6:$V$172))</x:f>
        <x:v>15.81</x:v>
      </x:c>
      <x:c r="J114" s="190"/>
      <x:c r="K114" s="802">
        <x:v>49.9375</x:v>
      </x:c>
      <x:c r="L114" s="769">
        <x:v>216</x:v>
      </x:c>
      <x:c r="M114" s="819">
        <x:v>50.207599999999999</x:v>
      </x:c>
      <x:c r="N114" s="843">
        <x:f t="shared" si="9"/>
        <x:v>10844.8416</x:v>
      </x:c>
      <x:c r="O114" s="190"/>
      <x:c r="Q114" s="258">
        <x:f t="shared" si="10"/>
        <x:v>789.51187500000003</x:v>
      </x:c>
      <x:c r="R114" s="191">
        <x:f t="shared" si="11"/>
        <x:v>-739.30427500000008</x:v>
      </x:c>
    </x:row>
    <x:row r="115" spans="2:18" hidden="1">
      <x:c r="B115" s="834">
        <x:f t="shared" si="8"/>
        <x:v>1</x:v>
      </x:c>
      <x:c r="C115" s="776">
        <x:v>46050</x:v>
      </x:c>
      <x:c r="D115" s="769" t="s">
        <x:v>1970</x:v>
      </x:c>
      <x:c r="E115" s="835" t="s">
        <x:v>287</x:v>
      </x:c>
      <x:c r="F115" s="769" t="s">
        <x:v>1640</x:v>
      </x:c>
      <x:c r="G115" s="777" t="s">
        <x:v>1991</x:v>
      </x:c>
      <x:c r="H115" s="784" t="s">
        <x:v>2021</x:v>
      </x:c>
      <x:c r="I115" s="836" cm="1">
        <x:f t="array" ref="I115">IF(E115="FORD DUNTON","",SUMPRODUCT(('sales price Master(EUR)'!$K$3:$V$3=$B115)*('sales price Master(EUR)'!$D$6:$D$172=$F115)*('sales price Master(EUR)'!$C$6:$C$172=$H115),'sales price Master(EUR)'!$K$6:$V$172))</x:f>
        <x:v>16.079999999999998</x:v>
      </x:c>
      <x:c r="J115" s="190"/>
      <x:c r="K115" s="802">
        <x:v>49.9375</x:v>
      </x:c>
      <x:c r="L115" s="769">
        <x:v>162</x:v>
      </x:c>
      <x:c r="M115" s="819">
        <x:v>54.171300000000002</x:v>
      </x:c>
      <x:c r="N115" s="843">
        <x:f t="shared" si="9"/>
        <x:v>8775.7506000000012</x:v>
      </x:c>
      <x:c r="O115" s="190"/>
      <x:c r="Q115" s="258">
        <x:f t="shared" si="10"/>
        <x:v>802.99499999999989</x:v>
      </x:c>
      <x:c r="R115" s="191">
        <x:f t="shared" si="11"/>
        <x:v>-748.82369999999992</x:v>
      </x:c>
    </x:row>
    <x:row r="116" spans="2:18" hidden="1">
      <x:c r="B116" s="834">
        <x:f t="shared" si="8"/>
        <x:v>1</x:v>
      </x:c>
      <x:c r="C116" s="776">
        <x:v>46050</x:v>
      </x:c>
      <x:c r="D116" s="769" t="s">
        <x:v>1971</x:v>
      </x:c>
      <x:c r="E116" s="835" t="s">
        <x:v>287</x:v>
      </x:c>
      <x:c r="F116" s="769" t="s">
        <x:v>1651</x:v>
      </x:c>
      <x:c r="G116" s="777" t="s">
        <x:v>1978</x:v>
      </x:c>
      <x:c r="H116" s="818" t="s">
        <x:v>174</x:v>
      </x:c>
      <x:c r="I116" s="836" cm="1">
        <x:f t="array" ref="I116">IF(E116="FORD DUNTON","",SUMPRODUCT(('sales price Master(EUR)'!$K$3:$V$3=$B116)*('sales price Master(EUR)'!$D$6:$D$172=$F116)*('sales price Master(EUR)'!$C$6:$C$172=$H116),'sales price Master(EUR)'!$K$6:$V$172))</x:f>
        <x:v>100.00775403971706</x:v>
      </x:c>
      <x:c r="J116" s="190"/>
      <x:c r="K116" s="802">
        <x:v>49.9375</x:v>
      </x:c>
      <x:c r="L116" s="769">
        <x:v>320</x:v>
      </x:c>
      <x:c r="M116" s="819">
        <x:v>4763.2879000000003</x:v>
      </x:c>
      <x:c r="N116" s="843">
        <x:f t="shared" si="9"/>
        <x:v>1524252.128</x:v>
      </x:c>
      <x:c r="O116" s="190"/>
      <x:c r="Q116" s="258">
        <x:f t="shared" si="10"/>
        <x:v>4994.1372173583704</x:v>
      </x:c>
      <x:c r="R116" s="191">
        <x:f t="shared" si="11"/>
        <x:v>-230.84931735837017</x:v>
      </x:c>
    </x:row>
    <x:row r="117" spans="2:18" hidden="1">
      <x:c r="B117" s="834">
        <x:f t="shared" si="8"/>
        <x:v>1</x:v>
      </x:c>
      <x:c r="C117" s="776">
        <x:v>46050</x:v>
      </x:c>
      <x:c r="D117" s="769" t="s">
        <x:v>1971</x:v>
      </x:c>
      <x:c r="E117" s="835" t="s">
        <x:v>287</x:v>
      </x:c>
      <x:c r="F117" s="769" t="s">
        <x:v>14</x:v>
      </x:c>
      <x:c r="G117" s="777" t="s">
        <x:v>1990</x:v>
      </x:c>
      <x:c r="H117" s="818" t="s">
        <x:v>174</x:v>
      </x:c>
      <x:c r="I117" s="836" cm="1">
        <x:f t="array" ref="I117">IF(E117="FORD DUNTON","",SUMPRODUCT(('sales price Master(EUR)'!$K$3:$V$3=$B117)*('sales price Master(EUR)'!$D$6:$D$172=$F117)*('sales price Master(EUR)'!$C$6:$C$172=$H117),'sales price Master(EUR)'!$K$6:$V$172))</x:f>
        <x:v>3.6654349732240594</x:v>
      </x:c>
      <x:c r="J117" s="190"/>
      <x:c r="K117" s="802">
        <x:v>49.9375</x:v>
      </x:c>
      <x:c r="L117" s="769">
        <x:v>1440</x:v>
      </x:c>
      <x:c r="M117" s="819">
        <x:v>177.30459999999999</x:v>
      </x:c>
      <x:c r="N117" s="843">
        <x:f t="shared" si="9"/>
        <x:v>255318.62399999998</x:v>
      </x:c>
      <x:c r="O117" s="190"/>
      <x:c r="Q117" s="258">
        <x:f t="shared" si="10"/>
        <x:v>183.04265897537647</x:v>
      </x:c>
      <x:c r="R117" s="191">
        <x:f t="shared" si="11"/>
        <x:v>-5.7380589753764752</x:v>
      </x:c>
    </x:row>
    <x:row r="118" spans="2:18" hidden="1">
      <x:c r="B118" s="834">
        <x:f t="shared" si="8"/>
        <x:v>1</x:v>
      </x:c>
      <x:c r="C118" s="776">
        <x:v>46050</x:v>
      </x:c>
      <x:c r="D118" s="769" t="s">
        <x:v>1971</x:v>
      </x:c>
      <x:c r="E118" s="835" t="s">
        <x:v>287</x:v>
      </x:c>
      <x:c r="F118" s="769" t="s">
        <x:v>19</x:v>
      </x:c>
      <x:c r="G118" s="777" t="s">
        <x:v>1998</x:v>
      </x:c>
      <x:c r="H118" s="818" t="s">
        <x:v>174</x:v>
      </x:c>
      <x:c r="I118" s="836" cm="1">
        <x:f t="array" ref="I118">IF(E118="FORD DUNTON","",SUMPRODUCT(('sales price Master(EUR)'!$K$3:$V$3=$B118)*('sales price Master(EUR)'!$D$6:$D$172=$F118)*('sales price Master(EUR)'!$C$6:$C$172=$H118),'sales price Master(EUR)'!$K$6:$V$172))</x:f>
        <x:v>2.4923837789340531</x:v>
      </x:c>
      <x:c r="J118" s="190"/>
      <x:c r="K118" s="802">
        <x:v>49.9375</x:v>
      </x:c>
      <x:c r="L118" s="769">
        <x:v>576</x:v>
      </x:c>
      <x:c r="M118" s="819">
        <x:v>119.5214</x:v>
      </x:c>
      <x:c r="N118" s="843">
        <x:f t="shared" si="9"/>
        <x:v>68844.326400000005</x:v>
      </x:c>
      <x:c r="O118" s="190"/>
      <x:c r="Q118" s="258">
        <x:f t="shared" si="10"/>
        <x:v>124.46341496051927</x:v>
      </x:c>
      <x:c r="R118" s="191">
        <x:f t="shared" si="11"/>
        <x:v>-4.9420149605192734</x:v>
      </x:c>
    </x:row>
    <x:row r="119" spans="2:18" hidden="1">
      <x:c r="B119" s="834">
        <x:f t="shared" si="8"/>
        <x:v>1</x:v>
      </x:c>
      <x:c r="C119" s="776">
        <x:v>46050</x:v>
      </x:c>
      <x:c r="D119" s="769" t="s">
        <x:v>1971</x:v>
      </x:c>
      <x:c r="E119" s="835" t="s">
        <x:v>287</x:v>
      </x:c>
      <x:c r="F119" s="769" t="s">
        <x:v>50</x:v>
      </x:c>
      <x:c r="G119" s="777" t="s">
        <x:v>1987</x:v>
      </x:c>
      <x:c r="H119" s="818" t="s">
        <x:v>174</x:v>
      </x:c>
      <x:c r="I119" s="836" cm="1">
        <x:f t="array" ref="I119">IF(E119="FORD DUNTON","",SUMPRODUCT(('sales price Master(EUR)'!$K$3:$V$3=$B119)*('sales price Master(EUR)'!$D$6:$D$172=$F119)*('sales price Master(EUR)'!$C$6:$C$172=$H119),'sales price Master(EUR)'!$K$6:$V$172))</x:f>
        <x:v>19.474900537077236</x:v>
      </x:c>
      <x:c r="J119" s="190"/>
      <x:c r="K119" s="802">
        <x:v>49.9375</x:v>
      </x:c>
      <x:c r="L119" s="769">
        <x:v>552</x:v>
      </x:c>
      <x:c r="M119" s="819">
        <x:v>383.39139999999998</x:v>
      </x:c>
      <x:c r="N119" s="843">
        <x:f t="shared" si="9"/>
        <x:v>211632.05279999998</x:v>
      </x:c>
      <x:c r="O119" s="190"/>
      <x:c r="Q119" s="258">
        <x:f t="shared" si="10"/>
        <x:v>972.52784557029452</x:v>
      </x:c>
      <x:c r="R119" s="191">
        <x:f t="shared" si="11"/>
        <x:v>-589.13644557029454</x:v>
      </x:c>
    </x:row>
    <x:row r="120" spans="2:18" hidden="1">
      <x:c r="B120" s="834">
        <x:f t="shared" si="8"/>
        <x:v>1</x:v>
      </x:c>
      <x:c r="C120" s="776">
        <x:v>46050</x:v>
      </x:c>
      <x:c r="D120" s="769" t="s">
        <x:v>1972</x:v>
      </x:c>
      <x:c r="E120" s="835" t="s">
        <x:v>287</x:v>
      </x:c>
      <x:c r="F120" s="769" t="s">
        <x:v>1640</x:v>
      </x:c>
      <x:c r="G120" s="777" t="s">
        <x:v>1991</x:v>
      </x:c>
      <x:c r="H120" s="784" t="s">
        <x:v>2021</x:v>
      </x:c>
      <x:c r="I120" s="836" cm="1">
        <x:f t="array" ref="I120">IF(E120="FORD DUNTON","",SUMPRODUCT(('sales price Master(EUR)'!$K$3:$V$3=$B120)*('sales price Master(EUR)'!$D$6:$D$172=$F120)*('sales price Master(EUR)'!$C$6:$C$172=$H120),'sales price Master(EUR)'!$K$6:$V$172))</x:f>
        <x:v>16.079999999999998</x:v>
      </x:c>
      <x:c r="J120" s="190"/>
      <x:c r="K120" s="802">
        <x:v>49.9375</x:v>
      </x:c>
      <x:c r="L120" s="769">
        <x:v>540</x:v>
      </x:c>
      <x:c r="M120" s="819">
        <x:v>54.171300000000002</x:v>
      </x:c>
      <x:c r="N120" s="843">
        <x:f t="shared" si="9"/>
        <x:v>29252.502</x:v>
      </x:c>
      <x:c r="O120" s="190"/>
      <x:c r="Q120" s="258">
        <x:f t="shared" si="10"/>
        <x:v>802.99499999999989</x:v>
      </x:c>
      <x:c r="R120" s="191">
        <x:f t="shared" si="11"/>
        <x:v>-748.82369999999992</x:v>
      </x:c>
    </x:row>
    <x:row r="121" spans="2:18" hidden="1">
      <x:c r="B121" s="834">
        <x:f t="shared" si="8"/>
        <x:v>1</x:v>
      </x:c>
      <x:c r="C121" s="776">
        <x:v>46050</x:v>
      </x:c>
      <x:c r="D121" s="769" t="s">
        <x:v>1972</x:v>
      </x:c>
      <x:c r="E121" s="835" t="s">
        <x:v>287</x:v>
      </x:c>
      <x:c r="F121" s="769" t="s">
        <x:v>1564</x:v>
      </x:c>
      <x:c r="G121" s="777" t="s">
        <x:v>2000</x:v>
      </x:c>
      <x:c r="H121" s="784" t="s">
        <x:v>2021</x:v>
      </x:c>
      <x:c r="I121" s="836" cm="1">
        <x:f t="array" ref="I121">IF(E121="FORD DUNTON","",SUMPRODUCT(('sales price Master(EUR)'!$K$3:$V$3=$B121)*('sales price Master(EUR)'!$D$6:$D$172=$F121)*('sales price Master(EUR)'!$C$6:$C$172=$H121),'sales price Master(EUR)'!$K$6:$V$172))</x:f>
        <x:v>20.93</x:v>
      </x:c>
      <x:c r="J121" s="190"/>
      <x:c r="K121" s="802">
        <x:v>49.9375</x:v>
      </x:c>
      <x:c r="L121" s="769">
        <x:v>216</x:v>
      </x:c>
      <x:c r="M121" s="819">
        <x:v>68.782799999999995</x:v>
      </x:c>
      <x:c r="N121" s="843">
        <x:f t="shared" si="9"/>
        <x:v>14857.084799999999</x:v>
      </x:c>
      <x:c r="O121" s="190"/>
      <x:c r="Q121" s="258">
        <x:f t="shared" si="10"/>
        <x:v>1045.191875</x:v>
      </x:c>
      <x:c r="R121" s="191">
        <x:f t="shared" si="11"/>
        <x:v>-976.40907500000003</x:v>
      </x:c>
    </x:row>
    <x:row r="122" spans="2:18" hidden="1">
      <x:c r="B122" s="834">
        <x:f t="shared" si="8"/>
        <x:v>1</x:v>
      </x:c>
      <x:c r="C122" s="776">
        <x:v>46050</x:v>
      </x:c>
      <x:c r="D122" s="769" t="s">
        <x:v>1972</x:v>
      </x:c>
      <x:c r="E122" s="835" t="s">
        <x:v>287</x:v>
      </x:c>
      <x:c r="F122" s="769" t="s">
        <x:v>1565</x:v>
      </x:c>
      <x:c r="G122" s="777" t="s">
        <x:v>1985</x:v>
      </x:c>
      <x:c r="H122" s="784" t="s">
        <x:v>2021</x:v>
      </x:c>
      <x:c r="I122" s="836" cm="1">
        <x:f t="array" ref="I122">IF(E122="FORD DUNTON","",SUMPRODUCT(('sales price Master(EUR)'!$K$3:$V$3=$B122)*('sales price Master(EUR)'!$D$6:$D$172=$F122)*('sales price Master(EUR)'!$C$6:$C$172=$H122),'sales price Master(EUR)'!$K$6:$V$172))</x:f>
        <x:v>21.77</x:v>
      </x:c>
      <x:c r="J122" s="190"/>
      <x:c r="K122" s="802">
        <x:v>49.9375</x:v>
      </x:c>
      <x:c r="L122" s="769">
        <x:v>216</x:v>
      </x:c>
      <x:c r="M122" s="819">
        <x:v>71.3476</x:v>
      </x:c>
      <x:c r="N122" s="843">
        <x:f t="shared" si="9"/>
        <x:v>15411.0816</x:v>
      </x:c>
      <x:c r="O122" s="190"/>
      <x:c r="Q122" s="258">
        <x:f t="shared" si="10"/>
        <x:v>1087.139375</x:v>
      </x:c>
      <x:c r="R122" s="191">
        <x:f t="shared" si="11"/>
        <x:v>-1015.7917749999999</x:v>
      </x:c>
    </x:row>
    <x:row r="123" spans="2:18" hidden="1">
      <x:c r="B123" s="834">
        <x:f t="shared" si="8"/>
        <x:v>1</x:v>
      </x:c>
      <x:c r="C123" s="776">
        <x:v>46050</x:v>
      </x:c>
      <x:c r="D123" s="769" t="s">
        <x:v>1972</x:v>
      </x:c>
      <x:c r="E123" s="835" t="s">
        <x:v>287</x:v>
      </x:c>
      <x:c r="F123" s="769" t="s">
        <x:v>1430</x:v>
      </x:c>
      <x:c r="G123" s="777" t="s">
        <x:v>1918</x:v>
      </x:c>
      <x:c r="H123" s="784" t="s">
        <x:v>2021</x:v>
      </x:c>
      <x:c r="I123" s="836" cm="1">
        <x:f t="array" ref="I123">IF(E123="FORD DUNTON","",SUMPRODUCT(('sales price Master(EUR)'!$K$3:$V$3=$B123)*('sales price Master(EUR)'!$D$6:$D$172=$F123)*('sales price Master(EUR)'!$C$6:$C$172=$H123),'sales price Master(EUR)'!$K$6:$V$172))</x:f>
        <x:v>21.74</x:v>
      </x:c>
      <x:c r="J123" s="190"/>
      <x:c r="K123" s="802">
        <x:v>49.9375</x:v>
      </x:c>
      <x:c r="L123" s="769">
        <x:v>216</x:v>
      </x:c>
      <x:c r="M123" s="819">
        <x:v>70.609300000000005</x:v>
      </x:c>
      <x:c r="N123" s="843">
        <x:f t="shared" si="9"/>
        <x:v>15251.608800000002</x:v>
      </x:c>
      <x:c r="O123" s="190"/>
      <x:c r="Q123" s="258">
        <x:f t="shared" si="10"/>
        <x:v>1085.6412499999999</x:v>
      </x:c>
      <x:c r="R123" s="191">
        <x:f t="shared" si="11"/>
        <x:v>-1015.0319499999999</x:v>
      </x:c>
    </x:row>
    <x:row r="124" spans="2:18" hidden="1">
      <x:c r="B124" s="834">
        <x:f t="shared" si="8"/>
        <x:v>1</x:v>
      </x:c>
      <x:c r="C124" s="776">
        <x:v>46050</x:v>
      </x:c>
      <x:c r="D124" s="769" t="s">
        <x:v>1972</x:v>
      </x:c>
      <x:c r="E124" s="835" t="s">
        <x:v>287</x:v>
      </x:c>
      <x:c r="F124" s="769" t="s">
        <x:v>1651</x:v>
      </x:c>
      <x:c r="G124" s="777" t="s">
        <x:v>1978</x:v>
      </x:c>
      <x:c r="H124" s="818" t="s">
        <x:v>173</x:v>
      </x:c>
      <x:c r="I124" s="836" cm="1">
        <x:f t="array" ref="I124">IF(E124="FORD DUNTON","",SUMPRODUCT(('sales price Master(EUR)'!$K$3:$V$3=$B124)*('sales price Master(EUR)'!$D$6:$D$172=$F124)*('sales price Master(EUR)'!$C$6:$C$172=$H124),'sales price Master(EUR)'!$K$6:$V$172))</x:f>
        <x:v>98.821891343593933</x:v>
      </x:c>
      <x:c r="J124" s="190"/>
      <x:c r="K124" s="802">
        <x:v>49.9375</x:v>
      </x:c>
      <x:c r="L124" s="769">
        <x:v>360</x:v>
      </x:c>
      <x:c r="M124" s="819">
        <x:v>4687.8589000000002</x:v>
      </x:c>
      <x:c r="N124" s="843">
        <x:f t="shared" si="9"/>
        <x:v>1687629.2040000001</x:v>
      </x:c>
      <x:c r="O124" s="190"/>
      <x:c r="Q124" s="258">
        <x:f t="shared" si="10"/>
        <x:v>4934.9181989707222</x:v>
      </x:c>
      <x:c r="R124" s="191">
        <x:f t="shared" si="11"/>
        <x:v>-247.05929897072201</x:v>
      </x:c>
    </x:row>
    <x:row r="125" spans="2:18" hidden="1">
      <x:c r="B125" s="834">
        <x:f t="shared" si="8"/>
        <x:v>1</x:v>
      </x:c>
      <x:c r="C125" s="776">
        <x:v>46050</x:v>
      </x:c>
      <x:c r="D125" s="769" t="s">
        <x:v>1972</x:v>
      </x:c>
      <x:c r="E125" s="835" t="s">
        <x:v>287</x:v>
      </x:c>
      <x:c r="F125" s="769" t="s">
        <x:v>50</x:v>
      </x:c>
      <x:c r="G125" s="777" t="s">
        <x:v>1987</x:v>
      </x:c>
      <x:c r="H125" s="818" t="s">
        <x:v>173</x:v>
      </x:c>
      <x:c r="I125" s="836" cm="1">
        <x:f t="array" ref="I125">IF(E125="FORD DUNTON","",SUMPRODUCT(('sales price Master(EUR)'!$K$3:$V$3=$B125)*('sales price Master(EUR)'!$D$6:$D$172=$F125)*('sales price Master(EUR)'!$C$6:$C$172=$H125),'sales price Master(EUR)'!$K$6:$V$172))</x:f>
        <x:v>19.24397286272454</x:v>
      </x:c>
      <x:c r="J125" s="190"/>
      <x:c r="K125" s="802">
        <x:v>49.9375</x:v>
      </x:c>
      <x:c r="L125" s="769">
        <x:v>720</x:v>
      </x:c>
      <x:c r="M125" s="819">
        <x:v>930.41800000000001</x:v>
      </x:c>
      <x:c r="N125" s="843">
        <x:f t="shared" si="9"/>
        <x:v>669900.96</x:v>
      </x:c>
      <x:c r="O125" s="190"/>
      <x:c r="Q125" s="258">
        <x:f t="shared" si="10"/>
        <x:v>960.9958948323067</x:v>
      </x:c>
      <x:c r="R125" s="191">
        <x:f t="shared" si="11"/>
        <x:v>-30.577894832306697</x:v>
      </x:c>
    </x:row>
    <x:row r="126" spans="2:18" hidden="1">
      <x:c r="B126" s="834">
        <x:f t="shared" si="8"/>
        <x:v>1</x:v>
      </x:c>
      <x:c r="C126" s="776">
        <x:v>46050</x:v>
      </x:c>
      <x:c r="D126" s="769" t="s">
        <x:v>1972</x:v>
      </x:c>
      <x:c r="E126" s="835" t="s">
        <x:v>287</x:v>
      </x:c>
      <x:c r="F126" s="769" t="s">
        <x:v>1629</x:v>
      </x:c>
      <x:c r="G126" s="777" t="s">
        <x:v>1999</x:v>
      </x:c>
      <x:c r="H126" s="784" t="s">
        <x:v>1741</x:v>
      </x:c>
      <x:c r="I126" s="836" cm="1">
        <x:f t="array" ref="I126">IF(E126="FORD DUNTON","",SUMPRODUCT(('sales price Master(EUR)'!$K$3:$V$3=$B126)*('sales price Master(EUR)'!$D$6:$D$172=$F126)*('sales price Master(EUR)'!$C$6:$C$172=$H126),'sales price Master(EUR)'!$K$6:$V$172))</x:f>
        <x:v>154.57</x:v>
      </x:c>
      <x:c r="J126" s="190"/>
      <x:c r="K126" s="802">
        <x:v>49.9375</x:v>
      </x:c>
      <x:c r="L126" s="769">
        <x:v>220</x:v>
      </x:c>
      <x:c r="M126" s="819">
        <x:v>547.34820000000002</x:v>
      </x:c>
      <x:c r="N126" s="843">
        <x:f t="shared" si="9"/>
        <x:v>120416.60400000001</x:v>
      </x:c>
      <x:c r="O126" s="190"/>
      <x:c r="Q126" s="258">
        <x:f t="shared" si="10"/>
        <x:v>7718.8393749999996</x:v>
      </x:c>
      <x:c r="R126" s="191">
        <x:f t="shared" si="11"/>
        <x:v>-7171.4911749999992</x:v>
      </x:c>
    </x:row>
    <x:row r="127" spans="2:18" hidden="1">
      <x:c r="B127" s="834">
        <x:f t="shared" si="8"/>
        <x:v>1</x:v>
      </x:c>
      <x:c r="C127" s="776">
        <x:v>46050</x:v>
      </x:c>
      <x:c r="D127" s="769" t="s">
        <x:v>1972</x:v>
      </x:c>
      <x:c r="E127" s="835" t="s">
        <x:v>287</x:v>
      </x:c>
      <x:c r="F127" s="769" t="s">
        <x:v>1634</x:v>
      </x:c>
      <x:c r="G127" s="777" t="s">
        <x:v>1383</x:v>
      </x:c>
      <x:c r="H127" s="784" t="s">
        <x:v>1740</x:v>
      </x:c>
      <x:c r="I127" s="836" cm="1">
        <x:f t="array" ref="I127">IF(E127="FORD DUNTON","",SUMPRODUCT(('sales price Master(EUR)'!$K$3:$V$3=$B127)*('sales price Master(EUR)'!$D$6:$D$172=$F127)*('sales price Master(EUR)'!$C$6:$C$172=$H127),'sales price Master(EUR)'!$K$6:$V$172))</x:f>
        <x:v>132.34</x:v>
      </x:c>
      <x:c r="J127" s="190"/>
      <x:c r="K127" s="802">
        <x:v>49.9375</x:v>
      </x:c>
      <x:c r="L127" s="769">
        <x:v>120</x:v>
      </x:c>
      <x:c r="M127" s="819">
        <x:v>378.88850000000002</x:v>
      </x:c>
      <x:c r="N127" s="843">
        <x:f t="shared" si="9"/>
        <x:v>45466.62</x:v>
      </x:c>
      <x:c r="O127" s="190"/>
      <x:c r="Q127" s="258">
        <x:f t="shared" si="10"/>
        <x:v>6608.7287500000002</x:v>
      </x:c>
      <x:c r="R127" s="191">
        <x:f t="shared" si="11"/>
        <x:v>-6229.8402500000002</x:v>
      </x:c>
    </x:row>
    <x:row r="128" spans="2:18" hidden="1">
      <x:c r="B128" s="834">
        <x:f t="shared" si="8"/>
        <x:v>1</x:v>
      </x:c>
      <x:c r="C128" s="776">
        <x:v>46050</x:v>
      </x:c>
      <x:c r="D128" s="769" t="s">
        <x:v>1972</x:v>
      </x:c>
      <x:c r="E128" s="835" t="s">
        <x:v>287</x:v>
      </x:c>
      <x:c r="F128" s="769" t="s">
        <x:v>1631</x:v>
      </x:c>
      <x:c r="G128" s="777" t="s">
        <x:v>1907</x:v>
      </x:c>
      <x:c r="H128" s="784" t="s">
        <x:v>2021</x:v>
      </x:c>
      <x:c r="I128" s="836" cm="1">
        <x:f t="array" ref="I128">IF(E128="FORD DUNTON","",SUMPRODUCT(('sales price Master(EUR)'!$K$3:$V$3=$B128)*('sales price Master(EUR)'!$D$6:$D$172=$F128)*('sales price Master(EUR)'!$C$6:$C$172=$H128),'sales price Master(EUR)'!$K$6:$V$172))</x:f>
        <x:v>27.29</x:v>
      </x:c>
      <x:c r="J128" s="190"/>
      <x:c r="K128" s="802">
        <x:v>49.9375</x:v>
      </x:c>
      <x:c r="L128" s="769">
        <x:v>240</x:v>
      </x:c>
      <x:c r="M128" s="819">
        <x:v>89.223399999999998</x:v>
      </x:c>
      <x:c r="N128" s="843">
        <x:f t="shared" si="9"/>
        <x:v>21413.615999999998</x:v>
      </x:c>
      <x:c r="O128" s="190"/>
      <x:c r="Q128" s="258">
        <x:f t="shared" si="10"/>
        <x:v>1362.7943749999999</x:v>
      </x:c>
      <x:c r="R128" s="191">
        <x:f t="shared" si="11"/>
        <x:v>-1273.5709749999999</x:v>
      </x:c>
    </x:row>
    <x:row r="129" spans="2:18" hidden="1">
      <x:c r="B129" s="834">
        <x:f t="shared" si="8"/>
        <x:v>1</x:v>
      </x:c>
      <x:c r="C129" s="776">
        <x:v>46052</x:v>
      </x:c>
      <x:c r="D129" s="769" t="s">
        <x:v>1973</x:v>
      </x:c>
      <x:c r="E129" s="835" t="s">
        <x:v>287</x:v>
      </x:c>
      <x:c r="F129" s="769" t="s">
        <x:v>17</x:v>
      </x:c>
      <x:c r="G129" s="777" t="s">
        <x:v>1894</x:v>
      </x:c>
      <x:c r="H129" s="818" t="s">
        <x:v>174</x:v>
      </x:c>
      <x:c r="I129" s="836" cm="1">
        <x:f t="array" ref="I129">IF(E129="FORD DUNTON","",SUMPRODUCT(('sales price Master(EUR)'!$K$3:$V$3=$B129)*('sales price Master(EUR)'!$D$6:$D$172=$F129)*('sales price Master(EUR)'!$C$6:$C$172=$H129),'sales price Master(EUR)'!$K$6:$V$172))</x:f>
        <x:v>4.9756659473764744</x:v>
      </x:c>
      <x:c r="J129" s="190"/>
      <x:c r="K129" s="802">
        <x:v>49.9375</x:v>
      </x:c>
      <x:c r="L129" s="769">
        <x:v>1536</x:v>
      </x:c>
      <x:c r="M129" s="819">
        <x:v>244.31146000000001</x:v>
      </x:c>
      <x:c r="N129" s="843">
        <x:f t="shared" si="9"/>
        <x:v>375262.40256000002</x:v>
      </x:c>
      <x:c r="O129" s="190"/>
      <x:c r="Q129" s="258">
        <x:f t="shared" si="10"/>
        <x:v>248.4723182471127</x:v>
      </x:c>
      <x:c r="R129" s="191">
        <x:f t="shared" si="11"/>
        <x:v>-4.1608582471126851</x:v>
      </x:c>
    </x:row>
    <x:row r="130" spans="2:18" hidden="1">
      <x:c r="B130" s="834">
        <x:f t="shared" si="8"/>
        <x:v>1</x:v>
      </x:c>
      <x:c r="C130" s="776">
        <x:v>46052</x:v>
      </x:c>
      <x:c r="D130" s="769" t="s">
        <x:v>1974</x:v>
      </x:c>
      <x:c r="E130" s="835" t="s">
        <x:v>287</x:v>
      </x:c>
      <x:c r="F130" s="769" t="s">
        <x:v>41</x:v>
      </x:c>
      <x:c r="G130" s="777" t="s">
        <x:v>1892</x:v>
      </x:c>
      <x:c r="H130" s="769" t="s">
        <x:v>95</x:v>
      </x:c>
      <x:c r="I130" s="836" cm="1">
        <x:f t="array" ref="I130">IF(E130="FORD DUNTON","",SUMPRODUCT(('sales price Master(EUR)'!$K$3:$V$3=$B130)*('sales price Master(EUR)'!$D$6:$D$172=$F130)*('sales price Master(EUR)'!$C$6:$C$172=$H130),'sales price Master(EUR)'!$K$6:$V$172))</x:f>
        <x:v>18.937197515294233</x:v>
      </x:c>
      <x:c r="J130" s="190"/>
      <x:c r="K130" s="802">
        <x:v>49.9375</x:v>
      </x:c>
      <x:c r="L130" s="769">
        <x:v>160</x:v>
      </x:c>
      <x:c r="M130" s="819">
        <x:v>878.50345000000004</x:v>
      </x:c>
      <x:c r="N130" s="843">
        <x:f t="shared" si="9"/>
        <x:v>140560.552</x:v>
      </x:c>
      <x:c r="O130" s="190"/>
      <x:c r="Q130" s="258">
        <x:f t="shared" si="10"/>
        <x:v>945.67630092000581</x:v>
      </x:c>
      <x:c r="R130" s="191">
        <x:f t="shared" si="11"/>
        <x:v>-67.172850920005772</x:v>
      </x:c>
    </x:row>
    <x:row r="131" spans="2:18" hidden="1">
      <x:c r="B131" s="834">
        <x:f t="shared" si="8"/>
        <x:v>1</x:v>
      </x:c>
      <x:c r="C131" s="776">
        <x:v>46052</x:v>
      </x:c>
      <x:c r="D131" s="769" t="s">
        <x:v>1974</x:v>
      </x:c>
      <x:c r="E131" s="835" t="s">
        <x:v>287</x:v>
      </x:c>
      <x:c r="F131" s="769" t="s">
        <x:v>1565</x:v>
      </x:c>
      <x:c r="G131" s="777" t="s">
        <x:v>1896</x:v>
      </x:c>
      <x:c r="H131" s="784" t="s">
        <x:v>2021</x:v>
      </x:c>
      <x:c r="I131" s="836" cm="1">
        <x:f t="array" ref="I131">IF(E131="FORD DUNTON","",SUMPRODUCT(('sales price Master(EUR)'!$K$3:$V$3=$B131)*('sales price Master(EUR)'!$D$6:$D$172=$F131)*('sales price Master(EUR)'!$C$6:$C$172=$H131),'sales price Master(EUR)'!$K$6:$V$172))</x:f>
        <x:v>21.77</x:v>
      </x:c>
      <x:c r="J131" s="190"/>
      <x:c r="K131" s="802">
        <x:v>49.9375</x:v>
      </x:c>
      <x:c r="L131" s="769">
        <x:v>72</x:v>
      </x:c>
      <x:c r="M131" s="819">
        <x:v>71.347620000000006</x:v>
      </x:c>
      <x:c r="N131" s="843">
        <x:f t="shared" si="9"/>
        <x:v>5137.0286400000005</x:v>
      </x:c>
      <x:c r="O131" s="190"/>
      <x:c r="Q131" s="258">
        <x:f t="shared" si="10"/>
        <x:v>1087.139375</x:v>
      </x:c>
      <x:c r="R131" s="191">
        <x:f t="shared" si="11"/>
        <x:v>-1015.791755</x:v>
      </x:c>
    </x:row>
    <x:row r="132" spans="2:18" hidden="1">
      <x:c r="B132" s="834">
        <x:f t="shared" si="8"/>
        <x:v>1</x:v>
      </x:c>
      <x:c r="C132" s="776">
        <x:v>46052</x:v>
      </x:c>
      <x:c r="D132" s="769" t="s">
        <x:v>1974</x:v>
      </x:c>
      <x:c r="E132" s="835" t="s">
        <x:v>287</x:v>
      </x:c>
      <x:c r="F132" s="769" t="s">
        <x:v>1564</x:v>
      </x:c>
      <x:c r="G132" s="777" t="s">
        <x:v>1915</x:v>
      </x:c>
      <x:c r="H132" s="784" t="s">
        <x:v>2021</x:v>
      </x:c>
      <x:c r="I132" s="836" cm="1">
        <x:f t="array" ref="I132">IF(E132="FORD DUNTON","",SUMPRODUCT(('sales price Master(EUR)'!$K$3:$V$3=$B132)*('sales price Master(EUR)'!$D$6:$D$172=$F132)*('sales price Master(EUR)'!$C$6:$C$172=$H132),'sales price Master(EUR)'!$K$6:$V$172))</x:f>
        <x:v>20.93</x:v>
      </x:c>
      <x:c r="J132" s="190"/>
      <x:c r="K132" s="802">
        <x:v>49.9375</x:v>
      </x:c>
      <x:c r="L132" s="769">
        <x:v>72</x:v>
      </x:c>
      <x:c r="M132" s="819">
        <x:v>68.782839999999993</x:v>
      </x:c>
      <x:c r="N132" s="843">
        <x:f t="shared" si="9"/>
        <x:v>4952.3644799999993</x:v>
      </x:c>
      <x:c r="O132" s="190"/>
      <x:c r="Q132" s="258">
        <x:f t="shared" si="10"/>
        <x:v>1045.191875</x:v>
      </x:c>
      <x:c r="R132" s="191">
        <x:f t="shared" si="11"/>
        <x:v>-976.40903500000002</x:v>
      </x:c>
    </x:row>
    <x:row r="133" spans="2:18" hidden="1">
      <x:c r="B133" s="834">
        <x:f t="shared" si="8"/>
        <x:v>1</x:v>
      </x:c>
      <x:c r="C133" s="776">
        <x:v>46052</x:v>
      </x:c>
      <x:c r="D133" s="769" t="s">
        <x:v>1974</x:v>
      </x:c>
      <x:c r="E133" s="835" t="s">
        <x:v>287</x:v>
      </x:c>
      <x:c r="F133" s="769" t="s">
        <x:v>1428</x:v>
      </x:c>
      <x:c r="G133" s="777" t="s">
        <x:v>1916</x:v>
      </x:c>
      <x:c r="H133" s="784" t="s">
        <x:v>2021</x:v>
      </x:c>
      <x:c r="I133" s="836" cm="1">
        <x:f t="array" ref="I133">IF(E133="FORD DUNTON","",SUMPRODUCT(('sales price Master(EUR)'!$K$3:$V$3=$B133)*('sales price Master(EUR)'!$D$6:$D$172=$F133)*('sales price Master(EUR)'!$C$6:$C$172=$H133),'sales price Master(EUR)'!$K$6:$V$172))</x:f>
        <x:v>18.440000000000001</x:v>
      </x:c>
      <x:c r="J133" s="190"/>
      <x:c r="K133" s="802">
        <x:v>49.9375</x:v>
      </x:c>
      <x:c r="L133" s="769">
        <x:v>216</x:v>
      </x:c>
      <x:c r="M133" s="819">
        <x:v>60.73874</x:v>
      </x:c>
      <x:c r="N133" s="843">
        <x:f t="shared" si="9"/>
        <x:v>13119.56784</x:v>
      </x:c>
      <x:c r="O133" s="190"/>
      <x:c r="Q133" s="258">
        <x:f t="shared" si="10"/>
        <x:v>920.84750000000008</x:v>
      </x:c>
      <x:c r="R133" s="191">
        <x:f t="shared" si="11"/>
        <x:v>-860.10876000000007</x:v>
      </x:c>
    </x:row>
    <x:row r="134" spans="2:18" hidden="1">
      <x:c r="B134" s="834">
        <x:f t="shared" si="8"/>
        <x:v>1</x:v>
      </x:c>
      <x:c r="C134" s="776">
        <x:v>46052</x:v>
      </x:c>
      <x:c r="D134" s="769" t="s">
        <x:v>1974</x:v>
      </x:c>
      <x:c r="E134" s="835" t="s">
        <x:v>287</x:v>
      </x:c>
      <x:c r="F134" s="769" t="s">
        <x:v>1640</x:v>
      </x:c>
      <x:c r="G134" s="777" t="s">
        <x:v>1908</x:v>
      </x:c>
      <x:c r="H134" s="784" t="s">
        <x:v>2021</x:v>
      </x:c>
      <x:c r="I134" s="836" cm="1">
        <x:f t="array" ref="I134">IF(E134="FORD DUNTON","",SUMPRODUCT(('sales price Master(EUR)'!$K$3:$V$3=$B134)*('sales price Master(EUR)'!$D$6:$D$172=$F134)*('sales price Master(EUR)'!$C$6:$C$172=$H134),'sales price Master(EUR)'!$K$6:$V$172))</x:f>
        <x:v>16.079999999999998</x:v>
      </x:c>
      <x:c r="J134" s="190"/>
      <x:c r="K134" s="802">
        <x:v>49.9375</x:v>
      </x:c>
      <x:c r="L134" s="769">
        <x:v>324</x:v>
      </x:c>
      <x:c r="M134" s="819">
        <x:v>54.171340000000001</x:v>
      </x:c>
      <x:c r="N134" s="843">
        <x:f t="shared" si="9"/>
        <x:v>17551.514159999999</x:v>
      </x:c>
      <x:c r="O134" s="190"/>
      <x:c r="Q134" s="258">
        <x:f t="shared" si="10"/>
        <x:v>802.99499999999989</x:v>
      </x:c>
      <x:c r="R134" s="191">
        <x:f t="shared" si="11"/>
        <x:v>-748.8236599999999</x:v>
      </x:c>
    </x:row>
    <x:row r="135" spans="2:18" hidden="1">
      <x:c r="B135" s="834">
        <x:f t="shared" si="8"/>
        <x:v>1</x:v>
      </x:c>
      <x:c r="C135" s="776">
        <x:v>46052</x:v>
      </x:c>
      <x:c r="D135" s="769" t="s">
        <x:v>1974</x:v>
      </x:c>
      <x:c r="E135" s="835" t="s">
        <x:v>287</x:v>
      </x:c>
      <x:c r="F135" s="769" t="s">
        <x:v>1641</x:v>
      </x:c>
      <x:c r="G135" s="777" t="s">
        <x:v>1917</x:v>
      </x:c>
      <x:c r="H135" s="784" t="s">
        <x:v>2021</x:v>
      </x:c>
      <x:c r="I135" s="836" cm="1">
        <x:f t="array" ref="I135">IF(E135="FORD DUNTON","",SUMPRODUCT(('sales price Master(EUR)'!$K$3:$V$3=$B135)*('sales price Master(EUR)'!$D$6:$D$172=$F135)*('sales price Master(EUR)'!$C$6:$C$172=$H135),'sales price Master(EUR)'!$K$6:$V$172))</x:f>
        <x:v>18.37</x:v>
      </x:c>
      <x:c r="J135" s="190"/>
      <x:c r="K135" s="802">
        <x:v>49.9375</x:v>
      </x:c>
      <x:c r="L135" s="769">
        <x:v>120</x:v>
      </x:c>
      <x:c r="M135" s="819">
        <x:v>62.021140000000003</x:v>
      </x:c>
      <x:c r="N135" s="843">
        <x:f t="shared" si="9"/>
        <x:v>7442.5367999999999</x:v>
      </x:c>
      <x:c r="O135" s="190"/>
      <x:c r="Q135" s="258">
        <x:f t="shared" si="10"/>
        <x:v>917.35187500000006</x:v>
      </x:c>
      <x:c r="R135" s="191">
        <x:f t="shared" si="11"/>
        <x:v>-855.330735</x:v>
      </x:c>
    </x:row>
    <x:row r="136" spans="2:18" hidden="1">
      <x:c r="B136" s="834">
        <x:f t="shared" si="8"/>
        <x:v>1</x:v>
      </x:c>
      <x:c r="C136" s="776">
        <x:v>46052</x:v>
      </x:c>
      <x:c r="D136" s="769" t="s">
        <x:v>1974</x:v>
      </x:c>
      <x:c r="E136" s="835" t="s">
        <x:v>287</x:v>
      </x:c>
      <x:c r="F136" s="769" t="s">
        <x:v>1433</x:v>
      </x:c>
      <x:c r="G136" s="777" t="s">
        <x:v>1910</x:v>
      </x:c>
      <x:c r="H136" s="769" t="s">
        <x:v>95</x:v>
      </x:c>
      <x:c r="I136" s="836" cm="1">
        <x:f t="array" ref="I136">IF(E136="FORD DUNTON","",SUMPRODUCT(('sales price Master(EUR)'!$K$3:$V$3=$B136)*('sales price Master(EUR)'!$D$6:$D$172=$F136)*('sales price Master(EUR)'!$C$6:$C$172=$H136),'sales price Master(EUR)'!$K$6:$V$172))</x:f>
        <x:v>9.5873917733170515</x:v>
      </x:c>
      <x:c r="J136" s="190"/>
      <x:c r="K136" s="802">
        <x:v>49.9375</x:v>
      </x:c>
      <x:c r="L136" s="769">
        <x:v>288</x:v>
      </x:c>
      <x:c r="M136" s="819">
        <x:v>444.76258000000001</x:v>
      </x:c>
      <x:c r="N136" s="843">
        <x:f t="shared" si="9"/>
        <x:v>128091.62304000001</x:v>
      </x:c>
      <x:c r="O136" s="190"/>
      <x:c r="Q136" s="258">
        <x:f t="shared" si="10"/>
        <x:v>478.77037668002026</x:v>
      </x:c>
      <x:c r="R136" s="191">
        <x:f t="shared" si="11"/>
        <x:v>-34.007796680020249</x:v>
      </x:c>
    </x:row>
    <x:row r="137" spans="2:18" hidden="1">
      <x:c r="B137" s="834">
        <x:f t="shared" si="8"/>
        <x:v>1</x:v>
      </x:c>
      <x:c r="C137" s="776">
        <x:v>46052</x:v>
      </x:c>
      <x:c r="D137" s="769" t="s">
        <x:v>1974</x:v>
      </x:c>
      <x:c r="E137" s="835" t="s">
        <x:v>287</x:v>
      </x:c>
      <x:c r="F137" s="769" t="s">
        <x:v>41</x:v>
      </x:c>
      <x:c r="G137" s="777" t="s">
        <x:v>1892</x:v>
      </x:c>
      <x:c r="H137" s="769" t="s">
        <x:v>95</x:v>
      </x:c>
      <x:c r="I137" s="836" cm="1">
        <x:f t="array" ref="I137">IF(E137="FORD DUNTON","",SUMPRODUCT(('sales price Master(EUR)'!$K$3:$V$3=$B137)*('sales price Master(EUR)'!$D$6:$D$172=$F137)*('sales price Master(EUR)'!$C$6:$C$172=$H137),'sales price Master(EUR)'!$K$6:$V$172))</x:f>
        <x:v>18.937197515294233</x:v>
      </x:c>
      <x:c r="J137" s="190"/>
      <x:c r="K137" s="802">
        <x:v>49.9375</x:v>
      </x:c>
      <x:c r="L137" s="769">
        <x:v>400</x:v>
      </x:c>
      <x:c r="M137" s="819">
        <x:v>878.50345000000004</x:v>
      </x:c>
      <x:c r="N137" s="843">
        <x:f t="shared" si="9"/>
        <x:v>351401.38</x:v>
      </x:c>
      <x:c r="O137" s="190"/>
      <x:c r="Q137" s="258">
        <x:f t="shared" si="10"/>
        <x:v>945.67630092000581</x:v>
      </x:c>
      <x:c r="R137" s="191">
        <x:f t="shared" si="11"/>
        <x:v>-67.172850920005772</x:v>
      </x:c>
    </x:row>
    <x:row r="138" spans="2:18" hidden="1">
      <x:c r="B138" s="834">
        <x:f t="shared" si="8"/>
        <x:v>1</x:v>
      </x:c>
      <x:c r="C138" s="776">
        <x:v>46052</x:v>
      </x:c>
      <x:c r="D138" s="769" t="s">
        <x:v>1974</x:v>
      </x:c>
      <x:c r="E138" s="835" t="s">
        <x:v>287</x:v>
      </x:c>
      <x:c r="F138" s="769" t="s">
        <x:v>1641</x:v>
      </x:c>
      <x:c r="G138" s="777" t="s">
        <x:v>1917</x:v>
      </x:c>
      <x:c r="H138" s="784" t="s">
        <x:v>2021</x:v>
      </x:c>
      <x:c r="I138" s="836" cm="1">
        <x:f t="array" ref="I138">IF(E138="FORD DUNTON","",SUMPRODUCT(('sales price Master(EUR)'!$K$3:$V$3=$B138)*('sales price Master(EUR)'!$D$6:$D$172=$F138)*('sales price Master(EUR)'!$C$6:$C$172=$H138),'sales price Master(EUR)'!$K$6:$V$172))</x:f>
        <x:v>18.37</x:v>
      </x:c>
      <x:c r="J138" s="190"/>
      <x:c r="K138" s="802">
        <x:v>49.9375</x:v>
      </x:c>
      <x:c r="L138" s="769">
        <x:v>80</x:v>
      </x:c>
      <x:c r="M138" s="819">
        <x:v>62.021140000000003</x:v>
      </x:c>
      <x:c r="N138" s="843">
        <x:f t="shared" si="9"/>
        <x:v>4961.6912000000002</x:v>
      </x:c>
      <x:c r="O138" s="190"/>
      <x:c r="Q138" s="258">
        <x:f t="shared" si="10"/>
        <x:v>917.35187500000006</x:v>
      </x:c>
      <x:c r="R138" s="191">
        <x:f t="shared" si="11"/>
        <x:v>-855.330735</x:v>
      </x:c>
    </x:row>
    <x:row r="139" spans="2:18" hidden="1">
      <x:c r="B139" s="834">
        <x:f t="shared" ref="B139:B154" si="12">MONTH(C139)</x:f>
        <x:v>1</x:v>
      </x:c>
      <x:c r="C139" s="776">
        <x:v>46052</x:v>
      </x:c>
      <x:c r="D139" s="769" t="s">
        <x:v>1974</x:v>
      </x:c>
      <x:c r="E139" s="835" t="s">
        <x:v>287</x:v>
      </x:c>
      <x:c r="F139" s="769" t="s">
        <x:v>1565</x:v>
      </x:c>
      <x:c r="G139" s="777" t="s">
        <x:v>1896</x:v>
      </x:c>
      <x:c r="H139" s="784" t="s">
        <x:v>2021</x:v>
      </x:c>
      <x:c r="I139" s="836" cm="1">
        <x:f t="array" ref="I139">IF(E139="FORD DUNTON","",SUMPRODUCT(('sales price Master(EUR)'!$K$3:$V$3=$B139)*('sales price Master(EUR)'!$D$6:$D$172=$F139)*('sales price Master(EUR)'!$C$6:$C$172=$H139),'sales price Master(EUR)'!$K$6:$V$172))</x:f>
        <x:v>21.77</x:v>
      </x:c>
      <x:c r="J139" s="190"/>
      <x:c r="K139" s="802">
        <x:v>49.9375</x:v>
      </x:c>
      <x:c r="L139" s="769">
        <x:v>144</x:v>
      </x:c>
      <x:c r="M139" s="819">
        <x:v>71.347620000000006</x:v>
      </x:c>
      <x:c r="N139" s="843">
        <x:f t="shared" ref="N139:N194" si="13">+M139*L139</x:f>
        <x:v>10274.057280000001</x:v>
      </x:c>
      <x:c r="O139" s="190"/>
      <x:c r="Q139" s="258">
        <x:f t="shared" si="10"/>
        <x:v>1087.139375</x:v>
      </x:c>
      <x:c r="R139" s="191">
        <x:f t="shared" si="11"/>
        <x:v>-1015.791755</x:v>
      </x:c>
    </x:row>
    <x:row r="140" spans="2:18" hidden="1">
      <x:c r="B140" s="834">
        <x:f t="shared" si="12"/>
        <x:v>1</x:v>
      </x:c>
      <x:c r="C140" s="776">
        <x:v>46052</x:v>
      </x:c>
      <x:c r="D140" s="769" t="s">
        <x:v>1974</x:v>
      </x:c>
      <x:c r="E140" s="835" t="s">
        <x:v>287</x:v>
      </x:c>
      <x:c r="F140" s="769" t="s">
        <x:v>1428</x:v>
      </x:c>
      <x:c r="G140" s="777" t="s">
        <x:v>1916</x:v>
      </x:c>
      <x:c r="H140" s="784" t="s">
        <x:v>2021</x:v>
      </x:c>
      <x:c r="I140" s="836" cm="1">
        <x:f t="array" ref="I140">IF(E140="FORD DUNTON","",SUMPRODUCT(('sales price Master(EUR)'!$K$3:$V$3=$B140)*('sales price Master(EUR)'!$D$6:$D$172=$F140)*('sales price Master(EUR)'!$C$6:$C$172=$H140),'sales price Master(EUR)'!$K$6:$V$172))</x:f>
        <x:v>18.440000000000001</x:v>
      </x:c>
      <x:c r="J140" s="190"/>
      <x:c r="K140" s="802">
        <x:v>49.9375</x:v>
      </x:c>
      <x:c r="L140" s="769">
        <x:v>108</x:v>
      </x:c>
      <x:c r="M140" s="819">
        <x:v>60.73874</x:v>
      </x:c>
      <x:c r="N140" s="843">
        <x:f t="shared" si="13"/>
        <x:v>6559.7839199999999</x:v>
      </x:c>
      <x:c r="O140" s="190"/>
      <x:c r="Q140" s="258">
        <x:f t="shared" si="10"/>
        <x:v>920.84750000000008</x:v>
      </x:c>
      <x:c r="R140" s="191">
        <x:f t="shared" si="11"/>
        <x:v>-860.10876000000007</x:v>
      </x:c>
    </x:row>
    <x:row r="141" spans="2:18" hidden="1">
      <x:c r="B141" s="834">
        <x:f t="shared" si="12"/>
        <x:v>1</x:v>
      </x:c>
      <x:c r="C141" s="776">
        <x:v>46052</x:v>
      </x:c>
      <x:c r="D141" s="769" t="s">
        <x:v>1974</x:v>
      </x:c>
      <x:c r="E141" s="835" t="s">
        <x:v>287</x:v>
      </x:c>
      <x:c r="F141" s="769" t="s">
        <x:v>1564</x:v>
      </x:c>
      <x:c r="G141" s="777" t="s">
        <x:v>1915</x:v>
      </x:c>
      <x:c r="H141" s="784" t="s">
        <x:v>2021</x:v>
      </x:c>
      <x:c r="I141" s="836" cm="1">
        <x:f t="array" ref="I141">IF(E141="FORD DUNTON","",SUMPRODUCT(('sales price Master(EUR)'!$K$3:$V$3=$B141)*('sales price Master(EUR)'!$D$6:$D$172=$F141)*('sales price Master(EUR)'!$C$6:$C$172=$H141),'sales price Master(EUR)'!$K$6:$V$172))</x:f>
        <x:v>20.93</x:v>
      </x:c>
      <x:c r="J141" s="190"/>
      <x:c r="K141" s="802">
        <x:v>49.9375</x:v>
      </x:c>
      <x:c r="L141" s="769">
        <x:v>144</x:v>
      </x:c>
      <x:c r="M141" s="819">
        <x:v>68.782839999999993</x:v>
      </x:c>
      <x:c r="N141" s="843">
        <x:f t="shared" si="13"/>
        <x:v>9904.7289599999986</x:v>
      </x:c>
      <x:c r="O141" s="190"/>
      <x:c r="Q141" s="258">
        <x:f t="shared" si="10"/>
        <x:v>1045.191875</x:v>
      </x:c>
      <x:c r="R141" s="191">
        <x:f t="shared" si="11"/>
        <x:v>-976.40903500000002</x:v>
      </x:c>
    </x:row>
    <x:row r="142" spans="2:18" hidden="1">
      <x:c r="B142" s="834">
        <x:f t="shared" si="12"/>
        <x:v>1</x:v>
      </x:c>
      <x:c r="C142" s="776">
        <x:v>46052</x:v>
      </x:c>
      <x:c r="D142" s="769" t="s">
        <x:v>1974</x:v>
      </x:c>
      <x:c r="E142" s="835" t="s">
        <x:v>287</x:v>
      </x:c>
      <x:c r="F142" s="769" t="s">
        <x:v>1640</x:v>
      </x:c>
      <x:c r="G142" s="777" t="s">
        <x:v>1908</x:v>
      </x:c>
      <x:c r="H142" s="784" t="s">
        <x:v>2021</x:v>
      </x:c>
      <x:c r="I142" s="836" cm="1">
        <x:f t="array" ref="I142">IF(E142="FORD DUNTON","",SUMPRODUCT(('sales price Master(EUR)'!$K$3:$V$3=$B142)*('sales price Master(EUR)'!$D$6:$D$172=$F142)*('sales price Master(EUR)'!$C$6:$C$172=$H142),'sales price Master(EUR)'!$K$6:$V$172))</x:f>
        <x:v>16.079999999999998</x:v>
      </x:c>
      <x:c r="J142" s="190"/>
      <x:c r="K142" s="802">
        <x:v>49.9375</x:v>
      </x:c>
      <x:c r="L142" s="769">
        <x:v>216</x:v>
      </x:c>
      <x:c r="M142" s="819">
        <x:v>54.171340000000001</x:v>
      </x:c>
      <x:c r="N142" s="843">
        <x:f t="shared" si="13"/>
        <x:v>11701.00944</x:v>
      </x:c>
      <x:c r="O142" s="190"/>
      <x:c r="Q142" s="258">
        <x:f t="shared" si="10"/>
        <x:v>802.99499999999989</x:v>
      </x:c>
      <x:c r="R142" s="191">
        <x:f t="shared" si="11"/>
        <x:v>-748.8236599999999</x:v>
      </x:c>
    </x:row>
    <x:row r="143" spans="2:18" hidden="1">
      <x:c r="B143" s="834">
        <x:f t="shared" si="12"/>
        <x:v>1</x:v>
      </x:c>
      <x:c r="C143" s="846">
        <x:v>46031</x:v>
      </x:c>
      <x:c r="D143" s="769" t="s">
        <x:v>2001</x:v>
      </x:c>
      <x:c r="E143" s="847" t="s">
        <x:v>2010</x:v>
      </x:c>
      <x:c r="F143" s="769" t="s">
        <x:v>1524</x:v>
      </x:c>
      <x:c r="G143" s="777" t="s">
        <x:v>1501</x:v>
      </x:c>
      <x:c r="H143" s="848" t="s">
        <x:v>123</x:v>
      </x:c>
      <x:c r="I143" s="836" cm="1">
        <x:f t="array" ref="I143">IF(E143="FORD DUNTON","",SUMPRODUCT(('sales price Master(EUR)'!$K$3:$V$3=$B143)*('sales price Master(EUR)'!$D$6:$D$172=$F143)*('sales price Master(EUR)'!$C$6:$C$172=$H143),'sales price Master(EUR)'!$K$6:$V$172))</x:f>
        <x:v>0</x:v>
      </x:c>
      <x:c r="J143" s="190"/>
      <x:c r="K143" s="802">
        <x:v>50.184399999999997</x:v>
      </x:c>
      <x:c r="L143" s="769">
        <x:v>300</x:v>
      </x:c>
      <x:c r="M143" s="819">
        <x:v>118.44170797199999</x:v>
      </x:c>
      <x:c r="N143" s="843">
        <x:f t="shared" si="13"/>
        <x:v>35532.512391599994</x:v>
      </x:c>
      <x:c r="O143" s="190"/>
      <x:c r="Q143" s="258">
        <x:f t="shared" si="10"/>
        <x:v>0</x:v>
      </x:c>
      <x:c r="R143" s="191">
        <x:f t="shared" si="11"/>
        <x:v>118.44170797199999</x:v>
      </x:c>
    </x:row>
    <x:row r="144" spans="2:18" hidden="1">
      <x:c r="B144" s="834">
        <x:f t="shared" si="12"/>
        <x:v>1</x:v>
      </x:c>
      <x:c r="C144" s="846">
        <x:v>46031</x:v>
      </x:c>
      <x:c r="D144" s="769" t="s">
        <x:v>2001</x:v>
      </x:c>
      <x:c r="E144" s="847" t="s">
        <x:v>2010</x:v>
      </x:c>
      <x:c r="F144" s="769" t="s">
        <x:v>1502</x:v>
      </x:c>
      <x:c r="G144" s="777" t="s">
        <x:v>1501</x:v>
      </x:c>
      <x:c r="H144" s="848" t="s">
        <x:v>123</x:v>
      </x:c>
      <x:c r="I144" s="836" cm="1">
        <x:f t="array" ref="I144">IF(E144="FORD DUNTON","",SUMPRODUCT(('sales price Master(EUR)'!$K$3:$V$3=$B144)*('sales price Master(EUR)'!$D$6:$D$172=$F144)*('sales price Master(EUR)'!$C$6:$C$172=$H144),'sales price Master(EUR)'!$K$6:$V$172))</x:f>
        <x:v>0</x:v>
      </x:c>
      <x:c r="J144" s="190"/>
      <x:c r="K144" s="802">
        <x:v>50.184399999999997</x:v>
      </x:c>
      <x:c r="L144" s="769">
        <x:v>900</x:v>
      </x:c>
      <x:c r="M144" s="819">
        <x:v>42.164431035999996</x:v>
      </x:c>
      <x:c r="N144" s="843">
        <x:f t="shared" si="13"/>
        <x:v>37947.987932399999</x:v>
      </x:c>
      <x:c r="O144" s="190"/>
      <x:c r="Q144" s="258">
        <x:f t="shared" si="10"/>
        <x:v>0</x:v>
      </x:c>
      <x:c r="R144" s="191">
        <x:f t="shared" si="11"/>
        <x:v>42.164431035999996</x:v>
      </x:c>
    </x:row>
    <x:row r="145" spans="2:18" hidden="1">
      <x:c r="B145" s="834">
        <x:f t="shared" si="12"/>
        <x:v>1</x:v>
      </x:c>
      <x:c r="C145" s="846">
        <x:v>46031</x:v>
      </x:c>
      <x:c r="D145" s="769" t="s">
        <x:v>2001</x:v>
      </x:c>
      <x:c r="E145" s="847" t="s">
        <x:v>2010</x:v>
      </x:c>
      <x:c r="F145" s="769" t="s">
        <x:v>1523</x:v>
      </x:c>
      <x:c r="G145" s="777" t="s">
        <x:v>1501</x:v>
      </x:c>
      <x:c r="H145" s="848" t="s">
        <x:v>123</x:v>
      </x:c>
      <x:c r="I145" s="836" cm="1">
        <x:f t="array" ref="I145">IF(E145="FORD DUNTON","",SUMPRODUCT(('sales price Master(EUR)'!$K$3:$V$3=$B145)*('sales price Master(EUR)'!$D$6:$D$172=$F145)*('sales price Master(EUR)'!$C$6:$C$172=$H145),'sales price Master(EUR)'!$K$6:$V$172))</x:f>
        <x:v>0</x:v>
      </x:c>
      <x:c r="J145" s="190"/>
      <x:c r="K145" s="802">
        <x:v>50.184399999999997</x:v>
      </x:c>
      <x:c r="L145" s="769">
        <x:v>300</x:v>
      </x:c>
      <x:c r="M145" s="819">
        <x:v>96.855891999999997</x:v>
      </x:c>
      <x:c r="N145" s="843">
        <x:f t="shared" si="13"/>
        <x:v>29056.767599999999</x:v>
      </x:c>
      <x:c r="O145" s="190"/>
      <x:c r="Q145" s="258">
        <x:f t="shared" si="10"/>
        <x:v>0</x:v>
      </x:c>
      <x:c r="R145" s="191">
        <x:f t="shared" si="11"/>
        <x:v>96.855891999999997</x:v>
      </x:c>
    </x:row>
    <x:row r="146" spans="2:18" hidden="1">
      <x:c r="B146" s="834">
        <x:f t="shared" si="12"/>
        <x:v>1</x:v>
      </x:c>
      <x:c r="C146" s="846">
        <x:v>46031</x:v>
      </x:c>
      <x:c r="D146" s="769" t="s">
        <x:v>2001</x:v>
      </x:c>
      <x:c r="E146" s="847" t="s">
        <x:v>2010</x:v>
      </x:c>
      <x:c r="F146" s="769" t="s">
        <x:v>1500</x:v>
      </x:c>
      <x:c r="G146" s="777" t="s">
        <x:v>1501</x:v>
      </x:c>
      <x:c r="H146" s="848" t="s">
        <x:v>123</x:v>
      </x:c>
      <x:c r="I146" s="836" cm="1">
        <x:f t="array" ref="I146">IF(E146="FORD DUNTON","",SUMPRODUCT(('sales price Master(EUR)'!$K$3:$V$3=$B146)*('sales price Master(EUR)'!$D$6:$D$172=$F146)*('sales price Master(EUR)'!$C$6:$C$172=$H146),'sales price Master(EUR)'!$K$6:$V$172))</x:f>
        <x:v>0</x:v>
      </x:c>
      <x:c r="J146" s="190"/>
      <x:c r="K146" s="802">
        <x:v>50.184399999999997</x:v>
      </x:c>
      <x:c r="L146" s="769">
        <x:v>300</x:v>
      </x:c>
      <x:c r="M146" s="819">
        <x:v>22.082641531999997</x:v>
      </x:c>
      <x:c r="N146" s="843">
        <x:f t="shared" si="13"/>
        <x:v>6624.7924595999993</x:v>
      </x:c>
      <x:c r="O146" s="190"/>
      <x:c r="Q146" s="258">
        <x:f t="shared" si="10"/>
        <x:v>0</x:v>
      </x:c>
      <x:c r="R146" s="191">
        <x:f t="shared" si="11"/>
        <x:v>22.082641531999997</x:v>
      </x:c>
    </x:row>
    <x:row r="147" spans="2:18" hidden="1">
      <x:c r="B147" s="834">
        <x:f t="shared" si="12"/>
        <x:v>1</x:v>
      </x:c>
      <x:c r="C147" s="846">
        <x:v>46031</x:v>
      </x:c>
      <x:c r="D147" s="769" t="s">
        <x:v>2001</x:v>
      </x:c>
      <x:c r="E147" s="847" t="s">
        <x:v>2010</x:v>
      </x:c>
      <x:c r="F147" s="769" t="s">
        <x:v>85</x:v>
      </x:c>
      <x:c r="G147" s="777" t="s">
        <x:v>1882</x:v>
      </x:c>
      <x:c r="H147" s="848" t="s">
        <x:v>123</x:v>
      </x:c>
      <x:c r="I147" s="836" cm="1">
        <x:f t="array" ref="I147">IF(E147="FORD DUNTON","",SUMPRODUCT(('sales price Master(EUR)'!$K$3:$V$3=$B147)*('sales price Master(EUR)'!$D$6:$D$172=$F147)*('sales price Master(EUR)'!$C$6:$C$172=$H147),'sales price Master(EUR)'!$K$6:$V$172))</x:f>
        <x:v>1.25</x:v>
      </x:c>
      <x:c r="J147" s="190"/>
      <x:c r="K147" s="802">
        <x:v>50.184399999999997</x:v>
      </x:c>
      <x:c r="L147" s="769">
        <x:v>300</x:v>
      </x:c>
      <x:c r="M147" s="819">
        <x:v>38.9430944</x:v>
      </x:c>
      <x:c r="N147" s="843">
        <x:f t="shared" si="13"/>
        <x:v>11682.928319999999</x:v>
      </x:c>
      <x:c r="O147" s="190"/>
      <x:c r="Q147" s="258">
        <x:f t="shared" si="10"/>
        <x:v>62.730499999999992</x:v>
      </x:c>
      <x:c r="R147" s="191">
        <x:f t="shared" si="11"/>
        <x:v>-23.787405599999992</x:v>
      </x:c>
    </x:row>
    <x:row r="148" spans="2:18" hidden="1">
      <x:c r="B148" s="834">
        <x:f t="shared" si="12"/>
        <x:v>1</x:v>
      </x:c>
      <x:c r="C148" s="846">
        <x:v>46031</x:v>
      </x:c>
      <x:c r="D148" s="769" t="s">
        <x:v>2001</x:v>
      </x:c>
      <x:c r="E148" s="847" t="s">
        <x:v>2010</x:v>
      </x:c>
      <x:c r="F148" s="769" t="s">
        <x:v>88</x:v>
      </x:c>
      <x:c r="G148" s="777" t="s">
        <x:v>1911</x:v>
      </x:c>
      <x:c r="H148" s="848" t="s">
        <x:v>123</x:v>
      </x:c>
      <x:c r="I148" s="836" cm="1">
        <x:f t="array" ref="I148">IF(E148="FORD DUNTON","",SUMPRODUCT(('sales price Master(EUR)'!$K$3:$V$3=$B148)*('sales price Master(EUR)'!$D$6:$D$172=$F148)*('sales price Master(EUR)'!$C$6:$C$172=$H148),'sales price Master(EUR)'!$K$6:$V$172))</x:f>
        <x:v>1.1100000000000001</x:v>
      </x:c>
      <x:c r="J148" s="190"/>
      <x:c r="K148" s="802">
        <x:v>50.184399999999997</x:v>
      </x:c>
      <x:c r="L148" s="769">
        <x:v>300</x:v>
      </x:c>
      <x:c r="M148" s="819">
        <x:v>45.366697599999995</x:v>
      </x:c>
      <x:c r="N148" s="843">
        <x:f t="shared" si="13"/>
        <x:v>13610.009279999998</x:v>
      </x:c>
      <x:c r="O148" s="190"/>
      <x:c r="Q148" s="258">
        <x:f t="shared" si="10"/>
        <x:v>55.704684</x:v>
      </x:c>
      <x:c r="R148" s="191">
        <x:f t="shared" si="11"/>
        <x:v>-10.337986400000005</x:v>
      </x:c>
    </x:row>
    <x:row r="149" spans="2:18" hidden="1">
      <x:c r="B149" s="834">
        <x:f t="shared" si="12"/>
        <x:v>1</x:v>
      </x:c>
      <x:c r="C149" s="846">
        <x:v>46031</x:v>
      </x:c>
      <x:c r="D149" s="769" t="s">
        <x:v>2001</x:v>
      </x:c>
      <x:c r="E149" s="847" t="s">
        <x:v>2010</x:v>
      </x:c>
      <x:c r="F149" s="769" t="s">
        <x:v>90</x:v>
      </x:c>
      <x:c r="G149" s="777" t="s">
        <x:v>1884</x:v>
      </x:c>
      <x:c r="H149" s="848" t="s">
        <x:v>123</x:v>
      </x:c>
      <x:c r="I149" s="836" cm="1">
        <x:f t="array" ref="I149">IF(E149="FORD DUNTON","",SUMPRODUCT(('sales price Master(EUR)'!$K$3:$V$3=$B149)*('sales price Master(EUR)'!$D$6:$D$172=$F149)*('sales price Master(EUR)'!$C$6:$C$172=$H149),'sales price Master(EUR)'!$K$6:$V$172))</x:f>
        <x:v>18.386554621848738</x:v>
      </x:c>
      <x:c r="J149" s="190"/>
      <x:c r="K149" s="802">
        <x:v>50.184399999999997</x:v>
      </x:c>
      <x:c r="L149" s="769">
        <x:v>500</x:v>
      </x:c>
      <x:c r="M149" s="819">
        <x:v>34.928342399999998</x:v>
      </x:c>
      <x:c r="N149" s="843">
        <x:f t="shared" si="13"/>
        <x:v>17464.171200000001</x:v>
      </x:c>
      <x:c r="O149" s="190"/>
      <x:c r="Q149" s="258">
        <x:f t="shared" si="10"/>
        <x:v>922.71821176470576</x:v>
      </x:c>
      <x:c r="R149" s="191">
        <x:f t="shared" si="11"/>
        <x:v>-887.78986936470574</x:v>
      </x:c>
    </x:row>
    <x:row r="150" spans="2:18" hidden="1">
      <x:c r="B150" s="834">
        <x:f t="shared" si="12"/>
        <x:v>1</x:v>
      </x:c>
      <x:c r="C150" s="846">
        <x:v>46031</x:v>
      </x:c>
      <x:c r="D150" s="769" t="s">
        <x:v>2001</x:v>
      </x:c>
      <x:c r="E150" s="847" t="s">
        <x:v>2010</x:v>
      </x:c>
      <x:c r="F150" s="769" t="s">
        <x:v>1386</x:v>
      </x:c>
      <x:c r="G150" s="777" t="s">
        <x:v>1885</x:v>
      </x:c>
      <x:c r="H150" s="848" t="s">
        <x:v>123</x:v>
      </x:c>
      <x:c r="I150" s="836" cm="1">
        <x:f t="array" ref="I150">IF(E150="FORD DUNTON","",SUMPRODUCT(('sales price Master(EUR)'!$K$3:$V$3=$B150)*('sales price Master(EUR)'!$D$6:$D$172=$F150)*('sales price Master(EUR)'!$C$6:$C$172=$H150),'sales price Master(EUR)'!$K$6:$V$172))</x:f>
        <x:v>0</x:v>
      </x:c>
      <x:c r="J150" s="190"/>
      <x:c r="K150" s="802">
        <x:v>50.184399999999997</x:v>
      </x:c>
      <x:c r="L150" s="769">
        <x:v>500</x:v>
      </x:c>
      <x:c r="M150" s="819">
        <x:v>40.950470399999993</x:v>
      </x:c>
      <x:c r="N150" s="843">
        <x:f t="shared" si="13"/>
        <x:v>20475.235199999996</x:v>
      </x:c>
      <x:c r="O150" s="190"/>
      <x:c r="Q150" s="258">
        <x:f t="shared" ref="Q150:Q204" si="14">I150*K150</x:f>
        <x:v>0</x:v>
      </x:c>
      <x:c r="R150" s="191">
        <x:f t="shared" ref="R150:R204" si="15">+M150-Q150</x:f>
        <x:v>40.950470399999993</x:v>
      </x:c>
    </x:row>
    <x:row r="151" spans="2:18" hidden="1">
      <x:c r="B151" s="834">
        <x:f t="shared" si="12"/>
        <x:v>1</x:v>
      </x:c>
      <x:c r="C151" s="846">
        <x:v>46031</x:v>
      </x:c>
      <x:c r="D151" s="769" t="s">
        <x:v>2002</x:v>
      </x:c>
      <x:c r="E151" s="847" t="s">
        <x:v>2011</x:v>
      </x:c>
      <x:c r="F151" s="769" t="s">
        <x:v>2016</x:v>
      </x:c>
      <x:c r="G151" s="777" t="s">
        <x:v>2016</x:v>
      </x:c>
      <x:c r="H151" s="849" t="s">
        <x:v>1746</x:v>
      </x:c>
      <x:c r="I151" s="836" cm="1">
        <x:f t="array" ref="I151">IF(E151="FORD DUNTON","",SUMPRODUCT(('sales price Master(EUR)'!$K$3:$V$3=$B151)*('sales price Master(EUR)'!$D$6:$D$172=$F151)*('sales price Master(EUR)'!$C$6:$C$172=$H151),'sales price Master(EUR)'!$K$6:$V$172))</x:f>
        <x:v>0</x:v>
      </x:c>
      <x:c r="J151" s="190"/>
      <x:c r="K151" s="802">
        <x:v>50.274900000000002</x:v>
      </x:c>
      <x:c r="L151" s="769">
        <x:v>1</x:v>
      </x:c>
      <x:c r="M151" s="819">
        <x:v>4343481.8865360003</x:v>
      </x:c>
      <x:c r="N151" s="843">
        <x:f t="shared" si="13"/>
        <x:v>4343481.8865360003</x:v>
      </x:c>
      <x:c r="O151" s="190"/>
      <x:c r="Q151" s="258">
        <x:f t="shared" si="14"/>
        <x:v>0</x:v>
      </x:c>
      <x:c r="R151" s="191">
        <x:f t="shared" si="15"/>
        <x:v>4343481.8865360003</x:v>
      </x:c>
    </x:row>
    <x:row r="152" spans="2:18" hidden="1">
      <x:c r="B152" s="834">
        <x:f t="shared" si="12"/>
        <x:v>1</x:v>
      </x:c>
      <x:c r="C152" s="776">
        <x:v>46036</x:v>
      </x:c>
      <x:c r="D152" s="769" t="s">
        <x:v>2003</x:v>
      </x:c>
      <x:c r="E152" s="847" t="s">
        <x:v>2012</x:v>
      </x:c>
      <x:c r="F152" s="769" t="s">
        <x:v>1651</x:v>
      </x:c>
      <x:c r="G152" s="777" t="s">
        <x:v>1886</x:v>
      </x:c>
      <x:c r="H152" s="818" t="s">
        <x:v>173</x:v>
      </x:c>
      <x:c r="I152" s="836" cm="1">
        <x:f t="array" ref="I152">IF(E152="FORD DUNTON","",SUMPRODUCT(('sales price Master(EUR)'!$K$3:$V$3=$B152)*('sales price Master(EUR)'!$D$6:$D$172=$F152)*('sales price Master(EUR)'!$C$6:$C$172=$H152),'sales price Master(EUR)'!$K$6:$V$172))</x:f>
        <x:v>98.821891343593933</x:v>
      </x:c>
      <x:c r="J152" s="190"/>
      <x:c r="K152" s="802">
        <x:v>43.076500000000003</x:v>
      </x:c>
      <x:c r="L152" s="769">
        <x:v>1</x:v>
      </x:c>
      <x:c r="M152" s="819">
        <x:v>5181.6721850000004</x:v>
      </x:c>
      <x:c r="N152" s="843">
        <x:f t="shared" si="13"/>
        <x:v>5181.6721850000004</x:v>
      </x:c>
      <x:c r="O152" s="190"/>
      <x:c r="Q152" s="258">
        <x:f t="shared" si="14"/>
        <x:v>4256.9012024623244</x:v>
      </x:c>
      <x:c r="R152" s="191">
        <x:f t="shared" si="15"/>
        <x:v>924.77098253767599</x:v>
      </x:c>
    </x:row>
    <x:row r="153" spans="2:18" hidden="1">
      <x:c r="B153" s="834">
        <x:f t="shared" si="12"/>
        <x:v>1</x:v>
      </x:c>
      <x:c r="C153" s="776">
        <x:v>46040</x:v>
      </x:c>
      <x:c r="D153" s="769" t="s">
        <x:v>2004</x:v>
      </x:c>
      <x:c r="E153" s="847" t="s">
        <x:v>2011</x:v>
      </x:c>
      <x:c r="F153" s="769" t="s">
        <x:v>57</x:v>
      </x:c>
      <x:c r="G153" s="777" t="s">
        <x:v>1899</x:v>
      </x:c>
      <x:c r="H153" s="784" t="s">
        <x:v>58</x:v>
      </x:c>
      <x:c r="I153" s="836" cm="1">
        <x:f t="array" ref="I153">IF(E153="FORD DUNTON","",SUMPRODUCT(('sales price Master(EUR)'!$K$3:$V$3=$B153)*('sales price Master(EUR)'!$D$6:$D$172=$F153)*('sales price Master(EUR)'!$C$6:$C$172=$H153),'sales price Master(EUR)'!$K$6:$V$172))</x:f>
        <x:v>10.683073684210527</x:v>
      </x:c>
      <x:c r="J153" s="190"/>
      <x:c r="K153" s="802">
        <x:v>50.034500000000001</x:v>
      </x:c>
      <x:c r="L153" s="769">
        <x:v>720</x:v>
      </x:c>
      <x:c r="M153" s="819">
        <x:v>507.79613774000001</x:v>
      </x:c>
      <x:c r="N153" s="843">
        <x:f t="shared" si="13"/>
        <x:v>365613.21917280002</x:v>
      </x:c>
      <x:c r="O153" s="190"/>
      <x:c r="Q153" s="258">
        <x:f t="shared" si="14"/>
        <x:v>534.52225025263158</x:v>
      </x:c>
      <x:c r="R153" s="191">
        <x:f t="shared" si="15"/>
        <x:v>-26.726112512631573</x:v>
      </x:c>
    </x:row>
    <x:row r="154" spans="2:18" hidden="1">
      <x:c r="B154" s="834">
        <x:f t="shared" si="12"/>
        <x:v>1</x:v>
      </x:c>
      <x:c r="C154" s="776">
        <x:v>46040</x:v>
      </x:c>
      <x:c r="D154" s="769" t="s">
        <x:v>2004</x:v>
      </x:c>
      <x:c r="E154" s="847" t="s">
        <x:v>2011</x:v>
      </x:c>
      <x:c r="F154" s="769" t="s">
        <x:v>60</x:v>
      </x:c>
      <x:c r="G154" s="777" t="s">
        <x:v>1900</x:v>
      </x:c>
      <x:c r="H154" s="784" t="s">
        <x:v>58</x:v>
      </x:c>
      <x:c r="I154" s="836" cm="1">
        <x:f t="array" ref="I154">IF(E154="FORD DUNTON","",SUMPRODUCT(('sales price Master(EUR)'!$K$3:$V$3=$B154)*('sales price Master(EUR)'!$D$6:$D$172=$F154)*('sales price Master(EUR)'!$C$6:$C$172=$H154),'sales price Master(EUR)'!$K$6:$V$172))</x:f>
        <x:v>12.152419999999999</x:v>
      </x:c>
      <x:c r="J154" s="190"/>
      <x:c r="K154" s="802">
        <x:v>50.034500000000001</x:v>
      </x:c>
      <x:c r="L154" s="769">
        <x:v>1440</x:v>
      </x:c>
      <x:c r="M154" s="819">
        <x:v>577.63824556550003</x:v>
      </x:c>
      <x:c r="N154" s="843">
        <x:f t="shared" si="13"/>
        <x:v>831799.07361432002</x:v>
      </x:c>
      <x:c r="O154" s="190"/>
      <x:c r="Q154" s="258">
        <x:f t="shared" si="14"/>
        <x:v>608.04025848999993</x:v>
      </x:c>
      <x:c r="R154" s="191">
        <x:f t="shared" si="15"/>
        <x:v>-30.4020129244999</x:v>
      </x:c>
    </x:row>
    <x:row r="155" spans="2:18" hidden="1">
      <x:c r="B155" s="834">
        <x:f t="shared" ref="B155:B218" si="16">MONTH(C155)</x:f>
        <x:v>1</x:v>
      </x:c>
      <x:c r="C155" s="776">
        <x:v>46040</x:v>
      </x:c>
      <x:c r="D155" s="769" t="s">
        <x:v>2004</x:v>
      </x:c>
      <x:c r="E155" s="847" t="s">
        <x:v>2011</x:v>
      </x:c>
      <x:c r="F155" s="769" t="s">
        <x:v>62</x:v>
      </x:c>
      <x:c r="G155" s="777" t="s">
        <x:v>1906</x:v>
      </x:c>
      <x:c r="H155" s="784" t="s">
        <x:v>58</x:v>
      </x:c>
      <x:c r="I155" s="836" cm="1">
        <x:f t="array" ref="I155">IF(E155="FORD DUNTON","",SUMPRODUCT(('sales price Master(EUR)'!$K$3:$V$3=$B155)*('sales price Master(EUR)'!$D$6:$D$172=$F155)*('sales price Master(EUR)'!$C$6:$C$172=$H155),'sales price Master(EUR)'!$K$6:$V$172))</x:f>
        <x:v>6.9366821052631584</x:v>
      </x:c>
      <x:c r="J155" s="190"/>
      <x:c r="K155" s="802">
        <x:v>50.034500000000001</x:v>
      </x:c>
      <x:c r="L155" s="769">
        <x:v>720</x:v>
      </x:c>
      <x:c r="M155" s="819">
        <x:v>329.72035017000002</x:v>
      </x:c>
      <x:c r="N155" s="843">
        <x:f t="shared" si="13"/>
        <x:v>237398.6521224</x:v>
      </x:c>
      <x:c r="O155" s="190"/>
      <x:c r="Q155" s="258">
        <x:f t="shared" si="14"/>
        <x:v>347.0734207957895</x:v>
      </x:c>
      <x:c r="R155" s="191">
        <x:f t="shared" si="15"/>
        <x:v>-17.353070625789485</x:v>
      </x:c>
    </x:row>
    <x:row r="156" spans="2:18" hidden="1">
      <x:c r="B156" s="834">
        <x:f t="shared" si="16"/>
        <x:v>1</x:v>
      </x:c>
      <x:c r="C156" s="776">
        <x:v>46040</x:v>
      </x:c>
      <x:c r="D156" s="769" t="s">
        <x:v>2004</x:v>
      </x:c>
      <x:c r="E156" s="847" t="s">
        <x:v>2011</x:v>
      </x:c>
      <x:c r="F156" s="769" t="s">
        <x:v>64</x:v>
      </x:c>
      <x:c r="G156" s="777" t="s">
        <x:v>1901</x:v>
      </x:c>
      <x:c r="H156" s="784" t="s">
        <x:v>58</x:v>
      </x:c>
      <x:c r="I156" s="836" cm="1">
        <x:f t="array" ref="I156">IF(E156="FORD DUNTON","",SUMPRODUCT(('sales price Master(EUR)'!$K$3:$V$3=$B156)*('sales price Master(EUR)'!$D$6:$D$172=$F156)*('sales price Master(EUR)'!$C$6:$C$172=$H156),'sales price Master(EUR)'!$K$6:$V$172))</x:f>
        <x:v>12.21377157894737</x:v>
      </x:c>
      <x:c r="J156" s="190"/>
      <x:c r="K156" s="802">
        <x:v>50.034500000000001</x:v>
      </x:c>
      <x:c r="L156" s="769">
        <x:v>720</x:v>
      </x:c>
      <x:c r="M156" s="819">
        <x:v>580.55445636349998</x:v>
      </x:c>
      <x:c r="N156" s="843">
        <x:f t="shared" si="13"/>
        <x:v>417999.20858172001</x:v>
      </x:c>
      <x:c r="O156" s="190"/>
      <x:c r="Q156" s="258">
        <x:f t="shared" si="14"/>
        <x:v>611.10995406684219</x:v>
      </x:c>
      <x:c r="R156" s="191">
        <x:f t="shared" si="15"/>
        <x:v>-30.555497703342212</x:v>
      </x:c>
    </x:row>
    <x:row r="157" spans="2:18" hidden="1">
      <x:c r="B157" s="834">
        <x:f t="shared" si="16"/>
        <x:v>1</x:v>
      </x:c>
      <x:c r="C157" s="776">
        <x:v>46040</x:v>
      </x:c>
      <x:c r="D157" s="769" t="s">
        <x:v>2004</x:v>
      </x:c>
      <x:c r="E157" s="847" t="s">
        <x:v>2011</x:v>
      </x:c>
      <x:c r="F157" s="769" t="s">
        <x:v>68</x:v>
      </x:c>
      <x:c r="G157" s="777" t="s">
        <x:v>1903</x:v>
      </x:c>
      <x:c r="H157" s="784" t="s">
        <x:v>58</x:v>
      </x:c>
      <x:c r="I157" s="836" cm="1">
        <x:f t="array" ref="I157">IF(E157="FORD DUNTON","",SUMPRODUCT(('sales price Master(EUR)'!$K$3:$V$3=$B157)*('sales price Master(EUR)'!$D$6:$D$172=$F157)*('sales price Master(EUR)'!$C$6:$C$172=$H157),'sales price Master(EUR)'!$K$6:$V$172))</x:f>
        <x:v>6.8192147368421052</x:v>
      </x:c>
      <x:c r="J157" s="190"/>
      <x:c r="K157" s="802">
        <x:v>50.034500000000001</x:v>
      </x:c>
      <x:c r="L157" s="769">
        <x:v>720</x:v>
      </x:c>
      <x:c r="M157" s="819">
        <x:v>324.13619976299998</x:v>
      </x:c>
      <x:c r="N157" s="843">
        <x:f t="shared" si="13"/>
        <x:v>233378.06382935998</x:v>
      </x:c>
      <x:c r="O157" s="190"/>
      <x:c r="Q157" s="258">
        <x:f t="shared" si="14"/>
        <x:v>341.19599975052631</x:v>
      </x:c>
      <x:c r="R157" s="191">
        <x:f t="shared" si="15"/>
        <x:v>-17.059799987526333</x:v>
      </x:c>
    </x:row>
    <x:row r="158" spans="2:18" hidden="1">
      <x:c r="B158" s="834">
        <x:f t="shared" si="16"/>
        <x:v>1</x:v>
      </x:c>
      <x:c r="C158" s="776">
        <x:v>46040</x:v>
      </x:c>
      <x:c r="D158" s="769" t="s">
        <x:v>2004</x:v>
      </x:c>
      <x:c r="E158" s="847" t="s">
        <x:v>2011</x:v>
      </x:c>
      <x:c r="F158" s="769" t="s">
        <x:v>92</x:v>
      </x:c>
      <x:c r="G158" s="777" t="s">
        <x:v>1904</x:v>
      </x:c>
      <x:c r="H158" s="784" t="s">
        <x:v>58</x:v>
      </x:c>
      <x:c r="I158" s="836" cm="1">
        <x:f t="array" ref="I158">IF(E158="FORD DUNTON","",SUMPRODUCT(('sales price Master(EUR)'!$K$3:$V$3=$B158)*('sales price Master(EUR)'!$D$6:$D$172=$F158)*('sales price Master(EUR)'!$C$6:$C$172=$H158),'sales price Master(EUR)'!$K$6:$V$172))</x:f>
        <x:v>13.748976842105263</x:v>
      </x:c>
      <x:c r="J158" s="190"/>
      <x:c r="K158" s="802">
        <x:v>50.034500000000001</x:v>
      </x:c>
      <x:c r="L158" s="769">
        <x:v>720</x:v>
      </x:c>
      <x:c r="M158" s="819">
        <x:v>653.52662243999998</x:v>
      </x:c>
      <x:c r="N158" s="843">
        <x:f t="shared" si="13"/>
        <x:v>470539.16815679998</x:v>
      </x:c>
      <x:c r="O158" s="190"/>
      <x:c r="Q158" s="258">
        <x:f t="shared" si="14"/>
        <x:v>687.92318180631582</x:v>
      </x:c>
      <x:c r="R158" s="191">
        <x:f t="shared" si="15"/>
        <x:v>-34.396559366315842</x:v>
      </x:c>
    </x:row>
    <x:row r="159" spans="2:18" hidden="1">
      <x:c r="B159" s="834">
        <x:f t="shared" si="16"/>
        <x:v>1</x:v>
      </x:c>
      <x:c r="C159" s="776">
        <x:v>46040</x:v>
      </x:c>
      <x:c r="D159" s="769" t="s">
        <x:v>2004</x:v>
      </x:c>
      <x:c r="E159" s="847" t="s">
        <x:v>2011</x:v>
      </x:c>
      <x:c r="F159" s="769" t="s">
        <x:v>93</x:v>
      </x:c>
      <x:c r="G159" s="777" t="s">
        <x:v>1905</x:v>
      </x:c>
      <x:c r="H159" s="784" t="s">
        <x:v>58</x:v>
      </x:c>
      <x:c r="I159" s="836" cm="1">
        <x:f t="array" ref="I159">IF(E159="FORD DUNTON","",SUMPRODUCT(('sales price Master(EUR)'!$K$3:$V$3=$B159)*('sales price Master(EUR)'!$D$6:$D$172=$F159)*('sales price Master(EUR)'!$C$6:$C$172=$H159),'sales price Master(EUR)'!$K$6:$V$172))</x:f>
        <x:v>9.8687852631578963</x:v>
      </x:c>
      <x:c r="J159" s="190"/>
      <x:c r="K159" s="802">
        <x:v>50.034500000000001</x:v>
      </x:c>
      <x:c r="L159" s="769">
        <x:v>720</x:v>
      </x:c>
      <x:c r="M159" s="819">
        <x:v>469.09074943700006</x:v>
      </x:c>
      <x:c r="N159" s="843">
        <x:f t="shared" si="13"/>
        <x:v>337745.33959464001</x:v>
      </x:c>
      <x:c r="O159" s="190"/>
      <x:c r="Q159" s="258">
        <x:f t="shared" si="14"/>
        <x:v>493.77973624947379</x:v>
      </x:c>
      <x:c r="R159" s="191">
        <x:f t="shared" si="15"/>
        <x:v>-24.688986812473729</x:v>
      </x:c>
    </x:row>
    <x:row r="160" spans="2:18" hidden="1">
      <x:c r="B160" s="834">
        <x:f t="shared" si="16"/>
        <x:v>1</x:v>
      </x:c>
      <x:c r="C160" s="776">
        <x:v>46040</x:v>
      </x:c>
      <x:c r="D160" s="769" t="s">
        <x:v>2004</x:v>
      </x:c>
      <x:c r="E160" s="847" t="s">
        <x:v>2011</x:v>
      </x:c>
      <x:c r="F160" s="769" t="s">
        <x:v>66</x:v>
      </x:c>
      <x:c r="G160" s="777" t="s">
        <x:v>1902</x:v>
      </x:c>
      <x:c r="H160" s="784" t="s">
        <x:v>58</x:v>
      </x:c>
      <x:c r="I160" s="836" cm="1">
        <x:f t="array" ref="I160">IF(E160="FORD DUNTON","",SUMPRODUCT(('sales price Master(EUR)'!$K$3:$V$3=$B160)*('sales price Master(EUR)'!$D$6:$D$172=$F160)*('sales price Master(EUR)'!$C$6:$C$172=$H160),'sales price Master(EUR)'!$K$6:$V$172))</x:f>
        <x:v>13.585383157894737</x:v>
      </x:c>
      <x:c r="J160" s="190"/>
      <x:c r="K160" s="802">
        <x:v>50.034500000000001</x:v>
      </x:c>
      <x:c r="L160" s="769">
        <x:v>1440</x:v>
      </x:c>
      <x:c r="M160" s="819">
        <x:v>645.75096093299999</x:v>
      </x:c>
      <x:c r="N160" s="843">
        <x:f t="shared" si="13"/>
        <x:v>929881.38374352001</x:v>
      </x:c>
      <x:c r="O160" s="190"/>
      <x:c r="Q160" s="258">
        <x:f t="shared" si="14"/>
        <x:v>679.73785361368425</x:v>
      </x:c>
      <x:c r="R160" s="191">
        <x:f t="shared" si="15"/>
        <x:v>-33.986892680684264</x:v>
      </x:c>
    </x:row>
    <x:row r="161" spans="2:18" hidden="1">
      <x:c r="B161" s="834">
        <x:f t="shared" si="16"/>
        <x:v>1</x:v>
      </x:c>
      <x:c r="C161" s="776">
        <x:v>46044</x:v>
      </x:c>
      <x:c r="D161" s="769" t="s">
        <x:v>2005</x:v>
      </x:c>
      <x:c r="E161" s="847" t="s">
        <x:v>2011</x:v>
      </x:c>
      <x:c r="F161" s="769" t="s">
        <x:v>57</x:v>
      </x:c>
      <x:c r="G161" s="777" t="s">
        <x:v>1899</x:v>
      </x:c>
      <x:c r="H161" s="784" t="s">
        <x:v>58</x:v>
      </x:c>
      <x:c r="I161" s="836" cm="1">
        <x:f t="array" ref="I161">IF(E161="FORD DUNTON","",SUMPRODUCT(('sales price Master(EUR)'!$K$3:$V$3=$B161)*('sales price Master(EUR)'!$D$6:$D$172=$F161)*('sales price Master(EUR)'!$C$6:$C$172=$H161),'sales price Master(EUR)'!$K$6:$V$172))</x:f>
        <x:v>10.683073684210527</x:v>
      </x:c>
      <x:c r="J161" s="190"/>
      <x:c r="K161" s="802">
        <x:v>50.613399999999999</x:v>
      </x:c>
      <x:c r="L161" s="769">
        <x:v>720</x:v>
      </x:c>
      <x:c r="M161" s="819">
        <x:v>513.67134752799996</x:v>
      </x:c>
      <x:c r="N161" s="843">
        <x:f t="shared" si="13"/>
        <x:v>369843.37022016</x:v>
      </x:c>
      <x:c r="O161" s="190"/>
      <x:c r="Q161" s="258">
        <x:f t="shared" si="14"/>
        <x:v>540.70668160842104</x:v>
      </x:c>
      <x:c r="R161" s="191">
        <x:f t="shared" si="15"/>
        <x:v>-27.03533408042108</x:v>
      </x:c>
    </x:row>
    <x:row r="162" spans="2:18" hidden="1">
      <x:c r="B162" s="834">
        <x:f t="shared" si="16"/>
        <x:v>1</x:v>
      </x:c>
      <x:c r="C162" s="776">
        <x:v>46044</x:v>
      </x:c>
      <x:c r="D162" s="769" t="s">
        <x:v>2005</x:v>
      </x:c>
      <x:c r="E162" s="847" t="s">
        <x:v>2011</x:v>
      </x:c>
      <x:c r="F162" s="769" t="s">
        <x:v>60</x:v>
      </x:c>
      <x:c r="G162" s="777" t="s">
        <x:v>1900</x:v>
      </x:c>
      <x:c r="H162" s="784" t="s">
        <x:v>58</x:v>
      </x:c>
      <x:c r="I162" s="836" cm="1">
        <x:f t="array" ref="I162">IF(E162="FORD DUNTON","",SUMPRODUCT(('sales price Master(EUR)'!$K$3:$V$3=$B162)*('sales price Master(EUR)'!$D$6:$D$172=$F162)*('sales price Master(EUR)'!$C$6:$C$172=$H162),'sales price Master(EUR)'!$K$6:$V$172))</x:f>
        <x:v>12.152419999999999</x:v>
      </x:c>
      <x:c r="J162" s="190"/>
      <x:c r="K162" s="802">
        <x:v>50.613399999999999</x:v>
      </x:c>
      <x:c r="L162" s="769">
        <x:v>1440</x:v>
      </x:c>
      <x:c r="M162" s="819">
        <x:v>584.30537897066006</x:v>
      </x:c>
      <x:c r="N162" s="843">
        <x:f t="shared" si="13"/>
        <x:v>841399.74571775051</x:v>
      </x:c>
      <x:c r="O162" s="190"/>
      <x:c r="Q162" s="258">
        <x:f t="shared" si="14"/>
        <x:v>615.07529442799989</x:v>
      </x:c>
      <x:c r="R162" s="191">
        <x:f t="shared" si="15"/>
        <x:v>-30.769915457339835</x:v>
      </x:c>
    </x:row>
    <x:row r="163" spans="2:18" hidden="1">
      <x:c r="B163" s="834">
        <x:f t="shared" si="16"/>
        <x:v>1</x:v>
      </x:c>
      <x:c r="C163" s="776">
        <x:v>46044</x:v>
      </x:c>
      <x:c r="D163" s="769" t="s">
        <x:v>2005</x:v>
      </x:c>
      <x:c r="E163" s="847" t="s">
        <x:v>2011</x:v>
      </x:c>
      <x:c r="F163" s="769" t="s">
        <x:v>62</x:v>
      </x:c>
      <x:c r="G163" s="777" t="s">
        <x:v>1906</x:v>
      </x:c>
      <x:c r="H163" s="784" t="s">
        <x:v>58</x:v>
      </x:c>
      <x:c r="I163" s="836" cm="1">
        <x:f t="array" ref="I163">IF(E163="FORD DUNTON","",SUMPRODUCT(('sales price Master(EUR)'!$K$3:$V$3=$B163)*('sales price Master(EUR)'!$D$6:$D$172=$F163)*('sales price Master(EUR)'!$C$6:$C$172=$H163),'sales price Master(EUR)'!$K$6:$V$172))</x:f>
        <x:v>6.9366821052631584</x:v>
      </x:c>
      <x:c r="J163" s="190"/>
      <x:c r="K163" s="802">
        <x:v>50.613399999999999</x:v>
      </x:c>
      <x:c r="L163" s="769">
        <x:v>720</x:v>
      </x:c>
      <x:c r="M163" s="819">
        <x:v>333.53420785599997</x:v>
      </x:c>
      <x:c r="N163" s="843">
        <x:f t="shared" si="13"/>
        <x:v>240144.62965631997</x:v>
      </x:c>
      <x:c r="O163" s="190"/>
      <x:c r="Q163" s="258">
        <x:f t="shared" si="14"/>
        <x:v>351.08906606652636</x:v>
      </x:c>
      <x:c r="R163" s="191">
        <x:f t="shared" si="15"/>
        <x:v>-17.55485821052639</x:v>
      </x:c>
    </x:row>
    <x:row r="164" spans="2:18" hidden="1">
      <x:c r="B164" s="834">
        <x:f t="shared" si="16"/>
        <x:v>1</x:v>
      </x:c>
      <x:c r="C164" s="776">
        <x:v>46044</x:v>
      </x:c>
      <x:c r="D164" s="769" t="s">
        <x:v>2005</x:v>
      </x:c>
      <x:c r="E164" s="847" t="s">
        <x:v>2011</x:v>
      </x:c>
      <x:c r="F164" s="769" t="s">
        <x:v>64</x:v>
      </x:c>
      <x:c r="G164" s="777" t="s">
        <x:v>1901</x:v>
      </x:c>
      <x:c r="H164" s="784" t="s">
        <x:v>58</x:v>
      </x:c>
      <x:c r="I164" s="836" cm="1">
        <x:f t="array" ref="I164">IF(E164="FORD DUNTON","",SUMPRODUCT(('sales price Master(EUR)'!$K$3:$V$3=$B164)*('sales price Master(EUR)'!$D$6:$D$172=$F164)*('sales price Master(EUR)'!$C$6:$C$172=$H164),'sales price Master(EUR)'!$K$6:$V$172))</x:f>
        <x:v>12.21377157894737</x:v>
      </x:c>
      <x:c r="J164" s="190"/>
      <x:c r="K164" s="802">
        <x:v>50.613399999999999</x:v>
      </x:c>
      <x:c r="L164" s="769">
        <x:v>720</x:v>
      </x:c>
      <x:c r="M164" s="819">
        <x:v>587.271329272</x:v>
      </x:c>
      <x:c r="N164" s="843">
        <x:f t="shared" si="13"/>
        <x:v>422835.35707584</x:v>
      </x:c>
      <x:c r="O164" s="190"/>
      <x:c r="Q164" s="258">
        <x:f t="shared" si="14"/>
        <x:v>618.18050643389472</x:v>
      </x:c>
      <x:c r="R164" s="191">
        <x:f t="shared" si="15"/>
        <x:v>-30.909177161894718</x:v>
      </x:c>
    </x:row>
    <x:row r="165" spans="2:18" hidden="1">
      <x:c r="B165" s="834">
        <x:f t="shared" si="16"/>
        <x:v>1</x:v>
      </x:c>
      <x:c r="C165" s="776">
        <x:v>46044</x:v>
      </x:c>
      <x:c r="D165" s="769" t="s">
        <x:v>2005</x:v>
      </x:c>
      <x:c r="E165" s="847" t="s">
        <x:v>2011</x:v>
      </x:c>
      <x:c r="F165" s="769" t="s">
        <x:v>66</x:v>
      </x:c>
      <x:c r="G165" s="777" t="s">
        <x:v>1902</x:v>
      </x:c>
      <x:c r="H165" s="784" t="s">
        <x:v>58</x:v>
      </x:c>
      <x:c r="I165" s="836" cm="1">
        <x:f t="array" ref="I165">IF(E165="FORD DUNTON","",SUMPRODUCT(('sales price Master(EUR)'!$K$3:$V$3=$B165)*('sales price Master(EUR)'!$D$6:$D$172=$F165)*('sales price Master(EUR)'!$C$6:$C$172=$H165),'sales price Master(EUR)'!$K$6:$V$172))</x:f>
        <x:v>13.585383157894737</x:v>
      </x:c>
      <x:c r="J165" s="190"/>
      <x:c r="K165" s="802">
        <x:v>50.613399999999999</x:v>
      </x:c>
      <x:c r="L165" s="769">
        <x:v>1440</x:v>
      </x:c>
      <x:c r="M165" s="819">
        <x:v>653.22231032759998</x:v>
      </x:c>
      <x:c r="N165" s="843">
        <x:f t="shared" si="13"/>
        <x:v>940640.12687174394</x:v>
      </x:c>
      <x:c r="O165" s="190"/>
      <x:c r="Q165" s="258">
        <x:f t="shared" si="14"/>
        <x:v>687.60243192378948</x:v>
      </x:c>
      <x:c r="R165" s="191">
        <x:f t="shared" si="15"/>
        <x:v>-34.380121596189497</x:v>
      </x:c>
    </x:row>
    <x:row r="166" spans="2:18" hidden="1">
      <x:c r="B166" s="834">
        <x:f t="shared" si="16"/>
        <x:v>1</x:v>
      </x:c>
      <x:c r="C166" s="776">
        <x:v>46044</x:v>
      </x:c>
      <x:c r="D166" s="769" t="s">
        <x:v>2005</x:v>
      </x:c>
      <x:c r="E166" s="847" t="s">
        <x:v>2011</x:v>
      </x:c>
      <x:c r="F166" s="769" t="s">
        <x:v>68</x:v>
      </x:c>
      <x:c r="G166" s="777" t="s">
        <x:v>1903</x:v>
      </x:c>
      <x:c r="H166" s="784" t="s">
        <x:v>58</x:v>
      </x:c>
      <x:c r="I166" s="836" cm="1">
        <x:f t="array" ref="I166">IF(E166="FORD DUNTON","",SUMPRODUCT(('sales price Master(EUR)'!$K$3:$V$3=$B166)*('sales price Master(EUR)'!$D$6:$D$172=$F166)*('sales price Master(EUR)'!$C$6:$C$172=$H166),'sales price Master(EUR)'!$K$6:$V$172))</x:f>
        <x:v>6.8192147368421052</x:v>
      </x:c>
      <x:c r="J166" s="190"/>
      <x:c r="K166" s="802">
        <x:v>50.613399999999999</x:v>
      </x:c>
      <x:c r="L166" s="769">
        <x:v>720</x:v>
      </x:c>
      <x:c r="M166" s="819">
        <x:v>327.8864610036</x:v>
      </x:c>
      <x:c r="N166" s="843">
        <x:f t="shared" si="13"/>
        <x:v>236078.251922592</x:v>
      </x:c>
      <x:c r="O166" s="190"/>
      <x:c r="Q166" s="258">
        <x:f t="shared" si="14"/>
        <x:v>345.14364316168422</x:v>
      </x:c>
      <x:c r="R166" s="191">
        <x:f t="shared" si="15"/>
        <x:v>-17.25718215808422</x:v>
      </x:c>
    </x:row>
    <x:row r="167" spans="2:18" hidden="1">
      <x:c r="B167" s="834">
        <x:f t="shared" si="16"/>
        <x:v>1</x:v>
      </x:c>
      <x:c r="C167" s="776">
        <x:v>46044</x:v>
      </x:c>
      <x:c r="D167" s="769" t="s">
        <x:v>2005</x:v>
      </x:c>
      <x:c r="E167" s="847" t="s">
        <x:v>2011</x:v>
      </x:c>
      <x:c r="F167" s="769" t="s">
        <x:v>92</x:v>
      </x:c>
      <x:c r="G167" s="777" t="s">
        <x:v>1904</x:v>
      </x:c>
      <x:c r="H167" s="784" t="s">
        <x:v>58</x:v>
      </x:c>
      <x:c r="I167" s="836" cm="1">
        <x:f t="array" ref="I167">IF(E167="FORD DUNTON","",SUMPRODUCT(('sales price Master(EUR)'!$K$3:$V$3=$B167)*('sales price Master(EUR)'!$D$6:$D$172=$F167)*('sales price Master(EUR)'!$C$6:$C$172=$H167),'sales price Master(EUR)'!$K$6:$V$172))</x:f>
        <x:v>13.748976842105263</x:v>
      </x:c>
      <x:c r="J167" s="190"/>
      <x:c r="K167" s="802">
        <x:v>50.613399999999999</x:v>
      </x:c>
      <x:c r="L167" s="769">
        <x:v>720</x:v>
      </x:c>
      <x:c r="M167" s="819">
        <x:v>661.08834127519992</x:v>
      </x:c>
      <x:c r="N167" s="843">
        <x:f t="shared" si="13"/>
        <x:v>475983.60571814392</x:v>
      </x:c>
      <x:c r="O167" s="190"/>
      <x:c r="Q167" s="258">
        <x:f t="shared" si="14"/>
        <x:v>695.88246450021052</x:v>
      </x:c>
      <x:c r="R167" s="191">
        <x:f t="shared" si="15"/>
        <x:v>-34.794123225010594</x:v>
      </x:c>
    </x:row>
    <x:row r="168" spans="2:18" hidden="1">
      <x:c r="B168" s="834">
        <x:f t="shared" si="16"/>
        <x:v>1</x:v>
      </x:c>
      <x:c r="C168" s="776">
        <x:v>46044</x:v>
      </x:c>
      <x:c r="D168" s="769" t="s">
        <x:v>2005</x:v>
      </x:c>
      <x:c r="E168" s="847" t="s">
        <x:v>2011</x:v>
      </x:c>
      <x:c r="F168" s="769" t="s">
        <x:v>93</x:v>
      </x:c>
      <x:c r="G168" s="777" t="s">
        <x:v>1905</x:v>
      </x:c>
      <x:c r="H168" s="784" t="s">
        <x:v>58</x:v>
      </x:c>
      <x:c r="I168" s="836" cm="1">
        <x:f t="array" ref="I168">IF(E168="FORD DUNTON","",SUMPRODUCT(('sales price Master(EUR)'!$K$3:$V$3=$B168)*('sales price Master(EUR)'!$D$6:$D$172=$F168)*('sales price Master(EUR)'!$C$6:$C$172=$H168),'sales price Master(EUR)'!$K$6:$V$172))</x:f>
        <x:v>9.8687852631578963</x:v>
      </x:c>
      <x:c r="J168" s="190"/>
      <x:c r="K168" s="802">
        <x:v>50.613399999999999</x:v>
      </x:c>
      <x:c r="L168" s="769">
        <x:v>720</x:v>
      </x:c>
      <x:c r="M168" s="819">
        <x:v>474.51859275700002</x:v>
      </x:c>
      <x:c r="N168" s="843">
        <x:f t="shared" si="13"/>
        <x:v>341653.38678504003</x:v>
      </x:c>
      <x:c r="O168" s="190"/>
      <x:c r="Q168" s="258">
        <x:f t="shared" si="14"/>
        <x:v>499.49277603831587</x:v>
      </x:c>
      <x:c r="R168" s="191">
        <x:f t="shared" si="15"/>
        <x:v>-24.974183281315845</x:v>
      </x:c>
    </x:row>
    <x:row r="169" spans="2:18" hidden="1">
      <x:c r="B169" s="834">
        <x:f t="shared" si="16"/>
        <x:v>1</x:v>
      </x:c>
      <x:c r="C169" s="776">
        <x:v>46046</x:v>
      </x:c>
      <x:c r="D169" s="769" t="s">
        <x:v>2006</x:v>
      </x:c>
      <x:c r="E169" s="847" t="s">
        <x:v>2013</x:v>
      </x:c>
      <x:c r="F169" s="769" t="s">
        <x:v>85</x:v>
      </x:c>
      <x:c r="G169" s="777" t="s">
        <x:v>1882</x:v>
      </x:c>
      <x:c r="H169" s="769" t="s">
        <x:v>123</x:v>
      </x:c>
      <x:c r="I169" s="836" cm="1">
        <x:f t="array" ref="I169">IF(E169="FORD DUNTON","",SUMPRODUCT(('sales price Master(EUR)'!$K$3:$V$3=$B169)*('sales price Master(EUR)'!$D$6:$D$172=$F169)*('sales price Master(EUR)'!$C$6:$C$172=$H169),'sales price Master(EUR)'!$K$6:$V$172))</x:f>
        <x:v>1.25</x:v>
      </x:c>
      <x:c r="J169" s="190"/>
      <x:c r="K169" s="802">
        <x:v>50.710500000000003</x:v>
      </x:c>
      <x:c r="L169" s="769">
        <x:v>1500</x:v>
      </x:c>
      <x:c r="M169" s="819">
        <x:v>63.388125000000002</x:v>
      </x:c>
      <x:c r="N169" s="843">
        <x:f t="shared" si="13"/>
        <x:v>95082.1875</x:v>
      </x:c>
      <x:c r="O169" s="190"/>
      <x:c r="Q169" s="258">
        <x:f t="shared" si="14"/>
        <x:v>63.388125000000002</x:v>
      </x:c>
      <x:c r="R169" s="191">
        <x:f t="shared" si="15"/>
        <x:v>0</x:v>
      </x:c>
    </x:row>
    <x:row r="170" spans="2:18" hidden="1">
      <x:c r="B170" s="834">
        <x:f t="shared" si="16"/>
        <x:v>1</x:v>
      </x:c>
      <x:c r="C170" s="776">
        <x:v>46046</x:v>
      </x:c>
      <x:c r="D170" s="769" t="s">
        <x:v>2006</x:v>
      </x:c>
      <x:c r="E170" s="847" t="s">
        <x:v>2013</x:v>
      </x:c>
      <x:c r="F170" s="769" t="s">
        <x:v>88</x:v>
      </x:c>
      <x:c r="G170" s="777" t="s">
        <x:v>1911</x:v>
      </x:c>
      <x:c r="H170" s="769" t="s">
        <x:v>123</x:v>
      </x:c>
      <x:c r="I170" s="836" cm="1">
        <x:f t="array" ref="I170">IF(E170="FORD DUNTON","",SUMPRODUCT(('sales price Master(EUR)'!$K$3:$V$3=$B170)*('sales price Master(EUR)'!$D$6:$D$172=$F170)*('sales price Master(EUR)'!$C$6:$C$172=$H170),'sales price Master(EUR)'!$K$6:$V$172))</x:f>
        <x:v>1.1100000000000001</x:v>
      </x:c>
      <x:c r="J170" s="190"/>
      <x:c r="K170" s="802">
        <x:v>50.710500000000003</x:v>
      </x:c>
      <x:c r="L170" s="769">
        <x:v>1500</x:v>
      </x:c>
      <x:c r="M170" s="819">
        <x:v>74.544435000000007</x:v>
      </x:c>
      <x:c r="N170" s="843">
        <x:f t="shared" si="13"/>
        <x:v>111816.65250000001</x:v>
      </x:c>
      <x:c r="O170" s="190"/>
      <x:c r="Q170" s="258">
        <x:f t="shared" si="14"/>
        <x:v>56.288655000000006</x:v>
      </x:c>
      <x:c r="R170" s="191">
        <x:f t="shared" si="15"/>
        <x:v>18.255780000000001</x:v>
      </x:c>
    </x:row>
    <x:row r="171" spans="2:18" hidden="1">
      <x:c r="B171" s="834">
        <x:f t="shared" si="16"/>
        <x:v>1</x:v>
      </x:c>
      <x:c r="C171" s="776">
        <x:v>46046</x:v>
      </x:c>
      <x:c r="D171" s="769" t="s">
        <x:v>2006</x:v>
      </x:c>
      <x:c r="E171" s="847" t="s">
        <x:v>2013</x:v>
      </x:c>
      <x:c r="F171" s="769" t="s">
        <x:v>90</x:v>
      </x:c>
      <x:c r="G171" s="777" t="s">
        <x:v>1884</x:v>
      </x:c>
      <x:c r="H171" s="769" t="s">
        <x:v>123</x:v>
      </x:c>
      <x:c r="I171" s="836" cm="1">
        <x:f t="array" ref="I171">IF(E171="FORD DUNTON","",SUMPRODUCT(('sales price Master(EUR)'!$K$3:$V$3=$B171)*('sales price Master(EUR)'!$D$6:$D$172=$F171)*('sales price Master(EUR)'!$C$6:$C$172=$H171),'sales price Master(EUR)'!$K$6:$V$172))</x:f>
        <x:v>18.386554621848738</x:v>
      </x:c>
      <x:c r="J171" s="190"/>
      <x:c r="K171" s="802">
        <x:v>50.710500000000003</x:v>
      </x:c>
      <x:c r="L171" s="769">
        <x:v>3000</x:v>
      </x:c>
      <x:c r="M171" s="819">
        <x:v>56.288655000000006</x:v>
      </x:c>
      <x:c r="N171" s="843">
        <x:f t="shared" si="13"/>
        <x:v>168865.96500000003</x:v>
      </x:c>
      <x:c r="O171" s="190"/>
      <x:c r="Q171" s="258">
        <x:f t="shared" si="14"/>
        <x:v>932.39137815126048</x:v>
      </x:c>
      <x:c r="R171" s="191">
        <x:f t="shared" si="15"/>
        <x:v>-876.10272315126053</x:v>
      </x:c>
    </x:row>
    <x:row r="172" spans="2:18" hidden="1">
      <x:c r="B172" s="834">
        <x:f t="shared" si="16"/>
        <x:v>1</x:v>
      </x:c>
      <x:c r="C172" s="776">
        <x:v>46052</x:v>
      </x:c>
      <x:c r="D172" s="769" t="s">
        <x:v>2019</x:v>
      </x:c>
      <x:c r="E172" s="847" t="s">
        <x:v>2011</x:v>
      </x:c>
      <x:c r="F172" s="769" t="s">
        <x:v>57</x:v>
      </x:c>
      <x:c r="G172" s="777" t="s">
        <x:v>1899</x:v>
      </x:c>
      <x:c r="H172" s="769" t="s">
        <x:v>58</x:v>
      </x:c>
      <x:c r="I172" s="836" cm="1">
        <x:f t="array" ref="I172">IF(E172="FORD DUNTON","",SUMPRODUCT(('sales price Master(EUR)'!$K$3:$V$3=$B172)*('sales price Master(EUR)'!$D$6:$D$172=$F172)*('sales price Master(EUR)'!$C$6:$C$172=$H172),'sales price Master(EUR)'!$K$6:$V$172))</x:f>
        <x:v>10.683073684210527</x:v>
      </x:c>
      <x:c r="J172" s="190"/>
      <x:c r="K172" s="802">
        <x:v>51.935000000000002</x:v>
      </x:c>
      <x:c r="L172" s="769">
        <x:v>720</x:v>
      </x:c>
      <x:c r="M172" s="819">
        <x:v>527.08416020000004</x:v>
      </x:c>
      <x:c r="N172" s="843">
        <x:f t="shared" si="13"/>
        <x:v>379500.59534400003</x:v>
      </x:c>
      <x:c r="O172" s="190"/>
      <x:c r="Q172" s="258">
        <x:f t="shared" si="14"/>
        <x:v>554.82543178947378</x:v>
      </x:c>
      <x:c r="R172" s="191">
        <x:f t="shared" si="15"/>
        <x:v>-27.74127158947374</x:v>
      </x:c>
    </x:row>
    <x:row r="173" spans="2:18" hidden="1">
      <x:c r="B173" s="834">
        <x:f t="shared" si="16"/>
        <x:v>1</x:v>
      </x:c>
      <x:c r="C173" s="776">
        <x:v>46052</x:v>
      </x:c>
      <x:c r="D173" s="769" t="s">
        <x:v>2019</x:v>
      </x:c>
      <x:c r="E173" s="847" t="s">
        <x:v>2011</x:v>
      </x:c>
      <x:c r="F173" s="769" t="s">
        <x:v>60</x:v>
      </x:c>
      <x:c r="G173" s="777" t="s">
        <x:v>1900</x:v>
      </x:c>
      <x:c r="H173" s="769" t="s">
        <x:v>58</x:v>
      </x:c>
      <x:c r="I173" s="836" cm="1">
        <x:f t="array" ref="I173">IF(E173="FORD DUNTON","",SUMPRODUCT(('sales price Master(EUR)'!$K$3:$V$3=$B173)*('sales price Master(EUR)'!$D$6:$D$172=$F173)*('sales price Master(EUR)'!$C$6:$C$172=$H173),'sales price Master(EUR)'!$K$6:$V$172))</x:f>
        <x:v>12.152419999999999</x:v>
      </x:c>
      <x:c r="J173" s="190"/>
      <x:c r="K173" s="802">
        <x:v>51.935000000000002</x:v>
      </x:c>
      <x:c r="L173" s="769">
        <x:v>1440</x:v>
      </x:c>
      <x:c r="M173" s="819">
        <x:v>599.57913606499994</x:v>
      </x:c>
      <x:c r="N173" s="843">
        <x:f t="shared" si="13"/>
        <x:v>863393.95593359997</x:v>
      </x:c>
      <x:c r="O173" s="190"/>
      <x:c r="Q173" s="258">
        <x:f t="shared" si="14"/>
        <x:v>631.13593270000001</x:v>
      </x:c>
      <x:c r="R173" s="191">
        <x:f t="shared" si="15"/>
        <x:v>-31.556796635000069</x:v>
      </x:c>
    </x:row>
    <x:row r="174" spans="2:18" hidden="1">
      <x:c r="B174" s="834">
        <x:f t="shared" si="16"/>
        <x:v>1</x:v>
      </x:c>
      <x:c r="C174" s="776">
        <x:v>46052</x:v>
      </x:c>
      <x:c r="D174" s="769" t="s">
        <x:v>2019</x:v>
      </x:c>
      <x:c r="E174" s="847" t="s">
        <x:v>2011</x:v>
      </x:c>
      <x:c r="F174" s="769" t="s">
        <x:v>62</x:v>
      </x:c>
      <x:c r="G174" s="777" t="s">
        <x:v>1906</x:v>
      </x:c>
      <x:c r="H174" s="769" t="s">
        <x:v>58</x:v>
      </x:c>
      <x:c r="I174" s="836" cm="1">
        <x:f t="array" ref="I174">IF(E174="FORD DUNTON","",SUMPRODUCT(('sales price Master(EUR)'!$K$3:$V$3=$B174)*('sales price Master(EUR)'!$D$6:$D$172=$F174)*('sales price Master(EUR)'!$C$6:$C$172=$H174),'sales price Master(EUR)'!$K$6:$V$172))</x:f>
        <x:v>6.9366821052631584</x:v>
      </x:c>
      <x:c r="J174" s="190"/>
      <x:c r="K174" s="802">
        <x:v>51.935000000000002</x:v>
      </x:c>
      <x:c r="L174" s="769">
        <x:v>720</x:v>
      </x:c>
      <x:c r="M174" s="819">
        <x:v>342.24334040000002</x:v>
      </x:c>
      <x:c r="N174" s="843">
        <x:f t="shared" si="13"/>
        <x:v>246415.20508800002</x:v>
      </x:c>
      <x:c r="O174" s="190"/>
      <x:c r="Q174" s="258">
        <x:f t="shared" si="14"/>
        <x:v>360.25658513684215</x:v>
      </x:c>
      <x:c r="R174" s="191">
        <x:f t="shared" si="15"/>
        <x:v>-18.013244736842125</x:v>
      </x:c>
    </x:row>
    <x:row r="175" spans="2:18" hidden="1">
      <x:c r="B175" s="834">
        <x:f t="shared" si="16"/>
        <x:v>1</x:v>
      </x:c>
      <x:c r="C175" s="776">
        <x:v>46052</x:v>
      </x:c>
      <x:c r="D175" s="769" t="s">
        <x:v>2019</x:v>
      </x:c>
      <x:c r="E175" s="847" t="s">
        <x:v>2011</x:v>
      </x:c>
      <x:c r="F175" s="769" t="s">
        <x:v>64</x:v>
      </x:c>
      <x:c r="G175" s="777" t="s">
        <x:v>1901</x:v>
      </x:c>
      <x:c r="H175" s="769" t="s">
        <x:v>58</x:v>
      </x:c>
      <x:c r="I175" s="836" cm="1">
        <x:f t="array" ref="I175">IF(E175="FORD DUNTON","",SUMPRODUCT(('sales price Master(EUR)'!$K$3:$V$3=$B175)*('sales price Master(EUR)'!$D$6:$D$172=$F175)*('sales price Master(EUR)'!$C$6:$C$172=$H175),'sales price Master(EUR)'!$K$6:$V$172))</x:f>
        <x:v>12.21377157894737</x:v>
      </x:c>
      <x:c r="J175" s="190"/>
      <x:c r="K175" s="802">
        <x:v>51.935000000000002</x:v>
      </x:c>
      <x:c r="L175" s="769">
        <x:v>720</x:v>
      </x:c>
      <x:c r="M175" s="819">
        <x:v>602.60611560500001</x:v>
      </x:c>
      <x:c r="N175" s="843">
        <x:f t="shared" si="13"/>
        <x:v>433876.40323559998</x:v>
      </x:c>
      <x:c r="O175" s="190"/>
      <x:c r="Q175" s="258">
        <x:f t="shared" si="14"/>
        <x:v>634.32222695263169</x:v>
      </x:c>
      <x:c r="R175" s="191">
        <x:f t="shared" si="15"/>
        <x:v>-31.716111347631681</x:v>
      </x:c>
    </x:row>
    <x:row r="176" spans="2:18" hidden="1">
      <x:c r="B176" s="834">
        <x:f t="shared" si="16"/>
        <x:v>1</x:v>
      </x:c>
      <x:c r="C176" s="776">
        <x:v>46052</x:v>
      </x:c>
      <x:c r="D176" s="769" t="s">
        <x:v>2019</x:v>
      </x:c>
      <x:c r="E176" s="847" t="s">
        <x:v>2011</x:v>
      </x:c>
      <x:c r="F176" s="769" t="s">
        <x:v>66</x:v>
      </x:c>
      <x:c r="G176" s="777" t="s">
        <x:v>1902</x:v>
      </x:c>
      <x:c r="H176" s="769" t="s">
        <x:v>58</x:v>
      </x:c>
      <x:c r="I176" s="836" cm="1">
        <x:f t="array" ref="I176">IF(E176="FORD DUNTON","",SUMPRODUCT(('sales price Master(EUR)'!$K$3:$V$3=$B176)*('sales price Master(EUR)'!$D$6:$D$172=$F176)*('sales price Master(EUR)'!$C$6:$C$172=$H176),'sales price Master(EUR)'!$K$6:$V$172))</x:f>
        <x:v>13.585383157894737</x:v>
      </x:c>
      <x:c r="J176" s="190"/>
      <x:c r="K176" s="802">
        <x:v>51.935000000000002</x:v>
      </x:c>
      <x:c r="L176" s="769">
        <x:v>1440</x:v>
      </x:c>
      <x:c r="M176" s="819">
        <x:v>670.27903059000005</x:v>
      </x:c>
      <x:c r="N176" s="843">
        <x:f t="shared" si="13"/>
        <x:v>965201.80404960003</x:v>
      </x:c>
      <x:c r="O176" s="190"/>
      <x:c r="Q176" s="258">
        <x:f t="shared" si="14"/>
        <x:v>705.55687430526325</x:v>
      </x:c>
      <x:c r="R176" s="191">
        <x:f t="shared" si="15"/>
        <x:v>-35.277843715263202</x:v>
      </x:c>
    </x:row>
    <x:row r="177" spans="2:18" hidden="1">
      <x:c r="B177" s="834">
        <x:f t="shared" si="16"/>
        <x:v>1</x:v>
      </x:c>
      <x:c r="C177" s="776">
        <x:v>46052</x:v>
      </x:c>
      <x:c r="D177" s="769" t="s">
        <x:v>2019</x:v>
      </x:c>
      <x:c r="E177" s="847" t="s">
        <x:v>2011</x:v>
      </x:c>
      <x:c r="F177" s="769" t="s">
        <x:v>68</x:v>
      </x:c>
      <x:c r="G177" s="777" t="s">
        <x:v>1903</x:v>
      </x:c>
      <x:c r="H177" s="769" t="s">
        <x:v>58</x:v>
      </x:c>
      <x:c r="I177" s="836" cm="1">
        <x:f t="array" ref="I177">IF(E177="FORD DUNTON","",SUMPRODUCT(('sales price Master(EUR)'!$K$3:$V$3=$B177)*('sales price Master(EUR)'!$D$6:$D$172=$F177)*('sales price Master(EUR)'!$C$6:$C$172=$H177),'sales price Master(EUR)'!$K$6:$V$172))</x:f>
        <x:v>6.8192147368421052</x:v>
      </x:c>
      <x:c r="J177" s="190"/>
      <x:c r="K177" s="802">
        <x:v>51.935000000000002</x:v>
      </x:c>
      <x:c r="L177" s="769">
        <x:v>720</x:v>
      </x:c>
      <x:c r="M177" s="819">
        <x:v>336.44812149000001</x:v>
      </x:c>
      <x:c r="N177" s="843">
        <x:f t="shared" si="13"/>
        <x:v>242242.64747280002</x:v>
      </x:c>
      <x:c r="O177" s="190"/>
      <x:c r="Q177" s="258">
        <x:f t="shared" si="14"/>
        <x:v>354.15591735789474</x:v>
      </x:c>
      <x:c r="R177" s="191">
        <x:f t="shared" si="15"/>
        <x:v>-17.707795867894731</x:v>
      </x:c>
    </x:row>
    <x:row r="178" spans="2:18" hidden="1">
      <x:c r="B178" s="834">
        <x:f t="shared" si="16"/>
        <x:v>1</x:v>
      </x:c>
      <x:c r="C178" s="776">
        <x:v>46052</x:v>
      </x:c>
      <x:c r="D178" s="769" t="s">
        <x:v>2019</x:v>
      </x:c>
      <x:c r="E178" s="847" t="s">
        <x:v>2011</x:v>
      </x:c>
      <x:c r="F178" s="769" t="s">
        <x:v>92</x:v>
      </x:c>
      <x:c r="G178" s="777" t="s">
        <x:v>1904</x:v>
      </x:c>
      <x:c r="H178" s="769" t="s">
        <x:v>58</x:v>
      </x:c>
      <x:c r="I178" s="836" cm="1">
        <x:f t="array" ref="I178">IF(E178="FORD DUNTON","",SUMPRODUCT(('sales price Master(EUR)'!$K$3:$V$3=$B178)*('sales price Master(EUR)'!$D$6:$D$172=$F178)*('sales price Master(EUR)'!$C$6:$C$172=$H178),'sales price Master(EUR)'!$K$6:$V$172))</x:f>
        <x:v>13.748976842105263</x:v>
      </x:c>
      <x:c r="J178" s="190"/>
      <x:c r="K178" s="802">
        <x:v>51.935000000000002</x:v>
      </x:c>
      <x:c r="L178" s="769">
        <x:v>720</x:v>
      </x:c>
      <x:c r="M178" s="819">
        <x:v>678.35045667999998</x:v>
      </x:c>
      <x:c r="N178" s="843">
        <x:f t="shared" si="13"/>
        <x:v>488412.32880959997</x:v>
      </x:c>
      <x:c r="O178" s="190"/>
      <x:c r="Q178" s="258">
        <x:f t="shared" si="14"/>
        <x:v>714.05311229473682</x:v>
      </x:c>
      <x:c r="R178" s="191">
        <x:f t="shared" si="15"/>
        <x:v>-35.702655614736841</x:v>
      </x:c>
    </x:row>
    <x:row r="179" spans="2:18" hidden="1">
      <x:c r="B179" s="834">
        <x:f t="shared" si="16"/>
        <x:v>1</x:v>
      </x:c>
      <x:c r="C179" s="776">
        <x:v>46052</x:v>
      </x:c>
      <x:c r="D179" s="769" t="s">
        <x:v>2019</x:v>
      </x:c>
      <x:c r="E179" s="847" t="s">
        <x:v>2011</x:v>
      </x:c>
      <x:c r="F179" s="769" t="s">
        <x:v>93</x:v>
      </x:c>
      <x:c r="G179" s="777" t="s">
        <x:v>1905</x:v>
      </x:c>
      <x:c r="H179" s="769" t="s">
        <x:v>58</x:v>
      </x:c>
      <x:c r="I179" s="836" cm="1">
        <x:f t="array" ref="I179">IF(E179="FORD DUNTON","",SUMPRODUCT(('sales price Master(EUR)'!$K$3:$V$3=$B179)*('sales price Master(EUR)'!$D$6:$D$172=$F179)*('sales price Master(EUR)'!$C$6:$C$172=$H179),'sales price Master(EUR)'!$K$6:$V$172))</x:f>
        <x:v>9.8687852631578963</x:v>
      </x:c>
      <x:c r="J179" s="190"/>
      <x:c r="K179" s="802">
        <x:v>51.935000000000002</x:v>
      </x:c>
      <x:c r="L179" s="769">
        <x:v>720</x:v>
      </x:c>
      <x:c r="M179" s="819">
        <x:v>486.90932160000006</x:v>
      </x:c>
      <x:c r="N179" s="843">
        <x:f t="shared" si="13"/>
        <x:v>350574.71155200002</x:v>
      </x:c>
      <x:c r="O179" s="190"/>
      <x:c r="Q179" s="258">
        <x:f t="shared" si="14"/>
        <x:v>512.53536264210538</x:v>
      </x:c>
      <x:c r="R179" s="191">
        <x:f t="shared" si="15"/>
        <x:v>-25.626041042105328</x:v>
      </x:c>
    </x:row>
    <x:row r="180" spans="2:18" hidden="1">
      <x:c r="B180" s="834">
        <x:f t="shared" si="16"/>
        <x:v>1</x:v>
      </x:c>
      <x:c r="C180" s="776">
        <x:v>46051</x:v>
      </x:c>
      <x:c r="D180" s="769" t="s">
        <x:v>2007</x:v>
      </x:c>
      <x:c r="E180" s="847" t="s">
        <x:v>2011</x:v>
      </x:c>
      <x:c r="F180" s="769" t="s">
        <x:v>57</x:v>
      </x:c>
      <x:c r="G180" s="777" t="s">
        <x:v>1899</x:v>
      </x:c>
      <x:c r="H180" s="784" t="s">
        <x:v>58</x:v>
      </x:c>
      <x:c r="I180" s="836" cm="1">
        <x:f t="array" ref="I180">IF(E180="FORD DUNTON","",SUMPRODUCT(('sales price Master(EUR)'!$K$3:$V$3=$B180)*('sales price Master(EUR)'!$D$6:$D$172=$F180)*('sales price Master(EUR)'!$C$6:$C$172=$H180),'sales price Master(EUR)'!$K$6:$V$172))</x:f>
        <x:v>10.683073684210527</x:v>
      </x:c>
      <x:c r="J180" s="190"/>
      <x:c r="K180" s="802">
        <x:v>51.935000000000002</x:v>
      </x:c>
      <x:c r="L180" s="769">
        <x:v>720</x:v>
      </x:c>
      <x:c r="M180" s="819">
        <x:v>527.08416020000004</x:v>
      </x:c>
      <x:c r="N180" s="843">
        <x:f t="shared" si="13"/>
        <x:v>379500.59534400003</x:v>
      </x:c>
      <x:c r="O180" s="190"/>
      <x:c r="Q180" s="258">
        <x:f t="shared" si="14"/>
        <x:v>554.82543178947378</x:v>
      </x:c>
      <x:c r="R180" s="191">
        <x:f t="shared" si="15"/>
        <x:v>-27.74127158947374</x:v>
      </x:c>
    </x:row>
    <x:row r="181" spans="2:18" hidden="1">
      <x:c r="B181" s="834">
        <x:f t="shared" si="16"/>
        <x:v>1</x:v>
      </x:c>
      <x:c r="C181" s="776">
        <x:v>46051</x:v>
      </x:c>
      <x:c r="D181" s="769" t="s">
        <x:v>2007</x:v>
      </x:c>
      <x:c r="E181" s="847" t="s">
        <x:v>2011</x:v>
      </x:c>
      <x:c r="F181" s="769" t="s">
        <x:v>60</x:v>
      </x:c>
      <x:c r="G181" s="777" t="s">
        <x:v>1900</x:v>
      </x:c>
      <x:c r="H181" s="784" t="s">
        <x:v>58</x:v>
      </x:c>
      <x:c r="I181" s="836" cm="1">
        <x:f t="array" ref="I181">IF(E181="FORD DUNTON","",SUMPRODUCT(('sales price Master(EUR)'!$K$3:$V$3=$B181)*('sales price Master(EUR)'!$D$6:$D$172=$F181)*('sales price Master(EUR)'!$C$6:$C$172=$H181),'sales price Master(EUR)'!$K$6:$V$172))</x:f>
        <x:v>12.152419999999999</x:v>
      </x:c>
      <x:c r="J181" s="190"/>
      <x:c r="K181" s="802">
        <x:v>51.935000000000002</x:v>
      </x:c>
      <x:c r="L181" s="769">
        <x:v>1440</x:v>
      </x:c>
      <x:c r="M181" s="819">
        <x:v>599.57913606499994</x:v>
      </x:c>
      <x:c r="N181" s="843">
        <x:f t="shared" si="13"/>
        <x:v>863393.95593359997</x:v>
      </x:c>
      <x:c r="O181" s="190"/>
      <x:c r="Q181" s="258">
        <x:f t="shared" si="14"/>
        <x:v>631.13593270000001</x:v>
      </x:c>
      <x:c r="R181" s="191">
        <x:f t="shared" si="15"/>
        <x:v>-31.556796635000069</x:v>
      </x:c>
    </x:row>
    <x:row r="182" spans="2:18" hidden="1">
      <x:c r="B182" s="834">
        <x:f t="shared" si="16"/>
        <x:v>1</x:v>
      </x:c>
      <x:c r="C182" s="776">
        <x:v>46051</x:v>
      </x:c>
      <x:c r="D182" s="769" t="s">
        <x:v>2007</x:v>
      </x:c>
      <x:c r="E182" s="847" t="s">
        <x:v>2011</x:v>
      </x:c>
      <x:c r="F182" s="769" t="s">
        <x:v>62</x:v>
      </x:c>
      <x:c r="G182" s="777" t="s">
        <x:v>1906</x:v>
      </x:c>
      <x:c r="H182" s="784" t="s">
        <x:v>58</x:v>
      </x:c>
      <x:c r="I182" s="836" cm="1">
        <x:f t="array" ref="I182">IF(E182="FORD DUNTON","",SUMPRODUCT(('sales price Master(EUR)'!$K$3:$V$3=$B182)*('sales price Master(EUR)'!$D$6:$D$172=$F182)*('sales price Master(EUR)'!$C$6:$C$172=$H182),'sales price Master(EUR)'!$K$6:$V$172))</x:f>
        <x:v>6.9366821052631584</x:v>
      </x:c>
      <x:c r="J182" s="190"/>
      <x:c r="K182" s="802">
        <x:v>51.935000000000002</x:v>
      </x:c>
      <x:c r="L182" s="769">
        <x:v>720</x:v>
      </x:c>
      <x:c r="M182" s="819">
        <x:v>342.24375588000004</x:v>
      </x:c>
      <x:c r="N182" s="843">
        <x:f t="shared" si="13"/>
        <x:v>246415.50423360002</x:v>
      </x:c>
      <x:c r="O182" s="190"/>
      <x:c r="Q182" s="258">
        <x:f t="shared" si="14"/>
        <x:v>360.25658513684215</x:v>
      </x:c>
      <x:c r="R182" s="191">
        <x:f t="shared" si="15"/>
        <x:v>-18.01282925684211</x:v>
      </x:c>
    </x:row>
    <x:row r="183" spans="2:18" hidden="1">
      <x:c r="B183" s="834">
        <x:f t="shared" si="16"/>
        <x:v>1</x:v>
      </x:c>
      <x:c r="C183" s="776">
        <x:v>46051</x:v>
      </x:c>
      <x:c r="D183" s="769" t="s">
        <x:v>2007</x:v>
      </x:c>
      <x:c r="E183" s="847" t="s">
        <x:v>2011</x:v>
      </x:c>
      <x:c r="F183" s="769" t="s">
        <x:v>64</x:v>
      </x:c>
      <x:c r="G183" s="777" t="s">
        <x:v>1901</x:v>
      </x:c>
      <x:c r="H183" s="784" t="s">
        <x:v>58</x:v>
      </x:c>
      <x:c r="I183" s="836" cm="1">
        <x:f t="array" ref="I183">IF(E183="FORD DUNTON","",SUMPRODUCT(('sales price Master(EUR)'!$K$3:$V$3=$B183)*('sales price Master(EUR)'!$D$6:$D$172=$F183)*('sales price Master(EUR)'!$C$6:$C$172=$H183),'sales price Master(EUR)'!$K$6:$V$172))</x:f>
        <x:v>12.21377157894737</x:v>
      </x:c>
      <x:c r="J183" s="190"/>
      <x:c r="K183" s="802">
        <x:v>51.935000000000002</x:v>
      </x:c>
      <x:c r="L183" s="769">
        <x:v>720</x:v>
      </x:c>
      <x:c r="M183" s="819">
        <x:v>602.60611560500001</x:v>
      </x:c>
      <x:c r="N183" s="843">
        <x:f t="shared" si="13"/>
        <x:v>433876.40323559998</x:v>
      </x:c>
      <x:c r="O183" s="190"/>
      <x:c r="Q183" s="258">
        <x:f t="shared" si="14"/>
        <x:v>634.32222695263169</x:v>
      </x:c>
      <x:c r="R183" s="191">
        <x:f t="shared" si="15"/>
        <x:v>-31.716111347631681</x:v>
      </x:c>
    </x:row>
    <x:row r="184" spans="2:18" hidden="1">
      <x:c r="B184" s="834">
        <x:f t="shared" si="16"/>
        <x:v>1</x:v>
      </x:c>
      <x:c r="C184" s="776">
        <x:v>46051</x:v>
      </x:c>
      <x:c r="D184" s="769" t="s">
        <x:v>2007</x:v>
      </x:c>
      <x:c r="E184" s="847" t="s">
        <x:v>2011</x:v>
      </x:c>
      <x:c r="F184" s="769" t="s">
        <x:v>66</x:v>
      </x:c>
      <x:c r="G184" s="777" t="s">
        <x:v>1902</x:v>
      </x:c>
      <x:c r="H184" s="784" t="s">
        <x:v>58</x:v>
      </x:c>
      <x:c r="I184" s="836" cm="1">
        <x:f t="array" ref="I184">IF(E184="FORD DUNTON","",SUMPRODUCT(('sales price Master(EUR)'!$K$3:$V$3=$B184)*('sales price Master(EUR)'!$D$6:$D$172=$F184)*('sales price Master(EUR)'!$C$6:$C$172=$H184),'sales price Master(EUR)'!$K$6:$V$172))</x:f>
        <x:v>13.585383157894737</x:v>
      </x:c>
      <x:c r="J184" s="190"/>
      <x:c r="K184" s="802">
        <x:v>51.935000000000002</x:v>
      </x:c>
      <x:c r="L184" s="769">
        <x:v>1440</x:v>
      </x:c>
      <x:c r="M184" s="819">
        <x:v>670.27903059000005</x:v>
      </x:c>
      <x:c r="N184" s="843">
        <x:f t="shared" si="13"/>
        <x:v>965201.80404960003</x:v>
      </x:c>
      <x:c r="O184" s="190"/>
      <x:c r="Q184" s="258">
        <x:f t="shared" si="14"/>
        <x:v>705.55687430526325</x:v>
      </x:c>
      <x:c r="R184" s="191">
        <x:f t="shared" si="15"/>
        <x:v>-35.277843715263202</x:v>
      </x:c>
    </x:row>
    <x:row r="185" spans="2:18" hidden="1">
      <x:c r="B185" s="834">
        <x:f t="shared" si="16"/>
        <x:v>1</x:v>
      </x:c>
      <x:c r="C185" s="776">
        <x:v>46051</x:v>
      </x:c>
      <x:c r="D185" s="769" t="s">
        <x:v>2007</x:v>
      </x:c>
      <x:c r="E185" s="847" t="s">
        <x:v>2011</x:v>
      </x:c>
      <x:c r="F185" s="769" t="s">
        <x:v>68</x:v>
      </x:c>
      <x:c r="G185" s="777" t="s">
        <x:v>1903</x:v>
      </x:c>
      <x:c r="H185" s="784" t="s">
        <x:v>58</x:v>
      </x:c>
      <x:c r="I185" s="836" cm="1">
        <x:f t="array" ref="I185">IF(E185="FORD DUNTON","",SUMPRODUCT(('sales price Master(EUR)'!$K$3:$V$3=$B185)*('sales price Master(EUR)'!$D$6:$D$172=$F185)*('sales price Master(EUR)'!$C$6:$C$172=$H185),'sales price Master(EUR)'!$K$6:$V$172))</x:f>
        <x:v>6.8192147368421052</x:v>
      </x:c>
      <x:c r="J185" s="190"/>
      <x:c r="K185" s="802">
        <x:v>51.935000000000002</x:v>
      </x:c>
      <x:c r="L185" s="769">
        <x:v>720</x:v>
      </x:c>
      <x:c r="M185" s="819">
        <x:v>336.44812149000001</x:v>
      </x:c>
      <x:c r="N185" s="843">
        <x:f t="shared" si="13"/>
        <x:v>242242.64747280002</x:v>
      </x:c>
      <x:c r="O185" s="190"/>
      <x:c r="Q185" s="258">
        <x:f t="shared" si="14"/>
        <x:v>354.15591735789474</x:v>
      </x:c>
      <x:c r="R185" s="191">
        <x:f t="shared" si="15"/>
        <x:v>-17.707795867894731</x:v>
      </x:c>
    </x:row>
    <x:row r="186" spans="2:18" hidden="1">
      <x:c r="B186" s="834">
        <x:f t="shared" si="16"/>
        <x:v>1</x:v>
      </x:c>
      <x:c r="C186" s="776">
        <x:v>46051</x:v>
      </x:c>
      <x:c r="D186" s="769" t="s">
        <x:v>2007</x:v>
      </x:c>
      <x:c r="E186" s="847" t="s">
        <x:v>2011</x:v>
      </x:c>
      <x:c r="F186" s="769" t="s">
        <x:v>92</x:v>
      </x:c>
      <x:c r="G186" s="777" t="s">
        <x:v>1904</x:v>
      </x:c>
      <x:c r="H186" s="784" t="s">
        <x:v>58</x:v>
      </x:c>
      <x:c r="I186" s="836" cm="1">
        <x:f t="array" ref="I186">IF(E186="FORD DUNTON","",SUMPRODUCT(('sales price Master(EUR)'!$K$3:$V$3=$B186)*('sales price Master(EUR)'!$D$6:$D$172=$F186)*('sales price Master(EUR)'!$C$6:$C$172=$H186),'sales price Master(EUR)'!$K$6:$V$172))</x:f>
        <x:v>13.748976842105263</x:v>
      </x:c>
      <x:c r="J186" s="190"/>
      <x:c r="K186" s="802">
        <x:v>51.935000000000002</x:v>
      </x:c>
      <x:c r="L186" s="769">
        <x:v>720</x:v>
      </x:c>
      <x:c r="M186" s="819">
        <x:v>678.35045667999998</x:v>
      </x:c>
      <x:c r="N186" s="843">
        <x:f t="shared" si="13"/>
        <x:v>488412.32880959997</x:v>
      </x:c>
      <x:c r="O186" s="190"/>
      <x:c r="Q186" s="258">
        <x:f t="shared" si="14"/>
        <x:v>714.05311229473682</x:v>
      </x:c>
      <x:c r="R186" s="191">
        <x:f t="shared" si="15"/>
        <x:v>-35.702655614736841</x:v>
      </x:c>
    </x:row>
    <x:row r="187" spans="2:18" hidden="1">
      <x:c r="B187" s="834">
        <x:f t="shared" si="16"/>
        <x:v>1</x:v>
      </x:c>
      <x:c r="C187" s="776">
        <x:v>46051</x:v>
      </x:c>
      <x:c r="D187" s="769" t="s">
        <x:v>2007</x:v>
      </x:c>
      <x:c r="E187" s="847" t="s">
        <x:v>2011</x:v>
      </x:c>
      <x:c r="F187" s="769" t="s">
        <x:v>93</x:v>
      </x:c>
      <x:c r="G187" s="777" t="s">
        <x:v>1905</x:v>
      </x:c>
      <x:c r="H187" s="784" t="s">
        <x:v>58</x:v>
      </x:c>
      <x:c r="I187" s="836" cm="1">
        <x:f t="array" ref="I187">IF(E187="FORD DUNTON","",SUMPRODUCT(('sales price Master(EUR)'!$K$3:$V$3=$B187)*('sales price Master(EUR)'!$D$6:$D$172=$F187)*('sales price Master(EUR)'!$C$6:$C$172=$H187),'sales price Master(EUR)'!$K$6:$V$172))</x:f>
        <x:v>9.8687852631578963</x:v>
      </x:c>
      <x:c r="J187" s="190"/>
      <x:c r="K187" s="802">
        <x:v>51.935000000000002</x:v>
      </x:c>
      <x:c r="L187" s="769">
        <x:v>720</x:v>
      </x:c>
      <x:c r="M187" s="819">
        <x:v>486.90859451000006</x:v>
      </x:c>
      <x:c r="N187" s="843">
        <x:f t="shared" si="13"/>
        <x:v>350574.18804720003</x:v>
      </x:c>
      <x:c r="O187" s="190"/>
      <x:c r="Q187" s="258">
        <x:f t="shared" si="14"/>
        <x:v>512.53536264210538</x:v>
      </x:c>
      <x:c r="R187" s="191">
        <x:f t="shared" si="15"/>
        <x:v>-25.626768132105326</x:v>
      </x:c>
    </x:row>
    <x:row r="188" spans="2:18" hidden="1">
      <x:c r="B188" s="834">
        <x:f t="shared" si="16"/>
        <x:v>1</x:v>
      </x:c>
      <x:c r="C188" s="776">
        <x:v>46051</x:v>
      </x:c>
      <x:c r="D188" s="769" t="s">
        <x:v>2007</x:v>
      </x:c>
      <x:c r="E188" s="847" t="s">
        <x:v>2011</x:v>
      </x:c>
      <x:c r="F188" s="769" t="s">
        <x:v>1441</x:v>
      </x:c>
      <x:c r="G188" s="777" t="s">
        <x:v>1899</x:v>
      </x:c>
      <x:c r="H188" s="784" t="s">
        <x:v>58</x:v>
      </x:c>
      <x:c r="I188" s="836" cm="1">
        <x:f t="array" ref="I188">IF(E188="FORD DUNTON","",SUMPRODUCT(('sales price Master(EUR)'!$K$3:$V$3=$B188)*('sales price Master(EUR)'!$D$6:$D$172=$F188)*('sales price Master(EUR)'!$C$6:$C$172=$H188),'sales price Master(EUR)'!$K$6:$V$172))</x:f>
        <x:v>14.31</x:v>
      </x:c>
      <x:c r="J188" s="190"/>
      <x:c r="K188" s="802">
        <x:v>51.935000000000002</x:v>
      </x:c>
      <x:c r="L188" s="769">
        <x:v>24</x:v>
      </x:c>
      <x:c r="M188" s="819">
        <x:v>712.44433000000004</x:v>
      </x:c>
      <x:c r="N188" s="843">
        <x:f t="shared" si="13"/>
        <x:v>17098.663919999999</x:v>
      </x:c>
      <x:c r="O188" s="190"/>
      <x:c r="Q188" s="258">
        <x:f t="shared" si="14"/>
        <x:v>743.18985000000009</x:v>
      </x:c>
      <x:c r="R188" s="191">
        <x:f t="shared" si="15"/>
        <x:v>-30.745520000000056</x:v>
      </x:c>
    </x:row>
    <x:row r="189" spans="2:18" hidden="1">
      <x:c r="B189" s="834">
        <x:f t="shared" si="16"/>
        <x:v>1</x:v>
      </x:c>
      <x:c r="C189" s="776">
        <x:v>46051</x:v>
      </x:c>
      <x:c r="D189" s="769" t="s">
        <x:v>2007</x:v>
      </x:c>
      <x:c r="E189" s="847" t="s">
        <x:v>2011</x:v>
      </x:c>
      <x:c r="F189" s="769" t="s">
        <x:v>1442</x:v>
      </x:c>
      <x:c r="G189" s="777" t="s">
        <x:v>1900</x:v>
      </x:c>
      <x:c r="H189" s="784" t="s">
        <x:v>58</x:v>
      </x:c>
      <x:c r="I189" s="836" cm="1">
        <x:f t="array" ref="I189">IF(E189="FORD DUNTON","",SUMPRODUCT(('sales price Master(EUR)'!$K$3:$V$3=$B189)*('sales price Master(EUR)'!$D$6:$D$172=$F189)*('sales price Master(EUR)'!$C$6:$C$172=$H189),'sales price Master(EUR)'!$K$6:$V$172))</x:f>
        <x:v>15.47</x:v>
      </x:c>
      <x:c r="J189" s="190"/>
      <x:c r="K189" s="802">
        <x:v>51.935000000000002</x:v>
      </x:c>
      <x:c r="L189" s="769">
        <x:v>24</x:v>
      </x:c>
      <x:c r="M189" s="819">
        <x:v>770.1908565</x:v>
      </x:c>
      <x:c r="N189" s="843">
        <x:f t="shared" si="13"/>
        <x:v>18484.580556000001</x:v>
      </x:c>
      <x:c r="O189" s="190"/>
      <x:c r="Q189" s="258">
        <x:f t="shared" si="14"/>
        <x:v>803.43445000000008</x:v>
      </x:c>
      <x:c r="R189" s="191">
        <x:f t="shared" si="15"/>
        <x:v>-33.243593500000088</x:v>
      </x:c>
    </x:row>
    <x:row r="190" spans="2:18" hidden="1">
      <x:c r="B190" s="834">
        <x:f t="shared" si="16"/>
        <x:v>1</x:v>
      </x:c>
      <x:c r="C190" s="776">
        <x:v>46051</x:v>
      </x:c>
      <x:c r="D190" s="769" t="s">
        <x:v>2007</x:v>
      </x:c>
      <x:c r="E190" s="847" t="s">
        <x:v>2011</x:v>
      </x:c>
      <x:c r="F190" s="769" t="s">
        <x:v>1443</x:v>
      </x:c>
      <x:c r="G190" s="777" t="s">
        <x:v>1902</x:v>
      </x:c>
      <x:c r="H190" s="784" t="s">
        <x:v>58</x:v>
      </x:c>
      <x:c r="I190" s="836" cm="1">
        <x:f t="array" ref="I190">IF(E190="FORD DUNTON","",SUMPRODUCT(('sales price Master(EUR)'!$K$3:$V$3=$B190)*('sales price Master(EUR)'!$D$6:$D$172=$F190)*('sales price Master(EUR)'!$C$6:$C$172=$H190),'sales price Master(EUR)'!$K$6:$V$172))</x:f>
        <x:v>17.84</x:v>
      </x:c>
      <x:c r="J190" s="190"/>
      <x:c r="K190" s="802">
        <x:v>51.935000000000002</x:v>
      </x:c>
      <x:c r="L190" s="769">
        <x:v>48</x:v>
      </x:c>
      <x:c r="M190" s="819">
        <x:v>888.08850000000007</x:v>
      </x:c>
      <x:c r="N190" s="843">
        <x:f t="shared" si="13"/>
        <x:v>42628.248000000007</x:v>
      </x:c>
      <x:c r="O190" s="190"/>
      <x:c r="Q190" s="258">
        <x:f t="shared" si="14"/>
        <x:v>926.5204</x:v>
      </x:c>
      <x:c r="R190" s="191">
        <x:f t="shared" si="15"/>
        <x:v>-38.431899999999928</x:v>
      </x:c>
    </x:row>
    <x:row r="191" spans="2:18" hidden="1">
      <x:c r="B191" s="834">
        <x:f t="shared" si="16"/>
        <x:v>1</x:v>
      </x:c>
      <x:c r="C191" s="776">
        <x:v>46051</x:v>
      </x:c>
      <x:c r="D191" s="769" t="s">
        <x:v>2007</x:v>
      </x:c>
      <x:c r="E191" s="847" t="s">
        <x:v>2011</x:v>
      </x:c>
      <x:c r="F191" s="769" t="s">
        <x:v>1444</x:v>
      </x:c>
      <x:c r="G191" s="777" t="s">
        <x:v>1903</x:v>
      </x:c>
      <x:c r="H191" s="784" t="s">
        <x:v>58</x:v>
      </x:c>
      <x:c r="I191" s="836" cm="1">
        <x:f t="array" ref="I191">IF(E191="FORD DUNTON","",SUMPRODUCT(('sales price Master(EUR)'!$K$3:$V$3=$B191)*('sales price Master(EUR)'!$D$6:$D$172=$F191)*('sales price Master(EUR)'!$C$6:$C$172=$H191),'sales price Master(EUR)'!$K$6:$V$172))</x:f>
        <x:v>9.73</x:v>
      </x:c>
      <x:c r="J191" s="190"/>
      <x:c r="K191" s="802">
        <x:v>51.935000000000002</x:v>
      </x:c>
      <x:c r="L191" s="769">
        <x:v>24</x:v>
      </x:c>
      <x:c r="M191" s="819">
        <x:v>483.51485000000002</x:v>
      </x:c>
      <x:c r="N191" s="843">
        <x:f t="shared" si="13"/>
        <x:v>11604.356400000001</x:v>
      </x:c>
      <x:c r="O191" s="190"/>
      <x:c r="Q191" s="258">
        <x:f t="shared" si="14"/>
        <x:v>505.32755000000003</x:v>
      </x:c>
      <x:c r="R191" s="191">
        <x:f t="shared" si="15"/>
        <x:v>-21.812700000000007</x:v>
      </x:c>
    </x:row>
    <x:row r="192" spans="2:18" hidden="1">
      <x:c r="B192" s="834">
        <x:f t="shared" si="16"/>
        <x:v>1</x:v>
      </x:c>
      <x:c r="C192" s="776">
        <x:v>46052</x:v>
      </x:c>
      <x:c r="D192" s="769" t="s">
        <x:v>2008</x:v>
      </x:c>
      <x:c r="E192" s="847" t="s">
        <x:v>2013</x:v>
      </x:c>
      <x:c r="F192" s="769" t="s">
        <x:v>85</x:v>
      </x:c>
      <x:c r="G192" s="777" t="s">
        <x:v>1882</x:v>
      </x:c>
      <x:c r="H192" s="850" t="s">
        <x:v>1883</x:v>
      </x:c>
      <x:c r="I192" s="836" cm="1">
        <x:f t="array" ref="I192">IF(E192="FORD DUNTON","",SUMPRODUCT(('sales price Master(EUR)'!$K$3:$V$3=$B192)*('sales price Master(EUR)'!$D$6:$D$172=$F192)*('sales price Master(EUR)'!$C$6:$C$172=$H192),'sales price Master(EUR)'!$K$6:$V$172))</x:f>
        <x:v>1.25</x:v>
      </x:c>
      <x:c r="J192" s="190"/>
      <x:c r="K192" s="802">
        <x:v>51.849200000000003</x:v>
      </x:c>
      <x:c r="L192" s="769">
        <x:v>1500</x:v>
      </x:c>
      <x:c r="M192" s="819">
        <x:v>64.811500000000009</x:v>
      </x:c>
      <x:c r="N192" s="843">
        <x:f t="shared" si="13"/>
        <x:v>97217.250000000015</x:v>
      </x:c>
      <x:c r="O192" s="190"/>
      <x:c r="Q192" s="258">
        <x:f t="shared" si="14"/>
        <x:v>64.811500000000009</x:v>
      </x:c>
      <x:c r="R192" s="191">
        <x:f t="shared" si="15"/>
        <x:v>0</x:v>
      </x:c>
    </x:row>
    <x:row r="193" spans="2:18" hidden="1">
      <x:c r="B193" s="834">
        <x:f t="shared" si="16"/>
        <x:v>1</x:v>
      </x:c>
      <x:c r="C193" s="776">
        <x:v>46052</x:v>
      </x:c>
      <x:c r="D193" s="769" t="s">
        <x:v>2008</x:v>
      </x:c>
      <x:c r="E193" s="847" t="s">
        <x:v>2013</x:v>
      </x:c>
      <x:c r="F193" s="769" t="s">
        <x:v>88</x:v>
      </x:c>
      <x:c r="G193" s="777" t="s">
        <x:v>1911</x:v>
      </x:c>
      <x:c r="H193" s="850" t="s">
        <x:v>1883</x:v>
      </x:c>
      <x:c r="I193" s="836" cm="1">
        <x:f t="array" ref="I193">IF(E193="FORD DUNTON","",SUMPRODUCT(('sales price Master(EUR)'!$K$3:$V$3=$B193)*('sales price Master(EUR)'!$D$6:$D$172=$F193)*('sales price Master(EUR)'!$C$6:$C$172=$H193),'sales price Master(EUR)'!$K$6:$V$172))</x:f>
        <x:v>1.1100000000000001</x:v>
      </x:c>
      <x:c r="J193" s="190"/>
      <x:c r="K193" s="802">
        <x:v>51.849200000000003</x:v>
      </x:c>
      <x:c r="L193" s="769">
        <x:v>1500</x:v>
      </x:c>
      <x:c r="M193" s="819">
        <x:v>76.21832400000001</x:v>
      </x:c>
      <x:c r="N193" s="843">
        <x:f t="shared" si="13"/>
        <x:v>114327.48600000002</x:v>
      </x:c>
      <x:c r="O193" s="190"/>
      <x:c r="Q193" s="258">
        <x:f t="shared" si="14"/>
        <x:v>57.552612000000011</x:v>
      </x:c>
      <x:c r="R193" s="191">
        <x:f t="shared" si="15"/>
        <x:v>18.665711999999999</x:v>
      </x:c>
    </x:row>
    <x:row r="194" spans="2:18" hidden="1">
      <x:c r="B194" s="834">
        <x:f t="shared" si="16"/>
        <x:v>1</x:v>
      </x:c>
      <x:c r="C194" s="776">
        <x:v>46052</x:v>
      </x:c>
      <x:c r="D194" s="769" t="s">
        <x:v>2008</x:v>
      </x:c>
      <x:c r="E194" s="847" t="s">
        <x:v>2013</x:v>
      </x:c>
      <x:c r="F194" s="769" t="s">
        <x:v>90</x:v>
      </x:c>
      <x:c r="G194" s="777" t="s">
        <x:v>1884</x:v>
      </x:c>
      <x:c r="H194" s="850" t="s">
        <x:v>1883</x:v>
      </x:c>
      <x:c r="I194" s="836" cm="1">
        <x:f t="array" ref="I194">IF(E194="FORD DUNTON","",SUMPRODUCT(('sales price Master(EUR)'!$K$3:$V$3=$B194)*('sales price Master(EUR)'!$D$6:$D$172=$F194)*('sales price Master(EUR)'!$C$6:$C$172=$H194),'sales price Master(EUR)'!$K$6:$V$172))</x:f>
        <x:v>18.386554621848738</x:v>
      </x:c>
      <x:c r="J194" s="190"/>
      <x:c r="K194" s="802">
        <x:v>51.849200000000003</x:v>
      </x:c>
      <x:c r="L194" s="769">
        <x:v>3000</x:v>
      </x:c>
      <x:c r="M194" s="819">
        <x:v>57.552612000000011</x:v>
      </x:c>
      <x:c r="N194" s="843">
        <x:f t="shared" si="13"/>
        <x:v>172657.83600000004</x:v>
      </x:c>
      <x:c r="O194" s="190"/>
      <x:c r="Q194" s="258">
        <x:f t="shared" si="14"/>
        <x:v>953.3281478991596</x:v>
      </x:c>
      <x:c r="R194" s="191">
        <x:f t="shared" si="15"/>
        <x:v>-895.77553589915965</x:v>
      </x:c>
    </x:row>
    <x:row r="195" spans="2:18" hidden="1">
      <x:c r="B195" s="834">
        <x:f t="shared" si="16"/>
        <x:v>1</x:v>
      </x:c>
      <x:c r="C195" s="776">
        <x:v>46052</x:v>
      </x:c>
      <x:c r="D195" s="769" t="s">
        <x:v>2009</x:v>
      </x:c>
      <x:c r="E195" s="847" t="s">
        <x:v>2014</x:v>
      </x:c>
      <x:c r="F195" s="769" t="s">
        <x:v>1919</x:v>
      </x:c>
      <x:c r="G195" s="777" t="s">
        <x:v>1920</x:v>
      </x:c>
      <x:c r="H195" s="784" t="s">
        <x:v>1696</x:v>
      </x:c>
      <x:c r="I195" s="836" cm="1">
        <x:f t="array" ref="I195">IF(E195="FORD DUNTON","",SUMPRODUCT(('sales price Master(EUR)'!$K$3:$V$3=$B195)*('sales price Master(EUR)'!$D$6:$D$172=$F195)*('sales price Master(EUR)'!$C$6:$C$172=$H195),'sales price Master(EUR)'!$K$6:$V$172))</x:f>
        <x:v>17.53</x:v>
      </x:c>
      <x:c r="J195" s="190"/>
      <x:c r="K195" s="802">
        <x:v>43.344299999999997</x:v>
      </x:c>
      <x:c r="L195" s="769">
        <x:v>7</x:v>
      </x:c>
      <x:c r="M195" s="819">
        <x:v>759.82557899999995</x:v>
      </x:c>
      <x:c r="N195" s="843">
        <x:f t="shared" ref="N195:N258" si="17">+M195*L195</x:f>
        <x:v>5318.7790529999993</x:v>
      </x:c>
      <x:c r="O195" s="190"/>
      <x:c r="Q195" s="258">
        <x:f t="shared" si="14"/>
        <x:v>759.82557899999995</x:v>
      </x:c>
      <x:c r="R195" s="191">
        <x:f t="shared" si="15"/>
        <x:v>0</x:v>
      </x:c>
    </x:row>
    <x:row r="196" spans="2:18" hidden="1">
      <x:c r="B196" s="834">
        <x:f t="shared" si="16"/>
        <x:v>1</x:v>
      </x:c>
      <x:c r="C196" s="776">
        <x:v>46052</x:v>
      </x:c>
      <x:c r="D196" s="769" t="s">
        <x:v>2009</x:v>
      </x:c>
      <x:c r="E196" s="847" t="s">
        <x:v>2014</x:v>
      </x:c>
      <x:c r="F196" s="769" t="s">
        <x:v>1921</x:v>
      </x:c>
      <x:c r="G196" s="777" t="s">
        <x:v>1920</x:v>
      </x:c>
      <x:c r="H196" s="784" t="s">
        <x:v>1696</x:v>
      </x:c>
      <x:c r="I196" s="836" cm="1">
        <x:f t="array" ref="I196">IF(E196="FORD DUNTON","",SUMPRODUCT(('sales price Master(EUR)'!$K$3:$V$3=$B196)*('sales price Master(EUR)'!$D$6:$D$172=$F196)*('sales price Master(EUR)'!$C$6:$C$172=$H196),'sales price Master(EUR)'!$K$6:$V$172))</x:f>
        <x:v>10.28</x:v>
      </x:c>
      <x:c r="J196" s="190"/>
      <x:c r="K196" s="802">
        <x:v>43.344299999999997</x:v>
      </x:c>
      <x:c r="L196" s="769">
        <x:v>14</x:v>
      </x:c>
      <x:c r="M196" s="819">
        <x:v>445.57940399999995</x:v>
      </x:c>
      <x:c r="N196" s="843">
        <x:f t="shared" si="17"/>
        <x:v>6238.1116559999991</x:v>
      </x:c>
      <x:c r="O196" s="190"/>
      <x:c r="Q196" s="258">
        <x:f t="shared" si="14"/>
        <x:v>445.57940399999995</x:v>
      </x:c>
      <x:c r="R196" s="191">
        <x:f t="shared" si="15"/>
        <x:v>0</x:v>
      </x:c>
    </x:row>
    <x:row r="197" spans="2:18" hidden="1">
      <x:c r="B197" s="834">
        <x:f t="shared" si="16"/>
        <x:v>1</x:v>
      </x:c>
      <x:c r="C197" s="776">
        <x:v>46052</x:v>
      </x:c>
      <x:c r="D197" s="769" t="s">
        <x:v>2009</x:v>
      </x:c>
      <x:c r="E197" s="847" t="s">
        <x:v>2014</x:v>
      </x:c>
      <x:c r="F197" s="769" t="s">
        <x:v>1922</x:v>
      </x:c>
      <x:c r="G197" s="777" t="s">
        <x:v>1920</x:v>
      </x:c>
      <x:c r="H197" s="784" t="s">
        <x:v>1696</x:v>
      </x:c>
      <x:c r="I197" s="836" cm="1">
        <x:f t="array" ref="I197">IF(E197="FORD DUNTON","",SUMPRODUCT(('sales price Master(EUR)'!$K$3:$V$3=$B197)*('sales price Master(EUR)'!$D$6:$D$172=$F197)*('sales price Master(EUR)'!$C$6:$C$172=$H197),'sales price Master(EUR)'!$K$6:$V$172))</x:f>
        <x:v>32.630000000000003</x:v>
      </x:c>
      <x:c r="J197" s="190"/>
      <x:c r="K197" s="802">
        <x:v>43.344299999999997</x:v>
      </x:c>
      <x:c r="L197" s="769">
        <x:v>7</x:v>
      </x:c>
      <x:c r="M197" s="819">
        <x:v>1414.324509</x:v>
      </x:c>
      <x:c r="N197" s="843">
        <x:f t="shared" si="17"/>
        <x:v>9900.2715630000002</x:v>
      </x:c>
      <x:c r="O197" s="190"/>
      <x:c r="Q197" s="258">
        <x:f t="shared" si="14"/>
        <x:v>1414.324509</x:v>
      </x:c>
      <x:c r="R197" s="191">
        <x:f t="shared" si="15"/>
        <x:v>0</x:v>
      </x:c>
    </x:row>
    <x:row r="198" spans="2:18" hidden="1">
      <x:c r="B198" s="834">
        <x:f t="shared" si="16"/>
        <x:v>1</x:v>
      </x:c>
      <x:c r="C198" s="776">
        <x:v>46052</x:v>
      </x:c>
      <x:c r="D198" s="769" t="s">
        <x:v>2009</x:v>
      </x:c>
      <x:c r="E198" s="847" t="s">
        <x:v>2014</x:v>
      </x:c>
      <x:c r="F198" s="769" t="s">
        <x:v>1923</x:v>
      </x:c>
      <x:c r="G198" s="777" t="s">
        <x:v>1920</x:v>
      </x:c>
      <x:c r="H198" s="784" t="s">
        <x:v>1696</x:v>
      </x:c>
      <x:c r="I198" s="836" cm="1">
        <x:f t="array" ref="I198">IF(E198="FORD DUNTON","",SUMPRODUCT(('sales price Master(EUR)'!$K$3:$V$3=$B198)*('sales price Master(EUR)'!$D$6:$D$172=$F198)*('sales price Master(EUR)'!$C$6:$C$172=$H198),'sales price Master(EUR)'!$K$6:$V$172))</x:f>
        <x:v>12.96</x:v>
      </x:c>
      <x:c r="J198" s="190"/>
      <x:c r="K198" s="802">
        <x:v>43.344299999999997</x:v>
      </x:c>
      <x:c r="L198" s="769">
        <x:v>7</x:v>
      </x:c>
      <x:c r="M198" s="819">
        <x:v>561.74212799999998</x:v>
      </x:c>
      <x:c r="N198" s="843">
        <x:f t="shared" si="17"/>
        <x:v>3932.194896</x:v>
      </x:c>
      <x:c r="O198" s="190"/>
      <x:c r="Q198" s="258">
        <x:f t="shared" si="14"/>
        <x:v>561.74212799999998</x:v>
      </x:c>
      <x:c r="R198" s="191">
        <x:f t="shared" si="15"/>
        <x:v>0</x:v>
      </x:c>
    </x:row>
    <x:row r="199" spans="2:18" hidden="1">
      <x:c r="B199" s="834">
        <x:f t="shared" si="16"/>
        <x:v>1</x:v>
      </x:c>
      <x:c r="C199" s="776">
        <x:v>46052</x:v>
      </x:c>
      <x:c r="D199" s="769" t="s">
        <x:v>2009</x:v>
      </x:c>
      <x:c r="E199" s="847" t="s">
        <x:v>2014</x:v>
      </x:c>
      <x:c r="F199" s="769" t="s">
        <x:v>1924</x:v>
      </x:c>
      <x:c r="G199" s="777" t="s">
        <x:v>1920</x:v>
      </x:c>
      <x:c r="H199" s="784" t="s">
        <x:v>1696</x:v>
      </x:c>
      <x:c r="I199" s="836" cm="1">
        <x:f t="array" ref="I199">IF(E199="FORD DUNTON","",SUMPRODUCT(('sales price Master(EUR)'!$K$3:$V$3=$B199)*('sales price Master(EUR)'!$D$6:$D$172=$F199)*('sales price Master(EUR)'!$C$6:$C$172=$H199),'sales price Master(EUR)'!$K$6:$V$172))</x:f>
        <x:v>27.07</x:v>
      </x:c>
      <x:c r="J199" s="190"/>
      <x:c r="K199" s="802">
        <x:v>43.344299999999997</x:v>
      </x:c>
      <x:c r="L199" s="769">
        <x:v>7</x:v>
      </x:c>
      <x:c r="M199" s="819">
        <x:v>1173.330201</x:v>
      </x:c>
      <x:c r="N199" s="843">
        <x:f t="shared" si="17"/>
        <x:v>8213.3114069999992</x:v>
      </x:c>
      <x:c r="O199" s="190"/>
      <x:c r="Q199" s="258">
        <x:f t="shared" si="14"/>
        <x:v>1173.330201</x:v>
      </x:c>
      <x:c r="R199" s="191">
        <x:f t="shared" si="15"/>
        <x:v>0</x:v>
      </x:c>
    </x:row>
    <x:row r="200" spans="2:18" hidden="1">
      <x:c r="B200" s="834">
        <x:f t="shared" si="16"/>
        <x:v>1</x:v>
      </x:c>
      <x:c r="C200" s="776">
        <x:v>46052</x:v>
      </x:c>
      <x:c r="D200" s="769" t="s">
        <x:v>2009</x:v>
      </x:c>
      <x:c r="E200" s="847" t="s">
        <x:v>2014</x:v>
      </x:c>
      <x:c r="F200" s="769" t="s">
        <x:v>1925</x:v>
      </x:c>
      <x:c r="G200" s="777" t="s">
        <x:v>1920</x:v>
      </x:c>
      <x:c r="H200" s="784" t="s">
        <x:v>1696</x:v>
      </x:c>
      <x:c r="I200" s="836" cm="1">
        <x:f t="array" ref="I200">IF(E200="FORD DUNTON","",SUMPRODUCT(('sales price Master(EUR)'!$K$3:$V$3=$B200)*('sales price Master(EUR)'!$D$6:$D$172=$F200)*('sales price Master(EUR)'!$C$6:$C$172=$H200),'sales price Master(EUR)'!$K$6:$V$172))</x:f>
        <x:v>19.829999999999998</x:v>
      </x:c>
      <x:c r="J200" s="190"/>
      <x:c r="K200" s="802">
        <x:v>43.344299999999997</x:v>
      </x:c>
      <x:c r="L200" s="769">
        <x:v>7</x:v>
      </x:c>
      <x:c r="M200" s="819">
        <x:v>859.51746899999989</x:v>
      </x:c>
      <x:c r="N200" s="843">
        <x:f t="shared" si="17"/>
        <x:v>6016.6222829999988</x:v>
      </x:c>
      <x:c r="O200" s="190"/>
      <x:c r="Q200" s="258">
        <x:f t="shared" si="14"/>
        <x:v>859.51746899999989</x:v>
      </x:c>
      <x:c r="R200" s="191">
        <x:f t="shared" si="15"/>
        <x:v>0</x:v>
      </x:c>
    </x:row>
    <x:row r="201" spans="2:18" hidden="1">
      <x:c r="B201" s="834">
        <x:f t="shared" si="16"/>
        <x:v>1</x:v>
      </x:c>
      <x:c r="C201" s="776">
        <x:v>46052</x:v>
      </x:c>
      <x:c r="D201" s="769" t="s">
        <x:v>2009</x:v>
      </x:c>
      <x:c r="E201" s="847" t="s">
        <x:v>2014</x:v>
      </x:c>
      <x:c r="F201" s="769" t="s">
        <x:v>1637</x:v>
      </x:c>
      <x:c r="G201" s="777" t="s">
        <x:v>1920</x:v>
      </x:c>
      <x:c r="H201" s="784" t="s">
        <x:v>1696</x:v>
      </x:c>
      <x:c r="I201" s="836" cm="1">
        <x:f t="array" ref="I201">IF(E201="FORD DUNTON","",SUMPRODUCT(('sales price Master(EUR)'!$K$3:$V$3=$B201)*('sales price Master(EUR)'!$D$6:$D$172=$F201)*('sales price Master(EUR)'!$C$6:$C$172=$H201),'sales price Master(EUR)'!$K$6:$V$172))</x:f>
        <x:v>0</x:v>
      </x:c>
      <x:c r="J201" s="190"/>
      <x:c r="K201" s="802">
        <x:v>43.344299999999997</x:v>
      </x:c>
      <x:c r="L201" s="769">
        <x:v>21</x:v>
      </x:c>
      <x:c r="M201" s="819">
        <x:v>707.81241899999986</x:v>
      </x:c>
      <x:c r="N201" s="843">
        <x:f t="shared" si="17"/>
        <x:v>14864.060798999997</x:v>
      </x:c>
      <x:c r="O201" s="190"/>
      <x:c r="Q201" s="258">
        <x:f t="shared" si="14"/>
        <x:v>0</x:v>
      </x:c>
      <x:c r="R201" s="191">
        <x:f t="shared" si="15"/>
        <x:v>707.81241899999986</x:v>
      </x:c>
    </x:row>
    <x:row r="202" spans="2:18" hidden="1">
      <x:c r="B202" s="834">
        <x:f t="shared" si="16"/>
        <x:v>1</x:v>
      </x:c>
      <x:c r="C202" s="776">
        <x:v>46052</x:v>
      </x:c>
      <x:c r="D202" s="769" t="s">
        <x:v>2009</x:v>
      </x:c>
      <x:c r="E202" s="847" t="s">
        <x:v>2014</x:v>
      </x:c>
      <x:c r="F202" s="769" t="s">
        <x:v>1638</x:v>
      </x:c>
      <x:c r="G202" s="777" t="s">
        <x:v>1920</x:v>
      </x:c>
      <x:c r="H202" s="784" t="s">
        <x:v>1696</x:v>
      </x:c>
      <x:c r="I202" s="836" cm="1">
        <x:f t="array" ref="I202">IF(E202="FORD DUNTON","",SUMPRODUCT(('sales price Master(EUR)'!$K$3:$V$3=$B202)*('sales price Master(EUR)'!$D$6:$D$172=$F202)*('sales price Master(EUR)'!$C$6:$C$172=$H202),'sales price Master(EUR)'!$K$6:$V$172))</x:f>
        <x:v>0</x:v>
      </x:c>
      <x:c r="J202" s="190"/>
      <x:c r="K202" s="802">
        <x:v>43.344299999999997</x:v>
      </x:c>
      <x:c r="L202" s="769">
        <x:v>7</x:v>
      </x:c>
      <x:c r="M202" s="819">
        <x:v>948.3732839999999</x:v>
      </x:c>
      <x:c r="N202" s="843">
        <x:f t="shared" si="17"/>
        <x:v>6638.6129879999989</x:v>
      </x:c>
      <x:c r="O202" s="190"/>
      <x:c r="Q202" s="258">
        <x:f t="shared" si="14"/>
        <x:v>0</x:v>
      </x:c>
      <x:c r="R202" s="191">
        <x:f t="shared" si="15"/>
        <x:v>948.3732839999999</x:v>
      </x:c>
    </x:row>
    <x:row r="203" spans="2:18" hidden="1">
      <x:c r="B203" s="834">
        <x:f t="shared" si="16"/>
        <x:v>1</x:v>
      </x:c>
      <x:c r="C203" s="776">
        <x:v>46052</x:v>
      </x:c>
      <x:c r="D203" s="769" t="s">
        <x:v>2009</x:v>
      </x:c>
      <x:c r="E203" s="847" t="s">
        <x:v>2014</x:v>
      </x:c>
      <x:c r="F203" s="769" t="s">
        <x:v>1639</x:v>
      </x:c>
      <x:c r="G203" s="777" t="s">
        <x:v>1920</x:v>
      </x:c>
      <x:c r="H203" s="784" t="s">
        <x:v>1696</x:v>
      </x:c>
      <x:c r="I203" s="836" cm="1">
        <x:f t="array" ref="I203">IF(E203="FORD DUNTON","",SUMPRODUCT(('sales price Master(EUR)'!$K$3:$V$3=$B203)*('sales price Master(EUR)'!$D$6:$D$172=$F203)*('sales price Master(EUR)'!$C$6:$C$172=$H203),'sales price Master(EUR)'!$K$6:$V$172))</x:f>
        <x:v>0</x:v>
      </x:c>
      <x:c r="J203" s="190"/>
      <x:c r="K203" s="802">
        <x:v>43.344299999999997</x:v>
      </x:c>
      <x:c r="L203" s="769">
        <x:v>7</x:v>
      </x:c>
      <x:c r="M203" s="819">
        <x:v>960.94313099999999</x:v>
      </x:c>
      <x:c r="N203" s="843">
        <x:f t="shared" si="17"/>
        <x:v>6726.601917</x:v>
      </x:c>
      <x:c r="O203" s="190"/>
      <x:c r="Q203" s="258">
        <x:f t="shared" si="14"/>
        <x:v>0</x:v>
      </x:c>
      <x:c r="R203" s="191">
        <x:f t="shared" si="15"/>
        <x:v>960.94313099999999</x:v>
      </x:c>
    </x:row>
    <x:row r="204" spans="2:18">
      <x:c r="B204" s="834">
        <x:f t="shared" si="16"/>
        <x:v>2</x:v>
      </x:c>
      <x:c r="C204" s="776">
        <x:v>46056</x:v>
      </x:c>
      <x:c r="D204" s="769" t="s">
        <x:v>2139</x:v>
      </x:c>
      <x:c r="E204" s="835" t="s">
        <x:v>287</x:v>
      </x:c>
      <x:c r="F204" s="769" t="s">
        <x:v>1651</x:v>
      </x:c>
      <x:c r="G204" s="777" t="s">
        <x:v>1886</x:v>
      </x:c>
      <x:c r="H204" s="818" t="s">
        <x:v>2175</x:v>
      </x:c>
      <x:c r="I204" s="836" cm="1">
        <x:f t="array" ref="I204">IF(E204="FORD DUNTON","",SUMPRODUCT(('sales price Master(EUR)'!$K$3:$V$3=$B204)*('sales price Master(EUR)'!$D$6:$D$172=$F204)*('sales price Master(EUR)'!$C$6:$C$172=$H204),'sales price Master(EUR)'!$K$6:$V$172))</x:f>
        <x:v>98.821891343593933</x:v>
      </x:c>
      <x:c r="J204" s="190"/>
      <x:c r="K204" s="802">
        <x:v>50.654299999999999</x:v>
      </x:c>
      <x:c r="L204" s="769">
        <x:v>160</x:v>
      </x:c>
      <x:c r="M204" s="819">
        <x:v>4763.2879199999998</x:v>
      </x:c>
      <x:c r="N204" s="843">
        <x:f t="shared" si="17"/>
        <x:v>762126.06719999993</x:v>
      </x:c>
      <x:c r="O204" s="190"/>
      <x:c r="Q204" s="258">
        <x:f t="shared" si="14"/>
        <x:v>5005.7537306858103</x:v>
      </x:c>
      <x:c r="R204" s="191">
        <x:f t="shared" si="15"/>
        <x:v>-242.46581068581054</x:v>
      </x:c>
    </x:row>
    <x:row r="205" spans="2:18">
      <x:c r="B205" s="834">
        <x:f t="shared" si="16"/>
        <x:v>2</x:v>
      </x:c>
      <x:c r="C205" s="776">
        <x:v>46056</x:v>
      </x:c>
      <x:c r="D205" s="769" t="s">
        <x:v>2140</x:v>
      </x:c>
      <x:c r="E205" s="835" t="s">
        <x:v>287</x:v>
      </x:c>
      <x:c r="F205" s="769" t="s">
        <x:v>1428</x:v>
      </x:c>
      <x:c r="G205" s="777" t="s">
        <x:v>1916</x:v>
      </x:c>
      <x:c r="H205" s="769" t="s">
        <x:v>2021</x:v>
      </x:c>
      <x:c r="I205" s="836" cm="1">
        <x:f t="array" ref="I205">IF(E205="FORD DUNTON","",SUMPRODUCT(('sales price Master(EUR)'!$K$3:$V$3=$B205)*('sales price Master(EUR)'!$D$6:$D$172=$F205)*('sales price Master(EUR)'!$C$6:$C$172=$H205),'sales price Master(EUR)'!$K$6:$V$172))</x:f>
        <x:v>18.440000000000001</x:v>
      </x:c>
      <x:c r="J205" s="190"/>
      <x:c r="K205" s="802">
        <x:v>50.654299999999999</x:v>
      </x:c>
      <x:c r="L205" s="769">
        <x:v>324</x:v>
      </x:c>
      <x:c r="M205" s="819">
        <x:v>60.73874</x:v>
      </x:c>
      <x:c r="N205" s="843">
        <x:f t="shared" si="17"/>
        <x:v>19679.351760000001</x:v>
      </x:c>
      <x:c r="O205" s="190"/>
      <x:c r="Q205" s="258">
        <x:f t="shared" ref="Q205:Q268" si="18">I205*K205</x:f>
        <x:v>934.065292</x:v>
      </x:c>
      <x:c r="R205" s="191">
        <x:f t="shared" ref="R205:R268" si="19">+M205-Q205</x:f>
        <x:v>-873.32655199999999</x:v>
      </x:c>
    </x:row>
    <x:row r="206" spans="2:18">
      <x:c r="B206" s="834">
        <x:f t="shared" si="16"/>
        <x:v>2</x:v>
      </x:c>
      <x:c r="C206" s="776">
        <x:v>46056</x:v>
      </x:c>
      <x:c r="D206" s="769" t="s">
        <x:v>2140</x:v>
      </x:c>
      <x:c r="E206" s="835" t="s">
        <x:v>287</x:v>
      </x:c>
      <x:c r="F206" s="769" t="s">
        <x:v>1430</x:v>
      </x:c>
      <x:c r="G206" s="777" t="s">
        <x:v>1918</x:v>
      </x:c>
      <x:c r="H206" s="769" t="s">
        <x:v>2021</x:v>
      </x:c>
      <x:c r="I206" s="836" cm="1">
        <x:f t="array" ref="I206">IF(E206="FORD DUNTON","",SUMPRODUCT(('sales price Master(EUR)'!$K$3:$V$3=$B206)*('sales price Master(EUR)'!$D$6:$D$172=$F206)*('sales price Master(EUR)'!$C$6:$C$172=$H206),'sales price Master(EUR)'!$K$6:$V$172))</x:f>
        <x:v>21.74</x:v>
      </x:c>
      <x:c r="J206" s="190"/>
      <x:c r="K206" s="802">
        <x:v>50.654299999999999</x:v>
      </x:c>
      <x:c r="L206" s="769">
        <x:v>216</x:v>
      </x:c>
      <x:c r="M206" s="819">
        <x:v>70.609269999999995</x:v>
      </x:c>
      <x:c r="N206" s="843">
        <x:f t="shared" si="17"/>
        <x:v>15251.602319999998</x:v>
      </x:c>
      <x:c r="O206" s="190"/>
      <x:c r="Q206" s="258">
        <x:f t="shared" si="18"/>
        <x:v>1101.2244819999999</x:v>
      </x:c>
      <x:c r="R206" s="191">
        <x:f t="shared" si="19"/>
        <x:v>-1030.6152119999999</x:v>
      </x:c>
    </x:row>
    <x:row r="207" spans="2:18">
      <x:c r="B207" s="834">
        <x:f t="shared" si="16"/>
        <x:v>2</x:v>
      </x:c>
      <x:c r="C207" s="776">
        <x:v>46056</x:v>
      </x:c>
      <x:c r="D207" s="769" t="s">
        <x:v>2140</x:v>
      </x:c>
      <x:c r="E207" s="835" t="s">
        <x:v>287</x:v>
      </x:c>
      <x:c r="F207" s="769" t="s">
        <x:v>1429</x:v>
      </x:c>
      <x:c r="G207" s="777" t="s">
        <x:v>1893</x:v>
      </x:c>
      <x:c r="H207" s="769" t="s">
        <x:v>2021</x:v>
      </x:c>
      <x:c r="I207" s="836" cm="1">
        <x:f t="array" ref="I207">IF(E207="FORD DUNTON","",SUMPRODUCT(('sales price Master(EUR)'!$K$3:$V$3=$B207)*('sales price Master(EUR)'!$D$6:$D$172=$F207)*('sales price Master(EUR)'!$C$6:$C$172=$H207),'sales price Master(EUR)'!$K$6:$V$172))</x:f>
        <x:v>15.81</x:v>
      </x:c>
      <x:c r="J207" s="190"/>
      <x:c r="K207" s="802">
        <x:v>50.654299999999999</x:v>
      </x:c>
      <x:c r="L207" s="769">
        <x:v>216</x:v>
      </x:c>
      <x:c r="M207" s="819">
        <x:v>50.207590000000003</x:v>
      </x:c>
      <x:c r="N207" s="843">
        <x:f t="shared" si="17"/>
        <x:v>10844.839440000002</x:v>
      </x:c>
      <x:c r="O207" s="190"/>
      <x:c r="Q207" s="258">
        <x:f t="shared" si="18"/>
        <x:v>800.84448299999997</x:v>
      </x:c>
      <x:c r="R207" s="191">
        <x:f t="shared" si="19"/>
        <x:v>-750.63689299999999</x:v>
      </x:c>
    </x:row>
    <x:row r="208" spans="2:18">
      <x:c r="B208" s="834">
        <x:f t="shared" si="16"/>
        <x:v>2</x:v>
      </x:c>
      <x:c r="C208" s="776">
        <x:v>46056</x:v>
      </x:c>
      <x:c r="D208" s="769" t="s">
        <x:v>2140</x:v>
      </x:c>
      <x:c r="E208" s="835" t="s">
        <x:v>287</x:v>
      </x:c>
      <x:c r="F208" s="769" t="s">
        <x:v>1641</x:v>
      </x:c>
      <x:c r="G208" s="777" t="s">
        <x:v>1917</x:v>
      </x:c>
      <x:c r="H208" s="769" t="s">
        <x:v>2021</x:v>
      </x:c>
      <x:c r="I208" s="836" cm="1">
        <x:f t="array" ref="I208">IF(E208="FORD DUNTON","",SUMPRODUCT(('sales price Master(EUR)'!$K$3:$V$3=$B208)*('sales price Master(EUR)'!$D$6:$D$172=$F208)*('sales price Master(EUR)'!$C$6:$C$172=$H208),'sales price Master(EUR)'!$K$6:$V$172))</x:f>
        <x:v>18.37</x:v>
      </x:c>
      <x:c r="J208" s="190"/>
      <x:c r="K208" s="802">
        <x:v>50.654299999999999</x:v>
      </x:c>
      <x:c r="L208" s="769">
        <x:v>240</x:v>
      </x:c>
      <x:c r="M208" s="819">
        <x:v>62.021140000000003</x:v>
      </x:c>
      <x:c r="N208" s="843">
        <x:f t="shared" si="17"/>
        <x:v>14885.0736</x:v>
      </x:c>
      <x:c r="O208" s="190"/>
      <x:c r="Q208" s="258">
        <x:f t="shared" si="18"/>
        <x:v>930.51949100000002</x:v>
      </x:c>
      <x:c r="R208" s="191">
        <x:f t="shared" si="19"/>
        <x:v>-868.49835099999996</x:v>
      </x:c>
    </x:row>
    <x:row r="209" spans="2:18">
      <x:c r="B209" s="834">
        <x:f t="shared" si="16"/>
        <x:v>2</x:v>
      </x:c>
      <x:c r="C209" s="776">
        <x:v>46056</x:v>
      </x:c>
      <x:c r="D209" s="769" t="s">
        <x:v>2140</x:v>
      </x:c>
      <x:c r="E209" s="835" t="s">
        <x:v>287</x:v>
      </x:c>
      <x:c r="F209" s="769" t="s">
        <x:v>1430</x:v>
      </x:c>
      <x:c r="G209" s="777" t="s">
        <x:v>1918</x:v>
      </x:c>
      <x:c r="H209" s="769" t="s">
        <x:v>2021</x:v>
      </x:c>
      <x:c r="I209" s="836" cm="1">
        <x:f t="array" ref="I209">IF(E209="FORD DUNTON","",SUMPRODUCT(('sales price Master(EUR)'!$K$3:$V$3=$B209)*('sales price Master(EUR)'!$D$6:$D$172=$F209)*('sales price Master(EUR)'!$C$6:$C$172=$H209),'sales price Master(EUR)'!$K$6:$V$172))</x:f>
        <x:v>21.74</x:v>
      </x:c>
      <x:c r="J209" s="190"/>
      <x:c r="K209" s="802">
        <x:v>50.654299999999999</x:v>
      </x:c>
      <x:c r="L209" s="769">
        <x:v>216</x:v>
      </x:c>
      <x:c r="M209" s="819">
        <x:v>70.609269999999995</x:v>
      </x:c>
      <x:c r="N209" s="843">
        <x:f t="shared" si="17"/>
        <x:v>15251.602319999998</x:v>
      </x:c>
      <x:c r="O209" s="190"/>
      <x:c r="Q209" s="258">
        <x:f t="shared" si="18"/>
        <x:v>1101.2244819999999</x:v>
      </x:c>
      <x:c r="R209" s="191">
        <x:f t="shared" si="19"/>
        <x:v>-1030.6152119999999</x:v>
      </x:c>
    </x:row>
    <x:row r="210" spans="2:18">
      <x:c r="B210" s="834">
        <x:f t="shared" si="16"/>
        <x:v>2</x:v>
      </x:c>
      <x:c r="C210" s="776">
        <x:v>46056</x:v>
      </x:c>
      <x:c r="D210" s="769" t="s">
        <x:v>2140</x:v>
      </x:c>
      <x:c r="E210" s="835" t="s">
        <x:v>287</x:v>
      </x:c>
      <x:c r="F210" s="769" t="s">
        <x:v>41</x:v>
      </x:c>
      <x:c r="G210" s="777" t="s">
        <x:v>1892</x:v>
      </x:c>
      <x:c r="H210" s="769" t="s">
        <x:v>95</x:v>
      </x:c>
      <x:c r="I210" s="836" cm="1">
        <x:f t="array" ref="I210">IF(E210="FORD DUNTON","",SUMPRODUCT(('sales price Master(EUR)'!$K$3:$V$3=$B210)*('sales price Master(EUR)'!$D$6:$D$172=$F210)*('sales price Master(EUR)'!$C$6:$C$172=$H210),'sales price Master(EUR)'!$K$6:$V$172))</x:f>
        <x:v>18.937197515294233</x:v>
      </x:c>
      <x:c r="J210" s="190"/>
      <x:c r="K210" s="802">
        <x:v>50.654299999999999</x:v>
      </x:c>
      <x:c r="L210" s="769">
        <x:v>240</x:v>
      </x:c>
      <x:c r="M210" s="819">
        <x:v>878.50345000000004</x:v>
      </x:c>
      <x:c r="N210" s="843">
        <x:f t="shared" si="17"/>
        <x:v>210840.82800000001</x:v>
      </x:c>
      <x:c r="O210" s="190"/>
      <x:c r="Q210" s="258">
        <x:f t="shared" si="18"/>
        <x:v>959.25048409896863</x:v>
      </x:c>
      <x:c r="R210" s="191">
        <x:f t="shared" si="19"/>
        <x:v>-80.747034098968584</x:v>
      </x:c>
    </x:row>
    <x:row r="211" spans="2:18">
      <x:c r="B211" s="834">
        <x:f t="shared" si="16"/>
        <x:v>2</x:v>
      </x:c>
      <x:c r="C211" s="776">
        <x:v>46056</x:v>
      </x:c>
      <x:c r="D211" s="769" t="s">
        <x:v>2140</x:v>
      </x:c>
      <x:c r="E211" s="835" t="s">
        <x:v>287</x:v>
      </x:c>
      <x:c r="F211" s="769" t="s">
        <x:v>1429</x:v>
      </x:c>
      <x:c r="G211" s="777" t="s">
        <x:v>1893</x:v>
      </x:c>
      <x:c r="H211" s="769" t="s">
        <x:v>2021</x:v>
      </x:c>
      <x:c r="I211" s="836" cm="1">
        <x:f t="array" ref="I211">IF(E211="FORD DUNTON","",SUMPRODUCT(('sales price Master(EUR)'!$K$3:$V$3=$B211)*('sales price Master(EUR)'!$D$6:$D$172=$F211)*('sales price Master(EUR)'!$C$6:$C$172=$H211),'sales price Master(EUR)'!$K$6:$V$172))</x:f>
        <x:v>15.81</x:v>
      </x:c>
      <x:c r="J211" s="190"/>
      <x:c r="K211" s="802">
        <x:v>50.654299999999999</x:v>
      </x:c>
      <x:c r="L211" s="769">
        <x:v>216</x:v>
      </x:c>
      <x:c r="M211" s="819">
        <x:v>50.207590000000003</x:v>
      </x:c>
      <x:c r="N211" s="843">
        <x:f t="shared" si="17"/>
        <x:v>10844.839440000002</x:v>
      </x:c>
      <x:c r="O211" s="190"/>
      <x:c r="Q211" s="258">
        <x:f t="shared" si="18"/>
        <x:v>800.84448299999997</x:v>
      </x:c>
      <x:c r="R211" s="191">
        <x:f t="shared" si="19"/>
        <x:v>-750.63689299999999</x:v>
      </x:c>
    </x:row>
    <x:row r="212" spans="2:18">
      <x:c r="B212" s="834">
        <x:f t="shared" si="16"/>
        <x:v>2</x:v>
      </x:c>
      <x:c r="C212" s="776">
        <x:v>46056</x:v>
      </x:c>
      <x:c r="D212" s="769" t="s">
        <x:v>2140</x:v>
      </x:c>
      <x:c r="E212" s="835" t="s">
        <x:v>287</x:v>
      </x:c>
      <x:c r="F212" s="769" t="s">
        <x:v>1564</x:v>
      </x:c>
      <x:c r="G212" s="777" t="s">
        <x:v>1915</x:v>
      </x:c>
      <x:c r="H212" s="769" t="s">
        <x:v>2021</x:v>
      </x:c>
      <x:c r="I212" s="836" cm="1">
        <x:f t="array" ref="I212">IF(E212="FORD DUNTON","",SUMPRODUCT(('sales price Master(EUR)'!$K$3:$V$3=$B212)*('sales price Master(EUR)'!$D$6:$D$172=$F212)*('sales price Master(EUR)'!$C$6:$C$172=$H212),'sales price Master(EUR)'!$K$6:$V$172))</x:f>
        <x:v>20.93</x:v>
      </x:c>
      <x:c r="J212" s="190"/>
      <x:c r="K212" s="802">
        <x:v>50.654299999999999</x:v>
      </x:c>
      <x:c r="L212" s="769">
        <x:v>216</x:v>
      </x:c>
      <x:c r="M212" s="819">
        <x:v>68.782839999999993</x:v>
      </x:c>
      <x:c r="N212" s="843">
        <x:f t="shared" si="17"/>
        <x:v>14857.093439999999</x:v>
      </x:c>
      <x:c r="O212" s="190"/>
      <x:c r="Q212" s="258">
        <x:f t="shared" si="18"/>
        <x:v>1060.194499</x:v>
      </x:c>
      <x:c r="R212" s="191">
        <x:f t="shared" si="19"/>
        <x:v>-991.41165899999999</x:v>
      </x:c>
    </x:row>
    <x:row r="213" spans="2:18">
      <x:c r="B213" s="834">
        <x:f t="shared" si="16"/>
        <x:v>2</x:v>
      </x:c>
      <x:c r="C213" s="776">
        <x:v>46056</x:v>
      </x:c>
      <x:c r="D213" s="769" t="s">
        <x:v>2140</x:v>
      </x:c>
      <x:c r="E213" s="835" t="s">
        <x:v>287</x:v>
      </x:c>
      <x:c r="F213" s="769" t="s">
        <x:v>1565</x:v>
      </x:c>
      <x:c r="G213" s="777" t="s">
        <x:v>1896</x:v>
      </x:c>
      <x:c r="H213" s="769" t="s">
        <x:v>2021</x:v>
      </x:c>
      <x:c r="I213" s="836" cm="1">
        <x:f t="array" ref="I213">IF(E213="FORD DUNTON","",SUMPRODUCT(('sales price Master(EUR)'!$K$3:$V$3=$B213)*('sales price Master(EUR)'!$D$6:$D$172=$F213)*('sales price Master(EUR)'!$C$6:$C$172=$H213),'sales price Master(EUR)'!$K$6:$V$172))</x:f>
        <x:v>21.77</x:v>
      </x:c>
      <x:c r="J213" s="190"/>
      <x:c r="K213" s="802">
        <x:v>50.654299999999999</x:v>
      </x:c>
      <x:c r="L213" s="769">
        <x:v>216</x:v>
      </x:c>
      <x:c r="M213" s="819">
        <x:v>71.347620000000006</x:v>
      </x:c>
      <x:c r="N213" s="843">
        <x:f t="shared" si="17"/>
        <x:v>15411.085920000001</x:v>
      </x:c>
      <x:c r="O213" s="190"/>
      <x:c r="Q213" s="258">
        <x:f t="shared" si="18"/>
        <x:v>1102.744111</x:v>
      </x:c>
      <x:c r="R213" s="191">
        <x:f t="shared" si="19"/>
        <x:v>-1031.396491</x:v>
      </x:c>
    </x:row>
    <x:row r="214" spans="2:18">
      <x:c r="B214" s="834">
        <x:f t="shared" si="16"/>
        <x:v>2</x:v>
      </x:c>
      <x:c r="C214" s="776">
        <x:v>46056</x:v>
      </x:c>
      <x:c r="D214" s="769" t="s">
        <x:v>2140</x:v>
      </x:c>
      <x:c r="E214" s="835" t="s">
        <x:v>287</x:v>
      </x:c>
      <x:c r="F214" s="769" t="s">
        <x:v>50</x:v>
      </x:c>
      <x:c r="G214" s="777" t="s">
        <x:v>1889</x:v>
      </x:c>
      <x:c r="H214" s="818" t="s">
        <x:v>2175</x:v>
      </x:c>
      <x:c r="I214" s="836" cm="1">
        <x:f t="array" ref="I214">IF(E214="FORD DUNTON","",SUMPRODUCT(('sales price Master(EUR)'!$K$3:$V$3=$B214)*('sales price Master(EUR)'!$D$6:$D$172=$F214)*('sales price Master(EUR)'!$C$6:$C$172=$H214),'sales price Master(EUR)'!$K$6:$V$172))</x:f>
        <x:v>19.24397286272454</x:v>
      </x:c>
      <x:c r="J214" s="190"/>
      <x:c r="K214" s="802">
        <x:v>50.654299999999999</x:v>
      </x:c>
      <x:c r="L214" s="769">
        <x:v>720</x:v>
      </x:c>
      <x:c r="M214" s="819">
        <x:v>930.41795000000002</x:v>
      </x:c>
      <x:c r="N214" s="843">
        <x:f t="shared" si="17"/>
        <x:v>669900.924</x:v>
      </x:c>
      <x:c r="O214" s="190"/>
      <x:c r="Q214" s="258">
        <x:f t="shared" si="18"/>
        <x:v>974.78997458030767</x:v>
      </x:c>
      <x:c r="R214" s="191">
        <x:f t="shared" si="19"/>
        <x:v>-44.372024580307652</x:v>
      </x:c>
    </x:row>
    <x:row r="215" spans="2:18">
      <x:c r="B215" s="834">
        <x:f t="shared" si="16"/>
        <x:v>2</x:v>
      </x:c>
      <x:c r="C215" s="776">
        <x:v>46056</x:v>
      </x:c>
      <x:c r="D215" s="769" t="s">
        <x:v>2140</x:v>
      </x:c>
      <x:c r="E215" s="835" t="s">
        <x:v>287</x:v>
      </x:c>
      <x:c r="F215" s="769" t="s">
        <x:v>1640</x:v>
      </x:c>
      <x:c r="G215" s="777" t="s">
        <x:v>1908</x:v>
      </x:c>
      <x:c r="H215" s="769" t="s">
        <x:v>2021</x:v>
      </x:c>
      <x:c r="I215" s="836" cm="1">
        <x:f t="array" ref="I215">IF(E215="FORD DUNTON","",SUMPRODUCT(('sales price Master(EUR)'!$K$3:$V$3=$B215)*('sales price Master(EUR)'!$D$6:$D$172=$F215)*('sales price Master(EUR)'!$C$6:$C$172=$H215),'sales price Master(EUR)'!$K$6:$V$172))</x:f>
        <x:v>16.079999999999998</x:v>
      </x:c>
      <x:c r="J215" s="190"/>
      <x:c r="K215" s="802">
        <x:v>50.654299999999999</x:v>
      </x:c>
      <x:c r="L215" s="769">
        <x:v>324</x:v>
      </x:c>
      <x:c r="M215" s="819">
        <x:v>54.171340000000001</x:v>
      </x:c>
      <x:c r="N215" s="843">
        <x:f t="shared" si="17"/>
        <x:v>17551.514159999999</x:v>
      </x:c>
      <x:c r="O215" s="190"/>
      <x:c r="Q215" s="258">
        <x:f t="shared" si="18"/>
        <x:v>814.52114399999994</x:v>
      </x:c>
      <x:c r="R215" s="191">
        <x:f t="shared" si="19"/>
        <x:v>-760.34980399999995</x:v>
      </x:c>
    </x:row>
    <x:row r="216" spans="2:18">
      <x:c r="B216" s="834">
        <x:f t="shared" si="16"/>
        <x:v>2</x:v>
      </x:c>
      <x:c r="C216" s="776">
        <x:v>46056</x:v>
      </x:c>
      <x:c r="D216" s="769" t="s">
        <x:v>2140</x:v>
      </x:c>
      <x:c r="E216" s="835" t="s">
        <x:v>287</x:v>
      </x:c>
      <x:c r="F216" s="769" t="s">
        <x:v>1634</x:v>
      </x:c>
      <x:c r="G216" s="777" t="s">
        <x:v>96</x:v>
      </x:c>
      <x:c r="H216" s="784" t="s">
        <x:v>2176</x:v>
      </x:c>
      <x:c r="I216" s="836" cm="1">
        <x:f t="array" ref="I216">IF(E216="FORD DUNTON","",SUMPRODUCT(('sales price Master(EUR)'!$K$3:$V$3=$B216)*('sales price Master(EUR)'!$D$6:$D$172=$F216)*('sales price Master(EUR)'!$C$6:$C$172=$H216),'sales price Master(EUR)'!$K$6:$V$172))</x:f>
        <x:v>132.34</x:v>
      </x:c>
      <x:c r="J216" s="190"/>
      <x:c r="K216" s="802">
        <x:v>50.654299999999999</x:v>
      </x:c>
      <x:c r="L216" s="769">
        <x:v>100</x:v>
      </x:c>
      <x:c r="M216" s="819">
        <x:v>378.88851</x:v>
      </x:c>
      <x:c r="N216" s="843">
        <x:f t="shared" si="17"/>
        <x:v>37888.851000000002</x:v>
      </x:c>
      <x:c r="O216" s="190"/>
      <x:c r="Q216" s="258">
        <x:f t="shared" si="18"/>
        <x:v>6703.5900620000002</x:v>
      </x:c>
      <x:c r="R216" s="191">
        <x:f t="shared" si="19"/>
        <x:v>-6324.7015520000004</x:v>
      </x:c>
    </x:row>
    <x:row r="217" spans="2:18">
      <x:c r="B217" s="834">
        <x:f t="shared" si="16"/>
        <x:v>2</x:v>
      </x:c>
      <x:c r="C217" s="776">
        <x:v>46056</x:v>
      </x:c>
      <x:c r="D217" s="769" t="s">
        <x:v>2140</x:v>
      </x:c>
      <x:c r="E217" s="835" t="s">
        <x:v>287</x:v>
      </x:c>
      <x:c r="F217" s="769" t="s">
        <x:v>1651</x:v>
      </x:c>
      <x:c r="G217" s="777" t="s">
        <x:v>1886</x:v>
      </x:c>
      <x:c r="H217" s="818" t="s">
        <x:v>2175</x:v>
      </x:c>
      <x:c r="I217" s="836" cm="1">
        <x:f t="array" ref="I217">IF(E217="FORD DUNTON","",SUMPRODUCT(('sales price Master(EUR)'!$K$3:$V$3=$B217)*('sales price Master(EUR)'!$D$6:$D$172=$F217)*('sales price Master(EUR)'!$C$6:$C$172=$H217),'sales price Master(EUR)'!$K$6:$V$172))</x:f>
        <x:v>98.821891343593933</x:v>
      </x:c>
      <x:c r="J217" s="190"/>
      <x:c r="K217" s="802">
        <x:v>50.654299999999999</x:v>
      </x:c>
      <x:c r="L217" s="769">
        <x:v>528</x:v>
      </x:c>
      <x:c r="M217" s="819">
        <x:v>4687.8589099999999</x:v>
      </x:c>
      <x:c r="N217" s="843">
        <x:f t="shared" si="17"/>
        <x:v>2475189.5044800001</x:v>
      </x:c>
      <x:c r="O217" s="190"/>
      <x:c r="Q217" s="258">
        <x:f t="shared" si="18"/>
        <x:v>5005.7537306858103</x:v>
      </x:c>
      <x:c r="R217" s="191">
        <x:f t="shared" si="19"/>
        <x:v>-317.89482068581037</x:v>
      </x:c>
    </x:row>
    <x:row r="218" spans="2:18">
      <x:c r="B218" s="834">
        <x:f t="shared" si="16"/>
        <x:v>2</x:v>
      </x:c>
      <x:c r="C218" s="776">
        <x:v>46056</x:v>
      </x:c>
      <x:c r="D218" s="769" t="s">
        <x:v>2140</x:v>
      </x:c>
      <x:c r="E218" s="835" t="s">
        <x:v>287</x:v>
      </x:c>
      <x:c r="F218" s="769" t="s">
        <x:v>1629</x:v>
      </x:c>
      <x:c r="G218" s="777" t="s">
        <x:v>1914</x:v>
      </x:c>
      <x:c r="H218" s="784" t="s">
        <x:v>2177</x:v>
      </x:c>
      <x:c r="I218" s="836" cm="1">
        <x:f t="array" ref="I218">IF(E218="FORD DUNTON","",SUMPRODUCT(('sales price Master(EUR)'!$K$3:$V$3=$B218)*('sales price Master(EUR)'!$D$6:$D$172=$F218)*('sales price Master(EUR)'!$C$6:$C$172=$H218),'sales price Master(EUR)'!$K$6:$V$172))</x:f>
        <x:v>154.57</x:v>
      </x:c>
      <x:c r="J218" s="190"/>
      <x:c r="K218" s="802">
        <x:v>50.654299999999999</x:v>
      </x:c>
      <x:c r="L218" s="769">
        <x:v>20</x:v>
      </x:c>
      <x:c r="M218" s="819">
        <x:v>547.34816999999998</x:v>
      </x:c>
      <x:c r="N218" s="843">
        <x:f t="shared" si="17"/>
        <x:v>10946.963400000001</x:v>
      </x:c>
      <x:c r="O218" s="190"/>
      <x:c r="Q218" s="258">
        <x:f t="shared" si="18"/>
        <x:v>7829.6351509999995</x:v>
      </x:c>
      <x:c r="R218" s="191">
        <x:f t="shared" si="19"/>
        <x:v>-7282.2869809999993</x:v>
      </x:c>
    </x:row>
    <x:row r="219" spans="2:18">
      <x:c r="B219" s="834">
        <x:f t="shared" ref="B219:B282" si="20">MONTH(C219)</x:f>
        <x:v>2</x:v>
      </x:c>
      <x:c r="C219" s="776">
        <x:v>46056</x:v>
      </x:c>
      <x:c r="D219" s="769" t="s">
        <x:v>2140</x:v>
      </x:c>
      <x:c r="E219" s="835" t="s">
        <x:v>287</x:v>
      </x:c>
      <x:c r="F219" s="769" t="s">
        <x:v>1634</x:v>
      </x:c>
      <x:c r="G219" s="777" t="s">
        <x:v>96</x:v>
      </x:c>
      <x:c r="H219" s="784" t="s">
        <x:v>2176</x:v>
      </x:c>
      <x:c r="I219" s="836" cm="1">
        <x:f t="array" ref="I219">IF(E219="FORD DUNTON","",SUMPRODUCT(('sales price Master(EUR)'!$K$3:$V$3=$B219)*('sales price Master(EUR)'!$D$6:$D$172=$F219)*('sales price Master(EUR)'!$C$6:$C$172=$H219),'sales price Master(EUR)'!$K$6:$V$172))</x:f>
        <x:v>132.34</x:v>
      </x:c>
      <x:c r="J219" s="190"/>
      <x:c r="K219" s="802">
        <x:v>50.654299999999999</x:v>
      </x:c>
      <x:c r="L219" s="769">
        <x:v>340</x:v>
      </x:c>
      <x:c r="M219" s="819">
        <x:v>378.88851</x:v>
      </x:c>
      <x:c r="N219" s="843">
        <x:f t="shared" si="17"/>
        <x:v>128822.0934</x:v>
      </x:c>
      <x:c r="O219" s="190"/>
      <x:c r="Q219" s="258">
        <x:f t="shared" si="18"/>
        <x:v>6703.5900620000002</x:v>
      </x:c>
      <x:c r="R219" s="191">
        <x:f t="shared" si="19"/>
        <x:v>-6324.7015520000004</x:v>
      </x:c>
    </x:row>
    <x:row r="220" spans="2:18">
      <x:c r="B220" s="834">
        <x:f t="shared" si="20"/>
        <x:v>2</x:v>
      </x:c>
      <x:c r="C220" s="776">
        <x:v>46056</x:v>
      </x:c>
      <x:c r="D220" s="769" t="s">
        <x:v>2140</x:v>
      </x:c>
      <x:c r="E220" s="835" t="s">
        <x:v>287</x:v>
      </x:c>
      <x:c r="F220" s="769" t="s">
        <x:v>1428</x:v>
      </x:c>
      <x:c r="G220" s="777" t="s">
        <x:v>1916</x:v>
      </x:c>
      <x:c r="H220" s="769" t="s">
        <x:v>2021</x:v>
      </x:c>
      <x:c r="I220" s="836" cm="1">
        <x:f t="array" ref="I220">IF(E220="FORD DUNTON","",SUMPRODUCT(('sales price Master(EUR)'!$K$3:$V$3=$B220)*('sales price Master(EUR)'!$D$6:$D$172=$F220)*('sales price Master(EUR)'!$C$6:$C$172=$H220),'sales price Master(EUR)'!$K$6:$V$172))</x:f>
        <x:v>18.440000000000001</x:v>
      </x:c>
      <x:c r="J220" s="190"/>
      <x:c r="K220" s="802">
        <x:v>50.654299999999999</x:v>
      </x:c>
      <x:c r="L220" s="769">
        <x:v>324</x:v>
      </x:c>
      <x:c r="M220" s="819">
        <x:v>60.73874</x:v>
      </x:c>
      <x:c r="N220" s="843">
        <x:f t="shared" si="17"/>
        <x:v>19679.351760000001</x:v>
      </x:c>
      <x:c r="O220" s="190"/>
      <x:c r="Q220" s="258">
        <x:f t="shared" si="18"/>
        <x:v>934.065292</x:v>
      </x:c>
      <x:c r="R220" s="191">
        <x:f t="shared" si="19"/>
        <x:v>-873.32655199999999</x:v>
      </x:c>
    </x:row>
    <x:row r="221" spans="2:18">
      <x:c r="B221" s="834">
        <x:f t="shared" si="20"/>
        <x:v>2</x:v>
      </x:c>
      <x:c r="C221" s="776">
        <x:v>46056</x:v>
      </x:c>
      <x:c r="D221" s="769" t="s">
        <x:v>2140</x:v>
      </x:c>
      <x:c r="E221" s="835" t="s">
        <x:v>287</x:v>
      </x:c>
      <x:c r="F221" s="769" t="s">
        <x:v>1640</x:v>
      </x:c>
      <x:c r="G221" s="777" t="s">
        <x:v>1908</x:v>
      </x:c>
      <x:c r="H221" s="769" t="s">
        <x:v>2021</x:v>
      </x:c>
      <x:c r="I221" s="836" cm="1">
        <x:f t="array" ref="I221">IF(E221="FORD DUNTON","",SUMPRODUCT(('sales price Master(EUR)'!$K$3:$V$3=$B221)*('sales price Master(EUR)'!$D$6:$D$172=$F221)*('sales price Master(EUR)'!$C$6:$C$172=$H221),'sales price Master(EUR)'!$K$6:$V$172))</x:f>
        <x:v>16.079999999999998</x:v>
      </x:c>
      <x:c r="J221" s="190"/>
      <x:c r="K221" s="802">
        <x:v>50.654299999999999</x:v>
      </x:c>
      <x:c r="L221" s="769">
        <x:v>648</x:v>
      </x:c>
      <x:c r="M221" s="819">
        <x:v>54.171340000000001</x:v>
      </x:c>
      <x:c r="N221" s="843">
        <x:f t="shared" si="17"/>
        <x:v>35103.028319999998</x:v>
      </x:c>
      <x:c r="O221" s="190"/>
      <x:c r="Q221" s="258">
        <x:f t="shared" si="18"/>
        <x:v>814.52114399999994</x:v>
      </x:c>
      <x:c r="R221" s="191">
        <x:f t="shared" si="19"/>
        <x:v>-760.34980399999995</x:v>
      </x:c>
    </x:row>
    <x:row r="222" spans="2:18">
      <x:c r="B222" s="834">
        <x:f t="shared" si="20"/>
        <x:v>2</x:v>
      </x:c>
      <x:c r="C222" s="776">
        <x:v>46056</x:v>
      </x:c>
      <x:c r="D222" s="769" t="s">
        <x:v>2140</x:v>
      </x:c>
      <x:c r="E222" s="835" t="s">
        <x:v>287</x:v>
      </x:c>
      <x:c r="F222" s="769" t="s">
        <x:v>1641</x:v>
      </x:c>
      <x:c r="G222" s="777" t="s">
        <x:v>1917</x:v>
      </x:c>
      <x:c r="H222" s="769" t="s">
        <x:v>2021</x:v>
      </x:c>
      <x:c r="I222" s="836" cm="1">
        <x:f t="array" ref="I222">IF(E222="FORD DUNTON","",SUMPRODUCT(('sales price Master(EUR)'!$K$3:$V$3=$B222)*('sales price Master(EUR)'!$D$6:$D$172=$F222)*('sales price Master(EUR)'!$C$6:$C$172=$H222),'sales price Master(EUR)'!$K$6:$V$172))</x:f>
        <x:v>18.37</x:v>
      </x:c>
      <x:c r="J222" s="190"/>
      <x:c r="K222" s="802">
        <x:v>50.654299999999999</x:v>
      </x:c>
      <x:c r="L222" s="769">
        <x:v>200</x:v>
      </x:c>
      <x:c r="M222" s="819">
        <x:v>62.021140000000003</x:v>
      </x:c>
      <x:c r="N222" s="843">
        <x:f t="shared" si="17"/>
        <x:v>12404.228000000001</x:v>
      </x:c>
      <x:c r="O222" s="190"/>
      <x:c r="Q222" s="258">
        <x:f t="shared" si="18"/>
        <x:v>930.51949100000002</x:v>
      </x:c>
      <x:c r="R222" s="191">
        <x:f t="shared" si="19"/>
        <x:v>-868.49835099999996</x:v>
      </x:c>
    </x:row>
    <x:row r="223" spans="2:18">
      <x:c r="B223" s="834">
        <x:f t="shared" si="20"/>
        <x:v>2</x:v>
      </x:c>
      <x:c r="C223" s="776">
        <x:v>46057</x:v>
      </x:c>
      <x:c r="D223" s="769" t="s">
        <x:v>2141</x:v>
      </x:c>
      <x:c r="E223" s="835" t="s">
        <x:v>287</x:v>
      </x:c>
      <x:c r="F223" s="769" t="s">
        <x:v>1634</x:v>
      </x:c>
      <x:c r="G223" s="777" t="s">
        <x:v>96</x:v>
      </x:c>
      <x:c r="H223" s="784" t="s">
        <x:v>2176</x:v>
      </x:c>
      <x:c r="I223" s="836" cm="1">
        <x:f t="array" ref="I223">IF(E223="FORD DUNTON","",SUMPRODUCT(('sales price Master(EUR)'!$K$3:$V$3=$B223)*('sales price Master(EUR)'!$D$6:$D$172=$F223)*('sales price Master(EUR)'!$C$6:$C$172=$H223),'sales price Master(EUR)'!$K$6:$V$172))</x:f>
        <x:v>132.34</x:v>
      </x:c>
      <x:c r="J223" s="190"/>
      <x:c r="K223" s="802">
        <x:v>50.654299999999999</x:v>
      </x:c>
      <x:c r="L223" s="769">
        <x:v>500</x:v>
      </x:c>
      <x:c r="M223" s="819">
        <x:v>378.88851</x:v>
      </x:c>
      <x:c r="N223" s="843">
        <x:f t="shared" si="17"/>
        <x:v>189444.255</x:v>
      </x:c>
      <x:c r="O223" s="190"/>
      <x:c r="Q223" s="258">
        <x:f t="shared" si="18"/>
        <x:v>6703.5900620000002</x:v>
      </x:c>
      <x:c r="R223" s="191">
        <x:f t="shared" si="19"/>
        <x:v>-6324.7015520000004</x:v>
      </x:c>
    </x:row>
    <x:row r="224" spans="2:18">
      <x:c r="B224" s="834">
        <x:f t="shared" si="20"/>
        <x:v>2</x:v>
      </x:c>
      <x:c r="C224" s="776">
        <x:v>46057</x:v>
      </x:c>
      <x:c r="D224" s="769" t="s">
        <x:v>2142</x:v>
      </x:c>
      <x:c r="E224" s="835" t="s">
        <x:v>287</x:v>
      </x:c>
      <x:c r="F224" s="769" t="s">
        <x:v>13</x:v>
      </x:c>
      <x:c r="G224" s="777" t="s">
        <x:v>1888</x:v>
      </x:c>
      <x:c r="H224" s="769" t="s">
        <x:v>95</x:v>
      </x:c>
      <x:c r="I224" s="836" cm="1">
        <x:f t="array" ref="I224">IF(E224="FORD DUNTON","",SUMPRODUCT(('sales price Master(EUR)'!$K$3:$V$3=$B224)*('sales price Master(EUR)'!$D$6:$D$172=$F224)*('sales price Master(EUR)'!$C$6:$C$172=$H224),'sales price Master(EUR)'!$K$6:$V$172))</x:f>
        <x:v>117.77553070182984</x:v>
      </x:c>
      <x:c r="J224" s="190"/>
      <x:c r="K224" s="802">
        <x:v>50.654299999999999</x:v>
      </x:c>
      <x:c r="L224" s="769">
        <x:v>2</x:v>
      </x:c>
      <x:c r="M224" s="819">
        <x:v>5244.3912799999998</x:v>
      </x:c>
      <x:c r="N224" s="843">
        <x:f t="shared" si="17"/>
        <x:v>10488.78256</x:v>
      </x:c>
      <x:c r="O224" s="190"/>
      <x:c r="Q224" s="258">
        <x:f t="shared" si="18"/>
        <x:v>5965.8370648296986</x:v>
      </x:c>
      <x:c r="R224" s="191">
        <x:f t="shared" si="19"/>
        <x:v>-721.44578482969882</x:v>
      </x:c>
    </x:row>
    <x:row r="225" spans="2:18">
      <x:c r="B225" s="834">
        <x:f t="shared" si="20"/>
        <x:v>2</x:v>
      </x:c>
      <x:c r="C225" s="776">
        <x:v>46057</x:v>
      </x:c>
      <x:c r="D225" s="769" t="s">
        <x:v>2142</x:v>
      </x:c>
      <x:c r="E225" s="835" t="s">
        <x:v>287</x:v>
      </x:c>
      <x:c r="F225" s="769" t="s">
        <x:v>50</x:v>
      </x:c>
      <x:c r="G225" s="777" t="s">
        <x:v>1889</x:v>
      </x:c>
      <x:c r="H225" s="818" t="s">
        <x:v>2175</x:v>
      </x:c>
      <x:c r="I225" s="836" cm="1">
        <x:f t="array" ref="I225">IF(E225="FORD DUNTON","",SUMPRODUCT(('sales price Master(EUR)'!$K$3:$V$3=$B225)*('sales price Master(EUR)'!$D$6:$D$172=$F225)*('sales price Master(EUR)'!$C$6:$C$172=$H225),'sales price Master(EUR)'!$K$6:$V$172))</x:f>
        <x:v>19.24397286272454</x:v>
      </x:c>
      <x:c r="J225" s="190"/>
      <x:c r="K225" s="802">
        <x:v>50.654299999999999</x:v>
      </x:c>
      <x:c r="L225" s="769">
        <x:v>130</x:v>
      </x:c>
      <x:c r="M225" s="819">
        <x:v>930.41795000000002</x:v>
      </x:c>
      <x:c r="N225" s="843">
        <x:f t="shared" si="17"/>
        <x:v>120954.33350000001</x:v>
      </x:c>
      <x:c r="O225" s="190"/>
      <x:c r="Q225" s="258">
        <x:f t="shared" si="18"/>
        <x:v>974.78997458030767</x:v>
      </x:c>
      <x:c r="R225" s="191">
        <x:f t="shared" si="19"/>
        <x:v>-44.372024580307652</x:v>
      </x:c>
    </x:row>
    <x:row r="226" spans="2:18">
      <x:c r="B226" s="834">
        <x:f t="shared" si="20"/>
        <x:v>2</x:v>
      </x:c>
      <x:c r="C226" s="776">
        <x:v>46057</x:v>
      </x:c>
      <x:c r="D226" s="769" t="s">
        <x:v>2143</x:v>
      </x:c>
      <x:c r="E226" s="835" t="s">
        <x:v>287</x:v>
      </x:c>
      <x:c r="F226" s="769" t="s">
        <x:v>1651</x:v>
      </x:c>
      <x:c r="G226" s="777" t="s">
        <x:v>1886</x:v>
      </x:c>
      <x:c r="H226" s="818" t="s">
        <x:v>2175</x:v>
      </x:c>
      <x:c r="I226" s="836" cm="1">
        <x:f t="array" ref="I226">IF(E226="FORD DUNTON","",SUMPRODUCT(('sales price Master(EUR)'!$K$3:$V$3=$B226)*('sales price Master(EUR)'!$D$6:$D$172=$F226)*('sales price Master(EUR)'!$C$6:$C$172=$H226),'sales price Master(EUR)'!$K$6:$V$172))</x:f>
        <x:v>98.821891343593933</x:v>
      </x:c>
      <x:c r="J226" s="190"/>
      <x:c r="K226" s="802">
        <x:v>50.654299999999999</x:v>
      </x:c>
      <x:c r="L226" s="769">
        <x:v>160</x:v>
      </x:c>
      <x:c r="M226" s="819">
        <x:v>4763.2879199999998</x:v>
      </x:c>
      <x:c r="N226" s="843">
        <x:f t="shared" si="17"/>
        <x:v>762126.06719999993</x:v>
      </x:c>
      <x:c r="O226" s="190"/>
      <x:c r="Q226" s="258">
        <x:f t="shared" si="18"/>
        <x:v>5005.7537306858103</x:v>
      </x:c>
      <x:c r="R226" s="191">
        <x:f t="shared" si="19"/>
        <x:v>-242.46581068581054</x:v>
      </x:c>
    </x:row>
    <x:row r="227" spans="2:18">
      <x:c r="B227" s="834">
        <x:f t="shared" si="20"/>
        <x:v>2</x:v>
      </x:c>
      <x:c r="C227" s="776">
        <x:v>46057</x:v>
      </x:c>
      <x:c r="D227" s="769" t="s">
        <x:v>2141</x:v>
      </x:c>
      <x:c r="E227" s="835" t="s">
        <x:v>287</x:v>
      </x:c>
      <x:c r="F227" s="769" t="s">
        <x:v>1432</x:v>
      </x:c>
      <x:c r="G227" s="777" t="s">
        <x:v>1908</x:v>
      </x:c>
      <x:c r="H227" s="769" t="s">
        <x:v>95</x:v>
      </x:c>
      <x:c r="I227" s="836" cm="1">
        <x:f t="array" ref="I227">IF(E227="FORD DUNTON","",SUMPRODUCT(('sales price Master(EUR)'!$K$3:$V$3=$B227)*('sales price Master(EUR)'!$D$6:$D$172=$F227)*('sales price Master(EUR)'!$C$6:$C$172=$H227),'sales price Master(EUR)'!$K$6:$V$172))</x:f>
        <x:v>14.563946838785176</x:v>
      </x:c>
      <x:c r="J227" s="190"/>
      <x:c r="K227" s="802">
        <x:v>50.654299999999999</x:v>
      </x:c>
      <x:c r="L227" s="769">
        <x:v>216</x:v>
      </x:c>
      <x:c r="M227" s="819">
        <x:v>675.62676999999996</x:v>
      </x:c>
      <x:c r="N227" s="843">
        <x:f t="shared" si="17"/>
        <x:v>145935.38232</x:v>
      </x:c>
      <x:c r="O227" s="190"/>
      <x:c r="Q227" s="258">
        <x:f t="shared" si="18"/>
        <x:v>737.72653235587597</x:v>
      </x:c>
      <x:c r="R227" s="191">
        <x:f t="shared" si="19"/>
        <x:v>-62.09976235587601</x:v>
      </x:c>
    </x:row>
    <x:row r="228" spans="2:18">
      <x:c r="B228" s="834">
        <x:f t="shared" si="20"/>
        <x:v>2</x:v>
      </x:c>
      <x:c r="C228" s="776">
        <x:v>46057</x:v>
      </x:c>
      <x:c r="D228" s="769" t="s">
        <x:v>2141</x:v>
      </x:c>
      <x:c r="E228" s="835" t="s">
        <x:v>287</x:v>
      </x:c>
      <x:c r="F228" s="769" t="s">
        <x:v>1433</x:v>
      </x:c>
      <x:c r="G228" s="777" t="s">
        <x:v>1910</x:v>
      </x:c>
      <x:c r="H228" s="769" t="s">
        <x:v>95</x:v>
      </x:c>
      <x:c r="I228" s="836" cm="1">
        <x:f t="array" ref="I228">IF(E228="FORD DUNTON","",SUMPRODUCT(('sales price Master(EUR)'!$K$3:$V$3=$B228)*('sales price Master(EUR)'!$D$6:$D$172=$F228)*('sales price Master(EUR)'!$C$6:$C$172=$H228),'sales price Master(EUR)'!$K$6:$V$172))</x:f>
        <x:v>9.5873917733170515</x:v>
      </x:c>
      <x:c r="J228" s="190"/>
      <x:c r="K228" s="802">
        <x:v>50.654299999999999</x:v>
      </x:c>
      <x:c r="L228" s="769">
        <x:v>288</x:v>
      </x:c>
      <x:c r="M228" s="819">
        <x:v>444.76258000000001</x:v>
      </x:c>
      <x:c r="N228" s="843">
        <x:f t="shared" si="17"/>
        <x:v>128091.62304000001</x:v>
      </x:c>
      <x:c r="O228" s="190"/>
      <x:c r="Q228" s="258">
        <x:f t="shared" si="18"/>
        <x:v>485.64261910313394</x:v>
      </x:c>
      <x:c r="R228" s="191">
        <x:f t="shared" si="19"/>
        <x:v>-40.880039103133925</x:v>
      </x:c>
    </x:row>
    <x:row r="229" spans="2:18">
      <x:c r="B229" s="834">
        <x:f t="shared" si="20"/>
        <x:v>2</x:v>
      </x:c>
      <x:c r="C229" s="776">
        <x:v>46057</x:v>
      </x:c>
      <x:c r="D229" s="769" t="s">
        <x:v>2141</x:v>
      </x:c>
      <x:c r="E229" s="835" t="s">
        <x:v>287</x:v>
      </x:c>
      <x:c r="F229" s="769" t="s">
        <x:v>50</x:v>
      </x:c>
      <x:c r="G229" s="777" t="s">
        <x:v>1889</x:v>
      </x:c>
      <x:c r="H229" s="818" t="s">
        <x:v>2175</x:v>
      </x:c>
      <x:c r="I229" s="836" cm="1">
        <x:f t="array" ref="I229">IF(E229="FORD DUNTON","",SUMPRODUCT(('sales price Master(EUR)'!$K$3:$V$3=$B229)*('sales price Master(EUR)'!$D$6:$D$172=$F229)*('sales price Master(EUR)'!$C$6:$C$172=$H229),'sales price Master(EUR)'!$K$6:$V$172))</x:f>
        <x:v>19.24397286272454</x:v>
      </x:c>
      <x:c r="J229" s="190"/>
      <x:c r="K229" s="802">
        <x:v>50.654299999999999</x:v>
      </x:c>
      <x:c r="L229" s="769">
        <x:v>720</x:v>
      </x:c>
      <x:c r="M229" s="819">
        <x:v>930.41795000000002</x:v>
      </x:c>
      <x:c r="N229" s="843">
        <x:f t="shared" si="17"/>
        <x:v>669900.924</x:v>
      </x:c>
      <x:c r="O229" s="190"/>
      <x:c r="Q229" s="258">
        <x:f t="shared" si="18"/>
        <x:v>974.78997458030767</x:v>
      </x:c>
      <x:c r="R229" s="191">
        <x:f t="shared" si="19"/>
        <x:v>-44.372024580307652</x:v>
      </x:c>
    </x:row>
    <x:row r="230" spans="2:18">
      <x:c r="B230" s="834">
        <x:f t="shared" si="20"/>
        <x:v>2</x:v>
      </x:c>
      <x:c r="C230" s="776">
        <x:v>46057</x:v>
      </x:c>
      <x:c r="D230" s="769" t="s">
        <x:v>2141</x:v>
      </x:c>
      <x:c r="E230" s="835" t="s">
        <x:v>287</x:v>
      </x:c>
      <x:c r="F230" s="769" t="s">
        <x:v>1428</x:v>
      </x:c>
      <x:c r="G230" s="777" t="s">
        <x:v>1916</x:v>
      </x:c>
      <x:c r="H230" s="769" t="s">
        <x:v>2021</x:v>
      </x:c>
      <x:c r="I230" s="836" cm="1">
        <x:f t="array" ref="I230">IF(E230="FORD DUNTON","",SUMPRODUCT(('sales price Master(EUR)'!$K$3:$V$3=$B230)*('sales price Master(EUR)'!$D$6:$D$172=$F230)*('sales price Master(EUR)'!$C$6:$C$172=$H230),'sales price Master(EUR)'!$K$6:$V$172))</x:f>
        <x:v>18.440000000000001</x:v>
      </x:c>
      <x:c r="J230" s="190"/>
      <x:c r="K230" s="802">
        <x:v>50.654299999999999</x:v>
      </x:c>
      <x:c r="L230" s="769">
        <x:v>216</x:v>
      </x:c>
      <x:c r="M230" s="819">
        <x:v>60.73874</x:v>
      </x:c>
      <x:c r="N230" s="843">
        <x:f t="shared" si="17"/>
        <x:v>13119.56784</x:v>
      </x:c>
      <x:c r="O230" s="190"/>
      <x:c r="Q230" s="258">
        <x:f t="shared" si="18"/>
        <x:v>934.065292</x:v>
      </x:c>
      <x:c r="R230" s="191">
        <x:f t="shared" si="19"/>
        <x:v>-873.32655199999999</x:v>
      </x:c>
    </x:row>
    <x:row r="231" spans="2:18">
      <x:c r="B231" s="834">
        <x:f t="shared" si="20"/>
        <x:v>2</x:v>
      </x:c>
      <x:c r="C231" s="776">
        <x:v>46057</x:v>
      </x:c>
      <x:c r="D231" s="769" t="s">
        <x:v>2141</x:v>
      </x:c>
      <x:c r="E231" s="835" t="s">
        <x:v>287</x:v>
      </x:c>
      <x:c r="F231" s="769" t="s">
        <x:v>1640</x:v>
      </x:c>
      <x:c r="G231" s="777" t="s">
        <x:v>1908</x:v>
      </x:c>
      <x:c r="H231" s="769" t="s">
        <x:v>2021</x:v>
      </x:c>
      <x:c r="I231" s="836" cm="1">
        <x:f t="array" ref="I231">IF(E231="FORD DUNTON","",SUMPRODUCT(('sales price Master(EUR)'!$K$3:$V$3=$B231)*('sales price Master(EUR)'!$D$6:$D$172=$F231)*('sales price Master(EUR)'!$C$6:$C$172=$H231),'sales price Master(EUR)'!$K$6:$V$172))</x:f>
        <x:v>16.079999999999998</x:v>
      </x:c>
      <x:c r="J231" s="190"/>
      <x:c r="K231" s="802">
        <x:v>50.654299999999999</x:v>
      </x:c>
      <x:c r="L231" s="769">
        <x:v>216</x:v>
      </x:c>
      <x:c r="M231" s="819">
        <x:v>54.171340000000001</x:v>
      </x:c>
      <x:c r="N231" s="843">
        <x:f t="shared" si="17"/>
        <x:v>11701.00944</x:v>
      </x:c>
      <x:c r="O231" s="190"/>
      <x:c r="Q231" s="258">
        <x:f t="shared" si="18"/>
        <x:v>814.52114399999994</x:v>
      </x:c>
      <x:c r="R231" s="191">
        <x:f t="shared" si="19"/>
        <x:v>-760.34980399999995</x:v>
      </x:c>
    </x:row>
    <x:row r="232" spans="2:18">
      <x:c r="B232" s="834">
        <x:f t="shared" si="20"/>
        <x:v>2</x:v>
      </x:c>
      <x:c r="C232" s="776">
        <x:v>46057</x:v>
      </x:c>
      <x:c r="D232" s="769" t="s">
        <x:v>2141</x:v>
      </x:c>
      <x:c r="E232" s="835" t="s">
        <x:v>287</x:v>
      </x:c>
      <x:c r="F232" s="769" t="s">
        <x:v>1641</x:v>
      </x:c>
      <x:c r="G232" s="777" t="s">
        <x:v>1917</x:v>
      </x:c>
      <x:c r="H232" s="769" t="s">
        <x:v>2021</x:v>
      </x:c>
      <x:c r="I232" s="836" cm="1">
        <x:f t="array" ref="I232">IF(E232="FORD DUNTON","",SUMPRODUCT(('sales price Master(EUR)'!$K$3:$V$3=$B232)*('sales price Master(EUR)'!$D$6:$D$172=$F232)*('sales price Master(EUR)'!$C$6:$C$172=$H232),'sales price Master(EUR)'!$K$6:$V$172))</x:f>
        <x:v>18.37</x:v>
      </x:c>
      <x:c r="J232" s="190"/>
      <x:c r="K232" s="802">
        <x:v>50.654299999999999</x:v>
      </x:c>
      <x:c r="L232" s="769">
        <x:v>160</x:v>
      </x:c>
      <x:c r="M232" s="819">
        <x:v>62.021140000000003</x:v>
      </x:c>
      <x:c r="N232" s="843">
        <x:f t="shared" si="17"/>
        <x:v>9923.3824000000004</x:v>
      </x:c>
      <x:c r="O232" s="190"/>
      <x:c r="Q232" s="258">
        <x:f t="shared" si="18"/>
        <x:v>930.51949100000002</x:v>
      </x:c>
      <x:c r="R232" s="191">
        <x:f t="shared" si="19"/>
        <x:v>-868.49835099999996</x:v>
      </x:c>
    </x:row>
    <x:row r="233" spans="2:18">
      <x:c r="B233" s="834">
        <x:f t="shared" si="20"/>
        <x:v>2</x:v>
      </x:c>
      <x:c r="C233" s="776">
        <x:v>46057</x:v>
      </x:c>
      <x:c r="D233" s="769" t="s">
        <x:v>2141</x:v>
      </x:c>
      <x:c r="E233" s="835" t="s">
        <x:v>287</x:v>
      </x:c>
      <x:c r="F233" s="769" t="s">
        <x:v>1631</x:v>
      </x:c>
      <x:c r="G233" s="777" t="s">
        <x:v>1907</x:v>
      </x:c>
      <x:c r="H233" s="769" t="s">
        <x:v>2021</x:v>
      </x:c>
      <x:c r="I233" s="836" cm="1">
        <x:f t="array" ref="I233">IF(E233="FORD DUNTON","",SUMPRODUCT(('sales price Master(EUR)'!$K$3:$V$3=$B233)*('sales price Master(EUR)'!$D$6:$D$172=$F233)*('sales price Master(EUR)'!$C$6:$C$172=$H233),'sales price Master(EUR)'!$K$6:$V$172))</x:f>
        <x:v>27.29</x:v>
      </x:c>
      <x:c r="J233" s="190"/>
      <x:c r="K233" s="802">
        <x:v>50.654299999999999</x:v>
      </x:c>
      <x:c r="L233" s="769">
        <x:v>240</x:v>
      </x:c>
      <x:c r="M233" s="819">
        <x:v>89.223389999999995</x:v>
      </x:c>
      <x:c r="N233" s="843">
        <x:f t="shared" si="17"/>
        <x:v>21413.613599999997</x:v>
      </x:c>
      <x:c r="O233" s="190"/>
      <x:c r="Q233" s="258">
        <x:f t="shared" si="18"/>
        <x:v>1382.355847</x:v>
      </x:c>
      <x:c r="R233" s="191">
        <x:f t="shared" si="19"/>
        <x:v>-1293.1324570000002</x:v>
      </x:c>
    </x:row>
    <x:row r="234" spans="2:18">
      <x:c r="B234" s="834">
        <x:f t="shared" si="20"/>
        <x:v>2</x:v>
      </x:c>
      <x:c r="C234" s="776">
        <x:v>46057</x:v>
      </x:c>
      <x:c r="D234" s="769" t="s">
        <x:v>2141</x:v>
      </x:c>
      <x:c r="E234" s="835" t="s">
        <x:v>287</x:v>
      </x:c>
      <x:c r="F234" s="769" t="s">
        <x:v>1429</x:v>
      </x:c>
      <x:c r="G234" s="777" t="s">
        <x:v>1893</x:v>
      </x:c>
      <x:c r="H234" s="769" t="s">
        <x:v>2021</x:v>
      </x:c>
      <x:c r="I234" s="836" cm="1">
        <x:f t="array" ref="I234">IF(E234="FORD DUNTON","",SUMPRODUCT(('sales price Master(EUR)'!$K$3:$V$3=$B234)*('sales price Master(EUR)'!$D$6:$D$172=$F234)*('sales price Master(EUR)'!$C$6:$C$172=$H234),'sales price Master(EUR)'!$K$6:$V$172))</x:f>
        <x:v>15.81</x:v>
      </x:c>
      <x:c r="J234" s="190"/>
      <x:c r="K234" s="802">
        <x:v>50.654299999999999</x:v>
      </x:c>
      <x:c r="L234" s="769">
        <x:v>216</x:v>
      </x:c>
      <x:c r="M234" s="819">
        <x:v>50.207590000000003</x:v>
      </x:c>
      <x:c r="N234" s="843">
        <x:f t="shared" si="17"/>
        <x:v>10844.839440000002</x:v>
      </x:c>
      <x:c r="O234" s="190"/>
      <x:c r="Q234" s="258">
        <x:f t="shared" si="18"/>
        <x:v>800.84448299999997</x:v>
      </x:c>
      <x:c r="R234" s="191">
        <x:f t="shared" si="19"/>
        <x:v>-750.63689299999999</x:v>
      </x:c>
    </x:row>
    <x:row r="235" spans="2:18">
      <x:c r="B235" s="834">
        <x:f t="shared" si="20"/>
        <x:v>2</x:v>
      </x:c>
      <x:c r="C235" s="776">
        <x:v>46057</x:v>
      </x:c>
      <x:c r="D235" s="769" t="s">
        <x:v>2141</x:v>
      </x:c>
      <x:c r="E235" s="835" t="s">
        <x:v>287</x:v>
      </x:c>
      <x:c r="F235" s="769" t="s">
        <x:v>1430</x:v>
      </x:c>
      <x:c r="G235" s="777" t="s">
        <x:v>1918</x:v>
      </x:c>
      <x:c r="H235" s="769" t="s">
        <x:v>2021</x:v>
      </x:c>
      <x:c r="I235" s="836" cm="1">
        <x:f t="array" ref="I235">IF(E235="FORD DUNTON","",SUMPRODUCT(('sales price Master(EUR)'!$K$3:$V$3=$B235)*('sales price Master(EUR)'!$D$6:$D$172=$F235)*('sales price Master(EUR)'!$C$6:$C$172=$H235),'sales price Master(EUR)'!$K$6:$V$172))</x:f>
        <x:v>21.74</x:v>
      </x:c>
      <x:c r="J235" s="190"/>
      <x:c r="K235" s="802">
        <x:v>50.654299999999999</x:v>
      </x:c>
      <x:c r="L235" s="769">
        <x:v>72</x:v>
      </x:c>
      <x:c r="M235" s="819">
        <x:v>70.609269999999995</x:v>
      </x:c>
      <x:c r="N235" s="843">
        <x:f t="shared" si="17"/>
        <x:v>5083.86744</x:v>
      </x:c>
      <x:c r="O235" s="190"/>
      <x:c r="Q235" s="258">
        <x:f t="shared" si="18"/>
        <x:v>1101.2244819999999</x:v>
      </x:c>
      <x:c r="R235" s="191">
        <x:f t="shared" si="19"/>
        <x:v>-1030.6152119999999</x:v>
      </x:c>
    </x:row>
    <x:row r="236" spans="2:18">
      <x:c r="B236" s="834">
        <x:f t="shared" si="20"/>
        <x:v>2</x:v>
      </x:c>
      <x:c r="C236" s="776">
        <x:v>46057</x:v>
      </x:c>
      <x:c r="D236" s="769" t="s">
        <x:v>2141</x:v>
      </x:c>
      <x:c r="E236" s="835" t="s">
        <x:v>287</x:v>
      </x:c>
      <x:c r="F236" s="769" t="s">
        <x:v>1428</x:v>
      </x:c>
      <x:c r="G236" s="777" t="s">
        <x:v>1916</x:v>
      </x:c>
      <x:c r="H236" s="769" t="s">
        <x:v>2021</x:v>
      </x:c>
      <x:c r="I236" s="836" cm="1">
        <x:f t="array" ref="I236">IF(E236="FORD DUNTON","",SUMPRODUCT(('sales price Master(EUR)'!$K$3:$V$3=$B236)*('sales price Master(EUR)'!$D$6:$D$172=$F236)*('sales price Master(EUR)'!$C$6:$C$172=$H236),'sales price Master(EUR)'!$K$6:$V$172))</x:f>
        <x:v>18.440000000000001</x:v>
      </x:c>
      <x:c r="J236" s="190"/>
      <x:c r="K236" s="802">
        <x:v>50.654299999999999</x:v>
      </x:c>
      <x:c r="L236" s="769">
        <x:v>162</x:v>
      </x:c>
      <x:c r="M236" s="819">
        <x:v>60.73874</x:v>
      </x:c>
      <x:c r="N236" s="843">
        <x:f t="shared" si="17"/>
        <x:v>9839.6758800000007</x:v>
      </x:c>
      <x:c r="O236" s="190"/>
      <x:c r="Q236" s="258">
        <x:f t="shared" si="18"/>
        <x:v>934.065292</x:v>
      </x:c>
      <x:c r="R236" s="191">
        <x:f t="shared" si="19"/>
        <x:v>-873.32655199999999</x:v>
      </x:c>
    </x:row>
    <x:row r="237" spans="2:18">
      <x:c r="B237" s="834">
        <x:f t="shared" si="20"/>
        <x:v>2</x:v>
      </x:c>
      <x:c r="C237" s="776">
        <x:v>46057</x:v>
      </x:c>
      <x:c r="D237" s="769" t="s">
        <x:v>2141</x:v>
      </x:c>
      <x:c r="E237" s="835" t="s">
        <x:v>287</x:v>
      </x:c>
      <x:c r="F237" s="769" t="s">
        <x:v>1640</x:v>
      </x:c>
      <x:c r="G237" s="777" t="s">
        <x:v>1908</x:v>
      </x:c>
      <x:c r="H237" s="769" t="s">
        <x:v>2021</x:v>
      </x:c>
      <x:c r="I237" s="836" cm="1">
        <x:f t="array" ref="I237">IF(E237="FORD DUNTON","",SUMPRODUCT(('sales price Master(EUR)'!$K$3:$V$3=$B237)*('sales price Master(EUR)'!$D$6:$D$172=$F237)*('sales price Master(EUR)'!$C$6:$C$172=$H237),'sales price Master(EUR)'!$K$6:$V$172))</x:f>
        <x:v>16.079999999999998</x:v>
      </x:c>
      <x:c r="J237" s="190"/>
      <x:c r="K237" s="802">
        <x:v>50.654299999999999</x:v>
      </x:c>
      <x:c r="L237" s="769">
        <x:v>216</x:v>
      </x:c>
      <x:c r="M237" s="819">
        <x:v>54.171340000000001</x:v>
      </x:c>
      <x:c r="N237" s="843">
        <x:f t="shared" si="17"/>
        <x:v>11701.00944</x:v>
      </x:c>
      <x:c r="O237" s="190"/>
      <x:c r="Q237" s="258">
        <x:f t="shared" si="18"/>
        <x:v>814.52114399999994</x:v>
      </x:c>
      <x:c r="R237" s="191">
        <x:f t="shared" si="19"/>
        <x:v>-760.34980399999995</x:v>
      </x:c>
    </x:row>
    <x:row r="238" spans="2:18">
      <x:c r="B238" s="834">
        <x:f t="shared" si="20"/>
        <x:v>2</x:v>
      </x:c>
      <x:c r="C238" s="776">
        <x:v>46057</x:v>
      </x:c>
      <x:c r="D238" s="769" t="s">
        <x:v>2141</x:v>
      </x:c>
      <x:c r="E238" s="835" t="s">
        <x:v>287</x:v>
      </x:c>
      <x:c r="F238" s="769" t="s">
        <x:v>1564</x:v>
      </x:c>
      <x:c r="G238" s="777" t="s">
        <x:v>1915</x:v>
      </x:c>
      <x:c r="H238" s="769" t="s">
        <x:v>2021</x:v>
      </x:c>
      <x:c r="I238" s="836" cm="1">
        <x:f t="array" ref="I238">IF(E238="FORD DUNTON","",SUMPRODUCT(('sales price Master(EUR)'!$K$3:$V$3=$B238)*('sales price Master(EUR)'!$D$6:$D$172=$F238)*('sales price Master(EUR)'!$C$6:$C$172=$H238),'sales price Master(EUR)'!$K$6:$V$172))</x:f>
        <x:v>20.93</x:v>
      </x:c>
      <x:c r="J238" s="190"/>
      <x:c r="K238" s="802">
        <x:v>50.654299999999999</x:v>
      </x:c>
      <x:c r="L238" s="769">
        <x:v>72</x:v>
      </x:c>
      <x:c r="M238" s="819">
        <x:v>68.782839999999993</x:v>
      </x:c>
      <x:c r="N238" s="843">
        <x:f t="shared" si="17"/>
        <x:v>4952.3644799999993</x:v>
      </x:c>
      <x:c r="O238" s="190"/>
      <x:c r="Q238" s="258">
        <x:f t="shared" si="18"/>
        <x:v>1060.194499</x:v>
      </x:c>
      <x:c r="R238" s="191">
        <x:f t="shared" si="19"/>
        <x:v>-991.41165899999999</x:v>
      </x:c>
    </x:row>
    <x:row r="239" spans="2:18">
      <x:c r="B239" s="834">
        <x:f t="shared" si="20"/>
        <x:v>2</x:v>
      </x:c>
      <x:c r="C239" s="776">
        <x:v>46057</x:v>
      </x:c>
      <x:c r="D239" s="769" t="s">
        <x:v>2141</x:v>
      </x:c>
      <x:c r="E239" s="835" t="s">
        <x:v>287</x:v>
      </x:c>
      <x:c r="F239" s="769" t="s">
        <x:v>1565</x:v>
      </x:c>
      <x:c r="G239" s="777" t="s">
        <x:v>1896</x:v>
      </x:c>
      <x:c r="H239" s="769" t="s">
        <x:v>2021</x:v>
      </x:c>
      <x:c r="I239" s="836" cm="1">
        <x:f t="array" ref="I239">IF(E239="FORD DUNTON","",SUMPRODUCT(('sales price Master(EUR)'!$K$3:$V$3=$B239)*('sales price Master(EUR)'!$D$6:$D$172=$F239)*('sales price Master(EUR)'!$C$6:$C$172=$H239),'sales price Master(EUR)'!$K$6:$V$172))</x:f>
        <x:v>21.77</x:v>
      </x:c>
      <x:c r="J239" s="190"/>
      <x:c r="K239" s="802">
        <x:v>50.654299999999999</x:v>
      </x:c>
      <x:c r="L239" s="769">
        <x:v>72</x:v>
      </x:c>
      <x:c r="M239" s="819">
        <x:v>71.347620000000006</x:v>
      </x:c>
      <x:c r="N239" s="843">
        <x:f t="shared" si="17"/>
        <x:v>5137.0286400000005</x:v>
      </x:c>
      <x:c r="O239" s="190"/>
      <x:c r="Q239" s="258">
        <x:f t="shared" si="18"/>
        <x:v>1102.744111</x:v>
      </x:c>
      <x:c r="R239" s="191">
        <x:f t="shared" si="19"/>
        <x:v>-1031.396491</x:v>
      </x:c>
    </x:row>
    <x:row r="240" spans="2:18">
      <x:c r="B240" s="834">
        <x:f t="shared" si="20"/>
        <x:v>2</x:v>
      </x:c>
      <x:c r="C240" s="776">
        <x:v>46057</x:v>
      </x:c>
      <x:c r="D240" s="769" t="s">
        <x:v>2141</x:v>
      </x:c>
      <x:c r="E240" s="835" t="s">
        <x:v>287</x:v>
      </x:c>
      <x:c r="F240" s="769" t="s">
        <x:v>1641</x:v>
      </x:c>
      <x:c r="G240" s="777" t="s">
        <x:v>1917</x:v>
      </x:c>
      <x:c r="H240" s="769" t="s">
        <x:v>2021</x:v>
      </x:c>
      <x:c r="I240" s="836" cm="1">
        <x:f t="array" ref="I240">IF(E240="FORD DUNTON","",SUMPRODUCT(('sales price Master(EUR)'!$K$3:$V$3=$B240)*('sales price Master(EUR)'!$D$6:$D$172=$F240)*('sales price Master(EUR)'!$C$6:$C$172=$H240),'sales price Master(EUR)'!$K$6:$V$172))</x:f>
        <x:v>18.37</x:v>
      </x:c>
      <x:c r="J240" s="190"/>
      <x:c r="K240" s="802">
        <x:v>50.654299999999999</x:v>
      </x:c>
      <x:c r="L240" s="769">
        <x:v>40</x:v>
      </x:c>
      <x:c r="M240" s="819">
        <x:v>62.021140000000003</x:v>
      </x:c>
      <x:c r="N240" s="843">
        <x:f t="shared" si="17"/>
        <x:v>2480.8456000000001</x:v>
      </x:c>
      <x:c r="O240" s="190"/>
      <x:c r="Q240" s="258">
        <x:f t="shared" si="18"/>
        <x:v>930.51949100000002</x:v>
      </x:c>
      <x:c r="R240" s="191">
        <x:f t="shared" si="19"/>
        <x:v>-868.49835099999996</x:v>
      </x:c>
    </x:row>
    <x:row r="241" spans="2:18">
      <x:c r="B241" s="834">
        <x:f t="shared" si="20"/>
        <x:v>2</x:v>
      </x:c>
      <x:c r="C241" s="776">
        <x:v>46058</x:v>
      </x:c>
      <x:c r="D241" s="769" t="s">
        <x:v>2144</x:v>
      </x:c>
      <x:c r="E241" s="835" t="s">
        <x:v>287</x:v>
      </x:c>
      <x:c r="F241" s="769" t="s">
        <x:v>1651</x:v>
      </x:c>
      <x:c r="G241" s="777" t="s">
        <x:v>1886</x:v>
      </x:c>
      <x:c r="H241" s="818" t="s">
        <x:v>2178</x:v>
      </x:c>
      <x:c r="I241" s="836" cm="1">
        <x:f t="array" ref="I241">IF(E241="FORD DUNTON","",SUMPRODUCT(('sales price Master(EUR)'!$K$3:$V$3=$B241)*('sales price Master(EUR)'!$D$6:$D$172=$F241)*('sales price Master(EUR)'!$C$6:$C$172=$H241),'sales price Master(EUR)'!$K$6:$V$172))</x:f>
        <x:v>100.00775403971706</x:v>
      </x:c>
      <x:c r="J241" s="190"/>
      <x:c r="K241" s="802">
        <x:v>50.654299999999999</x:v>
      </x:c>
      <x:c r="L241" s="769">
        <x:v>240</x:v>
      </x:c>
      <x:c r="M241" s="819">
        <x:v>4763.2879199999998</x:v>
      </x:c>
      <x:c r="N241" s="843">
        <x:f t="shared" si="17"/>
        <x:v>1143189.1007999999</x:v>
      </x:c>
      <x:c r="O241" s="190"/>
      <x:c r="Q241" s="258">
        <x:f t="shared" si="18"/>
        <x:v>5065.8227754540394</x:v>
      </x:c>
      <x:c r="R241" s="191">
        <x:f t="shared" si="19"/>
        <x:v>-302.53485545403964</x:v>
      </x:c>
    </x:row>
    <x:row r="242" spans="2:18">
      <x:c r="B242" s="834">
        <x:f t="shared" si="20"/>
        <x:v>2</x:v>
      </x:c>
      <x:c r="C242" s="776">
        <x:v>46058</x:v>
      </x:c>
      <x:c r="D242" s="769" t="s">
        <x:v>2144</x:v>
      </x:c>
      <x:c r="E242" s="835" t="s">
        <x:v>287</x:v>
      </x:c>
      <x:c r="F242" s="769" t="s">
        <x:v>14</x:v>
      </x:c>
      <x:c r="G242" s="777" t="s">
        <x:v>1912</x:v>
      </x:c>
      <x:c r="H242" s="818" t="s">
        <x:v>2178</x:v>
      </x:c>
      <x:c r="I242" s="836" cm="1">
        <x:f t="array" ref="I242">IF(E242="FORD DUNTON","",SUMPRODUCT(('sales price Master(EUR)'!$K$3:$V$3=$B242)*('sales price Master(EUR)'!$D$6:$D$172=$F242)*('sales price Master(EUR)'!$C$6:$C$172=$H242),'sales price Master(EUR)'!$K$6:$V$172))</x:f>
        <x:v>3.6654349732240594</x:v>
      </x:c>
      <x:c r="J242" s="190"/>
      <x:c r="K242" s="802">
        <x:v>50.654299999999999</x:v>
      </x:c>
      <x:c r="L242" s="769">
        <x:v>960</x:v>
      </x:c>
      <x:c r="M242" s="819">
        <x:v>177.30458999999999</x:v>
      </x:c>
      <x:c r="N242" s="843">
        <x:f t="shared" si="17"/>
        <x:v>170212.40639999998</x:v>
      </x:c>
      <x:c r="O242" s="190"/>
      <x:c r="Q242" s="258">
        <x:f t="shared" si="18"/>
        <x:v>185.67004276418348</x:v>
      </x:c>
      <x:c r="R242" s="191">
        <x:f t="shared" si="19"/>
        <x:v>-8.3654527641834875</x:v>
      </x:c>
    </x:row>
    <x:row r="243" spans="2:18">
      <x:c r="B243" s="834">
        <x:f t="shared" si="20"/>
        <x:v>2</x:v>
      </x:c>
      <x:c r="C243" s="776">
        <x:v>46058</x:v>
      </x:c>
      <x:c r="D243" s="769" t="s">
        <x:v>2144</x:v>
      </x:c>
      <x:c r="E243" s="835" t="s">
        <x:v>287</x:v>
      </x:c>
      <x:c r="F243" s="769" t="s">
        <x:v>19</x:v>
      </x:c>
      <x:c r="G243" s="777" t="s">
        <x:v>1913</x:v>
      </x:c>
      <x:c r="H243" s="818" t="s">
        <x:v>2178</x:v>
      </x:c>
      <x:c r="I243" s="836" cm="1">
        <x:f t="array" ref="I243">IF(E243="FORD DUNTON","",SUMPRODUCT(('sales price Master(EUR)'!$K$3:$V$3=$B243)*('sales price Master(EUR)'!$D$6:$D$172=$F243)*('sales price Master(EUR)'!$C$6:$C$172=$H243),'sales price Master(EUR)'!$K$6:$V$172))</x:f>
        <x:v>2.4923837789340531</x:v>
      </x:c>
      <x:c r="J243" s="190"/>
      <x:c r="K243" s="802">
        <x:v>50.654299999999999</x:v>
      </x:c>
      <x:c r="L243" s="769">
        <x:v>576</x:v>
      </x:c>
      <x:c r="M243" s="819">
        <x:v>119.52142000000001</x:v>
      </x:c>
      <x:c r="N243" s="843">
        <x:f t="shared" si="17"/>
        <x:v>68844.337920000005</x:v>
      </x:c>
      <x:c r="O243" s="190"/>
      <x:c r="Q243" s="258">
        <x:f t="shared" si="18"/>
        <x:v>126.24995565325921</x:v>
      </x:c>
      <x:c r="R243" s="191">
        <x:f t="shared" si="19"/>
        <x:v>-6.7285356532592004</x:v>
      </x:c>
    </x:row>
    <x:row r="244" spans="2:18">
      <x:c r="B244" s="834">
        <x:f t="shared" si="20"/>
        <x:v>2</x:v>
      </x:c>
      <x:c r="C244" s="776">
        <x:v>46058</x:v>
      </x:c>
      <x:c r="D244" s="769" t="s">
        <x:v>2144</x:v>
      </x:c>
      <x:c r="E244" s="835" t="s">
        <x:v>287</x:v>
      </x:c>
      <x:c r="F244" s="769" t="s">
        <x:v>50</x:v>
      </x:c>
      <x:c r="G244" s="777" t="s">
        <x:v>1889</x:v>
      </x:c>
      <x:c r="H244" s="818" t="s">
        <x:v>2178</x:v>
      </x:c>
      <x:c r="I244" s="836" cm="1">
        <x:f t="array" ref="I244">IF(E244="FORD DUNTON","",SUMPRODUCT(('sales price Master(EUR)'!$K$3:$V$3=$B244)*('sales price Master(EUR)'!$D$6:$D$172=$F244)*('sales price Master(EUR)'!$C$6:$C$172=$H244),'sales price Master(EUR)'!$K$6:$V$172))</x:f>
        <x:v>19.474900537077236</x:v>
      </x:c>
      <x:c r="J244" s="190"/>
      <x:c r="K244" s="802">
        <x:v>50.654299999999999</x:v>
      </x:c>
      <x:c r="L244" s="769">
        <x:v>184</x:v>
      </x:c>
      <x:c r="M244" s="819">
        <x:v>383.39138000000003</x:v>
      </x:c>
      <x:c r="N244" s="843">
        <x:f t="shared" si="17"/>
        <x:v>70544.013919999998</x:v>
      </x:c>
      <x:c r="O244" s="190"/>
      <x:c r="Q244" s="258">
        <x:f t="shared" si="18"/>
        <x:v>986.48745427527138</x:v>
      </x:c>
      <x:c r="R244" s="191">
        <x:f t="shared" si="19"/>
        <x:v>-603.09607427527135</x:v>
      </x:c>
    </x:row>
    <x:row r="245" spans="2:18">
      <x:c r="B245" s="834">
        <x:f t="shared" si="20"/>
        <x:v>2</x:v>
      </x:c>
      <x:c r="C245" s="776">
        <x:v>46058</x:v>
      </x:c>
      <x:c r="D245" s="769" t="s">
        <x:v>2145</x:v>
      </x:c>
      <x:c r="E245" s="835" t="s">
        <x:v>287</x:v>
      </x:c>
      <x:c r="F245" s="769" t="s">
        <x:v>1641</x:v>
      </x:c>
      <x:c r="G245" s="777" t="s">
        <x:v>1917</x:v>
      </x:c>
      <x:c r="H245" s="769" t="s">
        <x:v>2021</x:v>
      </x:c>
      <x:c r="I245" s="836" cm="1">
        <x:f t="array" ref="I245">IF(E245="FORD DUNTON","",SUMPRODUCT(('sales price Master(EUR)'!$K$3:$V$3=$B245)*('sales price Master(EUR)'!$D$6:$D$172=$F245)*('sales price Master(EUR)'!$C$6:$C$172=$H245),'sales price Master(EUR)'!$K$6:$V$172))</x:f>
        <x:v>18.37</x:v>
      </x:c>
      <x:c r="J245" s="190"/>
      <x:c r="K245" s="802">
        <x:v>50.654299999999999</x:v>
      </x:c>
      <x:c r="L245" s="769">
        <x:v>80</x:v>
      </x:c>
      <x:c r="M245" s="819">
        <x:v>62.021140000000003</x:v>
      </x:c>
      <x:c r="N245" s="843">
        <x:f t="shared" si="17"/>
        <x:v>4961.6912000000002</x:v>
      </x:c>
      <x:c r="O245" s="190"/>
      <x:c r="Q245" s="258">
        <x:f t="shared" si="18"/>
        <x:v>930.51949100000002</x:v>
      </x:c>
      <x:c r="R245" s="191">
        <x:f t="shared" si="19"/>
        <x:v>-868.49835099999996</x:v>
      </x:c>
    </x:row>
    <x:row r="246" spans="2:18">
      <x:c r="B246" s="834">
        <x:f t="shared" si="20"/>
        <x:v>2</x:v>
      </x:c>
      <x:c r="C246" s="776">
        <x:v>46058</x:v>
      </x:c>
      <x:c r="D246" s="769" t="s">
        <x:v>2145</x:v>
      </x:c>
      <x:c r="E246" s="835" t="s">
        <x:v>287</x:v>
      </x:c>
      <x:c r="F246" s="769" t="s">
        <x:v>1565</x:v>
      </x:c>
      <x:c r="G246" s="777" t="s">
        <x:v>1896</x:v>
      </x:c>
      <x:c r="H246" s="769" t="s">
        <x:v>2021</x:v>
      </x:c>
      <x:c r="I246" s="836" cm="1">
        <x:f t="array" ref="I246">IF(E246="FORD DUNTON","",SUMPRODUCT(('sales price Master(EUR)'!$K$3:$V$3=$B246)*('sales price Master(EUR)'!$D$6:$D$172=$F246)*('sales price Master(EUR)'!$C$6:$C$172=$H246),'sales price Master(EUR)'!$K$6:$V$172))</x:f>
        <x:v>21.77</x:v>
      </x:c>
      <x:c r="J246" s="190"/>
      <x:c r="K246" s="802">
        <x:v>50.654299999999999</x:v>
      </x:c>
      <x:c r="L246" s="769">
        <x:v>216</x:v>
      </x:c>
      <x:c r="M246" s="819">
        <x:v>71.347620000000006</x:v>
      </x:c>
      <x:c r="N246" s="843">
        <x:f t="shared" si="17"/>
        <x:v>15411.085920000001</x:v>
      </x:c>
      <x:c r="O246" s="190"/>
      <x:c r="Q246" s="258">
        <x:f t="shared" si="18"/>
        <x:v>1102.744111</x:v>
      </x:c>
      <x:c r="R246" s="191">
        <x:f t="shared" si="19"/>
        <x:v>-1031.396491</x:v>
      </x:c>
    </x:row>
    <x:row r="247" spans="2:18">
      <x:c r="B247" s="834">
        <x:f t="shared" si="20"/>
        <x:v>2</x:v>
      </x:c>
      <x:c r="C247" s="776">
        <x:v>46058</x:v>
      </x:c>
      <x:c r="D247" s="769" t="s">
        <x:v>2145</x:v>
      </x:c>
      <x:c r="E247" s="835" t="s">
        <x:v>287</x:v>
      </x:c>
      <x:c r="F247" s="769" t="s">
        <x:v>1430</x:v>
      </x:c>
      <x:c r="G247" s="777" t="s">
        <x:v>1918</x:v>
      </x:c>
      <x:c r="H247" s="769" t="s">
        <x:v>2021</x:v>
      </x:c>
      <x:c r="I247" s="836" cm="1">
        <x:f t="array" ref="I247">IF(E247="FORD DUNTON","",SUMPRODUCT(('sales price Master(EUR)'!$K$3:$V$3=$B247)*('sales price Master(EUR)'!$D$6:$D$172=$F247)*('sales price Master(EUR)'!$C$6:$C$172=$H247),'sales price Master(EUR)'!$K$6:$V$172))</x:f>
        <x:v>21.74</x:v>
      </x:c>
      <x:c r="J247" s="190"/>
      <x:c r="K247" s="802">
        <x:v>50.654299999999999</x:v>
      </x:c>
      <x:c r="L247" s="769">
        <x:v>216</x:v>
      </x:c>
      <x:c r="M247" s="819">
        <x:v>70.609269999999995</x:v>
      </x:c>
      <x:c r="N247" s="843">
        <x:f t="shared" si="17"/>
        <x:v>15251.602319999998</x:v>
      </x:c>
      <x:c r="O247" s="190"/>
      <x:c r="Q247" s="258">
        <x:f t="shared" si="18"/>
        <x:v>1101.2244819999999</x:v>
      </x:c>
      <x:c r="R247" s="191">
        <x:f t="shared" si="19"/>
        <x:v>-1030.6152119999999</x:v>
      </x:c>
    </x:row>
    <x:row r="248" spans="2:18">
      <x:c r="B248" s="834">
        <x:f t="shared" si="20"/>
        <x:v>2</x:v>
      </x:c>
      <x:c r="C248" s="776">
        <x:v>46058</x:v>
      </x:c>
      <x:c r="D248" s="769" t="s">
        <x:v>2145</x:v>
      </x:c>
      <x:c r="E248" s="835" t="s">
        <x:v>287</x:v>
      </x:c>
      <x:c r="F248" s="769" t="s">
        <x:v>1564</x:v>
      </x:c>
      <x:c r="G248" s="777" t="s">
        <x:v>1915</x:v>
      </x:c>
      <x:c r="H248" s="769" t="s">
        <x:v>2021</x:v>
      </x:c>
      <x:c r="I248" s="836" cm="1">
        <x:f t="array" ref="I248">IF(E248="FORD DUNTON","",SUMPRODUCT(('sales price Master(EUR)'!$K$3:$V$3=$B248)*('sales price Master(EUR)'!$D$6:$D$172=$F248)*('sales price Master(EUR)'!$C$6:$C$172=$H248),'sales price Master(EUR)'!$K$6:$V$172))</x:f>
        <x:v>20.93</x:v>
      </x:c>
      <x:c r="J248" s="190"/>
      <x:c r="K248" s="802">
        <x:v>50.654299999999999</x:v>
      </x:c>
      <x:c r="L248" s="769">
        <x:v>216</x:v>
      </x:c>
      <x:c r="M248" s="819">
        <x:v>68.782839999999993</x:v>
      </x:c>
      <x:c r="N248" s="843">
        <x:f t="shared" si="17"/>
        <x:v>14857.093439999999</x:v>
      </x:c>
      <x:c r="O248" s="190"/>
      <x:c r="Q248" s="258">
        <x:f t="shared" si="18"/>
        <x:v>1060.194499</x:v>
      </x:c>
      <x:c r="R248" s="191">
        <x:f t="shared" si="19"/>
        <x:v>-991.41165899999999</x:v>
      </x:c>
    </x:row>
    <x:row r="249" spans="2:18">
      <x:c r="B249" s="834">
        <x:f t="shared" si="20"/>
        <x:v>2</x:v>
      </x:c>
      <x:c r="C249" s="776">
        <x:v>46058</x:v>
      </x:c>
      <x:c r="D249" s="769" t="s">
        <x:v>2145</x:v>
      </x:c>
      <x:c r="E249" s="835" t="s">
        <x:v>287</x:v>
      </x:c>
      <x:c r="F249" s="769" t="s">
        <x:v>1428</x:v>
      </x:c>
      <x:c r="G249" s="777" t="s">
        <x:v>1916</x:v>
      </x:c>
      <x:c r="H249" s="769" t="s">
        <x:v>2021</x:v>
      </x:c>
      <x:c r="I249" s="836" cm="1">
        <x:f t="array" ref="I249">IF(E249="FORD DUNTON","",SUMPRODUCT(('sales price Master(EUR)'!$K$3:$V$3=$B249)*('sales price Master(EUR)'!$D$6:$D$172=$F249)*('sales price Master(EUR)'!$C$6:$C$172=$H249),'sales price Master(EUR)'!$K$6:$V$172))</x:f>
        <x:v>18.440000000000001</x:v>
      </x:c>
      <x:c r="J249" s="190"/>
      <x:c r="K249" s="802">
        <x:v>50.654299999999999</x:v>
      </x:c>
      <x:c r="L249" s="769">
        <x:v>324</x:v>
      </x:c>
      <x:c r="M249" s="819">
        <x:v>60.73874</x:v>
      </x:c>
      <x:c r="N249" s="843">
        <x:f t="shared" si="17"/>
        <x:v>19679.351760000001</x:v>
      </x:c>
      <x:c r="O249" s="190"/>
      <x:c r="Q249" s="258">
        <x:f t="shared" si="18"/>
        <x:v>934.065292</x:v>
      </x:c>
      <x:c r="R249" s="191">
        <x:f t="shared" si="19"/>
        <x:v>-873.32655199999999</x:v>
      </x:c>
    </x:row>
    <x:row r="250" spans="2:18">
      <x:c r="B250" s="834">
        <x:f t="shared" si="20"/>
        <x:v>2</x:v>
      </x:c>
      <x:c r="C250" s="776">
        <x:v>46058</x:v>
      </x:c>
      <x:c r="D250" s="769" t="s">
        <x:v>2145</x:v>
      </x:c>
      <x:c r="E250" s="835" t="s">
        <x:v>287</x:v>
      </x:c>
      <x:c r="F250" s="769" t="s">
        <x:v>1640</x:v>
      </x:c>
      <x:c r="G250" s="777" t="s">
        <x:v>1908</x:v>
      </x:c>
      <x:c r="H250" s="769" t="s">
        <x:v>2021</x:v>
      </x:c>
      <x:c r="I250" s="836" cm="1">
        <x:f t="array" ref="I250">IF(E250="FORD DUNTON","",SUMPRODUCT(('sales price Master(EUR)'!$K$3:$V$3=$B250)*('sales price Master(EUR)'!$D$6:$D$172=$F250)*('sales price Master(EUR)'!$C$6:$C$172=$H250),'sales price Master(EUR)'!$K$6:$V$172))</x:f>
        <x:v>16.079999999999998</x:v>
      </x:c>
      <x:c r="J250" s="190"/>
      <x:c r="K250" s="802">
        <x:v>50.654299999999999</x:v>
      </x:c>
      <x:c r="L250" s="769">
        <x:v>324</x:v>
      </x:c>
      <x:c r="M250" s="819">
        <x:v>54.171340000000001</x:v>
      </x:c>
      <x:c r="N250" s="843">
        <x:f t="shared" si="17"/>
        <x:v>17551.514159999999</x:v>
      </x:c>
      <x:c r="O250" s="190"/>
      <x:c r="Q250" s="258">
        <x:f t="shared" si="18"/>
        <x:v>814.52114399999994</x:v>
      </x:c>
      <x:c r="R250" s="191">
        <x:f t="shared" si="19"/>
        <x:v>-760.34980399999995</x:v>
      </x:c>
    </x:row>
    <x:row r="251" spans="2:18">
      <x:c r="B251" s="834">
        <x:f t="shared" si="20"/>
        <x:v>2</x:v>
      </x:c>
      <x:c r="C251" s="776">
        <x:v>46058</x:v>
      </x:c>
      <x:c r="D251" s="769" t="s">
        <x:v>2145</x:v>
      </x:c>
      <x:c r="E251" s="835" t="s">
        <x:v>287</x:v>
      </x:c>
      <x:c r="F251" s="769" t="s">
        <x:v>1429</x:v>
      </x:c>
      <x:c r="G251" s="777" t="s">
        <x:v>1893</x:v>
      </x:c>
      <x:c r="H251" s="769" t="s">
        <x:v>2021</x:v>
      </x:c>
      <x:c r="I251" s="836" cm="1">
        <x:f t="array" ref="I251">IF(E251="FORD DUNTON","",SUMPRODUCT(('sales price Master(EUR)'!$K$3:$V$3=$B251)*('sales price Master(EUR)'!$D$6:$D$172=$F251)*('sales price Master(EUR)'!$C$6:$C$172=$H251),'sales price Master(EUR)'!$K$6:$V$172))</x:f>
        <x:v>15.81</x:v>
      </x:c>
      <x:c r="J251" s="190"/>
      <x:c r="K251" s="802">
        <x:v>50.654299999999999</x:v>
      </x:c>
      <x:c r="L251" s="769">
        <x:v>144</x:v>
      </x:c>
      <x:c r="M251" s="819">
        <x:v>50.207590000000003</x:v>
      </x:c>
      <x:c r="N251" s="843">
        <x:f t="shared" si="17"/>
        <x:v>7229.8929600000001</x:v>
      </x:c>
      <x:c r="O251" s="190"/>
      <x:c r="Q251" s="258">
        <x:f t="shared" si="18"/>
        <x:v>800.84448299999997</x:v>
      </x:c>
      <x:c r="R251" s="191">
        <x:f t="shared" si="19"/>
        <x:v>-750.63689299999999</x:v>
      </x:c>
    </x:row>
    <x:row r="252" spans="2:18">
      <x:c r="B252" s="834">
        <x:f t="shared" si="20"/>
        <x:v>2</x:v>
      </x:c>
      <x:c r="C252" s="776">
        <x:v>46058</x:v>
      </x:c>
      <x:c r="D252" s="769" t="s">
        <x:v>2145</x:v>
      </x:c>
      <x:c r="E252" s="835" t="s">
        <x:v>287</x:v>
      </x:c>
      <x:c r="F252" s="769" t="s">
        <x:v>1432</x:v>
      </x:c>
      <x:c r="G252" s="777" t="s">
        <x:v>1908</x:v>
      </x:c>
      <x:c r="H252" s="769" t="s">
        <x:v>95</x:v>
      </x:c>
      <x:c r="I252" s="836" cm="1">
        <x:f t="array" ref="I252">IF(E252="FORD DUNTON","",SUMPRODUCT(('sales price Master(EUR)'!$K$3:$V$3=$B252)*('sales price Master(EUR)'!$D$6:$D$172=$F252)*('sales price Master(EUR)'!$C$6:$C$172=$H252),'sales price Master(EUR)'!$K$6:$V$172))</x:f>
        <x:v>14.563946838785176</x:v>
      </x:c>
      <x:c r="J252" s="190"/>
      <x:c r="K252" s="802">
        <x:v>50.654299999999999</x:v>
      </x:c>
      <x:c r="L252" s="769">
        <x:v>216</x:v>
      </x:c>
      <x:c r="M252" s="819">
        <x:v>675.62676999999996</x:v>
      </x:c>
      <x:c r="N252" s="843">
        <x:f t="shared" si="17"/>
        <x:v>145935.38232</x:v>
      </x:c>
      <x:c r="O252" s="190"/>
      <x:c r="Q252" s="258">
        <x:f t="shared" si="18"/>
        <x:v>737.72653235587597</x:v>
      </x:c>
      <x:c r="R252" s="191">
        <x:f t="shared" si="19"/>
        <x:v>-62.09976235587601</x:v>
      </x:c>
    </x:row>
    <x:row r="253" spans="2:18">
      <x:c r="B253" s="834">
        <x:f t="shared" si="20"/>
        <x:v>2</x:v>
      </x:c>
      <x:c r="C253" s="776">
        <x:v>46058</x:v>
      </x:c>
      <x:c r="D253" s="769" t="s">
        <x:v>2145</x:v>
      </x:c>
      <x:c r="E253" s="835" t="s">
        <x:v>287</x:v>
      </x:c>
      <x:c r="F253" s="769" t="s">
        <x:v>1433</x:v>
      </x:c>
      <x:c r="G253" s="777" t="s">
        <x:v>1910</x:v>
      </x:c>
      <x:c r="H253" s="769" t="s">
        <x:v>95</x:v>
      </x:c>
      <x:c r="I253" s="836" cm="1">
        <x:f t="array" ref="I253">IF(E253="FORD DUNTON","",SUMPRODUCT(('sales price Master(EUR)'!$K$3:$V$3=$B253)*('sales price Master(EUR)'!$D$6:$D$172=$F253)*('sales price Master(EUR)'!$C$6:$C$172=$H253),'sales price Master(EUR)'!$K$6:$V$172))</x:f>
        <x:v>9.5873917733170515</x:v>
      </x:c>
      <x:c r="J253" s="190"/>
      <x:c r="K253" s="802">
        <x:v>50.654299999999999</x:v>
      </x:c>
      <x:c r="L253" s="769">
        <x:v>96</x:v>
      </x:c>
      <x:c r="M253" s="819">
        <x:v>444.76258000000001</x:v>
      </x:c>
      <x:c r="N253" s="843">
        <x:f t="shared" si="17"/>
        <x:v>42697.20768</x:v>
      </x:c>
      <x:c r="O253" s="190"/>
      <x:c r="Q253" s="258">
        <x:f t="shared" si="18"/>
        <x:v>485.64261910313394</x:v>
      </x:c>
      <x:c r="R253" s="191">
        <x:f t="shared" si="19"/>
        <x:v>-40.880039103133925</x:v>
      </x:c>
    </x:row>
    <x:row r="254" spans="2:18">
      <x:c r="B254" s="834">
        <x:f t="shared" si="20"/>
        <x:v>2</x:v>
      </x:c>
      <x:c r="C254" s="776">
        <x:v>46058</x:v>
      </x:c>
      <x:c r="D254" s="769" t="s">
        <x:v>2145</x:v>
      </x:c>
      <x:c r="E254" s="835" t="s">
        <x:v>287</x:v>
      </x:c>
      <x:c r="F254" s="769" t="s">
        <x:v>1641</x:v>
      </x:c>
      <x:c r="G254" s="777" t="s">
        <x:v>1917</x:v>
      </x:c>
      <x:c r="H254" s="769" t="s">
        <x:v>2021</x:v>
      </x:c>
      <x:c r="I254" s="836" cm="1">
        <x:f t="array" ref="I254">IF(E254="FORD DUNTON","",SUMPRODUCT(('sales price Master(EUR)'!$K$3:$V$3=$B254)*('sales price Master(EUR)'!$D$6:$D$172=$F254)*('sales price Master(EUR)'!$C$6:$C$172=$H254),'sales price Master(EUR)'!$K$6:$V$172))</x:f>
        <x:v>18.37</x:v>
      </x:c>
      <x:c r="J254" s="190"/>
      <x:c r="K254" s="802">
        <x:v>50.654299999999999</x:v>
      </x:c>
      <x:c r="L254" s="769">
        <x:v>40</x:v>
      </x:c>
      <x:c r="M254" s="819">
        <x:v>62.021140000000003</x:v>
      </x:c>
      <x:c r="N254" s="843">
        <x:f t="shared" si="17"/>
        <x:v>2480.8456000000001</x:v>
      </x:c>
      <x:c r="O254" s="190"/>
      <x:c r="Q254" s="258">
        <x:f t="shared" si="18"/>
        <x:v>930.51949100000002</x:v>
      </x:c>
      <x:c r="R254" s="191">
        <x:f t="shared" si="19"/>
        <x:v>-868.49835099999996</x:v>
      </x:c>
    </x:row>
    <x:row r="255" spans="2:18">
      <x:c r="B255" s="834">
        <x:f t="shared" si="20"/>
        <x:v>2</x:v>
      </x:c>
      <x:c r="C255" s="776">
        <x:v>46058</x:v>
      </x:c>
      <x:c r="D255" s="769" t="s">
        <x:v>2145</x:v>
      </x:c>
      <x:c r="E255" s="835" t="s">
        <x:v>287</x:v>
      </x:c>
      <x:c r="F255" s="769" t="s">
        <x:v>41</x:v>
      </x:c>
      <x:c r="G255" s="777" t="s">
        <x:v>1892</x:v>
      </x:c>
      <x:c r="H255" s="769" t="s">
        <x:v>95</x:v>
      </x:c>
      <x:c r="I255" s="836" cm="1">
        <x:f t="array" ref="I255">IF(E255="FORD DUNTON","",SUMPRODUCT(('sales price Master(EUR)'!$K$3:$V$3=$B255)*('sales price Master(EUR)'!$D$6:$D$172=$F255)*('sales price Master(EUR)'!$C$6:$C$172=$H255),'sales price Master(EUR)'!$K$6:$V$172))</x:f>
        <x:v>18.937197515294233</x:v>
      </x:c>
      <x:c r="J255" s="190"/>
      <x:c r="K255" s="802">
        <x:v>50.654299999999999</x:v>
      </x:c>
      <x:c r="L255" s="769">
        <x:v>80</x:v>
      </x:c>
      <x:c r="M255" s="819">
        <x:v>878.50345000000004</x:v>
      </x:c>
      <x:c r="N255" s="843">
        <x:f t="shared" si="17"/>
        <x:v>70280.275999999998</x:v>
      </x:c>
      <x:c r="O255" s="190"/>
      <x:c r="Q255" s="258">
        <x:f t="shared" si="18"/>
        <x:v>959.25048409896863</x:v>
      </x:c>
      <x:c r="R255" s="191">
        <x:f t="shared" si="19"/>
        <x:v>-80.747034098968584</x:v>
      </x:c>
    </x:row>
    <x:row r="256" spans="2:18">
      <x:c r="B256" s="834">
        <x:f t="shared" si="20"/>
        <x:v>2</x:v>
      </x:c>
      <x:c r="C256" s="776">
        <x:v>46058</x:v>
      </x:c>
      <x:c r="D256" s="769" t="s">
        <x:v>2145</x:v>
      </x:c>
      <x:c r="E256" s="835" t="s">
        <x:v>287</x:v>
      </x:c>
      <x:c r="F256" s="769" t="s">
        <x:v>1640</x:v>
      </x:c>
      <x:c r="G256" s="777" t="s">
        <x:v>1908</x:v>
      </x:c>
      <x:c r="H256" s="769" t="s">
        <x:v>2021</x:v>
      </x:c>
      <x:c r="I256" s="836" cm="1">
        <x:f t="array" ref="I256">IF(E256="FORD DUNTON","",SUMPRODUCT(('sales price Master(EUR)'!$K$3:$V$3=$B256)*('sales price Master(EUR)'!$D$6:$D$172=$F256)*('sales price Master(EUR)'!$C$6:$C$172=$H256),'sales price Master(EUR)'!$K$6:$V$172))</x:f>
        <x:v>16.079999999999998</x:v>
      </x:c>
      <x:c r="J256" s="190"/>
      <x:c r="K256" s="802">
        <x:v>50.654299999999999</x:v>
      </x:c>
      <x:c r="L256" s="769">
        <x:v>189</x:v>
      </x:c>
      <x:c r="M256" s="819">
        <x:v>54.171340000000001</x:v>
      </x:c>
      <x:c r="N256" s="843">
        <x:f t="shared" si="17"/>
        <x:v>10238.383260000001</x:v>
      </x:c>
      <x:c r="O256" s="190"/>
      <x:c r="Q256" s="258">
        <x:f t="shared" si="18"/>
        <x:v>814.52114399999994</x:v>
      </x:c>
      <x:c r="R256" s="191">
        <x:f t="shared" si="19"/>
        <x:v>-760.34980399999995</x:v>
      </x:c>
    </x:row>
    <x:row r="257" spans="2:18">
      <x:c r="B257" s="834">
        <x:f t="shared" si="20"/>
        <x:v>2</x:v>
      </x:c>
      <x:c r="C257" s="776">
        <x:v>46058</x:v>
      </x:c>
      <x:c r="D257" s="769" t="s">
        <x:v>2145</x:v>
      </x:c>
      <x:c r="E257" s="835" t="s">
        <x:v>287</x:v>
      </x:c>
      <x:c r="F257" s="769" t="s">
        <x:v>1428</x:v>
      </x:c>
      <x:c r="G257" s="777" t="s">
        <x:v>1916</x:v>
      </x:c>
      <x:c r="H257" s="769" t="s">
        <x:v>2021</x:v>
      </x:c>
      <x:c r="I257" s="836" cm="1">
        <x:f t="array" ref="I257">IF(E257="FORD DUNTON","",SUMPRODUCT(('sales price Master(EUR)'!$K$3:$V$3=$B257)*('sales price Master(EUR)'!$D$6:$D$172=$F257)*('sales price Master(EUR)'!$C$6:$C$172=$H257),'sales price Master(EUR)'!$K$6:$V$172))</x:f>
        <x:v>18.440000000000001</x:v>
      </x:c>
      <x:c r="J257" s="190"/>
      <x:c r="K257" s="802">
        <x:v>50.654299999999999</x:v>
      </x:c>
      <x:c r="L257" s="769">
        <x:v>135</x:v>
      </x:c>
      <x:c r="M257" s="819">
        <x:v>60.73874</x:v>
      </x:c>
      <x:c r="N257" s="843">
        <x:f t="shared" si="17"/>
        <x:v>8199.7299000000003</x:v>
      </x:c>
      <x:c r="O257" s="190"/>
      <x:c r="Q257" s="258">
        <x:f t="shared" si="18"/>
        <x:v>934.065292</x:v>
      </x:c>
      <x:c r="R257" s="191">
        <x:f t="shared" si="19"/>
        <x:v>-873.32655199999999</x:v>
      </x:c>
    </x:row>
    <x:row r="258" spans="2:18">
      <x:c r="B258" s="834">
        <x:f t="shared" si="20"/>
        <x:v>2</x:v>
      </x:c>
      <x:c r="C258" s="776">
        <x:v>46059</x:v>
      </x:c>
      <x:c r="D258" s="769" t="s">
        <x:v>2146</x:v>
      </x:c>
      <x:c r="E258" s="835" t="s">
        <x:v>287</x:v>
      </x:c>
      <x:c r="F258" s="769" t="s">
        <x:v>17</x:v>
      </x:c>
      <x:c r="G258" s="777" t="s">
        <x:v>1894</x:v>
      </x:c>
      <x:c r="H258" s="818" t="s">
        <x:v>2175</x:v>
      </x:c>
      <x:c r="I258" s="836" cm="1">
        <x:f t="array" ref="I258">IF(E258="FORD DUNTON","",SUMPRODUCT(('sales price Master(EUR)'!$K$3:$V$3=$B258)*('sales price Master(EUR)'!$D$6:$D$172=$F258)*('sales price Master(EUR)'!$C$6:$C$172=$H258),'sales price Master(EUR)'!$K$6:$V$172))</x:f>
        <x:v>4.9166659559056072</x:v>
      </x:c>
      <x:c r="J258" s="190"/>
      <x:c r="K258" s="802">
        <x:v>50.654299999999999</x:v>
      </x:c>
      <x:c r="L258" s="769">
        <x:v>3072</x:v>
      </x:c>
      <x:c r="M258" s="819">
        <x:v>244.31146000000001</x:v>
      </x:c>
      <x:c r="N258" s="843">
        <x:f t="shared" si="17"/>
        <x:v>750524.80512000003</x:v>
      </x:c>
      <x:c r="O258" s="190"/>
      <x:c r="Q258" s="258">
        <x:f t="shared" si="18"/>
        <x:v>249.0502723302294</x:v>
      </x:c>
      <x:c r="R258" s="191">
        <x:f t="shared" si="19"/>
        <x:v>-4.7388123302293934</x:v>
      </x:c>
    </x:row>
    <x:row r="259" spans="2:18">
      <x:c r="B259" s="834">
        <x:f t="shared" si="20"/>
        <x:v>2</x:v>
      </x:c>
      <x:c r="C259" s="776">
        <x:v>46059</x:v>
      </x:c>
      <x:c r="D259" s="769" t="s">
        <x:v>2146</x:v>
      </x:c>
      <x:c r="E259" s="835" t="s">
        <x:v>287</x:v>
      </x:c>
      <x:c r="F259" s="769" t="s">
        <x:v>1651</x:v>
      </x:c>
      <x:c r="G259" s="777" t="s">
        <x:v>1886</x:v>
      </x:c>
      <x:c r="H259" s="818" t="s">
        <x:v>2178</x:v>
      </x:c>
      <x:c r="I259" s="836" cm="1">
        <x:f t="array" ref="I259">IF(E259="FORD DUNTON","",SUMPRODUCT(('sales price Master(EUR)'!$K$3:$V$3=$B259)*('sales price Master(EUR)'!$D$6:$D$172=$F259)*('sales price Master(EUR)'!$C$6:$C$172=$H259),'sales price Master(EUR)'!$K$6:$V$172))</x:f>
        <x:v>100.00775403971706</x:v>
      </x:c>
      <x:c r="J259" s="190"/>
      <x:c r="K259" s="802">
        <x:v>50.654299999999999</x:v>
      </x:c>
      <x:c r="L259" s="769">
        <x:v>400</x:v>
      </x:c>
      <x:c r="M259" s="819">
        <x:v>4763.2879199999998</x:v>
      </x:c>
      <x:c r="N259" s="843">
        <x:f t="shared" ref="N259:N322" si="21">+M259*L259</x:f>
        <x:v>1905315.1679999998</x:v>
      </x:c>
      <x:c r="O259" s="190"/>
      <x:c r="Q259" s="258">
        <x:f t="shared" si="18"/>
        <x:v>5065.8227754540394</x:v>
      </x:c>
      <x:c r="R259" s="191">
        <x:f t="shared" si="19"/>
        <x:v>-302.53485545403964</x:v>
      </x:c>
    </x:row>
    <x:row r="260" spans="2:18">
      <x:c r="B260" s="834">
        <x:f t="shared" si="20"/>
        <x:v>2</x:v>
      </x:c>
      <x:c r="C260" s="776">
        <x:v>46059</x:v>
      </x:c>
      <x:c r="D260" s="769" t="s">
        <x:v>2147</x:v>
      </x:c>
      <x:c r="E260" s="835" t="s">
        <x:v>287</x:v>
      </x:c>
      <x:c r="F260" s="769" t="s">
        <x:v>1651</x:v>
      </x:c>
      <x:c r="G260" s="777" t="s">
        <x:v>1886</x:v>
      </x:c>
      <x:c r="H260" s="818" t="s">
        <x:v>2175</x:v>
      </x:c>
      <x:c r="I260" s="836" cm="1">
        <x:f t="array" ref="I260">IF(E260="FORD DUNTON","",SUMPRODUCT(('sales price Master(EUR)'!$K$3:$V$3=$B260)*('sales price Master(EUR)'!$D$6:$D$172=$F260)*('sales price Master(EUR)'!$C$6:$C$172=$H260),'sales price Master(EUR)'!$K$6:$V$172))</x:f>
        <x:v>98.821891343593933</x:v>
      </x:c>
      <x:c r="J260" s="190"/>
      <x:c r="K260" s="802">
        <x:v>50.654299999999999</x:v>
      </x:c>
      <x:c r="L260" s="769">
        <x:v>144</x:v>
      </x:c>
      <x:c r="M260" s="819">
        <x:v>4687.8589099999999</x:v>
      </x:c>
      <x:c r="N260" s="843">
        <x:f t="shared" si="21"/>
        <x:v>675051.68304000003</x:v>
      </x:c>
      <x:c r="O260" s="190"/>
      <x:c r="Q260" s="258">
        <x:f t="shared" si="18"/>
        <x:v>5005.7537306858103</x:v>
      </x:c>
      <x:c r="R260" s="191">
        <x:f t="shared" si="19"/>
        <x:v>-317.89482068581037</x:v>
      </x:c>
    </x:row>
    <x:row r="261" spans="2:18">
      <x:c r="B261" s="834">
        <x:f t="shared" si="20"/>
        <x:v>2</x:v>
      </x:c>
      <x:c r="C261" s="776">
        <x:v>46059</x:v>
      </x:c>
      <x:c r="D261" s="769" t="s">
        <x:v>2147</x:v>
      </x:c>
      <x:c r="E261" s="835" t="s">
        <x:v>287</x:v>
      </x:c>
      <x:c r="F261" s="769" t="s">
        <x:v>1629</x:v>
      </x:c>
      <x:c r="G261" s="777" t="s">
        <x:v>1914</x:v>
      </x:c>
      <x:c r="H261" s="784" t="s">
        <x:v>2177</x:v>
      </x:c>
      <x:c r="I261" s="836" cm="1">
        <x:f t="array" ref="I261">IF(E261="FORD DUNTON","",SUMPRODUCT(('sales price Master(EUR)'!$K$3:$V$3=$B261)*('sales price Master(EUR)'!$D$6:$D$172=$F261)*('sales price Master(EUR)'!$C$6:$C$172=$H261),'sales price Master(EUR)'!$K$6:$V$172))</x:f>
        <x:v>154.57</x:v>
      </x:c>
      <x:c r="J261" s="190"/>
      <x:c r="K261" s="802">
        <x:v>50.654299999999999</x:v>
      </x:c>
      <x:c r="L261" s="769">
        <x:v>120</x:v>
      </x:c>
      <x:c r="M261" s="819">
        <x:v>547.34816999999998</x:v>
      </x:c>
      <x:c r="N261" s="843">
        <x:f t="shared" si="21"/>
        <x:v>65681.780400000003</x:v>
      </x:c>
      <x:c r="O261" s="190"/>
      <x:c r="Q261" s="258">
        <x:f t="shared" si="18"/>
        <x:v>7829.6351509999995</x:v>
      </x:c>
      <x:c r="R261" s="191">
        <x:f t="shared" si="19"/>
        <x:v>-7282.2869809999993</x:v>
      </x:c>
    </x:row>
    <x:row r="262" spans="2:18">
      <x:c r="B262" s="834">
        <x:f t="shared" si="20"/>
        <x:v>2</x:v>
      </x:c>
      <x:c r="C262" s="776">
        <x:v>46059</x:v>
      </x:c>
      <x:c r="D262" s="769" t="s">
        <x:v>2147</x:v>
      </x:c>
      <x:c r="E262" s="835" t="s">
        <x:v>287</x:v>
      </x:c>
      <x:c r="F262" s="769" t="s">
        <x:v>1428</x:v>
      </x:c>
      <x:c r="G262" s="777" t="s">
        <x:v>1916</x:v>
      </x:c>
      <x:c r="H262" s="769" t="s">
        <x:v>2021</x:v>
      </x:c>
      <x:c r="I262" s="836" cm="1">
        <x:f t="array" ref="I262">IF(E262="FORD DUNTON","",SUMPRODUCT(('sales price Master(EUR)'!$K$3:$V$3=$B262)*('sales price Master(EUR)'!$D$6:$D$172=$F262)*('sales price Master(EUR)'!$C$6:$C$172=$H262),'sales price Master(EUR)'!$K$6:$V$172))</x:f>
        <x:v>18.440000000000001</x:v>
      </x:c>
      <x:c r="J262" s="190"/>
      <x:c r="K262" s="802">
        <x:v>50.654299999999999</x:v>
      </x:c>
      <x:c r="L262" s="769">
        <x:v>189</x:v>
      </x:c>
      <x:c r="M262" s="819">
        <x:v>60.73874</x:v>
      </x:c>
      <x:c r="N262" s="843">
        <x:f t="shared" si="21"/>
        <x:v>11479.621859999999</x:v>
      </x:c>
      <x:c r="O262" s="190"/>
      <x:c r="Q262" s="258">
        <x:f t="shared" si="18"/>
        <x:v>934.065292</x:v>
      </x:c>
      <x:c r="R262" s="191">
        <x:f t="shared" si="19"/>
        <x:v>-873.32655199999999</x:v>
      </x:c>
    </x:row>
    <x:row r="263" spans="2:18">
      <x:c r="B263" s="834">
        <x:f t="shared" si="20"/>
        <x:v>2</x:v>
      </x:c>
      <x:c r="C263" s="776">
        <x:v>46059</x:v>
      </x:c>
      <x:c r="D263" s="769" t="s">
        <x:v>2147</x:v>
      </x:c>
      <x:c r="E263" s="835" t="s">
        <x:v>287</x:v>
      </x:c>
      <x:c r="F263" s="769" t="s">
        <x:v>1640</x:v>
      </x:c>
      <x:c r="G263" s="777" t="s">
        <x:v>1908</x:v>
      </x:c>
      <x:c r="H263" s="769" t="s">
        <x:v>2021</x:v>
      </x:c>
      <x:c r="I263" s="836" cm="1">
        <x:f t="array" ref="I263">IF(E263="FORD DUNTON","",SUMPRODUCT(('sales price Master(EUR)'!$K$3:$V$3=$B263)*('sales price Master(EUR)'!$D$6:$D$172=$F263)*('sales price Master(EUR)'!$C$6:$C$172=$H263),'sales price Master(EUR)'!$K$6:$V$172))</x:f>
        <x:v>16.079999999999998</x:v>
      </x:c>
      <x:c r="J263" s="190"/>
      <x:c r="K263" s="802">
        <x:v>50.654299999999999</x:v>
      </x:c>
      <x:c r="L263" s="769">
        <x:v>459</x:v>
      </x:c>
      <x:c r="M263" s="819">
        <x:v>54.171340000000001</x:v>
      </x:c>
      <x:c r="N263" s="843">
        <x:f t="shared" si="21"/>
        <x:v>24864.645059999999</x:v>
      </x:c>
      <x:c r="O263" s="190"/>
      <x:c r="Q263" s="258">
        <x:f t="shared" si="18"/>
        <x:v>814.52114399999994</x:v>
      </x:c>
      <x:c r="R263" s="191">
        <x:f t="shared" si="19"/>
        <x:v>-760.34980399999995</x:v>
      </x:c>
    </x:row>
    <x:row r="264" spans="2:18">
      <x:c r="B264" s="834">
        <x:f t="shared" si="20"/>
        <x:v>2</x:v>
      </x:c>
      <x:c r="C264" s="776">
        <x:v>46059</x:v>
      </x:c>
      <x:c r="D264" s="769" t="s">
        <x:v>2147</x:v>
      </x:c>
      <x:c r="E264" s="835" t="s">
        <x:v>287</x:v>
      </x:c>
      <x:c r="F264" s="769" t="s">
        <x:v>1634</x:v>
      </x:c>
      <x:c r="G264" s="777" t="s">
        <x:v>96</x:v>
      </x:c>
      <x:c r="H264" s="784" t="s">
        <x:v>2176</x:v>
      </x:c>
      <x:c r="I264" s="836" cm="1">
        <x:f t="array" ref="I264">IF(E264="FORD DUNTON","",SUMPRODUCT(('sales price Master(EUR)'!$K$3:$V$3=$B264)*('sales price Master(EUR)'!$D$6:$D$172=$F264)*('sales price Master(EUR)'!$C$6:$C$172=$H264),'sales price Master(EUR)'!$K$6:$V$172))</x:f>
        <x:v>132.34</x:v>
      </x:c>
      <x:c r="J264" s="190"/>
      <x:c r="K264" s="802">
        <x:v>50.654299999999999</x:v>
      </x:c>
      <x:c r="L264" s="769">
        <x:v>240</x:v>
      </x:c>
      <x:c r="M264" s="819">
        <x:v>378.88851</x:v>
      </x:c>
      <x:c r="N264" s="843">
        <x:f t="shared" si="21"/>
        <x:v>90933.242400000003</x:v>
      </x:c>
      <x:c r="O264" s="190"/>
      <x:c r="Q264" s="258">
        <x:f t="shared" si="18"/>
        <x:v>6703.5900620000002</x:v>
      </x:c>
      <x:c r="R264" s="191">
        <x:f t="shared" si="19"/>
        <x:v>-6324.7015520000004</x:v>
      </x:c>
    </x:row>
    <x:row r="265" spans="2:18">
      <x:c r="B265" s="834">
        <x:f t="shared" si="20"/>
        <x:v>2</x:v>
      </x:c>
      <x:c r="C265" s="776">
        <x:v>46059</x:v>
      </x:c>
      <x:c r="D265" s="769" t="s">
        <x:v>2147</x:v>
      </x:c>
      <x:c r="E265" s="835" t="s">
        <x:v>287</x:v>
      </x:c>
      <x:c r="F265" s="769" t="s">
        <x:v>1641</x:v>
      </x:c>
      <x:c r="G265" s="777" t="s">
        <x:v>1917</x:v>
      </x:c>
      <x:c r="H265" s="769" t="s">
        <x:v>2021</x:v>
      </x:c>
      <x:c r="I265" s="836" cm="1">
        <x:f t="array" ref="I265">IF(E265="FORD DUNTON","",SUMPRODUCT(('sales price Master(EUR)'!$K$3:$V$3=$B265)*('sales price Master(EUR)'!$D$6:$D$172=$F265)*('sales price Master(EUR)'!$C$6:$C$172=$H265),'sales price Master(EUR)'!$K$6:$V$172))</x:f>
        <x:v>18.37</x:v>
      </x:c>
      <x:c r="J265" s="190"/>
      <x:c r="K265" s="802">
        <x:v>50.654299999999999</x:v>
      </x:c>
      <x:c r="L265" s="769">
        <x:v>40</x:v>
      </x:c>
      <x:c r="M265" s="819">
        <x:v>62.021140000000003</x:v>
      </x:c>
      <x:c r="N265" s="843">
        <x:f t="shared" si="21"/>
        <x:v>2480.8456000000001</x:v>
      </x:c>
      <x:c r="O265" s="190"/>
      <x:c r="Q265" s="258">
        <x:f t="shared" si="18"/>
        <x:v>930.51949100000002</x:v>
      </x:c>
      <x:c r="R265" s="191">
        <x:f t="shared" si="19"/>
        <x:v>-868.49835099999996</x:v>
      </x:c>
    </x:row>
    <x:row r="266" spans="2:18">
      <x:c r="B266" s="834">
        <x:f t="shared" si="20"/>
        <x:v>2</x:v>
      </x:c>
      <x:c r="C266" s="776">
        <x:v>46059</x:v>
      </x:c>
      <x:c r="D266" s="769" t="s">
        <x:v>2147</x:v>
      </x:c>
      <x:c r="E266" s="835" t="s">
        <x:v>287</x:v>
      </x:c>
      <x:c r="F266" s="769" t="s">
        <x:v>1430</x:v>
      </x:c>
      <x:c r="G266" s="777" t="s">
        <x:v>1918</x:v>
      </x:c>
      <x:c r="H266" s="769" t="s">
        <x:v>2021</x:v>
      </x:c>
      <x:c r="I266" s="836" cm="1">
        <x:f t="array" ref="I266">IF(E266="FORD DUNTON","",SUMPRODUCT(('sales price Master(EUR)'!$K$3:$V$3=$B266)*('sales price Master(EUR)'!$D$6:$D$172=$F266)*('sales price Master(EUR)'!$C$6:$C$172=$H266),'sales price Master(EUR)'!$K$6:$V$172))</x:f>
        <x:v>21.74</x:v>
      </x:c>
      <x:c r="J266" s="190"/>
      <x:c r="K266" s="802">
        <x:v>50.654299999999999</x:v>
      </x:c>
      <x:c r="L266" s="769">
        <x:v>216</x:v>
      </x:c>
      <x:c r="M266" s="819">
        <x:v>70.609269999999995</x:v>
      </x:c>
      <x:c r="N266" s="843">
        <x:f t="shared" si="21"/>
        <x:v>15251.602319999998</x:v>
      </x:c>
      <x:c r="O266" s="190"/>
      <x:c r="Q266" s="258">
        <x:f t="shared" si="18"/>
        <x:v>1101.2244819999999</x:v>
      </x:c>
      <x:c r="R266" s="191">
        <x:f t="shared" si="19"/>
        <x:v>-1030.6152119999999</x:v>
      </x:c>
    </x:row>
    <x:row r="267" spans="2:18">
      <x:c r="B267" s="834">
        <x:f t="shared" si="20"/>
        <x:v>2</x:v>
      </x:c>
      <x:c r="C267" s="776">
        <x:v>46059</x:v>
      </x:c>
      <x:c r="D267" s="769" t="s">
        <x:v>2147</x:v>
      </x:c>
      <x:c r="E267" s="835" t="s">
        <x:v>287</x:v>
      </x:c>
      <x:c r="F267" s="769" t="s">
        <x:v>1433</x:v>
      </x:c>
      <x:c r="G267" s="777" t="s">
        <x:v>1910</x:v>
      </x:c>
      <x:c r="H267" s="769" t="s">
        <x:v>95</x:v>
      </x:c>
      <x:c r="I267" s="836" cm="1">
        <x:f t="array" ref="I267">IF(E267="FORD DUNTON","",SUMPRODUCT(('sales price Master(EUR)'!$K$3:$V$3=$B267)*('sales price Master(EUR)'!$D$6:$D$172=$F267)*('sales price Master(EUR)'!$C$6:$C$172=$H267),'sales price Master(EUR)'!$K$6:$V$172))</x:f>
        <x:v>9.5873917733170515</x:v>
      </x:c>
      <x:c r="J267" s="190"/>
      <x:c r="K267" s="802">
        <x:v>50.654299999999999</x:v>
      </x:c>
      <x:c r="L267" s="769">
        <x:v>192</x:v>
      </x:c>
      <x:c r="M267" s="819">
        <x:v>444.76254999999998</x:v>
      </x:c>
      <x:c r="N267" s="843">
        <x:f t="shared" si="21"/>
        <x:v>85394.409599999999</x:v>
      </x:c>
      <x:c r="O267" s="190"/>
      <x:c r="Q267" s="258">
        <x:f t="shared" si="18"/>
        <x:v>485.64261910313394</x:v>
      </x:c>
      <x:c r="R267" s="191">
        <x:f t="shared" si="19"/>
        <x:v>-40.880069103133962</x:v>
      </x:c>
    </x:row>
    <x:row r="268" spans="2:18">
      <x:c r="B268" s="834">
        <x:f t="shared" si="20"/>
        <x:v>2</x:v>
      </x:c>
      <x:c r="C268" s="776">
        <x:v>46059</x:v>
      </x:c>
      <x:c r="D268" s="769" t="s">
        <x:v>2147</x:v>
      </x:c>
      <x:c r="E268" s="835" t="s">
        <x:v>287</x:v>
      </x:c>
      <x:c r="F268" s="769" t="s">
        <x:v>41</x:v>
      </x:c>
      <x:c r="G268" s="777" t="s">
        <x:v>1892</x:v>
      </x:c>
      <x:c r="H268" s="769" t="s">
        <x:v>95</x:v>
      </x:c>
      <x:c r="I268" s="836" cm="1">
        <x:f t="array" ref="I268">IF(E268="FORD DUNTON","",SUMPRODUCT(('sales price Master(EUR)'!$K$3:$V$3=$B268)*('sales price Master(EUR)'!$D$6:$D$172=$F268)*('sales price Master(EUR)'!$C$6:$C$172=$H268),'sales price Master(EUR)'!$K$6:$V$172))</x:f>
        <x:v>18.937197515294233</x:v>
      </x:c>
      <x:c r="J268" s="190"/>
      <x:c r="K268" s="802">
        <x:v>50.654299999999999</x:v>
      </x:c>
      <x:c r="L268" s="769">
        <x:v>160</x:v>
      </x:c>
      <x:c r="M268" s="819">
        <x:v>878.50345000000004</x:v>
      </x:c>
      <x:c r="N268" s="843">
        <x:f t="shared" si="21"/>
        <x:v>140560.552</x:v>
      </x:c>
      <x:c r="O268" s="190"/>
      <x:c r="Q268" s="258">
        <x:f t="shared" si="18"/>
        <x:v>959.25048409896863</x:v>
      </x:c>
      <x:c r="R268" s="191">
        <x:f t="shared" si="19"/>
        <x:v>-80.747034098968584</x:v>
      </x:c>
    </x:row>
    <x:row r="269" spans="2:18">
      <x:c r="B269" s="834">
        <x:f t="shared" si="20"/>
        <x:v>2</x:v>
      </x:c>
      <x:c r="C269" s="776">
        <x:v>46059</x:v>
      </x:c>
      <x:c r="D269" s="769" t="s">
        <x:v>2147</x:v>
      </x:c>
      <x:c r="E269" s="835" t="s">
        <x:v>287</x:v>
      </x:c>
      <x:c r="F269" s="769" t="s">
        <x:v>1429</x:v>
      </x:c>
      <x:c r="G269" s="777" t="s">
        <x:v>1893</x:v>
      </x:c>
      <x:c r="H269" s="769" t="s">
        <x:v>2021</x:v>
      </x:c>
      <x:c r="I269" s="836" cm="1">
        <x:f t="array" ref="I269">IF(E269="FORD DUNTON","",SUMPRODUCT(('sales price Master(EUR)'!$K$3:$V$3=$B269)*('sales price Master(EUR)'!$D$6:$D$172=$F269)*('sales price Master(EUR)'!$C$6:$C$172=$H269),'sales price Master(EUR)'!$K$6:$V$172))</x:f>
        <x:v>15.81</x:v>
      </x:c>
      <x:c r="J269" s="190"/>
      <x:c r="K269" s="802">
        <x:v>50.654299999999999</x:v>
      </x:c>
      <x:c r="L269" s="769">
        <x:v>288</x:v>
      </x:c>
      <x:c r="M269" s="819">
        <x:v>50.207569999999997</x:v>
      </x:c>
      <x:c r="N269" s="843">
        <x:f t="shared" si="21"/>
        <x:v>14459.780159999998</x:v>
      </x:c>
      <x:c r="O269" s="190"/>
      <x:c r="Q269" s="258">
        <x:f t="shared" ref="Q269:Q332" si="22">I269*K269</x:f>
        <x:v>800.84448299999997</x:v>
      </x:c>
      <x:c r="R269" s="191">
        <x:f t="shared" ref="R269:R332" si="23">+M269-Q269</x:f>
        <x:v>-750.63691299999994</x:v>
      </x:c>
    </x:row>
    <x:row r="270" spans="2:18">
      <x:c r="B270" s="834">
        <x:f t="shared" si="20"/>
        <x:v>2</x:v>
      </x:c>
      <x:c r="C270" s="776">
        <x:v>46059</x:v>
      </x:c>
      <x:c r="D270" s="769" t="s">
        <x:v>2147</x:v>
      </x:c>
      <x:c r="E270" s="835" t="s">
        <x:v>287</x:v>
      </x:c>
      <x:c r="F270" s="769" t="s">
        <x:v>1564</x:v>
      </x:c>
      <x:c r="G270" s="777" t="s">
        <x:v>1915</x:v>
      </x:c>
      <x:c r="H270" s="769" t="s">
        <x:v>2021</x:v>
      </x:c>
      <x:c r="I270" s="836" cm="1">
        <x:f t="array" ref="I270">IF(E270="FORD DUNTON","",SUMPRODUCT(('sales price Master(EUR)'!$K$3:$V$3=$B270)*('sales price Master(EUR)'!$D$6:$D$172=$F270)*('sales price Master(EUR)'!$C$6:$C$172=$H270),'sales price Master(EUR)'!$K$6:$V$172))</x:f>
        <x:v>20.93</x:v>
      </x:c>
      <x:c r="J270" s="190"/>
      <x:c r="K270" s="802">
        <x:v>50.654299999999999</x:v>
      </x:c>
      <x:c r="L270" s="769">
        <x:v>216</x:v>
      </x:c>
      <x:c r="M270" s="819">
        <x:v>68.782839999999993</x:v>
      </x:c>
      <x:c r="N270" s="843">
        <x:f t="shared" si="21"/>
        <x:v>14857.093439999999</x:v>
      </x:c>
      <x:c r="O270" s="190"/>
      <x:c r="Q270" s="258">
        <x:f t="shared" si="22"/>
        <x:v>1060.194499</x:v>
      </x:c>
      <x:c r="R270" s="191">
        <x:f t="shared" si="23"/>
        <x:v>-991.41165899999999</x:v>
      </x:c>
    </x:row>
    <x:row r="271" spans="2:18">
      <x:c r="B271" s="834">
        <x:f t="shared" si="20"/>
        <x:v>2</x:v>
      </x:c>
      <x:c r="C271" s="776">
        <x:v>46059</x:v>
      </x:c>
      <x:c r="D271" s="769" t="s">
        <x:v>2147</x:v>
      </x:c>
      <x:c r="E271" s="835" t="s">
        <x:v>287</x:v>
      </x:c>
      <x:c r="F271" s="769" t="s">
        <x:v>1565</x:v>
      </x:c>
      <x:c r="G271" s="777" t="s">
        <x:v>1896</x:v>
      </x:c>
      <x:c r="H271" s="769" t="s">
        <x:v>2021</x:v>
      </x:c>
      <x:c r="I271" s="836" cm="1">
        <x:f t="array" ref="I271">IF(E271="FORD DUNTON","",SUMPRODUCT(('sales price Master(EUR)'!$K$3:$V$3=$B271)*('sales price Master(EUR)'!$D$6:$D$172=$F271)*('sales price Master(EUR)'!$C$6:$C$172=$H271),'sales price Master(EUR)'!$K$6:$V$172))</x:f>
        <x:v>21.77</x:v>
      </x:c>
      <x:c r="J271" s="190"/>
      <x:c r="K271" s="802">
        <x:v>50.654299999999999</x:v>
      </x:c>
      <x:c r="L271" s="769">
        <x:v>216</x:v>
      </x:c>
      <x:c r="M271" s="819">
        <x:v>71.347620000000006</x:v>
      </x:c>
      <x:c r="N271" s="843">
        <x:f t="shared" si="21"/>
        <x:v>15411.085920000001</x:v>
      </x:c>
      <x:c r="O271" s="190"/>
      <x:c r="Q271" s="258">
        <x:f t="shared" si="22"/>
        <x:v>1102.744111</x:v>
      </x:c>
      <x:c r="R271" s="191">
        <x:f t="shared" si="23"/>
        <x:v>-1031.396491</x:v>
      </x:c>
    </x:row>
    <x:row r="272" spans="2:18">
      <x:c r="B272" s="834">
        <x:f t="shared" si="20"/>
        <x:v>2</x:v>
      </x:c>
      <x:c r="C272" s="776">
        <x:v>46059</x:v>
      </x:c>
      <x:c r="D272" s="769" t="s">
        <x:v>2147</x:v>
      </x:c>
      <x:c r="E272" s="835" t="s">
        <x:v>287</x:v>
      </x:c>
      <x:c r="F272" s="769" t="s">
        <x:v>50</x:v>
      </x:c>
      <x:c r="G272" s="777" t="s">
        <x:v>1889</x:v>
      </x:c>
      <x:c r="H272" s="818" t="s">
        <x:v>2175</x:v>
      </x:c>
      <x:c r="I272" s="836" cm="1">
        <x:f t="array" ref="I272">IF(E272="FORD DUNTON","",SUMPRODUCT(('sales price Master(EUR)'!$K$3:$V$3=$B272)*('sales price Master(EUR)'!$D$6:$D$172=$F272)*('sales price Master(EUR)'!$C$6:$C$172=$H272),'sales price Master(EUR)'!$K$6:$V$172))</x:f>
        <x:v>19.24397286272454</x:v>
      </x:c>
      <x:c r="J272" s="190"/>
      <x:c r="K272" s="802">
        <x:v>50.654299999999999</x:v>
      </x:c>
      <x:c r="L272" s="769">
        <x:v>720</x:v>
      </x:c>
      <x:c r="M272" s="819">
        <x:v>930.41795000000002</x:v>
      </x:c>
      <x:c r="N272" s="843">
        <x:f t="shared" si="21"/>
        <x:v>669900.924</x:v>
      </x:c>
      <x:c r="O272" s="190"/>
      <x:c r="Q272" s="258">
        <x:f t="shared" si="22"/>
        <x:v>974.78997458030767</x:v>
      </x:c>
      <x:c r="R272" s="191">
        <x:f t="shared" si="23"/>
        <x:v>-44.372024580307652</x:v>
      </x:c>
    </x:row>
    <x:row r="273" spans="2:18">
      <x:c r="B273" s="834">
        <x:f t="shared" si="20"/>
        <x:v>2</x:v>
      </x:c>
      <x:c r="C273" s="785">
        <x:v>46061</x:v>
      </x:c>
      <x:c r="D273" s="786" t="s">
        <x:v>2148</x:v>
      </x:c>
      <x:c r="E273" s="839" t="s">
        <x:v>287</x:v>
      </x:c>
      <x:c r="F273" s="786" t="s">
        <x:v>50</x:v>
      </x:c>
      <x:c r="G273" s="787" t="s">
        <x:v>1889</x:v>
      </x:c>
      <x:c r="H273" s="840" t="s">
        <x:v>2179</x:v>
      </x:c>
      <x:c r="I273" s="841" cm="1">
        <x:f t="array" ref="I273">IF(E273="FORD DUNTON","",SUMPRODUCT(('sales price Master(EUR)'!$K$3:$V$3=$B273)*('sales price Master(EUR)'!$D$6:$D$172=$F273)*('sales price Master(EUR)'!$C$6:$C$172=$H273),'sales price Master(EUR)'!$K$6:$V$172))</x:f>
        <x:v>0</x:v>
      </x:c>
      <x:c r="J273" s="803"/>
      <x:c r="K273" s="844">
        <x:v>50.654299999999999</x:v>
      </x:c>
      <x:c r="L273" s="786">
        <x:v>-2</x:v>
      </x:c>
      <x:c r="M273" s="820">
        <x:v>930.41795000000002</x:v>
      </x:c>
      <x:c r="N273" s="843">
        <x:f t="shared" si="21"/>
        <x:v>-1860.8359</x:v>
      </x:c>
      <x:c r="O273" s="190"/>
      <x:c r="Q273" s="258">
        <x:f t="shared" si="22"/>
        <x:v>0</x:v>
      </x:c>
      <x:c r="R273" s="191">
        <x:f t="shared" si="23"/>
        <x:v>930.41795000000002</x:v>
      </x:c>
    </x:row>
    <x:row r="274" spans="2:18">
      <x:c r="B274" s="834">
        <x:f t="shared" si="20"/>
        <x:v>2</x:v>
      </x:c>
      <x:c r="C274" s="776">
        <x:v>46062</x:v>
      </x:c>
      <x:c r="D274" s="769" t="s">
        <x:v>2149</x:v>
      </x:c>
      <x:c r="E274" s="835" t="s">
        <x:v>287</x:v>
      </x:c>
      <x:c r="F274" s="769" t="s">
        <x:v>1641</x:v>
      </x:c>
      <x:c r="G274" s="777" t="s">
        <x:v>1917</x:v>
      </x:c>
      <x:c r="H274" s="769" t="s">
        <x:v>2021</x:v>
      </x:c>
      <x:c r="I274" s="836" cm="1">
        <x:f t="array" ref="I274">IF(E274="FORD DUNTON","",SUMPRODUCT(('sales price Master(EUR)'!$K$3:$V$3=$B274)*('sales price Master(EUR)'!$D$6:$D$172=$F274)*('sales price Master(EUR)'!$C$6:$C$172=$H274),'sales price Master(EUR)'!$K$6:$V$172))</x:f>
        <x:v>18.37</x:v>
      </x:c>
      <x:c r="J274" s="190"/>
      <x:c r="K274" s="802">
        <x:v>50.654299999999999</x:v>
      </x:c>
      <x:c r="L274" s="769">
        <x:v>120</x:v>
      </x:c>
      <x:c r="M274" s="819">
        <x:v>62.021140000000003</x:v>
      </x:c>
      <x:c r="N274" s="843">
        <x:f t="shared" si="21"/>
        <x:v>7442.5367999999999</x:v>
      </x:c>
      <x:c r="O274" s="190"/>
      <x:c r="Q274" s="258">
        <x:f t="shared" si="22"/>
        <x:v>930.51949100000002</x:v>
      </x:c>
      <x:c r="R274" s="191">
        <x:f t="shared" si="23"/>
        <x:v>-868.49835099999996</x:v>
      </x:c>
    </x:row>
    <x:row r="275" spans="2:18">
      <x:c r="B275" s="834">
        <x:f t="shared" si="20"/>
        <x:v>2</x:v>
      </x:c>
      <x:c r="C275" s="776">
        <x:v>46062</x:v>
      </x:c>
      <x:c r="D275" s="769" t="s">
        <x:v>2149</x:v>
      </x:c>
      <x:c r="E275" s="835" t="s">
        <x:v>287</x:v>
      </x:c>
      <x:c r="F275" s="769" t="s">
        <x:v>1640</x:v>
      </x:c>
      <x:c r="G275" s="777" t="s">
        <x:v>1908</x:v>
      </x:c>
      <x:c r="H275" s="769" t="s">
        <x:v>2021</x:v>
      </x:c>
      <x:c r="I275" s="836" cm="1">
        <x:f t="array" ref="I275">IF(E275="FORD DUNTON","",SUMPRODUCT(('sales price Master(EUR)'!$K$3:$V$3=$B275)*('sales price Master(EUR)'!$D$6:$D$172=$F275)*('sales price Master(EUR)'!$C$6:$C$172=$H275),'sales price Master(EUR)'!$K$6:$V$172))</x:f>
        <x:v>16.079999999999998</x:v>
      </x:c>
      <x:c r="J275" s="190"/>
      <x:c r="K275" s="802">
        <x:v>50.654299999999999</x:v>
      </x:c>
      <x:c r="L275" s="769">
        <x:v>324</x:v>
      </x:c>
      <x:c r="M275" s="819">
        <x:v>54.171340000000001</x:v>
      </x:c>
      <x:c r="N275" s="843">
        <x:f t="shared" si="21"/>
        <x:v>17551.514159999999</x:v>
      </x:c>
      <x:c r="O275" s="190"/>
      <x:c r="Q275" s="258">
        <x:f t="shared" si="22"/>
        <x:v>814.52114399999994</x:v>
      </x:c>
      <x:c r="R275" s="191">
        <x:f t="shared" si="23"/>
        <x:v>-760.34980399999995</x:v>
      </x:c>
    </x:row>
    <x:row r="276" spans="2:18">
      <x:c r="B276" s="834">
        <x:f t="shared" si="20"/>
        <x:v>2</x:v>
      </x:c>
      <x:c r="C276" s="776">
        <x:v>46062</x:v>
      </x:c>
      <x:c r="D276" s="769" t="s">
        <x:v>2149</x:v>
      </x:c>
      <x:c r="E276" s="835" t="s">
        <x:v>287</x:v>
      </x:c>
      <x:c r="F276" s="769" t="s">
        <x:v>1428</x:v>
      </x:c>
      <x:c r="G276" s="777" t="s">
        <x:v>1916</x:v>
      </x:c>
      <x:c r="H276" s="769" t="s">
        <x:v>2021</x:v>
      </x:c>
      <x:c r="I276" s="836" cm="1">
        <x:f t="array" ref="I276">IF(E276="FORD DUNTON","",SUMPRODUCT(('sales price Master(EUR)'!$K$3:$V$3=$B276)*('sales price Master(EUR)'!$D$6:$D$172=$F276)*('sales price Master(EUR)'!$C$6:$C$172=$H276),'sales price Master(EUR)'!$K$6:$V$172))</x:f>
        <x:v>18.440000000000001</x:v>
      </x:c>
      <x:c r="J276" s="190"/>
      <x:c r="K276" s="802">
        <x:v>50.654299999999999</x:v>
      </x:c>
      <x:c r="L276" s="769">
        <x:v>324</x:v>
      </x:c>
      <x:c r="M276" s="819">
        <x:v>60.73874</x:v>
      </x:c>
      <x:c r="N276" s="843">
        <x:f t="shared" si="21"/>
        <x:v>19679.351760000001</x:v>
      </x:c>
      <x:c r="O276" s="190"/>
      <x:c r="Q276" s="258">
        <x:f t="shared" si="22"/>
        <x:v>934.065292</x:v>
      </x:c>
      <x:c r="R276" s="191">
        <x:f t="shared" si="23"/>
        <x:v>-873.32655199999999</x:v>
      </x:c>
    </x:row>
    <x:row r="277" spans="2:18">
      <x:c r="B277" s="834">
        <x:f t="shared" si="20"/>
        <x:v>2</x:v>
      </x:c>
      <x:c r="C277" s="776">
        <x:v>46062</x:v>
      </x:c>
      <x:c r="D277" s="769" t="s">
        <x:v>2149</x:v>
      </x:c>
      <x:c r="E277" s="835" t="s">
        <x:v>287</x:v>
      </x:c>
      <x:c r="F277" s="769" t="s">
        <x:v>1565</x:v>
      </x:c>
      <x:c r="G277" s="777" t="s">
        <x:v>1896</x:v>
      </x:c>
      <x:c r="H277" s="769" t="s">
        <x:v>2021</x:v>
      </x:c>
      <x:c r="I277" s="836" cm="1">
        <x:f t="array" ref="I277">IF(E277="FORD DUNTON","",SUMPRODUCT(('sales price Master(EUR)'!$K$3:$V$3=$B277)*('sales price Master(EUR)'!$D$6:$D$172=$F277)*('sales price Master(EUR)'!$C$6:$C$172=$H277),'sales price Master(EUR)'!$K$6:$V$172))</x:f>
        <x:v>21.77</x:v>
      </x:c>
      <x:c r="J277" s="190"/>
      <x:c r="K277" s="802">
        <x:v>50.654299999999999</x:v>
      </x:c>
      <x:c r="L277" s="769">
        <x:v>126</x:v>
      </x:c>
      <x:c r="M277" s="819">
        <x:v>71.347620000000006</x:v>
      </x:c>
      <x:c r="N277" s="843">
        <x:f t="shared" si="21"/>
        <x:v>8989.8001199999999</x:v>
      </x:c>
      <x:c r="O277" s="190"/>
      <x:c r="Q277" s="258">
        <x:f t="shared" si="22"/>
        <x:v>1102.744111</x:v>
      </x:c>
      <x:c r="R277" s="191">
        <x:f t="shared" si="23"/>
        <x:v>-1031.396491</x:v>
      </x:c>
    </x:row>
    <x:row r="278" spans="2:18">
      <x:c r="B278" s="834">
        <x:f t="shared" si="20"/>
        <x:v>2</x:v>
      </x:c>
      <x:c r="C278" s="776">
        <x:v>46062</x:v>
      </x:c>
      <x:c r="D278" s="769" t="s">
        <x:v>2149</x:v>
      </x:c>
      <x:c r="E278" s="835" t="s">
        <x:v>287</x:v>
      </x:c>
      <x:c r="F278" s="769" t="s">
        <x:v>1430</x:v>
      </x:c>
      <x:c r="G278" s="777" t="s">
        <x:v>1918</x:v>
      </x:c>
      <x:c r="H278" s="769" t="s">
        <x:v>2021</x:v>
      </x:c>
      <x:c r="I278" s="836" cm="1">
        <x:f t="array" ref="I278">IF(E278="FORD DUNTON","",SUMPRODUCT(('sales price Master(EUR)'!$K$3:$V$3=$B278)*('sales price Master(EUR)'!$D$6:$D$172=$F278)*('sales price Master(EUR)'!$C$6:$C$172=$H278),'sales price Master(EUR)'!$K$6:$V$172))</x:f>
        <x:v>21.74</x:v>
      </x:c>
      <x:c r="J278" s="190"/>
      <x:c r="K278" s="802">
        <x:v>50.654299999999999</x:v>
      </x:c>
      <x:c r="L278" s="769">
        <x:v>126</x:v>
      </x:c>
      <x:c r="M278" s="819">
        <x:v>70.609269999999995</x:v>
      </x:c>
      <x:c r="N278" s="843">
        <x:f t="shared" si="21"/>
        <x:v>8896.7680199999995</x:v>
      </x:c>
      <x:c r="O278" s="190"/>
      <x:c r="Q278" s="258">
        <x:f t="shared" si="22"/>
        <x:v>1101.2244819999999</x:v>
      </x:c>
      <x:c r="R278" s="191">
        <x:f t="shared" si="23"/>
        <x:v>-1030.6152119999999</x:v>
      </x:c>
    </x:row>
    <x:row r="279" spans="2:18">
      <x:c r="B279" s="834">
        <x:f t="shared" si="20"/>
        <x:v>2</x:v>
      </x:c>
      <x:c r="C279" s="776">
        <x:v>46062</x:v>
      </x:c>
      <x:c r="D279" s="769" t="s">
        <x:v>2149</x:v>
      </x:c>
      <x:c r="E279" s="835" t="s">
        <x:v>287</x:v>
      </x:c>
      <x:c r="F279" s="769" t="s">
        <x:v>1564</x:v>
      </x:c>
      <x:c r="G279" s="777" t="s">
        <x:v>1915</x:v>
      </x:c>
      <x:c r="H279" s="769" t="s">
        <x:v>2021</x:v>
      </x:c>
      <x:c r="I279" s="836" cm="1">
        <x:f t="array" ref="I279">IF(E279="FORD DUNTON","",SUMPRODUCT(('sales price Master(EUR)'!$K$3:$V$3=$B279)*('sales price Master(EUR)'!$D$6:$D$172=$F279)*('sales price Master(EUR)'!$C$6:$C$172=$H279),'sales price Master(EUR)'!$K$6:$V$172))</x:f>
        <x:v>20.93</x:v>
      </x:c>
      <x:c r="J279" s="190"/>
      <x:c r="K279" s="802">
        <x:v>50.654299999999999</x:v>
      </x:c>
      <x:c r="L279" s="769">
        <x:v>126</x:v>
      </x:c>
      <x:c r="M279" s="819">
        <x:v>68.782839999999993</x:v>
      </x:c>
      <x:c r="N279" s="843">
        <x:f t="shared" si="21"/>
        <x:v>8666.6378399999994</x:v>
      </x:c>
      <x:c r="O279" s="190"/>
      <x:c r="Q279" s="258">
        <x:f t="shared" si="22"/>
        <x:v>1060.194499</x:v>
      </x:c>
      <x:c r="R279" s="191">
        <x:f t="shared" si="23"/>
        <x:v>-991.41165899999999</x:v>
      </x:c>
    </x:row>
    <x:row r="280" spans="2:18">
      <x:c r="B280" s="834">
        <x:f t="shared" si="20"/>
        <x:v>2</x:v>
      </x:c>
      <x:c r="C280" s="776">
        <x:v>46062</x:v>
      </x:c>
      <x:c r="D280" s="769" t="s">
        <x:v>2149</x:v>
      </x:c>
      <x:c r="E280" s="835" t="s">
        <x:v>287</x:v>
      </x:c>
      <x:c r="F280" s="769" t="s">
        <x:v>1640</x:v>
      </x:c>
      <x:c r="G280" s="777" t="s">
        <x:v>1908</x:v>
      </x:c>
      <x:c r="H280" s="769" t="s">
        <x:v>2021</x:v>
      </x:c>
      <x:c r="I280" s="836" cm="1">
        <x:f t="array" ref="I280">IF(E280="FORD DUNTON","",SUMPRODUCT(('sales price Master(EUR)'!$K$3:$V$3=$B280)*('sales price Master(EUR)'!$D$6:$D$172=$F280)*('sales price Master(EUR)'!$C$6:$C$172=$H280),'sales price Master(EUR)'!$K$6:$V$172))</x:f>
        <x:v>16.079999999999998</x:v>
      </x:c>
      <x:c r="J280" s="190"/>
      <x:c r="K280" s="802">
        <x:v>50.654299999999999</x:v>
      </x:c>
      <x:c r="L280" s="769">
        <x:v>324</x:v>
      </x:c>
      <x:c r="M280" s="819">
        <x:v>54.171340000000001</x:v>
      </x:c>
      <x:c r="N280" s="843">
        <x:f t="shared" si="21"/>
        <x:v>17551.514159999999</x:v>
      </x:c>
      <x:c r="O280" s="190"/>
      <x:c r="Q280" s="258">
        <x:f t="shared" si="22"/>
        <x:v>814.52114399999994</x:v>
      </x:c>
      <x:c r="R280" s="191">
        <x:f t="shared" si="23"/>
        <x:v>-760.34980399999995</x:v>
      </x:c>
    </x:row>
    <x:row r="281" spans="2:18">
      <x:c r="B281" s="834">
        <x:f t="shared" si="20"/>
        <x:v>2</x:v>
      </x:c>
      <x:c r="C281" s="776">
        <x:v>46062</x:v>
      </x:c>
      <x:c r="D281" s="769" t="s">
        <x:v>2149</x:v>
      </x:c>
      <x:c r="E281" s="835" t="s">
        <x:v>287</x:v>
      </x:c>
      <x:c r="F281" s="769" t="s">
        <x:v>41</x:v>
      </x:c>
      <x:c r="G281" s="777" t="s">
        <x:v>1892</x:v>
      </x:c>
      <x:c r="H281" s="769" t="s">
        <x:v>95</x:v>
      </x:c>
      <x:c r="I281" s="836" cm="1">
        <x:f t="array" ref="I281">IF(E281="FORD DUNTON","",SUMPRODUCT(('sales price Master(EUR)'!$K$3:$V$3=$B281)*('sales price Master(EUR)'!$D$6:$D$172=$F281)*('sales price Master(EUR)'!$C$6:$C$172=$H281),'sales price Master(EUR)'!$K$6:$V$172))</x:f>
        <x:v>18.937197515294233</x:v>
      </x:c>
      <x:c r="J281" s="190"/>
      <x:c r="K281" s="802">
        <x:v>50.654299999999999</x:v>
      </x:c>
      <x:c r="L281" s="769">
        <x:v>240</x:v>
      </x:c>
      <x:c r="M281" s="819">
        <x:v>878.50345000000004</x:v>
      </x:c>
      <x:c r="N281" s="843">
        <x:f t="shared" si="21"/>
        <x:v>210840.82800000001</x:v>
      </x:c>
      <x:c r="O281" s="190"/>
      <x:c r="Q281" s="258">
        <x:f t="shared" si="22"/>
        <x:v>959.25048409896863</x:v>
      </x:c>
      <x:c r="R281" s="191">
        <x:f t="shared" si="23"/>
        <x:v>-80.747034098968584</x:v>
      </x:c>
    </x:row>
    <x:row r="282" spans="2:18">
      <x:c r="B282" s="834">
        <x:f t="shared" si="20"/>
        <x:v>2</x:v>
      </x:c>
      <x:c r="C282" s="776">
        <x:v>46062</x:v>
      </x:c>
      <x:c r="D282" s="769" t="s">
        <x:v>2149</x:v>
      </x:c>
      <x:c r="E282" s="835" t="s">
        <x:v>287</x:v>
      </x:c>
      <x:c r="F282" s="769" t="s">
        <x:v>1432</x:v>
      </x:c>
      <x:c r="G282" s="777" t="s">
        <x:v>1908</x:v>
      </x:c>
      <x:c r="H282" s="769" t="s">
        <x:v>95</x:v>
      </x:c>
      <x:c r="I282" s="836" cm="1">
        <x:f t="array" ref="I282">IF(E282="FORD DUNTON","",SUMPRODUCT(('sales price Master(EUR)'!$K$3:$V$3=$B282)*('sales price Master(EUR)'!$D$6:$D$172=$F282)*('sales price Master(EUR)'!$C$6:$C$172=$H282),'sales price Master(EUR)'!$K$6:$V$172))</x:f>
        <x:v>14.563946838785176</x:v>
      </x:c>
      <x:c r="J282" s="190"/>
      <x:c r="K282" s="802">
        <x:v>50.654299999999999</x:v>
      </x:c>
      <x:c r="L282" s="769">
        <x:v>216</x:v>
      </x:c>
      <x:c r="M282" s="819">
        <x:v>675.62676999999996</x:v>
      </x:c>
      <x:c r="N282" s="843">
        <x:f t="shared" si="21"/>
        <x:v>145935.38232</x:v>
      </x:c>
      <x:c r="O282" s="190"/>
      <x:c r="Q282" s="258">
        <x:f t="shared" si="22"/>
        <x:v>737.72653235587597</x:v>
      </x:c>
      <x:c r="R282" s="191">
        <x:f t="shared" si="23"/>
        <x:v>-62.09976235587601</x:v>
      </x:c>
    </x:row>
    <x:row r="283" spans="2:18">
      <x:c r="B283" s="834">
        <x:f t="shared" ref="B283:B346" si="24">MONTH(C283)</x:f>
        <x:v>2</x:v>
      </x:c>
      <x:c r="C283" s="776">
        <x:v>46062</x:v>
      </x:c>
      <x:c r="D283" s="769" t="s">
        <x:v>2149</x:v>
      </x:c>
      <x:c r="E283" s="835" t="s">
        <x:v>287</x:v>
      </x:c>
      <x:c r="F283" s="769" t="s">
        <x:v>1433</x:v>
      </x:c>
      <x:c r="G283" s="777" t="s">
        <x:v>1910</x:v>
      </x:c>
      <x:c r="H283" s="769" t="s">
        <x:v>95</x:v>
      </x:c>
      <x:c r="I283" s="836" cm="1">
        <x:f t="array" ref="I283">IF(E283="FORD DUNTON","",SUMPRODUCT(('sales price Master(EUR)'!$K$3:$V$3=$B283)*('sales price Master(EUR)'!$D$6:$D$172=$F283)*('sales price Master(EUR)'!$C$6:$C$172=$H283),'sales price Master(EUR)'!$K$6:$V$172))</x:f>
        <x:v>9.5873917733170515</x:v>
      </x:c>
      <x:c r="J283" s="190"/>
      <x:c r="K283" s="802">
        <x:v>50.654299999999999</x:v>
      </x:c>
      <x:c r="L283" s="769">
        <x:v>288</x:v>
      </x:c>
      <x:c r="M283" s="819">
        <x:v>444.76258000000001</x:v>
      </x:c>
      <x:c r="N283" s="843">
        <x:f t="shared" si="21"/>
        <x:v>128091.62304000001</x:v>
      </x:c>
      <x:c r="O283" s="190"/>
      <x:c r="Q283" s="258">
        <x:f t="shared" si="22"/>
        <x:v>485.64261910313394</x:v>
      </x:c>
      <x:c r="R283" s="191">
        <x:f t="shared" si="23"/>
        <x:v>-40.880039103133925</x:v>
      </x:c>
    </x:row>
    <x:row r="284" spans="2:18">
      <x:c r="B284" s="834">
        <x:f t="shared" si="24"/>
        <x:v>2</x:v>
      </x:c>
      <x:c r="C284" s="776">
        <x:v>46062</x:v>
      </x:c>
      <x:c r="D284" s="769" t="s">
        <x:v>2149</x:v>
      </x:c>
      <x:c r="E284" s="835" t="s">
        <x:v>287</x:v>
      </x:c>
      <x:c r="F284" s="769" t="s">
        <x:v>1429</x:v>
      </x:c>
      <x:c r="G284" s="777" t="s">
        <x:v>1893</x:v>
      </x:c>
      <x:c r="H284" s="769" t="s">
        <x:v>2021</x:v>
      </x:c>
      <x:c r="I284" s="836" cm="1">
        <x:f t="array" ref="I284">IF(E284="FORD DUNTON","",SUMPRODUCT(('sales price Master(EUR)'!$K$3:$V$3=$B284)*('sales price Master(EUR)'!$D$6:$D$172=$F284)*('sales price Master(EUR)'!$C$6:$C$172=$H284),'sales price Master(EUR)'!$K$6:$V$172))</x:f>
        <x:v>15.81</x:v>
      </x:c>
      <x:c r="J284" s="190"/>
      <x:c r="K284" s="802">
        <x:v>50.654299999999999</x:v>
      </x:c>
      <x:c r="L284" s="769">
        <x:v>216</x:v>
      </x:c>
      <x:c r="M284" s="819">
        <x:v>50.207590000000003</x:v>
      </x:c>
      <x:c r="N284" s="843">
        <x:f t="shared" si="21"/>
        <x:v>10844.839440000002</x:v>
      </x:c>
      <x:c r="O284" s="190"/>
      <x:c r="Q284" s="258">
        <x:f t="shared" si="22"/>
        <x:v>800.84448299999997</x:v>
      </x:c>
      <x:c r="R284" s="191">
        <x:f t="shared" si="23"/>
        <x:v>-750.63689299999999</x:v>
      </x:c>
    </x:row>
    <x:row r="285" spans="2:18">
      <x:c r="B285" s="834">
        <x:f t="shared" si="24"/>
        <x:v>2</x:v>
      </x:c>
      <x:c r="C285" s="776">
        <x:v>46063</x:v>
      </x:c>
      <x:c r="D285" s="769" t="s">
        <x:v>2150</x:v>
      </x:c>
      <x:c r="E285" s="835" t="s">
        <x:v>287</x:v>
      </x:c>
      <x:c r="F285" s="769" t="s">
        <x:v>1631</x:v>
      </x:c>
      <x:c r="G285" s="777" t="s">
        <x:v>1907</x:v>
      </x:c>
      <x:c r="H285" s="769" t="s">
        <x:v>2021</x:v>
      </x:c>
      <x:c r="I285" s="836" cm="1">
        <x:f t="array" ref="I285">IF(E285="FORD DUNTON","",SUMPRODUCT(('sales price Master(EUR)'!$K$3:$V$3=$B285)*('sales price Master(EUR)'!$D$6:$D$172=$F285)*('sales price Master(EUR)'!$C$6:$C$172=$H285),'sales price Master(EUR)'!$K$6:$V$172))</x:f>
        <x:v>27.29</x:v>
      </x:c>
      <x:c r="J285" s="190"/>
      <x:c r="K285" s="802">
        <x:v>50.654299999999999</x:v>
      </x:c>
      <x:c r="L285" s="769">
        <x:v>240</x:v>
      </x:c>
      <x:c r="M285" s="819">
        <x:v>89.223389999999995</x:v>
      </x:c>
      <x:c r="N285" s="843">
        <x:f t="shared" si="21"/>
        <x:v>21413.613599999997</x:v>
      </x:c>
      <x:c r="O285" s="190"/>
      <x:c r="Q285" s="258">
        <x:f t="shared" si="22"/>
        <x:v>1382.355847</x:v>
      </x:c>
      <x:c r="R285" s="191">
        <x:f t="shared" si="23"/>
        <x:v>-1293.1324570000002</x:v>
      </x:c>
    </x:row>
    <x:row r="286" spans="2:18">
      <x:c r="B286" s="834">
        <x:f t="shared" si="24"/>
        <x:v>2</x:v>
      </x:c>
      <x:c r="C286" s="776">
        <x:v>46063</x:v>
      </x:c>
      <x:c r="D286" s="769" t="s">
        <x:v>2150</x:v>
      </x:c>
      <x:c r="E286" s="835" t="s">
        <x:v>287</x:v>
      </x:c>
      <x:c r="F286" s="769" t="s">
        <x:v>1428</x:v>
      </x:c>
      <x:c r="G286" s="777" t="s">
        <x:v>1916</x:v>
      </x:c>
      <x:c r="H286" s="769" t="s">
        <x:v>2021</x:v>
      </x:c>
      <x:c r="I286" s="836" cm="1">
        <x:f t="array" ref="I286">IF(E286="FORD DUNTON","",SUMPRODUCT(('sales price Master(EUR)'!$K$3:$V$3=$B286)*('sales price Master(EUR)'!$D$6:$D$172=$F286)*('sales price Master(EUR)'!$C$6:$C$172=$H286),'sales price Master(EUR)'!$K$6:$V$172))</x:f>
        <x:v>18.440000000000001</x:v>
      </x:c>
      <x:c r="J286" s="190"/>
      <x:c r="K286" s="802">
        <x:v>50.654299999999999</x:v>
      </x:c>
      <x:c r="L286" s="769">
        <x:v>432</x:v>
      </x:c>
      <x:c r="M286" s="819">
        <x:v>60.73874</x:v>
      </x:c>
      <x:c r="N286" s="843">
        <x:f t="shared" si="21"/>
        <x:v>26239.135679999999</x:v>
      </x:c>
      <x:c r="O286" s="190"/>
      <x:c r="Q286" s="258">
        <x:f t="shared" si="22"/>
        <x:v>934.065292</x:v>
      </x:c>
      <x:c r="R286" s="191">
        <x:f t="shared" si="23"/>
        <x:v>-873.32655199999999</x:v>
      </x:c>
    </x:row>
    <x:row r="287" spans="2:18">
      <x:c r="B287" s="834">
        <x:f t="shared" si="24"/>
        <x:v>2</x:v>
      </x:c>
      <x:c r="C287" s="776">
        <x:v>46063</x:v>
      </x:c>
      <x:c r="D287" s="769" t="s">
        <x:v>2150</x:v>
      </x:c>
      <x:c r="E287" s="835" t="s">
        <x:v>287</x:v>
      </x:c>
      <x:c r="F287" s="769" t="s">
        <x:v>1640</x:v>
      </x:c>
      <x:c r="G287" s="777" t="s">
        <x:v>1908</x:v>
      </x:c>
      <x:c r="H287" s="769" t="s">
        <x:v>2021</x:v>
      </x:c>
      <x:c r="I287" s="836" cm="1">
        <x:f t="array" ref="I287">IF(E287="FORD DUNTON","",SUMPRODUCT(('sales price Master(EUR)'!$K$3:$V$3=$B287)*('sales price Master(EUR)'!$D$6:$D$172=$F287)*('sales price Master(EUR)'!$C$6:$C$172=$H287),'sales price Master(EUR)'!$K$6:$V$172))</x:f>
        <x:v>16.079999999999998</x:v>
      </x:c>
      <x:c r="J287" s="190"/>
      <x:c r="K287" s="802">
        <x:v>50.654299999999999</x:v>
      </x:c>
      <x:c r="L287" s="769">
        <x:v>324</x:v>
      </x:c>
      <x:c r="M287" s="819">
        <x:v>54.171340000000001</x:v>
      </x:c>
      <x:c r="N287" s="843">
        <x:f t="shared" si="21"/>
        <x:v>17551.514159999999</x:v>
      </x:c>
      <x:c r="O287" s="190"/>
      <x:c r="Q287" s="258">
        <x:f t="shared" si="22"/>
        <x:v>814.52114399999994</x:v>
      </x:c>
      <x:c r="R287" s="191">
        <x:f t="shared" si="23"/>
        <x:v>-760.34980399999995</x:v>
      </x:c>
    </x:row>
    <x:row r="288" spans="2:18">
      <x:c r="B288" s="834">
        <x:f t="shared" si="24"/>
        <x:v>2</x:v>
      </x:c>
      <x:c r="C288" s="776">
        <x:v>46063</x:v>
      </x:c>
      <x:c r="D288" s="769" t="s">
        <x:v>2150</x:v>
      </x:c>
      <x:c r="E288" s="835" t="s">
        <x:v>287</x:v>
      </x:c>
      <x:c r="F288" s="769" t="s">
        <x:v>1634</x:v>
      </x:c>
      <x:c r="G288" s="777" t="s">
        <x:v>96</x:v>
      </x:c>
      <x:c r="H288" s="784" t="s">
        <x:v>2176</x:v>
      </x:c>
      <x:c r="I288" s="836" cm="1">
        <x:f t="array" ref="I288">IF(E288="FORD DUNTON","",SUMPRODUCT(('sales price Master(EUR)'!$K$3:$V$3=$B288)*('sales price Master(EUR)'!$D$6:$D$172=$F288)*('sales price Master(EUR)'!$C$6:$C$172=$H288),'sales price Master(EUR)'!$K$6:$V$172))</x:f>
        <x:v>132.34</x:v>
      </x:c>
      <x:c r="J288" s="190"/>
      <x:c r="K288" s="802">
        <x:v>50.654299999999999</x:v>
      </x:c>
      <x:c r="L288" s="769">
        <x:v>380</x:v>
      </x:c>
      <x:c r="M288" s="819">
        <x:v>378.88851</x:v>
      </x:c>
      <x:c r="N288" s="843">
        <x:f t="shared" si="21"/>
        <x:v>143977.63380000001</x:v>
      </x:c>
      <x:c r="O288" s="190"/>
      <x:c r="Q288" s="258">
        <x:f t="shared" si="22"/>
        <x:v>6703.5900620000002</x:v>
      </x:c>
      <x:c r="R288" s="191">
        <x:f t="shared" si="23"/>
        <x:v>-6324.7015520000004</x:v>
      </x:c>
    </x:row>
    <x:row r="289" spans="2:18">
      <x:c r="B289" s="834">
        <x:f t="shared" si="24"/>
        <x:v>2</x:v>
      </x:c>
      <x:c r="C289" s="776">
        <x:v>46063</x:v>
      </x:c>
      <x:c r="D289" s="769" t="s">
        <x:v>2150</x:v>
      </x:c>
      <x:c r="E289" s="835" t="s">
        <x:v>287</x:v>
      </x:c>
      <x:c r="F289" s="769" t="s">
        <x:v>1433</x:v>
      </x:c>
      <x:c r="G289" s="777" t="s">
        <x:v>1910</x:v>
      </x:c>
      <x:c r="H289" s="769" t="s">
        <x:v>95</x:v>
      </x:c>
      <x:c r="I289" s="836" cm="1">
        <x:f t="array" ref="I289">IF(E289="FORD DUNTON","",SUMPRODUCT(('sales price Master(EUR)'!$K$3:$V$3=$B289)*('sales price Master(EUR)'!$D$6:$D$172=$F289)*('sales price Master(EUR)'!$C$6:$C$172=$H289),'sales price Master(EUR)'!$K$6:$V$172))</x:f>
        <x:v>9.5873917733170515</x:v>
      </x:c>
      <x:c r="J289" s="190"/>
      <x:c r="K289" s="802">
        <x:v>50.654299999999999</x:v>
      </x:c>
      <x:c r="L289" s="769">
        <x:v>144</x:v>
      </x:c>
      <x:c r="M289" s="819">
        <x:v>444.76258000000001</x:v>
      </x:c>
      <x:c r="N289" s="843">
        <x:f t="shared" si="21"/>
        <x:v>64045.811520000003</x:v>
      </x:c>
      <x:c r="O289" s="190"/>
      <x:c r="Q289" s="258">
        <x:f t="shared" si="22"/>
        <x:v>485.64261910313394</x:v>
      </x:c>
      <x:c r="R289" s="191">
        <x:f t="shared" si="23"/>
        <x:v>-40.880039103133925</x:v>
      </x:c>
    </x:row>
    <x:row r="290" spans="2:18">
      <x:c r="B290" s="834">
        <x:f t="shared" si="24"/>
        <x:v>2</x:v>
      </x:c>
      <x:c r="C290" s="776">
        <x:v>46063</x:v>
      </x:c>
      <x:c r="D290" s="769" t="s">
        <x:v>2150</x:v>
      </x:c>
      <x:c r="E290" s="835" t="s">
        <x:v>287</x:v>
      </x:c>
      <x:c r="F290" s="769" t="s">
        <x:v>1432</x:v>
      </x:c>
      <x:c r="G290" s="777" t="s">
        <x:v>1908</x:v>
      </x:c>
      <x:c r="H290" s="769" t="s">
        <x:v>95</x:v>
      </x:c>
      <x:c r="I290" s="836" cm="1">
        <x:f t="array" ref="I290">IF(E290="FORD DUNTON","",SUMPRODUCT(('sales price Master(EUR)'!$K$3:$V$3=$B290)*('sales price Master(EUR)'!$D$6:$D$172=$F290)*('sales price Master(EUR)'!$C$6:$C$172=$H290),'sales price Master(EUR)'!$K$6:$V$172))</x:f>
        <x:v>14.563946838785176</x:v>
      </x:c>
      <x:c r="J290" s="190"/>
      <x:c r="K290" s="802">
        <x:v>50.654299999999999</x:v>
      </x:c>
      <x:c r="L290" s="769">
        <x:v>126</x:v>
      </x:c>
      <x:c r="M290" s="819">
        <x:v>675.62676999999996</x:v>
      </x:c>
      <x:c r="N290" s="843">
        <x:f t="shared" si="21"/>
        <x:v>85128.97301999999</x:v>
      </x:c>
      <x:c r="O290" s="190"/>
      <x:c r="Q290" s="258">
        <x:f t="shared" si="22"/>
        <x:v>737.72653235587597</x:v>
      </x:c>
      <x:c r="R290" s="191">
        <x:f t="shared" si="23"/>
        <x:v>-62.09976235587601</x:v>
      </x:c>
    </x:row>
    <x:row r="291" spans="2:18">
      <x:c r="B291" s="834">
        <x:f t="shared" si="24"/>
        <x:v>2</x:v>
      </x:c>
      <x:c r="C291" s="776">
        <x:v>46063</x:v>
      </x:c>
      <x:c r="D291" s="769" t="s">
        <x:v>2150</x:v>
      </x:c>
      <x:c r="E291" s="835" t="s">
        <x:v>287</x:v>
      </x:c>
      <x:c r="F291" s="769" t="s">
        <x:v>1641</x:v>
      </x:c>
      <x:c r="G291" s="777" t="s">
        <x:v>1917</x:v>
      </x:c>
      <x:c r="H291" s="769" t="s">
        <x:v>2021</x:v>
      </x:c>
      <x:c r="I291" s="836" cm="1">
        <x:f t="array" ref="I291">IF(E291="FORD DUNTON","",SUMPRODUCT(('sales price Master(EUR)'!$K$3:$V$3=$B291)*('sales price Master(EUR)'!$D$6:$D$172=$F291)*('sales price Master(EUR)'!$C$6:$C$172=$H291),'sales price Master(EUR)'!$K$6:$V$172))</x:f>
        <x:v>18.37</x:v>
      </x:c>
      <x:c r="J291" s="190"/>
      <x:c r="K291" s="802">
        <x:v>50.654299999999999</x:v>
      </x:c>
      <x:c r="L291" s="769">
        <x:v>160</x:v>
      </x:c>
      <x:c r="M291" s="819">
        <x:v>62.021140000000003</x:v>
      </x:c>
      <x:c r="N291" s="843">
        <x:f t="shared" si="21"/>
        <x:v>9923.3824000000004</x:v>
      </x:c>
      <x:c r="O291" s="190"/>
      <x:c r="Q291" s="258">
        <x:f t="shared" si="22"/>
        <x:v>930.51949100000002</x:v>
      </x:c>
      <x:c r="R291" s="191">
        <x:f t="shared" si="23"/>
        <x:v>-868.49835099999996</x:v>
      </x:c>
    </x:row>
    <x:row r="292" spans="2:18">
      <x:c r="B292" s="834">
        <x:f t="shared" si="24"/>
        <x:v>2</x:v>
      </x:c>
      <x:c r="C292" s="776">
        <x:v>46063</x:v>
      </x:c>
      <x:c r="D292" s="769" t="s">
        <x:v>2150</x:v>
      </x:c>
      <x:c r="E292" s="835" t="s">
        <x:v>287</x:v>
      </x:c>
      <x:c r="F292" s="769" t="s">
        <x:v>1564</x:v>
      </x:c>
      <x:c r="G292" s="777" t="s">
        <x:v>1915</x:v>
      </x:c>
      <x:c r="H292" s="769" t="s">
        <x:v>2021</x:v>
      </x:c>
      <x:c r="I292" s="836" cm="1">
        <x:f t="array" ref="I292">IF(E292="FORD DUNTON","",SUMPRODUCT(('sales price Master(EUR)'!$K$3:$V$3=$B292)*('sales price Master(EUR)'!$D$6:$D$172=$F292)*('sales price Master(EUR)'!$C$6:$C$172=$H292),'sales price Master(EUR)'!$K$6:$V$172))</x:f>
        <x:v>20.93</x:v>
      </x:c>
      <x:c r="J292" s="190"/>
      <x:c r="K292" s="802">
        <x:v>50.654299999999999</x:v>
      </x:c>
      <x:c r="L292" s="769">
        <x:v>216</x:v>
      </x:c>
      <x:c r="M292" s="819">
        <x:v>68.782839999999993</x:v>
      </x:c>
      <x:c r="N292" s="843">
        <x:f t="shared" si="21"/>
        <x:v>14857.093439999999</x:v>
      </x:c>
      <x:c r="O292" s="190"/>
      <x:c r="Q292" s="258">
        <x:f t="shared" si="22"/>
        <x:v>1060.194499</x:v>
      </x:c>
      <x:c r="R292" s="191">
        <x:f t="shared" si="23"/>
        <x:v>-991.41165899999999</x:v>
      </x:c>
    </x:row>
    <x:row r="293" spans="2:18">
      <x:c r="B293" s="834">
        <x:f t="shared" si="24"/>
        <x:v>2</x:v>
      </x:c>
      <x:c r="C293" s="776">
        <x:v>46063</x:v>
      </x:c>
      <x:c r="D293" s="769" t="s">
        <x:v>2150</x:v>
      </x:c>
      <x:c r="E293" s="835" t="s">
        <x:v>287</x:v>
      </x:c>
      <x:c r="F293" s="769" t="s">
        <x:v>1430</x:v>
      </x:c>
      <x:c r="G293" s="777" t="s">
        <x:v>1918</x:v>
      </x:c>
      <x:c r="H293" s="769" t="s">
        <x:v>2021</x:v>
      </x:c>
      <x:c r="I293" s="836" cm="1">
        <x:f t="array" ref="I293">IF(E293="FORD DUNTON","",SUMPRODUCT(('sales price Master(EUR)'!$K$3:$V$3=$B293)*('sales price Master(EUR)'!$D$6:$D$172=$F293)*('sales price Master(EUR)'!$C$6:$C$172=$H293),'sales price Master(EUR)'!$K$6:$V$172))</x:f>
        <x:v>21.74</x:v>
      </x:c>
      <x:c r="J293" s="190"/>
      <x:c r="K293" s="802">
        <x:v>50.654299999999999</x:v>
      </x:c>
      <x:c r="L293" s="769">
        <x:v>216</x:v>
      </x:c>
      <x:c r="M293" s="819">
        <x:v>70.609269999999995</x:v>
      </x:c>
      <x:c r="N293" s="843">
        <x:f t="shared" si="21"/>
        <x:v>15251.602319999998</x:v>
      </x:c>
      <x:c r="O293" s="190"/>
      <x:c r="Q293" s="258">
        <x:f t="shared" si="22"/>
        <x:v>1101.2244819999999</x:v>
      </x:c>
      <x:c r="R293" s="191">
        <x:f t="shared" si="23"/>
        <x:v>-1030.6152119999999</x:v>
      </x:c>
    </x:row>
    <x:row r="294" spans="2:18">
      <x:c r="B294" s="834">
        <x:f t="shared" si="24"/>
        <x:v>2</x:v>
      </x:c>
      <x:c r="C294" s="776">
        <x:v>46063</x:v>
      </x:c>
      <x:c r="D294" s="769" t="s">
        <x:v>2150</x:v>
      </x:c>
      <x:c r="E294" s="835" t="s">
        <x:v>287</x:v>
      </x:c>
      <x:c r="F294" s="769" t="s">
        <x:v>1565</x:v>
      </x:c>
      <x:c r="G294" s="777" t="s">
        <x:v>1896</x:v>
      </x:c>
      <x:c r="H294" s="769" t="s">
        <x:v>2021</x:v>
      </x:c>
      <x:c r="I294" s="836" cm="1">
        <x:f t="array" ref="I294">IF(E294="FORD DUNTON","",SUMPRODUCT(('sales price Master(EUR)'!$K$3:$V$3=$B294)*('sales price Master(EUR)'!$D$6:$D$172=$F294)*('sales price Master(EUR)'!$C$6:$C$172=$H294),'sales price Master(EUR)'!$K$6:$V$172))</x:f>
        <x:v>21.77</x:v>
      </x:c>
      <x:c r="J294" s="190"/>
      <x:c r="K294" s="802">
        <x:v>50.654299999999999</x:v>
      </x:c>
      <x:c r="L294" s="769">
        <x:v>216</x:v>
      </x:c>
      <x:c r="M294" s="819">
        <x:v>71.347620000000006</x:v>
      </x:c>
      <x:c r="N294" s="843">
        <x:f t="shared" si="21"/>
        <x:v>15411.085920000001</x:v>
      </x:c>
      <x:c r="O294" s="190"/>
      <x:c r="Q294" s="258">
        <x:f t="shared" si="22"/>
        <x:v>1102.744111</x:v>
      </x:c>
      <x:c r="R294" s="191">
        <x:f t="shared" si="23"/>
        <x:v>-1031.396491</x:v>
      </x:c>
    </x:row>
    <x:row r="295" spans="2:18">
      <x:c r="B295" s="834">
        <x:f t="shared" si="24"/>
        <x:v>2</x:v>
      </x:c>
      <x:c r="C295" s="776">
        <x:v>46064</x:v>
      </x:c>
      <x:c r="D295" s="769" t="s">
        <x:v>2151</x:v>
      </x:c>
      <x:c r="E295" s="835" t="s">
        <x:v>287</x:v>
      </x:c>
      <x:c r="F295" s="769" t="s">
        <x:v>1428</x:v>
      </x:c>
      <x:c r="G295" s="777" t="s">
        <x:v>1916</x:v>
      </x:c>
      <x:c r="H295" s="769" t="s">
        <x:v>2021</x:v>
      </x:c>
      <x:c r="I295" s="836" cm="1">
        <x:f t="array" ref="I295">IF(E295="FORD DUNTON","",SUMPRODUCT(('sales price Master(EUR)'!$K$3:$V$3=$B295)*('sales price Master(EUR)'!$D$6:$D$172=$F295)*('sales price Master(EUR)'!$C$6:$C$172=$H295),'sales price Master(EUR)'!$K$6:$V$172))</x:f>
        <x:v>18.440000000000001</x:v>
      </x:c>
      <x:c r="J295" s="190"/>
      <x:c r="K295" s="802">
        <x:v>50.654299999999999</x:v>
      </x:c>
      <x:c r="L295" s="769">
        <x:v>324</x:v>
      </x:c>
      <x:c r="M295" s="819">
        <x:v>60.73874</x:v>
      </x:c>
      <x:c r="N295" s="843">
        <x:f t="shared" si="21"/>
        <x:v>19679.351760000001</x:v>
      </x:c>
      <x:c r="O295" s="190"/>
      <x:c r="Q295" s="258">
        <x:f t="shared" si="22"/>
        <x:v>934.065292</x:v>
      </x:c>
      <x:c r="R295" s="191">
        <x:f t="shared" si="23"/>
        <x:v>-873.32655199999999</x:v>
      </x:c>
    </x:row>
    <x:row r="296" spans="2:18">
      <x:c r="B296" s="834">
        <x:f t="shared" si="24"/>
        <x:v>2</x:v>
      </x:c>
      <x:c r="C296" s="776">
        <x:v>46064</x:v>
      </x:c>
      <x:c r="D296" s="769" t="s">
        <x:v>2151</x:v>
      </x:c>
      <x:c r="E296" s="835" t="s">
        <x:v>287</x:v>
      </x:c>
      <x:c r="F296" s="769" t="s">
        <x:v>1429</x:v>
      </x:c>
      <x:c r="G296" s="777" t="s">
        <x:v>1893</x:v>
      </x:c>
      <x:c r="H296" s="769" t="s">
        <x:v>2021</x:v>
      </x:c>
      <x:c r="I296" s="836" cm="1">
        <x:f t="array" ref="I296">IF(E296="FORD DUNTON","",SUMPRODUCT(('sales price Master(EUR)'!$K$3:$V$3=$B296)*('sales price Master(EUR)'!$D$6:$D$172=$F296)*('sales price Master(EUR)'!$C$6:$C$172=$H296),'sales price Master(EUR)'!$K$6:$V$172))</x:f>
        <x:v>15.81</x:v>
      </x:c>
      <x:c r="J296" s="190"/>
      <x:c r="K296" s="802">
        <x:v>50.654299999999999</x:v>
      </x:c>
      <x:c r="L296" s="769">
        <x:v>216</x:v>
      </x:c>
      <x:c r="M296" s="819">
        <x:v>50.207590000000003</x:v>
      </x:c>
      <x:c r="N296" s="843">
        <x:f t="shared" si="21"/>
        <x:v>10844.839440000002</x:v>
      </x:c>
      <x:c r="O296" s="190"/>
      <x:c r="Q296" s="258">
        <x:f t="shared" si="22"/>
        <x:v>800.84448299999997</x:v>
      </x:c>
      <x:c r="R296" s="191">
        <x:f t="shared" si="23"/>
        <x:v>-750.63689299999999</x:v>
      </x:c>
    </x:row>
    <x:row r="297" spans="2:18">
      <x:c r="B297" s="834">
        <x:f t="shared" si="24"/>
        <x:v>2</x:v>
      </x:c>
      <x:c r="C297" s="776">
        <x:v>46064</x:v>
      </x:c>
      <x:c r="D297" s="769" t="s">
        <x:v>2151</x:v>
      </x:c>
      <x:c r="E297" s="835" t="s">
        <x:v>287</x:v>
      </x:c>
      <x:c r="F297" s="769" t="s">
        <x:v>1640</x:v>
      </x:c>
      <x:c r="G297" s="777" t="s">
        <x:v>1908</x:v>
      </x:c>
      <x:c r="H297" s="769" t="s">
        <x:v>2021</x:v>
      </x:c>
      <x:c r="I297" s="836" cm="1">
        <x:f t="array" ref="I297">IF(E297="FORD DUNTON","",SUMPRODUCT(('sales price Master(EUR)'!$K$3:$V$3=$B297)*('sales price Master(EUR)'!$D$6:$D$172=$F297)*('sales price Master(EUR)'!$C$6:$C$172=$H297),'sales price Master(EUR)'!$K$6:$V$172))</x:f>
        <x:v>16.079999999999998</x:v>
      </x:c>
      <x:c r="J297" s="190"/>
      <x:c r="K297" s="802">
        <x:v>50.654299999999999</x:v>
      </x:c>
      <x:c r="L297" s="769">
        <x:v>216</x:v>
      </x:c>
      <x:c r="M297" s="819">
        <x:v>54.171340000000001</x:v>
      </x:c>
      <x:c r="N297" s="843">
        <x:f t="shared" si="21"/>
        <x:v>11701.00944</x:v>
      </x:c>
      <x:c r="O297" s="190"/>
      <x:c r="Q297" s="258">
        <x:f t="shared" si="22"/>
        <x:v>814.52114399999994</x:v>
      </x:c>
      <x:c r="R297" s="191">
        <x:f t="shared" si="23"/>
        <x:v>-760.34980399999995</x:v>
      </x:c>
    </x:row>
    <x:row r="298" spans="2:18">
      <x:c r="B298" s="834">
        <x:f t="shared" si="24"/>
        <x:v>2</x:v>
      </x:c>
      <x:c r="C298" s="776">
        <x:v>46064</x:v>
      </x:c>
      <x:c r="D298" s="769" t="s">
        <x:v>2151</x:v>
      </x:c>
      <x:c r="E298" s="835" t="s">
        <x:v>287</x:v>
      </x:c>
      <x:c r="F298" s="769" t="s">
        <x:v>1433</x:v>
      </x:c>
      <x:c r="G298" s="777" t="s">
        <x:v>1910</x:v>
      </x:c>
      <x:c r="H298" s="769" t="s">
        <x:v>95</x:v>
      </x:c>
      <x:c r="I298" s="836" cm="1">
        <x:f t="array" ref="I298">IF(E298="FORD DUNTON","",SUMPRODUCT(('sales price Master(EUR)'!$K$3:$V$3=$B298)*('sales price Master(EUR)'!$D$6:$D$172=$F298)*('sales price Master(EUR)'!$C$6:$C$172=$H298),'sales price Master(EUR)'!$K$6:$V$172))</x:f>
        <x:v>9.5873917733170515</x:v>
      </x:c>
      <x:c r="J298" s="190"/>
      <x:c r="K298" s="802">
        <x:v>50.654299999999999</x:v>
      </x:c>
      <x:c r="L298" s="769">
        <x:v>288</x:v>
      </x:c>
      <x:c r="M298" s="819">
        <x:v>444.76258000000001</x:v>
      </x:c>
      <x:c r="N298" s="843">
        <x:f t="shared" si="21"/>
        <x:v>128091.62304000001</x:v>
      </x:c>
      <x:c r="O298" s="190"/>
      <x:c r="Q298" s="258">
        <x:f t="shared" si="22"/>
        <x:v>485.64261910313394</x:v>
      </x:c>
      <x:c r="R298" s="191">
        <x:f t="shared" si="23"/>
        <x:v>-40.880039103133925</x:v>
      </x:c>
    </x:row>
    <x:row r="299" spans="2:18">
      <x:c r="B299" s="834">
        <x:f t="shared" si="24"/>
        <x:v>2</x:v>
      </x:c>
      <x:c r="C299" s="776">
        <x:v>46064</x:v>
      </x:c>
      <x:c r="D299" s="769" t="s">
        <x:v>2151</x:v>
      </x:c>
      <x:c r="E299" s="835" t="s">
        <x:v>287</x:v>
      </x:c>
      <x:c r="F299" s="769" t="s">
        <x:v>1432</x:v>
      </x:c>
      <x:c r="G299" s="777" t="s">
        <x:v>1908</x:v>
      </x:c>
      <x:c r="H299" s="769" t="s">
        <x:v>95</x:v>
      </x:c>
      <x:c r="I299" s="836" cm="1">
        <x:f t="array" ref="I299">IF(E299="FORD DUNTON","",SUMPRODUCT(('sales price Master(EUR)'!$K$3:$V$3=$B299)*('sales price Master(EUR)'!$D$6:$D$172=$F299)*('sales price Master(EUR)'!$C$6:$C$172=$H299),'sales price Master(EUR)'!$K$6:$V$172))</x:f>
        <x:v>14.563946838785176</x:v>
      </x:c>
      <x:c r="J299" s="190"/>
      <x:c r="K299" s="802">
        <x:v>50.654299999999999</x:v>
      </x:c>
      <x:c r="L299" s="769">
        <x:v>216</x:v>
      </x:c>
      <x:c r="M299" s="819">
        <x:v>675.62676999999996</x:v>
      </x:c>
      <x:c r="N299" s="843">
        <x:f t="shared" si="21"/>
        <x:v>145935.38232</x:v>
      </x:c>
      <x:c r="O299" s="190"/>
      <x:c r="Q299" s="258">
        <x:f t="shared" si="22"/>
        <x:v>737.72653235587597</x:v>
      </x:c>
      <x:c r="R299" s="191">
        <x:f t="shared" si="23"/>
        <x:v>-62.09976235587601</x:v>
      </x:c>
    </x:row>
    <x:row r="300" spans="2:18">
      <x:c r="B300" s="834">
        <x:f t="shared" si="24"/>
        <x:v>2</x:v>
      </x:c>
      <x:c r="C300" s="776">
        <x:v>46064</x:v>
      </x:c>
      <x:c r="D300" s="769" t="s">
        <x:v>2151</x:v>
      </x:c>
      <x:c r="E300" s="835" t="s">
        <x:v>287</x:v>
      </x:c>
      <x:c r="F300" s="769" t="s">
        <x:v>1428</x:v>
      </x:c>
      <x:c r="G300" s="777" t="s">
        <x:v>1916</x:v>
      </x:c>
      <x:c r="H300" s="769" t="s">
        <x:v>2021</x:v>
      </x:c>
      <x:c r="I300" s="836" cm="1">
        <x:f t="array" ref="I300">IF(E300="FORD DUNTON","",SUMPRODUCT(('sales price Master(EUR)'!$K$3:$V$3=$B300)*('sales price Master(EUR)'!$D$6:$D$172=$F300)*('sales price Master(EUR)'!$C$6:$C$172=$H300),'sales price Master(EUR)'!$K$6:$V$172))</x:f>
        <x:v>18.440000000000001</x:v>
      </x:c>
      <x:c r="J300" s="190"/>
      <x:c r="K300" s="802">
        <x:v>50.654299999999999</x:v>
      </x:c>
      <x:c r="L300" s="769">
        <x:v>108</x:v>
      </x:c>
      <x:c r="M300" s="819">
        <x:v>60.73874</x:v>
      </x:c>
      <x:c r="N300" s="843">
        <x:f t="shared" si="21"/>
        <x:v>6559.7839199999999</x:v>
      </x:c>
      <x:c r="O300" s="190"/>
      <x:c r="Q300" s="258">
        <x:f t="shared" si="22"/>
        <x:v>934.065292</x:v>
      </x:c>
      <x:c r="R300" s="191">
        <x:f t="shared" si="23"/>
        <x:v>-873.32655199999999</x:v>
      </x:c>
    </x:row>
    <x:row r="301" spans="2:18">
      <x:c r="B301" s="834">
        <x:f t="shared" si="24"/>
        <x:v>2</x:v>
      </x:c>
      <x:c r="C301" s="776">
        <x:v>46064</x:v>
      </x:c>
      <x:c r="D301" s="769" t="s">
        <x:v>2151</x:v>
      </x:c>
      <x:c r="E301" s="835" t="s">
        <x:v>287</x:v>
      </x:c>
      <x:c r="F301" s="769" t="s">
        <x:v>1640</x:v>
      </x:c>
      <x:c r="G301" s="777" t="s">
        <x:v>1908</x:v>
      </x:c>
      <x:c r="H301" s="769" t="s">
        <x:v>2021</x:v>
      </x:c>
      <x:c r="I301" s="836" cm="1">
        <x:f t="array" ref="I301">IF(E301="FORD DUNTON","",SUMPRODUCT(('sales price Master(EUR)'!$K$3:$V$3=$B301)*('sales price Master(EUR)'!$D$6:$D$172=$F301)*('sales price Master(EUR)'!$C$6:$C$172=$H301),'sales price Master(EUR)'!$K$6:$V$172))</x:f>
        <x:v>16.079999999999998</x:v>
      </x:c>
      <x:c r="J301" s="190"/>
      <x:c r="K301" s="802">
        <x:v>50.654299999999999</x:v>
      </x:c>
      <x:c r="L301" s="769">
        <x:v>324</x:v>
      </x:c>
      <x:c r="M301" s="819">
        <x:v>54.171340000000001</x:v>
      </x:c>
      <x:c r="N301" s="843">
        <x:f t="shared" si="21"/>
        <x:v>17551.514159999999</x:v>
      </x:c>
      <x:c r="O301" s="190"/>
      <x:c r="Q301" s="258">
        <x:f t="shared" si="22"/>
        <x:v>814.52114399999994</x:v>
      </x:c>
      <x:c r="R301" s="191">
        <x:f t="shared" si="23"/>
        <x:v>-760.34980399999995</x:v>
      </x:c>
    </x:row>
    <x:row r="302" spans="2:18">
      <x:c r="B302" s="834">
        <x:f t="shared" si="24"/>
        <x:v>2</x:v>
      </x:c>
      <x:c r="C302" s="776">
        <x:v>46064</x:v>
      </x:c>
      <x:c r="D302" s="769" t="s">
        <x:v>2151</x:v>
      </x:c>
      <x:c r="E302" s="835" t="s">
        <x:v>287</x:v>
      </x:c>
      <x:c r="F302" s="769" t="s">
        <x:v>1564</x:v>
      </x:c>
      <x:c r="G302" s="777" t="s">
        <x:v>1915</x:v>
      </x:c>
      <x:c r="H302" s="769" t="s">
        <x:v>2021</x:v>
      </x:c>
      <x:c r="I302" s="836" cm="1">
        <x:f t="array" ref="I302">IF(E302="FORD DUNTON","",SUMPRODUCT(('sales price Master(EUR)'!$K$3:$V$3=$B302)*('sales price Master(EUR)'!$D$6:$D$172=$F302)*('sales price Master(EUR)'!$C$6:$C$172=$H302),'sales price Master(EUR)'!$K$6:$V$172))</x:f>
        <x:v>20.93</x:v>
      </x:c>
      <x:c r="J302" s="190"/>
      <x:c r="K302" s="802">
        <x:v>50.654299999999999</x:v>
      </x:c>
      <x:c r="L302" s="769">
        <x:v>144</x:v>
      </x:c>
      <x:c r="M302" s="819">
        <x:v>68.782839999999993</x:v>
      </x:c>
      <x:c r="N302" s="843">
        <x:f t="shared" si="21"/>
        <x:v>9904.7289599999986</x:v>
      </x:c>
      <x:c r="O302" s="190"/>
      <x:c r="Q302" s="258">
        <x:f t="shared" si="22"/>
        <x:v>1060.194499</x:v>
      </x:c>
      <x:c r="R302" s="191">
        <x:f t="shared" si="23"/>
        <x:v>-991.41165899999999</x:v>
      </x:c>
    </x:row>
    <x:row r="303" spans="2:18">
      <x:c r="B303" s="834">
        <x:f t="shared" si="24"/>
        <x:v>2</x:v>
      </x:c>
      <x:c r="C303" s="776">
        <x:v>46064</x:v>
      </x:c>
      <x:c r="D303" s="769" t="s">
        <x:v>2151</x:v>
      </x:c>
      <x:c r="E303" s="835" t="s">
        <x:v>287</x:v>
      </x:c>
      <x:c r="F303" s="769" t="s">
        <x:v>1430</x:v>
      </x:c>
      <x:c r="G303" s="777" t="s">
        <x:v>1918</x:v>
      </x:c>
      <x:c r="H303" s="769" t="s">
        <x:v>2021</x:v>
      </x:c>
      <x:c r="I303" s="836" cm="1">
        <x:f t="array" ref="I303">IF(E303="FORD DUNTON","",SUMPRODUCT(('sales price Master(EUR)'!$K$3:$V$3=$B303)*('sales price Master(EUR)'!$D$6:$D$172=$F303)*('sales price Master(EUR)'!$C$6:$C$172=$H303),'sales price Master(EUR)'!$K$6:$V$172))</x:f>
        <x:v>21.74</x:v>
      </x:c>
      <x:c r="J303" s="190"/>
      <x:c r="K303" s="802">
        <x:v>50.654299999999999</x:v>
      </x:c>
      <x:c r="L303" s="769">
        <x:v>108</x:v>
      </x:c>
      <x:c r="M303" s="819">
        <x:v>70.609269999999995</x:v>
      </x:c>
      <x:c r="N303" s="843">
        <x:f t="shared" si="21"/>
        <x:v>7625.8011599999991</x:v>
      </x:c>
      <x:c r="O303" s="190"/>
      <x:c r="Q303" s="258">
        <x:f t="shared" si="22"/>
        <x:v>1101.2244819999999</x:v>
      </x:c>
      <x:c r="R303" s="191">
        <x:f t="shared" si="23"/>
        <x:v>-1030.6152119999999</x:v>
      </x:c>
    </x:row>
    <x:row r="304" spans="2:18">
      <x:c r="B304" s="834">
        <x:f t="shared" si="24"/>
        <x:v>2</x:v>
      </x:c>
      <x:c r="C304" s="776">
        <x:v>46064</x:v>
      </x:c>
      <x:c r="D304" s="769" t="s">
        <x:v>2152</x:v>
      </x:c>
      <x:c r="E304" s="835" t="s">
        <x:v>287</x:v>
      </x:c>
      <x:c r="F304" s="769" t="s">
        <x:v>17</x:v>
      </x:c>
      <x:c r="G304" s="777" t="s">
        <x:v>1894</x:v>
      </x:c>
      <x:c r="H304" s="818" t="s">
        <x:v>2178</x:v>
      </x:c>
      <x:c r="I304" s="836" cm="1">
        <x:f t="array" ref="I304">IF(E304="FORD DUNTON","",SUMPRODUCT(('sales price Master(EUR)'!$K$3:$V$3=$B304)*('sales price Master(EUR)'!$D$6:$D$172=$F304)*('sales price Master(EUR)'!$C$6:$C$172=$H304),'sales price Master(EUR)'!$K$6:$V$172))</x:f>
        <x:v>4.9756659473764744</x:v>
      </x:c>
      <x:c r="J304" s="190"/>
      <x:c r="K304" s="802">
        <x:v>50.654299999999999</x:v>
      </x:c>
      <x:c r="L304" s="769">
        <x:v>1536</x:v>
      </x:c>
      <x:c r="M304" s="819">
        <x:v>244.31146000000001</x:v>
      </x:c>
      <x:c r="N304" s="843">
        <x:f t="shared" si="21"/>
        <x:v>375262.40256000002</x:v>
      </x:c>
      <x:c r="O304" s="190"/>
      <x:c r="Q304" s="258">
        <x:f t="shared" si="22"/>
        <x:v>252.03887559819213</x:v>
      </x:c>
      <x:c r="R304" s="191">
        <x:f t="shared" si="23"/>
        <x:v>-7.727415598192124</x:v>
      </x:c>
    </x:row>
    <x:row r="305" spans="2:18">
      <x:c r="B305" s="834">
        <x:f t="shared" si="24"/>
        <x:v>2</x:v>
      </x:c>
      <x:c r="C305" s="776">
        <x:v>46065</x:v>
      </x:c>
      <x:c r="D305" s="769" t="s">
        <x:v>2153</x:v>
      </x:c>
      <x:c r="E305" s="835" t="s">
        <x:v>287</x:v>
      </x:c>
      <x:c r="F305" s="769" t="s">
        <x:v>1634</x:v>
      </x:c>
      <x:c r="G305" s="777" t="s">
        <x:v>96</x:v>
      </x:c>
      <x:c r="H305" s="784" t="s">
        <x:v>2176</x:v>
      </x:c>
      <x:c r="I305" s="836" cm="1">
        <x:f t="array" ref="I305">IF(E305="FORD DUNTON","",SUMPRODUCT(('sales price Master(EUR)'!$K$3:$V$3=$B305)*('sales price Master(EUR)'!$D$6:$D$172=$F305)*('sales price Master(EUR)'!$C$6:$C$172=$H305),'sales price Master(EUR)'!$K$6:$V$172))</x:f>
        <x:v>132.34</x:v>
      </x:c>
      <x:c r="J305" s="190"/>
      <x:c r="K305" s="802">
        <x:v>50.654299999999999</x:v>
      </x:c>
      <x:c r="L305" s="769">
        <x:v>400</x:v>
      </x:c>
      <x:c r="M305" s="819">
        <x:v>378.88851</x:v>
      </x:c>
      <x:c r="N305" s="843">
        <x:f t="shared" si="21"/>
        <x:v>151555.40400000001</x:v>
      </x:c>
      <x:c r="O305" s="190"/>
      <x:c r="Q305" s="258">
        <x:f t="shared" si="22"/>
        <x:v>6703.5900620000002</x:v>
      </x:c>
      <x:c r="R305" s="191">
        <x:f t="shared" si="23"/>
        <x:v>-6324.7015520000004</x:v>
      </x:c>
    </x:row>
    <x:row r="306" spans="2:18">
      <x:c r="B306" s="834">
        <x:f t="shared" si="24"/>
        <x:v>2</x:v>
      </x:c>
      <x:c r="C306" s="776">
        <x:v>46065</x:v>
      </x:c>
      <x:c r="D306" s="769" t="s">
        <x:v>2153</x:v>
      </x:c>
      <x:c r="E306" s="835" t="s">
        <x:v>287</x:v>
      </x:c>
      <x:c r="F306" s="769" t="s">
        <x:v>1641</x:v>
      </x:c>
      <x:c r="G306" s="777" t="s">
        <x:v>1917</x:v>
      </x:c>
      <x:c r="H306" s="769" t="s">
        <x:v>2021</x:v>
      </x:c>
      <x:c r="I306" s="836" cm="1">
        <x:f t="array" ref="I306">IF(E306="FORD DUNTON","",SUMPRODUCT(('sales price Master(EUR)'!$K$3:$V$3=$B306)*('sales price Master(EUR)'!$D$6:$D$172=$F306)*('sales price Master(EUR)'!$C$6:$C$172=$H306),'sales price Master(EUR)'!$K$6:$V$172))</x:f>
        <x:v>18.37</x:v>
      </x:c>
      <x:c r="J306" s="190"/>
      <x:c r="K306" s="802">
        <x:v>50.654299999999999</x:v>
      </x:c>
      <x:c r="L306" s="769">
        <x:v>200</x:v>
      </x:c>
      <x:c r="M306" s="819">
        <x:v>62.021140000000003</x:v>
      </x:c>
      <x:c r="N306" s="843">
        <x:f t="shared" si="21"/>
        <x:v>12404.228000000001</x:v>
      </x:c>
      <x:c r="O306" s="190"/>
      <x:c r="Q306" s="258">
        <x:f t="shared" si="22"/>
        <x:v>930.51949100000002</x:v>
      </x:c>
      <x:c r="R306" s="191">
        <x:f t="shared" si="23"/>
        <x:v>-868.49835099999996</x:v>
      </x:c>
    </x:row>
    <x:row r="307" spans="2:18">
      <x:c r="B307" s="834">
        <x:f t="shared" si="24"/>
        <x:v>2</x:v>
      </x:c>
      <x:c r="C307" s="776">
        <x:v>46065</x:v>
      </x:c>
      <x:c r="D307" s="769" t="s">
        <x:v>2153</x:v>
      </x:c>
      <x:c r="E307" s="835" t="s">
        <x:v>287</x:v>
      </x:c>
      <x:c r="F307" s="769" t="s">
        <x:v>1564</x:v>
      </x:c>
      <x:c r="G307" s="777" t="s">
        <x:v>1915</x:v>
      </x:c>
      <x:c r="H307" s="769" t="s">
        <x:v>2021</x:v>
      </x:c>
      <x:c r="I307" s="836" cm="1">
        <x:f t="array" ref="I307">IF(E307="FORD DUNTON","",SUMPRODUCT(('sales price Master(EUR)'!$K$3:$V$3=$B307)*('sales price Master(EUR)'!$D$6:$D$172=$F307)*('sales price Master(EUR)'!$C$6:$C$172=$H307),'sales price Master(EUR)'!$K$6:$V$172))</x:f>
        <x:v>20.93</x:v>
      </x:c>
      <x:c r="J307" s="190"/>
      <x:c r="K307" s="802">
        <x:v>50.654299999999999</x:v>
      </x:c>
      <x:c r="L307" s="769">
        <x:v>216</x:v>
      </x:c>
      <x:c r="M307" s="819">
        <x:v>68.782839999999993</x:v>
      </x:c>
      <x:c r="N307" s="843">
        <x:f t="shared" si="21"/>
        <x:v>14857.093439999999</x:v>
      </x:c>
      <x:c r="O307" s="190"/>
      <x:c r="Q307" s="258">
        <x:f t="shared" si="22"/>
        <x:v>1060.194499</x:v>
      </x:c>
      <x:c r="R307" s="191">
        <x:f t="shared" si="23"/>
        <x:v>-991.41165899999999</x:v>
      </x:c>
    </x:row>
    <x:row r="308" spans="2:18">
      <x:c r="B308" s="834">
        <x:f t="shared" si="24"/>
        <x:v>2</x:v>
      </x:c>
      <x:c r="C308" s="776">
        <x:v>46065</x:v>
      </x:c>
      <x:c r="D308" s="769" t="s">
        <x:v>2153</x:v>
      </x:c>
      <x:c r="E308" s="835" t="s">
        <x:v>287</x:v>
      </x:c>
      <x:c r="F308" s="769" t="s">
        <x:v>1565</x:v>
      </x:c>
      <x:c r="G308" s="777" t="s">
        <x:v>1896</x:v>
      </x:c>
      <x:c r="H308" s="769" t="s">
        <x:v>2021</x:v>
      </x:c>
      <x:c r="I308" s="836" cm="1">
        <x:f t="array" ref="I308">IF(E308="FORD DUNTON","",SUMPRODUCT(('sales price Master(EUR)'!$K$3:$V$3=$B308)*('sales price Master(EUR)'!$D$6:$D$172=$F308)*('sales price Master(EUR)'!$C$6:$C$172=$H308),'sales price Master(EUR)'!$K$6:$V$172))</x:f>
        <x:v>21.77</x:v>
      </x:c>
      <x:c r="J308" s="190"/>
      <x:c r="K308" s="802">
        <x:v>50.654299999999999</x:v>
      </x:c>
      <x:c r="L308" s="769">
        <x:v>216</x:v>
      </x:c>
      <x:c r="M308" s="819">
        <x:v>71.347620000000006</x:v>
      </x:c>
      <x:c r="N308" s="843">
        <x:f t="shared" si="21"/>
        <x:v>15411.085920000001</x:v>
      </x:c>
      <x:c r="O308" s="190"/>
      <x:c r="Q308" s="258">
        <x:f t="shared" si="22"/>
        <x:v>1102.744111</x:v>
      </x:c>
      <x:c r="R308" s="191">
        <x:f t="shared" si="23"/>
        <x:v>-1031.396491</x:v>
      </x:c>
    </x:row>
    <x:row r="309" spans="2:18">
      <x:c r="B309" s="834">
        <x:f t="shared" si="24"/>
        <x:v>2</x:v>
      </x:c>
      <x:c r="C309" s="776">
        <x:v>46065</x:v>
      </x:c>
      <x:c r="D309" s="769" t="s">
        <x:v>2153</x:v>
      </x:c>
      <x:c r="E309" s="835" t="s">
        <x:v>287</x:v>
      </x:c>
      <x:c r="F309" s="769" t="s">
        <x:v>1640</x:v>
      </x:c>
      <x:c r="G309" s="777" t="s">
        <x:v>1908</x:v>
      </x:c>
      <x:c r="H309" s="769" t="s">
        <x:v>2021</x:v>
      </x:c>
      <x:c r="I309" s="836" cm="1">
        <x:f t="array" ref="I309">IF(E309="FORD DUNTON","",SUMPRODUCT(('sales price Master(EUR)'!$K$3:$V$3=$B309)*('sales price Master(EUR)'!$D$6:$D$172=$F309)*('sales price Master(EUR)'!$C$6:$C$172=$H309),'sales price Master(EUR)'!$K$6:$V$172))</x:f>
        <x:v>16.079999999999998</x:v>
      </x:c>
      <x:c r="J309" s="190"/>
      <x:c r="K309" s="802">
        <x:v>50.654299999999999</x:v>
      </x:c>
      <x:c r="L309" s="769">
        <x:v>108</x:v>
      </x:c>
      <x:c r="M309" s="819">
        <x:v>54.171340000000001</x:v>
      </x:c>
      <x:c r="N309" s="843">
        <x:f t="shared" si="21"/>
        <x:v>5850.5047199999999</x:v>
      </x:c>
      <x:c r="O309" s="190"/>
      <x:c r="Q309" s="258">
        <x:f t="shared" si="22"/>
        <x:v>814.52114399999994</x:v>
      </x:c>
      <x:c r="R309" s="191">
        <x:f t="shared" si="23"/>
        <x:v>-760.34980399999995</x:v>
      </x:c>
    </x:row>
    <x:row r="310" spans="2:18">
      <x:c r="B310" s="834">
        <x:f t="shared" si="24"/>
        <x:v>2</x:v>
      </x:c>
      <x:c r="C310" s="776">
        <x:v>46065</x:v>
      </x:c>
      <x:c r="D310" s="769" t="s">
        <x:v>2153</x:v>
      </x:c>
      <x:c r="E310" s="835" t="s">
        <x:v>287</x:v>
      </x:c>
      <x:c r="F310" s="769" t="s">
        <x:v>1651</x:v>
      </x:c>
      <x:c r="G310" s="777" t="s">
        <x:v>1886</x:v>
      </x:c>
      <x:c r="H310" s="818" t="s">
        <x:v>2175</x:v>
      </x:c>
      <x:c r="I310" s="836" cm="1">
        <x:f t="array" ref="I310">IF(E310="FORD DUNTON","",SUMPRODUCT(('sales price Master(EUR)'!$K$3:$V$3=$B310)*('sales price Master(EUR)'!$D$6:$D$172=$F310)*('sales price Master(EUR)'!$C$6:$C$172=$H310),'sales price Master(EUR)'!$K$6:$V$172))</x:f>
        <x:v>98.821891343593933</x:v>
      </x:c>
      <x:c r="J310" s="190"/>
      <x:c r="K310" s="802">
        <x:v>50.654299999999999</x:v>
      </x:c>
      <x:c r="L310" s="769">
        <x:v>504</x:v>
      </x:c>
      <x:c r="M310" s="819">
        <x:v>4687.8589099999999</x:v>
      </x:c>
      <x:c r="N310" s="843">
        <x:f t="shared" si="21"/>
        <x:v>2362680.8906399999</x:v>
      </x:c>
      <x:c r="O310" s="190"/>
      <x:c r="Q310" s="258">
        <x:f t="shared" si="22"/>
        <x:v>5005.7537306858103</x:v>
      </x:c>
      <x:c r="R310" s="191">
        <x:f t="shared" si="23"/>
        <x:v>-317.89482068581037</x:v>
      </x:c>
    </x:row>
    <x:row r="311" spans="2:18">
      <x:c r="B311" s="834">
        <x:f t="shared" si="24"/>
        <x:v>2</x:v>
      </x:c>
      <x:c r="C311" s="776">
        <x:v>46065</x:v>
      </x:c>
      <x:c r="D311" s="769" t="s">
        <x:v>2153</x:v>
      </x:c>
      <x:c r="E311" s="835" t="s">
        <x:v>287</x:v>
      </x:c>
      <x:c r="F311" s="769" t="s">
        <x:v>50</x:v>
      </x:c>
      <x:c r="G311" s="777" t="s">
        <x:v>1889</x:v>
      </x:c>
      <x:c r="H311" s="818" t="s">
        <x:v>2175</x:v>
      </x:c>
      <x:c r="I311" s="836" cm="1">
        <x:f t="array" ref="I311">IF(E311="FORD DUNTON","",SUMPRODUCT(('sales price Master(EUR)'!$K$3:$V$3=$B311)*('sales price Master(EUR)'!$D$6:$D$172=$F311)*('sales price Master(EUR)'!$C$6:$C$172=$H311),'sales price Master(EUR)'!$K$6:$V$172))</x:f>
        <x:v>19.24397286272454</x:v>
      </x:c>
      <x:c r="J311" s="190"/>
      <x:c r="K311" s="802">
        <x:v>50.654299999999999</x:v>
      </x:c>
      <x:c r="L311" s="769">
        <x:v>720</x:v>
      </x:c>
      <x:c r="M311" s="819">
        <x:v>930.41795000000002</x:v>
      </x:c>
      <x:c r="N311" s="843">
        <x:f t="shared" si="21"/>
        <x:v>669900.924</x:v>
      </x:c>
      <x:c r="O311" s="190"/>
      <x:c r="Q311" s="258">
        <x:f t="shared" si="22"/>
        <x:v>974.78997458030767</x:v>
      </x:c>
      <x:c r="R311" s="191">
        <x:f t="shared" si="23"/>
        <x:v>-44.372024580307652</x:v>
      </x:c>
    </x:row>
    <x:row r="312" spans="2:18">
      <x:c r="B312" s="834">
        <x:f t="shared" si="24"/>
        <x:v>2</x:v>
      </x:c>
      <x:c r="C312" s="776">
        <x:v>46065</x:v>
      </x:c>
      <x:c r="D312" s="769" t="s">
        <x:v>2153</x:v>
      </x:c>
      <x:c r="E312" s="835" t="s">
        <x:v>287</x:v>
      </x:c>
      <x:c r="F312" s="769" t="s">
        <x:v>1629</x:v>
      </x:c>
      <x:c r="G312" s="777" t="s">
        <x:v>1914</x:v>
      </x:c>
      <x:c r="H312" s="784" t="s">
        <x:v>2177</x:v>
      </x:c>
      <x:c r="I312" s="836" cm="1">
        <x:f t="array" ref="I312">IF(E312="FORD DUNTON","",SUMPRODUCT(('sales price Master(EUR)'!$K$3:$V$3=$B312)*('sales price Master(EUR)'!$D$6:$D$172=$F312)*('sales price Master(EUR)'!$C$6:$C$172=$H312),'sales price Master(EUR)'!$K$6:$V$172))</x:f>
        <x:v>154.57</x:v>
      </x:c>
      <x:c r="J312" s="190"/>
      <x:c r="K312" s="802">
        <x:v>50.654299999999999</x:v>
      </x:c>
      <x:c r="L312" s="769">
        <x:v>40</x:v>
      </x:c>
      <x:c r="M312" s="819">
        <x:v>547.34816999999998</x:v>
      </x:c>
      <x:c r="N312" s="843">
        <x:f t="shared" si="21"/>
        <x:v>21893.926800000001</x:v>
      </x:c>
      <x:c r="O312" s="190"/>
      <x:c r="Q312" s="258">
        <x:f t="shared" si="22"/>
        <x:v>7829.6351509999995</x:v>
      </x:c>
      <x:c r="R312" s="191">
        <x:f t="shared" si="23"/>
        <x:v>-7282.2869809999993</x:v>
      </x:c>
    </x:row>
    <x:row r="313" spans="2:18">
      <x:c r="B313" s="834">
        <x:f t="shared" si="24"/>
        <x:v>2</x:v>
      </x:c>
      <x:c r="C313" s="776">
        <x:v>46065</x:v>
      </x:c>
      <x:c r="D313" s="769" t="s">
        <x:v>2154</x:v>
      </x:c>
      <x:c r="E313" s="835" t="s">
        <x:v>287</x:v>
      </x:c>
      <x:c r="F313" s="769" t="s">
        <x:v>14</x:v>
      </x:c>
      <x:c r="G313" s="777" t="s">
        <x:v>1912</x:v>
      </x:c>
      <x:c r="H313" s="818" t="s">
        <x:v>2178</x:v>
      </x:c>
      <x:c r="I313" s="836" cm="1">
        <x:f t="array" ref="I313">IF(E313="FORD DUNTON","",SUMPRODUCT(('sales price Master(EUR)'!$K$3:$V$3=$B313)*('sales price Master(EUR)'!$D$6:$D$172=$F313)*('sales price Master(EUR)'!$C$6:$C$172=$H313),'sales price Master(EUR)'!$K$6:$V$172))</x:f>
        <x:v>3.6654349732240594</x:v>
      </x:c>
      <x:c r="J313" s="190"/>
      <x:c r="K313" s="802">
        <x:v>50.654299999999999</x:v>
      </x:c>
      <x:c r="L313" s="769">
        <x:v>960</x:v>
      </x:c>
      <x:c r="M313" s="819">
        <x:v>177.30459999999999</x:v>
      </x:c>
      <x:c r="N313" s="843">
        <x:f t="shared" si="21"/>
        <x:v>170212.416</x:v>
      </x:c>
      <x:c r="O313" s="190"/>
      <x:c r="Q313" s="258">
        <x:f t="shared" si="22"/>
        <x:v>185.67004276418348</x:v>
      </x:c>
      <x:c r="R313" s="191">
        <x:f t="shared" si="23"/>
        <x:v>-8.3654427641834843</x:v>
      </x:c>
    </x:row>
    <x:row r="314" spans="2:18">
      <x:c r="B314" s="834">
        <x:f t="shared" si="24"/>
        <x:v>2</x:v>
      </x:c>
      <x:c r="C314" s="776">
        <x:v>46065</x:v>
      </x:c>
      <x:c r="D314" s="769" t="s">
        <x:v>2154</x:v>
      </x:c>
      <x:c r="E314" s="835" t="s">
        <x:v>287</x:v>
      </x:c>
      <x:c r="F314" s="769" t="s">
        <x:v>17</x:v>
      </x:c>
      <x:c r="G314" s="777" t="s">
        <x:v>1894</x:v>
      </x:c>
      <x:c r="H314" s="818" t="s">
        <x:v>2178</x:v>
      </x:c>
      <x:c r="I314" s="836" cm="1">
        <x:f t="array" ref="I314">IF(E314="FORD DUNTON","",SUMPRODUCT(('sales price Master(EUR)'!$K$3:$V$3=$B314)*('sales price Master(EUR)'!$D$6:$D$172=$F314)*('sales price Master(EUR)'!$C$6:$C$172=$H314),'sales price Master(EUR)'!$K$6:$V$172))</x:f>
        <x:v>4.9756659473764744</x:v>
      </x:c>
      <x:c r="J314" s="190"/>
      <x:c r="K314" s="802">
        <x:v>50.654299999999999</x:v>
      </x:c>
      <x:c r="L314" s="769">
        <x:v>1920</x:v>
      </x:c>
      <x:c r="M314" s="819">
        <x:v>244.31146000000001</x:v>
      </x:c>
      <x:c r="N314" s="843">
        <x:f t="shared" si="21"/>
        <x:v>469078.00320000004</x:v>
      </x:c>
      <x:c r="O314" s="190"/>
      <x:c r="Q314" s="258">
        <x:f t="shared" si="22"/>
        <x:v>252.03887559819213</x:v>
      </x:c>
      <x:c r="R314" s="191">
        <x:f t="shared" si="23"/>
        <x:v>-7.727415598192124</x:v>
      </x:c>
    </x:row>
    <x:row r="315" spans="2:18">
      <x:c r="B315" s="834">
        <x:f t="shared" si="24"/>
        <x:v>2</x:v>
      </x:c>
      <x:c r="C315" s="776">
        <x:v>46065</x:v>
      </x:c>
      <x:c r="D315" s="769" t="s">
        <x:v>2154</x:v>
      </x:c>
      <x:c r="E315" s="835" t="s">
        <x:v>287</x:v>
      </x:c>
      <x:c r="F315" s="769" t="s">
        <x:v>19</x:v>
      </x:c>
      <x:c r="G315" s="777" t="s">
        <x:v>1913</x:v>
      </x:c>
      <x:c r="H315" s="818" t="s">
        <x:v>2178</x:v>
      </x:c>
      <x:c r="I315" s="836" cm="1">
        <x:f t="array" ref="I315">IF(E315="FORD DUNTON","",SUMPRODUCT(('sales price Master(EUR)'!$K$3:$V$3=$B315)*('sales price Master(EUR)'!$D$6:$D$172=$F315)*('sales price Master(EUR)'!$C$6:$C$172=$H315),'sales price Master(EUR)'!$K$6:$V$172))</x:f>
        <x:v>2.4923837789340531</x:v>
      </x:c>
      <x:c r="J315" s="190"/>
      <x:c r="K315" s="802">
        <x:v>50.654299999999999</x:v>
      </x:c>
      <x:c r="L315" s="769">
        <x:v>576</x:v>
      </x:c>
      <x:c r="M315" s="819">
        <x:v>119.52142000000001</x:v>
      </x:c>
      <x:c r="N315" s="843">
        <x:f t="shared" si="21"/>
        <x:v>68844.337920000005</x:v>
      </x:c>
      <x:c r="O315" s="190"/>
      <x:c r="Q315" s="258">
        <x:f t="shared" si="22"/>
        <x:v>126.24995565325921</x:v>
      </x:c>
      <x:c r="R315" s="191">
        <x:f t="shared" si="23"/>
        <x:v>-6.7285356532592004</x:v>
      </x:c>
    </x:row>
    <x:row r="316" spans="2:18">
      <x:c r="B316" s="834">
        <x:f t="shared" si="24"/>
        <x:v>2</x:v>
      </x:c>
      <x:c r="C316" s="776">
        <x:v>46065</x:v>
      </x:c>
      <x:c r="D316" s="769" t="s">
        <x:v>2154</x:v>
      </x:c>
      <x:c r="E316" s="835" t="s">
        <x:v>287</x:v>
      </x:c>
      <x:c r="F316" s="769" t="s">
        <x:v>50</x:v>
      </x:c>
      <x:c r="G316" s="777" t="s">
        <x:v>1889</x:v>
      </x:c>
      <x:c r="H316" s="818" t="s">
        <x:v>2178</x:v>
      </x:c>
      <x:c r="I316" s="836" cm="1">
        <x:f t="array" ref="I316">IF(E316="FORD DUNTON","",SUMPRODUCT(('sales price Master(EUR)'!$K$3:$V$3=$B316)*('sales price Master(EUR)'!$D$6:$D$172=$F316)*('sales price Master(EUR)'!$C$6:$C$172=$H316),'sales price Master(EUR)'!$K$6:$V$172))</x:f>
        <x:v>19.474900537077236</x:v>
      </x:c>
      <x:c r="J316" s="190"/>
      <x:c r="K316" s="802">
        <x:v>50.654299999999999</x:v>
      </x:c>
      <x:c r="L316" s="769">
        <x:v>552</x:v>
      </x:c>
      <x:c r="M316" s="819">
        <x:v>383.39138000000003</x:v>
      </x:c>
      <x:c r="N316" s="843">
        <x:f t="shared" si="21"/>
        <x:v>211632.04176000002</x:v>
      </x:c>
      <x:c r="O316" s="190"/>
      <x:c r="Q316" s="258">
        <x:f t="shared" si="22"/>
        <x:v>986.48745427527138</x:v>
      </x:c>
      <x:c r="R316" s="191">
        <x:f t="shared" si="23"/>
        <x:v>-603.09607427527135</x:v>
      </x:c>
    </x:row>
    <x:row r="317" spans="2:18">
      <x:c r="B317" s="834">
        <x:f t="shared" si="24"/>
        <x:v>2</x:v>
      </x:c>
      <x:c r="C317" s="776">
        <x:v>46065</x:v>
      </x:c>
      <x:c r="D317" s="769" t="s">
        <x:v>2154</x:v>
      </x:c>
      <x:c r="E317" s="835" t="s">
        <x:v>287</x:v>
      </x:c>
      <x:c r="F317" s="769" t="s">
        <x:v>1651</x:v>
      </x:c>
      <x:c r="G317" s="777" t="s">
        <x:v>1886</x:v>
      </x:c>
      <x:c r="H317" s="818" t="s">
        <x:v>2178</x:v>
      </x:c>
      <x:c r="I317" s="836" cm="1">
        <x:f t="array" ref="I317">IF(E317="FORD DUNTON","",SUMPRODUCT(('sales price Master(EUR)'!$K$3:$V$3=$B317)*('sales price Master(EUR)'!$D$6:$D$172=$F317)*('sales price Master(EUR)'!$C$6:$C$172=$H317),'sales price Master(EUR)'!$K$6:$V$172))</x:f>
        <x:v>100.00775403971706</x:v>
      </x:c>
      <x:c r="J317" s="190"/>
      <x:c r="K317" s="802">
        <x:v>50.654299999999999</x:v>
      </x:c>
      <x:c r="L317" s="769">
        <x:v>240</x:v>
      </x:c>
      <x:c r="M317" s="819">
        <x:v>4763.2879199999998</x:v>
      </x:c>
      <x:c r="N317" s="843">
        <x:f t="shared" si="21"/>
        <x:v>1143189.1007999999</x:v>
      </x:c>
      <x:c r="O317" s="190"/>
      <x:c r="Q317" s="258">
        <x:f t="shared" si="22"/>
        <x:v>5065.8227754540394</x:v>
      </x:c>
      <x:c r="R317" s="191">
        <x:f t="shared" si="23"/>
        <x:v>-302.53485545403964</x:v>
      </x:c>
    </x:row>
    <x:row r="318" spans="2:18">
      <x:c r="B318" s="834">
        <x:f t="shared" si="24"/>
        <x:v>2</x:v>
      </x:c>
      <x:c r="C318" s="776">
        <x:v>46066</x:v>
      </x:c>
      <x:c r="D318" s="769" t="s">
        <x:v>2155</x:v>
      </x:c>
      <x:c r="E318" s="835" t="s">
        <x:v>287</x:v>
      </x:c>
      <x:c r="F318" s="769" t="s">
        <x:v>50</x:v>
      </x:c>
      <x:c r="G318" s="777" t="s">
        <x:v>1889</x:v>
      </x:c>
      <x:c r="H318" s="818" t="s">
        <x:v>2175</x:v>
      </x:c>
      <x:c r="I318" s="836" cm="1">
        <x:f t="array" ref="I318">IF(E318="FORD DUNTON","",SUMPRODUCT(('sales price Master(EUR)'!$K$3:$V$3=$B318)*('sales price Master(EUR)'!$D$6:$D$172=$F318)*('sales price Master(EUR)'!$C$6:$C$172=$H318),'sales price Master(EUR)'!$K$6:$V$172))</x:f>
        <x:v>19.24397286272454</x:v>
      </x:c>
      <x:c r="J318" s="190"/>
      <x:c r="K318" s="802">
        <x:v>50.654299999999999</x:v>
      </x:c>
      <x:c r="L318" s="769">
        <x:v>110</x:v>
      </x:c>
      <x:c r="M318" s="819">
        <x:v>930.41795000000002</x:v>
      </x:c>
      <x:c r="N318" s="843">
        <x:f t="shared" si="21"/>
        <x:v>102345.9745</x:v>
      </x:c>
      <x:c r="O318" s="190"/>
      <x:c r="Q318" s="258">
        <x:f t="shared" si="22"/>
        <x:v>974.78997458030767</x:v>
      </x:c>
      <x:c r="R318" s="191">
        <x:f t="shared" si="23"/>
        <x:v>-44.372024580307652</x:v>
      </x:c>
    </x:row>
    <x:row r="319" spans="2:18">
      <x:c r="B319" s="834">
        <x:f t="shared" si="24"/>
        <x:v>2</x:v>
      </x:c>
      <x:c r="C319" s="776">
        <x:v>46066</x:v>
      </x:c>
      <x:c r="D319" s="769" t="s">
        <x:v>2156</x:v>
      </x:c>
      <x:c r="E319" s="835" t="s">
        <x:v>287</x:v>
      </x:c>
      <x:c r="F319" s="769" t="s">
        <x:v>41</x:v>
      </x:c>
      <x:c r="G319" s="777" t="s">
        <x:v>1892</x:v>
      </x:c>
      <x:c r="H319" s="769" t="s">
        <x:v>95</x:v>
      </x:c>
      <x:c r="I319" s="836" cm="1">
        <x:f t="array" ref="I319">IF(E319="FORD DUNTON","",SUMPRODUCT(('sales price Master(EUR)'!$K$3:$V$3=$B319)*('sales price Master(EUR)'!$D$6:$D$172=$F319)*('sales price Master(EUR)'!$C$6:$C$172=$H319),'sales price Master(EUR)'!$K$6:$V$172))</x:f>
        <x:v>18.937197515294233</x:v>
      </x:c>
      <x:c r="J319" s="190"/>
      <x:c r="K319" s="802">
        <x:v>50.654299999999999</x:v>
      </x:c>
      <x:c r="L319" s="769">
        <x:v>80</x:v>
      </x:c>
      <x:c r="M319" s="819">
        <x:v>878.50345000000004</x:v>
      </x:c>
      <x:c r="N319" s="843">
        <x:f t="shared" si="21"/>
        <x:v>70280.275999999998</x:v>
      </x:c>
      <x:c r="O319" s="190"/>
      <x:c r="Q319" s="258">
        <x:f t="shared" si="22"/>
        <x:v>959.25048409896863</x:v>
      </x:c>
      <x:c r="R319" s="191">
        <x:f t="shared" si="23"/>
        <x:v>-80.747034098968584</x:v>
      </x:c>
    </x:row>
    <x:row r="320" spans="2:18">
      <x:c r="B320" s="834">
        <x:f t="shared" si="24"/>
        <x:v>2</x:v>
      </x:c>
      <x:c r="C320" s="776">
        <x:v>46066</x:v>
      </x:c>
      <x:c r="D320" s="769" t="s">
        <x:v>2156</x:v>
      </x:c>
      <x:c r="E320" s="835" t="s">
        <x:v>287</x:v>
      </x:c>
      <x:c r="F320" s="769" t="s">
        <x:v>1640</x:v>
      </x:c>
      <x:c r="G320" s="777" t="s">
        <x:v>1908</x:v>
      </x:c>
      <x:c r="H320" s="769" t="s">
        <x:v>2021</x:v>
      </x:c>
      <x:c r="I320" s="836" cm="1">
        <x:f t="array" ref="I320">IF(E320="FORD DUNTON","",SUMPRODUCT(('sales price Master(EUR)'!$K$3:$V$3=$B320)*('sales price Master(EUR)'!$D$6:$D$172=$F320)*('sales price Master(EUR)'!$C$6:$C$172=$H320),'sales price Master(EUR)'!$K$6:$V$172))</x:f>
        <x:v>16.079999999999998</x:v>
      </x:c>
      <x:c r="J320" s="190"/>
      <x:c r="K320" s="802">
        <x:v>50.654299999999999</x:v>
      </x:c>
      <x:c r="L320" s="769">
        <x:v>324</x:v>
      </x:c>
      <x:c r="M320" s="819">
        <x:v>54.171340000000001</x:v>
      </x:c>
      <x:c r="N320" s="843">
        <x:f t="shared" si="21"/>
        <x:v>17551.514159999999</x:v>
      </x:c>
      <x:c r="O320" s="190"/>
      <x:c r="Q320" s="258">
        <x:f t="shared" si="22"/>
        <x:v>814.52114399999994</x:v>
      </x:c>
      <x:c r="R320" s="191">
        <x:f t="shared" si="23"/>
        <x:v>-760.34980399999995</x:v>
      </x:c>
    </x:row>
    <x:row r="321" spans="2:18">
      <x:c r="B321" s="834">
        <x:f t="shared" si="24"/>
        <x:v>2</x:v>
      </x:c>
      <x:c r="C321" s="776">
        <x:v>46066</x:v>
      </x:c>
      <x:c r="D321" s="769" t="s">
        <x:v>2156</x:v>
      </x:c>
      <x:c r="E321" s="835" t="s">
        <x:v>287</x:v>
      </x:c>
      <x:c r="F321" s="769" t="s">
        <x:v>1430</x:v>
      </x:c>
      <x:c r="G321" s="777" t="s">
        <x:v>1918</x:v>
      </x:c>
      <x:c r="H321" s="769" t="s">
        <x:v>2021</x:v>
      </x:c>
      <x:c r="I321" s="836" cm="1">
        <x:f t="array" ref="I321">IF(E321="FORD DUNTON","",SUMPRODUCT(('sales price Master(EUR)'!$K$3:$V$3=$B321)*('sales price Master(EUR)'!$D$6:$D$172=$F321)*('sales price Master(EUR)'!$C$6:$C$172=$H321),'sales price Master(EUR)'!$K$6:$V$172))</x:f>
        <x:v>21.74</x:v>
      </x:c>
      <x:c r="J321" s="190"/>
      <x:c r="K321" s="802">
        <x:v>50.654299999999999</x:v>
      </x:c>
      <x:c r="L321" s="769">
        <x:v>216</x:v>
      </x:c>
      <x:c r="M321" s="819">
        <x:v>70.609269999999995</x:v>
      </x:c>
      <x:c r="N321" s="843">
        <x:f t="shared" si="21"/>
        <x:v>15251.602319999998</x:v>
      </x:c>
      <x:c r="O321" s="190"/>
      <x:c r="Q321" s="258">
        <x:f t="shared" si="22"/>
        <x:v>1101.2244819999999</x:v>
      </x:c>
      <x:c r="R321" s="191">
        <x:f t="shared" si="23"/>
        <x:v>-1030.6152119999999</x:v>
      </x:c>
    </x:row>
    <x:row r="322" spans="2:18">
      <x:c r="B322" s="834">
        <x:f t="shared" si="24"/>
        <x:v>2</x:v>
      </x:c>
      <x:c r="C322" s="776">
        <x:v>46066</x:v>
      </x:c>
      <x:c r="D322" s="769" t="s">
        <x:v>2156</x:v>
      </x:c>
      <x:c r="E322" s="835" t="s">
        <x:v>287</x:v>
      </x:c>
      <x:c r="F322" s="769" t="s">
        <x:v>1641</x:v>
      </x:c>
      <x:c r="G322" s="777" t="s">
        <x:v>1917</x:v>
      </x:c>
      <x:c r="H322" s="769" t="s">
        <x:v>2021</x:v>
      </x:c>
      <x:c r="I322" s="836" cm="1">
        <x:f t="array" ref="I322">IF(E322="FORD DUNTON","",SUMPRODUCT(('sales price Master(EUR)'!$K$3:$V$3=$B322)*('sales price Master(EUR)'!$D$6:$D$172=$F322)*('sales price Master(EUR)'!$C$6:$C$172=$H322),'sales price Master(EUR)'!$K$6:$V$172))</x:f>
        <x:v>18.37</x:v>
      </x:c>
      <x:c r="J322" s="190"/>
      <x:c r="K322" s="802">
        <x:v>50.654299999999999</x:v>
      </x:c>
      <x:c r="L322" s="769">
        <x:v>40</x:v>
      </x:c>
      <x:c r="M322" s="819">
        <x:v>62.021140000000003</x:v>
      </x:c>
      <x:c r="N322" s="843">
        <x:f t="shared" si="21"/>
        <x:v>2480.8456000000001</x:v>
      </x:c>
      <x:c r="O322" s="190"/>
      <x:c r="Q322" s="258">
        <x:f t="shared" si="22"/>
        <x:v>930.51949100000002</x:v>
      </x:c>
      <x:c r="R322" s="191">
        <x:f t="shared" si="23"/>
        <x:v>-868.49835099999996</x:v>
      </x:c>
    </x:row>
    <x:row r="323" spans="2:18">
      <x:c r="B323" s="834">
        <x:f t="shared" si="24"/>
        <x:v>2</x:v>
      </x:c>
      <x:c r="C323" s="776">
        <x:v>46066</x:v>
      </x:c>
      <x:c r="D323" s="769" t="s">
        <x:v>2156</x:v>
      </x:c>
      <x:c r="E323" s="835" t="s">
        <x:v>287</x:v>
      </x:c>
      <x:c r="F323" s="769" t="s">
        <x:v>1429</x:v>
      </x:c>
      <x:c r="G323" s="777" t="s">
        <x:v>1893</x:v>
      </x:c>
      <x:c r="H323" s="769" t="s">
        <x:v>2021</x:v>
      </x:c>
      <x:c r="I323" s="836" cm="1">
        <x:f t="array" ref="I323">IF(E323="FORD DUNTON","",SUMPRODUCT(('sales price Master(EUR)'!$K$3:$V$3=$B323)*('sales price Master(EUR)'!$D$6:$D$172=$F323)*('sales price Master(EUR)'!$C$6:$C$172=$H323),'sales price Master(EUR)'!$K$6:$V$172))</x:f>
        <x:v>15.81</x:v>
      </x:c>
      <x:c r="J323" s="190"/>
      <x:c r="K323" s="802">
        <x:v>50.654299999999999</x:v>
      </x:c>
      <x:c r="L323" s="769">
        <x:v>144</x:v>
      </x:c>
      <x:c r="M323" s="819">
        <x:v>50.207590000000003</x:v>
      </x:c>
      <x:c r="N323" s="843">
        <x:f t="shared" ref="N323:N386" si="25">+M323*L323</x:f>
        <x:v>7229.8929600000001</x:v>
      </x:c>
      <x:c r="O323" s="190"/>
      <x:c r="Q323" s="258">
        <x:f t="shared" si="22"/>
        <x:v>800.84448299999997</x:v>
      </x:c>
      <x:c r="R323" s="191">
        <x:f t="shared" si="23"/>
        <x:v>-750.63689299999999</x:v>
      </x:c>
    </x:row>
    <x:row r="324" spans="2:18">
      <x:c r="B324" s="834">
        <x:f t="shared" si="24"/>
        <x:v>2</x:v>
      </x:c>
      <x:c r="C324" s="776">
        <x:v>46066</x:v>
      </x:c>
      <x:c r="D324" s="769" t="s">
        <x:v>2156</x:v>
      </x:c>
      <x:c r="E324" s="835" t="s">
        <x:v>287</x:v>
      </x:c>
      <x:c r="F324" s="769" t="s">
        <x:v>1428</x:v>
      </x:c>
      <x:c r="G324" s="777" t="s">
        <x:v>1916</x:v>
      </x:c>
      <x:c r="H324" s="769" t="s">
        <x:v>2021</x:v>
      </x:c>
      <x:c r="I324" s="836" cm="1">
        <x:f t="array" ref="I324">IF(E324="FORD DUNTON","",SUMPRODUCT(('sales price Master(EUR)'!$K$3:$V$3=$B324)*('sales price Master(EUR)'!$D$6:$D$172=$F324)*('sales price Master(EUR)'!$C$6:$C$172=$H324),'sales price Master(EUR)'!$K$6:$V$172))</x:f>
        <x:v>18.440000000000001</x:v>
      </x:c>
      <x:c r="J324" s="190"/>
      <x:c r="K324" s="802">
        <x:v>50.654299999999999</x:v>
      </x:c>
      <x:c r="L324" s="769">
        <x:v>108</x:v>
      </x:c>
      <x:c r="M324" s="819">
        <x:v>60.73874</x:v>
      </x:c>
      <x:c r="N324" s="843">
        <x:f t="shared" si="25"/>
        <x:v>6559.7839199999999</x:v>
      </x:c>
      <x:c r="O324" s="190"/>
      <x:c r="Q324" s="258">
        <x:f t="shared" si="22"/>
        <x:v>934.065292</x:v>
      </x:c>
      <x:c r="R324" s="191">
        <x:f t="shared" si="23"/>
        <x:v>-873.32655199999999</x:v>
      </x:c>
    </x:row>
    <x:row r="325" spans="2:18">
      <x:c r="B325" s="834">
        <x:f t="shared" si="24"/>
        <x:v>2</x:v>
      </x:c>
      <x:c r="C325" s="776">
        <x:v>46066</x:v>
      </x:c>
      <x:c r="D325" s="769" t="s">
        <x:v>2156</x:v>
      </x:c>
      <x:c r="E325" s="835" t="s">
        <x:v>287</x:v>
      </x:c>
      <x:c r="F325" s="769" t="s">
        <x:v>1565</x:v>
      </x:c>
      <x:c r="G325" s="777" t="s">
        <x:v>1896</x:v>
      </x:c>
      <x:c r="H325" s="769" t="s">
        <x:v>2021</x:v>
      </x:c>
      <x:c r="I325" s="836" cm="1">
        <x:f t="array" ref="I325">IF(E325="FORD DUNTON","",SUMPRODUCT(('sales price Master(EUR)'!$K$3:$V$3=$B325)*('sales price Master(EUR)'!$D$6:$D$172=$F325)*('sales price Master(EUR)'!$C$6:$C$172=$H325),'sales price Master(EUR)'!$K$6:$V$172))</x:f>
        <x:v>21.77</x:v>
      </x:c>
      <x:c r="J325" s="190"/>
      <x:c r="K325" s="802">
        <x:v>50.654299999999999</x:v>
      </x:c>
      <x:c r="L325" s="769">
        <x:v>72</x:v>
      </x:c>
      <x:c r="M325" s="819">
        <x:v>71.347620000000006</x:v>
      </x:c>
      <x:c r="N325" s="843">
        <x:f t="shared" si="25"/>
        <x:v>5137.0286400000005</x:v>
      </x:c>
      <x:c r="O325" s="190"/>
      <x:c r="Q325" s="258">
        <x:f t="shared" si="22"/>
        <x:v>1102.744111</x:v>
      </x:c>
      <x:c r="R325" s="191">
        <x:f t="shared" si="23"/>
        <x:v>-1031.396491</x:v>
      </x:c>
    </x:row>
    <x:row r="326" spans="2:18">
      <x:c r="B326" s="834">
        <x:f t="shared" si="24"/>
        <x:v>2</x:v>
      </x:c>
      <x:c r="C326" s="776">
        <x:v>46066</x:v>
      </x:c>
      <x:c r="D326" s="769" t="s">
        <x:v>2156</x:v>
      </x:c>
      <x:c r="E326" s="835" t="s">
        <x:v>287</x:v>
      </x:c>
      <x:c r="F326" s="769" t="s">
        <x:v>1429</x:v>
      </x:c>
      <x:c r="G326" s="777" t="s">
        <x:v>1893</x:v>
      </x:c>
      <x:c r="H326" s="769" t="s">
        <x:v>2021</x:v>
      </x:c>
      <x:c r="I326" s="836" cm="1">
        <x:f t="array" ref="I326">IF(E326="FORD DUNTON","",SUMPRODUCT(('sales price Master(EUR)'!$K$3:$V$3=$B326)*('sales price Master(EUR)'!$D$6:$D$172=$F326)*('sales price Master(EUR)'!$C$6:$C$172=$H326),'sales price Master(EUR)'!$K$6:$V$172))</x:f>
        <x:v>15.81</x:v>
      </x:c>
      <x:c r="J326" s="190"/>
      <x:c r="K326" s="802">
        <x:v>50.654299999999999</x:v>
      </x:c>
      <x:c r="L326" s="769">
        <x:v>72</x:v>
      </x:c>
      <x:c r="M326" s="819">
        <x:v>50.207590000000003</x:v>
      </x:c>
      <x:c r="N326" s="843">
        <x:f t="shared" si="25"/>
        <x:v>3614.9464800000001</x:v>
      </x:c>
      <x:c r="O326" s="190"/>
      <x:c r="Q326" s="258">
        <x:f t="shared" si="22"/>
        <x:v>800.84448299999997</x:v>
      </x:c>
      <x:c r="R326" s="191">
        <x:f t="shared" si="23"/>
        <x:v>-750.63689299999999</x:v>
      </x:c>
    </x:row>
    <x:row r="327" spans="2:18">
      <x:c r="B327" s="834">
        <x:f t="shared" si="24"/>
        <x:v>2</x:v>
      </x:c>
      <x:c r="C327" s="776">
        <x:v>46066</x:v>
      </x:c>
      <x:c r="D327" s="769" t="s">
        <x:v>2157</x:v>
      </x:c>
      <x:c r="E327" s="835" t="s">
        <x:v>287</x:v>
      </x:c>
      <x:c r="F327" s="769" t="s">
        <x:v>14</x:v>
      </x:c>
      <x:c r="G327" s="777" t="s">
        <x:v>1912</x:v>
      </x:c>
      <x:c r="H327" s="818" t="s">
        <x:v>2178</x:v>
      </x:c>
      <x:c r="I327" s="836" cm="1">
        <x:f t="array" ref="I327">IF(E327="FORD DUNTON","",SUMPRODUCT(('sales price Master(EUR)'!$K$3:$V$3=$B327)*('sales price Master(EUR)'!$D$6:$D$172=$F327)*('sales price Master(EUR)'!$C$6:$C$172=$H327),'sales price Master(EUR)'!$K$6:$V$172))</x:f>
        <x:v>3.6654349732240594</x:v>
      </x:c>
      <x:c r="J327" s="190"/>
      <x:c r="K327" s="802">
        <x:v>50.654299999999999</x:v>
      </x:c>
      <x:c r="L327" s="769">
        <x:v>1920</x:v>
      </x:c>
      <x:c r="M327" s="819">
        <x:v>177.30459999999999</x:v>
      </x:c>
      <x:c r="N327" s="843">
        <x:f t="shared" si="25"/>
        <x:v>340424.83199999999</x:v>
      </x:c>
      <x:c r="O327" s="190"/>
      <x:c r="Q327" s="258">
        <x:f t="shared" si="22"/>
        <x:v>185.67004276418348</x:v>
      </x:c>
      <x:c r="R327" s="191">
        <x:f t="shared" si="23"/>
        <x:v>-8.3654427641834843</x:v>
      </x:c>
    </x:row>
    <x:row r="328" spans="2:18">
      <x:c r="B328" s="834">
        <x:f t="shared" si="24"/>
        <x:v>2</x:v>
      </x:c>
      <x:c r="C328" s="776">
        <x:v>46068</x:v>
      </x:c>
      <x:c r="D328" s="769" t="s">
        <x:v>2158</x:v>
      </x:c>
      <x:c r="E328" s="835" t="s">
        <x:v>287</x:v>
      </x:c>
      <x:c r="F328" s="769" t="s">
        <x:v>1565</x:v>
      </x:c>
      <x:c r="G328" s="777" t="s">
        <x:v>1896</x:v>
      </x:c>
      <x:c r="H328" s="769" t="s">
        <x:v>2021</x:v>
      </x:c>
      <x:c r="I328" s="836" cm="1">
        <x:f t="array" ref="I328">IF(E328="FORD DUNTON","",SUMPRODUCT(('sales price Master(EUR)'!$K$3:$V$3=$B328)*('sales price Master(EUR)'!$D$6:$D$172=$F328)*('sales price Master(EUR)'!$C$6:$C$172=$H328),'sales price Master(EUR)'!$K$6:$V$172))</x:f>
        <x:v>21.77</x:v>
      </x:c>
      <x:c r="J328" s="190"/>
      <x:c r="K328" s="802">
        <x:v>50.654299999999999</x:v>
      </x:c>
      <x:c r="L328" s="769">
        <x:v>216</x:v>
      </x:c>
      <x:c r="M328" s="819">
        <x:v>71.347620000000006</x:v>
      </x:c>
      <x:c r="N328" s="843">
        <x:f t="shared" si="25"/>
        <x:v>15411.085920000001</x:v>
      </x:c>
      <x:c r="O328" s="190"/>
      <x:c r="Q328" s="258">
        <x:f t="shared" si="22"/>
        <x:v>1102.744111</x:v>
      </x:c>
      <x:c r="R328" s="191">
        <x:f t="shared" si="23"/>
        <x:v>-1031.396491</x:v>
      </x:c>
    </x:row>
    <x:row r="329" spans="2:18">
      <x:c r="B329" s="834">
        <x:f t="shared" si="24"/>
        <x:v>2</x:v>
      </x:c>
      <x:c r="C329" s="776">
        <x:v>46068</x:v>
      </x:c>
      <x:c r="D329" s="769" t="s">
        <x:v>2158</x:v>
      </x:c>
      <x:c r="E329" s="835" t="s">
        <x:v>287</x:v>
      </x:c>
      <x:c r="F329" s="769" t="s">
        <x:v>1631</x:v>
      </x:c>
      <x:c r="G329" s="777" t="s">
        <x:v>1907</x:v>
      </x:c>
      <x:c r="H329" s="769" t="s">
        <x:v>2021</x:v>
      </x:c>
      <x:c r="I329" s="836" cm="1">
        <x:f t="array" ref="I329">IF(E329="FORD DUNTON","",SUMPRODUCT(('sales price Master(EUR)'!$K$3:$V$3=$B329)*('sales price Master(EUR)'!$D$6:$D$172=$F329)*('sales price Master(EUR)'!$C$6:$C$172=$H329),'sales price Master(EUR)'!$K$6:$V$172))</x:f>
        <x:v>27.29</x:v>
      </x:c>
      <x:c r="J329" s="190"/>
      <x:c r="K329" s="802">
        <x:v>50.654299999999999</x:v>
      </x:c>
      <x:c r="L329" s="769">
        <x:v>240</x:v>
      </x:c>
      <x:c r="M329" s="819">
        <x:v>89.223389999999995</x:v>
      </x:c>
      <x:c r="N329" s="843">
        <x:f t="shared" si="25"/>
        <x:v>21413.613599999997</x:v>
      </x:c>
      <x:c r="O329" s="190"/>
      <x:c r="Q329" s="258">
        <x:f t="shared" si="22"/>
        <x:v>1382.355847</x:v>
      </x:c>
      <x:c r="R329" s="191">
        <x:f t="shared" si="23"/>
        <x:v>-1293.1324570000002</x:v>
      </x:c>
    </x:row>
    <x:row r="330" spans="2:18">
      <x:c r="B330" s="834">
        <x:f t="shared" si="24"/>
        <x:v>2</x:v>
      </x:c>
      <x:c r="C330" s="776">
        <x:v>46068</x:v>
      </x:c>
      <x:c r="D330" s="769" t="s">
        <x:v>2158</x:v>
      </x:c>
      <x:c r="E330" s="835" t="s">
        <x:v>287</x:v>
      </x:c>
      <x:c r="F330" s="769" t="s">
        <x:v>1641</x:v>
      </x:c>
      <x:c r="G330" s="777" t="s">
        <x:v>1917</x:v>
      </x:c>
      <x:c r="H330" s="769" t="s">
        <x:v>2021</x:v>
      </x:c>
      <x:c r="I330" s="836" cm="1">
        <x:f t="array" ref="I330">IF(E330="FORD DUNTON","",SUMPRODUCT(('sales price Master(EUR)'!$K$3:$V$3=$B330)*('sales price Master(EUR)'!$D$6:$D$172=$F330)*('sales price Master(EUR)'!$C$6:$C$172=$H330),'sales price Master(EUR)'!$K$6:$V$172))</x:f>
        <x:v>18.37</x:v>
      </x:c>
      <x:c r="J330" s="190"/>
      <x:c r="K330" s="802">
        <x:v>50.654299999999999</x:v>
      </x:c>
      <x:c r="L330" s="769">
        <x:v>280</x:v>
      </x:c>
      <x:c r="M330" s="819">
        <x:v>62.021140000000003</x:v>
      </x:c>
      <x:c r="N330" s="843">
        <x:f t="shared" si="25"/>
        <x:v>17365.9192</x:v>
      </x:c>
      <x:c r="O330" s="190"/>
      <x:c r="Q330" s="258">
        <x:f t="shared" si="22"/>
        <x:v>930.51949100000002</x:v>
      </x:c>
      <x:c r="R330" s="191">
        <x:f t="shared" si="23"/>
        <x:v>-868.49835099999996</x:v>
      </x:c>
    </x:row>
    <x:row r="331" spans="2:18">
      <x:c r="B331" s="834">
        <x:f t="shared" si="24"/>
        <x:v>2</x:v>
      </x:c>
      <x:c r="C331" s="776">
        <x:v>46068</x:v>
      </x:c>
      <x:c r="D331" s="769" t="s">
        <x:v>2158</x:v>
      </x:c>
      <x:c r="E331" s="835" t="s">
        <x:v>287</x:v>
      </x:c>
      <x:c r="F331" s="769" t="s">
        <x:v>1430</x:v>
      </x:c>
      <x:c r="G331" s="777" t="s">
        <x:v>1918</x:v>
      </x:c>
      <x:c r="H331" s="769" t="s">
        <x:v>2021</x:v>
      </x:c>
      <x:c r="I331" s="836" cm="1">
        <x:f t="array" ref="I331">IF(E331="FORD DUNTON","",SUMPRODUCT(('sales price Master(EUR)'!$K$3:$V$3=$B331)*('sales price Master(EUR)'!$D$6:$D$172=$F331)*('sales price Master(EUR)'!$C$6:$C$172=$H331),'sales price Master(EUR)'!$K$6:$V$172))</x:f>
        <x:v>21.74</x:v>
      </x:c>
      <x:c r="J331" s="190"/>
      <x:c r="K331" s="802">
        <x:v>50.654299999999999</x:v>
      </x:c>
      <x:c r="L331" s="769">
        <x:v>216</x:v>
      </x:c>
      <x:c r="M331" s="819">
        <x:v>70.609269999999995</x:v>
      </x:c>
      <x:c r="N331" s="843">
        <x:f t="shared" si="25"/>
        <x:v>15251.602319999998</x:v>
      </x:c>
      <x:c r="O331" s="190"/>
      <x:c r="Q331" s="258">
        <x:f t="shared" si="22"/>
        <x:v>1101.2244819999999</x:v>
      </x:c>
      <x:c r="R331" s="191">
        <x:f t="shared" si="23"/>
        <x:v>-1030.6152119999999</x:v>
      </x:c>
    </x:row>
    <x:row r="332" spans="2:18">
      <x:c r="B332" s="834">
        <x:f t="shared" si="24"/>
        <x:v>2</x:v>
      </x:c>
      <x:c r="C332" s="776">
        <x:v>46068</x:v>
      </x:c>
      <x:c r="D332" s="769" t="s">
        <x:v>2158</x:v>
      </x:c>
      <x:c r="E332" s="835" t="s">
        <x:v>287</x:v>
      </x:c>
      <x:c r="F332" s="769" t="s">
        <x:v>1433</x:v>
      </x:c>
      <x:c r="G332" s="777" t="s">
        <x:v>1910</x:v>
      </x:c>
      <x:c r="H332" s="769" t="s">
        <x:v>95</x:v>
      </x:c>
      <x:c r="I332" s="836" cm="1">
        <x:f t="array" ref="I332">IF(E332="FORD DUNTON","",SUMPRODUCT(('sales price Master(EUR)'!$K$3:$V$3=$B332)*('sales price Master(EUR)'!$D$6:$D$172=$F332)*('sales price Master(EUR)'!$C$6:$C$172=$H332),'sales price Master(EUR)'!$K$6:$V$172))</x:f>
        <x:v>9.5873917733170515</x:v>
      </x:c>
      <x:c r="J332" s="190"/>
      <x:c r="K332" s="802">
        <x:v>50.654299999999999</x:v>
      </x:c>
      <x:c r="L332" s="769">
        <x:v>288</x:v>
      </x:c>
      <x:c r="M332" s="819">
        <x:v>444.76258000000001</x:v>
      </x:c>
      <x:c r="N332" s="843">
        <x:f t="shared" si="25"/>
        <x:v>128091.62304000001</x:v>
      </x:c>
      <x:c r="O332" s="190"/>
      <x:c r="Q332" s="258">
        <x:f t="shared" si="22"/>
        <x:v>485.64261910313394</x:v>
      </x:c>
      <x:c r="R332" s="191">
        <x:f t="shared" si="23"/>
        <x:v>-40.880039103133925</x:v>
      </x:c>
    </x:row>
    <x:row r="333" spans="2:18">
      <x:c r="B333" s="834">
        <x:f t="shared" si="24"/>
        <x:v>2</x:v>
      </x:c>
      <x:c r="C333" s="776">
        <x:v>46068</x:v>
      </x:c>
      <x:c r="D333" s="769" t="s">
        <x:v>2158</x:v>
      </x:c>
      <x:c r="E333" s="835" t="s">
        <x:v>287</x:v>
      </x:c>
      <x:c r="F333" s="769" t="s">
        <x:v>41</x:v>
      </x:c>
      <x:c r="G333" s="777" t="s">
        <x:v>1892</x:v>
      </x:c>
      <x:c r="H333" s="769" t="s">
        <x:v>95</x:v>
      </x:c>
      <x:c r="I333" s="836" cm="1">
        <x:f t="array" ref="I333">IF(E333="FORD DUNTON","",SUMPRODUCT(('sales price Master(EUR)'!$K$3:$V$3=$B333)*('sales price Master(EUR)'!$D$6:$D$172=$F333)*('sales price Master(EUR)'!$C$6:$C$172=$H333),'sales price Master(EUR)'!$K$6:$V$172))</x:f>
        <x:v>18.937197515294233</x:v>
      </x:c>
      <x:c r="J333" s="190"/>
      <x:c r="K333" s="802">
        <x:v>50.654299999999999</x:v>
      </x:c>
      <x:c r="L333" s="769">
        <x:v>320</x:v>
      </x:c>
      <x:c r="M333" s="819">
        <x:v>878.50345000000004</x:v>
      </x:c>
      <x:c r="N333" s="843">
        <x:f t="shared" si="25"/>
        <x:v>281121.10399999999</x:v>
      </x:c>
      <x:c r="O333" s="190"/>
      <x:c r="Q333" s="258">
        <x:f t="shared" ref="Q333:Q396" si="26">I333*K333</x:f>
        <x:v>959.25048409896863</x:v>
      </x:c>
      <x:c r="R333" s="191">
        <x:f t="shared" ref="R333:R396" si="27">+M333-Q333</x:f>
        <x:v>-80.747034098968584</x:v>
      </x:c>
    </x:row>
    <x:row r="334" spans="2:18">
      <x:c r="B334" s="834">
        <x:f t="shared" si="24"/>
        <x:v>2</x:v>
      </x:c>
      <x:c r="C334" s="776">
        <x:v>46068</x:v>
      </x:c>
      <x:c r="D334" s="769" t="s">
        <x:v>2158</x:v>
      </x:c>
      <x:c r="E334" s="835" t="s">
        <x:v>287</x:v>
      </x:c>
      <x:c r="F334" s="769" t="s">
        <x:v>1429</x:v>
      </x:c>
      <x:c r="G334" s="777" t="s">
        <x:v>1893</x:v>
      </x:c>
      <x:c r="H334" s="769" t="s">
        <x:v>2021</x:v>
      </x:c>
      <x:c r="I334" s="836" cm="1">
        <x:f t="array" ref="I334">IF(E334="FORD DUNTON","",SUMPRODUCT(('sales price Master(EUR)'!$K$3:$V$3=$B334)*('sales price Master(EUR)'!$D$6:$D$172=$F334)*('sales price Master(EUR)'!$C$6:$C$172=$H334),'sales price Master(EUR)'!$K$6:$V$172))</x:f>
        <x:v>15.81</x:v>
      </x:c>
      <x:c r="J334" s="190"/>
      <x:c r="K334" s="802">
        <x:v>50.654299999999999</x:v>
      </x:c>
      <x:c r="L334" s="769">
        <x:v>216</x:v>
      </x:c>
      <x:c r="M334" s="819">
        <x:v>50.207590000000003</x:v>
      </x:c>
      <x:c r="N334" s="843">
        <x:f t="shared" si="25"/>
        <x:v>10844.839440000002</x:v>
      </x:c>
      <x:c r="O334" s="190"/>
      <x:c r="Q334" s="258">
        <x:f t="shared" si="26"/>
        <x:v>800.84448299999997</x:v>
      </x:c>
      <x:c r="R334" s="191">
        <x:f t="shared" si="27"/>
        <x:v>-750.63689299999999</x:v>
      </x:c>
    </x:row>
    <x:row r="335" spans="2:18">
      <x:c r="B335" s="834">
        <x:f t="shared" si="24"/>
        <x:v>2</x:v>
      </x:c>
      <x:c r="C335" s="776">
        <x:v>46068</x:v>
      </x:c>
      <x:c r="D335" s="769" t="s">
        <x:v>2158</x:v>
      </x:c>
      <x:c r="E335" s="835" t="s">
        <x:v>287</x:v>
      </x:c>
      <x:c r="F335" s="769" t="s">
        <x:v>1564</x:v>
      </x:c>
      <x:c r="G335" s="777" t="s">
        <x:v>1915</x:v>
      </x:c>
      <x:c r="H335" s="769" t="s">
        <x:v>2021</x:v>
      </x:c>
      <x:c r="I335" s="836" cm="1">
        <x:f t="array" ref="I335">IF(E335="FORD DUNTON","",SUMPRODUCT(('sales price Master(EUR)'!$K$3:$V$3=$B335)*('sales price Master(EUR)'!$D$6:$D$172=$F335)*('sales price Master(EUR)'!$C$6:$C$172=$H335),'sales price Master(EUR)'!$K$6:$V$172))</x:f>
        <x:v>20.93</x:v>
      </x:c>
      <x:c r="J335" s="190"/>
      <x:c r="K335" s="802">
        <x:v>50.654299999999999</x:v>
      </x:c>
      <x:c r="L335" s="769">
        <x:v>216</x:v>
      </x:c>
      <x:c r="M335" s="819">
        <x:v>68.782839999999993</x:v>
      </x:c>
      <x:c r="N335" s="843">
        <x:f t="shared" si="25"/>
        <x:v>14857.093439999999</x:v>
      </x:c>
      <x:c r="O335" s="190"/>
      <x:c r="Q335" s="258">
        <x:f t="shared" si="26"/>
        <x:v>1060.194499</x:v>
      </x:c>
      <x:c r="R335" s="191">
        <x:f t="shared" si="27"/>
        <x:v>-991.41165899999999</x:v>
      </x:c>
    </x:row>
    <x:row r="336" spans="2:18">
      <x:c r="B336" s="834">
        <x:f t="shared" si="24"/>
        <x:v>2</x:v>
      </x:c>
      <x:c r="C336" s="776">
        <x:v>46068</x:v>
      </x:c>
      <x:c r="D336" s="769" t="s">
        <x:v>2158</x:v>
      </x:c>
      <x:c r="E336" s="835" t="s">
        <x:v>287</x:v>
      </x:c>
      <x:c r="F336" s="769" t="s">
        <x:v>1651</x:v>
      </x:c>
      <x:c r="G336" s="777" t="s">
        <x:v>1886</x:v>
      </x:c>
      <x:c r="H336" s="818" t="s">
        <x:v>2175</x:v>
      </x:c>
      <x:c r="I336" s="836" cm="1">
        <x:f t="array" ref="I336">IF(E336="FORD DUNTON","",SUMPRODUCT(('sales price Master(EUR)'!$K$3:$V$3=$B336)*('sales price Master(EUR)'!$D$6:$D$172=$F336)*('sales price Master(EUR)'!$C$6:$C$172=$H336),'sales price Master(EUR)'!$K$6:$V$172))</x:f>
        <x:v>98.821891343593933</x:v>
      </x:c>
      <x:c r="J336" s="190"/>
      <x:c r="K336" s="802">
        <x:v>50.654299999999999</x:v>
      </x:c>
      <x:c r="L336" s="769">
        <x:v>336</x:v>
      </x:c>
      <x:c r="M336" s="819">
        <x:v>4687.8589099999999</x:v>
      </x:c>
      <x:c r="N336" s="843">
        <x:f t="shared" si="25"/>
        <x:v>1575120.5937600001</x:v>
      </x:c>
      <x:c r="O336" s="190"/>
      <x:c r="Q336" s="258">
        <x:f t="shared" si="26"/>
        <x:v>5005.7537306858103</x:v>
      </x:c>
      <x:c r="R336" s="191">
        <x:f t="shared" si="27"/>
        <x:v>-317.89482068581037</x:v>
      </x:c>
    </x:row>
    <x:row r="337" spans="2:18">
      <x:c r="B337" s="834">
        <x:f t="shared" si="24"/>
        <x:v>2</x:v>
      </x:c>
      <x:c r="C337" s="776">
        <x:v>46068</x:v>
      </x:c>
      <x:c r="D337" s="769" t="s">
        <x:v>2158</x:v>
      </x:c>
      <x:c r="E337" s="835" t="s">
        <x:v>287</x:v>
      </x:c>
      <x:c r="F337" s="769" t="s">
        <x:v>1634</x:v>
      </x:c>
      <x:c r="G337" s="777" t="s">
        <x:v>96</x:v>
      </x:c>
      <x:c r="H337" s="784" t="s">
        <x:v>2176</x:v>
      </x:c>
      <x:c r="I337" s="836" cm="1">
        <x:f t="array" ref="I337">IF(E337="FORD DUNTON","",SUMPRODUCT(('sales price Master(EUR)'!$K$3:$V$3=$B337)*('sales price Master(EUR)'!$D$6:$D$172=$F337)*('sales price Master(EUR)'!$C$6:$C$172=$H337),'sales price Master(EUR)'!$K$6:$V$172))</x:f>
        <x:v>132.34</x:v>
      </x:c>
      <x:c r="J337" s="190"/>
      <x:c r="K337" s="802">
        <x:v>50.654299999999999</x:v>
      </x:c>
      <x:c r="L337" s="769">
        <x:v>220</x:v>
      </x:c>
      <x:c r="M337" s="819">
        <x:v>378.88851</x:v>
      </x:c>
      <x:c r="N337" s="843">
        <x:f t="shared" si="25"/>
        <x:v>83355.472200000004</x:v>
      </x:c>
      <x:c r="O337" s="190"/>
      <x:c r="Q337" s="258">
        <x:f t="shared" si="26"/>
        <x:v>6703.5900620000002</x:v>
      </x:c>
      <x:c r="R337" s="191">
        <x:f t="shared" si="27"/>
        <x:v>-6324.7015520000004</x:v>
      </x:c>
    </x:row>
    <x:row r="338" spans="2:18">
      <x:c r="B338" s="834">
        <x:f t="shared" si="24"/>
        <x:v>2</x:v>
      </x:c>
      <x:c r="C338" s="776">
        <x:v>46068</x:v>
      </x:c>
      <x:c r="D338" s="769" t="s">
        <x:v>2158</x:v>
      </x:c>
      <x:c r="E338" s="835" t="s">
        <x:v>287</x:v>
      </x:c>
      <x:c r="F338" s="769" t="s">
        <x:v>17</x:v>
      </x:c>
      <x:c r="G338" s="777" t="s">
        <x:v>1894</x:v>
      </x:c>
      <x:c r="H338" s="818" t="s">
        <x:v>2175</x:v>
      </x:c>
      <x:c r="I338" s="836" cm="1">
        <x:f t="array" ref="I338">IF(E338="FORD DUNTON","",SUMPRODUCT(('sales price Master(EUR)'!$K$3:$V$3=$B338)*('sales price Master(EUR)'!$D$6:$D$172=$F338)*('sales price Master(EUR)'!$C$6:$C$172=$H338),'sales price Master(EUR)'!$K$6:$V$172))</x:f>
        <x:v>4.9166659559056072</x:v>
      </x:c>
      <x:c r="J338" s="190"/>
      <x:c r="K338" s="802">
        <x:v>50.654299999999999</x:v>
      </x:c>
      <x:c r="L338" s="769">
        <x:v>1152</x:v>
      </x:c>
      <x:c r="M338" s="819">
        <x:v>240.29476</x:v>
      </x:c>
      <x:c r="N338" s="843">
        <x:f t="shared" si="25"/>
        <x:v>276819.56351999997</x:v>
      </x:c>
      <x:c r="O338" s="190"/>
      <x:c r="Q338" s="258">
        <x:f t="shared" si="26"/>
        <x:v>249.0502723302294</x:v>
      </x:c>
      <x:c r="R338" s="191">
        <x:f t="shared" si="27"/>
        <x:v>-8.7555123302294078</x:v>
      </x:c>
    </x:row>
    <x:row r="339" spans="2:18">
      <x:c r="B339" s="834">
        <x:f t="shared" si="24"/>
        <x:v>2</x:v>
      </x:c>
      <x:c r="C339" s="776">
        <x:v>46068</x:v>
      </x:c>
      <x:c r="D339" s="769" t="s">
        <x:v>2158</x:v>
      </x:c>
      <x:c r="E339" s="835" t="s">
        <x:v>287</x:v>
      </x:c>
      <x:c r="F339" s="769" t="s">
        <x:v>1428</x:v>
      </x:c>
      <x:c r="G339" s="777" t="s">
        <x:v>1916</x:v>
      </x:c>
      <x:c r="H339" s="769" t="s">
        <x:v>2021</x:v>
      </x:c>
      <x:c r="I339" s="836" cm="1">
        <x:f t="array" ref="I339">IF(E339="FORD DUNTON","",SUMPRODUCT(('sales price Master(EUR)'!$K$3:$V$3=$B339)*('sales price Master(EUR)'!$D$6:$D$172=$F339)*('sales price Master(EUR)'!$C$6:$C$172=$H339),'sales price Master(EUR)'!$K$6:$V$172))</x:f>
        <x:v>18.440000000000001</x:v>
      </x:c>
      <x:c r="J339" s="190"/>
      <x:c r="K339" s="802">
        <x:v>50.654299999999999</x:v>
      </x:c>
      <x:c r="L339" s="769">
        <x:v>324</x:v>
      </x:c>
      <x:c r="M339" s="819">
        <x:v>60.73874</x:v>
      </x:c>
      <x:c r="N339" s="843">
        <x:f t="shared" si="25"/>
        <x:v>19679.351760000001</x:v>
      </x:c>
      <x:c r="O339" s="190"/>
      <x:c r="Q339" s="258">
        <x:f t="shared" si="26"/>
        <x:v>934.065292</x:v>
      </x:c>
      <x:c r="R339" s="191">
        <x:f t="shared" si="27"/>
        <x:v>-873.32655199999999</x:v>
      </x:c>
    </x:row>
    <x:row r="340" spans="2:18">
      <x:c r="B340" s="834">
        <x:f t="shared" si="24"/>
        <x:v>2</x:v>
      </x:c>
      <x:c r="C340" s="776">
        <x:v>46068</x:v>
      </x:c>
      <x:c r="D340" s="769" t="s">
        <x:v>2158</x:v>
      </x:c>
      <x:c r="E340" s="835" t="s">
        <x:v>287</x:v>
      </x:c>
      <x:c r="F340" s="769" t="s">
        <x:v>1640</x:v>
      </x:c>
      <x:c r="G340" s="777" t="s">
        <x:v>1908</x:v>
      </x:c>
      <x:c r="H340" s="769" t="s">
        <x:v>2021</x:v>
      </x:c>
      <x:c r="I340" s="836" cm="1">
        <x:f t="array" ref="I340">IF(E340="FORD DUNTON","",SUMPRODUCT(('sales price Master(EUR)'!$K$3:$V$3=$B340)*('sales price Master(EUR)'!$D$6:$D$172=$F340)*('sales price Master(EUR)'!$C$6:$C$172=$H340),'sales price Master(EUR)'!$K$6:$V$172))</x:f>
        <x:v>16.079999999999998</x:v>
      </x:c>
      <x:c r="J340" s="190"/>
      <x:c r="K340" s="802">
        <x:v>50.654299999999999</x:v>
      </x:c>
      <x:c r="L340" s="769">
        <x:v>648</x:v>
      </x:c>
      <x:c r="M340" s="819">
        <x:v>54.171340000000001</x:v>
      </x:c>
      <x:c r="N340" s="843">
        <x:f t="shared" si="25"/>
        <x:v>35103.028319999998</x:v>
      </x:c>
      <x:c r="O340" s="190"/>
      <x:c r="Q340" s="258">
        <x:f t="shared" si="26"/>
        <x:v>814.52114399999994</x:v>
      </x:c>
      <x:c r="R340" s="191">
        <x:f t="shared" si="27"/>
        <x:v>-760.34980399999995</x:v>
      </x:c>
    </x:row>
    <x:row r="341" spans="2:18">
      <x:c r="B341" s="834">
        <x:f t="shared" si="24"/>
        <x:v>2</x:v>
      </x:c>
      <x:c r="C341" s="776">
        <x:v>46068</x:v>
      </x:c>
      <x:c r="D341" s="769" t="s">
        <x:v>2158</x:v>
      </x:c>
      <x:c r="E341" s="835" t="s">
        <x:v>287</x:v>
      </x:c>
      <x:c r="F341" s="769" t="s">
        <x:v>1432</x:v>
      </x:c>
      <x:c r="G341" s="777" t="s">
        <x:v>1908</x:v>
      </x:c>
      <x:c r="H341" s="769" t="s">
        <x:v>95</x:v>
      </x:c>
      <x:c r="I341" s="836" cm="1">
        <x:f t="array" ref="I341">IF(E341="FORD DUNTON","",SUMPRODUCT(('sales price Master(EUR)'!$K$3:$V$3=$B341)*('sales price Master(EUR)'!$D$6:$D$172=$F341)*('sales price Master(EUR)'!$C$6:$C$172=$H341),'sales price Master(EUR)'!$K$6:$V$172))</x:f>
        <x:v>14.563946838785176</x:v>
      </x:c>
      <x:c r="J341" s="190"/>
      <x:c r="K341" s="802">
        <x:v>50.654299999999999</x:v>
      </x:c>
      <x:c r="L341" s="769">
        <x:v>648</x:v>
      </x:c>
      <x:c r="M341" s="819">
        <x:v>675.62675999999999</x:v>
      </x:c>
      <x:c r="N341" s="843">
        <x:f t="shared" si="25"/>
        <x:v>437806.14048</x:v>
      </x:c>
      <x:c r="O341" s="190"/>
      <x:c r="Q341" s="258">
        <x:f t="shared" si="26"/>
        <x:v>737.72653235587597</x:v>
      </x:c>
      <x:c r="R341" s="191">
        <x:f t="shared" si="27"/>
        <x:v>-62.099772355875984</x:v>
      </x:c>
    </x:row>
    <x:row r="342" spans="2:18">
      <x:c r="B342" s="834">
        <x:f t="shared" si="24"/>
        <x:v>2</x:v>
      </x:c>
      <x:c r="C342" s="776">
        <x:v>46069</x:v>
      </x:c>
      <x:c r="D342" s="769" t="s">
        <x:v>2159</x:v>
      </x:c>
      <x:c r="E342" s="835" t="s">
        <x:v>287</x:v>
      </x:c>
      <x:c r="F342" s="769" t="s">
        <x:v>1651</x:v>
      </x:c>
      <x:c r="G342" s="777" t="s">
        <x:v>1886</x:v>
      </x:c>
      <x:c r="H342" s="818" t="s">
        <x:v>2175</x:v>
      </x:c>
      <x:c r="I342" s="836" cm="1">
        <x:f t="array" ref="I342">IF(E342="FORD DUNTON","",SUMPRODUCT(('sales price Master(EUR)'!$K$3:$V$3=$B342)*('sales price Master(EUR)'!$D$6:$D$172=$F342)*('sales price Master(EUR)'!$C$6:$C$172=$H342),'sales price Master(EUR)'!$K$6:$V$172))</x:f>
        <x:v>98.821891343593933</x:v>
      </x:c>
      <x:c r="J342" s="190"/>
      <x:c r="K342" s="802">
        <x:v>50.654299999999999</x:v>
      </x:c>
      <x:c r="L342" s="769">
        <x:v>120</x:v>
      </x:c>
      <x:c r="M342" s="819">
        <x:v>4687.8589099999999</x:v>
      </x:c>
      <x:c r="N342" s="843">
        <x:f t="shared" si="25"/>
        <x:v>562543.06920000003</x:v>
      </x:c>
      <x:c r="O342" s="190"/>
      <x:c r="Q342" s="258">
        <x:f t="shared" si="26"/>
        <x:v>5005.7537306858103</x:v>
      </x:c>
      <x:c r="R342" s="191">
        <x:f t="shared" si="27"/>
        <x:v>-317.89482068581037</x:v>
      </x:c>
    </x:row>
    <x:row r="343" spans="2:18">
      <x:c r="B343" s="834">
        <x:f t="shared" si="24"/>
        <x:v>2</x:v>
      </x:c>
      <x:c r="C343" s="776">
        <x:v>46069</x:v>
      </x:c>
      <x:c r="D343" s="769" t="s">
        <x:v>2159</x:v>
      </x:c>
      <x:c r="E343" s="835" t="s">
        <x:v>287</x:v>
      </x:c>
      <x:c r="F343" s="769" t="s">
        <x:v>1433</x:v>
      </x:c>
      <x:c r="G343" s="777" t="s">
        <x:v>1910</x:v>
      </x:c>
      <x:c r="H343" s="769" t="s">
        <x:v>95</x:v>
      </x:c>
      <x:c r="I343" s="836" cm="1">
        <x:f t="array" ref="I343">IF(E343="FORD DUNTON","",SUMPRODUCT(('sales price Master(EUR)'!$K$3:$V$3=$B343)*('sales price Master(EUR)'!$D$6:$D$172=$F343)*('sales price Master(EUR)'!$C$6:$C$172=$H343),'sales price Master(EUR)'!$K$6:$V$172))</x:f>
        <x:v>9.5873917733170515</x:v>
      </x:c>
      <x:c r="J343" s="190"/>
      <x:c r="K343" s="802">
        <x:v>50.654299999999999</x:v>
      </x:c>
      <x:c r="L343" s="769">
        <x:v>288</x:v>
      </x:c>
      <x:c r="M343" s="819">
        <x:v>444.76258000000001</x:v>
      </x:c>
      <x:c r="N343" s="843">
        <x:f t="shared" si="25"/>
        <x:v>128091.62304000001</x:v>
      </x:c>
      <x:c r="O343" s="190"/>
      <x:c r="Q343" s="258">
        <x:f t="shared" si="26"/>
        <x:v>485.64261910313394</x:v>
      </x:c>
      <x:c r="R343" s="191">
        <x:f t="shared" si="27"/>
        <x:v>-40.880039103133925</x:v>
      </x:c>
    </x:row>
    <x:row r="344" spans="2:18">
      <x:c r="B344" s="834">
        <x:f t="shared" si="24"/>
        <x:v>2</x:v>
      </x:c>
      <x:c r="C344" s="776">
        <x:v>46069</x:v>
      </x:c>
      <x:c r="D344" s="769" t="s">
        <x:v>2159</x:v>
      </x:c>
      <x:c r="E344" s="835" t="s">
        <x:v>287</x:v>
      </x:c>
      <x:c r="F344" s="769" t="s">
        <x:v>41</x:v>
      </x:c>
      <x:c r="G344" s="777" t="s">
        <x:v>1892</x:v>
      </x:c>
      <x:c r="H344" s="769" t="s">
        <x:v>95</x:v>
      </x:c>
      <x:c r="I344" s="836" cm="1">
        <x:f t="array" ref="I344">IF(E344="FORD DUNTON","",SUMPRODUCT(('sales price Master(EUR)'!$K$3:$V$3=$B344)*('sales price Master(EUR)'!$D$6:$D$172=$F344)*('sales price Master(EUR)'!$C$6:$C$172=$H344),'sales price Master(EUR)'!$K$6:$V$172))</x:f>
        <x:v>18.937197515294233</x:v>
      </x:c>
      <x:c r="J344" s="190"/>
      <x:c r="K344" s="802">
        <x:v>50.654299999999999</x:v>
      </x:c>
      <x:c r="L344" s="769">
        <x:v>160</x:v>
      </x:c>
      <x:c r="M344" s="819">
        <x:v>878.50345000000004</x:v>
      </x:c>
      <x:c r="N344" s="843">
        <x:f t="shared" si="25"/>
        <x:v>140560.552</x:v>
      </x:c>
      <x:c r="O344" s="190"/>
      <x:c r="Q344" s="258">
        <x:f t="shared" si="26"/>
        <x:v>959.25048409896863</x:v>
      </x:c>
      <x:c r="R344" s="191">
        <x:f t="shared" si="27"/>
        <x:v>-80.747034098968584</x:v>
      </x:c>
    </x:row>
    <x:row r="345" spans="2:18">
      <x:c r="B345" s="834">
        <x:f t="shared" si="24"/>
        <x:v>2</x:v>
      </x:c>
      <x:c r="C345" s="776">
        <x:v>46069</x:v>
      </x:c>
      <x:c r="D345" s="769" t="s">
        <x:v>2159</x:v>
      </x:c>
      <x:c r="E345" s="835" t="s">
        <x:v>287</x:v>
      </x:c>
      <x:c r="F345" s="769" t="s">
        <x:v>1430</x:v>
      </x:c>
      <x:c r="G345" s="777" t="s">
        <x:v>1918</x:v>
      </x:c>
      <x:c r="H345" s="769" t="s">
        <x:v>2021</x:v>
      </x:c>
      <x:c r="I345" s="836" cm="1">
        <x:f t="array" ref="I345">IF(E345="FORD DUNTON","",SUMPRODUCT(('sales price Master(EUR)'!$K$3:$V$3=$B345)*('sales price Master(EUR)'!$D$6:$D$172=$F345)*('sales price Master(EUR)'!$C$6:$C$172=$H345),'sales price Master(EUR)'!$K$6:$V$172))</x:f>
        <x:v>21.74</x:v>
      </x:c>
      <x:c r="J345" s="190"/>
      <x:c r="K345" s="802">
        <x:v>50.654299999999999</x:v>
      </x:c>
      <x:c r="L345" s="769">
        <x:v>216</x:v>
      </x:c>
      <x:c r="M345" s="819">
        <x:v>70.609269999999995</x:v>
      </x:c>
      <x:c r="N345" s="843">
        <x:f t="shared" si="25"/>
        <x:v>15251.602319999998</x:v>
      </x:c>
      <x:c r="O345" s="190"/>
      <x:c r="Q345" s="258">
        <x:f t="shared" si="26"/>
        <x:v>1101.2244819999999</x:v>
      </x:c>
      <x:c r="R345" s="191">
        <x:f t="shared" si="27"/>
        <x:v>-1030.6152119999999</x:v>
      </x:c>
    </x:row>
    <x:row r="346" spans="2:18">
      <x:c r="B346" s="834">
        <x:f t="shared" si="24"/>
        <x:v>2</x:v>
      </x:c>
      <x:c r="C346" s="776">
        <x:v>46069</x:v>
      </x:c>
      <x:c r="D346" s="769" t="s">
        <x:v>2159</x:v>
      </x:c>
      <x:c r="E346" s="835" t="s">
        <x:v>287</x:v>
      </x:c>
      <x:c r="F346" s="769" t="s">
        <x:v>1432</x:v>
      </x:c>
      <x:c r="G346" s="777" t="s">
        <x:v>1908</x:v>
      </x:c>
      <x:c r="H346" s="769" t="s">
        <x:v>95</x:v>
      </x:c>
      <x:c r="I346" s="836" cm="1">
        <x:f t="array" ref="I346">IF(E346="FORD DUNTON","",SUMPRODUCT(('sales price Master(EUR)'!$K$3:$V$3=$B346)*('sales price Master(EUR)'!$D$6:$D$172=$F346)*('sales price Master(EUR)'!$C$6:$C$172=$H346),'sales price Master(EUR)'!$K$6:$V$172))</x:f>
        <x:v>14.563946838785176</x:v>
      </x:c>
      <x:c r="J346" s="190"/>
      <x:c r="K346" s="802">
        <x:v>50.654299999999999</x:v>
      </x:c>
      <x:c r="L346" s="769">
        <x:v>504</x:v>
      </x:c>
      <x:c r="M346" s="819">
        <x:v>675.62676999999996</x:v>
      </x:c>
      <x:c r="N346" s="843">
        <x:f t="shared" si="25"/>
        <x:v>340515.89207999996</x:v>
      </x:c>
      <x:c r="O346" s="190"/>
      <x:c r="Q346" s="258">
        <x:f t="shared" si="26"/>
        <x:v>737.72653235587597</x:v>
      </x:c>
      <x:c r="R346" s="191">
        <x:f t="shared" si="27"/>
        <x:v>-62.09976235587601</x:v>
      </x:c>
    </x:row>
    <x:row r="347" spans="2:18">
      <x:c r="B347" s="834">
        <x:f t="shared" ref="B347:B410" si="28">MONTH(C347)</x:f>
        <x:v>2</x:v>
      </x:c>
      <x:c r="C347" s="776">
        <x:v>46069</x:v>
      </x:c>
      <x:c r="D347" s="769" t="s">
        <x:v>2159</x:v>
      </x:c>
      <x:c r="E347" s="835" t="s">
        <x:v>287</x:v>
      </x:c>
      <x:c r="F347" s="769" t="s">
        <x:v>1641</x:v>
      </x:c>
      <x:c r="G347" s="777" t="s">
        <x:v>1917</x:v>
      </x:c>
      <x:c r="H347" s="769" t="s">
        <x:v>2021</x:v>
      </x:c>
      <x:c r="I347" s="836" cm="1">
        <x:f t="array" ref="I347">IF(E347="FORD DUNTON","",SUMPRODUCT(('sales price Master(EUR)'!$K$3:$V$3=$B347)*('sales price Master(EUR)'!$D$6:$D$172=$F347)*('sales price Master(EUR)'!$C$6:$C$172=$H347),'sales price Master(EUR)'!$K$6:$V$172))</x:f>
        <x:v>18.37</x:v>
      </x:c>
      <x:c r="J347" s="190"/>
      <x:c r="K347" s="802">
        <x:v>50.654299999999999</x:v>
      </x:c>
      <x:c r="L347" s="769">
        <x:v>120</x:v>
      </x:c>
      <x:c r="M347" s="819">
        <x:v>62.021140000000003</x:v>
      </x:c>
      <x:c r="N347" s="843">
        <x:f t="shared" si="25"/>
        <x:v>7442.5367999999999</x:v>
      </x:c>
      <x:c r="O347" s="190"/>
      <x:c r="Q347" s="258">
        <x:f t="shared" si="26"/>
        <x:v>930.51949100000002</x:v>
      </x:c>
      <x:c r="R347" s="191">
        <x:f t="shared" si="27"/>
        <x:v>-868.49835099999996</x:v>
      </x:c>
    </x:row>
    <x:row r="348" spans="2:18">
      <x:c r="B348" s="834">
        <x:f t="shared" si="28"/>
        <x:v>2</x:v>
      </x:c>
      <x:c r="C348" s="776">
        <x:v>46069</x:v>
      </x:c>
      <x:c r="D348" s="769" t="s">
        <x:v>2159</x:v>
      </x:c>
      <x:c r="E348" s="835" t="s">
        <x:v>287</x:v>
      </x:c>
      <x:c r="F348" s="769" t="s">
        <x:v>1565</x:v>
      </x:c>
      <x:c r="G348" s="777" t="s">
        <x:v>1896</x:v>
      </x:c>
      <x:c r="H348" s="769" t="s">
        <x:v>2021</x:v>
      </x:c>
      <x:c r="I348" s="836" cm="1">
        <x:f t="array" ref="I348">IF(E348="FORD DUNTON","",SUMPRODUCT(('sales price Master(EUR)'!$K$3:$V$3=$B348)*('sales price Master(EUR)'!$D$6:$D$172=$F348)*('sales price Master(EUR)'!$C$6:$C$172=$H348),'sales price Master(EUR)'!$K$6:$V$172))</x:f>
        <x:v>21.77</x:v>
      </x:c>
      <x:c r="J348" s="190"/>
      <x:c r="K348" s="802">
        <x:v>50.654299999999999</x:v>
      </x:c>
      <x:c r="L348" s="769">
        <x:v>216</x:v>
      </x:c>
      <x:c r="M348" s="819">
        <x:v>71.347620000000006</x:v>
      </x:c>
      <x:c r="N348" s="843">
        <x:f t="shared" si="25"/>
        <x:v>15411.085920000001</x:v>
      </x:c>
      <x:c r="O348" s="190"/>
      <x:c r="Q348" s="258">
        <x:f t="shared" si="26"/>
        <x:v>1102.744111</x:v>
      </x:c>
      <x:c r="R348" s="191">
        <x:f t="shared" si="27"/>
        <x:v>-1031.396491</x:v>
      </x:c>
    </x:row>
    <x:row r="349" spans="2:18">
      <x:c r="B349" s="834">
        <x:f t="shared" si="28"/>
        <x:v>2</x:v>
      </x:c>
      <x:c r="C349" s="776">
        <x:v>46069</x:v>
      </x:c>
      <x:c r="D349" s="769" t="s">
        <x:v>2159</x:v>
      </x:c>
      <x:c r="E349" s="835" t="s">
        <x:v>287</x:v>
      </x:c>
      <x:c r="F349" s="769" t="s">
        <x:v>1428</x:v>
      </x:c>
      <x:c r="G349" s="777" t="s">
        <x:v>1916</x:v>
      </x:c>
      <x:c r="H349" s="769" t="s">
        <x:v>2021</x:v>
      </x:c>
      <x:c r="I349" s="836" cm="1">
        <x:f t="array" ref="I349">IF(E349="FORD DUNTON","",SUMPRODUCT(('sales price Master(EUR)'!$K$3:$V$3=$B349)*('sales price Master(EUR)'!$D$6:$D$172=$F349)*('sales price Master(EUR)'!$C$6:$C$172=$H349),'sales price Master(EUR)'!$K$6:$V$172))</x:f>
        <x:v>18.440000000000001</x:v>
      </x:c>
      <x:c r="J349" s="190"/>
      <x:c r="K349" s="802">
        <x:v>50.654299999999999</x:v>
      </x:c>
      <x:c r="L349" s="769">
        <x:v>324</x:v>
      </x:c>
      <x:c r="M349" s="819">
        <x:v>60.73874</x:v>
      </x:c>
      <x:c r="N349" s="843">
        <x:f t="shared" si="25"/>
        <x:v>19679.351760000001</x:v>
      </x:c>
      <x:c r="O349" s="190"/>
      <x:c r="Q349" s="258">
        <x:f t="shared" si="26"/>
        <x:v>934.065292</x:v>
      </x:c>
      <x:c r="R349" s="191">
        <x:f t="shared" si="27"/>
        <x:v>-873.32655199999999</x:v>
      </x:c>
    </x:row>
    <x:row r="350" spans="2:18">
      <x:c r="B350" s="834">
        <x:f t="shared" si="28"/>
        <x:v>2</x:v>
      </x:c>
      <x:c r="C350" s="776">
        <x:v>46069</x:v>
      </x:c>
      <x:c r="D350" s="769" t="s">
        <x:v>2159</x:v>
      </x:c>
      <x:c r="E350" s="835" t="s">
        <x:v>287</x:v>
      </x:c>
      <x:c r="F350" s="769" t="s">
        <x:v>1564</x:v>
      </x:c>
      <x:c r="G350" s="777" t="s">
        <x:v>1915</x:v>
      </x:c>
      <x:c r="H350" s="769" t="s">
        <x:v>2021</x:v>
      </x:c>
      <x:c r="I350" s="836" cm="1">
        <x:f t="array" ref="I350">IF(E350="FORD DUNTON","",SUMPRODUCT(('sales price Master(EUR)'!$K$3:$V$3=$B350)*('sales price Master(EUR)'!$D$6:$D$172=$F350)*('sales price Master(EUR)'!$C$6:$C$172=$H350),'sales price Master(EUR)'!$K$6:$V$172))</x:f>
        <x:v>20.93</x:v>
      </x:c>
      <x:c r="J350" s="190"/>
      <x:c r="K350" s="802">
        <x:v>50.654299999999999</x:v>
      </x:c>
      <x:c r="L350" s="769">
        <x:v>216</x:v>
      </x:c>
      <x:c r="M350" s="819">
        <x:v>68.782839999999993</x:v>
      </x:c>
      <x:c r="N350" s="843">
        <x:f t="shared" si="25"/>
        <x:v>14857.093439999999</x:v>
      </x:c>
      <x:c r="O350" s="190"/>
      <x:c r="Q350" s="258">
        <x:f t="shared" si="26"/>
        <x:v>1060.194499</x:v>
      </x:c>
      <x:c r="R350" s="191">
        <x:f t="shared" si="27"/>
        <x:v>-991.41165899999999</x:v>
      </x:c>
    </x:row>
    <x:row r="351" spans="2:18">
      <x:c r="B351" s="834">
        <x:f t="shared" si="28"/>
        <x:v>2</x:v>
      </x:c>
      <x:c r="C351" s="776">
        <x:v>46069</x:v>
      </x:c>
      <x:c r="D351" s="769" t="s">
        <x:v>2159</x:v>
      </x:c>
      <x:c r="E351" s="835" t="s">
        <x:v>287</x:v>
      </x:c>
      <x:c r="F351" s="769" t="s">
        <x:v>1429</x:v>
      </x:c>
      <x:c r="G351" s="777" t="s">
        <x:v>1893</x:v>
      </x:c>
      <x:c r="H351" s="769" t="s">
        <x:v>2021</x:v>
      </x:c>
      <x:c r="I351" s="836" cm="1">
        <x:f t="array" ref="I351">IF(E351="FORD DUNTON","",SUMPRODUCT(('sales price Master(EUR)'!$K$3:$V$3=$B351)*('sales price Master(EUR)'!$D$6:$D$172=$F351)*('sales price Master(EUR)'!$C$6:$C$172=$H351),'sales price Master(EUR)'!$K$6:$V$172))</x:f>
        <x:v>15.81</x:v>
      </x:c>
      <x:c r="J351" s="190"/>
      <x:c r="K351" s="802">
        <x:v>50.654299999999999</x:v>
      </x:c>
      <x:c r="L351" s="769">
        <x:v>216</x:v>
      </x:c>
      <x:c r="M351" s="819">
        <x:v>50.207590000000003</x:v>
      </x:c>
      <x:c r="N351" s="843">
        <x:f t="shared" si="25"/>
        <x:v>10844.839440000002</x:v>
      </x:c>
      <x:c r="O351" s="190"/>
      <x:c r="Q351" s="258">
        <x:f t="shared" si="26"/>
        <x:v>800.84448299999997</x:v>
      </x:c>
      <x:c r="R351" s="191">
        <x:f t="shared" si="27"/>
        <x:v>-750.63689299999999</x:v>
      </x:c>
    </x:row>
    <x:row r="352" spans="2:18">
      <x:c r="B352" s="834">
        <x:f t="shared" si="28"/>
        <x:v>2</x:v>
      </x:c>
      <x:c r="C352" s="776">
        <x:v>46069</x:v>
      </x:c>
      <x:c r="D352" s="769" t="s">
        <x:v>2159</x:v>
      </x:c>
      <x:c r="E352" s="835" t="s">
        <x:v>287</x:v>
      </x:c>
      <x:c r="F352" s="769" t="s">
        <x:v>1640</x:v>
      </x:c>
      <x:c r="G352" s="777" t="s">
        <x:v>1908</x:v>
      </x:c>
      <x:c r="H352" s="769" t="s">
        <x:v>2021</x:v>
      </x:c>
      <x:c r="I352" s="836" cm="1">
        <x:f t="array" ref="I352">IF(E352="FORD DUNTON","",SUMPRODUCT(('sales price Master(EUR)'!$K$3:$V$3=$B352)*('sales price Master(EUR)'!$D$6:$D$172=$F352)*('sales price Master(EUR)'!$C$6:$C$172=$H352),'sales price Master(EUR)'!$K$6:$V$172))</x:f>
        <x:v>16.079999999999998</x:v>
      </x:c>
      <x:c r="J352" s="190"/>
      <x:c r="K352" s="802">
        <x:v>50.654299999999999</x:v>
      </x:c>
      <x:c r="L352" s="769">
        <x:v>648</x:v>
      </x:c>
      <x:c r="M352" s="819">
        <x:v>54.171340000000001</x:v>
      </x:c>
      <x:c r="N352" s="843">
        <x:f t="shared" si="25"/>
        <x:v>35103.028319999998</x:v>
      </x:c>
      <x:c r="O352" s="190"/>
      <x:c r="Q352" s="258">
        <x:f t="shared" si="26"/>
        <x:v>814.52114399999994</x:v>
      </x:c>
      <x:c r="R352" s="191">
        <x:f t="shared" si="27"/>
        <x:v>-760.34980399999995</x:v>
      </x:c>
    </x:row>
    <x:row r="353" spans="2:18">
      <x:c r="B353" s="834">
        <x:f t="shared" si="28"/>
        <x:v>2</x:v>
      </x:c>
      <x:c r="C353" s="776">
        <x:v>46070</x:v>
      </x:c>
      <x:c r="D353" s="769" t="s">
        <x:v>2160</x:v>
      </x:c>
      <x:c r="E353" s="835" t="s">
        <x:v>287</x:v>
      </x:c>
      <x:c r="F353" s="769" t="s">
        <x:v>1651</x:v>
      </x:c>
      <x:c r="G353" s="777" t="s">
        <x:v>1886</x:v>
      </x:c>
      <x:c r="H353" s="818" t="s">
        <x:v>2175</x:v>
      </x:c>
      <x:c r="I353" s="836" cm="1">
        <x:f t="array" ref="I353">IF(E353="FORD DUNTON","",SUMPRODUCT(('sales price Master(EUR)'!$K$3:$V$3=$B353)*('sales price Master(EUR)'!$D$6:$D$172=$F353)*('sales price Master(EUR)'!$C$6:$C$172=$H353),'sales price Master(EUR)'!$K$6:$V$172))</x:f>
        <x:v>98.821891343593933</x:v>
      </x:c>
      <x:c r="J353" s="190"/>
      <x:c r="K353" s="802">
        <x:v>50.654299999999999</x:v>
      </x:c>
      <x:c r="L353" s="769">
        <x:v>144</x:v>
      </x:c>
      <x:c r="M353" s="819">
        <x:v>4687.8589099999999</x:v>
      </x:c>
      <x:c r="N353" s="843">
        <x:f t="shared" si="25"/>
        <x:v>675051.68304000003</x:v>
      </x:c>
      <x:c r="O353" s="190"/>
      <x:c r="Q353" s="258">
        <x:f t="shared" si="26"/>
        <x:v>5005.7537306858103</x:v>
      </x:c>
      <x:c r="R353" s="191">
        <x:f t="shared" si="27"/>
        <x:v>-317.89482068581037</x:v>
      </x:c>
    </x:row>
    <x:row r="354" spans="2:18">
      <x:c r="B354" s="834">
        <x:f t="shared" si="28"/>
        <x:v>2</x:v>
      </x:c>
      <x:c r="C354" s="776">
        <x:v>46070</x:v>
      </x:c>
      <x:c r="D354" s="769" t="s">
        <x:v>2160</x:v>
      </x:c>
      <x:c r="E354" s="835" t="s">
        <x:v>287</x:v>
      </x:c>
      <x:c r="F354" s="769" t="s">
        <x:v>50</x:v>
      </x:c>
      <x:c r="G354" s="777" t="s">
        <x:v>1889</x:v>
      </x:c>
      <x:c r="H354" s="818" t="s">
        <x:v>2175</x:v>
      </x:c>
      <x:c r="I354" s="836" cm="1">
        <x:f t="array" ref="I354">IF(E354="FORD DUNTON","",SUMPRODUCT(('sales price Master(EUR)'!$K$3:$V$3=$B354)*('sales price Master(EUR)'!$D$6:$D$172=$F354)*('sales price Master(EUR)'!$C$6:$C$172=$H354),'sales price Master(EUR)'!$K$6:$V$172))</x:f>
        <x:v>19.24397286272454</x:v>
      </x:c>
      <x:c r="J354" s="190"/>
      <x:c r="K354" s="802">
        <x:v>50.654299999999999</x:v>
      </x:c>
      <x:c r="L354" s="769">
        <x:v>720</x:v>
      </x:c>
      <x:c r="M354" s="819">
        <x:v>930.41795000000002</x:v>
      </x:c>
      <x:c r="N354" s="843">
        <x:f t="shared" si="25"/>
        <x:v>669900.924</x:v>
      </x:c>
      <x:c r="O354" s="190"/>
      <x:c r="Q354" s="258">
        <x:f t="shared" si="26"/>
        <x:v>974.78997458030767</x:v>
      </x:c>
      <x:c r="R354" s="191">
        <x:f t="shared" si="27"/>
        <x:v>-44.372024580307652</x:v>
      </x:c>
    </x:row>
    <x:row r="355" spans="2:18">
      <x:c r="B355" s="834">
        <x:f t="shared" si="28"/>
        <x:v>2</x:v>
      </x:c>
      <x:c r="C355" s="776">
        <x:v>46070</x:v>
      </x:c>
      <x:c r="D355" s="769" t="s">
        <x:v>2160</x:v>
      </x:c>
      <x:c r="E355" s="835" t="s">
        <x:v>287</x:v>
      </x:c>
      <x:c r="F355" s="769" t="s">
        <x:v>1629</x:v>
      </x:c>
      <x:c r="G355" s="777" t="s">
        <x:v>1914</x:v>
      </x:c>
      <x:c r="H355" s="784" t="s">
        <x:v>2177</x:v>
      </x:c>
      <x:c r="I355" s="836" cm="1">
        <x:f t="array" ref="I355">IF(E355="FORD DUNTON","",SUMPRODUCT(('sales price Master(EUR)'!$K$3:$V$3=$B355)*('sales price Master(EUR)'!$D$6:$D$172=$F355)*('sales price Master(EUR)'!$C$6:$C$172=$H355),'sales price Master(EUR)'!$K$6:$V$172))</x:f>
        <x:v>154.57</x:v>
      </x:c>
      <x:c r="J355" s="190"/>
      <x:c r="K355" s="802">
        <x:v>50.654299999999999</x:v>
      </x:c>
      <x:c r="L355" s="769">
        <x:v>20</x:v>
      </x:c>
      <x:c r="M355" s="819">
        <x:v>547.34816999999998</x:v>
      </x:c>
      <x:c r="N355" s="843">
        <x:f t="shared" si="25"/>
        <x:v>10946.963400000001</x:v>
      </x:c>
      <x:c r="O355" s="190"/>
      <x:c r="Q355" s="258">
        <x:f t="shared" si="26"/>
        <x:v>7829.6351509999995</x:v>
      </x:c>
      <x:c r="R355" s="191">
        <x:f t="shared" si="27"/>
        <x:v>-7282.2869809999993</x:v>
      </x:c>
    </x:row>
    <x:row r="356" spans="2:18">
      <x:c r="B356" s="834">
        <x:f t="shared" si="28"/>
        <x:v>2</x:v>
      </x:c>
      <x:c r="C356" s="776">
        <x:v>46070</x:v>
      </x:c>
      <x:c r="D356" s="769" t="s">
        <x:v>2160</x:v>
      </x:c>
      <x:c r="E356" s="835" t="s">
        <x:v>287</x:v>
      </x:c>
      <x:c r="F356" s="769" t="s">
        <x:v>1634</x:v>
      </x:c>
      <x:c r="G356" s="777" t="s">
        <x:v>96</x:v>
      </x:c>
      <x:c r="H356" s="784" t="s">
        <x:v>2176</x:v>
      </x:c>
      <x:c r="I356" s="836" cm="1">
        <x:f t="array" ref="I356">IF(E356="FORD DUNTON","",SUMPRODUCT(('sales price Master(EUR)'!$K$3:$V$3=$B356)*('sales price Master(EUR)'!$D$6:$D$172=$F356)*('sales price Master(EUR)'!$C$6:$C$172=$H356),'sales price Master(EUR)'!$K$6:$V$172))</x:f>
        <x:v>132.34</x:v>
      </x:c>
      <x:c r="J356" s="190"/>
      <x:c r="K356" s="802">
        <x:v>50.654299999999999</x:v>
      </x:c>
      <x:c r="L356" s="769">
        <x:v>180</x:v>
      </x:c>
      <x:c r="M356" s="819">
        <x:v>378.88851</x:v>
      </x:c>
      <x:c r="N356" s="843">
        <x:f t="shared" si="25"/>
        <x:v>68199.931800000006</x:v>
      </x:c>
      <x:c r="O356" s="190"/>
      <x:c r="Q356" s="258">
        <x:f t="shared" si="26"/>
        <x:v>6703.5900620000002</x:v>
      </x:c>
      <x:c r="R356" s="191">
        <x:f t="shared" si="27"/>
        <x:v>-6324.7015520000004</x:v>
      </x:c>
    </x:row>
    <x:row r="357" spans="2:18">
      <x:c r="B357" s="834">
        <x:f t="shared" si="28"/>
        <x:v>2</x:v>
      </x:c>
      <x:c r="C357" s="776">
        <x:v>46070</x:v>
      </x:c>
      <x:c r="D357" s="769" t="s">
        <x:v>2160</x:v>
      </x:c>
      <x:c r="E357" s="835" t="s">
        <x:v>287</x:v>
      </x:c>
      <x:c r="F357" s="769" t="s">
        <x:v>1631</x:v>
      </x:c>
      <x:c r="G357" s="777" t="s">
        <x:v>1907</x:v>
      </x:c>
      <x:c r="H357" s="769" t="s">
        <x:v>2021</x:v>
      </x:c>
      <x:c r="I357" s="836" cm="1">
        <x:f t="array" ref="I357">IF(E357="FORD DUNTON","",SUMPRODUCT(('sales price Master(EUR)'!$K$3:$V$3=$B357)*('sales price Master(EUR)'!$D$6:$D$172=$F357)*('sales price Master(EUR)'!$C$6:$C$172=$H357),'sales price Master(EUR)'!$K$6:$V$172))</x:f>
        <x:v>27.29</x:v>
      </x:c>
      <x:c r="J357" s="190"/>
      <x:c r="K357" s="802">
        <x:v>50.654299999999999</x:v>
      </x:c>
      <x:c r="L357" s="769">
        <x:v>240</x:v>
      </x:c>
      <x:c r="M357" s="819">
        <x:v>89.223389999999995</x:v>
      </x:c>
      <x:c r="N357" s="843">
        <x:f t="shared" si="25"/>
        <x:v>21413.613599999997</x:v>
      </x:c>
      <x:c r="O357" s="190"/>
      <x:c r="Q357" s="258">
        <x:f t="shared" si="26"/>
        <x:v>1382.355847</x:v>
      </x:c>
      <x:c r="R357" s="191">
        <x:f t="shared" si="27"/>
        <x:v>-1293.1324570000002</x:v>
      </x:c>
    </x:row>
    <x:row r="358" spans="2:18">
      <x:c r="B358" s="834">
        <x:f t="shared" si="28"/>
        <x:v>2</x:v>
      </x:c>
      <x:c r="C358" s="776">
        <x:v>46070</x:v>
      </x:c>
      <x:c r="D358" s="769" t="s">
        <x:v>2160</x:v>
      </x:c>
      <x:c r="E358" s="835" t="s">
        <x:v>287</x:v>
      </x:c>
      <x:c r="F358" s="769" t="s">
        <x:v>1564</x:v>
      </x:c>
      <x:c r="G358" s="777" t="s">
        <x:v>1915</x:v>
      </x:c>
      <x:c r="H358" s="769" t="s">
        <x:v>2021</x:v>
      </x:c>
      <x:c r="I358" s="836" cm="1">
        <x:f t="array" ref="I358">IF(E358="FORD DUNTON","",SUMPRODUCT(('sales price Master(EUR)'!$K$3:$V$3=$B358)*('sales price Master(EUR)'!$D$6:$D$172=$F358)*('sales price Master(EUR)'!$C$6:$C$172=$H358),'sales price Master(EUR)'!$K$6:$V$172))</x:f>
        <x:v>20.93</x:v>
      </x:c>
      <x:c r="J358" s="190"/>
      <x:c r="K358" s="802">
        <x:v>50.654299999999999</x:v>
      </x:c>
      <x:c r="L358" s="769">
        <x:v>216</x:v>
      </x:c>
      <x:c r="M358" s="819">
        <x:v>68.782839999999993</x:v>
      </x:c>
      <x:c r="N358" s="843">
        <x:f t="shared" si="25"/>
        <x:v>14857.093439999999</x:v>
      </x:c>
      <x:c r="O358" s="190"/>
      <x:c r="Q358" s="258">
        <x:f t="shared" si="26"/>
        <x:v>1060.194499</x:v>
      </x:c>
      <x:c r="R358" s="191">
        <x:f t="shared" si="27"/>
        <x:v>-991.41165899999999</x:v>
      </x:c>
    </x:row>
    <x:row r="359" spans="2:18">
      <x:c r="B359" s="834">
        <x:f t="shared" si="28"/>
        <x:v>2</x:v>
      </x:c>
      <x:c r="C359" s="776">
        <x:v>46070</x:v>
      </x:c>
      <x:c r="D359" s="769" t="s">
        <x:v>2160</x:v>
      </x:c>
      <x:c r="E359" s="835" t="s">
        <x:v>287</x:v>
      </x:c>
      <x:c r="F359" s="769" t="s">
        <x:v>1429</x:v>
      </x:c>
      <x:c r="G359" s="777" t="s">
        <x:v>1893</x:v>
      </x:c>
      <x:c r="H359" s="769" t="s">
        <x:v>2021</x:v>
      </x:c>
      <x:c r="I359" s="836" cm="1">
        <x:f t="array" ref="I359">IF(E359="FORD DUNTON","",SUMPRODUCT(('sales price Master(EUR)'!$K$3:$V$3=$B359)*('sales price Master(EUR)'!$D$6:$D$172=$F359)*('sales price Master(EUR)'!$C$6:$C$172=$H359),'sales price Master(EUR)'!$K$6:$V$172))</x:f>
        <x:v>15.81</x:v>
      </x:c>
      <x:c r="J359" s="190"/>
      <x:c r="K359" s="802">
        <x:v>50.654299999999999</x:v>
      </x:c>
      <x:c r="L359" s="769">
        <x:v>216</x:v>
      </x:c>
      <x:c r="M359" s="819">
        <x:v>50.207590000000003</x:v>
      </x:c>
      <x:c r="N359" s="843">
        <x:f t="shared" si="25"/>
        <x:v>10844.839440000002</x:v>
      </x:c>
      <x:c r="O359" s="190"/>
      <x:c r="Q359" s="258">
        <x:f t="shared" si="26"/>
        <x:v>800.84448299999997</x:v>
      </x:c>
      <x:c r="R359" s="191">
        <x:f t="shared" si="27"/>
        <x:v>-750.63689299999999</x:v>
      </x:c>
    </x:row>
    <x:row r="360" spans="2:18">
      <x:c r="B360" s="834">
        <x:f t="shared" si="28"/>
        <x:v>2</x:v>
      </x:c>
      <x:c r="C360" s="776">
        <x:v>46070</x:v>
      </x:c>
      <x:c r="D360" s="769" t="s">
        <x:v>2160</x:v>
      </x:c>
      <x:c r="E360" s="835" t="s">
        <x:v>287</x:v>
      </x:c>
      <x:c r="F360" s="769" t="s">
        <x:v>1428</x:v>
      </x:c>
      <x:c r="G360" s="777" t="s">
        <x:v>1916</x:v>
      </x:c>
      <x:c r="H360" s="769" t="s">
        <x:v>2021</x:v>
      </x:c>
      <x:c r="I360" s="836" cm="1">
        <x:f t="array" ref="I360">IF(E360="FORD DUNTON","",SUMPRODUCT(('sales price Master(EUR)'!$K$3:$V$3=$B360)*('sales price Master(EUR)'!$D$6:$D$172=$F360)*('sales price Master(EUR)'!$C$6:$C$172=$H360),'sales price Master(EUR)'!$K$6:$V$172))</x:f>
        <x:v>18.440000000000001</x:v>
      </x:c>
      <x:c r="J360" s="190"/>
      <x:c r="K360" s="802">
        <x:v>50.654299999999999</x:v>
      </x:c>
      <x:c r="L360" s="769">
        <x:v>324</x:v>
      </x:c>
      <x:c r="M360" s="819">
        <x:v>60.73874</x:v>
      </x:c>
      <x:c r="N360" s="843">
        <x:f t="shared" si="25"/>
        <x:v>19679.351760000001</x:v>
      </x:c>
      <x:c r="O360" s="190"/>
      <x:c r="Q360" s="258">
        <x:f t="shared" si="26"/>
        <x:v>934.065292</x:v>
      </x:c>
      <x:c r="R360" s="191">
        <x:f t="shared" si="27"/>
        <x:v>-873.32655199999999</x:v>
      </x:c>
    </x:row>
    <x:row r="361" spans="2:18">
      <x:c r="B361" s="834">
        <x:f t="shared" si="28"/>
        <x:v>2</x:v>
      </x:c>
      <x:c r="C361" s="776">
        <x:v>46070</x:v>
      </x:c>
      <x:c r="D361" s="769" t="s">
        <x:v>2160</x:v>
      </x:c>
      <x:c r="E361" s="835" t="s">
        <x:v>287</x:v>
      </x:c>
      <x:c r="F361" s="769" t="s">
        <x:v>1565</x:v>
      </x:c>
      <x:c r="G361" s="777" t="s">
        <x:v>1896</x:v>
      </x:c>
      <x:c r="H361" s="769" t="s">
        <x:v>2021</x:v>
      </x:c>
      <x:c r="I361" s="836" cm="1">
        <x:f t="array" ref="I361">IF(E361="FORD DUNTON","",SUMPRODUCT(('sales price Master(EUR)'!$K$3:$V$3=$B361)*('sales price Master(EUR)'!$D$6:$D$172=$F361)*('sales price Master(EUR)'!$C$6:$C$172=$H361),'sales price Master(EUR)'!$K$6:$V$172))</x:f>
        <x:v>21.77</x:v>
      </x:c>
      <x:c r="J361" s="190"/>
      <x:c r="K361" s="802">
        <x:v>50.654299999999999</x:v>
      </x:c>
      <x:c r="L361" s="769">
        <x:v>216</x:v>
      </x:c>
      <x:c r="M361" s="819">
        <x:v>71.347620000000006</x:v>
      </x:c>
      <x:c r="N361" s="843">
        <x:f t="shared" si="25"/>
        <x:v>15411.085920000001</x:v>
      </x:c>
      <x:c r="O361" s="190"/>
      <x:c r="Q361" s="258">
        <x:f t="shared" si="26"/>
        <x:v>1102.744111</x:v>
      </x:c>
      <x:c r="R361" s="191">
        <x:f t="shared" si="27"/>
        <x:v>-1031.396491</x:v>
      </x:c>
    </x:row>
    <x:row r="362" spans="2:18">
      <x:c r="B362" s="834">
        <x:f t="shared" si="28"/>
        <x:v>2</x:v>
      </x:c>
      <x:c r="C362" s="776">
        <x:v>46070</x:v>
      </x:c>
      <x:c r="D362" s="769" t="s">
        <x:v>2160</x:v>
      </x:c>
      <x:c r="E362" s="835" t="s">
        <x:v>287</x:v>
      </x:c>
      <x:c r="F362" s="769" t="s">
        <x:v>41</x:v>
      </x:c>
      <x:c r="G362" s="777" t="s">
        <x:v>1892</x:v>
      </x:c>
      <x:c r="H362" s="769" t="s">
        <x:v>95</x:v>
      </x:c>
      <x:c r="I362" s="836" cm="1">
        <x:f t="array" ref="I362">IF(E362="FORD DUNTON","",SUMPRODUCT(('sales price Master(EUR)'!$K$3:$V$3=$B362)*('sales price Master(EUR)'!$D$6:$D$172=$F362)*('sales price Master(EUR)'!$C$6:$C$172=$H362),'sales price Master(EUR)'!$K$6:$V$172))</x:f>
        <x:v>18.937197515294233</x:v>
      </x:c>
      <x:c r="J362" s="190"/>
      <x:c r="K362" s="802">
        <x:v>50.654299999999999</x:v>
      </x:c>
      <x:c r="L362" s="769">
        <x:v>160</x:v>
      </x:c>
      <x:c r="M362" s="819">
        <x:v>878.50345000000004</x:v>
      </x:c>
      <x:c r="N362" s="843">
        <x:f t="shared" si="25"/>
        <x:v>140560.552</x:v>
      </x:c>
      <x:c r="O362" s="190"/>
      <x:c r="Q362" s="258">
        <x:f t="shared" si="26"/>
        <x:v>959.25048409896863</x:v>
      </x:c>
      <x:c r="R362" s="191">
        <x:f t="shared" si="27"/>
        <x:v>-80.747034098968584</x:v>
      </x:c>
    </x:row>
    <x:row r="363" spans="2:18">
      <x:c r="B363" s="834">
        <x:f t="shared" si="28"/>
        <x:v>2</x:v>
      </x:c>
      <x:c r="C363" s="776">
        <x:v>46070</x:v>
      </x:c>
      <x:c r="D363" s="769" t="s">
        <x:v>2160</x:v>
      </x:c>
      <x:c r="E363" s="835" t="s">
        <x:v>287</x:v>
      </x:c>
      <x:c r="F363" s="769" t="s">
        <x:v>17</x:v>
      </x:c>
      <x:c r="G363" s="777" t="s">
        <x:v>1894</x:v>
      </x:c>
      <x:c r="H363" s="818" t="s">
        <x:v>2175</x:v>
      </x:c>
      <x:c r="I363" s="836" cm="1">
        <x:f t="array" ref="I363">IF(E363="FORD DUNTON","",SUMPRODUCT(('sales price Master(EUR)'!$K$3:$V$3=$B363)*('sales price Master(EUR)'!$D$6:$D$172=$F363)*('sales price Master(EUR)'!$C$6:$C$172=$H363),'sales price Master(EUR)'!$K$6:$V$172))</x:f>
        <x:v>4.9166659559056072</x:v>
      </x:c>
      <x:c r="J363" s="190"/>
      <x:c r="K363" s="802">
        <x:v>50.654299999999999</x:v>
      </x:c>
      <x:c r="L363" s="769">
        <x:v>1152</x:v>
      </x:c>
      <x:c r="M363" s="819">
        <x:v>240.29476</x:v>
      </x:c>
      <x:c r="N363" s="843">
        <x:f t="shared" si="25"/>
        <x:v>276819.56351999997</x:v>
      </x:c>
      <x:c r="O363" s="190"/>
      <x:c r="Q363" s="258">
        <x:f t="shared" si="26"/>
        <x:v>249.0502723302294</x:v>
      </x:c>
      <x:c r="R363" s="191">
        <x:f t="shared" si="27"/>
        <x:v>-8.7555123302294078</x:v>
      </x:c>
    </x:row>
    <x:row r="364" spans="2:18">
      <x:c r="B364" s="834">
        <x:f t="shared" si="28"/>
        <x:v>2</x:v>
      </x:c>
      <x:c r="C364" s="776">
        <x:v>46070</x:v>
      </x:c>
      <x:c r="D364" s="769" t="s">
        <x:v>2160</x:v>
      </x:c>
      <x:c r="E364" s="835" t="s">
        <x:v>287</x:v>
      </x:c>
      <x:c r="F364" s="769" t="s">
        <x:v>1433</x:v>
      </x:c>
      <x:c r="G364" s="777" t="s">
        <x:v>1910</x:v>
      </x:c>
      <x:c r="H364" s="769" t="s">
        <x:v>95</x:v>
      </x:c>
      <x:c r="I364" s="836" cm="1">
        <x:f t="array" ref="I364">IF(E364="FORD DUNTON","",SUMPRODUCT(('sales price Master(EUR)'!$K$3:$V$3=$B364)*('sales price Master(EUR)'!$D$6:$D$172=$F364)*('sales price Master(EUR)'!$C$6:$C$172=$H364),'sales price Master(EUR)'!$K$6:$V$172))</x:f>
        <x:v>9.5873917733170515</x:v>
      </x:c>
      <x:c r="J364" s="190"/>
      <x:c r="K364" s="802">
        <x:v>50.654299999999999</x:v>
      </x:c>
      <x:c r="L364" s="769">
        <x:v>288</x:v>
      </x:c>
      <x:c r="M364" s="819">
        <x:v>444.76258000000001</x:v>
      </x:c>
      <x:c r="N364" s="843">
        <x:f t="shared" si="25"/>
        <x:v>128091.62304000001</x:v>
      </x:c>
      <x:c r="O364" s="190"/>
      <x:c r="Q364" s="258">
        <x:f t="shared" si="26"/>
        <x:v>485.64261910313394</x:v>
      </x:c>
      <x:c r="R364" s="191">
        <x:f t="shared" si="27"/>
        <x:v>-40.880039103133925</x:v>
      </x:c>
    </x:row>
    <x:row r="365" spans="2:18">
      <x:c r="B365" s="834">
        <x:f t="shared" si="28"/>
        <x:v>2</x:v>
      </x:c>
      <x:c r="C365" s="776">
        <x:v>46070</x:v>
      </x:c>
      <x:c r="D365" s="769" t="s">
        <x:v>2160</x:v>
      </x:c>
      <x:c r="E365" s="835" t="s">
        <x:v>287</x:v>
      </x:c>
      <x:c r="F365" s="769" t="s">
        <x:v>1432</x:v>
      </x:c>
      <x:c r="G365" s="777" t="s">
        <x:v>1908</x:v>
      </x:c>
      <x:c r="H365" s="769" t="s">
        <x:v>95</x:v>
      </x:c>
      <x:c r="I365" s="836" cm="1">
        <x:f t="array" ref="I365">IF(E365="FORD DUNTON","",SUMPRODUCT(('sales price Master(EUR)'!$K$3:$V$3=$B365)*('sales price Master(EUR)'!$D$6:$D$172=$F365)*('sales price Master(EUR)'!$C$6:$C$172=$H365),'sales price Master(EUR)'!$K$6:$V$172))</x:f>
        <x:v>14.563946838785176</x:v>
      </x:c>
      <x:c r="J365" s="190"/>
      <x:c r="K365" s="802">
        <x:v>50.654299999999999</x:v>
      </x:c>
      <x:c r="L365" s="769">
        <x:v>216</x:v>
      </x:c>
      <x:c r="M365" s="819">
        <x:v>675.62676999999996</x:v>
      </x:c>
      <x:c r="N365" s="843">
        <x:f t="shared" si="25"/>
        <x:v>145935.38232</x:v>
      </x:c>
      <x:c r="O365" s="190"/>
      <x:c r="Q365" s="258">
        <x:f t="shared" si="26"/>
        <x:v>737.72653235587597</x:v>
      </x:c>
      <x:c r="R365" s="191">
        <x:f t="shared" si="27"/>
        <x:v>-62.09976235587601</x:v>
      </x:c>
    </x:row>
    <x:row r="366" spans="2:18">
      <x:c r="B366" s="834">
        <x:f t="shared" si="28"/>
        <x:v>2</x:v>
      </x:c>
      <x:c r="C366" s="776">
        <x:v>46070</x:v>
      </x:c>
      <x:c r="D366" s="769" t="s">
        <x:v>2160</x:v>
      </x:c>
      <x:c r="E366" s="835" t="s">
        <x:v>287</x:v>
      </x:c>
      <x:c r="F366" s="769" t="s">
        <x:v>1641</x:v>
      </x:c>
      <x:c r="G366" s="777" t="s">
        <x:v>1917</x:v>
      </x:c>
      <x:c r="H366" s="769" t="s">
        <x:v>2021</x:v>
      </x:c>
      <x:c r="I366" s="836" cm="1">
        <x:f t="array" ref="I366">IF(E366="FORD DUNTON","",SUMPRODUCT(('sales price Master(EUR)'!$K$3:$V$3=$B366)*('sales price Master(EUR)'!$D$6:$D$172=$F366)*('sales price Master(EUR)'!$C$6:$C$172=$H366),'sales price Master(EUR)'!$K$6:$V$172))</x:f>
        <x:v>18.37</x:v>
      </x:c>
      <x:c r="J366" s="190"/>
      <x:c r="K366" s="802">
        <x:v>50.654299999999999</x:v>
      </x:c>
      <x:c r="L366" s="769">
        <x:v>200</x:v>
      </x:c>
      <x:c r="M366" s="819">
        <x:v>62.021140000000003</x:v>
      </x:c>
      <x:c r="N366" s="843">
        <x:f t="shared" si="25"/>
        <x:v>12404.228000000001</x:v>
      </x:c>
      <x:c r="O366" s="190"/>
      <x:c r="Q366" s="258">
        <x:f t="shared" si="26"/>
        <x:v>930.51949100000002</x:v>
      </x:c>
      <x:c r="R366" s="191">
        <x:f t="shared" si="27"/>
        <x:v>-868.49835099999996</x:v>
      </x:c>
    </x:row>
    <x:row r="367" spans="2:18">
      <x:c r="B367" s="834">
        <x:f t="shared" si="28"/>
        <x:v>2</x:v>
      </x:c>
      <x:c r="C367" s="776">
        <x:v>46070</x:v>
      </x:c>
      <x:c r="D367" s="769" t="s">
        <x:v>2160</x:v>
      </x:c>
      <x:c r="E367" s="835" t="s">
        <x:v>287</x:v>
      </x:c>
      <x:c r="F367" s="769" t="s">
        <x:v>1430</x:v>
      </x:c>
      <x:c r="G367" s="777" t="s">
        <x:v>1918</x:v>
      </x:c>
      <x:c r="H367" s="769" t="s">
        <x:v>2021</x:v>
      </x:c>
      <x:c r="I367" s="836" cm="1">
        <x:f t="array" ref="I367">IF(E367="FORD DUNTON","",SUMPRODUCT(('sales price Master(EUR)'!$K$3:$V$3=$B367)*('sales price Master(EUR)'!$D$6:$D$172=$F367)*('sales price Master(EUR)'!$C$6:$C$172=$H367),'sales price Master(EUR)'!$K$6:$V$172))</x:f>
        <x:v>21.74</x:v>
      </x:c>
      <x:c r="J367" s="190"/>
      <x:c r="K367" s="802">
        <x:v>50.654299999999999</x:v>
      </x:c>
      <x:c r="L367" s="769">
        <x:v>216</x:v>
      </x:c>
      <x:c r="M367" s="819">
        <x:v>70.609269999999995</x:v>
      </x:c>
      <x:c r="N367" s="843">
        <x:f t="shared" si="25"/>
        <x:v>15251.602319999998</x:v>
      </x:c>
      <x:c r="O367" s="190"/>
      <x:c r="Q367" s="258">
        <x:f t="shared" si="26"/>
        <x:v>1101.2244819999999</x:v>
      </x:c>
      <x:c r="R367" s="191">
        <x:f t="shared" si="27"/>
        <x:v>-1030.6152119999999</x:v>
      </x:c>
    </x:row>
    <x:row r="368" spans="2:18">
      <x:c r="B368" s="834">
        <x:f t="shared" si="28"/>
        <x:v>2</x:v>
      </x:c>
      <x:c r="C368" s="776">
        <x:v>46070</x:v>
      </x:c>
      <x:c r="D368" s="769" t="s">
        <x:v>2160</x:v>
      </x:c>
      <x:c r="E368" s="835" t="s">
        <x:v>287</x:v>
      </x:c>
      <x:c r="F368" s="769" t="s">
        <x:v>1640</x:v>
      </x:c>
      <x:c r="G368" s="777" t="s">
        <x:v>1908</x:v>
      </x:c>
      <x:c r="H368" s="769" t="s">
        <x:v>2021</x:v>
      </x:c>
      <x:c r="I368" s="836" cm="1">
        <x:f t="array" ref="I368">IF(E368="FORD DUNTON","",SUMPRODUCT(('sales price Master(EUR)'!$K$3:$V$3=$B368)*('sales price Master(EUR)'!$D$6:$D$172=$F368)*('sales price Master(EUR)'!$C$6:$C$172=$H368),'sales price Master(EUR)'!$K$6:$V$172))</x:f>
        <x:v>16.079999999999998</x:v>
      </x:c>
      <x:c r="J368" s="190"/>
      <x:c r="K368" s="802">
        <x:v>50.654299999999999</x:v>
      </x:c>
      <x:c r="L368" s="769">
        <x:v>648</x:v>
      </x:c>
      <x:c r="M368" s="819">
        <x:v>54.171340000000001</x:v>
      </x:c>
      <x:c r="N368" s="843">
        <x:f t="shared" si="25"/>
        <x:v>35103.028319999998</x:v>
      </x:c>
      <x:c r="O368" s="190"/>
      <x:c r="Q368" s="258">
        <x:f t="shared" si="26"/>
        <x:v>814.52114399999994</x:v>
      </x:c>
      <x:c r="R368" s="191">
        <x:f t="shared" si="27"/>
        <x:v>-760.34980399999995</x:v>
      </x:c>
    </x:row>
    <x:row r="369" spans="2:18">
      <x:c r="B369" s="834">
        <x:f t="shared" si="28"/>
        <x:v>2</x:v>
      </x:c>
      <x:c r="C369" s="776">
        <x:v>46070</x:v>
      </x:c>
      <x:c r="D369" s="769" t="s">
        <x:v>2161</x:v>
      </x:c>
      <x:c r="E369" s="835" t="s">
        <x:v>287</x:v>
      </x:c>
      <x:c r="F369" s="769" t="s">
        <x:v>13</x:v>
      </x:c>
      <x:c r="G369" s="777" t="s">
        <x:v>1888</x:v>
      </x:c>
      <x:c r="H369" s="769" t="s">
        <x:v>95</x:v>
      </x:c>
      <x:c r="I369" s="836" cm="1">
        <x:f t="array" ref="I369">IF(E369="FORD DUNTON","",SUMPRODUCT(('sales price Master(EUR)'!$K$3:$V$3=$B369)*('sales price Master(EUR)'!$D$6:$D$172=$F369)*('sales price Master(EUR)'!$C$6:$C$172=$H369),'sales price Master(EUR)'!$K$6:$V$172))</x:f>
        <x:v>117.77553070182984</x:v>
      </x:c>
      <x:c r="J369" s="190"/>
      <x:c r="K369" s="802">
        <x:v>50.654299999999999</x:v>
      </x:c>
      <x:c r="L369" s="769">
        <x:v>5</x:v>
      </x:c>
      <x:c r="M369" s="819">
        <x:v>5244.3912799999998</x:v>
      </x:c>
      <x:c r="N369" s="843">
        <x:f t="shared" si="25"/>
        <x:v>26221.956399999999</x:v>
      </x:c>
      <x:c r="O369" s="190"/>
      <x:c r="Q369" s="258">
        <x:f t="shared" si="26"/>
        <x:v>5965.8370648296986</x:v>
      </x:c>
      <x:c r="R369" s="191">
        <x:f t="shared" si="27"/>
        <x:v>-721.44578482969882</x:v>
      </x:c>
    </x:row>
    <x:row r="370" spans="2:18">
      <x:c r="B370" s="834">
        <x:f t="shared" si="28"/>
        <x:v>2</x:v>
      </x:c>
      <x:c r="C370" s="776">
        <x:v>46071</x:v>
      </x:c>
      <x:c r="D370" s="769" t="s">
        <x:v>2162</x:v>
      </x:c>
      <x:c r="E370" s="835" t="s">
        <x:v>287</x:v>
      </x:c>
      <x:c r="F370" s="769" t="s">
        <x:v>1428</x:v>
      </x:c>
      <x:c r="G370" s="777" t="s">
        <x:v>1916</x:v>
      </x:c>
      <x:c r="H370" s="769" t="s">
        <x:v>2021</x:v>
      </x:c>
      <x:c r="I370" s="836" cm="1">
        <x:f t="array" ref="I370">IF(E370="FORD DUNTON","",SUMPRODUCT(('sales price Master(EUR)'!$K$3:$V$3=$B370)*('sales price Master(EUR)'!$D$6:$D$172=$F370)*('sales price Master(EUR)'!$C$6:$C$172=$H370),'sales price Master(EUR)'!$K$6:$V$172))</x:f>
        <x:v>18.440000000000001</x:v>
      </x:c>
      <x:c r="J370" s="190"/>
      <x:c r="K370" s="802">
        <x:v>50.654299999999999</x:v>
      </x:c>
      <x:c r="L370" s="769">
        <x:v>324</x:v>
      </x:c>
      <x:c r="M370" s="819">
        <x:v>60.73874</x:v>
      </x:c>
      <x:c r="N370" s="843">
        <x:f t="shared" si="25"/>
        <x:v>19679.351760000001</x:v>
      </x:c>
      <x:c r="O370" s="190"/>
      <x:c r="Q370" s="258">
        <x:f t="shared" si="26"/>
        <x:v>934.065292</x:v>
      </x:c>
      <x:c r="R370" s="191">
        <x:f t="shared" si="27"/>
        <x:v>-873.32655199999999</x:v>
      </x:c>
    </x:row>
    <x:row r="371" spans="2:18">
      <x:c r="B371" s="834">
        <x:f t="shared" si="28"/>
        <x:v>2</x:v>
      </x:c>
      <x:c r="C371" s="776">
        <x:v>46071</x:v>
      </x:c>
      <x:c r="D371" s="769" t="s">
        <x:v>2162</x:v>
      </x:c>
      <x:c r="E371" s="835" t="s">
        <x:v>287</x:v>
      </x:c>
      <x:c r="F371" s="769" t="s">
        <x:v>1640</x:v>
      </x:c>
      <x:c r="G371" s="777" t="s">
        <x:v>1908</x:v>
      </x:c>
      <x:c r="H371" s="769" t="s">
        <x:v>2021</x:v>
      </x:c>
      <x:c r="I371" s="836" cm="1">
        <x:f t="array" ref="I371">IF(E371="FORD DUNTON","",SUMPRODUCT(('sales price Master(EUR)'!$K$3:$V$3=$B371)*('sales price Master(EUR)'!$D$6:$D$172=$F371)*('sales price Master(EUR)'!$C$6:$C$172=$H371),'sales price Master(EUR)'!$K$6:$V$172))</x:f>
        <x:v>16.079999999999998</x:v>
      </x:c>
      <x:c r="J371" s="190"/>
      <x:c r="K371" s="802">
        <x:v>50.654299999999999</x:v>
      </x:c>
      <x:c r="L371" s="769">
        <x:v>648</x:v>
      </x:c>
      <x:c r="M371" s="819">
        <x:v>54.171340000000001</x:v>
      </x:c>
      <x:c r="N371" s="843">
        <x:f t="shared" si="25"/>
        <x:v>35103.028319999998</x:v>
      </x:c>
      <x:c r="O371" s="190"/>
      <x:c r="Q371" s="258">
        <x:f t="shared" si="26"/>
        <x:v>814.52114399999994</x:v>
      </x:c>
      <x:c r="R371" s="191">
        <x:f t="shared" si="27"/>
        <x:v>-760.34980399999995</x:v>
      </x:c>
    </x:row>
    <x:row r="372" spans="2:18">
      <x:c r="B372" s="834">
        <x:f t="shared" si="28"/>
        <x:v>2</x:v>
      </x:c>
      <x:c r="C372" s="776">
        <x:v>46071</x:v>
      </x:c>
      <x:c r="D372" s="769" t="s">
        <x:v>2162</x:v>
      </x:c>
      <x:c r="E372" s="835" t="s">
        <x:v>287</x:v>
      </x:c>
      <x:c r="F372" s="769" t="s">
        <x:v>1432</x:v>
      </x:c>
      <x:c r="G372" s="777" t="s">
        <x:v>1908</x:v>
      </x:c>
      <x:c r="H372" s="769" t="s">
        <x:v>95</x:v>
      </x:c>
      <x:c r="I372" s="836" cm="1">
        <x:f t="array" ref="I372">IF(E372="FORD DUNTON","",SUMPRODUCT(('sales price Master(EUR)'!$K$3:$V$3=$B372)*('sales price Master(EUR)'!$D$6:$D$172=$F372)*('sales price Master(EUR)'!$C$6:$C$172=$H372),'sales price Master(EUR)'!$K$6:$V$172))</x:f>
        <x:v>14.563946838785176</x:v>
      </x:c>
      <x:c r="J372" s="190"/>
      <x:c r="K372" s="802">
        <x:v>50.654299999999999</x:v>
      </x:c>
      <x:c r="L372" s="769">
        <x:v>144</x:v>
      </x:c>
      <x:c r="M372" s="819">
        <x:v>675.62676999999996</x:v>
      </x:c>
      <x:c r="N372" s="843">
        <x:f t="shared" si="25"/>
        <x:v>97290.254879999993</x:v>
      </x:c>
      <x:c r="O372" s="190"/>
      <x:c r="Q372" s="258">
        <x:f t="shared" si="26"/>
        <x:v>737.72653235587597</x:v>
      </x:c>
      <x:c r="R372" s="191">
        <x:f t="shared" si="27"/>
        <x:v>-62.09976235587601</x:v>
      </x:c>
    </x:row>
    <x:row r="373" spans="2:18">
      <x:c r="B373" s="834">
        <x:f t="shared" si="28"/>
        <x:v>2</x:v>
      </x:c>
      <x:c r="C373" s="776">
        <x:v>46071</x:v>
      </x:c>
      <x:c r="D373" s="769" t="s">
        <x:v>2162</x:v>
      </x:c>
      <x:c r="E373" s="835" t="s">
        <x:v>287</x:v>
      </x:c>
      <x:c r="F373" s="769" t="s">
        <x:v>1641</x:v>
      </x:c>
      <x:c r="G373" s="777" t="s">
        <x:v>1917</x:v>
      </x:c>
      <x:c r="H373" s="769" t="s">
        <x:v>2021</x:v>
      </x:c>
      <x:c r="I373" s="836" cm="1">
        <x:f t="array" ref="I373">IF(E373="FORD DUNTON","",SUMPRODUCT(('sales price Master(EUR)'!$K$3:$V$3=$B373)*('sales price Master(EUR)'!$D$6:$D$172=$F373)*('sales price Master(EUR)'!$C$6:$C$172=$H373),'sales price Master(EUR)'!$K$6:$V$172))</x:f>
        <x:v>18.37</x:v>
      </x:c>
      <x:c r="J373" s="190"/>
      <x:c r="K373" s="802">
        <x:v>50.654299999999999</x:v>
      </x:c>
      <x:c r="L373" s="769">
        <x:v>200</x:v>
      </x:c>
      <x:c r="M373" s="819">
        <x:v>62.021140000000003</x:v>
      </x:c>
      <x:c r="N373" s="843">
        <x:f t="shared" si="25"/>
        <x:v>12404.228000000001</x:v>
      </x:c>
      <x:c r="O373" s="190"/>
      <x:c r="Q373" s="258">
        <x:f t="shared" si="26"/>
        <x:v>930.51949100000002</x:v>
      </x:c>
      <x:c r="R373" s="191">
        <x:f t="shared" si="27"/>
        <x:v>-868.49835099999996</x:v>
      </x:c>
    </x:row>
    <x:row r="374" spans="2:18">
      <x:c r="B374" s="834">
        <x:f t="shared" si="28"/>
        <x:v>2</x:v>
      </x:c>
      <x:c r="C374" s="776">
        <x:v>46071</x:v>
      </x:c>
      <x:c r="D374" s="769" t="s">
        <x:v>2162</x:v>
      </x:c>
      <x:c r="E374" s="835" t="s">
        <x:v>287</x:v>
      </x:c>
      <x:c r="F374" s="769" t="s">
        <x:v>1433</x:v>
      </x:c>
      <x:c r="G374" s="777" t="s">
        <x:v>1910</x:v>
      </x:c>
      <x:c r="H374" s="769" t="s">
        <x:v>95</x:v>
      </x:c>
      <x:c r="I374" s="836" cm="1">
        <x:f t="array" ref="I374">IF(E374="FORD DUNTON","",SUMPRODUCT(('sales price Master(EUR)'!$K$3:$V$3=$B374)*('sales price Master(EUR)'!$D$6:$D$172=$F374)*('sales price Master(EUR)'!$C$6:$C$172=$H374),'sales price Master(EUR)'!$K$6:$V$172))</x:f>
        <x:v>9.5873917733170515</x:v>
      </x:c>
      <x:c r="J374" s="190"/>
      <x:c r="K374" s="802">
        <x:v>50.654299999999999</x:v>
      </x:c>
      <x:c r="L374" s="769">
        <x:v>216</x:v>
      </x:c>
      <x:c r="M374" s="819">
        <x:v>444.76258000000001</x:v>
      </x:c>
      <x:c r="N374" s="843">
        <x:f t="shared" si="25"/>
        <x:v>96068.717279999997</x:v>
      </x:c>
      <x:c r="O374" s="190"/>
      <x:c r="Q374" s="258">
        <x:f t="shared" si="26"/>
        <x:v>485.64261910313394</x:v>
      </x:c>
      <x:c r="R374" s="191">
        <x:f t="shared" si="27"/>
        <x:v>-40.880039103133925</x:v>
      </x:c>
    </x:row>
    <x:row r="375" spans="2:18">
      <x:c r="B375" s="834">
        <x:f t="shared" si="28"/>
        <x:v>2</x:v>
      </x:c>
      <x:c r="C375" s="776">
        <x:v>46071</x:v>
      </x:c>
      <x:c r="D375" s="769" t="s">
        <x:v>2162</x:v>
      </x:c>
      <x:c r="E375" s="835" t="s">
        <x:v>287</x:v>
      </x:c>
      <x:c r="F375" s="769" t="s">
        <x:v>41</x:v>
      </x:c>
      <x:c r="G375" s="777" t="s">
        <x:v>1892</x:v>
      </x:c>
      <x:c r="H375" s="769" t="s">
        <x:v>95</x:v>
      </x:c>
      <x:c r="I375" s="836" cm="1">
        <x:f t="array" ref="I375">IF(E375="FORD DUNTON","",SUMPRODUCT(('sales price Master(EUR)'!$K$3:$V$3=$B375)*('sales price Master(EUR)'!$D$6:$D$172=$F375)*('sales price Master(EUR)'!$C$6:$C$172=$H375),'sales price Master(EUR)'!$K$6:$V$172))</x:f>
        <x:v>18.937197515294233</x:v>
      </x:c>
      <x:c r="J375" s="190"/>
      <x:c r="K375" s="802">
        <x:v>50.654299999999999</x:v>
      </x:c>
      <x:c r="L375" s="769">
        <x:v>240</x:v>
      </x:c>
      <x:c r="M375" s="819">
        <x:v>878.50345000000004</x:v>
      </x:c>
      <x:c r="N375" s="843">
        <x:f t="shared" si="25"/>
        <x:v>210840.82800000001</x:v>
      </x:c>
      <x:c r="O375" s="190"/>
      <x:c r="Q375" s="258">
        <x:f t="shared" si="26"/>
        <x:v>959.25048409896863</x:v>
      </x:c>
      <x:c r="R375" s="191">
        <x:f t="shared" si="27"/>
        <x:v>-80.747034098968584</x:v>
      </x:c>
    </x:row>
    <x:row r="376" spans="2:18">
      <x:c r="B376" s="834">
        <x:f t="shared" si="28"/>
        <x:v>2</x:v>
      </x:c>
      <x:c r="C376" s="776">
        <x:v>46071</x:v>
      </x:c>
      <x:c r="D376" s="769" t="s">
        <x:v>2162</x:v>
      </x:c>
      <x:c r="E376" s="835" t="s">
        <x:v>287</x:v>
      </x:c>
      <x:c r="F376" s="769" t="s">
        <x:v>1429</x:v>
      </x:c>
      <x:c r="G376" s="777" t="s">
        <x:v>1893</x:v>
      </x:c>
      <x:c r="H376" s="769" t="s">
        <x:v>2021</x:v>
      </x:c>
      <x:c r="I376" s="836" cm="1">
        <x:f t="array" ref="I376">IF(E376="FORD DUNTON","",SUMPRODUCT(('sales price Master(EUR)'!$K$3:$V$3=$B376)*('sales price Master(EUR)'!$D$6:$D$172=$F376)*('sales price Master(EUR)'!$C$6:$C$172=$H376),'sales price Master(EUR)'!$K$6:$V$172))</x:f>
        <x:v>15.81</x:v>
      </x:c>
      <x:c r="J376" s="190"/>
      <x:c r="K376" s="802">
        <x:v>50.654299999999999</x:v>
      </x:c>
      <x:c r="L376" s="769">
        <x:v>216</x:v>
      </x:c>
      <x:c r="M376" s="819">
        <x:v>50.207590000000003</x:v>
      </x:c>
      <x:c r="N376" s="843">
        <x:f t="shared" si="25"/>
        <x:v>10844.839440000002</x:v>
      </x:c>
      <x:c r="O376" s="190"/>
      <x:c r="Q376" s="258">
        <x:f t="shared" si="26"/>
        <x:v>800.84448299999997</x:v>
      </x:c>
      <x:c r="R376" s="191">
        <x:f t="shared" si="27"/>
        <x:v>-750.63689299999999</x:v>
      </x:c>
    </x:row>
    <x:row r="377" spans="2:18">
      <x:c r="B377" s="834">
        <x:f t="shared" si="28"/>
        <x:v>2</x:v>
      </x:c>
      <x:c r="C377" s="776">
        <x:v>46071</x:v>
      </x:c>
      <x:c r="D377" s="769" t="s">
        <x:v>2162</x:v>
      </x:c>
      <x:c r="E377" s="835" t="s">
        <x:v>287</x:v>
      </x:c>
      <x:c r="F377" s="769" t="s">
        <x:v>1564</x:v>
      </x:c>
      <x:c r="G377" s="777" t="s">
        <x:v>1915</x:v>
      </x:c>
      <x:c r="H377" s="769" t="s">
        <x:v>2021</x:v>
      </x:c>
      <x:c r="I377" s="836" cm="1">
        <x:f t="array" ref="I377">IF(E377="FORD DUNTON","",SUMPRODUCT(('sales price Master(EUR)'!$K$3:$V$3=$B377)*('sales price Master(EUR)'!$D$6:$D$172=$F377)*('sales price Master(EUR)'!$C$6:$C$172=$H377),'sales price Master(EUR)'!$K$6:$V$172))</x:f>
        <x:v>20.93</x:v>
      </x:c>
      <x:c r="J377" s="190"/>
      <x:c r="K377" s="802">
        <x:v>50.654299999999999</x:v>
      </x:c>
      <x:c r="L377" s="769">
        <x:v>216</x:v>
      </x:c>
      <x:c r="M377" s="819">
        <x:v>68.782839999999993</x:v>
      </x:c>
      <x:c r="N377" s="843">
        <x:f t="shared" si="25"/>
        <x:v>14857.093439999999</x:v>
      </x:c>
      <x:c r="O377" s="190"/>
      <x:c r="Q377" s="258">
        <x:f t="shared" si="26"/>
        <x:v>1060.194499</x:v>
      </x:c>
      <x:c r="R377" s="191">
        <x:f t="shared" si="27"/>
        <x:v>-991.41165899999999</x:v>
      </x:c>
    </x:row>
    <x:row r="378" spans="2:18">
      <x:c r="B378" s="834">
        <x:f t="shared" si="28"/>
        <x:v>2</x:v>
      </x:c>
      <x:c r="C378" s="776">
        <x:v>46071</x:v>
      </x:c>
      <x:c r="D378" s="769" t="s">
        <x:v>2162</x:v>
      </x:c>
      <x:c r="E378" s="835" t="s">
        <x:v>287</x:v>
      </x:c>
      <x:c r="F378" s="769" t="s">
        <x:v>1565</x:v>
      </x:c>
      <x:c r="G378" s="777" t="s">
        <x:v>1896</x:v>
      </x:c>
      <x:c r="H378" s="769" t="s">
        <x:v>2021</x:v>
      </x:c>
      <x:c r="I378" s="836" cm="1">
        <x:f t="array" ref="I378">IF(E378="FORD DUNTON","",SUMPRODUCT(('sales price Master(EUR)'!$K$3:$V$3=$B378)*('sales price Master(EUR)'!$D$6:$D$172=$F378)*('sales price Master(EUR)'!$C$6:$C$172=$H378),'sales price Master(EUR)'!$K$6:$V$172))</x:f>
        <x:v>21.77</x:v>
      </x:c>
      <x:c r="J378" s="190"/>
      <x:c r="K378" s="802">
        <x:v>50.654299999999999</x:v>
      </x:c>
      <x:c r="L378" s="769">
        <x:v>216</x:v>
      </x:c>
      <x:c r="M378" s="819">
        <x:v>71.347620000000006</x:v>
      </x:c>
      <x:c r="N378" s="843">
        <x:f t="shared" si="25"/>
        <x:v>15411.085920000001</x:v>
      </x:c>
      <x:c r="O378" s="190"/>
      <x:c r="Q378" s="258">
        <x:f t="shared" si="26"/>
        <x:v>1102.744111</x:v>
      </x:c>
      <x:c r="R378" s="191">
        <x:f t="shared" si="27"/>
        <x:v>-1031.396491</x:v>
      </x:c>
    </x:row>
    <x:row r="379" spans="2:18">
      <x:c r="B379" s="834">
        <x:f t="shared" si="28"/>
        <x:v>2</x:v>
      </x:c>
      <x:c r="C379" s="776">
        <x:v>46071</x:v>
      </x:c>
      <x:c r="D379" s="769" t="s">
        <x:v>2162</x:v>
      </x:c>
      <x:c r="E379" s="835" t="s">
        <x:v>287</x:v>
      </x:c>
      <x:c r="F379" s="769" t="s">
        <x:v>1634</x:v>
      </x:c>
      <x:c r="G379" s="777" t="s">
        <x:v>96</x:v>
      </x:c>
      <x:c r="H379" s="784" t="s">
        <x:v>2176</x:v>
      </x:c>
      <x:c r="I379" s="836" cm="1">
        <x:f t="array" ref="I379">IF(E379="FORD DUNTON","",SUMPRODUCT(('sales price Master(EUR)'!$K$3:$V$3=$B379)*('sales price Master(EUR)'!$D$6:$D$172=$F379)*('sales price Master(EUR)'!$C$6:$C$172=$H379),'sales price Master(EUR)'!$K$6:$V$172))</x:f>
        <x:v>132.34</x:v>
      </x:c>
      <x:c r="J379" s="190"/>
      <x:c r="K379" s="802">
        <x:v>50.654299999999999</x:v>
      </x:c>
      <x:c r="L379" s="769">
        <x:v>240</x:v>
      </x:c>
      <x:c r="M379" s="819">
        <x:v>378.88851</x:v>
      </x:c>
      <x:c r="N379" s="843">
        <x:f t="shared" si="25"/>
        <x:v>90933.242400000003</x:v>
      </x:c>
      <x:c r="O379" s="190"/>
      <x:c r="Q379" s="258">
        <x:f t="shared" si="26"/>
        <x:v>6703.5900620000002</x:v>
      </x:c>
      <x:c r="R379" s="191">
        <x:f t="shared" si="27"/>
        <x:v>-6324.7015520000004</x:v>
      </x:c>
    </x:row>
    <x:row r="380" spans="2:18">
      <x:c r="B380" s="834">
        <x:f t="shared" si="28"/>
        <x:v>2</x:v>
      </x:c>
      <x:c r="C380" s="776">
        <x:v>46071</x:v>
      </x:c>
      <x:c r="D380" s="769" t="s">
        <x:v>2162</x:v>
      </x:c>
      <x:c r="E380" s="835" t="s">
        <x:v>287</x:v>
      </x:c>
      <x:c r="F380" s="769" t="s">
        <x:v>1631</x:v>
      </x:c>
      <x:c r="G380" s="777" t="s">
        <x:v>1907</x:v>
      </x:c>
      <x:c r="H380" s="769" t="s">
        <x:v>2021</x:v>
      </x:c>
      <x:c r="I380" s="836" cm="1">
        <x:f t="array" ref="I380">IF(E380="FORD DUNTON","",SUMPRODUCT(('sales price Master(EUR)'!$K$3:$V$3=$B380)*('sales price Master(EUR)'!$D$6:$D$172=$F380)*('sales price Master(EUR)'!$C$6:$C$172=$H380),'sales price Master(EUR)'!$K$6:$V$172))</x:f>
        <x:v>27.29</x:v>
      </x:c>
      <x:c r="J380" s="190"/>
      <x:c r="K380" s="802">
        <x:v>50.654299999999999</x:v>
      </x:c>
      <x:c r="L380" s="769">
        <x:v>240</x:v>
      </x:c>
      <x:c r="M380" s="819">
        <x:v>89.223389999999995</x:v>
      </x:c>
      <x:c r="N380" s="843">
        <x:f t="shared" si="25"/>
        <x:v>21413.613599999997</x:v>
      </x:c>
      <x:c r="O380" s="190"/>
      <x:c r="Q380" s="258">
        <x:f t="shared" si="26"/>
        <x:v>1382.355847</x:v>
      </x:c>
      <x:c r="R380" s="191">
        <x:f t="shared" si="27"/>
        <x:v>-1293.1324570000002</x:v>
      </x:c>
    </x:row>
    <x:row r="381" spans="2:18">
      <x:c r="B381" s="834">
        <x:f t="shared" si="28"/>
        <x:v>2</x:v>
      </x:c>
      <x:c r="C381" s="776">
        <x:v>46071</x:v>
      </x:c>
      <x:c r="D381" s="769" t="s">
        <x:v>2162</x:v>
      </x:c>
      <x:c r="E381" s="835" t="s">
        <x:v>287</x:v>
      </x:c>
      <x:c r="F381" s="769" t="s">
        <x:v>1430</x:v>
      </x:c>
      <x:c r="G381" s="777" t="s">
        <x:v>1918</x:v>
      </x:c>
      <x:c r="H381" s="769" t="s">
        <x:v>2021</x:v>
      </x:c>
      <x:c r="I381" s="836" cm="1">
        <x:f t="array" ref="I381">IF(E381="FORD DUNTON","",SUMPRODUCT(('sales price Master(EUR)'!$K$3:$V$3=$B381)*('sales price Master(EUR)'!$D$6:$D$172=$F381)*('sales price Master(EUR)'!$C$6:$C$172=$H381),'sales price Master(EUR)'!$K$6:$V$172))</x:f>
        <x:v>21.74</x:v>
      </x:c>
      <x:c r="J381" s="190"/>
      <x:c r="K381" s="802">
        <x:v>50.654299999999999</x:v>
      </x:c>
      <x:c r="L381" s="769">
        <x:v>216</x:v>
      </x:c>
      <x:c r="M381" s="819">
        <x:v>70.609269999999995</x:v>
      </x:c>
      <x:c r="N381" s="843">
        <x:f t="shared" si="25"/>
        <x:v>15251.602319999998</x:v>
      </x:c>
      <x:c r="O381" s="190"/>
      <x:c r="Q381" s="258">
        <x:f t="shared" si="26"/>
        <x:v>1101.2244819999999</x:v>
      </x:c>
      <x:c r="R381" s="191">
        <x:f t="shared" si="27"/>
        <x:v>-1030.6152119999999</x:v>
      </x:c>
    </x:row>
    <x:row r="382" spans="2:18">
      <x:c r="B382" s="834">
        <x:f t="shared" si="28"/>
        <x:v>2</x:v>
      </x:c>
      <x:c r="C382" s="776">
        <x:v>46072</x:v>
      </x:c>
      <x:c r="D382" s="769" t="s">
        <x:v>2163</x:v>
      </x:c>
      <x:c r="E382" s="835" t="s">
        <x:v>287</x:v>
      </x:c>
      <x:c r="F382" s="769" t="s">
        <x:v>1641</x:v>
      </x:c>
      <x:c r="G382" s="777" t="s">
        <x:v>1917</x:v>
      </x:c>
      <x:c r="H382" s="769" t="s">
        <x:v>2021</x:v>
      </x:c>
      <x:c r="I382" s="836" cm="1">
        <x:f t="array" ref="I382">IF(E382="FORD DUNTON","",SUMPRODUCT(('sales price Master(EUR)'!$K$3:$V$3=$B382)*('sales price Master(EUR)'!$D$6:$D$172=$F382)*('sales price Master(EUR)'!$C$6:$C$172=$H382),'sales price Master(EUR)'!$K$6:$V$172))</x:f>
        <x:v>18.37</x:v>
      </x:c>
      <x:c r="J382" s="190"/>
      <x:c r="K382" s="802">
        <x:v>50.654299999999999</x:v>
      </x:c>
      <x:c r="L382" s="769">
        <x:v>40</x:v>
      </x:c>
      <x:c r="M382" s="819">
        <x:v>62.021140000000003</x:v>
      </x:c>
      <x:c r="N382" s="843">
        <x:f t="shared" si="25"/>
        <x:v>2480.8456000000001</x:v>
      </x:c>
      <x:c r="O382" s="190"/>
      <x:c r="Q382" s="258">
        <x:f t="shared" si="26"/>
        <x:v>930.51949100000002</x:v>
      </x:c>
      <x:c r="R382" s="191">
        <x:f t="shared" si="27"/>
        <x:v>-868.49835099999996</x:v>
      </x:c>
    </x:row>
    <x:row r="383" spans="2:18">
      <x:c r="B383" s="834">
        <x:f t="shared" si="28"/>
        <x:v>2</x:v>
      </x:c>
      <x:c r="C383" s="776">
        <x:v>46072</x:v>
      </x:c>
      <x:c r="D383" s="769" t="s">
        <x:v>2163</x:v>
      </x:c>
      <x:c r="E383" s="835" t="s">
        <x:v>287</x:v>
      </x:c>
      <x:c r="F383" s="769" t="s">
        <x:v>1428</x:v>
      </x:c>
      <x:c r="G383" s="777" t="s">
        <x:v>1916</x:v>
      </x:c>
      <x:c r="H383" s="769" t="s">
        <x:v>2021</x:v>
      </x:c>
      <x:c r="I383" s="836" cm="1">
        <x:f t="array" ref="I383">IF(E383="FORD DUNTON","",SUMPRODUCT(('sales price Master(EUR)'!$K$3:$V$3=$B383)*('sales price Master(EUR)'!$D$6:$D$172=$F383)*('sales price Master(EUR)'!$C$6:$C$172=$H383),'sales price Master(EUR)'!$K$6:$V$172))</x:f>
        <x:v>18.440000000000001</x:v>
      </x:c>
      <x:c r="J383" s="190"/>
      <x:c r="K383" s="802">
        <x:v>50.654299999999999</x:v>
      </x:c>
      <x:c r="L383" s="769">
        <x:v>108</x:v>
      </x:c>
      <x:c r="M383" s="819">
        <x:v>60.73874</x:v>
      </x:c>
      <x:c r="N383" s="843">
        <x:f t="shared" si="25"/>
        <x:v>6559.7839199999999</x:v>
      </x:c>
      <x:c r="O383" s="190"/>
      <x:c r="Q383" s="258">
        <x:f t="shared" si="26"/>
        <x:v>934.065292</x:v>
      </x:c>
      <x:c r="R383" s="191">
        <x:f t="shared" si="27"/>
        <x:v>-873.32655199999999</x:v>
      </x:c>
    </x:row>
    <x:row r="384" spans="2:18">
      <x:c r="B384" s="834">
        <x:f t="shared" si="28"/>
        <x:v>2</x:v>
      </x:c>
      <x:c r="C384" s="776">
        <x:v>46072</x:v>
      </x:c>
      <x:c r="D384" s="769" t="s">
        <x:v>2163</x:v>
      </x:c>
      <x:c r="E384" s="835" t="s">
        <x:v>287</x:v>
      </x:c>
      <x:c r="F384" s="769" t="s">
        <x:v>1640</x:v>
      </x:c>
      <x:c r="G384" s="777" t="s">
        <x:v>1908</x:v>
      </x:c>
      <x:c r="H384" s="769" t="s">
        <x:v>2021</x:v>
      </x:c>
      <x:c r="I384" s="836" cm="1">
        <x:f t="array" ref="I384">IF(E384="FORD DUNTON","",SUMPRODUCT(('sales price Master(EUR)'!$K$3:$V$3=$B384)*('sales price Master(EUR)'!$D$6:$D$172=$F384)*('sales price Master(EUR)'!$C$6:$C$172=$H384),'sales price Master(EUR)'!$K$6:$V$172))</x:f>
        <x:v>16.079999999999998</x:v>
      </x:c>
      <x:c r="J384" s="190"/>
      <x:c r="K384" s="802">
        <x:v>50.654299999999999</x:v>
      </x:c>
      <x:c r="L384" s="769">
        <x:v>648</x:v>
      </x:c>
      <x:c r="M384" s="819">
        <x:v>54.171340000000001</x:v>
      </x:c>
      <x:c r="N384" s="843">
        <x:f t="shared" si="25"/>
        <x:v>35103.028319999998</x:v>
      </x:c>
      <x:c r="O384" s="190"/>
      <x:c r="Q384" s="258">
        <x:f t="shared" si="26"/>
        <x:v>814.52114399999994</x:v>
      </x:c>
      <x:c r="R384" s="191">
        <x:f t="shared" si="27"/>
        <x:v>-760.34980399999995</x:v>
      </x:c>
    </x:row>
    <x:row r="385" spans="2:18">
      <x:c r="B385" s="834">
        <x:f t="shared" si="28"/>
        <x:v>2</x:v>
      </x:c>
      <x:c r="C385" s="776">
        <x:v>46072</x:v>
      </x:c>
      <x:c r="D385" s="769" t="s">
        <x:v>2163</x:v>
      </x:c>
      <x:c r="E385" s="835" t="s">
        <x:v>287</x:v>
      </x:c>
      <x:c r="F385" s="769" t="s">
        <x:v>1565</x:v>
      </x:c>
      <x:c r="G385" s="777" t="s">
        <x:v>1896</x:v>
      </x:c>
      <x:c r="H385" s="769" t="s">
        <x:v>2021</x:v>
      </x:c>
      <x:c r="I385" s="836" cm="1">
        <x:f t="array" ref="I385">IF(E385="FORD DUNTON","",SUMPRODUCT(('sales price Master(EUR)'!$K$3:$V$3=$B385)*('sales price Master(EUR)'!$D$6:$D$172=$F385)*('sales price Master(EUR)'!$C$6:$C$172=$H385),'sales price Master(EUR)'!$K$6:$V$172))</x:f>
        <x:v>21.77</x:v>
      </x:c>
      <x:c r="J385" s="190"/>
      <x:c r="K385" s="802">
        <x:v>50.654299999999999</x:v>
      </x:c>
      <x:c r="L385" s="769">
        <x:v>216</x:v>
      </x:c>
      <x:c r="M385" s="819">
        <x:v>71.347620000000006</x:v>
      </x:c>
      <x:c r="N385" s="843">
        <x:f t="shared" si="25"/>
        <x:v>15411.085920000001</x:v>
      </x:c>
      <x:c r="O385" s="190"/>
      <x:c r="Q385" s="258">
        <x:f t="shared" si="26"/>
        <x:v>1102.744111</x:v>
      </x:c>
      <x:c r="R385" s="191">
        <x:f t="shared" si="27"/>
        <x:v>-1031.396491</x:v>
      </x:c>
    </x:row>
    <x:row r="386" spans="2:18">
      <x:c r="B386" s="834">
        <x:f t="shared" si="28"/>
        <x:v>2</x:v>
      </x:c>
      <x:c r="C386" s="776">
        <x:v>46072</x:v>
      </x:c>
      <x:c r="D386" s="769" t="s">
        <x:v>2163</x:v>
      </x:c>
      <x:c r="E386" s="835" t="s">
        <x:v>287</x:v>
      </x:c>
      <x:c r="F386" s="769" t="s">
        <x:v>1564</x:v>
      </x:c>
      <x:c r="G386" s="777" t="s">
        <x:v>1915</x:v>
      </x:c>
      <x:c r="H386" s="769" t="s">
        <x:v>2021</x:v>
      </x:c>
      <x:c r="I386" s="836" cm="1">
        <x:f t="array" ref="I386">IF(E386="FORD DUNTON","",SUMPRODUCT(('sales price Master(EUR)'!$K$3:$V$3=$B386)*('sales price Master(EUR)'!$D$6:$D$172=$F386)*('sales price Master(EUR)'!$C$6:$C$172=$H386),'sales price Master(EUR)'!$K$6:$V$172))</x:f>
        <x:v>20.93</x:v>
      </x:c>
      <x:c r="J386" s="190"/>
      <x:c r="K386" s="802">
        <x:v>50.654299999999999</x:v>
      </x:c>
      <x:c r="L386" s="769">
        <x:v>216</x:v>
      </x:c>
      <x:c r="M386" s="819">
        <x:v>68.782839999999993</x:v>
      </x:c>
      <x:c r="N386" s="843">
        <x:f t="shared" si="25"/>
        <x:v>14857.093439999999</x:v>
      </x:c>
      <x:c r="O386" s="190"/>
      <x:c r="Q386" s="258">
        <x:f t="shared" si="26"/>
        <x:v>1060.194499</x:v>
      </x:c>
      <x:c r="R386" s="191">
        <x:f t="shared" si="27"/>
        <x:v>-991.41165899999999</x:v>
      </x:c>
    </x:row>
    <x:row r="387" spans="2:18">
      <x:c r="B387" s="834">
        <x:f t="shared" si="28"/>
        <x:v>2</x:v>
      </x:c>
      <x:c r="C387" s="776">
        <x:v>46072</x:v>
      </x:c>
      <x:c r="D387" s="769" t="s">
        <x:v>2163</x:v>
      </x:c>
      <x:c r="E387" s="835" t="s">
        <x:v>287</x:v>
      </x:c>
      <x:c r="F387" s="769" t="s">
        <x:v>1428</x:v>
      </x:c>
      <x:c r="G387" s="777" t="s">
        <x:v>1916</x:v>
      </x:c>
      <x:c r="H387" s="769" t="s">
        <x:v>2021</x:v>
      </x:c>
      <x:c r="I387" s="836" cm="1">
        <x:f t="array" ref="I387">IF(E387="FORD DUNTON","",SUMPRODUCT(('sales price Master(EUR)'!$K$3:$V$3=$B387)*('sales price Master(EUR)'!$D$6:$D$172=$F387)*('sales price Master(EUR)'!$C$6:$C$172=$H387),'sales price Master(EUR)'!$K$6:$V$172))</x:f>
        <x:v>18.440000000000001</x:v>
      </x:c>
      <x:c r="J387" s="190"/>
      <x:c r="K387" s="802">
        <x:v>50.654299999999999</x:v>
      </x:c>
      <x:c r="L387" s="769">
        <x:v>216</x:v>
      </x:c>
      <x:c r="M387" s="819">
        <x:v>60.73874</x:v>
      </x:c>
      <x:c r="N387" s="843">
        <x:f t="shared" ref="N387:N450" si="29">+M387*L387</x:f>
        <x:v>13119.56784</x:v>
      </x:c>
      <x:c r="O387" s="190"/>
      <x:c r="Q387" s="258">
        <x:f t="shared" si="26"/>
        <x:v>934.065292</x:v>
      </x:c>
      <x:c r="R387" s="191">
        <x:f t="shared" si="27"/>
        <x:v>-873.32655199999999</x:v>
      </x:c>
    </x:row>
    <x:row r="388" spans="2:18">
      <x:c r="B388" s="834">
        <x:f t="shared" si="28"/>
        <x:v>2</x:v>
      </x:c>
      <x:c r="C388" s="776">
        <x:v>46072</x:v>
      </x:c>
      <x:c r="D388" s="769" t="s">
        <x:v>2163</x:v>
      </x:c>
      <x:c r="E388" s="835" t="s">
        <x:v>287</x:v>
      </x:c>
      <x:c r="F388" s="769" t="s">
        <x:v>1429</x:v>
      </x:c>
      <x:c r="G388" s="777" t="s">
        <x:v>1893</x:v>
      </x:c>
      <x:c r="H388" s="769" t="s">
        <x:v>2021</x:v>
      </x:c>
      <x:c r="I388" s="836" cm="1">
        <x:f t="array" ref="I388">IF(E388="FORD DUNTON","",SUMPRODUCT(('sales price Master(EUR)'!$K$3:$V$3=$B388)*('sales price Master(EUR)'!$D$6:$D$172=$F388)*('sales price Master(EUR)'!$C$6:$C$172=$H388),'sales price Master(EUR)'!$K$6:$V$172))</x:f>
        <x:v>15.81</x:v>
      </x:c>
      <x:c r="J388" s="190"/>
      <x:c r="K388" s="802">
        <x:v>50.654299999999999</x:v>
      </x:c>
      <x:c r="L388" s="769">
        <x:v>216</x:v>
      </x:c>
      <x:c r="M388" s="819">
        <x:v>50.207590000000003</x:v>
      </x:c>
      <x:c r="N388" s="843">
        <x:f t="shared" si="29"/>
        <x:v>10844.839440000002</x:v>
      </x:c>
      <x:c r="O388" s="190"/>
      <x:c r="Q388" s="258">
        <x:f t="shared" si="26"/>
        <x:v>800.84448299999997</x:v>
      </x:c>
      <x:c r="R388" s="191">
        <x:f t="shared" si="27"/>
        <x:v>-750.63689299999999</x:v>
      </x:c>
    </x:row>
    <x:row r="389" spans="2:18">
      <x:c r="B389" s="834">
        <x:f t="shared" si="28"/>
        <x:v>2</x:v>
      </x:c>
      <x:c r="C389" s="776">
        <x:v>46072</x:v>
      </x:c>
      <x:c r="D389" s="769" t="s">
        <x:v>2163</x:v>
      </x:c>
      <x:c r="E389" s="835" t="s">
        <x:v>287</x:v>
      </x:c>
      <x:c r="F389" s="769" t="s">
        <x:v>1641</x:v>
      </x:c>
      <x:c r="G389" s="777" t="s">
        <x:v>1917</x:v>
      </x:c>
      <x:c r="H389" s="769" t="s">
        <x:v>2021</x:v>
      </x:c>
      <x:c r="I389" s="836" cm="1">
        <x:f t="array" ref="I389">IF(E389="FORD DUNTON","",SUMPRODUCT(('sales price Master(EUR)'!$K$3:$V$3=$B389)*('sales price Master(EUR)'!$D$6:$D$172=$F389)*('sales price Master(EUR)'!$C$6:$C$172=$H389),'sales price Master(EUR)'!$K$6:$V$172))</x:f>
        <x:v>18.37</x:v>
      </x:c>
      <x:c r="J389" s="190"/>
      <x:c r="K389" s="802">
        <x:v>50.654299999999999</x:v>
      </x:c>
      <x:c r="L389" s="769">
        <x:v>160</x:v>
      </x:c>
      <x:c r="M389" s="819">
        <x:v>62.021140000000003</x:v>
      </x:c>
      <x:c r="N389" s="843">
        <x:f t="shared" si="29"/>
        <x:v>9923.3824000000004</x:v>
      </x:c>
      <x:c r="O389" s="190"/>
      <x:c r="Q389" s="258">
        <x:f t="shared" si="26"/>
        <x:v>930.51949100000002</x:v>
      </x:c>
      <x:c r="R389" s="191">
        <x:f t="shared" si="27"/>
        <x:v>-868.49835099999996</x:v>
      </x:c>
    </x:row>
    <x:row r="390" spans="2:18">
      <x:c r="B390" s="834">
        <x:f t="shared" si="28"/>
        <x:v>2</x:v>
      </x:c>
      <x:c r="C390" s="776">
        <x:v>46072</x:v>
      </x:c>
      <x:c r="D390" s="769" t="s">
        <x:v>2163</x:v>
      </x:c>
      <x:c r="E390" s="835" t="s">
        <x:v>287</x:v>
      </x:c>
      <x:c r="F390" s="769" t="s">
        <x:v>1430</x:v>
      </x:c>
      <x:c r="G390" s="777" t="s">
        <x:v>1918</x:v>
      </x:c>
      <x:c r="H390" s="769" t="s">
        <x:v>2021</x:v>
      </x:c>
      <x:c r="I390" s="836" cm="1">
        <x:f t="array" ref="I390">IF(E390="FORD DUNTON","",SUMPRODUCT(('sales price Master(EUR)'!$K$3:$V$3=$B390)*('sales price Master(EUR)'!$D$6:$D$172=$F390)*('sales price Master(EUR)'!$C$6:$C$172=$H390),'sales price Master(EUR)'!$K$6:$V$172))</x:f>
        <x:v>21.74</x:v>
      </x:c>
      <x:c r="J390" s="190"/>
      <x:c r="K390" s="802">
        <x:v>50.654299999999999</x:v>
      </x:c>
      <x:c r="L390" s="769">
        <x:v>90</x:v>
      </x:c>
      <x:c r="M390" s="819">
        <x:v>70.609269999999995</x:v>
      </x:c>
      <x:c r="N390" s="843">
        <x:f t="shared" si="29"/>
        <x:v>6354.8342999999995</x:v>
      </x:c>
      <x:c r="O390" s="190"/>
      <x:c r="Q390" s="258">
        <x:f t="shared" si="26"/>
        <x:v>1101.2244819999999</x:v>
      </x:c>
      <x:c r="R390" s="191">
        <x:f t="shared" si="27"/>
        <x:v>-1030.6152119999999</x:v>
      </x:c>
    </x:row>
    <x:row r="391" spans="2:18">
      <x:c r="B391" s="834">
        <x:f t="shared" si="28"/>
        <x:v>2</x:v>
      </x:c>
      <x:c r="C391" s="776">
        <x:v>46072</x:v>
      </x:c>
      <x:c r="D391" s="769" t="s">
        <x:v>2163</x:v>
      </x:c>
      <x:c r="E391" s="835" t="s">
        <x:v>287</x:v>
      </x:c>
      <x:c r="F391" s="769" t="s">
        <x:v>41</x:v>
      </x:c>
      <x:c r="G391" s="777" t="s">
        <x:v>1892</x:v>
      </x:c>
      <x:c r="H391" s="769" t="s">
        <x:v>95</x:v>
      </x:c>
      <x:c r="I391" s="836" cm="1">
        <x:f t="array" ref="I391">IF(E391="FORD DUNTON","",SUMPRODUCT(('sales price Master(EUR)'!$K$3:$V$3=$B391)*('sales price Master(EUR)'!$D$6:$D$172=$F391)*('sales price Master(EUR)'!$C$6:$C$172=$H391),'sales price Master(EUR)'!$K$6:$V$172))</x:f>
        <x:v>18.937197515294233</x:v>
      </x:c>
      <x:c r="J391" s="190"/>
      <x:c r="K391" s="802">
        <x:v>50.654299999999999</x:v>
      </x:c>
      <x:c r="L391" s="769">
        <x:v>240</x:v>
      </x:c>
      <x:c r="M391" s="819">
        <x:v>878.50345000000004</x:v>
      </x:c>
      <x:c r="N391" s="843">
        <x:f t="shared" si="29"/>
        <x:v>210840.82800000001</x:v>
      </x:c>
      <x:c r="O391" s="190"/>
      <x:c r="Q391" s="258">
        <x:f t="shared" si="26"/>
        <x:v>959.25048409896863</x:v>
      </x:c>
      <x:c r="R391" s="191">
        <x:f t="shared" si="27"/>
        <x:v>-80.747034098968584</x:v>
      </x:c>
    </x:row>
    <x:row r="392" spans="2:18">
      <x:c r="B392" s="834">
        <x:f t="shared" si="28"/>
        <x:v>2</x:v>
      </x:c>
      <x:c r="C392" s="776">
        <x:v>46072</x:v>
      </x:c>
      <x:c r="D392" s="769" t="s">
        <x:v>2163</x:v>
      </x:c>
      <x:c r="E392" s="835" t="s">
        <x:v>287</x:v>
      </x:c>
      <x:c r="F392" s="769" t="s">
        <x:v>1433</x:v>
      </x:c>
      <x:c r="G392" s="777" t="s">
        <x:v>1910</x:v>
      </x:c>
      <x:c r="H392" s="769" t="s">
        <x:v>95</x:v>
      </x:c>
      <x:c r="I392" s="836" cm="1">
        <x:f t="array" ref="I392">IF(E392="FORD DUNTON","",SUMPRODUCT(('sales price Master(EUR)'!$K$3:$V$3=$B392)*('sales price Master(EUR)'!$D$6:$D$172=$F392)*('sales price Master(EUR)'!$C$6:$C$172=$H392),'sales price Master(EUR)'!$K$6:$V$172))</x:f>
        <x:v>9.5873917733170515</x:v>
      </x:c>
      <x:c r="J392" s="190"/>
      <x:c r="K392" s="802">
        <x:v>50.654299999999999</x:v>
      </x:c>
      <x:c r="L392" s="769">
        <x:v>288</x:v>
      </x:c>
      <x:c r="M392" s="819">
        <x:v>444.76258000000001</x:v>
      </x:c>
      <x:c r="N392" s="843">
        <x:f t="shared" si="29"/>
        <x:v>128091.62304000001</x:v>
      </x:c>
      <x:c r="O392" s="190"/>
      <x:c r="Q392" s="258">
        <x:f t="shared" si="26"/>
        <x:v>485.64261910313394</x:v>
      </x:c>
      <x:c r="R392" s="191">
        <x:f t="shared" si="27"/>
        <x:v>-40.880039103133925</x:v>
      </x:c>
    </x:row>
    <x:row r="393" spans="2:18">
      <x:c r="B393" s="834">
        <x:f t="shared" si="28"/>
        <x:v>2</x:v>
      </x:c>
      <x:c r="C393" s="776">
        <x:v>46072</x:v>
      </x:c>
      <x:c r="D393" s="769" t="s">
        <x:v>2163</x:v>
      </x:c>
      <x:c r="E393" s="835" t="s">
        <x:v>287</x:v>
      </x:c>
      <x:c r="F393" s="769" t="s">
        <x:v>1651</x:v>
      </x:c>
      <x:c r="G393" s="777" t="s">
        <x:v>1886</x:v>
      </x:c>
      <x:c r="H393" s="818" t="s">
        <x:v>2175</x:v>
      </x:c>
      <x:c r="I393" s="836" cm="1">
        <x:f t="array" ref="I393">IF(E393="FORD DUNTON","",SUMPRODUCT(('sales price Master(EUR)'!$K$3:$V$3=$B393)*('sales price Master(EUR)'!$D$6:$D$172=$F393)*('sales price Master(EUR)'!$C$6:$C$172=$H393),'sales price Master(EUR)'!$K$6:$V$172))</x:f>
        <x:v>98.821891343593933</x:v>
      </x:c>
      <x:c r="J393" s="190"/>
      <x:c r="K393" s="802">
        <x:v>50.654299999999999</x:v>
      </x:c>
      <x:c r="L393" s="769">
        <x:v>288</x:v>
      </x:c>
      <x:c r="M393" s="819">
        <x:v>4687.8589099999999</x:v>
      </x:c>
      <x:c r="N393" s="843">
        <x:f t="shared" si="29"/>
        <x:v>1350103.3660800001</x:v>
      </x:c>
      <x:c r="O393" s="190"/>
      <x:c r="Q393" s="258">
        <x:f t="shared" si="26"/>
        <x:v>5005.7537306858103</x:v>
      </x:c>
      <x:c r="R393" s="191">
        <x:f t="shared" si="27"/>
        <x:v>-317.89482068581037</x:v>
      </x:c>
    </x:row>
    <x:row r="394" spans="2:18">
      <x:c r="B394" s="834">
        <x:f t="shared" si="28"/>
        <x:v>2</x:v>
      </x:c>
      <x:c r="C394" s="776">
        <x:v>46072</x:v>
      </x:c>
      <x:c r="D394" s="769" t="s">
        <x:v>2163</x:v>
      </x:c>
      <x:c r="E394" s="835" t="s">
        <x:v>287</x:v>
      </x:c>
      <x:c r="F394" s="769" t="s">
        <x:v>1634</x:v>
      </x:c>
      <x:c r="G394" s="777" t="s">
        <x:v>96</x:v>
      </x:c>
      <x:c r="H394" s="784" t="s">
        <x:v>2176</x:v>
      </x:c>
      <x:c r="I394" s="836" cm="1">
        <x:f t="array" ref="I394">IF(E394="FORD DUNTON","",SUMPRODUCT(('sales price Master(EUR)'!$K$3:$V$3=$B394)*('sales price Master(EUR)'!$D$6:$D$172=$F394)*('sales price Master(EUR)'!$C$6:$C$172=$H394),'sales price Master(EUR)'!$K$6:$V$172))</x:f>
        <x:v>132.34</x:v>
      </x:c>
      <x:c r="J394" s="190"/>
      <x:c r="K394" s="802">
        <x:v>50.654299999999999</x:v>
      </x:c>
      <x:c r="L394" s="769">
        <x:v>120</x:v>
      </x:c>
      <x:c r="M394" s="819">
        <x:v>378.88851</x:v>
      </x:c>
      <x:c r="N394" s="843">
        <x:f t="shared" si="29"/>
        <x:v>45466.621200000001</x:v>
      </x:c>
      <x:c r="O394" s="190"/>
      <x:c r="Q394" s="258">
        <x:f t="shared" si="26"/>
        <x:v>6703.5900620000002</x:v>
      </x:c>
      <x:c r="R394" s="191">
        <x:f t="shared" si="27"/>
        <x:v>-6324.7015520000004</x:v>
      </x:c>
    </x:row>
    <x:row r="395" spans="2:18">
      <x:c r="B395" s="834">
        <x:f t="shared" si="28"/>
        <x:v>2</x:v>
      </x:c>
      <x:c r="C395" s="776">
        <x:v>46072</x:v>
      </x:c>
      <x:c r="D395" s="769" t="s">
        <x:v>2163</x:v>
      </x:c>
      <x:c r="E395" s="835" t="s">
        <x:v>287</x:v>
      </x:c>
      <x:c r="F395" s="769" t="s">
        <x:v>1631</x:v>
      </x:c>
      <x:c r="G395" s="777" t="s">
        <x:v>1907</x:v>
      </x:c>
      <x:c r="H395" s="769" t="s">
        <x:v>2021</x:v>
      </x:c>
      <x:c r="I395" s="836" cm="1">
        <x:f t="array" ref="I395">IF(E395="FORD DUNTON","",SUMPRODUCT(('sales price Master(EUR)'!$K$3:$V$3=$B395)*('sales price Master(EUR)'!$D$6:$D$172=$F395)*('sales price Master(EUR)'!$C$6:$C$172=$H395),'sales price Master(EUR)'!$K$6:$V$172))</x:f>
        <x:v>27.29</x:v>
      </x:c>
      <x:c r="J395" s="190"/>
      <x:c r="K395" s="802">
        <x:v>50.654299999999999</x:v>
      </x:c>
      <x:c r="L395" s="769">
        <x:v>480</x:v>
      </x:c>
      <x:c r="M395" s="819">
        <x:v>89.223389999999995</x:v>
      </x:c>
      <x:c r="N395" s="843">
        <x:f t="shared" si="29"/>
        <x:v>42827.227199999994</x:v>
      </x:c>
      <x:c r="O395" s="190"/>
      <x:c r="Q395" s="258">
        <x:f t="shared" si="26"/>
        <x:v>1382.355847</x:v>
      </x:c>
      <x:c r="R395" s="191">
        <x:f t="shared" si="27"/>
        <x:v>-1293.1324570000002</x:v>
      </x:c>
    </x:row>
    <x:row r="396" spans="2:18">
      <x:c r="B396" s="834">
        <x:f t="shared" si="28"/>
        <x:v>2</x:v>
      </x:c>
      <x:c r="C396" s="776">
        <x:v>46072</x:v>
      </x:c>
      <x:c r="D396" s="769" t="s">
        <x:v>2164</x:v>
      </x:c>
      <x:c r="E396" s="835" t="s">
        <x:v>287</x:v>
      </x:c>
      <x:c r="F396" s="769" t="s">
        <x:v>1651</x:v>
      </x:c>
      <x:c r="G396" s="777" t="s">
        <x:v>1886</x:v>
      </x:c>
      <x:c r="H396" s="818" t="s">
        <x:v>2178</x:v>
      </x:c>
      <x:c r="I396" s="836" cm="1">
        <x:f t="array" ref="I396">IF(E396="FORD DUNTON","",SUMPRODUCT(('sales price Master(EUR)'!$K$3:$V$3=$B396)*('sales price Master(EUR)'!$D$6:$D$172=$F396)*('sales price Master(EUR)'!$C$6:$C$172=$H396),'sales price Master(EUR)'!$K$6:$V$172))</x:f>
        <x:v>100.00775403971706</x:v>
      </x:c>
      <x:c r="J396" s="190"/>
      <x:c r="K396" s="802">
        <x:v>50.654299999999999</x:v>
      </x:c>
      <x:c r="L396" s="769">
        <x:v>320</x:v>
      </x:c>
      <x:c r="M396" s="819">
        <x:v>4763.2879199999998</x:v>
      </x:c>
      <x:c r="N396" s="843">
        <x:f t="shared" si="29"/>
        <x:v>1524252.1343999999</x:v>
      </x:c>
      <x:c r="O396" s="190"/>
      <x:c r="Q396" s="258">
        <x:f t="shared" si="26"/>
        <x:v>5065.8227754540394</x:v>
      </x:c>
      <x:c r="R396" s="191">
        <x:f t="shared" si="27"/>
        <x:v>-302.53485545403964</x:v>
      </x:c>
    </x:row>
    <x:row r="397" spans="2:18">
      <x:c r="B397" s="834">
        <x:f t="shared" si="28"/>
        <x:v>2</x:v>
      </x:c>
      <x:c r="C397" s="776">
        <x:v>46072</x:v>
      </x:c>
      <x:c r="D397" s="769" t="s">
        <x:v>2164</x:v>
      </x:c>
      <x:c r="E397" s="835" t="s">
        <x:v>287</x:v>
      </x:c>
      <x:c r="F397" s="769" t="s">
        <x:v>50</x:v>
      </x:c>
      <x:c r="G397" s="777" t="s">
        <x:v>1889</x:v>
      </x:c>
      <x:c r="H397" s="818" t="s">
        <x:v>2175</x:v>
      </x:c>
      <x:c r="I397" s="836" cm="1">
        <x:f t="array" ref="I397">IF(E397="FORD DUNTON","",SUMPRODUCT(('sales price Master(EUR)'!$K$3:$V$3=$B397)*('sales price Master(EUR)'!$D$6:$D$172=$F397)*('sales price Master(EUR)'!$C$6:$C$172=$H397),'sales price Master(EUR)'!$K$6:$V$172))</x:f>
        <x:v>19.24397286272454</x:v>
      </x:c>
      <x:c r="J397" s="190"/>
      <x:c r="K397" s="802">
        <x:v>50.654299999999999</x:v>
      </x:c>
      <x:c r="L397" s="769">
        <x:v>368</x:v>
      </x:c>
      <x:c r="M397" s="819">
        <x:v>383.39138000000003</x:v>
      </x:c>
      <x:c r="N397" s="843">
        <x:f t="shared" si="29"/>
        <x:v>141088.02784</x:v>
      </x:c>
      <x:c r="O397" s="190"/>
      <x:c r="Q397" s="258">
        <x:f t="shared" ref="Q397:Q460" si="30">I397*K397</x:f>
        <x:v>974.78997458030767</x:v>
      </x:c>
      <x:c r="R397" s="191">
        <x:f t="shared" ref="R397:R460" si="31">+M397-Q397</x:f>
        <x:v>-591.39859458030764</x:v>
      </x:c>
    </x:row>
    <x:row r="398" spans="2:18">
      <x:c r="B398" s="834">
        <x:f t="shared" si="28"/>
        <x:v>2</x:v>
      </x:c>
      <x:c r="C398" s="776">
        <x:v>46074</x:v>
      </x:c>
      <x:c r="D398" s="769" t="s">
        <x:v>2165</x:v>
      </x:c>
      <x:c r="E398" s="835" t="s">
        <x:v>287</x:v>
      </x:c>
      <x:c r="F398" s="769" t="s">
        <x:v>41</x:v>
      </x:c>
      <x:c r="G398" s="777" t="s">
        <x:v>1892</x:v>
      </x:c>
      <x:c r="H398" s="769" t="s">
        <x:v>95</x:v>
      </x:c>
      <x:c r="I398" s="836" cm="1">
        <x:f t="array" ref="I398">IF(E398="FORD DUNTON","",SUMPRODUCT(('sales price Master(EUR)'!$K$3:$V$3=$B398)*('sales price Master(EUR)'!$D$6:$D$172=$F398)*('sales price Master(EUR)'!$C$6:$C$172=$H398),'sales price Master(EUR)'!$K$6:$V$172))</x:f>
        <x:v>18.937197515294233</x:v>
      </x:c>
      <x:c r="J398" s="190"/>
      <x:c r="K398" s="802">
        <x:v>50.654299999999999</x:v>
      </x:c>
      <x:c r="L398" s="769">
        <x:v>80</x:v>
      </x:c>
      <x:c r="M398" s="819">
        <x:v>878.50345000000004</x:v>
      </x:c>
      <x:c r="N398" s="843">
        <x:f t="shared" si="29"/>
        <x:v>70280.275999999998</x:v>
      </x:c>
      <x:c r="O398" s="190"/>
      <x:c r="Q398" s="258">
        <x:f t="shared" si="30"/>
        <x:v>959.25048409896863</x:v>
      </x:c>
      <x:c r="R398" s="191">
        <x:f t="shared" si="31"/>
        <x:v>-80.747034098968584</x:v>
      </x:c>
    </x:row>
    <x:row r="399" spans="2:18">
      <x:c r="B399" s="834">
        <x:f t="shared" si="28"/>
        <x:v>2</x:v>
      </x:c>
      <x:c r="C399" s="776">
        <x:v>46074</x:v>
      </x:c>
      <x:c r="D399" s="769" t="s">
        <x:v>2165</x:v>
      </x:c>
      <x:c r="E399" s="835" t="s">
        <x:v>287</x:v>
      </x:c>
      <x:c r="F399" s="769" t="s">
        <x:v>1430</x:v>
      </x:c>
      <x:c r="G399" s="777" t="s">
        <x:v>1918</x:v>
      </x:c>
      <x:c r="H399" s="769" t="s">
        <x:v>2021</x:v>
      </x:c>
      <x:c r="I399" s="836" cm="1">
        <x:f t="array" ref="I399">IF(E399="FORD DUNTON","",SUMPRODUCT(('sales price Master(EUR)'!$K$3:$V$3=$B399)*('sales price Master(EUR)'!$D$6:$D$172=$F399)*('sales price Master(EUR)'!$C$6:$C$172=$H399),'sales price Master(EUR)'!$K$6:$V$172))</x:f>
        <x:v>21.74</x:v>
      </x:c>
      <x:c r="J399" s="190"/>
      <x:c r="K399" s="802">
        <x:v>50.654299999999999</x:v>
      </x:c>
      <x:c r="L399" s="769">
        <x:v>126</x:v>
      </x:c>
      <x:c r="M399" s="819">
        <x:v>70.609269999999995</x:v>
      </x:c>
      <x:c r="N399" s="843">
        <x:f t="shared" si="29"/>
        <x:v>8896.7680199999995</x:v>
      </x:c>
      <x:c r="O399" s="190"/>
      <x:c r="Q399" s="258">
        <x:f t="shared" si="30"/>
        <x:v>1101.2244819999999</x:v>
      </x:c>
      <x:c r="R399" s="191">
        <x:f t="shared" si="31"/>
        <x:v>-1030.6152119999999</x:v>
      </x:c>
    </x:row>
    <x:row r="400" spans="2:18">
      <x:c r="B400" s="834">
        <x:f t="shared" si="28"/>
        <x:v>2</x:v>
      </x:c>
      <x:c r="C400" s="776">
        <x:v>46074</x:v>
      </x:c>
      <x:c r="D400" s="769" t="s">
        <x:v>2165</x:v>
      </x:c>
      <x:c r="E400" s="835" t="s">
        <x:v>287</x:v>
      </x:c>
      <x:c r="F400" s="769" t="s">
        <x:v>1428</x:v>
      </x:c>
      <x:c r="G400" s="777" t="s">
        <x:v>1916</x:v>
      </x:c>
      <x:c r="H400" s="769" t="s">
        <x:v>2021</x:v>
      </x:c>
      <x:c r="I400" s="836" cm="1">
        <x:f t="array" ref="I400">IF(E400="FORD DUNTON","",SUMPRODUCT(('sales price Master(EUR)'!$K$3:$V$3=$B400)*('sales price Master(EUR)'!$D$6:$D$172=$F400)*('sales price Master(EUR)'!$C$6:$C$172=$H400),'sales price Master(EUR)'!$K$6:$V$172))</x:f>
        <x:v>18.440000000000001</x:v>
      </x:c>
      <x:c r="J400" s="190"/>
      <x:c r="K400" s="802">
        <x:v>50.654299999999999</x:v>
      </x:c>
      <x:c r="L400" s="769">
        <x:v>243</x:v>
      </x:c>
      <x:c r="M400" s="819">
        <x:v>60.73874</x:v>
      </x:c>
      <x:c r="N400" s="843">
        <x:f t="shared" si="29"/>
        <x:v>14759.51382</x:v>
      </x:c>
      <x:c r="O400" s="190"/>
      <x:c r="Q400" s="258">
        <x:f t="shared" si="30"/>
        <x:v>934.065292</x:v>
      </x:c>
      <x:c r="R400" s="191">
        <x:f t="shared" si="31"/>
        <x:v>-873.32655199999999</x:v>
      </x:c>
    </x:row>
    <x:row r="401" spans="2:18">
      <x:c r="B401" s="834">
        <x:f t="shared" si="28"/>
        <x:v>2</x:v>
      </x:c>
      <x:c r="C401" s="776">
        <x:v>46074</x:v>
      </x:c>
      <x:c r="D401" s="769" t="s">
        <x:v>2165</x:v>
      </x:c>
      <x:c r="E401" s="835" t="s">
        <x:v>287</x:v>
      </x:c>
      <x:c r="F401" s="769" t="s">
        <x:v>1640</x:v>
      </x:c>
      <x:c r="G401" s="777" t="s">
        <x:v>1908</x:v>
      </x:c>
      <x:c r="H401" s="769" t="s">
        <x:v>2021</x:v>
      </x:c>
      <x:c r="I401" s="836" cm="1">
        <x:f t="array" ref="I401">IF(E401="FORD DUNTON","",SUMPRODUCT(('sales price Master(EUR)'!$K$3:$V$3=$B401)*('sales price Master(EUR)'!$D$6:$D$172=$F401)*('sales price Master(EUR)'!$C$6:$C$172=$H401),'sales price Master(EUR)'!$K$6:$V$172))</x:f>
        <x:v>16.079999999999998</x:v>
      </x:c>
      <x:c r="J401" s="190"/>
      <x:c r="K401" s="802">
        <x:v>50.654299999999999</x:v>
      </x:c>
      <x:c r="L401" s="769">
        <x:v>216</x:v>
      </x:c>
      <x:c r="M401" s="819">
        <x:v>54.171340000000001</x:v>
      </x:c>
      <x:c r="N401" s="843">
        <x:f t="shared" si="29"/>
        <x:v>11701.00944</x:v>
      </x:c>
      <x:c r="O401" s="190"/>
      <x:c r="Q401" s="258">
        <x:f t="shared" si="30"/>
        <x:v>814.52114399999994</x:v>
      </x:c>
      <x:c r="R401" s="191">
        <x:f t="shared" si="31"/>
        <x:v>-760.34980399999995</x:v>
      </x:c>
    </x:row>
    <x:row r="402" spans="2:18">
      <x:c r="B402" s="834">
        <x:f t="shared" si="28"/>
        <x:v>2</x:v>
      </x:c>
      <x:c r="C402" s="776">
        <x:v>46074</x:v>
      </x:c>
      <x:c r="D402" s="769" t="s">
        <x:v>2165</x:v>
      </x:c>
      <x:c r="E402" s="835" t="s">
        <x:v>287</x:v>
      </x:c>
      <x:c r="F402" s="769" t="s">
        <x:v>1641</x:v>
      </x:c>
      <x:c r="G402" s="777" t="s">
        <x:v>1917</x:v>
      </x:c>
      <x:c r="H402" s="769" t="s">
        <x:v>2021</x:v>
      </x:c>
      <x:c r="I402" s="836" cm="1">
        <x:f t="array" ref="I402">IF(E402="FORD DUNTON","",SUMPRODUCT(('sales price Master(EUR)'!$K$3:$V$3=$B402)*('sales price Master(EUR)'!$D$6:$D$172=$F402)*('sales price Master(EUR)'!$C$6:$C$172=$H402),'sales price Master(EUR)'!$K$6:$V$172))</x:f>
        <x:v>18.37</x:v>
      </x:c>
      <x:c r="J402" s="190"/>
      <x:c r="K402" s="802">
        <x:v>50.654299999999999</x:v>
      </x:c>
      <x:c r="L402" s="769">
        <x:v>120</x:v>
      </x:c>
      <x:c r="M402" s="819">
        <x:v>62.021140000000003</x:v>
      </x:c>
      <x:c r="N402" s="843">
        <x:f t="shared" si="29"/>
        <x:v>7442.5367999999999</x:v>
      </x:c>
      <x:c r="O402" s="190"/>
      <x:c r="Q402" s="258">
        <x:f t="shared" si="30"/>
        <x:v>930.51949100000002</x:v>
      </x:c>
      <x:c r="R402" s="191">
        <x:f t="shared" si="31"/>
        <x:v>-868.49835099999996</x:v>
      </x:c>
    </x:row>
    <x:row r="403" spans="2:18">
      <x:c r="B403" s="834">
        <x:f t="shared" si="28"/>
        <x:v>2</x:v>
      </x:c>
      <x:c r="C403" s="776">
        <x:v>46074</x:v>
      </x:c>
      <x:c r="D403" s="769" t="s">
        <x:v>2165</x:v>
      </x:c>
      <x:c r="E403" s="835" t="s">
        <x:v>287</x:v>
      </x:c>
      <x:c r="F403" s="769" t="s">
        <x:v>1641</x:v>
      </x:c>
      <x:c r="G403" s="777" t="s">
        <x:v>1917</x:v>
      </x:c>
      <x:c r="H403" s="769" t="s">
        <x:v>2021</x:v>
      </x:c>
      <x:c r="I403" s="836" cm="1">
        <x:f t="array" ref="I403">IF(E403="FORD DUNTON","",SUMPRODUCT(('sales price Master(EUR)'!$K$3:$V$3=$B403)*('sales price Master(EUR)'!$D$6:$D$172=$F403)*('sales price Master(EUR)'!$C$6:$C$172=$H403),'sales price Master(EUR)'!$K$6:$V$172))</x:f>
        <x:v>18.37</x:v>
      </x:c>
      <x:c r="J403" s="190"/>
      <x:c r="K403" s="802">
        <x:v>50.654299999999999</x:v>
      </x:c>
      <x:c r="L403" s="769">
        <x:v>280</x:v>
      </x:c>
      <x:c r="M403" s="819">
        <x:v>62.021140000000003</x:v>
      </x:c>
      <x:c r="N403" s="843">
        <x:f t="shared" si="29"/>
        <x:v>17365.9192</x:v>
      </x:c>
      <x:c r="O403" s="190"/>
      <x:c r="Q403" s="258">
        <x:f t="shared" si="30"/>
        <x:v>930.51949100000002</x:v>
      </x:c>
      <x:c r="R403" s="191">
        <x:f t="shared" si="31"/>
        <x:v>-868.49835099999996</x:v>
      </x:c>
    </x:row>
    <x:row r="404" spans="2:18">
      <x:c r="B404" s="834">
        <x:f t="shared" si="28"/>
        <x:v>2</x:v>
      </x:c>
      <x:c r="C404" s="776">
        <x:v>46074</x:v>
      </x:c>
      <x:c r="D404" s="769" t="s">
        <x:v>2165</x:v>
      </x:c>
      <x:c r="E404" s="835" t="s">
        <x:v>287</x:v>
      </x:c>
      <x:c r="F404" s="769" t="s">
        <x:v>1640</x:v>
      </x:c>
      <x:c r="G404" s="777" t="s">
        <x:v>1908</x:v>
      </x:c>
      <x:c r="H404" s="769" t="s">
        <x:v>2021</x:v>
      </x:c>
      <x:c r="I404" s="836" cm="1">
        <x:f t="array" ref="I404">IF(E404="FORD DUNTON","",SUMPRODUCT(('sales price Master(EUR)'!$K$3:$V$3=$B404)*('sales price Master(EUR)'!$D$6:$D$172=$F404)*('sales price Master(EUR)'!$C$6:$C$172=$H404),'sales price Master(EUR)'!$K$6:$V$172))</x:f>
        <x:v>16.079999999999998</x:v>
      </x:c>
      <x:c r="J404" s="190"/>
      <x:c r="K404" s="802">
        <x:v>50.654299999999999</x:v>
      </x:c>
      <x:c r="L404" s="769">
        <x:v>756</x:v>
      </x:c>
      <x:c r="M404" s="819">
        <x:v>54.171340000000001</x:v>
      </x:c>
      <x:c r="N404" s="843">
        <x:f t="shared" si="29"/>
        <x:v>40953.533040000002</x:v>
      </x:c>
      <x:c r="O404" s="190"/>
      <x:c r="Q404" s="258">
        <x:f t="shared" si="30"/>
        <x:v>814.52114399999994</x:v>
      </x:c>
      <x:c r="R404" s="191">
        <x:f t="shared" si="31"/>
        <x:v>-760.34980399999995</x:v>
      </x:c>
    </x:row>
    <x:row r="405" spans="2:18">
      <x:c r="B405" s="834">
        <x:f t="shared" si="28"/>
        <x:v>2</x:v>
      </x:c>
      <x:c r="C405" s="776">
        <x:v>46074</x:v>
      </x:c>
      <x:c r="D405" s="769" t="s">
        <x:v>2165</x:v>
      </x:c>
      <x:c r="E405" s="835" t="s">
        <x:v>287</x:v>
      </x:c>
      <x:c r="F405" s="769" t="s">
        <x:v>1430</x:v>
      </x:c>
      <x:c r="G405" s="777" t="s">
        <x:v>1918</x:v>
      </x:c>
      <x:c r="H405" s="769" t="s">
        <x:v>2021</x:v>
      </x:c>
      <x:c r="I405" s="836" cm="1">
        <x:f t="array" ref="I405">IF(E405="FORD DUNTON","",SUMPRODUCT(('sales price Master(EUR)'!$K$3:$V$3=$B405)*('sales price Master(EUR)'!$D$6:$D$172=$F405)*('sales price Master(EUR)'!$C$6:$C$172=$H405),'sales price Master(EUR)'!$K$6:$V$172))</x:f>
        <x:v>21.74</x:v>
      </x:c>
      <x:c r="J405" s="190"/>
      <x:c r="K405" s="802">
        <x:v>50.654299999999999</x:v>
      </x:c>
      <x:c r="L405" s="769">
        <x:v>252</x:v>
      </x:c>
      <x:c r="M405" s="819">
        <x:v>70.609269999999995</x:v>
      </x:c>
      <x:c r="N405" s="843">
        <x:f t="shared" si="29"/>
        <x:v>17793.536039999999</x:v>
      </x:c>
      <x:c r="O405" s="190"/>
      <x:c r="Q405" s="258">
        <x:f t="shared" si="30"/>
        <x:v>1101.2244819999999</x:v>
      </x:c>
      <x:c r="R405" s="191">
        <x:f t="shared" si="31"/>
        <x:v>-1030.6152119999999</x:v>
      </x:c>
    </x:row>
    <x:row r="406" spans="2:18">
      <x:c r="B406" s="834">
        <x:f t="shared" si="28"/>
        <x:v>2</x:v>
      </x:c>
      <x:c r="C406" s="776">
        <x:v>46074</x:v>
      </x:c>
      <x:c r="D406" s="769" t="s">
        <x:v>2165</x:v>
      </x:c>
      <x:c r="E406" s="835" t="s">
        <x:v>287</x:v>
      </x:c>
      <x:c r="F406" s="769" t="s">
        <x:v>1565</x:v>
      </x:c>
      <x:c r="G406" s="777" t="s">
        <x:v>1896</x:v>
      </x:c>
      <x:c r="H406" s="769" t="s">
        <x:v>2021</x:v>
      </x:c>
      <x:c r="I406" s="836" cm="1">
        <x:f t="array" ref="I406">IF(E406="FORD DUNTON","",SUMPRODUCT(('sales price Master(EUR)'!$K$3:$V$3=$B406)*('sales price Master(EUR)'!$D$6:$D$172=$F406)*('sales price Master(EUR)'!$C$6:$C$172=$H406),'sales price Master(EUR)'!$K$6:$V$172))</x:f>
        <x:v>21.77</x:v>
      </x:c>
      <x:c r="J406" s="190"/>
      <x:c r="K406" s="802">
        <x:v>50.654299999999999</x:v>
      </x:c>
      <x:c r="L406" s="769">
        <x:v>252</x:v>
      </x:c>
      <x:c r="M406" s="819">
        <x:v>71.347620000000006</x:v>
      </x:c>
      <x:c r="N406" s="843">
        <x:f t="shared" si="29"/>
        <x:v>17979.60024</x:v>
      </x:c>
      <x:c r="O406" s="190"/>
      <x:c r="Q406" s="258">
        <x:f t="shared" si="30"/>
        <x:v>1102.744111</x:v>
      </x:c>
      <x:c r="R406" s="191">
        <x:f t="shared" si="31"/>
        <x:v>-1031.396491</x:v>
      </x:c>
    </x:row>
    <x:row r="407" spans="2:18">
      <x:c r="B407" s="834">
        <x:f t="shared" si="28"/>
        <x:v>2</x:v>
      </x:c>
      <x:c r="C407" s="776">
        <x:v>46074</x:v>
      </x:c>
      <x:c r="D407" s="769" t="s">
        <x:v>2165</x:v>
      </x:c>
      <x:c r="E407" s="835" t="s">
        <x:v>287</x:v>
      </x:c>
      <x:c r="F407" s="769" t="s">
        <x:v>1429</x:v>
      </x:c>
      <x:c r="G407" s="777" t="s">
        <x:v>1893</x:v>
      </x:c>
      <x:c r="H407" s="769" t="s">
        <x:v>2021</x:v>
      </x:c>
      <x:c r="I407" s="836" cm="1">
        <x:f t="array" ref="I407">IF(E407="FORD DUNTON","",SUMPRODUCT(('sales price Master(EUR)'!$K$3:$V$3=$B407)*('sales price Master(EUR)'!$D$6:$D$172=$F407)*('sales price Master(EUR)'!$C$6:$C$172=$H407),'sales price Master(EUR)'!$K$6:$V$172))</x:f>
        <x:v>15.81</x:v>
      </x:c>
      <x:c r="J407" s="190"/>
      <x:c r="K407" s="802">
        <x:v>50.654299999999999</x:v>
      </x:c>
      <x:c r="L407" s="769">
        <x:v>252</x:v>
      </x:c>
      <x:c r="M407" s="819">
        <x:v>50.207590000000003</x:v>
      </x:c>
      <x:c r="N407" s="843">
        <x:f t="shared" si="29"/>
        <x:v>12652.312680000001</x:v>
      </x:c>
      <x:c r="O407" s="190"/>
      <x:c r="Q407" s="258">
        <x:f t="shared" si="30"/>
        <x:v>800.84448299999997</x:v>
      </x:c>
      <x:c r="R407" s="191">
        <x:f t="shared" si="31"/>
        <x:v>-750.63689299999999</x:v>
      </x:c>
    </x:row>
    <x:row r="408" spans="2:18">
      <x:c r="B408" s="834">
        <x:f t="shared" si="28"/>
        <x:v>2</x:v>
      </x:c>
      <x:c r="C408" s="776">
        <x:v>46074</x:v>
      </x:c>
      <x:c r="D408" s="769" t="s">
        <x:v>2165</x:v>
      </x:c>
      <x:c r="E408" s="835" t="s">
        <x:v>287</x:v>
      </x:c>
      <x:c r="F408" s="769" t="s">
        <x:v>1564</x:v>
      </x:c>
      <x:c r="G408" s="777" t="s">
        <x:v>1915</x:v>
      </x:c>
      <x:c r="H408" s="769" t="s">
        <x:v>2021</x:v>
      </x:c>
      <x:c r="I408" s="836" cm="1">
        <x:f t="array" ref="I408">IF(E408="FORD DUNTON","",SUMPRODUCT(('sales price Master(EUR)'!$K$3:$V$3=$B408)*('sales price Master(EUR)'!$D$6:$D$172=$F408)*('sales price Master(EUR)'!$C$6:$C$172=$H408),'sales price Master(EUR)'!$K$6:$V$172))</x:f>
        <x:v>20.93</x:v>
      </x:c>
      <x:c r="J408" s="190"/>
      <x:c r="K408" s="802">
        <x:v>50.654299999999999</x:v>
      </x:c>
      <x:c r="L408" s="769">
        <x:v>252</x:v>
      </x:c>
      <x:c r="M408" s="819">
        <x:v>68.782820000000001</x:v>
      </x:c>
      <x:c r="N408" s="843">
        <x:f t="shared" si="29"/>
        <x:v>17333.270639999999</x:v>
      </x:c>
      <x:c r="O408" s="190"/>
      <x:c r="Q408" s="258">
        <x:f t="shared" si="30"/>
        <x:v>1060.194499</x:v>
      </x:c>
      <x:c r="R408" s="191">
        <x:f t="shared" si="31"/>
        <x:v>-991.41167899999994</x:v>
      </x:c>
    </x:row>
    <x:row r="409" spans="2:18">
      <x:c r="B409" s="834">
        <x:f t="shared" si="28"/>
        <x:v>2</x:v>
      </x:c>
      <x:c r="C409" s="776">
        <x:v>46074</x:v>
      </x:c>
      <x:c r="D409" s="769" t="s">
        <x:v>2165</x:v>
      </x:c>
      <x:c r="E409" s="835" t="s">
        <x:v>287</x:v>
      </x:c>
      <x:c r="F409" s="769" t="s">
        <x:v>1428</x:v>
      </x:c>
      <x:c r="G409" s="777" t="s">
        <x:v>1916</x:v>
      </x:c>
      <x:c r="H409" s="769" t="s">
        <x:v>2021</x:v>
      </x:c>
      <x:c r="I409" s="836" cm="1">
        <x:f t="array" ref="I409">IF(E409="FORD DUNTON","",SUMPRODUCT(('sales price Master(EUR)'!$K$3:$V$3=$B409)*('sales price Master(EUR)'!$D$6:$D$172=$F409)*('sales price Master(EUR)'!$C$6:$C$172=$H409),'sales price Master(EUR)'!$K$6:$V$172))</x:f>
        <x:v>18.440000000000001</x:v>
      </x:c>
      <x:c r="J409" s="190"/>
      <x:c r="K409" s="802">
        <x:v>50.654299999999999</x:v>
      </x:c>
      <x:c r="L409" s="769">
        <x:v>540</x:v>
      </x:c>
      <x:c r="M409" s="819">
        <x:v>60.73874</x:v>
      </x:c>
      <x:c r="N409" s="843">
        <x:f t="shared" si="29"/>
        <x:v>32798.919600000001</x:v>
      </x:c>
      <x:c r="O409" s="190"/>
      <x:c r="Q409" s="258">
        <x:f t="shared" si="30"/>
        <x:v>934.065292</x:v>
      </x:c>
      <x:c r="R409" s="191">
        <x:f t="shared" si="31"/>
        <x:v>-873.32655199999999</x:v>
      </x:c>
    </x:row>
    <x:row r="410" spans="2:18">
      <x:c r="B410" s="834">
        <x:f t="shared" si="28"/>
        <x:v>2</x:v>
      </x:c>
      <x:c r="C410" s="776">
        <x:v>46074</x:v>
      </x:c>
      <x:c r="D410" s="769" t="s">
        <x:v>2165</x:v>
      </x:c>
      <x:c r="E410" s="835" t="s">
        <x:v>287</x:v>
      </x:c>
      <x:c r="F410" s="769" t="s">
        <x:v>41</x:v>
      </x:c>
      <x:c r="G410" s="777" t="s">
        <x:v>1892</x:v>
      </x:c>
      <x:c r="H410" s="769" t="s">
        <x:v>95</x:v>
      </x:c>
      <x:c r="I410" s="836" cm="1">
        <x:f t="array" ref="I410">IF(E410="FORD DUNTON","",SUMPRODUCT(('sales price Master(EUR)'!$K$3:$V$3=$B410)*('sales price Master(EUR)'!$D$6:$D$172=$F410)*('sales price Master(EUR)'!$C$6:$C$172=$H410),'sales price Master(EUR)'!$K$6:$V$172))</x:f>
        <x:v>18.937197515294233</x:v>
      </x:c>
      <x:c r="J410" s="190"/>
      <x:c r="K410" s="802">
        <x:v>50.654299999999999</x:v>
      </x:c>
      <x:c r="L410" s="769">
        <x:v>320</x:v>
      </x:c>
      <x:c r="M410" s="819">
        <x:v>878.50345000000004</x:v>
      </x:c>
      <x:c r="N410" s="843">
        <x:f t="shared" si="29"/>
        <x:v>281121.10399999999</x:v>
      </x:c>
      <x:c r="O410" s="190"/>
      <x:c r="Q410" s="258">
        <x:f t="shared" si="30"/>
        <x:v>959.25048409896863</x:v>
      </x:c>
      <x:c r="R410" s="191">
        <x:f t="shared" si="31"/>
        <x:v>-80.747034098968584</x:v>
      </x:c>
    </x:row>
    <x:row r="411" spans="2:18">
      <x:c r="B411" s="834">
        <x:f t="shared" ref="B411:B474" si="32">MONTH(C411)</x:f>
        <x:v>2</x:v>
      </x:c>
      <x:c r="C411" s="776">
        <x:v>46074</x:v>
      </x:c>
      <x:c r="D411" s="769" t="s">
        <x:v>2165</x:v>
      </x:c>
      <x:c r="E411" s="835" t="s">
        <x:v>287</x:v>
      </x:c>
      <x:c r="F411" s="769" t="s">
        <x:v>1433</x:v>
      </x:c>
      <x:c r="G411" s="777" t="s">
        <x:v>1910</x:v>
      </x:c>
      <x:c r="H411" s="769" t="s">
        <x:v>95</x:v>
      </x:c>
      <x:c r="I411" s="836" cm="1">
        <x:f t="array" ref="I411">IF(E411="FORD DUNTON","",SUMPRODUCT(('sales price Master(EUR)'!$K$3:$V$3=$B411)*('sales price Master(EUR)'!$D$6:$D$172=$F411)*('sales price Master(EUR)'!$C$6:$C$172=$H411),'sales price Master(EUR)'!$K$6:$V$172))</x:f>
        <x:v>9.5873917733170515</x:v>
      </x:c>
      <x:c r="J411" s="190"/>
      <x:c r="K411" s="802">
        <x:v>50.654299999999999</x:v>
      </x:c>
      <x:c r="L411" s="769">
        <x:v>288</x:v>
      </x:c>
      <x:c r="M411" s="819">
        <x:v>444.76258000000001</x:v>
      </x:c>
      <x:c r="N411" s="843">
        <x:f t="shared" si="29"/>
        <x:v>128091.62304000001</x:v>
      </x:c>
      <x:c r="O411" s="190"/>
      <x:c r="Q411" s="258">
        <x:f t="shared" si="30"/>
        <x:v>485.64261910313394</x:v>
      </x:c>
      <x:c r="R411" s="191">
        <x:f t="shared" si="31"/>
        <x:v>-40.880039103133925</x:v>
      </x:c>
    </x:row>
    <x:row r="412" spans="2:18">
      <x:c r="B412" s="834">
        <x:f t="shared" si="32"/>
        <x:v>2</x:v>
      </x:c>
      <x:c r="C412" s="776">
        <x:v>46076</x:v>
      </x:c>
      <x:c r="D412" s="769" t="s">
        <x:v>2166</x:v>
      </x:c>
      <x:c r="E412" s="835" t="s">
        <x:v>287</x:v>
      </x:c>
      <x:c r="F412" s="769" t="s">
        <x:v>1634</x:v>
      </x:c>
      <x:c r="G412" s="777" t="s">
        <x:v>96</x:v>
      </x:c>
      <x:c r="H412" s="784" t="s">
        <x:v>2176</x:v>
      </x:c>
      <x:c r="I412" s="836" cm="1">
        <x:f t="array" ref="I412">IF(E412="FORD DUNTON","",SUMPRODUCT(('sales price Master(EUR)'!$K$3:$V$3=$B412)*('sales price Master(EUR)'!$D$6:$D$172=$F412)*('sales price Master(EUR)'!$C$6:$C$172=$H412),'sales price Master(EUR)'!$K$6:$V$172))</x:f>
        <x:v>132.34</x:v>
      </x:c>
      <x:c r="J412" s="190"/>
      <x:c r="K412" s="802">
        <x:v>50.654299999999999</x:v>
      </x:c>
      <x:c r="L412" s="769">
        <x:v>200</x:v>
      </x:c>
      <x:c r="M412" s="819">
        <x:v>378.88851</x:v>
      </x:c>
      <x:c r="N412" s="843">
        <x:f t="shared" si="29"/>
        <x:v>75777.702000000005</x:v>
      </x:c>
      <x:c r="O412" s="190"/>
      <x:c r="Q412" s="258">
        <x:f t="shared" si="30"/>
        <x:v>6703.5900620000002</x:v>
      </x:c>
      <x:c r="R412" s="191">
        <x:f t="shared" si="31"/>
        <x:v>-6324.7015520000004</x:v>
      </x:c>
    </x:row>
    <x:row r="413" spans="2:18">
      <x:c r="B413" s="834">
        <x:f t="shared" si="32"/>
        <x:v>2</x:v>
      </x:c>
      <x:c r="C413" s="776">
        <x:v>46076</x:v>
      </x:c>
      <x:c r="D413" s="769" t="s">
        <x:v>2166</x:v>
      </x:c>
      <x:c r="E413" s="835" t="s">
        <x:v>287</x:v>
      </x:c>
      <x:c r="F413" s="769" t="s">
        <x:v>1428</x:v>
      </x:c>
      <x:c r="G413" s="777" t="s">
        <x:v>1916</x:v>
      </x:c>
      <x:c r="H413" s="769" t="s">
        <x:v>2021</x:v>
      </x:c>
      <x:c r="I413" s="836" cm="1">
        <x:f t="array" ref="I413">IF(E413="FORD DUNTON","",SUMPRODUCT(('sales price Master(EUR)'!$K$3:$V$3=$B413)*('sales price Master(EUR)'!$D$6:$D$172=$F413)*('sales price Master(EUR)'!$C$6:$C$172=$H413),'sales price Master(EUR)'!$K$6:$V$172))</x:f>
        <x:v>18.440000000000001</x:v>
      </x:c>
      <x:c r="J413" s="190"/>
      <x:c r="K413" s="802">
        <x:v>50.654299999999999</x:v>
      </x:c>
      <x:c r="L413" s="769">
        <x:v>648</x:v>
      </x:c>
      <x:c r="M413" s="819">
        <x:v>60.73874</x:v>
      </x:c>
      <x:c r="N413" s="843">
        <x:f t="shared" si="29"/>
        <x:v>39358.703520000003</x:v>
      </x:c>
      <x:c r="O413" s="190"/>
      <x:c r="Q413" s="258">
        <x:f t="shared" si="30"/>
        <x:v>934.065292</x:v>
      </x:c>
      <x:c r="R413" s="191">
        <x:f t="shared" si="31"/>
        <x:v>-873.32655199999999</x:v>
      </x:c>
    </x:row>
    <x:row r="414" spans="2:18">
      <x:c r="B414" s="834">
        <x:f t="shared" si="32"/>
        <x:v>2</x:v>
      </x:c>
      <x:c r="C414" s="776">
        <x:v>46076</x:v>
      </x:c>
      <x:c r="D414" s="769" t="s">
        <x:v>2166</x:v>
      </x:c>
      <x:c r="E414" s="835" t="s">
        <x:v>287</x:v>
      </x:c>
      <x:c r="F414" s="769" t="s">
        <x:v>1640</x:v>
      </x:c>
      <x:c r="G414" s="777" t="s">
        <x:v>1908</x:v>
      </x:c>
      <x:c r="H414" s="769" t="s">
        <x:v>2021</x:v>
      </x:c>
      <x:c r="I414" s="836" cm="1">
        <x:f t="array" ref="I414">IF(E414="FORD DUNTON","",SUMPRODUCT(('sales price Master(EUR)'!$K$3:$V$3=$B414)*('sales price Master(EUR)'!$D$6:$D$172=$F414)*('sales price Master(EUR)'!$C$6:$C$172=$H414),'sales price Master(EUR)'!$K$6:$V$172))</x:f>
        <x:v>16.079999999999998</x:v>
      </x:c>
      <x:c r="J414" s="190"/>
      <x:c r="K414" s="802">
        <x:v>50.654299999999999</x:v>
      </x:c>
      <x:c r="L414" s="769">
        <x:v>648</x:v>
      </x:c>
      <x:c r="M414" s="819">
        <x:v>54.171340000000001</x:v>
      </x:c>
      <x:c r="N414" s="843">
        <x:f t="shared" si="29"/>
        <x:v>35103.028319999998</x:v>
      </x:c>
      <x:c r="O414" s="190"/>
      <x:c r="Q414" s="258">
        <x:f t="shared" si="30"/>
        <x:v>814.52114399999994</x:v>
      </x:c>
      <x:c r="R414" s="191">
        <x:f t="shared" si="31"/>
        <x:v>-760.34980399999995</x:v>
      </x:c>
    </x:row>
    <x:row r="415" spans="2:18">
      <x:c r="B415" s="834">
        <x:f t="shared" si="32"/>
        <x:v>2</x:v>
      </x:c>
      <x:c r="C415" s="776">
        <x:v>46076</x:v>
      </x:c>
      <x:c r="D415" s="769" t="s">
        <x:v>2166</x:v>
      </x:c>
      <x:c r="E415" s="835" t="s">
        <x:v>287</x:v>
      </x:c>
      <x:c r="F415" s="769" t="s">
        <x:v>1432</x:v>
      </x:c>
      <x:c r="G415" s="777" t="s">
        <x:v>1908</x:v>
      </x:c>
      <x:c r="H415" s="769" t="s">
        <x:v>95</x:v>
      </x:c>
      <x:c r="I415" s="836" cm="1">
        <x:f t="array" ref="I415">IF(E415="FORD DUNTON","",SUMPRODUCT(('sales price Master(EUR)'!$K$3:$V$3=$B415)*('sales price Master(EUR)'!$D$6:$D$172=$F415)*('sales price Master(EUR)'!$C$6:$C$172=$H415),'sales price Master(EUR)'!$K$6:$V$172))</x:f>
        <x:v>14.563946838785176</x:v>
      </x:c>
      <x:c r="J415" s="190"/>
      <x:c r="K415" s="802">
        <x:v>50.654299999999999</x:v>
      </x:c>
      <x:c r="L415" s="769">
        <x:v>432</x:v>
      </x:c>
      <x:c r="M415" s="819">
        <x:v>675.62676999999996</x:v>
      </x:c>
      <x:c r="N415" s="843">
        <x:f t="shared" si="29"/>
        <x:v>291870.76464000001</x:v>
      </x:c>
      <x:c r="O415" s="190"/>
      <x:c r="Q415" s="258">
        <x:f t="shared" si="30"/>
        <x:v>737.72653235587597</x:v>
      </x:c>
      <x:c r="R415" s="191">
        <x:f t="shared" si="31"/>
        <x:v>-62.09976235587601</x:v>
      </x:c>
    </x:row>
    <x:row r="416" spans="2:18">
      <x:c r="B416" s="834">
        <x:f t="shared" si="32"/>
        <x:v>2</x:v>
      </x:c>
      <x:c r="C416" s="776">
        <x:v>46076</x:v>
      </x:c>
      <x:c r="D416" s="769" t="s">
        <x:v>2166</x:v>
      </x:c>
      <x:c r="E416" s="835" t="s">
        <x:v>287</x:v>
      </x:c>
      <x:c r="F416" s="769" t="s">
        <x:v>1433</x:v>
      </x:c>
      <x:c r="G416" s="777" t="s">
        <x:v>1910</x:v>
      </x:c>
      <x:c r="H416" s="769" t="s">
        <x:v>95</x:v>
      </x:c>
      <x:c r="I416" s="836" cm="1">
        <x:f t="array" ref="I416">IF(E416="FORD DUNTON","",SUMPRODUCT(('sales price Master(EUR)'!$K$3:$V$3=$B416)*('sales price Master(EUR)'!$D$6:$D$172=$F416)*('sales price Master(EUR)'!$C$6:$C$172=$H416),'sales price Master(EUR)'!$K$6:$V$172))</x:f>
        <x:v>9.5873917733170515</x:v>
      </x:c>
      <x:c r="J416" s="190"/>
      <x:c r="K416" s="802">
        <x:v>50.654299999999999</x:v>
      </x:c>
      <x:c r="L416" s="769">
        <x:v>576</x:v>
      </x:c>
      <x:c r="M416" s="819">
        <x:v>444.76258000000001</x:v>
      </x:c>
      <x:c r="N416" s="843">
        <x:f t="shared" si="29"/>
        <x:v>256183.24608000001</x:v>
      </x:c>
      <x:c r="O416" s="190"/>
      <x:c r="Q416" s="258">
        <x:f t="shared" si="30"/>
        <x:v>485.64261910313394</x:v>
      </x:c>
      <x:c r="R416" s="191">
        <x:f t="shared" si="31"/>
        <x:v>-40.880039103133925</x:v>
      </x:c>
    </x:row>
    <x:row r="417" spans="2:18">
      <x:c r="B417" s="834">
        <x:f t="shared" si="32"/>
        <x:v>2</x:v>
      </x:c>
      <x:c r="C417" s="776">
        <x:v>46076</x:v>
      </x:c>
      <x:c r="D417" s="769" t="s">
        <x:v>2166</x:v>
      </x:c>
      <x:c r="E417" s="835" t="s">
        <x:v>287</x:v>
      </x:c>
      <x:c r="F417" s="769" t="s">
        <x:v>1641</x:v>
      </x:c>
      <x:c r="G417" s="777" t="s">
        <x:v>1917</x:v>
      </x:c>
      <x:c r="H417" s="769" t="s">
        <x:v>2021</x:v>
      </x:c>
      <x:c r="I417" s="836" cm="1">
        <x:f t="array" ref="I417">IF(E417="FORD DUNTON","",SUMPRODUCT(('sales price Master(EUR)'!$K$3:$V$3=$B417)*('sales price Master(EUR)'!$D$6:$D$172=$F417)*('sales price Master(EUR)'!$C$6:$C$172=$H417),'sales price Master(EUR)'!$K$6:$V$172))</x:f>
        <x:v>18.37</x:v>
      </x:c>
      <x:c r="J417" s="190"/>
      <x:c r="K417" s="802">
        <x:v>50.654299999999999</x:v>
      </x:c>
      <x:c r="L417" s="769">
        <x:v>400</x:v>
      </x:c>
      <x:c r="M417" s="819">
        <x:v>62.021140000000003</x:v>
      </x:c>
      <x:c r="N417" s="843">
        <x:f t="shared" si="29"/>
        <x:v>24808.456000000002</x:v>
      </x:c>
      <x:c r="O417" s="190"/>
      <x:c r="Q417" s="258">
        <x:f t="shared" si="30"/>
        <x:v>930.51949100000002</x:v>
      </x:c>
      <x:c r="R417" s="191">
        <x:f t="shared" si="31"/>
        <x:v>-868.49835099999996</x:v>
      </x:c>
    </x:row>
    <x:row r="418" spans="2:18">
      <x:c r="B418" s="834">
        <x:f t="shared" si="32"/>
        <x:v>2</x:v>
      </x:c>
      <x:c r="C418" s="776">
        <x:v>46076</x:v>
      </x:c>
      <x:c r="D418" s="769" t="s">
        <x:v>2166</x:v>
      </x:c>
      <x:c r="E418" s="835" t="s">
        <x:v>287</x:v>
      </x:c>
      <x:c r="F418" s="769" t="s">
        <x:v>1430</x:v>
      </x:c>
      <x:c r="G418" s="777" t="s">
        <x:v>1918</x:v>
      </x:c>
      <x:c r="H418" s="769" t="s">
        <x:v>2021</x:v>
      </x:c>
      <x:c r="I418" s="836" cm="1">
        <x:f t="array" ref="I418">IF(E418="FORD DUNTON","",SUMPRODUCT(('sales price Master(EUR)'!$K$3:$V$3=$B418)*('sales price Master(EUR)'!$D$6:$D$172=$F418)*('sales price Master(EUR)'!$C$6:$C$172=$H418),'sales price Master(EUR)'!$K$6:$V$172))</x:f>
        <x:v>21.74</x:v>
      </x:c>
      <x:c r="J418" s="190"/>
      <x:c r="K418" s="802">
        <x:v>50.654299999999999</x:v>
      </x:c>
      <x:c r="L418" s="769">
        <x:v>432</x:v>
      </x:c>
      <x:c r="M418" s="819">
        <x:v>70.609269999999995</x:v>
      </x:c>
      <x:c r="N418" s="843">
        <x:f t="shared" si="29"/>
        <x:v>30503.204639999996</x:v>
      </x:c>
      <x:c r="O418" s="190"/>
      <x:c r="Q418" s="258">
        <x:f t="shared" si="30"/>
        <x:v>1101.2244819999999</x:v>
      </x:c>
      <x:c r="R418" s="191">
        <x:f t="shared" si="31"/>
        <x:v>-1030.6152119999999</x:v>
      </x:c>
    </x:row>
    <x:row r="419" spans="2:18">
      <x:c r="B419" s="834">
        <x:f t="shared" si="32"/>
        <x:v>2</x:v>
      </x:c>
      <x:c r="C419" s="776">
        <x:v>46076</x:v>
      </x:c>
      <x:c r="D419" s="769" t="s">
        <x:v>2166</x:v>
      </x:c>
      <x:c r="E419" s="835" t="s">
        <x:v>287</x:v>
      </x:c>
      <x:c r="F419" s="769" t="s">
        <x:v>1429</x:v>
      </x:c>
      <x:c r="G419" s="777" t="s">
        <x:v>1893</x:v>
      </x:c>
      <x:c r="H419" s="769" t="s">
        <x:v>2021</x:v>
      </x:c>
      <x:c r="I419" s="836" cm="1">
        <x:f t="array" ref="I419">IF(E419="FORD DUNTON","",SUMPRODUCT(('sales price Master(EUR)'!$K$3:$V$3=$B419)*('sales price Master(EUR)'!$D$6:$D$172=$F419)*('sales price Master(EUR)'!$C$6:$C$172=$H419),'sales price Master(EUR)'!$K$6:$V$172))</x:f>
        <x:v>15.81</x:v>
      </x:c>
      <x:c r="J419" s="190"/>
      <x:c r="K419" s="802">
        <x:v>50.654299999999999</x:v>
      </x:c>
      <x:c r="L419" s="769">
        <x:v>432</x:v>
      </x:c>
      <x:c r="M419" s="819">
        <x:v>50.207590000000003</x:v>
      </x:c>
      <x:c r="N419" s="843">
        <x:f t="shared" si="29"/>
        <x:v>21689.678880000003</x:v>
      </x:c>
      <x:c r="O419" s="190"/>
      <x:c r="Q419" s="258">
        <x:f t="shared" si="30"/>
        <x:v>800.84448299999997</x:v>
      </x:c>
      <x:c r="R419" s="191">
        <x:f t="shared" si="31"/>
        <x:v>-750.63689299999999</x:v>
      </x:c>
    </x:row>
    <x:row r="420" spans="2:18">
      <x:c r="B420" s="834">
        <x:f t="shared" si="32"/>
        <x:v>2</x:v>
      </x:c>
      <x:c r="C420" s="776">
        <x:v>46076</x:v>
      </x:c>
      <x:c r="D420" s="769" t="s">
        <x:v>2166</x:v>
      </x:c>
      <x:c r="E420" s="835" t="s">
        <x:v>287</x:v>
      </x:c>
      <x:c r="F420" s="769" t="s">
        <x:v>1564</x:v>
      </x:c>
      <x:c r="G420" s="777" t="s">
        <x:v>1915</x:v>
      </x:c>
      <x:c r="H420" s="769" t="s">
        <x:v>2021</x:v>
      </x:c>
      <x:c r="I420" s="836" cm="1">
        <x:f t="array" ref="I420">IF(E420="FORD DUNTON","",SUMPRODUCT(('sales price Master(EUR)'!$K$3:$V$3=$B420)*('sales price Master(EUR)'!$D$6:$D$172=$F420)*('sales price Master(EUR)'!$C$6:$C$172=$H420),'sales price Master(EUR)'!$K$6:$V$172))</x:f>
        <x:v>20.93</x:v>
      </x:c>
      <x:c r="J420" s="190"/>
      <x:c r="K420" s="802">
        <x:v>50.654299999999999</x:v>
      </x:c>
      <x:c r="L420" s="769">
        <x:v>432</x:v>
      </x:c>
      <x:c r="M420" s="819">
        <x:v>68.782839999999993</x:v>
      </x:c>
      <x:c r="N420" s="843">
        <x:f t="shared" si="29"/>
        <x:v>29714.186879999997</x:v>
      </x:c>
      <x:c r="O420" s="190"/>
      <x:c r="Q420" s="258">
        <x:f t="shared" si="30"/>
        <x:v>1060.194499</x:v>
      </x:c>
      <x:c r="R420" s="191">
        <x:f t="shared" si="31"/>
        <x:v>-991.41165899999999</x:v>
      </x:c>
    </x:row>
    <x:row r="421" spans="2:18">
      <x:c r="B421" s="834">
        <x:f t="shared" si="32"/>
        <x:v>2</x:v>
      </x:c>
      <x:c r="C421" s="776">
        <x:v>46076</x:v>
      </x:c>
      <x:c r="D421" s="769" t="s">
        <x:v>2166</x:v>
      </x:c>
      <x:c r="E421" s="835" t="s">
        <x:v>287</x:v>
      </x:c>
      <x:c r="F421" s="769" t="s">
        <x:v>1565</x:v>
      </x:c>
      <x:c r="G421" s="777" t="s">
        <x:v>1896</x:v>
      </x:c>
      <x:c r="H421" s="769" t="s">
        <x:v>2021</x:v>
      </x:c>
      <x:c r="I421" s="836" cm="1">
        <x:f t="array" ref="I421">IF(E421="FORD DUNTON","",SUMPRODUCT(('sales price Master(EUR)'!$K$3:$V$3=$B421)*('sales price Master(EUR)'!$D$6:$D$172=$F421)*('sales price Master(EUR)'!$C$6:$C$172=$H421),'sales price Master(EUR)'!$K$6:$V$172))</x:f>
        <x:v>21.77</x:v>
      </x:c>
      <x:c r="J421" s="190"/>
      <x:c r="K421" s="802">
        <x:v>50.654299999999999</x:v>
      </x:c>
      <x:c r="L421" s="769">
        <x:v>432</x:v>
      </x:c>
      <x:c r="M421" s="819">
        <x:v>71.347620000000006</x:v>
      </x:c>
      <x:c r="N421" s="843">
        <x:f t="shared" si="29"/>
        <x:v>30822.171840000003</x:v>
      </x:c>
      <x:c r="O421" s="190"/>
      <x:c r="Q421" s="258">
        <x:f t="shared" si="30"/>
        <x:v>1102.744111</x:v>
      </x:c>
      <x:c r="R421" s="191">
        <x:f t="shared" si="31"/>
        <x:v>-1031.396491</x:v>
      </x:c>
    </x:row>
    <x:row r="422" spans="2:18">
      <x:c r="B422" s="834">
        <x:f t="shared" si="32"/>
        <x:v>2</x:v>
      </x:c>
      <x:c r="C422" s="776">
        <x:v>46076</x:v>
      </x:c>
      <x:c r="D422" s="769" t="s">
        <x:v>2166</x:v>
      </x:c>
      <x:c r="E422" s="835" t="s">
        <x:v>287</x:v>
      </x:c>
      <x:c r="F422" s="769" t="s">
        <x:v>1631</x:v>
      </x:c>
      <x:c r="G422" s="777" t="s">
        <x:v>1907</x:v>
      </x:c>
      <x:c r="H422" s="769" t="s">
        <x:v>2021</x:v>
      </x:c>
      <x:c r="I422" s="836" cm="1">
        <x:f t="array" ref="I422">IF(E422="FORD DUNTON","",SUMPRODUCT(('sales price Master(EUR)'!$K$3:$V$3=$B422)*('sales price Master(EUR)'!$D$6:$D$172=$F422)*('sales price Master(EUR)'!$C$6:$C$172=$H422),'sales price Master(EUR)'!$K$6:$V$172))</x:f>
        <x:v>27.29</x:v>
      </x:c>
      <x:c r="J422" s="190"/>
      <x:c r="K422" s="802">
        <x:v>50.654299999999999</x:v>
      </x:c>
      <x:c r="L422" s="769">
        <x:v>240</x:v>
      </x:c>
      <x:c r="M422" s="819">
        <x:v>89.223389999999995</x:v>
      </x:c>
      <x:c r="N422" s="843">
        <x:f t="shared" si="29"/>
        <x:v>21413.613599999997</x:v>
      </x:c>
      <x:c r="O422" s="190"/>
      <x:c r="Q422" s="258">
        <x:f t="shared" si="30"/>
        <x:v>1382.355847</x:v>
      </x:c>
      <x:c r="R422" s="191">
        <x:f t="shared" si="31"/>
        <x:v>-1293.1324570000002</x:v>
      </x:c>
    </x:row>
    <x:row r="423" spans="2:18">
      <x:c r="B423" s="834">
        <x:f t="shared" si="32"/>
        <x:v>2</x:v>
      </x:c>
      <x:c r="C423" s="776">
        <x:v>46076</x:v>
      </x:c>
      <x:c r="D423" s="769" t="s">
        <x:v>2166</x:v>
      </x:c>
      <x:c r="E423" s="835" t="s">
        <x:v>287</x:v>
      </x:c>
      <x:c r="F423" s="769" t="s">
        <x:v>1651</x:v>
      </x:c>
      <x:c r="G423" s="777" t="s">
        <x:v>1886</x:v>
      </x:c>
      <x:c r="H423" s="818" t="s">
        <x:v>2175</x:v>
      </x:c>
      <x:c r="I423" s="836" cm="1">
        <x:f t="array" ref="I423">IF(E423="FORD DUNTON","",SUMPRODUCT(('sales price Master(EUR)'!$K$3:$V$3=$B423)*('sales price Master(EUR)'!$D$6:$D$172=$F423)*('sales price Master(EUR)'!$C$6:$C$172=$H423),'sales price Master(EUR)'!$K$6:$V$172))</x:f>
        <x:v>98.821891343593933</x:v>
      </x:c>
      <x:c r="J423" s="190"/>
      <x:c r="K423" s="802">
        <x:v>50.654299999999999</x:v>
      </x:c>
      <x:c r="L423" s="769">
        <x:v>192</x:v>
      </x:c>
      <x:c r="M423" s="819">
        <x:v>4687.8589099999999</x:v>
      </x:c>
      <x:c r="N423" s="843">
        <x:f t="shared" si="29"/>
        <x:v>900068.91072000004</x:v>
      </x:c>
      <x:c r="O423" s="190"/>
      <x:c r="Q423" s="258">
        <x:f t="shared" si="30"/>
        <x:v>5005.7537306858103</x:v>
      </x:c>
      <x:c r="R423" s="191">
        <x:f t="shared" si="31"/>
        <x:v>-317.89482068581037</x:v>
      </x:c>
    </x:row>
    <x:row r="424" spans="2:18">
      <x:c r="B424" s="834">
        <x:f t="shared" si="32"/>
        <x:v>2</x:v>
      </x:c>
      <x:c r="C424" s="776">
        <x:v>46076</x:v>
      </x:c>
      <x:c r="D424" s="769" t="s">
        <x:v>2166</x:v>
      </x:c>
      <x:c r="E424" s="835" t="s">
        <x:v>287</x:v>
      </x:c>
      <x:c r="F424" s="769" t="s">
        <x:v>1634</x:v>
      </x:c>
      <x:c r="G424" s="777" t="s">
        <x:v>96</x:v>
      </x:c>
      <x:c r="H424" s="784" t="s">
        <x:v>2176</x:v>
      </x:c>
      <x:c r="I424" s="836" cm="1">
        <x:f t="array" ref="I424">IF(E424="FORD DUNTON","",SUMPRODUCT(('sales price Master(EUR)'!$K$3:$V$3=$B424)*('sales price Master(EUR)'!$D$6:$D$172=$F424)*('sales price Master(EUR)'!$C$6:$C$172=$H424),'sales price Master(EUR)'!$K$6:$V$172))</x:f>
        <x:v>132.34</x:v>
      </x:c>
      <x:c r="J424" s="190"/>
      <x:c r="K424" s="802">
        <x:v>50.654299999999999</x:v>
      </x:c>
      <x:c r="L424" s="769">
        <x:v>160</x:v>
      </x:c>
      <x:c r="M424" s="819">
        <x:v>378.88851</x:v>
      </x:c>
      <x:c r="N424" s="843">
        <x:f t="shared" si="29"/>
        <x:v>60622.161599999999</x:v>
      </x:c>
      <x:c r="O424" s="190"/>
      <x:c r="Q424" s="258">
        <x:f t="shared" si="30"/>
        <x:v>6703.5900620000002</x:v>
      </x:c>
      <x:c r="R424" s="191">
        <x:f t="shared" si="31"/>
        <x:v>-6324.7015520000004</x:v>
      </x:c>
    </x:row>
    <x:row r="425" spans="2:18">
      <x:c r="B425" s="834">
        <x:f t="shared" si="32"/>
        <x:v>2</x:v>
      </x:c>
      <x:c r="C425" s="776">
        <x:v>46076</x:v>
      </x:c>
      <x:c r="D425" s="769" t="s">
        <x:v>2166</x:v>
      </x:c>
      <x:c r="E425" s="835" t="s">
        <x:v>287</x:v>
      </x:c>
      <x:c r="F425" s="769" t="s">
        <x:v>1631</x:v>
      </x:c>
      <x:c r="G425" s="777" t="s">
        <x:v>1907</x:v>
      </x:c>
      <x:c r="H425" s="769" t="s">
        <x:v>2021</x:v>
      </x:c>
      <x:c r="I425" s="836" cm="1">
        <x:f t="array" ref="I425">IF(E425="FORD DUNTON","",SUMPRODUCT(('sales price Master(EUR)'!$K$3:$V$3=$B425)*('sales price Master(EUR)'!$D$6:$D$172=$F425)*('sales price Master(EUR)'!$C$6:$C$172=$H425),'sales price Master(EUR)'!$K$6:$V$172))</x:f>
        <x:v>27.29</x:v>
      </x:c>
      <x:c r="J425" s="190"/>
      <x:c r="K425" s="802">
        <x:v>50.654299999999999</x:v>
      </x:c>
      <x:c r="L425" s="769">
        <x:v>480</x:v>
      </x:c>
      <x:c r="M425" s="819">
        <x:v>89.223389999999995</x:v>
      </x:c>
      <x:c r="N425" s="843">
        <x:f t="shared" si="29"/>
        <x:v>42827.227199999994</x:v>
      </x:c>
      <x:c r="O425" s="190"/>
      <x:c r="Q425" s="258">
        <x:f t="shared" si="30"/>
        <x:v>1382.355847</x:v>
      </x:c>
      <x:c r="R425" s="191">
        <x:f t="shared" si="31"/>
        <x:v>-1293.1324570000002</x:v>
      </x:c>
    </x:row>
    <x:row r="426" spans="2:18">
      <x:c r="B426" s="834">
        <x:f t="shared" si="32"/>
        <x:v>2</x:v>
      </x:c>
      <x:c r="C426" s="776">
        <x:v>46076</x:v>
      </x:c>
      <x:c r="D426" s="769" t="s">
        <x:v>2166</x:v>
      </x:c>
      <x:c r="E426" s="835" t="s">
        <x:v>287</x:v>
      </x:c>
      <x:c r="F426" s="769" t="s">
        <x:v>2131</x:v>
      </x:c>
      <x:c r="G426" s="777" t="s">
        <x:v>2132</x:v>
      </x:c>
      <x:c r="H426" s="769" t="s">
        <x:v>95</x:v>
      </x:c>
      <x:c r="I426" s="836" cm="1">
        <x:f t="array" ref="I426">IF(E426="FORD DUNTON","",SUMPRODUCT(('sales price Master(EUR)'!$K$3:$V$3=$B426)*('sales price Master(EUR)'!$D$6:$D$172=$F426)*('sales price Master(EUR)'!$C$6:$C$172=$H426),'sales price Master(EUR)'!$K$6:$V$172))</x:f>
        <x:v>0</x:v>
      </x:c>
      <x:c r="J426" s="190"/>
      <x:c r="K426" s="802">
        <x:v>50.654299999999999</x:v>
      </x:c>
      <x:c r="L426" s="769">
        <x:v>480</x:v>
      </x:c>
      <x:c r="M426" s="819">
        <x:v>878.50300000000004</x:v>
      </x:c>
      <x:c r="N426" s="843">
        <x:f t="shared" si="29"/>
        <x:v>421681.44</x:v>
      </x:c>
      <x:c r="O426" s="190"/>
      <x:c r="Q426" s="258">
        <x:f t="shared" si="30"/>
        <x:v>0</x:v>
      </x:c>
      <x:c r="R426" s="191">
        <x:f t="shared" si="31"/>
        <x:v>878.50300000000004</x:v>
      </x:c>
    </x:row>
    <x:row r="427" spans="2:18">
      <x:c r="B427" s="834">
        <x:f t="shared" si="32"/>
        <x:v>2</x:v>
      </x:c>
      <x:c r="C427" s="776">
        <x:v>46076</x:v>
      </x:c>
      <x:c r="D427" s="769" t="s">
        <x:v>2166</x:v>
      </x:c>
      <x:c r="E427" s="835" t="s">
        <x:v>287</x:v>
      </x:c>
      <x:c r="F427" s="769" t="s">
        <x:v>1432</x:v>
      </x:c>
      <x:c r="G427" s="777" t="s">
        <x:v>1908</x:v>
      </x:c>
      <x:c r="H427" s="769" t="s">
        <x:v>95</x:v>
      </x:c>
      <x:c r="I427" s="836" cm="1">
        <x:f t="array" ref="I427">IF(E427="FORD DUNTON","",SUMPRODUCT(('sales price Master(EUR)'!$K$3:$V$3=$B427)*('sales price Master(EUR)'!$D$6:$D$172=$F427)*('sales price Master(EUR)'!$C$6:$C$172=$H427),'sales price Master(EUR)'!$K$6:$V$172))</x:f>
        <x:v>14.563946838785176</x:v>
      </x:c>
      <x:c r="J427" s="190"/>
      <x:c r="K427" s="802">
        <x:v>50.654299999999999</x:v>
      </x:c>
      <x:c r="L427" s="769">
        <x:v>216</x:v>
      </x:c>
      <x:c r="M427" s="819">
        <x:v>675.62676999999996</x:v>
      </x:c>
      <x:c r="N427" s="843">
        <x:f t="shared" si="29"/>
        <x:v>145935.38232</x:v>
      </x:c>
      <x:c r="O427" s="190"/>
      <x:c r="Q427" s="258">
        <x:f t="shared" si="30"/>
        <x:v>737.72653235587597</x:v>
      </x:c>
      <x:c r="R427" s="191">
        <x:f t="shared" si="31"/>
        <x:v>-62.09976235587601</x:v>
      </x:c>
    </x:row>
    <x:row r="428" spans="2:18">
      <x:c r="B428" s="834">
        <x:f t="shared" si="32"/>
        <x:v>2</x:v>
      </x:c>
      <x:c r="C428" s="776">
        <x:v>46076</x:v>
      </x:c>
      <x:c r="D428" s="769" t="s">
        <x:v>2166</x:v>
      </x:c>
      <x:c r="E428" s="835" t="s">
        <x:v>287</x:v>
      </x:c>
      <x:c r="F428" s="769" t="s">
        <x:v>1564</x:v>
      </x:c>
      <x:c r="G428" s="777" t="s">
        <x:v>1915</x:v>
      </x:c>
      <x:c r="H428" s="769" t="s">
        <x:v>2021</x:v>
      </x:c>
      <x:c r="I428" s="836" cm="1">
        <x:f t="array" ref="I428">IF(E428="FORD DUNTON","",SUMPRODUCT(('sales price Master(EUR)'!$K$3:$V$3=$B428)*('sales price Master(EUR)'!$D$6:$D$172=$F428)*('sales price Master(EUR)'!$C$6:$C$172=$H428),'sales price Master(EUR)'!$K$6:$V$172))</x:f>
        <x:v>20.93</x:v>
      </x:c>
      <x:c r="J428" s="190"/>
      <x:c r="K428" s="802">
        <x:v>50.654299999999999</x:v>
      </x:c>
      <x:c r="L428" s="769">
        <x:v>216</x:v>
      </x:c>
      <x:c r="M428" s="819">
        <x:v>68.782839999999993</x:v>
      </x:c>
      <x:c r="N428" s="843">
        <x:f t="shared" si="29"/>
        <x:v>14857.093439999999</x:v>
      </x:c>
      <x:c r="O428" s="190"/>
      <x:c r="Q428" s="258">
        <x:f t="shared" si="30"/>
        <x:v>1060.194499</x:v>
      </x:c>
      <x:c r="R428" s="191">
        <x:f t="shared" si="31"/>
        <x:v>-991.41165899999999</x:v>
      </x:c>
    </x:row>
    <x:row r="429" spans="2:18">
      <x:c r="B429" s="834">
        <x:f t="shared" si="32"/>
        <x:v>2</x:v>
      </x:c>
      <x:c r="C429" s="776">
        <x:v>46076</x:v>
      </x:c>
      <x:c r="D429" s="769" t="s">
        <x:v>2166</x:v>
      </x:c>
      <x:c r="E429" s="835" t="s">
        <x:v>287</x:v>
      </x:c>
      <x:c r="F429" s="769" t="s">
        <x:v>17</x:v>
      </x:c>
      <x:c r="G429" s="777" t="s">
        <x:v>1894</x:v>
      </x:c>
      <x:c r="H429" s="818" t="s">
        <x:v>2175</x:v>
      </x:c>
      <x:c r="I429" s="836" cm="1">
        <x:f t="array" ref="I429">IF(E429="FORD DUNTON","",SUMPRODUCT(('sales price Master(EUR)'!$K$3:$V$3=$B429)*('sales price Master(EUR)'!$D$6:$D$172=$F429)*('sales price Master(EUR)'!$C$6:$C$172=$H429),'sales price Master(EUR)'!$K$6:$V$172))</x:f>
        <x:v>4.9166659559056072</x:v>
      </x:c>
      <x:c r="J429" s="190"/>
      <x:c r="K429" s="802">
        <x:v>50.654299999999999</x:v>
      </x:c>
      <x:c r="L429" s="769">
        <x:v>576</x:v>
      </x:c>
      <x:c r="M429" s="819">
        <x:v>240.29476</x:v>
      </x:c>
      <x:c r="N429" s="843">
        <x:f t="shared" si="29"/>
        <x:v>138409.78175999998</x:v>
      </x:c>
      <x:c r="O429" s="190"/>
      <x:c r="Q429" s="258">
        <x:f t="shared" si="30"/>
        <x:v>249.0502723302294</x:v>
      </x:c>
      <x:c r="R429" s="191">
        <x:f t="shared" si="31"/>
        <x:v>-8.7555123302294078</x:v>
      </x:c>
    </x:row>
    <x:row r="430" spans="2:18">
      <x:c r="B430" s="834">
        <x:f t="shared" si="32"/>
        <x:v>2</x:v>
      </x:c>
      <x:c r="C430" s="776">
        <x:v>46076</x:v>
      </x:c>
      <x:c r="D430" s="769" t="s">
        <x:v>2166</x:v>
      </x:c>
      <x:c r="E430" s="835" t="s">
        <x:v>287</x:v>
      </x:c>
      <x:c r="F430" s="769" t="s">
        <x:v>1640</x:v>
      </x:c>
      <x:c r="G430" s="777" t="s">
        <x:v>1908</x:v>
      </x:c>
      <x:c r="H430" s="769" t="s">
        <x:v>2021</x:v>
      </x:c>
      <x:c r="I430" s="836" cm="1">
        <x:f t="array" ref="I430">IF(E430="FORD DUNTON","",SUMPRODUCT(('sales price Master(EUR)'!$K$3:$V$3=$B430)*('sales price Master(EUR)'!$D$6:$D$172=$F430)*('sales price Master(EUR)'!$C$6:$C$172=$H430),'sales price Master(EUR)'!$K$6:$V$172))</x:f>
        <x:v>16.079999999999998</x:v>
      </x:c>
      <x:c r="J430" s="190"/>
      <x:c r="K430" s="802">
        <x:v>50.654299999999999</x:v>
      </x:c>
      <x:c r="L430" s="769">
        <x:v>324</x:v>
      </x:c>
      <x:c r="M430" s="819">
        <x:v>54.171340000000001</x:v>
      </x:c>
      <x:c r="N430" s="843">
        <x:f t="shared" si="29"/>
        <x:v>17551.514159999999</x:v>
      </x:c>
      <x:c r="O430" s="190"/>
      <x:c r="Q430" s="258">
        <x:f t="shared" si="30"/>
        <x:v>814.52114399999994</x:v>
      </x:c>
      <x:c r="R430" s="191">
        <x:f t="shared" si="31"/>
        <x:v>-760.34980399999995</x:v>
      </x:c>
    </x:row>
    <x:row r="431" spans="2:18">
      <x:c r="B431" s="834">
        <x:f t="shared" si="32"/>
        <x:v>2</x:v>
      </x:c>
      <x:c r="C431" s="776">
        <x:v>46076</x:v>
      </x:c>
      <x:c r="D431" s="769" t="s">
        <x:v>2166</x:v>
      </x:c>
      <x:c r="E431" s="835" t="s">
        <x:v>287</x:v>
      </x:c>
      <x:c r="F431" s="769" t="s">
        <x:v>1428</x:v>
      </x:c>
      <x:c r="G431" s="777" t="s">
        <x:v>1916</x:v>
      </x:c>
      <x:c r="H431" s="769" t="s">
        <x:v>2021</x:v>
      </x:c>
      <x:c r="I431" s="836" cm="1">
        <x:f t="array" ref="I431">IF(E431="FORD DUNTON","",SUMPRODUCT(('sales price Master(EUR)'!$K$3:$V$3=$B431)*('sales price Master(EUR)'!$D$6:$D$172=$F431)*('sales price Master(EUR)'!$C$6:$C$172=$H431),'sales price Master(EUR)'!$K$6:$V$172))</x:f>
        <x:v>18.440000000000001</x:v>
      </x:c>
      <x:c r="J431" s="190"/>
      <x:c r="K431" s="802">
        <x:v>50.654299999999999</x:v>
      </x:c>
      <x:c r="L431" s="769">
        <x:v>324</x:v>
      </x:c>
      <x:c r="M431" s="819">
        <x:v>60.73874</x:v>
      </x:c>
      <x:c r="N431" s="843">
        <x:f t="shared" si="29"/>
        <x:v>19679.351760000001</x:v>
      </x:c>
      <x:c r="O431" s="190"/>
      <x:c r="Q431" s="258">
        <x:f t="shared" si="30"/>
        <x:v>934.065292</x:v>
      </x:c>
      <x:c r="R431" s="191">
        <x:f t="shared" si="31"/>
        <x:v>-873.32655199999999</x:v>
      </x:c>
    </x:row>
    <x:row r="432" spans="2:18">
      <x:c r="B432" s="834">
        <x:f t="shared" si="32"/>
        <x:v>2</x:v>
      </x:c>
      <x:c r="C432" s="776">
        <x:v>46077</x:v>
      </x:c>
      <x:c r="D432" s="769" t="s">
        <x:v>2167</x:v>
      </x:c>
      <x:c r="E432" s="835" t="s">
        <x:v>287</x:v>
      </x:c>
      <x:c r="F432" s="769" t="s">
        <x:v>1432</x:v>
      </x:c>
      <x:c r="G432" s="777" t="s">
        <x:v>1908</x:v>
      </x:c>
      <x:c r="H432" s="769" t="s">
        <x:v>95</x:v>
      </x:c>
      <x:c r="I432" s="836" cm="1">
        <x:f t="array" ref="I432">IF(E432="FORD DUNTON","",SUMPRODUCT(('sales price Master(EUR)'!$K$3:$V$3=$B432)*('sales price Master(EUR)'!$D$6:$D$172=$F432)*('sales price Master(EUR)'!$C$6:$C$172=$H432),'sales price Master(EUR)'!$K$6:$V$172))</x:f>
        <x:v>14.563946838785176</x:v>
      </x:c>
      <x:c r="J432" s="190"/>
      <x:c r="K432" s="802">
        <x:v>50.654299999999999</x:v>
      </x:c>
      <x:c r="L432" s="769">
        <x:v>216</x:v>
      </x:c>
      <x:c r="M432" s="819">
        <x:v>675.62676999999996</x:v>
      </x:c>
      <x:c r="N432" s="843">
        <x:f t="shared" si="29"/>
        <x:v>145935.38232</x:v>
      </x:c>
      <x:c r="O432" s="190"/>
      <x:c r="Q432" s="258">
        <x:f t="shared" si="30"/>
        <x:v>737.72653235587597</x:v>
      </x:c>
      <x:c r="R432" s="191">
        <x:f t="shared" si="31"/>
        <x:v>-62.09976235587601</x:v>
      </x:c>
    </x:row>
    <x:row r="433" spans="2:18">
      <x:c r="B433" s="834">
        <x:f t="shared" si="32"/>
        <x:v>2</x:v>
      </x:c>
      <x:c r="C433" s="776">
        <x:v>46077</x:v>
      </x:c>
      <x:c r="D433" s="769" t="s">
        <x:v>2167</x:v>
      </x:c>
      <x:c r="E433" s="835" t="s">
        <x:v>287</x:v>
      </x:c>
      <x:c r="F433" s="769" t="s">
        <x:v>1430</x:v>
      </x:c>
      <x:c r="G433" s="777" t="s">
        <x:v>1918</x:v>
      </x:c>
      <x:c r="H433" s="769" t="s">
        <x:v>2021</x:v>
      </x:c>
      <x:c r="I433" s="836" cm="1">
        <x:f t="array" ref="I433">IF(E433="FORD DUNTON","",SUMPRODUCT(('sales price Master(EUR)'!$K$3:$V$3=$B433)*('sales price Master(EUR)'!$D$6:$D$172=$F433)*('sales price Master(EUR)'!$C$6:$C$172=$H433),'sales price Master(EUR)'!$K$6:$V$172))</x:f>
        <x:v>21.74</x:v>
      </x:c>
      <x:c r="J433" s="190"/>
      <x:c r="K433" s="802">
        <x:v>50.654299999999999</x:v>
      </x:c>
      <x:c r="L433" s="769">
        <x:v>432</x:v>
      </x:c>
      <x:c r="M433" s="819">
        <x:v>70.609279999999998</x:v>
      </x:c>
      <x:c r="N433" s="843">
        <x:f t="shared" si="29"/>
        <x:v>30503.20896</x:v>
      </x:c>
      <x:c r="O433" s="190"/>
      <x:c r="Q433" s="258">
        <x:f t="shared" si="30"/>
        <x:v>1101.2244819999999</x:v>
      </x:c>
      <x:c r="R433" s="191">
        <x:f t="shared" si="31"/>
        <x:v>-1030.615202</x:v>
      </x:c>
    </x:row>
    <x:row r="434" spans="2:18">
      <x:c r="B434" s="834">
        <x:f t="shared" si="32"/>
        <x:v>2</x:v>
      </x:c>
      <x:c r="C434" s="776">
        <x:v>46077</x:v>
      </x:c>
      <x:c r="D434" s="769" t="s">
        <x:v>2167</x:v>
      </x:c>
      <x:c r="E434" s="835" t="s">
        <x:v>287</x:v>
      </x:c>
      <x:c r="F434" s="769" t="s">
        <x:v>1428</x:v>
      </x:c>
      <x:c r="G434" s="777" t="s">
        <x:v>1916</x:v>
      </x:c>
      <x:c r="H434" s="769" t="s">
        <x:v>2021</x:v>
      </x:c>
      <x:c r="I434" s="836" cm="1">
        <x:f t="array" ref="I434">IF(E434="FORD DUNTON","",SUMPRODUCT(('sales price Master(EUR)'!$K$3:$V$3=$B434)*('sales price Master(EUR)'!$D$6:$D$172=$F434)*('sales price Master(EUR)'!$C$6:$C$172=$H434),'sales price Master(EUR)'!$K$6:$V$172))</x:f>
        <x:v>18.440000000000001</x:v>
      </x:c>
      <x:c r="J434" s="190"/>
      <x:c r="K434" s="802">
        <x:v>50.654299999999999</x:v>
      </x:c>
      <x:c r="L434" s="769">
        <x:v>648</x:v>
      </x:c>
      <x:c r="M434" s="819">
        <x:v>60.73874</x:v>
      </x:c>
      <x:c r="N434" s="843">
        <x:f t="shared" si="29"/>
        <x:v>39358.703520000003</x:v>
      </x:c>
      <x:c r="O434" s="190"/>
      <x:c r="Q434" s="258">
        <x:f t="shared" si="30"/>
        <x:v>934.065292</x:v>
      </x:c>
      <x:c r="R434" s="191">
        <x:f t="shared" si="31"/>
        <x:v>-873.32655199999999</x:v>
      </x:c>
    </x:row>
    <x:row r="435" spans="2:18">
      <x:c r="B435" s="834">
        <x:f t="shared" si="32"/>
        <x:v>2</x:v>
      </x:c>
      <x:c r="C435" s="776">
        <x:v>46077</x:v>
      </x:c>
      <x:c r="D435" s="769" t="s">
        <x:v>2167</x:v>
      </x:c>
      <x:c r="E435" s="835" t="s">
        <x:v>287</x:v>
      </x:c>
      <x:c r="F435" s="769" t="s">
        <x:v>1640</x:v>
      </x:c>
      <x:c r="G435" s="777" t="s">
        <x:v>1908</x:v>
      </x:c>
      <x:c r="H435" s="769" t="s">
        <x:v>2021</x:v>
      </x:c>
      <x:c r="I435" s="836" cm="1">
        <x:f t="array" ref="I435">IF(E435="FORD DUNTON","",SUMPRODUCT(('sales price Master(EUR)'!$K$3:$V$3=$B435)*('sales price Master(EUR)'!$D$6:$D$172=$F435)*('sales price Master(EUR)'!$C$6:$C$172=$H435),'sales price Master(EUR)'!$K$6:$V$172))</x:f>
        <x:v>16.079999999999998</x:v>
      </x:c>
      <x:c r="J435" s="190"/>
      <x:c r="K435" s="802">
        <x:v>50.654299999999999</x:v>
      </x:c>
      <x:c r="L435" s="769">
        <x:v>648</x:v>
      </x:c>
      <x:c r="M435" s="819">
        <x:v>54.171340000000001</x:v>
      </x:c>
      <x:c r="N435" s="843">
        <x:f t="shared" si="29"/>
        <x:v>35103.028319999998</x:v>
      </x:c>
      <x:c r="O435" s="190"/>
      <x:c r="Q435" s="258">
        <x:f t="shared" si="30"/>
        <x:v>814.52114399999994</x:v>
      </x:c>
      <x:c r="R435" s="191">
        <x:f t="shared" si="31"/>
        <x:v>-760.34980399999995</x:v>
      </x:c>
    </x:row>
    <x:row r="436" spans="2:18">
      <x:c r="B436" s="834">
        <x:f t="shared" si="32"/>
        <x:v>2</x:v>
      </x:c>
      <x:c r="C436" s="776">
        <x:v>46077</x:v>
      </x:c>
      <x:c r="D436" s="769" t="s">
        <x:v>2167</x:v>
      </x:c>
      <x:c r="E436" s="835" t="s">
        <x:v>287</x:v>
      </x:c>
      <x:c r="F436" s="769" t="s">
        <x:v>1564</x:v>
      </x:c>
      <x:c r="G436" s="777" t="s">
        <x:v>1915</x:v>
      </x:c>
      <x:c r="H436" s="769" t="s">
        <x:v>2021</x:v>
      </x:c>
      <x:c r="I436" s="836" cm="1">
        <x:f t="array" ref="I436">IF(E436="FORD DUNTON","",SUMPRODUCT(('sales price Master(EUR)'!$K$3:$V$3=$B436)*('sales price Master(EUR)'!$D$6:$D$172=$F436)*('sales price Master(EUR)'!$C$6:$C$172=$H436),'sales price Master(EUR)'!$K$6:$V$172))</x:f>
        <x:v>20.93</x:v>
      </x:c>
      <x:c r="J436" s="190"/>
      <x:c r="K436" s="802">
        <x:v>50.654299999999999</x:v>
      </x:c>
      <x:c r="L436" s="769">
        <x:v>198</x:v>
      </x:c>
      <x:c r="M436" s="819">
        <x:v>68.782839999999993</x:v>
      </x:c>
      <x:c r="N436" s="843">
        <x:f t="shared" si="29"/>
        <x:v>13619.002319999998</x:v>
      </x:c>
      <x:c r="O436" s="190"/>
      <x:c r="Q436" s="258">
        <x:f t="shared" si="30"/>
        <x:v>1060.194499</x:v>
      </x:c>
      <x:c r="R436" s="191">
        <x:f t="shared" si="31"/>
        <x:v>-991.41165899999999</x:v>
      </x:c>
    </x:row>
    <x:row r="437" spans="2:18">
      <x:c r="B437" s="834">
        <x:f t="shared" si="32"/>
        <x:v>2</x:v>
      </x:c>
      <x:c r="C437" s="776">
        <x:v>46077</x:v>
      </x:c>
      <x:c r="D437" s="769" t="s">
        <x:v>2167</x:v>
      </x:c>
      <x:c r="E437" s="835" t="s">
        <x:v>287</x:v>
      </x:c>
      <x:c r="F437" s="769" t="s">
        <x:v>1429</x:v>
      </x:c>
      <x:c r="G437" s="777" t="s">
        <x:v>1893</x:v>
      </x:c>
      <x:c r="H437" s="769" t="s">
        <x:v>2021</x:v>
      </x:c>
      <x:c r="I437" s="836" cm="1">
        <x:f t="array" ref="I437">IF(E437="FORD DUNTON","",SUMPRODUCT(('sales price Master(EUR)'!$K$3:$V$3=$B437)*('sales price Master(EUR)'!$D$6:$D$172=$F437)*('sales price Master(EUR)'!$C$6:$C$172=$H437),'sales price Master(EUR)'!$K$6:$V$172))</x:f>
        <x:v>15.81</x:v>
      </x:c>
      <x:c r="J437" s="190"/>
      <x:c r="K437" s="802">
        <x:v>50.654299999999999</x:v>
      </x:c>
      <x:c r="L437" s="769">
        <x:v>72</x:v>
      </x:c>
      <x:c r="M437" s="819">
        <x:v>50.207590000000003</x:v>
      </x:c>
      <x:c r="N437" s="843">
        <x:f t="shared" si="29"/>
        <x:v>3614.9464800000001</x:v>
      </x:c>
      <x:c r="O437" s="190"/>
      <x:c r="Q437" s="258">
        <x:f t="shared" si="30"/>
        <x:v>800.84448299999997</x:v>
      </x:c>
      <x:c r="R437" s="191">
        <x:f t="shared" si="31"/>
        <x:v>-750.63689299999999</x:v>
      </x:c>
    </x:row>
    <x:row r="438" spans="2:18">
      <x:c r="B438" s="834">
        <x:f t="shared" si="32"/>
        <x:v>2</x:v>
      </x:c>
      <x:c r="C438" s="776">
        <x:v>46077</x:v>
      </x:c>
      <x:c r="D438" s="769" t="s">
        <x:v>2167</x:v>
      </x:c>
      <x:c r="E438" s="835" t="s">
        <x:v>287</x:v>
      </x:c>
      <x:c r="F438" s="769" t="s">
        <x:v>1565</x:v>
      </x:c>
      <x:c r="G438" s="777" t="s">
        <x:v>1896</x:v>
      </x:c>
      <x:c r="H438" s="769" t="s">
        <x:v>2021</x:v>
      </x:c>
      <x:c r="I438" s="836" cm="1">
        <x:f t="array" ref="I438">IF(E438="FORD DUNTON","",SUMPRODUCT(('sales price Master(EUR)'!$K$3:$V$3=$B438)*('sales price Master(EUR)'!$D$6:$D$172=$F438)*('sales price Master(EUR)'!$C$6:$C$172=$H438),'sales price Master(EUR)'!$K$6:$V$172))</x:f>
        <x:v>21.77</x:v>
      </x:c>
      <x:c r="J438" s="190"/>
      <x:c r="K438" s="802">
        <x:v>50.654299999999999</x:v>
      </x:c>
      <x:c r="L438" s="769">
        <x:v>324</x:v>
      </x:c>
      <x:c r="M438" s="819">
        <x:v>71.347620000000006</x:v>
      </x:c>
      <x:c r="N438" s="843">
        <x:f t="shared" si="29"/>
        <x:v>23116.628880000004</x:v>
      </x:c>
      <x:c r="O438" s="190"/>
      <x:c r="Q438" s="258">
        <x:f t="shared" si="30"/>
        <x:v>1102.744111</x:v>
      </x:c>
      <x:c r="R438" s="191">
        <x:f t="shared" si="31"/>
        <x:v>-1031.396491</x:v>
      </x:c>
    </x:row>
    <x:row r="439" spans="2:18">
      <x:c r="B439" s="834">
        <x:f t="shared" si="32"/>
        <x:v>2</x:v>
      </x:c>
      <x:c r="C439" s="776">
        <x:v>46077</x:v>
      </x:c>
      <x:c r="D439" s="769" t="s">
        <x:v>2167</x:v>
      </x:c>
      <x:c r="E439" s="835" t="s">
        <x:v>287</x:v>
      </x:c>
      <x:c r="F439" s="769" t="s">
        <x:v>1641</x:v>
      </x:c>
      <x:c r="G439" s="777" t="s">
        <x:v>1917</x:v>
      </x:c>
      <x:c r="H439" s="769" t="s">
        <x:v>2021</x:v>
      </x:c>
      <x:c r="I439" s="836" cm="1">
        <x:f t="array" ref="I439">IF(E439="FORD DUNTON","",SUMPRODUCT(('sales price Master(EUR)'!$K$3:$V$3=$B439)*('sales price Master(EUR)'!$D$6:$D$172=$F439)*('sales price Master(EUR)'!$C$6:$C$172=$H439),'sales price Master(EUR)'!$K$6:$V$172))</x:f>
        <x:v>18.37</x:v>
      </x:c>
      <x:c r="J439" s="190"/>
      <x:c r="K439" s="802">
        <x:v>50.654299999999999</x:v>
      </x:c>
      <x:c r="L439" s="769">
        <x:v>400</x:v>
      </x:c>
      <x:c r="M439" s="819">
        <x:v>62.021140000000003</x:v>
      </x:c>
      <x:c r="N439" s="843">
        <x:f t="shared" si="29"/>
        <x:v>24808.456000000002</x:v>
      </x:c>
      <x:c r="O439" s="190"/>
      <x:c r="Q439" s="258">
        <x:f t="shared" si="30"/>
        <x:v>930.51949100000002</x:v>
      </x:c>
      <x:c r="R439" s="191">
        <x:f t="shared" si="31"/>
        <x:v>-868.49835099999996</x:v>
      </x:c>
    </x:row>
    <x:row r="440" spans="2:18">
      <x:c r="B440" s="834">
        <x:f t="shared" si="32"/>
        <x:v>2</x:v>
      </x:c>
      <x:c r="C440" s="776">
        <x:v>46077</x:v>
      </x:c>
      <x:c r="D440" s="769" t="s">
        <x:v>2167</x:v>
      </x:c>
      <x:c r="E440" s="835" t="s">
        <x:v>287</x:v>
      </x:c>
      <x:c r="F440" s="769" t="s">
        <x:v>2131</x:v>
      </x:c>
      <x:c r="G440" s="777" t="s">
        <x:v>2132</x:v>
      </x:c>
      <x:c r="H440" s="769" t="s">
        <x:v>95</x:v>
      </x:c>
      <x:c r="I440" s="836" cm="1">
        <x:f t="array" ref="I440">IF(E440="FORD DUNTON","",SUMPRODUCT(('sales price Master(EUR)'!$K$3:$V$3=$B440)*('sales price Master(EUR)'!$D$6:$D$172=$F440)*('sales price Master(EUR)'!$C$6:$C$172=$H440),'sales price Master(EUR)'!$K$6:$V$172))</x:f>
        <x:v>0</x:v>
      </x:c>
      <x:c r="J440" s="190"/>
      <x:c r="K440" s="802">
        <x:v>50.654299999999999</x:v>
      </x:c>
      <x:c r="L440" s="769">
        <x:v>160</x:v>
      </x:c>
      <x:c r="M440" s="819">
        <x:v>878.50300000000004</x:v>
      </x:c>
      <x:c r="N440" s="843">
        <x:f t="shared" si="29"/>
        <x:v>140560.48000000001</x:v>
      </x:c>
      <x:c r="O440" s="190"/>
      <x:c r="Q440" s="258">
        <x:f t="shared" si="30"/>
        <x:v>0</x:v>
      </x:c>
      <x:c r="R440" s="191">
        <x:f t="shared" si="31"/>
        <x:v>878.50300000000004</x:v>
      </x:c>
    </x:row>
    <x:row r="441" spans="2:18">
      <x:c r="B441" s="834">
        <x:f t="shared" si="32"/>
        <x:v>2</x:v>
      </x:c>
      <x:c r="C441" s="776">
        <x:v>46077</x:v>
      </x:c>
      <x:c r="D441" s="769" t="s">
        <x:v>2167</x:v>
      </x:c>
      <x:c r="E441" s="835" t="s">
        <x:v>287</x:v>
      </x:c>
      <x:c r="F441" s="769" t="s">
        <x:v>17</x:v>
      </x:c>
      <x:c r="G441" s="777" t="s">
        <x:v>1894</x:v>
      </x:c>
      <x:c r="H441" s="818" t="s">
        <x:v>2175</x:v>
      </x:c>
      <x:c r="I441" s="836" cm="1">
        <x:f t="array" ref="I441">IF(E441="FORD DUNTON","",SUMPRODUCT(('sales price Master(EUR)'!$K$3:$V$3=$B441)*('sales price Master(EUR)'!$D$6:$D$172=$F441)*('sales price Master(EUR)'!$C$6:$C$172=$H441),'sales price Master(EUR)'!$K$6:$V$172))</x:f>
        <x:v>4.9166659559056072</x:v>
      </x:c>
      <x:c r="J441" s="190"/>
      <x:c r="K441" s="802">
        <x:v>50.654299999999999</x:v>
      </x:c>
      <x:c r="L441" s="769">
        <x:v>576</x:v>
      </x:c>
      <x:c r="M441" s="819">
        <x:v>240.29476</x:v>
      </x:c>
      <x:c r="N441" s="843">
        <x:f t="shared" si="29"/>
        <x:v>138409.78175999998</x:v>
      </x:c>
      <x:c r="O441" s="190"/>
      <x:c r="Q441" s="258">
        <x:f t="shared" si="30"/>
        <x:v>249.0502723302294</x:v>
      </x:c>
      <x:c r="R441" s="191">
        <x:f t="shared" si="31"/>
        <x:v>-8.7555123302294078</x:v>
      </x:c>
    </x:row>
    <x:row r="442" spans="2:18">
      <x:c r="B442" s="834">
        <x:f t="shared" si="32"/>
        <x:v>2</x:v>
      </x:c>
      <x:c r="C442" s="776">
        <x:v>46077</x:v>
      </x:c>
      <x:c r="D442" s="769" t="s">
        <x:v>2168</x:v>
      </x:c>
      <x:c r="E442" s="835" t="s">
        <x:v>287</x:v>
      </x:c>
      <x:c r="F442" s="769" t="s">
        <x:v>1430</x:v>
      </x:c>
      <x:c r="G442" s="777" t="s">
        <x:v>1918</x:v>
      </x:c>
      <x:c r="H442" s="769" t="s">
        <x:v>2021</x:v>
      </x:c>
      <x:c r="I442" s="836" cm="1">
        <x:f t="array" ref="I442">IF(E442="FORD DUNTON","",SUMPRODUCT(('sales price Master(EUR)'!$K$3:$V$3=$B442)*('sales price Master(EUR)'!$D$6:$D$172=$F442)*('sales price Master(EUR)'!$C$6:$C$172=$H442),'sales price Master(EUR)'!$K$6:$V$172))</x:f>
        <x:v>21.74</x:v>
      </x:c>
      <x:c r="J442" s="190"/>
      <x:c r="K442" s="802">
        <x:v>50.654299999999999</x:v>
      </x:c>
      <x:c r="L442" s="769">
        <x:v>92</x:v>
      </x:c>
      <x:c r="M442" s="819">
        <x:v>70.609269999999995</x:v>
      </x:c>
      <x:c r="N442" s="843">
        <x:f t="shared" si="29"/>
        <x:v>6496.0528399999994</x:v>
      </x:c>
      <x:c r="O442" s="190"/>
      <x:c r="Q442" s="258">
        <x:f t="shared" si="30"/>
        <x:v>1101.2244819999999</x:v>
      </x:c>
      <x:c r="R442" s="191">
        <x:f t="shared" si="31"/>
        <x:v>-1030.6152119999999</x:v>
      </x:c>
    </x:row>
    <x:row r="443" spans="2:18">
      <x:c r="B443" s="834">
        <x:f t="shared" si="32"/>
        <x:v>2</x:v>
      </x:c>
      <x:c r="C443" s="776">
        <x:v>46077</x:v>
      </x:c>
      <x:c r="D443" s="769" t="s">
        <x:v>2168</x:v>
      </x:c>
      <x:c r="E443" s="835" t="s">
        <x:v>287</x:v>
      </x:c>
      <x:c r="F443" s="769" t="s">
        <x:v>1429</x:v>
      </x:c>
      <x:c r="G443" s="777" t="s">
        <x:v>1893</x:v>
      </x:c>
      <x:c r="H443" s="769" t="s">
        <x:v>2021</x:v>
      </x:c>
      <x:c r="I443" s="836" cm="1">
        <x:f t="array" ref="I443">IF(E443="FORD DUNTON","",SUMPRODUCT(('sales price Master(EUR)'!$K$3:$V$3=$B443)*('sales price Master(EUR)'!$D$6:$D$172=$F443)*('sales price Master(EUR)'!$C$6:$C$172=$H443),'sales price Master(EUR)'!$K$6:$V$172))</x:f>
        <x:v>15.81</x:v>
      </x:c>
      <x:c r="J443" s="190"/>
      <x:c r="K443" s="802">
        <x:v>50.654299999999999</x:v>
      </x:c>
      <x:c r="L443" s="769">
        <x:v>39</x:v>
      </x:c>
      <x:c r="M443" s="819">
        <x:v>50.207590000000003</x:v>
      </x:c>
      <x:c r="N443" s="843">
        <x:f t="shared" si="29"/>
        <x:v>1958.0960100000002</x:v>
      </x:c>
      <x:c r="O443" s="190"/>
      <x:c r="Q443" s="258">
        <x:f t="shared" si="30"/>
        <x:v>800.84448299999997</x:v>
      </x:c>
      <x:c r="R443" s="191">
        <x:f t="shared" si="31"/>
        <x:v>-750.63689299999999</x:v>
      </x:c>
    </x:row>
    <x:row r="444" spans="2:18">
      <x:c r="B444" s="834">
        <x:f t="shared" si="32"/>
        <x:v>2</x:v>
      </x:c>
      <x:c r="C444" s="776">
        <x:v>46077</x:v>
      </x:c>
      <x:c r="D444" s="769" t="s">
        <x:v>2168</x:v>
      </x:c>
      <x:c r="E444" s="835" t="s">
        <x:v>287</x:v>
      </x:c>
      <x:c r="F444" s="769" t="s">
        <x:v>1428</x:v>
      </x:c>
      <x:c r="G444" s="777" t="s">
        <x:v>1916</x:v>
      </x:c>
      <x:c r="H444" s="769" t="s">
        <x:v>2021</x:v>
      </x:c>
      <x:c r="I444" s="836" cm="1">
        <x:f t="array" ref="I444">IF(E444="FORD DUNTON","",SUMPRODUCT(('sales price Master(EUR)'!$K$3:$V$3=$B444)*('sales price Master(EUR)'!$D$6:$D$172=$F444)*('sales price Master(EUR)'!$C$6:$C$172=$H444),'sales price Master(EUR)'!$K$6:$V$172))</x:f>
        <x:v>18.440000000000001</x:v>
      </x:c>
      <x:c r="J444" s="190"/>
      <x:c r="K444" s="802">
        <x:v>50.654299999999999</x:v>
      </x:c>
      <x:c r="L444" s="769">
        <x:v>41</x:v>
      </x:c>
      <x:c r="M444" s="819">
        <x:v>60.73874</x:v>
      </x:c>
      <x:c r="N444" s="843">
        <x:f t="shared" si="29"/>
        <x:v>2490.2883400000001</x:v>
      </x:c>
      <x:c r="O444" s="190"/>
      <x:c r="Q444" s="258">
        <x:f t="shared" si="30"/>
        <x:v>934.065292</x:v>
      </x:c>
      <x:c r="R444" s="191">
        <x:f t="shared" si="31"/>
        <x:v>-873.32655199999999</x:v>
      </x:c>
    </x:row>
    <x:row r="445" spans="2:18">
      <x:c r="B445" s="834">
        <x:f t="shared" si="32"/>
        <x:v>2</x:v>
      </x:c>
      <x:c r="C445" s="776">
        <x:v>46077</x:v>
      </x:c>
      <x:c r="D445" s="769" t="s">
        <x:v>2168</x:v>
      </x:c>
      <x:c r="E445" s="835" t="s">
        <x:v>287</x:v>
      </x:c>
      <x:c r="F445" s="769" t="s">
        <x:v>1433</x:v>
      </x:c>
      <x:c r="G445" s="777" t="s">
        <x:v>1910</x:v>
      </x:c>
      <x:c r="H445" s="769" t="s">
        <x:v>95</x:v>
      </x:c>
      <x:c r="I445" s="836" cm="1">
        <x:f t="array" ref="I445">IF(E445="FORD DUNTON","",SUMPRODUCT(('sales price Master(EUR)'!$K$3:$V$3=$B445)*('sales price Master(EUR)'!$D$6:$D$172=$F445)*('sales price Master(EUR)'!$C$6:$C$172=$H445),'sales price Master(EUR)'!$K$6:$V$172))</x:f>
        <x:v>9.5873917733170515</x:v>
      </x:c>
      <x:c r="J445" s="190"/>
      <x:c r="K445" s="802">
        <x:v>50.654299999999999</x:v>
      </x:c>
      <x:c r="L445" s="769">
        <x:v>20</x:v>
      </x:c>
      <x:c r="M445" s="819">
        <x:v>30.3888</x:v>
      </x:c>
      <x:c r="N445" s="843">
        <x:f t="shared" si="29"/>
        <x:v>607.77599999999995</x:v>
      </x:c>
      <x:c r="O445" s="190"/>
      <x:c r="Q445" s="258">
        <x:f t="shared" si="30"/>
        <x:v>485.64261910313394</x:v>
      </x:c>
      <x:c r="R445" s="191">
        <x:f t="shared" si="31"/>
        <x:v>-455.25381910313394</x:v>
      </x:c>
    </x:row>
    <x:row r="446" spans="2:18">
      <x:c r="B446" s="834">
        <x:f t="shared" si="32"/>
        <x:v>2</x:v>
      </x:c>
      <x:c r="C446" s="776">
        <x:v>46077</x:v>
      </x:c>
      <x:c r="D446" s="769" t="s">
        <x:v>2169</x:v>
      </x:c>
      <x:c r="E446" s="835" t="s">
        <x:v>287</x:v>
      </x:c>
      <x:c r="F446" s="769" t="s">
        <x:v>1651</x:v>
      </x:c>
      <x:c r="G446" s="777" t="s">
        <x:v>1886</x:v>
      </x:c>
      <x:c r="H446" s="818" t="s">
        <x:v>2178</x:v>
      </x:c>
      <x:c r="I446" s="836" cm="1">
        <x:f t="array" ref="I446">IF(E446="FORD DUNTON","",SUMPRODUCT(('sales price Master(EUR)'!$K$3:$V$3=$B446)*('sales price Master(EUR)'!$D$6:$D$172=$F446)*('sales price Master(EUR)'!$C$6:$C$172=$H446),'sales price Master(EUR)'!$K$6:$V$172))</x:f>
        <x:v>100.00775403971706</x:v>
      </x:c>
      <x:c r="J446" s="190"/>
      <x:c r="K446" s="802">
        <x:v>50.654299999999999</x:v>
      </x:c>
      <x:c r="L446" s="769">
        <x:v>640</x:v>
      </x:c>
      <x:c r="M446" s="819">
        <x:v>4763.2879199999998</x:v>
      </x:c>
      <x:c r="N446" s="843">
        <x:f t="shared" si="29"/>
        <x:v>3048504.2687999997</x:v>
      </x:c>
      <x:c r="O446" s="190"/>
      <x:c r="Q446" s="258">
        <x:f t="shared" si="30"/>
        <x:v>5065.8227754540394</x:v>
      </x:c>
      <x:c r="R446" s="191">
        <x:f t="shared" si="31"/>
        <x:v>-302.53485545403964</x:v>
      </x:c>
    </x:row>
    <x:row r="447" spans="2:18">
      <x:c r="B447" s="834">
        <x:f t="shared" si="32"/>
        <x:v>2</x:v>
      </x:c>
      <x:c r="C447" s="776">
        <x:v>46077</x:v>
      </x:c>
      <x:c r="D447" s="769" t="s">
        <x:v>2169</x:v>
      </x:c>
      <x:c r="E447" s="835" t="s">
        <x:v>287</x:v>
      </x:c>
      <x:c r="F447" s="769" t="s">
        <x:v>14</x:v>
      </x:c>
      <x:c r="G447" s="777" t="s">
        <x:v>1912</x:v>
      </x:c>
      <x:c r="H447" s="818" t="s">
        <x:v>2178</x:v>
      </x:c>
      <x:c r="I447" s="836" cm="1">
        <x:f t="array" ref="I447">IF(E447="FORD DUNTON","",SUMPRODUCT(('sales price Master(EUR)'!$K$3:$V$3=$B447)*('sales price Master(EUR)'!$D$6:$D$172=$F447)*('sales price Master(EUR)'!$C$6:$C$172=$H447),'sales price Master(EUR)'!$K$6:$V$172))</x:f>
        <x:v>3.6654349732240594</x:v>
      </x:c>
      <x:c r="J447" s="190"/>
      <x:c r="K447" s="802">
        <x:v>50.654299999999999</x:v>
      </x:c>
      <x:c r="L447" s="769">
        <x:v>1920</x:v>
      </x:c>
      <x:c r="M447" s="819">
        <x:v>177.30459999999999</x:v>
      </x:c>
      <x:c r="N447" s="843">
        <x:f t="shared" si="29"/>
        <x:v>340424.83199999999</x:v>
      </x:c>
      <x:c r="O447" s="190"/>
      <x:c r="Q447" s="258">
        <x:f t="shared" si="30"/>
        <x:v>185.67004276418348</x:v>
      </x:c>
      <x:c r="R447" s="191">
        <x:f t="shared" si="31"/>
        <x:v>-8.3654427641834843</x:v>
      </x:c>
    </x:row>
    <x:row r="448" spans="2:18">
      <x:c r="B448" s="834">
        <x:f t="shared" si="32"/>
        <x:v>2</x:v>
      </x:c>
      <x:c r="C448" s="776">
        <x:v>46077</x:v>
      </x:c>
      <x:c r="D448" s="769" t="s">
        <x:v>2169</x:v>
      </x:c>
      <x:c r="E448" s="835" t="s">
        <x:v>287</x:v>
      </x:c>
      <x:c r="F448" s="769" t="s">
        <x:v>17</x:v>
      </x:c>
      <x:c r="G448" s="777" t="s">
        <x:v>1894</x:v>
      </x:c>
      <x:c r="H448" s="818" t="s">
        <x:v>2178</x:v>
      </x:c>
      <x:c r="I448" s="836" cm="1">
        <x:f t="array" ref="I448">IF(E448="FORD DUNTON","",SUMPRODUCT(('sales price Master(EUR)'!$K$3:$V$3=$B448)*('sales price Master(EUR)'!$D$6:$D$172=$F448)*('sales price Master(EUR)'!$C$6:$C$172=$H448),'sales price Master(EUR)'!$K$6:$V$172))</x:f>
        <x:v>4.9756659473764744</x:v>
      </x:c>
      <x:c r="J448" s="190"/>
      <x:c r="K448" s="802">
        <x:v>50.654299999999999</x:v>
      </x:c>
      <x:c r="L448" s="769">
        <x:v>1920</x:v>
      </x:c>
      <x:c r="M448" s="819">
        <x:v>244.31146000000001</x:v>
      </x:c>
      <x:c r="N448" s="843">
        <x:f t="shared" si="29"/>
        <x:v>469078.00320000004</x:v>
      </x:c>
      <x:c r="O448" s="190"/>
      <x:c r="Q448" s="258">
        <x:f t="shared" si="30"/>
        <x:v>252.03887559819213</x:v>
      </x:c>
      <x:c r="R448" s="191">
        <x:f t="shared" si="31"/>
        <x:v>-7.727415598192124</x:v>
      </x:c>
    </x:row>
    <x:row r="449" spans="2:18">
      <x:c r="B449" s="834">
        <x:f t="shared" si="32"/>
        <x:v>2</x:v>
      </x:c>
      <x:c r="C449" s="776">
        <x:v>46077</x:v>
      </x:c>
      <x:c r="D449" s="769" t="s">
        <x:v>2169</x:v>
      </x:c>
      <x:c r="E449" s="835" t="s">
        <x:v>287</x:v>
      </x:c>
      <x:c r="F449" s="769" t="s">
        <x:v>19</x:v>
      </x:c>
      <x:c r="G449" s="777" t="s">
        <x:v>1913</x:v>
      </x:c>
      <x:c r="H449" s="818" t="s">
        <x:v>2178</x:v>
      </x:c>
      <x:c r="I449" s="836" cm="1">
        <x:f t="array" ref="I449">IF(E449="FORD DUNTON","",SUMPRODUCT(('sales price Master(EUR)'!$K$3:$V$3=$B449)*('sales price Master(EUR)'!$D$6:$D$172=$F449)*('sales price Master(EUR)'!$C$6:$C$172=$H449),'sales price Master(EUR)'!$K$6:$V$172))</x:f>
        <x:v>2.4923837789340531</x:v>
      </x:c>
      <x:c r="J449" s="190"/>
      <x:c r="K449" s="802">
        <x:v>50.654299999999999</x:v>
      </x:c>
      <x:c r="L449" s="769">
        <x:v>576</x:v>
      </x:c>
      <x:c r="M449" s="819">
        <x:v>119.52142000000001</x:v>
      </x:c>
      <x:c r="N449" s="843">
        <x:f t="shared" si="29"/>
        <x:v>68844.337920000005</x:v>
      </x:c>
      <x:c r="O449" s="190"/>
      <x:c r="Q449" s="258">
        <x:f t="shared" si="30"/>
        <x:v>126.24995565325921</x:v>
      </x:c>
      <x:c r="R449" s="191">
        <x:f t="shared" si="31"/>
        <x:v>-6.7285356532592004</x:v>
      </x:c>
    </x:row>
    <x:row r="450" spans="2:18">
      <x:c r="B450" s="834">
        <x:f t="shared" si="32"/>
        <x:v>2</x:v>
      </x:c>
      <x:c r="C450" s="776">
        <x:v>46077</x:v>
      </x:c>
      <x:c r="D450" s="769" t="s">
        <x:v>2169</x:v>
      </x:c>
      <x:c r="E450" s="835" t="s">
        <x:v>287</x:v>
      </x:c>
      <x:c r="F450" s="769" t="s">
        <x:v>50</x:v>
      </x:c>
      <x:c r="G450" s="777" t="s">
        <x:v>1889</x:v>
      </x:c>
      <x:c r="H450" s="818" t="s">
        <x:v>2178</x:v>
      </x:c>
      <x:c r="I450" s="836" cm="1">
        <x:f t="array" ref="I450">IF(E450="FORD DUNTON","",SUMPRODUCT(('sales price Master(EUR)'!$K$3:$V$3=$B450)*('sales price Master(EUR)'!$D$6:$D$172=$F450)*('sales price Master(EUR)'!$C$6:$C$172=$H450),'sales price Master(EUR)'!$K$6:$V$172))</x:f>
        <x:v>19.474900537077236</x:v>
      </x:c>
      <x:c r="J450" s="190"/>
      <x:c r="K450" s="802">
        <x:v>50.654299999999999</x:v>
      </x:c>
      <x:c r="L450" s="769">
        <x:v>736</x:v>
      </x:c>
      <x:c r="M450" s="819">
        <x:v>383.39138000000003</x:v>
      </x:c>
      <x:c r="N450" s="843">
        <x:f t="shared" si="29"/>
        <x:v>282176.05567999999</x:v>
      </x:c>
      <x:c r="O450" s="190"/>
      <x:c r="Q450" s="258">
        <x:f t="shared" si="30"/>
        <x:v>986.48745427527138</x:v>
      </x:c>
      <x:c r="R450" s="191">
        <x:f t="shared" si="31"/>
        <x:v>-603.09607427527135</x:v>
      </x:c>
    </x:row>
    <x:row r="451" spans="2:18">
      <x:c r="B451" s="834">
        <x:f t="shared" si="32"/>
        <x:v>2</x:v>
      </x:c>
      <x:c r="C451" s="776">
        <x:v>46078</x:v>
      </x:c>
      <x:c r="D451" s="769" t="s">
        <x:v>2170</x:v>
      </x:c>
      <x:c r="E451" s="835" t="s">
        <x:v>287</x:v>
      </x:c>
      <x:c r="F451" s="769" t="s">
        <x:v>1651</x:v>
      </x:c>
      <x:c r="G451" s="777" t="s">
        <x:v>1886</x:v>
      </x:c>
      <x:c r="H451" s="818" t="s">
        <x:v>2175</x:v>
      </x:c>
      <x:c r="I451" s="836" cm="1">
        <x:f t="array" ref="I451">IF(E451="FORD DUNTON","",SUMPRODUCT(('sales price Master(EUR)'!$K$3:$V$3=$B451)*('sales price Master(EUR)'!$D$6:$D$172=$F451)*('sales price Master(EUR)'!$C$6:$C$172=$H451),'sales price Master(EUR)'!$K$6:$V$172))</x:f>
        <x:v>98.821891343593933</x:v>
      </x:c>
      <x:c r="J451" s="190"/>
      <x:c r="K451" s="802">
        <x:v>50.654299999999999</x:v>
      </x:c>
      <x:c r="L451" s="769">
        <x:v>346</x:v>
      </x:c>
      <x:c r="M451" s="819">
        <x:v>4687.8589099999999</x:v>
      </x:c>
      <x:c r="N451" s="843">
        <x:f t="shared" ref="N451:N514" si="33">+M451*L451</x:f>
        <x:v>1621999.1828600001</x:v>
      </x:c>
      <x:c r="O451" s="190"/>
      <x:c r="Q451" s="258">
        <x:f t="shared" si="30"/>
        <x:v>5005.7537306858103</x:v>
      </x:c>
      <x:c r="R451" s="191">
        <x:f t="shared" si="31"/>
        <x:v>-317.89482068581037</x:v>
      </x:c>
    </x:row>
    <x:row r="452" spans="2:18">
      <x:c r="B452" s="834">
        <x:f t="shared" si="32"/>
        <x:v>2</x:v>
      </x:c>
      <x:c r="C452" s="776">
        <x:v>46078</x:v>
      </x:c>
      <x:c r="D452" s="769" t="s">
        <x:v>2170</x:v>
      </x:c>
      <x:c r="E452" s="835" t="s">
        <x:v>287</x:v>
      </x:c>
      <x:c r="F452" s="769" t="s">
        <x:v>1634</x:v>
      </x:c>
      <x:c r="G452" s="777" t="s">
        <x:v>96</x:v>
      </x:c>
      <x:c r="H452" s="784" t="s">
        <x:v>2176</x:v>
      </x:c>
      <x:c r="I452" s="836" cm="1">
        <x:f t="array" ref="I452">IF(E452="FORD DUNTON","",SUMPRODUCT(('sales price Master(EUR)'!$K$3:$V$3=$B452)*('sales price Master(EUR)'!$D$6:$D$172=$F452)*('sales price Master(EUR)'!$C$6:$C$172=$H452),'sales price Master(EUR)'!$K$6:$V$172))</x:f>
        <x:v>132.34</x:v>
      </x:c>
      <x:c r="J452" s="190"/>
      <x:c r="K452" s="802">
        <x:v>50.654299999999999</x:v>
      </x:c>
      <x:c r="L452" s="769">
        <x:v>311</x:v>
      </x:c>
      <x:c r="M452" s="819">
        <x:v>378.88851</x:v>
      </x:c>
      <x:c r="N452" s="843">
        <x:f t="shared" si="33"/>
        <x:v>117834.32661</x:v>
      </x:c>
      <x:c r="O452" s="190"/>
      <x:c r="Q452" s="258">
        <x:f t="shared" si="30"/>
        <x:v>6703.5900620000002</x:v>
      </x:c>
      <x:c r="R452" s="191">
        <x:f t="shared" si="31"/>
        <x:v>-6324.7015520000004</x:v>
      </x:c>
    </x:row>
    <x:row r="453" spans="2:18">
      <x:c r="B453" s="834">
        <x:f t="shared" si="32"/>
        <x:v>2</x:v>
      </x:c>
      <x:c r="C453" s="776">
        <x:v>46078</x:v>
      </x:c>
      <x:c r="D453" s="769" t="s">
        <x:v>2170</x:v>
      </x:c>
      <x:c r="E453" s="835" t="s">
        <x:v>287</x:v>
      </x:c>
      <x:c r="F453" s="769" t="s">
        <x:v>1631</x:v>
      </x:c>
      <x:c r="G453" s="777" t="s">
        <x:v>1907</x:v>
      </x:c>
      <x:c r="H453" s="769" t="s">
        <x:v>2021</x:v>
      </x:c>
      <x:c r="I453" s="836" cm="1">
        <x:f t="array" ref="I453">IF(E453="FORD DUNTON","",SUMPRODUCT(('sales price Master(EUR)'!$K$3:$V$3=$B453)*('sales price Master(EUR)'!$D$6:$D$172=$F453)*('sales price Master(EUR)'!$C$6:$C$172=$H453),'sales price Master(EUR)'!$K$6:$V$172))</x:f>
        <x:v>27.29</x:v>
      </x:c>
      <x:c r="J453" s="190"/>
      <x:c r="K453" s="802">
        <x:v>50.654299999999999</x:v>
      </x:c>
      <x:c r="L453" s="769">
        <x:v>480</x:v>
      </x:c>
      <x:c r="M453" s="819">
        <x:v>89.223389999999995</x:v>
      </x:c>
      <x:c r="N453" s="843">
        <x:f t="shared" si="33"/>
        <x:v>42827.227199999994</x:v>
      </x:c>
      <x:c r="O453" s="190"/>
      <x:c r="Q453" s="258">
        <x:f t="shared" si="30"/>
        <x:v>1382.355847</x:v>
      </x:c>
      <x:c r="R453" s="191">
        <x:f t="shared" si="31"/>
        <x:v>-1293.1324570000002</x:v>
      </x:c>
    </x:row>
    <x:row r="454" spans="2:18">
      <x:c r="B454" s="834">
        <x:f t="shared" si="32"/>
        <x:v>2</x:v>
      </x:c>
      <x:c r="C454" s="776">
        <x:v>46078</x:v>
      </x:c>
      <x:c r="D454" s="769" t="s">
        <x:v>2170</x:v>
      </x:c>
      <x:c r="E454" s="835" t="s">
        <x:v>287</x:v>
      </x:c>
      <x:c r="F454" s="769" t="s">
        <x:v>1429</x:v>
      </x:c>
      <x:c r="G454" s="777" t="s">
        <x:v>1893</x:v>
      </x:c>
      <x:c r="H454" s="769" t="s">
        <x:v>2021</x:v>
      </x:c>
      <x:c r="I454" s="836" cm="1">
        <x:f t="array" ref="I454">IF(E454="FORD DUNTON","",SUMPRODUCT(('sales price Master(EUR)'!$K$3:$V$3=$B454)*('sales price Master(EUR)'!$D$6:$D$172=$F454)*('sales price Master(EUR)'!$C$6:$C$172=$H454),'sales price Master(EUR)'!$K$6:$V$172))</x:f>
        <x:v>15.81</x:v>
      </x:c>
      <x:c r="J454" s="190"/>
      <x:c r="K454" s="802">
        <x:v>50.654299999999999</x:v>
      </x:c>
      <x:c r="L454" s="769">
        <x:v>216</x:v>
      </x:c>
      <x:c r="M454" s="819">
        <x:v>50.207590000000003</x:v>
      </x:c>
      <x:c r="N454" s="843">
        <x:f t="shared" si="33"/>
        <x:v>10844.839440000002</x:v>
      </x:c>
      <x:c r="O454" s="190"/>
      <x:c r="Q454" s="258">
        <x:f t="shared" si="30"/>
        <x:v>800.84448299999997</x:v>
      </x:c>
      <x:c r="R454" s="191">
        <x:f t="shared" si="31"/>
        <x:v>-750.63689299999999</x:v>
      </x:c>
    </x:row>
    <x:row r="455" spans="2:18">
      <x:c r="B455" s="834">
        <x:f t="shared" si="32"/>
        <x:v>2</x:v>
      </x:c>
      <x:c r="C455" s="776">
        <x:v>46078</x:v>
      </x:c>
      <x:c r="D455" s="769" t="s">
        <x:v>2170</x:v>
      </x:c>
      <x:c r="E455" s="835" t="s">
        <x:v>287</x:v>
      </x:c>
      <x:c r="F455" s="769" t="s">
        <x:v>1640</x:v>
      </x:c>
      <x:c r="G455" s="777" t="s">
        <x:v>1908</x:v>
      </x:c>
      <x:c r="H455" s="769" t="s">
        <x:v>2021</x:v>
      </x:c>
      <x:c r="I455" s="836" cm="1">
        <x:f t="array" ref="I455">IF(E455="FORD DUNTON","",SUMPRODUCT(('sales price Master(EUR)'!$K$3:$V$3=$B455)*('sales price Master(EUR)'!$D$6:$D$172=$F455)*('sales price Master(EUR)'!$C$6:$C$172=$H455),'sales price Master(EUR)'!$K$6:$V$172))</x:f>
        <x:v>16.079999999999998</x:v>
      </x:c>
      <x:c r="J455" s="190"/>
      <x:c r="K455" s="802">
        <x:v>50.654299999999999</x:v>
      </x:c>
      <x:c r="L455" s="769">
        <x:v>324</x:v>
      </x:c>
      <x:c r="M455" s="819">
        <x:v>54.171340000000001</x:v>
      </x:c>
      <x:c r="N455" s="843">
        <x:f t="shared" si="33"/>
        <x:v>17551.514159999999</x:v>
      </x:c>
      <x:c r="O455" s="190"/>
      <x:c r="Q455" s="258">
        <x:f t="shared" si="30"/>
        <x:v>814.52114399999994</x:v>
      </x:c>
      <x:c r="R455" s="191">
        <x:f t="shared" si="31"/>
        <x:v>-760.34980399999995</x:v>
      </x:c>
    </x:row>
    <x:row r="456" spans="2:18">
      <x:c r="B456" s="834">
        <x:f t="shared" si="32"/>
        <x:v>2</x:v>
      </x:c>
      <x:c r="C456" s="776">
        <x:v>46078</x:v>
      </x:c>
      <x:c r="D456" s="769" t="s">
        <x:v>2170</x:v>
      </x:c>
      <x:c r="E456" s="835" t="s">
        <x:v>287</x:v>
      </x:c>
      <x:c r="F456" s="769" t="s">
        <x:v>1428</x:v>
      </x:c>
      <x:c r="G456" s="777" t="s">
        <x:v>1916</x:v>
      </x:c>
      <x:c r="H456" s="769" t="s">
        <x:v>2021</x:v>
      </x:c>
      <x:c r="I456" s="836" cm="1">
        <x:f t="array" ref="I456">IF(E456="FORD DUNTON","",SUMPRODUCT(('sales price Master(EUR)'!$K$3:$V$3=$B456)*('sales price Master(EUR)'!$D$6:$D$172=$F456)*('sales price Master(EUR)'!$C$6:$C$172=$H456),'sales price Master(EUR)'!$K$6:$V$172))</x:f>
        <x:v>18.440000000000001</x:v>
      </x:c>
      <x:c r="J456" s="190"/>
      <x:c r="K456" s="802">
        <x:v>50.654299999999999</x:v>
      </x:c>
      <x:c r="L456" s="769">
        <x:v>324</x:v>
      </x:c>
      <x:c r="M456" s="819">
        <x:v>60.73874</x:v>
      </x:c>
      <x:c r="N456" s="843">
        <x:f t="shared" si="33"/>
        <x:v>19679.351760000001</x:v>
      </x:c>
      <x:c r="O456" s="190"/>
      <x:c r="Q456" s="258">
        <x:f t="shared" si="30"/>
        <x:v>934.065292</x:v>
      </x:c>
      <x:c r="R456" s="191">
        <x:f t="shared" si="31"/>
        <x:v>-873.32655199999999</x:v>
      </x:c>
    </x:row>
    <x:row r="457" spans="2:18">
      <x:c r="B457" s="834">
        <x:f t="shared" si="32"/>
        <x:v>2</x:v>
      </x:c>
      <x:c r="C457" s="776">
        <x:v>46078</x:v>
      </x:c>
      <x:c r="D457" s="769" t="s">
        <x:v>2170</x:v>
      </x:c>
      <x:c r="E457" s="835" t="s">
        <x:v>287</x:v>
      </x:c>
      <x:c r="F457" s="769" t="s">
        <x:v>17</x:v>
      </x:c>
      <x:c r="G457" s="777" t="s">
        <x:v>1894</x:v>
      </x:c>
      <x:c r="H457" s="818" t="s">
        <x:v>2175</x:v>
      </x:c>
      <x:c r="I457" s="836" cm="1">
        <x:f t="array" ref="I457">IF(E457="FORD DUNTON","",SUMPRODUCT(('sales price Master(EUR)'!$K$3:$V$3=$B457)*('sales price Master(EUR)'!$D$6:$D$172=$F457)*('sales price Master(EUR)'!$C$6:$C$172=$H457),'sales price Master(EUR)'!$K$6:$V$172))</x:f>
        <x:v>4.9166659559056072</x:v>
      </x:c>
      <x:c r="J457" s="190"/>
      <x:c r="K457" s="802">
        <x:v>50.654299999999999</x:v>
      </x:c>
      <x:c r="L457" s="769">
        <x:v>576</x:v>
      </x:c>
      <x:c r="M457" s="819">
        <x:v>240.29476</x:v>
      </x:c>
      <x:c r="N457" s="843">
        <x:f t="shared" si="33"/>
        <x:v>138409.78175999998</x:v>
      </x:c>
      <x:c r="O457" s="190"/>
      <x:c r="Q457" s="258">
        <x:f t="shared" si="30"/>
        <x:v>249.0502723302294</x:v>
      </x:c>
      <x:c r="R457" s="191">
        <x:f t="shared" si="31"/>
        <x:v>-8.7555123302294078</x:v>
      </x:c>
    </x:row>
    <x:row r="458" spans="2:18">
      <x:c r="B458" s="834">
        <x:f t="shared" si="32"/>
        <x:v>2</x:v>
      </x:c>
      <x:c r="C458" s="776">
        <x:v>46078</x:v>
      </x:c>
      <x:c r="D458" s="769" t="s">
        <x:v>2171</x:v>
      </x:c>
      <x:c r="E458" s="835" t="s">
        <x:v>287</x:v>
      </x:c>
      <x:c r="F458" s="769" t="s">
        <x:v>1651</x:v>
      </x:c>
      <x:c r="G458" s="777" t="s">
        <x:v>1886</x:v>
      </x:c>
      <x:c r="H458" s="818" t="s">
        <x:v>2178</x:v>
      </x:c>
      <x:c r="I458" s="836" cm="1">
        <x:f t="array" ref="I458">IF(E458="FORD DUNTON","",SUMPRODUCT(('sales price Master(EUR)'!$K$3:$V$3=$B458)*('sales price Master(EUR)'!$D$6:$D$172=$F458)*('sales price Master(EUR)'!$C$6:$C$172=$H458),'sales price Master(EUR)'!$K$6:$V$172))</x:f>
        <x:v>100.00775403971706</x:v>
      </x:c>
      <x:c r="J458" s="190"/>
      <x:c r="K458" s="802">
        <x:v>50.654299999999999</x:v>
      </x:c>
      <x:c r="L458" s="769">
        <x:v>80</x:v>
      </x:c>
      <x:c r="M458" s="819">
        <x:v>4763.2878799999999</x:v>
      </x:c>
      <x:c r="N458" s="843">
        <x:f t="shared" si="33"/>
        <x:v>381063.03039999999</x:v>
      </x:c>
      <x:c r="O458" s="190"/>
      <x:c r="Q458" s="258">
        <x:f t="shared" si="30"/>
        <x:v>5065.8227754540394</x:v>
      </x:c>
      <x:c r="R458" s="191">
        <x:f t="shared" si="31"/>
        <x:v>-302.53489545403954</x:v>
      </x:c>
    </x:row>
    <x:row r="459" spans="2:18">
      <x:c r="B459" s="834">
        <x:f t="shared" si="32"/>
        <x:v>2</x:v>
      </x:c>
      <x:c r="C459" s="776">
        <x:v>46078</x:v>
      </x:c>
      <x:c r="D459" s="769" t="s">
        <x:v>2171</x:v>
      </x:c>
      <x:c r="E459" s="835" t="s">
        <x:v>287</x:v>
      </x:c>
      <x:c r="F459" s="769" t="s">
        <x:v>50</x:v>
      </x:c>
      <x:c r="G459" s="777" t="s">
        <x:v>1889</x:v>
      </x:c>
      <x:c r="H459" s="818" t="s">
        <x:v>2178</x:v>
      </x:c>
      <x:c r="I459" s="836" cm="1">
        <x:f t="array" ref="I459">IF(E459="FORD DUNTON","",SUMPRODUCT(('sales price Master(EUR)'!$K$3:$V$3=$B459)*('sales price Master(EUR)'!$D$6:$D$172=$F459)*('sales price Master(EUR)'!$C$6:$C$172=$H459),'sales price Master(EUR)'!$K$6:$V$172))</x:f>
        <x:v>19.474900537077236</x:v>
      </x:c>
      <x:c r="J459" s="190"/>
      <x:c r="K459" s="802">
        <x:v>50.654299999999999</x:v>
      </x:c>
      <x:c r="L459" s="769">
        <x:v>920</x:v>
      </x:c>
      <x:c r="M459" s="819">
        <x:v>383.39138000000003</x:v>
      </x:c>
      <x:c r="N459" s="843">
        <x:f t="shared" si="33"/>
        <x:v>352720.06960000005</x:v>
      </x:c>
      <x:c r="O459" s="190"/>
      <x:c r="Q459" s="258">
        <x:f t="shared" si="30"/>
        <x:v>986.48745427527138</x:v>
      </x:c>
      <x:c r="R459" s="191">
        <x:f t="shared" si="31"/>
        <x:v>-603.09607427527135</x:v>
      </x:c>
    </x:row>
    <x:row r="460" spans="2:18">
      <x:c r="B460" s="834">
        <x:f t="shared" si="32"/>
        <x:v>2</x:v>
      </x:c>
      <x:c r="C460" s="776">
        <x:v>46078</x:v>
      </x:c>
      <x:c r="D460" s="769" t="s">
        <x:v>2171</x:v>
      </x:c>
      <x:c r="E460" s="835" t="s">
        <x:v>287</x:v>
      </x:c>
      <x:c r="F460" s="769" t="s">
        <x:v>19</x:v>
      </x:c>
      <x:c r="G460" s="777" t="s">
        <x:v>1913</x:v>
      </x:c>
      <x:c r="H460" s="818" t="s">
        <x:v>2178</x:v>
      </x:c>
      <x:c r="I460" s="836" cm="1">
        <x:f t="array" ref="I460">IF(E460="FORD DUNTON","",SUMPRODUCT(('sales price Master(EUR)'!$K$3:$V$3=$B460)*('sales price Master(EUR)'!$D$6:$D$172=$F460)*('sales price Master(EUR)'!$C$6:$C$172=$H460),'sales price Master(EUR)'!$K$6:$V$172))</x:f>
        <x:v>2.4923837789340531</x:v>
      </x:c>
      <x:c r="J460" s="190"/>
      <x:c r="K460" s="802">
        <x:v>50.654299999999999</x:v>
      </x:c>
      <x:c r="L460" s="769">
        <x:v>1728</x:v>
      </x:c>
      <x:c r="M460" s="819">
        <x:v>119.52142000000001</x:v>
      </x:c>
      <x:c r="N460" s="843">
        <x:f t="shared" si="33"/>
        <x:v>206533.01376</x:v>
      </x:c>
      <x:c r="O460" s="190"/>
      <x:c r="Q460" s="258">
        <x:f t="shared" si="30"/>
        <x:v>126.24995565325921</x:v>
      </x:c>
      <x:c r="R460" s="191">
        <x:f t="shared" si="31"/>
        <x:v>-6.7285356532592004</x:v>
      </x:c>
    </x:row>
    <x:row r="461" spans="2:18">
      <x:c r="B461" s="834">
        <x:f t="shared" si="32"/>
        <x:v>2</x:v>
      </x:c>
      <x:c r="C461" s="776">
        <x:v>46079</x:v>
      </x:c>
      <x:c r="D461" s="769" t="s">
        <x:v>2172</x:v>
      </x:c>
      <x:c r="E461" s="835" t="s">
        <x:v>287</x:v>
      </x:c>
      <x:c r="F461" s="769" t="s">
        <x:v>1432</x:v>
      </x:c>
      <x:c r="G461" s="777" t="s">
        <x:v>1908</x:v>
      </x:c>
      <x:c r="H461" s="769" t="s">
        <x:v>95</x:v>
      </x:c>
      <x:c r="I461" s="836" cm="1">
        <x:f t="array" ref="I461">IF(E461="FORD DUNTON","",SUMPRODUCT(('sales price Master(EUR)'!$K$3:$V$3=$B461)*('sales price Master(EUR)'!$D$6:$D$172=$F461)*('sales price Master(EUR)'!$C$6:$C$172=$H461),'sales price Master(EUR)'!$K$6:$V$172))</x:f>
        <x:v>14.563946838785176</x:v>
      </x:c>
      <x:c r="J461" s="190"/>
      <x:c r="K461" s="802">
        <x:v>50.654299999999999</x:v>
      </x:c>
      <x:c r="L461" s="769">
        <x:v>72</x:v>
      </x:c>
      <x:c r="M461" s="819">
        <x:v>675.62676999999996</x:v>
      </x:c>
      <x:c r="N461" s="843">
        <x:f t="shared" si="33"/>
        <x:v>48645.127439999997</x:v>
      </x:c>
      <x:c r="O461" s="190"/>
      <x:c r="Q461" s="258">
        <x:f t="shared" ref="Q461:Q524" si="34">I461*K461</x:f>
        <x:v>737.72653235587597</x:v>
      </x:c>
      <x:c r="R461" s="191">
        <x:f t="shared" ref="R461:R524" si="35">+M461-Q461</x:f>
        <x:v>-62.09976235587601</x:v>
      </x:c>
    </x:row>
    <x:row r="462" spans="2:18">
      <x:c r="B462" s="834">
        <x:f t="shared" si="32"/>
        <x:v>2</x:v>
      </x:c>
      <x:c r="C462" s="776">
        <x:v>46079</x:v>
      </x:c>
      <x:c r="D462" s="769" t="s">
        <x:v>2172</x:v>
      </x:c>
      <x:c r="E462" s="835" t="s">
        <x:v>287</x:v>
      </x:c>
      <x:c r="F462" s="769" t="s">
        <x:v>17</x:v>
      </x:c>
      <x:c r="G462" s="777" t="s">
        <x:v>1894</x:v>
      </x:c>
      <x:c r="H462" s="818" t="s">
        <x:v>2175</x:v>
      </x:c>
      <x:c r="I462" s="836" cm="1">
        <x:f t="array" ref="I462">IF(E462="FORD DUNTON","",SUMPRODUCT(('sales price Master(EUR)'!$K$3:$V$3=$B462)*('sales price Master(EUR)'!$D$6:$D$172=$F462)*('sales price Master(EUR)'!$C$6:$C$172=$H462),'sales price Master(EUR)'!$K$6:$V$172))</x:f>
        <x:v>4.9166659559056072</x:v>
      </x:c>
      <x:c r="J462" s="190"/>
      <x:c r="K462" s="802">
        <x:v>50.654299999999999</x:v>
      </x:c>
      <x:c r="L462" s="769">
        <x:v>192</x:v>
      </x:c>
      <x:c r="M462" s="819">
        <x:v>240.29476</x:v>
      </x:c>
      <x:c r="N462" s="843">
        <x:f t="shared" si="33"/>
        <x:v>46136.593919999999</x:v>
      </x:c>
      <x:c r="O462" s="190"/>
      <x:c r="Q462" s="258">
        <x:f t="shared" si="34"/>
        <x:v>249.0502723302294</x:v>
      </x:c>
      <x:c r="R462" s="191">
        <x:f t="shared" si="35"/>
        <x:v>-8.7555123302294078</x:v>
      </x:c>
    </x:row>
    <x:row r="463" spans="2:18">
      <x:c r="B463" s="834">
        <x:f t="shared" si="32"/>
        <x:v>2</x:v>
      </x:c>
      <x:c r="C463" s="776">
        <x:v>46079</x:v>
      </x:c>
      <x:c r="D463" s="769" t="s">
        <x:v>2172</x:v>
      </x:c>
      <x:c r="E463" s="835" t="s">
        <x:v>287</x:v>
      </x:c>
      <x:c r="F463" s="769" t="s">
        <x:v>1428</x:v>
      </x:c>
      <x:c r="G463" s="777" t="s">
        <x:v>1916</x:v>
      </x:c>
      <x:c r="H463" s="769" t="s">
        <x:v>2021</x:v>
      </x:c>
      <x:c r="I463" s="836" cm="1">
        <x:f t="array" ref="I463">IF(E463="FORD DUNTON","",SUMPRODUCT(('sales price Master(EUR)'!$K$3:$V$3=$B463)*('sales price Master(EUR)'!$D$6:$D$172=$F463)*('sales price Master(EUR)'!$C$6:$C$172=$H463),'sales price Master(EUR)'!$K$6:$V$172))</x:f>
        <x:v>18.440000000000001</x:v>
      </x:c>
      <x:c r="J463" s="190"/>
      <x:c r="K463" s="802">
        <x:v>50.654299999999999</x:v>
      </x:c>
      <x:c r="L463" s="769">
        <x:v>540</x:v>
      </x:c>
      <x:c r="M463" s="819">
        <x:v>60.73874</x:v>
      </x:c>
      <x:c r="N463" s="843">
        <x:f t="shared" si="33"/>
        <x:v>32798.919600000001</x:v>
      </x:c>
      <x:c r="O463" s="190"/>
      <x:c r="Q463" s="258">
        <x:f t="shared" si="34"/>
        <x:v>934.065292</x:v>
      </x:c>
      <x:c r="R463" s="191">
        <x:f t="shared" si="35"/>
        <x:v>-873.32655199999999</x:v>
      </x:c>
    </x:row>
    <x:row r="464" spans="2:18">
      <x:c r="B464" s="834">
        <x:f t="shared" si="32"/>
        <x:v>2</x:v>
      </x:c>
      <x:c r="C464" s="776">
        <x:v>46079</x:v>
      </x:c>
      <x:c r="D464" s="769" t="s">
        <x:v>2172</x:v>
      </x:c>
      <x:c r="E464" s="835" t="s">
        <x:v>287</x:v>
      </x:c>
      <x:c r="F464" s="769" t="s">
        <x:v>1640</x:v>
      </x:c>
      <x:c r="G464" s="777" t="s">
        <x:v>1908</x:v>
      </x:c>
      <x:c r="H464" s="769" t="s">
        <x:v>2021</x:v>
      </x:c>
      <x:c r="I464" s="836" cm="1">
        <x:f t="array" ref="I464">IF(E464="FORD DUNTON","",SUMPRODUCT(('sales price Master(EUR)'!$K$3:$V$3=$B464)*('sales price Master(EUR)'!$D$6:$D$172=$F464)*('sales price Master(EUR)'!$C$6:$C$172=$H464),'sales price Master(EUR)'!$K$6:$V$172))</x:f>
        <x:v>16.079999999999998</x:v>
      </x:c>
      <x:c r="J464" s="190"/>
      <x:c r="K464" s="802">
        <x:v>50.654299999999999</x:v>
      </x:c>
      <x:c r="L464" s="769">
        <x:v>648</x:v>
      </x:c>
      <x:c r="M464" s="819">
        <x:v>54.171340000000001</x:v>
      </x:c>
      <x:c r="N464" s="843">
        <x:f t="shared" si="33"/>
        <x:v>35103.028319999998</x:v>
      </x:c>
      <x:c r="O464" s="190"/>
      <x:c r="Q464" s="258">
        <x:f t="shared" si="34"/>
        <x:v>814.52114399999994</x:v>
      </x:c>
      <x:c r="R464" s="191">
        <x:f t="shared" si="35"/>
        <x:v>-760.34980399999995</x:v>
      </x:c>
    </x:row>
    <x:row r="465" spans="2:18">
      <x:c r="B465" s="834">
        <x:f t="shared" si="32"/>
        <x:v>2</x:v>
      </x:c>
      <x:c r="C465" s="776">
        <x:v>46080</x:v>
      </x:c>
      <x:c r="D465" s="769" t="s">
        <x:v>2173</x:v>
      </x:c>
      <x:c r="E465" s="835" t="s">
        <x:v>287</x:v>
      </x:c>
      <x:c r="F465" s="769" t="s">
        <x:v>17</x:v>
      </x:c>
      <x:c r="G465" s="777" t="s">
        <x:v>1894</x:v>
      </x:c>
      <x:c r="H465" s="818" t="s">
        <x:v>2178</x:v>
      </x:c>
      <x:c r="I465" s="836" cm="1">
        <x:f t="array" ref="I465">IF(E465="FORD DUNTON","",SUMPRODUCT(('sales price Master(EUR)'!$K$3:$V$3=$B465)*('sales price Master(EUR)'!$D$6:$D$172=$F465)*('sales price Master(EUR)'!$C$6:$C$172=$H465),'sales price Master(EUR)'!$K$6:$V$172))</x:f>
        <x:v>4.9756659473764744</x:v>
      </x:c>
      <x:c r="J465" s="190"/>
      <x:c r="K465" s="802">
        <x:v>50.654299999999999</x:v>
      </x:c>
      <x:c r="L465" s="769">
        <x:v>1152</x:v>
      </x:c>
      <x:c r="M465" s="819">
        <x:v>244.31146000000001</x:v>
      </x:c>
      <x:c r="N465" s="843">
        <x:f t="shared" si="33"/>
        <x:v>281446.80192</x:v>
      </x:c>
      <x:c r="O465" s="190"/>
      <x:c r="Q465" s="258">
        <x:f t="shared" si="34"/>
        <x:v>252.03887559819213</x:v>
      </x:c>
      <x:c r="R465" s="191">
        <x:f t="shared" si="35"/>
        <x:v>-7.727415598192124</x:v>
      </x:c>
    </x:row>
    <x:row r="466" spans="2:18">
      <x:c r="B466" s="834">
        <x:f t="shared" si="32"/>
        <x:v>2</x:v>
      </x:c>
      <x:c r="C466" s="776">
        <x:v>46080</x:v>
      </x:c>
      <x:c r="D466" s="769" t="s">
        <x:v>2174</x:v>
      </x:c>
      <x:c r="E466" s="835" t="s">
        <x:v>287</x:v>
      </x:c>
      <x:c r="F466" s="769" t="s">
        <x:v>17</x:v>
      </x:c>
      <x:c r="G466" s="777" t="s">
        <x:v>1894</x:v>
      </x:c>
      <x:c r="H466" s="818" t="s">
        <x:v>2175</x:v>
      </x:c>
      <x:c r="I466" s="836" cm="1">
        <x:f t="array" ref="I466">IF(E466="FORD DUNTON","",SUMPRODUCT(('sales price Master(EUR)'!$K$3:$V$3=$B466)*('sales price Master(EUR)'!$D$6:$D$172=$F466)*('sales price Master(EUR)'!$C$6:$C$172=$H466),'sales price Master(EUR)'!$K$6:$V$172))</x:f>
        <x:v>4.9166659559056072</x:v>
      </x:c>
      <x:c r="J466" s="190"/>
      <x:c r="K466" s="802">
        <x:v>50.654299999999999</x:v>
      </x:c>
      <x:c r="L466" s="769">
        <x:v>960</x:v>
      </x:c>
      <x:c r="M466" s="819">
        <x:v>240.29476</x:v>
      </x:c>
      <x:c r="N466" s="843">
        <x:f t="shared" si="33"/>
        <x:v>230682.96960000001</x:v>
      </x:c>
      <x:c r="O466" s="190"/>
      <x:c r="Q466" s="258">
        <x:f t="shared" si="34"/>
        <x:v>249.0502723302294</x:v>
      </x:c>
      <x:c r="R466" s="191">
        <x:f t="shared" si="35"/>
        <x:v>-8.7555123302294078</x:v>
      </x:c>
    </x:row>
    <x:row r="467" spans="2:18">
      <x:c r="B467" s="834">
        <x:f t="shared" si="32"/>
        <x:v>2</x:v>
      </x:c>
      <x:c r="C467" s="776">
        <x:v>46080</x:v>
      </x:c>
      <x:c r="D467" s="769" t="s">
        <x:v>2174</x:v>
      </x:c>
      <x:c r="E467" s="835" t="s">
        <x:v>287</x:v>
      </x:c>
      <x:c r="F467" s="769" t="s">
        <x:v>1428</x:v>
      </x:c>
      <x:c r="G467" s="777" t="s">
        <x:v>1916</x:v>
      </x:c>
      <x:c r="H467" s="769" t="s">
        <x:v>2021</x:v>
      </x:c>
      <x:c r="I467" s="836" cm="1">
        <x:f t="array" ref="I467">IF(E467="FORD DUNTON","",SUMPRODUCT(('sales price Master(EUR)'!$K$3:$V$3=$B467)*('sales price Master(EUR)'!$D$6:$D$172=$F467)*('sales price Master(EUR)'!$C$6:$C$172=$H467),'sales price Master(EUR)'!$K$6:$V$172))</x:f>
        <x:v>18.440000000000001</x:v>
      </x:c>
      <x:c r="J467" s="190"/>
      <x:c r="K467" s="802">
        <x:v>50.654299999999999</x:v>
      </x:c>
      <x:c r="L467" s="769">
        <x:v>189</x:v>
      </x:c>
      <x:c r="M467" s="819">
        <x:v>60.73874</x:v>
      </x:c>
      <x:c r="N467" s="843">
        <x:f t="shared" si="33"/>
        <x:v>11479.621859999999</x:v>
      </x:c>
      <x:c r="O467" s="190"/>
      <x:c r="Q467" s="258">
        <x:f t="shared" si="34"/>
        <x:v>934.065292</x:v>
      </x:c>
      <x:c r="R467" s="191">
        <x:f t="shared" si="35"/>
        <x:v>-873.32655199999999</x:v>
      </x:c>
    </x:row>
    <x:row r="468" spans="2:18">
      <x:c r="B468" s="834">
        <x:f t="shared" si="32"/>
        <x:v>2</x:v>
      </x:c>
      <x:c r="C468" s="776">
        <x:v>46080</x:v>
      </x:c>
      <x:c r="D468" s="769" t="s">
        <x:v>2174</x:v>
      </x:c>
      <x:c r="E468" s="835" t="s">
        <x:v>287</x:v>
      </x:c>
      <x:c r="F468" s="769" t="s">
        <x:v>1640</x:v>
      </x:c>
      <x:c r="G468" s="777" t="s">
        <x:v>1908</x:v>
      </x:c>
      <x:c r="H468" s="769" t="s">
        <x:v>2021</x:v>
      </x:c>
      <x:c r="I468" s="836" cm="1">
        <x:f t="array" ref="I468">IF(E468="FORD DUNTON","",SUMPRODUCT(('sales price Master(EUR)'!$K$3:$V$3=$B468)*('sales price Master(EUR)'!$D$6:$D$172=$F468)*('sales price Master(EUR)'!$C$6:$C$172=$H468),'sales price Master(EUR)'!$K$6:$V$172))</x:f>
        <x:v>16.079999999999998</x:v>
      </x:c>
      <x:c r="J468" s="190"/>
      <x:c r="K468" s="802">
        <x:v>50.654299999999999</x:v>
      </x:c>
      <x:c r="L468" s="769">
        <x:v>1188</x:v>
      </x:c>
      <x:c r="M468" s="819">
        <x:v>54.171340000000001</x:v>
      </x:c>
      <x:c r="N468" s="843">
        <x:f t="shared" si="33"/>
        <x:v>64355.551919999998</x:v>
      </x:c>
      <x:c r="O468" s="190"/>
      <x:c r="Q468" s="258">
        <x:f t="shared" si="34"/>
        <x:v>814.52114399999994</x:v>
      </x:c>
      <x:c r="R468" s="191">
        <x:f t="shared" si="35"/>
        <x:v>-760.34980399999995</x:v>
      </x:c>
    </x:row>
    <x:row r="469" spans="2:18">
      <x:c r="B469" s="834">
        <x:f t="shared" si="32"/>
        <x:v>2</x:v>
      </x:c>
      <x:c r="C469" s="776">
        <x:v>46080</x:v>
      </x:c>
      <x:c r="D469" s="769" t="s">
        <x:v>2174</x:v>
      </x:c>
      <x:c r="E469" s="835" t="s">
        <x:v>287</x:v>
      </x:c>
      <x:c r="F469" s="769" t="s">
        <x:v>1651</x:v>
      </x:c>
      <x:c r="G469" s="777" t="s">
        <x:v>1886</x:v>
      </x:c>
      <x:c r="H469" s="818" t="s">
        <x:v>2175</x:v>
      </x:c>
      <x:c r="I469" s="836" cm="1">
        <x:f t="array" ref="I469">IF(E469="FORD DUNTON","",SUMPRODUCT(('sales price Master(EUR)'!$K$3:$V$3=$B469)*('sales price Master(EUR)'!$D$6:$D$172=$F469)*('sales price Master(EUR)'!$C$6:$C$172=$H469),'sales price Master(EUR)'!$K$6:$V$172))</x:f>
        <x:v>98.821891343593933</x:v>
      </x:c>
      <x:c r="J469" s="190"/>
      <x:c r="K469" s="802">
        <x:v>50.654299999999999</x:v>
      </x:c>
      <x:c r="L469" s="769">
        <x:v>528</x:v>
      </x:c>
      <x:c r="M469" s="819">
        <x:v>4687.8589099999999</x:v>
      </x:c>
      <x:c r="N469" s="843">
        <x:f t="shared" si="33"/>
        <x:v>2475189.5044800001</x:v>
      </x:c>
      <x:c r="O469" s="190"/>
      <x:c r="Q469" s="258">
        <x:f t="shared" si="34"/>
        <x:v>5005.7537306858103</x:v>
      </x:c>
      <x:c r="R469" s="191">
        <x:f t="shared" si="35"/>
        <x:v>-317.89482068581037</x:v>
      </x:c>
    </x:row>
    <x:row r="470" spans="2:18">
      <x:c r="B470" s="834">
        <x:f t="shared" si="32"/>
        <x:v>2</x:v>
      </x:c>
      <x:c r="C470" s="776">
        <x:v>46080</x:v>
      </x:c>
      <x:c r="D470" s="769" t="s">
        <x:v>2174</x:v>
      </x:c>
      <x:c r="E470" s="835" t="s">
        <x:v>287</x:v>
      </x:c>
      <x:c r="F470" s="769" t="s">
        <x:v>1634</x:v>
      </x:c>
      <x:c r="G470" s="777" t="s">
        <x:v>96</x:v>
      </x:c>
      <x:c r="H470" s="784" t="s">
        <x:v>2176</x:v>
      </x:c>
      <x:c r="I470" s="836" cm="1">
        <x:f t="array" ref="I470">IF(E470="FORD DUNTON","",SUMPRODUCT(('sales price Master(EUR)'!$K$3:$V$3=$B470)*('sales price Master(EUR)'!$D$6:$D$172=$F470)*('sales price Master(EUR)'!$C$6:$C$172=$H470),'sales price Master(EUR)'!$K$6:$V$172))</x:f>
        <x:v>132.34</x:v>
      </x:c>
      <x:c r="J470" s="190"/>
      <x:c r="K470" s="802">
        <x:v>50.654299999999999</x:v>
      </x:c>
      <x:c r="L470" s="769">
        <x:v>240</x:v>
      </x:c>
      <x:c r="M470" s="819">
        <x:v>378.88851</x:v>
      </x:c>
      <x:c r="N470" s="843">
        <x:f t="shared" si="33"/>
        <x:v>90933.242400000003</x:v>
      </x:c>
      <x:c r="O470" s="190"/>
      <x:c r="Q470" s="258">
        <x:f t="shared" si="34"/>
        <x:v>6703.5900620000002</x:v>
      </x:c>
      <x:c r="R470" s="191">
        <x:f t="shared" si="35"/>
        <x:v>-6324.7015520000004</x:v>
      </x:c>
    </x:row>
    <x:row r="471" spans="2:18">
      <x:c r="B471" s="834">
        <x:f t="shared" si="32"/>
        <x:v>2</x:v>
      </x:c>
      <x:c r="C471" s="776">
        <x:v>46080</x:v>
      </x:c>
      <x:c r="D471" s="769" t="s">
        <x:v>2174</x:v>
      </x:c>
      <x:c r="E471" s="835" t="s">
        <x:v>287</x:v>
      </x:c>
      <x:c r="F471" s="769" t="s">
        <x:v>1641</x:v>
      </x:c>
      <x:c r="G471" s="777" t="s">
        <x:v>1917</x:v>
      </x:c>
      <x:c r="H471" s="769" t="s">
        <x:v>2021</x:v>
      </x:c>
      <x:c r="I471" s="836" cm="1">
        <x:f t="array" ref="I471">IF(E471="FORD DUNTON","",SUMPRODUCT(('sales price Master(EUR)'!$K$3:$V$3=$B471)*('sales price Master(EUR)'!$D$6:$D$172=$F471)*('sales price Master(EUR)'!$C$6:$C$172=$H471),'sales price Master(EUR)'!$K$6:$V$172))</x:f>
        <x:v>18.37</x:v>
      </x:c>
      <x:c r="J471" s="190"/>
      <x:c r="K471" s="802">
        <x:v>50.654299999999999</x:v>
      </x:c>
      <x:c r="L471" s="769">
        <x:v>320</x:v>
      </x:c>
      <x:c r="M471" s="819">
        <x:v>62.021140000000003</x:v>
      </x:c>
      <x:c r="N471" s="843">
        <x:f t="shared" si="33"/>
        <x:v>19846.764800000001</x:v>
      </x:c>
      <x:c r="O471" s="190"/>
      <x:c r="Q471" s="258">
        <x:f t="shared" si="34"/>
        <x:v>930.51949100000002</x:v>
      </x:c>
      <x:c r="R471" s="191">
        <x:f t="shared" si="35"/>
        <x:v>-868.49835099999996</x:v>
      </x:c>
    </x:row>
    <x:row r="472" spans="2:18">
      <x:c r="B472" s="834">
        <x:f t="shared" si="32"/>
        <x:v>2</x:v>
      </x:c>
      <x:c r="C472" s="776">
        <x:v>46080</x:v>
      </x:c>
      <x:c r="D472" s="769" t="s">
        <x:v>2174</x:v>
      </x:c>
      <x:c r="E472" s="835" t="s">
        <x:v>287</x:v>
      </x:c>
      <x:c r="F472" s="769" t="s">
        <x:v>1430</x:v>
      </x:c>
      <x:c r="G472" s="777" t="s">
        <x:v>1918</x:v>
      </x:c>
      <x:c r="H472" s="769" t="s">
        <x:v>2021</x:v>
      </x:c>
      <x:c r="I472" s="836" cm="1">
        <x:f t="array" ref="I472">IF(E472="FORD DUNTON","",SUMPRODUCT(('sales price Master(EUR)'!$K$3:$V$3=$B472)*('sales price Master(EUR)'!$D$6:$D$172=$F472)*('sales price Master(EUR)'!$C$6:$C$172=$H472),'sales price Master(EUR)'!$K$6:$V$172))</x:f>
        <x:v>21.74</x:v>
      </x:c>
      <x:c r="J472" s="190"/>
      <x:c r="K472" s="802">
        <x:v>50.654299999999999</x:v>
      </x:c>
      <x:c r="L472" s="769">
        <x:v>216</x:v>
      </x:c>
      <x:c r="M472" s="819">
        <x:v>70.609269999999995</x:v>
      </x:c>
      <x:c r="N472" s="843">
        <x:f t="shared" si="33"/>
        <x:v>15251.602319999998</x:v>
      </x:c>
      <x:c r="O472" s="190"/>
      <x:c r="Q472" s="258">
        <x:f t="shared" si="34"/>
        <x:v>1101.2244819999999</x:v>
      </x:c>
      <x:c r="R472" s="191">
        <x:f t="shared" si="35"/>
        <x:v>-1030.6152119999999</x:v>
      </x:c>
    </x:row>
    <x:row r="473" spans="2:18">
      <x:c r="B473" s="834">
        <x:f t="shared" si="32"/>
        <x:v>2</x:v>
      </x:c>
      <x:c r="C473" s="776">
        <x:v>46080</x:v>
      </x:c>
      <x:c r="D473" s="769" t="s">
        <x:v>2174</x:v>
      </x:c>
      <x:c r="E473" s="835" t="s">
        <x:v>287</x:v>
      </x:c>
      <x:c r="F473" s="769" t="s">
        <x:v>2131</x:v>
      </x:c>
      <x:c r="G473" s="777" t="s">
        <x:v>2132</x:v>
      </x:c>
      <x:c r="H473" s="769" t="s">
        <x:v>95</x:v>
      </x:c>
      <x:c r="I473" s="836" cm="1">
        <x:f t="array" ref="I473">IF(E473="FORD DUNTON","",SUMPRODUCT(('sales price Master(EUR)'!$K$3:$V$3=$B473)*('sales price Master(EUR)'!$D$6:$D$172=$F473)*('sales price Master(EUR)'!$C$6:$C$172=$H473),'sales price Master(EUR)'!$K$6:$V$172))</x:f>
        <x:v>0</x:v>
      </x:c>
      <x:c r="J473" s="190"/>
      <x:c r="K473" s="802">
        <x:v>50.654299999999999</x:v>
      </x:c>
      <x:c r="L473" s="769">
        <x:v>320</x:v>
      </x:c>
      <x:c r="M473" s="819">
        <x:v>878.50300000000004</x:v>
      </x:c>
      <x:c r="N473" s="843">
        <x:f t="shared" si="33"/>
        <x:v>281120.96000000002</x:v>
      </x:c>
      <x:c r="O473" s="190"/>
      <x:c r="Q473" s="258">
        <x:f t="shared" si="34"/>
        <x:v>0</x:v>
      </x:c>
      <x:c r="R473" s="191">
        <x:f t="shared" si="35"/>
        <x:v>878.50300000000004</x:v>
      </x:c>
    </x:row>
    <x:row r="474" spans="2:18">
      <x:c r="B474" s="834">
        <x:f t="shared" si="32"/>
        <x:v>2</x:v>
      </x:c>
      <x:c r="C474" s="776">
        <x:v>46080</x:v>
      </x:c>
      <x:c r="D474" s="769" t="s">
        <x:v>2174</x:v>
      </x:c>
      <x:c r="E474" s="835" t="s">
        <x:v>287</x:v>
      </x:c>
      <x:c r="F474" s="769" t="s">
        <x:v>1429</x:v>
      </x:c>
      <x:c r="G474" s="777" t="s">
        <x:v>1893</x:v>
      </x:c>
      <x:c r="H474" s="769" t="s">
        <x:v>2021</x:v>
      </x:c>
      <x:c r="I474" s="836" cm="1">
        <x:f t="array" ref="I474">IF(E474="FORD DUNTON","",SUMPRODUCT(('sales price Master(EUR)'!$K$3:$V$3=$B474)*('sales price Master(EUR)'!$D$6:$D$172=$F474)*('sales price Master(EUR)'!$C$6:$C$172=$H474),'sales price Master(EUR)'!$K$6:$V$172))</x:f>
        <x:v>15.81</x:v>
      </x:c>
      <x:c r="J474" s="190"/>
      <x:c r="K474" s="802">
        <x:v>50.654299999999999</x:v>
      </x:c>
      <x:c r="L474" s="769">
        <x:v>216</x:v>
      </x:c>
      <x:c r="M474" s="819">
        <x:v>50.207590000000003</x:v>
      </x:c>
      <x:c r="N474" s="843">
        <x:f t="shared" si="33"/>
        <x:v>10844.839440000002</x:v>
      </x:c>
      <x:c r="O474" s="190"/>
      <x:c r="Q474" s="258">
        <x:f t="shared" si="34"/>
        <x:v>800.84448299999997</x:v>
      </x:c>
      <x:c r="R474" s="191">
        <x:f t="shared" si="35"/>
        <x:v>-750.63689299999999</x:v>
      </x:c>
    </x:row>
    <x:row r="475" spans="2:18">
      <x:c r="B475" s="834">
        <x:f t="shared" ref="B475:B530" si="36">MONTH(C475)</x:f>
        <x:v>2</x:v>
      </x:c>
      <x:c r="C475" s="776">
        <x:v>46080</x:v>
      </x:c>
      <x:c r="D475" s="769" t="s">
        <x:v>2174</x:v>
      </x:c>
      <x:c r="E475" s="835" t="s">
        <x:v>287</x:v>
      </x:c>
      <x:c r="F475" s="769" t="s">
        <x:v>1564</x:v>
      </x:c>
      <x:c r="G475" s="777" t="s">
        <x:v>1915</x:v>
      </x:c>
      <x:c r="H475" s="769" t="s">
        <x:v>2021</x:v>
      </x:c>
      <x:c r="I475" s="836" cm="1">
        <x:f t="array" ref="I475">IF(E475="FORD DUNTON","",SUMPRODUCT(('sales price Master(EUR)'!$K$3:$V$3=$B475)*('sales price Master(EUR)'!$D$6:$D$172=$F475)*('sales price Master(EUR)'!$C$6:$C$172=$H475),'sales price Master(EUR)'!$K$6:$V$172))</x:f>
        <x:v>20.93</x:v>
      </x:c>
      <x:c r="J475" s="190"/>
      <x:c r="K475" s="802">
        <x:v>50.654299999999999</x:v>
      </x:c>
      <x:c r="L475" s="769">
        <x:v>432</x:v>
      </x:c>
      <x:c r="M475" s="819">
        <x:v>68.782839999999993</x:v>
      </x:c>
      <x:c r="N475" s="843">
        <x:f t="shared" si="33"/>
        <x:v>29714.186879999997</x:v>
      </x:c>
      <x:c r="O475" s="190"/>
      <x:c r="Q475" s="258">
        <x:f t="shared" si="34"/>
        <x:v>1060.194499</x:v>
      </x:c>
      <x:c r="R475" s="191">
        <x:f t="shared" si="35"/>
        <x:v>-991.41165899999999</x:v>
      </x:c>
    </x:row>
    <x:row r="476" spans="2:18">
      <x:c r="B476" s="834">
        <x:f t="shared" si="36"/>
        <x:v>2</x:v>
      </x:c>
      <x:c r="C476" s="776">
        <x:v>46080</x:v>
      </x:c>
      <x:c r="D476" s="769" t="s">
        <x:v>2174</x:v>
      </x:c>
      <x:c r="E476" s="835" t="s">
        <x:v>287</x:v>
      </x:c>
      <x:c r="F476" s="769" t="s">
        <x:v>1565</x:v>
      </x:c>
      <x:c r="G476" s="777" t="s">
        <x:v>1896</x:v>
      </x:c>
      <x:c r="H476" s="769" t="s">
        <x:v>2021</x:v>
      </x:c>
      <x:c r="I476" s="836" cm="1">
        <x:f t="array" ref="I476">IF(E476="FORD DUNTON","",SUMPRODUCT(('sales price Master(EUR)'!$K$3:$V$3=$B476)*('sales price Master(EUR)'!$D$6:$D$172=$F476)*('sales price Master(EUR)'!$C$6:$C$172=$H476),'sales price Master(EUR)'!$K$6:$V$172))</x:f>
        <x:v>21.77</x:v>
      </x:c>
      <x:c r="J476" s="190"/>
      <x:c r="K476" s="802">
        <x:v>50.654299999999999</x:v>
      </x:c>
      <x:c r="L476" s="769">
        <x:v>648</x:v>
      </x:c>
      <x:c r="M476" s="819">
        <x:v>71.347620000000006</x:v>
      </x:c>
      <x:c r="N476" s="843">
        <x:f t="shared" si="33"/>
        <x:v>46233.257760000008</x:v>
      </x:c>
      <x:c r="O476" s="190"/>
      <x:c r="Q476" s="258">
        <x:f t="shared" si="34"/>
        <x:v>1102.744111</x:v>
      </x:c>
      <x:c r="R476" s="191">
        <x:f t="shared" si="35"/>
        <x:v>-1031.396491</x:v>
      </x:c>
    </x:row>
    <x:row r="477" spans="2:18">
      <x:c r="B477" s="834">
        <x:f t="shared" si="36"/>
        <x:v>2</x:v>
      </x:c>
      <x:c r="C477" s="776">
        <x:v>46080</x:v>
      </x:c>
      <x:c r="D477" s="769" t="s">
        <x:v>2174</x:v>
      </x:c>
      <x:c r="E477" s="835" t="s">
        <x:v>287</x:v>
      </x:c>
      <x:c r="F477" s="769" t="s">
        <x:v>1631</x:v>
      </x:c>
      <x:c r="G477" s="777" t="s">
        <x:v>1907</x:v>
      </x:c>
      <x:c r="H477" s="769" t="s">
        <x:v>2021</x:v>
      </x:c>
      <x:c r="I477" s="836" cm="1">
        <x:f t="array" ref="I477">IF(E477="FORD DUNTON","",SUMPRODUCT(('sales price Master(EUR)'!$K$3:$V$3=$B477)*('sales price Master(EUR)'!$D$6:$D$172=$F477)*('sales price Master(EUR)'!$C$6:$C$172=$H477),'sales price Master(EUR)'!$K$6:$V$172))</x:f>
        <x:v>27.29</x:v>
      </x:c>
      <x:c r="J477" s="190"/>
      <x:c r="K477" s="802">
        <x:v>50.654299999999999</x:v>
      </x:c>
      <x:c r="L477" s="769">
        <x:v>240</x:v>
      </x:c>
      <x:c r="M477" s="819">
        <x:v>89.223389999999995</x:v>
      </x:c>
      <x:c r="N477" s="843">
        <x:f t="shared" si="33"/>
        <x:v>21413.613599999997</x:v>
      </x:c>
      <x:c r="O477" s="190"/>
      <x:c r="Q477" s="258">
        <x:f t="shared" si="34"/>
        <x:v>1382.355847</x:v>
      </x:c>
      <x:c r="R477" s="191">
        <x:f t="shared" si="35"/>
        <x:v>-1293.1324570000002</x:v>
      </x:c>
    </x:row>
    <x:row r="478" spans="2:18">
      <x:c r="B478" s="834">
        <x:f t="shared" si="36"/>
        <x:v>2</x:v>
      </x:c>
      <x:c r="C478" s="776">
        <x:v>46058</x:v>
      </x:c>
      <x:c r="D478" s="769" t="s">
        <x:v>2180</x:v>
      </x:c>
      <x:c r="E478" s="769" t="s">
        <x:v>2011</x:v>
      </x:c>
      <x:c r="F478" s="769" t="s">
        <x:v>57</x:v>
      </x:c>
      <x:c r="G478" s="777" t="s">
        <x:v>1899</x:v>
      </x:c>
      <x:c r="H478" s="578" t="s">
        <x:v>58</x:v>
      </x:c>
      <x:c r="I478" s="836" cm="1">
        <x:f t="array" ref="I478">IF(E478="FORD DUNTON","",SUMPRODUCT(('sales price Master(EUR)'!$K$3:$V$3=$B478)*('sales price Master(EUR)'!$D$6:$D$172=$F478)*('sales price Master(EUR)'!$C$6:$C$172=$H478),'sales price Master(EUR)'!$K$6:$V$172))</x:f>
        <x:v>10.683073684210527</x:v>
      </x:c>
      <x:c r="K478" s="802">
        <x:v>51.333500000000001</x:v>
      </x:c>
      <x:c r="L478" s="769">
        <x:v>720</x:v>
      </x:c>
      <x:c r="M478" s="819">
        <x:v>520.97958482000001</x:v>
      </x:c>
      <x:c r="N478" s="843">
        <x:f t="shared" si="33"/>
        <x:v>375105.30107039999</x:v>
      </x:c>
      <x:c r="Q478" s="258">
        <x:f t="shared" si="34"/>
        <x:v>548.39956296842104</x:v>
      </x:c>
      <x:c r="R478" s="191">
        <x:f t="shared" si="35"/>
        <x:v>-27.419978148421023</x:v>
      </x:c>
    </x:row>
    <x:row r="479" spans="2:18">
      <x:c r="B479" s="834">
        <x:f t="shared" si="36"/>
        <x:v>2</x:v>
      </x:c>
      <x:c r="C479" s="776">
        <x:v>46058</x:v>
      </x:c>
      <x:c r="D479" s="769" t="s">
        <x:v>2180</x:v>
      </x:c>
      <x:c r="E479" s="769" t="s">
        <x:v>2011</x:v>
      </x:c>
      <x:c r="F479" s="769" t="s">
        <x:v>60</x:v>
      </x:c>
      <x:c r="G479" s="777" t="s">
        <x:v>1900</x:v>
      </x:c>
      <x:c r="H479" s="578" t="s">
        <x:v>58</x:v>
      </x:c>
      <x:c r="I479" s="836" cm="1">
        <x:f t="array" ref="I479">IF(E479="FORD DUNTON","",SUMPRODUCT(('sales price Master(EUR)'!$K$3:$V$3=$B479)*('sales price Master(EUR)'!$D$6:$D$172=$F479)*('sales price Master(EUR)'!$C$6:$C$172=$H479),'sales price Master(EUR)'!$K$6:$V$172))</x:f>
        <x:v>12.152419999999999</x:v>
      </x:c>
      <x:c r="K479" s="802">
        <x:v>51.333500000000001</x:v>
      </x:c>
      <x:c r="L479" s="769">
        <x:v>1440</x:v>
      </x:c>
      <x:c r="M479" s="819">
        <x:v>592.63493946649999</x:v>
      </x:c>
      <x:c r="N479" s="843">
        <x:f t="shared" si="33"/>
        <x:v>853394.31283176003</x:v>
      </x:c>
      <x:c r="Q479" s="258">
        <x:f t="shared" si="34"/>
        <x:v>623.82625207000001</x:v>
      </x:c>
      <x:c r="R479" s="191">
        <x:f t="shared" si="35"/>
        <x:v>-31.191312603500023</x:v>
      </x:c>
    </x:row>
    <x:row r="480" spans="2:18">
      <x:c r="B480" s="834">
        <x:f t="shared" si="36"/>
        <x:v>2</x:v>
      </x:c>
      <x:c r="C480" s="776">
        <x:v>46058</x:v>
      </x:c>
      <x:c r="D480" s="769" t="s">
        <x:v>2180</x:v>
      </x:c>
      <x:c r="E480" s="769" t="s">
        <x:v>2011</x:v>
      </x:c>
      <x:c r="F480" s="769" t="s">
        <x:v>62</x:v>
      </x:c>
      <x:c r="G480" s="777" t="s">
        <x:v>1906</x:v>
      </x:c>
      <x:c r="H480" s="578" t="s">
        <x:v>58</x:v>
      </x:c>
      <x:c r="I480" s="836" cm="1">
        <x:f t="array" ref="I480">IF(E480="FORD DUNTON","",SUMPRODUCT(('sales price Master(EUR)'!$K$3:$V$3=$B480)*('sales price Master(EUR)'!$D$6:$D$172=$F480)*('sales price Master(EUR)'!$C$6:$C$172=$H480),'sales price Master(EUR)'!$K$6:$V$172))</x:f>
        <x:v>6.9366821052631584</x:v>
      </x:c>
      <x:c r="K480" s="802">
        <x:v>51.333500000000001</x:v>
      </x:c>
      <x:c r="L480" s="769">
        <x:v>720</x:v>
      </x:c>
      <x:c r="M480" s="819">
        <x:v>338.27955163999997</x:v>
      </x:c>
      <x:c r="N480" s="843">
        <x:f t="shared" si="33"/>
        <x:v>243561.27718079998</x:v>
      </x:c>
      <x:c r="Q480" s="258">
        <x:f t="shared" si="34"/>
        <x:v>356.08417085052633</x:v>
      </x:c>
      <x:c r="R480" s="191">
        <x:f t="shared" si="35"/>
        <x:v>-17.804619210526369</x:v>
      </x:c>
    </x:row>
    <x:row r="481" spans="2:18">
      <x:c r="B481" s="834">
        <x:f t="shared" si="36"/>
        <x:v>2</x:v>
      </x:c>
      <x:c r="C481" s="776">
        <x:v>46058</x:v>
      </x:c>
      <x:c r="D481" s="769" t="s">
        <x:v>2180</x:v>
      </x:c>
      <x:c r="E481" s="769" t="s">
        <x:v>2011</x:v>
      </x:c>
      <x:c r="F481" s="769" t="s">
        <x:v>64</x:v>
      </x:c>
      <x:c r="G481" s="777" t="s">
        <x:v>1901</x:v>
      </x:c>
      <x:c r="H481" s="578" t="s">
        <x:v>58</x:v>
      </x:c>
      <x:c r="I481" s="836" cm="1">
        <x:f t="array" ref="I481">IF(E481="FORD DUNTON","",SUMPRODUCT(('sales price Master(EUR)'!$K$3:$V$3=$B481)*('sales price Master(EUR)'!$D$6:$D$172=$F481)*('sales price Master(EUR)'!$C$6:$C$172=$H481),'sales price Master(EUR)'!$K$6:$V$172))</x:f>
        <x:v>12.21377157894737</x:v>
      </x:c>
      <x:c r="K481" s="802">
        <x:v>51.333500000000001</x:v>
      </x:c>
      <x:c r="L481" s="769">
        <x:v>720</x:v>
      </x:c>
      <x:c r="M481" s="819">
        <x:v>595.62686118049999</x:v>
      </x:c>
      <x:c r="N481" s="843">
        <x:f t="shared" si="33"/>
        <x:v>428851.34004996001</x:v>
      </x:c>
      <x:c r="Q481" s="258">
        <x:f t="shared" si="34"/>
        <x:v>626.97564334789479</x:v>
      </x:c>
      <x:c r="R481" s="191">
        <x:f t="shared" si="35"/>
        <x:v>-31.348782167394802</x:v>
      </x:c>
    </x:row>
    <x:row r="482" spans="2:18">
      <x:c r="B482" s="834">
        <x:f t="shared" si="36"/>
        <x:v>2</x:v>
      </x:c>
      <x:c r="C482" s="776">
        <x:v>46058</x:v>
      </x:c>
      <x:c r="D482" s="769" t="s">
        <x:v>2180</x:v>
      </x:c>
      <x:c r="E482" s="769" t="s">
        <x:v>2011</x:v>
      </x:c>
      <x:c r="F482" s="769" t="s">
        <x:v>66</x:v>
      </x:c>
      <x:c r="G482" s="777" t="s">
        <x:v>1902</x:v>
      </x:c>
      <x:c r="H482" s="578" t="s">
        <x:v>58</x:v>
      </x:c>
      <x:c r="I482" s="836" cm="1">
        <x:f t="array" ref="I482">IF(E482="FORD DUNTON","",SUMPRODUCT(('sales price Master(EUR)'!$K$3:$V$3=$B482)*('sales price Master(EUR)'!$D$6:$D$172=$F482)*('sales price Master(EUR)'!$C$6:$C$172=$H482),'sales price Master(EUR)'!$K$6:$V$172))</x:f>
        <x:v>13.585383157894737</x:v>
      </x:c>
      <x:c r="K482" s="802">
        <x:v>51.333500000000001</x:v>
      </x:c>
      <x:c r="L482" s="769">
        <x:v>1440</x:v>
      </x:c>
      <x:c r="M482" s="819">
        <x:v>662.51600301899998</x:v>
      </x:c>
      <x:c r="N482" s="843">
        <x:f t="shared" si="33"/>
        <x:v>954023.04434736003</x:v>
      </x:c>
      <x:c r="Q482" s="258">
        <x:f t="shared" si="34"/>
        <x:v>697.38526633578954</x:v>
      </x:c>
      <x:c r="R482" s="191">
        <x:f t="shared" si="35"/>
        <x:v>-34.869263316789556</x:v>
      </x:c>
    </x:row>
    <x:row r="483" spans="2:18">
      <x:c r="B483" s="834">
        <x:f t="shared" si="36"/>
        <x:v>2</x:v>
      </x:c>
      <x:c r="C483" s="776">
        <x:v>46058</x:v>
      </x:c>
      <x:c r="D483" s="769" t="s">
        <x:v>2180</x:v>
      </x:c>
      <x:c r="E483" s="769" t="s">
        <x:v>2011</x:v>
      </x:c>
      <x:c r="F483" s="769" t="s">
        <x:v>68</x:v>
      </x:c>
      <x:c r="G483" s="777" t="s">
        <x:v>1903</x:v>
      </x:c>
      <x:c r="H483" s="578" t="s">
        <x:v>58</x:v>
      </x:c>
      <x:c r="I483" s="836" cm="1">
        <x:f t="array" ref="I483">IF(E483="FORD DUNTON","",SUMPRODUCT(('sales price Master(EUR)'!$K$3:$V$3=$B483)*('sales price Master(EUR)'!$D$6:$D$172=$F483)*('sales price Master(EUR)'!$C$6:$C$172=$H483),'sales price Master(EUR)'!$K$6:$V$172))</x:f>
        <x:v>6.8192147368421052</x:v>
      </x:c>
      <x:c r="K483" s="802">
        <x:v>51.333500000000001</x:v>
      </x:c>
      <x:c r="L483" s="769">
        <x:v>720</x:v>
      </x:c>
      <x:c r="M483" s="819">
        <x:v>332.55145170899999</x:v>
      </x:c>
      <x:c r="N483" s="843">
        <x:f t="shared" si="33"/>
        <x:v>239437.04523048</x:v>
      </x:c>
      <x:c r="Q483" s="258">
        <x:f t="shared" si="34"/>
        <x:v>350.0541596936842</x:v>
      </x:c>
      <x:c r="R483" s="191">
        <x:f t="shared" si="35"/>
        <x:v>-17.502707984684207</x:v>
      </x:c>
    </x:row>
    <x:row r="484" spans="2:18">
      <x:c r="B484" s="834">
        <x:f t="shared" si="36"/>
        <x:v>2</x:v>
      </x:c>
      <x:c r="C484" s="776">
        <x:v>46058</x:v>
      </x:c>
      <x:c r="D484" s="769" t="s">
        <x:v>2180</x:v>
      </x:c>
      <x:c r="E484" s="769" t="s">
        <x:v>2011</x:v>
      </x:c>
      <x:c r="F484" s="769" t="s">
        <x:v>92</x:v>
      </x:c>
      <x:c r="G484" s="777" t="s">
        <x:v>1904</x:v>
      </x:c>
      <x:c r="H484" s="578" t="s">
        <x:v>58</x:v>
      </x:c>
      <x:c r="I484" s="836" cm="1">
        <x:f t="array" ref="I484">IF(E484="FORD DUNTON","",SUMPRODUCT(('sales price Master(EUR)'!$K$3:$V$3=$B484)*('sales price Master(EUR)'!$D$6:$D$172=$F484)*('sales price Master(EUR)'!$C$6:$C$172=$H484),'sales price Master(EUR)'!$K$6:$V$172))</x:f>
        <x:v>13.748976842105263</x:v>
      </x:c>
      <x:c r="K484" s="802">
        <x:v>51.333500000000001</x:v>
      </x:c>
      <x:c r="L484" s="769">
        <x:v>720</x:v>
      </x:c>
      <x:c r="M484" s="819">
        <x:v>670.49394758799997</x:v>
      </x:c>
      <x:c r="N484" s="843">
        <x:f t="shared" si="33"/>
        <x:v>482755.64226335997</x:v>
      </x:c>
      <x:c r="Q484" s="258">
        <x:f t="shared" si="34"/>
        <x:v>705.78310272421049</x:v>
      </x:c>
      <x:c r="R484" s="191">
        <x:f t="shared" si="35"/>
        <x:v>-35.289155136210525</x:v>
      </x:c>
    </x:row>
    <x:row r="485" spans="2:18">
      <x:c r="B485" s="834">
        <x:f t="shared" si="36"/>
        <x:v>2</x:v>
      </x:c>
      <x:c r="C485" s="776">
        <x:v>46058</x:v>
      </x:c>
      <x:c r="D485" s="769" t="s">
        <x:v>2180</x:v>
      </x:c>
      <x:c r="E485" s="769" t="s">
        <x:v>2011</x:v>
      </x:c>
      <x:c r="F485" s="769" t="s">
        <x:v>93</x:v>
      </x:c>
      <x:c r="G485" s="777" t="s">
        <x:v>1905</x:v>
      </x:c>
      <x:c r="H485" s="578" t="s">
        <x:v>58</x:v>
      </x:c>
      <x:c r="I485" s="836" cm="1">
        <x:f t="array" ref="I485">IF(E485="FORD DUNTON","",SUMPRODUCT(('sales price Master(EUR)'!$K$3:$V$3=$B485)*('sales price Master(EUR)'!$D$6:$D$172=$F485)*('sales price Master(EUR)'!$C$6:$C$172=$H485),'sales price Master(EUR)'!$K$6:$V$172))</x:f>
        <x:v>9.8687852631578963</x:v>
      </x:c>
      <x:c r="K485" s="802">
        <x:v>51.333500000000001</x:v>
      </x:c>
      <x:c r="L485" s="769">
        <x:v>720</x:v>
      </x:c>
      <x:c r="M485" s="819">
        <x:v>481.27004256000004</x:v>
      </x:c>
      <x:c r="N485" s="843">
        <x:f t="shared" si="33"/>
        <x:v>346514.4306432</x:v>
      </x:c>
      <x:c r="Q485" s="258">
        <x:f t="shared" si="34"/>
        <x:v>506.59928830631588</x:v>
      </x:c>
      <x:c r="R485" s="191">
        <x:f t="shared" si="35"/>
        <x:v>-25.329245746315848</x:v>
      </x:c>
    </x:row>
    <x:row r="486" spans="2:18">
      <x:c r="B486" s="834">
        <x:f t="shared" si="36"/>
        <x:v>2</x:v>
      </x:c>
      <x:c r="C486" s="776">
        <x:v>46055</x:v>
      </x:c>
      <x:c r="D486" s="769" t="s">
        <x:v>2181</x:v>
      </x:c>
      <x:c r="E486" s="769" t="s">
        <x:v>2014</x:v>
      </x:c>
      <x:c r="F486" s="769" t="s">
        <x:v>2015</x:v>
      </x:c>
      <x:c r="G486" s="777" t="s">
        <x:v>1920</x:v>
      </x:c>
      <x:c r="H486" s="578" t="s">
        <x:v>1696</x:v>
      </x:c>
      <x:c r="I486" s="836" cm="1">
        <x:f t="array" ref="I486">IF(E486="FORD DUNTON","",SUMPRODUCT(('sales price Master(EUR)'!$K$3:$V$3=$B486)*('sales price Master(EUR)'!$D$6:$D$172=$F486)*('sales price Master(EUR)'!$C$6:$C$172=$H486),'sales price Master(EUR)'!$K$6:$V$172))</x:f>
        <x:v>13.56</x:v>
      </x:c>
      <x:c r="K486" s="802">
        <x:v>43.3414</x:v>
      </x:c>
      <x:c r="L486" s="769">
        <x:v>7</x:v>
      </x:c>
      <x:c r="M486" s="819">
        <x:v>882.43090399999994</x:v>
      </x:c>
      <x:c r="N486" s="843">
        <x:f t="shared" si="33"/>
        <x:v>6177.0163279999997</x:v>
      </x:c>
      <x:c r="Q486" s="258">
        <x:f t="shared" si="34"/>
        <x:v>587.709384</x:v>
      </x:c>
      <x:c r="R486" s="191">
        <x:f t="shared" si="35"/>
        <x:v>294.72151999999994</x:v>
      </x:c>
    </x:row>
    <x:row r="487" spans="2:18">
      <x:c r="B487" s="834">
        <x:f t="shared" si="36"/>
        <x:v>2</x:v>
      </x:c>
      <x:c r="C487" s="776">
        <x:v>46060</x:v>
      </x:c>
      <x:c r="D487" s="769" t="s">
        <x:v>2182</x:v>
      </x:c>
      <x:c r="E487" s="769" t="s">
        <x:v>2011</x:v>
      </x:c>
      <x:c r="F487" s="769" t="s">
        <x:v>57</x:v>
      </x:c>
      <x:c r="G487" s="777" t="s">
        <x:v>1899</x:v>
      </x:c>
      <x:c r="H487" s="578" t="s">
        <x:v>58</x:v>
      </x:c>
      <x:c r="I487" s="836" cm="1">
        <x:f t="array" ref="I487">IF(E487="FORD DUNTON","",SUMPRODUCT(('sales price Master(EUR)'!$K$3:$V$3=$B487)*('sales price Master(EUR)'!$D$6:$D$172=$F487)*('sales price Master(EUR)'!$C$6:$C$172=$H487),'sales price Master(EUR)'!$K$6:$V$172))</x:f>
        <x:v>10.683073684210527</x:v>
      </x:c>
      <x:c r="K487" s="802">
        <x:v>51.243699999999997</x:v>
      </x:c>
      <x:c r="L487" s="769">
        <x:v>720</x:v>
      </x:c>
      <x:c r="M487" s="819">
        <x:v>520.06821180400004</x:v>
      </x:c>
      <x:c r="N487" s="843">
        <x:f t="shared" si="33"/>
        <x:v>374449.11249888001</x:v>
      </x:c>
      <x:c r="Q487" s="258">
        <x:f t="shared" si="34"/>
        <x:v>547.4402229515789</x:v>
      </x:c>
      <x:c r="R487" s="191">
        <x:f t="shared" si="35"/>
        <x:v>-27.37201114757886</x:v>
      </x:c>
    </x:row>
    <x:row r="488" spans="2:18">
      <x:c r="B488" s="834">
        <x:f t="shared" si="36"/>
        <x:v>2</x:v>
      </x:c>
      <x:c r="C488" s="776">
        <x:v>46060</x:v>
      </x:c>
      <x:c r="D488" s="769" t="s">
        <x:v>2182</x:v>
      </x:c>
      <x:c r="E488" s="769" t="s">
        <x:v>2011</x:v>
      </x:c>
      <x:c r="F488" s="769" t="s">
        <x:v>60</x:v>
      </x:c>
      <x:c r="G488" s="777" t="s">
        <x:v>1900</x:v>
      </x:c>
      <x:c r="H488" s="578" t="s">
        <x:v>58</x:v>
      </x:c>
      <x:c r="I488" s="836" cm="1">
        <x:f t="array" ref="I488">IF(E488="FORD DUNTON","",SUMPRODUCT(('sales price Master(EUR)'!$K$3:$V$3=$B488)*('sales price Master(EUR)'!$D$6:$D$172=$F488)*('sales price Master(EUR)'!$C$6:$C$172=$H488),'sales price Master(EUR)'!$K$6:$V$172))</x:f>
        <x:v>12.152419999999999</x:v>
      </x:c>
      <x:c r="K488" s="802">
        <x:v>51.243699999999997</x:v>
      </x:c>
      <x:c r="L488" s="769">
        <x:v>1440</x:v>
      </x:c>
      <x:c r="M488" s="819">
        <x:v>591.59821651629989</x:v>
      </x:c>
      <x:c r="N488" s="843">
        <x:f t="shared" si="33"/>
        <x:v>851901.43178347184</x:v>
      </x:c>
      <x:c r="Q488" s="258">
        <x:f t="shared" si="34"/>
        <x:v>622.73496475399998</x:v>
      </x:c>
      <x:c r="R488" s="191">
        <x:f t="shared" si="35"/>
        <x:v>-31.13674823770009</x:v>
      </x:c>
    </x:row>
    <x:row r="489" spans="2:18">
      <x:c r="B489" s="834">
        <x:f t="shared" si="36"/>
        <x:v>2</x:v>
      </x:c>
      <x:c r="C489" s="776">
        <x:v>46060</x:v>
      </x:c>
      <x:c r="D489" s="769" t="s">
        <x:v>2182</x:v>
      </x:c>
      <x:c r="E489" s="769" t="s">
        <x:v>2011</x:v>
      </x:c>
      <x:c r="F489" s="769" t="s">
        <x:v>62</x:v>
      </x:c>
      <x:c r="G489" s="777" t="s">
        <x:v>1906</x:v>
      </x:c>
      <x:c r="H489" s="578" t="s">
        <x:v>58</x:v>
      </x:c>
      <x:c r="I489" s="836" cm="1">
        <x:f t="array" ref="I489">IF(E489="FORD DUNTON","",SUMPRODUCT(('sales price Master(EUR)'!$K$3:$V$3=$B489)*('sales price Master(EUR)'!$D$6:$D$172=$F489)*('sales price Master(EUR)'!$C$6:$C$172=$H489),'sales price Master(EUR)'!$K$6:$V$172))</x:f>
        <x:v>6.9366821052631584</x:v>
      </x:c>
      <x:c r="K489" s="802">
        <x:v>51.243699999999997</x:v>
      </x:c>
      <x:c r="L489" s="769">
        <x:v>720</x:v>
      </x:c>
      <x:c r="M489" s="819">
        <x:v>337.68819395759999</x:v>
      </x:c>
      <x:c r="N489" s="843">
        <x:f t="shared" si="33"/>
        <x:v>243135.49964947198</x:v>
      </x:c>
      <x:c r="Q489" s="258">
        <x:f t="shared" si="34"/>
        <x:v>355.46125679747371</x:v>
      </x:c>
      <x:c r="R489" s="191">
        <x:f t="shared" si="35"/>
        <x:v>-17.773062839873717</x:v>
      </x:c>
    </x:row>
    <x:row r="490" spans="2:18">
      <x:c r="B490" s="834">
        <x:f t="shared" si="36"/>
        <x:v>2</x:v>
      </x:c>
      <x:c r="C490" s="776">
        <x:v>46060</x:v>
      </x:c>
      <x:c r="D490" s="769" t="s">
        <x:v>2182</x:v>
      </x:c>
      <x:c r="E490" s="769" t="s">
        <x:v>2011</x:v>
      </x:c>
      <x:c r="F490" s="769" t="s">
        <x:v>64</x:v>
      </x:c>
      <x:c r="G490" s="777" t="s">
        <x:v>1901</x:v>
      </x:c>
      <x:c r="H490" s="578" t="s">
        <x:v>58</x:v>
      </x:c>
      <x:c r="I490" s="836" cm="1">
        <x:f t="array" ref="I490">IF(E490="FORD DUNTON","",SUMPRODUCT(('sales price Master(EUR)'!$K$3:$V$3=$B490)*('sales price Master(EUR)'!$D$6:$D$172=$F490)*('sales price Master(EUR)'!$C$6:$C$172=$H490),'sales price Master(EUR)'!$K$6:$V$172))</x:f>
        <x:v>12.21377157894737</x:v>
      </x:c>
      <x:c r="K490" s="802">
        <x:v>51.243699999999997</x:v>
      </x:c>
      <x:c r="L490" s="769">
        <x:v>720</x:v>
      </x:c>
      <x:c r="M490" s="819">
        <x:v>594.58490432709993</x:v>
      </x:c>
      <x:c r="N490" s="843">
        <x:f t="shared" si="33"/>
        <x:v>428101.13111551193</x:v>
      </x:c>
      <x:c r="Q490" s="258">
        <x:f t="shared" si="34"/>
        <x:v>625.8788466601053</x:v>
      </x:c>
      <x:c r="R490" s="191">
        <x:f t="shared" si="35"/>
        <x:v>-31.293942333005361</x:v>
      </x:c>
    </x:row>
    <x:row r="491" spans="2:18">
      <x:c r="B491" s="834">
        <x:f t="shared" si="36"/>
        <x:v>2</x:v>
      </x:c>
      <x:c r="C491" s="776">
        <x:v>46060</x:v>
      </x:c>
      <x:c r="D491" s="769" t="s">
        <x:v>2182</x:v>
      </x:c>
      <x:c r="E491" s="769" t="s">
        <x:v>2011</x:v>
      </x:c>
      <x:c r="F491" s="769" t="s">
        <x:v>66</x:v>
      </x:c>
      <x:c r="G491" s="777" t="s">
        <x:v>1902</x:v>
      </x:c>
      <x:c r="H491" s="578" t="s">
        <x:v>58</x:v>
      </x:c>
      <x:c r="I491" s="836" cm="1">
        <x:f t="array" ref="I491">IF(E491="FORD DUNTON","",SUMPRODUCT(('sales price Master(EUR)'!$K$3:$V$3=$B491)*('sales price Master(EUR)'!$D$6:$D$172=$F491)*('sales price Master(EUR)'!$C$6:$C$172=$H491),'sales price Master(EUR)'!$K$6:$V$172))</x:f>
        <x:v>13.585383157894737</x:v>
      </x:c>
      <x:c r="K491" s="802">
        <x:v>51.243699999999997</x:v>
      </x:c>
      <x:c r="L491" s="769">
        <x:v>1440</x:v>
      </x:c>
      <x:c r="M491" s="819">
        <x:v>661.35682900699999</x:v>
      </x:c>
      <x:c r="N491" s="843">
        <x:f t="shared" si="33"/>
        <x:v>952353.83377008</x:v>
      </x:c>
      <x:c r="Q491" s="258">
        <x:f t="shared" si="34"/>
        <x:v>696.16529892821052</x:v>
      </x:c>
      <x:c r="R491" s="191">
        <x:f t="shared" si="35"/>
        <x:v>-34.808469921210531</x:v>
      </x:c>
    </x:row>
    <x:row r="492" spans="2:18">
      <x:c r="B492" s="834">
        <x:f t="shared" si="36"/>
        <x:v>2</x:v>
      </x:c>
      <x:c r="C492" s="776">
        <x:v>46060</x:v>
      </x:c>
      <x:c r="D492" s="769" t="s">
        <x:v>2182</x:v>
      </x:c>
      <x:c r="E492" s="769" t="s">
        <x:v>2011</x:v>
      </x:c>
      <x:c r="F492" s="769" t="s">
        <x:v>68</x:v>
      </x:c>
      <x:c r="G492" s="777" t="s">
        <x:v>1903</x:v>
      </x:c>
      <x:c r="H492" s="578" t="s">
        <x:v>58</x:v>
      </x:c>
      <x:c r="I492" s="836" cm="1">
        <x:f t="array" ref="I492">IF(E492="FORD DUNTON","",SUMPRODUCT(('sales price Master(EUR)'!$K$3:$V$3=$B492)*('sales price Master(EUR)'!$D$6:$D$172=$F492)*('sales price Master(EUR)'!$C$6:$C$172=$H492),'sales price Master(EUR)'!$K$6:$V$172))</x:f>
        <x:v>6.8192147368421052</x:v>
      </x:c>
      <x:c r="K492" s="802">
        <x:v>51.243699999999997</x:v>
      </x:c>
      <x:c r="L492" s="769">
        <x:v>720</x:v>
      </x:c>
      <x:c r="M492" s="819">
        <x:v>331.96970449979995</x:v>
      </x:c>
      <x:c r="N492" s="843">
        <x:f t="shared" si="33"/>
        <x:v>239018.18723985596</x:v>
      </x:c>
      <x:c r="Q492" s="258">
        <x:f t="shared" si="34"/>
        <x:v>349.44179421031578</x:v>
      </x:c>
      <x:c r="R492" s="191">
        <x:f t="shared" si="35"/>
        <x:v>-17.472089710515831</x:v>
      </x:c>
    </x:row>
    <x:row r="493" spans="2:18">
      <x:c r="B493" s="834">
        <x:f t="shared" si="36"/>
        <x:v>2</x:v>
      </x:c>
      <x:c r="C493" s="776">
        <x:v>46060</x:v>
      </x:c>
      <x:c r="D493" s="769" t="s">
        <x:v>2182</x:v>
      </x:c>
      <x:c r="E493" s="769" t="s">
        <x:v>2011</x:v>
      </x:c>
      <x:c r="F493" s="769" t="s">
        <x:v>92</x:v>
      </x:c>
      <x:c r="G493" s="777" t="s">
        <x:v>1904</x:v>
      </x:c>
      <x:c r="H493" s="578" t="s">
        <x:v>58</x:v>
      </x:c>
      <x:c r="I493" s="836" cm="1">
        <x:f t="array" ref="I493">IF(E493="FORD DUNTON","",SUMPRODUCT(('sales price Master(EUR)'!$K$3:$V$3=$B493)*('sales price Master(EUR)'!$D$6:$D$172=$F493)*('sales price Master(EUR)'!$C$6:$C$172=$H493),'sales price Master(EUR)'!$K$6:$V$172))</x:f>
        <x:v>13.748976842105263</x:v>
      </x:c>
      <x:c r="K493" s="802">
        <x:v>51.243699999999997</x:v>
      </x:c>
      <x:c r="L493" s="769">
        <x:v>720</x:v>
      </x:c>
      <x:c r="M493" s="819">
        <x:v>669.32102237359993</x:v>
      </x:c>
      <x:c r="N493" s="843">
        <x:f t="shared" si="33"/>
        <x:v>481911.13610899192</x:v>
      </x:c>
      <x:c r="Q493" s="258">
        <x:f t="shared" si="34"/>
        <x:v>704.54844460378945</x:v>
      </x:c>
      <x:c r="R493" s="191">
        <x:f t="shared" si="35"/>
        <x:v>-35.227422230189518</x:v>
      </x:c>
    </x:row>
    <x:row r="494" spans="2:18">
      <x:c r="B494" s="834">
        <x:f t="shared" si="36"/>
        <x:v>2</x:v>
      </x:c>
      <x:c r="C494" s="776">
        <x:v>46060</x:v>
      </x:c>
      <x:c r="D494" s="769" t="s">
        <x:v>2182</x:v>
      </x:c>
      <x:c r="E494" s="769" t="s">
        <x:v>2011</x:v>
      </x:c>
      <x:c r="F494" s="769" t="s">
        <x:v>93</x:v>
      </x:c>
      <x:c r="G494" s="777" t="s">
        <x:v>1905</x:v>
      </x:c>
      <x:c r="H494" s="578" t="s">
        <x:v>58</x:v>
      </x:c>
      <x:c r="I494" s="836" cm="1">
        <x:f t="array" ref="I494">IF(E494="FORD DUNTON","",SUMPRODUCT(('sales price Master(EUR)'!$K$3:$V$3=$B494)*('sales price Master(EUR)'!$D$6:$D$172=$F494)*('sales price Master(EUR)'!$C$6:$C$172=$H494),'sales price Master(EUR)'!$K$6:$V$172))</x:f>
        <x:v>9.8687852631578963</x:v>
      </x:c>
      <x:c r="K494" s="802">
        <x:v>51.243699999999997</x:v>
      </x:c>
      <x:c r="L494" s="769">
        <x:v>720</x:v>
      </x:c>
      <x:c r="M494" s="819">
        <x:v>480.42787901349999</x:v>
      </x:c>
      <x:c r="N494" s="843">
        <x:f t="shared" si="33"/>
        <x:v>345908.07288971997</x:v>
      </x:c>
      <x:c r="Q494" s="258">
        <x:f t="shared" si="34"/>
        <x:v>505.71307138968427</x:v>
      </x:c>
      <x:c r="R494" s="191">
        <x:f t="shared" si="35"/>
        <x:v>-25.285192376184284</x:v>
      </x:c>
    </x:row>
    <x:row r="495" spans="2:18">
      <x:c r="B495" s="834">
        <x:f t="shared" si="36"/>
        <x:v>2</x:v>
      </x:c>
      <x:c r="C495" s="776">
        <x:v>46065</x:v>
      </x:c>
      <x:c r="D495" s="769" t="s">
        <x:v>2183</x:v>
      </x:c>
      <x:c r="E495" s="769" t="s">
        <x:v>2011</x:v>
      </x:c>
      <x:c r="F495" s="769" t="s">
        <x:v>57</x:v>
      </x:c>
      <x:c r="G495" s="777" t="s">
        <x:v>1899</x:v>
      </x:c>
      <x:c r="H495" s="578" t="s">
        <x:v>58</x:v>
      </x:c>
      <x:c r="I495" s="836" cm="1">
        <x:f t="array" ref="I495">IF(E495="FORD DUNTON","",SUMPRODUCT(('sales price Master(EUR)'!$K$3:$V$3=$B495)*('sales price Master(EUR)'!$D$6:$D$172=$F495)*('sales price Master(EUR)'!$C$6:$C$172=$H495),'sales price Master(EUR)'!$K$6:$V$172))</x:f>
        <x:v>10.683073684210527</x:v>
      </x:c>
      <x:c r="K495" s="802">
        <x:v>51.9129</x:v>
      </x:c>
      <x:c r="L495" s="769">
        <x:v>720</x:v>
      </x:c>
      <x:c r="M495" s="819">
        <x:v>526.85986906800008</x:v>
      </x:c>
      <x:c r="N495" s="843">
        <x:f t="shared" si="33"/>
        <x:v>379339.10572896007</x:v>
      </x:c>
      <x:c r="Q495" s="258">
        <x:f t="shared" si="34"/>
        <x:v>554.58933586105263</x:v>
      </x:c>
      <x:c r="R495" s="191">
        <x:f t="shared" si="35"/>
        <x:v>-27.729466793052552</x:v>
      </x:c>
    </x:row>
    <x:row r="496" spans="2:18">
      <x:c r="B496" s="834">
        <x:f t="shared" si="36"/>
        <x:v>2</x:v>
      </x:c>
      <x:c r="C496" s="776">
        <x:v>46065</x:v>
      </x:c>
      <x:c r="D496" s="769" t="s">
        <x:v>2183</x:v>
      </x:c>
      <x:c r="E496" s="769" t="s">
        <x:v>2011</x:v>
      </x:c>
      <x:c r="F496" s="769" t="s">
        <x:v>60</x:v>
      </x:c>
      <x:c r="G496" s="777" t="s">
        <x:v>1900</x:v>
      </x:c>
      <x:c r="H496" s="578" t="s">
        <x:v>58</x:v>
      </x:c>
      <x:c r="I496" s="836" cm="1">
        <x:f t="array" ref="I496">IF(E496="FORD DUNTON","",SUMPRODUCT(('sales price Master(EUR)'!$K$3:$V$3=$B496)*('sales price Master(EUR)'!$D$6:$D$172=$F496)*('sales price Master(EUR)'!$C$6:$C$172=$H496),'sales price Master(EUR)'!$K$6:$V$172))</x:f>
        <x:v>12.152419999999999</x:v>
      </x:c>
      <x:c r="K496" s="802">
        <x:v>51.9129</x:v>
      </x:c>
      <x:c r="L496" s="769">
        <x:v>1440</x:v>
      </x:c>
      <x:c r="M496" s="819">
        <x:v>599.32399600709994</x:v>
      </x:c>
      <x:c r="N496" s="843">
        <x:f t="shared" si="33"/>
        <x:v>863026.55425022391</x:v>
      </x:c>
      <x:c r="Q496" s="258">
        <x:f t="shared" si="34"/>
        <x:v>630.86736421799992</x:v>
      </x:c>
      <x:c r="R496" s="191">
        <x:f t="shared" si="35"/>
        <x:v>-31.543368210899985</x:v>
      </x:c>
    </x:row>
    <x:row r="497" spans="2:18">
      <x:c r="B497" s="834">
        <x:f t="shared" si="36"/>
        <x:v>2</x:v>
      </x:c>
      <x:c r="C497" s="776">
        <x:v>46065</x:v>
      </x:c>
      <x:c r="D497" s="769" t="s">
        <x:v>2183</x:v>
      </x:c>
      <x:c r="E497" s="769" t="s">
        <x:v>2011</x:v>
      </x:c>
      <x:c r="F497" s="769" t="s">
        <x:v>62</x:v>
      </x:c>
      <x:c r="G497" s="777" t="s">
        <x:v>1906</x:v>
      </x:c>
      <x:c r="H497" s="578" t="s">
        <x:v>58</x:v>
      </x:c>
      <x:c r="I497" s="836" cm="1">
        <x:f t="array" ref="I497">IF(E497="FORD DUNTON","",SUMPRODUCT(('sales price Master(EUR)'!$K$3:$V$3=$B497)*('sales price Master(EUR)'!$D$6:$D$172=$F497)*('sales price Master(EUR)'!$C$6:$C$172=$H497),'sales price Master(EUR)'!$K$6:$V$172))</x:f>
        <x:v>6.9366821052631584</x:v>
      </x:c>
      <x:c r="K497" s="802">
        <x:v>51.9129</x:v>
      </x:c>
      <x:c r="L497" s="769">
        <x:v>720</x:v>
      </x:c>
      <x:c r="M497" s="819">
        <x:v>342.0981202392</x:v>
      </x:c>
      <x:c r="N497" s="843">
        <x:f t="shared" si="33"/>
        <x:v>246310.64657222401</x:v>
      </x:c>
      <x:c r="Q497" s="258">
        <x:f t="shared" si="34"/>
        <x:v>360.1032844623158</x:v>
      </x:c>
      <x:c r="R497" s="191">
        <x:f t="shared" si="35"/>
        <x:v>-18.005164223115798</x:v>
      </x:c>
    </x:row>
    <x:row r="498" spans="2:18">
      <x:c r="B498" s="834">
        <x:f t="shared" si="36"/>
        <x:v>2</x:v>
      </x:c>
      <x:c r="C498" s="776">
        <x:v>46065</x:v>
      </x:c>
      <x:c r="D498" s="769" t="s">
        <x:v>2183</x:v>
      </x:c>
      <x:c r="E498" s="769" t="s">
        <x:v>2011</x:v>
      </x:c>
      <x:c r="F498" s="769" t="s">
        <x:v>64</x:v>
      </x:c>
      <x:c r="G498" s="777" t="s">
        <x:v>1901</x:v>
      </x:c>
      <x:c r="H498" s="578" t="s">
        <x:v>58</x:v>
      </x:c>
      <x:c r="I498" s="836" cm="1">
        <x:f t="array" ref="I498">IF(E498="FORD DUNTON","",SUMPRODUCT(('sales price Master(EUR)'!$K$3:$V$3=$B498)*('sales price Master(EUR)'!$D$6:$D$172=$F498)*('sales price Master(EUR)'!$C$6:$C$172=$H498),'sales price Master(EUR)'!$K$6:$V$172))</x:f>
        <x:v>12.21377157894737</x:v>
      </x:c>
      <x:c r="K498" s="802">
        <x:v>51.9129</x:v>
      </x:c>
      <x:c r="L498" s="769">
        <x:v>720</x:v>
      </x:c>
      <x:c r="M498" s="819">
        <x:v>602.34968747070002</x:v>
      </x:c>
      <x:c r="N498" s="843">
        <x:f t="shared" si="33"/>
        <x:v>433691.774978904</x:v>
      </x:c>
      <x:c r="Q498" s="258">
        <x:f t="shared" si="34"/>
        <x:v>634.05230260073688</x:v>
      </x:c>
      <x:c r="R498" s="191">
        <x:f t="shared" si="35"/>
        <x:v>-31.702615130036861</x:v>
      </x:c>
    </x:row>
    <x:row r="499" spans="2:18">
      <x:c r="B499" s="834">
        <x:f t="shared" si="36"/>
        <x:v>2</x:v>
      </x:c>
      <x:c r="C499" s="776">
        <x:v>46065</x:v>
      </x:c>
      <x:c r="D499" s="769" t="s">
        <x:v>2183</x:v>
      </x:c>
      <x:c r="E499" s="769" t="s">
        <x:v>2011</x:v>
      </x:c>
      <x:c r="F499" s="769" t="s">
        <x:v>66</x:v>
      </x:c>
      <x:c r="G499" s="777" t="s">
        <x:v>1902</x:v>
      </x:c>
      <x:c r="H499" s="578" t="s">
        <x:v>58</x:v>
      </x:c>
      <x:c r="I499" s="836" cm="1">
        <x:f t="array" ref="I499">IF(E499="FORD DUNTON","",SUMPRODUCT(('sales price Master(EUR)'!$K$3:$V$3=$B499)*('sales price Master(EUR)'!$D$6:$D$172=$F499)*('sales price Master(EUR)'!$C$6:$C$172=$H499),'sales price Master(EUR)'!$K$6:$V$172))</x:f>
        <x:v>13.585383157894737</x:v>
      </x:c>
      <x:c r="K499" s="802">
        <x:v>51.9129</x:v>
      </x:c>
      <x:c r="L499" s="769">
        <x:v>1440</x:v>
      </x:c>
      <x:c r="M499" s="819">
        <x:v>669.99380547060002</x:v>
      </x:c>
      <x:c r="N499" s="843">
        <x:f t="shared" si="33"/>
        <x:v>964791.07987766399</x:v>
      </x:c>
      <x:c r="Q499" s="258">
        <x:f t="shared" si="34"/>
        <x:v>705.25663733747376</x:v>
      </x:c>
      <x:c r="R499" s="191">
        <x:f t="shared" si="35"/>
        <x:v>-35.262831866873739</x:v>
      </x:c>
    </x:row>
    <x:row r="500" spans="2:18">
      <x:c r="B500" s="834">
        <x:f t="shared" si="36"/>
        <x:v>2</x:v>
      </x:c>
      <x:c r="C500" s="776">
        <x:v>46065</x:v>
      </x:c>
      <x:c r="D500" s="769" t="s">
        <x:v>2183</x:v>
      </x:c>
      <x:c r="E500" s="769" t="s">
        <x:v>2011</x:v>
      </x:c>
      <x:c r="F500" s="769" t="s">
        <x:v>68</x:v>
      </x:c>
      <x:c r="G500" s="777" t="s">
        <x:v>1903</x:v>
      </x:c>
      <x:c r="H500" s="578" t="s">
        <x:v>58</x:v>
      </x:c>
      <x:c r="I500" s="836" cm="1">
        <x:f t="array" ref="I500">IF(E500="FORD DUNTON","",SUMPRODUCT(('sales price Master(EUR)'!$K$3:$V$3=$B500)*('sales price Master(EUR)'!$D$6:$D$172=$F500)*('sales price Master(EUR)'!$C$6:$C$172=$H500),'sales price Master(EUR)'!$K$6:$V$172))</x:f>
        <x:v>6.8192147368421052</x:v>
      </x:c>
      <x:c r="K500" s="802">
        <x:v>51.9129</x:v>
      </x:c>
      <x:c r="L500" s="769">
        <x:v>720</x:v>
      </x:c>
      <x:c r="M500" s="819">
        <x:v>336.30495207659999</x:v>
      </x:c>
      <x:c r="N500" s="843">
        <x:f t="shared" si="33"/>
        <x:v>242139.565495152</x:v>
      </x:c>
      <x:c r="Q500" s="258">
        <x:f t="shared" si="34"/>
        <x:v>354.00521271221055</x:v>
      </x:c>
      <x:c r="R500" s="191">
        <x:f t="shared" si="35"/>
        <x:v>-17.700260635610562</x:v>
      </x:c>
    </x:row>
    <x:row r="501" spans="2:18">
      <x:c r="B501" s="834">
        <x:f t="shared" si="36"/>
        <x:v>2</x:v>
      </x:c>
      <x:c r="C501" s="776">
        <x:v>46065</x:v>
      </x:c>
      <x:c r="D501" s="769" t="s">
        <x:v>2183</x:v>
      </x:c>
      <x:c r="E501" s="769" t="s">
        <x:v>2011</x:v>
      </x:c>
      <x:c r="F501" s="769" t="s">
        <x:v>92</x:v>
      </x:c>
      <x:c r="G501" s="777" t="s">
        <x:v>1904</x:v>
      </x:c>
      <x:c r="H501" s="578" t="s">
        <x:v>58</x:v>
      </x:c>
      <x:c r="I501" s="836" cm="1">
        <x:f t="array" ref="I501">IF(E501="FORD DUNTON","",SUMPRODUCT(('sales price Master(EUR)'!$K$3:$V$3=$B501)*('sales price Master(EUR)'!$D$6:$D$172=$F501)*('sales price Master(EUR)'!$C$6:$C$172=$H501),'sales price Master(EUR)'!$K$6:$V$172))</x:f>
        <x:v>13.748976842105263</x:v>
      </x:c>
      <x:c r="K501" s="802">
        <x:v>51.9129</x:v>
      </x:c>
      <x:c r="L501" s="769">
        <x:v>720</x:v>
      </x:c>
      <x:c r="M501" s="819">
        <x:v>678.06179691119996</x:v>
      </x:c>
      <x:c r="N501" s="843">
        <x:f t="shared" si="33"/>
        <x:v>488204.49377606396</x:v>
      </x:c>
      <x:c r="Q501" s="258">
        <x:f t="shared" si="34"/>
        <x:v>713.74925990652628</x:v>
      </x:c>
      <x:c r="R501" s="191">
        <x:f t="shared" si="35"/>
        <x:v>-35.687462995326314</x:v>
      </x:c>
    </x:row>
    <x:row r="502" spans="2:18">
      <x:c r="B502" s="834">
        <x:f t="shared" si="36"/>
        <x:v>2</x:v>
      </x:c>
      <x:c r="C502" s="776">
        <x:v>46065</x:v>
      </x:c>
      <x:c r="D502" s="769" t="s">
        <x:v>2183</x:v>
      </x:c>
      <x:c r="E502" s="769" t="s">
        <x:v>2011</x:v>
      </x:c>
      <x:c r="F502" s="769" t="s">
        <x:v>93</x:v>
      </x:c>
      <x:c r="G502" s="777" t="s">
        <x:v>1905</x:v>
      </x:c>
      <x:c r="H502" s="578" t="s">
        <x:v>58</x:v>
      </x:c>
      <x:c r="I502" s="836" cm="1">
        <x:f t="array" ref="I502">IF(E502="FORD DUNTON","",SUMPRODUCT(('sales price Master(EUR)'!$K$3:$V$3=$B502)*('sales price Master(EUR)'!$D$6:$D$172=$F502)*('sales price Master(EUR)'!$C$6:$C$172=$H502),'sales price Master(EUR)'!$K$6:$V$172))</x:f>
        <x:v>9.8687852631578963</x:v>
      </x:c>
      <x:c r="K502" s="802">
        <x:v>51.9129</x:v>
      </x:c>
      <x:c r="L502" s="769">
        <x:v>720</x:v>
      </x:c>
      <x:c r="M502" s="819">
        <x:v>486.70186657950006</x:v>
      </x:c>
      <x:c r="N502" s="843">
        <x:f t="shared" si="33"/>
        <x:v>350425.34393724002</x:v>
      </x:c>
      <x:c r="Q502" s="258">
        <x:f t="shared" si="34"/>
        <x:v>512.31726248778955</x:v>
      </x:c>
      <x:c r="R502" s="191">
        <x:f t="shared" si="35"/>
        <x:v>-25.615395908289486</x:v>
      </x:c>
    </x:row>
    <x:row r="503" spans="2:18">
      <x:c r="B503" s="834">
        <x:f t="shared" si="36"/>
        <x:v>2</x:v>
      </x:c>
      <x:c r="C503" s="776">
        <x:v>46065</x:v>
      </x:c>
      <x:c r="D503" s="769" t="s">
        <x:v>2184</x:v>
      </x:c>
      <x:c r="E503" s="851" t="s">
        <x:v>2189</x:v>
      </x:c>
      <x:c r="F503" s="769" t="s">
        <x:v>57</x:v>
      </x:c>
      <x:c r="G503" s="777" t="s">
        <x:v>1899</x:v>
      </x:c>
      <x:c r="H503" s="578" t="s">
        <x:v>58</x:v>
      </x:c>
      <x:c r="I503" s="836" cm="1">
        <x:f t="array" ref="I503">IF(E503="FORD DUNTON","",SUMPRODUCT(('sales price Master(EUR)'!$K$3:$V$3=$B503)*('sales price Master(EUR)'!$D$6:$D$172=$F503)*('sales price Master(EUR)'!$C$6:$C$172=$H503),'sales price Master(EUR)'!$K$6:$V$172))</x:f>
        <x:v>10.683073684210527</x:v>
      </x:c>
      <x:c r="K503" s="802">
        <x:v>51.9129</x:v>
      </x:c>
      <x:c r="L503" s="769">
        <x:v>7</x:v>
      </x:c>
      <x:c r="M503" s="819">
        <x:v>650.10524669999995</x:v>
      </x:c>
      <x:c r="N503" s="843">
        <x:f t="shared" si="33"/>
        <x:v>4550.7367268999997</x:v>
      </x:c>
      <x:c r="Q503" s="258">
        <x:f t="shared" si="34"/>
        <x:v>554.58933586105263</x:v>
      </x:c>
      <x:c r="R503" s="191">
        <x:f t="shared" si="35"/>
        <x:v>95.51591083894732</x:v>
      </x:c>
    </x:row>
    <x:row r="504" spans="2:18">
      <x:c r="B504" s="834">
        <x:f t="shared" si="36"/>
        <x:v>2</x:v>
      </x:c>
      <x:c r="C504" s="776">
        <x:v>46065</x:v>
      </x:c>
      <x:c r="D504" s="769" t="s">
        <x:v>2184</x:v>
      </x:c>
      <x:c r="E504" s="851" t="s">
        <x:v>2189</x:v>
      </x:c>
      <x:c r="F504" s="769" t="s">
        <x:v>60</x:v>
      </x:c>
      <x:c r="G504" s="777" t="s">
        <x:v>1900</x:v>
      </x:c>
      <x:c r="H504" s="578" t="s">
        <x:v>58</x:v>
      </x:c>
      <x:c r="I504" s="836" cm="1">
        <x:f t="array" ref="I504">IF(E504="FORD DUNTON","",SUMPRODUCT(('sales price Master(EUR)'!$K$3:$V$3=$B504)*('sales price Master(EUR)'!$D$6:$D$172=$F504)*('sales price Master(EUR)'!$C$6:$C$172=$H504),'sales price Master(EUR)'!$K$6:$V$172))</x:f>
        <x:v>12.152419999999999</x:v>
      </x:c>
      <x:c r="K504" s="802">
        <x:v>51.9129</x:v>
      </x:c>
      <x:c r="L504" s="769">
        <x:v>7</x:v>
      </x:c>
      <x:c r="M504" s="819">
        <x:v>747.64958579999995</x:v>
      </x:c>
      <x:c r="N504" s="843">
        <x:f t="shared" si="33"/>
        <x:v>5233.5471005999998</x:v>
      </x:c>
      <x:c r="Q504" s="258">
        <x:f t="shared" si="34"/>
        <x:v>630.86736421799992</x:v>
      </x:c>
      <x:c r="R504" s="191">
        <x:f t="shared" si="35"/>
        <x:v>116.78222158200003</x:v>
      </x:c>
    </x:row>
    <x:row r="505" spans="2:18">
      <x:c r="B505" s="834">
        <x:f t="shared" si="36"/>
        <x:v>2</x:v>
      </x:c>
      <x:c r="C505" s="776">
        <x:v>46065</x:v>
      </x:c>
      <x:c r="D505" s="769" t="s">
        <x:v>2184</x:v>
      </x:c>
      <x:c r="E505" s="851" t="s">
        <x:v>2189</x:v>
      </x:c>
      <x:c r="F505" s="769" t="s">
        <x:v>62</x:v>
      </x:c>
      <x:c r="G505" s="777" t="s">
        <x:v>1906</x:v>
      </x:c>
      <x:c r="H505" s="578" t="s">
        <x:v>58</x:v>
      </x:c>
      <x:c r="I505" s="836" cm="1">
        <x:f t="array" ref="I505">IF(E505="FORD DUNTON","",SUMPRODUCT(('sales price Master(EUR)'!$K$3:$V$3=$B505)*('sales price Master(EUR)'!$D$6:$D$172=$F505)*('sales price Master(EUR)'!$C$6:$C$172=$H505),'sales price Master(EUR)'!$K$6:$V$172))</x:f>
        <x:v>6.9366821052631584</x:v>
      </x:c>
      <x:c r="K505" s="802">
        <x:v>51.9129</x:v>
      </x:c>
      <x:c r="L505" s="769">
        <x:v>5</x:v>
      </x:c>
      <x:c r="M505" s="819">
        <x:v>457.35264900000004</x:v>
      </x:c>
      <x:c r="N505" s="843">
        <x:f t="shared" si="33"/>
        <x:v>2286.7632450000001</x:v>
      </x:c>
      <x:c r="Q505" s="258">
        <x:f t="shared" si="34"/>
        <x:v>360.1032844623158</x:v>
      </x:c>
      <x:c r="R505" s="191">
        <x:f t="shared" si="35"/>
        <x:v>97.249364537684244</x:v>
      </x:c>
    </x:row>
    <x:row r="506" spans="2:18">
      <x:c r="B506" s="834">
        <x:f t="shared" si="36"/>
        <x:v>2</x:v>
      </x:c>
      <x:c r="C506" s="776">
        <x:v>46065</x:v>
      </x:c>
      <x:c r="D506" s="769" t="s">
        <x:v>2184</x:v>
      </x:c>
      <x:c r="E506" s="851" t="s">
        <x:v>2189</x:v>
      </x:c>
      <x:c r="F506" s="769" t="s">
        <x:v>64</x:v>
      </x:c>
      <x:c r="G506" s="777" t="s">
        <x:v>1901</x:v>
      </x:c>
      <x:c r="H506" s="578" t="s">
        <x:v>58</x:v>
      </x:c>
      <x:c r="I506" s="836" cm="1">
        <x:f t="array" ref="I506">IF(E506="FORD DUNTON","",SUMPRODUCT(('sales price Master(EUR)'!$K$3:$V$3=$B506)*('sales price Master(EUR)'!$D$6:$D$172=$F506)*('sales price Master(EUR)'!$C$6:$C$172=$H506),'sales price Master(EUR)'!$K$6:$V$172))</x:f>
        <x:v>12.21377157894737</x:v>
      </x:c>
      <x:c r="K506" s="802">
        <x:v>51.9129</x:v>
      </x:c>
      <x:c r="L506" s="769">
        <x:v>5</x:v>
      </x:c>
      <x:c r="M506" s="819">
        <x:v>727.09207739999999</x:v>
      </x:c>
      <x:c r="N506" s="843">
        <x:f t="shared" si="33"/>
        <x:v>3635.4603870000001</x:v>
      </x:c>
      <x:c r="Q506" s="258">
        <x:f t="shared" si="34"/>
        <x:v>634.05230260073688</x:v>
      </x:c>
      <x:c r="R506" s="191">
        <x:f t="shared" si="35"/>
        <x:v>93.039774799263114</x:v>
      </x:c>
    </x:row>
    <x:row r="507" spans="2:18">
      <x:c r="B507" s="834">
        <x:f t="shared" si="36"/>
        <x:v>2</x:v>
      </x:c>
      <x:c r="C507" s="776">
        <x:v>46065</x:v>
      </x:c>
      <x:c r="D507" s="769" t="s">
        <x:v>2184</x:v>
      </x:c>
      <x:c r="E507" s="851" t="s">
        <x:v>2189</x:v>
      </x:c>
      <x:c r="F507" s="769" t="s">
        <x:v>66</x:v>
      </x:c>
      <x:c r="G507" s="777" t="s">
        <x:v>1902</x:v>
      </x:c>
      <x:c r="H507" s="578" t="s">
        <x:v>58</x:v>
      </x:c>
      <x:c r="I507" s="836" cm="1">
        <x:f t="array" ref="I507">IF(E507="FORD DUNTON","",SUMPRODUCT(('sales price Master(EUR)'!$K$3:$V$3=$B507)*('sales price Master(EUR)'!$D$6:$D$172=$F507)*('sales price Master(EUR)'!$C$6:$C$172=$H507),'sales price Master(EUR)'!$K$6:$V$172))</x:f>
        <x:v>13.585383157894737</x:v>
      </x:c>
      <x:c r="K507" s="802">
        <x:v>51.9129</x:v>
      </x:c>
      <x:c r="L507" s="769">
        <x:v>7</x:v>
      </x:c>
      <x:c r="M507" s="819">
        <x:v>776.09785499999998</x:v>
      </x:c>
      <x:c r="N507" s="843">
        <x:f t="shared" si="33"/>
        <x:v>5432.6849849999999</x:v>
      </x:c>
      <x:c r="Q507" s="258">
        <x:f t="shared" si="34"/>
        <x:v>705.25663733747376</x:v>
      </x:c>
      <x:c r="R507" s="191">
        <x:f t="shared" si="35"/>
        <x:v>70.841217662526219</x:v>
      </x:c>
    </x:row>
    <x:row r="508" spans="2:18">
      <x:c r="B508" s="834">
        <x:f t="shared" si="36"/>
        <x:v>2</x:v>
      </x:c>
      <x:c r="C508" s="776">
        <x:v>46065</x:v>
      </x:c>
      <x:c r="D508" s="769" t="s">
        <x:v>2184</x:v>
      </x:c>
      <x:c r="E508" s="851" t="s">
        <x:v>2189</x:v>
      </x:c>
      <x:c r="F508" s="769" t="s">
        <x:v>68</x:v>
      </x:c>
      <x:c r="G508" s="777" t="s">
        <x:v>1903</x:v>
      </x:c>
      <x:c r="H508" s="578" t="s">
        <x:v>58</x:v>
      </x:c>
      <x:c r="I508" s="836" cm="1">
        <x:f t="array" ref="I508">IF(E508="FORD DUNTON","",SUMPRODUCT(('sales price Master(EUR)'!$K$3:$V$3=$B508)*('sales price Master(EUR)'!$D$6:$D$172=$F508)*('sales price Master(EUR)'!$C$6:$C$172=$H508),'sales price Master(EUR)'!$K$6:$V$172))</x:f>
        <x:v>6.8192147368421052</x:v>
      </x:c>
      <x:c r="K508" s="802">
        <x:v>51.9129</x:v>
      </x:c>
      <x:c r="L508" s="769">
        <x:v>7</x:v>
      </x:c>
      <x:c r="M508" s="819">
        <x:v>454.88678624999994</x:v>
      </x:c>
      <x:c r="N508" s="843">
        <x:f t="shared" si="33"/>
        <x:v>3184.2075037499994</x:v>
      </x:c>
      <x:c r="Q508" s="258">
        <x:f t="shared" si="34"/>
        <x:v>354.00521271221055</x:v>
      </x:c>
      <x:c r="R508" s="191">
        <x:f t="shared" si="35"/>
        <x:v>100.88157353778939</x:v>
      </x:c>
    </x:row>
    <x:row r="509" spans="2:18">
      <x:c r="B509" s="834">
        <x:f t="shared" si="36"/>
        <x:v>2</x:v>
      </x:c>
      <x:c r="C509" s="776">
        <x:v>46068</x:v>
      </x:c>
      <x:c r="D509" s="769" t="s">
        <x:v>2185</x:v>
      </x:c>
      <x:c r="E509" s="769" t="s">
        <x:v>2011</x:v>
      </x:c>
      <x:c r="F509" s="769" t="s">
        <x:v>57</x:v>
      </x:c>
      <x:c r="G509" s="777" t="s">
        <x:v>1899</x:v>
      </x:c>
      <x:c r="H509" s="578" t="s">
        <x:v>58</x:v>
      </x:c>
      <x:c r="I509" s="836" cm="1">
        <x:f t="array" ref="I509">IF(E509="FORD DUNTON","",SUMPRODUCT(('sales price Master(EUR)'!$K$3:$V$3=$B509)*('sales price Master(EUR)'!$D$6:$D$172=$F509)*('sales price Master(EUR)'!$C$6:$C$172=$H509),'sales price Master(EUR)'!$K$6:$V$172))</x:f>
        <x:v>10.683073684210527</x:v>
      </x:c>
      <x:c r="K509" s="802">
        <x:v>51.638399999999997</x:v>
      </x:c>
      <x:c r="L509" s="769">
        <x:v>720</x:v>
      </x:c>
      <x:c r="M509" s="819">
        <x:v>524.07399052799997</x:v>
      </x:c>
      <x:c r="N509" s="843">
        <x:f t="shared" si="33"/>
        <x:v>377333.27318015997</x:v>
      </x:c>
      <x:c r="Q509" s="258">
        <x:f t="shared" si="34"/>
        <x:v>551.65683213473687</x:v>
      </x:c>
      <x:c r="R509" s="191">
        <x:f t="shared" si="35"/>
        <x:v>-27.582841606736906</x:v>
      </x:c>
    </x:row>
    <x:row r="510" spans="2:18">
      <x:c r="B510" s="834">
        <x:f t="shared" si="36"/>
        <x:v>2</x:v>
      </x:c>
      <x:c r="C510" s="776">
        <x:v>46068</x:v>
      </x:c>
      <x:c r="D510" s="769" t="s">
        <x:v>2185</x:v>
      </x:c>
      <x:c r="E510" s="769" t="s">
        <x:v>2011</x:v>
      </x:c>
      <x:c r="F510" s="769" t="s">
        <x:v>60</x:v>
      </x:c>
      <x:c r="G510" s="777" t="s">
        <x:v>1900</x:v>
      </x:c>
      <x:c r="H510" s="578" t="s">
        <x:v>58</x:v>
      </x:c>
      <x:c r="I510" s="836" cm="1">
        <x:f t="array" ref="I510">IF(E510="FORD DUNTON","",SUMPRODUCT(('sales price Master(EUR)'!$K$3:$V$3=$B510)*('sales price Master(EUR)'!$D$6:$D$172=$F510)*('sales price Master(EUR)'!$C$6:$C$172=$H510),'sales price Master(EUR)'!$K$6:$V$172))</x:f>
        <x:v>12.152419999999999</x:v>
      </x:c>
      <x:c r="K510" s="802">
        <x:v>51.638399999999997</x:v>
      </x:c>
      <x:c r="L510" s="769">
        <x:v>1440</x:v>
      </x:c>
      <x:c r="M510" s="819">
        <x:v>596.15494868159999</x:v>
      </x:c>
      <x:c r="N510" s="843">
        <x:f t="shared" si="33"/>
        <x:v>858463.12610150396</x:v>
      </x:c>
      <x:c r="Q510" s="258">
        <x:f t="shared" si="34"/>
        <x:v>627.53152492799995</x:v>
      </x:c>
      <x:c r="R510" s="191">
        <x:f t="shared" si="35"/>
        <x:v>-31.376576246399964</x:v>
      </x:c>
    </x:row>
    <x:row r="511" spans="2:18">
      <x:c r="B511" s="834">
        <x:f t="shared" si="36"/>
        <x:v>2</x:v>
      </x:c>
      <x:c r="C511" s="776">
        <x:v>46068</x:v>
      </x:c>
      <x:c r="D511" s="769" t="s">
        <x:v>2185</x:v>
      </x:c>
      <x:c r="E511" s="769" t="s">
        <x:v>2011</x:v>
      </x:c>
      <x:c r="F511" s="769" t="s">
        <x:v>62</x:v>
      </x:c>
      <x:c r="G511" s="777" t="s">
        <x:v>1906</x:v>
      </x:c>
      <x:c r="H511" s="578" t="s">
        <x:v>58</x:v>
      </x:c>
      <x:c r="I511" s="836" cm="1">
        <x:f t="array" ref="I511">IF(E511="FORD DUNTON","",SUMPRODUCT(('sales price Master(EUR)'!$K$3:$V$3=$B511)*('sales price Master(EUR)'!$D$6:$D$172=$F511)*('sales price Master(EUR)'!$C$6:$C$172=$H511),'sales price Master(EUR)'!$K$6:$V$172))</x:f>
        <x:v>6.9366821052631584</x:v>
      </x:c>
      <x:c r="K511" s="802">
        <x:v>51.638399999999997</x:v>
      </x:c>
      <x:c r="L511" s="769">
        <x:v>720</x:v>
      </x:c>
      <x:c r="M511" s="819">
        <x:v>340.2892069632</x:v>
      </x:c>
      <x:c r="N511" s="843">
        <x:f t="shared" si="33"/>
        <x:v>245008.22901350399</x:v>
      </x:c>
      <x:c r="Q511" s="258">
        <x:f t="shared" si="34"/>
        <x:v>358.19916522442105</x:v>
      </x:c>
      <x:c r="R511" s="191">
        <x:f t="shared" si="35"/>
        <x:v>-17.90995826122105</x:v>
      </x:c>
    </x:row>
    <x:row r="512" spans="2:18">
      <x:c r="B512" s="834">
        <x:f t="shared" si="36"/>
        <x:v>2</x:v>
      </x:c>
      <x:c r="C512" s="776">
        <x:v>46068</x:v>
      </x:c>
      <x:c r="D512" s="769" t="s">
        <x:v>2185</x:v>
      </x:c>
      <x:c r="E512" s="769" t="s">
        <x:v>2011</x:v>
      </x:c>
      <x:c r="F512" s="769" t="s">
        <x:v>64</x:v>
      </x:c>
      <x:c r="G512" s="777" t="s">
        <x:v>1901</x:v>
      </x:c>
      <x:c r="H512" s="578" t="s">
        <x:v>58</x:v>
      </x:c>
      <x:c r="I512" s="836" cm="1">
        <x:f t="array" ref="I512">IF(E512="FORD DUNTON","",SUMPRODUCT(('sales price Master(EUR)'!$K$3:$V$3=$B512)*('sales price Master(EUR)'!$D$6:$D$172=$F512)*('sales price Master(EUR)'!$C$6:$C$172=$H512),'sales price Master(EUR)'!$K$6:$V$172))</x:f>
        <x:v>12.21377157894737</x:v>
      </x:c>
      <x:c r="K512" s="802">
        <x:v>51.638399999999997</x:v>
      </x:c>
      <x:c r="L512" s="769">
        <x:v>720</x:v>
      </x:c>
      <x:c r="M512" s="819">
        <x:v>599.1646411872</x:v>
      </x:c>
      <x:c r="N512" s="843">
        <x:f t="shared" si="33"/>
        <x:v>431398.541654784</x:v>
      </x:c>
      <x:c r="Q512" s="258">
        <x:f t="shared" si="34"/>
        <x:v>630.69962230231579</x:v>
      </x:c>
      <x:c r="R512" s="191">
        <x:f t="shared" si="35"/>
        <x:v>-31.534981115115784</x:v>
      </x:c>
    </x:row>
    <x:row r="513" spans="2:18">
      <x:c r="B513" s="834">
        <x:f t="shared" si="36"/>
        <x:v>2</x:v>
      </x:c>
      <x:c r="C513" s="776">
        <x:v>46068</x:v>
      </x:c>
      <x:c r="D513" s="769" t="s">
        <x:v>2185</x:v>
      </x:c>
      <x:c r="E513" s="769" t="s">
        <x:v>2011</x:v>
      </x:c>
      <x:c r="F513" s="769" t="s">
        <x:v>66</x:v>
      </x:c>
      <x:c r="G513" s="777" t="s">
        <x:v>1902</x:v>
      </x:c>
      <x:c r="H513" s="578" t="s">
        <x:v>58</x:v>
      </x:c>
      <x:c r="I513" s="836" cm="1">
        <x:f t="array" ref="I513">IF(E513="FORD DUNTON","",SUMPRODUCT(('sales price Master(EUR)'!$K$3:$V$3=$B513)*('sales price Master(EUR)'!$D$6:$D$172=$F513)*('sales price Master(EUR)'!$C$6:$C$172=$H513),'sales price Master(EUR)'!$K$6:$V$172))</x:f>
        <x:v>13.585383157894737</x:v>
      </x:c>
      <x:c r="K513" s="802">
        <x:v>51.638399999999997</x:v>
      </x:c>
      <x:c r="L513" s="769">
        <x:v>1440</x:v>
      </x:c>
      <x:c r="M513" s="819">
        <x:v>666.45107717760004</x:v>
      </x:c>
      <x:c r="N513" s="843">
        <x:f t="shared" si="33"/>
        <x:v>959689.55113574408</x:v>
      </x:c>
      <x:c r="Q513" s="258">
        <x:f t="shared" si="34"/>
        <x:v>701.52744966063153</x:v>
      </x:c>
      <x:c r="R513" s="191">
        <x:f t="shared" si="35"/>
        <x:v>-35.076372483031491</x:v>
      </x:c>
    </x:row>
    <x:row r="514" spans="2:18">
      <x:c r="B514" s="834">
        <x:f t="shared" si="36"/>
        <x:v>2</x:v>
      </x:c>
      <x:c r="C514" s="776">
        <x:v>46068</x:v>
      </x:c>
      <x:c r="D514" s="769" t="s">
        <x:v>2185</x:v>
      </x:c>
      <x:c r="E514" s="769" t="s">
        <x:v>2011</x:v>
      </x:c>
      <x:c r="F514" s="769" t="s">
        <x:v>68</x:v>
      </x:c>
      <x:c r="G514" s="777" t="s">
        <x:v>1903</x:v>
      </x:c>
      <x:c r="H514" s="578" t="s">
        <x:v>58</x:v>
      </x:c>
      <x:c r="I514" s="836" cm="1">
        <x:f t="array" ref="I514">IF(E514="FORD DUNTON","",SUMPRODUCT(('sales price Master(EUR)'!$K$3:$V$3=$B514)*('sales price Master(EUR)'!$D$6:$D$172=$F514)*('sales price Master(EUR)'!$C$6:$C$172=$H514),'sales price Master(EUR)'!$K$6:$V$172))</x:f>
        <x:v>6.8192147368421052</x:v>
      </x:c>
      <x:c r="K514" s="802">
        <x:v>51.638399999999997</x:v>
      </x:c>
      <x:c r="L514" s="769">
        <x:v>720</x:v>
      </x:c>
      <x:c r="M514" s="819">
        <x:v>334.52667135359997</x:v>
      </x:c>
      <x:c r="N514" s="843">
        <x:f t="shared" si="33"/>
        <x:v>240859.20337459198</x:v>
      </x:c>
      <x:c r="Q514" s="258">
        <x:f t="shared" si="34"/>
        <x:v>352.13333826694736</x:v>
      </x:c>
      <x:c r="R514" s="191">
        <x:f t="shared" si="35"/>
        <x:v>-17.606666913347397</x:v>
      </x:c>
    </x:row>
    <x:row r="515" spans="2:18">
      <x:c r="B515" s="834">
        <x:f t="shared" si="36"/>
        <x:v>2</x:v>
      </x:c>
      <x:c r="C515" s="776">
        <x:v>46068</x:v>
      </x:c>
      <x:c r="D515" s="769" t="s">
        <x:v>2185</x:v>
      </x:c>
      <x:c r="E515" s="769" t="s">
        <x:v>2011</x:v>
      </x:c>
      <x:c r="F515" s="769" t="s">
        <x:v>92</x:v>
      </x:c>
      <x:c r="G515" s="777" t="s">
        <x:v>1904</x:v>
      </x:c>
      <x:c r="H515" s="578" t="s">
        <x:v>58</x:v>
      </x:c>
      <x:c r="I515" s="836" cm="1">
        <x:f t="array" ref="I515">IF(E515="FORD DUNTON","",SUMPRODUCT(('sales price Master(EUR)'!$K$3:$V$3=$B515)*('sales price Master(EUR)'!$D$6:$D$172=$F515)*('sales price Master(EUR)'!$C$6:$C$172=$H515),'sales price Master(EUR)'!$K$6:$V$172))</x:f>
        <x:v>13.748976842105263</x:v>
      </x:c>
      <x:c r="K515" s="802">
        <x:v>51.638399999999997</x:v>
      </x:c>
      <x:c r="L515" s="769">
        <x:v>720</x:v>
      </x:c>
      <x:c r="M515" s="819">
        <x:v>674.47640747519995</x:v>
      </x:c>
      <x:c r="N515" s="843">
        <x:f t="shared" ref="N515:N530" si="37">+M515*L515</x:f>
        <x:v>485623.01338214398</x:v>
      </x:c>
      <x:c r="Q515" s="258">
        <x:f t="shared" si="34"/>
        <x:v>709.97516576336841</x:v>
      </x:c>
      <x:c r="R515" s="191">
        <x:f t="shared" si="35"/>
        <x:v>-35.49875828816846</x:v>
      </x:c>
    </x:row>
    <x:row r="516" spans="2:18">
      <x:c r="B516" s="834">
        <x:f t="shared" si="36"/>
        <x:v>2</x:v>
      </x:c>
      <x:c r="C516" s="776">
        <x:v>46068</x:v>
      </x:c>
      <x:c r="D516" s="769" t="s">
        <x:v>2185</x:v>
      </x:c>
      <x:c r="E516" s="769" t="s">
        <x:v>2011</x:v>
      </x:c>
      <x:c r="F516" s="769" t="s">
        <x:v>93</x:v>
      </x:c>
      <x:c r="G516" s="777" t="s">
        <x:v>1905</x:v>
      </x:c>
      <x:c r="H516" s="578" t="s">
        <x:v>58</x:v>
      </x:c>
      <x:c r="I516" s="836" cm="1">
        <x:f t="array" ref="I516">IF(E516="FORD DUNTON","",SUMPRODUCT(('sales price Master(EUR)'!$K$3:$V$3=$B516)*('sales price Master(EUR)'!$D$6:$D$172=$F516)*('sales price Master(EUR)'!$C$6:$C$172=$H516),'sales price Master(EUR)'!$K$6:$V$172))</x:f>
        <x:v>9.8687852631578963</x:v>
      </x:c>
      <x:c r="K516" s="802">
        <x:v>51.638399999999997</x:v>
      </x:c>
      <x:c r="L516" s="769">
        <x:v>720</x:v>
      </x:c>
      <x:c r="M516" s="819">
        <x:v>484.12858982400002</x:v>
      </x:c>
      <x:c r="N516" s="843">
        <x:f t="shared" si="37"/>
        <x:v>348572.58467328001</x:v>
      </x:c>
      <x:c r="Q516" s="258">
        <x:f t="shared" si="34"/>
        <x:v>509.6082809330527</x:v>
      </x:c>
      <x:c r="R516" s="191">
        <x:f t="shared" si="35"/>
        <x:v>-25.479691109052681</x:v>
      </x:c>
    </x:row>
    <x:row r="517" spans="2:18">
      <x:c r="B517" s="834">
        <x:f t="shared" si="36"/>
        <x:v>2</x:v>
      </x:c>
      <x:c r="C517" s="776">
        <x:v>46073</x:v>
      </x:c>
      <x:c r="D517" s="769" t="s">
        <x:v>2186</x:v>
      </x:c>
      <x:c r="E517" s="769" t="s">
        <x:v>2011</x:v>
      </x:c>
      <x:c r="F517" s="769" t="s">
        <x:v>57</x:v>
      </x:c>
      <x:c r="G517" s="777" t="s">
        <x:v>1899</x:v>
      </x:c>
      <x:c r="H517" s="578" t="s">
        <x:v>58</x:v>
      </x:c>
      <x:c r="I517" s="836" cm="1">
        <x:f t="array" ref="I517">IF(E517="FORD DUNTON","",SUMPRODUCT(('sales price Master(EUR)'!$K$3:$V$3=$B517)*('sales price Master(EUR)'!$D$6:$D$172=$F517)*('sales price Master(EUR)'!$C$6:$C$172=$H517),'sales price Master(EUR)'!$K$6:$V$172))</x:f>
        <x:v>10.683073684210527</x:v>
      </x:c>
      <x:c r="K517" s="802">
        <x:v>51.534300000000002</x:v>
      </x:c>
      <x:c r="L517" s="769">
        <x:v>720</x:v>
      </x:c>
      <x:c r="M517" s="819">
        <x:v>523.01748795600008</x:v>
      </x:c>
      <x:c r="N517" s="843">
        <x:f t="shared" si="37"/>
        <x:v>376572.59132832004</x:v>
      </x:c>
      <x:c r="Q517" s="258">
        <x:f t="shared" si="34"/>
        <x:v>550.54472416421061</x:v>
      </x:c>
      <x:c r="R517" s="191">
        <x:f t="shared" si="35"/>
        <x:v>-27.527236208210525</x:v>
      </x:c>
    </x:row>
    <x:row r="518" spans="2:18">
      <x:c r="B518" s="834">
        <x:f t="shared" si="36"/>
        <x:v>2</x:v>
      </x:c>
      <x:c r="C518" s="776">
        <x:v>46073</x:v>
      </x:c>
      <x:c r="D518" s="769" t="s">
        <x:v>2186</x:v>
      </x:c>
      <x:c r="E518" s="769" t="s">
        <x:v>2011</x:v>
      </x:c>
      <x:c r="F518" s="769" t="s">
        <x:v>60</x:v>
      </x:c>
      <x:c r="G518" s="777" t="s">
        <x:v>1900</x:v>
      </x:c>
      <x:c r="H518" s="578" t="s">
        <x:v>58</x:v>
      </x:c>
      <x:c r="I518" s="836" cm="1">
        <x:f t="array" ref="I518">IF(E518="FORD DUNTON","",SUMPRODUCT(('sales price Master(EUR)'!$K$3:$V$3=$B518)*('sales price Master(EUR)'!$D$6:$D$172=$F518)*('sales price Master(EUR)'!$C$6:$C$172=$H518),'sales price Master(EUR)'!$K$6:$V$172))</x:f>
        <x:v>12.152419999999999</x:v>
      </x:c>
      <x:c r="K518" s="802">
        <x:v>51.534300000000002</x:v>
      </x:c>
      <x:c r="L518" s="769">
        <x:v>1440</x:v>
      </x:c>
      <x:c r="M518" s="819">
        <x:v>594.95313510569997</x:v>
      </x:c>
      <x:c r="N518" s="843">
        <x:f t="shared" si="37"/>
        <x:v>856732.51455220801</x:v>
      </x:c>
      <x:c r="Q518" s="258">
        <x:f t="shared" si="34"/>
        <x:v>626.26645800599999</x:v>
      </x:c>
      <x:c r="R518" s="191">
        <x:f t="shared" si="35"/>
        <x:v>-31.313322900300022</x:v>
      </x:c>
    </x:row>
    <x:row r="519" spans="2:18">
      <x:c r="B519" s="834">
        <x:f t="shared" si="36"/>
        <x:v>2</x:v>
      </x:c>
      <x:c r="C519" s="776">
        <x:v>46073</x:v>
      </x:c>
      <x:c r="D519" s="769" t="s">
        <x:v>2186</x:v>
      </x:c>
      <x:c r="E519" s="769" t="s">
        <x:v>2011</x:v>
      </x:c>
      <x:c r="F519" s="769" t="s">
        <x:v>62</x:v>
      </x:c>
      <x:c r="G519" s="777" t="s">
        <x:v>1906</x:v>
      </x:c>
      <x:c r="H519" s="578" t="s">
        <x:v>58</x:v>
      </x:c>
      <x:c r="I519" s="836" cm="1">
        <x:f t="array" ref="I519">IF(E519="FORD DUNTON","",SUMPRODUCT(('sales price Master(EUR)'!$K$3:$V$3=$B519)*('sales price Master(EUR)'!$D$6:$D$172=$F519)*('sales price Master(EUR)'!$C$6:$C$172=$H519),'sales price Master(EUR)'!$K$6:$V$172))</x:f>
        <x:v>6.9366821052631584</x:v>
      </x:c>
      <x:c r="K519" s="802">
        <x:v>51.534300000000002</x:v>
      </x:c>
      <x:c r="L519" s="769">
        <x:v>720</x:v>
      </x:c>
      <x:c r="M519" s="819">
        <x:v>339.6032037864</x:v>
      </x:c>
      <x:c r="N519" s="843">
        <x:f t="shared" si="37"/>
        <x:v>244514.30672620801</x:v>
      </x:c>
      <x:c r="Q519" s="258">
        <x:f t="shared" si="34"/>
        <x:v>357.4770566172632</x:v>
      </x:c>
      <x:c r="R519" s="191">
        <x:f t="shared" si="35"/>
        <x:v>-17.8738528308632</x:v>
      </x:c>
    </x:row>
    <x:row r="520" spans="2:18">
      <x:c r="B520" s="834">
        <x:f t="shared" si="36"/>
        <x:v>2</x:v>
      </x:c>
      <x:c r="C520" s="776">
        <x:v>46073</x:v>
      </x:c>
      <x:c r="D520" s="769" t="s">
        <x:v>2186</x:v>
      </x:c>
      <x:c r="E520" s="769" t="s">
        <x:v>2011</x:v>
      </x:c>
      <x:c r="F520" s="769" t="s">
        <x:v>64</x:v>
      </x:c>
      <x:c r="G520" s="777" t="s">
        <x:v>1901</x:v>
      </x:c>
      <x:c r="H520" s="578" t="s">
        <x:v>58</x:v>
      </x:c>
      <x:c r="I520" s="836" cm="1">
        <x:f t="array" ref="I520">IF(E520="FORD DUNTON","",SUMPRODUCT(('sales price Master(EUR)'!$K$3:$V$3=$B520)*('sales price Master(EUR)'!$D$6:$D$172=$F520)*('sales price Master(EUR)'!$C$6:$C$172=$H520),'sales price Master(EUR)'!$K$6:$V$172))</x:f>
        <x:v>12.21377157894737</x:v>
      </x:c>
      <x:c r="K520" s="802">
        <x:v>51.534300000000002</x:v>
      </x:c>
      <x:c r="L520" s="769">
        <x:v>720</x:v>
      </x:c>
      <x:c r="M520" s="819">
        <x:v>597.95676024689999</x:v>
      </x:c>
      <x:c r="N520" s="843">
        <x:f t="shared" si="37"/>
        <x:v>430528.86737776798</x:v>
      </x:c>
      <x:c r="Q520" s="258">
        <x:f t="shared" si="34"/>
        <x:v>629.42816868094746</x:v>
      </x:c>
      <x:c r="R520" s="191">
        <x:f t="shared" si="35"/>
        <x:v>-31.471408434047476</x:v>
      </x:c>
    </x:row>
    <x:row r="521" spans="2:18">
      <x:c r="B521" s="834">
        <x:f t="shared" si="36"/>
        <x:v>2</x:v>
      </x:c>
      <x:c r="C521" s="776">
        <x:v>46073</x:v>
      </x:c>
      <x:c r="D521" s="769" t="s">
        <x:v>2186</x:v>
      </x:c>
      <x:c r="E521" s="769" t="s">
        <x:v>2011</x:v>
      </x:c>
      <x:c r="F521" s="769" t="s">
        <x:v>66</x:v>
      </x:c>
      <x:c r="G521" s="777" t="s">
        <x:v>1902</x:v>
      </x:c>
      <x:c r="H521" s="578" t="s">
        <x:v>58</x:v>
      </x:c>
      <x:c r="I521" s="836" cm="1">
        <x:f t="array" ref="I521">IF(E521="FORD DUNTON","",SUMPRODUCT(('sales price Master(EUR)'!$K$3:$V$3=$B521)*('sales price Master(EUR)'!$D$6:$D$172=$F521)*('sales price Master(EUR)'!$C$6:$C$172=$H521),'sales price Master(EUR)'!$K$6:$V$172))</x:f>
        <x:v>13.585383157894737</x:v>
      </x:c>
      <x:c r="K521" s="802">
        <x:v>51.534300000000002</x:v>
      </x:c>
      <x:c r="L521" s="769">
        <x:v>1440</x:v>
      </x:c>
      <x:c r="M521" s="819">
        <x:v>665.10755071020003</x:v>
      </x:c>
      <x:c r="N521" s="843">
        <x:f t="shared" si="37"/>
        <x:v>957754.87302268809</x:v>
      </x:c>
      <x:c r="Q521" s="258">
        <x:f t="shared" si="34"/>
        <x:v>700.11321127389476</x:v>
      </x:c>
      <x:c r="R521" s="191">
        <x:f t="shared" si="35"/>
        <x:v>-35.005660563694732</x:v>
      </x:c>
    </x:row>
    <x:row r="522" spans="2:18">
      <x:c r="B522" s="834">
        <x:f t="shared" si="36"/>
        <x:v>2</x:v>
      </x:c>
      <x:c r="C522" s="776">
        <x:v>46073</x:v>
      </x:c>
      <x:c r="D522" s="769" t="s">
        <x:v>2186</x:v>
      </x:c>
      <x:c r="E522" s="769" t="s">
        <x:v>2011</x:v>
      </x:c>
      <x:c r="F522" s="769" t="s">
        <x:v>68</x:v>
      </x:c>
      <x:c r="G522" s="777" t="s">
        <x:v>1903</x:v>
      </x:c>
      <x:c r="H522" s="578" t="s">
        <x:v>58</x:v>
      </x:c>
      <x:c r="I522" s="836" cm="1">
        <x:f t="array" ref="I522">IF(E522="FORD DUNTON","",SUMPRODUCT(('sales price Master(EUR)'!$K$3:$V$3=$B522)*('sales price Master(EUR)'!$D$6:$D$172=$F522)*('sales price Master(EUR)'!$C$6:$C$172=$H522),'sales price Master(EUR)'!$K$6:$V$172))</x:f>
        <x:v>6.8192147368421052</x:v>
      </x:c>
      <x:c r="K522" s="802">
        <x:v>51.534300000000002</x:v>
      </x:c>
      <x:c r="L522" s="769">
        <x:v>720</x:v>
      </x:c>
      <x:c r="M522" s="819">
        <x:v>333.85228511219998</x:v>
      </x:c>
      <x:c r="N522" s="843">
        <x:f t="shared" si="37"/>
        <x:v>240373.645280784</x:v>
      </x:c>
      <x:c r="Q522" s="258">
        <x:f t="shared" si="34"/>
        <x:v>351.4234580128421</x:v>
      </x:c>
      <x:c r="R522" s="191">
        <x:f t="shared" si="35"/>
        <x:v>-17.571172900642125</x:v>
      </x:c>
    </x:row>
    <x:row r="523" spans="2:18">
      <x:c r="B523" s="834">
        <x:f t="shared" si="36"/>
        <x:v>2</x:v>
      </x:c>
      <x:c r="C523" s="776">
        <x:v>46073</x:v>
      </x:c>
      <x:c r="D523" s="769" t="s">
        <x:v>2186</x:v>
      </x:c>
      <x:c r="E523" s="769" t="s">
        <x:v>2011</x:v>
      </x:c>
      <x:c r="F523" s="769" t="s">
        <x:v>92</x:v>
      </x:c>
      <x:c r="G523" s="777" t="s">
        <x:v>1904</x:v>
      </x:c>
      <x:c r="H523" s="578" t="s">
        <x:v>58</x:v>
      </x:c>
      <x:c r="I523" s="836" cm="1">
        <x:f t="array" ref="I523">IF(E523="FORD DUNTON","",SUMPRODUCT(('sales price Master(EUR)'!$K$3:$V$3=$B523)*('sales price Master(EUR)'!$D$6:$D$172=$F523)*('sales price Master(EUR)'!$C$6:$C$172=$H523),'sales price Master(EUR)'!$K$6:$V$172))</x:f>
        <x:v>13.748976842105263</x:v>
      </x:c>
      <x:c r="K523" s="802">
        <x:v>51.534300000000002</x:v>
      </x:c>
      <x:c r="L523" s="769">
        <x:v>720</x:v>
      </x:c>
      <x:c r="M523" s="819">
        <x:v>673.11670241039997</x:v>
      </x:c>
      <x:c r="N523" s="843">
        <x:f t="shared" si="37"/>
        <x:v>484644.02573548799</x:v>
      </x:c>
      <x:c r="Q523" s="258">
        <x:f t="shared" si="34"/>
        <x:v>708.54389727410523</x:v>
      </x:c>
      <x:c r="R523" s="191">
        <x:f t="shared" si="35"/>
        <x:v>-35.427194863705267</x:v>
      </x:c>
    </x:row>
    <x:row r="524" spans="2:18">
      <x:c r="B524" s="834">
        <x:f t="shared" si="36"/>
        <x:v>2</x:v>
      </x:c>
      <x:c r="C524" s="776">
        <x:v>46073</x:v>
      </x:c>
      <x:c r="D524" s="769" t="s">
        <x:v>2186</x:v>
      </x:c>
      <x:c r="E524" s="769" t="s">
        <x:v>2011</x:v>
      </x:c>
      <x:c r="F524" s="769" t="s">
        <x:v>93</x:v>
      </x:c>
      <x:c r="G524" s="777" t="s">
        <x:v>1905</x:v>
      </x:c>
      <x:c r="H524" s="578" t="s">
        <x:v>58</x:v>
      </x:c>
      <x:c r="I524" s="836" cm="1">
        <x:f t="array" ref="I524">IF(E524="FORD DUNTON","",SUMPRODUCT(('sales price Master(EUR)'!$K$3:$V$3=$B524)*('sales price Master(EUR)'!$D$6:$D$172=$F524)*('sales price Master(EUR)'!$C$6:$C$172=$H524),'sales price Master(EUR)'!$K$6:$V$172))</x:f>
        <x:v>9.8687852631578963</x:v>
      </x:c>
      <x:c r="K524" s="802">
        <x:v>51.534300000000002</x:v>
      </x:c>
      <x:c r="L524" s="769">
        <x:v>720</x:v>
      </x:c>
      <x:c r="M524" s="819">
        <x:v>483.15261484800004</x:v>
      </x:c>
      <x:c r="N524" s="843">
        <x:f t="shared" si="37"/>
        <x:v>347869.88269056001</x:v>
      </x:c>
      <x:c r="Q524" s="258">
        <x:f t="shared" si="34"/>
        <x:v>508.58094038715797</x:v>
      </x:c>
      <x:c r="R524" s="191">
        <x:f t="shared" si="35"/>
        <x:v>-25.428325539157925</x:v>
      </x:c>
    </x:row>
    <x:row r="525" spans="2:18">
      <x:c r="B525" s="834">
        <x:f t="shared" si="36"/>
        <x:v>2</x:v>
      </x:c>
      <x:c r="C525" s="776">
        <x:v>46074</x:v>
      </x:c>
      <x:c r="D525" s="769" t="s">
        <x:v>2187</x:v>
      </x:c>
      <x:c r="E525" s="769" t="s">
        <x:v>2013</x:v>
      </x:c>
      <x:c r="F525" s="769" t="s">
        <x:v>85</x:v>
      </x:c>
      <x:c r="G525" s="777" t="s">
        <x:v>1882</x:v>
      </x:c>
      <x:c r="H525" s="775" t="s">
        <x:v>2190</x:v>
      </x:c>
      <x:c r="I525" s="836" cm="1">
        <x:f t="array" ref="I525">IF(E525="FORD DUNTON","",SUMPRODUCT(('sales price Master(EUR)'!$K$3:$V$3=$B525)*('sales price Master(EUR)'!$D$6:$D$172=$F525)*('sales price Master(EUR)'!$C$6:$C$172=$H525),'sales price Master(EUR)'!$K$6:$V$172))</x:f>
        <x:v>1.25</x:v>
      </x:c>
      <x:c r="K525" s="802">
        <x:v>51.534300000000002</x:v>
      </x:c>
      <x:c r="L525" s="769">
        <x:v>1500</x:v>
      </x:c>
      <x:c r="M525" s="819">
        <x:v>64.417875000000009</x:v>
      </x:c>
      <x:c r="N525" s="843">
        <x:f t="shared" si="37"/>
        <x:v>96626.812500000015</x:v>
      </x:c>
      <x:c r="Q525" s="258">
        <x:f t="shared" ref="Q525:Q530" si="38">I525*K525</x:f>
        <x:v>64.417875000000009</x:v>
      </x:c>
      <x:c r="R525" s="191">
        <x:f t="shared" ref="R525:R530" si="39">+M525-Q525</x:f>
        <x:v>0</x:v>
      </x:c>
    </x:row>
    <x:row r="526" spans="2:18">
      <x:c r="B526" s="834">
        <x:f t="shared" si="36"/>
        <x:v>2</x:v>
      </x:c>
      <x:c r="C526" s="776">
        <x:v>46074</x:v>
      </x:c>
      <x:c r="D526" s="769" t="s">
        <x:v>2187</x:v>
      </x:c>
      <x:c r="E526" s="769" t="s">
        <x:v>2013</x:v>
      </x:c>
      <x:c r="F526" s="769" t="s">
        <x:v>88</x:v>
      </x:c>
      <x:c r="G526" s="777" t="s">
        <x:v>1911</x:v>
      </x:c>
      <x:c r="H526" s="775" t="s">
        <x:v>2190</x:v>
      </x:c>
      <x:c r="I526" s="836" cm="1">
        <x:f t="array" ref="I526">IF(E526="FORD DUNTON","",SUMPRODUCT(('sales price Master(EUR)'!$K$3:$V$3=$B526)*('sales price Master(EUR)'!$D$6:$D$172=$F526)*('sales price Master(EUR)'!$C$6:$C$172=$H526),'sales price Master(EUR)'!$K$6:$V$172))</x:f>
        <x:v>1.1100000000000001</x:v>
      </x:c>
      <x:c r="K526" s="802">
        <x:v>51.534300000000002</x:v>
      </x:c>
      <x:c r="L526" s="769">
        <x:v>1500</x:v>
      </x:c>
      <x:c r="M526" s="819">
        <x:v>75.755420999999998</x:v>
      </x:c>
      <x:c r="N526" s="843">
        <x:f t="shared" si="37"/>
        <x:v>113633.1315</x:v>
      </x:c>
      <x:c r="Q526" s="258">
        <x:f t="shared" si="38"/>
        <x:v>57.20307300000001</x:v>
      </x:c>
      <x:c r="R526" s="191">
        <x:f t="shared" si="39"/>
        <x:v>18.552347999999988</x:v>
      </x:c>
    </x:row>
    <x:row r="527" spans="2:18">
      <x:c r="B527" s="834">
        <x:f t="shared" si="36"/>
        <x:v>2</x:v>
      </x:c>
      <x:c r="C527" s="776">
        <x:v>46074</x:v>
      </x:c>
      <x:c r="D527" s="769" t="s">
        <x:v>2187</x:v>
      </x:c>
      <x:c r="E527" s="769" t="s">
        <x:v>2013</x:v>
      </x:c>
      <x:c r="F527" s="769" t="s">
        <x:v>90</x:v>
      </x:c>
      <x:c r="G527" s="777" t="s">
        <x:v>1884</x:v>
      </x:c>
      <x:c r="H527" s="775" t="s">
        <x:v>2190</x:v>
      </x:c>
      <x:c r="I527" s="836" cm="1">
        <x:f t="array" ref="I527">IF(E527="FORD DUNTON","",SUMPRODUCT(('sales price Master(EUR)'!$K$3:$V$3=$B527)*('sales price Master(EUR)'!$D$6:$D$172=$F527)*('sales price Master(EUR)'!$C$6:$C$172=$H527),'sales price Master(EUR)'!$K$6:$V$172))</x:f>
        <x:v>18.386554621848738</x:v>
      </x:c>
      <x:c r="K527" s="802">
        <x:v>51.534300000000002</x:v>
      </x:c>
      <x:c r="L527" s="769">
        <x:v>2400</x:v>
      </x:c>
      <x:c r="M527" s="819">
        <x:v>57.20307300000001</x:v>
      </x:c>
      <x:c r="N527" s="843">
        <x:f t="shared" si="37"/>
        <x:v>137287.37520000004</x:v>
      </x:c>
      <x:c r="Q527" s="258">
        <x:f t="shared" si="38"/>
        <x:v>947.53822184873945</x:v>
      </x:c>
      <x:c r="R527" s="191">
        <x:f t="shared" si="39"/>
        <x:v>-890.33514884873944</x:v>
      </x:c>
    </x:row>
    <x:row r="528" spans="2:18">
      <x:c r="B528" s="834">
        <x:f t="shared" si="36"/>
        <x:v>2</x:v>
      </x:c>
      <x:c r="C528" s="776">
        <x:v>46079</x:v>
      </x:c>
      <x:c r="D528" s="769" t="s">
        <x:v>2188</x:v>
      </x:c>
      <x:c r="E528" s="769" t="s">
        <x:v>2013</x:v>
      </x:c>
      <x:c r="F528" s="769" t="s">
        <x:v>85</x:v>
      </x:c>
      <x:c r="G528" s="777" t="s">
        <x:v>1882</x:v>
      </x:c>
      <x:c r="H528" s="775" t="s">
        <x:v>2190</x:v>
      </x:c>
      <x:c r="I528" s="836" cm="1">
        <x:f t="array" ref="I528">IF(E528="FORD DUNTON","",SUMPRODUCT(('sales price Master(EUR)'!$K$3:$V$3=$B528)*('sales price Master(EUR)'!$D$6:$D$172=$F528)*('sales price Master(EUR)'!$C$6:$C$172=$H528),'sales price Master(EUR)'!$K$6:$V$172))</x:f>
        <x:v>1.25</x:v>
      </x:c>
      <x:c r="K528" s="802">
        <x:v>51.623699999999999</x:v>
      </x:c>
      <x:c r="L528" s="769">
        <x:v>1500</x:v>
      </x:c>
      <x:c r="M528" s="819">
        <x:v>64.529624999999996</x:v>
      </x:c>
      <x:c r="N528" s="843">
        <x:f t="shared" si="37"/>
        <x:v>96794.4375</x:v>
      </x:c>
      <x:c r="Q528" s="258">
        <x:f t="shared" si="38"/>
        <x:v>64.529624999999996</x:v>
      </x:c>
      <x:c r="R528" s="191">
        <x:f t="shared" si="39"/>
        <x:v>0</x:v>
      </x:c>
    </x:row>
    <x:row r="529" spans="2:18">
      <x:c r="B529" s="834">
        <x:f t="shared" si="36"/>
        <x:v>2</x:v>
      </x:c>
      <x:c r="C529" s="776">
        <x:v>46079</x:v>
      </x:c>
      <x:c r="D529" s="769" t="s">
        <x:v>2188</x:v>
      </x:c>
      <x:c r="E529" s="769" t="s">
        <x:v>2013</x:v>
      </x:c>
      <x:c r="F529" s="769" t="s">
        <x:v>88</x:v>
      </x:c>
      <x:c r="G529" s="777" t="s">
        <x:v>1911</x:v>
      </x:c>
      <x:c r="H529" s="775" t="s">
        <x:v>2190</x:v>
      </x:c>
      <x:c r="I529" s="836" cm="1">
        <x:f t="array" ref="I529">IF(E529="FORD DUNTON","",SUMPRODUCT(('sales price Master(EUR)'!$K$3:$V$3=$B529)*('sales price Master(EUR)'!$D$6:$D$172=$F529)*('sales price Master(EUR)'!$C$6:$C$172=$H529),'sales price Master(EUR)'!$K$6:$V$172))</x:f>
        <x:v>1.1100000000000001</x:v>
      </x:c>
      <x:c r="K529" s="802">
        <x:v>51.623699999999999</x:v>
      </x:c>
      <x:c r="L529" s="769">
        <x:v>1500</x:v>
      </x:c>
      <x:c r="M529" s="819">
        <x:v>75.886838999999995</x:v>
      </x:c>
      <x:c r="N529" s="843">
        <x:f t="shared" si="37"/>
        <x:v>113830.2585</x:v>
      </x:c>
      <x:c r="Q529" s="258">
        <x:f t="shared" si="38"/>
        <x:v>57.302307000000006</x:v>
      </x:c>
      <x:c r="R529" s="191">
        <x:f t="shared" si="39"/>
        <x:v>18.584531999999989</x:v>
      </x:c>
    </x:row>
    <x:row r="530" spans="2:18">
      <x:c r="B530" s="834">
        <x:f t="shared" si="36"/>
        <x:v>2</x:v>
      </x:c>
      <x:c r="C530" s="776">
        <x:v>46079</x:v>
      </x:c>
      <x:c r="D530" s="769" t="s">
        <x:v>2188</x:v>
      </x:c>
      <x:c r="E530" s="769" t="s">
        <x:v>2013</x:v>
      </x:c>
      <x:c r="F530" s="769" t="s">
        <x:v>90</x:v>
      </x:c>
      <x:c r="G530" s="777" t="s">
        <x:v>1884</x:v>
      </x:c>
      <x:c r="H530" s="775" t="s">
        <x:v>2190</x:v>
      </x:c>
      <x:c r="I530" s="836" cm="1">
        <x:f t="array" ref="I530">IF(E530="FORD DUNTON","",SUMPRODUCT(('sales price Master(EUR)'!$K$3:$V$3=$B530)*('sales price Master(EUR)'!$D$6:$D$172=$F530)*('sales price Master(EUR)'!$C$6:$C$172=$H530),'sales price Master(EUR)'!$K$6:$V$172))</x:f>
        <x:v>18.386554621848738</x:v>
      </x:c>
      <x:c r="K530" s="802">
        <x:v>51.623699999999999</x:v>
      </x:c>
      <x:c r="L530" s="769">
        <x:v>2400</x:v>
      </x:c>
      <x:c r="M530" s="819">
        <x:v>57.302307000000006</x:v>
      </x:c>
      <x:c r="N530" s="843">
        <x:f t="shared" si="37"/>
        <x:v>137525.5368</x:v>
      </x:c>
      <x:c r="Q530" s="258">
        <x:f t="shared" si="38"/>
        <x:v>949.18197983193272</x:v>
      </x:c>
      <x:c r="R530" s="191">
        <x:f t="shared" si="39"/>
        <x:v>-891.87967283193268</x:v>
      </x:c>
    </x:row>
  </x:sheetData>
  <x:autoFilter ref="A9:AB530" xr:uid="{B9EB80FC-93AC-4ADB-8A88-408D9EAEEF53}">
    <x:filterColumn colId="1">
      <x:filters>
        <x:filter val="2"/>
      </x:filters>
    </x:filterColumn>
  </x:autoFilter>
  <x:phoneticPr fontId="5" type="noConversion"/>
  <x:conditionalFormatting sqref="M8 N10:N530 Q10:Q530">
    <x:cfRule type="cellIs" dxfId="1" priority="6" operator="lessThanOrEqual">
      <x:formula>0</x:formula>
    </x:cfRule>
  </x:conditionalFormatting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B67AD9-6341-42F5-B1FC-794ED162BF2D}" mc:Ignorable="x14ac xr xr2 xr3">
  <x:sheetPr>
    <x:tabColor theme="8" tint="0.79998168889431442"/>
  </x:sheetPr>
  <x:dimension ref="A1:R22"/>
  <x:sheetViews>
    <x:sheetView showGridLines="0" zoomScale="85" zoomScaleNormal="85" workbookViewId="0">
      <x:pane xSplit="3" ySplit="2" topLeftCell="D3" activePane="bottomRight" state="frozen"/>
      <x:selection pane="topRight" activeCell="D1" sqref="D1"/>
      <x:selection pane="bottomLeft" activeCell="A3" sqref="A3"/>
      <x:selection pane="bottomRight"/>
    </x:sheetView>
  </x:sheetViews>
  <x:sheetFormatPr defaultRowHeight="16.5"/>
  <x:cols>
    <x:col min="1" max="1" width="6.125" customWidth="1"/>
    <x:col min="2" max="2" width="15.25" style="349" customWidth="1"/>
    <x:col min="3" max="3" width="14" style="349" bestFit="1" customWidth="1"/>
    <x:col min="4" max="4" width="12.875" bestFit="1" customWidth="1"/>
    <x:col min="5" max="5" width="21.25" bestFit="1" customWidth="1"/>
    <x:col min="6" max="6" width="17.125" customWidth="1"/>
    <x:col min="7" max="7" width="23.875" bestFit="1" customWidth="1"/>
    <x:col min="8" max="8" width="17.625" customWidth="1"/>
    <x:col min="9" max="9" width="13.75" customWidth="1"/>
    <x:col min="10" max="10" width="20.875" bestFit="1" customWidth="1"/>
    <x:col min="11" max="11" width="21" bestFit="1" customWidth="1"/>
    <x:col min="12" max="12" width="16" bestFit="1" customWidth="1"/>
    <x:col min="13" max="13" width="9.875" bestFit="1" customWidth="1"/>
    <x:col min="14" max="14" width="14" bestFit="1" customWidth="1"/>
    <x:col min="15" max="15" width="17.25" customWidth="1"/>
    <x:col min="16" max="16" width="18.25" style="348" bestFit="1" customWidth="1"/>
    <x:col min="17" max="17" width="25.75" style="348" bestFit="1" customWidth="1"/>
    <x:col min="18" max="18" width="7.125" bestFit="1" customWidth="1"/>
  </x:cols>
  <x:sheetData>
    <x:row r="1" spans="1:18">
      <x:c r="B1" s="349" t="s">
        <x:v>1314</x:v>
      </x:c>
      <x:c r="I1" t="s">
        <x:v>1380</x:v>
      </x:c>
      <x:c r="O1" s="350">
        <x:f>SUBTOTAL(9,O3:O500000)</x:f>
        <x:v>0</x:v>
      </x:c>
    </x:row>
    <x:row r="2" spans="1:18">
      <x:c r="B2" s="351" t="s">
        <x:v>1315</x:v>
      </x:c>
      <x:c r="C2" s="351" t="s">
        <x:v>1316</x:v>
      </x:c>
      <x:c r="D2" s="97" t="s">
        <x:v>1317</x:v>
      </x:c>
      <x:c r="E2" s="97" t="s">
        <x:v>1318</x:v>
      </x:c>
      <x:c r="F2" s="97" t="s">
        <x:v>1319</x:v>
      </x:c>
      <x:c r="G2" s="97" t="s">
        <x:v>5</x:v>
      </x:c>
      <x:c r="H2" s="97" t="s">
        <x:v>7</x:v>
      </x:c>
      <x:c r="I2" s="97" t="s">
        <x:v>6</x:v>
      </x:c>
      <x:c r="J2" s="97" t="s">
        <x:v>1320</x:v>
      </x:c>
      <x:c r="K2" s="97" t="s">
        <x:v>1321</x:v>
      </x:c>
      <x:c r="L2" s="97" t="s">
        <x:v>293</x:v>
      </x:c>
      <x:c r="M2" s="97" t="s">
        <x:v>108</x:v>
      </x:c>
      <x:c r="N2" s="97" t="s">
        <x:v>114</x:v>
      </x:c>
      <x:c r="O2" s="97" t="s">
        <x:v>110</x:v>
      </x:c>
      <x:c r="P2" s="352" t="s">
        <x:v>1322</x:v>
      </x:c>
      <x:c r="Q2" s="352" t="s">
        <x:v>1323</x:v>
      </x:c>
      <x:c r="R2" s="97" t="s">
        <x:v>1324</x:v>
      </x:c>
    </x:row>
    <x:row r="3" spans="1:18" ht="17.25">
      <x:c r="A3">
        <x:v>2026</x:v>
      </x:c>
      <x:c r="B3" s="90"/>
      <x:c r="D3" s="125"/>
      <x:c r="E3" s="124"/>
      <x:c r="G3" s="57"/>
      <x:c r="H3" s="516"/>
      <x:c r="I3" s="20"/>
      <x:c r="J3" s="57"/>
      <x:c r="K3" s="517"/>
      <x:c r="L3" s="273"/>
      <x:c r="M3" s="362"/>
      <x:c r="N3" s="353">
        <x:f t="shared" ref="N3:N12" si="0">+K3*L3</x:f>
        <x:v>0</x:v>
      </x:c>
      <x:c r="O3" s="353">
        <x:f>+M3*N3</x:f>
        <x:v>0</x:v>
      </x:c>
    </x:row>
    <x:row r="4" spans="1:18" ht="17.25">
      <x:c r="B4" s="90"/>
      <x:c r="D4" s="125"/>
      <x:c r="E4" s="124"/>
      <x:c r="G4" s="57"/>
      <x:c r="H4" s="516"/>
      <x:c r="I4" s="20"/>
      <x:c r="J4" s="57"/>
      <x:c r="K4" s="517"/>
      <x:c r="L4" s="273"/>
      <x:c r="M4" s="362"/>
      <x:c r="N4" s="353">
        <x:f t="shared" si="0"/>
        <x:v>0</x:v>
      </x:c>
      <x:c r="O4" s="353">
        <x:f t="shared" ref="O4:O22" si="1">+M4*N4</x:f>
        <x:v>0</x:v>
      </x:c>
    </x:row>
    <x:row r="5" spans="1:18" ht="17.25">
      <x:c r="B5" s="90"/>
      <x:c r="D5" s="125"/>
      <x:c r="E5" s="124"/>
      <x:c r="G5" s="57"/>
      <x:c r="H5" s="516"/>
      <x:c r="I5" s="20"/>
      <x:c r="J5" s="57"/>
      <x:c r="K5" s="517"/>
      <x:c r="L5" s="273"/>
      <x:c r="M5" s="362"/>
      <x:c r="N5" s="353">
        <x:f t="shared" si="0"/>
        <x:v>0</x:v>
      </x:c>
      <x:c r="O5" s="353">
        <x:f t="shared" si="1"/>
        <x:v>0</x:v>
      </x:c>
    </x:row>
    <x:row r="6" spans="1:18" ht="17.25">
      <x:c r="B6" s="90"/>
      <x:c r="D6" s="125"/>
      <x:c r="E6" s="124"/>
      <x:c r="G6" s="57"/>
      <x:c r="H6" s="516"/>
      <x:c r="I6" s="20"/>
      <x:c r="J6" s="57"/>
      <x:c r="K6" s="517"/>
      <x:c r="L6" s="273"/>
      <x:c r="M6" s="362"/>
      <x:c r="N6" s="353">
        <x:f t="shared" si="0"/>
        <x:v>0</x:v>
      </x:c>
      <x:c r="O6" s="353">
        <x:f t="shared" si="1"/>
        <x:v>0</x:v>
      </x:c>
    </x:row>
    <x:row r="7" spans="1:18">
      <x:c r="B7" s="90"/>
      <x:c r="D7" s="125"/>
      <x:c r="E7" s="124"/>
      <x:c r="G7" s="57"/>
      <x:c r="H7" s="516"/>
      <x:c r="I7" s="20"/>
      <x:c r="J7" s="57"/>
      <x:c r="K7" s="517"/>
      <x:c r="L7" s="273"/>
      <x:c r="M7" s="57"/>
      <x:c r="N7" s="353">
        <x:f t="shared" si="0"/>
        <x:v>0</x:v>
      </x:c>
      <x:c r="O7" s="353">
        <x:f t="shared" si="1"/>
        <x:v>0</x:v>
      </x:c>
    </x:row>
    <x:row r="8" spans="1:18">
      <x:c r="B8" s="90"/>
      <x:c r="D8" s="125"/>
      <x:c r="E8" s="124"/>
      <x:c r="G8" s="57"/>
      <x:c r="H8" s="516"/>
      <x:c r="I8" s="20"/>
      <x:c r="J8" s="57"/>
      <x:c r="K8" s="517"/>
      <x:c r="L8" s="273"/>
      <x:c r="M8" s="57"/>
      <x:c r="N8" s="353">
        <x:f t="shared" si="0"/>
        <x:v>0</x:v>
      </x:c>
      <x:c r="O8" s="353">
        <x:f t="shared" si="1"/>
        <x:v>0</x:v>
      </x:c>
    </x:row>
    <x:row r="9" spans="1:18">
      <x:c r="B9" s="90"/>
      <x:c r="D9" s="125"/>
      <x:c r="E9" s="124"/>
      <x:c r="G9" s="57"/>
      <x:c r="H9" s="516"/>
      <x:c r="I9" s="20"/>
      <x:c r="J9" s="57"/>
      <x:c r="K9" s="517"/>
      <x:c r="L9" s="273"/>
      <x:c r="M9" s="57"/>
      <x:c r="N9" s="353">
        <x:f t="shared" si="0"/>
        <x:v>0</x:v>
      </x:c>
      <x:c r="O9" s="353">
        <x:f t="shared" si="1"/>
        <x:v>0</x:v>
      </x:c>
    </x:row>
    <x:row r="10" spans="1:18">
      <x:c r="B10" s="90"/>
      <x:c r="D10" s="125"/>
      <x:c r="E10" s="124"/>
      <x:c r="G10" s="57"/>
      <x:c r="H10" s="516"/>
      <x:c r="I10" s="20"/>
      <x:c r="J10" s="57"/>
      <x:c r="K10" s="517"/>
      <x:c r="L10" s="273"/>
      <x:c r="M10" s="57"/>
      <x:c r="N10" s="353">
        <x:f t="shared" si="0"/>
        <x:v>0</x:v>
      </x:c>
      <x:c r="O10" s="353">
        <x:f t="shared" si="1"/>
        <x:v>0</x:v>
      </x:c>
    </x:row>
    <x:row r="11" spans="1:18">
      <x:c r="B11" s="90"/>
      <x:c r="D11" s="125"/>
      <x:c r="E11" s="124"/>
      <x:c r="G11" s="57"/>
      <x:c r="H11" s="516"/>
      <x:c r="I11" s="20"/>
      <x:c r="J11" s="57"/>
      <x:c r="K11" s="517"/>
      <x:c r="L11" s="273"/>
      <x:c r="M11" s="57"/>
      <x:c r="N11" s="353">
        <x:f t="shared" si="0"/>
        <x:v>0</x:v>
      </x:c>
      <x:c r="O11" s="353">
        <x:f t="shared" si="1"/>
        <x:v>0</x:v>
      </x:c>
    </x:row>
    <x:row r="12" spans="1:18">
      <x:c r="B12" s="90"/>
      <x:c r="D12" s="125"/>
      <x:c r="E12" s="124"/>
      <x:c r="G12" s="57"/>
      <x:c r="H12" s="516"/>
      <x:c r="I12" s="20"/>
      <x:c r="J12" s="57"/>
      <x:c r="K12" s="518"/>
      <x:c r="L12" s="273"/>
      <x:c r="M12" s="57"/>
      <x:c r="N12" s="353">
        <x:f t="shared" si="0"/>
        <x:v>0</x:v>
      </x:c>
      <x:c r="O12" s="353">
        <x:f t="shared" si="1"/>
        <x:v>0</x:v>
      </x:c>
    </x:row>
    <x:row r="13" spans="1:18">
      <x:c r="B13" s="90"/>
      <x:c r="D13" s="125"/>
      <x:c r="E13" s="124"/>
      <x:c r="G13" s="57"/>
      <x:c r="H13" s="516"/>
      <x:c r="I13" s="20"/>
      <x:c r="J13" s="519"/>
      <x:c r="K13" s="520"/>
      <x:c r="L13" s="273"/>
      <x:c r="M13" s="57"/>
      <x:c r="N13" s="353">
        <x:f>+J13*L13</x:f>
        <x:v>0</x:v>
      </x:c>
      <x:c r="O13" s="353">
        <x:f t="shared" si="1"/>
        <x:v>0</x:v>
      </x:c>
    </x:row>
    <x:row r="14" spans="1:18">
      <x:c r="B14" s="90"/>
      <x:c r="D14" s="125"/>
      <x:c r="E14" s="124"/>
      <x:c r="G14" s="57"/>
      <x:c r="H14" s="516"/>
      <x:c r="I14" s="20"/>
      <x:c r="J14" s="519"/>
      <x:c r="K14" s="520"/>
      <x:c r="L14" s="273"/>
      <x:c r="M14" s="57"/>
      <x:c r="N14" s="353">
        <x:f t="shared" ref="N14:N22" si="2">+J14*L14</x:f>
        <x:v>0</x:v>
      </x:c>
      <x:c r="O14" s="353">
        <x:f t="shared" si="1"/>
        <x:v>0</x:v>
      </x:c>
    </x:row>
    <x:row r="15" spans="1:18">
      <x:c r="B15" s="90"/>
      <x:c r="D15" s="125"/>
      <x:c r="E15" s="124"/>
      <x:c r="G15" s="57"/>
      <x:c r="H15" s="516"/>
      <x:c r="I15" s="20"/>
      <x:c r="J15" s="519"/>
      <x:c r="K15" s="520"/>
      <x:c r="L15" s="273"/>
      <x:c r="M15" s="57"/>
      <x:c r="N15" s="353">
        <x:f t="shared" si="2"/>
        <x:v>0</x:v>
      </x:c>
      <x:c r="O15" s="353">
        <x:f t="shared" si="1"/>
        <x:v>0</x:v>
      </x:c>
    </x:row>
    <x:row r="16" spans="1:18">
      <x:c r="B16" s="90"/>
      <x:c r="D16" s="125"/>
      <x:c r="E16" s="124"/>
      <x:c r="G16" s="57"/>
      <x:c r="H16" s="516"/>
      <x:c r="I16" s="20"/>
      <x:c r="J16" s="519"/>
      <x:c r="K16" s="520"/>
      <x:c r="L16" s="273"/>
      <x:c r="M16" s="57"/>
      <x:c r="N16" s="353">
        <x:f t="shared" si="2"/>
        <x:v>0</x:v>
      </x:c>
      <x:c r="O16" s="353">
        <x:f t="shared" si="1"/>
        <x:v>0</x:v>
      </x:c>
    </x:row>
    <x:row r="17" spans="2:15">
      <x:c r="B17" s="90"/>
      <x:c r="D17" s="125"/>
      <x:c r="E17" s="124"/>
      <x:c r="G17" s="57"/>
      <x:c r="H17" s="516"/>
      <x:c r="I17" s="20"/>
      <x:c r="J17" s="519"/>
      <x:c r="K17" s="520"/>
      <x:c r="L17" s="273"/>
      <x:c r="M17" s="57"/>
      <x:c r="N17" s="353">
        <x:f t="shared" si="2"/>
        <x:v>0</x:v>
      </x:c>
      <x:c r="O17" s="353">
        <x:f t="shared" si="1"/>
        <x:v>0</x:v>
      </x:c>
    </x:row>
    <x:row r="18" spans="2:15">
      <x:c r="B18" s="90"/>
      <x:c r="D18" s="125"/>
      <x:c r="E18" s="124"/>
      <x:c r="G18" s="57"/>
      <x:c r="H18" s="516"/>
      <x:c r="I18" s="20"/>
      <x:c r="J18" s="519"/>
      <x:c r="K18" s="520"/>
      <x:c r="L18" s="273"/>
      <x:c r="M18" s="57"/>
      <x:c r="N18" s="353">
        <x:f t="shared" si="2"/>
        <x:v>0</x:v>
      </x:c>
      <x:c r="O18" s="353">
        <x:f t="shared" si="1"/>
        <x:v>0</x:v>
      </x:c>
    </x:row>
    <x:row r="19" spans="2:15">
      <x:c r="B19" s="90"/>
      <x:c r="D19" s="125"/>
      <x:c r="E19" s="124"/>
      <x:c r="G19" s="57"/>
      <x:c r="H19" s="516"/>
      <x:c r="I19" s="20"/>
      <x:c r="J19" s="519"/>
      <x:c r="K19" s="520"/>
      <x:c r="L19" s="273"/>
      <x:c r="M19" s="57"/>
      <x:c r="N19" s="353">
        <x:f t="shared" si="2"/>
        <x:v>0</x:v>
      </x:c>
      <x:c r="O19" s="353">
        <x:f t="shared" si="1"/>
        <x:v>0</x:v>
      </x:c>
    </x:row>
    <x:row r="20" spans="2:15">
      <x:c r="B20" s="90"/>
      <x:c r="D20" s="125"/>
      <x:c r="E20" s="124"/>
      <x:c r="G20" s="57"/>
      <x:c r="H20" s="516"/>
      <x:c r="I20" s="20"/>
      <x:c r="J20" s="519"/>
      <x:c r="K20" s="520"/>
      <x:c r="L20" s="273"/>
      <x:c r="M20" s="57"/>
      <x:c r="N20" s="353">
        <x:f t="shared" si="2"/>
        <x:v>0</x:v>
      </x:c>
      <x:c r="O20" s="353">
        <x:f t="shared" si="1"/>
        <x:v>0</x:v>
      </x:c>
    </x:row>
    <x:row r="21" spans="2:15">
      <x:c r="B21" s="90"/>
      <x:c r="D21" s="125"/>
      <x:c r="E21" s="124"/>
      <x:c r="G21" s="57"/>
      <x:c r="H21" s="516"/>
      <x:c r="I21" s="20"/>
      <x:c r="J21" s="519"/>
      <x:c r="K21" s="520"/>
      <x:c r="L21" s="273"/>
      <x:c r="M21" s="57"/>
      <x:c r="N21" s="353">
        <x:f t="shared" si="2"/>
        <x:v>0</x:v>
      </x:c>
      <x:c r="O21" s="353">
        <x:f t="shared" si="1"/>
        <x:v>0</x:v>
      </x:c>
    </x:row>
    <x:row r="22" spans="2:15">
      <x:c r="B22" s="90"/>
      <x:c r="D22" s="125"/>
      <x:c r="E22" s="124"/>
      <x:c r="G22" s="57"/>
      <x:c r="H22" s="516"/>
      <x:c r="I22" s="20"/>
      <x:c r="J22" s="519"/>
      <x:c r="L22" s="273"/>
      <x:c r="M22" s="57"/>
      <x:c r="N22" s="353">
        <x:f t="shared" si="2"/>
        <x:v>0</x:v>
      </x:c>
      <x:c r="O22" s="353">
        <x:f t="shared" si="1"/>
        <x:v>0</x:v>
      </x:c>
    </x:row>
  </x:sheetData>
  <x:phoneticPr fontId="5" type="noConversion"/>
  <x:pageMargins left="0.7" right="0.7" top="0.75" bottom="0.75" header="0.3" footer="0.3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BEF11E-BF26-4D05-86CD-1C04D24D1AC8}" mc:Ignorable="x14ac xr xr2 xr3">
  <x:sheetPr>
    <x:tabColor theme="8" tint="0.79998168889431442"/>
  </x:sheetPr>
  <x:dimension ref="A1:P106"/>
  <x:sheetViews>
    <x:sheetView showGridLines="0" zoomScale="70" zoomScaleNormal="70" workbookViewId="0">
      <x:pane xSplit="3" ySplit="2" topLeftCell="D51" activePane="bottomRight" state="frozen"/>
      <x:selection pane="topRight" activeCell="D1" sqref="D1"/>
      <x:selection pane="bottomLeft" activeCell="A3" sqref="A3"/>
      <x:selection pane="bottomRight" activeCell="F90" sqref="F90"/>
    </x:sheetView>
  </x:sheetViews>
  <x:sheetFormatPr defaultRowHeight="16.5"/>
  <x:cols>
    <x:col min="1" max="1" width="8.75" style="90" customWidth="1"/>
    <x:col min="2" max="2" width="11.75" style="90" customWidth="1"/>
    <x:col min="3" max="3" width="20.625" style="349" customWidth="1"/>
    <x:col min="4" max="4" width="12.25" style="57" bestFit="1" customWidth="1"/>
    <x:col min="5" max="5" width="21.125" bestFit="1" customWidth="1"/>
    <x:col min="6" max="6" width="11.125" bestFit="1" customWidth="1"/>
    <x:col min="7" max="7" width="25" customWidth="1"/>
    <x:col min="8" max="8" width="52.75" bestFit="1" customWidth="1"/>
    <x:col min="9" max="9" width="10.375" bestFit="1" customWidth="1"/>
    <x:col min="10" max="10" width="25.25" bestFit="1" customWidth="1"/>
    <x:col min="11" max="11" width="25.25" customWidth="1"/>
    <x:col min="12" max="12" width="16" bestFit="1" customWidth="1"/>
    <x:col min="13" max="13" width="9.875" bestFit="1" customWidth="1"/>
    <x:col min="14" max="14" width="14.25" bestFit="1" customWidth="1"/>
    <x:col min="15" max="15" width="19.875" bestFit="1" customWidth="1"/>
    <x:col min="16" max="16" width="6.25" bestFit="1" customWidth="1"/>
  </x:cols>
  <x:sheetData>
    <x:row r="1" spans="1:16">
      <x:c r="A1" s="57"/>
      <x:c r="B1" s="690" t="s">
        <x:v>1325</x:v>
      </x:c>
      <x:c r="O1" s="350">
        <x:f>SUMIFS(O3:O1048576,B3:B1048576,"")</x:f>
        <x:v>70776587.543349445</x:v>
      </x:c>
    </x:row>
    <x:row r="2" spans="1:16" s="97" customFormat="1">
      <x:c r="A2" s="689" t="s">
        <x:v>1315</x:v>
      </x:c>
      <x:c r="B2" s="689" t="s">
        <x:v>1315</x:v>
      </x:c>
      <x:c r="C2" s="351" t="s">
        <x:v>1316</x:v>
      </x:c>
      <x:c r="D2" s="60" t="s">
        <x:v>1317</x:v>
      </x:c>
      <x:c r="E2" s="97" t="s">
        <x:v>448</x:v>
      </x:c>
      <x:c r="F2" s="97" t="s">
        <x:v>1326</x:v>
      </x:c>
      <x:c r="G2" s="97" t="s">
        <x:v>5</x:v>
      </x:c>
      <x:c r="H2" s="97" t="s">
        <x:v>7</x:v>
      </x:c>
      <x:c r="I2" s="97" t="s">
        <x:v>6</x:v>
      </x:c>
      <x:c r="J2" s="97" t="s">
        <x:v>1320</x:v>
      </x:c>
      <x:c r="K2" s="97" t="s">
        <x:v>1321</x:v>
      </x:c>
      <x:c r="L2" s="97" t="s">
        <x:v>293</x:v>
      </x:c>
      <x:c r="M2" s="97" t="s">
        <x:v>108</x:v>
      </x:c>
      <x:c r="N2" s="97" t="s">
        <x:v>114</x:v>
      </x:c>
      <x:c r="O2" s="97" t="s">
        <x:v>1401</x:v>
      </x:c>
      <x:c r="P2" s="97" t="s">
        <x:v>1327</x:v>
      </x:c>
    </x:row>
    <x:row r="3" spans="1:16">
      <x:c r="A3" s="691">
        <x:f>YEAR(D3)</x:f>
        <x:v>2025</x:v>
      </x:c>
      <x:c r="B3" s="354"/>
      <x:c r="C3" s="354" t="s">
        <x:v>1257</x:v>
      </x:c>
      <x:c r="D3" s="355">
        <x:v>45689</x:v>
      </x:c>
      <x:c r="E3" s="356" t="s">
        <x:v>1328</x:v>
      </x:c>
      <x:c r="F3" s="357" t="s">
        <x:v>288</x:v>
      </x:c>
      <x:c r="G3" s="356"/>
      <x:c r="H3" s="356" t="s">
        <x:v>1329</x:v>
      </x:c>
      <x:c r="I3" s="771" t="s">
        <x:v>200</x:v>
      </x:c>
      <x:c r="J3" s="377">
        <x:v>0</x:v>
      </x:c>
      <x:c r="K3" s="378"/>
      <x:c r="L3" s="356">
        <x:v>37.213000000000001</x:v>
      </x:c>
      <x:c r="M3" s="356">
        <x:v>1</x:v>
      </x:c>
      <x:c r="N3" s="358">
        <x:v>3763540.4763000002</x:v>
      </x:c>
      <x:c r="O3" s="359">
        <x:f>M3*N3</x:f>
        <x:v>3763540.4763000002</x:v>
      </x:c>
    </x:row>
    <x:row r="4" spans="1:16">
      <x:c r="A4" s="90">
        <x:f t="shared" ref="A4:A58" si="0">YEAR(D4)</x:f>
        <x:v>2025</x:v>
      </x:c>
      <x:c r="B4" s="354"/>
      <x:c r="C4" s="354" t="s">
        <x:v>1257</x:v>
      </x:c>
      <x:c r="D4" s="355">
        <x:v>45691</x:v>
      </x:c>
      <x:c r="E4" s="356" t="s">
        <x:v>1330</x:v>
      </x:c>
      <x:c r="F4" s="357" t="s">
        <x:v>285</x:v>
      </x:c>
      <x:c r="G4" s="356"/>
      <x:c r="H4" s="356" t="s">
        <x:v>1331</x:v>
      </x:c>
      <x:c r="I4" s="771" t="s">
        <x:v>200</x:v>
      </x:c>
      <x:c r="J4" s="377">
        <x:v>0</x:v>
      </x:c>
      <x:c r="K4" s="378"/>
      <x:c r="L4" s="356">
        <x:v>37.213000000000001</x:v>
      </x:c>
      <x:c r="M4" s="356">
        <x:v>1</x:v>
      </x:c>
      <x:c r="N4" s="358">
        <x:v>1255752.6850000001</x:v>
      </x:c>
      <x:c r="O4" s="359">
        <x:f t="shared" ref="O4:O28" si="1">M4*N4</x:f>
        <x:v>1255752.6850000001</x:v>
      </x:c>
    </x:row>
    <x:row r="5" spans="1:16">
      <x:c r="A5" s="90">
        <x:f t="shared" si="0"/>
        <x:v>2025</x:v>
      </x:c>
      <x:c r="B5" s="354"/>
      <x:c r="C5" s="354" t="s">
        <x:v>1257</x:v>
      </x:c>
      <x:c r="D5" s="355">
        <x:v>45691</x:v>
      </x:c>
      <x:c r="E5" s="356" t="s">
        <x:v>1330</x:v>
      </x:c>
      <x:c r="F5" s="357" t="s">
        <x:v>285</x:v>
      </x:c>
      <x:c r="G5" s="356"/>
      <x:c r="H5" s="356" t="s">
        <x:v>1332</x:v>
      </x:c>
      <x:c r="I5" s="771" t="s">
        <x:v>200</x:v>
      </x:c>
      <x:c r="J5" s="377">
        <x:v>0</x:v>
      </x:c>
      <x:c r="K5" s="378"/>
      <x:c r="L5" s="356">
        <x:v>37.213000000000001</x:v>
      </x:c>
      <x:c r="M5" s="356">
        <x:v>1</x:v>
      </x:c>
      <x:c r="N5" s="358">
        <x:v>479898.848</x:v>
      </x:c>
      <x:c r="O5" s="359">
        <x:f t="shared" si="1"/>
        <x:v>479898.848</x:v>
      </x:c>
    </x:row>
    <x:row r="6" spans="1:16">
      <x:c r="A6" s="90">
        <x:f t="shared" si="0"/>
        <x:v>2025</x:v>
      </x:c>
      <x:c r="B6" s="354"/>
      <x:c r="C6" s="354" t="s">
        <x:v>1257</x:v>
      </x:c>
      <x:c r="D6" s="355">
        <x:v>45691</x:v>
      </x:c>
      <x:c r="E6" s="356" t="s">
        <x:v>1330</x:v>
      </x:c>
      <x:c r="F6" s="357" t="s">
        <x:v>285</x:v>
      </x:c>
      <x:c r="G6" s="356"/>
      <x:c r="H6" s="356" t="s">
        <x:v>1333</x:v>
      </x:c>
      <x:c r="I6" s="771" t="s">
        <x:v>200</x:v>
      </x:c>
      <x:c r="J6" s="377">
        <x:v>0</x:v>
      </x:c>
      <x:c r="K6" s="378"/>
      <x:c r="L6" s="356">
        <x:v>37.213000000000001</x:v>
      </x:c>
      <x:c r="M6" s="356">
        <x:v>1</x:v>
      </x:c>
      <x:c r="N6" s="358">
        <x:v>723792.85</x:v>
      </x:c>
      <x:c r="O6" s="359">
        <x:f t="shared" si="1"/>
        <x:v>723792.85</x:v>
      </x:c>
    </x:row>
    <x:row r="7" spans="1:16">
      <x:c r="A7" s="90">
        <x:f t="shared" si="0"/>
        <x:v>2025</x:v>
      </x:c>
      <x:c r="B7" s="354"/>
      <x:c r="C7" s="354" t="s">
        <x:v>1257</x:v>
      </x:c>
      <x:c r="D7" s="355">
        <x:v>45691</x:v>
      </x:c>
      <x:c r="E7" s="356" t="s">
        <x:v>1330</x:v>
      </x:c>
      <x:c r="F7" s="357" t="s">
        <x:v>285</x:v>
      </x:c>
      <x:c r="G7" s="356"/>
      <x:c r="H7" s="356" t="s">
        <x:v>1334</x:v>
      </x:c>
      <x:c r="I7" s="771" t="s">
        <x:v>200</x:v>
      </x:c>
      <x:c r="J7" s="377">
        <x:v>0</x:v>
      </x:c>
      <x:c r="K7" s="378"/>
      <x:c r="L7" s="356">
        <x:v>37.213000000000001</x:v>
      </x:c>
      <x:c r="M7" s="356">
        <x:v>12</x:v>
      </x:c>
      <x:c r="N7" s="358">
        <x:v>41678.559999999998</x:v>
      </x:c>
      <x:c r="O7" s="359">
        <x:f t="shared" si="1"/>
        <x:v>500142.72</x:v>
      </x:c>
    </x:row>
    <x:row r="8" spans="1:16">
      <x:c r="A8" s="90">
        <x:f t="shared" si="0"/>
        <x:v>2025</x:v>
      </x:c>
      <x:c r="B8" s="354"/>
      <x:c r="C8" s="354" t="s">
        <x:v>1257</x:v>
      </x:c>
      <x:c r="D8" s="355">
        <x:v>45691</x:v>
      </x:c>
      <x:c r="E8" s="356" t="s">
        <x:v>1330</x:v>
      </x:c>
      <x:c r="F8" s="357" t="s">
        <x:v>285</x:v>
      </x:c>
      <x:c r="G8" s="356"/>
      <x:c r="H8" s="356" t="s">
        <x:v>1335</x:v>
      </x:c>
      <x:c r="I8" s="771" t="s">
        <x:v>200</x:v>
      </x:c>
      <x:c r="J8" s="377">
        <x:v>0</x:v>
      </x:c>
      <x:c r="K8" s="378"/>
      <x:c r="L8" s="356">
        <x:v>37.213000000000001</x:v>
      </x:c>
      <x:c r="M8" s="356">
        <x:v>1</x:v>
      </x:c>
      <x:c r="N8" s="358">
        <x:v>357244.8</x:v>
      </x:c>
      <x:c r="O8" s="359">
        <x:f t="shared" si="1"/>
        <x:v>357244.8</x:v>
      </x:c>
    </x:row>
    <x:row r="9" spans="1:16">
      <x:c r="A9" s="90">
        <x:f t="shared" si="0"/>
        <x:v>2025</x:v>
      </x:c>
      <x:c r="B9" s="354"/>
      <x:c r="C9" s="354" t="s">
        <x:v>1257</x:v>
      </x:c>
      <x:c r="D9" s="355">
        <x:v>45691</x:v>
      </x:c>
      <x:c r="E9" s="356" t="s">
        <x:v>1330</x:v>
      </x:c>
      <x:c r="F9" s="357" t="s">
        <x:v>285</x:v>
      </x:c>
      <x:c r="G9" s="356"/>
      <x:c r="H9" s="356" t="s">
        <x:v>1336</x:v>
      </x:c>
      <x:c r="I9" s="771" t="s">
        <x:v>200</x:v>
      </x:c>
      <x:c r="J9" s="377">
        <x:v>0</x:v>
      </x:c>
      <x:c r="K9" s="378"/>
      <x:c r="L9" s="356">
        <x:v>37.213000000000001</x:v>
      </x:c>
      <x:c r="M9" s="356">
        <x:v>1</x:v>
      </x:c>
      <x:c r="N9" s="358">
        <x:v>506096.8</x:v>
      </x:c>
      <x:c r="O9" s="359">
        <x:f t="shared" si="1"/>
        <x:v>506096.8</x:v>
      </x:c>
    </x:row>
    <x:row r="10" spans="1:16">
      <x:c r="A10" s="90">
        <x:f t="shared" si="0"/>
        <x:v>2025</x:v>
      </x:c>
      <x:c r="B10" s="354"/>
      <x:c r="C10" s="354" t="s">
        <x:v>1358</x:v>
      </x:c>
      <x:c r="D10" s="355">
        <x:v>45701</x:v>
      </x:c>
      <x:c r="E10" s="356" t="s">
        <x:v>1337</x:v>
      </x:c>
      <x:c r="F10" s="357" t="s">
        <x:v>288</x:v>
      </x:c>
      <x:c r="G10" s="356"/>
      <x:c r="H10" s="356" t="s">
        <x:v>1338</x:v>
      </x:c>
      <x:c r="I10" s="771" t="s">
        <x:v>200</x:v>
      </x:c>
      <x:c r="J10" s="377">
        <x:v>0</x:v>
      </x:c>
      <x:c r="K10" s="378"/>
      <x:c r="L10" s="356">
        <x:v>37.433900000000001</x:v>
      </x:c>
      <x:c r="M10" s="356">
        <x:v>25</x:v>
      </x:c>
      <x:c r="N10" s="358">
        <x:v>2984.6048470000001</x:v>
      </x:c>
      <x:c r="O10" s="359">
        <x:f t="shared" si="1"/>
        <x:v>74615.121175000007</x:v>
      </x:c>
    </x:row>
    <x:row r="11" spans="1:16">
      <x:c r="A11" s="90">
        <x:f t="shared" si="0"/>
        <x:v>2025</x:v>
      </x:c>
      <x:c r="B11" s="354"/>
      <x:c r="C11" s="354" t="s">
        <x:v>95</x:v>
      </x:c>
      <x:c r="D11" s="355">
        <x:v>45701</x:v>
      </x:c>
      <x:c r="E11" s="356" t="s">
        <x:v>1337</x:v>
      </x:c>
      <x:c r="F11" s="357" t="s">
        <x:v>288</x:v>
      </x:c>
      <x:c r="G11" s="356"/>
      <x:c r="H11" s="356" t="s">
        <x:v>1339</x:v>
      </x:c>
      <x:c r="I11" s="771" t="s">
        <x:v>200</x:v>
      </x:c>
      <x:c r="J11" s="377">
        <x:v>0</x:v>
      </x:c>
      <x:c r="K11" s="378"/>
      <x:c r="L11" s="356">
        <x:v>37.433900000000001</x:v>
      </x:c>
      <x:c r="M11" s="356">
        <x:v>31</x:v>
      </x:c>
      <x:c r="N11" s="358">
        <x:v>2984.6048470000001</x:v>
      </x:c>
      <x:c r="O11" s="359">
        <x:f t="shared" si="1"/>
        <x:v>92522.750257000007</x:v>
      </x:c>
    </x:row>
    <x:row r="12" spans="1:16">
      <x:c r="A12" s="90">
        <x:f t="shared" si="0"/>
        <x:v>2025</x:v>
      </x:c>
      <x:c r="B12" s="354"/>
      <x:c r="C12" s="354" t="s">
        <x:v>119</x:v>
      </x:c>
      <x:c r="D12" s="355">
        <x:v>45701</x:v>
      </x:c>
      <x:c r="E12" s="356" t="s">
        <x:v>1337</x:v>
      </x:c>
      <x:c r="F12" s="357" t="s">
        <x:v>288</x:v>
      </x:c>
      <x:c r="G12" s="356"/>
      <x:c r="H12" s="356" t="s">
        <x:v>1340</x:v>
      </x:c>
      <x:c r="I12" s="771" t="s">
        <x:v>200</x:v>
      </x:c>
      <x:c r="J12" s="377">
        <x:v>0</x:v>
      </x:c>
      <x:c r="K12" s="378"/>
      <x:c r="L12" s="356">
        <x:v>37.433900000000001</x:v>
      </x:c>
      <x:c r="M12" s="356">
        <x:v>7</x:v>
      </x:c>
      <x:c r="N12" s="358">
        <x:v>2984.6048470000001</x:v>
      </x:c>
      <x:c r="O12" s="359">
        <x:f t="shared" si="1"/>
        <x:v>20892.233929000002</x:v>
      </x:c>
    </x:row>
    <x:row r="13" spans="1:16">
      <x:c r="A13" s="90">
        <x:f t="shared" si="0"/>
        <x:v>2025</x:v>
      </x:c>
      <x:c r="B13" s="354"/>
      <x:c r="C13" s="354" t="s">
        <x:v>118</x:v>
      </x:c>
      <x:c r="D13" s="355">
        <x:v>45701</x:v>
      </x:c>
      <x:c r="E13" s="356" t="s">
        <x:v>1337</x:v>
      </x:c>
      <x:c r="F13" s="357" t="s">
        <x:v>288</x:v>
      </x:c>
      <x:c r="G13" s="356"/>
      <x:c r="H13" s="356" t="s">
        <x:v>1341</x:v>
      </x:c>
      <x:c r="I13" s="771" t="s">
        <x:v>200</x:v>
      </x:c>
      <x:c r="J13" s="377">
        <x:v>0</x:v>
      </x:c>
      <x:c r="K13" s="378"/>
      <x:c r="L13" s="356">
        <x:v>37.433900000000001</x:v>
      </x:c>
      <x:c r="M13" s="356">
        <x:v>11</x:v>
      </x:c>
      <x:c r="N13" s="358">
        <x:v>2984.6048470000001</x:v>
      </x:c>
      <x:c r="O13" s="359">
        <x:f t="shared" si="1"/>
        <x:v>32830.653317000004</x:v>
      </x:c>
    </x:row>
    <x:row r="14" spans="1:16">
      <x:c r="A14" s="90">
        <x:f t="shared" si="0"/>
        <x:v>2025</x:v>
      </x:c>
      <x:c r="B14" s="354"/>
      <x:c r="C14" s="354" t="s">
        <x:v>1257</x:v>
      </x:c>
      <x:c r="D14" s="355">
        <x:v>45703</x:v>
      </x:c>
      <x:c r="E14" s="356" t="s">
        <x:v>1342</x:v>
      </x:c>
      <x:c r="F14" s="357" t="s">
        <x:v>288</x:v>
      </x:c>
      <x:c r="G14" s="356"/>
      <x:c r="H14" s="356" t="s">
        <x:v>1343</x:v>
      </x:c>
      <x:c r="I14" s="771" t="s">
        <x:v>200</x:v>
      </x:c>
      <x:c r="J14" s="377">
        <x:v>0</x:v>
      </x:c>
      <x:c r="K14" s="378"/>
      <x:c r="L14" s="356">
        <x:v>37.867800000000003</x:v>
      </x:c>
      <x:c r="M14" s="356">
        <x:v>1</x:v>
      </x:c>
      <x:c r="N14" s="358">
        <x:v>1253256.046968</x:v>
      </x:c>
      <x:c r="O14" s="359">
        <x:f t="shared" si="1"/>
        <x:v>1253256.046968</x:v>
      </x:c>
    </x:row>
    <x:row r="15" spans="1:16">
      <x:c r="A15" s="90">
        <x:f t="shared" si="0"/>
        <x:v>2025</x:v>
      </x:c>
      <x:c r="B15" s="354"/>
      <x:c r="C15" s="354" t="s">
        <x:v>1257</x:v>
      </x:c>
      <x:c r="D15" s="355">
        <x:v>45703</x:v>
      </x:c>
      <x:c r="E15" s="356" t="s">
        <x:v>1342</x:v>
      </x:c>
      <x:c r="F15" s="357" t="s">
        <x:v>288</x:v>
      </x:c>
      <x:c r="G15" s="356"/>
      <x:c r="H15" s="356" t="s">
        <x:v>1344</x:v>
      </x:c>
      <x:c r="I15" s="771" t="s">
        <x:v>200</x:v>
      </x:c>
      <x:c r="J15" s="377">
        <x:v>0</x:v>
      </x:c>
      <x:c r="K15" s="378"/>
      <x:c r="L15" s="356">
        <x:v>37.867800000000003</x:v>
      </x:c>
      <x:c r="M15" s="356">
        <x:v>1</x:v>
      </x:c>
      <x:c r="N15" s="358">
        <x:v>1494266.7961019999</x:v>
      </x:c>
      <x:c r="O15" s="359">
        <x:f t="shared" si="1"/>
        <x:v>1494266.7961019999</x:v>
      </x:c>
    </x:row>
    <x:row r="16" spans="1:16">
      <x:c r="A16" s="90">
        <x:f t="shared" si="0"/>
        <x:v>2025</x:v>
      </x:c>
      <x:c r="B16" s="354"/>
      <x:c r="C16" s="354" t="s">
        <x:v>1257</x:v>
      </x:c>
      <x:c r="D16" s="355">
        <x:v>45703</x:v>
      </x:c>
      <x:c r="E16" s="356" t="s">
        <x:v>1342</x:v>
      </x:c>
      <x:c r="F16" s="357" t="s">
        <x:v>288</x:v>
      </x:c>
      <x:c r="G16" s="356"/>
      <x:c r="H16" s="356" t="s">
        <x:v>1345</x:v>
      </x:c>
      <x:c r="I16" s="771" t="s">
        <x:v>200</x:v>
      </x:c>
      <x:c r="J16" s="377">
        <x:v>0</x:v>
      </x:c>
      <x:c r="K16" s="378"/>
      <x:c r="L16" s="356">
        <x:v>37.867800000000003</x:v>
      </x:c>
      <x:c r="M16" s="356">
        <x:v>1</x:v>
      </x:c>
      <x:c r="N16" s="358">
        <x:v>803369.16377999994</x:v>
      </x:c>
      <x:c r="O16" s="359">
        <x:f t="shared" si="1"/>
        <x:v>803369.16377999994</x:v>
      </x:c>
    </x:row>
    <x:row r="17" spans="1:15">
      <x:c r="A17" s="90">
        <x:f t="shared" si="0"/>
        <x:v>2025</x:v>
      </x:c>
      <x:c r="B17" s="354"/>
      <x:c r="C17" s="354" t="s">
        <x:v>1257</x:v>
      </x:c>
      <x:c r="D17" s="355">
        <x:v>45703</x:v>
      </x:c>
      <x:c r="E17" s="356" t="s">
        <x:v>1342</x:v>
      </x:c>
      <x:c r="F17" s="357" t="s">
        <x:v>288</x:v>
      </x:c>
      <x:c r="G17" s="356"/>
      <x:c r="H17" s="356" t="s">
        <x:v>1346</x:v>
      </x:c>
      <x:c r="I17" s="771" t="s">
        <x:v>200</x:v>
      </x:c>
      <x:c r="J17" s="377">
        <x:v>0</x:v>
      </x:c>
      <x:c r="K17" s="378"/>
      <x:c r="L17" s="356">
        <x:v>37.867800000000003</x:v>
      </x:c>
      <x:c r="M17" s="356">
        <x:v>1</x:v>
      </x:c>
      <x:c r="N17" s="358">
        <x:v>68035.561548000012</x:v>
      </x:c>
      <x:c r="O17" s="359">
        <x:f t="shared" si="1"/>
        <x:v>68035.561548000012</x:v>
      </x:c>
    </x:row>
    <x:row r="18" spans="1:15">
      <x:c r="A18" s="90">
        <x:f t="shared" si="0"/>
        <x:v>2025</x:v>
      </x:c>
      <x:c r="B18" s="354"/>
      <x:c r="C18" s="354" t="s">
        <x:v>1257</x:v>
      </x:c>
      <x:c r="D18" s="355">
        <x:v>45703</x:v>
      </x:c>
      <x:c r="E18" s="356" t="s">
        <x:v>1342</x:v>
      </x:c>
      <x:c r="F18" s="357" t="s">
        <x:v>288</x:v>
      </x:c>
      <x:c r="G18" s="356"/>
      <x:c r="H18" s="356" t="s">
        <x:v>1347</x:v>
      </x:c>
      <x:c r="I18" s="771" t="s">
        <x:v>200</x:v>
      </x:c>
      <x:c r="J18" s="377">
        <x:v>0</x:v>
      </x:c>
      <x:c r="K18" s="378"/>
      <x:c r="L18" s="356">
        <x:v>37.867800000000003</x:v>
      </x:c>
      <x:c r="M18" s="356">
        <x:v>1</x:v>
      </x:c>
      <x:c r="N18" s="358">
        <x:v>54529.632000000005</x:v>
      </x:c>
      <x:c r="O18" s="359">
        <x:f t="shared" si="1"/>
        <x:v>54529.632000000005</x:v>
      </x:c>
    </x:row>
    <x:row r="19" spans="1:15">
      <x:c r="A19" s="90">
        <x:f t="shared" si="0"/>
        <x:v>2025</x:v>
      </x:c>
      <x:c r="B19" s="354"/>
      <x:c r="C19" s="354" t="s">
        <x:v>1257</x:v>
      </x:c>
      <x:c r="D19" s="355">
        <x:v>45703</x:v>
      </x:c>
      <x:c r="E19" s="356" t="s">
        <x:v>1342</x:v>
      </x:c>
      <x:c r="F19" s="357" t="s">
        <x:v>288</x:v>
      </x:c>
      <x:c r="G19" s="356"/>
      <x:c r="H19" s="356" t="s">
        <x:v>1348</x:v>
      </x:c>
      <x:c r="I19" s="771" t="s">
        <x:v>200</x:v>
      </x:c>
      <x:c r="J19" s="377">
        <x:v>0</x:v>
      </x:c>
      <x:c r="K19" s="378"/>
      <x:c r="L19" s="356">
        <x:v>37.867800000000003</x:v>
      </x:c>
      <x:c r="M19" s="356">
        <x:v>1</x:v>
      </x:c>
      <x:c r="N19" s="358">
        <x:v>90882.72</x:v>
      </x:c>
      <x:c r="O19" s="359">
        <x:f t="shared" si="1"/>
        <x:v>90882.72</x:v>
      </x:c>
    </x:row>
    <x:row r="20" spans="1:15">
      <x:c r="A20" s="90">
        <x:f t="shared" si="0"/>
        <x:v>2025</x:v>
      </x:c>
      <x:c r="B20" s="354"/>
      <x:c r="C20" s="354" t="s">
        <x:v>1257</x:v>
      </x:c>
      <x:c r="D20" s="355">
        <x:v>45703</x:v>
      </x:c>
      <x:c r="E20" s="356" t="s">
        <x:v>1342</x:v>
      </x:c>
      <x:c r="F20" s="357" t="s">
        <x:v>288</x:v>
      </x:c>
      <x:c r="G20" s="356"/>
      <x:c r="H20" s="356" t="s">
        <x:v>1349</x:v>
      </x:c>
      <x:c r="I20" s="771" t="s">
        <x:v>200</x:v>
      </x:c>
      <x:c r="J20" s="377">
        <x:v>0</x:v>
      </x:c>
      <x:c r="K20" s="378"/>
      <x:c r="L20" s="356">
        <x:v>37.867800000000003</x:v>
      </x:c>
      <x:c r="M20" s="356">
        <x:v>1</x:v>
      </x:c>
      <x:c r="N20" s="358">
        <x:v>636179.04</x:v>
      </x:c>
      <x:c r="O20" s="359">
        <x:f t="shared" si="1"/>
        <x:v>636179.04</x:v>
      </x:c>
    </x:row>
    <x:row r="21" spans="1:15">
      <x:c r="A21" s="90">
        <x:f t="shared" si="0"/>
        <x:v>2025</x:v>
      </x:c>
      <x:c r="B21" s="354"/>
      <x:c r="C21" s="354" t="s">
        <x:v>1257</x:v>
      </x:c>
      <x:c r="D21" s="355">
        <x:v>45703</x:v>
      </x:c>
      <x:c r="E21" s="356" t="s">
        <x:v>1342</x:v>
      </x:c>
      <x:c r="F21" s="357" t="s">
        <x:v>288</x:v>
      </x:c>
      <x:c r="G21" s="356"/>
      <x:c r="H21" s="356" t="s">
        <x:v>1349</x:v>
      </x:c>
      <x:c r="I21" s="771" t="s">
        <x:v>200</x:v>
      </x:c>
      <x:c r="J21" s="377">
        <x:v>0</x:v>
      </x:c>
      <x:c r="K21" s="378"/>
      <x:c r="L21" s="356">
        <x:v>37.867800000000003</x:v>
      </x:c>
      <x:c r="M21" s="356">
        <x:v>1</x:v>
      </x:c>
      <x:c r="N21" s="358">
        <x:v>265074.60000000003</x:v>
      </x:c>
      <x:c r="O21" s="359">
        <x:f t="shared" si="1"/>
        <x:v>265074.60000000003</x:v>
      </x:c>
    </x:row>
    <x:row r="22" spans="1:15">
      <x:c r="A22" s="90">
        <x:f t="shared" si="0"/>
        <x:v>2025</x:v>
      </x:c>
      <x:c r="B22" s="354"/>
      <x:c r="C22" s="354" t="s">
        <x:v>1257</x:v>
      </x:c>
      <x:c r="D22" s="355">
        <x:v>45703</x:v>
      </x:c>
      <x:c r="E22" s="356" t="s">
        <x:v>1342</x:v>
      </x:c>
      <x:c r="F22" s="357" t="s">
        <x:v>288</x:v>
      </x:c>
      <x:c r="G22" s="356"/>
      <x:c r="H22" s="356" t="s">
        <x:v>1350</x:v>
      </x:c>
      <x:c r="I22" s="771" t="s">
        <x:v>200</x:v>
      </x:c>
      <x:c r="J22" s="377">
        <x:v>0</x:v>
      </x:c>
      <x:c r="K22" s="378"/>
      <x:c r="L22" s="356">
        <x:v>37.867800000000003</x:v>
      </x:c>
      <x:c r="M22" s="356">
        <x:v>1</x:v>
      </x:c>
      <x:c r="N22" s="358">
        <x:v>508943.61067800003</x:v>
      </x:c>
      <x:c r="O22" s="359">
        <x:f t="shared" si="1"/>
        <x:v>508943.61067800003</x:v>
      </x:c>
    </x:row>
    <x:row r="23" spans="1:15">
      <x:c r="A23" s="90">
        <x:f t="shared" si="0"/>
        <x:v>2025</x:v>
      </x:c>
      <x:c r="B23" s="354"/>
      <x:c r="C23" s="354" t="s">
        <x:v>1257</x:v>
      </x:c>
      <x:c r="D23" s="355">
        <x:v>45703</x:v>
      </x:c>
      <x:c r="E23" s="356" t="s">
        <x:v>1351</x:v>
      </x:c>
      <x:c r="F23" s="357" t="s">
        <x:v>288</x:v>
      </x:c>
      <x:c r="G23" s="356"/>
      <x:c r="H23" s="356" t="s">
        <x:v>1352</x:v>
      </x:c>
      <x:c r="I23" s="771" t="s">
        <x:v>200</x:v>
      </x:c>
      <x:c r="J23" s="377">
        <x:v>0</x:v>
      </x:c>
      <x:c r="K23" s="378"/>
      <x:c r="L23" s="356">
        <x:v>37.867800000000003</x:v>
      </x:c>
      <x:c r="M23" s="356">
        <x:v>1</x:v>
      </x:c>
      <x:c r="N23" s="358">
        <x:v>774282.9066000001</x:v>
      </x:c>
      <x:c r="O23" s="359">
        <x:f t="shared" si="1"/>
        <x:v>774282.9066000001</x:v>
      </x:c>
    </x:row>
    <x:row r="24" spans="1:15">
      <x:c r="A24" s="90">
        <x:f t="shared" si="0"/>
        <x:v>2025</x:v>
      </x:c>
      <x:c r="B24" s="354"/>
      <x:c r="C24" s="354" t="s">
        <x:v>1257</x:v>
      </x:c>
      <x:c r="D24" s="355">
        <x:v>45703</x:v>
      </x:c>
      <x:c r="E24" s="356" t="s">
        <x:v>1351</x:v>
      </x:c>
      <x:c r="F24" s="357" t="s">
        <x:v>288</x:v>
      </x:c>
      <x:c r="G24" s="356"/>
      <x:c r="H24" s="356" t="s">
        <x:v>1353</x:v>
      </x:c>
      <x:c r="I24" s="771" t="s">
        <x:v>200</x:v>
      </x:c>
      <x:c r="J24" s="377">
        <x:v>0</x:v>
      </x:c>
      <x:c r="K24" s="378"/>
      <x:c r="L24" s="356">
        <x:v>37.867800000000003</x:v>
      </x:c>
      <x:c r="M24" s="356">
        <x:v>1</x:v>
      </x:c>
      <x:c r="N24" s="358">
        <x:v>940200.67230000009</x:v>
      </x:c>
      <x:c r="O24" s="359">
        <x:f t="shared" si="1"/>
        <x:v>940200.67230000009</x:v>
      </x:c>
    </x:row>
    <x:row r="25" spans="1:15">
      <x:c r="A25" s="90">
        <x:f t="shared" si="0"/>
        <x:v>2025</x:v>
      </x:c>
      <x:c r="B25" s="354"/>
      <x:c r="C25" s="354" t="s">
        <x:v>1257</x:v>
      </x:c>
      <x:c r="D25" s="355">
        <x:v>45703</x:v>
      </x:c>
      <x:c r="E25" s="356" t="s">
        <x:v>1351</x:v>
      </x:c>
      <x:c r="F25" s="357" t="s">
        <x:v>288</x:v>
      </x:c>
      <x:c r="G25" s="356"/>
      <x:c r="H25" s="356" t="s">
        <x:v>1354</x:v>
      </x:c>
      <x:c r="I25" s="771" t="s">
        <x:v>200</x:v>
      </x:c>
      <x:c r="J25" s="377">
        <x:v>0</x:v>
      </x:c>
      <x:c r="K25" s="378"/>
      <x:c r="L25" s="356">
        <x:v>37.867800000000003</x:v>
      </x:c>
      <x:c r="M25" s="356">
        <x:v>1</x:v>
      </x:c>
      <x:c r="N25" s="358">
        <x:v>553059.21900000004</x:v>
      </x:c>
      <x:c r="O25" s="359">
        <x:f t="shared" si="1"/>
        <x:v>553059.21900000004</x:v>
      </x:c>
    </x:row>
    <x:row r="26" spans="1:15">
      <x:c r="A26" s="90">
        <x:f t="shared" si="0"/>
        <x:v>2025</x:v>
      </x:c>
      <x:c r="B26" s="354"/>
      <x:c r="C26" s="354" t="s">
        <x:v>1257</x:v>
      </x:c>
      <x:c r="D26" s="355">
        <x:v>45703</x:v>
      </x:c>
      <x:c r="E26" s="356" t="s">
        <x:v>1351</x:v>
      </x:c>
      <x:c r="F26" s="357" t="s">
        <x:v>288</x:v>
      </x:c>
      <x:c r="G26" s="356"/>
      <x:c r="H26" s="356" t="s">
        <x:v>1355</x:v>
      </x:c>
      <x:c r="I26" s="771" t="s">
        <x:v>200</x:v>
      </x:c>
      <x:c r="J26" s="377">
        <x:v>0</x:v>
      </x:c>
      <x:c r="K26" s="378"/>
      <x:c r="L26" s="356">
        <x:v>37.867800000000003</x:v>
      </x:c>
      <x:c r="M26" s="356">
        <x:v>1</x:v>
      </x:c>
      <x:c r="N26" s="358">
        <x:v>636179.04</x:v>
      </x:c>
      <x:c r="O26" s="359">
        <x:f t="shared" si="1"/>
        <x:v>636179.04</x:v>
      </x:c>
    </x:row>
    <x:row r="27" spans="1:15">
      <x:c r="A27" s="90">
        <x:f t="shared" si="0"/>
        <x:v>2025</x:v>
      </x:c>
      <x:c r="B27" s="354"/>
      <x:c r="C27" s="354" t="s">
        <x:v>1257</x:v>
      </x:c>
      <x:c r="D27" s="355">
        <x:v>45703</x:v>
      </x:c>
      <x:c r="E27" s="356" t="s">
        <x:v>1351</x:v>
      </x:c>
      <x:c r="F27" s="357" t="s">
        <x:v>288</x:v>
      </x:c>
      <x:c r="G27" s="356"/>
      <x:c r="H27" s="356" t="s">
        <x:v>1356</x:v>
      </x:c>
      <x:c r="I27" s="771" t="s">
        <x:v>200</x:v>
      </x:c>
      <x:c r="J27" s="377">
        <x:v>0</x:v>
      </x:c>
      <x:c r="K27" s="378"/>
      <x:c r="L27" s="356">
        <x:v>37.867800000000003</x:v>
      </x:c>
      <x:c r="M27" s="356">
        <x:v>1</x:v>
      </x:c>
      <x:c r="N27" s="358">
        <x:v>151471.20000000001</x:v>
      </x:c>
      <x:c r="O27" s="359">
        <x:f t="shared" si="1"/>
        <x:v>151471.20000000001</x:v>
      </x:c>
    </x:row>
    <x:row r="28" spans="1:15">
      <x:c r="A28" s="90">
        <x:f t="shared" si="0"/>
        <x:v>2025</x:v>
      </x:c>
      <x:c r="B28" s="354"/>
      <x:c r="C28" s="354" t="s">
        <x:v>1257</x:v>
      </x:c>
      <x:c r="D28" s="355">
        <x:v>45703</x:v>
      </x:c>
      <x:c r="E28" s="356" t="s">
        <x:v>1351</x:v>
      </x:c>
      <x:c r="F28" s="357" t="s">
        <x:v>288</x:v>
      </x:c>
      <x:c r="G28" s="356"/>
      <x:c r="H28" s="356" t="s">
        <x:v>1357</x:v>
      </x:c>
      <x:c r="I28" s="771" t="s">
        <x:v>200</x:v>
      </x:c>
      <x:c r="J28" s="377">
        <x:v>0</x:v>
      </x:c>
      <x:c r="K28" s="378"/>
      <x:c r="L28" s="356">
        <x:v>37.867800000000003</x:v>
      </x:c>
      <x:c r="M28" s="356">
        <x:v>1</x:v>
      </x:c>
      <x:c r="N28" s="358">
        <x:v>508943.23200000002</x:v>
      </x:c>
      <x:c r="O28" s="359">
        <x:f t="shared" si="1"/>
        <x:v>508943.23200000002</x:v>
      </x:c>
    </x:row>
    <x:row r="29" spans="1:15">
      <x:c r="A29" s="90">
        <x:f t="shared" si="0"/>
        <x:v>2025</x:v>
      </x:c>
      <x:c r="B29" s="354"/>
      <x:c r="C29" s="90" t="s">
        <x:v>1398</x:v>
      </x:c>
      <x:c r="D29" s="355">
        <x:v>45743</x:v>
      </x:c>
      <x:c r="E29" s="356" t="s">
        <x:v>1388</x:v>
      </x:c>
      <x:c r="F29" s="357" t="s">
        <x:v>1387</x:v>
      </x:c>
      <x:c r="G29" s="356" t="s">
        <x:v>1389</x:v>
      </x:c>
      <x:c r="H29" s="356" t="s">
        <x:v>1359</x:v>
      </x:c>
      <x:c r="I29" s="771" t="s">
        <x:v>200</x:v>
      </x:c>
      <x:c r="J29" s="377">
        <x:v>0</x:v>
      </x:c>
      <x:c r="K29" s="378">
        <x:v>889.29</x:v>
      </x:c>
      <x:c r="L29" s="356">
        <x:v>37.928699999999999</x:v>
      </x:c>
      <x:c r="M29" s="356">
        <x:v>2</x:v>
      </x:c>
      <x:c r="N29" s="358">
        <x:f t="shared" ref="N29" si="2">+K29*L29</x:f>
        <x:v>33729.613622999997</x:v>
      </x:c>
      <x:c r="O29" s="359">
        <x:f>+N29</x:f>
        <x:v>33729.613622999997</x:v>
      </x:c>
    </x:row>
    <x:row r="30" spans="1:15">
      <x:c r="A30" s="90">
        <x:f t="shared" si="0"/>
        <x:v>2025</x:v>
      </x:c>
      <x:c r="B30" s="354"/>
      <x:c r="C30" s="90" t="s">
        <x:v>1398</x:v>
      </x:c>
      <x:c r="D30" s="355">
        <x:v>45743</x:v>
      </x:c>
      <x:c r="E30" s="356" t="s">
        <x:v>1388</x:v>
      </x:c>
      <x:c r="F30" s="357" t="s">
        <x:v>1387</x:v>
      </x:c>
      <x:c r="G30" s="356" t="s">
        <x:v>1390</x:v>
      </x:c>
      <x:c r="H30" s="356" t="s">
        <x:v>1359</x:v>
      </x:c>
      <x:c r="I30" s="771" t="s">
        <x:v>200</x:v>
      </x:c>
      <x:c r="J30" s="377">
        <x:v>0</x:v>
      </x:c>
      <x:c r="K30" s="378">
        <x:v>1243.56</x:v>
      </x:c>
      <x:c r="L30" s="356">
        <x:v>37.928699999999999</x:v>
      </x:c>
      <x:c r="M30" s="356">
        <x:v>4</x:v>
      </x:c>
      <x:c r="N30" s="358">
        <x:f t="shared" ref="N30:N43" si="3">+K30*L30</x:f>
        <x:v>47166.614171999994</x:v>
      </x:c>
      <x:c r="O30" s="359">
        <x:f t="shared" ref="O30:O55" si="4">+N30</x:f>
        <x:v>47166.614171999994</x:v>
      </x:c>
    </x:row>
    <x:row r="31" spans="1:15">
      <x:c r="A31" s="90">
        <x:f t="shared" si="0"/>
        <x:v>2025</x:v>
      </x:c>
      <x:c r="B31" s="354"/>
      <x:c r="C31" s="90" t="s">
        <x:v>1398</x:v>
      </x:c>
      <x:c r="D31" s="355">
        <x:v>45743</x:v>
      </x:c>
      <x:c r="E31" s="356" t="s">
        <x:v>1388</x:v>
      </x:c>
      <x:c r="F31" s="357" t="s">
        <x:v>1387</x:v>
      </x:c>
      <x:c r="G31" s="356" t="s">
        <x:v>1391</x:v>
      </x:c>
      <x:c r="H31" s="356" t="s">
        <x:v>1359</x:v>
      </x:c>
      <x:c r="I31" s="771" t="s">
        <x:v>200</x:v>
      </x:c>
      <x:c r="J31" s="377">
        <x:v>0</x:v>
      </x:c>
      <x:c r="K31" s="378">
        <x:v>1185.72</x:v>
      </x:c>
      <x:c r="L31" s="356">
        <x:v>37.928699999999999</x:v>
      </x:c>
      <x:c r="M31" s="356">
        <x:v>2</x:v>
      </x:c>
      <x:c r="N31" s="358">
        <x:f t="shared" si="3"/>
        <x:v>44972.818163999997</x:v>
      </x:c>
      <x:c r="O31" s="359">
        <x:f t="shared" si="4"/>
        <x:v>44972.818163999997</x:v>
      </x:c>
    </x:row>
    <x:row r="32" spans="1:15">
      <x:c r="A32" s="90">
        <x:f t="shared" si="0"/>
        <x:v>2025</x:v>
      </x:c>
      <x:c r="B32" s="354"/>
      <x:c r="C32" s="90" t="s">
        <x:v>1398</x:v>
      </x:c>
      <x:c r="D32" s="355">
        <x:v>45743</x:v>
      </x:c>
      <x:c r="E32" s="356" t="s">
        <x:v>1388</x:v>
      </x:c>
      <x:c r="F32" s="357" t="s">
        <x:v>1387</x:v>
      </x:c>
      <x:c r="G32" s="356" t="s">
        <x:v>1392</x:v>
      </x:c>
      <x:c r="H32" s="356" t="s">
        <x:v>1359</x:v>
      </x:c>
      <x:c r="I32" s="771" t="s">
        <x:v>200</x:v>
      </x:c>
      <x:c r="J32" s="377">
        <x:v>0</x:v>
      </x:c>
      <x:c r="K32" s="378">
        <x:v>1072.93</x:v>
      </x:c>
      <x:c r="L32" s="356">
        <x:v>37.928699999999999</x:v>
      </x:c>
      <x:c r="M32" s="356">
        <x:v>2</x:v>
      </x:c>
      <x:c r="N32" s="358">
        <x:f t="shared" si="3"/>
        <x:v>40694.840090999998</x:v>
      </x:c>
      <x:c r="O32" s="359">
        <x:f t="shared" si="4"/>
        <x:v>40694.840090999998</x:v>
      </x:c>
    </x:row>
    <x:row r="33" spans="1:15">
      <x:c r="A33" s="90">
        <x:f t="shared" si="0"/>
        <x:v>2025</x:v>
      </x:c>
      <x:c r="B33" s="354"/>
      <x:c r="C33" s="90" t="s">
        <x:v>1398</x:v>
      </x:c>
      <x:c r="D33" s="355">
        <x:v>45743</x:v>
      </x:c>
      <x:c r="E33" s="356" t="s">
        <x:v>1388</x:v>
      </x:c>
      <x:c r="F33" s="357" t="s">
        <x:v>1387</x:v>
      </x:c>
      <x:c r="G33" s="356" t="s">
        <x:v>1393</x:v>
      </x:c>
      <x:c r="H33" s="356" t="s">
        <x:v>1359</x:v>
      </x:c>
      <x:c r="I33" s="771" t="s">
        <x:v>200</x:v>
      </x:c>
      <x:c r="J33" s="377">
        <x:v>0</x:v>
      </x:c>
      <x:c r="K33" s="378">
        <x:v>1087.3899999999999</x:v>
      </x:c>
      <x:c r="L33" s="356">
        <x:v>37.928699999999999</x:v>
      </x:c>
      <x:c r="M33" s="356">
        <x:v>2</x:v>
      </x:c>
      <x:c r="N33" s="358">
        <x:f t="shared" si="3"/>
        <x:v>41243.289092999992</x:v>
      </x:c>
      <x:c r="O33" s="359">
        <x:f t="shared" si="4"/>
        <x:v>41243.289092999992</x:v>
      </x:c>
    </x:row>
    <x:row r="34" spans="1:15">
      <x:c r="A34" s="90">
        <x:f t="shared" si="0"/>
        <x:v>2025</x:v>
      </x:c>
      <x:c r="B34" s="354"/>
      <x:c r="C34" s="90" t="s">
        <x:v>1398</x:v>
      </x:c>
      <x:c r="D34" s="355">
        <x:v>45743</x:v>
      </x:c>
      <x:c r="E34" s="356" t="s">
        <x:v>1388</x:v>
      </x:c>
      <x:c r="F34" s="357" t="s">
        <x:v>1387</x:v>
      </x:c>
      <x:c r="G34" s="356" t="s">
        <x:v>1394</x:v>
      </x:c>
      <x:c r="H34" s="356" t="s">
        <x:v>1359</x:v>
      </x:c>
      <x:c r="I34" s="771" t="s">
        <x:v>200</x:v>
      </x:c>
      <x:c r="J34" s="377">
        <x:v>0</x:v>
      </x:c>
      <x:c r="K34" s="378">
        <x:v>1087.3899999999999</x:v>
      </x:c>
      <x:c r="L34" s="356">
        <x:v>37.928699999999999</x:v>
      </x:c>
      <x:c r="M34" s="356">
        <x:v>2</x:v>
      </x:c>
      <x:c r="N34" s="358">
        <x:f t="shared" si="3"/>
        <x:v>41243.289092999992</x:v>
      </x:c>
      <x:c r="O34" s="359">
        <x:f t="shared" si="4"/>
        <x:v>41243.289092999992</x:v>
      </x:c>
    </x:row>
    <x:row r="35" spans="1:15">
      <x:c r="A35" s="90">
        <x:f t="shared" si="0"/>
        <x:v>2025</x:v>
      </x:c>
      <x:c r="B35" s="354"/>
      <x:c r="C35" s="90" t="s">
        <x:v>1398</x:v>
      </x:c>
      <x:c r="D35" s="355">
        <x:v>45743</x:v>
      </x:c>
      <x:c r="E35" s="356" t="s">
        <x:v>1388</x:v>
      </x:c>
      <x:c r="F35" s="357" t="s">
        <x:v>1387</x:v>
      </x:c>
      <x:c r="G35" s="356" t="s">
        <x:v>1389</x:v>
      </x:c>
      <x:c r="H35" s="356" t="s">
        <x:v>1399</x:v>
      </x:c>
      <x:c r="I35" s="771" t="s">
        <x:v>200</x:v>
      </x:c>
      <x:c r="J35" s="377">
        <x:v>0</x:v>
      </x:c>
      <x:c r="K35" s="378">
        <x:v>902.04</x:v>
      </x:c>
      <x:c r="L35" s="356">
        <x:v>37.928699999999999</x:v>
      </x:c>
      <x:c r="M35" s="356">
        <x:v>2</x:v>
      </x:c>
      <x:c r="N35" s="358">
        <x:f t="shared" si="3"/>
        <x:v>34213.204548000002</x:v>
      </x:c>
      <x:c r="O35" s="359">
        <x:f t="shared" si="4"/>
        <x:v>34213.204548000002</x:v>
      </x:c>
    </x:row>
    <x:row r="36" spans="1:15">
      <x:c r="A36" s="90">
        <x:f t="shared" si="0"/>
        <x:v>2025</x:v>
      </x:c>
      <x:c r="B36" s="354"/>
      <x:c r="C36" s="90" t="s">
        <x:v>1398</x:v>
      </x:c>
      <x:c r="D36" s="355">
        <x:v>45743</x:v>
      </x:c>
      <x:c r="E36" s="356" t="s">
        <x:v>1388</x:v>
      </x:c>
      <x:c r="F36" s="357" t="s">
        <x:v>1387</x:v>
      </x:c>
      <x:c r="G36" s="356" t="s">
        <x:v>1390</x:v>
      </x:c>
      <x:c r="H36" s="356" t="s">
        <x:v>1399</x:v>
      </x:c>
      <x:c r="I36" s="771" t="s">
        <x:v>200</x:v>
      </x:c>
      <x:c r="J36" s="377">
        <x:v>0</x:v>
      </x:c>
      <x:c r="K36" s="378">
        <x:v>904.28</x:v>
      </x:c>
      <x:c r="L36" s="356">
        <x:v>37.928699999999999</x:v>
      </x:c>
      <x:c r="M36" s="356">
        <x:v>4</x:v>
      </x:c>
      <x:c r="N36" s="358">
        <x:f t="shared" si="3"/>
        <x:v>34298.164835999996</x:v>
      </x:c>
      <x:c r="O36" s="359">
        <x:f t="shared" si="4"/>
        <x:v>34298.164835999996</x:v>
      </x:c>
    </x:row>
    <x:row r="37" spans="1:15">
      <x:c r="A37" s="90">
        <x:f t="shared" si="0"/>
        <x:v>2025</x:v>
      </x:c>
      <x:c r="B37" s="354"/>
      <x:c r="C37" s="90" t="s">
        <x:v>1398</x:v>
      </x:c>
      <x:c r="D37" s="355">
        <x:v>45743</x:v>
      </x:c>
      <x:c r="E37" s="356" t="s">
        <x:v>1388</x:v>
      </x:c>
      <x:c r="F37" s="357" t="s">
        <x:v>1387</x:v>
      </x:c>
      <x:c r="G37" s="356" t="s">
        <x:v>1391</x:v>
      </x:c>
      <x:c r="H37" s="356" t="s">
        <x:v>1399</x:v>
      </x:c>
      <x:c r="I37" s="771" t="s">
        <x:v>200</x:v>
      </x:c>
      <x:c r="J37" s="377">
        <x:v>0</x:v>
      </x:c>
      <x:c r="K37" s="378">
        <x:v>906.36</x:v>
      </x:c>
      <x:c r="L37" s="356">
        <x:v>37.928699999999999</x:v>
      </x:c>
      <x:c r="M37" s="356">
        <x:v>2</x:v>
      </x:c>
      <x:c r="N37" s="358">
        <x:f t="shared" si="3"/>
        <x:v>34377.056532000002</x:v>
      </x:c>
      <x:c r="O37" s="359">
        <x:f t="shared" si="4"/>
        <x:v>34377.056532000002</x:v>
      </x:c>
    </x:row>
    <x:row r="38" spans="1:15">
      <x:c r="A38" s="90">
        <x:f t="shared" si="0"/>
        <x:v>2025</x:v>
      </x:c>
      <x:c r="B38" s="354"/>
      <x:c r="C38" s="90" t="s">
        <x:v>1398</x:v>
      </x:c>
      <x:c r="D38" s="355">
        <x:v>45743</x:v>
      </x:c>
      <x:c r="E38" s="356" t="s">
        <x:v>1388</x:v>
      </x:c>
      <x:c r="F38" s="357" t="s">
        <x:v>1387</x:v>
      </x:c>
      <x:c r="G38" s="356" t="s">
        <x:v>1392</x:v>
      </x:c>
      <x:c r="H38" s="356" t="s">
        <x:v>1399</x:v>
      </x:c>
      <x:c r="I38" s="771" t="s">
        <x:v>200</x:v>
      </x:c>
      <x:c r="J38" s="377">
        <x:v>0</x:v>
      </x:c>
      <x:c r="K38" s="378">
        <x:v>898.03</x:v>
      </x:c>
      <x:c r="L38" s="356">
        <x:v>37.928699999999999</x:v>
      </x:c>
      <x:c r="M38" s="356">
        <x:v>2</x:v>
      </x:c>
      <x:c r="N38" s="358">
        <x:f t="shared" si="3"/>
        <x:v>34061.110460999997</x:v>
      </x:c>
      <x:c r="O38" s="359">
        <x:f t="shared" si="4"/>
        <x:v>34061.110460999997</x:v>
      </x:c>
    </x:row>
    <x:row r="39" spans="1:15">
      <x:c r="A39" s="90">
        <x:f t="shared" si="0"/>
        <x:v>2025</x:v>
      </x:c>
      <x:c r="B39" s="354"/>
      <x:c r="C39" s="90" t="s">
        <x:v>1398</x:v>
      </x:c>
      <x:c r="D39" s="355">
        <x:v>45743</x:v>
      </x:c>
      <x:c r="E39" s="356" t="s">
        <x:v>1388</x:v>
      </x:c>
      <x:c r="F39" s="357" t="s">
        <x:v>1387</x:v>
      </x:c>
      <x:c r="G39" s="356" t="s">
        <x:v>1393</x:v>
      </x:c>
      <x:c r="H39" s="356" t="s">
        <x:v>1399</x:v>
      </x:c>
      <x:c r="I39" s="771" t="s">
        <x:v>200</x:v>
      </x:c>
      <x:c r="J39" s="377">
        <x:v>0</x:v>
      </x:c>
      <x:c r="K39" s="378">
        <x:v>905.03</x:v>
      </x:c>
      <x:c r="L39" s="356">
        <x:v>37.928699999999999</x:v>
      </x:c>
      <x:c r="M39" s="356">
        <x:v>2</x:v>
      </x:c>
      <x:c r="N39" s="358">
        <x:f t="shared" si="3"/>
        <x:v>34326.611360999996</x:v>
      </x:c>
      <x:c r="O39" s="359">
        <x:f t="shared" si="4"/>
        <x:v>34326.611360999996</x:v>
      </x:c>
    </x:row>
    <x:row r="40" spans="1:15">
      <x:c r="A40" s="90">
        <x:f t="shared" si="0"/>
        <x:v>2025</x:v>
      </x:c>
      <x:c r="B40" s="354"/>
      <x:c r="C40" s="90" t="s">
        <x:v>1398</x:v>
      </x:c>
      <x:c r="D40" s="355">
        <x:v>45743</x:v>
      </x:c>
      <x:c r="E40" s="356" t="s">
        <x:v>1388</x:v>
      </x:c>
      <x:c r="F40" s="357" t="s">
        <x:v>1387</x:v>
      </x:c>
      <x:c r="G40" s="356" t="s">
        <x:v>1394</x:v>
      </x:c>
      <x:c r="H40" s="356" t="s">
        <x:v>1399</x:v>
      </x:c>
      <x:c r="I40" s="771" t="s">
        <x:v>200</x:v>
      </x:c>
      <x:c r="J40" s="377">
        <x:v>0</x:v>
      </x:c>
      <x:c r="K40" s="378">
        <x:v>903.53</x:v>
      </x:c>
      <x:c r="L40" s="356">
        <x:v>37.928699999999999</x:v>
      </x:c>
      <x:c r="M40" s="356">
        <x:v>2</x:v>
      </x:c>
      <x:c r="N40" s="358">
        <x:f t="shared" si="3"/>
        <x:v>34269.718310999997</x:v>
      </x:c>
      <x:c r="O40" s="359">
        <x:f t="shared" si="4"/>
        <x:v>34269.718310999997</x:v>
      </x:c>
    </x:row>
    <x:row r="41" spans="1:15">
      <x:c r="A41" s="90">
        <x:f t="shared" si="0"/>
        <x:v>2025</x:v>
      </x:c>
      <x:c r="B41" s="354"/>
      <x:c r="C41" s="90" t="s">
        <x:v>1398</x:v>
      </x:c>
      <x:c r="D41" s="355">
        <x:v>45743</x:v>
      </x:c>
      <x:c r="E41" s="356" t="s">
        <x:v>1388</x:v>
      </x:c>
      <x:c r="F41" s="357" t="s">
        <x:v>1387</x:v>
      </x:c>
      <x:c r="G41" s="356" t="s">
        <x:v>1395</x:v>
      </x:c>
      <x:c r="H41" s="356" t="s">
        <x:v>1399</x:v>
      </x:c>
      <x:c r="I41" s="771" t="s">
        <x:v>200</x:v>
      </x:c>
      <x:c r="J41" s="377">
        <x:v>0</x:v>
      </x:c>
      <x:c r="K41" s="378">
        <x:v>918.17</x:v>
      </x:c>
      <x:c r="L41" s="356">
        <x:v>37.928699999999999</x:v>
      </x:c>
      <x:c r="M41" s="356">
        <x:v>6</x:v>
      </x:c>
      <x:c r="N41" s="358">
        <x:f t="shared" si="3"/>
        <x:v>34824.994479000001</x:v>
      </x:c>
      <x:c r="O41" s="359">
        <x:f t="shared" si="4"/>
        <x:v>34824.994479000001</x:v>
      </x:c>
    </x:row>
    <x:row r="42" spans="1:15">
      <x:c r="A42" s="90">
        <x:f t="shared" si="0"/>
        <x:v>2025</x:v>
      </x:c>
      <x:c r="B42" s="354"/>
      <x:c r="C42" s="90" t="s">
        <x:v>1398</x:v>
      </x:c>
      <x:c r="D42" s="355">
        <x:v>45743</x:v>
      </x:c>
      <x:c r="E42" s="356" t="s">
        <x:v>1388</x:v>
      </x:c>
      <x:c r="F42" s="357" t="s">
        <x:v>1387</x:v>
      </x:c>
      <x:c r="G42" s="356" t="s">
        <x:v>1396</x:v>
      </x:c>
      <x:c r="H42" s="356" t="s">
        <x:v>1399</x:v>
      </x:c>
      <x:c r="I42" s="771" t="s">
        <x:v>200</x:v>
      </x:c>
      <x:c r="J42" s="377">
        <x:v>0</x:v>
      </x:c>
      <x:c r="K42" s="378">
        <x:v>903.84</x:v>
      </x:c>
      <x:c r="L42" s="356">
        <x:v>37.928699999999999</x:v>
      </x:c>
      <x:c r="M42" s="356">
        <x:v>2</x:v>
      </x:c>
      <x:c r="N42" s="358">
        <x:f t="shared" si="3"/>
        <x:v>34281.476208</x:v>
      </x:c>
      <x:c r="O42" s="359">
        <x:f t="shared" si="4"/>
        <x:v>34281.476208</x:v>
      </x:c>
    </x:row>
    <x:row r="43" spans="1:15">
      <x:c r="A43" s="90">
        <x:f t="shared" si="0"/>
        <x:v>2025</x:v>
      </x:c>
      <x:c r="B43" s="354"/>
      <x:c r="C43" s="90" t="s">
        <x:v>1398</x:v>
      </x:c>
      <x:c r="D43" s="355">
        <x:v>45743</x:v>
      </x:c>
      <x:c r="E43" s="356" t="s">
        <x:v>1388</x:v>
      </x:c>
      <x:c r="F43" s="357" t="s">
        <x:v>1387</x:v>
      </x:c>
      <x:c r="G43" s="356" t="s">
        <x:v>1397</x:v>
      </x:c>
      <x:c r="H43" s="356" t="s">
        <x:v>1399</x:v>
      </x:c>
      <x:c r="I43" s="771" t="s">
        <x:v>200</x:v>
      </x:c>
      <x:c r="J43" s="377">
        <x:v>0</x:v>
      </x:c>
      <x:c r="K43" s="378">
        <x:v>903.49</x:v>
      </x:c>
      <x:c r="L43" s="356">
        <x:v>37.928699999999999</x:v>
      </x:c>
      <x:c r="M43" s="356">
        <x:v>2</x:v>
      </x:c>
      <x:c r="N43" s="358">
        <x:f t="shared" si="3"/>
        <x:v>34268.201162999998</x:v>
      </x:c>
      <x:c r="O43" s="359">
        <x:f t="shared" si="4"/>
        <x:v>34268.201162999998</x:v>
      </x:c>
    </x:row>
    <x:row r="44" spans="1:15">
      <x:c r="A44" s="90">
        <x:f t="shared" si="0"/>
        <x:v>2025</x:v>
      </x:c>
      <x:c r="B44" s="354"/>
      <x:c r="C44" s="90" t="s">
        <x:v>1567</x:v>
      </x:c>
      <x:c r="D44" s="692">
        <x:v>45845</x:v>
      </x:c>
      <x:c r="E44" s="419" t="s">
        <x:v>1558</x:v>
      </x:c>
      <x:c r="F44" s="420" t="s">
        <x:v>285</x:v>
      </x:c>
      <x:c r="G44" s="421"/>
      <x:c r="H44" s="419" t="s">
        <x:v>1559</x:v>
      </x:c>
      <x:c r="I44" s="771" t="s">
        <x:v>200</x:v>
      </x:c>
      <x:c r="J44" s="422">
        <x:v>25740</x:v>
      </x:c>
      <x:c r="K44" s="423">
        <x:v>0</x:v>
      </x:c>
      <x:c r="L44" s="419">
        <x:v>46.806399999999996</x:v>
      </x:c>
      <x:c r="M44" s="419">
        <x:v>2</x:v>
      </x:c>
      <x:c r="N44" s="424">
        <x:f>+J44*L44</x:f>
        <x:v>1204796.7359999998</x:v>
      </x:c>
      <x:c r="O44" s="380">
        <x:f>+N44*M44</x:f>
        <x:v>2409593.4719999996</x:v>
      </x:c>
    </x:row>
    <x:row r="45" spans="1:15">
      <x:c r="A45" s="90">
        <x:f t="shared" si="0"/>
        <x:v>2025</x:v>
      </x:c>
      <x:c r="B45" s="354"/>
      <x:c r="C45" s="90" t="s">
        <x:v>95</x:v>
      </x:c>
      <x:c r="D45" s="355">
        <x:v>45916</x:v>
      </x:c>
      <x:c r="E45" s="356" t="s">
        <x:v>1675</x:v>
      </x:c>
      <x:c r="F45" s="357" t="s">
        <x:v>288</x:v>
      </x:c>
      <x:c r="G45" s="356"/>
      <x:c r="H45" s="356" t="s">
        <x:v>1681</x:v>
      </x:c>
      <x:c r="I45" s="771" t="s">
        <x:v>200</x:v>
      </x:c>
      <x:c r="J45" s="377">
        <x:v>8334</x:v>
      </x:c>
      <x:c r="K45" s="378"/>
      <x:c r="L45" s="356">
        <x:v>48.531300000000002</x:v>
      </x:c>
      <x:c r="M45" s="356">
        <x:v>1</x:v>
      </x:c>
      <x:c r="N45" s="358">
        <x:f>+J45*L45</x:f>
        <x:v>404459.8542</x:v>
      </x:c>
      <x:c r="O45" s="359">
        <x:f t="shared" si="4"/>
        <x:v>404459.8542</x:v>
      </x:c>
    </x:row>
    <x:row r="46" spans="1:15">
      <x:c r="A46" s="90">
        <x:f t="shared" si="0"/>
        <x:v>2025</x:v>
      </x:c>
      <x:c r="B46" s="354"/>
      <x:c r="C46" s="90" t="s">
        <x:v>119</x:v>
      </x:c>
      <x:c r="D46" s="355">
        <x:v>45916</x:v>
      </x:c>
      <x:c r="E46" s="356" t="s">
        <x:v>1676</x:v>
      </x:c>
      <x:c r="F46" s="357" t="s">
        <x:v>288</x:v>
      </x:c>
      <x:c r="G46" s="356"/>
      <x:c r="H46" s="356" t="s">
        <x:v>1682</x:v>
      </x:c>
      <x:c r="I46" s="771" t="s">
        <x:v>200</x:v>
      </x:c>
      <x:c r="J46" s="377">
        <x:v>5155</x:v>
      </x:c>
      <x:c r="K46" s="378"/>
      <x:c r="L46" s="356">
        <x:v>48.531300000000002</x:v>
      </x:c>
      <x:c r="M46" s="356">
        <x:v>1</x:v>
      </x:c>
      <x:c r="N46" s="358">
        <x:f t="shared" ref="N46:N55" si="5">+J46*L46</x:f>
        <x:v>250178.85150000002</x:v>
      </x:c>
      <x:c r="O46" s="359">
        <x:f t="shared" si="4"/>
        <x:v>250178.85150000002</x:v>
      </x:c>
    </x:row>
    <x:row r="47" spans="1:15">
      <x:c r="A47" s="90">
        <x:f t="shared" si="0"/>
        <x:v>2025</x:v>
      </x:c>
      <x:c r="B47" s="354"/>
      <x:c r="C47" s="90" t="s">
        <x:v>95</x:v>
      </x:c>
      <x:c r="D47" s="355">
        <x:v>45916</x:v>
      </x:c>
      <x:c r="E47" s="356" t="s">
        <x:v>1677</x:v>
      </x:c>
      <x:c r="F47" s="357" t="s">
        <x:v>288</x:v>
      </x:c>
      <x:c r="G47" s="356"/>
      <x:c r="H47" s="356" t="s">
        <x:v>1683</x:v>
      </x:c>
      <x:c r="I47" s="771" t="s">
        <x:v>200</x:v>
      </x:c>
      <x:c r="J47" s="377">
        <x:v>12671.26</x:v>
      </x:c>
      <x:c r="K47" s="378"/>
      <x:c r="L47" s="356">
        <x:v>48.531300000000002</x:v>
      </x:c>
      <x:c r="M47" s="356">
        <x:v>1</x:v>
      </x:c>
      <x:c r="N47" s="358">
        <x:f t="shared" si="5"/>
        <x:v>614952.72043800005</x:v>
      </x:c>
      <x:c r="O47" s="359">
        <x:f t="shared" si="4"/>
        <x:v>614952.72043800005</x:v>
      </x:c>
    </x:row>
    <x:row r="48" spans="1:15">
      <x:c r="A48" s="90">
        <x:f t="shared" si="0"/>
        <x:v>2025</x:v>
      </x:c>
      <x:c r="B48" s="354"/>
      <x:c r="C48" s="90" t="s">
        <x:v>95</x:v>
      </x:c>
      <x:c r="D48" s="355">
        <x:v>45916</x:v>
      </x:c>
      <x:c r="E48" s="356" t="s">
        <x:v>1678</x:v>
      </x:c>
      <x:c r="F48" s="357" t="s">
        <x:v>288</x:v>
      </x:c>
      <x:c r="G48" s="356"/>
      <x:c r="H48" s="356" t="s">
        <x:v>1683</x:v>
      </x:c>
      <x:c r="I48" s="771" t="s">
        <x:v>200</x:v>
      </x:c>
      <x:c r="J48" s="377">
        <x:v>64315</x:v>
      </x:c>
      <x:c r="K48" s="378"/>
      <x:c r="L48" s="356">
        <x:v>48.531300000000002</x:v>
      </x:c>
      <x:c r="M48" s="356">
        <x:v>1</x:v>
      </x:c>
      <x:c r="N48" s="358">
        <x:f t="shared" si="5"/>
        <x:v>3121290.5595</x:v>
      </x:c>
      <x:c r="O48" s="359">
        <x:f t="shared" si="4"/>
        <x:v>3121290.5595</x:v>
      </x:c>
    </x:row>
    <x:row r="49" spans="1:15">
      <x:c r="A49" s="90">
        <x:f t="shared" si="0"/>
        <x:v>2025</x:v>
      </x:c>
      <x:c r="B49" s="354"/>
      <x:c r="C49" s="90" t="s">
        <x:v>119</x:v>
      </x:c>
      <x:c r="D49" s="355">
        <x:v>45916</x:v>
      </x:c>
      <x:c r="E49" s="356" t="s">
        <x:v>1679</x:v>
      </x:c>
      <x:c r="F49" s="357" t="s">
        <x:v>288</x:v>
      </x:c>
      <x:c r="G49" s="356"/>
      <x:c r="H49" s="356" t="s">
        <x:v>1684</x:v>
      </x:c>
      <x:c r="I49" s="771" t="s">
        <x:v>200</x:v>
      </x:c>
      <x:c r="J49" s="377">
        <x:v>14415</x:v>
      </x:c>
      <x:c r="K49" s="378"/>
      <x:c r="L49" s="356">
        <x:v>48.531300000000002</x:v>
      </x:c>
      <x:c r="M49" s="356">
        <x:v>1</x:v>
      </x:c>
      <x:c r="N49" s="358">
        <x:f t="shared" si="5"/>
        <x:v>699578.68949999998</x:v>
      </x:c>
      <x:c r="O49" s="359">
        <x:f t="shared" si="4"/>
        <x:v>699578.68949999998</x:v>
      </x:c>
    </x:row>
    <x:row r="50" spans="1:15">
      <x:c r="A50" s="90">
        <x:f t="shared" si="0"/>
        <x:v>2025</x:v>
      </x:c>
      <x:c r="B50" s="354"/>
      <x:c r="C50" s="90" t="s">
        <x:v>119</x:v>
      </x:c>
      <x:c r="D50" s="355">
        <x:v>45916</x:v>
      </x:c>
      <x:c r="E50" s="356" t="s">
        <x:v>1679</x:v>
      </x:c>
      <x:c r="F50" s="357" t="s">
        <x:v>288</x:v>
      </x:c>
      <x:c r="G50" s="356"/>
      <x:c r="H50" s="356" t="s">
        <x:v>1685</x:v>
      </x:c>
      <x:c r="I50" s="771" t="s">
        <x:v>200</x:v>
      </x:c>
      <x:c r="J50" s="377">
        <x:v>18420</x:v>
      </x:c>
      <x:c r="K50" s="378"/>
      <x:c r="L50" s="356">
        <x:v>48.531300000000002</x:v>
      </x:c>
      <x:c r="M50" s="356">
        <x:v>1</x:v>
      </x:c>
      <x:c r="N50" s="358">
        <x:f t="shared" si="5"/>
        <x:v>893946.54599999997</x:v>
      </x:c>
      <x:c r="O50" s="359">
        <x:f t="shared" si="4"/>
        <x:v>893946.54599999997</x:v>
      </x:c>
    </x:row>
    <x:row r="51" spans="1:15">
      <x:c r="A51" s="90">
        <x:f t="shared" si="0"/>
        <x:v>2025</x:v>
      </x:c>
      <x:c r="B51" s="354"/>
      <x:c r="C51" s="90" t="s">
        <x:v>119</x:v>
      </x:c>
      <x:c r="D51" s="355">
        <x:v>45916</x:v>
      </x:c>
      <x:c r="E51" s="356" t="s">
        <x:v>1679</x:v>
      </x:c>
      <x:c r="F51" s="357" t="s">
        <x:v>288</x:v>
      </x:c>
      <x:c r="G51" s="356"/>
      <x:c r="H51" s="356" t="s">
        <x:v>1686</x:v>
      </x:c>
      <x:c r="I51" s="771" t="s">
        <x:v>200</x:v>
      </x:c>
      <x:c r="J51" s="377">
        <x:v>3500</x:v>
      </x:c>
      <x:c r="K51" s="378"/>
      <x:c r="L51" s="356">
        <x:v>48.531300000000002</x:v>
      </x:c>
      <x:c r="M51" s="356">
        <x:v>1</x:v>
      </x:c>
      <x:c r="N51" s="358">
        <x:f t="shared" si="5"/>
        <x:v>169859.55000000002</x:v>
      </x:c>
      <x:c r="O51" s="359">
        <x:f t="shared" si="4"/>
        <x:v>169859.55000000002</x:v>
      </x:c>
    </x:row>
    <x:row r="52" spans="1:15">
      <x:c r="A52" s="90">
        <x:f t="shared" si="0"/>
        <x:v>2025</x:v>
      </x:c>
      <x:c r="B52" s="354"/>
      <x:c r="C52" s="90" t="s">
        <x:v>119</x:v>
      </x:c>
      <x:c r="D52" s="355">
        <x:v>45916</x:v>
      </x:c>
      <x:c r="E52" s="356" t="s">
        <x:v>1679</x:v>
      </x:c>
      <x:c r="F52" s="357" t="s">
        <x:v>288</x:v>
      </x:c>
      <x:c r="G52" s="356"/>
      <x:c r="H52" s="356" t="s">
        <x:v>1687</x:v>
      </x:c>
      <x:c r="I52" s="771" t="s">
        <x:v>200</x:v>
      </x:c>
      <x:c r="J52" s="377">
        <x:v>3500</x:v>
      </x:c>
      <x:c r="K52" s="378"/>
      <x:c r="L52" s="356">
        <x:v>48.531300000000002</x:v>
      </x:c>
      <x:c r="M52" s="356">
        <x:v>1</x:v>
      </x:c>
      <x:c r="N52" s="358">
        <x:f t="shared" si="5"/>
        <x:v>169859.55000000002</x:v>
      </x:c>
      <x:c r="O52" s="359">
        <x:f t="shared" si="4"/>
        <x:v>169859.55000000002</x:v>
      </x:c>
    </x:row>
    <x:row r="53" spans="1:15">
      <x:c r="A53" s="90">
        <x:f t="shared" si="0"/>
        <x:v>2025</x:v>
      </x:c>
      <x:c r="B53" s="354"/>
      <x:c r="C53" s="90" t="s">
        <x:v>95</x:v>
      </x:c>
      <x:c r="D53" s="355">
        <x:v>45916</x:v>
      </x:c>
      <x:c r="E53" s="356" t="s">
        <x:v>1680</x:v>
      </x:c>
      <x:c r="F53" s="357" t="s">
        <x:v>288</x:v>
      </x:c>
      <x:c r="G53" s="356"/>
      <x:c r="H53" s="356" t="s">
        <x:v>1688</x:v>
      </x:c>
      <x:c r="I53" s="771" t="s">
        <x:v>200</x:v>
      </x:c>
      <x:c r="J53" s="377">
        <x:v>14344.26</x:v>
      </x:c>
      <x:c r="K53" s="378"/>
      <x:c r="L53" s="356">
        <x:v>48.531300000000002</x:v>
      </x:c>
      <x:c r="M53" s="356">
        <x:v>1</x:v>
      </x:c>
      <x:c r="N53" s="358">
        <x:f t="shared" si="5"/>
        <x:v>696145.58533800009</x:v>
      </x:c>
      <x:c r="O53" s="359">
        <x:f t="shared" si="4"/>
        <x:v>696145.58533800009</x:v>
      </x:c>
    </x:row>
    <x:row r="54" spans="1:15">
      <x:c r="A54" s="90">
        <x:f t="shared" si="0"/>
        <x:v>2025</x:v>
      </x:c>
      <x:c r="B54" s="354"/>
      <x:c r="C54" s="90" t="s">
        <x:v>95</x:v>
      </x:c>
      <x:c r="D54" s="355">
        <x:v>45916</x:v>
      </x:c>
      <x:c r="E54" s="356" t="s">
        <x:v>1680</x:v>
      </x:c>
      <x:c r="F54" s="357" t="s">
        <x:v>288</x:v>
      </x:c>
      <x:c r="G54" s="356"/>
      <x:c r="H54" s="356" t="s">
        <x:v>1689</x:v>
      </x:c>
      <x:c r="I54" s="771" t="s">
        <x:v>200</x:v>
      </x:c>
      <x:c r="J54" s="377">
        <x:v>20445.900000000001</x:v>
      </x:c>
      <x:c r="K54" s="378"/>
      <x:c r="L54" s="356">
        <x:v>48.531300000000002</x:v>
      </x:c>
      <x:c r="M54" s="356">
        <x:v>1</x:v>
      </x:c>
      <x:c r="N54" s="358">
        <x:f t="shared" si="5"/>
        <x:v>992266.10667000012</x:v>
      </x:c>
      <x:c r="O54" s="359">
        <x:f t="shared" si="4"/>
        <x:v>992266.10667000012</x:v>
      </x:c>
    </x:row>
    <x:row r="55" spans="1:15">
      <x:c r="A55" s="90">
        <x:f t="shared" si="0"/>
        <x:v>2025</x:v>
      </x:c>
      <x:c r="B55" s="354"/>
      <x:c r="C55" s="90" t="s">
        <x:v>95</x:v>
      </x:c>
      <x:c r="D55" s="355">
        <x:v>45916</x:v>
      </x:c>
      <x:c r="E55" s="356" t="s">
        <x:v>1680</x:v>
      </x:c>
      <x:c r="F55" s="357" t="s">
        <x:v>288</x:v>
      </x:c>
      <x:c r="G55" s="356"/>
      <x:c r="H55" s="356" t="s">
        <x:v>1690</x:v>
      </x:c>
      <x:c r="I55" s="771" t="s">
        <x:v>200</x:v>
      </x:c>
      <x:c r="J55" s="377">
        <x:v>8553.4500000000007</x:v>
      </x:c>
      <x:c r="K55" s="378"/>
      <x:c r="L55" s="356">
        <x:v>48.531300000000002</x:v>
      </x:c>
      <x:c r="M55" s="356">
        <x:v>1</x:v>
      </x:c>
      <x:c r="N55" s="358">
        <x:f t="shared" si="5"/>
        <x:v>415110.04798500007</x:v>
      </x:c>
      <x:c r="O55" s="359">
        <x:f t="shared" si="4"/>
        <x:v>415110.04798500007</x:v>
      </x:c>
    </x:row>
    <x:row r="56" spans="1:15">
      <x:c r="A56" s="90">
        <x:f t="shared" si="0"/>
        <x:v>2025</x:v>
      </x:c>
      <x:c r="B56" s="354"/>
      <x:c r="C56" s="90" t="s">
        <x:v>1696</x:v>
      </x:c>
      <x:c r="D56" s="355">
        <x:v>45945</x:v>
      </x:c>
      <x:c r="E56" s="356" t="s">
        <x:v>1697</x:v>
      </x:c>
      <x:c r="F56" s="357" t="s">
        <x:v>288</x:v>
      </x:c>
      <x:c r="G56" s="356"/>
      <x:c r="H56" s="356" t="s">
        <x:v>1698</x:v>
      </x:c>
      <x:c r="I56" s="771" t="s">
        <x:v>200</x:v>
      </x:c>
      <x:c r="J56" s="377">
        <x:v>10200</x:v>
      </x:c>
      <x:c r="K56" s="378"/>
      <x:c r="L56" s="356">
        <x:v>48.334499999999998</x:v>
      </x:c>
      <x:c r="M56" s="356">
        <x:v>1</x:v>
      </x:c>
      <x:c r="N56" s="358">
        <x:f t="shared" ref="N56:N66" si="6">+J56*L56</x:f>
        <x:v>493011.89999999997</x:v>
      </x:c>
      <x:c r="O56" s="359">
        <x:f t="shared" ref="O56:O66" si="7">+N56</x:f>
        <x:v>493011.89999999997</x:v>
      </x:c>
    </x:row>
    <x:row r="57" spans="1:15">
      <x:c r="A57" s="90">
        <x:f t="shared" si="0"/>
        <x:v>2025</x:v>
      </x:c>
      <x:c r="B57" s="354"/>
      <x:c r="C57" s="90" t="s">
        <x:v>1696</x:v>
      </x:c>
      <x:c r="D57" s="355">
        <x:v>45945</x:v>
      </x:c>
      <x:c r="E57" s="356" t="s">
        <x:v>1697</x:v>
      </x:c>
      <x:c r="F57" s="357" t="s">
        <x:v>288</x:v>
      </x:c>
      <x:c r="G57" s="356"/>
      <x:c r="H57" s="356" t="s">
        <x:v>1699</x:v>
      </x:c>
      <x:c r="I57" s="771" t="s">
        <x:v>200</x:v>
      </x:c>
      <x:c r="J57" s="377">
        <x:v>13625.32</x:v>
      </x:c>
      <x:c r="K57" s="378"/>
      <x:c r="L57" s="356">
        <x:v>48.334499999999998</x:v>
      </x:c>
      <x:c r="M57" s="356">
        <x:v>1</x:v>
      </x:c>
      <x:c r="N57" s="358">
        <x:f t="shared" si="6"/>
        <x:v>658573.02954000002</x:v>
      </x:c>
      <x:c r="O57" s="359">
        <x:f t="shared" si="7"/>
        <x:v>658573.02954000002</x:v>
      </x:c>
    </x:row>
    <x:row r="58" spans="1:15">
      <x:c r="A58" s="90">
        <x:f t="shared" si="0"/>
        <x:v>2025</x:v>
      </x:c>
      <x:c r="B58" s="354"/>
      <x:c r="C58" s="90" t="s">
        <x:v>1696</x:v>
      </x:c>
      <x:c r="D58" s="355">
        <x:v>45945</x:v>
      </x:c>
      <x:c r="E58" s="356" t="s">
        <x:v>1697</x:v>
      </x:c>
      <x:c r="F58" s="357" t="s">
        <x:v>288</x:v>
      </x:c>
      <x:c r="G58" s="356"/>
      <x:c r="H58" s="356" t="s">
        <x:v>1700</x:v>
      </x:c>
      <x:c r="I58" s="771" t="s">
        <x:v>200</x:v>
      </x:c>
      <x:c r="J58" s="377">
        <x:v>16245.57</x:v>
      </x:c>
      <x:c r="K58" s="378"/>
      <x:c r="L58" s="356">
        <x:v>48.334499999999998</x:v>
      </x:c>
      <x:c r="M58" s="356">
        <x:v>1</x:v>
      </x:c>
      <x:c r="N58" s="358">
        <x:f t="shared" si="6"/>
        <x:v>785221.503165</x:v>
      </x:c>
      <x:c r="O58" s="359">
        <x:f t="shared" si="7"/>
        <x:v>785221.503165</x:v>
      </x:c>
    </x:row>
    <x:row r="59" spans="1:15">
      <x:c r="A59" s="90">
        <x:f t="shared" ref="A59:A68" si="8">YEAR(D59)</x:f>
        <x:v>2025</x:v>
      </x:c>
      <x:c r="B59" s="354"/>
      <x:c r="C59" s="90" t="s">
        <x:v>1696</x:v>
      </x:c>
      <x:c r="D59" s="355">
        <x:v>45945</x:v>
      </x:c>
      <x:c r="E59" s="356" t="s">
        <x:v>1697</x:v>
      </x:c>
      <x:c r="F59" s="357" t="s">
        <x:v>288</x:v>
      </x:c>
      <x:c r="G59" s="356"/>
      <x:c r="H59" s="356" t="s">
        <x:v>1701</x:v>
      </x:c>
      <x:c r="I59" s="771" t="s">
        <x:v>200</x:v>
      </x:c>
      <x:c r="J59" s="377">
        <x:v>5240.5200000000004</x:v>
      </x:c>
      <x:c r="K59" s="378"/>
      <x:c r="L59" s="356">
        <x:v>48.334499999999998</x:v>
      </x:c>
      <x:c r="M59" s="356">
        <x:v>1</x:v>
      </x:c>
      <x:c r="N59" s="358">
        <x:f t="shared" si="6"/>
        <x:v>253297.91394</x:v>
      </x:c>
      <x:c r="O59" s="359">
        <x:f t="shared" si="7"/>
        <x:v>253297.91394</x:v>
      </x:c>
    </x:row>
    <x:row r="60" spans="1:15">
      <x:c r="A60" s="90">
        <x:f t="shared" si="8"/>
        <x:v>2025</x:v>
      </x:c>
      <x:c r="B60" s="354"/>
      <x:c r="C60" s="90" t="s">
        <x:v>1696</x:v>
      </x:c>
      <x:c r="D60" s="355">
        <x:v>45945</x:v>
      </x:c>
      <x:c r="E60" s="356" t="s">
        <x:v>1697</x:v>
      </x:c>
      <x:c r="F60" s="357" t="s">
        <x:v>288</x:v>
      </x:c>
      <x:c r="G60" s="356"/>
      <x:c r="H60" s="356" t="s">
        <x:v>1702</x:v>
      </x:c>
      <x:c r="I60" s="771" t="s">
        <x:v>200</x:v>
      </x:c>
      <x:c r="J60" s="377">
        <x:v>2096.19</x:v>
      </x:c>
      <x:c r="K60" s="378"/>
      <x:c r="L60" s="356">
        <x:v>48.334499999999998</x:v>
      </x:c>
      <x:c r="M60" s="356">
        <x:v>1</x:v>
      </x:c>
      <x:c r="N60" s="358">
        <x:f t="shared" si="6"/>
        <x:v>101318.295555</x:v>
      </x:c>
      <x:c r="O60" s="359">
        <x:f t="shared" si="7"/>
        <x:v>101318.295555</x:v>
      </x:c>
    </x:row>
    <x:row r="61" spans="1:15">
      <x:c r="A61" s="90">
        <x:f t="shared" si="8"/>
        <x:v>2025</x:v>
      </x:c>
      <x:c r="B61" s="354"/>
      <x:c r="C61" s="90" t="s">
        <x:v>1696</x:v>
      </x:c>
      <x:c r="D61" s="355">
        <x:v>45945</x:v>
      </x:c>
      <x:c r="E61" s="356" t="s">
        <x:v>1697</x:v>
      </x:c>
      <x:c r="F61" s="357" t="s">
        <x:v>288</x:v>
      </x:c>
      <x:c r="G61" s="356"/>
      <x:c r="H61" s="356" t="s">
        <x:v>1703</x:v>
      </x:c>
      <x:c r="I61" s="771" t="s">
        <x:v>200</x:v>
      </x:c>
      <x:c r="J61" s="377">
        <x:v>3000</x:v>
      </x:c>
      <x:c r="K61" s="378"/>
      <x:c r="L61" s="356">
        <x:v>48.334499999999998</x:v>
      </x:c>
      <x:c r="M61" s="356">
        <x:v>1</x:v>
      </x:c>
      <x:c r="N61" s="358">
        <x:f t="shared" si="6"/>
        <x:v>145003.5</x:v>
      </x:c>
      <x:c r="O61" s="359">
        <x:f t="shared" si="7"/>
        <x:v>145003.5</x:v>
      </x:c>
    </x:row>
    <x:row r="62" spans="1:15">
      <x:c r="A62" s="90">
        <x:f t="shared" si="8"/>
        <x:v>2025</x:v>
      </x:c>
      <x:c r="B62" s="354"/>
      <x:c r="C62" s="90" t="s">
        <x:v>1696</x:v>
      </x:c>
      <x:c r="D62" s="355">
        <x:v>45945</x:v>
      </x:c>
      <x:c r="E62" s="356" t="s">
        <x:v>1697</x:v>
      </x:c>
      <x:c r="F62" s="357" t="s">
        <x:v>288</x:v>
      </x:c>
      <x:c r="G62" s="356"/>
      <x:c r="H62" s="356" t="s">
        <x:v>1704</x:v>
      </x:c>
      <x:c r="I62" s="771" t="s">
        <x:v>200</x:v>
      </x:c>
      <x:c r="J62" s="377">
        <x:v>3991.2</x:v>
      </x:c>
      <x:c r="K62" s="378"/>
      <x:c r="L62" s="356">
        <x:v>48.334499999999998</x:v>
      </x:c>
      <x:c r="M62" s="356">
        <x:v>1</x:v>
      </x:c>
      <x:c r="N62" s="358">
        <x:f t="shared" si="6"/>
        <x:v>192912.65639999998</x:v>
      </x:c>
      <x:c r="O62" s="359">
        <x:f t="shared" si="7"/>
        <x:v>192912.65639999998</x:v>
      </x:c>
    </x:row>
    <x:row r="63" spans="1:15">
      <x:c r="A63" s="90">
        <x:f t="shared" si="8"/>
        <x:v>2025</x:v>
      </x:c>
      <x:c r="B63" s="354"/>
      <x:c r="C63" s="90" t="s">
        <x:v>1696</x:v>
      </x:c>
      <x:c r="D63" s="355">
        <x:v>45971</x:v>
      </x:c>
      <x:c r="E63" s="356" t="s">
        <x:v>1719</x:v>
      </x:c>
      <x:c r="F63" s="357" t="s">
        <x:v>288</x:v>
      </x:c>
      <x:c r="G63" s="356"/>
      <x:c r="H63" s="356" t="s">
        <x:v>1720</x:v>
      </x:c>
      <x:c r="I63" s="771" t="s">
        <x:v>200</x:v>
      </x:c>
      <x:c r="J63" s="377">
        <x:v>25200</x:v>
      </x:c>
      <x:c r="K63" s="378"/>
      <x:c r="L63" s="356">
        <x:v>48.615499999999997</x:v>
      </x:c>
      <x:c r="M63" s="356">
        <x:v>1</x:v>
      </x:c>
      <x:c r="N63" s="358">
        <x:f t="shared" si="6"/>
        <x:v>1225110.5999999999</x:v>
      </x:c>
      <x:c r="O63" s="359">
        <x:f t="shared" si="7"/>
        <x:v>1225110.5999999999</x:v>
      </x:c>
    </x:row>
    <x:row r="64" spans="1:15">
      <x:c r="A64" s="90">
        <x:f t="shared" si="8"/>
        <x:v>2025</x:v>
      </x:c>
      <x:c r="B64" s="354"/>
      <x:c r="C64" s="90" t="s">
        <x:v>1696</x:v>
      </x:c>
      <x:c r="D64" s="355">
        <x:v>45971</x:v>
      </x:c>
      <x:c r="E64" s="356" t="s">
        <x:v>1719</x:v>
      </x:c>
      <x:c r="F64" s="357" t="s">
        <x:v>288</x:v>
      </x:c>
      <x:c r="G64" s="356"/>
      <x:c r="H64" s="356" t="s">
        <x:v>1721</x:v>
      </x:c>
      <x:c r="I64" s="771" t="s">
        <x:v>200</x:v>
      </x:c>
      <x:c r="J64" s="377">
        <x:v>6000</x:v>
      </x:c>
      <x:c r="K64" s="378"/>
      <x:c r="L64" s="356">
        <x:v>48.615499999999997</x:v>
      </x:c>
      <x:c r="M64" s="356">
        <x:v>1</x:v>
      </x:c>
      <x:c r="N64" s="358">
        <x:f t="shared" si="6"/>
        <x:v>291693</x:v>
      </x:c>
      <x:c r="O64" s="359">
        <x:f t="shared" si="7"/>
        <x:v>291693</x:v>
      </x:c>
    </x:row>
    <x:row r="65" spans="1:15">
      <x:c r="A65" s="90">
        <x:f t="shared" si="8"/>
        <x:v>2025</x:v>
      </x:c>
      <x:c r="B65" s="354"/>
      <x:c r="C65" s="90" t="s">
        <x:v>1696</x:v>
      </x:c>
      <x:c r="D65" s="355">
        <x:v>45971</x:v>
      </x:c>
      <x:c r="E65" s="356" t="s">
        <x:v>1719</x:v>
      </x:c>
      <x:c r="F65" s="357" t="s">
        <x:v>288</x:v>
      </x:c>
      <x:c r="G65" s="356"/>
      <x:c r="H65" s="356" t="s">
        <x:v>1722</x:v>
      </x:c>
      <x:c r="I65" s="771" t="s">
        <x:v>200</x:v>
      </x:c>
      <x:c r="J65" s="377">
        <x:v>20160</x:v>
      </x:c>
      <x:c r="K65" s="378"/>
      <x:c r="L65" s="356">
        <x:v>48.615499999999997</x:v>
      </x:c>
      <x:c r="M65" s="356">
        <x:v>1</x:v>
      </x:c>
      <x:c r="N65" s="358">
        <x:f t="shared" si="6"/>
        <x:v>980088.48</x:v>
      </x:c>
      <x:c r="O65" s="359">
        <x:f t="shared" si="7"/>
        <x:v>980088.48</x:v>
      </x:c>
    </x:row>
    <x:row r="66" spans="1:15">
      <x:c r="A66" s="90">
        <x:f t="shared" si="8"/>
        <x:v>2025</x:v>
      </x:c>
      <x:c r="B66" s="354"/>
      <x:c r="C66" s="90" t="s">
        <x:v>1696</x:v>
      </x:c>
      <x:c r="D66" s="355">
        <x:v>46008</x:v>
      </x:c>
      <x:c r="E66" s="356" t="s">
        <x:v>1726</x:v>
      </x:c>
      <x:c r="F66" s="357" t="s">
        <x:v>288</x:v>
      </x:c>
      <x:c r="G66" s="356"/>
      <x:c r="H66" s="356" t="s">
        <x:v>1727</x:v>
      </x:c>
      <x:c r="I66" s="771" t="s">
        <x:v>200</x:v>
      </x:c>
      <x:c r="J66" s="377">
        <x:v>6850.82</x:v>
      </x:c>
      <x:c r="K66" s="378"/>
      <x:c r="L66" s="356">
        <x:v>50.208799999999997</x:v>
      </x:c>
      <x:c r="M66" s="356">
        <x:v>1</x:v>
      </x:c>
      <x:c r="N66" s="358">
        <x:f t="shared" si="6"/>
        <x:v>343971.45121599996</x:v>
      </x:c>
      <x:c r="O66" s="359">
        <x:f t="shared" si="7"/>
        <x:v>343971.45121599996</x:v>
      </x:c>
    </x:row>
    <x:row r="67" spans="1:15">
      <x:c r="A67" s="90">
        <x:f t="shared" si="8"/>
        <x:v>2025</x:v>
      </x:c>
      <x:c r="B67" s="354"/>
      <x:c r="C67" s="90" t="s">
        <x:v>1696</x:v>
      </x:c>
      <x:c r="D67" s="355">
        <x:v>46008</x:v>
      </x:c>
      <x:c r="E67" s="356" t="s">
        <x:v>1726</x:v>
      </x:c>
      <x:c r="F67" s="357" t="s">
        <x:v>288</x:v>
      </x:c>
      <x:c r="G67" s="356"/>
      <x:c r="H67" s="356" t="s">
        <x:v>1728</x:v>
      </x:c>
      <x:c r="I67" s="771" t="s">
        <x:v>200</x:v>
      </x:c>
      <x:c r="J67" s="377">
        <x:v>9310</x:v>
      </x:c>
      <x:c r="K67" s="378"/>
      <x:c r="L67" s="356">
        <x:v>50.208799999999997</x:v>
      </x:c>
      <x:c r="M67" s="356">
        <x:v>1</x:v>
      </x:c>
      <x:c r="N67" s="358">
        <x:f t="shared" ref="N67" si="9">+J67*L67</x:f>
        <x:v>467443.92799999996</x:v>
      </x:c>
      <x:c r="O67" s="359">
        <x:f t="shared" ref="O67" si="10">+N67</x:f>
        <x:v>467443.92799999996</x:v>
      </x:c>
    </x:row>
    <x:row r="68" spans="1:15">
      <x:c r="A68" s="90">
        <x:f t="shared" si="8"/>
        <x:v>2025</x:v>
      </x:c>
      <x:c r="B68" s="354"/>
      <x:c r="C68" s="90" t="s">
        <x:v>1696</x:v>
      </x:c>
      <x:c r="D68" s="355">
        <x:v>46008</x:v>
      </x:c>
      <x:c r="E68" s="356" t="s">
        <x:v>1726</x:v>
      </x:c>
      <x:c r="F68" s="357" t="s">
        <x:v>288</x:v>
      </x:c>
      <x:c r="G68" s="356"/>
      <x:c r="H68" s="356" t="s">
        <x:v>1729</x:v>
      </x:c>
      <x:c r="I68" s="771" t="s">
        <x:v>200</x:v>
      </x:c>
      <x:c r="J68" s="377">
        <x:v>2579.5</x:v>
      </x:c>
      <x:c r="K68" s="378"/>
      <x:c r="L68" s="356">
        <x:v>50.208799999999997</x:v>
      </x:c>
      <x:c r="M68" s="356">
        <x:v>1</x:v>
      </x:c>
      <x:c r="N68" s="358">
        <x:f t="shared" ref="N68" si="11">+J68*L68</x:f>
        <x:v>129513.59959999999</x:v>
      </x:c>
      <x:c r="O68" s="359">
        <x:f t="shared" ref="O68" si="12">+N68</x:f>
        <x:v>129513.59959999999</x:v>
      </x:c>
    </x:row>
    <x:row r="69" spans="1:15">
      <x:c r="A69" s="90">
        <x:v>2026</x:v>
      </x:c>
      <x:c r="C69" s="90" t="s">
        <x:v>1696</x:v>
      </x:c>
      <x:c r="D69" s="355">
        <x:v>46034</x:v>
      </x:c>
      <x:c r="E69" s="356" t="s">
        <x:v>1946</x:v>
      </x:c>
      <x:c r="F69" s="357" t="s">
        <x:v>1387</x:v>
      </x:c>
      <x:c r="G69" s="356" t="s">
        <x:v>1389</x:v>
      </x:c>
      <x:c r="H69" s="356" t="s">
        <x:v>1926</x:v>
      </x:c>
      <x:c r="I69" s="771" t="s">
        <x:v>200</x:v>
      </x:c>
      <x:c r="J69" s="377"/>
      <x:c r="K69" s="770">
        <x:v>4500</x:v>
      </x:c>
      <x:c r="L69" s="356">
        <x:v>42.9863</x:v>
      </x:c>
      <x:c r="M69" s="356">
        <x:v>1</x:v>
      </x:c>
      <x:c r="N69" s="358">
        <x:f>+K69*L69</x:f>
        <x:v>193438.35</x:v>
      </x:c>
      <x:c r="O69" s="359">
        <x:f t="shared" ref="O69:O106" si="13">+N69</x:f>
        <x:v>193438.35</x:v>
      </x:c>
    </x:row>
    <x:row r="70" spans="1:15">
      <x:c r="A70" s="90">
        <x:v>2026</x:v>
      </x:c>
      <x:c r="C70" s="90" t="s">
        <x:v>1696</x:v>
      </x:c>
      <x:c r="D70" s="355">
        <x:v>46034</x:v>
      </x:c>
      <x:c r="E70" s="356" t="s">
        <x:v>1946</x:v>
      </x:c>
      <x:c r="F70" s="357" t="s">
        <x:v>1387</x:v>
      </x:c>
      <x:c r="G70" s="356" t="s">
        <x:v>1389</x:v>
      </x:c>
      <x:c r="H70" s="356" t="s">
        <x:v>1927</x:v>
      </x:c>
      <x:c r="I70" s="771" t="s">
        <x:v>200</x:v>
      </x:c>
      <x:c r="J70" s="377"/>
      <x:c r="K70" s="770">
        <x:v>5400</x:v>
      </x:c>
      <x:c r="L70" s="356">
        <x:v>42.9863</x:v>
      </x:c>
      <x:c r="M70" s="356">
        <x:v>1</x:v>
      </x:c>
      <x:c r="N70" s="358">
        <x:f t="shared" ref="N70:N106" si="14">+K70*L70</x:f>
        <x:v>232126.02</x:v>
      </x:c>
      <x:c r="O70" s="359">
        <x:f t="shared" si="13"/>
        <x:v>232126.02</x:v>
      </x:c>
    </x:row>
    <x:row r="71" spans="1:15">
      <x:c r="A71" s="90">
        <x:v>2026</x:v>
      </x:c>
      <x:c r="C71" s="90" t="s">
        <x:v>1696</x:v>
      </x:c>
      <x:c r="D71" s="355">
        <x:v>46034</x:v>
      </x:c>
      <x:c r="E71" s="356" t="s">
        <x:v>1946</x:v>
      </x:c>
      <x:c r="F71" s="357" t="s">
        <x:v>1387</x:v>
      </x:c>
      <x:c r="G71" s="356" t="s">
        <x:v>1389</x:v>
      </x:c>
      <x:c r="H71" s="356" t="s">
        <x:v>1928</x:v>
      </x:c>
      <x:c r="I71" s="771" t="s">
        <x:v>200</x:v>
      </x:c>
      <x:c r="J71" s="377"/>
      <x:c r="K71" s="770">
        <x:v>2520</x:v>
      </x:c>
      <x:c r="L71" s="356">
        <x:v>42.9863</x:v>
      </x:c>
      <x:c r="M71" s="356">
        <x:v>1</x:v>
      </x:c>
      <x:c r="N71" s="358">
        <x:f t="shared" si="14"/>
        <x:v>108325.476</x:v>
      </x:c>
      <x:c r="O71" s="359">
        <x:f t="shared" si="13"/>
        <x:v>108325.476</x:v>
      </x:c>
    </x:row>
    <x:row r="72" spans="1:15">
      <x:c r="A72" s="90">
        <x:v>2026</x:v>
      </x:c>
      <x:c r="C72" s="90" t="s">
        <x:v>1696</x:v>
      </x:c>
      <x:c r="D72" s="355">
        <x:v>46034</x:v>
      </x:c>
      <x:c r="E72" s="356" t="s">
        <x:v>1946</x:v>
      </x:c>
      <x:c r="F72" s="357" t="s">
        <x:v>1387</x:v>
      </x:c>
      <x:c r="G72" s="356" t="s">
        <x:v>1390</x:v>
      </x:c>
      <x:c r="H72" s="356" t="s">
        <x:v>1929</x:v>
      </x:c>
      <x:c r="I72" s="771" t="s">
        <x:v>200</x:v>
      </x:c>
      <x:c r="J72" s="377"/>
      <x:c r="K72" s="770">
        <x:v>4500</x:v>
      </x:c>
      <x:c r="L72" s="356">
        <x:v>42.9863</x:v>
      </x:c>
      <x:c r="M72" s="356">
        <x:v>1</x:v>
      </x:c>
      <x:c r="N72" s="358">
        <x:f t="shared" si="14"/>
        <x:v>193438.35</x:v>
      </x:c>
      <x:c r="O72" s="359">
        <x:f t="shared" si="13"/>
        <x:v>193438.35</x:v>
      </x:c>
    </x:row>
    <x:row r="73" spans="1:15">
      <x:c r="A73" s="90">
        <x:v>2026</x:v>
      </x:c>
      <x:c r="C73" s="90" t="s">
        <x:v>1696</x:v>
      </x:c>
      <x:c r="D73" s="355">
        <x:v>46034</x:v>
      </x:c>
      <x:c r="E73" s="356" t="s">
        <x:v>1946</x:v>
      </x:c>
      <x:c r="F73" s="357" t="s">
        <x:v>1387</x:v>
      </x:c>
      <x:c r="G73" s="356" t="s">
        <x:v>1390</x:v>
      </x:c>
      <x:c r="H73" s="356" t="s">
        <x:v>1930</x:v>
      </x:c>
      <x:c r="I73" s="771" t="s">
        <x:v>200</x:v>
      </x:c>
      <x:c r="J73" s="377"/>
      <x:c r="K73" s="770">
        <x:v>5400</x:v>
      </x:c>
      <x:c r="L73" s="356">
        <x:v>42.9863</x:v>
      </x:c>
      <x:c r="M73" s="356">
        <x:v>1</x:v>
      </x:c>
      <x:c r="N73" s="358">
        <x:f t="shared" si="14"/>
        <x:v>232126.02</x:v>
      </x:c>
      <x:c r="O73" s="359">
        <x:f t="shared" si="13"/>
        <x:v>232126.02</x:v>
      </x:c>
    </x:row>
    <x:row r="74" spans="1:15">
      <x:c r="A74" s="90">
        <x:v>2026</x:v>
      </x:c>
      <x:c r="C74" s="90" t="s">
        <x:v>1696</x:v>
      </x:c>
      <x:c r="D74" s="355">
        <x:v>46034</x:v>
      </x:c>
      <x:c r="E74" s="356" t="s">
        <x:v>1946</x:v>
      </x:c>
      <x:c r="F74" s="357" t="s">
        <x:v>1387</x:v>
      </x:c>
      <x:c r="G74" s="356" t="s">
        <x:v>1390</x:v>
      </x:c>
      <x:c r="H74" s="356" t="s">
        <x:v>1931</x:v>
      </x:c>
      <x:c r="I74" s="771" t="s">
        <x:v>200</x:v>
      </x:c>
      <x:c r="J74" s="377"/>
      <x:c r="K74" s="770">
        <x:v>1440</x:v>
      </x:c>
      <x:c r="L74" s="356">
        <x:v>42.9863</x:v>
      </x:c>
      <x:c r="M74" s="356">
        <x:v>1</x:v>
      </x:c>
      <x:c r="N74" s="358">
        <x:f t="shared" si="14"/>
        <x:v>61900.271999999997</x:v>
      </x:c>
      <x:c r="O74" s="359">
        <x:f t="shared" si="13"/>
        <x:v>61900.271999999997</x:v>
      </x:c>
    </x:row>
    <x:row r="75" spans="1:15">
      <x:c r="A75" s="90">
        <x:v>2026</x:v>
      </x:c>
      <x:c r="C75" s="90" t="s">
        <x:v>1696</x:v>
      </x:c>
      <x:c r="D75" s="355">
        <x:v>46034</x:v>
      </x:c>
      <x:c r="E75" s="356" t="s">
        <x:v>1946</x:v>
      </x:c>
      <x:c r="F75" s="357" t="s">
        <x:v>1387</x:v>
      </x:c>
      <x:c r="G75" s="356" t="s">
        <x:v>1391</x:v>
      </x:c>
      <x:c r="H75" s="356" t="s">
        <x:v>1932</x:v>
      </x:c>
      <x:c r="I75" s="771" t="s">
        <x:v>200</x:v>
      </x:c>
      <x:c r="J75" s="377"/>
      <x:c r="K75" s="770">
        <x:v>4680</x:v>
      </x:c>
      <x:c r="L75" s="356">
        <x:v>42.9863</x:v>
      </x:c>
      <x:c r="M75" s="356">
        <x:v>1</x:v>
      </x:c>
      <x:c r="N75" s="358">
        <x:f t="shared" si="14"/>
        <x:v>201175.88399999999</x:v>
      </x:c>
      <x:c r="O75" s="359">
        <x:f t="shared" si="13"/>
        <x:v>201175.88399999999</x:v>
      </x:c>
    </x:row>
    <x:row r="76" spans="1:15">
      <x:c r="A76" s="90">
        <x:v>2026</x:v>
      </x:c>
      <x:c r="C76" s="90" t="s">
        <x:v>1696</x:v>
      </x:c>
      <x:c r="D76" s="355">
        <x:v>46034</x:v>
      </x:c>
      <x:c r="E76" s="356" t="s">
        <x:v>1946</x:v>
      </x:c>
      <x:c r="F76" s="357" t="s">
        <x:v>1387</x:v>
      </x:c>
      <x:c r="G76" s="356" t="s">
        <x:v>1391</x:v>
      </x:c>
      <x:c r="H76" s="356" t="s">
        <x:v>1933</x:v>
      </x:c>
      <x:c r="I76" s="771" t="s">
        <x:v>200</x:v>
      </x:c>
      <x:c r="J76" s="377"/>
      <x:c r="K76" s="770">
        <x:v>5760</x:v>
      </x:c>
      <x:c r="L76" s="356">
        <x:v>42.9863</x:v>
      </x:c>
      <x:c r="M76" s="356">
        <x:v>1</x:v>
      </x:c>
      <x:c r="N76" s="358">
        <x:f t="shared" si="14"/>
        <x:v>247601.08799999999</x:v>
      </x:c>
      <x:c r="O76" s="359">
        <x:f t="shared" si="13"/>
        <x:v>247601.08799999999</x:v>
      </x:c>
    </x:row>
    <x:row r="77" spans="1:15">
      <x:c r="A77" s="90">
        <x:v>2026</x:v>
      </x:c>
      <x:c r="C77" s="90" t="s">
        <x:v>1696</x:v>
      </x:c>
      <x:c r="D77" s="355">
        <x:v>46034</x:v>
      </x:c>
      <x:c r="E77" s="356" t="s">
        <x:v>1946</x:v>
      </x:c>
      <x:c r="F77" s="357" t="s">
        <x:v>1387</x:v>
      </x:c>
      <x:c r="G77" s="356" t="s">
        <x:v>1391</x:v>
      </x:c>
      <x:c r="H77" s="356" t="s">
        <x:v>1934</x:v>
      </x:c>
      <x:c r="I77" s="771" t="s">
        <x:v>200</x:v>
      </x:c>
      <x:c r="J77" s="377"/>
      <x:c r="K77" s="770">
        <x:v>2520</x:v>
      </x:c>
      <x:c r="L77" s="356">
        <x:v>42.9863</x:v>
      </x:c>
      <x:c r="M77" s="356">
        <x:v>1</x:v>
      </x:c>
      <x:c r="N77" s="358">
        <x:f t="shared" si="14"/>
        <x:v>108325.476</x:v>
      </x:c>
      <x:c r="O77" s="359">
        <x:f t="shared" si="13"/>
        <x:v>108325.476</x:v>
      </x:c>
    </x:row>
    <x:row r="78" spans="1:15">
      <x:c r="A78" s="90">
        <x:v>2026</x:v>
      </x:c>
      <x:c r="C78" s="90" t="s">
        <x:v>1696</x:v>
      </x:c>
      <x:c r="D78" s="355">
        <x:v>46034</x:v>
      </x:c>
      <x:c r="E78" s="356" t="s">
        <x:v>1946</x:v>
      </x:c>
      <x:c r="F78" s="357" t="s">
        <x:v>1387</x:v>
      </x:c>
      <x:c r="G78" s="356" t="s">
        <x:v>1392</x:v>
      </x:c>
      <x:c r="H78" s="356" t="s">
        <x:v>1935</x:v>
      </x:c>
      <x:c r="I78" s="771" t="s">
        <x:v>200</x:v>
      </x:c>
      <x:c r="J78" s="377"/>
      <x:c r="K78" s="770">
        <x:v>4500</x:v>
      </x:c>
      <x:c r="L78" s="356">
        <x:v>42.9863</x:v>
      </x:c>
      <x:c r="M78" s="356">
        <x:v>1</x:v>
      </x:c>
      <x:c r="N78" s="358">
        <x:f t="shared" si="14"/>
        <x:v>193438.35</x:v>
      </x:c>
      <x:c r="O78" s="359">
        <x:f t="shared" si="13"/>
        <x:v>193438.35</x:v>
      </x:c>
    </x:row>
    <x:row r="79" spans="1:15">
      <x:c r="A79" s="90">
        <x:v>2026</x:v>
      </x:c>
      <x:c r="C79" s="90" t="s">
        <x:v>1696</x:v>
      </x:c>
      <x:c r="D79" s="355">
        <x:v>46034</x:v>
      </x:c>
      <x:c r="E79" s="356" t="s">
        <x:v>1946</x:v>
      </x:c>
      <x:c r="F79" s="357" t="s">
        <x:v>1387</x:v>
      </x:c>
      <x:c r="G79" s="356" t="s">
        <x:v>1392</x:v>
      </x:c>
      <x:c r="H79" s="356" t="s">
        <x:v>1936</x:v>
      </x:c>
      <x:c r="I79" s="771" t="s">
        <x:v>200</x:v>
      </x:c>
      <x:c r="J79" s="377"/>
      <x:c r="K79" s="770">
        <x:v>5400</x:v>
      </x:c>
      <x:c r="L79" s="356">
        <x:v>42.9863</x:v>
      </x:c>
      <x:c r="M79" s="356">
        <x:v>1</x:v>
      </x:c>
      <x:c r="N79" s="358">
        <x:f t="shared" si="14"/>
        <x:v>232126.02</x:v>
      </x:c>
      <x:c r="O79" s="359">
        <x:f t="shared" si="13"/>
        <x:v>232126.02</x:v>
      </x:c>
    </x:row>
    <x:row r="80" spans="1:15">
      <x:c r="A80" s="90">
        <x:v>2026</x:v>
      </x:c>
      <x:c r="C80" s="90" t="s">
        <x:v>1696</x:v>
      </x:c>
      <x:c r="D80" s="355">
        <x:v>46034</x:v>
      </x:c>
      <x:c r="E80" s="356" t="s">
        <x:v>1946</x:v>
      </x:c>
      <x:c r="F80" s="357" t="s">
        <x:v>1387</x:v>
      </x:c>
      <x:c r="G80" s="356" t="s">
        <x:v>1392</x:v>
      </x:c>
      <x:c r="H80" s="356" t="s">
        <x:v>1937</x:v>
      </x:c>
      <x:c r="I80" s="771" t="s">
        <x:v>200</x:v>
      </x:c>
      <x:c r="J80" s="377"/>
      <x:c r="K80" s="770">
        <x:v>1080</x:v>
      </x:c>
      <x:c r="L80" s="356">
        <x:v>42.9863</x:v>
      </x:c>
      <x:c r="M80" s="356">
        <x:v>1</x:v>
      </x:c>
      <x:c r="N80" s="358">
        <x:f t="shared" si="14"/>
        <x:v>46425.203999999998</x:v>
      </x:c>
      <x:c r="O80" s="359">
        <x:f t="shared" si="13"/>
        <x:v>46425.203999999998</x:v>
      </x:c>
    </x:row>
    <x:row r="81" spans="1:15">
      <x:c r="A81" s="90">
        <x:v>2026</x:v>
      </x:c>
      <x:c r="C81" s="90" t="s">
        <x:v>1696</x:v>
      </x:c>
      <x:c r="D81" s="355">
        <x:v>46034</x:v>
      </x:c>
      <x:c r="E81" s="356" t="s">
        <x:v>1946</x:v>
      </x:c>
      <x:c r="F81" s="357" t="s">
        <x:v>1387</x:v>
      </x:c>
      <x:c r="G81" s="356" t="s">
        <x:v>1393</x:v>
      </x:c>
      <x:c r="H81" s="356" t="s">
        <x:v>1938</x:v>
      </x:c>
      <x:c r="I81" s="771" t="s">
        <x:v>200</x:v>
      </x:c>
      <x:c r="J81" s="377"/>
      <x:c r="K81" s="770">
        <x:v>4680</x:v>
      </x:c>
      <x:c r="L81" s="356">
        <x:v>42.9863</x:v>
      </x:c>
      <x:c r="M81" s="356">
        <x:v>1</x:v>
      </x:c>
      <x:c r="N81" s="358">
        <x:f t="shared" si="14"/>
        <x:v>201175.88399999999</x:v>
      </x:c>
      <x:c r="O81" s="359">
        <x:f t="shared" si="13"/>
        <x:v>201175.88399999999</x:v>
      </x:c>
    </x:row>
    <x:row r="82" spans="1:15">
      <x:c r="A82" s="90">
        <x:v>2026</x:v>
      </x:c>
      <x:c r="C82" s="90" t="s">
        <x:v>1696</x:v>
      </x:c>
      <x:c r="D82" s="355">
        <x:v>46034</x:v>
      </x:c>
      <x:c r="E82" s="356" t="s">
        <x:v>1946</x:v>
      </x:c>
      <x:c r="F82" s="357" t="s">
        <x:v>1387</x:v>
      </x:c>
      <x:c r="G82" s="356" t="s">
        <x:v>1393</x:v>
      </x:c>
      <x:c r="H82" s="356" t="s">
        <x:v>1939</x:v>
      </x:c>
      <x:c r="I82" s="771" t="s">
        <x:v>200</x:v>
      </x:c>
      <x:c r="J82" s="377"/>
      <x:c r="K82" s="770">
        <x:v>5760</x:v>
      </x:c>
      <x:c r="L82" s="356">
        <x:v>42.9863</x:v>
      </x:c>
      <x:c r="M82" s="356">
        <x:v>1</x:v>
      </x:c>
      <x:c r="N82" s="358">
        <x:f t="shared" si="14"/>
        <x:v>247601.08799999999</x:v>
      </x:c>
      <x:c r="O82" s="359">
        <x:f t="shared" si="13"/>
        <x:v>247601.08799999999</x:v>
      </x:c>
    </x:row>
    <x:row r="83" spans="1:15">
      <x:c r="A83" s="90">
        <x:v>2026</x:v>
      </x:c>
      <x:c r="C83" s="90" t="s">
        <x:v>1696</x:v>
      </x:c>
      <x:c r="D83" s="355">
        <x:v>46034</x:v>
      </x:c>
      <x:c r="E83" s="356" t="s">
        <x:v>1946</x:v>
      </x:c>
      <x:c r="F83" s="357" t="s">
        <x:v>1387</x:v>
      </x:c>
      <x:c r="G83" s="356" t="s">
        <x:v>1393</x:v>
      </x:c>
      <x:c r="H83" s="356" t="s">
        <x:v>1940</x:v>
      </x:c>
      <x:c r="I83" s="771" t="s">
        <x:v>200</x:v>
      </x:c>
      <x:c r="J83" s="377"/>
      <x:c r="K83" s="770">
        <x:v>2520</x:v>
      </x:c>
      <x:c r="L83" s="356">
        <x:v>42.9863</x:v>
      </x:c>
      <x:c r="M83" s="356">
        <x:v>1</x:v>
      </x:c>
      <x:c r="N83" s="358">
        <x:f t="shared" si="14"/>
        <x:v>108325.476</x:v>
      </x:c>
      <x:c r="O83" s="359">
        <x:f t="shared" si="13"/>
        <x:v>108325.476</x:v>
      </x:c>
    </x:row>
    <x:row r="84" spans="1:15">
      <x:c r="A84" s="90">
        <x:v>2026</x:v>
      </x:c>
      <x:c r="C84" s="90" t="s">
        <x:v>1696</x:v>
      </x:c>
      <x:c r="D84" s="355">
        <x:v>46034</x:v>
      </x:c>
      <x:c r="E84" s="356" t="s">
        <x:v>1946</x:v>
      </x:c>
      <x:c r="F84" s="357" t="s">
        <x:v>1387</x:v>
      </x:c>
      <x:c r="G84" s="356" t="s">
        <x:v>1394</x:v>
      </x:c>
      <x:c r="H84" s="356" t="s">
        <x:v>1941</x:v>
      </x:c>
      <x:c r="I84" s="771" t="s">
        <x:v>200</x:v>
      </x:c>
      <x:c r="J84" s="377"/>
      <x:c r="K84" s="770">
        <x:v>4680</x:v>
      </x:c>
      <x:c r="L84" s="356">
        <x:v>42.9863</x:v>
      </x:c>
      <x:c r="M84" s="356">
        <x:v>1</x:v>
      </x:c>
      <x:c r="N84" s="358">
        <x:f t="shared" si="14"/>
        <x:v>201175.88399999999</x:v>
      </x:c>
      <x:c r="O84" s="359">
        <x:f t="shared" si="13"/>
        <x:v>201175.88399999999</x:v>
      </x:c>
    </x:row>
    <x:row r="85" spans="1:15">
      <x:c r="A85" s="90">
        <x:v>2026</x:v>
      </x:c>
      <x:c r="C85" s="90" t="s">
        <x:v>1696</x:v>
      </x:c>
      <x:c r="D85" s="355">
        <x:v>46034</x:v>
      </x:c>
      <x:c r="E85" s="356" t="s">
        <x:v>1946</x:v>
      </x:c>
      <x:c r="F85" s="357" t="s">
        <x:v>1387</x:v>
      </x:c>
      <x:c r="G85" s="356" t="s">
        <x:v>1394</x:v>
      </x:c>
      <x:c r="H85" s="356" t="s">
        <x:v>1942</x:v>
      </x:c>
      <x:c r="I85" s="771" t="s">
        <x:v>200</x:v>
      </x:c>
      <x:c r="J85" s="377"/>
      <x:c r="K85" s="770">
        <x:v>5760</x:v>
      </x:c>
      <x:c r="L85" s="356">
        <x:v>42.9863</x:v>
      </x:c>
      <x:c r="M85" s="356">
        <x:v>1</x:v>
      </x:c>
      <x:c r="N85" s="358">
        <x:f t="shared" si="14"/>
        <x:v>247601.08799999999</x:v>
      </x:c>
      <x:c r="O85" s="359">
        <x:f t="shared" si="13"/>
        <x:v>247601.08799999999</x:v>
      </x:c>
    </x:row>
    <x:row r="86" spans="1:15">
      <x:c r="A86" s="90">
        <x:v>2026</x:v>
      </x:c>
      <x:c r="C86" s="90" t="s">
        <x:v>1696</x:v>
      </x:c>
      <x:c r="D86" s="355">
        <x:v>46034</x:v>
      </x:c>
      <x:c r="E86" s="356" t="s">
        <x:v>1946</x:v>
      </x:c>
      <x:c r="F86" s="357" t="s">
        <x:v>1387</x:v>
      </x:c>
      <x:c r="G86" s="356" t="s">
        <x:v>1394</x:v>
      </x:c>
      <x:c r="H86" s="356" t="s">
        <x:v>1943</x:v>
      </x:c>
      <x:c r="I86" s="771" t="s">
        <x:v>200</x:v>
      </x:c>
      <x:c r="J86" s="377"/>
      <x:c r="K86" s="770">
        <x:v>2520</x:v>
      </x:c>
      <x:c r="L86" s="356">
        <x:v>42.9863</x:v>
      </x:c>
      <x:c r="M86" s="356">
        <x:v>1</x:v>
      </x:c>
      <x:c r="N86" s="358">
        <x:f t="shared" si="14"/>
        <x:v>108325.476</x:v>
      </x:c>
      <x:c r="O86" s="359">
        <x:f t="shared" si="13"/>
        <x:v>108325.476</x:v>
      </x:c>
    </x:row>
    <x:row r="87" spans="1:15">
      <x:c r="A87" s="90">
        <x:v>2026</x:v>
      </x:c>
      <x:c r="C87" s="90" t="s">
        <x:v>1696</x:v>
      </x:c>
      <x:c r="D87" s="355">
        <x:v>46049</x:v>
      </x:c>
      <x:c r="E87" s="356" t="s">
        <x:v>1947</x:v>
      </x:c>
      <x:c r="F87" s="357" t="s">
        <x:v>1387</x:v>
      </x:c>
      <x:c r="G87" s="356" t="s">
        <x:v>1944</x:v>
      </x:c>
      <x:c r="H87" s="356" t="s">
        <x:v>1945</x:v>
      </x:c>
      <x:c r="I87" s="771" t="s">
        <x:v>200</x:v>
      </x:c>
      <x:c r="J87" s="377"/>
      <x:c r="K87" s="770">
        <x:v>10.73</x:v>
      </x:c>
      <x:c r="L87" s="356">
        <x:v>43.203580000000002</x:v>
      </x:c>
      <x:c r="M87" s="356">
        <x:v>20</x:v>
      </x:c>
      <x:c r="N87" s="358">
        <x:f t="shared" si="14"/>
        <x:v>463.57441340000003</x:v>
      </x:c>
      <x:c r="O87" s="359">
        <x:f t="shared" si="13"/>
        <x:v>463.57441340000003</x:v>
      </x:c>
    </x:row>
    <x:row r="88" spans="1:15">
      <x:c r="A88" s="90">
        <x:v>2026</x:v>
      </x:c>
      <x:c r="C88" s="90" t="s">
        <x:v>1696</x:v>
      </x:c>
      <x:c r="D88" s="355">
        <x:v>46054</x:v>
      </x:c>
      <x:c r="E88" s="356" t="s">
        <x:v>2195</x:v>
      </x:c>
      <x:c r="F88" s="357" t="s">
        <x:v>1387</x:v>
      </x:c>
      <x:c r="G88" s="356" t="s">
        <x:v>2197</x:v>
      </x:c>
      <x:c r="H88" s="356" t="s">
        <x:v>2198</x:v>
      </x:c>
      <x:c r="I88" s="771" t="s">
        <x:v>200</x:v>
      </x:c>
      <x:c r="J88" s="377"/>
      <x:c r="K88" s="770">
        <x:v>46844.85</x:v>
      </x:c>
      <x:c r="L88" s="356">
        <x:v>43.3414</x:v>
      </x:c>
      <x:c r="M88" s="356">
        <x:v>1</x:v>
      </x:c>
      <x:c r="N88" s="358">
        <x:f t="shared" si="14"/>
        <x:v>2030321.38179</x:v>
      </x:c>
      <x:c r="O88" s="359">
        <x:f t="shared" si="13"/>
        <x:v>2030321.38179</x:v>
      </x:c>
    </x:row>
    <x:row r="89" spans="1:15">
      <x:c r="A89" s="90">
        <x:v>2026</x:v>
      </x:c>
      <x:c r="C89" s="90" t="s">
        <x:v>1696</x:v>
      </x:c>
      <x:c r="D89" s="355">
        <x:v>46054</x:v>
      </x:c>
      <x:c r="E89" s="356" t="s">
        <x:v>2195</x:v>
      </x:c>
      <x:c r="F89" s="357" t="s">
        <x:v>1387</x:v>
      </x:c>
      <x:c r="G89" s="356" t="s">
        <x:v>2197</x:v>
      </x:c>
      <x:c r="H89" s="356" t="s">
        <x:v>2199</x:v>
      </x:c>
      <x:c r="I89" s="771" t="s">
        <x:v>200</x:v>
      </x:c>
      <x:c r="J89" s="377"/>
      <x:c r="K89" s="770">
        <x:v>21788.3</x:v>
      </x:c>
      <x:c r="L89" s="356">
        <x:v>43.3414</x:v>
      </x:c>
      <x:c r="M89" s="356">
        <x:v>1</x:v>
      </x:c>
      <x:c r="N89" s="358">
        <x:f t="shared" si="14"/>
        <x:v>944335.42561999999</x:v>
      </x:c>
      <x:c r="O89" s="359">
        <x:f t="shared" si="13"/>
        <x:v>944335.42561999999</x:v>
      </x:c>
    </x:row>
    <x:row r="90" spans="1:15">
      <x:c r="A90" s="90">
        <x:v>2026</x:v>
      </x:c>
      <x:c r="C90" s="90" t="s">
        <x:v>1696</x:v>
      </x:c>
      <x:c r="D90" s="355">
        <x:v>46054</x:v>
      </x:c>
      <x:c r="E90" s="356" t="s">
        <x:v>2195</x:v>
      </x:c>
      <x:c r="F90" s="357" t="s">
        <x:v>1387</x:v>
      </x:c>
      <x:c r="G90" s="356" t="s">
        <x:v>2200</x:v>
      </x:c>
      <x:c r="H90" s="356" t="s">
        <x:v>2201</x:v>
      </x:c>
      <x:c r="I90" s="771" t="s">
        <x:v>200</x:v>
      </x:c>
      <x:c r="J90" s="377"/>
      <x:c r="K90" s="770">
        <x:v>37766.39</x:v>
      </x:c>
      <x:c r="L90" s="356">
        <x:v>43.3414</x:v>
      </x:c>
      <x:c r="M90" s="356">
        <x:v>1</x:v>
      </x:c>
      <x:c r="N90" s="358">
        <x:f t="shared" si="14"/>
        <x:v>1636848.2155460001</x:v>
      </x:c>
      <x:c r="O90" s="359">
        <x:f t="shared" si="13"/>
        <x:v>1636848.2155460001</x:v>
      </x:c>
    </x:row>
    <x:row r="91" spans="1:15">
      <x:c r="A91" s="90">
        <x:v>2026</x:v>
      </x:c>
      <x:c r="C91" s="90" t="s">
        <x:v>1696</x:v>
      </x:c>
      <x:c r="D91" s="355">
        <x:v>46054</x:v>
      </x:c>
      <x:c r="E91" s="356" t="s">
        <x:v>2195</x:v>
      </x:c>
      <x:c r="F91" s="357" t="s">
        <x:v>1387</x:v>
      </x:c>
      <x:c r="G91" s="356" t="s">
        <x:v>2202</x:v>
      </x:c>
      <x:c r="H91" s="356" t="s">
        <x:v>2203</x:v>
      </x:c>
      <x:c r="I91" s="771" t="s">
        <x:v>200</x:v>
      </x:c>
      <x:c r="J91" s="377"/>
      <x:c r="K91" s="770">
        <x:v>46844.85</x:v>
      </x:c>
      <x:c r="L91" s="356">
        <x:v>43.3414</x:v>
      </x:c>
      <x:c r="M91" s="356">
        <x:v>1</x:v>
      </x:c>
      <x:c r="N91" s="358">
        <x:f t="shared" si="14"/>
        <x:v>2030321.38179</x:v>
      </x:c>
      <x:c r="O91" s="359">
        <x:f t="shared" si="13"/>
        <x:v>2030321.38179</x:v>
      </x:c>
    </x:row>
    <x:row r="92" spans="1:15">
      <x:c r="A92" s="90">
        <x:v>2026</x:v>
      </x:c>
      <x:c r="C92" s="90" t="s">
        <x:v>1696</x:v>
      </x:c>
      <x:c r="D92" s="355">
        <x:v>46054</x:v>
      </x:c>
      <x:c r="E92" s="356" t="s">
        <x:v>2195</x:v>
      </x:c>
      <x:c r="F92" s="357" t="s">
        <x:v>1387</x:v>
      </x:c>
      <x:c r="G92" s="356" t="s">
        <x:v>2202</x:v>
      </x:c>
      <x:c r="H92" s="356" t="s">
        <x:v>2204</x:v>
      </x:c>
      <x:c r="I92" s="771" t="s">
        <x:v>200</x:v>
      </x:c>
      <x:c r="J92" s="377"/>
      <x:c r="K92" s="770">
        <x:v>21788.3</x:v>
      </x:c>
      <x:c r="L92" s="356">
        <x:v>43.3414</x:v>
      </x:c>
      <x:c r="M92" s="356">
        <x:v>1</x:v>
      </x:c>
      <x:c r="N92" s="358">
        <x:f t="shared" si="14"/>
        <x:v>944335.42561999999</x:v>
      </x:c>
      <x:c r="O92" s="359">
        <x:f t="shared" si="13"/>
        <x:v>944335.42561999999</x:v>
      </x:c>
    </x:row>
    <x:row r="93" spans="1:15">
      <x:c r="A93" s="90">
        <x:v>2026</x:v>
      </x:c>
      <x:c r="C93" s="90" t="s">
        <x:v>1696</x:v>
      </x:c>
      <x:c r="D93" s="355">
        <x:v>46054</x:v>
      </x:c>
      <x:c r="E93" s="356" t="s">
        <x:v>2195</x:v>
      </x:c>
      <x:c r="F93" s="357" t="s">
        <x:v>1387</x:v>
      </x:c>
      <x:c r="G93" s="356" t="s">
        <x:v>2205</x:v>
      </x:c>
      <x:c r="H93" s="356" t="s">
        <x:v>2206</x:v>
      </x:c>
      <x:c r="I93" s="771" t="s">
        <x:v>200</x:v>
      </x:c>
      <x:c r="J93" s="377"/>
      <x:c r="K93" s="770">
        <x:v>26509.1</x:v>
      </x:c>
      <x:c r="L93" s="356">
        <x:v>43.3414</x:v>
      </x:c>
      <x:c r="M93" s="356">
        <x:v>1</x:v>
      </x:c>
      <x:c r="N93" s="358">
        <x:f t="shared" si="14"/>
        <x:v>1148941.5067399999</x:v>
      </x:c>
      <x:c r="O93" s="359">
        <x:f t="shared" si="13"/>
        <x:v>1148941.5067399999</x:v>
      </x:c>
    </x:row>
    <x:row r="94" spans="1:15">
      <x:c r="A94" s="90">
        <x:v>2026</x:v>
      </x:c>
      <x:c r="C94" s="90" t="s">
        <x:v>1696</x:v>
      </x:c>
      <x:c r="D94" s="355">
        <x:v>46054</x:v>
      </x:c>
      <x:c r="E94" s="356" t="s">
        <x:v>2195</x:v>
      </x:c>
      <x:c r="F94" s="357" t="s">
        <x:v>1387</x:v>
      </x:c>
      <x:c r="G94" s="356" t="s">
        <x:v>2207</x:v>
      </x:c>
      <x:c r="H94" s="356" t="s">
        <x:v>2208</x:v>
      </x:c>
      <x:c r="I94" s="771" t="s">
        <x:v>200</x:v>
      </x:c>
      <x:c r="J94" s="377"/>
      <x:c r="K94" s="770">
        <x:v>50839.37</x:v>
      </x:c>
      <x:c r="L94" s="356">
        <x:v>43.3414</x:v>
      </x:c>
      <x:c r="M94" s="356">
        <x:v>1</x:v>
      </x:c>
      <x:c r="N94" s="358">
        <x:f t="shared" si="14"/>
        <x:v>2203449.4709180002</x:v>
      </x:c>
      <x:c r="O94" s="359">
        <x:f t="shared" si="13"/>
        <x:v>2203449.4709180002</x:v>
      </x:c>
    </x:row>
    <x:row r="95" spans="1:15">
      <x:c r="A95" s="90">
        <x:v>2026</x:v>
      </x:c>
      <x:c r="C95" s="90" t="s">
        <x:v>1696</x:v>
      </x:c>
      <x:c r="D95" s="355">
        <x:v>46054</x:v>
      </x:c>
      <x:c r="E95" s="356" t="s">
        <x:v>2195</x:v>
      </x:c>
      <x:c r="F95" s="357" t="s">
        <x:v>1387</x:v>
      </x:c>
      <x:c r="G95" s="356" t="s">
        <x:v>2207</x:v>
      </x:c>
      <x:c r="H95" s="356" t="s">
        <x:v>2209</x:v>
      </x:c>
      <x:c r="I95" s="771" t="s">
        <x:v>200</x:v>
      </x:c>
      <x:c r="J95" s="377"/>
      <x:c r="K95" s="770">
        <x:v>25419.68</x:v>
      </x:c>
      <x:c r="L95" s="356">
        <x:v>43.3414</x:v>
      </x:c>
      <x:c r="M95" s="356">
        <x:v>1</x:v>
      </x:c>
      <x:c r="N95" s="358">
        <x:f t="shared" si="14"/>
        <x:v>1101724.5187520001</x:v>
      </x:c>
      <x:c r="O95" s="359">
        <x:f t="shared" si="13"/>
        <x:v>1101724.5187520001</x:v>
      </x:c>
    </x:row>
    <x:row r="96" spans="1:15">
      <x:c r="A96" s="90">
        <x:v>2026</x:v>
      </x:c>
      <x:c r="C96" s="90" t="s">
        <x:v>1696</x:v>
      </x:c>
      <x:c r="D96" s="355">
        <x:v>46054</x:v>
      </x:c>
      <x:c r="E96" s="356" t="s">
        <x:v>2195</x:v>
      </x:c>
      <x:c r="F96" s="357" t="s">
        <x:v>1387</x:v>
      </x:c>
      <x:c r="G96" s="356" t="s">
        <x:v>1944</x:v>
      </x:c>
      <x:c r="H96" s="356" t="s">
        <x:v>1945</x:v>
      </x:c>
      <x:c r="I96" s="771" t="s">
        <x:v>200</x:v>
      </x:c>
      <x:c r="J96" s="377"/>
      <x:c r="K96" s="770">
        <x:v>36313.83</x:v>
      </x:c>
      <x:c r="L96" s="356">
        <x:v>43.3414</x:v>
      </x:c>
      <x:c r="M96" s="356">
        <x:v>1</x:v>
      </x:c>
      <x:c r="N96" s="358">
        <x:f t="shared" si="14"/>
        <x:v>1573892.231562</x:v>
      </x:c>
      <x:c r="O96" s="359">
        <x:f t="shared" si="13"/>
        <x:v>1573892.231562</x:v>
      </x:c>
    </x:row>
    <x:row r="97" spans="1:15">
      <x:c r="A97" s="90">
        <x:v>2026</x:v>
      </x:c>
      <x:c r="C97" s="90" t="s">
        <x:v>1696</x:v>
      </x:c>
      <x:c r="D97" s="355">
        <x:v>46054</x:v>
      </x:c>
      <x:c r="E97" s="356" t="s">
        <x:v>2195</x:v>
      </x:c>
      <x:c r="F97" s="357" t="s">
        <x:v>1387</x:v>
      </x:c>
      <x:c r="G97" s="356" t="s">
        <x:v>2210</x:v>
      </x:c>
      <x:c r="H97" s="356" t="s">
        <x:v>2211</x:v>
      </x:c>
      <x:c r="I97" s="771" t="s">
        <x:v>200</x:v>
      </x:c>
      <x:c r="J97" s="377"/>
      <x:c r="K97" s="770">
        <x:v>47207.98</x:v>
      </x:c>
      <x:c r="L97" s="356">
        <x:v>43.3414</x:v>
      </x:c>
      <x:c r="M97" s="356">
        <x:v>1</x:v>
      </x:c>
      <x:c r="N97" s="358">
        <x:f t="shared" si="14"/>
        <x:v>2046059.9443720002</x:v>
      </x:c>
      <x:c r="O97" s="359">
        <x:f t="shared" si="13"/>
        <x:v>2046059.9443720002</x:v>
      </x:c>
    </x:row>
    <x:row r="98" spans="1:15">
      <x:c r="A98" s="90">
        <x:v>2026</x:v>
      </x:c>
      <x:c r="C98" s="90" t="s">
        <x:v>1696</x:v>
      </x:c>
      <x:c r="D98" s="355">
        <x:v>46054</x:v>
      </x:c>
      <x:c r="E98" s="356" t="s">
        <x:v>2195</x:v>
      </x:c>
      <x:c r="F98" s="357" t="s">
        <x:v>1387</x:v>
      </x:c>
      <x:c r="G98" s="356" t="s">
        <x:v>2210</x:v>
      </x:c>
      <x:c r="H98" s="356" t="s">
        <x:v>2212</x:v>
      </x:c>
      <x:c r="I98" s="771" t="s">
        <x:v>200</x:v>
      </x:c>
      <x:c r="J98" s="377"/>
      <x:c r="K98" s="770">
        <x:v>25419.68</x:v>
      </x:c>
      <x:c r="L98" s="356">
        <x:v>43.3414</x:v>
      </x:c>
      <x:c r="M98" s="356">
        <x:v>1</x:v>
      </x:c>
      <x:c r="N98" s="358">
        <x:f t="shared" si="14"/>
        <x:v>1101724.5187520001</x:v>
      </x:c>
      <x:c r="O98" s="359">
        <x:f t="shared" si="13"/>
        <x:v>1101724.5187520001</x:v>
      </x:c>
    </x:row>
    <x:row r="99" spans="1:15">
      <x:c r="A99" s="90">
        <x:v>2026</x:v>
      </x:c>
      <x:c r="C99" s="90" t="s">
        <x:v>1696</x:v>
      </x:c>
      <x:c r="D99" s="355">
        <x:v>46054</x:v>
      </x:c>
      <x:c r="E99" s="356" t="s">
        <x:v>2195</x:v>
      </x:c>
      <x:c r="F99" s="357" t="s">
        <x:v>1387</x:v>
      </x:c>
      <x:c r="G99" s="356" t="s">
        <x:v>2213</x:v>
      </x:c>
      <x:c r="H99" s="356" t="s">
        <x:v>2214</x:v>
      </x:c>
      <x:c r="I99" s="771" t="s">
        <x:v>200</x:v>
      </x:c>
      <x:c r="J99" s="377"/>
      <x:c r="K99" s="770">
        <x:v>34135</x:v>
      </x:c>
      <x:c r="L99" s="356">
        <x:v>43.3414</x:v>
      </x:c>
      <x:c r="M99" s="356">
        <x:v>1</x:v>
      </x:c>
      <x:c r="N99" s="358">
        <x:f t="shared" si="14"/>
        <x:v>1479458.689</x:v>
      </x:c>
      <x:c r="O99" s="359">
        <x:f t="shared" si="13"/>
        <x:v>1479458.689</x:v>
      </x:c>
    </x:row>
    <x:row r="100" spans="1:15">
      <x:c r="A100" s="90">
        <x:v>2026</x:v>
      </x:c>
      <x:c r="C100" s="90" t="s">
        <x:v>1696</x:v>
      </x:c>
      <x:c r="D100" s="355">
        <x:v>46054</x:v>
      </x:c>
      <x:c r="E100" s="356" t="s">
        <x:v>2195</x:v>
      </x:c>
      <x:c r="F100" s="357" t="s">
        <x:v>1387</x:v>
      </x:c>
      <x:c r="G100" s="356" t="s">
        <x:v>2215</x:v>
      </x:c>
      <x:c r="H100" s="356" t="s">
        <x:v>2216</x:v>
      </x:c>
      <x:c r="I100" s="771" t="s">
        <x:v>200</x:v>
      </x:c>
      <x:c r="J100" s="377"/>
      <x:c r="K100" s="770">
        <x:v>47207.98</x:v>
      </x:c>
      <x:c r="L100" s="356">
        <x:v>43.3414</x:v>
      </x:c>
      <x:c r="M100" s="356">
        <x:v>1</x:v>
      </x:c>
      <x:c r="N100" s="358">
        <x:f t="shared" si="14"/>
        <x:v>2046059.9443720002</x:v>
      </x:c>
      <x:c r="O100" s="359">
        <x:f t="shared" si="13"/>
        <x:v>2046059.9443720002</x:v>
      </x:c>
    </x:row>
    <x:row r="101" spans="1:15">
      <x:c r="A101" s="90">
        <x:v>2026</x:v>
      </x:c>
      <x:c r="C101" s="90" t="s">
        <x:v>1696</x:v>
      </x:c>
      <x:c r="D101" s="355">
        <x:v>46054</x:v>
      </x:c>
      <x:c r="E101" s="356" t="s">
        <x:v>2195</x:v>
      </x:c>
      <x:c r="F101" s="357" t="s">
        <x:v>1387</x:v>
      </x:c>
      <x:c r="G101" s="356" t="s">
        <x:v>2215</x:v>
      </x:c>
      <x:c r="H101" s="356" t="s">
        <x:v>2217</x:v>
      </x:c>
      <x:c r="I101" s="771" t="s">
        <x:v>200</x:v>
      </x:c>
      <x:c r="J101" s="377"/>
      <x:c r="K101" s="770">
        <x:v>25419.68</x:v>
      </x:c>
      <x:c r="L101" s="356">
        <x:v>43.3414</x:v>
      </x:c>
      <x:c r="M101" s="356">
        <x:v>1</x:v>
      </x:c>
      <x:c r="N101" s="358">
        <x:f t="shared" si="14"/>
        <x:v>1101724.5187520001</x:v>
      </x:c>
      <x:c r="O101" s="359">
        <x:f t="shared" si="13"/>
        <x:v>1101724.5187520001</x:v>
      </x:c>
    </x:row>
    <x:row r="102" spans="1:15">
      <x:c r="A102" s="90">
        <x:v>2026</x:v>
      </x:c>
      <x:c r="C102" s="90" t="s">
        <x:v>1696</x:v>
      </x:c>
      <x:c r="D102" s="355">
        <x:v>46054</x:v>
      </x:c>
      <x:c r="E102" s="356" t="s">
        <x:v>2195</x:v>
      </x:c>
      <x:c r="F102" s="357" t="s">
        <x:v>1387</x:v>
      </x:c>
      <x:c r="G102" s="356" t="s">
        <x:v>2218</x:v>
      </x:c>
      <x:c r="H102" s="356" t="s">
        <x:v>2219</x:v>
      </x:c>
      <x:c r="I102" s="771" t="s">
        <x:v>200</x:v>
      </x:c>
      <x:c r="J102" s="377"/>
      <x:c r="K102" s="770">
        <x:v>32682.45</x:v>
      </x:c>
      <x:c r="L102" s="356">
        <x:v>43.3414</x:v>
      </x:c>
      <x:c r="M102" s="356">
        <x:v>1</x:v>
      </x:c>
      <x:c r="N102" s="358">
        <x:f t="shared" si="14"/>
        <x:v>1416503.13843</x:v>
      </x:c>
      <x:c r="O102" s="359">
        <x:f t="shared" si="13"/>
        <x:v>1416503.13843</x:v>
      </x:c>
    </x:row>
    <x:row r="103" spans="1:15">
      <x:c r="A103" s="90">
        <x:v>2026</x:v>
      </x:c>
      <x:c r="C103" s="90" t="s">
        <x:v>1696</x:v>
      </x:c>
      <x:c r="D103" s="355">
        <x:v>46054</x:v>
      </x:c>
      <x:c r="E103" s="356" t="s">
        <x:v>2195</x:v>
      </x:c>
      <x:c r="F103" s="357" t="s">
        <x:v>1387</x:v>
      </x:c>
      <x:c r="G103" s="356" t="s">
        <x:v>2220</x:v>
      </x:c>
      <x:c r="H103" s="356" t="s">
        <x:v>2221</x:v>
      </x:c>
      <x:c r="I103" s="771" t="s">
        <x:v>200</x:v>
      </x:c>
      <x:c r="J103" s="377"/>
      <x:c r="K103" s="770">
        <x:v>33408.730000000003</x:v>
      </x:c>
      <x:c r="L103" s="356">
        <x:v>43.3414</x:v>
      </x:c>
      <x:c r="M103" s="356">
        <x:v>1</x:v>
      </x:c>
      <x:c r="N103" s="358">
        <x:f t="shared" si="14"/>
        <x:v>1447981.1304220001</x:v>
      </x:c>
      <x:c r="O103" s="359">
        <x:f t="shared" si="13"/>
        <x:v>1447981.1304220001</x:v>
      </x:c>
    </x:row>
    <x:row r="104" spans="1:15">
      <x:c r="A104" s="90">
        <x:v>2026</x:v>
      </x:c>
      <x:c r="C104" s="90" t="s">
        <x:v>1696</x:v>
      </x:c>
      <x:c r="D104" s="355">
        <x:v>46054</x:v>
      </x:c>
      <x:c r="E104" s="356" t="s">
        <x:v>2195</x:v>
      </x:c>
      <x:c r="F104" s="357" t="s">
        <x:v>1387</x:v>
      </x:c>
      <x:c r="G104" s="356" t="s">
        <x:v>2222</x:v>
      </x:c>
      <x:c r="H104" s="356" t="s">
        <x:v>2223</x:v>
      </x:c>
      <x:c r="I104" s="771" t="s">
        <x:v>200</x:v>
      </x:c>
      <x:c r="J104" s="377"/>
      <x:c r="K104" s="770">
        <x:v>31229.9</x:v>
      </x:c>
      <x:c r="L104" s="356">
        <x:v>43.3414</x:v>
      </x:c>
      <x:c r="M104" s="356">
        <x:v>1</x:v>
      </x:c>
      <x:c r="N104" s="358">
        <x:f t="shared" si="14"/>
        <x:v>1353547.5878600001</x:v>
      </x:c>
      <x:c r="O104" s="359">
        <x:f t="shared" si="13"/>
        <x:v>1353547.5878600001</x:v>
      </x:c>
    </x:row>
    <x:row r="105" spans="1:15">
      <x:c r="A105" s="90">
        <x:v>2026</x:v>
      </x:c>
      <x:c r="C105" s="90" t="s">
        <x:v>1696</x:v>
      </x:c>
      <x:c r="D105" s="355">
        <x:v>46054</x:v>
      </x:c>
      <x:c r="E105" s="356" t="s">
        <x:v>2195</x:v>
      </x:c>
      <x:c r="F105" s="357" t="s">
        <x:v>1387</x:v>
      </x:c>
      <x:c r="G105" s="356" t="s">
        <x:v>2224</x:v>
      </x:c>
      <x:c r="H105" s="356" t="s">
        <x:v>2225</x:v>
      </x:c>
      <x:c r="I105" s="771" t="s">
        <x:v>200</x:v>
      </x:c>
      <x:c r="J105" s="377"/>
      <x:c r="K105" s="770">
        <x:v>35950.699999999997</x:v>
      </x:c>
      <x:c r="L105" s="356">
        <x:v>43.3414</x:v>
      </x:c>
      <x:c r="M105" s="356">
        <x:v>1</x:v>
      </x:c>
      <x:c r="N105" s="358">
        <x:f t="shared" si="14"/>
        <x:v>1558153.6689799998</x:v>
      </x:c>
      <x:c r="O105" s="359">
        <x:f t="shared" si="13"/>
        <x:v>1558153.6689799998</x:v>
      </x:c>
    </x:row>
    <x:row r="106" spans="1:15">
      <x:c r="A106" s="90">
        <x:v>2026</x:v>
      </x:c>
      <x:c r="C106" s="90" t="s">
        <x:v>1696</x:v>
      </x:c>
      <x:c r="D106" s="355">
        <x:v>46062</x:v>
      </x:c>
      <x:c r="E106" s="356" t="s">
        <x:v>2196</x:v>
      </x:c>
      <x:c r="F106" s="357" t="s">
        <x:v>1387</x:v>
      </x:c>
      <x:c r="G106" s="356" t="s">
        <x:v>1944</x:v>
      </x:c>
      <x:c r="H106" s="356" t="s">
        <x:v>1945</x:v>
      </x:c>
      <x:c r="I106" s="771" t="s">
        <x:v>200</x:v>
      </x:c>
      <x:c r="J106" s="377"/>
      <x:c r="K106" s="770">
        <x:v>148149.41</x:v>
      </x:c>
      <x:c r="L106" s="356">
        <x:v>43.4542</x:v>
      </x:c>
      <x:c r="M106" s="356">
        <x:v>1</x:v>
      </x:c>
      <x:c r="N106" s="358">
        <x:f t="shared" si="14"/>
        <x:v>6437714.0920219999</x:v>
      </x:c>
      <x:c r="O106" s="359">
        <x:f t="shared" si="13"/>
        <x:v>6437714.0920219999</x:v>
      </x:c>
    </x:row>
  </x:sheetData>
  <x:autoFilter ref="B2:O106" xr:uid="{38BEF11E-BF26-4D05-86CD-1C04D24D1AC8}"/>
  <x:phoneticPr fontId="5" type="noConversion"/>
  <x:conditionalFormatting sqref="O1 O3:O106">
    <x:cfRule type="cellIs" dxfId="0" priority="1" operator="lessThanOrEqual">
      <x:formula>0</x:formula>
    </x:cfRule>
  </x:conditionalFormatting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1DAEA2-7F33-4DB2-AB95-41F8433E9D21}" mc:Ignorable="x14ac xr xr2 xr3">
  <x:sheetPr>
    <x:tabColor theme="7" tint="0.79998168889431442"/>
  </x:sheetPr>
  <x:dimension ref="A2:V183"/>
  <x:sheetViews>
    <x:sheetView showGridLines="0" zoomScale="70" zoomScaleNormal="70" workbookViewId="0">
      <x:pane xSplit="5" ySplit="5" topLeftCell="F34" activePane="bottomRight" state="frozen"/>
      <x:selection pane="topRight" activeCell="F34" sqref="F34"/>
      <x:selection pane="bottomLeft" activeCell="F34" sqref="F34"/>
      <x:selection pane="bottomRight" activeCell="F53" sqref="F53:F84"/>
    </x:sheetView>
  </x:sheetViews>
  <x:sheetFormatPr defaultRowHeight="16.5"/>
  <x:cols>
    <x:col min="1" max="1" width="5.375" customWidth="1"/>
    <x:col min="2" max="2" width="7.25" customWidth="1"/>
    <x:col min="3" max="3" width="12.75" bestFit="1" customWidth="1"/>
    <x:col min="4" max="4" width="23.75" bestFit="1" customWidth="1"/>
    <x:col min="5" max="5" width="50.125" style="91" bestFit="1" customWidth="1"/>
    <x:col min="6" max="6" width="22.25" style="57" customWidth="1"/>
    <x:col min="7" max="7" width="23.125" style="57" customWidth="1"/>
    <x:col min="8" max="8" width="31.125" bestFit="1" customWidth="1"/>
    <x:col min="11" max="15" width="9.75" style="104" customWidth="1"/>
    <x:col min="16" max="22" width="9.75" customWidth="1"/>
  </x:cols>
  <x:sheetData>
    <x:row r="2" spans="1:22">
      <x:c r="D2" s="107">
        <x:v>2026</x:v>
      </x:c>
      <x:c r="E2" s="142"/>
      <x:c r="F2" s="108"/>
      <x:c r="G2" s="108"/>
      <x:c r="H2" s="104"/>
      <x:c r="K2" s="108">
        <x:v>1</x:v>
      </x:c>
      <x:c r="L2" s="108">
        <x:v>2</x:v>
      </x:c>
      <x:c r="M2" s="108">
        <x:v>3</x:v>
      </x:c>
      <x:c r="N2" s="108">
        <x:v>4</x:v>
      </x:c>
      <x:c r="O2" s="108">
        <x:v>5</x:v>
      </x:c>
      <x:c r="P2" s="108">
        <x:v>6</x:v>
      </x:c>
      <x:c r="Q2" s="108">
        <x:v>7</x:v>
      </x:c>
      <x:c r="R2" s="108">
        <x:v>8</x:v>
      </x:c>
      <x:c r="S2" s="108">
        <x:v>9</x:v>
      </x:c>
      <x:c r="T2" s="108">
        <x:v>10</x:v>
      </x:c>
      <x:c r="U2" s="108">
        <x:v>11</x:v>
      </x:c>
      <x:c r="V2" s="108">
        <x:v>12</x:v>
      </x:c>
    </x:row>
    <x:row r="3" spans="1:22">
      <x:c r="D3" s="109" t="s">
        <x:v>97</x:v>
      </x:c>
      <x:c r="E3" s="143">
        <x:v>1</x:v>
      </x:c>
      <x:c r="F3" s="108"/>
      <x:c r="G3" s="108"/>
      <x:c r="H3" s="104"/>
    </x:row>
    <x:row r="4" spans="1:22" ht="17.25" thickBot="1">
      <x:c r="D4" s="104"/>
      <x:c r="E4" s="142"/>
      <x:c r="F4" s="108"/>
      <x:c r="G4" s="108"/>
      <x:c r="H4" s="25" t="s">
        <x:v>295</x:v>
      </x:c>
      <x:c r="K4" s="111" t="s">
        <x:v>1812</x:v>
      </x:c>
    </x:row>
    <x:row r="5" spans="1:22">
      <x:c r="A5" s="213" t="s">
        <x:v>107</x:v>
      </x:c>
      <x:c r="D5" s="110" t="s">
        <x:v>5</x:v>
      </x:c>
      <x:c r="E5" s="110" t="s">
        <x:v>7</x:v>
      </x:c>
      <x:c r="F5" s="122" t="s">
        <x:v>297</x:v>
      </x:c>
      <x:c r="G5" s="214" t="s">
        <x:v>298</x:v>
      </x:c>
      <x:c r="H5" s="110" t="s">
        <x:v>299</x:v>
      </x:c>
      <x:c r="K5" s="112" t="s">
        <x:v>300</x:v>
      </x:c>
      <x:c r="L5" s="112" t="s">
        <x:v>301</x:v>
      </x:c>
      <x:c r="M5" s="112" t="s">
        <x:v>302</x:v>
      </x:c>
      <x:c r="N5" s="112" t="s">
        <x:v>303</x:v>
      </x:c>
      <x:c r="O5" s="112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</x:row>
    <x:row r="6" spans="1:22">
      <x:c r="A6" s="104">
        <x:v>1</x:v>
      </x:c>
      <x:c r="B6" s="104"/>
      <x:c r="C6" s="108" t="str">
        <x:f>IF(D6="","",IF(_xlfn.XLOOKUP(D6,'★Master Code List'!$D:$D,'★Master Code List'!$E:$E)="Components","Components","Products"))</x:f>
        <x:v>Components</x:v>
      </x:c>
      <x:c r="D6" s="21" t="str">
        <x:f>IF(VLOOKUP($A6,'★Master Code List'!$B$4:$K$167,3,)=0,"",(VLOOKUP($A6,'★Master Code List'!$B$4:$K$167,3,)))</x:f>
        <x:v>BEE22-CT009</x:v>
      </x:c>
      <x:c r="E6" s="229" t="str">
        <x:f>IF(VLOOKUP($A6,'★Master Code List'!$B$4:$K$167,5,)=0,"",(VLOOKUP($A6,'★Master Code List'!$B$4:$K$167,5,)))</x:f>
        <x:v>BEV_E_TML_1</x:v>
      </x:c>
      <x:c r="F6" s="523">
        <x:f ca="1">OFFSET($K6,0,$E$3-1)</x:f>
        <x:v>0.91501830652997118</x:v>
      </x:c>
      <x:c r="G6" s="215" t="str">
        <x:f>IF(D6="","",IF(SUM(K6:U6)&gt;0,"","CHECK ☞"))</x:f>
        <x:v/>
      </x:c>
      <x:c r="H6" s="104"/>
      <x:c r="K6" s="186">
        <x:v>0.91501830652997118</x:v>
      </x:c>
      <x:c r="L6" s="186">
        <x:v>0.91501830652997118</x:v>
      </x:c>
      <x:c r="M6" s="186"/>
      <x:c r="N6" s="186"/>
      <x:c r="O6" s="186"/>
      <x:c r="P6" s="186"/>
      <x:c r="Q6" s="130"/>
      <x:c r="R6" s="130"/>
      <x:c r="S6" s="130"/>
      <x:c r="T6" s="130"/>
      <x:c r="U6" s="130"/>
      <x:c r="V6" s="130"/>
    </x:row>
    <x:row r="7" spans="1:22">
      <x:c r="A7" s="104">
        <x:v>2</x:v>
      </x:c>
      <x:c r="B7" s="104"/>
      <x:c r="C7" s="108" t="str">
        <x:f>IF(D7="","",IF(_xlfn.XLOOKUP(D7,'★Master Code List'!$D:$D,'★Master Code List'!$E:$E)="Components","Components","Products"))</x:f>
        <x:v>Components</x:v>
      </x:c>
      <x:c r="D7" s="21" t="str">
        <x:f>IF(VLOOKUP($A7,'★Master Code List'!$B$4:$K$167,3,)=0,"",(VLOOKUP($A7,'★Master Code List'!$B$4:$K$167,3,)))</x:f>
        <x:v>BEE22-CT010</x:v>
      </x:c>
      <x:c r="E7" s="229" t="str">
        <x:f>IF(VLOOKUP($A7,'★Master Code List'!$B$4:$K$167,5,)=0,"",(VLOOKUP($A7,'★Master Code List'!$B$4:$K$167,5,)))</x:f>
        <x:v>BEV_E_TML_2</x:v>
      </x:c>
      <x:c r="F7" s="523">
        <x:f t="shared" ref="F7:F70" ca="1" si="0">OFFSET($K7,0,$E$3-1)</x:f>
        <x:v>1.0631391774346366</x:v>
      </x:c>
      <x:c r="G7" s="215" t="str">
        <x:f t="shared" ref="G7:G70" si="1">IF(D7="","",IF(SUM(K7:U7)&gt;0,"","CHECK ☞"))</x:f>
        <x:v/>
      </x:c>
      <x:c r="H7" s="104"/>
      <x:c r="J7" s="93"/>
      <x:c r="K7" s="186">
        <x:v>1.0631391774346366</x:v>
      </x:c>
      <x:c r="L7" s="186">
        <x:v>1.0631391774346366</x:v>
      </x:c>
      <x:c r="M7" s="186"/>
      <x:c r="N7" s="186"/>
      <x:c r="O7" s="186"/>
      <x:c r="P7" s="186"/>
      <x:c r="Q7" s="130"/>
      <x:c r="R7" s="130"/>
      <x:c r="S7" s="130"/>
      <x:c r="T7" s="130"/>
      <x:c r="U7" s="130"/>
      <x:c r="V7" s="130"/>
    </x:row>
    <x:row r="8" spans="1:22">
      <x:c r="A8" s="104">
        <x:v>3</x:v>
      </x:c>
      <x:c r="B8" s="104"/>
      <x:c r="C8" s="108" t="str">
        <x:f>IF(D8="","",IF(_xlfn.XLOOKUP(D8,'★Master Code List'!$D:$D,'★Master Code List'!$E:$E)="Components","Components","Products"))</x:f>
        <x:v>Components</x:v>
      </x:c>
      <x:c r="D8" s="21" t="str">
        <x:f>IF(VLOOKUP($A8,'★Master Code List'!$B$4:$K$167,3,)=0,"",(VLOOKUP($A8,'★Master Code List'!$B$4:$K$167,3,)))</x:f>
        <x:v>BEE22-CT011</x:v>
      </x:c>
      <x:c r="E8" s="229" t="str">
        <x:f>IF(VLOOKUP($A8,'★Master Code List'!$B$4:$K$167,5,)=0,"",(VLOOKUP($A8,'★Master Code List'!$B$4:$K$167,5,)))</x:f>
        <x:v>BEV_E_TML_3</x:v>
      </x:c>
      <x:c r="F8" s="523">
        <x:f t="shared" ca="1" si="0"/>
        <x:v>0.81878133299678468</x:v>
      </x:c>
      <x:c r="G8" s="215" t="str">
        <x:f t="shared" si="1"/>
        <x:v/>
      </x:c>
      <x:c r="H8" s="104"/>
      <x:c r="K8" s="186">
        <x:v>0.81878133299678468</x:v>
      </x:c>
      <x:c r="L8" s="186">
        <x:v>0.81878133299678468</x:v>
      </x:c>
      <x:c r="M8" s="186"/>
      <x:c r="N8" s="186"/>
      <x:c r="O8" s="186"/>
      <x:c r="P8" s="186"/>
      <x:c r="Q8" s="130"/>
      <x:c r="R8" s="130"/>
      <x:c r="S8" s="130"/>
      <x:c r="T8" s="130"/>
      <x:c r="U8" s="130"/>
      <x:c r="V8" s="130"/>
    </x:row>
    <x:row r="9" spans="1:22">
      <x:c r="A9" s="104">
        <x:v>4</x:v>
      </x:c>
      <x:c r="B9" s="104"/>
      <x:c r="C9" s="108" t="s">
        <x:v>1887</x:v>
      </x:c>
      <x:c r="D9" s="21" t="str">
        <x:f>IF(VLOOKUP($A9,'★Master Code List'!$B$4:$K$167,3,)=0,"",(VLOOKUP($A9,'★Master Code List'!$B$4:$K$167,3,)))</x:f>
        <x:v>PZ38-10B694-AD</x:v>
      </x:c>
      <x:c r="E9" s="229" t="str">
        <x:f>IF(VLOOKUP($A9,'★Master Code List'!$B$4:$K$167,5,)=0,"",(VLOOKUP($A9,'★Master Code List'!$B$4:$K$167,5,)))</x:f>
        <x:v>Main Harness</x:v>
      </x:c>
      <x:c r="F9" s="523">
        <x:f t="shared" ca="1" si="0"/>
        <x:v>76.510000000000005</x:v>
      </x:c>
      <x:c r="G9" s="215" t="str">
        <x:f t="shared" si="1"/>
        <x:v/>
      </x:c>
      <x:c r="H9" s="104"/>
      <x:c r="K9" s="186">
        <x:v>76.510000000000005</x:v>
      </x:c>
      <x:c r="L9" s="186">
        <x:v>76.510000000000005</x:v>
      </x:c>
      <x:c r="M9" s="186"/>
      <x:c r="N9" s="186"/>
      <x:c r="O9" s="186"/>
      <x:c r="P9" s="186"/>
      <x:c r="Q9" s="130"/>
      <x:c r="R9" s="130"/>
      <x:c r="S9" s="130"/>
      <x:c r="T9" s="130"/>
      <x:c r="U9" s="130"/>
      <x:c r="V9" s="130"/>
    </x:row>
    <x:row r="10" spans="1:22">
      <x:c r="A10" s="104">
        <x:v>5</x:v>
      </x:c>
      <x:c r="B10" s="104"/>
      <x:c r="C10" s="108" t="s">
        <x:v>1887</x:v>
      </x:c>
      <x:c r="D10" s="21" t="str">
        <x:f>IF(VLOOKUP($A10,'★Master Code List'!$B$4:$K$167,3,)=0,"",(VLOOKUP($A10,'★Master Code List'!$B$4:$K$167,3,)))</x:f>
        <x:v>PZ38-14A033-AB</x:v>
      </x:c>
      <x:c r="E10" s="229" t="str">
        <x:f>IF(VLOOKUP($A10,'★Master Code List'!$B$4:$K$167,5,)=0,"",(VLOOKUP($A10,'★Master Code List'!$B$4:$K$167,5,)))</x:f>
        <x:v>BUSBAR - Array to Array (short)</x:v>
      </x:c>
      <x:c r="F10" s="523">
        <x:f t="shared" ca="1" si="0"/>
        <x:v>2.688429287660183</x:v>
      </x:c>
      <x:c r="G10" s="215" t="str">
        <x:f t="shared" si="1"/>
        <x:v/>
      </x:c>
      <x:c r="H10" s="104"/>
      <x:c r="K10" s="186">
        <x:v>2.688429287660183</x:v>
      </x:c>
      <x:c r="L10" s="186">
        <x:v>2.688429287660183</x:v>
      </x:c>
      <x:c r="M10" s="186"/>
      <x:c r="N10" s="186"/>
      <x:c r="O10" s="186"/>
      <x:c r="P10" s="186"/>
      <x:c r="Q10" s="130"/>
      <x:c r="R10" s="130"/>
      <x:c r="S10" s="130"/>
      <x:c r="T10" s="130"/>
      <x:c r="U10" s="130"/>
      <x:c r="V10" s="130"/>
    </x:row>
    <x:row r="11" spans="1:22">
      <x:c r="A11" s="104">
        <x:v>6</x:v>
      </x:c>
      <x:c r="B11" s="104"/>
      <x:c r="C11" s="108" t="s">
        <x:v>1887</x:v>
      </x:c>
      <x:c r="D11" s="21" t="str">
        <x:f>IF(VLOOKUP($A11,'★Master Code List'!$B$4:$K$167,3,)=0,"",(VLOOKUP($A11,'★Master Code List'!$B$4:$K$167,3,)))</x:f>
        <x:v>PZ38-14A033-BB</x:v>
      </x:c>
      <x:c r="E11" s="684" t="str">
        <x:f>IF(VLOOKUP($A11,'★Master Code List'!$B$4:$K$167,5,)=0,"",(VLOOKUP($A11,'★Master Code List'!$B$4:$K$167,5,)))</x:f>
        <x:v>BUSBAR - Array to Array (long)</x:v>
      </x:c>
      <x:c r="F11" s="523">
        <x:f t="shared" ca="1" si="0"/>
        <x:v>3.3899203321237543</x:v>
      </x:c>
      <x:c r="G11" s="215" t="str">
        <x:f t="shared" si="1"/>
        <x:v/>
      </x:c>
      <x:c r="H11" s="104"/>
      <x:c r="K11" s="186">
        <x:v>3.3899203321237543</x:v>
      </x:c>
      <x:c r="L11" s="186">
        <x:v>3.3899203321237543</x:v>
      </x:c>
      <x:c r="M11" s="186"/>
      <x:c r="N11" s="186"/>
      <x:c r="O11" s="186"/>
      <x:c r="P11" s="186"/>
      <x:c r="Q11" s="130"/>
      <x:c r="R11" s="130"/>
      <x:c r="S11" s="130"/>
      <x:c r="T11" s="130"/>
      <x:c r="U11" s="130"/>
      <x:c r="V11" s="130"/>
    </x:row>
    <x:row r="12" spans="1:22">
      <x:c r="A12" s="104">
        <x:v>7</x:v>
      </x:c>
      <x:c r="B12" s="104"/>
      <x:c r="C12" s="108" t="s">
        <x:v>1887</x:v>
      </x:c>
      <x:c r="D12" s="21" t="str">
        <x:f>IF(VLOOKUP($A12,'★Master Code List'!$B$4:$K$167,3,)=0,"",(VLOOKUP($A12,'★Master Code List'!$B$4:$K$167,3,)))</x:f>
        <x:v>PZ38-14A033-CB</x:v>
      </x:c>
      <x:c r="E12" s="684" t="str">
        <x:f>IF(VLOOKUP($A12,'★Master Code List'!$B$4:$K$167,5,)=0,"",(VLOOKUP($A12,'★Master Code List'!$B$4:$K$167,5,)))</x:f>
        <x:v>BUSBAR - Array 3 to 4</x:v>
      </x:c>
      <x:c r="F12" s="523">
        <x:f t="shared" ca="1" si="0"/>
        <x:v>1.7348844631020459</x:v>
      </x:c>
      <x:c r="G12" s="215" t="str">
        <x:f t="shared" si="1"/>
        <x:v/>
      </x:c>
      <x:c r="H12" s="104"/>
      <x:c r="K12" s="186">
        <x:v>1.7348844631020459</x:v>
      </x:c>
      <x:c r="L12" s="186">
        <x:v>1.7348844631020459</x:v>
      </x:c>
      <x:c r="M12" s="186"/>
      <x:c r="N12" s="186"/>
      <x:c r="O12" s="186"/>
      <x:c r="P12" s="186"/>
      <x:c r="Q12" s="130"/>
      <x:c r="R12" s="130"/>
      <x:c r="S12" s="130"/>
      <x:c r="T12" s="130"/>
      <x:c r="U12" s="130"/>
      <x:c r="V12" s="130"/>
    </x:row>
    <x:row r="13" spans="1:22">
      <x:c r="A13" s="104">
        <x:v>8</x:v>
      </x:c>
      <x:c r="B13" s="104"/>
      <x:c r="C13" s="108" t="s">
        <x:v>95</x:v>
      </x:c>
      <x:c r="D13" s="21" t="str">
        <x:f>IF(VLOOKUP($A13,'★Master Code List'!$B$4:$K$167,3,)=0,"",(VLOOKUP($A13,'★Master Code List'!$B$4:$K$167,3,)))</x:f>
        <x:v>PZ38-14A033-HF</x:v>
      </x:c>
      <x:c r="E13" s="684" t="str">
        <x:f>IF(VLOOKUP($A13,'★Master Code List'!$B$4:$K$167,5,)=0,"",(VLOOKUP($A13,'★Master Code List'!$B$4:$K$167,5,)))</x:f>
        <x:v>BUSBAR - Array4 to Array 5_Insert</x:v>
      </x:c>
      <x:c r="F13" s="523">
        <x:f t="shared" ca="1" si="0"/>
        <x:v>9.8286450914155967</x:v>
      </x:c>
      <x:c r="G13" s="215" t="str">
        <x:f t="shared" si="1"/>
        <x:v/>
      </x:c>
      <x:c r="H13" s="104"/>
      <x:c r="K13" s="186">
        <x:v>9.8286450914155967</x:v>
      </x:c>
      <x:c r="L13" s="186">
        <x:v>9.8286450914155967</x:v>
      </x:c>
      <x:c r="M13" s="186"/>
      <x:c r="N13" s="186"/>
      <x:c r="O13" s="186"/>
      <x:c r="P13" s="186"/>
      <x:c r="Q13" s="130"/>
      <x:c r="R13" s="130"/>
      <x:c r="S13" s="130"/>
      <x:c r="T13" s="130"/>
      <x:c r="U13" s="130"/>
      <x:c r="V13" s="130"/>
    </x:row>
    <x:row r="14" spans="1:22">
      <x:c r="A14" s="104">
        <x:v>9</x:v>
      </x:c>
      <x:c r="B14" s="104"/>
      <x:c r="C14" s="108" t="s">
        <x:v>95</x:v>
      </x:c>
      <x:c r="D14" s="21" t="str">
        <x:f>IF(VLOOKUP($A14,'★Master Code List'!$B$4:$K$167,3,)=0,"",(VLOOKUP($A14,'★Master Code List'!$B$4:$K$167,3,)))</x:f>
        <x:v>PZ38-14A033-LF</x:v>
      </x:c>
      <x:c r="E14" s="684" t="str">
        <x:f>IF(VLOOKUP($A14,'★Master Code List'!$B$4:$K$167,5,)=0,"",(VLOOKUP($A14,'★Master Code List'!$B$4:$K$167,5,)))</x:f>
        <x:v>BUSBAR - Array 9 to Pos BEC_Insert</x:v>
      </x:c>
      <x:c r="F14" s="523">
        <x:f t="shared" ca="1" si="0"/>
        <x:v>7.1102155771867341</x:v>
      </x:c>
      <x:c r="G14" s="215" t="str">
        <x:f t="shared" si="1"/>
        <x:v/>
      </x:c>
      <x:c r="H14" s="104"/>
      <x:c r="K14" s="186">
        <x:v>7.1102155771867341</x:v>
      </x:c>
      <x:c r="L14" s="186">
        <x:v>7.1102155771867341</x:v>
      </x:c>
      <x:c r="M14" s="186"/>
      <x:c r="N14" s="186"/>
      <x:c r="O14" s="186"/>
      <x:c r="P14" s="186"/>
      <x:c r="Q14" s="130"/>
      <x:c r="R14" s="130"/>
      <x:c r="S14" s="130"/>
      <x:c r="T14" s="130"/>
      <x:c r="U14" s="130"/>
      <x:c r="V14" s="130"/>
    </x:row>
    <x:row r="15" spans="1:22">
      <x:c r="A15" s="104">
        <x:v>10</x:v>
      </x:c>
      <x:c r="B15" s="104"/>
      <x:c r="C15" s="108" t="s">
        <x:v>95</x:v>
      </x:c>
      <x:c r="D15" s="21" t="str">
        <x:f>IF(VLOOKUP($A15,'★Master Code List'!$B$4:$K$167,3,)=0,"",(VLOOKUP($A15,'★Master Code List'!$B$4:$K$167,3,)))</x:f>
        <x:v>PZ38-14A033-MC</x:v>
      </x:c>
      <x:c r="E15" s="684" t="str">
        <x:f>IF(VLOOKUP($A15,'★Master Code List'!$B$4:$K$167,5,)=0,"",(VLOOKUP($A15,'★Master Code List'!$B$4:$K$167,5,)))</x:f>
        <x:v>BUSBAR - Pos BEC to DCFC_Protector</x:v>
      </x:c>
      <x:c r="F15" s="523">
        <x:f t="shared" ca="1" si="0"/>
        <x:v>13.337406721976457</x:v>
      </x:c>
      <x:c r="G15" s="215" t="str">
        <x:f t="shared" si="1"/>
        <x:v/>
      </x:c>
      <x:c r="H15" s="104"/>
      <x:c r="K15" s="186">
        <x:v>13.337406721976457</x:v>
      </x:c>
      <x:c r="L15" s="186">
        <x:v>13.337406721976457</x:v>
      </x:c>
      <x:c r="M15" s="186"/>
      <x:c r="N15" s="186"/>
      <x:c r="O15" s="186"/>
      <x:c r="P15" s="186"/>
      <x:c r="Q15" s="130"/>
      <x:c r="R15" s="130"/>
      <x:c r="S15" s="130"/>
      <x:c r="T15" s="130"/>
      <x:c r="U15" s="130"/>
      <x:c r="V15" s="130"/>
    </x:row>
    <x:row r="16" spans="1:22">
      <x:c r="A16" s="104">
        <x:v>11</x:v>
      </x:c>
      <x:c r="B16" s="104"/>
      <x:c r="C16" s="108" t="s">
        <x:v>1887</x:v>
      </x:c>
      <x:c r="D16" s="21" t="str">
        <x:f>IF(VLOOKUP($A16,'★Master Code List'!$B$4:$K$167,3,)=0,"",(VLOOKUP($A16,'★Master Code List'!$B$4:$K$167,3,)))</x:f>
        <x:v>PZ38-14B252-AB</x:v>
      </x:c>
      <x:c r="E16" s="684" t="str">
        <x:f>IF(VLOOKUP($A16,'★Master Code List'!$B$4:$K$167,5,)=0,"",(VLOOKUP($A16,'★Master Code List'!$B$4:$K$167,5,)))</x:f>
        <x:v>Jumper</x:v>
      </x:c>
      <x:c r="F16" s="523">
        <x:f t="shared" ca="1" si="0"/>
        <x:v>15.75</x:v>
      </x:c>
      <x:c r="G16" s="215" t="str">
        <x:f t="shared" si="1"/>
        <x:v/>
      </x:c>
      <x:c r="H16" s="104"/>
      <x:c r="K16" s="186">
        <x:v>15.75</x:v>
      </x:c>
      <x:c r="L16" s="186">
        <x:v>15.75</x:v>
      </x:c>
      <x:c r="M16" s="186"/>
      <x:c r="N16" s="186"/>
      <x:c r="O16" s="186"/>
      <x:c r="P16" s="186"/>
      <x:c r="Q16" s="130"/>
      <x:c r="R16" s="130"/>
      <x:c r="S16" s="130"/>
      <x:c r="T16" s="130"/>
      <x:c r="U16" s="130"/>
      <x:c r="V16" s="130"/>
    </x:row>
    <x:row r="17" spans="1:22">
      <x:c r="A17" s="104">
        <x:v>12</x:v>
      </x:c>
      <x:c r="B17" s="104"/>
      <x:c r="C17" s="108" t="s">
        <x:v>95</x:v>
      </x:c>
      <x:c r="D17" s="21" t="str">
        <x:f>IF(VLOOKUP($A17,'★Master Code List'!$B$4:$K$167,3,)=0,"",(VLOOKUP($A17,'★Master Code List'!$B$4:$K$167,3,)))</x:f>
        <x:v>PZ38-14B680-AD</x:v>
      </x:c>
      <x:c r="E17" s="684" t="str">
        <x:f>IF(VLOOKUP($A17,'★Master Code List'!$B$4:$K$167,5,)=0,"",(VLOOKUP($A17,'★Master Code List'!$B$4:$K$167,5,)))</x:f>
        <x:v>PDU</x:v>
      </x:c>
      <x:c r="F17" s="523">
        <x:f t="shared" ca="1" si="0"/>
        <x:v>21.522329469238777</x:v>
      </x:c>
      <x:c r="G17" s="215" t="str">
        <x:f t="shared" si="1"/>
        <x:v/>
      </x:c>
      <x:c r="H17" s="104"/>
      <x:c r="K17" s="186">
        <x:v>21.522329469238777</x:v>
      </x:c>
      <x:c r="L17" s="186">
        <x:v>21.522329469238777</x:v>
      </x:c>
      <x:c r="M17" s="186"/>
      <x:c r="N17" s="186"/>
      <x:c r="O17" s="186"/>
      <x:c r="P17" s="186"/>
      <x:c r="Q17" s="130"/>
      <x:c r="R17" s="130"/>
      <x:c r="S17" s="130"/>
      <x:c r="T17" s="130"/>
      <x:c r="U17" s="130"/>
      <x:c r="V17" s="130"/>
    </x:row>
    <x:row r="18" spans="1:22">
      <x:c r="A18" s="104">
        <x:v>13</x:v>
      </x:c>
      <x:c r="B18" s="104"/>
      <x:c r="C18" s="108" t="s">
        <x:v>58</x:v>
      </x:c>
      <x:c r="D18" s="21" t="str">
        <x:f>IF(VLOOKUP($A18,'★Master Code List'!$B$4:$K$167,3,)=0,"",(VLOOKUP($A18,'★Master Code List'!$B$4:$K$167,3,)))</x:f>
        <x:v>S2X8-14A033-AC</x:v>
      </x:c>
      <x:c r="E18" s="684" t="str">
        <x:f>IF(VLOOKUP($A18,'★Master Code List'!$B$4:$K$167,5,)=0,"",(VLOOKUP($A18,'★Master Code List'!$B$4:$K$167,5,)))</x:f>
        <x:v>BUS BAR ASY – POS BEC TO ARRAY 6 POS</x:v>
      </x:c>
      <x:c r="F18" s="523">
        <x:f ca="1">OFFSET($K17,0,$E$3-1)</x:f>
        <x:v>21.522329469238777</x:v>
      </x:c>
      <x:c r="G18" s="215" t="str">
        <x:f t="shared" si="1"/>
        <x:v/>
      </x:c>
      <x:c r="H18" s="104"/>
      <x:c r="K18" s="186">
        <x:v>7.9970663313727393</x:v>
      </x:c>
      <x:c r="L18" s="186">
        <x:v>7.9970663313727393</x:v>
      </x:c>
      <x:c r="M18" s="186"/>
      <x:c r="N18" s="186"/>
      <x:c r="O18" s="186"/>
      <x:c r="P18" s="186"/>
      <x:c r="Q18" s="130"/>
      <x:c r="R18" s="130"/>
      <x:c r="S18" s="130"/>
      <x:c r="T18" s="130"/>
      <x:c r="U18" s="130"/>
      <x:c r="V18" s="130"/>
    </x:row>
    <x:row r="19" spans="1:22">
      <x:c r="A19" s="104">
        <x:v>14</x:v>
      </x:c>
      <x:c r="B19" s="104"/>
      <x:c r="C19" s="108" t="s">
        <x:v>58</x:v>
      </x:c>
      <x:c r="D19" s="21" t="str">
        <x:f>IF(VLOOKUP($A19,'★Master Code List'!$B$4:$K$167,3,)=0,"",(VLOOKUP($A19,'★Master Code List'!$B$4:$K$167,3,)))</x:f>
        <x:v>S2X8-14A033-BC</x:v>
      </x:c>
      <x:c r="E19" s="684" t="str">
        <x:f>IF(VLOOKUP($A19,'★Master Code List'!$B$4:$K$167,5,)=0,"",(VLOOKUP($A19,'★Master Code List'!$B$4:$K$167,5,)))</x:f>
        <x:v>BUS BAR ASY - COMMON BUSBAR ARRAY 6 TO 4</x:v>
      </x:c>
      <x:c r="F19" s="523">
        <x:f t="shared" ca="1" si="0"/>
        <x:v>8.030502275384988</x:v>
      </x:c>
      <x:c r="G19" s="215" t="str">
        <x:f t="shared" si="1"/>
        <x:v/>
      </x:c>
      <x:c r="H19" s="104"/>
      <x:c r="K19" s="186">
        <x:v>8.030502275384988</x:v>
      </x:c>
      <x:c r="L19" s="186">
        <x:v>8.030502275384988</x:v>
      </x:c>
      <x:c r="M19" s="186"/>
      <x:c r="N19" s="186"/>
      <x:c r="O19" s="186"/>
      <x:c r="P19" s="186"/>
      <x:c r="Q19" s="130"/>
      <x:c r="R19" s="130"/>
      <x:c r="S19" s="130"/>
      <x:c r="T19" s="130"/>
      <x:c r="U19" s="130"/>
      <x:c r="V19" s="130"/>
    </x:row>
    <x:row r="20" spans="1:22">
      <x:c r="A20" s="104">
        <x:v>15</x:v>
      </x:c>
      <x:c r="B20" s="104"/>
      <x:c r="C20" s="108" t="s">
        <x:v>58</x:v>
      </x:c>
      <x:c r="D20" s="21" t="str">
        <x:f>IF(VLOOKUP($A20,'★Master Code List'!$B$4:$K$167,3,)=0,"",(VLOOKUP($A20,'★Master Code List'!$B$4:$K$167,3,)))</x:f>
        <x:v>S2X8-14A033-CC</x:v>
      </x:c>
      <x:c r="E20" s="229" t="str">
        <x:f>IF(VLOOKUP($A20,'★Master Code List'!$B$4:$K$167,5,)=0,"",(VLOOKUP($A20,'★Master Code List'!$B$4:$K$167,5,)))</x:f>
        <x:v>BUS BAR ASY – ARRAY 4 NEG TO CIRCUIT BREAKER</x:v>
      </x:c>
      <x:c r="F20" s="523">
        <x:f t="shared" ca="1" si="0"/>
        <x:v>5.3679571810707376</x:v>
      </x:c>
      <x:c r="G20" s="215" t="str">
        <x:f t="shared" si="1"/>
        <x:v/>
      </x:c>
      <x:c r="H20" s="104"/>
      <x:c r="K20" s="186">
        <x:v>5.3679571810707376</x:v>
      </x:c>
      <x:c r="L20" s="186">
        <x:v>5.3679571810707376</x:v>
      </x:c>
      <x:c r="M20" s="186"/>
      <x:c r="N20" s="186"/>
      <x:c r="O20" s="186"/>
      <x:c r="P20" s="186"/>
      <x:c r="Q20" s="130"/>
      <x:c r="R20" s="130"/>
      <x:c r="S20" s="130"/>
      <x:c r="T20" s="130"/>
      <x:c r="U20" s="130"/>
      <x:c r="V20" s="130"/>
    </x:row>
    <x:row r="21" spans="1:22">
      <x:c r="A21" s="104">
        <x:v>16</x:v>
      </x:c>
      <x:c r="B21" s="104"/>
      <x:c r="C21" s="108" t="s">
        <x:v>58</x:v>
      </x:c>
      <x:c r="D21" s="21" t="str">
        <x:f>IF(VLOOKUP($A21,'★Master Code List'!$B$4:$K$167,3,)=0,"",(VLOOKUP($A21,'★Master Code List'!$B$4:$K$167,3,)))</x:f>
        <x:v>S2X8-14A033-DC</x:v>
      </x:c>
      <x:c r="E21" s="229" t="str">
        <x:f>IF(VLOOKUP($A21,'★Master Code List'!$B$4:$K$167,5,)=0,"",(VLOOKUP($A21,'★Master Code List'!$B$4:$K$167,5,)))</x:f>
        <x:v>BUS BAR ASY – CIRCUIT BREAKER TO ARRAY 3 POS</x:v>
      </x:c>
      <x:c r="F21" s="523">
        <x:f t="shared" ca="1" si="0"/>
        <x:v>8.931943090514995</x:v>
      </x:c>
      <x:c r="G21" s="215" t="str">
        <x:f t="shared" si="1"/>
        <x:v/>
      </x:c>
      <x:c r="H21" s="104"/>
      <x:c r="K21" s="186">
        <x:v>8.931943090514995</x:v>
      </x:c>
      <x:c r="L21" s="186">
        <x:v>8.931943090514995</x:v>
      </x:c>
      <x:c r="M21" s="186"/>
      <x:c r="N21" s="186"/>
      <x:c r="O21" s="186"/>
      <x:c r="P21" s="186"/>
      <x:c r="Q21" s="130"/>
      <x:c r="R21" s="130"/>
      <x:c r="S21" s="130"/>
      <x:c r="T21" s="130"/>
      <x:c r="U21" s="130"/>
      <x:c r="V21" s="130"/>
    </x:row>
    <x:row r="22" spans="1:22">
      <x:c r="A22" s="104">
        <x:v>17</x:v>
      </x:c>
      <x:c r="B22" s="104"/>
      <x:c r="C22" s="108" t="s">
        <x:v>58</x:v>
      </x:c>
      <x:c r="D22" s="21" t="str">
        <x:f>IF(VLOOKUP($A22,'★Master Code List'!$B$4:$K$167,3,)=0,"",(VLOOKUP($A22,'★Master Code List'!$B$4:$K$167,3,)))</x:f>
        <x:v>S2X8-14A033-EC</x:v>
      </x:c>
      <x:c r="E22" s="229" t="str">
        <x:f>IF(VLOOKUP($A22,'★Master Code List'!$B$4:$K$167,5,)=0,"",(VLOOKUP($A22,'★Master Code List'!$B$4:$K$167,5,)))</x:f>
        <x:v>BUS BAR ASY – COMMON BUSBAR ARRAY 3 TO 1</x:v>
      </x:c>
      <x:c r="F22" s="523">
        <x:f t="shared" ca="1" si="0"/>
        <x:v>8.7568782844245998</x:v>
      </x:c>
      <x:c r="G22" s="215" t="str">
        <x:f t="shared" si="1"/>
        <x:v/>
      </x:c>
      <x:c r="H22" s="104"/>
      <x:c r="K22" s="186">
        <x:v>8.7568782844245998</x:v>
      </x:c>
      <x:c r="L22" s="186">
        <x:v>8.7568782844245998</x:v>
      </x:c>
      <x:c r="M22" s="186"/>
      <x:c r="N22" s="186"/>
      <x:c r="O22" s="186"/>
      <x:c r="P22" s="186"/>
      <x:c r="Q22" s="130"/>
      <x:c r="R22" s="130"/>
      <x:c r="S22" s="130"/>
      <x:c r="T22" s="130"/>
      <x:c r="U22" s="130"/>
      <x:c r="V22" s="130"/>
    </x:row>
    <x:row r="23" spans="1:22">
      <x:c r="A23" s="104">
        <x:v>18</x:v>
      </x:c>
      <x:c r="B23" s="104"/>
      <x:c r="C23" s="108" t="s">
        <x:v>58</x:v>
      </x:c>
      <x:c r="D23" s="21" t="str">
        <x:f>IF(VLOOKUP($A23,'★Master Code List'!$B$4:$K$167,3,)=0,"",(VLOOKUP($A23,'★Master Code List'!$B$4:$K$167,3,)))</x:f>
        <x:v>S2X8-14A033-GC</x:v>
      </x:c>
      <x:c r="E23" s="229" t="str">
        <x:f>IF(VLOOKUP($A23,'★Master Code List'!$B$4:$K$167,5,)=0,"",(VLOOKUP($A23,'★Master Code List'!$B$4:$K$167,5,)))</x:f>
        <x:v>BUS BAR ASY – ARRAY 1 NEG TO NEG BEC</x:v>
      </x:c>
      <x:c r="F23" s="523">
        <x:f ca="1">OFFSET($K22,0,$E$3-1)</x:f>
        <x:v>8.7568782844245998</x:v>
      </x:c>
      <x:c r="G23" s="215" t="str">
        <x:f t="shared" si="1"/>
        <x:v/>
      </x:c>
      <x:c r="H23" s="104"/>
      <x:c r="K23" s="186">
        <x:v>6.029337950897899</x:v>
      </x:c>
      <x:c r="L23" s="186">
        <x:v>6.029337950897899</x:v>
      </x:c>
      <x:c r="M23" s="186"/>
      <x:c r="N23" s="186"/>
      <x:c r="O23" s="186"/>
      <x:c r="P23" s="186"/>
      <x:c r="Q23" s="130"/>
      <x:c r="R23" s="130"/>
      <x:c r="S23" s="130"/>
      <x:c r="T23" s="130"/>
      <x:c r="U23" s="130"/>
      <x:c r="V23" s="130"/>
    </x:row>
    <x:row r="24" spans="1:22">
      <x:c r="A24" s="104">
        <x:v>19</x:v>
      </x:c>
      <x:c r="B24" s="104"/>
      <x:c r="C24" s="108" t="s">
        <x:v>58</x:v>
      </x:c>
      <x:c r="D24" s="21" t="str">
        <x:f>IF(VLOOKUP($A24,'★Master Code List'!$B$4:$K$167,3,)=0,"",(VLOOKUP($A24,'★Master Code List'!$B$4:$K$167,3,)))</x:f>
        <x:v>S2X8-14A033-HD</x:v>
      </x:c>
      <x:c r="E24" s="229" t="str">
        <x:f>IF(VLOOKUP($A24,'★Master Code List'!$B$4:$K$167,5,)=0,"",(VLOOKUP($A24,'★Master Code List'!$B$4:$K$167,5,)))</x:f>
        <x:v>BUS BAR ASY – POS BEC TO DCFC POS</x:v>
      </x:c>
      <x:c r="F24" s="523">
        <x:f ca="1">OFFSET($K23,0,$E$3-1)</x:f>
        <x:v>6.029337950897899</x:v>
      </x:c>
      <x:c r="G24" s="215" t="str">
        <x:f t="shared" si="1"/>
        <x:v/>
      </x:c>
      <x:c r="H24" s="104"/>
      <x:c r="K24" s="186">
        <x:v>9.0384272543811015</x:v>
      </x:c>
      <x:c r="L24" s="186">
        <x:v>9.0384272543811015</x:v>
      </x:c>
      <x:c r="M24" s="186"/>
      <x:c r="N24" s="186"/>
      <x:c r="O24" s="186"/>
      <x:c r="P24" s="186"/>
      <x:c r="Q24" s="130"/>
      <x:c r="R24" s="130"/>
      <x:c r="S24" s="130"/>
      <x:c r="T24" s="130"/>
      <x:c r="U24" s="130"/>
      <x:c r="V24" s="130"/>
    </x:row>
    <x:row r="25" spans="1:22">
      <x:c r="A25" s="104">
        <x:v>20</x:v>
      </x:c>
      <x:c r="B25" s="104"/>
      <x:c r="C25" s="108" t="s">
        <x:v>58</x:v>
      </x:c>
      <x:c r="D25" s="21" t="str">
        <x:f>IF(VLOOKUP($A25,'★Master Code List'!$B$4:$K$167,3,)=0,"",(VLOOKUP($A25,'★Master Code List'!$B$4:$K$167,3,)))</x:f>
        <x:v>S2X8-14A033-JD</x:v>
      </x:c>
      <x:c r="E25" s="229" t="str">
        <x:f>IF(VLOOKUP($A25,'★Master Code List'!$B$4:$K$167,5,)=0,"",(VLOOKUP($A25,'★Master Code List'!$B$4:$K$167,5,)))</x:f>
        <x:v>BUS BAR ASY – NEG BEC TO DCFC NEG</x:v>
      </x:c>
      <x:c r="F25" s="523">
        <x:f ca="1">OFFSET($K24,0,$E$3-1)</x:f>
        <x:v>9.0384272543811015</x:v>
      </x:c>
      <x:c r="G25" s="215" t="str">
        <x:f t="shared" si="1"/>
        <x:v/>
      </x:c>
      <x:c r="H25" s="104"/>
      <x:c r="K25" s="186">
        <x:v>7.6992482804071756</x:v>
      </x:c>
      <x:c r="L25" s="186">
        <x:v>7.6992482804071756</x:v>
      </x:c>
      <x:c r="M25" s="186"/>
      <x:c r="N25" s="186"/>
      <x:c r="O25" s="186"/>
      <x:c r="P25" s="186"/>
      <x:c r="Q25" s="130"/>
      <x:c r="R25" s="130"/>
      <x:c r="S25" s="130"/>
      <x:c r="T25" s="130"/>
      <x:c r="U25" s="130"/>
      <x:c r="V25" s="130"/>
    </x:row>
    <x:row r="26" spans="1:22">
      <x:c r="A26" s="104">
        <x:v>21</x:v>
      </x:c>
      <x:c r="B26" s="104"/>
      <x:c r="C26" s="108" t="s">
        <x:v>58</x:v>
      </x:c>
      <x:c r="D26" s="21" t="str">
        <x:f>IF(VLOOKUP($A26,'★Master Code List'!$B$4:$K$167,3,)=0,"",(VLOOKUP($A26,'★Master Code List'!$B$4:$K$167,3,)))</x:f>
        <x:v>T2X8-14A033-AA</x:v>
      </x:c>
      <x:c r="E26" s="229" t="str">
        <x:f>IF(VLOOKUP($A26,'★Master Code List'!$B$4:$K$167,5,)=0,"",(VLOOKUP($A26,'★Master Code List'!$B$4:$K$167,5,)))</x:f>
        <x:v>BUSBAR ASY</x:v>
      </x:c>
      <x:c r="F26" s="523">
        <x:f t="shared" ca="1" si="0"/>
        <x:v>11.43</x:v>
      </x:c>
      <x:c r="G26" s="215" t="str">
        <x:f t="shared" si="1"/>
        <x:v/>
      </x:c>
      <x:c r="H26" s="104"/>
      <x:c r="K26" s="186">
        <x:v>11.43</x:v>
      </x:c>
      <x:c r="L26" s="186">
        <x:v>11.43</x:v>
      </x:c>
      <x:c r="M26" s="186"/>
      <x:c r="N26" s="186"/>
      <x:c r="O26" s="186"/>
      <x:c r="P26" s="186"/>
      <x:c r="Q26" s="130"/>
      <x:c r="R26" s="130"/>
      <x:c r="S26" s="130"/>
      <x:c r="T26" s="130"/>
      <x:c r="U26" s="130"/>
      <x:c r="V26" s="130"/>
    </x:row>
    <x:row r="27" spans="1:22">
      <x:c r="A27" s="104">
        <x:v>22</x:v>
      </x:c>
      <x:c r="B27" s="104"/>
      <x:c r="C27" s="108" t="s">
        <x:v>58</x:v>
      </x:c>
      <x:c r="D27" s="21" t="str">
        <x:f>IF(VLOOKUP($A27,'★Master Code List'!$B$4:$K$167,3,)=0,"",(VLOOKUP($A27,'★Master Code List'!$B$4:$K$167,3,)))</x:f>
        <x:v>T2X8-14A033-BA</x:v>
      </x:c>
      <x:c r="E27" s="229" t="str">
        <x:f>IF(VLOOKUP($A27,'★Master Code List'!$B$4:$K$167,5,)=0,"",(VLOOKUP($A27,'★Master Code List'!$B$4:$K$167,5,)))</x:f>
        <x:v>BUSBAR ASY</x:v>
      </x:c>
      <x:c r="F27" s="523">
        <x:f t="shared" ca="1" si="0"/>
        <x:v>11.07</x:v>
      </x:c>
      <x:c r="G27" s="215" t="str">
        <x:f t="shared" si="1"/>
        <x:v/>
      </x:c>
      <x:c r="H27" s="104"/>
      <x:c r="K27" s="186">
        <x:v>11.07</x:v>
      </x:c>
      <x:c r="L27" s="186">
        <x:v>11.07</x:v>
      </x:c>
      <x:c r="M27" s="186"/>
      <x:c r="N27" s="186"/>
      <x:c r="O27" s="186"/>
      <x:c r="P27" s="186"/>
      <x:c r="Q27" s="130"/>
      <x:c r="R27" s="130"/>
      <x:c r="S27" s="130"/>
      <x:c r="T27" s="130"/>
      <x:c r="U27" s="130"/>
      <x:c r="V27" s="130"/>
    </x:row>
    <x:row r="28" spans="1:22">
      <x:c r="A28" s="104">
        <x:v>23</x:v>
      </x:c>
      <x:c r="B28" s="104"/>
      <x:c r="C28" s="108" t="s">
        <x:v>58</x:v>
      </x:c>
      <x:c r="D28" s="21" t="str">
        <x:f>IF(VLOOKUP($A28,'★Master Code List'!$B$4:$K$167,3,)=0,"",(VLOOKUP($A28,'★Master Code List'!$B$4:$K$167,3,)))</x:f>
        <x:v>T2X8-14A033-EA</x:v>
      </x:c>
      <x:c r="E28" s="229" t="str">
        <x:f>IF(VLOOKUP($A28,'★Master Code List'!$B$4:$K$167,5,)=0,"",(VLOOKUP($A28,'★Master Code List'!$B$4:$K$167,5,)))</x:f>
        <x:v>BUSBAR ASY</x:v>
      </x:c>
      <x:c r="F28" s="523">
        <x:f t="shared" ca="1" si="0"/>
        <x:v>12.86</x:v>
      </x:c>
      <x:c r="G28" s="215" t="str">
        <x:f t="shared" si="1"/>
        <x:v/>
      </x:c>
      <x:c r="H28" s="104"/>
      <x:c r="K28" s="186">
        <x:v>12.86</x:v>
      </x:c>
      <x:c r="L28" s="186">
        <x:v>12.86</x:v>
      </x:c>
      <x:c r="M28" s="186"/>
      <x:c r="N28" s="186"/>
      <x:c r="O28" s="186"/>
      <x:c r="P28" s="186"/>
      <x:c r="Q28" s="130"/>
      <x:c r="R28" s="130"/>
      <x:c r="S28" s="130"/>
      <x:c r="T28" s="130"/>
      <x:c r="U28" s="130"/>
      <x:c r="V28" s="130"/>
    </x:row>
    <x:row r="29" spans="1:22">
      <x:c r="A29" s="104">
        <x:v>24</x:v>
      </x:c>
      <x:c r="B29" s="104"/>
      <x:c r="C29" s="108" t="s">
        <x:v>58</x:v>
      </x:c>
      <x:c r="D29" s="21" t="str">
        <x:f>IF(VLOOKUP($A29,'★Master Code List'!$B$4:$K$167,3,)=0,"",(VLOOKUP($A29,'★Master Code List'!$B$4:$K$167,3,)))</x:f>
        <x:v>T2X8-14A033-GA</x:v>
      </x:c>
      <x:c r="E29" s="229" t="str">
        <x:f>IF(VLOOKUP($A29,'★Master Code List'!$B$4:$K$167,5,)=0,"",(VLOOKUP($A29,'★Master Code List'!$B$4:$K$167,5,)))</x:f>
        <x:v>BUSBAR ASY</x:v>
      </x:c>
      <x:c r="F29" s="523">
        <x:f t="shared" ca="1" si="0"/>
        <x:v>8.6300000000000008</x:v>
      </x:c>
      <x:c r="G29" s="215" t="str">
        <x:f t="shared" si="1"/>
        <x:v/>
      </x:c>
      <x:c r="H29" s="104"/>
      <x:c r="K29" s="186">
        <x:v>8.6300000000000008</x:v>
      </x:c>
      <x:c r="L29" s="186">
        <x:v>8.6300000000000008</x:v>
      </x:c>
      <x:c r="M29" s="186"/>
      <x:c r="N29" s="186"/>
      <x:c r="O29" s="186"/>
      <x:c r="P29" s="186"/>
      <x:c r="Q29" s="130"/>
      <x:c r="R29" s="130"/>
      <x:c r="S29" s="130"/>
      <x:c r="T29" s="130"/>
      <x:c r="U29" s="130"/>
      <x:c r="V29" s="130"/>
    </x:row>
    <x:row r="30" spans="1:22">
      <x:c r="A30" s="104">
        <x:v>25</x:v>
      </x:c>
      <x:c r="B30" s="104"/>
      <x:c r="C30" s="108" t="s">
        <x:v>1741</x:v>
      </x:c>
      <x:c r="D30" s="21" t="str">
        <x:f>IF(VLOOKUP($A30,'★Master Code List'!$B$4:$K$167,3,)=0,"",(VLOOKUP($A30,'★Master Code List'!$B$4:$K$167,3,)))</x:f>
        <x:v>TZ38-10B694-AF</x:v>
      </x:c>
      <x:c r="E30" s="229" t="str">
        <x:f>IF(VLOOKUP($A30,'★Master Code List'!$B$4:$K$167,5,)=0,"",(VLOOKUP($A30,'★Master Code List'!$B$4:$K$167,5,)))</x:f>
        <x:v>Main Harness-AWD-RWD</x:v>
      </x:c>
      <x:c r="F30" s="523">
        <x:f t="shared" ca="1" si="0"/>
        <x:v>128.53</x:v>
      </x:c>
      <x:c r="G30" s="215" t="str">
        <x:f t="shared" si="1"/>
        <x:v/>
      </x:c>
      <x:c r="H30" s="104"/>
      <x:c r="K30" s="186">
        <x:v>128.53</x:v>
      </x:c>
      <x:c r="L30" s="186">
        <x:v>128.53</x:v>
      </x:c>
      <x:c r="M30" s="186"/>
      <x:c r="N30" s="186"/>
      <x:c r="O30" s="186"/>
      <x:c r="P30" s="186"/>
      <x:c r="Q30" s="130"/>
      <x:c r="R30" s="130"/>
      <x:c r="S30" s="130"/>
      <x:c r="T30" s="130"/>
      <x:c r="U30" s="130"/>
      <x:c r="V30" s="130"/>
    </x:row>
    <x:row r="31" spans="1:22">
      <x:c r="A31" s="104">
        <x:v>26</x:v>
      </x:c>
      <x:c r="B31" s="104"/>
      <x:c r="C31" s="578" t="s">
        <x:v>2021</x:v>
      </x:c>
      <x:c r="D31" s="21" t="str">
        <x:f>IF(VLOOKUP($A31,'★Master Code List'!$B$4:$K$167,3,)=0,"",(VLOOKUP($A31,'★Master Code List'!$B$4:$K$167,3,)))</x:f>
        <x:v>TZ38-10B694-BA</x:v>
      </x:c>
      <x:c r="E31" s="229" t="str">
        <x:f>IF(VLOOKUP($A31,'★Master Code List'!$B$4:$K$167,5,)=0,"",(VLOOKUP($A31,'★Master Code List'!$B$4:$K$167,5,)))</x:f>
        <x:v>Main_Harness-RWD</x:v>
      </x:c>
      <x:c r="F31" s="523">
        <x:f t="shared" ca="1" si="0"/>
        <x:v>297.48879999999997</x:v>
      </x:c>
      <x:c r="G31" s="215" t="str">
        <x:f t="shared" si="1"/>
        <x:v/>
      </x:c>
      <x:c r="H31" s="104"/>
      <x:c r="K31" s="186">
        <x:v>297.48879999999997</x:v>
      </x:c>
      <x:c r="L31" s="186">
        <x:v>297.48879999999997</x:v>
      </x:c>
      <x:c r="M31" s="186"/>
      <x:c r="N31" s="186"/>
      <x:c r="O31" s="186"/>
      <x:c r="P31" s="186"/>
      <x:c r="Q31" s="130"/>
      <x:c r="R31" s="130"/>
      <x:c r="S31" s="130"/>
      <x:c r="T31" s="130"/>
      <x:c r="U31" s="130"/>
      <x:c r="V31" s="130"/>
    </x:row>
    <x:row r="32" spans="1:22">
      <x:c r="A32" s="104">
        <x:v>27</x:v>
      </x:c>
      <x:c r="B32" s="104"/>
      <x:c r="C32" s="578" t="s">
        <x:v>2021</x:v>
      </x:c>
      <x:c r="D32" s="21" t="str">
        <x:f>IF(VLOOKUP($A32,'★Master Code List'!$B$4:$K$167,3,)=0,"",(VLOOKUP($A32,'★Master Code List'!$B$4:$K$167,3,)))</x:f>
        <x:v>TZ38-10B694-CA</x:v>
      </x:c>
      <x:c r="E32" s="229" t="str">
        <x:f>IF(VLOOKUP($A32,'★Master Code List'!$B$4:$K$167,5,)=0,"",(VLOOKUP($A32,'★Master Code List'!$B$4:$K$167,5,)))</x:f>
        <x:v>Main_Harness-AWD</x:v>
      </x:c>
      <x:c r="F32" s="523">
        <x:f t="shared" ca="1" si="0"/>
        <x:v>429.81819999999993</x:v>
      </x:c>
      <x:c r="G32" s="215" t="str">
        <x:f t="shared" si="1"/>
        <x:v/>
      </x:c>
      <x:c r="H32" s="104"/>
      <x:c r="K32" s="186">
        <x:v>429.81819999999993</x:v>
      </x:c>
      <x:c r="L32" s="186">
        <x:v>429.81819999999993</x:v>
      </x:c>
      <x:c r="M32" s="186"/>
      <x:c r="N32" s="186"/>
      <x:c r="O32" s="186"/>
      <x:c r="P32" s="186"/>
      <x:c r="Q32" s="130"/>
      <x:c r="R32" s="130"/>
      <x:c r="S32" s="130"/>
      <x:c r="T32" s="130"/>
      <x:c r="U32" s="130"/>
      <x:c r="V32" s="130"/>
    </x:row>
    <x:row r="33" spans="1:22">
      <x:c r="A33" s="104">
        <x:v>28</x:v>
      </x:c>
      <x:c r="B33" s="104"/>
      <x:c r="C33" s="108" t="s">
        <x:v>1740</x:v>
      </x:c>
      <x:c r="D33" s="21" t="str">
        <x:f>IF(VLOOKUP($A33,'★Master Code List'!$B$4:$K$167,3,)=0,"",(VLOOKUP($A33,'★Master Code List'!$B$4:$K$167,3,)))</x:f>
        <x:v>TZ38-10B694-DC</x:v>
      </x:c>
      <x:c r="E33" s="229" t="str">
        <x:f>IF(VLOOKUP($A33,'★Master Code List'!$B$4:$K$167,5,)=0,"",(VLOOKUP($A33,'★Master Code List'!$B$4:$K$167,5,)))</x:f>
        <x:v>Main Harness-AWD-RWD</x:v>
      </x:c>
      <x:c r="F33" s="523">
        <x:f ca="1">OFFSET($K33,0,$E$3-1)</x:f>
        <x:v>114.89</x:v>
      </x:c>
      <x:c r="G33" s="215" t="str">
        <x:f t="shared" si="1"/>
        <x:v/>
      </x:c>
      <x:c r="H33" s="104"/>
      <x:c r="K33" s="186">
        <x:v>114.89</x:v>
      </x:c>
      <x:c r="L33" s="186">
        <x:v>114.89</x:v>
      </x:c>
      <x:c r="M33" s="186"/>
      <x:c r="N33" s="186"/>
      <x:c r="O33" s="186"/>
      <x:c r="P33" s="186"/>
      <x:c r="Q33" s="130"/>
      <x:c r="R33" s="130"/>
      <x:c r="S33" s="130"/>
      <x:c r="T33" s="130"/>
      <x:c r="U33" s="130"/>
      <x:c r="V33" s="130"/>
    </x:row>
    <x:row r="34" spans="1:22">
      <x:c r="A34" s="104">
        <x:v>29</x:v>
      </x:c>
      <x:c r="B34" s="104"/>
      <x:c r="C34" s="578" t="s">
        <x:v>2021</x:v>
      </x:c>
      <x:c r="D34" s="21" t="str">
        <x:f>IF(VLOOKUP($A34,'★Master Code List'!$B$4:$K$167,3,)=0,"",(VLOOKUP($A34,'★Master Code List'!$B$4:$K$167,3,)))</x:f>
        <x:v>TZ38-14A033-AA</x:v>
      </x:c>
      <x:c r="E34" s="229" t="str">
        <x:f>IF(VLOOKUP($A34,'★Master Code List'!$B$4:$K$167,5,)=0,"",(VLOOKUP($A34,'★Master Code List'!$B$4:$K$167,5,)))</x:f>
        <x:v>BUSBAR ASY</x:v>
      </x:c>
      <x:c r="F34" s="523">
        <x:f t="shared" ca="1" si="0"/>
        <x:v>45.324999999999996</x:v>
      </x:c>
      <x:c r="G34" s="215" t="str">
        <x:f t="shared" si="1"/>
        <x:v/>
      </x:c>
      <x:c r="K34" s="186">
        <x:v>45.324999999999996</x:v>
      </x:c>
      <x:c r="L34" s="186">
        <x:v>45.324999999999996</x:v>
      </x:c>
      <x:c r="M34" s="186"/>
      <x:c r="N34" s="186"/>
      <x:c r="O34" s="186"/>
      <x:c r="P34" s="186"/>
      <x:c r="Q34" s="130"/>
      <x:c r="R34" s="130"/>
      <x:c r="S34" s="130"/>
      <x:c r="T34" s="130"/>
      <x:c r="U34" s="130"/>
      <x:c r="V34" s="130"/>
    </x:row>
    <x:row r="35" spans="1:22">
      <x:c r="A35" s="104">
        <x:v>30</x:v>
      </x:c>
      <x:c r="B35" s="104"/>
      <x:c r="C35" s="578" t="s">
        <x:v>2021</x:v>
      </x:c>
      <x:c r="D35" s="21" t="str">
        <x:f>IF(VLOOKUP($A35,'★Master Code List'!$B$4:$K$167,3,)=0,"",(VLOOKUP($A35,'★Master Code List'!$B$4:$K$167,3,)))</x:f>
        <x:v>TZ38-14A033-BA</x:v>
      </x:c>
      <x:c r="E35" s="229" t="str">
        <x:f>IF(VLOOKUP($A35,'★Master Code List'!$B$4:$K$167,5,)=0,"",(VLOOKUP($A35,'★Master Code List'!$B$4:$K$167,5,)))</x:f>
        <x:v>BUSBAR ASY</x:v>
      </x:c>
      <x:c r="F35" s="523">
        <x:f ca="1">OFFSET($K34,0,$E$3-1)</x:f>
        <x:v>45.324999999999996</x:v>
      </x:c>
      <x:c r="G35" s="215" t="str">
        <x:f t="shared" si="1"/>
        <x:v/>
      </x:c>
      <x:c r="K35" s="186">
        <x:v>26.582499999999996</x:v>
      </x:c>
      <x:c r="L35" s="186">
        <x:v>26.582499999999996</x:v>
      </x:c>
      <x:c r="M35" s="186"/>
      <x:c r="N35" s="186"/>
      <x:c r="O35" s="186"/>
      <x:c r="P35" s="186"/>
      <x:c r="Q35" s="130"/>
      <x:c r="R35" s="130"/>
      <x:c r="S35" s="130"/>
      <x:c r="T35" s="130"/>
      <x:c r="U35" s="130"/>
      <x:c r="V35" s="130"/>
    </x:row>
    <x:row r="36" spans="1:22">
      <x:c r="A36" s="104">
        <x:v>31</x:v>
      </x:c>
      <x:c r="B36" s="104"/>
      <x:c r="C36" s="578" t="s">
        <x:v>2021</x:v>
      </x:c>
      <x:c r="D36" s="21" t="str">
        <x:f>IF(VLOOKUP($A36,'★Master Code List'!$B$4:$K$167,3,)=0,"",(VLOOKUP($A36,'★Master Code List'!$B$4:$K$167,3,)))</x:f>
        <x:v>TZ38-14A033-CA</x:v>
      </x:c>
      <x:c r="E36" s="229" t="str">
        <x:f>IF(VLOOKUP($A36,'★Master Code List'!$B$4:$K$167,5,)=0,"",(VLOOKUP($A36,'★Master Code List'!$B$4:$K$167,5,)))</x:f>
        <x:v>BUSBAR ASY</x:v>
      </x:c>
      <x:c r="F36" s="523">
        <x:f t="shared" ca="1" si="0"/>
        <x:v>82.074999999999989</x:v>
      </x:c>
      <x:c r="G36" s="215" t="str">
        <x:f t="shared" si="1"/>
        <x:v/>
      </x:c>
      <x:c r="K36" s="186">
        <x:v>82.074999999999989</x:v>
      </x:c>
      <x:c r="L36" s="186">
        <x:v>82.074999999999989</x:v>
      </x:c>
      <x:c r="M36" s="186"/>
      <x:c r="N36" s="186"/>
      <x:c r="O36" s="186"/>
      <x:c r="P36" s="186"/>
      <x:c r="Q36" s="130"/>
      <x:c r="R36" s="130"/>
      <x:c r="S36" s="130"/>
      <x:c r="T36" s="130"/>
      <x:c r="U36" s="130"/>
      <x:c r="V36" s="130"/>
    </x:row>
    <x:row r="37" spans="1:22">
      <x:c r="A37" s="104">
        <x:v>32</x:v>
      </x:c>
      <x:c r="B37" s="104"/>
      <x:c r="C37" s="578" t="s">
        <x:v>2021</x:v>
      </x:c>
      <x:c r="D37" s="21" t="str">
        <x:f>IF(VLOOKUP($A37,'★Master Code List'!$B$4:$K$167,3,)=0,"",(VLOOKUP($A37,'★Master Code List'!$B$4:$K$167,3,)))</x:f>
        <x:v>TZ38-14A033-DA</x:v>
      </x:c>
      <x:c r="E37" s="229" t="str">
        <x:f>IF(VLOOKUP($A37,'★Master Code List'!$B$4:$K$167,5,)=0,"",(VLOOKUP($A37,'★Master Code List'!$B$4:$K$167,5,)))</x:f>
        <x:v>BUSBAR ASY</x:v>
      </x:c>
      <x:c r="F37" s="523">
        <x:f t="shared" ca="1" si="0"/>
        <x:v>33.025999999999996</x:v>
      </x:c>
      <x:c r="G37" s="215" t="str">
        <x:f t="shared" si="1"/>
        <x:v/>
      </x:c>
      <x:c r="H37" s="104"/>
      <x:c r="K37" s="186">
        <x:v>33.025999999999996</x:v>
      </x:c>
      <x:c r="L37" s="186">
        <x:v>33.025999999999996</x:v>
      </x:c>
      <x:c r="M37" s="186"/>
      <x:c r="N37" s="186"/>
      <x:c r="O37" s="186"/>
      <x:c r="P37" s="186"/>
      <x:c r="Q37" s="130"/>
      <x:c r="R37" s="130"/>
      <x:c r="S37" s="130"/>
      <x:c r="T37" s="130"/>
      <x:c r="U37" s="130"/>
      <x:c r="V37" s="130"/>
    </x:row>
    <x:row r="38" spans="1:22">
      <x:c r="A38" s="104">
        <x:v>33</x:v>
      </x:c>
      <x:c r="B38" s="104"/>
      <x:c r="C38" s="578" t="s">
        <x:v>2021</x:v>
      </x:c>
      <x:c r="D38" s="21" t="str">
        <x:f>IF(VLOOKUP($A38,'★Master Code List'!$B$4:$K$167,3,)=0,"",(VLOOKUP($A38,'★Master Code List'!$B$4:$K$167,3,)))</x:f>
        <x:v>TZ38-14A033-EA</x:v>
      </x:c>
      <x:c r="E38" s="229" t="str">
        <x:f>IF(VLOOKUP($A38,'★Master Code List'!$B$4:$K$167,5,)=0,"",(VLOOKUP($A38,'★Master Code List'!$B$4:$K$167,5,)))</x:f>
        <x:v>BUSBAR ASY</x:v>
      </x:c>
      <x:c r="F38" s="523">
        <x:f t="shared" ca="1" si="0"/>
        <x:v>68.232499999999987</x:v>
      </x:c>
      <x:c r="G38" s="215" t="str">
        <x:f t="shared" si="1"/>
        <x:v/>
      </x:c>
      <x:c r="H38" s="104"/>
      <x:c r="K38" s="186">
        <x:v>68.232499999999987</x:v>
      </x:c>
      <x:c r="L38" s="186">
        <x:v>68.232499999999987</x:v>
      </x:c>
      <x:c r="M38" s="186"/>
      <x:c r="N38" s="186"/>
      <x:c r="O38" s="186"/>
      <x:c r="P38" s="186"/>
      <x:c r="Q38" s="130"/>
      <x:c r="R38" s="130"/>
      <x:c r="S38" s="130"/>
      <x:c r="T38" s="130"/>
      <x:c r="U38" s="130"/>
      <x:c r="V38" s="130"/>
    </x:row>
    <x:row r="39" spans="1:22">
      <x:c r="A39" s="104">
        <x:v>34</x:v>
      </x:c>
      <x:c r="B39" s="104"/>
      <x:c r="C39" s="578" t="s">
        <x:v>2021</x:v>
      </x:c>
      <x:c r="D39" s="21" t="str">
        <x:f>IF(VLOOKUP($A39,'★Master Code List'!$B$4:$K$167,3,)=0,"",(VLOOKUP($A39,'★Master Code List'!$B$4:$K$167,3,)))</x:f>
        <x:v>TZ38-14A033-FA</x:v>
      </x:c>
      <x:c r="E39" s="229" t="str">
        <x:f>IF(VLOOKUP($A39,'★Master Code List'!$B$4:$K$167,5,)=0,"",(VLOOKUP($A39,'★Master Code List'!$B$4:$K$167,5,)))</x:f>
        <x:v xml:space="preserve">BUS BAR ASY </x:v>
      </x:c>
      <x:c r="F39" s="523">
        <x:f t="shared" ca="1" si="0"/>
        <x:v>13.58</x:v>
      </x:c>
      <x:c r="G39" s="215" t="str">
        <x:f t="shared" si="1"/>
        <x:v/>
      </x:c>
      <x:c r="H39" s="104"/>
      <x:c r="K39" s="186">
        <x:v>13.58</x:v>
      </x:c>
      <x:c r="L39" s="186">
        <x:v>13.58</x:v>
      </x:c>
      <x:c r="M39" s="186"/>
      <x:c r="N39" s="186"/>
      <x:c r="O39" s="186"/>
      <x:c r="P39" s="186"/>
      <x:c r="Q39" s="130"/>
      <x:c r="R39" s="130"/>
      <x:c r="S39" s="130"/>
      <x:c r="T39" s="130"/>
      <x:c r="U39" s="130"/>
      <x:c r="V39" s="130"/>
    </x:row>
    <x:row r="40" spans="1:22">
      <x:c r="A40" s="104">
        <x:v>35</x:v>
      </x:c>
      <x:c r="B40" s="104"/>
      <x:c r="C40" s="578" t="s">
        <x:v>2021</x:v>
      </x:c>
      <x:c r="D40" s="21" t="str">
        <x:f>IF(VLOOKUP($A40,'★Master Code List'!$B$4:$K$167,3,)=0,"",(VLOOKUP($A40,'★Master Code List'!$B$4:$K$167,3,)))</x:f>
        <x:v>TZ38-14A033-GA</x:v>
      </x:c>
      <x:c r="E40" s="229" t="str">
        <x:f>IF(VLOOKUP($A40,'★Master Code List'!$B$4:$K$167,5,)=0,"",(VLOOKUP($A40,'★Master Code List'!$B$4:$K$167,5,)))</x:f>
        <x:v>BUSBAR ASY</x:v>
      </x:c>
      <x:c r="F40" s="523">
        <x:f t="shared" ca="1" si="0"/>
        <x:v>38.317999999999998</x:v>
      </x:c>
      <x:c r="G40" s="215" t="str">
        <x:f t="shared" si="1"/>
        <x:v/>
      </x:c>
      <x:c r="H40" s="104"/>
      <x:c r="K40" s="186">
        <x:v>38.317999999999998</x:v>
      </x:c>
      <x:c r="L40" s="186">
        <x:v>38.317999999999998</x:v>
      </x:c>
      <x:c r="M40" s="186"/>
      <x:c r="N40" s="186"/>
      <x:c r="O40" s="186"/>
      <x:c r="P40" s="186"/>
      <x:c r="Q40" s="130"/>
      <x:c r="R40" s="130"/>
      <x:c r="S40" s="130"/>
      <x:c r="T40" s="130"/>
      <x:c r="U40" s="130"/>
      <x:c r="V40" s="130"/>
    </x:row>
    <x:row r="41" spans="1:22">
      <x:c r="A41" s="104">
        <x:v>36</x:v>
      </x:c>
      <x:c r="B41" s="104"/>
      <x:c r="C41" s="578" t="s">
        <x:v>2021</x:v>
      </x:c>
      <x:c r="D41" s="21" t="str">
        <x:f>IF(VLOOKUP($A41,'★Master Code List'!$B$4:$K$167,3,)=0,"",(VLOOKUP($A41,'★Master Code List'!$B$4:$K$167,3,)))</x:f>
        <x:v>TZ38-14A033-HB</x:v>
      </x:c>
      <x:c r="E41" s="229" t="str">
        <x:f>IF(VLOOKUP($A41,'★Master Code List'!$B$4:$K$167,5,)=0,"",(VLOOKUP($A41,'★Master Code List'!$B$4:$K$167,5,)))</x:f>
        <x:v>MCA CONNECTOR CLIP</x:v>
      </x:c>
      <x:c r="F41" s="523">
        <x:f t="shared" ca="1" si="0"/>
        <x:v>12.54</x:v>
      </x:c>
      <x:c r="G41" s="215" t="str">
        <x:f t="shared" si="1"/>
        <x:v/>
      </x:c>
      <x:c r="K41" s="186">
        <x:v>12.54</x:v>
      </x:c>
      <x:c r="L41" s="186">
        <x:v>12.54</x:v>
      </x:c>
      <x:c r="M41" s="186"/>
      <x:c r="N41" s="186"/>
      <x:c r="O41" s="186"/>
      <x:c r="P41" s="186"/>
      <x:c r="Q41" s="130"/>
      <x:c r="R41" s="130"/>
      <x:c r="S41" s="130"/>
      <x:c r="T41" s="130"/>
      <x:c r="U41" s="130"/>
      <x:c r="V41" s="130"/>
    </x:row>
    <x:row r="42" spans="1:22">
      <x:c r="A42" s="104">
        <x:v>37</x:v>
      </x:c>
      <x:c r="B42" s="104"/>
      <x:c r="C42" s="578" t="s">
        <x:v>2021</x:v>
      </x:c>
      <x:c r="D42" s="21" t="str">
        <x:f>IF(VLOOKUP($A42,'★Master Code List'!$B$4:$K$167,3,)=0,"",(VLOOKUP($A42,'★Master Code List'!$B$4:$K$167,3,)))</x:f>
        <x:v>TZ38-14A033-JB</x:v>
      </x:c>
      <x:c r="E42" s="229" t="str">
        <x:f>IF(VLOOKUP($A42,'★Master Code List'!$B$4:$K$167,5,)=0,"",(VLOOKUP($A42,'★Master Code List'!$B$4:$K$167,5,)))</x:f>
        <x:v>MCA CONNECTOR CLIP</x:v>
      </x:c>
      <x:c r="F42" s="523">
        <x:f t="shared" ca="1" si="0"/>
        <x:v>14.04</x:v>
      </x:c>
      <x:c r="G42" s="215" t="str">
        <x:f t="shared" si="1"/>
        <x:v/>
      </x:c>
      <x:c r="K42" s="186">
        <x:v>14.04</x:v>
      </x:c>
      <x:c r="L42" s="186">
        <x:v>14.04</x:v>
      </x:c>
      <x:c r="M42" s="186"/>
      <x:c r="N42" s="186"/>
      <x:c r="O42" s="186"/>
      <x:c r="P42" s="186"/>
      <x:c r="Q42" s="130"/>
      <x:c r="R42" s="130"/>
      <x:c r="S42" s="130"/>
      <x:c r="T42" s="130"/>
      <x:c r="U42" s="130"/>
      <x:c r="V42" s="130"/>
    </x:row>
    <x:row r="43" spans="1:22">
      <x:c r="A43" s="104">
        <x:v>38</x:v>
      </x:c>
      <x:c r="B43" s="104"/>
      <x:c r="C43" s="578" t="s">
        <x:v>2021</x:v>
      </x:c>
      <x:c r="D43" s="21" t="str">
        <x:f>IF(VLOOKUP($A43,'★Master Code List'!$B$4:$K$167,3,)=0,"",(VLOOKUP($A43,'★Master Code List'!$B$4:$K$167,3,)))</x:f>
        <x:v>TZ38-14A033-KA</x:v>
      </x:c>
      <x:c r="E43" s="229" t="str">
        <x:f>IF(VLOOKUP($A43,'★Master Code List'!$B$4:$K$167,5,)=0,"",(VLOOKUP($A43,'★Master Code List'!$B$4:$K$167,5,)))</x:f>
        <x:v>MCA CONNECTOR CLIP</x:v>
      </x:c>
      <x:c r="F43" s="523">
        <x:f t="shared" ca="1" si="0"/>
        <x:v>12.9689</x:v>
      </x:c>
      <x:c r="G43" s="215" t="str">
        <x:f t="shared" si="1"/>
        <x:v/>
      </x:c>
      <x:c r="K43" s="186">
        <x:v>12.9689</x:v>
      </x:c>
      <x:c r="L43" s="186">
        <x:v>12.9689</x:v>
      </x:c>
      <x:c r="M43" s="186"/>
      <x:c r="N43" s="186"/>
      <x:c r="O43" s="186"/>
      <x:c r="P43" s="186"/>
      <x:c r="Q43" s="130"/>
      <x:c r="R43" s="130"/>
      <x:c r="S43" s="130"/>
      <x:c r="T43" s="130"/>
      <x:c r="U43" s="130"/>
      <x:c r="V43" s="130"/>
    </x:row>
    <x:row r="44" spans="1:22">
      <x:c r="A44" s="104">
        <x:v>39</x:v>
      </x:c>
      <x:c r="B44" s="104"/>
      <x:c r="C44" s="578" t="s">
        <x:v>2021</x:v>
      </x:c>
      <x:c r="D44" s="21" t="str">
        <x:f>IF(VLOOKUP($A44,'★Master Code List'!$B$4:$K$167,3,)=0,"",(VLOOKUP($A44,'★Master Code List'!$B$4:$K$167,3,)))</x:f>
        <x:v>TZ38-14A033-LA</x:v>
      </x:c>
      <x:c r="E44" s="229" t="str">
        <x:f>IF(VLOOKUP($A44,'★Master Code List'!$B$4:$K$167,5,)=0,"",(VLOOKUP($A44,'★Master Code List'!$B$4:$K$167,5,)))</x:f>
        <x:v>MCA CONNECTOR CLIP</x:v>
      </x:c>
      <x:c r="F44" s="523">
        <x:f t="shared" ca="1" si="0"/>
        <x:v>13.3253</x:v>
      </x:c>
      <x:c r="G44" s="215" t="str">
        <x:f t="shared" si="1"/>
        <x:v/>
      </x:c>
      <x:c r="H44" s="63"/>
      <x:c r="K44" s="130">
        <x:v>13.3253</x:v>
      </x:c>
      <x:c r="L44" s="130">
        <x:v>13.3253</x:v>
      </x:c>
      <x:c r="M44" s="186"/>
      <x:c r="N44" s="130"/>
      <x:c r="O44" s="130"/>
      <x:c r="P44" s="130"/>
      <x:c r="Q44" s="130"/>
      <x:c r="R44" s="130"/>
      <x:c r="S44" s="130"/>
      <x:c r="T44" s="130"/>
      <x:c r="U44" s="130"/>
      <x:c r="V44" s="130"/>
    </x:row>
    <x:row r="45" spans="1:22">
      <x:c r="A45" s="104">
        <x:v>40</x:v>
      </x:c>
      <x:c r="B45" s="104"/>
      <x:c r="C45" s="578" t="s">
        <x:v>2021</x:v>
      </x:c>
      <x:c r="D45" s="21" t="str">
        <x:f>IF(VLOOKUP($A45,'★Master Code List'!$B$4:$K$167,3,)=0,"",(VLOOKUP($A45,'★Master Code List'!$B$4:$K$167,3,)))</x:f>
        <x:v>TZ38-14A033-MA</x:v>
      </x:c>
      <x:c r="E45" s="229" t="str">
        <x:f>IF(VLOOKUP($A45,'★Master Code List'!$B$4:$K$167,5,)=0,"",(VLOOKUP($A45,'★Master Code List'!$B$4:$K$167,5,)))</x:f>
        <x:v>MCA CONNECTOR CLIP</x:v>
      </x:c>
      <x:c r="F45" s="523">
        <x:f ca="1">OFFSET($K44,0,$E$3-1)</x:f>
        <x:v>13.3253</x:v>
      </x:c>
      <x:c r="G45" s="215" t="str">
        <x:f t="shared" si="1"/>
        <x:v/>
      </x:c>
      <x:c r="K45" s="130">
        <x:v>15.4588</x:v>
      </x:c>
      <x:c r="L45" s="130">
        <x:v>15.4588</x:v>
      </x:c>
      <x:c r="M45" s="186"/>
      <x:c r="N45" s="130"/>
      <x:c r="O45" s="130"/>
      <x:c r="P45" s="130"/>
      <x:c r="Q45" s="130"/>
      <x:c r="R45" s="130"/>
      <x:c r="S45" s="130"/>
      <x:c r="T45" s="130"/>
      <x:c r="U45" s="130"/>
      <x:c r="V45" s="130"/>
    </x:row>
    <x:row r="46" spans="1:22">
      <x:c r="A46" s="104">
        <x:v>41</x:v>
      </x:c>
      <x:c r="B46" s="104"/>
      <x:c r="C46" s="578" t="s">
        <x:v>2021</x:v>
      </x:c>
      <x:c r="D46" s="21" t="str">
        <x:f>IF(VLOOKUP($A46,'★Master Code List'!$B$4:$K$167,3,)=0,"",(VLOOKUP($A46,'★Master Code List'!$B$4:$K$167,3,)))</x:f>
        <x:v>TZ38-14A033-NA</x:v>
      </x:c>
      <x:c r="E46" s="229" t="str">
        <x:f>IF(VLOOKUP($A46,'★Master Code List'!$B$4:$K$167,5,)=0,"",(VLOOKUP($A46,'★Master Code List'!$B$4:$K$167,5,)))</x:f>
        <x:v>BUSBAR ASY</x:v>
      </x:c>
      <x:c r="F46" s="523">
        <x:f t="shared" ca="1" si="0"/>
        <x:v>14.062775110655201</x:v>
      </x:c>
      <x:c r="G46" s="215" t="str">
        <x:f t="shared" si="1"/>
        <x:v/>
      </x:c>
      <x:c r="K46" s="130">
        <x:v>14.062775110655201</x:v>
      </x:c>
      <x:c r="L46" s="130">
        <x:v>14.062775110655201</x:v>
      </x:c>
      <x:c r="M46" s="186"/>
      <x:c r="N46" s="130"/>
      <x:c r="O46" s="130"/>
      <x:c r="P46" s="130"/>
      <x:c r="Q46" s="130"/>
      <x:c r="R46" s="130"/>
      <x:c r="S46" s="130"/>
      <x:c r="T46" s="130"/>
      <x:c r="U46" s="130"/>
      <x:c r="V46" s="130"/>
    </x:row>
    <x:row r="47" spans="1:22">
      <x:c r="A47" s="104">
        <x:v>42</x:v>
      </x:c>
      <x:c r="B47" s="104"/>
      <x:c r="C47" s="578" t="s">
        <x:v>2021</x:v>
      </x:c>
      <x:c r="D47" s="21" t="str">
        <x:f>IF(VLOOKUP($A47,'★Master Code List'!$B$4:$K$167,3,)=0,"",(VLOOKUP($A47,'★Master Code List'!$B$4:$K$167,3,)))</x:f>
        <x:v>TZ38-14A033-PB</x:v>
      </x:c>
      <x:c r="E47" s="229" t="str">
        <x:f>IF(VLOOKUP($A47,'★Master Code List'!$B$4:$K$167,5,)=0,"",(VLOOKUP($A47,'★Master Code List'!$B$4:$K$167,5,)))</x:f>
        <x:v>BUSBAR ASY</x:v>
      </x:c>
      <x:c r="F47" s="523">
        <x:f t="shared" ca="1" si="0"/>
        <x:v>12.78</x:v>
      </x:c>
      <x:c r="G47" s="215" t="str">
        <x:f t="shared" si="1"/>
        <x:v/>
      </x:c>
      <x:c r="K47" s="130">
        <x:v>12.78</x:v>
      </x:c>
      <x:c r="L47" s="130">
        <x:v>12.78</x:v>
      </x:c>
      <x:c r="M47" s="186"/>
      <x:c r="N47" s="130"/>
      <x:c r="O47" s="130"/>
      <x:c r="P47" s="130"/>
      <x:c r="Q47" s="130"/>
      <x:c r="R47" s="130"/>
      <x:c r="S47" s="130"/>
      <x:c r="T47" s="130"/>
      <x:c r="U47" s="130"/>
      <x:c r="V47" s="130"/>
    </x:row>
    <x:row r="48" spans="1:22">
      <x:c r="A48" s="104">
        <x:v>43</x:v>
      </x:c>
      <x:c r="B48" s="104"/>
      <x:c r="C48" s="578" t="s">
        <x:v>2021</x:v>
      </x:c>
      <x:c r="D48" s="21" t="str">
        <x:f>IF(VLOOKUP($A48,'★Master Code List'!$B$4:$K$167,3,)=0,"",(VLOOKUP($A48,'★Master Code List'!$B$4:$K$167,3,)))</x:f>
        <x:v>TZ38-14A033-RB</x:v>
      </x:c>
      <x:c r="E48" s="229" t="str">
        <x:f>IF(VLOOKUP($A48,'★Master Code List'!$B$4:$K$167,5,)=0,"",(VLOOKUP($A48,'★Master Code List'!$B$4:$K$167,5,)))</x:f>
        <x:v>BUSBAR ASY</x:v>
      </x:c>
      <x:c r="F48" s="523">
        <x:f t="shared" ca="1" si="0"/>
        <x:v>13.56</x:v>
      </x:c>
      <x:c r="G48" s="215" t="str">
        <x:f t="shared" si="1"/>
        <x:v/>
      </x:c>
      <x:c r="K48" s="130">
        <x:v>13.56</x:v>
      </x:c>
      <x:c r="L48" s="130">
        <x:v>13.56</x:v>
      </x:c>
      <x:c r="M48" s="186"/>
      <x:c r="N48" s="130"/>
      <x:c r="O48" s="130"/>
      <x:c r="P48" s="130"/>
      <x:c r="Q48" s="130"/>
      <x:c r="R48" s="130"/>
      <x:c r="S48" s="130"/>
      <x:c r="T48" s="130"/>
      <x:c r="U48" s="130"/>
      <x:c r="V48" s="130"/>
    </x:row>
    <x:row r="49" spans="1:22">
      <x:c r="A49" s="104">
        <x:v>44</x:v>
      </x:c>
      <x:c r="B49" s="104"/>
      <x:c r="C49" s="578" t="s">
        <x:v>2021</x:v>
      </x:c>
      <x:c r="D49" s="21" t="str">
        <x:f>IF(VLOOKUP($A49,'★Master Code List'!$B$4:$K$167,3,)=0,"",(VLOOKUP($A49,'★Master Code List'!$B$4:$K$167,3,)))</x:f>
        <x:v>TZ38-14A033-SA</x:v>
      </x:c>
      <x:c r="E49" s="229" t="str">
        <x:f>IF(VLOOKUP($A49,'★Master Code List'!$B$4:$K$167,5,)=0,"",(VLOOKUP($A49,'★Master Code List'!$B$4:$K$167,5,)))</x:f>
        <x:v>BUSBAR ASY</x:v>
      </x:c>
      <x:c r="F49" s="523">
        <x:f t="shared" ca="1" si="0"/>
        <x:v>15.4</x:v>
      </x:c>
      <x:c r="G49" s="215" t="str">
        <x:f t="shared" si="1"/>
        <x:v/>
      </x:c>
      <x:c r="K49" s="130">
        <x:v>15.4</x:v>
      </x:c>
      <x:c r="L49" s="130">
        <x:v>15.4</x:v>
      </x:c>
      <x:c r="M49" s="186"/>
      <x:c r="N49" s="130"/>
      <x:c r="O49" s="130"/>
      <x:c r="P49" s="130"/>
      <x:c r="Q49" s="130"/>
      <x:c r="R49" s="130"/>
      <x:c r="S49" s="130"/>
      <x:c r="T49" s="130"/>
      <x:c r="U49" s="130"/>
      <x:c r="V49" s="185"/>
    </x:row>
    <x:row r="50" spans="1:22">
      <x:c r="A50" s="104">
        <x:v>45</x:v>
      </x:c>
      <x:c r="B50" s="104"/>
      <x:c r="C50" s="578" t="s">
        <x:v>2021</x:v>
      </x:c>
      <x:c r="D50" s="21" t="str">
        <x:f>IF(VLOOKUP($A50,'★Master Code List'!$B$4:$K$167,3,)=0,"",(VLOOKUP($A50,'★Master Code List'!$B$4:$K$167,3,)))</x:f>
        <x:v>TZ38-14A033-TA</x:v>
      </x:c>
      <x:c r="E50" s="229" t="str">
        <x:f>IF(VLOOKUP($A50,'★Master Code List'!$B$4:$K$167,5,)=0,"",(VLOOKUP($A50,'★Master Code List'!$B$4:$K$167,5,)))</x:f>
        <x:v>BUSBAR ASY</x:v>
      </x:c>
      <x:c r="F50" s="523">
        <x:f t="shared" ca="1" si="0"/>
        <x:v>13.56</x:v>
      </x:c>
      <x:c r="G50" s="215" t="str">
        <x:f t="shared" si="1"/>
        <x:v/>
      </x:c>
      <x:c r="K50" s="130">
        <x:v>13.56</x:v>
      </x:c>
      <x:c r="L50" s="130">
        <x:v>13.56</x:v>
      </x:c>
      <x:c r="M50" s="186"/>
      <x:c r="N50" s="130"/>
      <x:c r="O50" s="130"/>
      <x:c r="P50" s="130"/>
      <x:c r="Q50" s="130"/>
      <x:c r="R50" s="130"/>
      <x:c r="S50" s="130"/>
      <x:c r="T50" s="130"/>
      <x:c r="U50" s="130"/>
      <x:c r="V50" s="185"/>
    </x:row>
    <x:row r="51" spans="1:22">
      <x:c r="A51" s="104">
        <x:v>46</x:v>
      </x:c>
      <x:c r="B51" s="104"/>
      <x:c r="C51" s="578" t="s">
        <x:v>2021</x:v>
      </x:c>
      <x:c r="D51" s="21" t="str">
        <x:f>IF(VLOOKUP($A51,'★Master Code List'!$B$4:$K$167,3,)=0,"",(VLOOKUP($A51,'★Master Code List'!$B$4:$K$167,3,)))</x:f>
        <x:v>TZ38-14B680-AA</x:v>
      </x:c>
      <x:c r="E51" s="229" t="str">
        <x:f>IF(VLOOKUP($A51,'★Master Code List'!$B$4:$K$167,5,)=0,"",(VLOOKUP($A51,'★Master Code List'!$B$4:$K$167,5,)))</x:f>
        <x:v>PDU_CONN_ASSY</x:v>
      </x:c>
      <x:c r="F51" s="523">
        <x:f t="shared" ca="1" si="0"/>
        <x:v>99.95</x:v>
      </x:c>
      <x:c r="G51" s="215" t="str">
        <x:f t="shared" si="1"/>
        <x:v/>
      </x:c>
      <x:c r="K51" s="186">
        <x:v>99.95</x:v>
      </x:c>
      <x:c r="L51" s="186">
        <x:v>99.95</x:v>
      </x:c>
      <x:c r="M51" s="186"/>
      <x:c r="N51" s="186"/>
      <x:c r="O51" s="186"/>
      <x:c r="P51" s="186"/>
      <x:c r="Q51" s="186"/>
      <x:c r="R51" s="186"/>
      <x:c r="S51" s="186"/>
      <x:c r="T51" s="186"/>
      <x:c r="U51" s="186"/>
      <x:c r="V51" s="185"/>
    </x:row>
    <x:row r="52" spans="1:22">
      <x:c r="A52" s="104">
        <x:v>47</x:v>
      </x:c>
      <x:c r="B52" s="104"/>
      <x:c r="C52" s="578" t="s">
        <x:v>2021</x:v>
      </x:c>
      <x:c r="D52" s="21" t="str">
        <x:f>IF(VLOOKUP($A52,'★Master Code List'!$B$4:$K$167,3,)=0,"",(VLOOKUP($A52,'★Master Code List'!$B$4:$K$167,3,)))</x:f>
        <x:v>TZ38-14B680-BB</x:v>
      </x:c>
      <x:c r="E52" s="229" t="str">
        <x:f>IF(VLOOKUP($A52,'★Master Code List'!$B$4:$K$167,5,)=0,"",(VLOOKUP($A52,'★Master Code List'!$B$4:$K$167,5,)))</x:f>
        <x:v>AWD/RWD PDU CONN ASSY</x:v>
      </x:c>
      <x:c r="F52" s="523">
        <x:f t="shared" ca="1" si="0"/>
        <x:v>21.613377597592464</x:v>
      </x:c>
      <x:c r="G52" s="215" t="str">
        <x:f t="shared" si="1"/>
        <x:v/>
      </x:c>
      <x:c r="K52" s="186">
        <x:v>21.613377597592464</x:v>
      </x:c>
      <x:c r="L52" s="186">
        <x:v>21.613377597592464</x:v>
      </x:c>
      <x:c r="M52" s="186"/>
      <x:c r="N52" s="186"/>
      <x:c r="O52" s="186"/>
      <x:c r="P52" s="186"/>
      <x:c r="Q52" s="186"/>
      <x:c r="R52" s="186"/>
      <x:c r="S52" s="186"/>
      <x:c r="T52" s="186"/>
      <x:c r="U52" s="186"/>
      <x:c r="V52" s="185"/>
    </x:row>
    <x:row r="53" spans="1:22">
      <x:c r="A53" s="104">
        <x:v>48</x:v>
      </x:c>
      <x:c r="B53" s="104"/>
      <x:c r="C53" s="108" t="s">
        <x:v>95</x:v>
      </x:c>
      <x:c r="D53" s="21" t="str">
        <x:f>IF(VLOOKUP($A53,'★Master Code List'!$B$4:$K$167,3,)=0,"",(VLOOKUP($A53,'★Master Code List'!$B$4:$K$167,3,)))</x:f>
        <x:v>PZ38-10B694-BD</x:v>
      </x:c>
      <x:c r="E53" s="229" t="str">
        <x:f>IF(VLOOKUP($A53,'★Master Code List'!$B$4:$K$167,5,)=0,"",(VLOOKUP($A53,'★Master Code List'!$B$4:$K$167,5,)))</x:f>
        <x:v>Main Harness</x:v>
      </x:c>
      <x:c r="F53" s="523">
        <x:f t="shared" ca="1" si="0"/>
        <x:v>95.95</x:v>
      </x:c>
      <x:c r="G53" s="215" t="str">
        <x:f t="shared" si="1"/>
        <x:v/>
      </x:c>
      <x:c r="K53" s="186">
        <x:v>95.95</x:v>
      </x:c>
      <x:c r="L53" s="186">
        <x:v>95.95</x:v>
      </x:c>
      <x:c r="M53" s="186"/>
      <x:c r="N53" s="186"/>
      <x:c r="O53" s="186"/>
      <x:c r="P53" s="186"/>
      <x:c r="Q53" s="186"/>
      <x:c r="R53" s="186"/>
      <x:c r="S53" s="186"/>
      <x:c r="T53" s="186"/>
      <x:c r="U53" s="186"/>
      <x:c r="V53" s="185"/>
    </x:row>
    <x:row r="54" spans="1:22">
      <x:c r="A54" s="104">
        <x:v>49</x:v>
      </x:c>
      <x:c r="B54" s="104"/>
      <x:c r="C54" s="108" t="s">
        <x:v>95</x:v>
      </x:c>
      <x:c r="D54" s="21" t="str">
        <x:f>IF(VLOOKUP($A54,'★Master Code List'!$B$4:$K$167,3,)=0,"",(VLOOKUP($A54,'★Master Code List'!$B$4:$K$167,3,)))</x:f>
        <x:v>PZ38-14A033-GD</x:v>
      </x:c>
      <x:c r="E54" s="229" t="str">
        <x:f>IF(VLOOKUP($A54,'★Master Code List'!$B$4:$K$167,5,)=0,"",(VLOOKUP($A54,'★Master Code List'!$B$4:$K$167,5,)))</x:f>
        <x:v>BUSBAR - Array to Array (Angled)_Insert</x:v>
      </x:c>
      <x:c r="F54" s="523">
        <x:f t="shared" ca="1" si="0"/>
        <x:v>8.3351451528737233</x:v>
      </x:c>
      <x:c r="G54" s="215" t="str">
        <x:f t="shared" si="1"/>
        <x:v/>
      </x:c>
      <x:c r="K54" s="130">
        <x:v>8.3351451528737233</x:v>
      </x:c>
      <x:c r="L54" s="130">
        <x:v>8.3351451528737233</x:v>
      </x:c>
      <x:c r="M54" s="186"/>
      <x:c r="N54" s="130"/>
      <x:c r="O54" s="185"/>
      <x:c r="P54" s="185"/>
      <x:c r="Q54" s="130"/>
      <x:c r="R54" s="130"/>
      <x:c r="S54" s="130"/>
      <x:c r="T54" s="130"/>
      <x:c r="U54" s="130"/>
      <x:c r="V54" s="185"/>
    </x:row>
    <x:row r="55" spans="1:22">
      <x:c r="A55" s="104">
        <x:v>50</x:v>
      </x:c>
      <x:c r="B55" s="104"/>
      <x:c r="C55" s="108" t="s">
        <x:v>95</x:v>
      </x:c>
      <x:c r="D55" s="21" t="str">
        <x:f>IF(VLOOKUP($A55,'★Master Code List'!$B$4:$K$167,3,)=0,"",(VLOOKUP($A55,'★Master Code List'!$B$4:$K$167,3,)))</x:f>
        <x:v>PZ38-14A033-KD</x:v>
      </x:c>
      <x:c r="E55" s="229" t="str">
        <x:f>IF(VLOOKUP($A55,'★Master Code List'!$B$4:$K$167,5,)=0,"",(VLOOKUP($A55,'★Master Code List'!$B$4:$K$167,5,)))</x:f>
        <x:v>BUSBAR - Array 1 to Neg BEC_Insert</x:v>
      </x:c>
      <x:c r="F55" s="523">
        <x:f t="shared" ca="1" si="0"/>
        <x:v>10.295300738108857</x:v>
      </x:c>
      <x:c r="G55" s="215" t="str">
        <x:f t="shared" si="1"/>
        <x:v/>
      </x:c>
      <x:c r="K55" s="130">
        <x:v>10.295300738108857</x:v>
      </x:c>
      <x:c r="L55" s="130">
        <x:v>10.295300738108857</x:v>
      </x:c>
      <x:c r="M55" s="186"/>
      <x:c r="N55" s="130"/>
      <x:c r="O55" s="185"/>
      <x:c r="P55" s="185"/>
      <x:c r="Q55" s="130"/>
      <x:c r="R55" s="130"/>
      <x:c r="S55" s="130"/>
      <x:c r="T55" s="130"/>
      <x:c r="U55" s="130"/>
      <x:c r="V55" s="185"/>
    </x:row>
    <x:row r="56" spans="1:22">
      <x:c r="A56" s="104">
        <x:v>51</x:v>
      </x:c>
      <x:c r="B56" s="104"/>
      <x:c r="C56" s="108" t="s">
        <x:v>95</x:v>
      </x:c>
      <x:c r="D56" s="21" t="str">
        <x:f>IF(VLOOKUP($A56,'★Master Code List'!$B$4:$K$167,3,)=0,"",(VLOOKUP($A56,'★Master Code List'!$B$4:$K$167,3,)))</x:f>
        <x:v>PZ38-14A033-NB</x:v>
      </x:c>
      <x:c r="E56" s="229" t="str">
        <x:f>IF(VLOOKUP($A56,'★Master Code List'!$B$4:$K$167,5,)=0,"",(VLOOKUP($A56,'★Master Code List'!$B$4:$K$167,5,)))</x:f>
        <x:v>BUSBAR - Neg BEC to DCFC_Protector</x:v>
      </x:c>
      <x:c r="F56" s="523">
        <x:f t="shared" ca="1" si="0"/>
        <x:v>8.8160959409239581</x:v>
      </x:c>
      <x:c r="G56" s="215" t="str">
        <x:f t="shared" si="1"/>
        <x:v/>
      </x:c>
      <x:c r="K56" s="130">
        <x:v>8.8160959409239581</x:v>
      </x:c>
      <x:c r="L56" s="130">
        <x:v>8.8160959409239581</x:v>
      </x:c>
      <x:c r="M56" s="186"/>
      <x:c r="N56" s="130"/>
      <x:c r="O56" s="130"/>
      <x:c r="P56" s="185"/>
      <x:c r="Q56" s="130"/>
      <x:c r="R56" s="130"/>
      <x:c r="S56" s="130"/>
      <x:c r="T56" s="130"/>
      <x:c r="U56" s="130"/>
      <x:c r="V56" s="185"/>
    </x:row>
    <x:row r="57" spans="1:22">
      <x:c r="A57" s="104">
        <x:v>52</x:v>
      </x:c>
      <x:c r="B57" s="104"/>
      <x:c r="C57" s="108" t="s">
        <x:v>95</x:v>
      </x:c>
      <x:c r="D57" s="21" t="str">
        <x:f>IF(VLOOKUP($A57,'★Master Code List'!$B$4:$K$167,3,)=0,"",(VLOOKUP($A57,'★Master Code List'!$B$4:$K$167,3,)))</x:f>
        <x:v>PZ38-14A033-PC</x:v>
      </x:c>
      <x:c r="E57" s="229" t="str">
        <x:f>IF(VLOOKUP($A57,'★Master Code List'!$B$4:$K$167,5,)=0,"",(VLOOKUP($A57,'★Master Code List'!$B$4:$K$167,5,)))</x:f>
        <x:v>BUSBAR - CIRCUIT BREAKER_A_Insert</x:v>
      </x:c>
      <x:c r="F57" s="523">
        <x:f t="shared" ca="1" si="0"/>
        <x:v>7.7905508610686489</x:v>
      </x:c>
      <x:c r="G57" s="215" t="str">
        <x:f t="shared" si="1"/>
        <x:v/>
      </x:c>
      <x:c r="K57" s="130">
        <x:v>7.7905508610686489</x:v>
      </x:c>
      <x:c r="L57" s="130">
        <x:v>7.7905508610686489</x:v>
      </x:c>
      <x:c r="M57" s="186"/>
      <x:c r="N57" s="186"/>
      <x:c r="O57" s="186"/>
      <x:c r="P57" s="185"/>
      <x:c r="Q57" s="130"/>
      <x:c r="R57" s="130"/>
      <x:c r="S57" s="130"/>
      <x:c r="T57" s="130"/>
      <x:c r="U57" s="130"/>
      <x:c r="V57" s="185"/>
    </x:row>
    <x:row r="58" spans="1:22">
      <x:c r="A58" s="104">
        <x:v>53</x:v>
      </x:c>
      <x:c r="B58" s="104"/>
      <x:c r="C58" s="108" t="s">
        <x:v>95</x:v>
      </x:c>
      <x:c r="D58" s="21" t="str">
        <x:f>IF(VLOOKUP($A58,'★Master Code List'!$B$4:$K$167,3,)=0,"",(VLOOKUP($A58,'★Master Code List'!$B$4:$K$167,3,)))</x:f>
        <x:v>PZ38-14A033-RC</x:v>
      </x:c>
      <x:c r="E58" s="229" t="str">
        <x:f>IF(VLOOKUP($A58,'★Master Code List'!$B$4:$K$167,5,)=0,"",(VLOOKUP($A58,'★Master Code List'!$B$4:$K$167,5,)))</x:f>
        <x:v>BUSBAR - CIRCUIT BREAKER_B_Insert</x:v>
      </x:c>
      <x:c r="F58" s="523">
        <x:f t="shared" ca="1" si="0"/>
        <x:v>8.2541315963505486</x:v>
      </x:c>
      <x:c r="G58" s="215" t="str">
        <x:f t="shared" si="1"/>
        <x:v/>
      </x:c>
      <x:c r="K58" s="130">
        <x:v>8.2541315963505486</x:v>
      </x:c>
      <x:c r="L58" s="130">
        <x:v>8.2541315963505486</x:v>
      </x:c>
      <x:c r="M58" s="186"/>
      <x:c r="N58" s="186"/>
      <x:c r="P58" s="185"/>
      <x:c r="Q58" s="130"/>
      <x:c r="R58" s="130"/>
      <x:c r="S58" s="130"/>
      <x:c r="T58" s="130"/>
      <x:c r="U58" s="130"/>
      <x:c r="V58" s="185"/>
    </x:row>
    <x:row r="59" spans="1:22">
      <x:c r="A59" s="104">
        <x:v>54</x:v>
      </x:c>
      <x:c r="B59" s="104"/>
      <x:c r="C59" s="108" t="s">
        <x:v>119</x:v>
      </x:c>
      <x:c r="D59" s="21" t="str">
        <x:f>IF(VLOOKUP($A59,'★Master Code List'!$B$4:$K$167,3,)=0,"",(VLOOKUP($A59,'★Master Code List'!$B$4:$K$167,3,)))</x:f>
        <x:v>SZ38-10B694-AC</x:v>
      </x:c>
      <x:c r="E59" s="229" t="str">
        <x:f>IF(VLOOKUP($A59,'★Master Code List'!$B$4:$K$167,5,)=0,"",(VLOOKUP($A59,'★Master Code List'!$B$4:$K$167,5,)))</x:f>
        <x:v>Main Harness</x:v>
      </x:c>
      <x:c r="F59" s="523">
        <x:f t="shared" ca="1" si="0"/>
        <x:v>101.35</x:v>
      </x:c>
      <x:c r="G59" s="215" t="str">
        <x:f t="shared" si="1"/>
        <x:v/>
      </x:c>
      <x:c r="K59" s="130">
        <x:v>101.35</x:v>
      </x:c>
      <x:c r="L59" s="130">
        <x:v>101.35</x:v>
      </x:c>
      <x:c r="M59" s="186"/>
      <x:c r="N59" s="186"/>
      <x:c r="O59" s="186"/>
      <x:c r="P59" s="185"/>
      <x:c r="Q59" s="130"/>
      <x:c r="R59" s="130"/>
      <x:c r="S59" s="130"/>
      <x:c r="T59" s="130"/>
      <x:c r="U59" s="130"/>
      <x:c r="V59" s="185"/>
    </x:row>
    <x:row r="60" spans="1:22">
      <x:c r="A60" s="104">
        <x:v>55</x:v>
      </x:c>
      <x:c r="B60" s="104"/>
      <x:c r="C60" s="108" t="s">
        <x:v>119</x:v>
      </x:c>
      <x:c r="D60" s="21" t="str">
        <x:f>IF(VLOOKUP($A60,'★Master Code List'!$B$4:$K$167,3,)=0,"",(VLOOKUP($A60,'★Master Code List'!$B$4:$K$167,3,)))</x:f>
        <x:v>SZ38-14A033-AB</x:v>
      </x:c>
      <x:c r="E60" s="229" t="str">
        <x:f>IF(VLOOKUP($A60,'★Master Code List'!$B$4:$K$167,5,)=0,"",(VLOOKUP($A60,'★Master Code List'!$B$4:$K$167,5,)))</x:f>
        <x:v>BUSBAR - Array 2 to Array3_Insert</x:v>
      </x:c>
      <x:c r="F60" s="523">
        <x:f t="shared" ca="1" si="0"/>
        <x:v>12.465438069436795</x:v>
      </x:c>
      <x:c r="G60" s="215" t="str">
        <x:f t="shared" si="1"/>
        <x:v/>
      </x:c>
      <x:c r="K60" s="130">
        <x:v>12.465438069436795</x:v>
      </x:c>
      <x:c r="L60" s="130">
        <x:v>12.465438069436795</x:v>
      </x:c>
      <x:c r="N60" s="186"/>
      <x:c r="O60" s="186"/>
      <x:c r="P60" s="185"/>
      <x:c r="Q60" s="130"/>
      <x:c r="R60" s="130"/>
      <x:c r="S60" s="130"/>
      <x:c r="T60" s="130"/>
      <x:c r="U60" s="130"/>
      <x:c r="V60" s="185"/>
    </x:row>
    <x:row r="61" spans="1:22">
      <x:c r="A61" s="104">
        <x:v>56</x:v>
      </x:c>
      <x:c r="B61" s="104"/>
      <x:c r="C61" s="108" t="s">
        <x:v>119</x:v>
      </x:c>
      <x:c r="D61" s="21" t="str">
        <x:f>IF(VLOOKUP($A61,'★Master Code List'!$B$4:$K$167,3,)=0,"",(VLOOKUP($A61,'★Master Code List'!$B$4:$K$167,3,)))</x:f>
        <x:v>SZ38-14A033-BB</x:v>
      </x:c>
      <x:c r="E61" s="229" t="str">
        <x:f>IF(VLOOKUP($A61,'★Master Code List'!$B$4:$K$167,5,)=0,"",(VLOOKUP($A61,'★Master Code List'!$B$4:$K$167,5,)))</x:f>
        <x:v>BUSBAR - Array 6 to Pos BEC_Insert</x:v>
      </x:c>
      <x:c r="F61" s="523">
        <x:f t="shared" ca="1" si="0"/>
        <x:v>10.328677089609606</x:v>
      </x:c>
      <x:c r="G61" s="215" t="str">
        <x:f t="shared" si="1"/>
        <x:v/>
      </x:c>
      <x:c r="K61" s="130">
        <x:v>10.328677089609606</x:v>
      </x:c>
      <x:c r="L61" s="130">
        <x:v>10.328677089609606</x:v>
      </x:c>
      <x:c r="N61" s="186"/>
      <x:c r="O61" s="186"/>
      <x:c r="P61" s="185"/>
      <x:c r="Q61" s="130"/>
      <x:c r="R61" s="130"/>
      <x:c r="S61" s="130"/>
      <x:c r="T61" s="130"/>
      <x:c r="U61" s="130"/>
      <x:c r="V61" s="185"/>
    </x:row>
    <x:row r="62" spans="1:22">
      <x:c r="A62" s="104">
        <x:v>57</x:v>
      </x:c>
      <x:c r="B62" s="104"/>
      <x:c r="C62" s="578" t="s">
        <x:v>2021</x:v>
      </x:c>
      <x:c r="D62" s="21" t="str">
        <x:f>IF(VLOOKUP($A62,'★Master Code List'!$B$4:$K$167,3,)=0,"",(VLOOKUP($A62,'★Master Code List'!$B$4:$K$167,3,)))</x:f>
        <x:v>TZ38-10B694-AA</x:v>
      </x:c>
      <x:c r="E62" s="229" t="str">
        <x:f>IF(VLOOKUP($A62,'★Master Code List'!$B$4:$K$167,5,)=0,"",(VLOOKUP($A62,'★Master Code List'!$B$4:$K$167,5,)))</x:f>
        <x:v>V710 AWD MAIN W/H
ASSY</x:v>
      </x:c>
      <x:c r="F62" s="523">
        <x:f t="shared" ca="1" si="0"/>
        <x:v>141.93</x:v>
      </x:c>
      <x:c r="G62" s="215" t="str">
        <x:f t="shared" si="1"/>
        <x:v/>
      </x:c>
      <x:c r="K62" s="130">
        <x:v>141.93</x:v>
      </x:c>
      <x:c r="L62" s="130">
        <x:v>141.93</x:v>
      </x:c>
      <x:c r="N62" s="186"/>
      <x:c r="O62" s="186"/>
      <x:c r="P62" s="185"/>
      <x:c r="Q62" s="130"/>
      <x:c r="R62" s="130"/>
      <x:c r="S62" s="130"/>
      <x:c r="T62" s="130"/>
      <x:c r="U62" s="130"/>
      <x:c r="V62" s="185"/>
    </x:row>
    <x:row r="63" spans="1:22">
      <x:c r="A63" s="104">
        <x:v>58</x:v>
      </x:c>
      <x:c r="B63" s="104"/>
      <x:c r="C63" s="578" t="s">
        <x:v>2021</x:v>
      </x:c>
      <x:c r="D63" s="21" t="str">
        <x:f>IF(VLOOKUP($A63,'★Master Code List'!$B$4:$K$167,3,)=0,"",(VLOOKUP($A63,'★Master Code List'!$B$4:$K$167,3,)))</x:f>
        <x:v>TZ38-10B694-AD</x:v>
      </x:c>
      <x:c r="E63" s="229" t="str">
        <x:f>IF(VLOOKUP($A63,'★Master Code List'!$B$4:$K$167,5,)=0,"",(VLOOKUP($A63,'★Master Code List'!$B$4:$K$167,5,)))</x:f>
        <x:v>Main Harness</x:v>
      </x:c>
      <x:c r="F63" s="523">
        <x:f t="shared" ca="1" si="0"/>
        <x:v>126.71396350964666</x:v>
      </x:c>
      <x:c r="G63" s="215" t="str">
        <x:f t="shared" si="1"/>
        <x:v/>
      </x:c>
      <x:c r="K63" s="130">
        <x:v>126.71396350964666</x:v>
      </x:c>
      <x:c r="L63" s="130">
        <x:v>126.71396350964666</x:v>
      </x:c>
      <x:c r="N63" s="186"/>
      <x:c r="O63" s="186"/>
      <x:c r="P63" s="185"/>
      <x:c r="Q63" s="130"/>
      <x:c r="R63" s="130"/>
      <x:c r="S63" s="130"/>
      <x:c r="T63" s="130"/>
      <x:c r="U63" s="130"/>
      <x:c r="V63" s="185"/>
    </x:row>
    <x:row r="64" spans="1:22">
      <x:c r="A64" s="104">
        <x:v>59</x:v>
      </x:c>
      <x:c r="B64" s="104"/>
      <x:c r="C64" s="578" t="s">
        <x:v>2021</x:v>
      </x:c>
      <x:c r="D64" s="21" t="str">
        <x:f>IF(VLOOKUP($A64,'★Master Code List'!$B$4:$K$167,3,)=0,"",(VLOOKUP($A64,'★Master Code List'!$B$4:$K$167,3,)))</x:f>
        <x:v>TZ38-10B694-DB</x:v>
      </x:c>
      <x:c r="E64" s="229" t="str">
        <x:f>IF(VLOOKUP($A64,'★Master Code List'!$B$4:$K$167,5,)=0,"",(VLOOKUP($A64,'★Master Code List'!$B$4:$K$167,5,)))</x:f>
        <x:v>Main Harness</x:v>
      </x:c>
      <x:c r="F64" s="523">
        <x:f t="shared" ca="1" si="0"/>
        <x:v>132.34</x:v>
      </x:c>
      <x:c r="G64" s="215" t="str">
        <x:f t="shared" si="1"/>
        <x:v/>
      </x:c>
      <x:c r="K64" s="130">
        <x:v>132.34</x:v>
      </x:c>
      <x:c r="L64" s="130">
        <x:v>132.34</x:v>
      </x:c>
      <x:c r="N64" s="186"/>
      <x:c r="O64" s="186"/>
      <x:c r="P64" s="185"/>
      <x:c r="Q64" s="130"/>
      <x:c r="R64" s="130"/>
      <x:c r="S64" s="130"/>
      <x:c r="T64" s="130"/>
      <x:c r="U64" s="130"/>
      <x:c r="V64" s="185"/>
    </x:row>
    <x:row r="65" spans="1:22">
      <x:c r="A65" s="104">
        <x:v>60</x:v>
      </x:c>
      <x:c r="B65" s="104"/>
      <x:c r="C65" s="578" t="s">
        <x:v>2021</x:v>
      </x:c>
      <x:c r="D65" s="21" t="str">
        <x:f>IF(VLOOKUP($A65,'★Master Code List'!$B$4:$K$167,3,)=0,"",(VLOOKUP($A65,'★Master Code List'!$B$4:$K$167,3,)))</x:f>
        <x:v>TZ38-14A033-JA</x:v>
      </x:c>
      <x:c r="E65" s="229" t="str">
        <x:f>IF(VLOOKUP($A65,'★Master Code List'!$B$4:$K$167,5,)=0,"",(VLOOKUP($A65,'★Master Code List'!$B$4:$K$167,5,)))</x:f>
        <x:v xml:space="preserve">BUS BAR ASY </x:v>
      </x:c>
      <x:c r="F65" s="523">
        <x:f t="shared" ca="1" si="0"/>
        <x:v>18.37</x:v>
      </x:c>
      <x:c r="G65" s="215" t="str">
        <x:f t="shared" si="1"/>
        <x:v/>
      </x:c>
      <x:c r="K65" s="130">
        <x:v>18.37</x:v>
      </x:c>
      <x:c r="L65" s="130">
        <x:v>18.37</x:v>
      </x:c>
      <x:c r="N65" s="186"/>
      <x:c r="O65" s="186"/>
      <x:c r="P65" s="185"/>
      <x:c r="Q65" s="130"/>
      <x:c r="R65" s="130"/>
      <x:c r="S65" s="130"/>
      <x:c r="T65" s="130"/>
      <x:c r="U65" s="130"/>
      <x:c r="V65" s="185"/>
    </x:row>
    <x:row r="66" spans="1:22">
      <x:c r="A66" s="104">
        <x:v>61</x:v>
      </x:c>
      <x:c r="B66" s="104"/>
      <x:c r="C66" s="578" t="s">
        <x:v>2021</x:v>
      </x:c>
      <x:c r="D66" s="21" t="str">
        <x:f>IF(VLOOKUP($A66,'★Master Code List'!$B$4:$K$167,3,)=0,"",(VLOOKUP($A66,'★Master Code List'!$B$4:$K$167,3,)))</x:f>
        <x:v>TZ38-14B680-BA</x:v>
      </x:c>
      <x:c r="E66" s="229" t="str">
        <x:f>IF(VLOOKUP($A66,'★Master Code List'!$B$4:$K$167,5,)=0,"",(VLOOKUP($A66,'★Master Code List'!$B$4:$K$167,5,)))</x:f>
        <x:v>PDU</x:v>
      </x:c>
      <x:c r="F66" s="523">
        <x:f t="shared" ca="1" si="0"/>
        <x:v>27.29</x:v>
      </x:c>
      <x:c r="G66" s="215" t="str">
        <x:f t="shared" si="1"/>
        <x:v/>
      </x:c>
      <x:c r="K66" s="130">
        <x:v>27.29</x:v>
      </x:c>
      <x:c r="L66" s="130">
        <x:v>27.29</x:v>
      </x:c>
      <x:c r="N66" s="186"/>
      <x:c r="O66" s="186"/>
      <x:c r="P66" s="185"/>
      <x:c r="Q66" s="130"/>
      <x:c r="R66" s="130"/>
      <x:c r="S66" s="130"/>
      <x:c r="T66" s="130"/>
      <x:c r="U66" s="130"/>
      <x:c r="V66" s="185"/>
    </x:row>
    <x:row r="67" spans="1:22">
      <x:c r="A67" s="104">
        <x:v>62</x:v>
      </x:c>
      <x:c r="B67" s="104"/>
      <x:c r="C67" s="108" t="s">
        <x:v>95</x:v>
      </x:c>
      <x:c r="D67" s="21" t="str">
        <x:f>IF(VLOOKUP($A67,'★Master Code List'!$B$4:$K$167,3,)=0,"",(VLOOKUP($A67,'★Master Code List'!$B$4:$K$167,3,)))</x:f>
        <x:v>PZ38-14A033-FE</x:v>
      </x:c>
      <x:c r="E67" s="229" t="str">
        <x:f>IF(VLOOKUP($A67,'★Master Code List'!$B$4:$K$167,5,)=0,"",(VLOOKUP($A67,'★Master Code List'!$B$4:$K$167,5,)))</x:f>
        <x:v>BUSBAR - Array to Array (Straight)_Insert</x:v>
      </x:c>
      <x:c r="F67" s="523">
        <x:f t="shared" ca="1" si="0"/>
        <x:v>8.8781384014681066</x:v>
      </x:c>
      <x:c r="G67" s="215" t="str">
        <x:f t="shared" si="1"/>
        <x:v/>
      </x:c>
      <x:c r="K67" s="130">
        <x:v>8.8781384014681066</x:v>
      </x:c>
      <x:c r="L67" s="130">
        <x:v>8.8781384014681066</x:v>
      </x:c>
      <x:c r="N67" s="186"/>
      <x:c r="O67" s="264"/>
      <x:c r="P67" s="185"/>
      <x:c r="Q67" s="130"/>
      <x:c r="R67" s="130"/>
      <x:c r="S67" s="130"/>
      <x:c r="T67" s="130"/>
      <x:c r="U67" s="130"/>
      <x:c r="V67" s="185"/>
    </x:row>
    <x:row r="68" spans="1:22">
      <x:c r="A68" s="104">
        <x:v>63</x:v>
      </x:c>
      <x:c r="B68" s="104"/>
      <x:c r="C68" s="108" t="s">
        <x:v>1696</x:v>
      </x:c>
      <x:c r="D68" s="21" t="str">
        <x:f>IF(VLOOKUP($A68,'★Master Code List'!$B$4:$K$167,3,)=0,"",(VLOOKUP($A68,'★Master Code List'!$B$4:$K$167,3,)))</x:f>
        <x:v>TZ38-14A033-TA04</x:v>
      </x:c>
      <x:c r="E68" s="229" t="str">
        <x:f>IF(VLOOKUP($A68,'★Master Code List'!$B$4:$K$167,5,)=0,"",(VLOOKUP($A68,'★Master Code List'!$B$4:$K$167,5,)))</x:f>
        <x:v>BUSBAR</x:v>
      </x:c>
      <x:c r="F68" s="523">
        <x:f t="shared" ca="1" si="0"/>
        <x:v>18.37</x:v>
      </x:c>
      <x:c r="G68" s="215" t="str">
        <x:f t="shared" si="1"/>
        <x:v/>
      </x:c>
      <x:c r="K68" s="130">
        <x:v>18.37</x:v>
      </x:c>
      <x:c r="L68" s="130">
        <x:v>18.37</x:v>
      </x:c>
      <x:c r="O68" s="264"/>
      <x:c r="P68" s="185"/>
      <x:c r="Q68" s="130"/>
      <x:c r="R68" s="130"/>
      <x:c r="S68" s="130"/>
      <x:c r="T68" s="130"/>
      <x:c r="U68" s="130"/>
      <x:c r="V68" s="185"/>
    </x:row>
    <x:row r="69" spans="1:22">
      <x:c r="A69" s="104">
        <x:v>64</x:v>
      </x:c>
      <x:c r="B69" s="104"/>
      <x:c r="C69" s="108"/>
      <x:c r="D69" s="21" t="str">
        <x:f>IF(VLOOKUP($A69,'★Master Code List'!$B$4:$K$167,3,)=0,"",(VLOOKUP($A69,'★Master Code List'!$B$4:$K$167,3,)))</x:f>
        <x:v>TUBE0000101</x:v>
      </x:c>
      <x:c r="E69" s="229" t="str">
        <x:f>IF(VLOOKUP($A69,'★Master Code List'!$B$4:$K$167,5,)=0,"",(VLOOKUP($A69,'★Master Code List'!$B$4:$K$167,5,)))</x:f>
        <x:v>DBJ033</x:v>
      </x:c>
      <x:c r="F69" s="523">
        <x:f t="shared" ca="1" si="0"/>
        <x:v>0.1</x:v>
      </x:c>
      <x:c r="G69" s="215" t="str">
        <x:f t="shared" si="1"/>
        <x:v/>
      </x:c>
      <x:c r="K69" s="130">
        <x:v>0.1</x:v>
      </x:c>
      <x:c r="L69" s="130">
        <x:v>0.1</x:v>
      </x:c>
      <x:c r="O69" s="264"/>
      <x:c r="P69" s="185"/>
      <x:c r="Q69" s="130"/>
      <x:c r="R69" s="130"/>
      <x:c r="S69" s="130"/>
      <x:c r="T69" s="130"/>
      <x:c r="U69" s="130"/>
      <x:c r="V69" s="185"/>
    </x:row>
    <x:row r="70" spans="1:22">
      <x:c r="A70" s="104">
        <x:v>65</x:v>
      </x:c>
      <x:c r="B70" s="104"/>
      <x:c r="C70" s="108"/>
      <x:c r="D70" s="21" t="str">
        <x:f>IF(VLOOKUP($A70,'★Master Code List'!$B$4:$K$167,3,)=0,"",(VLOOKUP($A70,'★Master Code List'!$B$4:$K$167,3,)))</x:f>
        <x:v>TUBE0000104</x:v>
      </x:c>
      <x:c r="E70" s="229" t="str">
        <x:f>IF(VLOOKUP($A70,'★Master Code List'!$B$4:$K$167,5,)=0,"",(VLOOKUP($A70,'★Master Code List'!$B$4:$K$167,5,)))</x:f>
        <x:v>CG13-38 (5M)</x:v>
      </x:c>
      <x:c r="F70" s="523">
        <x:f t="shared" ca="1" si="0"/>
        <x:v>5.6</x:v>
      </x:c>
      <x:c r="G70" s="215" t="str">
        <x:f t="shared" si="1"/>
        <x:v/>
      </x:c>
      <x:c r="K70" s="130">
        <x:v>5.6</x:v>
      </x:c>
      <x:c r="L70" s="130">
        <x:v>5.6</x:v>
      </x:c>
      <x:c r="O70" s="264"/>
      <x:c r="P70" s="185"/>
      <x:c r="Q70" s="130"/>
      <x:c r="R70" s="130"/>
      <x:c r="S70" s="130"/>
      <x:c r="T70" s="130"/>
      <x:c r="U70" s="130"/>
      <x:c r="V70" s="185"/>
    </x:row>
    <x:row r="71" spans="1:22">
      <x:c r="A71" s="104">
        <x:v>66</x:v>
      </x:c>
      <x:c r="B71" s="104"/>
      <x:c r="C71" s="108"/>
      <x:c r="D71" s="21" t="str">
        <x:f>IF(VLOOKUP($A71,'★Master Code List'!$B$4:$K$167,3,)=0,"",(VLOOKUP($A71,'★Master Code List'!$B$4:$K$167,3,)))</x:f>
        <x:v>UKLA0-05011</x:v>
      </x:c>
      <x:c r="E71" s="229" t="str">
        <x:f>IF(VLOOKUP($A71,'★Master Code List'!$B$4:$K$167,5,)=0,"",(VLOOKUP($A71,'★Master Code List'!$B$4:$K$167,5,)))</x:f>
        <x:v>CG19-38 (08) (7M)</x:v>
      </x:c>
      <x:c r="F71" s="523">
        <x:f t="shared" ref="F71:F84" ca="1" si="2">OFFSET($K71,0,$E$3-1)</x:f>
        <x:v>5.8</x:v>
      </x:c>
      <x:c r="G71" s="215" t="str">
        <x:f t="shared" ref="G71:G105" si="3">IF(D71="","",IF(SUM(K71:U71)&gt;0,"","CHECK ☞"))</x:f>
        <x:v/>
      </x:c>
      <x:c r="K71" s="130">
        <x:v>5.8</x:v>
      </x:c>
      <x:c r="L71" s="130">
        <x:v>5.8</x:v>
      </x:c>
      <x:c r="M71" s="186"/>
      <x:c r="O71" s="264"/>
      <x:c r="P71" s="185"/>
      <x:c r="Q71" s="130"/>
      <x:c r="R71" s="130"/>
      <x:c r="S71" s="130"/>
      <x:c r="T71" s="130"/>
      <x:c r="U71" s="130"/>
      <x:c r="V71" s="185"/>
    </x:row>
    <x:row r="72" spans="1:22">
      <x:c r="A72" s="104">
        <x:v>67</x:v>
      </x:c>
      <x:c r="B72" s="104"/>
      <x:c r="C72" s="108"/>
      <x:c r="D72" s="21" t="str">
        <x:f>IF(VLOOKUP($A72,'★Master Code List'!$B$4:$K$167,3,)=0,"",(VLOOKUP($A72,'★Master Code List'!$B$4:$K$167,3,)))</x:f>
        <x:v>BEE25-CT001</x:v>
      </x:c>
      <x:c r="E72" s="229" t="str">
        <x:f>IF(VLOOKUP($A72,'★Master Code List'!$B$4:$K$167,5,)=0,"",(VLOOKUP($A72,'★Master Code List'!$B$4:$K$167,5,)))</x:f>
        <x:v>Terminal</x:v>
      </x:c>
      <x:c r="F72" s="523">
        <x:f t="shared" ca="1" si="2"/>
        <x:v>1.3</x:v>
      </x:c>
      <x:c r="G72" s="215" t="str">
        <x:f t="shared" si="3"/>
        <x:v/>
      </x:c>
      <x:c r="K72" s="130">
        <x:v>1.3</x:v>
      </x:c>
      <x:c r="L72" s="130">
        <x:v>1.3</x:v>
      </x:c>
      <x:c r="M72" s="186"/>
      <x:c r="N72" s="186"/>
      <x:c r="O72" s="264"/>
      <x:c r="P72" s="185"/>
      <x:c r="Q72" s="130"/>
      <x:c r="R72" s="130"/>
      <x:c r="S72" s="130"/>
      <x:c r="T72" s="130"/>
      <x:c r="U72" s="130"/>
      <x:c r="V72" s="185"/>
    </x:row>
    <x:row r="73" spans="1:22">
      <x:c r="A73" s="104">
        <x:v>68</x:v>
      </x:c>
      <x:c r="B73" s="104"/>
      <x:c r="C73" s="108" t="s">
        <x:v>123</x:v>
      </x:c>
      <x:c r="D73" s="21" t="str">
        <x:f>IF(VLOOKUP($A73,'★Master Code List'!$B$4:$K$167,3,)=0,"",(VLOOKUP($A73,'★Master Code List'!$B$4:$K$167,3,)))</x:f>
        <x:v>BEE22-CP007</x:v>
      </x:c>
      <x:c r="E73" s="229" t="str">
        <x:f>IF(VLOOKUP($A73,'★Master Code List'!$B$4:$K$167,5,)=0,"",(VLOOKUP($A73,'★Master Code List'!$B$4:$K$167,5,)))</x:f>
        <x:v>CHANNEL</x:v>
      </x:c>
      <x:c r="F73" s="523">
        <x:f t="shared" ca="1" si="2"/>
        <x:v>0</x:v>
      </x:c>
      <x:c r="G73" s="215" t="str">
        <x:f t="shared" si="3"/>
        <x:v>CHECK ☞</x:v>
      </x:c>
      <x:c r="K73" s="130">
        <x:v>0</x:v>
      </x:c>
      <x:c r="L73" s="130">
        <x:v>0</x:v>
      </x:c>
      <x:c r="M73" s="186"/>
      <x:c r="N73" s="186"/>
      <x:c r="O73" s="264"/>
      <x:c r="P73" s="185"/>
      <x:c r="Q73" s="130"/>
      <x:c r="R73" s="130"/>
      <x:c r="S73" s="130"/>
      <x:c r="T73" s="130"/>
      <x:c r="U73" s="130"/>
      <x:c r="V73" s="185"/>
    </x:row>
    <x:row r="74" spans="1:22">
      <x:c r="A74" s="104">
        <x:v>69</x:v>
      </x:c>
      <x:c r="B74" s="104"/>
      <x:c r="C74" s="108" t="s">
        <x:v>123</x:v>
      </x:c>
      <x:c r="D74" s="21" t="str">
        <x:f>IF(VLOOKUP($A74,'★Master Code List'!$B$4:$K$167,3,)=0,"",(VLOOKUP($A74,'★Master Code List'!$B$4:$K$167,3,)))</x:f>
        <x:v>BEE24-CP001</x:v>
      </x:c>
      <x:c r="E74" s="229" t="str">
        <x:f>IF(VLOOKUP($A74,'★Master Code List'!$B$4:$K$167,5,)=0,"",(VLOOKUP($A74,'★Master Code List'!$B$4:$K$167,5,)))</x:f>
        <x:v>CHANNEL</x:v>
      </x:c>
      <x:c r="F74" s="523">
        <x:f t="shared" ca="1" si="2"/>
        <x:v>0</x:v>
      </x:c>
      <x:c r="G74" s="215" t="str">
        <x:f t="shared" si="3"/>
        <x:v>CHECK ☞</x:v>
      </x:c>
      <x:c r="K74" s="130">
        <x:v>0</x:v>
      </x:c>
      <x:c r="L74" s="130">
        <x:v>0</x:v>
      </x:c>
      <x:c r="M74" s="186"/>
      <x:c r="N74" s="186"/>
      <x:c r="O74" s="264"/>
      <x:c r="P74" s="185"/>
      <x:c r="Q74" s="130"/>
      <x:c r="R74" s="130"/>
      <x:c r="S74" s="130"/>
      <x:c r="T74" s="130"/>
      <x:c r="U74" s="130"/>
      <x:c r="V74" s="185"/>
    </x:row>
    <x:row r="75" spans="1:22">
      <x:c r="A75" s="104">
        <x:v>70</x:v>
      </x:c>
      <x:c r="B75" s="104"/>
      <x:c r="C75" s="108" t="s">
        <x:v>123</x:v>
      </x:c>
      <x:c r="D75" s="21" t="str">
        <x:f>IF(VLOOKUP($A75,'★Master Code List'!$B$4:$K$167,3,)=0,"",(VLOOKUP($A75,'★Master Code List'!$B$4:$K$167,3,)))</x:f>
        <x:v>BEE24-CP002</x:v>
      </x:c>
      <x:c r="E75" s="229" t="str">
        <x:f>IF(VLOOKUP($A75,'★Master Code List'!$B$4:$K$167,5,)=0,"",(VLOOKUP($A75,'★Master Code List'!$B$4:$K$167,5,)))</x:f>
        <x:v>CHANNEL</x:v>
      </x:c>
      <x:c r="F75" s="523">
        <x:f t="shared" ca="1" si="2"/>
        <x:v>0</x:v>
      </x:c>
      <x:c r="G75" s="215" t="str">
        <x:f t="shared" si="3"/>
        <x:v>CHECK ☞</x:v>
      </x:c>
      <x:c r="K75" s="130">
        <x:v>0</x:v>
      </x:c>
      <x:c r="L75" s="130">
        <x:v>0</x:v>
      </x:c>
      <x:c r="O75" s="264"/>
      <x:c r="P75" s="185"/>
      <x:c r="Q75" s="130"/>
      <x:c r="R75" s="130"/>
      <x:c r="S75" s="130"/>
      <x:c r="T75" s="130"/>
      <x:c r="U75" s="130"/>
      <x:c r="V75" s="185"/>
    </x:row>
    <x:row r="76" spans="1:22">
      <x:c r="A76" s="104">
        <x:v>71</x:v>
      </x:c>
      <x:c r="B76" s="104"/>
      <x:c r="C76" s="108" t="s">
        <x:v>123</x:v>
      </x:c>
      <x:c r="D76" s="21" t="str">
        <x:f>IF(VLOOKUP($A76,'★Master Code List'!$B$4:$K$167,3,)=0,"",(VLOOKUP($A76,'★Master Code List'!$B$4:$K$167,3,)))</x:f>
        <x:v>BEE24-CP003</x:v>
      </x:c>
      <x:c r="E76" s="229" t="str">
        <x:f>IF(VLOOKUP($A76,'★Master Code List'!$B$4:$K$167,5,)=0,"",(VLOOKUP($A76,'★Master Code List'!$B$4:$K$167,5,)))</x:f>
        <x:v>CHANNEL</x:v>
      </x:c>
      <x:c r="F76" s="523">
        <x:f t="shared" ca="1" si="2"/>
        <x:v>0</x:v>
      </x:c>
      <x:c r="G76" s="215" t="str">
        <x:f t="shared" si="3"/>
        <x:v>CHECK ☞</x:v>
      </x:c>
      <x:c r="K76" s="130">
        <x:v>0</x:v>
      </x:c>
      <x:c r="L76" s="130">
        <x:v>0</x:v>
      </x:c>
      <x:c r="N76" s="186"/>
      <x:c r="O76" s="264"/>
      <x:c r="P76" s="185"/>
      <x:c r="Q76" s="130"/>
      <x:c r="R76" s="130"/>
      <x:c r="S76" s="130"/>
      <x:c r="T76" s="130"/>
      <x:c r="U76" s="130"/>
      <x:c r="V76" s="185"/>
    </x:row>
    <x:row r="77" spans="1:22">
      <x:c r="A77" s="104">
        <x:v>72</x:v>
      </x:c>
      <x:c r="B77" s="104"/>
      <x:c r="C77" s="108" t="s">
        <x:v>95</x:v>
      </x:c>
      <x:c r="D77" s="21" t="str">
        <x:f>IF(VLOOKUP($A77,'★Master Code List'!$B$4:$K$167,3,)=0,"",(VLOOKUP($A77,'★Master Code List'!$B$4:$K$167,3,)))</x:f>
        <x:v>PZ38-14A033-JD</x:v>
      </x:c>
      <x:c r="E77" s="229" t="str">
        <x:f>IF(VLOOKUP($A77,'★Master Code List'!$B$4:$K$167,5,)=0,"",(VLOOKUP($A77,'★Master Code List'!$B$4:$K$167,5,)))</x:f>
        <x:v>BEV-E1 BUSBAR Array 8 to Array 9</x:v>
      </x:c>
      <x:c r="F77" s="523">
        <x:f t="shared" ca="1" si="2"/>
        <x:v>8.792186884406199</x:v>
      </x:c>
      <x:c r="G77" s="215" t="str">
        <x:f t="shared" si="3"/>
        <x:v/>
      </x:c>
      <x:c r="K77" s="130">
        <x:v>8.792186884406199</x:v>
      </x:c>
      <x:c r="L77" s="130">
        <x:v>8.792186884406199</x:v>
      </x:c>
      <x:c r="N77" s="186"/>
      <x:c r="O77" s="264"/>
      <x:c r="P77" s="185"/>
      <x:c r="Q77" s="130"/>
      <x:c r="R77" s="130"/>
      <x:c r="S77" s="130"/>
      <x:c r="T77" s="130"/>
      <x:c r="U77" s="130"/>
      <x:c r="V77" s="185"/>
    </x:row>
    <x:row r="78" spans="1:22">
      <x:c r="A78" s="104">
        <x:v>73</x:v>
      </x:c>
      <x:c r="B78" s="104"/>
      <x:c r="C78" s="108" t="s">
        <x:v>1696</x:v>
      </x:c>
      <x:c r="D78" s="21" t="str">
        <x:f>IF(VLOOKUP($A78,'★Master Code List'!$B$4:$K$167,3,)=0,"",(VLOOKUP($A78,'★Master Code List'!$B$4:$K$167,3,)))</x:f>
        <x:v>TZ38-14A033-AA04</x:v>
      </x:c>
      <x:c r="E78" s="229" t="str">
        <x:f>IF(VLOOKUP($A78,'★Master Code List'!$B$4:$K$167,5,)=0,"",(VLOOKUP($A78,'★Master Code List'!$B$4:$K$167,5,)))</x:f>
        <x:v>BUSBAR</x:v>
      </x:c>
      <x:c r="F78" s="523">
        <x:f t="shared" ca="1" si="2"/>
        <x:v>12.271000000000001</x:v>
      </x:c>
      <x:c r="G78" s="215" t="str">
        <x:f t="shared" si="3"/>
        <x:v/>
      </x:c>
      <x:c r="K78" s="130">
        <x:v>12.271000000000001</x:v>
      </x:c>
      <x:c r="L78" s="130">
        <x:v>12.271000000000001</x:v>
      </x:c>
      <x:c r="N78" s="186"/>
      <x:c r="O78" s="264"/>
      <x:c r="P78" s="185"/>
      <x:c r="Q78" s="130"/>
      <x:c r="R78" s="130"/>
      <x:c r="S78" s="130"/>
      <x:c r="T78" s="130"/>
      <x:c r="U78" s="130"/>
      <x:c r="V78" s="185"/>
    </x:row>
    <x:row r="79" spans="1:22">
      <x:c r="A79" s="104">
        <x:v>74</x:v>
      </x:c>
      <x:c r="B79" s="104"/>
      <x:c r="C79" s="108" t="s">
        <x:v>1696</x:v>
      </x:c>
      <x:c r="D79" s="21" t="str">
        <x:f>IF(VLOOKUP($A79,'★Master Code List'!$B$4:$K$167,3,)=0,"",(VLOOKUP($A79,'★Master Code List'!$B$4:$K$167,3,)))</x:f>
        <x:v>TZ38-14A033-BA04</x:v>
      </x:c>
      <x:c r="E79" s="229" t="str">
        <x:f>IF(VLOOKUP($A79,'★Master Code List'!$B$4:$K$167,5,)=0,"",(VLOOKUP($A79,'★Master Code List'!$B$4:$K$167,5,)))</x:f>
        <x:v>BUSBAR</x:v>
      </x:c>
      <x:c r="F79" s="523">
        <x:f t="shared" ca="1" si="2"/>
        <x:v>7.1959999999999988</x:v>
      </x:c>
      <x:c r="G79" s="215" t="str">
        <x:f t="shared" si="3"/>
        <x:v/>
      </x:c>
      <x:c r="K79" s="130">
        <x:v>7.1959999999999988</x:v>
      </x:c>
      <x:c r="L79" s="130">
        <x:v>7.1959999999999988</x:v>
      </x:c>
      <x:c r="N79" s="186"/>
      <x:c r="O79" s="264"/>
      <x:c r="P79" s="185"/>
      <x:c r="Q79" s="130"/>
      <x:c r="R79" s="130"/>
      <x:c r="S79" s="130"/>
      <x:c r="T79" s="130"/>
      <x:c r="U79" s="130"/>
      <x:c r="V79" s="185"/>
    </x:row>
    <x:row r="80" spans="1:22">
      <x:c r="A80" s="104">
        <x:v>75</x:v>
      </x:c>
      <x:c r="B80" s="104"/>
      <x:c r="C80" s="108" t="s">
        <x:v>1696</x:v>
      </x:c>
      <x:c r="D80" s="21" t="str">
        <x:f>IF(VLOOKUP($A80,'★Master Code List'!$B$4:$K$167,3,)=0,"",(VLOOKUP($A80,'★Master Code List'!$B$4:$K$167,3,)))</x:f>
        <x:v>TZ38-14A033-CA04</x:v>
      </x:c>
      <x:c r="E80" s="229" t="str">
        <x:f>IF(VLOOKUP($A80,'★Master Code List'!$B$4:$K$167,5,)=0,"",(VLOOKUP($A80,'★Master Code List'!$B$4:$K$167,5,)))</x:f>
        <x:v>BUSBAR</x:v>
      </x:c>
      <x:c r="F80" s="523">
        <x:f t="shared" ca="1" si="2"/>
        <x:v>22.841000000000001</x:v>
      </x:c>
      <x:c r="G80" s="215" t="str">
        <x:f t="shared" si="3"/>
        <x:v/>
      </x:c>
      <x:c r="K80" s="130">
        <x:v>22.841000000000001</x:v>
      </x:c>
      <x:c r="L80" s="130">
        <x:v>22.841000000000001</x:v>
      </x:c>
      <x:c r="N80" s="186"/>
      <x:c r="O80" s="264"/>
      <x:c r="P80" s="185"/>
      <x:c r="Q80" s="130"/>
      <x:c r="R80" s="130"/>
      <x:c r="S80" s="130"/>
      <x:c r="T80" s="130"/>
      <x:c r="U80" s="130"/>
      <x:c r="V80" s="185"/>
    </x:row>
    <x:row r="81" spans="1:22">
      <x:c r="A81" s="104">
        <x:v>76</x:v>
      </x:c>
      <x:c r="B81" s="104"/>
      <x:c r="C81" s="108" t="s">
        <x:v>1696</x:v>
      </x:c>
      <x:c r="D81" s="21" t="str">
        <x:f>IF(VLOOKUP($A81,'★Master Code List'!$B$4:$K$167,3,)=0,"",(VLOOKUP($A81,'★Master Code List'!$B$4:$K$167,3,)))</x:f>
        <x:v>TZ38-14A033-DA04</x:v>
      </x:c>
      <x:c r="E81" s="229" t="str">
        <x:f>IF(VLOOKUP($A81,'★Master Code List'!$B$4:$K$167,5,)=0,"",(VLOOKUP($A81,'★Master Code List'!$B$4:$K$167,5,)))</x:f>
        <x:v>BUSBAR</x:v>
      </x:c>
      <x:c r="F81" s="523">
        <x:f t="shared" ca="1" si="2"/>
        <x:v>9.0719999999999992</x:v>
      </x:c>
      <x:c r="G81" s="215" t="str">
        <x:f t="shared" si="3"/>
        <x:v/>
      </x:c>
      <x:c r="K81" s="130">
        <x:v>9.0719999999999992</x:v>
      </x:c>
      <x:c r="L81" s="130">
        <x:v>9.0719999999999992</x:v>
      </x:c>
      <x:c r="N81" s="186"/>
      <x:c r="O81" s="264"/>
      <x:c r="P81" s="185"/>
      <x:c r="Q81" s="130"/>
      <x:c r="R81" s="130"/>
      <x:c r="S81" s="130"/>
      <x:c r="T81" s="130"/>
      <x:c r="U81" s="130"/>
      <x:c r="V81" s="185"/>
    </x:row>
    <x:row r="82" spans="1:22">
      <x:c r="A82" s="104">
        <x:v>77</x:v>
      </x:c>
      <x:c r="B82" s="104"/>
      <x:c r="C82" s="108" t="s">
        <x:v>1696</x:v>
      </x:c>
      <x:c r="D82" s="21" t="str">
        <x:f>IF(VLOOKUP($A82,'★Master Code List'!$B$4:$K$167,3,)=0,"",(VLOOKUP($A82,'★Master Code List'!$B$4:$K$167,3,)))</x:f>
        <x:v>TZ38-14A033-EA04</x:v>
      </x:c>
      <x:c r="E82" s="229" t="str">
        <x:f>IF(VLOOKUP($A82,'★Master Code List'!$B$4:$K$167,5,)=0,"",(VLOOKUP($A82,'★Master Code List'!$B$4:$K$167,5,)))</x:f>
        <x:v>BUSBAR</x:v>
      </x:c>
      <x:c r="F82" s="523">
        <x:f t="shared" ca="1" si="2"/>
        <x:v>18.948999999999998</x:v>
      </x:c>
      <x:c r="G82" s="215" t="str">
        <x:f t="shared" si="3"/>
        <x:v/>
      </x:c>
      <x:c r="K82" s="130">
        <x:v>18.948999999999998</x:v>
      </x:c>
      <x:c r="L82" s="130">
        <x:v>18.948999999999998</x:v>
      </x:c>
      <x:c r="N82" s="186"/>
      <x:c r="O82" s="264"/>
      <x:c r="P82" s="185"/>
      <x:c r="Q82" s="130"/>
      <x:c r="R82" s="130"/>
      <x:c r="S82" s="130"/>
      <x:c r="T82" s="130"/>
      <x:c r="U82" s="130"/>
      <x:c r="V82" s="185"/>
    </x:row>
    <x:row r="83" spans="1:22">
      <x:c r="A83" s="104">
        <x:v>78</x:v>
      </x:c>
      <x:c r="B83" s="104"/>
      <x:c r="C83" s="108" t="s">
        <x:v>1696</x:v>
      </x:c>
      <x:c r="D83" s="21" t="str">
        <x:f>IF(VLOOKUP($A83,'★Master Code List'!$B$4:$K$167,3,)=0,"",(VLOOKUP($A83,'★Master Code List'!$B$4:$K$167,3,)))</x:f>
        <x:v>TZ38-14A033-GA04</x:v>
      </x:c>
      <x:c r="E83" s="229" t="str">
        <x:f>IF(VLOOKUP($A83,'★Master Code List'!$B$4:$K$167,5,)=0,"",(VLOOKUP($A83,'★Master Code List'!$B$4:$K$167,5,)))</x:f>
        <x:v>BUSBAR</x:v>
      </x:c>
      <x:c r="F83" s="523">
        <x:f t="shared" ca="1" si="2"/>
        <x:v>13.880999999999998</x:v>
      </x:c>
      <x:c r="G83" s="215" t="str">
        <x:f t="shared" si="3"/>
        <x:v/>
      </x:c>
      <x:c r="K83" s="130">
        <x:v>13.880999999999998</x:v>
      </x:c>
      <x:c r="L83" s="130">
        <x:v>13.880999999999998</x:v>
      </x:c>
      <x:c r="O83" s="264"/>
      <x:c r="P83" s="185"/>
      <x:c r="Q83" s="130"/>
      <x:c r="R83" s="130"/>
      <x:c r="S83" s="130"/>
      <x:c r="T83" s="130"/>
      <x:c r="U83" s="130"/>
      <x:c r="V83" s="185"/>
    </x:row>
    <x:row r="84" spans="1:22">
      <x:c r="A84" s="104">
        <x:v>79</x:v>
      </x:c>
      <x:c r="B84" s="104"/>
      <x:c r="C84" s="108" t="str">
        <x:f>IF(D84="","",IF(_xlfn.XLOOKUP(D84,'★Master Code List'!$D:$D,'★Master Code List'!$E:$E)="Components","Components","Products"))</x:f>
        <x:v>Products</x:v>
      </x:c>
      <x:c r="D84" s="21" t="str">
        <x:f>IF(VLOOKUP($A84,'★Master Code List'!$B$4:$K$167,3,)=0,"",(VLOOKUP($A84,'★Master Code List'!$B$4:$K$167,3,)))</x:f>
        <x:v>TZ38-10B694-BB</x:v>
      </x:c>
      <x:c r="E84" s="229" t="str">
        <x:f>IF(VLOOKUP($A84,'★Master Code List'!$B$4:$K$167,5,)=0,"",(VLOOKUP($A84,'★Master Code List'!$B$4:$K$167,5,)))</x:f>
        <x:v>MAIN WIRING HARNESS</x:v>
      </x:c>
      <x:c r="F84" s="523">
        <x:f t="shared" ca="1" si="2"/>
        <x:v>0</x:v>
      </x:c>
      <x:c r="G84" s="215" t="str">
        <x:f t="shared" si="3"/>
        <x:v>CHECK ☞</x:v>
      </x:c>
      <x:c r="O84" s="264"/>
      <x:c r="P84" s="185"/>
      <x:c r="Q84" s="130"/>
      <x:c r="R84" s="130"/>
      <x:c r="S84" s="130"/>
      <x:c r="T84" s="130"/>
      <x:c r="U84" s="130"/>
      <x:c r="V84" s="185"/>
    </x:row>
    <x:row r="85" spans="1:22">
      <x:c r="A85" s="104">
        <x:v>80</x:v>
      </x:c>
      <x:c r="B85" s="104"/>
      <x:c r="C85" s="108" t="str">
        <x:f>IF(D85="","",IF(_xlfn.XLOOKUP(D85,'★Master Code List'!$D:$D,'★Master Code List'!$E:$E)="Components","Components","Products"))</x:f>
        <x:v>Products</x:v>
      </x:c>
      <x:c r="D85" s="21" t="str">
        <x:f>IF(VLOOKUP($A85,'★Master Code List'!$B$4:$K$167,3,)=0,"",(VLOOKUP($A85,'★Master Code List'!$B$4:$K$167,3,)))</x:f>
        <x:v>TZ38-10B694-CB</x:v>
      </x:c>
      <x:c r="E85" s="229" t="str">
        <x:f>IF(VLOOKUP($A85,'★Master Code List'!$B$4:$K$167,5,)=0,"",(VLOOKUP($A85,'★Master Code List'!$B$4:$K$167,5,)))</x:f>
        <x:v>AWD Main length extended</x:v>
      </x:c>
      <x:c r="F85" s="524"/>
      <x:c r="G85" s="215" t="str">
        <x:f t="shared" si="3"/>
        <x:v>CHECK ☞</x:v>
      </x:c>
      <x:c r="O85" s="264"/>
      <x:c r="P85" s="185"/>
      <x:c r="Q85" s="130"/>
      <x:c r="R85" s="130"/>
      <x:c r="S85" s="130"/>
      <x:c r="T85" s="130"/>
      <x:c r="U85" s="130"/>
      <x:c r="V85" s="185"/>
    </x:row>
    <x:row r="86" spans="1:22">
      <x:c r="A86" s="104">
        <x:v>81</x:v>
      </x:c>
      <x:c r="B86" s="104"/>
      <x:c r="C86" s="108" t="str">
        <x:f>IF(D86="","",IF(_xlfn.XLOOKUP(D86,'★Master Code List'!$D:$D,'★Master Code List'!$E:$E)="Components","Components","Products"))</x:f>
        <x:v>Products</x:v>
      </x:c>
      <x:c r="D86" s="21" t="str">
        <x:f>IF(VLOOKUP($A86,'★Master Code List'!$B$4:$K$167,3,)=0,"",(VLOOKUP($A86,'★Master Code List'!$B$4:$K$167,3,)))</x:f>
        <x:v>TZ38-14A033-AB</x:v>
      </x:c>
      <x:c r="E86" s="229" t="str">
        <x:f>IF(VLOOKUP($A86,'★Master Code List'!$B$4:$K$167,5,)=0,"",(VLOOKUP($A86,'★Master Code List'!$B$4:$K$167,5,)))</x:f>
        <x:v>BUSBAR</x:v>
      </x:c>
      <x:c r="F86" s="524"/>
      <x:c r="G86" s="215" t="str">
        <x:f t="shared" si="3"/>
        <x:v>CHECK ☞</x:v>
      </x:c>
      <x:c r="R86" s="130"/>
    </x:row>
    <x:row r="87" spans="1:22">
      <x:c r="A87" s="104">
        <x:v>82</x:v>
      </x:c>
      <x:c r="B87" s="104"/>
      <x:c r="C87" s="108" t="str">
        <x:f>IF(D87="","",IF(_xlfn.XLOOKUP(D87,'★Master Code List'!$D:$D,'★Master Code List'!$E:$E)="Components","Components","Products"))</x:f>
        <x:v>Products</x:v>
      </x:c>
      <x:c r="D87" s="21" t="str">
        <x:f>IF(VLOOKUP($A87,'★Master Code List'!$B$4:$K$167,3,)=0,"",(VLOOKUP($A87,'★Master Code List'!$B$4:$K$167,3,)))</x:f>
        <x:v>TZ38-14A033-BB</x:v>
      </x:c>
      <x:c r="E87" s="229" t="str">
        <x:f>IF(VLOOKUP($A87,'★Master Code List'!$B$4:$K$167,5,)=0,"",(VLOOKUP($A87,'★Master Code List'!$B$4:$K$167,5,)))</x:f>
        <x:v>BUSBAR</x:v>
      </x:c>
      <x:c r="F87" s="524"/>
      <x:c r="G87" s="215" t="str">
        <x:f t="shared" si="3"/>
        <x:v>CHECK ☞</x:v>
      </x:c>
      <x:c r="R87" s="130"/>
    </x:row>
    <x:row r="88" spans="1:22">
      <x:c r="A88" s="104">
        <x:v>83</x:v>
      </x:c>
      <x:c r="B88" s="104"/>
      <x:c r="C88" s="108" t="str">
        <x:f>IF(D88="","",IF(_xlfn.XLOOKUP(D88,'★Master Code List'!$D:$D,'★Master Code List'!$E:$E)="Components","Components","Products"))</x:f>
        <x:v>Products</x:v>
      </x:c>
      <x:c r="D88" s="21" t="str">
        <x:f>IF(VLOOKUP($A88,'★Master Code List'!$B$4:$K$167,3,)=0,"",(VLOOKUP($A88,'★Master Code List'!$B$4:$K$167,3,)))</x:f>
        <x:v>TZ38-14A033-CB</x:v>
      </x:c>
      <x:c r="E88" s="229" t="str">
        <x:f>IF(VLOOKUP($A88,'★Master Code List'!$B$4:$K$167,5,)=0,"",(VLOOKUP($A88,'★Master Code List'!$B$4:$K$167,5,)))</x:f>
        <x:v>BUSBAR</x:v>
      </x:c>
      <x:c r="F88" s="524"/>
      <x:c r="G88" s="215" t="str">
        <x:f t="shared" si="3"/>
        <x:v>CHECK ☞</x:v>
      </x:c>
      <x:c r="R88" s="130"/>
    </x:row>
    <x:row r="89" spans="1:22">
      <x:c r="A89" s="104">
        <x:v>84</x:v>
      </x:c>
      <x:c r="B89" s="104"/>
      <x:c r="C89" s="108" t="str">
        <x:f>IF(D89="","",IF(_xlfn.XLOOKUP(D89,'★Master Code List'!$D:$D,'★Master Code List'!$E:$E)="Components","Components","Products"))</x:f>
        <x:v>Products</x:v>
      </x:c>
      <x:c r="D89" s="21" t="str">
        <x:f>IF(VLOOKUP($A89,'★Master Code List'!$B$4:$K$167,3,)=0,"",(VLOOKUP($A89,'★Master Code List'!$B$4:$K$167,3,)))</x:f>
        <x:v>TZ38-14A033-DB</x:v>
      </x:c>
      <x:c r="E89" s="229" t="str">
        <x:f>IF(VLOOKUP($A89,'★Master Code List'!$B$4:$K$167,5,)=0,"",(VLOOKUP($A89,'★Master Code List'!$B$4:$K$167,5,)))</x:f>
        <x:v>BUSBAR</x:v>
      </x:c>
      <x:c r="F89" s="524"/>
      <x:c r="G89" s="215" t="str">
        <x:f t="shared" si="3"/>
        <x:v>CHECK ☞</x:v>
      </x:c>
      <x:c r="R89" s="130"/>
    </x:row>
    <x:row r="90" spans="1:22">
      <x:c r="A90" s="104">
        <x:v>85</x:v>
      </x:c>
      <x:c r="B90" s="104"/>
      <x:c r="C90" s="108" t="str">
        <x:f>IF(D90="","",IF(_xlfn.XLOOKUP(D90,'★Master Code List'!$D:$D,'★Master Code List'!$E:$E)="Components","Components","Products"))</x:f>
        <x:v>Products</x:v>
      </x:c>
      <x:c r="D90" s="21" t="str">
        <x:f>IF(VLOOKUP($A90,'★Master Code List'!$B$4:$K$167,3,)=0,"",(VLOOKUP($A90,'★Master Code List'!$B$4:$K$167,3,)))</x:f>
        <x:v>TZ38-14A033-EB</x:v>
      </x:c>
      <x:c r="E90" s="229" t="str">
        <x:f>IF(VLOOKUP($A90,'★Master Code List'!$B$4:$K$167,5,)=0,"",(VLOOKUP($A90,'★Master Code List'!$B$4:$K$167,5,)))</x:f>
        <x:v>BUSBAR</x:v>
      </x:c>
      <x:c r="F90" s="524"/>
      <x:c r="G90" s="215" t="str">
        <x:f t="shared" si="3"/>
        <x:v>CHECK ☞</x:v>
      </x:c>
      <x:c r="R90" s="130"/>
    </x:row>
    <x:row r="91" spans="1:22">
      <x:c r="A91" s="104">
        <x:v>86</x:v>
      </x:c>
      <x:c r="B91" s="104"/>
      <x:c r="C91" s="108" t="str">
        <x:f>IF(D91="","",IF(_xlfn.XLOOKUP(D91,'★Master Code List'!$D:$D,'★Master Code List'!$E:$E)="Components","Components","Products"))</x:f>
        <x:v>Products</x:v>
      </x:c>
      <x:c r="D91" s="21" t="str">
        <x:f>IF(VLOOKUP($A91,'★Master Code List'!$B$4:$K$167,3,)=0,"",(VLOOKUP($A91,'★Master Code List'!$B$4:$K$167,3,)))</x:f>
        <x:v>TZ38-14A033-GB</x:v>
      </x:c>
      <x:c r="E91" s="229" t="str">
        <x:f>IF(VLOOKUP($A91,'★Master Code List'!$B$4:$K$167,5,)=0,"",(VLOOKUP($A91,'★Master Code List'!$B$4:$K$167,5,)))</x:f>
        <x:v>BUSBAR</x:v>
      </x:c>
      <x:c r="F91" s="524"/>
      <x:c r="G91" s="215" t="str">
        <x:f t="shared" si="3"/>
        <x:v>CHECK ☞</x:v>
      </x:c>
      <x:c r="R91" s="130"/>
    </x:row>
    <x:row r="92" spans="1:22">
      <x:c r="A92" s="104">
        <x:v>87</x:v>
      </x:c>
      <x:c r="B92" s="104"/>
      <x:c r="C92" s="108" t="str">
        <x:f>IF(D92="","",IF(_xlfn.XLOOKUP(D92,'★Master Code List'!$D:$D,'★Master Code List'!$E:$E)="Components","Components","Products"))</x:f>
        <x:v>Products</x:v>
      </x:c>
      <x:c r="D92" s="21" t="str">
        <x:f>IF(VLOOKUP($A92,'★Master Code List'!$B$4:$K$167,3,)=0,"",(VLOOKUP($A92,'★Master Code List'!$B$4:$K$167,3,)))</x:f>
        <x:v>TZ38-14A033-KB</x:v>
      </x:c>
      <x:c r="E92" s="229" t="str">
        <x:f>IF(VLOOKUP($A92,'★Master Code List'!$B$4:$K$167,5,)=0,"",(VLOOKUP($A92,'★Master Code List'!$B$4:$K$167,5,)))</x:f>
        <x:v>BUSBAR</x:v>
      </x:c>
      <x:c r="F92" s="524"/>
      <x:c r="G92" s="215" t="str">
        <x:f t="shared" si="3"/>
        <x:v>CHECK ☞</x:v>
      </x:c>
      <x:c r="R92" s="130"/>
    </x:row>
    <x:row r="93" spans="1:22">
      <x:c r="A93" s="104">
        <x:v>88</x:v>
      </x:c>
      <x:c r="B93" s="104"/>
      <x:c r="C93" s="108" t="str">
        <x:f>IF(D93="","",IF(_xlfn.XLOOKUP(D93,'★Master Code List'!$D:$D,'★Master Code List'!$E:$E)="Components","Components","Products"))</x:f>
        <x:v>Products</x:v>
      </x:c>
      <x:c r="D93" s="21" t="str">
        <x:f>IF(VLOOKUP($A93,'★Master Code List'!$B$4:$K$167,3,)=0,"",(VLOOKUP($A93,'★Master Code List'!$B$4:$K$167,3,)))</x:f>
        <x:v>TZ38-14A033-LB</x:v>
      </x:c>
      <x:c r="E93" s="229" t="str">
        <x:f>IF(VLOOKUP($A93,'★Master Code List'!$B$4:$K$167,5,)=0,"",(VLOOKUP($A93,'★Master Code List'!$B$4:$K$167,5,)))</x:f>
        <x:v>BUSBAR</x:v>
      </x:c>
      <x:c r="F93" s="524"/>
      <x:c r="G93" s="215" t="str">
        <x:f t="shared" si="3"/>
        <x:v>CHECK ☞</x:v>
      </x:c>
      <x:c r="R93" s="130"/>
    </x:row>
    <x:row r="94" spans="1:22">
      <x:c r="A94" s="104">
        <x:v>89</x:v>
      </x:c>
      <x:c r="B94" s="104"/>
      <x:c r="C94" s="108" t="str">
        <x:f>IF(D94="","",IF(_xlfn.XLOOKUP(D94,'★Master Code List'!$D:$D,'★Master Code List'!$E:$E)="Components","Components","Products"))</x:f>
        <x:v>Products</x:v>
      </x:c>
      <x:c r="D94" s="21" t="str">
        <x:f>IF(VLOOKUP($A94,'★Master Code List'!$B$4:$K$167,3,)=0,"",(VLOOKUP($A94,'★Master Code List'!$B$4:$K$167,3,)))</x:f>
        <x:v>TZ38-14B680-AB</x:v>
      </x:c>
      <x:c r="E94" s="229" t="str">
        <x:f>IF(VLOOKUP($A94,'★Master Code List'!$B$4:$K$167,5,)=0,"",(VLOOKUP($A94,'★Master Code List'!$B$4:$K$167,5,)))</x:f>
        <x:v>PDU</x:v>
      </x:c>
      <x:c r="F94" s="524"/>
      <x:c r="G94" s="215" t="str">
        <x:f t="shared" si="3"/>
        <x:v>CHECK ☞</x:v>
      </x:c>
      <x:c r="R94" s="130"/>
    </x:row>
    <x:row r="95" spans="1:22">
      <x:c r="A95" s="104">
        <x:v>90</x:v>
      </x:c>
      <x:c r="B95" s="104"/>
      <x:c r="C95" s="108" t="str">
        <x:f>IF(D95="","",IF(_xlfn.XLOOKUP(D95,'★Master Code List'!$D:$D,'★Master Code List'!$E:$E)="Components","Components","Products"))</x:f>
        <x:v>Products</x:v>
      </x:c>
      <x:c r="D95" s="21" t="str">
        <x:f>IF(VLOOKUP($A95,'★Master Code List'!$B$4:$K$167,3,)=0,"",(VLOOKUP($A95,'★Master Code List'!$B$4:$K$167,3,)))</x:f>
        <x:v>PZ38-14A033-MD</x:v>
      </x:c>
      <x:c r="E95" s="229" t="str">
        <x:f>IF(VLOOKUP($A95,'★Master Code List'!$B$4:$K$167,5,)=0,"",(VLOOKUP($A95,'★Master Code List'!$B$4:$K$167,5,)))</x:f>
        <x:v>MCA CONNECTOR CLIP</x:v>
      </x:c>
      <x:c r="F95" s="524"/>
      <x:c r="G95" s="215" t="str">
        <x:f t="shared" si="3"/>
        <x:v>CHECK ☞</x:v>
      </x:c>
      <x:c r="R95" s="130"/>
    </x:row>
    <x:row r="96" spans="1:22">
      <x:c r="A96" s="104">
        <x:v>91</x:v>
      </x:c>
      <x:c r="B96" s="104"/>
      <x:c r="C96" s="108" t="str">
        <x:f>IF(D96="","",IF(_xlfn.XLOOKUP(D96,'★Master Code List'!$D:$D,'★Master Code List'!$E:$E)="Components","Components","Products"))</x:f>
        <x:v>Products</x:v>
      </x:c>
      <x:c r="D96" s="21" t="str">
        <x:f>IF(VLOOKUP($A96,'★Master Code List'!$B$4:$K$167,3,)=0,"",(VLOOKUP($A96,'★Master Code List'!$B$4:$K$167,3,)))</x:f>
        <x:v>SZ38-10B694-AD</x:v>
      </x:c>
      <x:c r="E96" s="229" t="str">
        <x:f>IF(VLOOKUP($A96,'★Master Code List'!$B$4:$K$167,5,)=0,"",(VLOOKUP($A96,'★Master Code List'!$B$4:$K$167,5,)))</x:f>
        <x:v>BEV-E2 MAIN W/H ASSY</x:v>
      </x:c>
      <x:c r="F96" s="524"/>
      <x:c r="G96" s="215" t="str">
        <x:f t="shared" si="3"/>
        <x:v>CHECK ☞</x:v>
      </x:c>
      <x:c r="R96" s="130"/>
    </x:row>
    <x:row r="97" spans="1:7">
      <x:c r="A97" s="104">
        <x:v>92</x:v>
      </x:c>
      <x:c r="B97" s="104"/>
      <x:c r="C97" s="108" t="str">
        <x:f>IF(D97="","",IF(_xlfn.XLOOKUP(D97,'★Master Code List'!$D:$D,'★Master Code List'!$E:$E)="Components","Components","Products"))</x:f>
        <x:v>Products</x:v>
      </x:c>
      <x:c r="D97" s="21" t="str">
        <x:f>IF(VLOOKUP($A97,'★Master Code List'!$B$4:$K$167,3,)=0,"",(VLOOKUP($A97,'★Master Code List'!$B$4:$K$167,3,)))</x:f>
        <x:v>SZ38-10B694-AE</x:v>
      </x:c>
      <x:c r="E97" s="229" t="str">
        <x:f>IF(VLOOKUP($A97,'★Master Code List'!$B$4:$K$167,5,)=0,"",(VLOOKUP($A97,'★Master Code List'!$B$4:$K$167,5,)))</x:f>
        <x:v>BEV-E2 MAIN W/H ASSY</x:v>
      </x:c>
      <x:c r="F97" s="524"/>
      <x:c r="G97" s="215" t="str">
        <x:f t="shared" si="3"/>
        <x:v>CHECK ☞</x:v>
      </x:c>
    </x:row>
    <x:row r="98" spans="1:7">
      <x:c r="A98" s="104">
        <x:v>93</x:v>
      </x:c>
      <x:c r="B98" s="104"/>
      <x:c r="C98" s="108" t="str">
        <x:f>IF(D98="","",IF(_xlfn.XLOOKUP(D98,'★Master Code List'!$D:$D,'★Master Code List'!$E:$E)="Components","Components","Products"))</x:f>
        <x:v/>
      </x:c>
      <x:c r="D98" s="21" t="str">
        <x:f>IF(VLOOKUP($A98,'★Master Code List'!$B$4:$K$167,3,)=0,"",(VLOOKUP($A98,'★Master Code List'!$B$4:$K$167,3,)))</x:f>
        <x:v/>
      </x:c>
      <x:c r="E98" s="229" t="str">
        <x:f>IF(VLOOKUP($A98,'★Master Code List'!$B$4:$K$167,5,)=0,"",(VLOOKUP($A98,'★Master Code List'!$B$4:$K$167,5,)))</x:f>
        <x:v/>
      </x:c>
      <x:c r="F98" s="524"/>
      <x:c r="G98" s="215" t="str">
        <x:f t="shared" si="3"/>
        <x:v/>
      </x:c>
    </x:row>
    <x:row r="99" spans="1:7">
      <x:c r="A99" s="104">
        <x:v>94</x:v>
      </x:c>
      <x:c r="B99" s="104"/>
      <x:c r="C99" s="108" t="str">
        <x:f>IF(D99="","",IF(_xlfn.XLOOKUP(D99,'★Master Code List'!$D:$D,'★Master Code List'!$E:$E)="Components","Components","Products"))</x:f>
        <x:v/>
      </x:c>
      <x:c r="D99" s="21" t="str">
        <x:f>IF(VLOOKUP($A99,'★Master Code List'!$B$4:$K$167,3,)=0,"",(VLOOKUP($A99,'★Master Code List'!$B$4:$K$167,3,)))</x:f>
        <x:v/>
      </x:c>
      <x:c r="E99" s="229" t="str">
        <x:f>IF(VLOOKUP($A99,'★Master Code List'!$B$4:$K$167,5,)=0,"",(VLOOKUP($A99,'★Master Code List'!$B$4:$K$167,5,)))</x:f>
        <x:v/>
      </x:c>
      <x:c r="F99" s="524"/>
      <x:c r="G99" s="215" t="str">
        <x:f t="shared" si="3"/>
        <x:v/>
      </x:c>
    </x:row>
    <x:row r="100" spans="1:7">
      <x:c r="A100" s="104">
        <x:v>95</x:v>
      </x:c>
      <x:c r="B100" s="104"/>
      <x:c r="C100" s="108" t="str">
        <x:f>IF(D100="","",IF(_xlfn.XLOOKUP(D100,'★Master Code List'!$D:$D,'★Master Code List'!$E:$E)="Components","Components","Products"))</x:f>
        <x:v/>
      </x:c>
      <x:c r="D100" s="21" t="str">
        <x:f>IF(VLOOKUP($A100,'★Master Code List'!$B$4:$K$167,3,)=0,"",(VLOOKUP($A100,'★Master Code List'!$B$4:$K$167,3,)))</x:f>
        <x:v/>
      </x:c>
      <x:c r="E100" s="229" t="str">
        <x:f>IF(VLOOKUP($A100,'★Master Code List'!$B$4:$K$167,5,)=0,"",(VLOOKUP($A100,'★Master Code List'!$B$4:$K$167,5,)))</x:f>
        <x:v/>
      </x:c>
      <x:c r="F100" s="524"/>
      <x:c r="G100" s="215" t="str">
        <x:f t="shared" si="3"/>
        <x:v/>
      </x:c>
    </x:row>
    <x:row r="101" spans="1:7">
      <x:c r="A101" s="104">
        <x:v>96</x:v>
      </x:c>
      <x:c r="B101" s="104"/>
      <x:c r="C101" s="108" t="str">
        <x:f>IF(D101="","",IF(_xlfn.XLOOKUP(D101,'★Master Code List'!$D:$D,'★Master Code List'!$E:$E)="Components","Components","Products"))</x:f>
        <x:v/>
      </x:c>
      <x:c r="D101" s="21" t="str">
        <x:f>IF(VLOOKUP($A101,'★Master Code List'!$B$4:$K$167,3,)=0,"",(VLOOKUP($A101,'★Master Code List'!$B$4:$K$167,3,)))</x:f>
        <x:v/>
      </x:c>
      <x:c r="E101" s="229" t="str">
        <x:f>IF(VLOOKUP($A101,'★Master Code List'!$B$4:$K$167,5,)=0,"",(VLOOKUP($A101,'★Master Code List'!$B$4:$K$167,5,)))</x:f>
        <x:v/>
      </x:c>
      <x:c r="F101" s="524"/>
      <x:c r="G101" s="215" t="str">
        <x:f t="shared" si="3"/>
        <x:v/>
      </x:c>
    </x:row>
    <x:row r="102" spans="1:7">
      <x:c r="A102" s="104">
        <x:v>97</x:v>
      </x:c>
      <x:c r="B102" s="104"/>
      <x:c r="C102" s="108" t="str">
        <x:f>IF(D102="","",IF(_xlfn.XLOOKUP(D102,'★Master Code List'!$D:$D,'★Master Code List'!$E:$E)="Components","Components","Products"))</x:f>
        <x:v/>
      </x:c>
      <x:c r="D102" s="197" t="str">
        <x:f>IF(VLOOKUP($A102,'★Master Code List'!$B$4:$K$167,3,)=0,"",(VLOOKUP($A102,'★Master Code List'!$B$4:$K$167,3,)))</x:f>
        <x:v/>
      </x:c>
      <x:c r="E102" s="249" t="str">
        <x:f>IF(VLOOKUP($A102,'★Master Code List'!$B$4:$K$167,5,)=0,"",(VLOOKUP($A102,'★Master Code List'!$B$4:$K$167,5,)))</x:f>
        <x:v/>
      </x:c>
      <x:c r="F102" s="524"/>
      <x:c r="G102" s="215" t="str">
        <x:f t="shared" si="3"/>
        <x:v/>
      </x:c>
    </x:row>
    <x:row r="103" spans="1:7">
      <x:c r="A103" s="104">
        <x:v>98</x:v>
      </x:c>
      <x:c r="B103" s="104"/>
      <x:c r="C103" s="108" t="str">
        <x:f>IF(D103="","",IF(_xlfn.XLOOKUP(D103,'★Master Code List'!$D:$D,'★Master Code List'!$E:$E)="Components","Components","Products"))</x:f>
        <x:v/>
      </x:c>
      <x:c r="D103" s="197" t="str">
        <x:f>IF(VLOOKUP($A103,'★Master Code List'!$B$4:$K$167,3,)=0,"",(VLOOKUP($A103,'★Master Code List'!$B$4:$K$167,3,)))</x:f>
        <x:v/>
      </x:c>
      <x:c r="E103" s="249" t="str">
        <x:f>IF(VLOOKUP($A103,'★Master Code List'!$B$4:$K$167,5,)=0,"",(VLOOKUP($A103,'★Master Code List'!$B$4:$K$167,5,)))</x:f>
        <x:v/>
      </x:c>
      <x:c r="F103" s="524"/>
      <x:c r="G103" s="215" t="str">
        <x:f t="shared" si="3"/>
        <x:v/>
      </x:c>
    </x:row>
    <x:row r="104" spans="1:7">
      <x:c r="A104" s="104">
        <x:v>99</x:v>
      </x:c>
      <x:c r="B104" s="104"/>
      <x:c r="C104" s="108" t="str">
        <x:f>IF(D104="","",IF(_xlfn.XLOOKUP(D104,'★Master Code List'!$D:$D,'★Master Code List'!$E:$E)="Components","Components","Products"))</x:f>
        <x:v/>
      </x:c>
      <x:c r="D104" s="197" t="str">
        <x:f>IF(VLOOKUP($A104,'★Master Code List'!$B$4:$K$167,3,)=0,"",(VLOOKUP($A104,'★Master Code List'!$B$4:$K$167,3,)))</x:f>
        <x:v/>
      </x:c>
      <x:c r="E104" s="249" t="str">
        <x:f>IF(VLOOKUP($A104,'★Master Code List'!$B$4:$K$167,5,)=0,"",(VLOOKUP($A104,'★Master Code List'!$B$4:$K$167,5,)))</x:f>
        <x:v/>
      </x:c>
      <x:c r="F104" s="524"/>
      <x:c r="G104" s="215" t="str">
        <x:f t="shared" si="3"/>
        <x:v/>
      </x:c>
    </x:row>
    <x:row r="105" spans="1:7">
      <x:c r="A105" s="104">
        <x:v>100</x:v>
      </x:c>
      <x:c r="B105" s="104"/>
      <x:c r="C105" s="108" t="str">
        <x:f>IF(D105="","",IF(_xlfn.XLOOKUP(D105,'★Master Code List'!$D:$D,'★Master Code List'!$E:$E)="Components","Components","Products"))</x:f>
        <x:v/>
      </x:c>
      <x:c r="D105" s="197" t="str">
        <x:f>IF(VLOOKUP($A105,'★Master Code List'!$B$4:$K$167,3,)=0,"",(VLOOKUP($A105,'★Master Code List'!$B$4:$K$167,3,)))</x:f>
        <x:v/>
      </x:c>
      <x:c r="E105" s="249" t="str">
        <x:f>IF(VLOOKUP($A105,'★Master Code List'!$B$4:$K$167,5,)=0,"",(VLOOKUP($A105,'★Master Code List'!$B$4:$K$167,5,)))</x:f>
        <x:v/>
      </x:c>
      <x:c r="F105" s="524"/>
      <x:c r="G105" s="215" t="str">
        <x:f t="shared" si="3"/>
        <x:v/>
      </x:c>
    </x:row>
    <x:row r="106" spans="1:7">
      <x:c r="A106" s="104">
        <x:v>101</x:v>
      </x:c>
      <x:c r="B106" s="104"/>
      <x:c r="C106" s="108" t="str">
        <x:f>IF(D106="","",IF(_xlfn.XLOOKUP(D106,'★Master Code List'!$D:$D,'★Master Code List'!$E:$E)="Components","Components","Products"))</x:f>
        <x:v/>
      </x:c>
      <x:c r="D106" s="197" t="str">
        <x:f>IF(VLOOKUP($A106,'★Master Code List'!$B$4:$K$167,3,)=0,"",(VLOOKUP($A106,'★Master Code List'!$B$4:$K$167,3,)))</x:f>
        <x:v/>
      </x:c>
      <x:c r="E106" s="249" t="str">
        <x:f>IF(VLOOKUP($A106,'★Master Code List'!$B$4:$K$167,5,)=0,"",(VLOOKUP($A106,'★Master Code List'!$B$4:$K$167,5,)))</x:f>
        <x:v/>
      </x:c>
      <x:c r="F106" s="524"/>
      <x:c r="G106" s="215" t="str">
        <x:f t="shared" ref="G106:G162" si="4">IF(D106="","",IF(SUM(K106:U106)&gt;0,"","CHECK ☞"))</x:f>
        <x:v/>
      </x:c>
    </x:row>
    <x:row r="107" spans="1:7">
      <x:c r="A107" s="104">
        <x:v>102</x:v>
      </x:c>
      <x:c r="B107" s="104"/>
      <x:c r="C107" s="108" t="str">
        <x:f>IF(D107="","",IF(_xlfn.XLOOKUP(D107,'★Master Code List'!$D:$D,'★Master Code List'!$E:$E)="Components","Components","Products"))</x:f>
        <x:v/>
      </x:c>
      <x:c r="D107" s="197" t="str">
        <x:f>IF(VLOOKUP($A107,'★Master Code List'!$B$4:$K$167,3,)=0,"",(VLOOKUP($A107,'★Master Code List'!$B$4:$K$167,3,)))</x:f>
        <x:v/>
      </x:c>
      <x:c r="E107" s="249" t="str">
        <x:f>IF(VLOOKUP($A107,'★Master Code List'!$B$4:$K$167,5,)=0,"",(VLOOKUP($A107,'★Master Code List'!$B$4:$K$167,5,)))</x:f>
        <x:v/>
      </x:c>
      <x:c r="F107" s="524"/>
      <x:c r="G107" s="215" t="str">
        <x:f t="shared" si="4"/>
        <x:v/>
      </x:c>
    </x:row>
    <x:row r="108" spans="1:7">
      <x:c r="A108" s="104">
        <x:v>103</x:v>
      </x:c>
      <x:c r="B108" s="104"/>
      <x:c r="C108" s="108" t="str">
        <x:f>IF(D108="","",IF(_xlfn.XLOOKUP(D108,'★Master Code List'!$D:$D,'★Master Code List'!$E:$E)="Components","Components","Products"))</x:f>
        <x:v/>
      </x:c>
      <x:c r="D108" s="197" t="str">
        <x:f>IF(VLOOKUP($A108,'★Master Code List'!$B$4:$K$167,3,)=0,"",(VLOOKUP($A108,'★Master Code List'!$B$4:$K$167,3,)))</x:f>
        <x:v/>
      </x:c>
      <x:c r="E108" s="249" t="str">
        <x:f>IF(VLOOKUP($A108,'★Master Code List'!$B$4:$K$167,5,)=0,"",(VLOOKUP($A108,'★Master Code List'!$B$4:$K$167,5,)))</x:f>
        <x:v/>
      </x:c>
      <x:c r="F108" s="524"/>
      <x:c r="G108" s="215" t="str">
        <x:f t="shared" si="4"/>
        <x:v/>
      </x:c>
    </x:row>
    <x:row r="109" spans="1:7">
      <x:c r="A109" s="104">
        <x:v>104</x:v>
      </x:c>
      <x:c r="B109" s="104"/>
      <x:c r="C109" s="108" t="str">
        <x:f>IF(D109="","",IF(_xlfn.XLOOKUP(D109,'★Master Code List'!$D:$D,'★Master Code List'!$E:$E)="Components","Components","Products"))</x:f>
        <x:v/>
      </x:c>
      <x:c r="D109" s="197" t="str">
        <x:f>IF(VLOOKUP($A109,'★Master Code List'!$B$4:$K$167,3,)=0,"",(VLOOKUP($A109,'★Master Code List'!$B$4:$K$167,3,)))</x:f>
        <x:v/>
      </x:c>
      <x:c r="E109" s="249" t="str">
        <x:f>IF(VLOOKUP($A109,'★Master Code List'!$B$4:$K$167,5,)=0,"",(VLOOKUP($A109,'★Master Code List'!$B$4:$K$167,5,)))</x:f>
        <x:v/>
      </x:c>
      <x:c r="F109" s="524"/>
      <x:c r="G109" s="215" t="str">
        <x:f t="shared" si="4"/>
        <x:v/>
      </x:c>
    </x:row>
    <x:row r="110" spans="1:7">
      <x:c r="A110" s="104">
        <x:v>105</x:v>
      </x:c>
      <x:c r="B110" s="104"/>
      <x:c r="C110" s="108" t="str">
        <x:f>IF(D110="","",IF(_xlfn.XLOOKUP(D110,'★Master Code List'!$D:$D,'★Master Code List'!$E:$E)="Components","Components","Products"))</x:f>
        <x:v/>
      </x:c>
      <x:c r="D110" s="197" t="str">
        <x:f>IF(VLOOKUP($A110,'★Master Code List'!$B$4:$K$167,3,)=0,"",(VLOOKUP($A110,'★Master Code List'!$B$4:$K$167,3,)))</x:f>
        <x:v/>
      </x:c>
      <x:c r="E110" s="249" t="str">
        <x:f>IF(VLOOKUP($A110,'★Master Code List'!$B$4:$K$167,5,)=0,"",(VLOOKUP($A110,'★Master Code List'!$B$4:$K$167,5,)))</x:f>
        <x:v/>
      </x:c>
      <x:c r="F110" s="524"/>
      <x:c r="G110" s="215" t="str">
        <x:f t="shared" si="4"/>
        <x:v/>
      </x:c>
    </x:row>
    <x:row r="111" spans="1:7">
      <x:c r="A111" s="104">
        <x:v>106</x:v>
      </x:c>
      <x:c r="B111" s="104"/>
      <x:c r="C111" s="108" t="str">
        <x:f>IF(D111="","",IF(_xlfn.XLOOKUP(D111,'★Master Code List'!$D:$D,'★Master Code List'!$E:$E)="Components","Components","Products"))</x:f>
        <x:v/>
      </x:c>
      <x:c r="D111" s="197" t="str">
        <x:f>IF(VLOOKUP($A111,'★Master Code List'!$B$4:$K$167,3,)=0,"",(VLOOKUP($A111,'★Master Code List'!$B$4:$K$167,3,)))</x:f>
        <x:v/>
      </x:c>
      <x:c r="E111" s="249" t="str">
        <x:f>IF(VLOOKUP($A111,'★Master Code List'!$B$4:$K$167,5,)=0,"",(VLOOKUP($A111,'★Master Code List'!$B$4:$K$167,5,)))</x:f>
        <x:v/>
      </x:c>
      <x:c r="F111" s="524"/>
      <x:c r="G111" s="215" t="str">
        <x:f t="shared" si="4"/>
        <x:v/>
      </x:c>
    </x:row>
    <x:row r="112" spans="1:7">
      <x:c r="A112" s="104">
        <x:v>107</x:v>
      </x:c>
      <x:c r="B112" s="104"/>
      <x:c r="C112" s="108" t="str">
        <x:f>IF(D112="","",IF(_xlfn.XLOOKUP(D112,'★Master Code List'!$D:$D,'★Master Code List'!$E:$E)="Components","Components","Products"))</x:f>
        <x:v/>
      </x:c>
      <x:c r="D112" s="197" t="str">
        <x:f>IF(VLOOKUP($A112,'★Master Code List'!$B$4:$K$167,3,)=0,"",(VLOOKUP($A112,'★Master Code List'!$B$4:$K$167,3,)))</x:f>
        <x:v/>
      </x:c>
      <x:c r="E112" s="249" t="str">
        <x:f>IF(VLOOKUP($A112,'★Master Code List'!$B$4:$K$167,5,)=0,"",(VLOOKUP($A112,'★Master Code List'!$B$4:$K$167,5,)))</x:f>
        <x:v/>
      </x:c>
      <x:c r="F112" s="524"/>
      <x:c r="G112" s="215" t="str">
        <x:f t="shared" si="4"/>
        <x:v/>
      </x:c>
    </x:row>
    <x:row r="113" spans="1:7">
      <x:c r="A113" s="104">
        <x:v>108</x:v>
      </x:c>
      <x:c r="B113" s="104"/>
      <x:c r="C113" s="108" t="str">
        <x:f>IF(D113="","",IF(_xlfn.XLOOKUP(D113,'★Master Code List'!$D:$D,'★Master Code List'!$E:$E)="Components","Components","Products"))</x:f>
        <x:v/>
      </x:c>
      <x:c r="D113" s="21" t="str">
        <x:f>IF(VLOOKUP($A113,'★Master Code List'!$B$4:$K$167,3,)=0,"",(VLOOKUP($A113,'★Master Code List'!$B$4:$K$167,3,)))</x:f>
        <x:v/>
      </x:c>
      <x:c r="E113" s="229" t="str">
        <x:f>IF(VLOOKUP($A113,'★Master Code List'!$B$4:$K$167,5,)=0,"",(VLOOKUP($A113,'★Master Code List'!$B$4:$K$167,5,)))</x:f>
        <x:v/>
      </x:c>
      <x:c r="F113" s="524"/>
      <x:c r="G113" s="215" t="str">
        <x:f t="shared" si="4"/>
        <x:v/>
      </x:c>
    </x:row>
    <x:row r="114" spans="1:7">
      <x:c r="A114" s="104">
        <x:v>109</x:v>
      </x:c>
      <x:c r="B114" s="104"/>
      <x:c r="C114" s="108" t="str">
        <x:f>IF(D114="","",IF(_xlfn.XLOOKUP(D114,'★Master Code List'!$D:$D,'★Master Code List'!$E:$E)="Components","Components","Products"))</x:f>
        <x:v/>
      </x:c>
      <x:c r="D114" s="21" t="str">
        <x:f>IF(VLOOKUP($A114,'★Master Code List'!$B$4:$K$167,3,)=0,"",(VLOOKUP($A114,'★Master Code List'!$B$4:$K$167,3,)))</x:f>
        <x:v/>
      </x:c>
      <x:c r="E114" s="229" t="str">
        <x:f>IF(VLOOKUP($A114,'★Master Code List'!$B$4:$K$167,5,)=0,"",(VLOOKUP($A114,'★Master Code List'!$B$4:$K$167,5,)))</x:f>
        <x:v/>
      </x:c>
      <x:c r="F114" s="524"/>
      <x:c r="G114" s="215" t="str">
        <x:f t="shared" si="4"/>
        <x:v/>
      </x:c>
    </x:row>
    <x:row r="115" spans="1:7">
      <x:c r="A115" s="104">
        <x:v>110</x:v>
      </x:c>
      <x:c r="B115" s="104"/>
      <x:c r="C115" s="108" t="str">
        <x:f>IF(D115="","",IF(_xlfn.XLOOKUP(D115,'★Master Code List'!$D:$D,'★Master Code List'!$E:$E)="Components","Components","Products"))</x:f>
        <x:v/>
      </x:c>
      <x:c r="D115" s="21" t="str">
        <x:f>IF(VLOOKUP($A115,'★Master Code List'!$B$4:$K$167,3,)=0,"",(VLOOKUP($A115,'★Master Code List'!$B$4:$K$167,3,)))</x:f>
        <x:v/>
      </x:c>
      <x:c r="E115" s="229" t="str">
        <x:f>IF(VLOOKUP($A115,'★Master Code List'!$B$4:$K$167,5,)=0,"",(VLOOKUP($A115,'★Master Code List'!$B$4:$K$167,5,)))</x:f>
        <x:v/>
      </x:c>
      <x:c r="F115" s="524"/>
      <x:c r="G115" s="215" t="str">
        <x:f t="shared" si="4"/>
        <x:v/>
      </x:c>
    </x:row>
    <x:row r="116" spans="1:7">
      <x:c r="A116" s="104">
        <x:v>111</x:v>
      </x:c>
      <x:c r="B116" s="104"/>
      <x:c r="C116" s="108" t="str">
        <x:f>IF(D116="","",IF(_xlfn.XLOOKUP(D116,'★Master Code List'!$D:$D,'★Master Code List'!$E:$E)="Components","Components","Products"))</x:f>
        <x:v/>
      </x:c>
      <x:c r="D116" s="21" t="str">
        <x:f>IF(VLOOKUP($A116,'★Master Code List'!$B$4:$K$167,3,)=0,"",(VLOOKUP($A116,'★Master Code List'!$B$4:$K$167,3,)))</x:f>
        <x:v/>
      </x:c>
      <x:c r="E116" s="229" t="str">
        <x:f>IF(VLOOKUP($A116,'★Master Code List'!$B$4:$K$167,5,)=0,"",(VLOOKUP($A116,'★Master Code List'!$B$4:$K$167,5,)))</x:f>
        <x:v/>
      </x:c>
      <x:c r="F116" s="524"/>
      <x:c r="G116" s="215" t="str">
        <x:f t="shared" si="4"/>
        <x:v/>
      </x:c>
    </x:row>
    <x:row r="117" spans="1:7">
      <x:c r="A117" s="104">
        <x:v>112</x:v>
      </x:c>
      <x:c r="B117" s="104"/>
      <x:c r="C117" s="108" t="str">
        <x:f>IF(D117="","",IF(_xlfn.XLOOKUP(D117,'★Master Code List'!$D:$D,'★Master Code List'!$E:$E)="Components","Components","Products"))</x:f>
        <x:v/>
      </x:c>
      <x:c r="D117" s="21" t="str">
        <x:f>IF(VLOOKUP($A117,'★Master Code List'!$B$4:$K$167,3,)=0,"",(VLOOKUP($A117,'★Master Code List'!$B$4:$K$167,3,)))</x:f>
        <x:v/>
      </x:c>
      <x:c r="E117" s="229" t="str">
        <x:f>IF(VLOOKUP($A117,'★Master Code List'!$B$4:$K$167,5,)=0,"",(VLOOKUP($A117,'★Master Code List'!$B$4:$K$167,5,)))</x:f>
        <x:v/>
      </x:c>
      <x:c r="F117" s="524"/>
      <x:c r="G117" s="215" t="str">
        <x:f t="shared" si="4"/>
        <x:v/>
      </x:c>
    </x:row>
    <x:row r="118" spans="1:7">
      <x:c r="A118" s="104">
        <x:v>113</x:v>
      </x:c>
      <x:c r="B118" s="104"/>
      <x:c r="C118" s="108" t="str">
        <x:f>IF(D118="","",IF(_xlfn.XLOOKUP(D118,'★Master Code List'!$D:$D,'★Master Code List'!$E:$E)="Components","Components","Products"))</x:f>
        <x:v/>
      </x:c>
      <x:c r="D118" s="21" t="str">
        <x:f>IF(VLOOKUP($A118,'★Master Code List'!$B$4:$K$167,3,)=0,"",(VLOOKUP($A118,'★Master Code List'!$B$4:$K$167,3,)))</x:f>
        <x:v/>
      </x:c>
      <x:c r="E118" s="229" t="str">
        <x:f>IF(VLOOKUP($A118,'★Master Code List'!$B$4:$K$167,5,)=0,"",(VLOOKUP($A118,'★Master Code List'!$B$4:$K$167,5,)))</x:f>
        <x:v/>
      </x:c>
      <x:c r="F118" s="524"/>
      <x:c r="G118" s="215" t="str">
        <x:f t="shared" si="4"/>
        <x:v/>
      </x:c>
    </x:row>
    <x:row r="119" spans="1:7">
      <x:c r="A119" s="104">
        <x:v>114</x:v>
      </x:c>
      <x:c r="B119" s="104"/>
      <x:c r="C119" s="108" t="str">
        <x:f>IF(D119="","",IF(_xlfn.XLOOKUP(D119,'★Master Code List'!$D:$D,'★Master Code List'!$E:$E)="Components","Components","Products"))</x:f>
        <x:v/>
      </x:c>
      <x:c r="D119" s="21" t="str">
        <x:f>IF(VLOOKUP($A119,'★Master Code List'!$B$4:$K$167,3,)=0,"",(VLOOKUP($A119,'★Master Code List'!$B$4:$K$167,3,)))</x:f>
        <x:v/>
      </x:c>
      <x:c r="E119" s="229" t="str">
        <x:f>IF(VLOOKUP($A119,'★Master Code List'!$B$4:$K$167,5,)=0,"",(VLOOKUP($A119,'★Master Code List'!$B$4:$K$167,5,)))</x:f>
        <x:v/>
      </x:c>
      <x:c r="F119" s="524"/>
      <x:c r="G119" s="215" t="str">
        <x:f t="shared" si="4"/>
        <x:v/>
      </x:c>
    </x:row>
    <x:row r="120" spans="1:7">
      <x:c r="A120" s="104">
        <x:v>115</x:v>
      </x:c>
      <x:c r="B120" s="104"/>
      <x:c r="C120" s="108" t="str">
        <x:f>IF(D120="","",IF(_xlfn.XLOOKUP(D120,'★Master Code List'!$D:$D,'★Master Code List'!$E:$E)="Components","Components","Products"))</x:f>
        <x:v/>
      </x:c>
      <x:c r="D120" s="21" t="str">
        <x:f>IF(VLOOKUP($A120,'★Master Code List'!$B$4:$K$167,3,)=0,"",(VLOOKUP($A120,'★Master Code List'!$B$4:$K$167,3,)))</x:f>
        <x:v/>
      </x:c>
      <x:c r="E120" s="229" t="str">
        <x:f>IF(VLOOKUP($A120,'★Master Code List'!$B$4:$K$167,5,)=0,"",(VLOOKUP($A120,'★Master Code List'!$B$4:$K$167,5,)))</x:f>
        <x:v/>
      </x:c>
      <x:c r="F120" s="524"/>
      <x:c r="G120" s="215" t="str">
        <x:f t="shared" si="4"/>
        <x:v/>
      </x:c>
    </x:row>
    <x:row r="121" spans="1:7">
      <x:c r="A121" s="104">
        <x:v>116</x:v>
      </x:c>
      <x:c r="B121" s="104"/>
      <x:c r="C121" s="108" t="str">
        <x:f>IF(D121="","",IF(_xlfn.XLOOKUP(D121,'★Master Code List'!$D:$D,'★Master Code List'!$E:$E)="Components","Components","Products"))</x:f>
        <x:v/>
      </x:c>
      <x:c r="D121" s="21" t="str">
        <x:f>IF(VLOOKUP($A121,'★Master Code List'!$B$4:$K$167,3,)=0,"",(VLOOKUP($A121,'★Master Code List'!$B$4:$K$167,3,)))</x:f>
        <x:v/>
      </x:c>
      <x:c r="E121" s="229" t="str">
        <x:f>IF(VLOOKUP($A121,'★Master Code List'!$B$4:$K$167,5,)=0,"",(VLOOKUP($A121,'★Master Code List'!$B$4:$K$167,5,)))</x:f>
        <x:v/>
      </x:c>
      <x:c r="F121" s="524"/>
      <x:c r="G121" s="215" t="str">
        <x:f t="shared" si="4"/>
        <x:v/>
      </x:c>
    </x:row>
    <x:row r="122" spans="1:7">
      <x:c r="A122" s="104">
        <x:v>117</x:v>
      </x:c>
      <x:c r="B122" s="104"/>
      <x:c r="C122" s="108" t="str">
        <x:f>IF(D122="","",IF(_xlfn.XLOOKUP(D122,'★Master Code List'!$D:$D,'★Master Code List'!$E:$E)="Components","Components","Products"))</x:f>
        <x:v/>
      </x:c>
      <x:c r="D122" s="21" t="str">
        <x:f>IF(VLOOKUP($A122,'★Master Code List'!$B$4:$K$167,3,)=0,"",(VLOOKUP($A122,'★Master Code List'!$B$4:$K$167,3,)))</x:f>
        <x:v/>
      </x:c>
      <x:c r="E122" s="229" t="str">
        <x:f>IF(VLOOKUP($A122,'★Master Code List'!$B$4:$K$167,5,)=0,"",(VLOOKUP($A122,'★Master Code List'!$B$4:$K$167,5,)))</x:f>
        <x:v/>
      </x:c>
      <x:c r="F122" s="524"/>
      <x:c r="G122" s="215" t="str">
        <x:f t="shared" si="4"/>
        <x:v/>
      </x:c>
    </x:row>
    <x:row r="123" spans="1:7">
      <x:c r="A123" s="104">
        <x:v>118</x:v>
      </x:c>
      <x:c r="B123" s="104"/>
      <x:c r="C123" s="108" t="str">
        <x:f>IF(D123="","",IF(_xlfn.XLOOKUP(D123,'★Master Code List'!$D:$D,'★Master Code List'!$E:$E)="Components","Components","Products"))</x:f>
        <x:v/>
      </x:c>
      <x:c r="D123" s="21" t="str">
        <x:f>IF(VLOOKUP($A123,'★Master Code List'!$B$4:$K$167,3,)=0,"",(VLOOKUP($A123,'★Master Code List'!$B$4:$K$167,3,)))</x:f>
        <x:v/>
      </x:c>
      <x:c r="E123" s="229" t="str">
        <x:f>IF(VLOOKUP($A123,'★Master Code List'!$B$4:$K$167,5,)=0,"",(VLOOKUP($A123,'★Master Code List'!$B$4:$K$167,5,)))</x:f>
        <x:v/>
      </x:c>
      <x:c r="F123" s="524"/>
      <x:c r="G123" s="215" t="str">
        <x:f t="shared" si="4"/>
        <x:v/>
      </x:c>
    </x:row>
    <x:row r="124" spans="1:7">
      <x:c r="A124" s="104">
        <x:v>119</x:v>
      </x:c>
      <x:c r="B124" s="104"/>
      <x:c r="C124" s="108" t="str">
        <x:f>IF(D124="","",IF(_xlfn.XLOOKUP(D124,'★Master Code List'!$D:$D,'★Master Code List'!$E:$E)="Components","Components","Products"))</x:f>
        <x:v/>
      </x:c>
      <x:c r="D124" s="21" t="str">
        <x:f>IF(VLOOKUP($A124,'★Master Code List'!$B$4:$K$167,3,)=0,"",(VLOOKUP($A124,'★Master Code List'!$B$4:$K$167,3,)))</x:f>
        <x:v/>
      </x:c>
      <x:c r="E124" s="229" t="str">
        <x:f>IF(VLOOKUP($A124,'★Master Code List'!$B$4:$K$167,5,)=0,"",(VLOOKUP($A124,'★Master Code List'!$B$4:$K$167,5,)))</x:f>
        <x:v/>
      </x:c>
      <x:c r="F124" s="524"/>
      <x:c r="G124" s="215" t="str">
        <x:f t="shared" si="4"/>
        <x:v/>
      </x:c>
    </x:row>
    <x:row r="125" spans="1:7">
      <x:c r="A125" s="104">
        <x:v>120</x:v>
      </x:c>
      <x:c r="B125" s="104"/>
      <x:c r="C125" s="108" t="str">
        <x:f>IF(D125="","",IF(_xlfn.XLOOKUP(D125,'★Master Code List'!$D:$D,'★Master Code List'!$E:$E)="Components","Components","Products"))</x:f>
        <x:v/>
      </x:c>
      <x:c r="D125" s="21" t="str">
        <x:f>IF(VLOOKUP($A125,'★Master Code List'!$B$4:$K$167,3,)=0,"",(VLOOKUP($A125,'★Master Code List'!$B$4:$K$167,3,)))</x:f>
        <x:v/>
      </x:c>
      <x:c r="E125" s="229" t="str">
        <x:f>IF(VLOOKUP($A125,'★Master Code List'!$B$4:$K$167,5,)=0,"",(VLOOKUP($A125,'★Master Code List'!$B$4:$K$167,5,)))</x:f>
        <x:v/>
      </x:c>
      <x:c r="F125" s="524"/>
      <x:c r="G125" s="215" t="str">
        <x:f t="shared" si="4"/>
        <x:v/>
      </x:c>
    </x:row>
    <x:row r="126" spans="1:7">
      <x:c r="A126" s="104">
        <x:v>121</x:v>
      </x:c>
      <x:c r="B126" s="104"/>
      <x:c r="C126" s="108" t="str">
        <x:f>IF(D126="","",IF(_xlfn.XLOOKUP(D126,'★Master Code List'!$D:$D,'★Master Code List'!$E:$E)="Components","Components","Products"))</x:f>
        <x:v/>
      </x:c>
      <x:c r="D126" s="21" t="str">
        <x:f>IF(VLOOKUP($A126,'★Master Code List'!$B$4:$K$167,3,)=0,"",(VLOOKUP($A126,'★Master Code List'!$B$4:$K$167,3,)))</x:f>
        <x:v/>
      </x:c>
      <x:c r="E126" s="229" t="str">
        <x:f>IF(VLOOKUP($A126,'★Master Code List'!$B$4:$K$167,5,)=0,"",(VLOOKUP($A126,'★Master Code List'!$B$4:$K$167,5,)))</x:f>
        <x:v/>
      </x:c>
      <x:c r="F126" s="524"/>
      <x:c r="G126" s="215" t="str">
        <x:f t="shared" si="4"/>
        <x:v/>
      </x:c>
    </x:row>
    <x:row r="127" spans="1:7">
      <x:c r="A127" s="104">
        <x:v>122</x:v>
      </x:c>
      <x:c r="B127" s="104"/>
      <x:c r="C127" s="108" t="str">
        <x:f>IF(D127="","",IF(_xlfn.XLOOKUP(D127,'★Master Code List'!$D:$D,'★Master Code List'!$E:$E)="Components","Components","Products"))</x:f>
        <x:v/>
      </x:c>
      <x:c r="D127" s="21" t="str">
        <x:f>IF(VLOOKUP($A127,'★Master Code List'!$B$4:$K$167,3,)=0,"",(VLOOKUP($A127,'★Master Code List'!$B$4:$K$167,3,)))</x:f>
        <x:v/>
      </x:c>
      <x:c r="E127" s="229" t="str">
        <x:f>IF(VLOOKUP($A127,'★Master Code List'!$B$4:$K$167,5,)=0,"",(VLOOKUP($A127,'★Master Code List'!$B$4:$K$167,5,)))</x:f>
        <x:v/>
      </x:c>
      <x:c r="F127" s="524"/>
      <x:c r="G127" s="215" t="str">
        <x:f t="shared" si="4"/>
        <x:v/>
      </x:c>
    </x:row>
    <x:row r="128" spans="1:7">
      <x:c r="A128" s="104">
        <x:v>123</x:v>
      </x:c>
      <x:c r="B128" s="104"/>
      <x:c r="C128" s="108" t="str">
        <x:f>IF(D128="","",IF(_xlfn.XLOOKUP(D128,'★Master Code List'!$D:$D,'★Master Code List'!$E:$E)="Components","Components","Products"))</x:f>
        <x:v/>
      </x:c>
      <x:c r="D128" s="21" t="str">
        <x:f>IF(VLOOKUP($A128,'★Master Code List'!$B$4:$K$167,3,)=0,"",(VLOOKUP($A128,'★Master Code List'!$B$4:$K$167,3,)))</x:f>
        <x:v/>
      </x:c>
      <x:c r="E128" s="229" t="str">
        <x:f>IF(VLOOKUP($A128,'★Master Code List'!$B$4:$K$167,5,)=0,"",(VLOOKUP($A128,'★Master Code List'!$B$4:$K$167,5,)))</x:f>
        <x:v/>
      </x:c>
      <x:c r="F128" s="524"/>
      <x:c r="G128" s="215" t="str">
        <x:f t="shared" si="4"/>
        <x:v/>
      </x:c>
    </x:row>
    <x:row r="129" spans="1:7">
      <x:c r="A129" s="104">
        <x:v>124</x:v>
      </x:c>
      <x:c r="B129" s="104"/>
      <x:c r="C129" s="108" t="str">
        <x:f>IF(D129="","",IF(_xlfn.XLOOKUP(D129,'★Master Code List'!$D:$D,'★Master Code List'!$E:$E)="Components","Components","Products"))</x:f>
        <x:v/>
      </x:c>
      <x:c r="D129" s="21" t="str">
        <x:f>IF(VLOOKUP($A129,'★Master Code List'!$B$4:$K$167,3,)=0,"",(VLOOKUP($A129,'★Master Code List'!$B$4:$K$167,3,)))</x:f>
        <x:v/>
      </x:c>
      <x:c r="E129" s="229" t="str">
        <x:f>IF(VLOOKUP($A129,'★Master Code List'!$B$4:$K$167,5,)=0,"",(VLOOKUP($A129,'★Master Code List'!$B$4:$K$167,5,)))</x:f>
        <x:v/>
      </x:c>
      <x:c r="F129" s="524"/>
      <x:c r="G129" s="215" t="str">
        <x:f t="shared" si="4"/>
        <x:v/>
      </x:c>
    </x:row>
    <x:row r="130" spans="1:7">
      <x:c r="A130" s="104">
        <x:v>125</x:v>
      </x:c>
      <x:c r="B130" s="104"/>
      <x:c r="C130" s="108" t="str">
        <x:f>IF(D130="","",IF(_xlfn.XLOOKUP(D130,'★Master Code List'!$D:$D,'★Master Code List'!$E:$E)="Components","Components","Products"))</x:f>
        <x:v/>
      </x:c>
      <x:c r="D130" s="21" t="str">
        <x:f>IF(VLOOKUP($A130,'★Master Code List'!$B$4:$K$167,3,)=0,"",(VLOOKUP($A130,'★Master Code List'!$B$4:$K$167,3,)))</x:f>
        <x:v/>
      </x:c>
      <x:c r="E130" s="229" t="str">
        <x:f>IF(VLOOKUP($A130,'★Master Code List'!$B$4:$K$167,5,)=0,"",(VLOOKUP($A130,'★Master Code List'!$B$4:$K$167,5,)))</x:f>
        <x:v/>
      </x:c>
      <x:c r="F130" s="524"/>
      <x:c r="G130" s="215" t="str">
        <x:f t="shared" si="4"/>
        <x:v/>
      </x:c>
    </x:row>
    <x:row r="131" spans="1:7">
      <x:c r="A131" s="104">
        <x:v>126</x:v>
      </x:c>
      <x:c r="B131" s="104"/>
      <x:c r="C131" s="108" t="str">
        <x:f>IF(D131="","",IF(_xlfn.XLOOKUP(D131,'★Master Code List'!$D:$D,'★Master Code List'!$E:$E)="Components","Components","Products"))</x:f>
        <x:v/>
      </x:c>
      <x:c r="D131" s="21" t="str">
        <x:f>IF(VLOOKUP($A131,'★Master Code List'!$B$4:$K$167,3,)=0,"",(VLOOKUP($A131,'★Master Code List'!$B$4:$K$167,3,)))</x:f>
        <x:v/>
      </x:c>
      <x:c r="E131" s="229" t="str">
        <x:f>IF(VLOOKUP($A131,'★Master Code List'!$B$4:$K$167,5,)=0,"",(VLOOKUP($A131,'★Master Code List'!$B$4:$K$167,5,)))</x:f>
        <x:v/>
      </x:c>
      <x:c r="F131" s="524"/>
      <x:c r="G131" s="215" t="str">
        <x:f t="shared" si="4"/>
        <x:v/>
      </x:c>
    </x:row>
    <x:row r="132" spans="1:7">
      <x:c r="A132" s="104">
        <x:v>127</x:v>
      </x:c>
      <x:c r="B132" s="104"/>
      <x:c r="C132" s="108" t="str">
        <x:f>IF(D132="","",IF(_xlfn.XLOOKUP(D132,'★Master Code List'!$D:$D,'★Master Code List'!$E:$E)="Components","Components","Products"))</x:f>
        <x:v/>
      </x:c>
      <x:c r="D132" s="21" t="str">
        <x:f>IF(VLOOKUP($A132,'★Master Code List'!$B$4:$K$167,3,)=0,"",(VLOOKUP($A132,'★Master Code List'!$B$4:$K$167,3,)))</x:f>
        <x:v/>
      </x:c>
      <x:c r="E132" s="229" t="str">
        <x:f>IF(VLOOKUP($A132,'★Master Code List'!$B$4:$K$167,5,)=0,"",(VLOOKUP($A132,'★Master Code List'!$B$4:$K$167,5,)))</x:f>
        <x:v/>
      </x:c>
      <x:c r="F132" s="524"/>
      <x:c r="G132" s="215" t="str">
        <x:f t="shared" si="4"/>
        <x:v/>
      </x:c>
    </x:row>
    <x:row r="133" spans="1:7">
      <x:c r="A133" s="104">
        <x:v>128</x:v>
      </x:c>
      <x:c r="B133" s="104"/>
      <x:c r="C133" s="108" t="str">
        <x:f>IF(D133="","",IF(_xlfn.XLOOKUP(D133,'★Master Code List'!$D:$D,'★Master Code List'!$E:$E)="Components","Components","Products"))</x:f>
        <x:v/>
      </x:c>
      <x:c r="D133" s="21" t="str">
        <x:f>IF(VLOOKUP($A133,'★Master Code List'!$B$4:$K$167,3,)=0,"",(VLOOKUP($A133,'★Master Code List'!$B$4:$K$167,3,)))</x:f>
        <x:v/>
      </x:c>
      <x:c r="E133" s="229" t="str">
        <x:f>IF(VLOOKUP($A133,'★Master Code List'!$B$4:$K$167,5,)=0,"",(VLOOKUP($A133,'★Master Code List'!$B$4:$K$167,5,)))</x:f>
        <x:v/>
      </x:c>
      <x:c r="F133" s="524"/>
      <x:c r="G133" s="215" t="str">
        <x:f t="shared" si="4"/>
        <x:v/>
      </x:c>
    </x:row>
    <x:row r="134" spans="1:7">
      <x:c r="A134" s="104">
        <x:v>129</x:v>
      </x:c>
      <x:c r="B134" s="104"/>
      <x:c r="C134" s="108" t="str">
        <x:f>IF(D134="","",IF(_xlfn.XLOOKUP(D134,'★Master Code List'!$D:$D,'★Master Code List'!$E:$E)="Components","Components","Products"))</x:f>
        <x:v/>
      </x:c>
      <x:c r="D134" s="21" t="str">
        <x:f>IF(VLOOKUP($A134,'★Master Code List'!$B$4:$K$167,3,)=0,"",(VLOOKUP($A134,'★Master Code List'!$B$4:$K$167,3,)))</x:f>
        <x:v/>
      </x:c>
      <x:c r="E134" s="229" t="str">
        <x:f>IF(VLOOKUP($A134,'★Master Code List'!$B$4:$K$167,5,)=0,"",(VLOOKUP($A134,'★Master Code List'!$B$4:$K$167,5,)))</x:f>
        <x:v/>
      </x:c>
      <x:c r="F134" s="524"/>
      <x:c r="G134" s="215" t="str">
        <x:f t="shared" si="4"/>
        <x:v/>
      </x:c>
    </x:row>
    <x:row r="135" spans="1:7">
      <x:c r="A135" s="104">
        <x:v>130</x:v>
      </x:c>
      <x:c r="B135" s="104"/>
      <x:c r="C135" s="108" t="str">
        <x:f>IF(D135="","",IF(_xlfn.XLOOKUP(D135,'★Master Code List'!$D:$D,'★Master Code List'!$E:$E)="Components","Components","Products"))</x:f>
        <x:v/>
      </x:c>
      <x:c r="D135" s="21" t="str">
        <x:f>IF(VLOOKUP($A135,'★Master Code List'!$B$4:$K$167,3,)=0,"",(VLOOKUP($A135,'★Master Code List'!$B$4:$K$167,3,)))</x:f>
        <x:v/>
      </x:c>
      <x:c r="E135" s="229" t="str">
        <x:f>IF(VLOOKUP($A135,'★Master Code List'!$B$4:$K$167,5,)=0,"",(VLOOKUP($A135,'★Master Code List'!$B$4:$K$167,5,)))</x:f>
        <x:v/>
      </x:c>
      <x:c r="F135" s="524"/>
      <x:c r="G135" s="215" t="str">
        <x:f t="shared" si="4"/>
        <x:v/>
      </x:c>
    </x:row>
    <x:row r="136" spans="1:7">
      <x:c r="A136" s="104">
        <x:v>131</x:v>
      </x:c>
      <x:c r="B136" s="104"/>
      <x:c r="C136" s="108" t="str">
        <x:f>IF(D136="","",IF(_xlfn.XLOOKUP(D136,'★Master Code List'!$D:$D,'★Master Code List'!$E:$E)="Components","Components","Products"))</x:f>
        <x:v/>
      </x:c>
      <x:c r="D136" s="21" t="str">
        <x:f>IF(VLOOKUP($A136,'★Master Code List'!$B$4:$K$167,3,)=0,"",(VLOOKUP($A136,'★Master Code List'!$B$4:$K$167,3,)))</x:f>
        <x:v/>
      </x:c>
      <x:c r="E136" s="229" t="str">
        <x:f>IF(VLOOKUP($A136,'★Master Code List'!$B$4:$K$167,5,)=0,"",(VLOOKUP($A136,'★Master Code List'!$B$4:$K$167,5,)))</x:f>
        <x:v/>
      </x:c>
      <x:c r="F136" s="524"/>
      <x:c r="G136" s="215" t="str">
        <x:f t="shared" si="4"/>
        <x:v/>
      </x:c>
    </x:row>
    <x:row r="137" spans="1:7">
      <x:c r="A137" s="104">
        <x:v>132</x:v>
      </x:c>
      <x:c r="B137" s="104"/>
      <x:c r="C137" s="108" t="str">
        <x:f>IF(D137="","",IF(_xlfn.XLOOKUP(D137,'★Master Code List'!$D:$D,'★Master Code List'!$E:$E)="Components","Components","Products"))</x:f>
        <x:v/>
      </x:c>
      <x:c r="D137" s="21" t="str">
        <x:f>IF(VLOOKUP($A137,'★Master Code List'!$B$4:$K$167,3,)=0,"",(VLOOKUP($A137,'★Master Code List'!$B$4:$K$167,3,)))</x:f>
        <x:v/>
      </x:c>
      <x:c r="E137" s="229" t="str">
        <x:f>IF(VLOOKUP($A137,'★Master Code List'!$B$4:$K$167,5,)=0,"",(VLOOKUP($A137,'★Master Code List'!$B$4:$K$167,5,)))</x:f>
        <x:v/>
      </x:c>
      <x:c r="F137" s="524"/>
      <x:c r="G137" s="215" t="str">
        <x:f t="shared" si="4"/>
        <x:v/>
      </x:c>
    </x:row>
    <x:row r="138" spans="1:7">
      <x:c r="A138" s="104">
        <x:v>133</x:v>
      </x:c>
      <x:c r="B138" s="104"/>
      <x:c r="C138" s="108" t="str">
        <x:f>IF(D138="","",IF(_xlfn.XLOOKUP(D138,'★Master Code List'!$D:$D,'★Master Code List'!$E:$E)="Components","Components","Products"))</x:f>
        <x:v/>
      </x:c>
      <x:c r="D138" s="21" t="str">
        <x:f>IF(VLOOKUP($A138,'★Master Code List'!$B$4:$K$167,3,)=0,"",(VLOOKUP($A138,'★Master Code List'!$B$4:$K$167,3,)))</x:f>
        <x:v/>
      </x:c>
      <x:c r="E138" s="229" t="str">
        <x:f>IF(VLOOKUP($A138,'★Master Code List'!$B$4:$K$167,5,)=0,"",(VLOOKUP($A138,'★Master Code List'!$B$4:$K$167,5,)))</x:f>
        <x:v/>
      </x:c>
      <x:c r="F138" s="524"/>
      <x:c r="G138" s="215" t="str">
        <x:f t="shared" si="4"/>
        <x:v/>
      </x:c>
    </x:row>
    <x:row r="139" spans="1:7">
      <x:c r="A139" s="104">
        <x:v>134</x:v>
      </x:c>
      <x:c r="B139" s="104"/>
      <x:c r="C139" s="108" t="str">
        <x:f>IF(D139="","",IF(_xlfn.XLOOKUP(D139,'★Master Code List'!$D:$D,'★Master Code List'!$E:$E)="Components","Components","Products"))</x:f>
        <x:v/>
      </x:c>
      <x:c r="D139" s="21" t="str">
        <x:f>IF(VLOOKUP($A139,'★Master Code List'!$B$4:$K$167,3,)=0,"",(VLOOKUP($A139,'★Master Code List'!$B$4:$K$167,3,)))</x:f>
        <x:v/>
      </x:c>
      <x:c r="E139" s="229" t="str">
        <x:f>IF(VLOOKUP($A139,'★Master Code List'!$B$4:$K$167,5,)=0,"",(VLOOKUP($A139,'★Master Code List'!$B$4:$K$167,5,)))</x:f>
        <x:v/>
      </x:c>
      <x:c r="F139" s="524"/>
      <x:c r="G139" s="215" t="str">
        <x:f t="shared" si="4"/>
        <x:v/>
      </x:c>
    </x:row>
    <x:row r="140" spans="1:7">
      <x:c r="A140" s="104">
        <x:v>135</x:v>
      </x:c>
      <x:c r="B140" s="104"/>
      <x:c r="C140" s="108" t="str">
        <x:f>IF(D140="","",IF(_xlfn.XLOOKUP(D140,'★Master Code List'!$D:$D,'★Master Code List'!$E:$E)="Components","Components","Products"))</x:f>
        <x:v/>
      </x:c>
      <x:c r="D140" s="21" t="str">
        <x:f>IF(VLOOKUP($A140,'★Master Code List'!$B$4:$K$167,3,)=0,"",(VLOOKUP($A140,'★Master Code List'!$B$4:$K$167,3,)))</x:f>
        <x:v/>
      </x:c>
      <x:c r="E140" s="229" t="str">
        <x:f>IF(VLOOKUP($A140,'★Master Code List'!$B$4:$K$167,5,)=0,"",(VLOOKUP($A140,'★Master Code List'!$B$4:$K$167,5,)))</x:f>
        <x:v/>
      </x:c>
      <x:c r="F140" s="524"/>
      <x:c r="G140" s="215" t="str">
        <x:f t="shared" si="4"/>
        <x:v/>
      </x:c>
    </x:row>
    <x:row r="141" spans="1:7">
      <x:c r="A141" s="104">
        <x:v>136</x:v>
      </x:c>
      <x:c r="B141" s="104"/>
      <x:c r="C141" s="108" t="str">
        <x:f>IF(D141="","",IF(_xlfn.XLOOKUP(D141,'★Master Code List'!$D:$D,'★Master Code List'!$E:$E)="Components","Components","Products"))</x:f>
        <x:v/>
      </x:c>
      <x:c r="D141" s="21" t="str">
        <x:f>IF(VLOOKUP($A141,'★Master Code List'!$B$4:$K$167,3,)=0,"",(VLOOKUP($A141,'★Master Code List'!$B$4:$K$167,3,)))</x:f>
        <x:v/>
      </x:c>
      <x:c r="E141" s="229" t="str">
        <x:f>IF(VLOOKUP($A141,'★Master Code List'!$B$4:$K$167,5,)=0,"",(VLOOKUP($A141,'★Master Code List'!$B$4:$K$167,5,)))</x:f>
        <x:v/>
      </x:c>
      <x:c r="F141" s="524"/>
      <x:c r="G141" s="215" t="str">
        <x:f t="shared" si="4"/>
        <x:v/>
      </x:c>
    </x:row>
    <x:row r="142" spans="1:7">
      <x:c r="A142" s="104">
        <x:v>137</x:v>
      </x:c>
      <x:c r="B142" s="104"/>
      <x:c r="C142" s="108" t="str">
        <x:f>IF(D142="","",IF(_xlfn.XLOOKUP(D142,'★Master Code List'!$D:$D,'★Master Code List'!$E:$E)="Components","Components","Products"))</x:f>
        <x:v/>
      </x:c>
      <x:c r="D142" s="21" t="str">
        <x:f>IF(VLOOKUP($A142,'★Master Code List'!$B$4:$K$167,3,)=0,"",(VLOOKUP($A142,'★Master Code List'!$B$4:$K$167,3,)))</x:f>
        <x:v/>
      </x:c>
      <x:c r="E142" s="229" t="str">
        <x:f>IF(VLOOKUP($A142,'★Master Code List'!$B$4:$K$167,5,)=0,"",(VLOOKUP($A142,'★Master Code List'!$B$4:$K$167,5,)))</x:f>
        <x:v/>
      </x:c>
      <x:c r="F142" s="524"/>
      <x:c r="G142" s="215" t="str">
        <x:f t="shared" si="4"/>
        <x:v/>
      </x:c>
    </x:row>
    <x:row r="143" spans="1:7">
      <x:c r="A143" s="104">
        <x:v>138</x:v>
      </x:c>
      <x:c r="B143" s="104"/>
      <x:c r="C143" s="108" t="str">
        <x:f>IF(D143="","",IF(_xlfn.XLOOKUP(D143,'★Master Code List'!$D:$D,'★Master Code List'!$E:$E)="Components","Components","Products"))</x:f>
        <x:v/>
      </x:c>
      <x:c r="D143" s="21" t="str">
        <x:f>IF(VLOOKUP($A143,'★Master Code List'!$B$4:$K$167,3,)=0,"",(VLOOKUP($A143,'★Master Code List'!$B$4:$K$167,3,)))</x:f>
        <x:v/>
      </x:c>
      <x:c r="E143" s="229" t="str">
        <x:f>IF(VLOOKUP($A143,'★Master Code List'!$B$4:$K$167,5,)=0,"",(VLOOKUP($A143,'★Master Code List'!$B$4:$K$167,5,)))</x:f>
        <x:v/>
      </x:c>
      <x:c r="F143" s="524"/>
      <x:c r="G143" s="215" t="str">
        <x:f t="shared" si="4"/>
        <x:v/>
      </x:c>
    </x:row>
    <x:row r="144" spans="1:7">
      <x:c r="A144" s="104">
        <x:v>139</x:v>
      </x:c>
      <x:c r="B144" s="104"/>
      <x:c r="C144" s="108" t="str">
        <x:f>IF(D144="","",IF(_xlfn.XLOOKUP(D144,'★Master Code List'!$D:$D,'★Master Code List'!$E:$E)="Components","Components","Products"))</x:f>
        <x:v/>
      </x:c>
      <x:c r="D144" s="21" t="str">
        <x:f>IF(VLOOKUP($A144,'★Master Code List'!$B$4:$K$167,3,)=0,"",(VLOOKUP($A144,'★Master Code List'!$B$4:$K$167,3,)))</x:f>
        <x:v/>
      </x:c>
      <x:c r="E144" s="229" t="str">
        <x:f>IF(VLOOKUP($A144,'★Master Code List'!$B$4:$K$167,5,)=0,"",(VLOOKUP($A144,'★Master Code List'!$B$4:$K$167,5,)))</x:f>
        <x:v/>
      </x:c>
      <x:c r="F144" s="524"/>
      <x:c r="G144" s="215" t="str">
        <x:f t="shared" si="4"/>
        <x:v/>
      </x:c>
    </x:row>
    <x:row r="145" spans="1:7">
      <x:c r="A145" s="104">
        <x:v>140</x:v>
      </x:c>
      <x:c r="B145" s="104"/>
      <x:c r="C145" s="108" t="str">
        <x:f>IF(D145="","",IF(_xlfn.XLOOKUP(D145,'★Master Code List'!$D:$D,'★Master Code List'!$E:$E)="Components","Components","Products"))</x:f>
        <x:v/>
      </x:c>
      <x:c r="D145" s="21" t="str">
        <x:f>IF(VLOOKUP($A145,'★Master Code List'!$B$4:$K$167,3,)=0,"",(VLOOKUP($A145,'★Master Code List'!$B$4:$K$167,3,)))</x:f>
        <x:v/>
      </x:c>
      <x:c r="E145" s="229" t="str">
        <x:f>IF(VLOOKUP($A145,'★Master Code List'!$B$4:$K$167,5,)=0,"",(VLOOKUP($A145,'★Master Code List'!$B$4:$K$167,5,)))</x:f>
        <x:v/>
      </x:c>
      <x:c r="F145" s="524"/>
      <x:c r="G145" s="215" t="str">
        <x:f t="shared" si="4"/>
        <x:v/>
      </x:c>
    </x:row>
    <x:row r="146" spans="1:7">
      <x:c r="A146" s="104">
        <x:v>141</x:v>
      </x:c>
      <x:c r="B146" s="104"/>
      <x:c r="C146" s="108" t="str">
        <x:f>IF(D146="","",IF(_xlfn.XLOOKUP(D146,'★Master Code List'!$D:$D,'★Master Code List'!$E:$E)="Components","Components","Products"))</x:f>
        <x:v/>
      </x:c>
      <x:c r="D146" s="21" t="str">
        <x:f>IF(VLOOKUP($A146,'★Master Code List'!$B$4:$K$167,3,)=0,"",(VLOOKUP($A146,'★Master Code List'!$B$4:$K$167,3,)))</x:f>
        <x:v/>
      </x:c>
      <x:c r="E146" s="229" t="str">
        <x:f>IF(VLOOKUP($A146,'★Master Code List'!$B$4:$K$167,5,)=0,"",(VLOOKUP($A146,'★Master Code List'!$B$4:$K$167,5,)))</x:f>
        <x:v/>
      </x:c>
      <x:c r="F146" s="524"/>
      <x:c r="G146" s="215" t="str">
        <x:f t="shared" si="4"/>
        <x:v/>
      </x:c>
    </x:row>
    <x:row r="147" spans="1:7">
      <x:c r="A147" s="104">
        <x:v>142</x:v>
      </x:c>
      <x:c r="B147" s="104"/>
      <x:c r="C147" s="108" t="str">
        <x:f>IF(D147="","",IF(_xlfn.XLOOKUP(D147,'★Master Code List'!$D:$D,'★Master Code List'!$E:$E)="Components","Components","Products"))</x:f>
        <x:v/>
      </x:c>
      <x:c r="D147" s="21" t="str">
        <x:f>IF(VLOOKUP($A147,'★Master Code List'!$B$4:$K$167,3,)=0,"",(VLOOKUP($A147,'★Master Code List'!$B$4:$K$167,3,)))</x:f>
        <x:v/>
      </x:c>
      <x:c r="E147" s="229" t="str">
        <x:f>IF(VLOOKUP($A147,'★Master Code List'!$B$4:$K$167,5,)=0,"",(VLOOKUP($A147,'★Master Code List'!$B$4:$K$167,5,)))</x:f>
        <x:v/>
      </x:c>
      <x:c r="F147" s="524"/>
      <x:c r="G147" s="215" t="str">
        <x:f t="shared" si="4"/>
        <x:v/>
      </x:c>
    </x:row>
    <x:row r="148" spans="1:7">
      <x:c r="A148" s="104">
        <x:v>143</x:v>
      </x:c>
      <x:c r="B148" s="104"/>
      <x:c r="C148" s="108" t="str">
        <x:f>IF(D148="","",IF(_xlfn.XLOOKUP(D148,'★Master Code List'!$D:$D,'★Master Code List'!$E:$E)="Components","Components","Products"))</x:f>
        <x:v/>
      </x:c>
      <x:c r="D148" s="21" t="str">
        <x:f>IF(VLOOKUP($A148,'★Master Code List'!$B$4:$K$167,3,)=0,"",(VLOOKUP($A148,'★Master Code List'!$B$4:$K$167,3,)))</x:f>
        <x:v/>
      </x:c>
      <x:c r="E148" s="229" t="str">
        <x:f>IF(VLOOKUP($A148,'★Master Code List'!$B$4:$K$167,5,)=0,"",(VLOOKUP($A148,'★Master Code List'!$B$4:$K$167,5,)))</x:f>
        <x:v/>
      </x:c>
      <x:c r="F148" s="524"/>
      <x:c r="G148" s="215" t="str">
        <x:f t="shared" si="4"/>
        <x:v/>
      </x:c>
    </x:row>
    <x:row r="149" spans="1:7">
      <x:c r="A149" s="104">
        <x:v>144</x:v>
      </x:c>
      <x:c r="B149" s="104"/>
      <x:c r="C149" s="108" t="str">
        <x:f>IF(D149="","",IF(_xlfn.XLOOKUP(D149,'★Master Code List'!$D:$D,'★Master Code List'!$E:$E)="Components","Components","Products"))</x:f>
        <x:v/>
      </x:c>
      <x:c r="D149" s="21" t="str">
        <x:f>IF(VLOOKUP($A149,'★Master Code List'!$B$4:$K$167,3,)=0,"",(VLOOKUP($A149,'★Master Code List'!$B$4:$K$167,3,)))</x:f>
        <x:v/>
      </x:c>
      <x:c r="E149" s="229" t="str">
        <x:f>IF(VLOOKUP($A149,'★Master Code List'!$B$4:$K$167,5,)=0,"",(VLOOKUP($A149,'★Master Code List'!$B$4:$K$167,5,)))</x:f>
        <x:v/>
      </x:c>
      <x:c r="F149" s="524"/>
      <x:c r="G149" s="215" t="str">
        <x:f t="shared" si="4"/>
        <x:v/>
      </x:c>
    </x:row>
    <x:row r="150" spans="1:7">
      <x:c r="A150" s="104">
        <x:v>145</x:v>
      </x:c>
      <x:c r="B150" s="104"/>
      <x:c r="C150" s="108" t="str">
        <x:f>IF(D150="","",IF(_xlfn.XLOOKUP(D150,'★Master Code List'!$D:$D,'★Master Code List'!$E:$E)="Components","Components","Products"))</x:f>
        <x:v/>
      </x:c>
      <x:c r="D150" s="21" t="str">
        <x:f>IF(VLOOKUP($A150,'★Master Code List'!$B$4:$K$167,3,)=0,"",(VLOOKUP($A150,'★Master Code List'!$B$4:$K$167,3,)))</x:f>
        <x:v/>
      </x:c>
      <x:c r="E150" s="229" t="str">
        <x:f>IF(VLOOKUP($A150,'★Master Code List'!$B$4:$K$167,5,)=0,"",(VLOOKUP($A150,'★Master Code List'!$B$4:$K$167,5,)))</x:f>
        <x:v/>
      </x:c>
      <x:c r="F150" s="524"/>
      <x:c r="G150" s="215" t="str">
        <x:f t="shared" si="4"/>
        <x:v/>
      </x:c>
    </x:row>
    <x:row r="151" spans="1:7">
      <x:c r="A151" s="104">
        <x:v>146</x:v>
      </x:c>
      <x:c r="B151" s="104"/>
      <x:c r="C151" s="108" t="str">
        <x:f>IF(D151="","",IF(_xlfn.XLOOKUP(D151,'★Master Code List'!$D:$D,'★Master Code List'!$E:$E)="Components","Components","Products"))</x:f>
        <x:v/>
      </x:c>
      <x:c r="D151" s="21" t="str">
        <x:f>IF(VLOOKUP($A151,'★Master Code List'!$B$4:$K$167,3,)=0,"",(VLOOKUP($A151,'★Master Code List'!$B$4:$K$167,3,)))</x:f>
        <x:v/>
      </x:c>
      <x:c r="E151" s="229" t="str">
        <x:f>IF(VLOOKUP($A151,'★Master Code List'!$B$4:$K$167,5,)=0,"",(VLOOKUP($A151,'★Master Code List'!$B$4:$K$167,5,)))</x:f>
        <x:v/>
      </x:c>
      <x:c r="F151" s="524"/>
      <x:c r="G151" s="215" t="str">
        <x:f t="shared" si="4"/>
        <x:v/>
      </x:c>
    </x:row>
    <x:row r="152" spans="1:7">
      <x:c r="A152" s="104">
        <x:v>147</x:v>
      </x:c>
      <x:c r="B152" s="104"/>
      <x:c r="C152" s="108" t="str">
        <x:f>IF(D152="","",IF(_xlfn.XLOOKUP(D152,'★Master Code List'!$D:$D,'★Master Code List'!$E:$E)="Components","Components","Products"))</x:f>
        <x:v/>
      </x:c>
      <x:c r="D152" s="21" t="str">
        <x:f>IF(VLOOKUP($A152,'★Master Code List'!$B$4:$K$167,3,)=0,"",(VLOOKUP($A152,'★Master Code List'!$B$4:$K$167,3,)))</x:f>
        <x:v/>
      </x:c>
      <x:c r="E152" s="229" t="str">
        <x:f>IF(VLOOKUP($A152,'★Master Code List'!$B$4:$K$167,5,)=0,"",(VLOOKUP($A152,'★Master Code List'!$B$4:$K$167,5,)))</x:f>
        <x:v/>
      </x:c>
      <x:c r="F152" s="524"/>
      <x:c r="G152" s="215" t="str">
        <x:f t="shared" si="4"/>
        <x:v/>
      </x:c>
    </x:row>
    <x:row r="153" spans="1:7">
      <x:c r="A153" s="104">
        <x:v>148</x:v>
      </x:c>
      <x:c r="B153" s="104"/>
      <x:c r="C153" s="108" t="str">
        <x:f>IF(D153="","",IF(_xlfn.XLOOKUP(D153,'★Master Code List'!$D:$D,'★Master Code List'!$E:$E)="Components","Components","Products"))</x:f>
        <x:v/>
      </x:c>
      <x:c r="D153" s="21" t="str">
        <x:f>IF(VLOOKUP($A153,'★Master Code List'!$B$4:$K$167,3,)=0,"",(VLOOKUP($A153,'★Master Code List'!$B$4:$K$167,3,)))</x:f>
        <x:v/>
      </x:c>
      <x:c r="E153" s="229" t="str">
        <x:f>IF(VLOOKUP($A153,'★Master Code List'!$B$4:$K$167,5,)=0,"",(VLOOKUP($A153,'★Master Code List'!$B$4:$K$167,5,)))</x:f>
        <x:v/>
      </x:c>
      <x:c r="F153" s="524"/>
      <x:c r="G153" s="215" t="str">
        <x:f t="shared" si="4"/>
        <x:v/>
      </x:c>
    </x:row>
    <x:row r="154" spans="1:7">
      <x:c r="A154" s="104">
        <x:v>149</x:v>
      </x:c>
      <x:c r="B154" s="104"/>
      <x:c r="C154" s="108" t="str">
        <x:f>IF(D154="","",IF(_xlfn.XLOOKUP(D154,'★Master Code List'!$D:$D,'★Master Code List'!$E:$E)="Components","Components","Products"))</x:f>
        <x:v/>
      </x:c>
      <x:c r="D154" s="21" t="str">
        <x:f>IF(VLOOKUP($A154,'★Master Code List'!$B$4:$K$167,3,)=0,"",(VLOOKUP($A154,'★Master Code List'!$B$4:$K$167,3,)))</x:f>
        <x:v/>
      </x:c>
      <x:c r="E154" s="229" t="str">
        <x:f>IF(VLOOKUP($A154,'★Master Code List'!$B$4:$K$167,5,)=0,"",(VLOOKUP($A154,'★Master Code List'!$B$4:$K$167,5,)))</x:f>
        <x:v/>
      </x:c>
      <x:c r="F154" s="524"/>
      <x:c r="G154" s="215" t="str">
        <x:f t="shared" si="4"/>
        <x:v/>
      </x:c>
    </x:row>
    <x:row r="155" spans="1:7">
      <x:c r="A155" s="104">
        <x:v>150</x:v>
      </x:c>
      <x:c r="B155" s="104"/>
      <x:c r="C155" s="108" t="str">
        <x:f>IF(D155="","",IF(_xlfn.XLOOKUP(D155,'★Master Code List'!$D:$D,'★Master Code List'!$E:$E)="Components","Components","Products"))</x:f>
        <x:v/>
      </x:c>
      <x:c r="D155" s="21" t="str">
        <x:f>IF(VLOOKUP($A155,'★Master Code List'!$B$4:$K$167,3,)=0,"",(VLOOKUP($A155,'★Master Code List'!$B$4:$K$167,3,)))</x:f>
        <x:v/>
      </x:c>
      <x:c r="E155" s="229" t="str">
        <x:f>IF(VLOOKUP($A155,'★Master Code List'!$B$4:$K$167,5,)=0,"",(VLOOKUP($A155,'★Master Code List'!$B$4:$K$167,5,)))</x:f>
        <x:v/>
      </x:c>
      <x:c r="F155" s="524"/>
      <x:c r="G155" s="215" t="str">
        <x:f t="shared" si="4"/>
        <x:v/>
      </x:c>
    </x:row>
    <x:row r="156" spans="1:7">
      <x:c r="A156" s="104">
        <x:v>151</x:v>
      </x:c>
      <x:c r="B156" s="104"/>
      <x:c r="C156" s="108" t="str">
        <x:f>IF(D156="","",IF(_xlfn.XLOOKUP(D156,'★Master Code List'!$D:$D,'★Master Code List'!$E:$E)="Components","Components","Products"))</x:f>
        <x:v/>
      </x:c>
      <x:c r="D156" s="21" t="str">
        <x:f>IF(VLOOKUP($A156,'★Master Code List'!$B$4:$K$167,3,)=0,"",(VLOOKUP($A156,'★Master Code List'!$B$4:$K$167,3,)))</x:f>
        <x:v/>
      </x:c>
      <x:c r="E156" s="229" t="str">
        <x:f>IF(VLOOKUP($A156,'★Master Code List'!$B$4:$K$167,5,)=0,"",(VLOOKUP($A156,'★Master Code List'!$B$4:$K$167,5,)))</x:f>
        <x:v/>
      </x:c>
      <x:c r="F156" s="524"/>
      <x:c r="G156" s="215" t="str">
        <x:f t="shared" si="4"/>
        <x:v/>
      </x:c>
    </x:row>
    <x:row r="157" spans="1:7">
      <x:c r="A157" s="104">
        <x:v>152</x:v>
      </x:c>
      <x:c r="B157" s="104"/>
      <x:c r="C157" s="108" t="str">
        <x:f>IF(D157="","",IF(_xlfn.XLOOKUP(D157,'★Master Code List'!$D:$D,'★Master Code List'!$E:$E)="Components","Components","Products"))</x:f>
        <x:v/>
      </x:c>
      <x:c r="D157" s="21" t="str">
        <x:f>IF(VLOOKUP($A157,'★Master Code List'!$B$4:$K$167,3,)=0,"",(VLOOKUP($A157,'★Master Code List'!$B$4:$K$167,3,)))</x:f>
        <x:v/>
      </x:c>
      <x:c r="E157" s="229" t="str">
        <x:f>IF(VLOOKUP($A157,'★Master Code List'!$B$4:$K$167,5,)=0,"",(VLOOKUP($A157,'★Master Code List'!$B$4:$K$167,5,)))</x:f>
        <x:v/>
      </x:c>
      <x:c r="F157" s="524"/>
      <x:c r="G157" s="215" t="str">
        <x:f t="shared" si="4"/>
        <x:v/>
      </x:c>
    </x:row>
    <x:row r="158" spans="1:7">
      <x:c r="A158" s="104">
        <x:v>153</x:v>
      </x:c>
      <x:c r="B158" s="104"/>
      <x:c r="C158" s="108" t="str">
        <x:f>IF(D158="","",IF(_xlfn.XLOOKUP(D158,'★Master Code List'!$D:$D,'★Master Code List'!$E:$E)="Components","Components","Products"))</x:f>
        <x:v/>
      </x:c>
      <x:c r="D158" s="21" t="str">
        <x:f>IF(VLOOKUP($A158,'★Master Code List'!$B$4:$K$167,3,)=0,"",(VLOOKUP($A158,'★Master Code List'!$B$4:$K$167,3,)))</x:f>
        <x:v/>
      </x:c>
      <x:c r="E158" s="229" t="str">
        <x:f>IF(VLOOKUP($A158,'★Master Code List'!$B$4:$K$167,5,)=0,"",(VLOOKUP($A158,'★Master Code List'!$B$4:$K$167,5,)))</x:f>
        <x:v/>
      </x:c>
      <x:c r="F158" s="524"/>
      <x:c r="G158" s="215" t="str">
        <x:f t="shared" si="4"/>
        <x:v/>
      </x:c>
    </x:row>
    <x:row r="159" spans="1:7">
      <x:c r="A159" s="104">
        <x:v>154</x:v>
      </x:c>
      <x:c r="B159" s="104"/>
      <x:c r="C159" s="108" t="str">
        <x:f>IF(D159="","",IF(_xlfn.XLOOKUP(D159,'★Master Code List'!$D:$D,'★Master Code List'!$E:$E)="Components","Components","Products"))</x:f>
        <x:v/>
      </x:c>
      <x:c r="D159" s="21" t="str">
        <x:f>IF(VLOOKUP($A159,'★Master Code List'!$B$4:$K$167,3,)=0,"",(VLOOKUP($A159,'★Master Code List'!$B$4:$K$167,3,)))</x:f>
        <x:v/>
      </x:c>
      <x:c r="E159" s="229" t="str">
        <x:f>IF(VLOOKUP($A159,'★Master Code List'!$B$4:$K$167,5,)=0,"",(VLOOKUP($A159,'★Master Code List'!$B$4:$K$167,5,)))</x:f>
        <x:v/>
      </x:c>
      <x:c r="F159" s="524"/>
      <x:c r="G159" s="215"/>
    </x:row>
    <x:row r="160" spans="1:7">
      <x:c r="A160" s="104">
        <x:v>155</x:v>
      </x:c>
      <x:c r="B160" s="104"/>
      <x:c r="C160" s="108" t="str">
        <x:f>IF(D160="","",IF(_xlfn.XLOOKUP(D160,'★Master Code List'!$D:$D,'★Master Code List'!$E:$E)="Components","Components","Products"))</x:f>
        <x:v/>
      </x:c>
      <x:c r="D160" s="21" t="str">
        <x:f>IF(VLOOKUP($A160,'★Master Code List'!$B$4:$K$167,3,)=0,"",(VLOOKUP($A160,'★Master Code List'!$B$4:$K$167,3,)))</x:f>
        <x:v/>
      </x:c>
      <x:c r="E160" s="229" t="str">
        <x:f>IF(VLOOKUP($A160,'★Master Code List'!$B$4:$K$167,5,)=0,"",(VLOOKUP($A160,'★Master Code List'!$B$4:$K$167,5,)))</x:f>
        <x:v/>
      </x:c>
      <x:c r="F160" s="524"/>
      <x:c r="G160" s="215"/>
    </x:row>
    <x:row r="161" spans="1:8">
      <x:c r="A161" s="104">
        <x:v>156</x:v>
      </x:c>
      <x:c r="B161" s="104"/>
      <x:c r="C161" s="108" t="str">
        <x:f>IF(D161="","",IF(_xlfn.XLOOKUP(D161,'★Master Code List'!$D:$D,'★Master Code List'!$E:$E)="Components","Components","Products"))</x:f>
        <x:v/>
      </x:c>
      <x:c r="D161" s="21" t="str">
        <x:f>IF(VLOOKUP($A161,'★Master Code List'!$B$4:$K$167,3,)=0,"",(VLOOKUP($A161,'★Master Code List'!$B$4:$K$167,3,)))</x:f>
        <x:v/>
      </x:c>
      <x:c r="E161" s="229" t="str">
        <x:f>IF(VLOOKUP($A161,'★Master Code List'!$B$4:$K$167,5,)=0,"",(VLOOKUP($A161,'★Master Code List'!$B$4:$K$167,5,)))</x:f>
        <x:v/>
      </x:c>
      <x:c r="F161" s="524"/>
      <x:c r="G161" s="215"/>
    </x:row>
    <x:row r="162" spans="1:8" ht="17.25" thickBot="1">
      <x:c r="A162" s="104">
        <x:v>157</x:v>
      </x:c>
      <x:c r="B162" s="104"/>
      <x:c r="C162" s="108" t="str">
        <x:f>IF(D162="","",IF(_xlfn.XLOOKUP(D162,'★Master Code List'!$D:$D,'★Master Code List'!$E:$E)="Components","Components","Products"))</x:f>
        <x:v/>
      </x:c>
      <x:c r="D162" s="21" t="str">
        <x:f>IF(VLOOKUP($A162,'★Master Code List'!$B$4:$K$167,3,)=0,"",(VLOOKUP($A162,'★Master Code List'!$B$4:$K$167,3,)))</x:f>
        <x:v/>
      </x:c>
      <x:c r="E162" s="229" t="str">
        <x:f>IF(VLOOKUP($A162,'★Master Code List'!$B$4:$K$167,5,)=0,"",(VLOOKUP($A162,'★Master Code List'!$B$4:$K$167,5,)))</x:f>
        <x:v/>
      </x:c>
      <x:c r="F162" s="525"/>
      <x:c r="G162" s="225" t="str">
        <x:f t="shared" si="4"/>
        <x:v/>
      </x:c>
      <x:c r="H162" s="207"/>
    </x:row>
    <x:row r="183" spans="4:22">
      <x:c r="D183" s="230" t="s">
        <x:v>312</x:v>
      </x:c>
      <x:c r="E183" s="230" t="s">
        <x:v>312</x:v>
      </x:c>
      <x:c r="F183" s="230" t="s">
        <x:v>312</x:v>
      </x:c>
      <x:c r="G183" s="230" t="s">
        <x:v>312</x:v>
      </x:c>
      <x:c r="H183" s="230" t="s">
        <x:v>312</x:v>
      </x:c>
      <x:c r="K183" s="230" t="s">
        <x:v>312</x:v>
      </x:c>
      <x:c r="L183" s="230" t="s">
        <x:v>312</x:v>
      </x:c>
      <x:c r="M183" s="230" t="s">
        <x:v>312</x:v>
      </x:c>
      <x:c r="N183" s="230" t="s">
        <x:v>312</x:v>
      </x:c>
      <x:c r="O183" s="230" t="s">
        <x:v>312</x:v>
      </x:c>
      <x:c r="P183" s="230" t="s">
        <x:v>312</x:v>
      </x:c>
      <x:c r="Q183" s="230" t="s">
        <x:v>312</x:v>
      </x:c>
      <x:c r="R183" s="230" t="s">
        <x:v>312</x:v>
      </x:c>
      <x:c r="S183" s="230" t="s">
        <x:v>312</x:v>
      </x:c>
      <x:c r="T183" s="230" t="s">
        <x:v>312</x:v>
      </x:c>
      <x:c r="U183" s="230" t="s">
        <x:v>312</x:v>
      </x:c>
      <x:c r="V183" s="230" t="s">
        <x:v>312</x:v>
      </x:c>
    </x:row>
  </x:sheetData>
  <x:autoFilter ref="B5:K162" xr:uid="{CE1DAEA2-7F33-4DB2-AB95-41F8433E9D21}"/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89089" r:id="rId3" name="Spinner 1">
              <x:controlPr defaultSize="0" print="0" autoFill="0" autoLine="0" autoPict="0">
                <x:anchor moveWithCells="1">
                  <x:from>
                    <xdr:col>4</xdr:col>
                    <xdr:colOff>3324225</xdr:colOff>
                    <xdr:row>1</xdr:row>
                    <xdr:rowOff>152400</xdr:rowOff>
                  </x:from>
                  <x:to>
                    <xdr:col>5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1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42713E-72C1-4339-8516-AFAE10A90174}" mc:Ignorable="x14ac xr xr2 xr3">
  <x:sheetPr>
    <x:tabColor theme="7" tint="0.79998168889431442"/>
  </x:sheetPr>
  <x:dimension ref="A2:V106"/>
  <x:sheetViews>
    <x:sheetView showGridLines="0" topLeftCell="B1" zoomScale="70" zoomScaleNormal="70" workbookViewId="0">
      <x:selection activeCell="K6" sqref="K6:V60"/>
    </x:sheetView>
  </x:sheetViews>
  <x:sheetFormatPr defaultRowHeight="16.5"/>
  <x:cols>
    <x:col min="1" max="1" width="6.125" hidden="1" customWidth="1"/>
    <x:col min="2" max="2" width="3.875" customWidth="1"/>
    <x:col min="3" max="3" width="13.125" customWidth="1"/>
    <x:col min="4" max="4" width="19.25" customWidth="1"/>
    <x:col min="5" max="5" width="50.125" bestFit="1" customWidth="1"/>
    <x:col min="6" max="6" width="18" style="57" customWidth="1"/>
    <x:col min="7" max="7" width="18.25" style="57" customWidth="1"/>
    <x:col min="8" max="8" width="17.25" customWidth="1"/>
    <x:col min="11" max="11" width="9.25" style="104" bestFit="1" customWidth="1"/>
    <x:col min="12" max="13" width="10.75" style="104" bestFit="1" customWidth="1"/>
    <x:col min="14" max="15" width="10.25" style="104" bestFit="1" customWidth="1"/>
    <x:col min="16" max="17" width="12.125" bestFit="1" customWidth="1"/>
    <x:col min="18" max="19" width="10.25" bestFit="1" customWidth="1"/>
    <x:col min="20" max="20" width="10.75" bestFit="1" customWidth="1"/>
    <x:col min="21" max="21" width="11" bestFit="1" customWidth="1"/>
    <x:col min="22" max="22" width="11.75" customWidth="1"/>
  </x:cols>
  <x:sheetData>
    <x:row r="2" spans="1:22">
      <x:c r="D2" s="107">
        <x:v>2025</x:v>
      </x:c>
      <x:c r="E2" s="104"/>
      <x:c r="F2" s="108"/>
      <x:c r="G2" s="108"/>
      <x:c r="H2" s="104"/>
    </x:row>
    <x:row r="3" spans="1:22">
      <x:c r="D3" s="109" t="s">
        <x:v>97</x:v>
      </x:c>
      <x:c r="E3" s="109">
        <x:v>7</x:v>
      </x:c>
      <x:c r="F3" s="108"/>
      <x:c r="G3" s="108"/>
      <x:c r="H3" s="104"/>
      <x:c r="O3" s="144"/>
      <x:c r="P3" s="145"/>
    </x:row>
    <x:row r="4" spans="1:22" ht="17.25" thickBot="1">
      <x:c r="D4" s="104"/>
      <x:c r="E4" s="104"/>
      <x:c r="F4" s="108"/>
      <x:c r="G4" s="108"/>
      <x:c r="H4" s="25" t="s">
        <x:v>313</x:v>
      </x:c>
      <x:c r="K4" s="111" t="s">
        <x:v>296</x:v>
      </x:c>
    </x:row>
    <x:row r="5" spans="1:22">
      <x:c r="A5" s="213" t="s">
        <x:v>107</x:v>
      </x:c>
      <x:c r="D5" s="110" t="s">
        <x:v>5</x:v>
      </x:c>
      <x:c r="E5" s="110" t="s">
        <x:v>7</x:v>
      </x:c>
      <x:c r="F5" s="122" t="s">
        <x:v>297</x:v>
      </x:c>
      <x:c r="G5" s="214" t="s">
        <x:v>298</x:v>
      </x:c>
      <x:c r="H5" s="110" t="s">
        <x:v>299</x:v>
      </x:c>
      <x:c r="K5" s="112" t="s">
        <x:v>300</x:v>
      </x:c>
      <x:c r="L5" s="112" t="s">
        <x:v>301</x:v>
      </x:c>
      <x:c r="M5" s="112" t="s">
        <x:v>302</x:v>
      </x:c>
      <x:c r="N5" s="112" t="s">
        <x:v>303</x:v>
      </x:c>
      <x:c r="O5" s="112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</x:row>
    <x:row r="6" spans="1:22">
      <x:c r="A6">
        <x:v>1</x:v>
      </x:c>
      <x:c r="C6" s="108" t="s">
        <x:v>319</x:v>
      </x:c>
      <x:c r="D6" s="21" t="s">
        <x:v>8</x:v>
      </x:c>
      <x:c r="E6" s="229" t="s">
        <x:v>10</x:v>
      </x:c>
      <x:c r="F6" s="134">
        <x:f ca="1">OFFSET($K6,0,$E$3-1)</x:f>
        <x:v>0</x:v>
      </x:c>
      <x:c r="G6" s="215" t="str">
        <x:f>IF(D6="","",IF(SUM(K6:U6)&gt;0,"","CHECK ☞"))</x:f>
        <x:v>CHECK ☞</x:v>
      </x:c>
      <x:c r="H6" s="104"/>
      <x:c r="K6" s="254"/>
      <x:c r="L6" s="254"/>
      <x:c r="M6" s="254"/>
      <x:c r="N6" s="254"/>
      <x:c r="O6" s="254"/>
      <x:c r="P6" s="162"/>
      <x:c r="Q6" s="162"/>
      <x:c r="R6" s="162"/>
      <x:c r="S6" s="162"/>
      <x:c r="T6" s="131"/>
      <x:c r="U6" s="131"/>
      <x:c r="V6" s="131"/>
    </x:row>
    <x:row r="7" spans="1:22">
      <x:c r="A7">
        <x:v>2</x:v>
      </x:c>
      <x:c r="C7" s="108" t="s">
        <x:v>319</x:v>
      </x:c>
      <x:c r="D7" s="210" t="s">
        <x:v>11</x:v>
      </x:c>
      <x:c r="E7" s="210" t="s">
        <x:v>10</x:v>
      </x:c>
      <x:c r="F7" s="134">
        <x:f t="shared" ref="F7:F53" ca="1" si="0">OFFSET($K7,0,$E$3-1)</x:f>
        <x:v>0</x:v>
      </x:c>
      <x:c r="G7" s="215" t="str">
        <x:f t="shared" ref="G7:G70" si="1">IF(D7="","",IF(SUM(K7:U7)&gt;0,"","CHECK ☞"))</x:f>
        <x:v>CHECK ☞</x:v>
      </x:c>
      <x:c r="H7" s="104"/>
      <x:c r="J7" s="93" t="s">
        <x:v>315</x:v>
      </x:c>
      <x:c r="K7" s="254"/>
      <x:c r="L7" s="255"/>
      <x:c r="M7" s="254"/>
      <x:c r="N7" s="255"/>
      <x:c r="O7" s="254"/>
      <x:c r="P7" s="162"/>
      <x:c r="Q7" s="162"/>
      <x:c r="R7" s="162"/>
      <x:c r="S7" s="162"/>
      <x:c r="T7" s="131"/>
      <x:c r="U7" s="131"/>
      <x:c r="V7" s="131"/>
    </x:row>
    <x:row r="8" spans="1:22">
      <x:c r="A8">
        <x:v>3</x:v>
      </x:c>
      <x:c r="C8" s="108" t="s">
        <x:v>319</x:v>
      </x:c>
      <x:c r="D8" s="210" t="s">
        <x:v>13</x:v>
      </x:c>
      <x:c r="E8" s="210" t="s">
        <x:v>10</x:v>
      </x:c>
      <x:c r="F8" s="134">
        <x:f t="shared" ca="1" si="0"/>
        <x:v>0</x:v>
      </x:c>
      <x:c r="G8" s="215" t="str">
        <x:f t="shared" si="1"/>
        <x:v>CHECK ☞</x:v>
      </x:c>
      <x:c r="H8" s="104"/>
      <x:c r="K8" s="255"/>
      <x:c r="L8" s="255"/>
      <x:c r="M8" s="255"/>
      <x:c r="N8" s="255"/>
      <x:c r="O8" s="255"/>
      <x:c r="P8" s="162"/>
      <x:c r="Q8" s="162"/>
      <x:c r="R8" s="162"/>
      <x:c r="S8" s="162"/>
      <x:c r="T8" s="131"/>
      <x:c r="U8" s="131"/>
      <x:c r="V8" s="131"/>
    </x:row>
    <x:row r="9" spans="1:22">
      <x:c r="A9">
        <x:v>4</x:v>
      </x:c>
      <x:c r="C9" s="108" t="s">
        <x:v>319</x:v>
      </x:c>
      <x:c r="D9" s="210" t="s">
        <x:v>14</x:v>
      </x:c>
      <x:c r="E9" s="210" t="s">
        <x:v>15</x:v>
      </x:c>
      <x:c r="F9" s="134">
        <x:f t="shared" ca="1" si="0"/>
        <x:v>0</x:v>
      </x:c>
      <x:c r="G9" s="215" t="str">
        <x:f t="shared" si="1"/>
        <x:v>CHECK ☞</x:v>
      </x:c>
      <x:c r="H9" s="104"/>
      <x:c r="K9" s="255"/>
      <x:c r="L9" s="254"/>
      <x:c r="M9" s="254"/>
      <x:c r="N9" s="254"/>
      <x:c r="O9" s="254"/>
      <x:c r="P9" s="162"/>
      <x:c r="Q9" s="162"/>
      <x:c r="R9" s="162"/>
      <x:c r="S9" s="162"/>
      <x:c r="T9" s="131"/>
      <x:c r="U9" s="131"/>
      <x:c r="V9" s="131"/>
    </x:row>
    <x:row r="10" spans="1:22">
      <x:c r="A10">
        <x:v>5</x:v>
      </x:c>
      <x:c r="C10" s="108" t="s">
        <x:v>319</x:v>
      </x:c>
      <x:c r="D10" s="210" t="s">
        <x:v>16</x:v>
      </x:c>
      <x:c r="E10" s="210" t="s">
        <x:v>15</x:v>
      </x:c>
      <x:c r="F10" s="134">
        <x:f t="shared" ca="1" si="0"/>
        <x:v>0</x:v>
      </x:c>
      <x:c r="G10" s="215" t="str">
        <x:f t="shared" si="1"/>
        <x:v>CHECK ☞</x:v>
      </x:c>
      <x:c r="H10" s="104"/>
      <x:c r="K10" s="255"/>
      <x:c r="L10" s="255"/>
      <x:c r="M10" s="255"/>
      <x:c r="N10" s="255"/>
      <x:c r="O10" s="255"/>
      <x:c r="P10" s="162"/>
      <x:c r="Q10" s="162"/>
      <x:c r="R10" s="162"/>
      <x:c r="S10" s="162"/>
      <x:c r="T10" s="131"/>
      <x:c r="U10" s="131"/>
      <x:c r="V10" s="131"/>
    </x:row>
    <x:row r="11" spans="1:22">
      <x:c r="A11">
        <x:v>6</x:v>
      </x:c>
      <x:c r="C11" s="108" t="s">
        <x:v>319</x:v>
      </x:c>
      <x:c r="D11" s="210" t="s">
        <x:v>17</x:v>
      </x:c>
      <x:c r="E11" s="210" t="s">
        <x:v>18</x:v>
      </x:c>
      <x:c r="F11" s="134">
        <x:f t="shared" ca="1" si="0"/>
        <x:v>0</x:v>
      </x:c>
      <x:c r="G11" s="215" t="str">
        <x:f t="shared" si="1"/>
        <x:v>CHECK ☞</x:v>
      </x:c>
      <x:c r="H11" s="104"/>
      <x:c r="K11" s="255"/>
      <x:c r="L11" s="254"/>
      <x:c r="M11" s="254"/>
      <x:c r="N11" s="254"/>
      <x:c r="O11" s="254"/>
      <x:c r="P11" s="162"/>
      <x:c r="Q11" s="162"/>
      <x:c r="R11" s="162"/>
      <x:c r="S11" s="162"/>
      <x:c r="T11" s="131"/>
      <x:c r="U11" s="131"/>
      <x:c r="V11" s="131"/>
    </x:row>
    <x:row r="12" spans="1:22">
      <x:c r="A12">
        <x:v>7</x:v>
      </x:c>
      <x:c r="C12" s="108" t="s">
        <x:v>319</x:v>
      </x:c>
      <x:c r="D12" s="210" t="s">
        <x:v>19</x:v>
      </x:c>
      <x:c r="E12" s="210" t="s">
        <x:v>20</x:v>
      </x:c>
      <x:c r="F12" s="134">
        <x:f t="shared" ca="1" si="0"/>
        <x:v>0</x:v>
      </x:c>
      <x:c r="G12" s="215" t="str">
        <x:f t="shared" si="1"/>
        <x:v>CHECK ☞</x:v>
      </x:c>
      <x:c r="H12" s="104"/>
      <x:c r="K12" s="255"/>
      <x:c r="L12" s="254"/>
      <x:c r="M12" s="254"/>
      <x:c r="N12" s="254"/>
      <x:c r="O12" s="254"/>
      <x:c r="P12" s="162"/>
      <x:c r="Q12" s="162"/>
      <x:c r="R12" s="162"/>
      <x:c r="S12" s="162"/>
      <x:c r="T12" s="131"/>
      <x:c r="U12" s="131"/>
      <x:c r="V12" s="131"/>
    </x:row>
    <x:row r="13" spans="1:22">
      <x:c r="A13">
        <x:v>8</x:v>
      </x:c>
      <x:c r="C13" s="108" t="s">
        <x:v>319</x:v>
      </x:c>
      <x:c r="D13" s="210" t="s">
        <x:v>21</x:v>
      </x:c>
      <x:c r="E13" s="210" t="s">
        <x:v>23</x:v>
      </x:c>
      <x:c r="F13" s="134">
        <x:f t="shared" ca="1" si="0"/>
        <x:v>0</x:v>
      </x:c>
      <x:c r="G13" s="215" t="str">
        <x:f t="shared" si="1"/>
        <x:v>CHECK ☞</x:v>
      </x:c>
      <x:c r="H13" s="104"/>
      <x:c r="K13" s="255"/>
      <x:c r="L13" s="255"/>
      <x:c r="M13" s="255"/>
      <x:c r="N13" s="255"/>
      <x:c r="O13" s="254"/>
      <x:c r="P13" s="162"/>
      <x:c r="Q13" s="162"/>
      <x:c r="R13" s="127"/>
      <x:c r="S13" s="162"/>
      <x:c r="T13" s="131"/>
      <x:c r="U13" s="131"/>
      <x:c r="V13" s="131"/>
    </x:row>
    <x:row r="14" spans="1:22">
      <x:c r="A14">
        <x:v>9</x:v>
      </x:c>
      <x:c r="C14" s="108" t="s">
        <x:v>319</x:v>
      </x:c>
      <x:c r="D14" s="210" t="s">
        <x:v>24</x:v>
      </x:c>
      <x:c r="E14" s="210" t="s">
        <x:v>23</x:v>
      </x:c>
      <x:c r="F14" s="134">
        <x:f t="shared" ca="1" si="0"/>
        <x:v>0</x:v>
      </x:c>
      <x:c r="G14" s="215" t="str">
        <x:f t="shared" si="1"/>
        <x:v>CHECK ☞</x:v>
      </x:c>
      <x:c r="H14" s="104"/>
      <x:c r="K14" s="255"/>
      <x:c r="L14" s="254"/>
      <x:c r="M14" s="254"/>
      <x:c r="N14" s="255"/>
      <x:c r="O14" s="254"/>
      <x:c r="P14" s="162"/>
      <x:c r="Q14" s="162"/>
      <x:c r="R14" s="162"/>
      <x:c r="S14" s="162"/>
      <x:c r="T14" s="131"/>
      <x:c r="U14" s="131"/>
      <x:c r="V14" s="131"/>
    </x:row>
    <x:row r="15" spans="1:22">
      <x:c r="A15">
        <x:v>10</x:v>
      </x:c>
      <x:c r="C15" s="108" t="s">
        <x:v>319</x:v>
      </x:c>
      <x:c r="D15" s="210" t="s">
        <x:v>25</x:v>
      </x:c>
      <x:c r="E15" s="210" t="s">
        <x:v>26</x:v>
      </x:c>
      <x:c r="F15" s="134">
        <x:f t="shared" ca="1" si="0"/>
        <x:v>0</x:v>
      </x:c>
      <x:c r="G15" s="215" t="str">
        <x:f t="shared" si="1"/>
        <x:v>CHECK ☞</x:v>
      </x:c>
      <x:c r="H15" s="104"/>
      <x:c r="K15" s="255"/>
      <x:c r="L15" s="255"/>
      <x:c r="M15" s="255"/>
      <x:c r="N15" s="255"/>
      <x:c r="O15" s="254"/>
      <x:c r="P15" s="162"/>
      <x:c r="Q15" s="162"/>
      <x:c r="R15" s="162"/>
      <x:c r="S15" s="162"/>
      <x:c r="T15" s="131"/>
      <x:c r="U15" s="131"/>
      <x:c r="V15" s="131"/>
    </x:row>
    <x:row r="16" spans="1:22">
      <x:c r="A16">
        <x:v>11</x:v>
      </x:c>
      <x:c r="C16" s="108" t="s">
        <x:v>319</x:v>
      </x:c>
      <x:c r="D16" s="210" t="s">
        <x:v>27</x:v>
      </x:c>
      <x:c r="E16" s="210" t="s">
        <x:v>26</x:v>
      </x:c>
      <x:c r="F16" s="134">
        <x:f t="shared" ca="1" si="0"/>
        <x:v>0</x:v>
      </x:c>
      <x:c r="G16" s="215" t="str">
        <x:f t="shared" si="1"/>
        <x:v>CHECK ☞</x:v>
      </x:c>
      <x:c r="H16" s="104"/>
      <x:c r="K16" s="255"/>
      <x:c r="L16" s="254"/>
      <x:c r="M16" s="254"/>
      <x:c r="N16" s="255"/>
      <x:c r="O16" s="254"/>
      <x:c r="P16" s="162"/>
      <x:c r="Q16" s="162"/>
      <x:c r="R16" s="162"/>
      <x:c r="S16" s="162"/>
      <x:c r="T16" s="131"/>
      <x:c r="U16" s="131"/>
      <x:c r="V16" s="131"/>
    </x:row>
    <x:row r="17" spans="1:8">
      <x:c r="A17">
        <x:v>12</x:v>
      </x:c>
      <x:c r="C17" s="108" t="s">
        <x:v>319</x:v>
      </x:c>
      <x:c r="D17" s="210" t="s">
        <x:v>28</x:v>
      </x:c>
      <x:c r="E17" s="210" t="s">
        <x:v>29</x:v>
      </x:c>
      <x:c r="F17" s="134">
        <x:f t="shared" ca="1" si="0"/>
        <x:v>0</x:v>
      </x:c>
      <x:c r="G17" s="215" t="str">
        <x:f t="shared" si="1"/>
        <x:v>CHECK ☞</x:v>
      </x:c>
      <x:c r="H17" s="104"/>
    </x:row>
    <x:row r="18" spans="1:8">
      <x:c r="A18">
        <x:v>13</x:v>
      </x:c>
      <x:c r="C18" s="108" t="s">
        <x:v>319</x:v>
      </x:c>
      <x:c r="D18" s="210" t="s">
        <x:v>30</x:v>
      </x:c>
      <x:c r="E18" s="210" t="s">
        <x:v>29</x:v>
      </x:c>
      <x:c r="F18" s="134">
        <x:f t="shared" ca="1" si="0"/>
        <x:v>0</x:v>
      </x:c>
      <x:c r="G18" s="215" t="str">
        <x:f t="shared" si="1"/>
        <x:v>CHECK ☞</x:v>
      </x:c>
      <x:c r="H18" s="104"/>
    </x:row>
    <x:row r="19" spans="1:8">
      <x:c r="A19">
        <x:v>14</x:v>
      </x:c>
      <x:c r="C19" s="108" t="s">
        <x:v>319</x:v>
      </x:c>
      <x:c r="D19" s="210" t="s">
        <x:v>31</x:v>
      </x:c>
      <x:c r="E19" s="210" t="s">
        <x:v>32</x:v>
      </x:c>
      <x:c r="F19" s="134">
        <x:f t="shared" ca="1" si="0"/>
        <x:v>0</x:v>
      </x:c>
      <x:c r="G19" s="215" t="str">
        <x:f t="shared" si="1"/>
        <x:v>CHECK ☞</x:v>
      </x:c>
      <x:c r="H19" s="104"/>
    </x:row>
    <x:row r="20" spans="1:8">
      <x:c r="A20">
        <x:v>15</x:v>
      </x:c>
      <x:c r="C20" s="108" t="s">
        <x:v>319</x:v>
      </x:c>
      <x:c r="D20" s="210" t="s">
        <x:v>33</x:v>
      </x:c>
      <x:c r="E20" s="210" t="s">
        <x:v>34</x:v>
      </x:c>
      <x:c r="F20" s="134">
        <x:f t="shared" ca="1" si="0"/>
        <x:v>0</x:v>
      </x:c>
      <x:c r="G20" s="215" t="str">
        <x:f t="shared" si="1"/>
        <x:v>CHECK ☞</x:v>
      </x:c>
      <x:c r="H20" s="104"/>
    </x:row>
    <x:row r="21" spans="1:8">
      <x:c r="A21">
        <x:v>16</x:v>
      </x:c>
      <x:c r="C21" s="108" t="s">
        <x:v>319</x:v>
      </x:c>
      <x:c r="D21" s="210" t="s">
        <x:v>35</x:v>
      </x:c>
      <x:c r="E21" s="210" t="s">
        <x:v>34</x:v>
      </x:c>
      <x:c r="F21" s="134">
        <x:f t="shared" ca="1" si="0"/>
        <x:v>0</x:v>
      </x:c>
      <x:c r="G21" s="215" t="str">
        <x:f t="shared" si="1"/>
        <x:v>CHECK ☞</x:v>
      </x:c>
      <x:c r="H21" s="104"/>
    </x:row>
    <x:row r="22" spans="1:8">
      <x:c r="A22">
        <x:v>17</x:v>
      </x:c>
      <x:c r="C22" s="108" t="s">
        <x:v>319</x:v>
      </x:c>
      <x:c r="D22" s="210" t="s">
        <x:v>36</x:v>
      </x:c>
      <x:c r="E22" s="210" t="s">
        <x:v>37</x:v>
      </x:c>
      <x:c r="F22" s="134">
        <x:f t="shared" ca="1" si="0"/>
        <x:v>0</x:v>
      </x:c>
      <x:c r="G22" s="215" t="str">
        <x:f t="shared" si="1"/>
        <x:v>CHECK ☞</x:v>
      </x:c>
      <x:c r="H22" s="104"/>
    </x:row>
    <x:row r="23" spans="1:8">
      <x:c r="A23">
        <x:v>18</x:v>
      </x:c>
      <x:c r="C23" s="108" t="s">
        <x:v>319</x:v>
      </x:c>
      <x:c r="D23" s="210" t="s">
        <x:v>38</x:v>
      </x:c>
      <x:c r="E23" s="210" t="s">
        <x:v>37</x:v>
      </x:c>
      <x:c r="F23" s="134">
        <x:f t="shared" ca="1" si="0"/>
        <x:v>0</x:v>
      </x:c>
      <x:c r="G23" s="215" t="str">
        <x:f t="shared" si="1"/>
        <x:v>CHECK ☞</x:v>
      </x:c>
      <x:c r="H23" s="104"/>
    </x:row>
    <x:row r="24" spans="1:8">
      <x:c r="A24">
        <x:v>19</x:v>
      </x:c>
      <x:c r="C24" s="108" t="s">
        <x:v>319</x:v>
      </x:c>
      <x:c r="D24" s="210" t="s">
        <x:v>39</x:v>
      </x:c>
      <x:c r="E24" s="210" t="s">
        <x:v>40</x:v>
      </x:c>
      <x:c r="F24" s="134">
        <x:f t="shared" ca="1" si="0"/>
        <x:v>0</x:v>
      </x:c>
      <x:c r="G24" s="215" t="str">
        <x:f t="shared" si="1"/>
        <x:v>CHECK ☞</x:v>
      </x:c>
      <x:c r="H24" s="104"/>
    </x:row>
    <x:row r="25" spans="1:8">
      <x:c r="A25">
        <x:v>20</x:v>
      </x:c>
      <x:c r="C25" s="108" t="s">
        <x:v>319</x:v>
      </x:c>
      <x:c r="D25" s="210" t="s">
        <x:v>41</x:v>
      </x:c>
      <x:c r="E25" s="210" t="s">
        <x:v>40</x:v>
      </x:c>
      <x:c r="F25" s="134">
        <x:f t="shared" ca="1" si="0"/>
        <x:v>0</x:v>
      </x:c>
      <x:c r="G25" s="215" t="str">
        <x:f t="shared" si="1"/>
        <x:v>CHECK ☞</x:v>
      </x:c>
      <x:c r="H25" s="104"/>
    </x:row>
    <x:row r="26" spans="1:8">
      <x:c r="A26">
        <x:v>21</x:v>
      </x:c>
      <x:c r="C26" s="108" t="s">
        <x:v>319</x:v>
      </x:c>
      <x:c r="D26" s="210" t="s">
        <x:v>42</x:v>
      </x:c>
      <x:c r="E26" s="210" t="s">
        <x:v>43</x:v>
      </x:c>
      <x:c r="F26" s="134">
        <x:f t="shared" ca="1" si="0"/>
        <x:v>0</x:v>
      </x:c>
      <x:c r="G26" s="215" t="str">
        <x:f t="shared" si="1"/>
        <x:v>CHECK ☞</x:v>
      </x:c>
      <x:c r="H26" s="104"/>
    </x:row>
    <x:row r="27" spans="1:8">
      <x:c r="A27">
        <x:v>22</x:v>
      </x:c>
      <x:c r="C27" s="108" t="s">
        <x:v>319</x:v>
      </x:c>
      <x:c r="D27" s="210" t="s">
        <x:v>44</x:v>
      </x:c>
      <x:c r="E27" s="210" t="s">
        <x:v>45</x:v>
      </x:c>
      <x:c r="F27" s="134">
        <x:f t="shared" ca="1" si="0"/>
        <x:v>0</x:v>
      </x:c>
      <x:c r="G27" s="215" t="str">
        <x:f t="shared" si="1"/>
        <x:v>CHECK ☞</x:v>
      </x:c>
      <x:c r="H27" s="104"/>
    </x:row>
    <x:row r="28" spans="1:8">
      <x:c r="A28">
        <x:v>23</x:v>
      </x:c>
      <x:c r="C28" s="108" t="s">
        <x:v>319</x:v>
      </x:c>
      <x:c r="D28" s="210" t="s">
        <x:v>46</x:v>
      </x:c>
      <x:c r="E28" s="210" t="s">
        <x:v>45</x:v>
      </x:c>
      <x:c r="F28" s="134">
        <x:f t="shared" ca="1" si="0"/>
        <x:v>0</x:v>
      </x:c>
      <x:c r="G28" s="215" t="str">
        <x:f t="shared" si="1"/>
        <x:v>CHECK ☞</x:v>
      </x:c>
      <x:c r="H28" s="104"/>
    </x:row>
    <x:row r="29" spans="1:8">
      <x:c r="A29">
        <x:v>24</x:v>
      </x:c>
      <x:c r="C29" s="108" t="s">
        <x:v>319</x:v>
      </x:c>
      <x:c r="D29" s="210" t="s">
        <x:v>47</x:v>
      </x:c>
      <x:c r="E29" s="210" t="s">
        <x:v>48</x:v>
      </x:c>
      <x:c r="F29" s="134">
        <x:f t="shared" ca="1" si="0"/>
        <x:v>0</x:v>
      </x:c>
      <x:c r="G29" s="215" t="str">
        <x:f t="shared" si="1"/>
        <x:v>CHECK ☞</x:v>
      </x:c>
      <x:c r="H29" s="104"/>
    </x:row>
    <x:row r="30" spans="1:8">
      <x:c r="A30">
        <x:v>25</x:v>
      </x:c>
      <x:c r="C30" s="108" t="s">
        <x:v>319</x:v>
      </x:c>
      <x:c r="D30" s="210" t="s">
        <x:v>49</x:v>
      </x:c>
      <x:c r="E30" s="210" t="s">
        <x:v>48</x:v>
      </x:c>
      <x:c r="F30" s="134">
        <x:f t="shared" ca="1" si="0"/>
        <x:v>0</x:v>
      </x:c>
      <x:c r="G30" s="215" t="str">
        <x:f t="shared" si="1"/>
        <x:v>CHECK ☞</x:v>
      </x:c>
      <x:c r="H30" s="104"/>
    </x:row>
    <x:row r="31" spans="1:8">
      <x:c r="A31">
        <x:v>26</x:v>
      </x:c>
      <x:c r="C31" s="108" t="s">
        <x:v>319</x:v>
      </x:c>
      <x:c r="D31" s="210" t="s">
        <x:v>50</x:v>
      </x:c>
      <x:c r="E31" s="210" t="s">
        <x:v>51</x:v>
      </x:c>
      <x:c r="F31" s="134">
        <x:f t="shared" ca="1" si="0"/>
        <x:v>0</x:v>
      </x:c>
      <x:c r="G31" s="215" t="str">
        <x:f t="shared" si="1"/>
        <x:v>CHECK ☞</x:v>
      </x:c>
      <x:c r="H31" s="104"/>
    </x:row>
    <x:row r="32" spans="1:8">
      <x:c r="A32">
        <x:v>27</x:v>
      </x:c>
      <x:c r="C32" s="108" t="s">
        <x:v>319</x:v>
      </x:c>
      <x:c r="D32" s="210" t="s">
        <x:v>52</x:v>
      </x:c>
      <x:c r="E32" s="210" t="s">
        <x:v>53</x:v>
      </x:c>
      <x:c r="F32" s="134">
        <x:f t="shared" ca="1" si="0"/>
        <x:v>0</x:v>
      </x:c>
      <x:c r="G32" s="215" t="str">
        <x:f t="shared" si="1"/>
        <x:v>CHECK ☞</x:v>
      </x:c>
      <x:c r="H32" s="104"/>
    </x:row>
    <x:row r="33" spans="1:8">
      <x:c r="A33">
        <x:v>28</x:v>
      </x:c>
      <x:c r="C33" s="108" t="s">
        <x:v>319</x:v>
      </x:c>
      <x:c r="D33" s="210" t="s">
        <x:v>54</x:v>
      </x:c>
      <x:c r="E33" s="210" t="s">
        <x:v>53</x:v>
      </x:c>
      <x:c r="F33" s="134">
        <x:f t="shared" ca="1" si="0"/>
        <x:v>0</x:v>
      </x:c>
      <x:c r="G33" s="215" t="str">
        <x:f t="shared" si="1"/>
        <x:v>CHECK ☞</x:v>
      </x:c>
      <x:c r="H33" s="104"/>
    </x:row>
    <x:row r="34" spans="1:8">
      <x:c r="A34">
        <x:v>29</x:v>
      </x:c>
      <x:c r="C34" s="108" t="s">
        <x:v>319</x:v>
      </x:c>
      <x:c r="D34" s="210" t="s">
        <x:v>55</x:v>
      </x:c>
      <x:c r="E34" s="210" t="s">
        <x:v>53</x:v>
      </x:c>
      <x:c r="F34" s="134">
        <x:f t="shared" ca="1" si="0"/>
        <x:v>0</x:v>
      </x:c>
      <x:c r="G34" s="215" t="str">
        <x:f t="shared" si="1"/>
        <x:v>CHECK ☞</x:v>
      </x:c>
      <x:c r="H34" s="104"/>
    </x:row>
    <x:row r="35" spans="1:8">
      <x:c r="A35">
        <x:v>30</x:v>
      </x:c>
      <x:c r="C35" s="108" t="s">
        <x:v>319</x:v>
      </x:c>
      <x:c r="D35" s="210" t="s">
        <x:v>56</x:v>
      </x:c>
      <x:c r="E35" s="210" t="s">
        <x:v>53</x:v>
      </x:c>
      <x:c r="F35" s="134">
        <x:f t="shared" ca="1" si="0"/>
        <x:v>0</x:v>
      </x:c>
      <x:c r="G35" s="215" t="str">
        <x:f t="shared" si="1"/>
        <x:v>CHECK ☞</x:v>
      </x:c>
      <x:c r="H35" s="104"/>
    </x:row>
    <x:row r="36" spans="1:8">
      <x:c r="A36">
        <x:v>31</x:v>
      </x:c>
      <x:c r="C36" s="108" t="s">
        <x:v>319</x:v>
      </x:c>
      <x:c r="D36" s="210" t="s">
        <x:v>57</x:v>
      </x:c>
      <x:c r="E36" s="210" t="s">
        <x:v>59</x:v>
      </x:c>
      <x:c r="F36" s="134">
        <x:f t="shared" ca="1" si="0"/>
        <x:v>0</x:v>
      </x:c>
      <x:c r="G36" s="215" t="str">
        <x:f t="shared" si="1"/>
        <x:v>CHECK ☞</x:v>
      </x:c>
      <x:c r="H36" s="104"/>
    </x:row>
    <x:row r="37" spans="1:8">
      <x:c r="A37">
        <x:v>32</x:v>
      </x:c>
      <x:c r="C37" s="108" t="s">
        <x:v>319</x:v>
      </x:c>
      <x:c r="D37" s="62" t="s">
        <x:v>60</x:v>
      </x:c>
      <x:c r="E37" s="62" t="s">
        <x:v>61</x:v>
      </x:c>
      <x:c r="F37" s="134">
        <x:f t="shared" ca="1" si="0"/>
        <x:v>0</x:v>
      </x:c>
      <x:c r="G37" s="215" t="str">
        <x:f t="shared" si="1"/>
        <x:v>CHECK ☞</x:v>
      </x:c>
    </x:row>
    <x:row r="38" spans="1:8">
      <x:c r="A38">
        <x:v>33</x:v>
      </x:c>
      <x:c r="C38" s="108" t="s">
        <x:v>319</x:v>
      </x:c>
      <x:c r="D38" s="209" t="s">
        <x:v>62</x:v>
      </x:c>
      <x:c r="E38" s="209" t="s">
        <x:v>63</x:v>
      </x:c>
      <x:c r="F38" s="134">
        <x:f t="shared" ca="1" si="0"/>
        <x:v>0</x:v>
      </x:c>
      <x:c r="G38" s="215" t="str">
        <x:f t="shared" si="1"/>
        <x:v>CHECK ☞</x:v>
      </x:c>
    </x:row>
    <x:row r="39" spans="1:8">
      <x:c r="A39">
        <x:v>34</x:v>
      </x:c>
      <x:c r="C39" s="108" t="s">
        <x:v>319</x:v>
      </x:c>
      <x:c r="D39" s="62" t="s">
        <x:v>64</x:v>
      </x:c>
      <x:c r="E39" s="209" t="s">
        <x:v>65</x:v>
      </x:c>
      <x:c r="F39" s="134">
        <x:f t="shared" ca="1" si="0"/>
        <x:v>0</x:v>
      </x:c>
      <x:c r="G39" s="215" t="str">
        <x:f t="shared" si="1"/>
        <x:v>CHECK ☞</x:v>
      </x:c>
    </x:row>
    <x:row r="40" spans="1:8">
      <x:c r="A40">
        <x:v>35</x:v>
      </x:c>
      <x:c r="C40" s="108" t="s">
        <x:v>319</x:v>
      </x:c>
      <x:c r="D40" s="62" t="s">
        <x:v>66</x:v>
      </x:c>
      <x:c r="E40" s="209" t="s">
        <x:v>67</x:v>
      </x:c>
      <x:c r="F40" s="134">
        <x:f t="shared" ca="1" si="0"/>
        <x:v>0</x:v>
      </x:c>
      <x:c r="G40" s="215" t="str">
        <x:f t="shared" si="1"/>
        <x:v>CHECK ☞</x:v>
      </x:c>
      <x:c r="H40" s="63" t="s">
        <x:v>316</x:v>
      </x:c>
    </x:row>
    <x:row r="41" spans="1:8">
      <x:c r="A41">
        <x:v>36</x:v>
      </x:c>
      <x:c r="C41" s="108" t="s">
        <x:v>319</x:v>
      </x:c>
      <x:c r="D41" s="62" t="s">
        <x:v>68</x:v>
      </x:c>
      <x:c r="E41" s="209" t="s">
        <x:v>69</x:v>
      </x:c>
      <x:c r="F41" s="134">
        <x:f t="shared" ca="1" si="0"/>
        <x:v>0</x:v>
      </x:c>
      <x:c r="G41" s="215" t="str">
        <x:f t="shared" si="1"/>
        <x:v>CHECK ☞</x:v>
      </x:c>
    </x:row>
    <x:row r="42" spans="1:8">
      <x:c r="A42">
        <x:v>37</x:v>
      </x:c>
      <x:c r="C42" s="108" t="s">
        <x:v>319</x:v>
      </x:c>
      <x:c r="D42" s="62" t="s">
        <x:v>70</x:v>
      </x:c>
      <x:c r="E42" s="209" t="s">
        <x:v>71</x:v>
      </x:c>
      <x:c r="F42" s="134">
        <x:f t="shared" ca="1" si="0"/>
        <x:v>0</x:v>
      </x:c>
      <x:c r="G42" s="215" t="str">
        <x:f t="shared" si="1"/>
        <x:v>CHECK ☞</x:v>
      </x:c>
    </x:row>
    <x:row r="43" spans="1:8">
      <x:c r="A43">
        <x:v>38</x:v>
      </x:c>
      <x:c r="C43" s="108" t="s">
        <x:v>319</x:v>
      </x:c>
      <x:c r="D43" s="62" t="s">
        <x:v>72</x:v>
      </x:c>
      <x:c r="E43" s="209" t="s">
        <x:v>73</x:v>
      </x:c>
      <x:c r="F43" s="134">
        <x:f t="shared" ca="1" si="0"/>
        <x:v>0</x:v>
      </x:c>
      <x:c r="G43" s="215" t="str">
        <x:f t="shared" si="1"/>
        <x:v>CHECK ☞</x:v>
      </x:c>
    </x:row>
    <x:row r="44" spans="1:8">
      <x:c r="A44">
        <x:v>39</x:v>
      </x:c>
      <x:c r="C44" s="108" t="s">
        <x:v>319</x:v>
      </x:c>
      <x:c r="D44" s="62" t="s">
        <x:v>74</x:v>
      </x:c>
      <x:c r="E44" s="209" t="s">
        <x:v>10</x:v>
      </x:c>
      <x:c r="F44" s="134">
        <x:f t="shared" ca="1" si="0"/>
        <x:v>0</x:v>
      </x:c>
      <x:c r="G44" s="215" t="str">
        <x:f t="shared" si="1"/>
        <x:v>CHECK ☞</x:v>
      </x:c>
    </x:row>
    <x:row r="45" spans="1:8">
      <x:c r="A45">
        <x:v>40</x:v>
      </x:c>
      <x:c r="C45" s="108" t="s">
        <x:v>319</x:v>
      </x:c>
      <x:c r="D45" s="62" t="s">
        <x:v>76</x:v>
      </x:c>
      <x:c r="E45" s="209" t="s">
        <x:v>10</x:v>
      </x:c>
      <x:c r="F45" s="134">
        <x:f t="shared" ca="1" si="0"/>
        <x:v>0</x:v>
      </x:c>
      <x:c r="G45" s="215" t="str">
        <x:f t="shared" si="1"/>
        <x:v>CHECK ☞</x:v>
      </x:c>
    </x:row>
    <x:row r="46" spans="1:8">
      <x:c r="A46">
        <x:v>41</x:v>
      </x:c>
      <x:c r="C46" s="108" t="s">
        <x:v>319</x:v>
      </x:c>
      <x:c r="D46" s="62" t="s">
        <x:v>77</x:v>
      </x:c>
      <x:c r="E46" s="209" t="s">
        <x:v>78</x:v>
      </x:c>
      <x:c r="F46" s="134">
        <x:f t="shared" ca="1" si="0"/>
        <x:v>0</x:v>
      </x:c>
      <x:c r="G46" s="215" t="str">
        <x:f t="shared" si="1"/>
        <x:v>CHECK ☞</x:v>
      </x:c>
    </x:row>
    <x:row r="47" spans="1:8">
      <x:c r="A47">
        <x:v>42</x:v>
      </x:c>
      <x:c r="C47" s="108" t="s">
        <x:v>319</x:v>
      </x:c>
      <x:c r="D47" s="62" t="s">
        <x:v>79</x:v>
      </x:c>
      <x:c r="E47" s="209" t="s">
        <x:v>78</x:v>
      </x:c>
      <x:c r="F47" s="134">
        <x:f t="shared" ca="1" si="0"/>
        <x:v>0</x:v>
      </x:c>
      <x:c r="G47" s="215" t="str">
        <x:f t="shared" si="1"/>
        <x:v>CHECK ☞</x:v>
      </x:c>
    </x:row>
    <x:row r="48" spans="1:8">
      <x:c r="A48">
        <x:v>43</x:v>
      </x:c>
      <x:c r="C48" s="108" t="s">
        <x:v>319</x:v>
      </x:c>
      <x:c r="D48" s="62" t="s">
        <x:v>80</x:v>
      </x:c>
      <x:c r="E48" s="209" t="s">
        <x:v>81</x:v>
      </x:c>
      <x:c r="F48" s="134">
        <x:f t="shared" ca="1" si="0"/>
        <x:v>0</x:v>
      </x:c>
      <x:c r="G48" s="215" t="str">
        <x:f t="shared" si="1"/>
        <x:v>CHECK ☞</x:v>
      </x:c>
    </x:row>
    <x:row r="49" spans="1:7">
      <x:c r="A49">
        <x:v>44</x:v>
      </x:c>
      <x:c r="C49" s="108" t="s">
        <x:v>319</x:v>
      </x:c>
      <x:c r="D49" s="62" t="s">
        <x:v>82</x:v>
      </x:c>
      <x:c r="E49" s="209" t="s">
        <x:v>81</x:v>
      </x:c>
      <x:c r="F49" s="134">
        <x:f t="shared" ca="1" si="0"/>
        <x:v>0</x:v>
      </x:c>
      <x:c r="G49" s="215" t="str">
        <x:f t="shared" si="1"/>
        <x:v>CHECK ☞</x:v>
      </x:c>
    </x:row>
    <x:row r="50" spans="1:7">
      <x:c r="A50">
        <x:v>45</x:v>
      </x:c>
      <x:c r="C50" s="108" t="s">
        <x:v>319</x:v>
      </x:c>
      <x:c r="D50" s="62" t="s">
        <x:v>83</x:v>
      </x:c>
      <x:c r="E50" s="209" t="s">
        <x:v>10</x:v>
      </x:c>
      <x:c r="F50" s="134">
        <x:f t="shared" ca="1" si="0"/>
        <x:v>0</x:v>
      </x:c>
      <x:c r="G50" s="215" t="str">
        <x:f t="shared" si="1"/>
        <x:v>CHECK ☞</x:v>
      </x:c>
    </x:row>
    <x:row r="51" spans="1:7">
      <x:c r="A51">
        <x:v>46</x:v>
      </x:c>
      <x:c r="C51" s="108" t="s">
        <x:v>123</x:v>
      </x:c>
      <x:c r="D51" s="62" t="s">
        <x:v>85</x:v>
      </x:c>
      <x:c r="E51" s="209" t="s">
        <x:v>87</x:v>
      </x:c>
      <x:c r="F51" s="134">
        <x:f t="shared" ca="1" si="0"/>
        <x:v>0</x:v>
      </x:c>
      <x:c r="G51" s="215" t="str">
        <x:f t="shared" si="1"/>
        <x:v>CHECK ☞</x:v>
      </x:c>
    </x:row>
    <x:row r="52" spans="1:7">
      <x:c r="A52">
        <x:v>47</x:v>
      </x:c>
      <x:c r="C52" s="108" t="s">
        <x:v>123</x:v>
      </x:c>
      <x:c r="D52" s="62" t="s">
        <x:v>88</x:v>
      </x:c>
      <x:c r="E52" s="209" t="s">
        <x:v>89</x:v>
      </x:c>
      <x:c r="F52" s="134">
        <x:f t="shared" ca="1" si="0"/>
        <x:v>0</x:v>
      </x:c>
      <x:c r="G52" s="215" t="str">
        <x:f t="shared" si="1"/>
        <x:v>CHECK ☞</x:v>
      </x:c>
    </x:row>
    <x:row r="53" spans="1:7">
      <x:c r="A53">
        <x:v>48</x:v>
      </x:c>
      <x:c r="C53" s="108" t="s">
        <x:v>123</x:v>
      </x:c>
      <x:c r="D53" s="62" t="s">
        <x:v>90</x:v>
      </x:c>
      <x:c r="E53" s="209" t="s">
        <x:v>91</x:v>
      </x:c>
      <x:c r="F53" s="134">
        <x:f t="shared" ca="1" si="0"/>
        <x:v>0</x:v>
      </x:c>
      <x:c r="G53" s="215" t="str">
        <x:f t="shared" si="1"/>
        <x:v>CHECK ☞</x:v>
      </x:c>
    </x:row>
    <x:row r="54" spans="1:7">
      <x:c r="A54">
        <x:v>49</x:v>
      </x:c>
      <x:c r="C54" s="108" t="s">
        <x:v>319</x:v>
      </x:c>
      <x:c r="D54" s="62" t="s">
        <x:v>92</x:v>
      </x:c>
      <x:c r="E54" s="209" t="s">
        <x:v>71</x:v>
      </x:c>
      <x:c r="G54" s="215" t="str">
        <x:f t="shared" si="1"/>
        <x:v>CHECK ☞</x:v>
      </x:c>
    </x:row>
    <x:row r="55" spans="1:7">
      <x:c r="A55">
        <x:v>50</x:v>
      </x:c>
      <x:c r="C55" s="108" t="s">
        <x:v>319</x:v>
      </x:c>
      <x:c r="D55" s="62" t="s">
        <x:v>93</x:v>
      </x:c>
      <x:c r="E55" s="209" t="s">
        <x:v>73</x:v>
      </x:c>
      <x:c r="G55" s="215" t="str">
        <x:f t="shared" si="1"/>
        <x:v>CHECK ☞</x:v>
      </x:c>
    </x:row>
    <x:row r="56" spans="1:7">
      <x:c r="A56">
        <x:v>51</x:v>
      </x:c>
      <x:c r="C56" s="108" t="s">
        <x:v>319</x:v>
      </x:c>
      <x:c r="D56" s="62" t="s">
        <x:v>94</x:v>
      </x:c>
      <x:c r="E56" s="209" t="s">
        <x:v>96</x:v>
      </x:c>
      <x:c r="G56" s="215" t="str">
        <x:f t="shared" si="1"/>
        <x:v>CHECK ☞</x:v>
      </x:c>
    </x:row>
    <x:row r="57" spans="1:7">
      <x:c r="A57">
        <x:v>52</x:v>
      </x:c>
      <x:c r="C57" s="108" t="s">
        <x:v>148</x:v>
      </x:c>
      <x:c r="D57" s="62" t="s">
        <x:v>148</x:v>
      </x:c>
      <x:c r="E57" s="209" t="s">
        <x:v>148</x:v>
      </x:c>
      <x:c r="G57" s="215" t="str">
        <x:f t="shared" si="1"/>
        <x:v/>
      </x:c>
    </x:row>
    <x:row r="58" spans="1:7">
      <x:c r="A58">
        <x:v>53</x:v>
      </x:c>
      <x:c r="C58" s="108" t="s">
        <x:v>148</x:v>
      </x:c>
      <x:c r="D58" s="62" t="s">
        <x:v>148</x:v>
      </x:c>
      <x:c r="E58" s="209" t="s">
        <x:v>148</x:v>
      </x:c>
      <x:c r="G58" s="215" t="str">
        <x:f t="shared" si="1"/>
        <x:v/>
      </x:c>
    </x:row>
    <x:row r="59" spans="1:7">
      <x:c r="A59">
        <x:v>54</x:v>
      </x:c>
      <x:c r="C59" s="108" t="s">
        <x:v>148</x:v>
      </x:c>
      <x:c r="D59" s="62" t="s">
        <x:v>148</x:v>
      </x:c>
      <x:c r="E59" s="209" t="s">
        <x:v>148</x:v>
      </x:c>
      <x:c r="G59" s="215" t="str">
        <x:f t="shared" si="1"/>
        <x:v/>
      </x:c>
    </x:row>
    <x:row r="60" spans="1:7">
      <x:c r="A60">
        <x:v>55</x:v>
      </x:c>
      <x:c r="C60" s="108" t="s">
        <x:v>148</x:v>
      </x:c>
      <x:c r="D60" s="62" t="s">
        <x:v>148</x:v>
      </x:c>
      <x:c r="E60" s="209" t="s">
        <x:v>148</x:v>
      </x:c>
      <x:c r="G60" s="215" t="str">
        <x:f t="shared" si="1"/>
        <x:v/>
      </x:c>
    </x:row>
    <x:row r="61" spans="1:7">
      <x:c r="A61">
        <x:v>56</x:v>
      </x:c>
      <x:c r="C61" s="108" t="s">
        <x:v>148</x:v>
      </x:c>
      <x:c r="D61" s="62" t="s">
        <x:v>148</x:v>
      </x:c>
      <x:c r="E61" s="209" t="s">
        <x:v>148</x:v>
      </x:c>
      <x:c r="G61" s="215" t="str">
        <x:f t="shared" si="1"/>
        <x:v/>
      </x:c>
    </x:row>
    <x:row r="62" spans="1:7">
      <x:c r="A62">
        <x:v>57</x:v>
      </x:c>
      <x:c r="C62" s="108" t="s">
        <x:v>148</x:v>
      </x:c>
      <x:c r="D62" s="62" t="s">
        <x:v>148</x:v>
      </x:c>
      <x:c r="E62" s="209" t="s">
        <x:v>148</x:v>
      </x:c>
      <x:c r="G62" s="215" t="str">
        <x:f t="shared" si="1"/>
        <x:v/>
      </x:c>
    </x:row>
    <x:row r="63" spans="1:7">
      <x:c r="A63">
        <x:v>58</x:v>
      </x:c>
      <x:c r="C63" s="108" t="s">
        <x:v>148</x:v>
      </x:c>
      <x:c r="D63" s="62" t="s">
        <x:v>148</x:v>
      </x:c>
      <x:c r="E63" s="209" t="s">
        <x:v>148</x:v>
      </x:c>
      <x:c r="G63" s="215" t="str">
        <x:f t="shared" si="1"/>
        <x:v/>
      </x:c>
    </x:row>
    <x:row r="64" spans="1:7">
      <x:c r="A64">
        <x:v>59</x:v>
      </x:c>
      <x:c r="C64" s="108" t="s">
        <x:v>148</x:v>
      </x:c>
      <x:c r="D64" s="62" t="s">
        <x:v>148</x:v>
      </x:c>
      <x:c r="E64" s="209" t="s">
        <x:v>148</x:v>
      </x:c>
      <x:c r="G64" s="215" t="str">
        <x:f t="shared" si="1"/>
        <x:v/>
      </x:c>
    </x:row>
    <x:row r="65" spans="1:7">
      <x:c r="A65">
        <x:v>60</x:v>
      </x:c>
      <x:c r="C65" s="108" t="s">
        <x:v>148</x:v>
      </x:c>
      <x:c r="D65" s="62" t="s">
        <x:v>148</x:v>
      </x:c>
      <x:c r="E65" s="209" t="s">
        <x:v>148</x:v>
      </x:c>
      <x:c r="G65" s="215" t="str">
        <x:f t="shared" si="1"/>
        <x:v/>
      </x:c>
    </x:row>
    <x:row r="66" spans="1:7">
      <x:c r="A66">
        <x:v>61</x:v>
      </x:c>
      <x:c r="C66" s="108" t="s">
        <x:v>148</x:v>
      </x:c>
      <x:c r="D66" s="62" t="s">
        <x:v>148</x:v>
      </x:c>
      <x:c r="E66" s="209" t="s">
        <x:v>148</x:v>
      </x:c>
      <x:c r="G66" s="215" t="str">
        <x:f t="shared" si="1"/>
        <x:v/>
      </x:c>
    </x:row>
    <x:row r="67" spans="1:7">
      <x:c r="A67">
        <x:v>62</x:v>
      </x:c>
      <x:c r="C67" s="108" t="s">
        <x:v>148</x:v>
      </x:c>
      <x:c r="D67" s="62" t="s">
        <x:v>148</x:v>
      </x:c>
      <x:c r="E67" s="209" t="s">
        <x:v>148</x:v>
      </x:c>
      <x:c r="G67" s="215" t="str">
        <x:f t="shared" si="1"/>
        <x:v/>
      </x:c>
    </x:row>
    <x:row r="68" spans="1:7">
      <x:c r="A68">
        <x:v>63</x:v>
      </x:c>
      <x:c r="C68" s="108" t="s">
        <x:v>148</x:v>
      </x:c>
      <x:c r="D68" s="62" t="s">
        <x:v>148</x:v>
      </x:c>
      <x:c r="E68" s="209" t="s">
        <x:v>148</x:v>
      </x:c>
      <x:c r="G68" s="215" t="str">
        <x:f t="shared" si="1"/>
        <x:v/>
      </x:c>
    </x:row>
    <x:row r="69" spans="1:7">
      <x:c r="A69">
        <x:v>64</x:v>
      </x:c>
      <x:c r="C69" s="108" t="s">
        <x:v>148</x:v>
      </x:c>
      <x:c r="D69" s="62" t="s">
        <x:v>148</x:v>
      </x:c>
      <x:c r="E69" s="209" t="s">
        <x:v>148</x:v>
      </x:c>
      <x:c r="G69" s="215" t="str">
        <x:f t="shared" si="1"/>
        <x:v/>
      </x:c>
    </x:row>
    <x:row r="70" spans="1:7">
      <x:c r="A70">
        <x:v>65</x:v>
      </x:c>
      <x:c r="C70" s="108" t="s">
        <x:v>148</x:v>
      </x:c>
      <x:c r="D70" s="62" t="s">
        <x:v>148</x:v>
      </x:c>
      <x:c r="E70" s="209" t="s">
        <x:v>148</x:v>
      </x:c>
      <x:c r="G70" s="215" t="str">
        <x:f t="shared" si="1"/>
        <x:v/>
      </x:c>
    </x:row>
    <x:row r="71" spans="1:7">
      <x:c r="A71">
        <x:v>66</x:v>
      </x:c>
      <x:c r="C71" s="108" t="s">
        <x:v>148</x:v>
      </x:c>
      <x:c r="D71" s="62" t="s">
        <x:v>148</x:v>
      </x:c>
      <x:c r="E71" s="209" t="s">
        <x:v>148</x:v>
      </x:c>
      <x:c r="G71" s="215" t="str">
        <x:f t="shared" ref="G71:G105" si="2">IF(D71="","",IF(SUM(K71:U71)&gt;0,"","CHECK ☞"))</x:f>
        <x:v/>
      </x:c>
    </x:row>
    <x:row r="72" spans="1:7">
      <x:c r="A72">
        <x:v>67</x:v>
      </x:c>
      <x:c r="C72" s="108" t="s">
        <x:v>148</x:v>
      </x:c>
      <x:c r="D72" s="62" t="s">
        <x:v>148</x:v>
      </x:c>
      <x:c r="E72" s="209" t="s">
        <x:v>148</x:v>
      </x:c>
      <x:c r="G72" s="215" t="str">
        <x:f t="shared" si="2"/>
        <x:v/>
      </x:c>
    </x:row>
    <x:row r="73" spans="1:7">
      <x:c r="A73">
        <x:v>68</x:v>
      </x:c>
      <x:c r="C73" s="108" t="s">
        <x:v>148</x:v>
      </x:c>
      <x:c r="D73" s="62" t="s">
        <x:v>148</x:v>
      </x:c>
      <x:c r="E73" s="209" t="s">
        <x:v>148</x:v>
      </x:c>
      <x:c r="G73" s="215" t="str">
        <x:f t="shared" si="2"/>
        <x:v/>
      </x:c>
    </x:row>
    <x:row r="74" spans="1:7">
      <x:c r="A74">
        <x:v>69</x:v>
      </x:c>
      <x:c r="C74" s="108" t="s">
        <x:v>148</x:v>
      </x:c>
      <x:c r="D74" s="62" t="s">
        <x:v>148</x:v>
      </x:c>
      <x:c r="E74" s="209" t="s">
        <x:v>148</x:v>
      </x:c>
      <x:c r="G74" s="215" t="str">
        <x:f t="shared" si="2"/>
        <x:v/>
      </x:c>
    </x:row>
    <x:row r="75" spans="1:7">
      <x:c r="A75">
        <x:v>70</x:v>
      </x:c>
      <x:c r="C75" s="108" t="s">
        <x:v>148</x:v>
      </x:c>
      <x:c r="D75" s="62" t="s">
        <x:v>148</x:v>
      </x:c>
      <x:c r="E75" s="209" t="s">
        <x:v>148</x:v>
      </x:c>
      <x:c r="G75" s="215" t="str">
        <x:f t="shared" si="2"/>
        <x:v/>
      </x:c>
    </x:row>
    <x:row r="76" spans="1:7">
      <x:c r="A76">
        <x:v>71</x:v>
      </x:c>
      <x:c r="C76" s="108" t="s">
        <x:v>148</x:v>
      </x:c>
      <x:c r="D76" s="62" t="s">
        <x:v>148</x:v>
      </x:c>
      <x:c r="E76" s="209" t="s">
        <x:v>148</x:v>
      </x:c>
      <x:c r="G76" s="215" t="str">
        <x:f t="shared" si="2"/>
        <x:v/>
      </x:c>
    </x:row>
    <x:row r="77" spans="1:7">
      <x:c r="A77">
        <x:v>72</x:v>
      </x:c>
      <x:c r="C77" s="108" t="s">
        <x:v>148</x:v>
      </x:c>
      <x:c r="D77" s="62" t="s">
        <x:v>148</x:v>
      </x:c>
      <x:c r="E77" s="209" t="s">
        <x:v>148</x:v>
      </x:c>
      <x:c r="G77" s="215" t="str">
        <x:f t="shared" si="2"/>
        <x:v/>
      </x:c>
    </x:row>
    <x:row r="78" spans="1:7">
      <x:c r="A78">
        <x:v>73</x:v>
      </x:c>
      <x:c r="C78" s="108" t="s">
        <x:v>148</x:v>
      </x:c>
      <x:c r="D78" s="62" t="s">
        <x:v>148</x:v>
      </x:c>
      <x:c r="E78" s="209" t="s">
        <x:v>148</x:v>
      </x:c>
      <x:c r="G78" s="215" t="str">
        <x:f t="shared" si="2"/>
        <x:v/>
      </x:c>
    </x:row>
    <x:row r="79" spans="1:7">
      <x:c r="A79">
        <x:v>74</x:v>
      </x:c>
      <x:c r="C79" s="108" t="s">
        <x:v>148</x:v>
      </x:c>
      <x:c r="D79" s="62" t="s">
        <x:v>148</x:v>
      </x:c>
      <x:c r="E79" s="209" t="s">
        <x:v>148</x:v>
      </x:c>
      <x:c r="G79" s="215" t="str">
        <x:f t="shared" si="2"/>
        <x:v/>
      </x:c>
    </x:row>
    <x:row r="80" spans="1:7">
      <x:c r="A80">
        <x:v>75</x:v>
      </x:c>
      <x:c r="C80" s="108" t="s">
        <x:v>148</x:v>
      </x:c>
      <x:c r="D80" s="62" t="s">
        <x:v>148</x:v>
      </x:c>
      <x:c r="E80" s="209" t="s">
        <x:v>148</x:v>
      </x:c>
      <x:c r="G80" s="215" t="str">
        <x:f t="shared" si="2"/>
        <x:v/>
      </x:c>
    </x:row>
    <x:row r="81" spans="1:7">
      <x:c r="A81">
        <x:v>76</x:v>
      </x:c>
      <x:c r="C81" s="108" t="s">
        <x:v>148</x:v>
      </x:c>
      <x:c r="D81" s="62" t="s">
        <x:v>148</x:v>
      </x:c>
      <x:c r="E81" s="209" t="s">
        <x:v>148</x:v>
      </x:c>
      <x:c r="G81" s="215" t="str">
        <x:f t="shared" si="2"/>
        <x:v/>
      </x:c>
    </x:row>
    <x:row r="82" spans="1:7">
      <x:c r="A82">
        <x:v>77</x:v>
      </x:c>
      <x:c r="C82" s="108" t="s">
        <x:v>148</x:v>
      </x:c>
      <x:c r="D82" s="62" t="s">
        <x:v>148</x:v>
      </x:c>
      <x:c r="E82" s="209" t="s">
        <x:v>148</x:v>
      </x:c>
      <x:c r="G82" s="215" t="str">
        <x:f t="shared" si="2"/>
        <x:v/>
      </x:c>
    </x:row>
    <x:row r="83" spans="1:7">
      <x:c r="A83">
        <x:v>78</x:v>
      </x:c>
      <x:c r="C83" s="108" t="s">
        <x:v>148</x:v>
      </x:c>
      <x:c r="D83" s="62" t="s">
        <x:v>148</x:v>
      </x:c>
      <x:c r="E83" s="209" t="s">
        <x:v>148</x:v>
      </x:c>
      <x:c r="G83" s="215" t="str">
        <x:f t="shared" si="2"/>
        <x:v/>
      </x:c>
    </x:row>
    <x:row r="84" spans="1:7">
      <x:c r="A84">
        <x:v>79</x:v>
      </x:c>
      <x:c r="C84" s="108" t="s">
        <x:v>148</x:v>
      </x:c>
      <x:c r="D84" s="62" t="s">
        <x:v>148</x:v>
      </x:c>
      <x:c r="E84" s="209" t="s">
        <x:v>148</x:v>
      </x:c>
      <x:c r="G84" s="215" t="str">
        <x:f t="shared" si="2"/>
        <x:v/>
      </x:c>
    </x:row>
    <x:row r="85" spans="1:7">
      <x:c r="A85">
        <x:v>80</x:v>
      </x:c>
      <x:c r="C85" s="108" t="s">
        <x:v>148</x:v>
      </x:c>
      <x:c r="D85" s="62" t="s">
        <x:v>148</x:v>
      </x:c>
      <x:c r="E85" s="209" t="s">
        <x:v>148</x:v>
      </x:c>
      <x:c r="G85" s="215" t="str">
        <x:f t="shared" si="2"/>
        <x:v/>
      </x:c>
    </x:row>
    <x:row r="86" spans="1:7">
      <x:c r="A86">
        <x:v>81</x:v>
      </x:c>
      <x:c r="C86" s="108" t="s">
        <x:v>148</x:v>
      </x:c>
      <x:c r="D86" s="62" t="s">
        <x:v>148</x:v>
      </x:c>
      <x:c r="E86" s="209" t="s">
        <x:v>148</x:v>
      </x:c>
      <x:c r="G86" s="215" t="str">
        <x:f t="shared" si="2"/>
        <x:v/>
      </x:c>
    </x:row>
    <x:row r="87" spans="1:7">
      <x:c r="A87">
        <x:v>82</x:v>
      </x:c>
      <x:c r="C87" s="108" t="s">
        <x:v>148</x:v>
      </x:c>
      <x:c r="D87" s="62" t="s">
        <x:v>148</x:v>
      </x:c>
      <x:c r="E87" s="209" t="s">
        <x:v>148</x:v>
      </x:c>
      <x:c r="G87" s="215" t="str">
        <x:f t="shared" si="2"/>
        <x:v/>
      </x:c>
    </x:row>
    <x:row r="88" spans="1:7">
      <x:c r="A88">
        <x:v>83</x:v>
      </x:c>
      <x:c r="C88" s="108" t="s">
        <x:v>148</x:v>
      </x:c>
      <x:c r="D88" s="62" t="s">
        <x:v>148</x:v>
      </x:c>
      <x:c r="E88" s="209" t="s">
        <x:v>148</x:v>
      </x:c>
      <x:c r="G88" s="215" t="str">
        <x:f t="shared" si="2"/>
        <x:v/>
      </x:c>
    </x:row>
    <x:row r="89" spans="1:7">
      <x:c r="A89">
        <x:v>84</x:v>
      </x:c>
      <x:c r="C89" s="108" t="s">
        <x:v>148</x:v>
      </x:c>
      <x:c r="D89" s="62" t="s">
        <x:v>148</x:v>
      </x:c>
      <x:c r="E89" s="209" t="s">
        <x:v>148</x:v>
      </x:c>
      <x:c r="G89" s="215" t="str">
        <x:f t="shared" si="2"/>
        <x:v/>
      </x:c>
    </x:row>
    <x:row r="90" spans="1:7">
      <x:c r="A90">
        <x:v>85</x:v>
      </x:c>
      <x:c r="C90" s="108" t="s">
        <x:v>148</x:v>
      </x:c>
      <x:c r="D90" s="62" t="s">
        <x:v>148</x:v>
      </x:c>
      <x:c r="E90" s="209" t="s">
        <x:v>148</x:v>
      </x:c>
      <x:c r="G90" s="215" t="str">
        <x:f t="shared" si="2"/>
        <x:v/>
      </x:c>
    </x:row>
    <x:row r="91" spans="1:7">
      <x:c r="A91">
        <x:v>86</x:v>
      </x:c>
      <x:c r="C91" s="108" t="s">
        <x:v>148</x:v>
      </x:c>
      <x:c r="D91" s="62" t="s">
        <x:v>148</x:v>
      </x:c>
      <x:c r="E91" s="209" t="s">
        <x:v>148</x:v>
      </x:c>
      <x:c r="G91" s="215" t="str">
        <x:f t="shared" si="2"/>
        <x:v/>
      </x:c>
    </x:row>
    <x:row r="92" spans="1:7">
      <x:c r="A92">
        <x:v>87</x:v>
      </x:c>
      <x:c r="C92" s="108" t="s">
        <x:v>148</x:v>
      </x:c>
      <x:c r="D92" s="62" t="s">
        <x:v>148</x:v>
      </x:c>
      <x:c r="E92" s="209" t="s">
        <x:v>148</x:v>
      </x:c>
      <x:c r="G92" s="215" t="str">
        <x:f t="shared" si="2"/>
        <x:v/>
      </x:c>
    </x:row>
    <x:row r="93" spans="1:7">
      <x:c r="A93">
        <x:v>88</x:v>
      </x:c>
      <x:c r="C93" s="108" t="s">
        <x:v>148</x:v>
      </x:c>
      <x:c r="D93" s="62" t="s">
        <x:v>148</x:v>
      </x:c>
      <x:c r="E93" s="209" t="s">
        <x:v>148</x:v>
      </x:c>
      <x:c r="G93" s="215" t="str">
        <x:f t="shared" si="2"/>
        <x:v/>
      </x:c>
    </x:row>
    <x:row r="94" spans="1:7">
      <x:c r="A94">
        <x:v>89</x:v>
      </x:c>
      <x:c r="C94" s="108" t="s">
        <x:v>148</x:v>
      </x:c>
      <x:c r="D94" s="62" t="s">
        <x:v>148</x:v>
      </x:c>
      <x:c r="E94" s="209" t="s">
        <x:v>148</x:v>
      </x:c>
      <x:c r="G94" s="215" t="str">
        <x:f t="shared" si="2"/>
        <x:v/>
      </x:c>
    </x:row>
    <x:row r="95" spans="1:7">
      <x:c r="A95">
        <x:v>90</x:v>
      </x:c>
      <x:c r="C95" s="108" t="s">
        <x:v>148</x:v>
      </x:c>
      <x:c r="D95" s="62" t="s">
        <x:v>148</x:v>
      </x:c>
      <x:c r="E95" s="209" t="s">
        <x:v>148</x:v>
      </x:c>
      <x:c r="G95" s="215" t="str">
        <x:f t="shared" si="2"/>
        <x:v/>
      </x:c>
    </x:row>
    <x:row r="96" spans="1:7">
      <x:c r="A96">
        <x:v>91</x:v>
      </x:c>
      <x:c r="C96" s="108" t="s">
        <x:v>148</x:v>
      </x:c>
      <x:c r="D96" s="62" t="s">
        <x:v>148</x:v>
      </x:c>
      <x:c r="E96" s="209" t="s">
        <x:v>148</x:v>
      </x:c>
      <x:c r="G96" s="215" t="str">
        <x:f t="shared" si="2"/>
        <x:v/>
      </x:c>
    </x:row>
    <x:row r="97" spans="1:22">
      <x:c r="A97">
        <x:v>92</x:v>
      </x:c>
      <x:c r="C97" s="108" t="s">
        <x:v>148</x:v>
      </x:c>
      <x:c r="D97" s="62" t="s">
        <x:v>148</x:v>
      </x:c>
      <x:c r="E97" s="209" t="s">
        <x:v>148</x:v>
      </x:c>
      <x:c r="G97" s="215" t="str">
        <x:f t="shared" si="2"/>
        <x:v/>
      </x:c>
    </x:row>
    <x:row r="98" spans="1:22">
      <x:c r="A98">
        <x:v>93</x:v>
      </x:c>
      <x:c r="C98" s="108" t="s">
        <x:v>148</x:v>
      </x:c>
      <x:c r="D98" s="62" t="s">
        <x:v>148</x:v>
      </x:c>
      <x:c r="E98" s="209" t="s">
        <x:v>148</x:v>
      </x:c>
      <x:c r="G98" s="215" t="str">
        <x:f t="shared" si="2"/>
        <x:v/>
      </x:c>
    </x:row>
    <x:row r="99" spans="1:22">
      <x:c r="A99">
        <x:v>94</x:v>
      </x:c>
      <x:c r="C99" s="108" t="s">
        <x:v>148</x:v>
      </x:c>
      <x:c r="D99" s="62" t="s">
        <x:v>148</x:v>
      </x:c>
      <x:c r="E99" s="209" t="s">
        <x:v>148</x:v>
      </x:c>
      <x:c r="G99" s="215" t="str">
        <x:f t="shared" si="2"/>
        <x:v/>
      </x:c>
    </x:row>
    <x:row r="100" spans="1:22">
      <x:c r="A100">
        <x:v>95</x:v>
      </x:c>
      <x:c r="C100" s="108" t="s">
        <x:v>148</x:v>
      </x:c>
      <x:c r="D100" s="62" t="s">
        <x:v>148</x:v>
      </x:c>
      <x:c r="E100" s="209" t="s">
        <x:v>148</x:v>
      </x:c>
      <x:c r="G100" s="215" t="str">
        <x:f t="shared" si="2"/>
        <x:v/>
      </x:c>
    </x:row>
    <x:row r="101" spans="1:22">
      <x:c r="A101">
        <x:v>96</x:v>
      </x:c>
      <x:c r="C101" s="108" t="s">
        <x:v>148</x:v>
      </x:c>
      <x:c r="D101" s="62" t="s">
        <x:v>148</x:v>
      </x:c>
      <x:c r="E101" s="209" t="s">
        <x:v>148</x:v>
      </x:c>
      <x:c r="G101" s="215" t="str">
        <x:f t="shared" si="2"/>
        <x:v/>
      </x:c>
    </x:row>
    <x:row r="102" spans="1:22">
      <x:c r="A102">
        <x:v>97</x:v>
      </x:c>
      <x:c r="C102" s="108" t="s">
        <x:v>148</x:v>
      </x:c>
      <x:c r="D102" s="62" t="s">
        <x:v>148</x:v>
      </x:c>
      <x:c r="E102" s="209" t="s">
        <x:v>148</x:v>
      </x:c>
      <x:c r="G102" s="215" t="str">
        <x:f t="shared" si="2"/>
        <x:v/>
      </x:c>
    </x:row>
    <x:row r="103" spans="1:22">
      <x:c r="A103">
        <x:v>98</x:v>
      </x:c>
      <x:c r="C103" s="108" t="s">
        <x:v>148</x:v>
      </x:c>
      <x:c r="D103" s="62" t="s">
        <x:v>148</x:v>
      </x:c>
      <x:c r="E103" s="209" t="s">
        <x:v>148</x:v>
      </x:c>
      <x:c r="G103" s="215" t="str">
        <x:f t="shared" si="2"/>
        <x:v/>
      </x:c>
    </x:row>
    <x:row r="104" spans="1:22">
      <x:c r="A104">
        <x:v>99</x:v>
      </x:c>
      <x:c r="C104" s="108" t="s">
        <x:v>148</x:v>
      </x:c>
      <x:c r="D104" s="62" t="s">
        <x:v>148</x:v>
      </x:c>
      <x:c r="E104" s="209" t="s">
        <x:v>148</x:v>
      </x:c>
      <x:c r="G104" s="215" t="str">
        <x:f t="shared" si="2"/>
        <x:v/>
      </x:c>
    </x:row>
    <x:row r="105" spans="1:22" ht="17.25" thickBot="1">
      <x:c r="A105">
        <x:v>100</x:v>
      </x:c>
      <x:c r="C105" s="108" t="s">
        <x:v>148</x:v>
      </x:c>
      <x:c r="D105" s="250" t="s">
        <x:v>148</x:v>
      </x:c>
      <x:c r="E105" s="231" t="s">
        <x:v>148</x:v>
      </x:c>
      <x:c r="F105" s="227"/>
      <x:c r="G105" s="225" t="str">
        <x:f t="shared" si="2"/>
        <x:v/>
      </x:c>
      <x:c r="H105" s="207"/>
      <x:c r="K105" s="226"/>
      <x:c r="L105" s="226"/>
      <x:c r="M105" s="226"/>
      <x:c r="N105" s="226"/>
      <x:c r="O105" s="226"/>
      <x:c r="P105" s="88"/>
      <x:c r="Q105" s="88"/>
      <x:c r="R105" s="88"/>
      <x:c r="S105" s="88"/>
      <x:c r="T105" s="88"/>
      <x:c r="U105" s="88"/>
      <x:c r="V105" s="88"/>
    </x:row>
    <x:row r="106" spans="1:22"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H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  <x:c r="V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210945" r:id="rId3" name="Spinner 1">
              <x:controlPr defaultSize="0" print="0" autoFill="0" autoLine="0" autoPict="0">
                <x:anchor moveWithCells="1">
                  <x:from>
                    <xdr:col>4</xdr:col>
                    <xdr:colOff>3324225</xdr:colOff>
                    <xdr:row>1</xdr:row>
                    <xdr:rowOff>152400</xdr:rowOff>
                  </x:from>
                  <x:to>
                    <xdr:col>5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1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CEBB18-DB55-4AE1-9A6E-25BFC6E2CDFF}" mc:Ignorable="x14ac xr xr2 xr3">
  <x:sheetPr>
    <x:tabColor theme="7" tint="0.79998168889431442"/>
  </x:sheetPr>
  <x:dimension ref="A2:V173"/>
  <x:sheetViews>
    <x:sheetView showGridLines="0" zoomScale="70" zoomScaleNormal="70" workbookViewId="0">
      <x:pane xSplit="5" ySplit="5" topLeftCell="F6" activePane="bottomRight" state="frozen"/>
      <x:selection pane="topRight" activeCell="G463" sqref="G463"/>
      <x:selection pane="bottomLeft" activeCell="G463" sqref="G463"/>
      <x:selection pane="bottomRight" activeCell="L6" sqref="L6:L88"/>
    </x:sheetView>
  </x:sheetViews>
  <x:sheetFormatPr defaultRowHeight="16.5"/>
  <x:cols>
    <x:col min="1" max="1" width="4.25" style="57" customWidth="1"/>
    <x:col min="2" max="2" width="2.875" customWidth="1"/>
    <x:col min="3" max="3" width="19.25" customWidth="1"/>
    <x:col min="4" max="4" width="23.75" bestFit="1" customWidth="1"/>
    <x:col min="5" max="5" width="50.125" style="57" bestFit="1" customWidth="1"/>
    <x:col min="6" max="6" width="19.125" style="57" customWidth="1"/>
    <x:col min="7" max="7" width="17.875" style="57" customWidth="1"/>
    <x:col min="8" max="8" width="17.125" customWidth="1"/>
    <x:col min="9" max="9" width="2.25" customWidth="1"/>
    <x:col min="10" max="10" width="6.25" customWidth="1"/>
    <x:col min="11" max="23" width="11.25" customWidth="1"/>
  </x:cols>
  <x:sheetData>
    <x:row r="2" spans="1:22">
      <x:c r="D2" s="60">
        <x:v>2026</x:v>
      </x:c>
      <x:c r="E2" s="60"/>
      <x:c r="S2" s="379"/>
    </x:row>
    <x:row r="3" spans="1:22">
      <x:c r="D3" s="98" t="s">
        <x:v>97</x:v>
      </x:c>
      <x:c r="E3" s="98">
        <x:v>1</x:v>
      </x:c>
      <x:c r="I3" s="233" t="s">
        <x:v>317</x:v>
      </x:c>
      <x:c r="K3" s="57">
        <x:v>1</x:v>
      </x:c>
      <x:c r="L3" s="57">
        <x:v>2</x:v>
      </x:c>
      <x:c r="M3" s="57">
        <x:v>3</x:v>
      </x:c>
      <x:c r="N3" s="57">
        <x:v>4</x:v>
      </x:c>
      <x:c r="O3" s="57">
        <x:v>5</x:v>
      </x:c>
      <x:c r="P3" s="57">
        <x:v>6</x:v>
      </x:c>
      <x:c r="Q3" s="57">
        <x:v>7</x:v>
      </x:c>
      <x:c r="R3" s="57">
        <x:v>8</x:v>
      </x:c>
      <x:c r="S3" s="57">
        <x:v>9</x:v>
      </x:c>
      <x:c r="T3" s="57">
        <x:v>10</x:v>
      </x:c>
      <x:c r="U3" s="57">
        <x:v>11</x:v>
      </x:c>
      <x:c r="V3" s="57">
        <x:v>12</x:v>
      </x:c>
    </x:row>
    <x:row r="4" spans="1:22" ht="17.25" thickBot="1">
      <x:c r="H4" s="25" t="s">
        <x:v>295</x:v>
      </x:c>
      <x:c r="K4" s="95">
        <x:v>2026</x:v>
      </x:c>
    </x:row>
    <x:row r="5" spans="1:22">
      <x:c r="A5" s="213" t="s">
        <x:v>107</x:v>
      </x:c>
      <x:c r="C5" t="s">
        <x:v>1253</x:v>
      </x:c>
      <x:c r="D5" s="82" t="s">
        <x:v>5</x:v>
      </x:c>
      <x:c r="E5" s="82" t="s">
        <x:v>7</x:v>
      </x:c>
      <x:c r="F5" s="120" t="s">
        <x:v>297</x:v>
      </x:c>
      <x:c r="G5" s="214" t="s">
        <x:v>298</x:v>
      </x:c>
      <x:c r="H5" s="82" t="s">
        <x:v>299</x:v>
      </x:c>
      <x:c r="K5" s="83" t="s">
        <x:v>300</x:v>
      </x:c>
      <x:c r="L5" s="83" t="s">
        <x:v>301</x:v>
      </x:c>
      <x:c r="M5" s="83" t="s">
        <x:v>302</x:v>
      </x:c>
      <x:c r="N5" s="83" t="s">
        <x:v>303</x:v>
      </x:c>
      <x:c r="O5" s="83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</x:row>
    <x:row r="6" spans="1:22">
      <x:c r="A6" s="57">
        <x:v>1</x:v>
      </x:c>
      <x:c r="C6" s="772" t="s">
        <x:v>2020</x:v>
      </x:c>
      <x:c r="D6" s="685" t="str">
        <x:f>IF(VLOOKUP($A6,'★Master Code List'!$B$4:$K$167,3,)=0,"",(VLOOKUP($A6,'★Master Code List'!$B$4:$K$167,3,)))</x:f>
        <x:v>BEE22-CT009</x:v>
      </x:c>
      <x:c r="E6" s="686" t="str">
        <x:f>IF(VLOOKUP($A6,'★Master Code List'!$B$4:$K$167,5,)=0,"",(VLOOKUP($A6,'★Master Code List'!$B$4:$K$167,5,)))</x:f>
        <x:v>BEV_E_TML_1</x:v>
      </x:c>
      <x:c r="F6" s="135">
        <x:f ca="1">OFFSET($K6,0,$E$3-1)</x:f>
        <x:v>1.25</x:v>
      </x:c>
      <x:c r="G6" s="215" t="str">
        <x:f>IF(D6="","",IF(SUM(K6:U6)&gt;0,"","CHECK ☞"))</x:f>
        <x:v/>
      </x:c>
      <x:c r="K6" s="276">
        <x:v>1.25</x:v>
      </x:c>
      <x:c r="L6" s="276">
        <x:v>1.25</x:v>
      </x:c>
      <x:c r="M6" s="276"/>
      <x:c r="N6" s="186"/>
      <x:c r="O6" s="186"/>
      <x:c r="P6" s="186"/>
      <x:c r="Q6" s="186"/>
      <x:c r="R6" s="186"/>
      <x:c r="S6" s="186"/>
      <x:c r="T6" s="186"/>
      <x:c r="U6" s="186"/>
      <x:c r="V6" s="186"/>
    </x:row>
    <x:row r="7" spans="1:22">
      <x:c r="A7" s="57">
        <x:v>2</x:v>
      </x:c>
      <x:c r="C7" s="772" t="s">
        <x:v>2020</x:v>
      </x:c>
      <x:c r="D7" s="687" t="str">
        <x:f>IF(VLOOKUP($A7,'★Master Code List'!$B$4:$K$167,3,)=0,"",(VLOOKUP($A7,'★Master Code List'!$B$4:$K$167,3,)))</x:f>
        <x:v>BEE22-CT010</x:v>
      </x:c>
      <x:c r="E7" s="688" t="str">
        <x:f>IF(VLOOKUP($A7,'★Master Code List'!$B$4:$K$167,5,)=0,"",(VLOOKUP($A7,'★Master Code List'!$B$4:$K$167,5,)))</x:f>
        <x:v>BEV_E_TML_2</x:v>
      </x:c>
      <x:c r="F7" s="135">
        <x:f ca="1">OFFSET($K7,0,$E$3-1)</x:f>
        <x:v>1.1100000000000001</x:v>
      </x:c>
      <x:c r="G7" s="215" t="str">
        <x:f>IF(D7="","",IF(SUM(K7:U7)&gt;0,"","CHECK ☞"))</x:f>
        <x:v/>
      </x:c>
      <x:c r="K7" s="276">
        <x:v>1.1100000000000001</x:v>
      </x:c>
      <x:c r="L7" s="276">
        <x:v>1.1100000000000001</x:v>
      </x:c>
      <x:c r="M7" s="276"/>
      <x:c r="N7" s="186"/>
      <x:c r="O7" s="186"/>
      <x:c r="P7" s="186"/>
      <x:c r="Q7" s="186"/>
      <x:c r="R7" s="186"/>
      <x:c r="S7" s="186"/>
      <x:c r="T7" s="186"/>
      <x:c r="U7" s="186"/>
      <x:c r="V7" s="186"/>
    </x:row>
    <x:row r="8" spans="1:22">
      <x:c r="A8" s="57">
        <x:v>3</x:v>
      </x:c>
      <x:c r="C8" s="772" t="s">
        <x:v>2020</x:v>
      </x:c>
      <x:c r="D8" s="687" t="str">
        <x:f>IF(VLOOKUP($A8,'★Master Code List'!$B$4:$K$167,3,)=0,"",(VLOOKUP($A8,'★Master Code List'!$B$4:$K$167,3,)))</x:f>
        <x:v>BEE22-CT011</x:v>
      </x:c>
      <x:c r="E8" s="688" t="str">
        <x:f>IF(VLOOKUP($A8,'★Master Code List'!$B$4:$K$167,5,)=0,"",(VLOOKUP($A8,'★Master Code List'!$B$4:$K$167,5,)))</x:f>
        <x:v>BEV_E_TML_3</x:v>
      </x:c>
      <x:c r="F8" s="135">
        <x:f ca="1">OFFSET($K8,0,$E$3-1)</x:f>
        <x:v>18.386554621848738</x:v>
      </x:c>
      <x:c r="G8" s="215" t="str">
        <x:f>IF(D8="","",IF(SUM(K8:U8)&gt;0,"","CHECK ☞"))</x:f>
        <x:v/>
      </x:c>
      <x:c r="J8" s="93"/>
      <x:c r="K8" s="276">
        <x:v>18.386554621848738</x:v>
      </x:c>
      <x:c r="L8" s="276">
        <x:v>18.386554621848738</x:v>
      </x:c>
      <x:c r="M8" s="276"/>
      <x:c r="N8" s="186"/>
      <x:c r="O8" s="186"/>
      <x:c r="P8" s="186"/>
      <x:c r="Q8" s="186"/>
      <x:c r="R8" s="186"/>
      <x:c r="S8" s="186"/>
      <x:c r="T8" s="186"/>
      <x:c r="U8" s="186"/>
      <x:c r="V8" s="186"/>
    </x:row>
    <x:row r="9" spans="1:22">
      <x:c r="A9" s="57">
        <x:v>4</x:v>
      </x:c>
      <x:c r="C9" s="772" t="s">
        <x:v>1738</x:v>
      </x:c>
      <x:c r="D9" s="687" t="str">
        <x:f>IF(VLOOKUP($A9,'★Master Code List'!$B$4:$K$167,3,)=0,"",(VLOOKUP($A9,'★Master Code List'!$B$4:$K$167,3,)))</x:f>
        <x:v>PZ38-10B694-AD</x:v>
      </x:c>
      <x:c r="E9" s="688" t="str">
        <x:f>IF(VLOOKUP($A9,'★Master Code List'!$B$4:$K$167,5,)=0,"",(VLOOKUP($A9,'★Master Code List'!$B$4:$K$167,5,)))</x:f>
        <x:v>Main Harness</x:v>
      </x:c>
      <x:c r="F9" s="135">
        <x:f t="shared" ref="F9:F72" ca="1" si="0">OFFSET($K9,0,$E$3-1)</x:f>
        <x:v>98.821891343593933</x:v>
      </x:c>
      <x:c r="G9" s="215" t="str">
        <x:f t="shared" ref="G9:G80" si="1">IF(D9="","",IF(SUM(K9:U9)&gt;0,"","CHECK ☞"))</x:f>
        <x:v/>
      </x:c>
      <x:c r="K9" s="276">
        <x:v>98.821891343593933</x:v>
      </x:c>
      <x:c r="L9" s="276">
        <x:v>98.821891343593933</x:v>
      </x:c>
      <x:c r="M9" s="276"/>
      <x:c r="N9" s="186"/>
      <x:c r="O9" s="186"/>
      <x:c r="P9" s="186"/>
      <x:c r="Q9" s="186"/>
      <x:c r="R9" s="186"/>
      <x:c r="S9" s="186"/>
      <x:c r="T9" s="186"/>
      <x:c r="U9" s="186"/>
      <x:c r="V9" s="186"/>
    </x:row>
    <x:row r="10" spans="1:22">
      <x:c r="A10" s="57">
        <x:v>4</x:v>
      </x:c>
      <x:c r="C10" s="772" t="s">
        <x:v>1739</x:v>
      </x:c>
      <x:c r="D10" s="687" t="str">
        <x:f>IF(VLOOKUP($A10,'★Master Code List'!$B$4:$K$167,3,)=0,"",(VLOOKUP($A10,'★Master Code List'!$B$4:$K$167,3,)))</x:f>
        <x:v>PZ38-10B694-AD</x:v>
      </x:c>
      <x:c r="E10" s="688" t="str">
        <x:f>IF(VLOOKUP($A10,'★Master Code List'!$B$4:$K$167,5,)=0,"",(VLOOKUP($A10,'★Master Code List'!$B$4:$K$167,5,)))</x:f>
        <x:v>Main Harness</x:v>
      </x:c>
      <x:c r="F10" s="135">
        <x:f t="shared" ca="1" si="0"/>
        <x:v>100.00775403971706</x:v>
      </x:c>
      <x:c r="G10" s="215"/>
      <x:c r="K10" s="276">
        <x:v>100.00775403971706</x:v>
      </x:c>
      <x:c r="L10" s="276">
        <x:v>100.00775403971706</x:v>
      </x:c>
      <x:c r="M10" s="276"/>
      <x:c r="N10" s="186"/>
      <x:c r="O10" s="186"/>
      <x:c r="P10" s="186"/>
      <x:c r="Q10" s="186"/>
      <x:c r="R10" s="186"/>
      <x:c r="S10" s="186"/>
      <x:c r="T10" s="186"/>
      <x:c r="U10" s="186"/>
      <x:c r="V10" s="186"/>
    </x:row>
    <x:row r="11" spans="1:22">
      <x:c r="A11" s="57">
        <x:v>5</x:v>
      </x:c>
      <x:c r="C11" s="772" t="s">
        <x:v>1738</x:v>
      </x:c>
      <x:c r="D11" s="687" t="str">
        <x:f>IF(VLOOKUP($A11,'★Master Code List'!$B$4:$K$167,3,)=0,"",(VLOOKUP($A11,'★Master Code List'!$B$4:$K$167,3,)))</x:f>
        <x:v>PZ38-14A033-AB</x:v>
      </x:c>
      <x:c r="E11" s="688" t="str">
        <x:f>IF(VLOOKUP($A11,'★Master Code List'!$B$4:$K$167,5,)=0,"",(VLOOKUP($A11,'★Master Code List'!$B$4:$K$167,5,)))</x:f>
        <x:v>BUSBAR - Array to Array (short)</x:v>
      </x:c>
      <x:c r="F11" s="135">
        <x:f t="shared" ca="1" si="0"/>
        <x:v>3.6219713174150785</x:v>
      </x:c>
      <x:c r="G11" s="215" t="str">
        <x:f t="shared" si="1"/>
        <x:v/>
      </x:c>
      <x:c r="K11" s="276">
        <x:v>3.6219713174150785</x:v>
      </x:c>
      <x:c r="L11" s="276">
        <x:v>3.6219713174150785</x:v>
      </x:c>
      <x:c r="M11" s="276"/>
      <x:c r="N11" s="186"/>
      <x:c r="O11" s="186"/>
      <x:c r="P11" s="186"/>
      <x:c r="Q11" s="186"/>
      <x:c r="R11" s="186"/>
      <x:c r="S11" s="186"/>
      <x:c r="T11" s="186"/>
      <x:c r="U11" s="186"/>
      <x:c r="V11" s="186"/>
    </x:row>
    <x:row r="12" spans="1:22">
      <x:c r="A12" s="57">
        <x:v>5</x:v>
      </x:c>
      <x:c r="C12" s="772" t="s">
        <x:v>1739</x:v>
      </x:c>
      <x:c r="D12" s="687" t="str">
        <x:f>IF(VLOOKUP($A12,'★Master Code List'!$B$4:$K$167,3,)=0,"",(VLOOKUP($A12,'★Master Code List'!$B$4:$K$167,3,)))</x:f>
        <x:v>PZ38-14A033-AB</x:v>
      </x:c>
      <x:c r="E12" s="688" t="str">
        <x:f>IF(VLOOKUP($A12,'★Master Code List'!$B$4:$K$167,5,)=0,"",(VLOOKUP($A12,'★Master Code List'!$B$4:$K$167,5,)))</x:f>
        <x:v>BUSBAR - Array to Array (short)</x:v>
      </x:c>
      <x:c r="F12" s="135">
        <x:f t="shared" ca="1" si="0"/>
        <x:v>3.6654349732240594</x:v>
      </x:c>
      <x:c r="G12" s="215"/>
      <x:c r="K12" s="276">
        <x:v>3.6654349732240594</x:v>
      </x:c>
      <x:c r="L12" s="276">
        <x:v>3.6654349732240594</x:v>
      </x:c>
      <x:c r="M12" s="276"/>
      <x:c r="N12" s="186"/>
      <x:c r="O12" s="186"/>
      <x:c r="P12" s="186"/>
      <x:c r="Q12" s="186"/>
      <x:c r="R12" s="186"/>
      <x:c r="S12" s="186"/>
      <x:c r="T12" s="186"/>
      <x:c r="U12" s="186"/>
      <x:c r="V12" s="186"/>
    </x:row>
    <x:row r="13" spans="1:22">
      <x:c r="A13" s="57">
        <x:v>6</x:v>
      </x:c>
      <x:c r="C13" s="772" t="s">
        <x:v>1738</x:v>
      </x:c>
      <x:c r="D13" s="687" t="str">
        <x:f>IF(VLOOKUP($A13,'★Master Code List'!$B$4:$K$167,3,)=0,"",(VLOOKUP($A13,'★Master Code List'!$B$4:$K$167,3,)))</x:f>
        <x:v>PZ38-14A033-BB</x:v>
      </x:c>
      <x:c r="E13" s="688" t="str">
        <x:f>IF(VLOOKUP($A13,'★Master Code List'!$B$4:$K$167,5,)=0,"",(VLOOKUP($A13,'★Master Code List'!$B$4:$K$167,5,)))</x:f>
        <x:v>BUSBAR - Array to Array (long)</x:v>
      </x:c>
      <x:c r="F13" s="135">
        <x:f t="shared" ca="1" si="0"/>
        <x:v>4.9166659559056072</x:v>
      </x:c>
      <x:c r="G13" s="215" t="str">
        <x:f t="shared" ref="G13" si="2">IF(D13="","",IF(SUM(K13:U13)&gt;0,"","CHECK ☞"))</x:f>
        <x:v/>
      </x:c>
      <x:c r="K13" s="276">
        <x:v>4.9166659559056072</x:v>
      </x:c>
      <x:c r="L13" s="276">
        <x:v>4.9166659559056072</x:v>
      </x:c>
      <x:c r="M13" s="276"/>
      <x:c r="N13" s="186"/>
      <x:c r="O13" s="186"/>
      <x:c r="P13" s="186"/>
      <x:c r="Q13" s="186"/>
      <x:c r="R13" s="186"/>
      <x:c r="S13" s="186"/>
      <x:c r="T13" s="186"/>
      <x:c r="U13" s="186"/>
      <x:c r="V13" s="186"/>
    </x:row>
    <x:row r="14" spans="1:22">
      <x:c r="A14" s="57">
        <x:v>6</x:v>
      </x:c>
      <x:c r="C14" s="772" t="s">
        <x:v>1739</x:v>
      </x:c>
      <x:c r="D14" s="687" t="str">
        <x:f>IF(VLOOKUP($A14,'★Master Code List'!$B$4:$K$167,3,)=0,"",(VLOOKUP($A14,'★Master Code List'!$B$4:$K$167,3,)))</x:f>
        <x:v>PZ38-14A033-BB</x:v>
      </x:c>
      <x:c r="E14" s="688" t="str">
        <x:f>IF(VLOOKUP($A14,'★Master Code List'!$B$4:$K$167,5,)=0,"",(VLOOKUP($A14,'★Master Code List'!$B$4:$K$167,5,)))</x:f>
        <x:v>BUSBAR - Array to Array (long)</x:v>
      </x:c>
      <x:c r="F14" s="135">
        <x:f t="shared" ca="1" si="0"/>
        <x:v>4.9756659473764744</x:v>
      </x:c>
      <x:c r="G14" s="215"/>
      <x:c r="K14" s="276">
        <x:v>4.9756659473764744</x:v>
      </x:c>
      <x:c r="L14" s="276">
        <x:v>4.9756659473764744</x:v>
      </x:c>
      <x:c r="M14" s="276"/>
      <x:c r="N14" s="186"/>
      <x:c r="O14" s="186"/>
      <x:c r="P14" s="186"/>
      <x:c r="Q14" s="186"/>
      <x:c r="R14" s="186"/>
      <x:c r="S14" s="186"/>
      <x:c r="T14" s="186"/>
      <x:c r="U14" s="186"/>
      <x:c r="V14" s="186"/>
    </x:row>
    <x:row r="15" spans="1:22">
      <x:c r="A15" s="57">
        <x:v>7</x:v>
      </x:c>
      <x:c r="C15" s="772" t="s">
        <x:v>1738</x:v>
      </x:c>
      <x:c r="D15" s="687" t="str">
        <x:f>IF(VLOOKUP($A15,'★Master Code List'!$B$4:$K$167,3,)=0,"",(VLOOKUP($A15,'★Master Code List'!$B$4:$K$167,3,)))</x:f>
        <x:v>PZ38-14A033-CB</x:v>
      </x:c>
      <x:c r="E15" s="688" t="str">
        <x:f>IF(VLOOKUP($A15,'★Master Code List'!$B$4:$K$167,5,)=0,"",(VLOOKUP($A15,'★Master Code List'!$B$4:$K$167,5,)))</x:f>
        <x:v>BUSBAR - Array 3 to 4</x:v>
      </x:c>
      <x:c r="F15" s="135">
        <x:f t="shared" ca="1" si="0"/>
        <x:v>2.4628298210810802</x:v>
      </x:c>
      <x:c r="G15" s="215" t="str">
        <x:f t="shared" si="1"/>
        <x:v/>
      </x:c>
      <x:c r="K15" s="276">
        <x:v>2.4628298210810802</x:v>
      </x:c>
      <x:c r="L15" s="276">
        <x:v>2.4628298210810802</x:v>
      </x:c>
      <x:c r="M15" s="276"/>
      <x:c r="N15" s="186"/>
      <x:c r="O15" s="186"/>
      <x:c r="P15" s="186"/>
      <x:c r="Q15" s="186"/>
      <x:c r="R15" s="186"/>
      <x:c r="S15" s="186"/>
      <x:c r="T15" s="186"/>
      <x:c r="U15" s="186"/>
      <x:c r="V15" s="186"/>
    </x:row>
    <x:row r="16" spans="1:22">
      <x:c r="A16" s="57">
        <x:v>7</x:v>
      </x:c>
      <x:c r="C16" s="772" t="s">
        <x:v>1739</x:v>
      </x:c>
      <x:c r="D16" s="687" t="str">
        <x:f>IF(VLOOKUP($A16,'★Master Code List'!$B$4:$K$167,3,)=0,"",(VLOOKUP($A16,'★Master Code List'!$B$4:$K$167,3,)))</x:f>
        <x:v>PZ38-14A033-CB</x:v>
      </x:c>
      <x:c r="E16" s="688" t="str">
        <x:f>IF(VLOOKUP($A16,'★Master Code List'!$B$4:$K$167,5,)=0,"",(VLOOKUP($A16,'★Master Code List'!$B$4:$K$167,5,)))</x:f>
        <x:v>BUSBAR - Array 3 to 4</x:v>
      </x:c>
      <x:c r="F16" s="135">
        <x:f t="shared" ca="1" si="0"/>
        <x:v>2.4923837789340531</x:v>
      </x:c>
      <x:c r="G16" s="215"/>
      <x:c r="K16" s="276">
        <x:v>2.4923837789340531</x:v>
      </x:c>
      <x:c r="L16" s="276">
        <x:v>2.4923837789340531</x:v>
      </x:c>
      <x:c r="M16" s="276"/>
      <x:c r="N16" s="186"/>
      <x:c r="O16" s="186"/>
      <x:c r="P16" s="186"/>
      <x:c r="Q16" s="186"/>
      <x:c r="R16" s="186"/>
      <x:c r="S16" s="186"/>
      <x:c r="T16" s="186"/>
      <x:c r="U16" s="186"/>
      <x:c r="V16" s="186"/>
    </x:row>
    <x:row r="17" spans="1:22">
      <x:c r="A17" s="57">
        <x:v>8</x:v>
      </x:c>
      <x:c r="C17" s="772" t="s">
        <x:v>95</x:v>
      </x:c>
      <x:c r="D17" s="687" t="str">
        <x:f>IF(VLOOKUP($A17,'★Master Code List'!$B$4:$K$167,3,)=0,"",(VLOOKUP($A17,'★Master Code List'!$B$4:$K$167,3,)))</x:f>
        <x:v>PZ38-14A033-HF</x:v>
      </x:c>
      <x:c r="E17" s="688" t="str">
        <x:f>IF(VLOOKUP($A17,'★Master Code List'!$B$4:$K$167,5,)=0,"",(VLOOKUP($A17,'★Master Code List'!$B$4:$K$167,5,)))</x:f>
        <x:v>BUSBAR - Array4 to Array 5_Insert</x:v>
      </x:c>
      <x:c r="F17" s="135">
        <x:f t="shared" ca="1" si="0"/>
        <x:v>14.563946838785176</x:v>
      </x:c>
      <x:c r="G17" s="215" t="str">
        <x:f t="shared" si="1"/>
        <x:v/>
      </x:c>
      <x:c r="K17" s="276">
        <x:v>14.563946838785176</x:v>
      </x:c>
      <x:c r="L17" s="276">
        <x:v>14.563946838785176</x:v>
      </x:c>
      <x:c r="M17" s="276"/>
      <x:c r="N17" s="186"/>
      <x:c r="O17" s="186"/>
      <x:c r="P17" s="186"/>
      <x:c r="Q17" s="186"/>
      <x:c r="R17" s="186"/>
      <x:c r="S17" s="186"/>
      <x:c r="T17" s="186"/>
      <x:c r="U17" s="186"/>
      <x:c r="V17" s="186"/>
    </x:row>
    <x:row r="18" spans="1:22">
      <x:c r="A18" s="57">
        <x:v>9</x:v>
      </x:c>
      <x:c r="C18" s="772" t="s">
        <x:v>95</x:v>
      </x:c>
      <x:c r="D18" s="687" t="str">
        <x:f>IF(VLOOKUP($A18,'★Master Code List'!$B$4:$K$167,3,)=0,"",(VLOOKUP($A18,'★Master Code List'!$B$4:$K$167,3,)))</x:f>
        <x:v>PZ38-14A033-LF</x:v>
      </x:c>
      <x:c r="E18" s="688" t="str">
        <x:f>IF(VLOOKUP($A18,'★Master Code List'!$B$4:$K$167,5,)=0,"",(VLOOKUP($A18,'★Master Code List'!$B$4:$K$167,5,)))</x:f>
        <x:v>BUSBAR - Array 9 to Pos BEC_Insert</x:v>
      </x:c>
      <x:c r="F18" s="135">
        <x:f t="shared" ca="1" si="0"/>
        <x:v>9.5873917733170515</x:v>
      </x:c>
      <x:c r="G18" s="215" t="str">
        <x:f t="shared" ref="G18" si="3">IF(D18="","",IF(SUM(K18:U18)&gt;0,"","CHECK ☞"))</x:f>
        <x:v/>
      </x:c>
      <x:c r="K18" s="276">
        <x:v>9.5873917733170515</x:v>
      </x:c>
      <x:c r="L18" s="276">
        <x:v>9.5873917733170515</x:v>
      </x:c>
      <x:c r="M18" s="276"/>
      <x:c r="N18" s="186"/>
      <x:c r="O18" s="186"/>
      <x:c r="P18" s="186"/>
      <x:c r="Q18" s="186"/>
      <x:c r="R18" s="186"/>
      <x:c r="S18" s="186"/>
      <x:c r="T18" s="186"/>
      <x:c r="U18" s="186"/>
      <x:c r="V18" s="186"/>
    </x:row>
    <x:row r="19" spans="1:22">
      <x:c r="A19" s="57">
        <x:v>10</x:v>
      </x:c>
      <x:c r="C19" s="772" t="s">
        <x:v>95</x:v>
      </x:c>
      <x:c r="D19" s="687" t="str">
        <x:f>IF(VLOOKUP($A19,'★Master Code List'!$B$4:$K$167,3,)=0,"",(VLOOKUP($A19,'★Master Code List'!$B$4:$K$167,3,)))</x:f>
        <x:v>PZ38-14A033-MC</x:v>
      </x:c>
      <x:c r="E19" s="688" t="str">
        <x:f>IF(VLOOKUP($A19,'★Master Code List'!$B$4:$K$167,5,)=0,"",(VLOOKUP($A19,'★Master Code List'!$B$4:$K$167,5,)))</x:f>
        <x:v>BUSBAR - Pos BEC to DCFC_Protector</x:v>
      </x:c>
      <x:c r="F19" s="135">
        <x:f t="shared" ca="1" si="0"/>
        <x:v>18.937197515294233</x:v>
      </x:c>
      <x:c r="G19" s="215" t="str">
        <x:f t="shared" si="1"/>
        <x:v/>
      </x:c>
      <x:c r="K19" s="276">
        <x:v>18.937197515294233</x:v>
      </x:c>
      <x:c r="L19" s="276">
        <x:v>18.937197515294233</x:v>
      </x:c>
      <x:c r="M19" s="276"/>
      <x:c r="N19" s="186"/>
      <x:c r="O19" s="186"/>
      <x:c r="P19" s="186"/>
      <x:c r="Q19" s="186"/>
      <x:c r="R19" s="186"/>
      <x:c r="S19" s="186"/>
      <x:c r="T19" s="186"/>
      <x:c r="U19" s="186"/>
      <x:c r="V19" s="186"/>
    </x:row>
    <x:row r="20" spans="1:22">
      <x:c r="A20" s="57">
        <x:v>11</x:v>
      </x:c>
      <x:c r="C20" s="772" t="s">
        <x:v>1738</x:v>
      </x:c>
      <x:c r="D20" s="687" t="str">
        <x:f>IF(VLOOKUP($A20,'★Master Code List'!$B$4:$K$167,3,)=0,"",(VLOOKUP($A20,'★Master Code List'!$B$4:$K$167,3,)))</x:f>
        <x:v>PZ38-14B252-AB</x:v>
      </x:c>
      <x:c r="E20" s="688" t="str">
        <x:f>IF(VLOOKUP($A20,'★Master Code List'!$B$4:$K$167,5,)=0,"",(VLOOKUP($A20,'★Master Code List'!$B$4:$K$167,5,)))</x:f>
        <x:v>Jumper</x:v>
      </x:c>
      <x:c r="F20" s="135">
        <x:f t="shared" ca="1" si="0"/>
        <x:v>19.24397286272454</x:v>
      </x:c>
      <x:c r="G20" s="215" t="str">
        <x:f t="shared" ref="G20" si="4">IF(D20="","",IF(SUM(K20:U20)&gt;0,"","CHECK ☞"))</x:f>
        <x:v/>
      </x:c>
      <x:c r="K20" s="276">
        <x:v>19.24397286272454</x:v>
      </x:c>
      <x:c r="L20" s="276">
        <x:v>19.24397286272454</x:v>
      </x:c>
      <x:c r="M20" s="276"/>
      <x:c r="N20" s="186"/>
      <x:c r="O20" s="186"/>
      <x:c r="P20" s="186"/>
      <x:c r="Q20" s="186"/>
      <x:c r="R20" s="186"/>
      <x:c r="S20" s="186"/>
      <x:c r="T20" s="186"/>
      <x:c r="U20" s="186"/>
      <x:c r="V20" s="186"/>
    </x:row>
    <x:row r="21" spans="1:22">
      <x:c r="A21" s="57">
        <x:v>11</x:v>
      </x:c>
      <x:c r="C21" s="772" t="s">
        <x:v>1739</x:v>
      </x:c>
      <x:c r="D21" s="687" t="str">
        <x:f>IF(VLOOKUP($A21,'★Master Code List'!$B$4:$K$167,3,)=0,"",(VLOOKUP($A21,'★Master Code List'!$B$4:$K$167,3,)))</x:f>
        <x:v>PZ38-14B252-AB</x:v>
      </x:c>
      <x:c r="E21" s="688" t="str">
        <x:f>IF(VLOOKUP($A21,'★Master Code List'!$B$4:$K$167,5,)=0,"",(VLOOKUP($A21,'★Master Code List'!$B$4:$K$167,5,)))</x:f>
        <x:v>Jumper</x:v>
      </x:c>
      <x:c r="F21" s="135">
        <x:f t="shared" ca="1" si="0"/>
        <x:v>19.474900537077236</x:v>
      </x:c>
      <x:c r="G21" s="215"/>
      <x:c r="K21" s="276">
        <x:v>19.474900537077236</x:v>
      </x:c>
      <x:c r="L21" s="276">
        <x:v>19.474900537077236</x:v>
      </x:c>
      <x:c r="M21" s="276"/>
      <x:c r="N21" s="186"/>
      <x:c r="O21" s="186"/>
      <x:c r="P21" s="186"/>
      <x:c r="Q21" s="186"/>
      <x:c r="R21" s="186"/>
      <x:c r="S21" s="186"/>
      <x:c r="T21" s="186"/>
      <x:c r="U21" s="186"/>
      <x:c r="V21" s="186"/>
    </x:row>
    <x:row r="22" spans="1:22">
      <x:c r="A22" s="57">
        <x:v>12</x:v>
      </x:c>
      <x:c r="C22" s="772" t="s">
        <x:v>95</x:v>
      </x:c>
      <x:c r="D22" s="687" t="str">
        <x:f>IF(VLOOKUP($A22,'★Master Code List'!$B$4:$K$167,3,)=0,"",(VLOOKUP($A22,'★Master Code List'!$B$4:$K$167,3,)))</x:f>
        <x:v>PZ38-14B680-AD</x:v>
      </x:c>
      <x:c r="E22" s="688" t="str">
        <x:f>IF(VLOOKUP($A22,'★Master Code List'!$B$4:$K$167,5,)=0,"",(VLOOKUP($A22,'★Master Code List'!$B$4:$K$167,5,)))</x:f>
        <x:v>PDU</x:v>
      </x:c>
      <x:c r="F22" s="135">
        <x:f t="shared" ca="1" si="0"/>
        <x:v>26.629368531334155</x:v>
      </x:c>
      <x:c r="G22" s="215" t="str">
        <x:f t="shared" si="1"/>
        <x:v/>
      </x:c>
      <x:c r="K22" s="276">
        <x:v>26.629368531334155</x:v>
      </x:c>
      <x:c r="L22" s="276">
        <x:v>26.629368531334155</x:v>
      </x:c>
      <x:c r="M22" s="276"/>
      <x:c r="N22" s="186"/>
      <x:c r="O22" s="186"/>
      <x:c r="P22" s="186"/>
      <x:c r="Q22" s="186"/>
      <x:c r="R22" s="186"/>
      <x:c r="S22" s="186"/>
      <x:c r="T22" s="186"/>
      <x:c r="U22" s="186"/>
      <x:c r="V22" s="186"/>
    </x:row>
    <x:row r="23" spans="1:22">
      <x:c r="A23" s="57">
        <x:v>13</x:v>
      </x:c>
      <x:c r="C23" s="772" t="s">
        <x:v>58</x:v>
      </x:c>
      <x:c r="D23" s="687" t="str">
        <x:f>IF(VLOOKUP($A23,'★Master Code List'!$B$4:$K$167,3,)=0,"",(VLOOKUP($A23,'★Master Code List'!$B$4:$K$167,3,)))</x:f>
        <x:v>S2X8-14A033-AC</x:v>
      </x:c>
      <x:c r="E23" s="688" t="str">
        <x:f>IF(VLOOKUP($A23,'★Master Code List'!$B$4:$K$167,5,)=0,"",(VLOOKUP($A23,'★Master Code List'!$B$4:$K$167,5,)))</x:f>
        <x:v>BUS BAR ASY – POS BEC TO ARRAY 6 POS</x:v>
      </x:c>
      <x:c r="F23" s="135">
        <x:f t="shared" ca="1" si="0"/>
        <x:v>10.683073684210527</x:v>
      </x:c>
      <x:c r="G23" s="215" t="str">
        <x:f t="shared" si="1"/>
        <x:v/>
      </x:c>
      <x:c r="K23" s="276">
        <x:v>10.683073684210527</x:v>
      </x:c>
      <x:c r="L23" s="276">
        <x:v>10.683073684210527</x:v>
      </x:c>
      <x:c r="M23" s="276"/>
      <x:c r="N23" s="186"/>
      <x:c r="O23" s="186"/>
      <x:c r="P23" s="186"/>
      <x:c r="Q23" s="186"/>
      <x:c r="R23" s="186"/>
      <x:c r="S23" s="186"/>
      <x:c r="T23" s="186"/>
      <x:c r="U23" s="186"/>
      <x:c r="V23" s="186"/>
    </x:row>
    <x:row r="24" spans="1:22">
      <x:c r="A24" s="57">
        <x:v>14</x:v>
      </x:c>
      <x:c r="C24" s="772" t="s">
        <x:v>58</x:v>
      </x:c>
      <x:c r="D24" s="687" t="str">
        <x:f>IF(VLOOKUP($A24,'★Master Code List'!$B$4:$K$167,3,)=0,"",(VLOOKUP($A24,'★Master Code List'!$B$4:$K$167,3,)))</x:f>
        <x:v>S2X8-14A033-BC</x:v>
      </x:c>
      <x:c r="E24" s="688" t="str">
        <x:f>IF(VLOOKUP($A24,'★Master Code List'!$B$4:$K$167,5,)=0,"",(VLOOKUP($A24,'★Master Code List'!$B$4:$K$167,5,)))</x:f>
        <x:v>BUS BAR ASY - COMMON BUSBAR ARRAY 6 TO 4</x:v>
      </x:c>
      <x:c r="F24" s="135">
        <x:f t="shared" ca="1" si="0"/>
        <x:v>12.152419999999999</x:v>
      </x:c>
      <x:c r="G24" s="215" t="str">
        <x:f t="shared" si="1"/>
        <x:v/>
      </x:c>
      <x:c r="K24" s="276">
        <x:v>12.152419999999999</x:v>
      </x:c>
      <x:c r="L24" s="276">
        <x:v>12.152419999999999</x:v>
      </x:c>
      <x:c r="M24" s="276"/>
      <x:c r="N24" s="186"/>
      <x:c r="O24" s="186"/>
      <x:c r="P24" s="186"/>
      <x:c r="Q24" s="186"/>
      <x:c r="R24" s="186"/>
      <x:c r="S24" s="186"/>
      <x:c r="T24" s="186"/>
      <x:c r="U24" s="186"/>
      <x:c r="V24" s="186"/>
    </x:row>
    <x:row r="25" spans="1:22">
      <x:c r="A25" s="57">
        <x:v>15</x:v>
      </x:c>
      <x:c r="C25" s="772" t="s">
        <x:v>58</x:v>
      </x:c>
      <x:c r="D25" s="687" t="str">
        <x:f>IF(VLOOKUP($A25,'★Master Code List'!$B$4:$K$167,3,)=0,"",(VLOOKUP($A25,'★Master Code List'!$B$4:$K$167,3,)))</x:f>
        <x:v>S2X8-14A033-CC</x:v>
      </x:c>
      <x:c r="E25" s="688" t="str">
        <x:f>IF(VLOOKUP($A25,'★Master Code List'!$B$4:$K$167,5,)=0,"",(VLOOKUP($A25,'★Master Code List'!$B$4:$K$167,5,)))</x:f>
        <x:v>BUS BAR ASY – ARRAY 4 NEG TO CIRCUIT BREAKER</x:v>
      </x:c>
      <x:c r="F25" s="135">
        <x:f t="shared" ca="1" si="0"/>
        <x:v>6.9366821052631584</x:v>
      </x:c>
      <x:c r="G25" s="215" t="str">
        <x:f t="shared" si="1"/>
        <x:v/>
      </x:c>
      <x:c r="K25" s="276">
        <x:v>6.9366821052631584</x:v>
      </x:c>
      <x:c r="L25" s="276">
        <x:v>6.9366821052631584</x:v>
      </x:c>
      <x:c r="M25" s="276"/>
      <x:c r="N25" s="186"/>
      <x:c r="O25" s="186"/>
      <x:c r="P25" s="186"/>
      <x:c r="Q25" s="186"/>
      <x:c r="R25" s="186"/>
      <x:c r="S25" s="186"/>
      <x:c r="T25" s="186"/>
      <x:c r="U25" s="186"/>
      <x:c r="V25" s="186"/>
    </x:row>
    <x:row r="26" spans="1:22">
      <x:c r="A26" s="57">
        <x:v>16</x:v>
      </x:c>
      <x:c r="C26" s="772" t="s">
        <x:v>58</x:v>
      </x:c>
      <x:c r="D26" s="687" t="str">
        <x:f>IF(VLOOKUP($A26,'★Master Code List'!$B$4:$K$167,3,)=0,"",(VLOOKUP($A26,'★Master Code List'!$B$4:$K$167,3,)))</x:f>
        <x:v>S2X8-14A033-DC</x:v>
      </x:c>
      <x:c r="E26" s="688" t="str">
        <x:f>IF(VLOOKUP($A26,'★Master Code List'!$B$4:$K$167,5,)=0,"",(VLOOKUP($A26,'★Master Code List'!$B$4:$K$167,5,)))</x:f>
        <x:v>BUS BAR ASY – CIRCUIT BREAKER TO ARRAY 3 POS</x:v>
      </x:c>
      <x:c r="F26" s="135">
        <x:f t="shared" ca="1" si="0"/>
        <x:v>12.21377157894737</x:v>
      </x:c>
      <x:c r="G26" s="215" t="str">
        <x:f t="shared" si="1"/>
        <x:v/>
      </x:c>
      <x:c r="K26" s="276">
        <x:v>12.21377157894737</x:v>
      </x:c>
      <x:c r="L26" s="276">
        <x:v>12.21377157894737</x:v>
      </x:c>
      <x:c r="M26" s="276"/>
      <x:c r="N26" s="186"/>
      <x:c r="O26" s="186"/>
      <x:c r="P26" s="186"/>
      <x:c r="Q26" s="186"/>
      <x:c r="R26" s="186"/>
      <x:c r="S26" s="186"/>
      <x:c r="T26" s="186"/>
      <x:c r="U26" s="186"/>
      <x:c r="V26" s="186"/>
    </x:row>
    <x:row r="27" spans="1:22">
      <x:c r="A27" s="57">
        <x:v>17</x:v>
      </x:c>
      <x:c r="C27" s="772" t="s">
        <x:v>58</x:v>
      </x:c>
      <x:c r="D27" s="687" t="str">
        <x:f>IF(VLOOKUP($A27,'★Master Code List'!$B$4:$K$167,3,)=0,"",(VLOOKUP($A27,'★Master Code List'!$B$4:$K$167,3,)))</x:f>
        <x:v>S2X8-14A033-EC</x:v>
      </x:c>
      <x:c r="E27" s="688" t="str">
        <x:f>IF(VLOOKUP($A27,'★Master Code List'!$B$4:$K$167,5,)=0,"",(VLOOKUP($A27,'★Master Code List'!$B$4:$K$167,5,)))</x:f>
        <x:v>BUS BAR ASY – COMMON BUSBAR ARRAY 3 TO 1</x:v>
      </x:c>
      <x:c r="F27" s="135">
        <x:f t="shared" ca="1" si="0"/>
        <x:v>13.585383157894737</x:v>
      </x:c>
      <x:c r="G27" s="215" t="str">
        <x:f t="shared" si="1"/>
        <x:v/>
      </x:c>
      <x:c r="K27" s="276">
        <x:v>13.585383157894737</x:v>
      </x:c>
      <x:c r="L27" s="276">
        <x:v>13.585383157894737</x:v>
      </x:c>
      <x:c r="M27" s="276"/>
      <x:c r="N27" s="186"/>
      <x:c r="O27" s="186"/>
      <x:c r="P27" s="186"/>
      <x:c r="Q27" s="186"/>
      <x:c r="R27" s="186"/>
      <x:c r="S27" s="186"/>
      <x:c r="T27" s="186"/>
      <x:c r="U27" s="186"/>
      <x:c r="V27" s="186"/>
    </x:row>
    <x:row r="28" spans="1:22">
      <x:c r="A28" s="57">
        <x:v>18</x:v>
      </x:c>
      <x:c r="C28" s="772" t="s">
        <x:v>58</x:v>
      </x:c>
      <x:c r="D28" s="687" t="str">
        <x:f>IF(VLOOKUP($A28,'★Master Code List'!$B$4:$K$167,3,)=0,"",(VLOOKUP($A28,'★Master Code List'!$B$4:$K$167,3,)))</x:f>
        <x:v>S2X8-14A033-GC</x:v>
      </x:c>
      <x:c r="E28" s="688" t="str">
        <x:f>IF(VLOOKUP($A28,'★Master Code List'!$B$4:$K$167,5,)=0,"",(VLOOKUP($A28,'★Master Code List'!$B$4:$K$167,5,)))</x:f>
        <x:v>BUS BAR ASY – ARRAY 1 NEG TO NEG BEC</x:v>
      </x:c>
      <x:c r="F28" s="135">
        <x:f t="shared" ca="1" si="0"/>
        <x:v>6.8192147368421052</x:v>
      </x:c>
      <x:c r="G28" s="215" t="str">
        <x:f t="shared" si="1"/>
        <x:v/>
      </x:c>
      <x:c r="K28" s="276">
        <x:v>6.8192147368421052</x:v>
      </x:c>
      <x:c r="L28" s="276">
        <x:v>6.8192147368421052</x:v>
      </x:c>
      <x:c r="M28" s="276"/>
      <x:c r="N28" s="186"/>
      <x:c r="O28" s="186"/>
      <x:c r="P28" s="186"/>
      <x:c r="Q28" s="186"/>
      <x:c r="R28" s="186"/>
      <x:c r="S28" s="186"/>
      <x:c r="T28" s="186"/>
      <x:c r="U28" s="186"/>
      <x:c r="V28" s="186"/>
    </x:row>
    <x:row r="29" spans="1:22">
      <x:c r="A29" s="57">
        <x:v>19</x:v>
      </x:c>
      <x:c r="C29" s="772" t="s">
        <x:v>58</x:v>
      </x:c>
      <x:c r="D29" s="687" t="str">
        <x:f>IF(VLOOKUP($A29,'★Master Code List'!$B$4:$K$167,3,)=0,"",(VLOOKUP($A29,'★Master Code List'!$B$4:$K$167,3,)))</x:f>
        <x:v>S2X8-14A033-HD</x:v>
      </x:c>
      <x:c r="E29" s="688" t="str">
        <x:f>IF(VLOOKUP($A29,'★Master Code List'!$B$4:$K$167,5,)=0,"",(VLOOKUP($A29,'★Master Code List'!$B$4:$K$167,5,)))</x:f>
        <x:v>BUS BAR ASY – POS BEC TO DCFC POS</x:v>
      </x:c>
      <x:c r="F29" s="135">
        <x:f t="shared" ca="1" si="0"/>
        <x:v>13.748976842105263</x:v>
      </x:c>
      <x:c r="G29" s="215" t="str">
        <x:f t="shared" si="1"/>
        <x:v/>
      </x:c>
      <x:c r="K29" s="276">
        <x:v>13.748976842105263</x:v>
      </x:c>
      <x:c r="L29" s="276">
        <x:v>13.748976842105263</x:v>
      </x:c>
      <x:c r="M29" s="276"/>
      <x:c r="N29" s="186"/>
      <x:c r="O29" s="186"/>
      <x:c r="P29" s="186"/>
      <x:c r="Q29" s="186"/>
      <x:c r="R29" s="186"/>
      <x:c r="S29" s="186"/>
      <x:c r="T29" s="186"/>
      <x:c r="U29" s="186"/>
      <x:c r="V29" s="186"/>
    </x:row>
    <x:row r="30" spans="1:22">
      <x:c r="A30" s="57">
        <x:v>20</x:v>
      </x:c>
      <x:c r="C30" s="772" t="s">
        <x:v>58</x:v>
      </x:c>
      <x:c r="D30" s="687" t="str">
        <x:f>IF(VLOOKUP($A30,'★Master Code List'!$B$4:$K$167,3,)=0,"",(VLOOKUP($A30,'★Master Code List'!$B$4:$K$167,3,)))</x:f>
        <x:v>S2X8-14A033-JD</x:v>
      </x:c>
      <x:c r="E30" s="688" t="str">
        <x:f>IF(VLOOKUP($A30,'★Master Code List'!$B$4:$K$167,5,)=0,"",(VLOOKUP($A30,'★Master Code List'!$B$4:$K$167,5,)))</x:f>
        <x:v>BUS BAR ASY – NEG BEC TO DCFC NEG</x:v>
      </x:c>
      <x:c r="F30" s="135">
        <x:f t="shared" ca="1" si="0"/>
        <x:v>9.8687852631578963</x:v>
      </x:c>
      <x:c r="G30" s="215" t="str">
        <x:f t="shared" si="1"/>
        <x:v/>
      </x:c>
      <x:c r="K30" s="276">
        <x:v>9.8687852631578963</x:v>
      </x:c>
      <x:c r="L30" s="276">
        <x:v>9.8687852631578963</x:v>
      </x:c>
      <x:c r="M30" s="276"/>
      <x:c r="N30" s="186"/>
      <x:c r="O30" s="186"/>
      <x:c r="P30" s="186"/>
      <x:c r="Q30" s="186"/>
      <x:c r="R30" s="186"/>
      <x:c r="S30" s="186"/>
      <x:c r="T30" s="186"/>
      <x:c r="U30" s="186"/>
      <x:c r="V30" s="186"/>
    </x:row>
    <x:row r="31" spans="1:22">
      <x:c r="A31" s="57">
        <x:v>21</x:v>
      </x:c>
      <x:c r="C31" s="772" t="s">
        <x:v>58</x:v>
      </x:c>
      <x:c r="D31" s="687" t="str">
        <x:f>IF(VLOOKUP($A31,'★Master Code List'!$B$4:$K$167,3,)=0,"",(VLOOKUP($A31,'★Master Code List'!$B$4:$K$167,3,)))</x:f>
        <x:v>T2X8-14A033-AA</x:v>
      </x:c>
      <x:c r="E31" s="688" t="str">
        <x:f>IF(VLOOKUP($A31,'★Master Code List'!$B$4:$K$167,5,)=0,"",(VLOOKUP($A31,'★Master Code List'!$B$4:$K$167,5,)))</x:f>
        <x:v>BUSBAR ASY</x:v>
      </x:c>
      <x:c r="F31" s="135">
        <x:f t="shared" ca="1" si="0"/>
        <x:v>14.31</x:v>
      </x:c>
      <x:c r="G31" s="215" t="str">
        <x:f t="shared" si="1"/>
        <x:v/>
      </x:c>
      <x:c r="K31" s="276">
        <x:v>14.31</x:v>
      </x:c>
      <x:c r="L31" s="276">
        <x:v>14.31</x:v>
      </x:c>
      <x:c r="M31" s="276"/>
      <x:c r="N31" s="186"/>
      <x:c r="O31" s="186"/>
      <x:c r="P31" s="186"/>
      <x:c r="Q31" s="186"/>
      <x:c r="R31" s="186"/>
      <x:c r="S31" s="186"/>
      <x:c r="T31" s="186"/>
      <x:c r="U31" s="186"/>
      <x:c r="V31" s="186"/>
    </x:row>
    <x:row r="32" spans="1:22">
      <x:c r="A32" s="57">
        <x:v>22</x:v>
      </x:c>
      <x:c r="C32" s="772" t="s">
        <x:v>58</x:v>
      </x:c>
      <x:c r="D32" s="687" t="str">
        <x:f>IF(VLOOKUP($A32,'★Master Code List'!$B$4:$K$167,3,)=0,"",(VLOOKUP($A32,'★Master Code List'!$B$4:$K$167,3,)))</x:f>
        <x:v>T2X8-14A033-BA</x:v>
      </x:c>
      <x:c r="E32" s="688" t="str">
        <x:f>IF(VLOOKUP($A32,'★Master Code List'!$B$4:$K$167,5,)=0,"",(VLOOKUP($A32,'★Master Code List'!$B$4:$K$167,5,)))</x:f>
        <x:v>BUSBAR ASY</x:v>
      </x:c>
      <x:c r="F32" s="135">
        <x:f t="shared" ca="1" si="0"/>
        <x:v>15.47</x:v>
      </x:c>
      <x:c r="G32" s="215" t="str">
        <x:f t="shared" si="1"/>
        <x:v/>
      </x:c>
      <x:c r="K32" s="276">
        <x:v>15.47</x:v>
      </x:c>
      <x:c r="L32" s="276">
        <x:v>15.47</x:v>
      </x:c>
      <x:c r="M32" s="276"/>
      <x:c r="N32" s="186"/>
      <x:c r="O32" s="186"/>
      <x:c r="P32" s="186"/>
      <x:c r="Q32" s="186"/>
      <x:c r="R32" s="186"/>
      <x:c r="S32" s="186"/>
      <x:c r="T32" s="186"/>
      <x:c r="U32" s="186"/>
      <x:c r="V32" s="186"/>
    </x:row>
    <x:row r="33" spans="1:22">
      <x:c r="A33" s="57">
        <x:v>23</x:v>
      </x:c>
      <x:c r="C33" s="772" t="s">
        <x:v>58</x:v>
      </x:c>
      <x:c r="D33" s="687" t="str">
        <x:f>IF(VLOOKUP($A33,'★Master Code List'!$B$4:$K$167,3,)=0,"",(VLOOKUP($A33,'★Master Code List'!$B$4:$K$167,3,)))</x:f>
        <x:v>T2X8-14A033-EA</x:v>
      </x:c>
      <x:c r="E33" s="688" t="str">
        <x:f>IF(VLOOKUP($A33,'★Master Code List'!$B$4:$K$167,5,)=0,"",(VLOOKUP($A33,'★Master Code List'!$B$4:$K$167,5,)))</x:f>
        <x:v>BUSBAR ASY</x:v>
      </x:c>
      <x:c r="F33" s="135">
        <x:f t="shared" ca="1" si="0"/>
        <x:v>17.84</x:v>
      </x:c>
      <x:c r="G33" s="215" t="str">
        <x:f t="shared" si="1"/>
        <x:v/>
      </x:c>
      <x:c r="K33" s="276">
        <x:v>17.84</x:v>
      </x:c>
      <x:c r="L33" s="276">
        <x:v>17.84</x:v>
      </x:c>
      <x:c r="M33" s="276"/>
      <x:c r="N33" s="186"/>
      <x:c r="O33" s="186"/>
      <x:c r="P33" s="186"/>
      <x:c r="Q33" s="186"/>
      <x:c r="R33" s="186"/>
      <x:c r="S33" s="186"/>
      <x:c r="T33" s="186"/>
      <x:c r="U33" s="186"/>
      <x:c r="V33" s="186"/>
    </x:row>
    <x:row r="34" spans="1:22">
      <x:c r="A34" s="57">
        <x:v>24</x:v>
      </x:c>
      <x:c r="C34" s="772" t="s">
        <x:v>58</x:v>
      </x:c>
      <x:c r="D34" s="687" t="str">
        <x:f>IF(VLOOKUP($A34,'★Master Code List'!$B$4:$K$167,3,)=0,"",(VLOOKUP($A34,'★Master Code List'!$B$4:$K$167,3,)))</x:f>
        <x:v>T2X8-14A033-GA</x:v>
      </x:c>
      <x:c r="E34" s="688" t="str">
        <x:f>IF(VLOOKUP($A34,'★Master Code List'!$B$4:$K$167,5,)=0,"",(VLOOKUP($A34,'★Master Code List'!$B$4:$K$167,5,)))</x:f>
        <x:v>BUSBAR ASY</x:v>
      </x:c>
      <x:c r="F34" s="135">
        <x:f t="shared" ca="1" si="0"/>
        <x:v>9.73</x:v>
      </x:c>
      <x:c r="G34" s="215" t="str">
        <x:f t="shared" si="1"/>
        <x:v/>
      </x:c>
      <x:c r="K34" s="276">
        <x:v>9.73</x:v>
      </x:c>
      <x:c r="L34" s="276">
        <x:v>9.73</x:v>
      </x:c>
      <x:c r="M34" s="276"/>
      <x:c r="N34" s="186"/>
      <x:c r="O34" s="186"/>
      <x:c r="P34" s="186"/>
      <x:c r="Q34" s="186"/>
      <x:c r="R34" s="186"/>
      <x:c r="S34" s="186"/>
      <x:c r="T34" s="186"/>
      <x:c r="U34" s="186"/>
      <x:c r="V34" s="186"/>
    </x:row>
    <x:row r="35" spans="1:22">
      <x:c r="A35" s="57">
        <x:v>25</x:v>
      </x:c>
      <x:c r="C35" s="772" t="s">
        <x:v>1741</x:v>
      </x:c>
      <x:c r="D35" s="687" t="str">
        <x:f>IF(VLOOKUP($A35,'★Master Code List'!$B$4:$K$167,3,)=0,"",(VLOOKUP($A35,'★Master Code List'!$B$4:$K$167,3,)))</x:f>
        <x:v>TZ38-10B694-AF</x:v>
      </x:c>
      <x:c r="E35" s="688" t="str">
        <x:f>IF(VLOOKUP($A35,'★Master Code List'!$B$4:$K$167,5,)=0,"",(VLOOKUP($A35,'★Master Code List'!$B$4:$K$167,5,)))</x:f>
        <x:v>Main Harness-AWD-RWD</x:v>
      </x:c>
      <x:c r="F35" s="135">
        <x:f t="shared" ca="1" si="0"/>
        <x:v>154.57</x:v>
      </x:c>
      <x:c r="G35" s="215" t="str">
        <x:f t="shared" si="1"/>
        <x:v/>
      </x:c>
      <x:c r="K35" s="276">
        <x:v>154.57</x:v>
      </x:c>
      <x:c r="L35" s="276">
        <x:v>154.57</x:v>
      </x:c>
      <x:c r="M35" s="276"/>
      <x:c r="N35" s="186"/>
      <x:c r="O35" s="186"/>
      <x:c r="P35" s="186"/>
      <x:c r="Q35" s="186"/>
      <x:c r="R35" s="186"/>
      <x:c r="S35" s="186"/>
      <x:c r="T35" s="186"/>
      <x:c r="U35" s="186"/>
      <x:c r="V35" s="186"/>
    </x:row>
    <x:row r="36" spans="1:22">
      <x:c r="A36" s="57">
        <x:v>26</x:v>
      </x:c>
      <x:c r="C36" s="578" t="s">
        <x:v>2021</x:v>
      </x:c>
      <x:c r="D36" s="687" t="str">
        <x:f>IF(VLOOKUP($A36,'★Master Code List'!$B$4:$K$167,3,)=0,"",(VLOOKUP($A36,'★Master Code List'!$B$4:$K$167,3,)))</x:f>
        <x:v>TZ38-10B694-BA</x:v>
      </x:c>
      <x:c r="E36" s="688" t="str">
        <x:f>IF(VLOOKUP($A36,'★Master Code List'!$B$4:$K$167,5,)=0,"",(VLOOKUP($A36,'★Master Code List'!$B$4:$K$167,5,)))</x:f>
        <x:v>Main_Harness-RWD</x:v>
      </x:c>
      <x:c r="F36" s="135">
        <x:f t="shared" ca="1" si="0"/>
        <x:v>113.12</x:v>
      </x:c>
      <x:c r="G36" s="215" t="str">
        <x:f t="shared" si="1"/>
        <x:v/>
      </x:c>
      <x:c r="K36" s="276">
        <x:v>113.12</x:v>
      </x:c>
      <x:c r="L36" s="276">
        <x:v>113.12</x:v>
      </x:c>
      <x:c r="M36" s="276"/>
      <x:c r="N36" s="186"/>
      <x:c r="O36" s="186"/>
      <x:c r="P36" s="186"/>
      <x:c r="Q36" s="186"/>
      <x:c r="R36" s="186"/>
      <x:c r="S36" s="186"/>
      <x:c r="T36" s="186"/>
      <x:c r="U36" s="186"/>
      <x:c r="V36" s="186"/>
    </x:row>
    <x:row r="37" spans="1:22">
      <x:c r="A37" s="57">
        <x:v>27</x:v>
      </x:c>
      <x:c r="C37" s="578" t="s">
        <x:v>2021</x:v>
      </x:c>
      <x:c r="D37" s="687" t="str">
        <x:f>IF(VLOOKUP($A37,'★Master Code List'!$B$4:$K$167,3,)=0,"",(VLOOKUP($A37,'★Master Code List'!$B$4:$K$167,3,)))</x:f>
        <x:v>TZ38-10B694-CA</x:v>
      </x:c>
      <x:c r="E37" s="688" t="str">
        <x:f>IF(VLOOKUP($A37,'★Master Code List'!$B$4:$K$167,5,)=0,"",(VLOOKUP($A37,'★Master Code List'!$B$4:$K$167,5,)))</x:f>
        <x:v>Main_Harness-AWD</x:v>
      </x:c>
      <x:c r="F37" s="135">
        <x:f t="shared" ca="1" si="0"/>
        <x:v>133.28</x:v>
      </x:c>
      <x:c r="G37" s="215" t="str">
        <x:f t="shared" si="1"/>
        <x:v/>
      </x:c>
      <x:c r="K37" s="276">
        <x:v>133.28</x:v>
      </x:c>
      <x:c r="L37" s="276">
        <x:v>133.28</x:v>
      </x:c>
      <x:c r="M37" s="276"/>
      <x:c r="N37" s="186"/>
      <x:c r="O37" s="186"/>
      <x:c r="P37" s="186"/>
      <x:c r="Q37" s="186"/>
      <x:c r="R37" s="186"/>
      <x:c r="S37" s="186"/>
      <x:c r="T37" s="186"/>
      <x:c r="U37" s="186"/>
      <x:c r="V37" s="186"/>
    </x:row>
    <x:row r="38" spans="1:22">
      <x:c r="A38" s="57">
        <x:v>28</x:v>
      </x:c>
      <x:c r="C38" s="772" t="s">
        <x:v>1740</x:v>
      </x:c>
      <x:c r="D38" s="687" t="str">
        <x:f>IF(VLOOKUP($A38,'★Master Code List'!$B$4:$K$167,3,)=0,"",(VLOOKUP($A38,'★Master Code List'!$B$4:$K$167,3,)))</x:f>
        <x:v>TZ38-10B694-DC</x:v>
      </x:c>
      <x:c r="E38" s="688" t="str">
        <x:f>IF(VLOOKUP($A38,'★Master Code List'!$B$4:$K$167,5,)=0,"",(VLOOKUP($A38,'★Master Code List'!$B$4:$K$167,5,)))</x:f>
        <x:v>Main Harness-AWD-RWD</x:v>
      </x:c>
      <x:c r="F38" s="135">
        <x:f t="shared" ca="1" si="0"/>
        <x:v>132.34</x:v>
      </x:c>
      <x:c r="G38" s="215" t="str">
        <x:f t="shared" si="1"/>
        <x:v/>
      </x:c>
      <x:c r="K38" s="276">
        <x:v>132.34</x:v>
      </x:c>
      <x:c r="L38" s="276">
        <x:v>132.34</x:v>
      </x:c>
      <x:c r="M38" s="276"/>
      <x:c r="N38" s="186"/>
      <x:c r="O38" s="186"/>
      <x:c r="P38" s="186"/>
      <x:c r="Q38" s="186"/>
      <x:c r="R38" s="186"/>
      <x:c r="S38" s="186"/>
      <x:c r="T38" s="186"/>
      <x:c r="U38" s="186"/>
      <x:c r="V38" s="186"/>
    </x:row>
    <x:row r="39" spans="1:22">
      <x:c r="A39" s="57">
        <x:v>29</x:v>
      </x:c>
      <x:c r="C39" s="578" t="s">
        <x:v>2021</x:v>
      </x:c>
      <x:c r="D39" s="687" t="str">
        <x:f>IF(VLOOKUP($A39,'★Master Code List'!$B$4:$K$167,3,)=0,"",(VLOOKUP($A39,'★Master Code List'!$B$4:$K$167,3,)))</x:f>
        <x:v>TZ38-14A033-AA</x:v>
      </x:c>
      <x:c r="E39" s="688" t="str">
        <x:f>IF(VLOOKUP($A39,'★Master Code List'!$B$4:$K$167,5,)=0,"",(VLOOKUP($A39,'★Master Code List'!$B$4:$K$167,5,)))</x:f>
        <x:v>BUSBAR ASY</x:v>
      </x:c>
      <x:c r="F39" s="135">
        <x:f t="shared" ca="1" si="0"/>
        <x:v>16.420000000000002</x:v>
      </x:c>
      <x:c r="G39" s="215" t="str">
        <x:f t="shared" si="1"/>
        <x:v/>
      </x:c>
      <x:c r="K39" s="276">
        <x:v>16.420000000000002</x:v>
      </x:c>
      <x:c r="L39" s="276">
        <x:v>16.420000000000002</x:v>
      </x:c>
      <x:c r="M39" s="276"/>
      <x:c r="N39" s="186"/>
      <x:c r="O39" s="186"/>
      <x:c r="P39" s="186"/>
      <x:c r="Q39" s="186"/>
      <x:c r="R39" s="186"/>
      <x:c r="S39" s="186"/>
      <x:c r="T39" s="186"/>
      <x:c r="U39" s="186"/>
      <x:c r="V39" s="186"/>
    </x:row>
    <x:row r="40" spans="1:22">
      <x:c r="A40" s="57">
        <x:v>30</x:v>
      </x:c>
      <x:c r="C40" s="578" t="s">
        <x:v>2021</x:v>
      </x:c>
      <x:c r="D40" s="687" t="str">
        <x:f>IF(VLOOKUP($A40,'★Master Code List'!$B$4:$K$167,3,)=0,"",(VLOOKUP($A40,'★Master Code List'!$B$4:$K$167,3,)))</x:f>
        <x:v>TZ38-14A033-BA</x:v>
      </x:c>
      <x:c r="E40" s="688" t="str">
        <x:f>IF(VLOOKUP($A40,'★Master Code List'!$B$4:$K$167,5,)=0,"",(VLOOKUP($A40,'★Master Code List'!$B$4:$K$167,5,)))</x:f>
        <x:v>BUSBAR ASY</x:v>
      </x:c>
      <x:c r="F40" s="135">
        <x:f t="shared" ca="1" si="0"/>
        <x:v>9.7799999999999994</x:v>
      </x:c>
      <x:c r="G40" s="215" t="str">
        <x:f t="shared" si="1"/>
        <x:v/>
      </x:c>
      <x:c r="K40" s="276">
        <x:v>9.7799999999999994</x:v>
      </x:c>
      <x:c r="L40" s="276">
        <x:v>9.7799999999999994</x:v>
      </x:c>
      <x:c r="M40" s="276"/>
      <x:c r="N40" s="186"/>
      <x:c r="O40" s="186"/>
      <x:c r="P40" s="186"/>
      <x:c r="Q40" s="186"/>
      <x:c r="R40" s="186"/>
      <x:c r="S40" s="186"/>
      <x:c r="T40" s="186"/>
      <x:c r="U40" s="186"/>
      <x:c r="V40" s="186"/>
    </x:row>
    <x:row r="41" spans="1:22">
      <x:c r="A41" s="57">
        <x:v>31</x:v>
      </x:c>
      <x:c r="C41" s="578" t="s">
        <x:v>2021</x:v>
      </x:c>
      <x:c r="D41" s="687" t="str">
        <x:f>IF(VLOOKUP($A41,'★Master Code List'!$B$4:$K$167,3,)=0,"",(VLOOKUP($A41,'★Master Code List'!$B$4:$K$167,3,)))</x:f>
        <x:v>TZ38-14A033-CA</x:v>
      </x:c>
      <x:c r="E41" s="688" t="str">
        <x:f>IF(VLOOKUP($A41,'★Master Code List'!$B$4:$K$167,5,)=0,"",(VLOOKUP($A41,'★Master Code List'!$B$4:$K$167,5,)))</x:f>
        <x:v>BUSBAR ASY</x:v>
      </x:c>
      <x:c r="F41" s="135">
        <x:f t="shared" ca="1" si="0"/>
        <x:v>30.2</x:v>
      </x:c>
      <x:c r="G41" s="215" t="str">
        <x:f t="shared" ref="G41" si="5">IF(D41="","",IF(SUM(K41:U41)&gt;0,"","CHECK ☞"))</x:f>
        <x:v/>
      </x:c>
      <x:c r="K41" s="276">
        <x:v>30.2</x:v>
      </x:c>
      <x:c r="L41" s="276">
        <x:v>30.2</x:v>
      </x:c>
      <x:c r="M41" s="276"/>
      <x:c r="N41" s="186"/>
      <x:c r="O41" s="186"/>
      <x:c r="P41" s="186"/>
      <x:c r="Q41" s="186"/>
      <x:c r="R41" s="186"/>
      <x:c r="S41" s="186"/>
      <x:c r="T41" s="186"/>
      <x:c r="U41" s="186"/>
      <x:c r="V41" s="186"/>
    </x:row>
    <x:row r="42" spans="1:22">
      <x:c r="A42" s="57">
        <x:v>32</x:v>
      </x:c>
      <x:c r="C42" s="578" t="s">
        <x:v>2021</x:v>
      </x:c>
      <x:c r="D42" s="687" t="str">
        <x:f>IF(VLOOKUP($A42,'★Master Code List'!$B$4:$K$167,3,)=0,"",(VLOOKUP($A42,'★Master Code List'!$B$4:$K$167,3,)))</x:f>
        <x:v>TZ38-14A033-DA</x:v>
      </x:c>
      <x:c r="E42" s="688" t="str">
        <x:f>IF(VLOOKUP($A42,'★Master Code List'!$B$4:$K$167,5,)=0,"",(VLOOKUP($A42,'★Master Code List'!$B$4:$K$167,5,)))</x:f>
        <x:v>BUSBAR ASY</x:v>
      </x:c>
      <x:c r="F42" s="135">
        <x:f t="shared" ca="1" si="0"/>
        <x:v>12.23</x:v>
      </x:c>
      <x:c r="G42" s="215" t="str">
        <x:f t="shared" si="1"/>
        <x:v/>
      </x:c>
      <x:c r="K42" s="276">
        <x:v>12.23</x:v>
      </x:c>
      <x:c r="L42" s="276">
        <x:v>12.23</x:v>
      </x:c>
      <x:c r="M42" s="276"/>
      <x:c r="N42" s="186"/>
      <x:c r="O42" s="186"/>
      <x:c r="P42" s="186"/>
      <x:c r="Q42" s="186"/>
      <x:c r="R42" s="186"/>
      <x:c r="S42" s="186"/>
      <x:c r="T42" s="186"/>
      <x:c r="U42" s="186"/>
      <x:c r="V42" s="186"/>
    </x:row>
    <x:row r="43" spans="1:22">
      <x:c r="A43" s="57">
        <x:v>33</x:v>
      </x:c>
      <x:c r="C43" s="578" t="s">
        <x:v>2021</x:v>
      </x:c>
      <x:c r="D43" s="687" t="str">
        <x:f>IF(VLOOKUP($A43,'★Master Code List'!$B$4:$K$167,3,)=0,"",(VLOOKUP($A43,'★Master Code List'!$B$4:$K$167,3,)))</x:f>
        <x:v>TZ38-14A033-EA</x:v>
      </x:c>
      <x:c r="E43" s="688" t="str">
        <x:f>IF(VLOOKUP($A43,'★Master Code List'!$B$4:$K$167,5,)=0,"",(VLOOKUP($A43,'★Master Code List'!$B$4:$K$167,5,)))</x:f>
        <x:v>BUSBAR ASY</x:v>
      </x:c>
      <x:c r="F43" s="135">
        <x:f t="shared" ca="1" si="0"/>
        <x:v>25.08</x:v>
      </x:c>
      <x:c r="G43" s="215" t="str">
        <x:f t="shared" si="1"/>
        <x:v/>
      </x:c>
      <x:c r="K43" s="276">
        <x:v>25.08</x:v>
      </x:c>
      <x:c r="L43" s="276">
        <x:v>25.08</x:v>
      </x:c>
      <x:c r="M43" s="276"/>
      <x:c r="N43" s="186"/>
      <x:c r="O43" s="186"/>
      <x:c r="P43" s="186"/>
      <x:c r="Q43" s="186"/>
      <x:c r="R43" s="186"/>
      <x:c r="S43" s="186"/>
      <x:c r="T43" s="186"/>
      <x:c r="U43" s="186"/>
      <x:c r="V43" s="186"/>
    </x:row>
    <x:row r="44" spans="1:22">
      <x:c r="A44" s="57">
        <x:v>34</x:v>
      </x:c>
      <x:c r="C44" s="578" t="s">
        <x:v>2021</x:v>
      </x:c>
      <x:c r="D44" s="687" t="str">
        <x:f>IF(VLOOKUP($A44,'★Master Code List'!$B$4:$K$167,3,)=0,"",(VLOOKUP($A44,'★Master Code List'!$B$4:$K$167,3,)))</x:f>
        <x:v>TZ38-14A033-FA</x:v>
      </x:c>
      <x:c r="E44" s="688" t="str">
        <x:f>IF(VLOOKUP($A44,'★Master Code List'!$B$4:$K$167,5,)=0,"",(VLOOKUP($A44,'★Master Code List'!$B$4:$K$167,5,)))</x:f>
        <x:v xml:space="preserve">BUS BAR ASY </x:v>
      </x:c>
      <x:c r="F44" s="135">
        <x:f t="shared" ca="1" si="0"/>
        <x:v>18.440000000000001</x:v>
      </x:c>
      <x:c r="G44" s="215" t="str">
        <x:f t="shared" si="1"/>
        <x:v/>
      </x:c>
      <x:c r="K44" s="276">
        <x:v>18.440000000000001</x:v>
      </x:c>
      <x:c r="L44" s="276">
        <x:v>18.440000000000001</x:v>
      </x:c>
      <x:c r="M44" s="276"/>
      <x:c r="N44" s="186"/>
      <x:c r="O44" s="186"/>
      <x:c r="P44" s="186"/>
      <x:c r="Q44" s="186"/>
      <x:c r="R44" s="186"/>
      <x:c r="S44" s="186"/>
      <x:c r="T44" s="186"/>
      <x:c r="U44" s="186"/>
      <x:c r="V44" s="186"/>
    </x:row>
    <x:row r="45" spans="1:22">
      <x:c r="A45" s="57">
        <x:v>35</x:v>
      </x:c>
      <x:c r="C45" s="578" t="s">
        <x:v>2021</x:v>
      </x:c>
      <x:c r="D45" s="687" t="str">
        <x:f>IF(VLOOKUP($A45,'★Master Code List'!$B$4:$K$167,3,)=0,"",(VLOOKUP($A45,'★Master Code List'!$B$4:$K$167,3,)))</x:f>
        <x:v>TZ38-14A033-GA</x:v>
      </x:c>
      <x:c r="E45" s="688" t="str">
        <x:f>IF(VLOOKUP($A45,'★Master Code List'!$B$4:$K$167,5,)=0,"",(VLOOKUP($A45,'★Master Code List'!$B$4:$K$167,5,)))</x:f>
        <x:v>BUSBAR ASY</x:v>
      </x:c>
      <x:c r="F45" s="135">
        <x:f t="shared" ca="1" si="0"/>
        <x:v>18.86</x:v>
      </x:c>
      <x:c r="G45" s="215" t="str">
        <x:f t="shared" si="1"/>
        <x:v/>
      </x:c>
      <x:c r="K45" s="276">
        <x:v>18.86</x:v>
      </x:c>
      <x:c r="L45" s="276">
        <x:v>18.86</x:v>
      </x:c>
      <x:c r="M45" s="276"/>
      <x:c r="N45" s="186"/>
      <x:c r="O45" s="186"/>
      <x:c r="P45" s="186"/>
      <x:c r="Q45" s="186"/>
      <x:c r="R45" s="186"/>
      <x:c r="S45" s="186"/>
      <x:c r="T45" s="186"/>
      <x:c r="U45" s="186"/>
      <x:c r="V45" s="186"/>
    </x:row>
    <x:row r="46" spans="1:22">
      <x:c r="A46" s="57">
        <x:v>36</x:v>
      </x:c>
      <x:c r="C46" s="578" t="s">
        <x:v>2021</x:v>
      </x:c>
      <x:c r="D46" s="687" t="str">
        <x:f>IF(VLOOKUP($A46,'★Master Code List'!$B$4:$K$167,3,)=0,"",(VLOOKUP($A46,'★Master Code List'!$B$4:$K$167,3,)))</x:f>
        <x:v>TZ38-14A033-HB</x:v>
      </x:c>
      <x:c r="E46" s="688" t="str">
        <x:f>IF(VLOOKUP($A46,'★Master Code List'!$B$4:$K$167,5,)=0,"",(VLOOKUP($A46,'★Master Code List'!$B$4:$K$167,5,)))</x:f>
        <x:v>MCA CONNECTOR CLIP</x:v>
      </x:c>
      <x:c r="F46" s="135">
        <x:f t="shared" ca="1" si="0"/>
        <x:v>16.079999999999998</x:v>
      </x:c>
      <x:c r="G46" s="215" t="str">
        <x:f t="shared" si="1"/>
        <x:v/>
      </x:c>
      <x:c r="K46" s="276">
        <x:v>16.079999999999998</x:v>
      </x:c>
      <x:c r="L46" s="276">
        <x:v>16.079999999999998</x:v>
      </x:c>
      <x:c r="M46" s="276"/>
      <x:c r="N46" s="186"/>
      <x:c r="O46" s="186"/>
      <x:c r="P46" s="186"/>
      <x:c r="Q46" s="186"/>
      <x:c r="R46" s="186"/>
      <x:c r="S46" s="186"/>
      <x:c r="T46" s="186"/>
      <x:c r="U46" s="186"/>
      <x:c r="V46" s="186"/>
    </x:row>
    <x:row r="47" spans="1:22">
      <x:c r="A47" s="57">
        <x:v>37</x:v>
      </x:c>
      <x:c r="C47" s="578" t="s">
        <x:v>2021</x:v>
      </x:c>
      <x:c r="D47" s="687" t="str">
        <x:f>IF(VLOOKUP($A47,'★Master Code List'!$B$4:$K$167,3,)=0,"",(VLOOKUP($A47,'★Master Code List'!$B$4:$K$167,3,)))</x:f>
        <x:v>TZ38-14A033-JB</x:v>
      </x:c>
      <x:c r="E47" s="688" t="str">
        <x:f>IF(VLOOKUP($A47,'★Master Code List'!$B$4:$K$167,5,)=0,"",(VLOOKUP($A47,'★Master Code List'!$B$4:$K$167,5,)))</x:f>
        <x:v>MCA CONNECTOR CLIP</x:v>
      </x:c>
      <x:c r="F47" s="135">
        <x:f t="shared" ca="1" si="0"/>
        <x:v>18.37</x:v>
      </x:c>
      <x:c r="G47" s="215" t="str">
        <x:f t="shared" si="1"/>
        <x:v/>
      </x:c>
      <x:c r="K47" s="276">
        <x:v>18.37</x:v>
      </x:c>
      <x:c r="L47" s="276">
        <x:v>18.37</x:v>
      </x:c>
      <x:c r="M47" s="276"/>
      <x:c r="N47" s="186"/>
      <x:c r="O47" s="186"/>
      <x:c r="P47" s="186"/>
      <x:c r="Q47" s="186"/>
      <x:c r="R47" s="186"/>
      <x:c r="S47" s="186"/>
      <x:c r="T47" s="186"/>
      <x:c r="U47" s="186"/>
      <x:c r="V47" s="186"/>
    </x:row>
    <x:row r="48" spans="1:22">
      <x:c r="A48" s="57">
        <x:v>38</x:v>
      </x:c>
      <x:c r="C48" s="578" t="s">
        <x:v>2021</x:v>
      </x:c>
      <x:c r="D48" s="687" t="str">
        <x:f>IF(VLOOKUP($A48,'★Master Code List'!$B$4:$K$167,3,)=0,"",(VLOOKUP($A48,'★Master Code List'!$B$4:$K$167,3,)))</x:f>
        <x:v>TZ38-14A033-KA</x:v>
      </x:c>
      <x:c r="E48" s="688" t="str">
        <x:f>IF(VLOOKUP($A48,'★Master Code List'!$B$4:$K$167,5,)=0,"",(VLOOKUP($A48,'★Master Code List'!$B$4:$K$167,5,)))</x:f>
        <x:v>MCA CONNECTOR CLIP</x:v>
      </x:c>
      <x:c r="F48" s="135">
        <x:f t="shared" ca="1" si="0"/>
        <x:v>15.81</x:v>
      </x:c>
      <x:c r="G48" s="215" t="str">
        <x:f t="shared" si="1"/>
        <x:v/>
      </x:c>
      <x:c r="K48" s="276">
        <x:v>15.81</x:v>
      </x:c>
      <x:c r="L48" s="276">
        <x:v>15.81</x:v>
      </x:c>
      <x:c r="M48" s="276"/>
      <x:c r="N48" s="186"/>
      <x:c r="O48" s="186"/>
      <x:c r="P48" s="186"/>
      <x:c r="Q48" s="186"/>
      <x:c r="R48" s="186"/>
      <x:c r="S48" s="186"/>
      <x:c r="T48" s="186"/>
      <x:c r="U48" s="186"/>
      <x:c r="V48" s="186"/>
    </x:row>
    <x:row r="49" spans="1:22">
      <x:c r="A49" s="57">
        <x:v>39</x:v>
      </x:c>
      <x:c r="C49" s="578" t="s">
        <x:v>2021</x:v>
      </x:c>
      <x:c r="D49" s="687" t="str">
        <x:f>IF(VLOOKUP($A49,'★Master Code List'!$B$4:$K$167,3,)=0,"",(VLOOKUP($A49,'★Master Code List'!$B$4:$K$167,3,)))</x:f>
        <x:v>TZ38-14A033-LA</x:v>
      </x:c>
      <x:c r="E49" s="688" t="str">
        <x:f>IF(VLOOKUP($A49,'★Master Code List'!$B$4:$K$167,5,)=0,"",(VLOOKUP($A49,'★Master Code List'!$B$4:$K$167,5,)))</x:f>
        <x:v>MCA CONNECTOR CLIP</x:v>
      </x:c>
      <x:c r="F49" s="135">
        <x:f t="shared" ca="1" si="0"/>
        <x:v>21.16</x:v>
      </x:c>
      <x:c r="G49" s="215" t="str">
        <x:f t="shared" si="1"/>
        <x:v/>
      </x:c>
      <x:c r="K49" s="276">
        <x:v>21.16</x:v>
      </x:c>
      <x:c r="L49" s="276">
        <x:v>21.16</x:v>
      </x:c>
      <x:c r="M49" s="276"/>
      <x:c r="N49" s="186"/>
      <x:c r="O49" s="186"/>
      <x:c r="P49" s="186"/>
      <x:c r="Q49" s="186"/>
      <x:c r="R49" s="186"/>
      <x:c r="S49" s="186"/>
      <x:c r="T49" s="186"/>
      <x:c r="U49" s="186"/>
      <x:c r="V49" s="186"/>
    </x:row>
    <x:row r="50" spans="1:22">
      <x:c r="A50" s="57">
        <x:v>40</x:v>
      </x:c>
      <x:c r="C50" s="578" t="s">
        <x:v>2021</x:v>
      </x:c>
      <x:c r="D50" s="687" t="str">
        <x:f>IF(VLOOKUP($A50,'★Master Code List'!$B$4:$K$167,3,)=0,"",(VLOOKUP($A50,'★Master Code List'!$B$4:$K$167,3,)))</x:f>
        <x:v>TZ38-14A033-MA</x:v>
      </x:c>
      <x:c r="E50" s="688" t="str">
        <x:f>IF(VLOOKUP($A50,'★Master Code List'!$B$4:$K$167,5,)=0,"",(VLOOKUP($A50,'★Master Code List'!$B$4:$K$167,5,)))</x:f>
        <x:v>MCA CONNECTOR CLIP</x:v>
      </x:c>
      <x:c r="F50" s="135">
        <x:f t="shared" ca="1" si="0"/>
        <x:v>21.45</x:v>
      </x:c>
      <x:c r="G50" s="215" t="str">
        <x:f t="shared" si="1"/>
        <x:v/>
      </x:c>
      <x:c r="K50" s="276">
        <x:v>21.45</x:v>
      </x:c>
      <x:c r="L50" s="276">
        <x:v>21.45</x:v>
      </x:c>
      <x:c r="M50" s="276"/>
      <x:c r="N50" s="186"/>
      <x:c r="O50" s="186"/>
      <x:c r="P50" s="186"/>
      <x:c r="Q50" s="186"/>
      <x:c r="R50" s="186"/>
      <x:c r="S50" s="186"/>
      <x:c r="T50" s="186"/>
      <x:c r="U50" s="186"/>
      <x:c r="V50" s="186"/>
    </x:row>
    <x:row r="51" spans="1:22">
      <x:c r="A51" s="57">
        <x:v>41</x:v>
      </x:c>
      <x:c r="C51" s="578" t="s">
        <x:v>2021</x:v>
      </x:c>
      <x:c r="D51" s="687" t="str">
        <x:f>IF(VLOOKUP($A51,'★Master Code List'!$B$4:$K$167,3,)=0,"",(VLOOKUP($A51,'★Master Code List'!$B$4:$K$167,3,)))</x:f>
        <x:v>TZ38-14A033-NA</x:v>
      </x:c>
      <x:c r="E51" s="688" t="str">
        <x:f>IF(VLOOKUP($A51,'★Master Code List'!$B$4:$K$167,5,)=0,"",(VLOOKUP($A51,'★Master Code List'!$B$4:$K$167,5,)))</x:f>
        <x:v>BUSBAR ASY</x:v>
      </x:c>
      <x:c r="F51" s="135">
        <x:f t="shared" ca="1" si="0"/>
        <x:v>15.81</x:v>
      </x:c>
      <x:c r="G51" s="215" t="str">
        <x:f t="shared" si="1"/>
        <x:v/>
      </x:c>
      <x:c r="K51" s="276">
        <x:v>15.81</x:v>
      </x:c>
      <x:c r="L51" s="276">
        <x:v>15.81</x:v>
      </x:c>
      <x:c r="M51" s="276"/>
      <x:c r="N51" s="185"/>
      <x:c r="O51" s="185"/>
      <x:c r="P51" s="185"/>
      <x:c r="Q51" s="185"/>
      <x:c r="R51" s="185"/>
      <x:c r="S51" s="185"/>
      <x:c r="T51" s="185"/>
      <x:c r="U51" s="185"/>
      <x:c r="V51" s="185"/>
    </x:row>
    <x:row r="52" spans="1:22">
      <x:c r="A52" s="57">
        <x:v>42</x:v>
      </x:c>
      <x:c r="C52" s="578" t="s">
        <x:v>2021</x:v>
      </x:c>
      <x:c r="D52" s="687" t="str">
        <x:f>IF(VLOOKUP($A52,'★Master Code List'!$B$4:$K$167,3,)=0,"",(VLOOKUP($A52,'★Master Code List'!$B$4:$K$167,3,)))</x:f>
        <x:v>TZ38-14A033-PB</x:v>
      </x:c>
      <x:c r="E52" s="688" t="str">
        <x:f>IF(VLOOKUP($A52,'★Master Code List'!$B$4:$K$167,5,)=0,"",(VLOOKUP($A52,'★Master Code List'!$B$4:$K$167,5,)))</x:f>
        <x:v>BUSBAR ASY</x:v>
      </x:c>
      <x:c r="F52" s="135">
        <x:f t="shared" ca="1" si="0"/>
        <x:v>20.93</x:v>
      </x:c>
      <x:c r="G52" s="215" t="str">
        <x:f t="shared" si="1"/>
        <x:v/>
      </x:c>
      <x:c r="K52" s="276">
        <x:v>20.93</x:v>
      </x:c>
      <x:c r="L52" s="276">
        <x:v>20.93</x:v>
      </x:c>
      <x:c r="M52" s="276"/>
      <x:c r="N52" s="185"/>
      <x:c r="O52" s="185"/>
      <x:c r="P52" s="185"/>
      <x:c r="Q52" s="185"/>
      <x:c r="R52" s="185"/>
      <x:c r="S52" s="185"/>
      <x:c r="T52" s="185"/>
      <x:c r="U52" s="185"/>
      <x:c r="V52" s="185"/>
    </x:row>
    <x:row r="53" spans="1:22">
      <x:c r="A53" s="57">
        <x:v>43</x:v>
      </x:c>
      <x:c r="C53" s="578" t="s">
        <x:v>2021</x:v>
      </x:c>
      <x:c r="D53" s="687" t="str">
        <x:f>IF(VLOOKUP($A53,'★Master Code List'!$B$4:$K$167,3,)=0,"",(VLOOKUP($A53,'★Master Code List'!$B$4:$K$167,3,)))</x:f>
        <x:v>TZ38-14A033-RB</x:v>
      </x:c>
      <x:c r="E53" s="688" t="str">
        <x:f>IF(VLOOKUP($A53,'★Master Code List'!$B$4:$K$167,5,)=0,"",(VLOOKUP($A53,'★Master Code List'!$B$4:$K$167,5,)))</x:f>
        <x:v>BUSBAR ASY</x:v>
      </x:c>
      <x:c r="F53" s="135">
        <x:f t="shared" ca="1" si="0"/>
        <x:v>21.77</x:v>
      </x:c>
      <x:c r="G53" s="215" t="str">
        <x:f t="shared" si="1"/>
        <x:v/>
      </x:c>
      <x:c r="K53" s="276">
        <x:v>21.77</x:v>
      </x:c>
      <x:c r="L53" s="276">
        <x:v>21.77</x:v>
      </x:c>
      <x:c r="M53" s="276"/>
      <x:c r="N53" s="185"/>
      <x:c r="O53" s="185"/>
      <x:c r="P53" s="185"/>
      <x:c r="Q53" s="228"/>
      <x:c r="R53" s="228"/>
      <x:c r="S53" s="185"/>
      <x:c r="T53" s="185"/>
      <x:c r="U53" s="185"/>
      <x:c r="V53" s="185"/>
    </x:row>
    <x:row r="54" spans="1:22">
      <x:c r="A54" s="57">
        <x:v>44</x:v>
      </x:c>
      <x:c r="C54" s="578" t="s">
        <x:v>2021</x:v>
      </x:c>
      <x:c r="D54" s="687" t="str">
        <x:f>IF(VLOOKUP($A54,'★Master Code List'!$B$4:$K$167,3,)=0,"",(VLOOKUP($A54,'★Master Code List'!$B$4:$K$167,3,)))</x:f>
        <x:v>TZ38-14A033-SA</x:v>
      </x:c>
      <x:c r="E54" s="688" t="str">
        <x:f>IF(VLOOKUP($A54,'★Master Code List'!$B$4:$K$167,5,)=0,"",(VLOOKUP($A54,'★Master Code List'!$B$4:$K$167,5,)))</x:f>
        <x:v>BUSBAR ASY</x:v>
      </x:c>
      <x:c r="F54" s="135">
        <x:f t="shared" ca="1" si="0"/>
        <x:v>21.74</x:v>
      </x:c>
      <x:c r="G54" s="215" t="str">
        <x:f t="shared" si="1"/>
        <x:v/>
      </x:c>
      <x:c r="K54" s="276">
        <x:v>21.74</x:v>
      </x:c>
      <x:c r="L54" s="276">
        <x:v>21.74</x:v>
      </x:c>
      <x:c r="M54" s="277"/>
      <x:c r="N54" s="185"/>
      <x:c r="O54" s="185"/>
      <x:c r="P54" s="185"/>
      <x:c r="Q54" s="185"/>
      <x:c r="R54" s="185"/>
      <x:c r="S54" s="185"/>
      <x:c r="T54" s="185"/>
      <x:c r="U54" s="185"/>
      <x:c r="V54" s="185"/>
    </x:row>
    <x:row r="55" spans="1:22">
      <x:c r="A55" s="57">
        <x:v>45</x:v>
      </x:c>
      <x:c r="C55" s="578" t="s">
        <x:v>2021</x:v>
      </x:c>
      <x:c r="D55" s="687" t="str">
        <x:f>IF(VLOOKUP($A55,'★Master Code List'!$B$4:$K$167,3,)=0,"",(VLOOKUP($A55,'★Master Code List'!$B$4:$K$167,3,)))</x:f>
        <x:v>TZ38-14A033-TA</x:v>
      </x:c>
      <x:c r="E55" s="688" t="str">
        <x:f>IF(VLOOKUP($A55,'★Master Code List'!$B$4:$K$167,5,)=0,"",(VLOOKUP($A55,'★Master Code List'!$B$4:$K$167,5,)))</x:f>
        <x:v>BUSBAR ASY</x:v>
      </x:c>
      <x:c r="F55" s="135">
        <x:f t="shared" ca="1" si="0"/>
        <x:v>21.45</x:v>
      </x:c>
      <x:c r="G55" s="215" t="str">
        <x:f t="shared" si="1"/>
        <x:v/>
      </x:c>
      <x:c r="K55" s="276">
        <x:v>21.45</x:v>
      </x:c>
      <x:c r="L55" s="276">
        <x:v>21.45</x:v>
      </x:c>
      <x:c r="M55" s="277"/>
      <x:c r="N55" s="185"/>
      <x:c r="O55" s="185"/>
      <x:c r="P55" s="185"/>
      <x:c r="Q55" s="185"/>
      <x:c r="R55" s="185"/>
      <x:c r="S55" s="185"/>
      <x:c r="T55" s="185"/>
      <x:c r="U55" s="185"/>
      <x:c r="V55" s="185"/>
    </x:row>
    <x:row r="56" spans="1:22">
      <x:c r="A56" s="57">
        <x:v>46</x:v>
      </x:c>
      <x:c r="C56" s="578" t="s">
        <x:v>2021</x:v>
      </x:c>
      <x:c r="D56" s="687" t="str">
        <x:f>IF(VLOOKUP($A56,'★Master Code List'!$B$4:$K$167,3,)=0,"",(VLOOKUP($A56,'★Master Code List'!$B$4:$K$167,3,)))</x:f>
        <x:v>TZ38-14B680-AA</x:v>
      </x:c>
      <x:c r="E56" s="688" t="str">
        <x:f>IF(VLOOKUP($A56,'★Master Code List'!$B$4:$K$167,5,)=0,"",(VLOOKUP($A56,'★Master Code List'!$B$4:$K$167,5,)))</x:f>
        <x:v>PDU_CONN_ASSY</x:v>
      </x:c>
      <x:c r="F56" s="135">
        <x:f t="shared" ca="1" si="0"/>
        <x:v>26.08</x:v>
      </x:c>
      <x:c r="G56" s="215" t="str">
        <x:f t="shared" si="1"/>
        <x:v/>
      </x:c>
      <x:c r="K56" s="276">
        <x:v>26.08</x:v>
      </x:c>
      <x:c r="L56" s="276">
        <x:v>26.08</x:v>
      </x:c>
      <x:c r="M56" s="277"/>
      <x:c r="N56" s="185"/>
      <x:c r="O56" s="185"/>
      <x:c r="P56" s="185"/>
      <x:c r="Q56" s="185"/>
      <x:c r="R56" s="185"/>
      <x:c r="S56" s="185"/>
      <x:c r="T56" s="185"/>
      <x:c r="U56" s="185"/>
      <x:c r="V56" s="185"/>
    </x:row>
    <x:row r="57" spans="1:22">
      <x:c r="A57" s="57">
        <x:v>47</x:v>
      </x:c>
      <x:c r="C57" s="578" t="s">
        <x:v>2021</x:v>
      </x:c>
      <x:c r="D57" s="687" t="str">
        <x:f>IF(VLOOKUP($A57,'★Master Code List'!$B$4:$K$167,3,)=0,"",(VLOOKUP($A57,'★Master Code List'!$B$4:$K$167,3,)))</x:f>
        <x:v>TZ38-14B680-BB</x:v>
      </x:c>
      <x:c r="E57" s="688" t="str">
        <x:f>IF(VLOOKUP($A57,'★Master Code List'!$B$4:$K$167,5,)=0,"",(VLOOKUP($A57,'★Master Code List'!$B$4:$K$167,5,)))</x:f>
        <x:v>AWD/RWD PDU CONN ASSY</x:v>
      </x:c>
      <x:c r="F57" s="135">
        <x:f t="shared" ca="1" si="0"/>
        <x:v>27.29</x:v>
      </x:c>
      <x:c r="G57" s="215" t="str">
        <x:f t="shared" si="1"/>
        <x:v/>
      </x:c>
      <x:c r="K57" s="276">
        <x:v>27.29</x:v>
      </x:c>
      <x:c r="L57" s="276">
        <x:v>27.29</x:v>
      </x:c>
      <x:c r="M57" s="277"/>
      <x:c r="N57" s="185"/>
      <x:c r="O57" s="185"/>
      <x:c r="P57" s="185"/>
      <x:c r="Q57" s="185"/>
      <x:c r="R57" s="185"/>
      <x:c r="S57" s="185"/>
      <x:c r="T57" s="185"/>
      <x:c r="U57" s="185"/>
      <x:c r="V57" s="185"/>
    </x:row>
    <x:row r="58" spans="1:22">
      <x:c r="A58" s="57">
        <x:v>48</x:v>
      </x:c>
      <x:c r="C58" s="772" t="s">
        <x:v>95</x:v>
      </x:c>
      <x:c r="D58" s="687" t="str">
        <x:f>IF(VLOOKUP($A58,'★Master Code List'!$B$4:$K$167,3,)=0,"",(VLOOKUP($A58,'★Master Code List'!$B$4:$K$167,3,)))</x:f>
        <x:v>PZ38-10B694-BD</x:v>
      </x:c>
      <x:c r="E58" s="688" t="str">
        <x:f>IF(VLOOKUP($A58,'★Master Code List'!$B$4:$K$167,5,)=0,"",(VLOOKUP($A58,'★Master Code List'!$B$4:$K$167,5,)))</x:f>
        <x:v>Main Harness</x:v>
      </x:c>
      <x:c r="F58" s="135">
        <x:f t="shared" ca="1" si="0"/>
        <x:v>117.77553070182984</x:v>
      </x:c>
      <x:c r="G58" s="215" t="str">
        <x:f t="shared" si="1"/>
        <x:v/>
      </x:c>
      <x:c r="K58" s="276">
        <x:v>117.77553070182984</x:v>
      </x:c>
      <x:c r="L58" s="276">
        <x:v>117.77553070182984</x:v>
      </x:c>
      <x:c r="M58" s="277"/>
      <x:c r="N58" s="185"/>
      <x:c r="O58" s="185"/>
      <x:c r="P58" s="185"/>
      <x:c r="Q58" s="185"/>
      <x:c r="R58" s="185"/>
      <x:c r="S58" s="185"/>
      <x:c r="T58" s="185"/>
      <x:c r="U58" s="185"/>
      <x:c r="V58" s="185"/>
    </x:row>
    <x:row r="59" spans="1:22">
      <x:c r="A59" s="57">
        <x:v>49</x:v>
      </x:c>
      <x:c r="C59" s="772" t="s">
        <x:v>95</x:v>
      </x:c>
      <x:c r="D59" s="687" t="str">
        <x:f>IF(VLOOKUP($A59,'★Master Code List'!$B$4:$K$167,3,)=0,"",(VLOOKUP($A59,'★Master Code List'!$B$4:$K$167,3,)))</x:f>
        <x:v>PZ38-14A033-GD</x:v>
      </x:c>
      <x:c r="E59" s="688" t="str">
        <x:f>IF(VLOOKUP($A59,'★Master Code List'!$B$4:$K$167,5,)=0,"",(VLOOKUP($A59,'★Master Code List'!$B$4:$K$167,5,)))</x:f>
        <x:v>BUSBAR - Array to Array (Angled)_Insert</x:v>
      </x:c>
      <x:c r="F59" s="135">
        <x:f t="shared" ca="1" si="0"/>
        <x:v>11.01595117968685</x:v>
      </x:c>
      <x:c r="G59" s="215" t="str">
        <x:f t="shared" si="1"/>
        <x:v/>
      </x:c>
      <x:c r="K59" s="276">
        <x:v>11.01595117968685</x:v>
      </x:c>
      <x:c r="L59" s="276">
        <x:v>11.01595117968685</x:v>
      </x:c>
      <x:c r="M59" s="277"/>
      <x:c r="N59" s="185"/>
      <x:c r="O59" s="185"/>
      <x:c r="P59" s="185"/>
      <x:c r="Q59" s="185"/>
      <x:c r="R59" s="185"/>
      <x:c r="S59" s="185"/>
      <x:c r="T59" s="185"/>
      <x:c r="U59" s="185"/>
      <x:c r="V59" s="185"/>
    </x:row>
    <x:row r="60" spans="1:22">
      <x:c r="A60" s="57">
        <x:v>50</x:v>
      </x:c>
      <x:c r="C60" s="772" t="s">
        <x:v>95</x:v>
      </x:c>
      <x:c r="D60" s="687" t="str">
        <x:f>IF(VLOOKUP($A60,'★Master Code List'!$B$4:$K$167,3,)=0,"",(VLOOKUP($A60,'★Master Code List'!$B$4:$K$167,3,)))</x:f>
        <x:v>PZ38-14A033-KD</x:v>
      </x:c>
      <x:c r="E60" s="688" t="str">
        <x:f>IF(VLOOKUP($A60,'★Master Code List'!$B$4:$K$167,5,)=0,"",(VLOOKUP($A60,'★Master Code List'!$B$4:$K$167,5,)))</x:f>
        <x:v>BUSBAR - Array 1 to Neg BEC_Insert</x:v>
      </x:c>
      <x:c r="F60" s="135">
        <x:f t="shared" ca="1" si="0"/>
        <x:v>16.346706348184995</x:v>
      </x:c>
      <x:c r="G60" s="215" t="str">
        <x:f t="shared" si="1"/>
        <x:v/>
      </x:c>
      <x:c r="K60" s="276">
        <x:v>16.346706348184995</x:v>
      </x:c>
      <x:c r="L60" s="276">
        <x:v>16.346706348184995</x:v>
      </x:c>
      <x:c r="M60" s="277"/>
      <x:c r="N60" s="185"/>
      <x:c r="O60" s="185"/>
      <x:c r="P60" s="185"/>
      <x:c r="Q60" s="185"/>
      <x:c r="R60" s="185"/>
      <x:c r="S60" s="185"/>
      <x:c r="T60" s="185"/>
      <x:c r="U60" s="185"/>
      <x:c r="V60" s="185"/>
    </x:row>
    <x:row r="61" spans="1:22">
      <x:c r="A61" s="57">
        <x:v>51</x:v>
      </x:c>
      <x:c r="C61" s="772" t="s">
        <x:v>95</x:v>
      </x:c>
      <x:c r="D61" s="687" t="str">
        <x:f>IF(VLOOKUP($A61,'★Master Code List'!$B$4:$K$167,3,)=0,"",(VLOOKUP($A61,'★Master Code List'!$B$4:$K$167,3,)))</x:f>
        <x:v>PZ38-14A033-NB</x:v>
      </x:c>
      <x:c r="E61" s="688" t="str">
        <x:f>IF(VLOOKUP($A61,'★Master Code List'!$B$4:$K$167,5,)=0,"",(VLOOKUP($A61,'★Master Code List'!$B$4:$K$167,5,)))</x:f>
        <x:v>BUSBAR - Neg BEC to DCFC_Protector</x:v>
      </x:c>
      <x:c r="F61" s="135">
        <x:f t="shared" ca="1" si="0"/>
        <x:v>11.902756029366618</x:v>
      </x:c>
      <x:c r="G61" s="215" t="str">
        <x:f t="shared" si="1"/>
        <x:v/>
      </x:c>
      <x:c r="K61" s="276">
        <x:v>11.902756029366618</x:v>
      </x:c>
      <x:c r="L61" s="276">
        <x:v>11.902756029366618</x:v>
      </x:c>
      <x:c r="M61" s="277"/>
      <x:c r="N61" s="185"/>
      <x:c r="O61" s="185"/>
      <x:c r="P61" s="185"/>
      <x:c r="Q61" s="185"/>
      <x:c r="R61" s="185"/>
      <x:c r="S61" s="185"/>
      <x:c r="T61" s="185"/>
      <x:c r="U61" s="185"/>
      <x:c r="V61" s="185"/>
    </x:row>
    <x:row r="62" spans="1:22">
      <x:c r="A62" s="57">
        <x:v>52</x:v>
      </x:c>
      <x:c r="C62" s="772" t="s">
        <x:v>95</x:v>
      </x:c>
      <x:c r="D62" s="687" t="str">
        <x:f>IF(VLOOKUP($A62,'★Master Code List'!$B$4:$K$167,3,)=0,"",(VLOOKUP($A62,'★Master Code List'!$B$4:$K$167,3,)))</x:f>
        <x:v>PZ38-14A033-PC</x:v>
      </x:c>
      <x:c r="E62" s="688" t="str">
        <x:f>IF(VLOOKUP($A62,'★Master Code List'!$B$4:$K$167,5,)=0,"",(VLOOKUP($A62,'★Master Code List'!$B$4:$K$167,5,)))</x:f>
        <x:v>BUSBAR - CIRCUIT BREAKER_A_Insert</x:v>
      </x:c>
      <x:c r="F62" s="135">
        <x:f t="shared" ca="1" si="0"/>
        <x:v>15.273193233542777</x:v>
      </x:c>
      <x:c r="G62" s="215" t="str">
        <x:f t="shared" si="1"/>
        <x:v/>
      </x:c>
      <x:c r="K62" s="276">
        <x:v>15.273193233542777</x:v>
      </x:c>
      <x:c r="L62" s="276">
        <x:v>15.273193233542777</x:v>
      </x:c>
      <x:c r="M62" s="277"/>
      <x:c r="N62" s="185"/>
      <x:c r="O62" s="185"/>
      <x:c r="P62" s="185"/>
      <x:c r="Q62" s="185"/>
      <x:c r="R62" s="185"/>
      <x:c r="S62" s="185"/>
      <x:c r="T62" s="185"/>
      <x:c r="U62" s="185"/>
      <x:c r="V62" s="185"/>
    </x:row>
    <x:row r="63" spans="1:22">
      <x:c r="A63" s="57">
        <x:v>53</x:v>
      </x:c>
      <x:c r="C63" s="772" t="s">
        <x:v>95</x:v>
      </x:c>
      <x:c r="D63" s="687" t="str">
        <x:f>IF(VLOOKUP($A63,'★Master Code List'!$B$4:$K$167,3,)=0,"",(VLOOKUP($A63,'★Master Code List'!$B$4:$K$167,3,)))</x:f>
        <x:v>PZ38-14A033-RC</x:v>
      </x:c>
      <x:c r="E63" s="688" t="str">
        <x:f>IF(VLOOKUP($A63,'★Master Code List'!$B$4:$K$167,5,)=0,"",(VLOOKUP($A63,'★Master Code List'!$B$4:$K$167,5,)))</x:f>
        <x:v>BUSBAR - CIRCUIT BREAKER_B_Insert</x:v>
      </x:c>
      <x:c r="F63" s="135">
        <x:f t="shared" ca="1" si="0"/>
        <x:v>15.75795914246153</x:v>
      </x:c>
      <x:c r="G63" s="215" t="str">
        <x:f t="shared" si="1"/>
        <x:v/>
      </x:c>
      <x:c r="K63" s="276">
        <x:v>15.75795914246153</x:v>
      </x:c>
      <x:c r="L63" s="276">
        <x:v>15.75795914246153</x:v>
      </x:c>
      <x:c r="M63" s="277"/>
      <x:c r="N63" s="185"/>
      <x:c r="O63" s="185"/>
      <x:c r="P63" s="185"/>
      <x:c r="Q63" s="185"/>
      <x:c r="R63" s="185"/>
      <x:c r="S63" s="185"/>
      <x:c r="T63" s="185"/>
      <x:c r="U63" s="185"/>
      <x:c r="V63" s="185"/>
    </x:row>
    <x:row r="64" spans="1:22">
      <x:c r="A64" s="57">
        <x:v>54</x:v>
      </x:c>
      <x:c r="C64" s="772" t="s">
        <x:v>119</x:v>
      </x:c>
      <x:c r="D64" s="687" t="str">
        <x:f>IF(VLOOKUP($A64,'★Master Code List'!$B$4:$K$167,3,)=0,"",(VLOOKUP($A64,'★Master Code List'!$B$4:$K$167,3,)))</x:f>
        <x:v>SZ38-10B694-AC</x:v>
      </x:c>
      <x:c r="E64" s="688" t="str">
        <x:f>IF(VLOOKUP($A64,'★Master Code List'!$B$4:$K$167,5,)=0,"",(VLOOKUP($A64,'★Master Code List'!$B$4:$K$167,5,)))</x:f>
        <x:v>Main Harness</x:v>
      </x:c>
      <x:c r="F64" s="135">
        <x:f t="shared" ca="1" si="0"/>
        <x:v>117.19199999999999</x:v>
      </x:c>
      <x:c r="G64" s="215" t="str">
        <x:f t="shared" si="1"/>
        <x:v/>
      </x:c>
      <x:c r="K64" s="276">
        <x:v>117.19199999999999</x:v>
      </x:c>
      <x:c r="L64" s="276">
        <x:v>117.19199999999999</x:v>
      </x:c>
      <x:c r="M64" s="278"/>
      <x:c r="N64" s="185"/>
      <x:c r="O64" s="185"/>
      <x:c r="P64" s="185"/>
      <x:c r="Q64" s="228"/>
      <x:c r="R64" s="228"/>
      <x:c r="S64" s="185"/>
      <x:c r="T64" s="185"/>
      <x:c r="U64" s="185"/>
      <x:c r="V64" s="185"/>
    </x:row>
    <x:row r="65" spans="1:22">
      <x:c r="A65" s="57">
        <x:v>55</x:v>
      </x:c>
      <x:c r="C65" s="772" t="s">
        <x:v>119</x:v>
      </x:c>
      <x:c r="D65" s="687" t="str">
        <x:f>IF(VLOOKUP($A65,'★Master Code List'!$B$4:$K$167,3,)=0,"",(VLOOKUP($A65,'★Master Code List'!$B$4:$K$167,3,)))</x:f>
        <x:v>SZ38-14A033-AB</x:v>
      </x:c>
      <x:c r="E65" s="688" t="str">
        <x:f>IF(VLOOKUP($A65,'★Master Code List'!$B$4:$K$167,5,)=0,"",(VLOOKUP($A65,'★Master Code List'!$B$4:$K$167,5,)))</x:f>
        <x:v>BUSBAR - Array 2 to Array3_Insert</x:v>
      </x:c>
      <x:c r="F65" s="135">
        <x:f t="shared" ca="1" si="0"/>
        <x:v>18.106999999999999</x:v>
      </x:c>
      <x:c r="G65" s="215" t="str">
        <x:f t="shared" si="1"/>
        <x:v/>
      </x:c>
      <x:c r="K65" s="276">
        <x:v>18.106999999999999</x:v>
      </x:c>
      <x:c r="L65" s="276">
        <x:v>18.106999999999999</x:v>
      </x:c>
      <x:c r="M65" s="278"/>
      <x:c r="N65" s="185"/>
      <x:c r="O65" s="185"/>
      <x:c r="P65" s="185"/>
      <x:c r="Q65" s="228"/>
      <x:c r="R65" s="228"/>
      <x:c r="S65" s="185"/>
      <x:c r="T65" s="185"/>
      <x:c r="U65" s="185"/>
      <x:c r="V65" s="185"/>
    </x:row>
    <x:row r="66" spans="1:22">
      <x:c r="A66" s="57">
        <x:v>56</x:v>
      </x:c>
      <x:c r="C66" s="772" t="s">
        <x:v>119</x:v>
      </x:c>
      <x:c r="D66" s="687" t="str">
        <x:f>IF(VLOOKUP($A66,'★Master Code List'!$B$4:$K$167,3,)=0,"",(VLOOKUP($A66,'★Master Code List'!$B$4:$K$167,3,)))</x:f>
        <x:v>SZ38-14A033-BB</x:v>
      </x:c>
      <x:c r="E66" s="688" t="str">
        <x:f>IF(VLOOKUP($A66,'★Master Code List'!$B$4:$K$167,5,)=0,"",(VLOOKUP($A66,'★Master Code List'!$B$4:$K$167,5,)))</x:f>
        <x:v>BUSBAR - Array 6 to Pos BEC_Insert</x:v>
      </x:c>
      <x:c r="F66" s="135">
        <x:f t="shared" ca="1" si="0"/>
        <x:v>14.772500000000001</x:v>
      </x:c>
      <x:c r="G66" s="215" t="str">
        <x:f t="shared" si="1"/>
        <x:v/>
      </x:c>
      <x:c r="K66" s="276">
        <x:v>14.772500000000001</x:v>
      </x:c>
      <x:c r="L66" s="276">
        <x:v>14.772500000000001</x:v>
      </x:c>
      <x:c r="M66" s="278"/>
      <x:c r="Q66" s="228"/>
      <x:c r="R66" s="228"/>
    </x:row>
    <x:row r="67" spans="1:22">
      <x:c r="A67" s="57">
        <x:v>57</x:v>
      </x:c>
      <x:c r="C67" s="578" t="s">
        <x:v>2021</x:v>
      </x:c>
      <x:c r="D67" s="687" t="str">
        <x:f>IF(VLOOKUP($A67,'★Master Code List'!$B$4:$K$167,3,)=0,"",(VLOOKUP($A67,'★Master Code List'!$B$4:$K$167,3,)))</x:f>
        <x:v>TZ38-10B694-AA</x:v>
      </x:c>
      <x:c r="E67" s="688" t="str">
        <x:f>IF(VLOOKUP($A67,'★Master Code List'!$B$4:$K$167,5,)=0,"",(VLOOKUP($A67,'★Master Code List'!$B$4:$K$167,5,)))</x:f>
        <x:v>V710 AWD MAIN W/H
ASSY</x:v>
      </x:c>
      <x:c r="F67" s="135">
        <x:f t="shared" ca="1" si="0"/>
        <x:v>152.71</x:v>
      </x:c>
      <x:c r="G67" s="215" t="str">
        <x:f t="shared" si="1"/>
        <x:v/>
      </x:c>
      <x:c r="K67" s="276">
        <x:v>152.71</x:v>
      </x:c>
      <x:c r="L67" s="276">
        <x:v>152.71</x:v>
      </x:c>
      <x:c r="M67" s="278"/>
      <x:c r="N67" s="389"/>
      <x:c r="R67" s="228"/>
    </x:row>
    <x:row r="68" spans="1:22">
      <x:c r="A68" s="57">
        <x:v>58</x:v>
      </x:c>
      <x:c r="C68" s="578" t="s">
        <x:v>2021</x:v>
      </x:c>
      <x:c r="D68" s="687" t="str">
        <x:f>IF(VLOOKUP($A68,'★Master Code List'!$B$4:$K$167,3,)=0,"",(VLOOKUP($A68,'★Master Code List'!$B$4:$K$167,3,)))</x:f>
        <x:v>TZ38-10B694-AD</x:v>
      </x:c>
      <x:c r="E68" s="688" t="str">
        <x:f>IF(VLOOKUP($A68,'★Master Code List'!$B$4:$K$167,5,)=0,"",(VLOOKUP($A68,'★Master Code List'!$B$4:$K$167,5,)))</x:f>
        <x:v>Main Harness</x:v>
      </x:c>
      <x:c r="F68" s="135">
        <x:f t="shared" ca="1" si="0"/>
        <x:v>152.71</x:v>
      </x:c>
      <x:c r="G68" s="215" t="str">
        <x:f t="shared" si="1"/>
        <x:v/>
      </x:c>
      <x:c r="K68" s="276">
        <x:v>152.71</x:v>
      </x:c>
      <x:c r="L68" s="276">
        <x:v>152.71</x:v>
      </x:c>
      <x:c r="M68" s="278"/>
      <x:c r="N68" s="389"/>
      <x:c r="R68" s="228"/>
    </x:row>
    <x:row r="69" spans="1:22">
      <x:c r="A69" s="57">
        <x:v>59</x:v>
      </x:c>
      <x:c r="C69" s="578" t="s">
        <x:v>2021</x:v>
      </x:c>
      <x:c r="D69" s="687" t="str">
        <x:f>IF(VLOOKUP($A69,'★Master Code List'!$B$4:$K$167,3,)=0,"",(VLOOKUP($A69,'★Master Code List'!$B$4:$K$167,3,)))</x:f>
        <x:v>TZ38-10B694-DB</x:v>
      </x:c>
      <x:c r="E69" s="688" t="str">
        <x:f>IF(VLOOKUP($A69,'★Master Code List'!$B$4:$K$167,5,)=0,"",(VLOOKUP($A69,'★Master Code List'!$B$4:$K$167,5,)))</x:f>
        <x:v>Main Harness</x:v>
      </x:c>
      <x:c r="F69" s="135">
        <x:f t="shared" ca="1" si="0"/>
        <x:v>132.34</x:v>
      </x:c>
      <x:c r="G69" s="215" t="str">
        <x:f t="shared" si="1"/>
        <x:v/>
      </x:c>
      <x:c r="K69" s="276">
        <x:v>132.34</x:v>
      </x:c>
      <x:c r="L69" s="276">
        <x:v>132.34</x:v>
      </x:c>
      <x:c r="M69" s="278"/>
      <x:c r="N69" s="389"/>
      <x:c r="R69" s="228"/>
    </x:row>
    <x:row r="70" spans="1:22">
      <x:c r="A70" s="57">
        <x:v>60</x:v>
      </x:c>
      <x:c r="C70" s="578" t="s">
        <x:v>2021</x:v>
      </x:c>
      <x:c r="D70" s="687" t="str">
        <x:f>IF(VLOOKUP($A70,'★Master Code List'!$B$4:$K$167,3,)=0,"",(VLOOKUP($A70,'★Master Code List'!$B$4:$K$167,3,)))</x:f>
        <x:v>TZ38-14A033-JA</x:v>
      </x:c>
      <x:c r="E70" s="688" t="str">
        <x:f>IF(VLOOKUP($A70,'★Master Code List'!$B$4:$K$167,5,)=0,"",(VLOOKUP($A70,'★Master Code List'!$B$4:$K$167,5,)))</x:f>
        <x:v xml:space="preserve">BUS BAR ASY </x:v>
      </x:c>
      <x:c r="F70" s="135">
        <x:f t="shared" ca="1" si="0"/>
        <x:v>18.37</x:v>
      </x:c>
      <x:c r="G70" s="215" t="str">
        <x:f t="shared" si="1"/>
        <x:v/>
      </x:c>
      <x:c r="K70" s="276">
        <x:v>18.37</x:v>
      </x:c>
      <x:c r="L70" s="276">
        <x:v>18.37</x:v>
      </x:c>
      <x:c r="O70" s="137"/>
      <x:c r="P70" s="185"/>
      <x:c r="R70" s="228"/>
    </x:row>
    <x:row r="71" spans="1:22">
      <x:c r="A71" s="57">
        <x:v>61</x:v>
      </x:c>
      <x:c r="C71" s="578" t="s">
        <x:v>2021</x:v>
      </x:c>
      <x:c r="D71" s="687" t="str">
        <x:f>IF(VLOOKUP($A71,'★Master Code List'!$B$4:$K$167,3,)=0,"",(VLOOKUP($A71,'★Master Code List'!$B$4:$K$167,3,)))</x:f>
        <x:v>TZ38-14B680-BA</x:v>
      </x:c>
      <x:c r="E71" s="688" t="str">
        <x:f>IF(VLOOKUP($A71,'★Master Code List'!$B$4:$K$167,5,)=0,"",(VLOOKUP($A71,'★Master Code List'!$B$4:$K$167,5,)))</x:f>
        <x:v>PDU</x:v>
      </x:c>
      <x:c r="F71" s="135">
        <x:f t="shared" ca="1" si="0"/>
        <x:v>27.29</x:v>
      </x:c>
      <x:c r="G71" s="215" t="str">
        <x:f t="shared" si="1"/>
        <x:v/>
      </x:c>
      <x:c r="K71" s="276">
        <x:v>27.29</x:v>
      </x:c>
      <x:c r="L71" s="276">
        <x:v>27.29</x:v>
      </x:c>
      <x:c r="O71" s="137"/>
      <x:c r="P71" s="185"/>
      <x:c r="R71" s="228"/>
    </x:row>
    <x:row r="72" spans="1:22">
      <x:c r="A72" s="57">
        <x:v>62</x:v>
      </x:c>
      <x:c r="C72" s="772" t="s">
        <x:v>95</x:v>
      </x:c>
      <x:c r="D72" s="687" t="str">
        <x:f>IF(VLOOKUP($A72,'★Master Code List'!$B$4:$K$167,3,)=0,"",(VLOOKUP($A72,'★Master Code List'!$B$4:$K$167,3,)))</x:f>
        <x:v>PZ38-14A033-FE</x:v>
      </x:c>
      <x:c r="E72" s="688" t="str">
        <x:f>IF(VLOOKUP($A72,'★Master Code List'!$B$4:$K$167,5,)=0,"",(VLOOKUP($A72,'★Master Code List'!$B$4:$K$167,5,)))</x:f>
        <x:v>BUSBAR - Array to Array (Straight)_Insert</x:v>
      </x:c>
      <x:c r="F72" s="135">
        <x:f t="shared" ca="1" si="0"/>
        <x:v>13.319428785660262</x:v>
      </x:c>
      <x:c r="G72" s="215" t="str">
        <x:f t="shared" si="1"/>
        <x:v/>
      </x:c>
      <x:c r="K72" s="276">
        <x:v>13.319428785660262</x:v>
      </x:c>
      <x:c r="L72" s="276">
        <x:v>13.319428785660262</x:v>
      </x:c>
      <x:c r="O72" s="137"/>
      <x:c r="P72" s="185"/>
      <x:c r="R72" s="228"/>
    </x:row>
    <x:row r="73" spans="1:22">
      <x:c r="A73" s="57">
        <x:v>63</x:v>
      </x:c>
      <x:c r="C73" s="772" t="s">
        <x:v>1696</x:v>
      </x:c>
      <x:c r="D73" s="687" t="str">
        <x:f>IF(VLOOKUP($A73,'★Master Code List'!$B$4:$K$167,3,)=0,"",(VLOOKUP($A73,'★Master Code List'!$B$4:$K$167,3,)))</x:f>
        <x:v>TZ38-14A033-TA04</x:v>
      </x:c>
      <x:c r="E73" s="688" t="str">
        <x:f>IF(VLOOKUP($A73,'★Master Code List'!$B$4:$K$167,5,)=0,"",(VLOOKUP($A73,'★Master Code List'!$B$4:$K$167,5,)))</x:f>
        <x:v>BUSBAR</x:v>
      </x:c>
      <x:c r="F73" s="135">
        <x:f t="shared" ref="F73:F88" ca="1" si="6">OFFSET($K73,0,$E$3-1)</x:f>
        <x:v>13.56</x:v>
      </x:c>
      <x:c r="G73" s="215" t="str">
        <x:f t="shared" si="1"/>
        <x:v/>
      </x:c>
      <x:c r="K73" s="276">
        <x:v>13.56</x:v>
      </x:c>
      <x:c r="L73" s="276">
        <x:v>13.56</x:v>
      </x:c>
      <x:c r="O73" s="137"/>
      <x:c r="P73" s="185"/>
      <x:c r="R73" s="228"/>
    </x:row>
    <x:row r="74" spans="1:22">
      <x:c r="A74" s="57">
        <x:v>64</x:v>
      </x:c>
      <x:c r="C74" s="772"/>
      <x:c r="D74" s="687" t="str">
        <x:f>IF(VLOOKUP($A74,'★Master Code List'!$B$4:$K$167,3,)=0,"",(VLOOKUP($A74,'★Master Code List'!$B$4:$K$167,3,)))</x:f>
        <x:v>TUBE0000101</x:v>
      </x:c>
      <x:c r="E74" s="688" t="str">
        <x:f>IF(VLOOKUP($A74,'★Master Code List'!$B$4:$K$167,5,)=0,"",(VLOOKUP($A74,'★Master Code List'!$B$4:$K$167,5,)))</x:f>
        <x:v>DBJ033</x:v>
      </x:c>
      <x:c r="F74" s="135">
        <x:f t="shared" ca="1" si="6"/>
        <x:v>0</x:v>
      </x:c>
      <x:c r="G74" s="215" t="str">
        <x:f t="shared" si="1"/>
        <x:v>CHECK ☞</x:v>
      </x:c>
      <x:c r="K74" s="276">
        <x:v>0</x:v>
      </x:c>
      <x:c r="L74" s="276">
        <x:v>0</x:v>
      </x:c>
      <x:c r="O74" s="137"/>
      <x:c r="P74" s="185"/>
      <x:c r="R74" s="228"/>
    </x:row>
    <x:row r="75" spans="1:22">
      <x:c r="A75" s="57">
        <x:v>65</x:v>
      </x:c>
      <x:c r="C75" s="772"/>
      <x:c r="D75" s="687" t="str">
        <x:f>IF(VLOOKUP($A75,'★Master Code List'!$B$4:$K$167,3,)=0,"",(VLOOKUP($A75,'★Master Code List'!$B$4:$K$167,3,)))</x:f>
        <x:v>TUBE0000104</x:v>
      </x:c>
      <x:c r="E75" s="688" t="str">
        <x:f>IF(VLOOKUP($A75,'★Master Code List'!$B$4:$K$167,5,)=0,"",(VLOOKUP($A75,'★Master Code List'!$B$4:$K$167,5,)))</x:f>
        <x:v>CG13-38 (5M)</x:v>
      </x:c>
      <x:c r="F75" s="135">
        <x:f t="shared" ca="1" si="6"/>
        <x:v>0</x:v>
      </x:c>
      <x:c r="G75" s="215" t="str">
        <x:f t="shared" si="1"/>
        <x:v>CHECK ☞</x:v>
      </x:c>
      <x:c r="K75" s="276">
        <x:v>0</x:v>
      </x:c>
      <x:c r="L75" s="276">
        <x:v>0</x:v>
      </x:c>
      <x:c r="O75" s="137"/>
      <x:c r="P75" s="185"/>
      <x:c r="R75" s="228"/>
    </x:row>
    <x:row r="76" spans="1:22">
      <x:c r="A76" s="57">
        <x:v>66</x:v>
      </x:c>
      <x:c r="C76" s="772"/>
      <x:c r="D76" s="687" t="str">
        <x:f>IF(VLOOKUP($A76,'★Master Code List'!$B$4:$K$167,3,)=0,"",(VLOOKUP($A76,'★Master Code List'!$B$4:$K$167,3,)))</x:f>
        <x:v>UKLA0-05011</x:v>
      </x:c>
      <x:c r="E76" s="688" t="str">
        <x:f>IF(VLOOKUP($A76,'★Master Code List'!$B$4:$K$167,5,)=0,"",(VLOOKUP($A76,'★Master Code List'!$B$4:$K$167,5,)))</x:f>
        <x:v>CG19-38 (08) (7M)</x:v>
      </x:c>
      <x:c r="F76" s="135">
        <x:f t="shared" ca="1" si="6"/>
        <x:v>0</x:v>
      </x:c>
      <x:c r="G76" s="215" t="str">
        <x:f t="shared" si="1"/>
        <x:v>CHECK ☞</x:v>
      </x:c>
      <x:c r="K76" s="276">
        <x:v>0</x:v>
      </x:c>
      <x:c r="L76" s="276">
        <x:v>0</x:v>
      </x:c>
      <x:c r="O76" s="137"/>
      <x:c r="P76" s="185"/>
      <x:c r="R76" s="228"/>
    </x:row>
    <x:row r="77" spans="1:22">
      <x:c r="A77" s="57">
        <x:v>67</x:v>
      </x:c>
      <x:c r="C77" s="772"/>
      <x:c r="D77" s="687" t="str">
        <x:f>IF(VLOOKUP($A77,'★Master Code List'!$B$4:$K$167,3,)=0,"",(VLOOKUP($A77,'★Master Code List'!$B$4:$K$167,3,)))</x:f>
        <x:v>BEE25-CT001</x:v>
      </x:c>
      <x:c r="E77" s="688" t="str">
        <x:f>IF(VLOOKUP($A77,'★Master Code List'!$B$4:$K$167,5,)=0,"",(VLOOKUP($A77,'★Master Code List'!$B$4:$K$167,5,)))</x:f>
        <x:v>Terminal</x:v>
      </x:c>
      <x:c r="F77" s="135">
        <x:f t="shared" ca="1" si="6"/>
        <x:v>0</x:v>
      </x:c>
      <x:c r="G77" s="215" t="str">
        <x:f t="shared" si="1"/>
        <x:v>CHECK ☞</x:v>
      </x:c>
      <x:c r="K77" s="276">
        <x:v>0</x:v>
      </x:c>
      <x:c r="L77" s="276">
        <x:v>0</x:v>
      </x:c>
      <x:c r="O77" s="137"/>
      <x:c r="P77" s="185"/>
      <x:c r="R77" s="228"/>
    </x:row>
    <x:row r="78" spans="1:22">
      <x:c r="A78" s="57">
        <x:v>68</x:v>
      </x:c>
      <x:c r="C78" s="772" t="s">
        <x:v>123</x:v>
      </x:c>
      <x:c r="D78" s="687" t="str">
        <x:f>IF(VLOOKUP($A78,'★Master Code List'!$B$4:$K$167,3,)=0,"",(VLOOKUP($A78,'★Master Code List'!$B$4:$K$167,3,)))</x:f>
        <x:v>BEE22-CP007</x:v>
      </x:c>
      <x:c r="E78" s="688" t="str">
        <x:f>IF(VLOOKUP($A78,'★Master Code List'!$B$4:$K$167,5,)=0,"",(VLOOKUP($A78,'★Master Code List'!$B$4:$K$167,5,)))</x:f>
        <x:v>CHANNEL</x:v>
      </x:c>
      <x:c r="F78" s="135">
        <x:f t="shared" ca="1" si="6"/>
        <x:v>0</x:v>
      </x:c>
      <x:c r="G78" s="215" t="str">
        <x:f t="shared" si="1"/>
        <x:v>CHECK ☞</x:v>
      </x:c>
      <x:c r="K78" s="276">
        <x:v>0</x:v>
      </x:c>
      <x:c r="L78" s="276">
        <x:v>0</x:v>
      </x:c>
      <x:c r="O78" s="137"/>
      <x:c r="P78" s="185"/>
      <x:c r="R78" s="228"/>
    </x:row>
    <x:row r="79" spans="1:22">
      <x:c r="A79" s="57">
        <x:v>69</x:v>
      </x:c>
      <x:c r="C79" s="772" t="s">
        <x:v>123</x:v>
      </x:c>
      <x:c r="D79" s="687" t="str">
        <x:f>IF(VLOOKUP($A79,'★Master Code List'!$B$4:$K$167,3,)=0,"",(VLOOKUP($A79,'★Master Code List'!$B$4:$K$167,3,)))</x:f>
        <x:v>BEE24-CP001</x:v>
      </x:c>
      <x:c r="E79" s="688" t="str">
        <x:f>IF(VLOOKUP($A79,'★Master Code List'!$B$4:$K$167,5,)=0,"",(VLOOKUP($A79,'★Master Code List'!$B$4:$K$167,5,)))</x:f>
        <x:v>CHANNEL</x:v>
      </x:c>
      <x:c r="F79" s="135">
        <x:f t="shared" ca="1" si="6"/>
        <x:v>0</x:v>
      </x:c>
      <x:c r="G79" s="215" t="str">
        <x:f t="shared" si="1"/>
        <x:v>CHECK ☞</x:v>
      </x:c>
      <x:c r="K79" s="276">
        <x:v>0</x:v>
      </x:c>
      <x:c r="L79" s="276">
        <x:v>0</x:v>
      </x:c>
      <x:c r="O79" s="137"/>
      <x:c r="P79" s="185"/>
      <x:c r="R79" s="228"/>
    </x:row>
    <x:row r="80" spans="1:22">
      <x:c r="A80" s="57">
        <x:v>70</x:v>
      </x:c>
      <x:c r="C80" s="772" t="s">
        <x:v>123</x:v>
      </x:c>
      <x:c r="D80" s="687" t="str">
        <x:f>IF(VLOOKUP($A80,'★Master Code List'!$B$4:$K$167,3,)=0,"",(VLOOKUP($A80,'★Master Code List'!$B$4:$K$167,3,)))</x:f>
        <x:v>BEE24-CP002</x:v>
      </x:c>
      <x:c r="E80" s="688" t="str">
        <x:f>IF(VLOOKUP($A80,'★Master Code List'!$B$4:$K$167,5,)=0,"",(VLOOKUP($A80,'★Master Code List'!$B$4:$K$167,5,)))</x:f>
        <x:v>CHANNEL</x:v>
      </x:c>
      <x:c r="F80" s="135">
        <x:f t="shared" ca="1" si="6"/>
        <x:v>0</x:v>
      </x:c>
      <x:c r="G80" s="215" t="str">
        <x:f t="shared" si="1"/>
        <x:v>CHECK ☞</x:v>
      </x:c>
      <x:c r="K80" s="276">
        <x:v>0</x:v>
      </x:c>
      <x:c r="L80" s="276">
        <x:v>0</x:v>
      </x:c>
      <x:c r="O80" s="137"/>
      <x:c r="P80" s="185"/>
      <x:c r="R80" s="228"/>
    </x:row>
    <x:row r="81" spans="1:22">
      <x:c r="A81" s="57">
        <x:v>71</x:v>
      </x:c>
      <x:c r="C81" s="772" t="s">
        <x:v>123</x:v>
      </x:c>
      <x:c r="D81" s="687" t="str">
        <x:f>IF(VLOOKUP($A81,'★Master Code List'!$B$4:$K$167,3,)=0,"",(VLOOKUP($A81,'★Master Code List'!$B$4:$K$167,3,)))</x:f>
        <x:v>BEE24-CP003</x:v>
      </x:c>
      <x:c r="E81" s="688" t="str">
        <x:f>IF(VLOOKUP($A81,'★Master Code List'!$B$4:$K$167,5,)=0,"",(VLOOKUP($A81,'★Master Code List'!$B$4:$K$167,5,)))</x:f>
        <x:v>CHANNEL</x:v>
      </x:c>
      <x:c r="F81" s="135">
        <x:f t="shared" ca="1" si="6"/>
        <x:v>0</x:v>
      </x:c>
      <x:c r="G81" s="215" t="str">
        <x:f t="shared" ref="G81:G144" si="7">IF(D81="","",IF(SUM(K81:U81)&gt;0,"","CHECK ☞"))</x:f>
        <x:v>CHECK ☞</x:v>
      </x:c>
      <x:c r="K81" s="276">
        <x:v>0</x:v>
      </x:c>
      <x:c r="L81" s="276">
        <x:v>0</x:v>
      </x:c>
      <x:c r="O81" s="137"/>
      <x:c r="P81" s="185"/>
      <x:c r="R81" s="228"/>
    </x:row>
    <x:row r="82" spans="1:22">
      <x:c r="A82" s="57">
        <x:v>72</x:v>
      </x:c>
      <x:c r="C82" s="772" t="s">
        <x:v>95</x:v>
      </x:c>
      <x:c r="D82" s="687" t="str">
        <x:f>IF(VLOOKUP($A82,'★Master Code List'!$B$4:$K$167,3,)=0,"",(VLOOKUP($A82,'★Master Code List'!$B$4:$K$167,3,)))</x:f>
        <x:v>PZ38-14A033-JD</x:v>
      </x:c>
      <x:c r="E82" s="688" t="str">
        <x:f>IF(VLOOKUP($A82,'★Master Code List'!$B$4:$K$167,5,)=0,"",(VLOOKUP($A82,'★Master Code List'!$B$4:$K$167,5,)))</x:f>
        <x:v>BEV-E1 BUSBAR Array 8 to Array 9</x:v>
      </x:c>
      <x:c r="F82" s="135">
        <x:f t="shared" ca="1" si="6"/>
        <x:v>12.594891111218319</x:v>
      </x:c>
      <x:c r="G82" s="215" t="str">
        <x:f t="shared" si="7"/>
        <x:v/>
      </x:c>
      <x:c r="K82" s="276">
        <x:v>12.594891111218319</x:v>
      </x:c>
      <x:c r="L82" s="276">
        <x:v>12.594891111218319</x:v>
      </x:c>
      <x:c r="M82" s="278"/>
      <x:c r="N82" s="389"/>
      <x:c r="O82" s="137"/>
      <x:c r="P82" s="185"/>
      <x:c r="R82" s="228"/>
    </x:row>
    <x:row r="83" spans="1:22">
      <x:c r="A83" s="57">
        <x:v>73</x:v>
      </x:c>
      <x:c r="C83" s="772" t="s">
        <x:v>1696</x:v>
      </x:c>
      <x:c r="D83" s="197" t="str">
        <x:f>IF(VLOOKUP($A83,'★Master Code List'!$B$4:$K$167,3,)=0,"",(VLOOKUP($A83,'★Master Code List'!$B$4:$K$167,3,)))</x:f>
        <x:v>TZ38-14A033-AA04</x:v>
      </x:c>
      <x:c r="E83" s="249" t="str">
        <x:f>IF(VLOOKUP($A83,'★Master Code List'!$B$4:$K$167,5,)=0,"",(VLOOKUP($A83,'★Master Code List'!$B$4:$K$167,5,)))</x:f>
        <x:v>BUSBAR</x:v>
      </x:c>
      <x:c r="F83" s="135">
        <x:f t="shared" ca="1" si="6"/>
        <x:v>17.53</x:v>
      </x:c>
      <x:c r="G83" s="215" t="str">
        <x:f t="shared" si="7"/>
        <x:v/>
      </x:c>
      <x:c r="K83" s="276">
        <x:v>17.53</x:v>
      </x:c>
      <x:c r="L83" s="276">
        <x:v>17.53</x:v>
      </x:c>
      <x:c r="M83" s="278"/>
      <x:c r="N83" s="389"/>
      <x:c r="O83" s="137"/>
      <x:c r="P83" s="137"/>
      <x:c r="R83" s="228"/>
    </x:row>
    <x:row r="84" spans="1:22">
      <x:c r="A84" s="57">
        <x:v>74</x:v>
      </x:c>
      <x:c r="C84" s="772" t="s">
        <x:v>1696</x:v>
      </x:c>
      <x:c r="D84" s="197" t="str">
        <x:f>IF(VLOOKUP($A84,'★Master Code List'!$B$4:$K$167,3,)=0,"",(VLOOKUP($A84,'★Master Code List'!$B$4:$K$167,3,)))</x:f>
        <x:v>TZ38-14A033-BA04</x:v>
      </x:c>
      <x:c r="E84" s="249" t="str">
        <x:f>IF(VLOOKUP($A84,'★Master Code List'!$B$4:$K$167,5,)=0,"",(VLOOKUP($A84,'★Master Code List'!$B$4:$K$167,5,)))</x:f>
        <x:v>BUSBAR</x:v>
      </x:c>
      <x:c r="F84" s="135">
        <x:f t="shared" ca="1" si="6"/>
        <x:v>10.28</x:v>
      </x:c>
      <x:c r="G84" s="215" t="str">
        <x:f t="shared" si="7"/>
        <x:v/>
      </x:c>
      <x:c r="K84" s="276">
        <x:v>10.28</x:v>
      </x:c>
      <x:c r="L84" s="276">
        <x:v>10.28</x:v>
      </x:c>
      <x:c r="M84" s="278"/>
      <x:c r="N84" s="389"/>
      <x:c r="O84" s="185"/>
      <x:c r="P84" s="185"/>
      <x:c r="Q84" s="228"/>
      <x:c r="R84" s="228"/>
      <x:c r="S84" s="228"/>
      <x:c r="T84" s="228"/>
      <x:c r="U84" s="228"/>
    </x:row>
    <x:row r="85" spans="1:22">
      <x:c r="A85" s="57">
        <x:v>75</x:v>
      </x:c>
      <x:c r="C85" s="772" t="s">
        <x:v>1696</x:v>
      </x:c>
      <x:c r="D85" s="197" t="str">
        <x:f>IF(VLOOKUP($A85,'★Master Code List'!$B$4:$K$167,3,)=0,"",(VLOOKUP($A85,'★Master Code List'!$B$4:$K$167,3,)))</x:f>
        <x:v>TZ38-14A033-CA04</x:v>
      </x:c>
      <x:c r="E85" s="249" t="str">
        <x:f>IF(VLOOKUP($A85,'★Master Code List'!$B$4:$K$167,5,)=0,"",(VLOOKUP($A85,'★Master Code List'!$B$4:$K$167,5,)))</x:f>
        <x:v>BUSBAR</x:v>
      </x:c>
      <x:c r="F85" s="135">
        <x:f t="shared" ca="1" si="6"/>
        <x:v>32.630000000000003</x:v>
      </x:c>
      <x:c r="G85" s="215" t="str">
        <x:f t="shared" si="7"/>
        <x:v/>
      </x:c>
      <x:c r="K85" s="276">
        <x:v>32.630000000000003</x:v>
      </x:c>
      <x:c r="L85" s="276">
        <x:v>32.630000000000003</x:v>
      </x:c>
      <x:c r="O85" s="185"/>
      <x:c r="P85" s="185"/>
      <x:c r="Q85" s="228"/>
      <x:c r="R85" s="228"/>
      <x:c r="S85" s="228"/>
      <x:c r="T85" s="228"/>
      <x:c r="U85" s="228"/>
    </x:row>
    <x:row r="86" spans="1:22">
      <x:c r="A86" s="57">
        <x:v>76</x:v>
      </x:c>
      <x:c r="C86" s="772" t="s">
        <x:v>1696</x:v>
      </x:c>
      <x:c r="D86" s="197" t="str">
        <x:f>IF(VLOOKUP($A86,'★Master Code List'!$B$4:$K$167,3,)=0,"",(VLOOKUP($A86,'★Master Code List'!$B$4:$K$167,3,)))</x:f>
        <x:v>TZ38-14A033-DA04</x:v>
      </x:c>
      <x:c r="E86" s="249" t="str">
        <x:f>IF(VLOOKUP($A86,'★Master Code List'!$B$4:$K$167,5,)=0,"",(VLOOKUP($A86,'★Master Code List'!$B$4:$K$167,5,)))</x:f>
        <x:v>BUSBAR</x:v>
      </x:c>
      <x:c r="F86" s="135">
        <x:f t="shared" ca="1" si="6"/>
        <x:v>12.96</x:v>
      </x:c>
      <x:c r="G86" s="215" t="str">
        <x:f t="shared" si="7"/>
        <x:v/>
      </x:c>
      <x:c r="K86" s="276">
        <x:v>12.96</x:v>
      </x:c>
      <x:c r="L86" s="276">
        <x:v>12.96</x:v>
      </x:c>
      <x:c r="O86" s="137"/>
      <x:c r="P86" s="185"/>
      <x:c r="R86" s="228"/>
      <x:c r="S86" s="228"/>
      <x:c r="T86" s="228"/>
      <x:c r="U86" s="228"/>
    </x:row>
    <x:row r="87" spans="1:22">
      <x:c r="A87" s="57">
        <x:v>77</x:v>
      </x:c>
      <x:c r="C87" s="772" t="s">
        <x:v>1696</x:v>
      </x:c>
      <x:c r="D87" s="197" t="str">
        <x:f>IF(VLOOKUP($A87,'★Master Code List'!$B$4:$K$167,3,)=0,"",(VLOOKUP($A87,'★Master Code List'!$B$4:$K$167,3,)))</x:f>
        <x:v>TZ38-14A033-EA04</x:v>
      </x:c>
      <x:c r="E87" s="249" t="str">
        <x:f>IF(VLOOKUP($A87,'★Master Code List'!$B$4:$K$167,5,)=0,"",(VLOOKUP($A87,'★Master Code List'!$B$4:$K$167,5,)))</x:f>
        <x:v>BUSBAR</x:v>
      </x:c>
      <x:c r="F87" s="135">
        <x:f t="shared" ca="1" si="6"/>
        <x:v>27.07</x:v>
      </x:c>
      <x:c r="G87" s="215" t="str">
        <x:f t="shared" si="7"/>
        <x:v/>
      </x:c>
      <x:c r="K87" s="276">
        <x:v>27.07</x:v>
      </x:c>
      <x:c r="L87" s="276">
        <x:v>27.07</x:v>
      </x:c>
      <x:c r="O87" s="137"/>
      <x:c r="P87" s="137"/>
      <x:c r="R87" s="228"/>
    </x:row>
    <x:row r="88" spans="1:22">
      <x:c r="A88" s="57">
        <x:v>78</x:v>
      </x:c>
      <x:c r="C88" s="772" t="s">
        <x:v>1696</x:v>
      </x:c>
      <x:c r="D88" s="197" t="str">
        <x:f>IF(VLOOKUP($A88,'★Master Code List'!$B$4:$K$167,3,)=0,"",(VLOOKUP($A88,'★Master Code List'!$B$4:$K$167,3,)))</x:f>
        <x:v>TZ38-14A033-GA04</x:v>
      </x:c>
      <x:c r="E88" s="249" t="str">
        <x:f>IF(VLOOKUP($A88,'★Master Code List'!$B$4:$K$167,5,)=0,"",(VLOOKUP($A88,'★Master Code List'!$B$4:$K$167,5,)))</x:f>
        <x:v>BUSBAR</x:v>
      </x:c>
      <x:c r="F88" s="135">
        <x:f t="shared" ca="1" si="6"/>
        <x:v>19.829999999999998</x:v>
      </x:c>
      <x:c r="G88" s="215" t="str">
        <x:f t="shared" si="7"/>
        <x:v/>
      </x:c>
      <x:c r="K88" s="276">
        <x:v>19.829999999999998</x:v>
      </x:c>
      <x:c r="L88" s="276">
        <x:v>19.829999999999998</x:v>
      </x:c>
      <x:c r="O88" s="137"/>
      <x:c r="P88" s="137"/>
      <x:c r="R88" s="228"/>
    </x:row>
    <x:row r="89" spans="1:22">
      <x:c r="A89" s="57">
        <x:v>79</x:v>
      </x:c>
      <x:c r="C89" s="772"/>
      <x:c r="D89" s="197" t="str">
        <x:f>IF(VLOOKUP($A89,'★Master Code List'!$B$4:$K$167,3,)=0,"",(VLOOKUP($A89,'★Master Code List'!$B$4:$K$167,3,)))</x:f>
        <x:v>TZ38-10B694-BB</x:v>
      </x:c>
      <x:c r="E89" s="249" t="str">
        <x:f>IF(VLOOKUP($A89,'★Master Code List'!$B$4:$K$167,5,)=0,"",(VLOOKUP($A89,'★Master Code List'!$B$4:$K$167,5,)))</x:f>
        <x:v>MAIN WIRING HARNESS</x:v>
      </x:c>
      <x:c r="F89" s="135">
        <x:f t="shared" ref="F89:F140" ca="1" si="8">OFFSET($K89,0,$E$3-1)</x:f>
        <x:v>0</x:v>
      </x:c>
      <x:c r="G89" s="215" t="str">
        <x:f t="shared" si="7"/>
        <x:v>CHECK ☞</x:v>
      </x:c>
      <x:c r="O89" s="185"/>
      <x:c r="P89" s="185"/>
      <x:c r="R89" s="228"/>
    </x:row>
    <x:row r="90" spans="1:22">
      <x:c r="A90" s="57">
        <x:v>80</x:v>
      </x:c>
      <x:c r="C90" s="772"/>
      <x:c r="D90" s="197" t="str">
        <x:f>IF(VLOOKUP($A90,'★Master Code List'!$B$4:$K$167,3,)=0,"",(VLOOKUP($A90,'★Master Code List'!$B$4:$K$167,3,)))</x:f>
        <x:v>TZ38-10B694-CB</x:v>
      </x:c>
      <x:c r="E90" s="249" t="str">
        <x:f>IF(VLOOKUP($A90,'★Master Code List'!$B$4:$K$167,5,)=0,"",(VLOOKUP($A90,'★Master Code List'!$B$4:$K$167,5,)))</x:f>
        <x:v>AWD Main length extended</x:v>
      </x:c>
      <x:c r="F90" s="135">
        <x:f t="shared" ca="1" si="8"/>
        <x:v>0</x:v>
      </x:c>
      <x:c r="G90" s="215" t="str">
        <x:f t="shared" si="7"/>
        <x:v>CHECK ☞</x:v>
      </x:c>
      <x:c r="O90" s="185"/>
      <x:c r="P90" s="185"/>
      <x:c r="R90" s="228"/>
    </x:row>
    <x:row r="91" spans="1:22">
      <x:c r="A91" s="57">
        <x:v>81</x:v>
      </x:c>
      <x:c r="C91" s="772"/>
      <x:c r="D91" s="197" t="str">
        <x:f>IF(VLOOKUP($A91,'★Master Code List'!$B$4:$K$167,3,)=0,"",(VLOOKUP($A91,'★Master Code List'!$B$4:$K$167,3,)))</x:f>
        <x:v>TZ38-14A033-AB</x:v>
      </x:c>
      <x:c r="E91" s="249" t="str">
        <x:f>IF(VLOOKUP($A91,'★Master Code List'!$B$4:$K$167,5,)=0,"",(VLOOKUP($A91,'★Master Code List'!$B$4:$K$167,5,)))</x:f>
        <x:v>BUSBAR</x:v>
      </x:c>
      <x:c r="F91" s="135">
        <x:f t="shared" ca="1" si="8"/>
        <x:v>0</x:v>
      </x:c>
      <x:c r="G91" s="215" t="str">
        <x:f t="shared" si="7"/>
        <x:v>CHECK ☞</x:v>
      </x:c>
      <x:c r="O91" s="185"/>
      <x:c r="P91" s="185"/>
      <x:c r="R91" s="228"/>
    </x:row>
    <x:row r="92" spans="1:22">
      <x:c r="A92" s="57">
        <x:v>82</x:v>
      </x:c>
      <x:c r="C92" s="772"/>
      <x:c r="D92" s="197" t="str">
        <x:f>IF(VLOOKUP($A92,'★Master Code List'!$B$4:$K$167,3,)=0,"",(VLOOKUP($A92,'★Master Code List'!$B$4:$K$167,3,)))</x:f>
        <x:v>TZ38-14A033-BB</x:v>
      </x:c>
      <x:c r="E92" s="249" t="str">
        <x:f>IF(VLOOKUP($A92,'★Master Code List'!$B$4:$K$167,5,)=0,"",(VLOOKUP($A92,'★Master Code List'!$B$4:$K$167,5,)))</x:f>
        <x:v>BUSBAR</x:v>
      </x:c>
      <x:c r="F92" s="135">
        <x:f t="shared" ca="1" si="8"/>
        <x:v>0</x:v>
      </x:c>
      <x:c r="G92" s="215" t="str">
        <x:f t="shared" si="7"/>
        <x:v>CHECK ☞</x:v>
      </x:c>
      <x:c r="O92" s="185"/>
      <x:c r="P92" s="185"/>
      <x:c r="R92" s="228"/>
    </x:row>
    <x:row r="93" spans="1:22">
      <x:c r="A93" s="57">
        <x:v>79</x:v>
      </x:c>
      <x:c r="C93" s="772"/>
      <x:c r="D93" s="197" t="str">
        <x:f>IF(VLOOKUP($A93,'★Master Code List'!$B$4:$K$167,3,)=0,"",(VLOOKUP($A93,'★Master Code List'!$B$4:$K$167,3,)))</x:f>
        <x:v>TZ38-10B694-BB</x:v>
      </x:c>
      <x:c r="E93" s="249" t="str">
        <x:f>IF(VLOOKUP($A93,'★Master Code List'!$B$4:$K$167,5,)=0,"",(VLOOKUP($A93,'★Master Code List'!$B$4:$K$167,5,)))</x:f>
        <x:v>MAIN WIRING HARNESS</x:v>
      </x:c>
      <x:c r="F93" s="135">
        <x:f t="shared" ca="1" si="8"/>
        <x:v>0</x:v>
      </x:c>
      <x:c r="G93" s="215" t="str">
        <x:f t="shared" si="7"/>
        <x:v>CHECK ☞</x:v>
      </x:c>
      <x:c r="O93" s="137"/>
      <x:c r="P93" s="137"/>
      <x:c r="R93" s="228"/>
    </x:row>
    <x:row r="94" spans="1:22">
      <x:c r="A94" s="57">
        <x:v>80</x:v>
      </x:c>
      <x:c r="C94" s="772"/>
      <x:c r="D94" s="197" t="str">
        <x:f>IF(VLOOKUP($A94,'★Master Code List'!$B$4:$K$167,3,)=0,"",(VLOOKUP($A94,'★Master Code List'!$B$4:$K$167,3,)))</x:f>
        <x:v>TZ38-10B694-CB</x:v>
      </x:c>
      <x:c r="E94" s="249" t="str">
        <x:f>IF(VLOOKUP($A94,'★Master Code List'!$B$4:$K$167,5,)=0,"",(VLOOKUP($A94,'★Master Code List'!$B$4:$K$167,5,)))</x:f>
        <x:v>AWD Main length extended</x:v>
      </x:c>
      <x:c r="F94" s="135">
        <x:f t="shared" ca="1" si="8"/>
        <x:v>0</x:v>
      </x:c>
      <x:c r="G94" s="215" t="str">
        <x:f t="shared" si="7"/>
        <x:v>CHECK ☞</x:v>
      </x:c>
      <x:c r="O94" s="137"/>
      <x:c r="P94" s="137"/>
      <x:c r="R94" s="228"/>
    </x:row>
    <x:row r="95" spans="1:22">
      <x:c r="A95" s="57">
        <x:v>81</x:v>
      </x:c>
      <x:c r="C95" s="772"/>
      <x:c r="D95" s="197" t="str">
        <x:f>IF(VLOOKUP($A95,'★Master Code List'!$B$4:$K$167,3,)=0,"",(VLOOKUP($A95,'★Master Code List'!$B$4:$K$167,3,)))</x:f>
        <x:v>TZ38-14A033-AB</x:v>
      </x:c>
      <x:c r="E95" s="249" t="str">
        <x:f>IF(VLOOKUP($A95,'★Master Code List'!$B$4:$K$167,5,)=0,"",(VLOOKUP($A95,'★Master Code List'!$B$4:$K$167,5,)))</x:f>
        <x:v>BUSBAR</x:v>
      </x:c>
      <x:c r="F95" s="135">
        <x:f t="shared" ca="1" si="8"/>
        <x:v>0</x:v>
      </x:c>
      <x:c r="G95" s="215" t="str">
        <x:f t="shared" si="7"/>
        <x:v>CHECK ☞</x:v>
      </x:c>
      <x:c r="O95" s="389"/>
      <x:c r="P95" s="389"/>
      <x:c r="Q95" s="228"/>
      <x:c r="R95" s="228"/>
      <x:c r="S95" s="228"/>
      <x:c r="T95" s="228"/>
      <x:c r="U95" s="228"/>
      <x:c r="V95" s="228"/>
    </x:row>
    <x:row r="96" spans="1:22">
      <x:c r="A96" s="57">
        <x:v>82</x:v>
      </x:c>
      <x:c r="C96" s="772"/>
      <x:c r="D96" s="197" t="str">
        <x:f>IF(VLOOKUP($A96,'★Master Code List'!$B$4:$K$167,3,)=0,"",(VLOOKUP($A96,'★Master Code List'!$B$4:$K$167,3,)))</x:f>
        <x:v>TZ38-14A033-BB</x:v>
      </x:c>
      <x:c r="E96" s="249" t="str">
        <x:f>IF(VLOOKUP($A96,'★Master Code List'!$B$4:$K$167,5,)=0,"",(VLOOKUP($A96,'★Master Code List'!$B$4:$K$167,5,)))</x:f>
        <x:v>BUSBAR</x:v>
      </x:c>
      <x:c r="F96" s="135">
        <x:f t="shared" ca="1" si="8"/>
        <x:v>0</x:v>
      </x:c>
      <x:c r="G96" s="215" t="str">
        <x:f t="shared" si="7"/>
        <x:v>CHECK ☞</x:v>
      </x:c>
      <x:c r="Q96" s="228"/>
      <x:c r="R96" s="228"/>
    </x:row>
    <x:row r="97" spans="1:7">
      <x:c r="A97" s="57">
        <x:v>83</x:v>
      </x:c>
      <x:c r="C97" s="772"/>
      <x:c r="D97" s="197" t="str">
        <x:f>IF(VLOOKUP($A97,'★Master Code List'!$B$4:$K$167,3,)=0,"",(VLOOKUP($A97,'★Master Code List'!$B$4:$K$167,3,)))</x:f>
        <x:v>TZ38-14A033-CB</x:v>
      </x:c>
      <x:c r="E97" s="249" t="str">
        <x:f>IF(VLOOKUP($A97,'★Master Code List'!$B$4:$K$167,5,)=0,"",(VLOOKUP($A97,'★Master Code List'!$B$4:$K$167,5,)))</x:f>
        <x:v>BUSBAR</x:v>
      </x:c>
      <x:c r="F97" s="135">
        <x:f t="shared" ca="1" si="8"/>
        <x:v>0</x:v>
      </x:c>
      <x:c r="G97" s="215" t="str">
        <x:f t="shared" si="7"/>
        <x:v>CHECK ☞</x:v>
      </x:c>
    </x:row>
    <x:row r="98" spans="1:7">
      <x:c r="A98" s="57">
        <x:v>83</x:v>
      </x:c>
      <x:c r="C98" s="772"/>
      <x:c r="D98" s="197" t="str">
        <x:f>IF(VLOOKUP($A98,'★Master Code List'!$B$4:$K$167,3,)=0,"",(VLOOKUP($A98,'★Master Code List'!$B$4:$K$167,3,)))</x:f>
        <x:v>TZ38-14A033-CB</x:v>
      </x:c>
      <x:c r="E98" s="249" t="str">
        <x:f>IF(VLOOKUP($A98,'★Master Code List'!$B$4:$K$167,5,)=0,"",(VLOOKUP($A98,'★Master Code List'!$B$4:$K$167,5,)))</x:f>
        <x:v>BUSBAR</x:v>
      </x:c>
      <x:c r="F98" s="135">
        <x:f t="shared" ca="1" si="8"/>
        <x:v>0</x:v>
      </x:c>
      <x:c r="G98" s="215" t="str">
        <x:f t="shared" si="7"/>
        <x:v>CHECK ☞</x:v>
      </x:c>
    </x:row>
    <x:row r="99" spans="1:7">
      <x:c r="A99" s="57">
        <x:v>84</x:v>
      </x:c>
      <x:c r="C99" s="772"/>
      <x:c r="D99" s="197" t="str">
        <x:f>IF(VLOOKUP($A99,'★Master Code List'!$B$4:$K$167,3,)=0,"",(VLOOKUP($A99,'★Master Code List'!$B$4:$K$167,3,)))</x:f>
        <x:v>TZ38-14A033-DB</x:v>
      </x:c>
      <x:c r="E99" s="249" t="str">
        <x:f>IF(VLOOKUP($A99,'★Master Code List'!$B$4:$K$167,5,)=0,"",(VLOOKUP($A99,'★Master Code List'!$B$4:$K$167,5,)))</x:f>
        <x:v>BUSBAR</x:v>
      </x:c>
      <x:c r="F99" s="135">
        <x:f t="shared" ca="1" si="8"/>
        <x:v>0</x:v>
      </x:c>
      <x:c r="G99" s="215" t="str">
        <x:f t="shared" si="7"/>
        <x:v>CHECK ☞</x:v>
      </x:c>
    </x:row>
    <x:row r="100" spans="1:7">
      <x:c r="A100" s="57">
        <x:v>85</x:v>
      </x:c>
      <x:c r="C100" s="772"/>
      <x:c r="D100" s="197" t="str">
        <x:f>IF(VLOOKUP($A100,'★Master Code List'!$B$4:$K$167,3,)=0,"",(VLOOKUP($A100,'★Master Code List'!$B$4:$K$167,3,)))</x:f>
        <x:v>TZ38-14A033-EB</x:v>
      </x:c>
      <x:c r="E100" s="249" t="str">
        <x:f>IF(VLOOKUP($A100,'★Master Code List'!$B$4:$K$167,5,)=0,"",(VLOOKUP($A100,'★Master Code List'!$B$4:$K$167,5,)))</x:f>
        <x:v>BUSBAR</x:v>
      </x:c>
      <x:c r="F100" s="135">
        <x:f t="shared" ca="1" si="8"/>
        <x:v>0</x:v>
      </x:c>
      <x:c r="G100" s="215" t="str">
        <x:f t="shared" si="7"/>
        <x:v>CHECK ☞</x:v>
      </x:c>
    </x:row>
    <x:row r="101" spans="1:7">
      <x:c r="A101" s="57">
        <x:v>86</x:v>
      </x:c>
      <x:c r="C101" s="772"/>
      <x:c r="D101" s="197" t="str">
        <x:f>IF(VLOOKUP($A101,'★Master Code List'!$B$4:$K$167,3,)=0,"",(VLOOKUP($A101,'★Master Code List'!$B$4:$K$167,3,)))</x:f>
        <x:v>TZ38-14A033-GB</x:v>
      </x:c>
      <x:c r="E101" s="249" t="str">
        <x:f>IF(VLOOKUP($A101,'★Master Code List'!$B$4:$K$167,5,)=0,"",(VLOOKUP($A101,'★Master Code List'!$B$4:$K$167,5,)))</x:f>
        <x:v>BUSBAR</x:v>
      </x:c>
      <x:c r="F101" s="135">
        <x:f t="shared" ca="1" si="8"/>
        <x:v>0</x:v>
      </x:c>
      <x:c r="G101" s="215" t="str">
        <x:f t="shared" si="7"/>
        <x:v>CHECK ☞</x:v>
      </x:c>
    </x:row>
    <x:row r="102" spans="1:7">
      <x:c r="A102" s="57">
        <x:v>87</x:v>
      </x:c>
      <x:c r="C102" s="772"/>
      <x:c r="D102" s="197" t="str">
        <x:f>IF(VLOOKUP($A102,'★Master Code List'!$B$4:$K$167,3,)=0,"",(VLOOKUP($A102,'★Master Code List'!$B$4:$K$167,3,)))</x:f>
        <x:v>TZ38-14A033-KB</x:v>
      </x:c>
      <x:c r="E102" s="249" t="str">
        <x:f>IF(VLOOKUP($A102,'★Master Code List'!$B$4:$K$167,5,)=0,"",(VLOOKUP($A102,'★Master Code List'!$B$4:$K$167,5,)))</x:f>
        <x:v>BUSBAR</x:v>
      </x:c>
      <x:c r="F102" s="135">
        <x:f t="shared" ca="1" si="8"/>
        <x:v>0</x:v>
      </x:c>
      <x:c r="G102" s="215" t="str">
        <x:f t="shared" si="7"/>
        <x:v>CHECK ☞</x:v>
      </x:c>
    </x:row>
    <x:row r="103" spans="1:7">
      <x:c r="A103" s="57">
        <x:v>88</x:v>
      </x:c>
      <x:c r="C103" s="772"/>
      <x:c r="D103" s="197" t="str">
        <x:f>IF(VLOOKUP($A103,'★Master Code List'!$B$4:$K$167,3,)=0,"",(VLOOKUP($A103,'★Master Code List'!$B$4:$K$167,3,)))</x:f>
        <x:v>TZ38-14A033-LB</x:v>
      </x:c>
      <x:c r="E103" s="249" t="str">
        <x:f>IF(VLOOKUP($A103,'★Master Code List'!$B$4:$K$167,5,)=0,"",(VLOOKUP($A103,'★Master Code List'!$B$4:$K$167,5,)))</x:f>
        <x:v>BUSBAR</x:v>
      </x:c>
      <x:c r="F103" s="135">
        <x:f t="shared" ca="1" si="8"/>
        <x:v>0</x:v>
      </x:c>
      <x:c r="G103" s="215" t="str">
        <x:f t="shared" si="7"/>
        <x:v>CHECK ☞</x:v>
      </x:c>
    </x:row>
    <x:row r="104" spans="1:7">
      <x:c r="A104" s="57">
        <x:v>89</x:v>
      </x:c>
      <x:c r="C104" s="772"/>
      <x:c r="D104" s="197" t="str">
        <x:f>IF(VLOOKUP($A104,'★Master Code List'!$B$4:$K$167,3,)=0,"",(VLOOKUP($A104,'★Master Code List'!$B$4:$K$167,3,)))</x:f>
        <x:v>TZ38-14B680-AB</x:v>
      </x:c>
      <x:c r="E104" s="249" t="str">
        <x:f>IF(VLOOKUP($A104,'★Master Code List'!$B$4:$K$167,5,)=0,"",(VLOOKUP($A104,'★Master Code List'!$B$4:$K$167,5,)))</x:f>
        <x:v>PDU</x:v>
      </x:c>
      <x:c r="F104" s="135">
        <x:f t="shared" ca="1" si="8"/>
        <x:v>0</x:v>
      </x:c>
      <x:c r="G104" s="215" t="str">
        <x:f t="shared" si="7"/>
        <x:v>CHECK ☞</x:v>
      </x:c>
    </x:row>
    <x:row r="105" spans="1:7">
      <x:c r="A105" s="57">
        <x:v>90</x:v>
      </x:c>
      <x:c r="C105" s="772"/>
      <x:c r="D105" s="197" t="str">
        <x:f>IF(VLOOKUP($A105,'★Master Code List'!$B$4:$K$167,3,)=0,"",(VLOOKUP($A105,'★Master Code List'!$B$4:$K$167,3,)))</x:f>
        <x:v>PZ38-14A033-MD</x:v>
      </x:c>
      <x:c r="E105" s="249" t="str">
        <x:f>IF(VLOOKUP($A105,'★Master Code List'!$B$4:$K$167,5,)=0,"",(VLOOKUP($A105,'★Master Code List'!$B$4:$K$167,5,)))</x:f>
        <x:v>MCA CONNECTOR CLIP</x:v>
      </x:c>
      <x:c r="F105" s="135">
        <x:f t="shared" ca="1" si="8"/>
        <x:v>0</x:v>
      </x:c>
      <x:c r="G105" s="215" t="str">
        <x:f t="shared" si="7"/>
        <x:v>CHECK ☞</x:v>
      </x:c>
    </x:row>
    <x:row r="106" spans="1:7">
      <x:c r="A106" s="57">
        <x:v>91</x:v>
      </x:c>
      <x:c r="C106" s="772"/>
      <x:c r="D106" s="197" t="str">
        <x:f>IF(VLOOKUP($A106,'★Master Code List'!$B$4:$K$167,3,)=0,"",(VLOOKUP($A106,'★Master Code List'!$B$4:$K$167,3,)))</x:f>
        <x:v>SZ38-10B694-AD</x:v>
      </x:c>
      <x:c r="E106" s="249" t="str">
        <x:f>IF(VLOOKUP($A106,'★Master Code List'!$B$4:$K$167,5,)=0,"",(VLOOKUP($A106,'★Master Code List'!$B$4:$K$167,5,)))</x:f>
        <x:v>BEV-E2 MAIN W/H ASSY</x:v>
      </x:c>
      <x:c r="F106" s="135">
        <x:f t="shared" ca="1" si="8"/>
        <x:v>0</x:v>
      </x:c>
      <x:c r="G106" s="215" t="str">
        <x:f t="shared" si="7"/>
        <x:v>CHECK ☞</x:v>
      </x:c>
    </x:row>
    <x:row r="107" spans="1:7">
      <x:c r="A107" s="57">
        <x:v>92</x:v>
      </x:c>
      <x:c r="C107" s="772"/>
      <x:c r="D107" s="197" t="str">
        <x:f>IF(VLOOKUP($A107,'★Master Code List'!$B$4:$K$167,3,)=0,"",(VLOOKUP($A107,'★Master Code List'!$B$4:$K$167,3,)))</x:f>
        <x:v>SZ38-10B694-AE</x:v>
      </x:c>
      <x:c r="E107" s="249" t="str">
        <x:f>IF(VLOOKUP($A107,'★Master Code List'!$B$4:$K$167,5,)=0,"",(VLOOKUP($A107,'★Master Code List'!$B$4:$K$167,5,)))</x:f>
        <x:v>BEV-E2 MAIN W/H ASSY</x:v>
      </x:c>
      <x:c r="F107" s="135">
        <x:f t="shared" ca="1" si="8"/>
        <x:v>0</x:v>
      </x:c>
      <x:c r="G107" s="215" t="str">
        <x:f t="shared" si="7"/>
        <x:v>CHECK ☞</x:v>
      </x:c>
    </x:row>
    <x:row r="108" spans="1:7">
      <x:c r="A108" s="57">
        <x:v>93</x:v>
      </x:c>
      <x:c r="C108" s="772"/>
      <x:c r="D108" s="197" t="str">
        <x:f>IF(VLOOKUP($A108,'★Master Code List'!$B$4:$K$167,3,)=0,"",(VLOOKUP($A108,'★Master Code List'!$B$4:$K$167,3,)))</x:f>
        <x:v/>
      </x:c>
      <x:c r="E108" s="249" t="str">
        <x:f>IF(VLOOKUP($A108,'★Master Code List'!$B$4:$K$167,5,)=0,"",(VLOOKUP($A108,'★Master Code List'!$B$4:$K$167,5,)))</x:f>
        <x:v/>
      </x:c>
      <x:c r="F108" s="135">
        <x:f t="shared" ca="1" si="8"/>
        <x:v>0</x:v>
      </x:c>
      <x:c r="G108" s="215" t="str">
        <x:f t="shared" si="7"/>
        <x:v/>
      </x:c>
    </x:row>
    <x:row r="109" spans="1:7">
      <x:c r="A109" s="57">
        <x:v>94</x:v>
      </x:c>
      <x:c r="C109" s="772"/>
      <x:c r="D109" s="197" t="str">
        <x:f>IF(VLOOKUP($A109,'★Master Code List'!$B$4:$K$167,3,)=0,"",(VLOOKUP($A109,'★Master Code List'!$B$4:$K$167,3,)))</x:f>
        <x:v/>
      </x:c>
      <x:c r="E109" s="249" t="str">
        <x:f>IF(VLOOKUP($A109,'★Master Code List'!$B$4:$K$167,5,)=0,"",(VLOOKUP($A109,'★Master Code List'!$B$4:$K$167,5,)))</x:f>
        <x:v/>
      </x:c>
      <x:c r="F109" s="135">
        <x:f t="shared" ca="1" si="8"/>
        <x:v>0</x:v>
      </x:c>
      <x:c r="G109" s="215" t="str">
        <x:f t="shared" si="7"/>
        <x:v/>
      </x:c>
    </x:row>
    <x:row r="110" spans="1:7">
      <x:c r="A110" s="57">
        <x:v>95</x:v>
      </x:c>
      <x:c r="C110" s="772"/>
      <x:c r="D110" s="197" t="str">
        <x:f>IF(VLOOKUP($A110,'★Master Code List'!$B$4:$K$167,3,)=0,"",(VLOOKUP($A110,'★Master Code List'!$B$4:$K$167,3,)))</x:f>
        <x:v/>
      </x:c>
      <x:c r="E110" s="249" t="str">
        <x:f>IF(VLOOKUP($A110,'★Master Code List'!$B$4:$K$167,5,)=0,"",(VLOOKUP($A110,'★Master Code List'!$B$4:$K$167,5,)))</x:f>
        <x:v/>
      </x:c>
      <x:c r="F110" s="135">
        <x:f t="shared" ca="1" si="8"/>
        <x:v>0</x:v>
      </x:c>
      <x:c r="G110" s="215" t="str">
        <x:f t="shared" si="7"/>
        <x:v/>
      </x:c>
    </x:row>
    <x:row r="111" spans="1:7">
      <x:c r="A111" s="57">
        <x:v>96</x:v>
      </x:c>
      <x:c r="C111" s="772"/>
      <x:c r="D111" s="197" t="str">
        <x:f>IF(VLOOKUP($A111,'★Master Code List'!$B$4:$K$167,3,)=0,"",(VLOOKUP($A111,'★Master Code List'!$B$4:$K$167,3,)))</x:f>
        <x:v/>
      </x:c>
      <x:c r="E111" s="249" t="str">
        <x:f>IF(VLOOKUP($A111,'★Master Code List'!$B$4:$K$167,5,)=0,"",(VLOOKUP($A111,'★Master Code List'!$B$4:$K$167,5,)))</x:f>
        <x:v/>
      </x:c>
      <x:c r="F111" s="135">
        <x:f t="shared" ca="1" si="8"/>
        <x:v>0</x:v>
      </x:c>
      <x:c r="G111" s="215" t="str">
        <x:f t="shared" si="7"/>
        <x:v/>
      </x:c>
    </x:row>
    <x:row r="112" spans="1:7">
      <x:c r="A112" s="57">
        <x:v>97</x:v>
      </x:c>
      <x:c r="C112" s="772"/>
      <x:c r="D112" s="197" t="str">
        <x:f>IF(VLOOKUP($A112,'★Master Code List'!$B$4:$K$167,3,)=0,"",(VLOOKUP($A112,'★Master Code List'!$B$4:$K$167,3,)))</x:f>
        <x:v/>
      </x:c>
      <x:c r="E112" s="249" t="str">
        <x:f>IF(VLOOKUP($A112,'★Master Code List'!$B$4:$K$167,5,)=0,"",(VLOOKUP($A112,'★Master Code List'!$B$4:$K$167,5,)))</x:f>
        <x:v/>
      </x:c>
      <x:c r="F112" s="135">
        <x:f t="shared" ca="1" si="8"/>
        <x:v>0</x:v>
      </x:c>
      <x:c r="G112" s="215" t="str">
        <x:f t="shared" si="7"/>
        <x:v/>
      </x:c>
    </x:row>
    <x:row r="113" spans="1:7">
      <x:c r="A113" s="57">
        <x:v>98</x:v>
      </x:c>
      <x:c r="C113" s="772"/>
      <x:c r="D113" s="197" t="str">
        <x:f>IF(VLOOKUP($A113,'★Master Code List'!$B$4:$K$167,3,)=0,"",(VLOOKUP($A113,'★Master Code List'!$B$4:$K$167,3,)))</x:f>
        <x:v/>
      </x:c>
      <x:c r="E113" s="249" t="str">
        <x:f>IF(VLOOKUP($A113,'★Master Code List'!$B$4:$K$167,5,)=0,"",(VLOOKUP($A113,'★Master Code List'!$B$4:$K$167,5,)))</x:f>
        <x:v/>
      </x:c>
      <x:c r="F113" s="135">
        <x:f t="shared" ca="1" si="8"/>
        <x:v>0</x:v>
      </x:c>
      <x:c r="G113" s="215" t="str">
        <x:f t="shared" si="7"/>
        <x:v/>
      </x:c>
    </x:row>
    <x:row r="114" spans="1:7">
      <x:c r="A114" s="57">
        <x:v>99</x:v>
      </x:c>
      <x:c r="C114" s="772"/>
      <x:c r="D114" s="197" t="str">
        <x:f>IF(VLOOKUP($A114,'★Master Code List'!$B$4:$K$167,3,)=0,"",(VLOOKUP($A114,'★Master Code List'!$B$4:$K$167,3,)))</x:f>
        <x:v/>
      </x:c>
      <x:c r="E114" s="249" t="str">
        <x:f>IF(VLOOKUP($A114,'★Master Code List'!$B$4:$K$167,5,)=0,"",(VLOOKUP($A114,'★Master Code List'!$B$4:$K$167,5,)))</x:f>
        <x:v/>
      </x:c>
      <x:c r="F114" s="135">
        <x:f t="shared" ca="1" si="8"/>
        <x:v>0</x:v>
      </x:c>
      <x:c r="G114" s="215" t="str">
        <x:f t="shared" si="7"/>
        <x:v/>
      </x:c>
    </x:row>
    <x:row r="115" spans="1:7">
      <x:c r="A115" s="57">
        <x:v>100</x:v>
      </x:c>
      <x:c r="C115" s="772"/>
      <x:c r="D115" s="197" t="str">
        <x:f>IF(VLOOKUP($A115,'★Master Code List'!$B$4:$K$167,3,)=0,"",(VLOOKUP($A115,'★Master Code List'!$B$4:$K$167,3,)))</x:f>
        <x:v/>
      </x:c>
      <x:c r="E115" s="249" t="str">
        <x:f>IF(VLOOKUP($A115,'★Master Code List'!$B$4:$K$167,5,)=0,"",(VLOOKUP($A115,'★Master Code List'!$B$4:$K$167,5,)))</x:f>
        <x:v/>
      </x:c>
      <x:c r="F115" s="135">
        <x:f t="shared" ca="1" si="8"/>
        <x:v>0</x:v>
      </x:c>
      <x:c r="G115" s="215" t="str">
        <x:f t="shared" si="7"/>
        <x:v/>
      </x:c>
    </x:row>
    <x:row r="116" spans="1:7">
      <x:c r="A116" s="57">
        <x:v>101</x:v>
      </x:c>
      <x:c r="C116" s="772"/>
      <x:c r="D116" s="197" t="str">
        <x:f>IF(VLOOKUP($A116,'★Master Code List'!$B$4:$K$167,3,)=0,"",(VLOOKUP($A116,'★Master Code List'!$B$4:$K$167,3,)))</x:f>
        <x:v/>
      </x:c>
      <x:c r="E116" s="249" t="str">
        <x:f>IF(VLOOKUP($A116,'★Master Code List'!$B$4:$K$167,5,)=0,"",(VLOOKUP($A116,'★Master Code List'!$B$4:$K$167,5,)))</x:f>
        <x:v/>
      </x:c>
      <x:c r="F116" s="135">
        <x:f t="shared" ca="1" si="8"/>
        <x:v>0</x:v>
      </x:c>
      <x:c r="G116" s="215" t="str">
        <x:f t="shared" si="7"/>
        <x:v/>
      </x:c>
    </x:row>
    <x:row r="117" spans="1:7">
      <x:c r="A117" s="57">
        <x:v>102</x:v>
      </x:c>
      <x:c r="C117" s="772"/>
      <x:c r="D117" s="197" t="str">
        <x:f>IF(VLOOKUP($A117,'★Master Code List'!$B$4:$K$167,3,)=0,"",(VLOOKUP($A117,'★Master Code List'!$B$4:$K$167,3,)))</x:f>
        <x:v/>
      </x:c>
      <x:c r="E117" s="249" t="str">
        <x:f>IF(VLOOKUP($A117,'★Master Code List'!$B$4:$K$167,5,)=0,"",(VLOOKUP($A117,'★Master Code List'!$B$4:$K$167,5,)))</x:f>
        <x:v/>
      </x:c>
      <x:c r="F117" s="135">
        <x:f t="shared" ca="1" si="8"/>
        <x:v>0</x:v>
      </x:c>
      <x:c r="G117" s="215" t="str">
        <x:f t="shared" si="7"/>
        <x:v/>
      </x:c>
    </x:row>
    <x:row r="118" spans="1:7">
      <x:c r="A118" s="57">
        <x:v>103</x:v>
      </x:c>
      <x:c r="C118" s="772"/>
      <x:c r="D118" s="197" t="str">
        <x:f>IF(VLOOKUP($A118,'★Master Code List'!$B$4:$K$167,3,)=0,"",(VLOOKUP($A118,'★Master Code List'!$B$4:$K$167,3,)))</x:f>
        <x:v/>
      </x:c>
      <x:c r="E118" s="249" t="str">
        <x:f>IF(VLOOKUP($A118,'★Master Code List'!$B$4:$K$167,5,)=0,"",(VLOOKUP($A118,'★Master Code List'!$B$4:$K$167,5,)))</x:f>
        <x:v/>
      </x:c>
      <x:c r="F118" s="135">
        <x:f t="shared" ca="1" si="8"/>
        <x:v>0</x:v>
      </x:c>
      <x:c r="G118" s="215" t="str">
        <x:f t="shared" si="7"/>
        <x:v/>
      </x:c>
    </x:row>
    <x:row r="119" spans="1:7">
      <x:c r="A119" s="57">
        <x:v>104</x:v>
      </x:c>
      <x:c r="C119" s="772"/>
      <x:c r="D119" s="197" t="str">
        <x:f>IF(VLOOKUP($A119,'★Master Code List'!$B$4:$K$167,3,)=0,"",(VLOOKUP($A119,'★Master Code List'!$B$4:$K$167,3,)))</x:f>
        <x:v/>
      </x:c>
      <x:c r="E119" s="249" t="str">
        <x:f>IF(VLOOKUP($A119,'★Master Code List'!$B$4:$K$167,5,)=0,"",(VLOOKUP($A119,'★Master Code List'!$B$4:$K$167,5,)))</x:f>
        <x:v/>
      </x:c>
      <x:c r="F119" s="135">
        <x:f t="shared" ca="1" si="8"/>
        <x:v>0</x:v>
      </x:c>
      <x:c r="G119" s="215" t="str">
        <x:f t="shared" si="7"/>
        <x:v/>
      </x:c>
    </x:row>
    <x:row r="120" spans="1:7">
      <x:c r="A120" s="57">
        <x:v>105</x:v>
      </x:c>
      <x:c r="C120" s="772"/>
      <x:c r="D120" s="197" t="str">
        <x:f>IF(VLOOKUP($A120,'★Master Code List'!$B$4:$K$167,3,)=0,"",(VLOOKUP($A120,'★Master Code List'!$B$4:$K$167,3,)))</x:f>
        <x:v/>
      </x:c>
      <x:c r="E120" s="249" t="str">
        <x:f>IF(VLOOKUP($A120,'★Master Code List'!$B$4:$K$167,5,)=0,"",(VLOOKUP($A120,'★Master Code List'!$B$4:$K$167,5,)))</x:f>
        <x:v/>
      </x:c>
      <x:c r="F120" s="135">
        <x:f t="shared" ca="1" si="8"/>
        <x:v>0</x:v>
      </x:c>
      <x:c r="G120" s="215" t="str">
        <x:f t="shared" si="7"/>
        <x:v/>
      </x:c>
    </x:row>
    <x:row r="121" spans="1:7">
      <x:c r="A121" s="57">
        <x:v>106</x:v>
      </x:c>
      <x:c r="C121" s="772"/>
      <x:c r="D121" s="197" t="str">
        <x:f>IF(VLOOKUP($A121,'★Master Code List'!$B$4:$K$167,3,)=0,"",(VLOOKUP($A121,'★Master Code List'!$B$4:$K$167,3,)))</x:f>
        <x:v/>
      </x:c>
      <x:c r="E121" s="249" t="str">
        <x:f>IF(VLOOKUP($A121,'★Master Code List'!$B$4:$K$167,5,)=0,"",(VLOOKUP($A121,'★Master Code List'!$B$4:$K$167,5,)))</x:f>
        <x:v/>
      </x:c>
      <x:c r="F121" s="135">
        <x:f t="shared" ca="1" si="8"/>
        <x:v>0</x:v>
      </x:c>
      <x:c r="G121" s="215" t="str">
        <x:f t="shared" si="7"/>
        <x:v/>
      </x:c>
    </x:row>
    <x:row r="122" spans="1:7">
      <x:c r="A122" s="57">
        <x:v>107</x:v>
      </x:c>
      <x:c r="D122" s="197" t="str">
        <x:f>IF(VLOOKUP($A122,'★Master Code List'!$B$4:$K$167,3,)=0,"",(VLOOKUP($A122,'★Master Code List'!$B$4:$K$167,3,)))</x:f>
        <x:v/>
      </x:c>
      <x:c r="E122" s="249" t="str">
        <x:f>IF(VLOOKUP($A122,'★Master Code List'!$B$4:$K$167,5,)=0,"",(VLOOKUP($A122,'★Master Code List'!$B$4:$K$167,5,)))</x:f>
        <x:v/>
      </x:c>
      <x:c r="F122" s="135">
        <x:f t="shared" ca="1" si="8"/>
        <x:v>0</x:v>
      </x:c>
      <x:c r="G122" s="215" t="str">
        <x:f t="shared" si="7"/>
        <x:v/>
      </x:c>
    </x:row>
    <x:row r="123" spans="1:7">
      <x:c r="A123" s="57">
        <x:v>108</x:v>
      </x:c>
      <x:c r="D123" s="197" t="str">
        <x:f>IF(VLOOKUP($A123,'★Master Code List'!$B$4:$K$167,3,)=0,"",(VLOOKUP($A123,'★Master Code List'!$B$4:$K$167,3,)))</x:f>
        <x:v/>
      </x:c>
      <x:c r="E123" s="249" t="str">
        <x:f>IF(VLOOKUP($A123,'★Master Code List'!$B$4:$K$167,5,)=0,"",(VLOOKUP($A123,'★Master Code List'!$B$4:$K$167,5,)))</x:f>
        <x:v/>
      </x:c>
      <x:c r="F123" s="135">
        <x:f t="shared" ca="1" si="8"/>
        <x:v>0</x:v>
      </x:c>
      <x:c r="G123" s="215" t="str">
        <x:f t="shared" si="7"/>
        <x:v/>
      </x:c>
    </x:row>
    <x:row r="124" spans="1:7">
      <x:c r="A124" s="57">
        <x:v>109</x:v>
      </x:c>
      <x:c r="D124" s="197" t="str">
        <x:f>IF(VLOOKUP($A124,'★Master Code List'!$B$4:$K$167,3,)=0,"",(VLOOKUP($A124,'★Master Code List'!$B$4:$K$167,3,)))</x:f>
        <x:v/>
      </x:c>
      <x:c r="E124" s="249" t="str">
        <x:f>IF(VLOOKUP($A124,'★Master Code List'!$B$4:$K$167,5,)=0,"",(VLOOKUP($A124,'★Master Code List'!$B$4:$K$167,5,)))</x:f>
        <x:v/>
      </x:c>
      <x:c r="F124" s="135">
        <x:f t="shared" ca="1" si="8"/>
        <x:v>0</x:v>
      </x:c>
      <x:c r="G124" s="215" t="str">
        <x:f t="shared" si="7"/>
        <x:v/>
      </x:c>
    </x:row>
    <x:row r="125" spans="1:7">
      <x:c r="A125" s="57">
        <x:v>110</x:v>
      </x:c>
      <x:c r="D125" s="197" t="str">
        <x:f>IF(VLOOKUP($A125,'★Master Code List'!$B$4:$K$167,3,)=0,"",(VLOOKUP($A125,'★Master Code List'!$B$4:$K$167,3,)))</x:f>
        <x:v/>
      </x:c>
      <x:c r="E125" s="249" t="str">
        <x:f>IF(VLOOKUP($A125,'★Master Code List'!$B$4:$K$167,5,)=0,"",(VLOOKUP($A125,'★Master Code List'!$B$4:$K$167,5,)))</x:f>
        <x:v/>
      </x:c>
      <x:c r="F125" s="135">
        <x:f t="shared" ca="1" si="8"/>
        <x:v>0</x:v>
      </x:c>
      <x:c r="G125" s="215" t="str">
        <x:f t="shared" si="7"/>
        <x:v/>
      </x:c>
    </x:row>
    <x:row r="126" spans="1:7">
      <x:c r="A126" s="57">
        <x:v>111</x:v>
      </x:c>
      <x:c r="D126" s="197" t="str">
        <x:f>IF(VLOOKUP($A126,'★Master Code List'!$B$4:$K$167,3,)=0,"",(VLOOKUP($A126,'★Master Code List'!$B$4:$K$167,3,)))</x:f>
        <x:v/>
      </x:c>
      <x:c r="E126" s="249" t="str">
        <x:f>IF(VLOOKUP($A126,'★Master Code List'!$B$4:$K$167,5,)=0,"",(VLOOKUP($A126,'★Master Code List'!$B$4:$K$167,5,)))</x:f>
        <x:v/>
      </x:c>
      <x:c r="F126" s="135">
        <x:f t="shared" ca="1" si="8"/>
        <x:v>0</x:v>
      </x:c>
      <x:c r="G126" s="215" t="str">
        <x:f t="shared" si="7"/>
        <x:v/>
      </x:c>
    </x:row>
    <x:row r="127" spans="1:7">
      <x:c r="A127" s="57">
        <x:v>112</x:v>
      </x:c>
      <x:c r="D127" s="197" t="str">
        <x:f>IF(VLOOKUP($A127,'★Master Code List'!$B$4:$K$167,3,)=0,"",(VLOOKUP($A127,'★Master Code List'!$B$4:$K$167,3,)))</x:f>
        <x:v/>
      </x:c>
      <x:c r="E127" s="249" t="str">
        <x:f>IF(VLOOKUP($A127,'★Master Code List'!$B$4:$K$167,5,)=0,"",(VLOOKUP($A127,'★Master Code List'!$B$4:$K$167,5,)))</x:f>
        <x:v/>
      </x:c>
      <x:c r="F127" s="135">
        <x:f t="shared" ca="1" si="8"/>
        <x:v>0</x:v>
      </x:c>
      <x:c r="G127" s="215" t="str">
        <x:f t="shared" si="7"/>
        <x:v/>
      </x:c>
    </x:row>
    <x:row r="128" spans="1:7">
      <x:c r="A128" s="57">
        <x:v>113</x:v>
      </x:c>
      <x:c r="D128" s="197" t="str">
        <x:f>IF(VLOOKUP($A128,'★Master Code List'!$B$4:$K$167,3,)=0,"",(VLOOKUP($A128,'★Master Code List'!$B$4:$K$167,3,)))</x:f>
        <x:v/>
      </x:c>
      <x:c r="E128" s="249" t="str">
        <x:f>IF(VLOOKUP($A128,'★Master Code List'!$B$4:$K$167,5,)=0,"",(VLOOKUP($A128,'★Master Code List'!$B$4:$K$167,5,)))</x:f>
        <x:v/>
      </x:c>
      <x:c r="F128" s="135">
        <x:f t="shared" ca="1" si="8"/>
        <x:v>0</x:v>
      </x:c>
      <x:c r="G128" s="215" t="str">
        <x:f t="shared" si="7"/>
        <x:v/>
      </x:c>
    </x:row>
    <x:row r="129" spans="1:7">
      <x:c r="A129" s="57">
        <x:v>114</x:v>
      </x:c>
      <x:c r="D129" s="197" t="str">
        <x:f>IF(VLOOKUP($A129,'★Master Code List'!$B$4:$K$167,3,)=0,"",(VLOOKUP($A129,'★Master Code List'!$B$4:$K$167,3,)))</x:f>
        <x:v/>
      </x:c>
      <x:c r="E129" s="249" t="str">
        <x:f>IF(VLOOKUP($A129,'★Master Code List'!$B$4:$K$167,5,)=0,"",(VLOOKUP($A129,'★Master Code List'!$B$4:$K$167,5,)))</x:f>
        <x:v/>
      </x:c>
      <x:c r="F129" s="135">
        <x:f t="shared" ca="1" si="8"/>
        <x:v>0</x:v>
      </x:c>
      <x:c r="G129" s="215" t="str">
        <x:f t="shared" si="7"/>
        <x:v/>
      </x:c>
    </x:row>
    <x:row r="130" spans="1:7">
      <x:c r="A130" s="57">
        <x:v>115</x:v>
      </x:c>
      <x:c r="D130" s="197" t="str">
        <x:f>IF(VLOOKUP($A130,'★Master Code List'!$B$4:$K$167,3,)=0,"",(VLOOKUP($A130,'★Master Code List'!$B$4:$K$167,3,)))</x:f>
        <x:v/>
      </x:c>
      <x:c r="E130" s="249" t="str">
        <x:f>IF(VLOOKUP($A130,'★Master Code List'!$B$4:$K$167,5,)=0,"",(VLOOKUP($A130,'★Master Code List'!$B$4:$K$167,5,)))</x:f>
        <x:v/>
      </x:c>
      <x:c r="F130" s="135">
        <x:f t="shared" ca="1" si="8"/>
        <x:v>0</x:v>
      </x:c>
      <x:c r="G130" s="215" t="str">
        <x:f t="shared" si="7"/>
        <x:v/>
      </x:c>
    </x:row>
    <x:row r="131" spans="1:7">
      <x:c r="A131" s="57">
        <x:v>116</x:v>
      </x:c>
      <x:c r="D131" s="197" t="str">
        <x:f>IF(VLOOKUP($A131,'★Master Code List'!$B$4:$K$167,3,)=0,"",(VLOOKUP($A131,'★Master Code List'!$B$4:$K$167,3,)))</x:f>
        <x:v/>
      </x:c>
      <x:c r="E131" s="249" t="str">
        <x:f>IF(VLOOKUP($A131,'★Master Code List'!$B$4:$K$167,5,)=0,"",(VLOOKUP($A131,'★Master Code List'!$B$4:$K$167,5,)))</x:f>
        <x:v/>
      </x:c>
      <x:c r="F131" s="135">
        <x:f t="shared" ca="1" si="8"/>
        <x:v>0</x:v>
      </x:c>
      <x:c r="G131" s="215" t="str">
        <x:f t="shared" si="7"/>
        <x:v/>
      </x:c>
    </x:row>
    <x:row r="132" spans="1:7">
      <x:c r="A132" s="57">
        <x:v>117</x:v>
      </x:c>
      <x:c r="D132" s="197" t="str">
        <x:f>IF(VLOOKUP($A132,'★Master Code List'!$B$4:$K$167,3,)=0,"",(VLOOKUP($A132,'★Master Code List'!$B$4:$K$167,3,)))</x:f>
        <x:v/>
      </x:c>
      <x:c r="E132" s="249" t="str">
        <x:f>IF(VLOOKUP($A132,'★Master Code List'!$B$4:$K$167,5,)=0,"",(VLOOKUP($A132,'★Master Code List'!$B$4:$K$167,5,)))</x:f>
        <x:v/>
      </x:c>
      <x:c r="F132" s="135">
        <x:f t="shared" ca="1" si="8"/>
        <x:v>0</x:v>
      </x:c>
      <x:c r="G132" s="215" t="str">
        <x:f t="shared" si="7"/>
        <x:v/>
      </x:c>
    </x:row>
    <x:row r="133" spans="1:7">
      <x:c r="A133" s="57">
        <x:v>118</x:v>
      </x:c>
      <x:c r="D133" s="197" t="str">
        <x:f>IF(VLOOKUP($A133,'★Master Code List'!$B$4:$K$167,3,)=0,"",(VLOOKUP($A133,'★Master Code List'!$B$4:$K$167,3,)))</x:f>
        <x:v/>
      </x:c>
      <x:c r="E133" s="249" t="str">
        <x:f>IF(VLOOKUP($A133,'★Master Code List'!$B$4:$K$167,5,)=0,"",(VLOOKUP($A133,'★Master Code List'!$B$4:$K$167,5,)))</x:f>
        <x:v/>
      </x:c>
      <x:c r="F133" s="135">
        <x:f t="shared" ca="1" si="8"/>
        <x:v>0</x:v>
      </x:c>
      <x:c r="G133" s="215" t="str">
        <x:f t="shared" si="7"/>
        <x:v/>
      </x:c>
    </x:row>
    <x:row r="134" spans="1:7">
      <x:c r="A134" s="57">
        <x:v>119</x:v>
      </x:c>
      <x:c r="D134" s="197" t="str">
        <x:f>IF(VLOOKUP($A134,'★Master Code List'!$B$4:$K$167,3,)=0,"",(VLOOKUP($A134,'★Master Code List'!$B$4:$K$167,3,)))</x:f>
        <x:v/>
      </x:c>
      <x:c r="E134" s="249" t="str">
        <x:f>IF(VLOOKUP($A134,'★Master Code List'!$B$4:$K$167,5,)=0,"",(VLOOKUP($A134,'★Master Code List'!$B$4:$K$167,5,)))</x:f>
        <x:v/>
      </x:c>
      <x:c r="F134" s="135">
        <x:f t="shared" ca="1" si="8"/>
        <x:v>0</x:v>
      </x:c>
      <x:c r="G134" s="215" t="str">
        <x:f t="shared" si="7"/>
        <x:v/>
      </x:c>
    </x:row>
    <x:row r="135" spans="1:7">
      <x:c r="A135" s="57">
        <x:v>120</x:v>
      </x:c>
      <x:c r="D135" s="197" t="str">
        <x:f>IF(VLOOKUP($A135,'★Master Code List'!$B$4:$K$167,3,)=0,"",(VLOOKUP($A135,'★Master Code List'!$B$4:$K$167,3,)))</x:f>
        <x:v/>
      </x:c>
      <x:c r="E135" s="249" t="str">
        <x:f>IF(VLOOKUP($A135,'★Master Code List'!$B$4:$K$167,5,)=0,"",(VLOOKUP($A135,'★Master Code List'!$B$4:$K$167,5,)))</x:f>
        <x:v/>
      </x:c>
      <x:c r="F135" s="135">
        <x:f t="shared" ca="1" si="8"/>
        <x:v>0</x:v>
      </x:c>
      <x:c r="G135" s="215" t="str">
        <x:f t="shared" si="7"/>
        <x:v/>
      </x:c>
    </x:row>
    <x:row r="136" spans="1:7">
      <x:c r="A136" s="57">
        <x:v>121</x:v>
      </x:c>
      <x:c r="D136" s="197" t="str">
        <x:f>IF(VLOOKUP($A136,'★Master Code List'!$B$4:$K$167,3,)=0,"",(VLOOKUP($A136,'★Master Code List'!$B$4:$K$167,3,)))</x:f>
        <x:v/>
      </x:c>
      <x:c r="E136" s="249" t="str">
        <x:f>IF(VLOOKUP($A136,'★Master Code List'!$B$4:$K$167,5,)=0,"",(VLOOKUP($A136,'★Master Code List'!$B$4:$K$167,5,)))</x:f>
        <x:v/>
      </x:c>
      <x:c r="F136" s="135">
        <x:f t="shared" ca="1" si="8"/>
        <x:v>0</x:v>
      </x:c>
      <x:c r="G136" s="215" t="str">
        <x:f t="shared" si="7"/>
        <x:v/>
      </x:c>
    </x:row>
    <x:row r="137" spans="1:7">
      <x:c r="A137" s="57">
        <x:v>122</x:v>
      </x:c>
      <x:c r="D137" s="197" t="str">
        <x:f>IF(VLOOKUP($A137,'★Master Code List'!$B$4:$K$167,3,)=0,"",(VLOOKUP($A137,'★Master Code List'!$B$4:$K$167,3,)))</x:f>
        <x:v/>
      </x:c>
      <x:c r="E137" s="249" t="str">
        <x:f>IF(VLOOKUP($A137,'★Master Code List'!$B$4:$K$167,5,)=0,"",(VLOOKUP($A137,'★Master Code List'!$B$4:$K$167,5,)))</x:f>
        <x:v/>
      </x:c>
      <x:c r="F137" s="135">
        <x:f t="shared" ca="1" si="8"/>
        <x:v>0</x:v>
      </x:c>
      <x:c r="G137" s="215" t="str">
        <x:f t="shared" si="7"/>
        <x:v/>
      </x:c>
    </x:row>
    <x:row r="138" spans="1:7">
      <x:c r="A138" s="57">
        <x:v>123</x:v>
      </x:c>
      <x:c r="D138" s="197" t="str">
        <x:f>IF(VLOOKUP($A138,'★Master Code List'!$B$4:$K$167,3,)=0,"",(VLOOKUP($A138,'★Master Code List'!$B$4:$K$167,3,)))</x:f>
        <x:v/>
      </x:c>
      <x:c r="E138" s="249" t="str">
        <x:f>IF(VLOOKUP($A138,'★Master Code List'!$B$4:$K$167,5,)=0,"",(VLOOKUP($A138,'★Master Code List'!$B$4:$K$167,5,)))</x:f>
        <x:v/>
      </x:c>
      <x:c r="F138" s="135">
        <x:f t="shared" ca="1" si="8"/>
        <x:v>0</x:v>
      </x:c>
      <x:c r="G138" s="215" t="str">
        <x:f t="shared" si="7"/>
        <x:v/>
      </x:c>
    </x:row>
    <x:row r="139" spans="1:7">
      <x:c r="A139" s="57">
        <x:v>124</x:v>
      </x:c>
      <x:c r="D139" s="197" t="str">
        <x:f>IF(VLOOKUP($A139,'★Master Code List'!$B$4:$K$167,3,)=0,"",(VLOOKUP($A139,'★Master Code List'!$B$4:$K$167,3,)))</x:f>
        <x:v/>
      </x:c>
      <x:c r="E139" s="249" t="str">
        <x:f>IF(VLOOKUP($A139,'★Master Code List'!$B$4:$K$167,5,)=0,"",(VLOOKUP($A139,'★Master Code List'!$B$4:$K$167,5,)))</x:f>
        <x:v/>
      </x:c>
      <x:c r="F139" s="135">
        <x:f t="shared" ca="1" si="8"/>
        <x:v>0</x:v>
      </x:c>
      <x:c r="G139" s="215" t="str">
        <x:f t="shared" si="7"/>
        <x:v/>
      </x:c>
    </x:row>
    <x:row r="140" spans="1:7">
      <x:c r="A140" s="57">
        <x:v>125</x:v>
      </x:c>
      <x:c r="D140" s="197" t="str">
        <x:f>IF(VLOOKUP($A140,'★Master Code List'!$B$4:$K$167,3,)=0,"",(VLOOKUP($A140,'★Master Code List'!$B$4:$K$167,3,)))</x:f>
        <x:v/>
      </x:c>
      <x:c r="E140" s="249" t="str">
        <x:f>IF(VLOOKUP($A140,'★Master Code List'!$B$4:$K$167,5,)=0,"",(VLOOKUP($A140,'★Master Code List'!$B$4:$K$167,5,)))</x:f>
        <x:v/>
      </x:c>
      <x:c r="F140" s="135">
        <x:f t="shared" ca="1" si="8"/>
        <x:v>0</x:v>
      </x:c>
      <x:c r="G140" s="215" t="str">
        <x:f t="shared" si="7"/>
        <x:v/>
      </x:c>
    </x:row>
    <x:row r="141" spans="1:7">
      <x:c r="A141" s="57">
        <x:v>126</x:v>
      </x:c>
      <x:c r="D141" s="197" t="str">
        <x:f>IF(VLOOKUP($A141,'★Master Code List'!$B$4:$K$167,3,)=0,"",(VLOOKUP($A141,'★Master Code List'!$B$4:$K$167,3,)))</x:f>
        <x:v/>
      </x:c>
      <x:c r="E141" s="249" t="str">
        <x:f>IF(VLOOKUP($A141,'★Master Code List'!$B$4:$K$167,5,)=0,"",(VLOOKUP($A141,'★Master Code List'!$B$4:$K$167,5,)))</x:f>
        <x:v/>
      </x:c>
      <x:c r="F141" s="135">
        <x:f t="shared" ref="F141:F162" ca="1" si="9">OFFSET($K141,0,$E$3-1)</x:f>
        <x:v>0</x:v>
      </x:c>
      <x:c r="G141" s="215" t="str">
        <x:f t="shared" si="7"/>
        <x:v/>
      </x:c>
    </x:row>
    <x:row r="142" spans="1:7">
      <x:c r="A142" s="57">
        <x:v>127</x:v>
      </x:c>
      <x:c r="D142" s="197" t="str">
        <x:f>IF(VLOOKUP($A142,'★Master Code List'!$B$4:$K$167,3,)=0,"",(VLOOKUP($A142,'★Master Code List'!$B$4:$K$167,3,)))</x:f>
        <x:v/>
      </x:c>
      <x:c r="E142" s="249" t="str">
        <x:f>IF(VLOOKUP($A142,'★Master Code List'!$B$4:$K$167,5,)=0,"",(VLOOKUP($A142,'★Master Code List'!$B$4:$K$167,5,)))</x:f>
        <x:v/>
      </x:c>
      <x:c r="F142" s="135">
        <x:f t="shared" ca="1" si="9"/>
        <x:v>0</x:v>
      </x:c>
      <x:c r="G142" s="215" t="str">
        <x:f t="shared" si="7"/>
        <x:v/>
      </x:c>
    </x:row>
    <x:row r="143" spans="1:7">
      <x:c r="A143" s="57">
        <x:v>128</x:v>
      </x:c>
      <x:c r="D143" s="197" t="str">
        <x:f>IF(VLOOKUP($A143,'★Master Code List'!$B$4:$K$167,3,)=0,"",(VLOOKUP($A143,'★Master Code List'!$B$4:$K$167,3,)))</x:f>
        <x:v/>
      </x:c>
      <x:c r="E143" s="249" t="str">
        <x:f>IF(VLOOKUP($A143,'★Master Code List'!$B$4:$K$167,5,)=0,"",(VLOOKUP($A143,'★Master Code List'!$B$4:$K$167,5,)))</x:f>
        <x:v/>
      </x:c>
      <x:c r="F143" s="135">
        <x:f t="shared" ca="1" si="9"/>
        <x:v>0</x:v>
      </x:c>
      <x:c r="G143" s="215" t="str">
        <x:f t="shared" si="7"/>
        <x:v/>
      </x:c>
    </x:row>
    <x:row r="144" spans="1:7">
      <x:c r="A144" s="57">
        <x:v>129</x:v>
      </x:c>
      <x:c r="D144" s="197" t="str">
        <x:f>IF(VLOOKUP($A144,'★Master Code List'!$B$4:$K$167,3,)=0,"",(VLOOKUP($A144,'★Master Code List'!$B$4:$K$167,3,)))</x:f>
        <x:v/>
      </x:c>
      <x:c r="E144" s="249" t="str">
        <x:f>IF(VLOOKUP($A144,'★Master Code List'!$B$4:$K$167,5,)=0,"",(VLOOKUP($A144,'★Master Code List'!$B$4:$K$167,5,)))</x:f>
        <x:v/>
      </x:c>
      <x:c r="F144" s="135">
        <x:f t="shared" ca="1" si="9"/>
        <x:v>0</x:v>
      </x:c>
      <x:c r="G144" s="215" t="str">
        <x:f t="shared" si="7"/>
        <x:v/>
      </x:c>
    </x:row>
    <x:row r="145" spans="1:7">
      <x:c r="A145" s="57">
        <x:v>130</x:v>
      </x:c>
      <x:c r="D145" s="197" t="str">
        <x:f>IF(VLOOKUP($A145,'★Master Code List'!$B$4:$K$167,3,)=0,"",(VLOOKUP($A145,'★Master Code List'!$B$4:$K$167,3,)))</x:f>
        <x:v/>
      </x:c>
      <x:c r="E145" s="249" t="str">
        <x:f>IF(VLOOKUP($A145,'★Master Code List'!$B$4:$K$167,5,)=0,"",(VLOOKUP($A145,'★Master Code List'!$B$4:$K$167,5,)))</x:f>
        <x:v/>
      </x:c>
      <x:c r="F145" s="135">
        <x:f t="shared" ca="1" si="9"/>
        <x:v>0</x:v>
      </x:c>
      <x:c r="G145" s="215" t="str">
        <x:f t="shared" ref="G145:G162" si="10">IF(D145="","",IF(SUM(K145:U145)&gt;0,"","CHECK ☞"))</x:f>
        <x:v/>
      </x:c>
    </x:row>
    <x:row r="146" spans="1:7">
      <x:c r="A146" s="57">
        <x:v>131</x:v>
      </x:c>
      <x:c r="D146" s="197" t="str">
        <x:f>IF(VLOOKUP($A146,'★Master Code List'!$B$4:$K$167,3,)=0,"",(VLOOKUP($A146,'★Master Code List'!$B$4:$K$167,3,)))</x:f>
        <x:v/>
      </x:c>
      <x:c r="E146" s="249" t="str">
        <x:f>IF(VLOOKUP($A146,'★Master Code List'!$B$4:$K$167,5,)=0,"",(VLOOKUP($A146,'★Master Code List'!$B$4:$K$167,5,)))</x:f>
        <x:v/>
      </x:c>
      <x:c r="F146" s="135">
        <x:f t="shared" ca="1" si="9"/>
        <x:v>0</x:v>
      </x:c>
      <x:c r="G146" s="215" t="str">
        <x:f t="shared" si="10"/>
        <x:v/>
      </x:c>
    </x:row>
    <x:row r="147" spans="1:7">
      <x:c r="A147" s="57">
        <x:v>132</x:v>
      </x:c>
      <x:c r="D147" s="197" t="str">
        <x:f>IF(VLOOKUP($A147,'★Master Code List'!$B$4:$K$167,3,)=0,"",(VLOOKUP($A147,'★Master Code List'!$B$4:$K$167,3,)))</x:f>
        <x:v/>
      </x:c>
      <x:c r="E147" s="249" t="str">
        <x:f>IF(VLOOKUP($A147,'★Master Code List'!$B$4:$K$167,5,)=0,"",(VLOOKUP($A147,'★Master Code List'!$B$4:$K$167,5,)))</x:f>
        <x:v/>
      </x:c>
      <x:c r="F147" s="135">
        <x:f t="shared" ca="1" si="9"/>
        <x:v>0</x:v>
      </x:c>
      <x:c r="G147" s="215" t="str">
        <x:f t="shared" si="10"/>
        <x:v/>
      </x:c>
    </x:row>
    <x:row r="148" spans="1:7">
      <x:c r="A148" s="57">
        <x:v>133</x:v>
      </x:c>
      <x:c r="D148" s="197" t="str">
        <x:f>IF(VLOOKUP($A148,'★Master Code List'!$B$4:$K$167,3,)=0,"",(VLOOKUP($A148,'★Master Code List'!$B$4:$K$167,3,)))</x:f>
        <x:v/>
      </x:c>
      <x:c r="E148" s="249" t="str">
        <x:f>IF(VLOOKUP($A148,'★Master Code List'!$B$4:$K$167,5,)=0,"",(VLOOKUP($A148,'★Master Code List'!$B$4:$K$167,5,)))</x:f>
        <x:v/>
      </x:c>
      <x:c r="F148" s="135">
        <x:f t="shared" ca="1" si="9"/>
        <x:v>0</x:v>
      </x:c>
      <x:c r="G148" s="215" t="str">
        <x:f t="shared" si="10"/>
        <x:v/>
      </x:c>
    </x:row>
    <x:row r="149" spans="1:7">
      <x:c r="A149" s="57">
        <x:v>134</x:v>
      </x:c>
      <x:c r="D149" s="197" t="str">
        <x:f>IF(VLOOKUP($A149,'★Master Code List'!$B$4:$K$167,3,)=0,"",(VLOOKUP($A149,'★Master Code List'!$B$4:$K$167,3,)))</x:f>
        <x:v/>
      </x:c>
      <x:c r="E149" s="249" t="str">
        <x:f>IF(VLOOKUP($A149,'★Master Code List'!$B$4:$K$167,5,)=0,"",(VLOOKUP($A149,'★Master Code List'!$B$4:$K$167,5,)))</x:f>
        <x:v/>
      </x:c>
      <x:c r="F149" s="135">
        <x:f t="shared" ca="1" si="9"/>
        <x:v>0</x:v>
      </x:c>
      <x:c r="G149" s="215" t="str">
        <x:f t="shared" si="10"/>
        <x:v/>
      </x:c>
    </x:row>
    <x:row r="150" spans="1:7">
      <x:c r="A150" s="57">
        <x:v>135</x:v>
      </x:c>
      <x:c r="D150" s="197" t="str">
        <x:f>IF(VLOOKUP($A150,'★Master Code List'!$B$4:$K$167,3,)=0,"",(VLOOKUP($A150,'★Master Code List'!$B$4:$K$167,3,)))</x:f>
        <x:v/>
      </x:c>
      <x:c r="E150" s="249" t="str">
        <x:f>IF(VLOOKUP($A150,'★Master Code List'!$B$4:$K$167,5,)=0,"",(VLOOKUP($A150,'★Master Code List'!$B$4:$K$167,5,)))</x:f>
        <x:v/>
      </x:c>
      <x:c r="F150" s="135">
        <x:f t="shared" ca="1" si="9"/>
        <x:v>0</x:v>
      </x:c>
      <x:c r="G150" s="215" t="str">
        <x:f t="shared" si="10"/>
        <x:v/>
      </x:c>
    </x:row>
    <x:row r="151" spans="1:7">
      <x:c r="A151" s="57">
        <x:v>136</x:v>
      </x:c>
      <x:c r="D151" s="197" t="str">
        <x:f>IF(VLOOKUP($A151,'★Master Code List'!$B$4:$K$167,3,)=0,"",(VLOOKUP($A151,'★Master Code List'!$B$4:$K$167,3,)))</x:f>
        <x:v/>
      </x:c>
      <x:c r="E151" s="249" t="str">
        <x:f>IF(VLOOKUP($A151,'★Master Code List'!$B$4:$K$167,5,)=0,"",(VLOOKUP($A151,'★Master Code List'!$B$4:$K$167,5,)))</x:f>
        <x:v/>
      </x:c>
      <x:c r="F151" s="135">
        <x:f t="shared" ca="1" si="9"/>
        <x:v>0</x:v>
      </x:c>
      <x:c r="G151" s="215" t="str">
        <x:f t="shared" si="10"/>
        <x:v/>
      </x:c>
    </x:row>
    <x:row r="152" spans="1:7">
      <x:c r="A152" s="57">
        <x:v>137</x:v>
      </x:c>
      <x:c r="D152" s="197" t="str">
        <x:f>IF(VLOOKUP($A152,'★Master Code List'!$B$4:$K$167,3,)=0,"",(VLOOKUP($A152,'★Master Code List'!$B$4:$K$167,3,)))</x:f>
        <x:v/>
      </x:c>
      <x:c r="E152" s="249" t="str">
        <x:f>IF(VLOOKUP($A152,'★Master Code List'!$B$4:$K$167,5,)=0,"",(VLOOKUP($A152,'★Master Code List'!$B$4:$K$167,5,)))</x:f>
        <x:v/>
      </x:c>
      <x:c r="F152" s="135">
        <x:f t="shared" ca="1" si="9"/>
        <x:v>0</x:v>
      </x:c>
      <x:c r="G152" s="215" t="str">
        <x:f t="shared" si="10"/>
        <x:v/>
      </x:c>
    </x:row>
    <x:row r="153" spans="1:7">
      <x:c r="A153" s="57">
        <x:v>138</x:v>
      </x:c>
      <x:c r="D153" s="197" t="str">
        <x:f>IF(VLOOKUP($A153,'★Master Code List'!$B$4:$K$167,3,)=0,"",(VLOOKUP($A153,'★Master Code List'!$B$4:$K$167,3,)))</x:f>
        <x:v/>
      </x:c>
      <x:c r="E153" s="249" t="str">
        <x:f>IF(VLOOKUP($A153,'★Master Code List'!$B$4:$K$167,5,)=0,"",(VLOOKUP($A153,'★Master Code List'!$B$4:$K$167,5,)))</x:f>
        <x:v/>
      </x:c>
      <x:c r="F153" s="135">
        <x:f t="shared" ca="1" si="9"/>
        <x:v>0</x:v>
      </x:c>
      <x:c r="G153" s="215" t="str">
        <x:f t="shared" si="10"/>
        <x:v/>
      </x:c>
    </x:row>
    <x:row r="154" spans="1:7">
      <x:c r="A154" s="57">
        <x:v>139</x:v>
      </x:c>
      <x:c r="D154" s="197" t="str">
        <x:f>IF(VLOOKUP($A154,'★Master Code List'!$B$4:$K$167,3,)=0,"",(VLOOKUP($A154,'★Master Code List'!$B$4:$K$167,3,)))</x:f>
        <x:v/>
      </x:c>
      <x:c r="E154" s="249" t="str">
        <x:f>IF(VLOOKUP($A154,'★Master Code List'!$B$4:$K$167,5,)=0,"",(VLOOKUP($A154,'★Master Code List'!$B$4:$K$167,5,)))</x:f>
        <x:v/>
      </x:c>
      <x:c r="F154" s="135">
        <x:f t="shared" ca="1" si="9"/>
        <x:v>0</x:v>
      </x:c>
      <x:c r="G154" s="215" t="str">
        <x:f t="shared" si="10"/>
        <x:v/>
      </x:c>
    </x:row>
    <x:row r="155" spans="1:7">
      <x:c r="A155" s="57">
        <x:v>140</x:v>
      </x:c>
      <x:c r="D155" s="197" t="str">
        <x:f>IF(VLOOKUP($A155,'★Master Code List'!$B$4:$K$167,3,)=0,"",(VLOOKUP($A155,'★Master Code List'!$B$4:$K$167,3,)))</x:f>
        <x:v/>
      </x:c>
      <x:c r="E155" s="249" t="str">
        <x:f>IF(VLOOKUP($A155,'★Master Code List'!$B$4:$K$167,5,)=0,"",(VLOOKUP($A155,'★Master Code List'!$B$4:$K$167,5,)))</x:f>
        <x:v/>
      </x:c>
      <x:c r="F155" s="135">
        <x:f t="shared" ca="1" si="9"/>
        <x:v>0</x:v>
      </x:c>
      <x:c r="G155" s="215" t="str">
        <x:f t="shared" si="10"/>
        <x:v/>
      </x:c>
    </x:row>
    <x:row r="156" spans="1:7">
      <x:c r="A156" s="57">
        <x:v>141</x:v>
      </x:c>
      <x:c r="D156" s="197" t="str">
        <x:f>IF(VLOOKUP($A156,'★Master Code List'!$B$4:$K$167,3,)=0,"",(VLOOKUP($A156,'★Master Code List'!$B$4:$K$167,3,)))</x:f>
        <x:v/>
      </x:c>
      <x:c r="E156" s="249" t="str">
        <x:f>IF(VLOOKUP($A156,'★Master Code List'!$B$4:$K$167,5,)=0,"",(VLOOKUP($A156,'★Master Code List'!$B$4:$K$167,5,)))</x:f>
        <x:v/>
      </x:c>
      <x:c r="F156" s="135">
        <x:f t="shared" ca="1" si="9"/>
        <x:v>0</x:v>
      </x:c>
      <x:c r="G156" s="215" t="str">
        <x:f t="shared" si="10"/>
        <x:v/>
      </x:c>
    </x:row>
    <x:row r="157" spans="1:7">
      <x:c r="A157" s="57">
        <x:v>142</x:v>
      </x:c>
      <x:c r="D157" s="197" t="str">
        <x:f>IF(VLOOKUP($A157,'★Master Code List'!$B$4:$K$167,3,)=0,"",(VLOOKUP($A157,'★Master Code List'!$B$4:$K$167,3,)))</x:f>
        <x:v/>
      </x:c>
      <x:c r="E157" s="249" t="str">
        <x:f>IF(VLOOKUP($A157,'★Master Code List'!$B$4:$K$167,5,)=0,"",(VLOOKUP($A157,'★Master Code List'!$B$4:$K$167,5,)))</x:f>
        <x:v/>
      </x:c>
      <x:c r="F157" s="135">
        <x:f t="shared" ca="1" si="9"/>
        <x:v>0</x:v>
      </x:c>
      <x:c r="G157" s="215" t="str">
        <x:f t="shared" si="10"/>
        <x:v/>
      </x:c>
    </x:row>
    <x:row r="158" spans="1:7">
      <x:c r="A158" s="57">
        <x:v>143</x:v>
      </x:c>
      <x:c r="D158" s="197" t="str">
        <x:f>IF(VLOOKUP($A158,'★Master Code List'!$B$4:$K$167,3,)=0,"",(VLOOKUP($A158,'★Master Code List'!$B$4:$K$167,3,)))</x:f>
        <x:v/>
      </x:c>
      <x:c r="E158" s="249" t="str">
        <x:f>IF(VLOOKUP($A158,'★Master Code List'!$B$4:$K$167,5,)=0,"",(VLOOKUP($A158,'★Master Code List'!$B$4:$K$167,5,)))</x:f>
        <x:v/>
      </x:c>
      <x:c r="F158" s="135">
        <x:f t="shared" ca="1" si="9"/>
        <x:v>0</x:v>
      </x:c>
      <x:c r="G158" s="215" t="str">
        <x:f t="shared" si="10"/>
        <x:v/>
      </x:c>
    </x:row>
    <x:row r="159" spans="1:7">
      <x:c r="A159" s="57">
        <x:v>144</x:v>
      </x:c>
      <x:c r="D159" s="197" t="str">
        <x:f>IF(VLOOKUP($A159,'★Master Code List'!$B$4:$K$167,3,)=0,"",(VLOOKUP($A159,'★Master Code List'!$B$4:$K$167,3,)))</x:f>
        <x:v/>
      </x:c>
      <x:c r="E159" s="249" t="str">
        <x:f>IF(VLOOKUP($A159,'★Master Code List'!$B$4:$K$167,5,)=0,"",(VLOOKUP($A159,'★Master Code List'!$B$4:$K$167,5,)))</x:f>
        <x:v/>
      </x:c>
      <x:c r="F159" s="135">
        <x:f t="shared" ca="1" si="9"/>
        <x:v>0</x:v>
      </x:c>
      <x:c r="G159" s="215" t="str">
        <x:f t="shared" si="10"/>
        <x:v/>
      </x:c>
    </x:row>
    <x:row r="160" spans="1:7">
      <x:c r="A160" s="57">
        <x:v>145</x:v>
      </x:c>
      <x:c r="D160" s="197" t="str">
        <x:f>IF(VLOOKUP($A160,'★Master Code List'!$B$4:$K$167,3,)=0,"",(VLOOKUP($A160,'★Master Code List'!$B$4:$K$167,3,)))</x:f>
        <x:v/>
      </x:c>
      <x:c r="E160" s="249" t="str">
        <x:f>IF(VLOOKUP($A160,'★Master Code List'!$B$4:$K$167,5,)=0,"",(VLOOKUP($A160,'★Master Code List'!$B$4:$K$167,5,)))</x:f>
        <x:v/>
      </x:c>
      <x:c r="F160" s="135">
        <x:f t="shared" ca="1" si="9"/>
        <x:v>0</x:v>
      </x:c>
      <x:c r="G160" s="215" t="str">
        <x:f t="shared" si="10"/>
        <x:v/>
      </x:c>
    </x:row>
    <x:row r="161" spans="1:22">
      <x:c r="A161" s="57">
        <x:v>146</x:v>
      </x:c>
      <x:c r="D161" s="197" t="str">
        <x:f>IF(VLOOKUP($A161,'★Master Code List'!$B$4:$K$167,3,)=0,"",(VLOOKUP($A161,'★Master Code List'!$B$4:$K$167,3,)))</x:f>
        <x:v/>
      </x:c>
      <x:c r="E161" s="249" t="str">
        <x:f>IF(VLOOKUP($A161,'★Master Code List'!$B$4:$K$167,5,)=0,"",(VLOOKUP($A161,'★Master Code List'!$B$4:$K$167,5,)))</x:f>
        <x:v/>
      </x:c>
      <x:c r="F161" s="135">
        <x:f t="shared" ca="1" si="9"/>
        <x:v>0</x:v>
      </x:c>
      <x:c r="G161" s="215" t="str">
        <x:f t="shared" si="10"/>
        <x:v/>
      </x:c>
      <x:c r="R161" s="522"/>
      <x:c r="S161" s="522"/>
      <x:c r="T161" s="522"/>
      <x:c r="U161" s="522"/>
    </x:row>
    <x:row r="162" spans="1:22">
      <x:c r="A162" s="57">
        <x:v>147</x:v>
      </x:c>
      <x:c r="D162" s="197" t="str">
        <x:f>IF(VLOOKUP($A162,'★Master Code List'!$B$4:$K$167,3,)=0,"",(VLOOKUP($A162,'★Master Code List'!$B$4:$K$167,3,)))</x:f>
        <x:v/>
      </x:c>
      <x:c r="E162" s="249" t="str">
        <x:f>IF(VLOOKUP($A162,'★Master Code List'!$B$4:$K$167,5,)=0,"",(VLOOKUP($A162,'★Master Code List'!$B$4:$K$167,5,)))</x:f>
        <x:v/>
      </x:c>
      <x:c r="F162" s="135">
        <x:f t="shared" ca="1" si="9"/>
        <x:v>0</x:v>
      </x:c>
      <x:c r="G162" s="215" t="str">
        <x:f t="shared" si="10"/>
        <x:v/>
      </x:c>
      <x:c r="R162" s="522"/>
      <x:c r="S162" s="522"/>
      <x:c r="T162" s="522"/>
      <x:c r="U162" s="522"/>
    </x:row>
    <x:row r="163" spans="1:22">
      <x:c r="A163" s="57">
        <x:v>148</x:v>
      </x:c>
      <x:c r="D163" s="197" t="str">
        <x:f>IF(VLOOKUP($A163,'★Master Code List'!$B$4:$K$167,3,)=0,"",(VLOOKUP($A163,'★Master Code List'!$B$4:$K$167,3,)))</x:f>
        <x:v/>
      </x:c>
      <x:c r="E163" s="249" t="str">
        <x:f>IF(VLOOKUP($A163,'★Master Code List'!$B$4:$K$167,5,)=0,"",(VLOOKUP($A163,'★Master Code List'!$B$4:$K$167,5,)))</x:f>
        <x:v/>
      </x:c>
      <x:c r="F163" s="135"/>
      <x:c r="G163" s="215"/>
      <x:c r="R163" s="522"/>
      <x:c r="V163" s="137"/>
    </x:row>
    <x:row r="164" spans="1:22">
      <x:c r="A164" s="57">
        <x:v>149</x:v>
      </x:c>
      <x:c r="D164" s="197" t="str">
        <x:f>IF(VLOOKUP($A164,'★Master Code List'!$B$4:$K$167,3,)=0,"",(VLOOKUP($A164,'★Master Code List'!$B$4:$K$167,3,)))</x:f>
        <x:v/>
      </x:c>
      <x:c r="E164" s="249" t="str">
        <x:f>IF(VLOOKUP($A164,'★Master Code List'!$B$4:$K$167,5,)=0,"",(VLOOKUP($A164,'★Master Code List'!$B$4:$K$167,5,)))</x:f>
        <x:v/>
      </x:c>
      <x:c r="F164" s="135"/>
      <x:c r="G164" s="215"/>
      <x:c r="R164" s="522"/>
      <x:c r="V164" s="137"/>
    </x:row>
    <x:row r="165" spans="1:22">
      <x:c r="A165" s="57">
        <x:v>150</x:v>
      </x:c>
      <x:c r="D165" s="197" t="str">
        <x:f>IF(VLOOKUP($A165,'★Master Code List'!$B$4:$K$167,3,)=0,"",(VLOOKUP($A165,'★Master Code List'!$B$4:$K$167,3,)))</x:f>
        <x:v/>
      </x:c>
      <x:c r="E165" s="249" t="str">
        <x:f>IF(VLOOKUP($A165,'★Master Code List'!$B$4:$K$167,5,)=0,"",(VLOOKUP($A165,'★Master Code List'!$B$4:$K$167,5,)))</x:f>
        <x:v/>
      </x:c>
      <x:c r="F165" s="135"/>
      <x:c r="G165" s="215"/>
      <x:c r="R165" s="228"/>
      <x:c r="V165" s="137"/>
    </x:row>
    <x:row r="166" spans="1:22">
      <x:c r="A166" s="57">
        <x:v>151</x:v>
      </x:c>
      <x:c r="D166" s="197" t="str">
        <x:f>IF(VLOOKUP($A166,'★Master Code List'!$B$4:$K$167,3,)=0,"",(VLOOKUP($A166,'★Master Code List'!$B$4:$K$167,3,)))</x:f>
        <x:v/>
      </x:c>
      <x:c r="E166" s="249" t="str">
        <x:f>IF(VLOOKUP($A166,'★Master Code List'!$B$4:$K$167,5,)=0,"",(VLOOKUP($A166,'★Master Code List'!$B$4:$K$167,5,)))</x:f>
        <x:v/>
      </x:c>
      <x:c r="F166" s="135"/>
      <x:c r="G166" s="215"/>
      <x:c r="R166" s="228"/>
      <x:c r="V166" s="228"/>
    </x:row>
    <x:row r="167" spans="1:22">
      <x:c r="A167" s="57">
        <x:v>152</x:v>
      </x:c>
      <x:c r="D167" s="197" t="str">
        <x:f>IF(VLOOKUP($A167,'★Master Code List'!$B$4:$K$167,3,)=0,"",(VLOOKUP($A167,'★Master Code List'!$B$4:$K$167,3,)))</x:f>
        <x:v/>
      </x:c>
      <x:c r="E167" s="249" t="str">
        <x:f>IF(VLOOKUP($A167,'★Master Code List'!$B$4:$K$167,5,)=0,"",(VLOOKUP($A167,'★Master Code List'!$B$4:$K$167,5,)))</x:f>
        <x:v/>
      </x:c>
      <x:c r="F167" s="135"/>
      <x:c r="G167" s="215"/>
      <x:c r="R167" s="228"/>
    </x:row>
    <x:row r="168" spans="1:22">
      <x:c r="A168" s="57">
        <x:v>153</x:v>
      </x:c>
      <x:c r="D168" s="197" t="str">
        <x:f>IF(VLOOKUP($A168,'★Master Code List'!$B$4:$K$167,3,)=0,"",(VLOOKUP($A168,'★Master Code List'!$B$4:$K$167,3,)))</x:f>
        <x:v/>
      </x:c>
      <x:c r="E168" s="249" t="str">
        <x:f>IF(VLOOKUP($A168,'★Master Code List'!$B$4:$K$167,5,)=0,"",(VLOOKUP($A168,'★Master Code List'!$B$4:$K$167,5,)))</x:f>
        <x:v/>
      </x:c>
      <x:c r="F168" s="135"/>
      <x:c r="G168" s="215"/>
      <x:c r="R168" s="228"/>
    </x:row>
    <x:row r="169" spans="1:22">
      <x:c r="A169" s="57">
        <x:v>154</x:v>
      </x:c>
      <x:c r="D169" s="197" t="str">
        <x:f>IF(VLOOKUP($A169,'★Master Code List'!$B$4:$K$167,3,)=0,"",(VLOOKUP($A169,'★Master Code List'!$B$4:$K$167,3,)))</x:f>
        <x:v/>
      </x:c>
      <x:c r="E169" s="249" t="str">
        <x:f>IF(VLOOKUP($A169,'★Master Code List'!$B$4:$K$167,5,)=0,"",(VLOOKUP($A169,'★Master Code List'!$B$4:$K$167,5,)))</x:f>
        <x:v/>
      </x:c>
      <x:c r="F169" s="135"/>
      <x:c r="G169" s="215"/>
      <x:c r="R169" s="228"/>
    </x:row>
    <x:row r="170" spans="1:22">
      <x:c r="A170" s="57">
        <x:v>155</x:v>
      </x:c>
      <x:c r="D170" s="197" t="str">
        <x:f>IF(VLOOKUP($A170,'★Master Code List'!$B$4:$K$167,3,)=0,"",(VLOOKUP($A170,'★Master Code List'!$B$4:$K$167,3,)))</x:f>
        <x:v/>
      </x:c>
      <x:c r="E170" s="249" t="str">
        <x:f>IF(VLOOKUP($A170,'★Master Code List'!$B$4:$K$167,5,)=0,"",(VLOOKUP($A170,'★Master Code List'!$B$4:$K$167,5,)))</x:f>
        <x:v/>
      </x:c>
      <x:c r="F170" s="135"/>
      <x:c r="G170" s="215"/>
      <x:c r="R170" s="228"/>
    </x:row>
    <x:row r="171" spans="1:22">
      <x:c r="A171" s="57">
        <x:v>156</x:v>
      </x:c>
      <x:c r="D171" s="197" t="str">
        <x:f>IF(VLOOKUP($A171,'★Master Code List'!$B$4:$K$167,3,)=0,"",(VLOOKUP($A171,'★Master Code List'!$B$4:$K$167,3,)))</x:f>
        <x:v/>
      </x:c>
      <x:c r="E171" s="249" t="str">
        <x:f>IF(VLOOKUP($A171,'★Master Code List'!$B$4:$K$167,5,)=0,"",(VLOOKUP($A171,'★Master Code List'!$B$4:$K$167,5,)))</x:f>
        <x:v/>
      </x:c>
      <x:c r="F171" s="135"/>
      <x:c r="G171" s="215"/>
      <x:c r="R171" s="228"/>
    </x:row>
    <x:row r="172" spans="1:22">
      <x:c r="A172" s="57">
        <x:v>157</x:v>
      </x:c>
      <x:c r="D172" s="197" t="str">
        <x:f>IF(VLOOKUP($A172,'★Master Code List'!$B$4:$K$167,3,)=0,"",(VLOOKUP($A172,'★Master Code List'!$B$4:$K$167,3,)))</x:f>
        <x:v/>
      </x:c>
      <x:c r="E172" s="249" t="str">
        <x:f>IF(VLOOKUP($A172,'★Master Code List'!$B$4:$K$167,5,)=0,"",(VLOOKUP($A172,'★Master Code List'!$B$4:$K$167,5,)))</x:f>
        <x:v/>
      </x:c>
      <x:c r="F172" s="135"/>
      <x:c r="G172" s="215"/>
      <x:c r="R172" s="228"/>
    </x:row>
    <x:row r="173" spans="1:22">
      <x:c r="D173" s="230" t="s">
        <x:v>312</x:v>
      </x:c>
      <x:c r="E173" s="230" t="s">
        <x:v>312</x:v>
      </x:c>
      <x:c r="F173" s="230" t="s">
        <x:v>312</x:v>
      </x:c>
      <x:c r="G173" s="230" t="s">
        <x:v>312</x:v>
      </x:c>
      <x:c r="H173" s="230" t="s">
        <x:v>312</x:v>
      </x:c>
      <x:c r="K173" s="230" t="s">
        <x:v>312</x:v>
      </x:c>
      <x:c r="L173" s="230" t="s">
        <x:v>312</x:v>
      </x:c>
      <x:c r="M173" s="230" t="s">
        <x:v>312</x:v>
      </x:c>
      <x:c r="N173" s="230" t="s">
        <x:v>312</x:v>
      </x:c>
      <x:c r="O173" s="230" t="s">
        <x:v>312</x:v>
      </x:c>
      <x:c r="P173" s="230" t="s">
        <x:v>312</x:v>
      </x:c>
      <x:c r="Q173" s="230" t="s">
        <x:v>312</x:v>
      </x:c>
      <x:c r="R173" s="230" t="s">
        <x:v>312</x:v>
      </x:c>
      <x:c r="S173" s="230" t="s">
        <x:v>312</x:v>
      </x:c>
      <x:c r="T173" s="230" t="s">
        <x:v>312</x:v>
      </x:c>
      <x:c r="U173" s="230" t="s">
        <x:v>312</x:v>
      </x:c>
      <x:c r="V173" s="230" t="s">
        <x:v>312</x:v>
      </x:c>
    </x:row>
  </x:sheetData>
  <x:autoFilter ref="C5:V173" xr:uid="{10CEBB18-DB55-4AE1-9A6E-25BFC6E2CDFF}"/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88065" r:id="rId3" name="Spinner 1">
              <x:controlPr defaultSize="0" print="0" autoFill="0" autoLine="0" autoPict="0">
                <x:anchor moveWithCells="1">
                  <x:from>
                    <xdr:col>4</xdr:col>
                    <xdr:colOff>3314700</xdr:colOff>
                    <xdr:row>1</xdr:row>
                    <xdr:rowOff>133350</xdr:rowOff>
                  </x:from>
                  <x:to>
                    <xdr:col>5</xdr:col>
                    <xdr:colOff>0</xdr:colOff>
                    <xdr:row>3</xdr:row>
                    <xdr:rowOff>47625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56C6276-52B5-41C7-BCFF-3400C0C685AC}" mc:Ignorable="x14ac xr xr2 xr3">
  <x:sheetPr>
    <x:tabColor theme="7" tint="0.79998168889431442"/>
  </x:sheetPr>
  <x:dimension ref="A2:U106"/>
  <x:sheetViews>
    <x:sheetView showGridLines="0" zoomScale="80" zoomScaleNormal="80" workbookViewId="0">
      <x:pane xSplit="4" ySplit="5" topLeftCell="E6" activePane="bottomRight" state="frozen"/>
      <x:selection pane="topRight" activeCell="G463" sqref="G463"/>
      <x:selection pane="bottomLeft" activeCell="G463" sqref="G463"/>
      <x:selection pane="bottomRight" activeCell="Q43" sqref="J6:Q43"/>
    </x:sheetView>
  </x:sheetViews>
  <x:sheetFormatPr defaultRowHeight="16.5"/>
  <x:cols>
    <x:col min="1" max="1" width="4.25" style="57" customWidth="1"/>
    <x:col min="2" max="2" width="2.875" customWidth="1"/>
    <x:col min="3" max="3" width="23.75" bestFit="1" customWidth="1"/>
    <x:col min="4" max="4" width="50.125" style="57" bestFit="1" customWidth="1"/>
    <x:col min="5" max="5" width="16.125" style="57" customWidth="1"/>
    <x:col min="6" max="6" width="23.25" style="57" customWidth="1"/>
    <x:col min="7" max="7" width="15.25" customWidth="1"/>
    <x:col min="8" max="8" width="1.25" customWidth="1"/>
    <x:col min="9" max="9" width="5.25" customWidth="1"/>
    <x:col min="10" max="21" width="11.25" customWidth="1"/>
  </x:cols>
  <x:sheetData>
    <x:row r="2" spans="1:21">
      <x:c r="C2" s="60">
        <x:v>2024</x:v>
      </x:c>
      <x:c r="D2" s="60"/>
    </x:row>
    <x:row r="3" spans="1:21">
      <x:c r="C3" s="98" t="s">
        <x:v>97</x:v>
      </x:c>
      <x:c r="D3" s="98">
        <x:v>8</x:v>
      </x:c>
      <x:c r="H3" s="233" t="s">
        <x:v>317</x:v>
      </x:c>
      <x:c r="J3" s="57">
        <x:v>1</x:v>
      </x:c>
      <x:c r="K3" s="57">
        <x:v>2</x:v>
      </x:c>
      <x:c r="L3" s="57">
        <x:v>3</x:v>
      </x:c>
      <x:c r="M3" s="57">
        <x:v>4</x:v>
      </x:c>
      <x:c r="N3" s="57">
        <x:v>5</x:v>
      </x:c>
      <x:c r="O3" s="57">
        <x:v>6</x:v>
      </x:c>
      <x:c r="P3" s="57">
        <x:v>7</x:v>
      </x:c>
      <x:c r="Q3" s="57">
        <x:v>8</x:v>
      </x:c>
      <x:c r="R3" s="57">
        <x:v>9</x:v>
      </x:c>
      <x:c r="S3" s="57">
        <x:v>10</x:v>
      </x:c>
      <x:c r="T3" s="57">
        <x:v>11</x:v>
      </x:c>
      <x:c r="U3" s="57">
        <x:v>12</x:v>
      </x:c>
    </x:row>
    <x:row r="4" spans="1:21" ht="17.25" thickBot="1">
      <x:c r="G4" s="25" t="s">
        <x:v>295</x:v>
      </x:c>
      <x:c r="J4" s="95" t="s">
        <x:v>314</x:v>
      </x:c>
    </x:row>
    <x:row r="5" spans="1:21">
      <x:c r="C5" s="82" t="s">
        <x:v>5</x:v>
      </x:c>
      <x:c r="D5" s="82" t="s">
        <x:v>7</x:v>
      </x:c>
      <x:c r="E5" s="120" t="s">
        <x:v>297</x:v>
      </x:c>
      <x:c r="F5" s="214" t="s">
        <x:v>298</x:v>
      </x:c>
      <x:c r="G5" s="82" t="s">
        <x:v>299</x:v>
      </x:c>
      <x:c r="J5" s="83" t="s">
        <x:v>300</x:v>
      </x:c>
      <x:c r="K5" s="83" t="s">
        <x:v>301</x:v>
      </x:c>
      <x:c r="L5" s="83" t="s">
        <x:v>302</x:v>
      </x:c>
      <x:c r="M5" s="83" t="s">
        <x:v>303</x:v>
      </x:c>
      <x:c r="N5" s="83" t="s">
        <x:v>304</x:v>
      </x:c>
      <x:c r="O5" s="83" t="s">
        <x:v>305</x:v>
      </x:c>
      <x:c r="P5" s="83" t="s">
        <x:v>306</x:v>
      </x:c>
      <x:c r="Q5" s="83" t="s">
        <x:v>307</x:v>
      </x:c>
      <x:c r="R5" s="83" t="s">
        <x:v>308</x:v>
      </x:c>
      <x:c r="S5" s="83" t="s">
        <x:v>309</x:v>
      </x:c>
      <x:c r="T5" s="83" t="s">
        <x:v>310</x:v>
      </x:c>
      <x:c r="U5" s="83" t="s">
        <x:v>311</x:v>
      </x:c>
    </x:row>
    <x:row r="6" spans="1:21">
      <x:c r="A6" s="57">
        <x:v>1</x:v>
      </x:c>
      <x:c r="C6" s="58" t="s">
        <x:v>8</x:v>
      </x:c>
      <x:c r="D6" s="59" t="s">
        <x:v>10</x:v>
      </x:c>
      <x:c r="E6" s="135">
        <x:f ca="1">OFFSET($J6,0,$D$3-1)</x:f>
        <x:v>82.29</x:v>
      </x:c>
      <x:c r="F6" s="215" t="str">
        <x:f>IF(C6="","",IF(SUM(J6:T6)&gt;0,"","CHECK ☞"))</x:f>
        <x:v/>
      </x:c>
      <x:c r="J6" s="130">
        <x:v>82.29</x:v>
      </x:c>
      <x:c r="K6" s="130">
        <x:v>82.29</x:v>
      </x:c>
      <x:c r="L6" s="130">
        <x:v>82.29</x:v>
      </x:c>
      <x:c r="M6" s="130">
        <x:v>82.29</x:v>
      </x:c>
      <x:c r="N6" s="130">
        <x:v>82.29</x:v>
      </x:c>
      <x:c r="O6" s="130">
        <x:v>82.29</x:v>
      </x:c>
      <x:c r="P6" s="130">
        <x:v>82.29</x:v>
      </x:c>
      <x:c r="Q6" s="130">
        <x:v>82.29</x:v>
      </x:c>
      <x:c r="R6" s="123"/>
      <x:c r="S6" s="123"/>
      <x:c r="T6" s="123"/>
      <x:c r="U6" s="123"/>
    </x:row>
    <x:row r="7" spans="1:21">
      <x:c r="A7" s="57">
        <x:v>2</x:v>
      </x:c>
      <x:c r="C7" s="58" t="s">
        <x:v>50</x:v>
      </x:c>
      <x:c r="D7" s="59" t="s">
        <x:v>51</x:v>
      </x:c>
      <x:c r="E7" s="135">
        <x:f t="shared" ref="E7:E43" ca="1" si="0">OFFSET($J7,0,$D$3-1)</x:f>
        <x:v>18.579999999999998</x:v>
      </x:c>
      <x:c r="F7" s="215" t="str">
        <x:f t="shared" ref="F7:F70" si="1">IF(C7="","",IF(SUM(J7:T7)&gt;0,"","CHECK ☞"))</x:f>
        <x:v/>
      </x:c>
      <x:c r="I7" s="93" t="s">
        <x:v>315</x:v>
      </x:c>
      <x:c r="J7" s="130">
        <x:v>18.579999999999998</x:v>
      </x:c>
      <x:c r="K7" s="130">
        <x:v>18.579999999999998</x:v>
      </x:c>
      <x:c r="L7" s="130">
        <x:v>18.579999999999998</x:v>
      </x:c>
      <x:c r="M7" s="130">
        <x:v>18.579999999999998</x:v>
      </x:c>
      <x:c r="N7" s="130">
        <x:v>18.579999999999998</x:v>
      </x:c>
      <x:c r="O7" s="130">
        <x:v>18.579999999999998</x:v>
      </x:c>
      <x:c r="P7" s="130">
        <x:v>18.579999999999998</x:v>
      </x:c>
      <x:c r="Q7" s="130">
        <x:v>18.579999999999998</x:v>
      </x:c>
      <x:c r="R7" s="123"/>
      <x:c r="S7" s="123"/>
      <x:c r="T7" s="123"/>
      <x:c r="U7" s="123"/>
    </x:row>
    <x:row r="8" spans="1:21">
      <x:c r="A8" s="57">
        <x:v>3</x:v>
      </x:c>
      <x:c r="C8" s="58" t="s">
        <x:v>14</x:v>
      </x:c>
      <x:c r="D8" s="59" t="s">
        <x:v>15</x:v>
      </x:c>
      <x:c r="E8" s="135">
        <x:f t="shared" ca="1" si="0"/>
        <x:v>3.4</x:v>
      </x:c>
      <x:c r="F8" s="215" t="str">
        <x:f t="shared" si="1"/>
        <x:v/>
      </x:c>
      <x:c r="J8" s="130">
        <x:v>3.4</x:v>
      </x:c>
      <x:c r="K8" s="130">
        <x:v>3.4</x:v>
      </x:c>
      <x:c r="L8" s="130">
        <x:v>3.4</x:v>
      </x:c>
      <x:c r="M8" s="130">
        <x:v>3.4</x:v>
      </x:c>
      <x:c r="N8" s="130">
        <x:v>3.4</x:v>
      </x:c>
      <x:c r="O8" s="130">
        <x:v>3.4</x:v>
      </x:c>
      <x:c r="P8" s="130">
        <x:v>3.4</x:v>
      </x:c>
      <x:c r="Q8" s="130">
        <x:v>3.4</x:v>
      </x:c>
      <x:c r="R8" s="123"/>
      <x:c r="S8" s="123"/>
      <x:c r="T8" s="123"/>
      <x:c r="U8" s="123"/>
    </x:row>
    <x:row r="9" spans="1:21">
      <x:c r="A9" s="57">
        <x:v>4</x:v>
      </x:c>
      <x:c r="C9" s="58" t="s">
        <x:v>17</x:v>
      </x:c>
      <x:c r="D9" s="59" t="s">
        <x:v>18</x:v>
      </x:c>
      <x:c r="E9" s="135">
        <x:f t="shared" ca="1" si="0"/>
        <x:v>4.76</x:v>
      </x:c>
      <x:c r="F9" s="215" t="str">
        <x:f t="shared" si="1"/>
        <x:v/>
      </x:c>
      <x:c r="J9" s="130">
        <x:v>4.76</x:v>
      </x:c>
      <x:c r="K9" s="130">
        <x:v>4.76</x:v>
      </x:c>
      <x:c r="L9" s="130">
        <x:v>4.76</x:v>
      </x:c>
      <x:c r="M9" s="130">
        <x:v>4.76</x:v>
      </x:c>
      <x:c r="N9" s="130">
        <x:v>4.76</x:v>
      </x:c>
      <x:c r="O9" s="130">
        <x:v>4.76</x:v>
      </x:c>
      <x:c r="P9" s="130">
        <x:v>4.76</x:v>
      </x:c>
      <x:c r="Q9" s="130">
        <x:v>4.76</x:v>
      </x:c>
      <x:c r="R9" s="123"/>
      <x:c r="S9" s="123"/>
      <x:c r="T9" s="123"/>
      <x:c r="U9" s="123"/>
    </x:row>
    <x:row r="10" spans="1:21">
      <x:c r="A10" s="57">
        <x:v>5</x:v>
      </x:c>
      <x:c r="C10" s="58" t="s">
        <x:v>19</x:v>
      </x:c>
      <x:c r="D10" s="59" t="s">
        <x:v>20</x:v>
      </x:c>
      <x:c r="E10" s="135">
        <x:f t="shared" ca="1" si="0"/>
        <x:v>2.19</x:v>
      </x:c>
      <x:c r="F10" s="215" t="str">
        <x:f t="shared" si="1"/>
        <x:v/>
      </x:c>
      <x:c r="J10" s="130">
        <x:v>2.19</x:v>
      </x:c>
      <x:c r="K10" s="130">
        <x:v>2.19</x:v>
      </x:c>
      <x:c r="L10" s="130">
        <x:v>2.19</x:v>
      </x:c>
      <x:c r="M10" s="130">
        <x:v>2.19</x:v>
      </x:c>
      <x:c r="N10" s="130">
        <x:v>2.19</x:v>
      </x:c>
      <x:c r="O10" s="130">
        <x:v>2.19</x:v>
      </x:c>
      <x:c r="P10" s="130">
        <x:v>2.19</x:v>
      </x:c>
      <x:c r="Q10" s="130">
        <x:v>2.19</x:v>
      </x:c>
      <x:c r="R10" s="123"/>
      <x:c r="S10" s="123"/>
      <x:c r="T10" s="123"/>
      <x:c r="U10" s="123"/>
    </x:row>
    <x:row r="11" spans="1:21">
      <x:c r="A11" s="57">
        <x:v>6</x:v>
      </x:c>
      <x:c r="C11" s="58" t="s">
        <x:v>13</x:v>
      </x:c>
      <x:c r="D11" s="59" t="s">
        <x:v>10</x:v>
      </x:c>
      <x:c r="E11" s="135">
        <x:f t="shared" ca="1" si="0"/>
        <x:v>100.56</x:v>
      </x:c>
      <x:c r="F11" s="215" t="str">
        <x:f t="shared" si="1"/>
        <x:v/>
      </x:c>
      <x:c r="J11" s="130">
        <x:v>100.56</x:v>
      </x:c>
      <x:c r="K11" s="130">
        <x:v>100.56</x:v>
      </x:c>
      <x:c r="L11" s="130">
        <x:v>100.56</x:v>
      </x:c>
      <x:c r="M11" s="130">
        <x:v>100.56</x:v>
      </x:c>
      <x:c r="N11" s="130">
        <x:v>100.56</x:v>
      </x:c>
      <x:c r="O11" s="130">
        <x:v>100.56</x:v>
      </x:c>
      <x:c r="P11" s="130">
        <x:v>100.56</x:v>
      </x:c>
      <x:c r="Q11" s="130">
        <x:v>100.56</x:v>
      </x:c>
      <x:c r="R11" s="123"/>
      <x:c r="S11" s="123"/>
      <x:c r="T11" s="123"/>
      <x:c r="U11" s="123"/>
    </x:row>
    <x:row r="12" spans="1:21">
      <x:c r="A12" s="57">
        <x:v>7</x:v>
      </x:c>
      <x:c r="C12" s="58" t="s">
        <x:v>11</x:v>
      </x:c>
      <x:c r="D12" s="59" t="s">
        <x:v>10</x:v>
      </x:c>
      <x:c r="E12" s="135">
        <x:f t="shared" ca="1" si="0"/>
        <x:v>100.56</x:v>
      </x:c>
      <x:c r="F12" s="215" t="str">
        <x:f t="shared" si="1"/>
        <x:v/>
      </x:c>
      <x:c r="J12" s="130">
        <x:v>100.56</x:v>
      </x:c>
      <x:c r="K12" s="130">
        <x:v>100.56</x:v>
      </x:c>
      <x:c r="L12" s="130">
        <x:v>100.56</x:v>
      </x:c>
      <x:c r="M12" s="130">
        <x:v>100.56</x:v>
      </x:c>
      <x:c r="N12" s="130">
        <x:v>100.56</x:v>
      </x:c>
      <x:c r="O12" s="130">
        <x:v>100.56</x:v>
      </x:c>
      <x:c r="P12" s="130">
        <x:v>100.56</x:v>
      </x:c>
      <x:c r="Q12" s="130">
        <x:v>100.56</x:v>
      </x:c>
      <x:c r="R12" s="123"/>
      <x:c r="S12" s="123"/>
      <x:c r="T12" s="123"/>
      <x:c r="U12" s="123"/>
    </x:row>
    <x:row r="13" spans="1:21">
      <x:c r="A13" s="57">
        <x:v>8</x:v>
      </x:c>
      <x:c r="C13" s="58" t="s">
        <x:v>30</x:v>
      </x:c>
      <x:c r="D13" s="59" t="s">
        <x:v>29</x:v>
      </x:c>
      <x:c r="E13" s="135">
        <x:f t="shared" ca="1" si="0"/>
        <x:v>13.71</x:v>
      </x:c>
      <x:c r="F13" s="215" t="str">
        <x:f t="shared" si="1"/>
        <x:v/>
      </x:c>
      <x:c r="J13" s="130">
        <x:v>13.71</x:v>
      </x:c>
      <x:c r="K13" s="130">
        <x:v>13.71</x:v>
      </x:c>
      <x:c r="L13" s="130">
        <x:v>13.71</x:v>
      </x:c>
      <x:c r="M13" s="130">
        <x:v>13.71</x:v>
      </x:c>
      <x:c r="N13" s="130">
        <x:v>13.71</x:v>
      </x:c>
      <x:c r="O13" s="130">
        <x:v>13.71</x:v>
      </x:c>
      <x:c r="P13" s="130">
        <x:v>13.71</x:v>
      </x:c>
      <x:c r="Q13" s="130">
        <x:v>13.71</x:v>
      </x:c>
      <x:c r="R13" s="123"/>
      <x:c r="S13" s="123"/>
      <x:c r="T13" s="123"/>
      <x:c r="U13" s="123"/>
    </x:row>
    <x:row r="14" spans="1:21">
      <x:c r="A14" s="57">
        <x:v>9</x:v>
      </x:c>
      <x:c r="C14" s="58" t="s">
        <x:v>28</x:v>
      </x:c>
      <x:c r="D14" s="59" t="s">
        <x:v>29</x:v>
      </x:c>
      <x:c r="E14" s="135">
        <x:f t="shared" ca="1" si="0"/>
        <x:v>13.71</x:v>
      </x:c>
      <x:c r="F14" s="215" t="str">
        <x:f t="shared" si="1"/>
        <x:v/>
      </x:c>
      <x:c r="J14" s="130">
        <x:v>13.71</x:v>
      </x:c>
      <x:c r="K14" s="130">
        <x:v>13.71</x:v>
      </x:c>
      <x:c r="L14" s="130">
        <x:v>13.71</x:v>
      </x:c>
      <x:c r="M14" s="130">
        <x:v>13.71</x:v>
      </x:c>
      <x:c r="N14" s="130">
        <x:v>13.71</x:v>
      </x:c>
      <x:c r="O14" s="130">
        <x:v>13.71</x:v>
      </x:c>
      <x:c r="P14" s="130">
        <x:v>13.71</x:v>
      </x:c>
      <x:c r="Q14" s="130">
        <x:v>13.71</x:v>
      </x:c>
      <x:c r="R14" s="123"/>
      <x:c r="S14" s="123"/>
      <x:c r="T14" s="123"/>
      <x:c r="U14" s="123"/>
    </x:row>
    <x:row r="15" spans="1:21">
      <x:c r="A15" s="57">
        <x:v>10</x:v>
      </x:c>
      <x:c r="C15" s="58" t="s">
        <x:v>31</x:v>
      </x:c>
      <x:c r="D15" s="59" t="s">
        <x:v>32</x:v>
      </x:c>
      <x:c r="E15" s="135">
        <x:f t="shared" ca="1" si="0"/>
        <x:v>11.84</x:v>
      </x:c>
      <x:c r="F15" s="215" t="str">
        <x:f t="shared" si="1"/>
        <x:v/>
      </x:c>
      <x:c r="J15" s="130">
        <x:v>11.84</x:v>
      </x:c>
      <x:c r="K15" s="130">
        <x:v>11.84</x:v>
      </x:c>
      <x:c r="L15" s="130">
        <x:v>11.84</x:v>
      </x:c>
      <x:c r="M15" s="130">
        <x:v>11.84</x:v>
      </x:c>
      <x:c r="N15" s="130">
        <x:v>11.84</x:v>
      </x:c>
      <x:c r="O15" s="130">
        <x:v>11.84</x:v>
      </x:c>
      <x:c r="P15" s="130">
        <x:v>11.84</x:v>
      </x:c>
      <x:c r="Q15" s="130">
        <x:v>11.84</x:v>
      </x:c>
      <x:c r="R15" s="123"/>
      <x:c r="S15" s="123"/>
      <x:c r="T15" s="123"/>
      <x:c r="U15" s="123"/>
    </x:row>
    <x:row r="16" spans="1:21">
      <x:c r="A16" s="57">
        <x:v>11</x:v>
      </x:c>
      <x:c r="C16" s="58" t="s">
        <x:v>38</x:v>
      </x:c>
      <x:c r="D16" s="59" t="s">
        <x:v>37</x:v>
      </x:c>
      <x:c r="E16" s="135">
        <x:f t="shared" ca="1" si="0"/>
        <x:v>8.89</x:v>
      </x:c>
      <x:c r="F16" s="215" t="str">
        <x:f t="shared" si="1"/>
        <x:v/>
      </x:c>
      <x:c r="J16" s="130">
        <x:v>8.89</x:v>
      </x:c>
      <x:c r="K16" s="130">
        <x:v>8.89</x:v>
      </x:c>
      <x:c r="L16" s="130">
        <x:v>8.89</x:v>
      </x:c>
      <x:c r="M16" s="130">
        <x:v>8.89</x:v>
      </x:c>
      <x:c r="N16" s="130">
        <x:v>8.89</x:v>
      </x:c>
      <x:c r="O16" s="130">
        <x:v>8.89</x:v>
      </x:c>
      <x:c r="P16" s="130">
        <x:v>8.89</x:v>
      </x:c>
      <x:c r="Q16" s="130">
        <x:v>8.89</x:v>
      </x:c>
      <x:c r="R16" s="123"/>
      <x:c r="S16" s="123"/>
      <x:c r="T16" s="123"/>
      <x:c r="U16" s="123"/>
    </x:row>
    <x:row r="17" spans="1:21">
      <x:c r="A17" s="57">
        <x:v>12</x:v>
      </x:c>
      <x:c r="C17" s="58" t="s">
        <x:v>36</x:v>
      </x:c>
      <x:c r="D17" s="59" t="s">
        <x:v>37</x:v>
      </x:c>
      <x:c r="E17" s="135">
        <x:f t="shared" ca="1" si="0"/>
        <x:v>8.89</x:v>
      </x:c>
      <x:c r="F17" s="215" t="str">
        <x:f t="shared" si="1"/>
        <x:v/>
      </x:c>
      <x:c r="J17" s="130">
        <x:v>8.89</x:v>
      </x:c>
      <x:c r="K17" s="130">
        <x:v>8.89</x:v>
      </x:c>
      <x:c r="L17" s="130">
        <x:v>8.89</x:v>
      </x:c>
      <x:c r="M17" s="130">
        <x:v>8.89</x:v>
      </x:c>
      <x:c r="N17" s="130">
        <x:v>8.89</x:v>
      </x:c>
      <x:c r="O17" s="130">
        <x:v>8.89</x:v>
      </x:c>
      <x:c r="P17" s="130">
        <x:v>8.89</x:v>
      </x:c>
      <x:c r="Q17" s="130">
        <x:v>8.89</x:v>
      </x:c>
      <x:c r="R17" s="123"/>
      <x:c r="S17" s="123"/>
      <x:c r="T17" s="123"/>
      <x:c r="U17" s="123"/>
    </x:row>
    <x:row r="18" spans="1:21">
      <x:c r="A18" s="57">
        <x:v>13</x:v>
      </x:c>
      <x:c r="C18" s="58" t="s">
        <x:v>42</x:v>
      </x:c>
      <x:c r="D18" s="59" t="s">
        <x:v>43</x:v>
      </x:c>
      <x:c r="E18" s="135">
        <x:f t="shared" ca="1" si="0"/>
        <x:v>11.06</x:v>
      </x:c>
      <x:c r="F18" s="215" t="str">
        <x:f t="shared" si="1"/>
        <x:v/>
      </x:c>
      <x:c r="J18" s="130">
        <x:v>11.06</x:v>
      </x:c>
      <x:c r="K18" s="130">
        <x:v>11.06</x:v>
      </x:c>
      <x:c r="L18" s="130">
        <x:v>11.06</x:v>
      </x:c>
      <x:c r="M18" s="130">
        <x:v>11.06</x:v>
      </x:c>
      <x:c r="N18" s="130">
        <x:v>11.06</x:v>
      </x:c>
      <x:c r="O18" s="130">
        <x:v>11.06</x:v>
      </x:c>
      <x:c r="P18" s="130">
        <x:v>11.06</x:v>
      </x:c>
      <x:c r="Q18" s="130">
        <x:v>11.06</x:v>
      </x:c>
      <x:c r="R18" s="123"/>
      <x:c r="S18" s="123"/>
      <x:c r="T18" s="123"/>
      <x:c r="U18" s="123"/>
    </x:row>
    <x:row r="19" spans="1:21">
      <x:c r="A19" s="57">
        <x:v>14</x:v>
      </x:c>
      <x:c r="C19" s="58" t="s">
        <x:v>56</x:v>
      </x:c>
      <x:c r="D19" s="59" t="s">
        <x:v>53</x:v>
      </x:c>
      <x:c r="E19" s="135">
        <x:f t="shared" ca="1" si="0"/>
        <x:v>25.77</x:v>
      </x:c>
      <x:c r="F19" s="215" t="str">
        <x:f t="shared" si="1"/>
        <x:v/>
      </x:c>
      <x:c r="J19" s="130">
        <x:v>25.77</x:v>
      </x:c>
      <x:c r="K19" s="130">
        <x:v>25.77</x:v>
      </x:c>
      <x:c r="L19" s="130">
        <x:v>25.77</x:v>
      </x:c>
      <x:c r="M19" s="130">
        <x:v>25.77</x:v>
      </x:c>
      <x:c r="N19" s="130">
        <x:v>25.77</x:v>
      </x:c>
      <x:c r="O19" s="130">
        <x:v>25.77</x:v>
      </x:c>
      <x:c r="P19" s="130">
        <x:v>25.77</x:v>
      </x:c>
      <x:c r="Q19" s="130">
        <x:v>25.77</x:v>
      </x:c>
      <x:c r="R19" s="123"/>
      <x:c r="S19" s="123"/>
      <x:c r="T19" s="123"/>
      <x:c r="U19" s="123"/>
    </x:row>
    <x:row r="20" spans="1:21">
      <x:c r="A20" s="57">
        <x:v>15</x:v>
      </x:c>
      <x:c r="C20" s="58" t="s">
        <x:v>54</x:v>
      </x:c>
      <x:c r="D20" s="59" t="s">
        <x:v>53</x:v>
      </x:c>
      <x:c r="E20" s="135">
        <x:f t="shared" ca="1" si="0"/>
        <x:v>25.77</x:v>
      </x:c>
      <x:c r="F20" s="215" t="str">
        <x:f t="shared" si="1"/>
        <x:v/>
      </x:c>
      <x:c r="J20" s="130">
        <x:v>25.77</x:v>
      </x:c>
      <x:c r="K20" s="130">
        <x:v>25.77</x:v>
      </x:c>
      <x:c r="L20" s="130">
        <x:v>25.77</x:v>
      </x:c>
      <x:c r="M20" s="130">
        <x:v>25.77</x:v>
      </x:c>
      <x:c r="N20" s="130">
        <x:v>25.77</x:v>
      </x:c>
      <x:c r="O20" s="130">
        <x:v>25.77</x:v>
      </x:c>
      <x:c r="P20" s="130">
        <x:v>25.77</x:v>
      </x:c>
      <x:c r="Q20" s="130">
        <x:v>25.77</x:v>
      </x:c>
      <x:c r="R20" s="123"/>
      <x:c r="S20" s="123"/>
      <x:c r="T20" s="123"/>
      <x:c r="U20" s="123"/>
    </x:row>
    <x:row r="21" spans="1:21">
      <x:c r="A21" s="57">
        <x:v>16</x:v>
      </x:c>
      <x:c r="C21" s="58" t="s">
        <x:v>55</x:v>
      </x:c>
      <x:c r="D21" s="59" t="s">
        <x:v>53</x:v>
      </x:c>
      <x:c r="E21" s="135">
        <x:f t="shared" ca="1" si="0"/>
        <x:v>25.77</x:v>
      </x:c>
      <x:c r="F21" s="215" t="str">
        <x:f t="shared" si="1"/>
        <x:v/>
      </x:c>
      <x:c r="J21" s="130">
        <x:v>25.77</x:v>
      </x:c>
      <x:c r="K21" s="130">
        <x:v>25.77</x:v>
      </x:c>
      <x:c r="L21" s="130">
        <x:v>25.77</x:v>
      </x:c>
      <x:c r="M21" s="130">
        <x:v>25.77</x:v>
      </x:c>
      <x:c r="N21" s="130">
        <x:v>25.77</x:v>
      </x:c>
      <x:c r="O21" s="130">
        <x:v>25.77</x:v>
      </x:c>
      <x:c r="P21" s="130">
        <x:v>25.77</x:v>
      </x:c>
      <x:c r="Q21" s="130">
        <x:v>25.77</x:v>
      </x:c>
      <x:c r="R21" s="123"/>
      <x:c r="S21" s="123"/>
      <x:c r="T21" s="123"/>
      <x:c r="U21" s="123"/>
    </x:row>
    <x:row r="22" spans="1:21">
      <x:c r="A22" s="57">
        <x:v>17</x:v>
      </x:c>
      <x:c r="C22" s="58" t="s">
        <x:v>24</x:v>
      </x:c>
      <x:c r="D22" s="59" t="s">
        <x:v>23</x:v>
      </x:c>
      <x:c r="E22" s="135">
        <x:f t="shared" ca="1" si="0"/>
        <x:v>12.55</x:v>
      </x:c>
      <x:c r="F22" s="215" t="str">
        <x:f t="shared" si="1"/>
        <x:v/>
      </x:c>
      <x:c r="J22" s="130">
        <x:v>12.55</x:v>
      </x:c>
      <x:c r="K22" s="130">
        <x:v>12.55</x:v>
      </x:c>
      <x:c r="L22" s="130">
        <x:v>12.55</x:v>
      </x:c>
      <x:c r="M22" s="130">
        <x:v>12.55</x:v>
      </x:c>
      <x:c r="N22" s="130">
        <x:v>12.55</x:v>
      </x:c>
      <x:c r="O22" s="130">
        <x:v>12.55</x:v>
      </x:c>
      <x:c r="P22" s="130">
        <x:v>12.55</x:v>
      </x:c>
      <x:c r="Q22" s="130">
        <x:v>12.55</x:v>
      </x:c>
      <x:c r="R22" s="123"/>
      <x:c r="S22" s="123"/>
      <x:c r="T22" s="123"/>
      <x:c r="U22" s="123"/>
    </x:row>
    <x:row r="23" spans="1:21">
      <x:c r="A23" s="57">
        <x:v>18</x:v>
      </x:c>
      <x:c r="C23" s="58" t="s">
        <x:v>27</x:v>
      </x:c>
      <x:c r="D23" s="59" t="s">
        <x:v>26</x:v>
      </x:c>
      <x:c r="E23" s="135">
        <x:f t="shared" ca="1" si="0"/>
        <x:v>10.32</x:v>
      </x:c>
      <x:c r="F23" s="215" t="str">
        <x:f t="shared" si="1"/>
        <x:v/>
      </x:c>
      <x:c r="J23" s="130">
        <x:v>10.32</x:v>
      </x:c>
      <x:c r="K23" s="130">
        <x:v>10.32</x:v>
      </x:c>
      <x:c r="L23" s="130">
        <x:v>10.32</x:v>
      </x:c>
      <x:c r="M23" s="130">
        <x:v>10.32</x:v>
      </x:c>
      <x:c r="N23" s="130">
        <x:v>10.32</x:v>
      </x:c>
      <x:c r="O23" s="130">
        <x:v>10.32</x:v>
      </x:c>
      <x:c r="P23" s="130">
        <x:v>10.32</x:v>
      </x:c>
      <x:c r="Q23" s="130">
        <x:v>10.32</x:v>
      </x:c>
      <x:c r="R23" s="123"/>
      <x:c r="S23" s="123"/>
      <x:c r="T23" s="123"/>
      <x:c r="U23" s="123"/>
    </x:row>
    <x:row r="24" spans="1:21">
      <x:c r="A24" s="57">
        <x:v>19</x:v>
      </x:c>
      <x:c r="C24" s="58" t="s">
        <x:v>35</x:v>
      </x:c>
      <x:c r="D24" s="59" t="s">
        <x:v>34</x:v>
      </x:c>
      <x:c r="E24" s="135">
        <x:f t="shared" ca="1" si="0"/>
        <x:v>15.48</x:v>
      </x:c>
      <x:c r="F24" s="215" t="str">
        <x:f t="shared" si="1"/>
        <x:v/>
      </x:c>
      <x:c r="J24" s="130">
        <x:v>15.48</x:v>
      </x:c>
      <x:c r="K24" s="130">
        <x:v>15.48</x:v>
      </x:c>
      <x:c r="L24" s="130">
        <x:v>15.48</x:v>
      </x:c>
      <x:c r="M24" s="130">
        <x:v>15.48</x:v>
      </x:c>
      <x:c r="N24" s="130">
        <x:v>15.48</x:v>
      </x:c>
      <x:c r="O24" s="130">
        <x:v>15.48</x:v>
      </x:c>
      <x:c r="P24" s="130">
        <x:v>15.48</x:v>
      </x:c>
      <x:c r="Q24" s="130">
        <x:v>15.48</x:v>
      </x:c>
      <x:c r="R24" s="123"/>
      <x:c r="T24" s="123"/>
      <x:c r="U24" s="123"/>
    </x:row>
    <x:row r="25" spans="1:21">
      <x:c r="A25" s="57">
        <x:v>20</x:v>
      </x:c>
      <x:c r="C25" s="58" t="s">
        <x:v>46</x:v>
      </x:c>
      <x:c r="D25" s="59" t="s">
        <x:v>45</x:v>
      </x:c>
      <x:c r="E25" s="135">
        <x:f t="shared" ca="1" si="0"/>
        <x:v>14.45</x:v>
      </x:c>
      <x:c r="F25" s="215" t="str">
        <x:f t="shared" si="1"/>
        <x:v/>
      </x:c>
      <x:c r="J25" s="130">
        <x:v>14.45</x:v>
      </x:c>
      <x:c r="K25" s="130">
        <x:v>14.45</x:v>
      </x:c>
      <x:c r="L25" s="130">
        <x:v>14.45</x:v>
      </x:c>
      <x:c r="M25" s="130">
        <x:v>14.45</x:v>
      </x:c>
      <x:c r="N25" s="130">
        <x:v>14.45</x:v>
      </x:c>
      <x:c r="O25" s="130">
        <x:v>14.45</x:v>
      </x:c>
      <x:c r="P25" s="130">
        <x:v>14.45</x:v>
      </x:c>
      <x:c r="Q25" s="130">
        <x:v>14.45</x:v>
      </x:c>
      <x:c r="R25" s="123"/>
      <x:c r="S25" s="123"/>
      <x:c r="T25" s="123"/>
      <x:c r="U25" s="123"/>
    </x:row>
    <x:row r="26" spans="1:21">
      <x:c r="A26" s="57">
        <x:v>21</x:v>
      </x:c>
      <x:c r="C26" s="58" t="s">
        <x:v>49</x:v>
      </x:c>
      <x:c r="D26" s="59" t="s">
        <x:v>48</x:v>
      </x:c>
      <x:c r="E26" s="135">
        <x:f t="shared" ca="1" si="0"/>
        <x:v>14.91</x:v>
      </x:c>
      <x:c r="F26" s="215" t="str">
        <x:f t="shared" si="1"/>
        <x:v/>
      </x:c>
      <x:c r="J26" s="130">
        <x:v>14.91</x:v>
      </x:c>
      <x:c r="K26" s="130">
        <x:v>14.91</x:v>
      </x:c>
      <x:c r="L26" s="130">
        <x:v>14.91</x:v>
      </x:c>
      <x:c r="M26" s="130">
        <x:v>14.91</x:v>
      </x:c>
      <x:c r="N26" s="130">
        <x:v>14.91</x:v>
      </x:c>
      <x:c r="O26" s="130">
        <x:v>14.91</x:v>
      </x:c>
      <x:c r="P26" s="130">
        <x:v>14.91</x:v>
      </x:c>
      <x:c r="Q26" s="130">
        <x:v>14.91</x:v>
      </x:c>
      <x:c r="R26" s="123"/>
      <x:c r="S26" s="123"/>
      <x:c r="T26" s="123"/>
      <x:c r="U26" s="123"/>
    </x:row>
    <x:row r="27" spans="1:21">
      <x:c r="A27" s="57">
        <x:v>22</x:v>
      </x:c>
      <x:c r="C27" s="58" t="s">
        <x:v>41</x:v>
      </x:c>
      <x:c r="D27" s="59" t="s">
        <x:v>40</x:v>
      </x:c>
      <x:c r="E27" s="135">
        <x:f t="shared" ca="1" si="0"/>
        <x:v>17.8</x:v>
      </x:c>
      <x:c r="F27" s="215" t="str">
        <x:f t="shared" si="1"/>
        <x:v/>
      </x:c>
      <x:c r="J27" s="130">
        <x:v>17.8</x:v>
      </x:c>
      <x:c r="K27" s="130">
        <x:v>17.8</x:v>
      </x:c>
      <x:c r="L27" s="130">
        <x:v>17.8</x:v>
      </x:c>
      <x:c r="M27" s="130">
        <x:v>17.8</x:v>
      </x:c>
      <x:c r="N27" s="130">
        <x:v>17.8</x:v>
      </x:c>
      <x:c r="O27" s="130">
        <x:v>17.8</x:v>
      </x:c>
      <x:c r="P27" s="130">
        <x:v>17.8</x:v>
      </x:c>
      <x:c r="Q27" s="130">
        <x:v>17.8</x:v>
      </x:c>
      <x:c r="R27" s="123"/>
      <x:c r="S27" s="123"/>
      <x:c r="T27" s="123"/>
      <x:c r="U27" s="123"/>
    </x:row>
    <x:row r="28" spans="1:21">
      <x:c r="A28" s="57">
        <x:v>23</x:v>
      </x:c>
      <x:c r="C28" s="58" t="s">
        <x:v>39</x:v>
      </x:c>
      <x:c r="D28" s="59" t="s">
        <x:v>40</x:v>
      </x:c>
      <x:c r="E28" s="135">
        <x:f t="shared" ca="1" si="0"/>
        <x:v>17.8</x:v>
      </x:c>
      <x:c r="F28" s="215" t="str">
        <x:f t="shared" si="1"/>
        <x:v/>
      </x:c>
      <x:c r="J28" s="130">
        <x:v>17.8</x:v>
      </x:c>
      <x:c r="K28" s="130">
        <x:v>17.8</x:v>
      </x:c>
      <x:c r="L28" s="130">
        <x:v>17.8</x:v>
      </x:c>
      <x:c r="M28" s="130">
        <x:v>17.8</x:v>
      </x:c>
      <x:c r="N28" s="130">
        <x:v>17.8</x:v>
      </x:c>
      <x:c r="O28" s="130">
        <x:v>17.8</x:v>
      </x:c>
      <x:c r="P28" s="130">
        <x:v>17.8</x:v>
      </x:c>
      <x:c r="Q28" s="130">
        <x:v>17.8</x:v>
      </x:c>
      <x:c r="R28" s="123"/>
      <x:c r="S28" s="123"/>
      <x:c r="T28" s="123"/>
      <x:c r="U28" s="123"/>
    </x:row>
    <x:row r="29" spans="1:21">
      <x:c r="A29" s="57">
        <x:v>24</x:v>
      </x:c>
      <x:c r="C29" s="58" t="s">
        <x:v>76</x:v>
      </x:c>
      <x:c r="D29" s="59" t="s">
        <x:v>10</x:v>
      </x:c>
      <x:c r="E29" s="135">
        <x:f t="shared" ca="1" si="0"/>
        <x:v>103.38</x:v>
      </x:c>
      <x:c r="F29" s="215" t="str">
        <x:f t="shared" si="1"/>
        <x:v/>
      </x:c>
      <x:c r="J29" s="130">
        <x:v>103.38</x:v>
      </x:c>
      <x:c r="K29" s="130">
        <x:v>103.38</x:v>
      </x:c>
      <x:c r="L29" s="130">
        <x:v>103.38</x:v>
      </x:c>
      <x:c r="M29" s="130">
        <x:v>103.38</x:v>
      </x:c>
      <x:c r="N29" s="130">
        <x:v>103.38</x:v>
      </x:c>
      <x:c r="O29" s="130">
        <x:v>103.38</x:v>
      </x:c>
      <x:c r="P29" s="130">
        <x:v>103.38</x:v>
      </x:c>
      <x:c r="Q29" s="130">
        <x:v>103.38</x:v>
      </x:c>
      <x:c r="R29" s="123"/>
      <x:c r="S29" s="123"/>
      <x:c r="T29" s="123"/>
      <x:c r="U29" s="123"/>
    </x:row>
    <x:row r="30" spans="1:21">
      <x:c r="A30" s="57">
        <x:v>25</x:v>
      </x:c>
      <x:c r="C30" s="58" t="s">
        <x:v>79</x:v>
      </x:c>
      <x:c r="D30" s="59" t="s">
        <x:v>78</x:v>
      </x:c>
      <x:c r="E30" s="135">
        <x:f t="shared" ca="1" si="0"/>
        <x:v>17.68</x:v>
      </x:c>
      <x:c r="F30" s="215" t="str">
        <x:f t="shared" si="1"/>
        <x:v/>
      </x:c>
      <x:c r="J30" s="130">
        <x:v>17.68</x:v>
      </x:c>
      <x:c r="K30" s="130">
        <x:v>17.68</x:v>
      </x:c>
      <x:c r="L30" s="130">
        <x:v>17.68</x:v>
      </x:c>
      <x:c r="M30" s="130">
        <x:v>17.68</x:v>
      </x:c>
      <x:c r="N30" s="130">
        <x:v>17.68</x:v>
      </x:c>
      <x:c r="O30" s="130">
        <x:v>17.68</x:v>
      </x:c>
      <x:c r="P30" s="130">
        <x:v>17.68</x:v>
      </x:c>
      <x:c r="Q30" s="130">
        <x:v>17.68</x:v>
      </x:c>
      <x:c r="R30" s="123"/>
      <x:c r="S30" s="123"/>
      <x:c r="T30" s="123"/>
      <x:c r="U30" s="123"/>
    </x:row>
    <x:row r="31" spans="1:21">
      <x:c r="A31" s="57">
        <x:v>26</x:v>
      </x:c>
      <x:c r="C31" s="58" t="s">
        <x:v>82</x:v>
      </x:c>
      <x:c r="D31" s="59" t="s">
        <x:v>81</x:v>
      </x:c>
      <x:c r="E31" s="135">
        <x:f t="shared" ca="1" si="0"/>
        <x:v>14.4</x:v>
      </x:c>
      <x:c r="F31" s="215" t="str">
        <x:f t="shared" si="1"/>
        <x:v/>
      </x:c>
      <x:c r="J31" s="130">
        <x:v>14.4</x:v>
      </x:c>
      <x:c r="K31" s="130">
        <x:v>14.4</x:v>
      </x:c>
      <x:c r="L31" s="130">
        <x:v>14.4</x:v>
      </x:c>
      <x:c r="M31" s="130">
        <x:v>14.4</x:v>
      </x:c>
      <x:c r="N31" s="130">
        <x:v>14.4</x:v>
      </x:c>
      <x:c r="O31" s="130">
        <x:v>14.4</x:v>
      </x:c>
      <x:c r="P31" s="130">
        <x:v>14.4</x:v>
      </x:c>
      <x:c r="Q31" s="130">
        <x:v>14.4</x:v>
      </x:c>
      <x:c r="R31" s="123"/>
      <x:c r="S31" s="123"/>
      <x:c r="T31" s="123"/>
      <x:c r="U31" s="123"/>
    </x:row>
    <x:row r="32" spans="1:21">
      <x:c r="A32" s="57">
        <x:v>27</x:v>
      </x:c>
      <x:c r="C32" s="58" t="s">
        <x:v>57</x:v>
      </x:c>
      <x:c r="D32" s="59" t="s">
        <x:v>59</x:v>
      </x:c>
      <x:c r="E32" s="135">
        <x:f t="shared" ca="1" si="0"/>
        <x:v>8.7540111414019641</x:v>
      </x:c>
      <x:c r="F32" s="215" t="str">
        <x:f t="shared" si="1"/>
        <x:v/>
      </x:c>
      <x:c r="J32" s="186">
        <x:v>8.7540111414019641</x:v>
      </x:c>
      <x:c r="K32" s="186">
        <x:v>8.7540111414019641</x:v>
      </x:c>
      <x:c r="L32" s="186">
        <x:v>8.7540111414019641</x:v>
      </x:c>
      <x:c r="M32" s="186">
        <x:v>8.7540111414019641</x:v>
      </x:c>
      <x:c r="N32" s="186">
        <x:v>8.7540111414019641</x:v>
      </x:c>
      <x:c r="O32" s="186">
        <x:v>8.7540111414019641</x:v>
      </x:c>
      <x:c r="P32" s="186">
        <x:v>8.7540111414019641</x:v>
      </x:c>
      <x:c r="Q32" s="186">
        <x:v>8.7540111414019641</x:v>
      </x:c>
      <x:c r="R32" s="96"/>
      <x:c r="S32" s="96"/>
      <x:c r="T32" s="96"/>
      <x:c r="U32" s="96"/>
    </x:row>
    <x:row r="33" spans="1:21">
      <x:c r="A33" s="57">
        <x:v>28</x:v>
      </x:c>
      <x:c r="C33" s="58" t="s">
        <x:v>60</x:v>
      </x:c>
      <x:c r="D33" s="59" t="s">
        <x:v>61</x:v>
      </x:c>
      <x:c r="E33" s="135">
        <x:f t="shared" ca="1" si="0"/>
        <x:v>10.17061597060753</x:v>
      </x:c>
      <x:c r="F33" s="215" t="str">
        <x:f t="shared" si="1"/>
        <x:v/>
      </x:c>
      <x:c r="J33" s="186">
        <x:v>10.17061597060753</x:v>
      </x:c>
      <x:c r="K33" s="186">
        <x:v>10.17061597060753</x:v>
      </x:c>
      <x:c r="L33" s="186">
        <x:v>10.17061597060753</x:v>
      </x:c>
      <x:c r="M33" s="186">
        <x:v>10.17061597060753</x:v>
      </x:c>
      <x:c r="N33" s="186">
        <x:v>10.17061597060753</x:v>
      </x:c>
      <x:c r="O33" s="186">
        <x:v>10.17061597060753</x:v>
      </x:c>
      <x:c r="P33" s="186">
        <x:v>10.17061597060753</x:v>
      </x:c>
      <x:c r="Q33" s="186">
        <x:v>10.17061597060753</x:v>
      </x:c>
      <x:c r="R33" s="96"/>
      <x:c r="S33" s="96"/>
      <x:c r="T33" s="96"/>
      <x:c r="U33" s="96"/>
    </x:row>
    <x:row r="34" spans="1:21">
      <x:c r="A34" s="57">
        <x:v>29</x:v>
      </x:c>
      <x:c r="C34" s="58" t="s">
        <x:v>62</x:v>
      </x:c>
      <x:c r="D34" s="59" t="s">
        <x:v>63</x:v>
      </x:c>
      <x:c r="E34" s="135">
        <x:f t="shared" ca="1" si="0"/>
        <x:v>5.4740058982093984</x:v>
      </x:c>
      <x:c r="F34" s="215" t="str">
        <x:f t="shared" si="1"/>
        <x:v/>
      </x:c>
      <x:c r="J34" s="186">
        <x:v>5.4740058982093984</x:v>
      </x:c>
      <x:c r="K34" s="186">
        <x:v>5.4740058982093984</x:v>
      </x:c>
      <x:c r="L34" s="186">
        <x:v>5.4740058982093984</x:v>
      </x:c>
      <x:c r="M34" s="186">
        <x:v>5.4740058982093984</x:v>
      </x:c>
      <x:c r="N34" s="186">
        <x:v>5.4740058982093984</x:v>
      </x:c>
      <x:c r="O34" s="186">
        <x:v>5.4740058982093984</x:v>
      </x:c>
      <x:c r="P34" s="186">
        <x:v>5.4740058982093984</x:v>
      </x:c>
      <x:c r="Q34" s="186">
        <x:v>5.4740058982093984</x:v>
      </x:c>
      <x:c r="R34" s="96"/>
      <x:c r="S34" s="96"/>
      <x:c r="T34" s="96"/>
      <x:c r="U34" s="96"/>
    </x:row>
    <x:row r="35" spans="1:21">
      <x:c r="A35" s="57">
        <x:v>30</x:v>
      </x:c>
      <x:c r="C35" s="58" t="s">
        <x:v>64</x:v>
      </x:c>
      <x:c r="D35" s="59" t="s">
        <x:v>65</x:v>
      </x:c>
      <x:c r="E35" s="135">
        <x:f t="shared" ca="1" si="0"/>
        <x:v>10.097222272659833</x:v>
      </x:c>
      <x:c r="F35" s="215" t="str">
        <x:f t="shared" si="1"/>
        <x:v/>
      </x:c>
      <x:c r="J35" s="186">
        <x:v>10.097222272659833</x:v>
      </x:c>
      <x:c r="K35" s="186">
        <x:v>10.097222272659833</x:v>
      </x:c>
      <x:c r="L35" s="186">
        <x:v>10.097222272659833</x:v>
      </x:c>
      <x:c r="M35" s="186">
        <x:v>10.097222272659833</x:v>
      </x:c>
      <x:c r="N35" s="186">
        <x:v>10.097222272659833</x:v>
      </x:c>
      <x:c r="O35" s="186">
        <x:v>10.097222272659833</x:v>
      </x:c>
      <x:c r="P35" s="186">
        <x:v>10.097222272659833</x:v>
      </x:c>
      <x:c r="Q35" s="186">
        <x:v>10.097222272659833</x:v>
      </x:c>
      <x:c r="R35" s="96"/>
      <x:c r="S35" s="96"/>
      <x:c r="T35" s="96"/>
      <x:c r="U35" s="96"/>
    </x:row>
    <x:row r="36" spans="1:21">
      <x:c r="A36" s="57">
        <x:v>31</x:v>
      </x:c>
      <x:c r="C36" s="58" t="s">
        <x:v>66</x:v>
      </x:c>
      <x:c r="D36" s="59" t="s">
        <x:v>67</x:v>
      </x:c>
      <x:c r="E36" s="135">
        <x:f t="shared" ca="1" si="0"/>
        <x:v>11.090835914140015</x:v>
      </x:c>
      <x:c r="F36" s="215" t="str">
        <x:f t="shared" si="1"/>
        <x:v/>
      </x:c>
      <x:c r="J36" s="186">
        <x:v>11.090835914140015</x:v>
      </x:c>
      <x:c r="K36" s="186">
        <x:v>11.090835914140015</x:v>
      </x:c>
      <x:c r="L36" s="186">
        <x:v>11.090835914140015</x:v>
      </x:c>
      <x:c r="M36" s="186">
        <x:v>11.090835914140015</x:v>
      </x:c>
      <x:c r="N36" s="186">
        <x:v>11.090835914140015</x:v>
      </x:c>
      <x:c r="O36" s="186">
        <x:v>11.090835914140015</x:v>
      </x:c>
      <x:c r="P36" s="186">
        <x:v>11.090835914140015</x:v>
      </x:c>
      <x:c r="Q36" s="186">
        <x:v>11.090835914140015</x:v>
      </x:c>
      <x:c r="R36" s="96"/>
      <x:c r="S36" s="96"/>
      <x:c r="T36" s="96"/>
      <x:c r="U36" s="96"/>
    </x:row>
    <x:row r="37" spans="1:21">
      <x:c r="A37" s="57">
        <x:v>32</x:v>
      </x:c>
      <x:c r="C37" s="58" t="s">
        <x:v>68</x:v>
      </x:c>
      <x:c r="D37" s="59" t="s">
        <x:v>69</x:v>
      </x:c>
      <x:c r="E37" s="135">
        <x:f t="shared" ca="1" si="0"/>
        <x:v>5.2405052731169341</x:v>
      </x:c>
      <x:c r="F37" s="215" t="str">
        <x:f t="shared" si="1"/>
        <x:v/>
      </x:c>
      <x:c r="J37" s="186">
        <x:v>5.2405052731169341</x:v>
      </x:c>
      <x:c r="K37" s="186">
        <x:v>5.2405052731169341</x:v>
      </x:c>
      <x:c r="L37" s="186">
        <x:v>5.2405052731169341</x:v>
      </x:c>
      <x:c r="M37" s="186">
        <x:v>5.2405052731169341</x:v>
      </x:c>
      <x:c r="N37" s="186">
        <x:v>5.2405052731169341</x:v>
      </x:c>
      <x:c r="O37" s="186">
        <x:v>5.2405052731169341</x:v>
      </x:c>
      <x:c r="P37" s="186">
        <x:v>5.2405052731169341</x:v>
      </x:c>
      <x:c r="Q37" s="186">
        <x:v>5.2405052731169341</x:v>
      </x:c>
      <x:c r="R37" s="96"/>
      <x:c r="S37" s="96"/>
      <x:c r="T37" s="96"/>
      <x:c r="U37" s="96"/>
    </x:row>
    <x:row r="38" spans="1:21">
      <x:c r="A38" s="57">
        <x:v>33</x:v>
      </x:c>
      <x:c r="C38" s="58" t="s">
        <x:v>70</x:v>
      </x:c>
      <x:c r="D38" s="59" t="s">
        <x:v>71</x:v>
      </x:c>
      <x:c r="E38" s="135">
        <x:f t="shared" ca="1" si="0"/>
        <x:v>10.799487765593353</x:v>
      </x:c>
      <x:c r="F38" s="215" t="str">
        <x:f t="shared" si="1"/>
        <x:v/>
      </x:c>
      <x:c r="J38" s="186">
        <x:v>10.799487765593353</x:v>
      </x:c>
      <x:c r="K38" s="186">
        <x:v>10.799487765593353</x:v>
      </x:c>
      <x:c r="L38" s="186">
        <x:v>10.799487765593353</x:v>
      </x:c>
      <x:c r="M38" s="186">
        <x:v>10.799487765593353</x:v>
      </x:c>
      <x:c r="N38" s="186">
        <x:v>10.799487765593353</x:v>
      </x:c>
      <x:c r="O38" s="186">
        <x:v>10.799487765593353</x:v>
      </x:c>
      <x:c r="P38" s="186">
        <x:v>10.799487765593353</x:v>
      </x:c>
      <x:c r="Q38" s="186">
        <x:v>10.799487765593353</x:v>
      </x:c>
      <x:c r="R38" s="96"/>
      <x:c r="S38" s="96"/>
      <x:c r="T38" s="96"/>
      <x:c r="U38" s="96"/>
    </x:row>
    <x:row r="39" spans="1:21">
      <x:c r="A39" s="57">
        <x:v>34</x:v>
      </x:c>
      <x:c r="C39" s="58" t="s">
        <x:v>72</x:v>
      </x:c>
      <x:c r="D39" s="59" t="s">
        <x:v>73</x:v>
      </x:c>
      <x:c r="E39" s="135">
        <x:f t="shared" ca="1" si="0"/>
        <x:v>7.9063276786236534</x:v>
      </x:c>
      <x:c r="F39" s="215" t="str">
        <x:f t="shared" si="1"/>
        <x:v/>
      </x:c>
      <x:c r="J39" s="186">
        <x:v>7.9063276786236534</x:v>
      </x:c>
      <x:c r="K39" s="186">
        <x:v>7.9063276786236534</x:v>
      </x:c>
      <x:c r="L39" s="186">
        <x:v>7.9063276786236534</x:v>
      </x:c>
      <x:c r="M39" s="186">
        <x:v>7.9063276786236534</x:v>
      </x:c>
      <x:c r="N39" s="186">
        <x:v>7.9063276786236534</x:v>
      </x:c>
      <x:c r="O39" s="186">
        <x:v>7.9063276786236534</x:v>
      </x:c>
      <x:c r="P39" s="186">
        <x:v>7.9063276786236534</x:v>
      </x:c>
      <x:c r="Q39" s="186">
        <x:v>7.9063276786236534</x:v>
      </x:c>
      <x:c r="R39" s="96"/>
      <x:c r="T39" s="96"/>
      <x:c r="U39" s="96"/>
    </x:row>
    <x:row r="40" spans="1:21">
      <x:c r="A40" s="57">
        <x:v>35</x:v>
      </x:c>
      <x:c r="C40" s="58" t="s">
        <x:v>83</x:v>
      </x:c>
      <x:c r="D40" s="59" t="s">
        <x:v>84</x:v>
      </x:c>
      <x:c r="E40" s="135">
        <x:f t="shared" ca="1" si="0"/>
        <x:v>0</x:v>
      </x:c>
      <x:c r="F40" s="215" t="str">
        <x:f t="shared" si="1"/>
        <x:v>CHECK ☞</x:v>
      </x:c>
      <x:c r="J40" s="186"/>
      <x:c r="K40" s="186"/>
      <x:c r="L40" s="186"/>
      <x:c r="M40" s="186"/>
      <x:c r="N40" s="186"/>
      <x:c r="O40" s="186"/>
      <x:c r="P40" s="186"/>
      <x:c r="Q40" s="186"/>
      <x:c r="R40" s="96"/>
      <x:c r="T40" s="96"/>
      <x:c r="U40" s="96"/>
    </x:row>
    <x:row r="41" spans="1:21">
      <x:c r="A41" s="57">
        <x:v>36</x:v>
      </x:c>
      <x:c r="C41" s="58" t="s">
        <x:v>85</x:v>
      </x:c>
      <x:c r="D41" s="57" t="s">
        <x:v>123</x:v>
      </x:c>
      <x:c r="E41" s="135">
        <x:f t="shared" ca="1" si="0"/>
        <x:v>0</x:v>
      </x:c>
      <x:c r="F41" s="215" t="str">
        <x:f t="shared" si="1"/>
        <x:v>CHECK ☞</x:v>
      </x:c>
    </x:row>
    <x:row r="42" spans="1:21">
      <x:c r="A42" s="57">
        <x:v>37</x:v>
      </x:c>
      <x:c r="C42" s="58" t="s">
        <x:v>88</x:v>
      </x:c>
      <x:c r="D42" s="57" t="s">
        <x:v>123</x:v>
      </x:c>
      <x:c r="E42" s="135">
        <x:f t="shared" ca="1" si="0"/>
        <x:v>0</x:v>
      </x:c>
      <x:c r="F42" s="215" t="str">
        <x:f t="shared" si="1"/>
        <x:v>CHECK ☞</x:v>
      </x:c>
    </x:row>
    <x:row r="43" spans="1:21">
      <x:c r="A43" s="57">
        <x:v>38</x:v>
      </x:c>
      <x:c r="C43" s="58" t="s">
        <x:v>90</x:v>
      </x:c>
      <x:c r="D43" s="57" t="s">
        <x:v>123</x:v>
      </x:c>
      <x:c r="E43" s="135">
        <x:f t="shared" ca="1" si="0"/>
        <x:v>0</x:v>
      </x:c>
      <x:c r="F43" s="215" t="str">
        <x:f t="shared" si="1"/>
        <x:v/>
      </x:c>
      <x:c r="P43" s="228">
        <x:v>1.1100000000000001</x:v>
      </x:c>
    </x:row>
    <x:row r="44" spans="1:21">
      <x:c r="A44" s="57">
        <x:v>39</x:v>
      </x:c>
      <x:c r="F44" s="215" t="str">
        <x:f t="shared" si="1"/>
        <x:v/>
      </x:c>
    </x:row>
    <x:row r="45" spans="1:21">
      <x:c r="A45" s="57">
        <x:v>40</x:v>
      </x:c>
      <x:c r="F45" s="215" t="str">
        <x:f t="shared" si="1"/>
        <x:v/>
      </x:c>
    </x:row>
    <x:row r="46" spans="1:21">
      <x:c r="A46" s="57">
        <x:v>41</x:v>
      </x:c>
      <x:c r="F46" s="215" t="str">
        <x:f t="shared" si="1"/>
        <x:v/>
      </x:c>
    </x:row>
    <x:row r="47" spans="1:21">
      <x:c r="A47" s="57">
        <x:v>42</x:v>
      </x:c>
      <x:c r="F47" s="215" t="str">
        <x:f t="shared" si="1"/>
        <x:v/>
      </x:c>
    </x:row>
    <x:row r="48" spans="1:21">
      <x:c r="A48" s="57">
        <x:v>43</x:v>
      </x:c>
      <x:c r="F48" s="215" t="str">
        <x:f t="shared" si="1"/>
        <x:v/>
      </x:c>
    </x:row>
    <x:row r="49" spans="1:6">
      <x:c r="A49" s="57">
        <x:v>44</x:v>
      </x:c>
      <x:c r="F49" s="215" t="str">
        <x:f t="shared" si="1"/>
        <x:v/>
      </x:c>
    </x:row>
    <x:row r="50" spans="1:6">
      <x:c r="A50" s="57">
        <x:v>45</x:v>
      </x:c>
      <x:c r="F50" s="215" t="str">
        <x:f t="shared" si="1"/>
        <x:v/>
      </x:c>
    </x:row>
    <x:row r="51" spans="1:6">
      <x:c r="A51" s="57">
        <x:v>46</x:v>
      </x:c>
      <x:c r="F51" s="215" t="str">
        <x:f t="shared" si="1"/>
        <x:v/>
      </x:c>
    </x:row>
    <x:row r="52" spans="1:6">
      <x:c r="A52" s="57">
        <x:v>47</x:v>
      </x:c>
      <x:c r="F52" s="215" t="str">
        <x:f t="shared" si="1"/>
        <x:v/>
      </x:c>
    </x:row>
    <x:row r="53" spans="1:6">
      <x:c r="A53" s="57">
        <x:v>48</x:v>
      </x:c>
      <x:c r="F53" s="215" t="str">
        <x:f t="shared" si="1"/>
        <x:v/>
      </x:c>
    </x:row>
    <x:row r="54" spans="1:6">
      <x:c r="A54" s="57">
        <x:v>49</x:v>
      </x:c>
      <x:c r="F54" s="215" t="str">
        <x:f t="shared" si="1"/>
        <x:v/>
      </x:c>
    </x:row>
    <x:row r="55" spans="1:6">
      <x:c r="A55" s="57">
        <x:v>50</x:v>
      </x:c>
      <x:c r="F55" s="215" t="str">
        <x:f t="shared" si="1"/>
        <x:v/>
      </x:c>
    </x:row>
    <x:row r="56" spans="1:6">
      <x:c r="A56" s="57">
        <x:v>51</x:v>
      </x:c>
      <x:c r="F56" s="215" t="str">
        <x:f t="shared" si="1"/>
        <x:v/>
      </x:c>
    </x:row>
    <x:row r="57" spans="1:6">
      <x:c r="A57" s="57">
        <x:v>52</x:v>
      </x:c>
      <x:c r="F57" s="215" t="str">
        <x:f t="shared" si="1"/>
        <x:v/>
      </x:c>
    </x:row>
    <x:row r="58" spans="1:6">
      <x:c r="A58" s="57">
        <x:v>53</x:v>
      </x:c>
      <x:c r="F58" s="215" t="str">
        <x:f t="shared" si="1"/>
        <x:v/>
      </x:c>
    </x:row>
    <x:row r="59" spans="1:6">
      <x:c r="A59" s="57">
        <x:v>54</x:v>
      </x:c>
      <x:c r="F59" s="215" t="str">
        <x:f t="shared" si="1"/>
        <x:v/>
      </x:c>
    </x:row>
    <x:row r="60" spans="1:6">
      <x:c r="A60" s="57">
        <x:v>55</x:v>
      </x:c>
      <x:c r="F60" s="215" t="str">
        <x:f t="shared" si="1"/>
        <x:v/>
      </x:c>
    </x:row>
    <x:row r="61" spans="1:6">
      <x:c r="A61" s="57">
        <x:v>56</x:v>
      </x:c>
      <x:c r="F61" s="215" t="str">
        <x:f t="shared" si="1"/>
        <x:v/>
      </x:c>
    </x:row>
    <x:row r="62" spans="1:6">
      <x:c r="A62" s="57">
        <x:v>57</x:v>
      </x:c>
      <x:c r="F62" s="215" t="str">
        <x:f t="shared" si="1"/>
        <x:v/>
      </x:c>
    </x:row>
    <x:row r="63" spans="1:6">
      <x:c r="A63" s="57">
        <x:v>58</x:v>
      </x:c>
      <x:c r="F63" s="215" t="str">
        <x:f t="shared" si="1"/>
        <x:v/>
      </x:c>
    </x:row>
    <x:row r="64" spans="1:6">
      <x:c r="A64" s="57">
        <x:v>59</x:v>
      </x:c>
      <x:c r="F64" s="215" t="str">
        <x:f t="shared" si="1"/>
        <x:v/>
      </x:c>
    </x:row>
    <x:row r="65" spans="1:6">
      <x:c r="A65" s="57">
        <x:v>60</x:v>
      </x:c>
      <x:c r="F65" s="215" t="str">
        <x:f t="shared" si="1"/>
        <x:v/>
      </x:c>
    </x:row>
    <x:row r="66" spans="1:6">
      <x:c r="A66" s="57">
        <x:v>61</x:v>
      </x:c>
      <x:c r="F66" s="215" t="str">
        <x:f t="shared" si="1"/>
        <x:v/>
      </x:c>
    </x:row>
    <x:row r="67" spans="1:6">
      <x:c r="A67" s="57">
        <x:v>62</x:v>
      </x:c>
      <x:c r="F67" s="215" t="str">
        <x:f t="shared" si="1"/>
        <x:v/>
      </x:c>
    </x:row>
    <x:row r="68" spans="1:6">
      <x:c r="A68" s="57">
        <x:v>63</x:v>
      </x:c>
      <x:c r="F68" s="215" t="str">
        <x:f t="shared" si="1"/>
        <x:v/>
      </x:c>
    </x:row>
    <x:row r="69" spans="1:6">
      <x:c r="A69" s="57">
        <x:v>64</x:v>
      </x:c>
      <x:c r="F69" s="215" t="str">
        <x:f t="shared" si="1"/>
        <x:v/>
      </x:c>
    </x:row>
    <x:row r="70" spans="1:6">
      <x:c r="A70" s="57">
        <x:v>65</x:v>
      </x:c>
      <x:c r="F70" s="215" t="str">
        <x:f t="shared" si="1"/>
        <x:v/>
      </x:c>
    </x:row>
    <x:row r="71" spans="1:6">
      <x:c r="A71" s="57">
        <x:v>66</x:v>
      </x:c>
      <x:c r="F71" s="215" t="str">
        <x:f t="shared" ref="F71:F105" si="2">IF(C71="","",IF(SUM(J71:T71)&gt;0,"","CHECK ☞"))</x:f>
        <x:v/>
      </x:c>
    </x:row>
    <x:row r="72" spans="1:6">
      <x:c r="A72" s="57">
        <x:v>67</x:v>
      </x:c>
      <x:c r="F72" s="215" t="str">
        <x:f t="shared" si="2"/>
        <x:v/>
      </x:c>
    </x:row>
    <x:row r="73" spans="1:6">
      <x:c r="A73" s="57">
        <x:v>68</x:v>
      </x:c>
      <x:c r="F73" s="215" t="str">
        <x:f t="shared" si="2"/>
        <x:v/>
      </x:c>
    </x:row>
    <x:row r="74" spans="1:6">
      <x:c r="A74" s="57">
        <x:v>69</x:v>
      </x:c>
      <x:c r="F74" s="215" t="str">
        <x:f t="shared" si="2"/>
        <x:v/>
      </x:c>
    </x:row>
    <x:row r="75" spans="1:6">
      <x:c r="A75" s="57">
        <x:v>70</x:v>
      </x:c>
      <x:c r="F75" s="215" t="str">
        <x:f t="shared" si="2"/>
        <x:v/>
      </x:c>
    </x:row>
    <x:row r="76" spans="1:6">
      <x:c r="A76" s="57">
        <x:v>71</x:v>
      </x:c>
      <x:c r="F76" s="215" t="str">
        <x:f t="shared" si="2"/>
        <x:v/>
      </x:c>
    </x:row>
    <x:row r="77" spans="1:6">
      <x:c r="A77" s="57">
        <x:v>72</x:v>
      </x:c>
      <x:c r="F77" s="215" t="str">
        <x:f t="shared" si="2"/>
        <x:v/>
      </x:c>
    </x:row>
    <x:row r="78" spans="1:6">
      <x:c r="A78" s="57">
        <x:v>73</x:v>
      </x:c>
      <x:c r="F78" s="215" t="str">
        <x:f t="shared" si="2"/>
        <x:v/>
      </x:c>
    </x:row>
    <x:row r="79" spans="1:6">
      <x:c r="A79" s="57">
        <x:v>74</x:v>
      </x:c>
      <x:c r="F79" s="215" t="str">
        <x:f t="shared" si="2"/>
        <x:v/>
      </x:c>
    </x:row>
    <x:row r="80" spans="1:6">
      <x:c r="A80" s="57">
        <x:v>75</x:v>
      </x:c>
      <x:c r="F80" s="215" t="str">
        <x:f t="shared" si="2"/>
        <x:v/>
      </x:c>
    </x:row>
    <x:row r="81" spans="1:6">
      <x:c r="A81" s="57">
        <x:v>76</x:v>
      </x:c>
      <x:c r="F81" s="215" t="str">
        <x:f t="shared" si="2"/>
        <x:v/>
      </x:c>
    </x:row>
    <x:row r="82" spans="1:6">
      <x:c r="A82" s="57">
        <x:v>77</x:v>
      </x:c>
      <x:c r="F82" s="215" t="str">
        <x:f t="shared" si="2"/>
        <x:v/>
      </x:c>
    </x:row>
    <x:row r="83" spans="1:6">
      <x:c r="A83" s="57">
        <x:v>78</x:v>
      </x:c>
      <x:c r="F83" s="215" t="str">
        <x:f t="shared" si="2"/>
        <x:v/>
      </x:c>
    </x:row>
    <x:row r="84" spans="1:6">
      <x:c r="A84" s="57">
        <x:v>79</x:v>
      </x:c>
      <x:c r="F84" s="215" t="str">
        <x:f t="shared" si="2"/>
        <x:v/>
      </x:c>
    </x:row>
    <x:row r="85" spans="1:6">
      <x:c r="A85" s="57">
        <x:v>80</x:v>
      </x:c>
      <x:c r="F85" s="215" t="str">
        <x:f t="shared" si="2"/>
        <x:v/>
      </x:c>
    </x:row>
    <x:row r="86" spans="1:6">
      <x:c r="A86" s="57">
        <x:v>81</x:v>
      </x:c>
      <x:c r="F86" s="215" t="str">
        <x:f t="shared" si="2"/>
        <x:v/>
      </x:c>
    </x:row>
    <x:row r="87" spans="1:6">
      <x:c r="A87" s="57">
        <x:v>82</x:v>
      </x:c>
      <x:c r="F87" s="215" t="str">
        <x:f t="shared" si="2"/>
        <x:v/>
      </x:c>
    </x:row>
    <x:row r="88" spans="1:6">
      <x:c r="A88" s="57">
        <x:v>83</x:v>
      </x:c>
      <x:c r="F88" s="215" t="str">
        <x:f t="shared" si="2"/>
        <x:v/>
      </x:c>
    </x:row>
    <x:row r="89" spans="1:6">
      <x:c r="A89" s="57">
        <x:v>84</x:v>
      </x:c>
      <x:c r="F89" s="215" t="str">
        <x:f t="shared" si="2"/>
        <x:v/>
      </x:c>
    </x:row>
    <x:row r="90" spans="1:6">
      <x:c r="A90" s="57">
        <x:v>85</x:v>
      </x:c>
      <x:c r="F90" s="215" t="str">
        <x:f t="shared" si="2"/>
        <x:v/>
      </x:c>
    </x:row>
    <x:row r="91" spans="1:6">
      <x:c r="A91" s="57">
        <x:v>86</x:v>
      </x:c>
      <x:c r="F91" s="215" t="str">
        <x:f t="shared" si="2"/>
        <x:v/>
      </x:c>
    </x:row>
    <x:row r="92" spans="1:6">
      <x:c r="A92" s="57">
        <x:v>87</x:v>
      </x:c>
      <x:c r="F92" s="215" t="str">
        <x:f t="shared" si="2"/>
        <x:v/>
      </x:c>
    </x:row>
    <x:row r="93" spans="1:6">
      <x:c r="A93" s="57">
        <x:v>88</x:v>
      </x:c>
      <x:c r="F93" s="215" t="str">
        <x:f t="shared" si="2"/>
        <x:v/>
      </x:c>
    </x:row>
    <x:row r="94" spans="1:6">
      <x:c r="A94" s="57">
        <x:v>89</x:v>
      </x:c>
      <x:c r="F94" s="215" t="str">
        <x:f t="shared" si="2"/>
        <x:v/>
      </x:c>
    </x:row>
    <x:row r="95" spans="1:6">
      <x:c r="A95" s="57">
        <x:v>90</x:v>
      </x:c>
      <x:c r="F95" s="215" t="str">
        <x:f t="shared" si="2"/>
        <x:v/>
      </x:c>
    </x:row>
    <x:row r="96" spans="1:6">
      <x:c r="A96" s="57">
        <x:v>91</x:v>
      </x:c>
      <x:c r="F96" s="215" t="str">
        <x:f t="shared" si="2"/>
        <x:v/>
      </x:c>
    </x:row>
    <x:row r="97" spans="1:21">
      <x:c r="A97" s="57">
        <x:v>92</x:v>
      </x:c>
      <x:c r="F97" s="215" t="str">
        <x:f t="shared" si="2"/>
        <x:v/>
      </x:c>
    </x:row>
    <x:row r="98" spans="1:21">
      <x:c r="A98" s="57">
        <x:v>93</x:v>
      </x:c>
      <x:c r="F98" s="215" t="str">
        <x:f t="shared" si="2"/>
        <x:v/>
      </x:c>
    </x:row>
    <x:row r="99" spans="1:21">
      <x:c r="A99" s="57">
        <x:v>94</x:v>
      </x:c>
      <x:c r="F99" s="215" t="str">
        <x:f t="shared" si="2"/>
        <x:v/>
      </x:c>
    </x:row>
    <x:row r="100" spans="1:21">
      <x:c r="A100" s="57">
        <x:v>95</x:v>
      </x:c>
      <x:c r="F100" s="215" t="str">
        <x:f t="shared" si="2"/>
        <x:v/>
      </x:c>
    </x:row>
    <x:row r="101" spans="1:21">
      <x:c r="A101" s="57">
        <x:v>96</x:v>
      </x:c>
      <x:c r="F101" s="215" t="str">
        <x:f t="shared" si="2"/>
        <x:v/>
      </x:c>
    </x:row>
    <x:row r="102" spans="1:21">
      <x:c r="A102" s="57">
        <x:v>97</x:v>
      </x:c>
      <x:c r="F102" s="215" t="str">
        <x:f t="shared" si="2"/>
        <x:v/>
      </x:c>
    </x:row>
    <x:row r="103" spans="1:21">
      <x:c r="A103" s="57">
        <x:v>98</x:v>
      </x:c>
      <x:c r="F103" s="215" t="str">
        <x:f t="shared" si="2"/>
        <x:v/>
      </x:c>
    </x:row>
    <x:row r="104" spans="1:21">
      <x:c r="A104" s="57">
        <x:v>99</x:v>
      </x:c>
      <x:c r="F104" s="215" t="str">
        <x:f t="shared" si="2"/>
        <x:v/>
      </x:c>
    </x:row>
    <x:row r="105" spans="1:21" ht="17.25" thickBot="1">
      <x:c r="A105" s="57">
        <x:v>100</x:v>
      </x:c>
      <x:c r="C105" s="207"/>
      <x:c r="D105" s="227"/>
      <x:c r="E105" s="227"/>
      <x:c r="F105" s="225" t="str">
        <x:f t="shared" si="2"/>
        <x:v/>
      </x:c>
      <x:c r="G105" s="207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</x:row>
    <x:row r="106" spans="1:21">
      <x:c r="C106" s="230" t="s">
        <x:v>312</x:v>
      </x:c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J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41313" r:id="rId3" name="Spinner 1">
              <x:controlPr defaultSize="0" print="0" autoFill="0" autoLine="0" autoPict="0">
                <x:anchor moveWithCells="1">
                  <x:from>
                    <xdr:col>3</xdr:col>
                    <xdr:colOff>3314700</xdr:colOff>
                    <xdr:row>1</xdr:row>
                    <xdr:rowOff>133350</xdr:rowOff>
                  </x:from>
                  <x:to>
                    <xdr:col>4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42DC7D-FF94-471D-8C10-81C6120599BA}" mc:Ignorable="x14ac xr xr2 xr3">
  <x:sheetPr>
    <x:tabColor theme="7" tint="0.79998168889431442"/>
  </x:sheetPr>
  <x:dimension ref="A2:U106"/>
  <x:sheetViews>
    <x:sheetView showGridLines="0" zoomScale="70" zoomScaleNormal="70" workbookViewId="0">
      <x:pane xSplit="4" ySplit="5" topLeftCell="E6" activePane="bottomRight" state="frozen"/>
      <x:selection pane="topRight" activeCell="G463" sqref="G463"/>
      <x:selection pane="bottomLeft" activeCell="G463" sqref="G463"/>
      <x:selection pane="bottomRight"/>
    </x:sheetView>
  </x:sheetViews>
  <x:sheetFormatPr defaultRowHeight="16.5"/>
  <x:cols>
    <x:col min="1" max="3" width="4.75" customWidth="1"/>
    <x:col min="4" max="4" width="50.125" bestFit="1" customWidth="1"/>
    <x:col min="5" max="5" width="16.75" style="57" customWidth="1"/>
    <x:col min="6" max="6" width="17.25" style="57" customWidth="1"/>
    <x:col min="7" max="7" width="23.25" bestFit="1" customWidth="1"/>
    <x:col min="8" max="8" width="4.75" customWidth="1"/>
    <x:col min="9" max="9" width="6.75" customWidth="1"/>
    <x:col min="10" max="21" width="10.75" customWidth="1"/>
  </x:cols>
  <x:sheetData>
    <x:row r="2" spans="1:21">
      <x:c r="C2" s="60">
        <x:v>2025</x:v>
      </x:c>
      <x:c r="D2" s="97"/>
    </x:row>
    <x:row r="3" spans="1:21">
      <x:c r="C3" s="98" t="s">
        <x:v>97</x:v>
      </x:c>
      <x:c r="D3" s="98">
        <x:v>3</x:v>
      </x:c>
      <x:c r="H3" s="233" t="s">
        <x:v>317</x:v>
      </x:c>
      <x:c r="J3">
        <x:v>1</x:v>
      </x:c>
      <x:c r="K3">
        <x:v>2</x:v>
      </x:c>
      <x:c r="L3">
        <x:v>3</x:v>
      </x:c>
      <x:c r="M3">
        <x:v>4</x:v>
      </x:c>
      <x:c r="N3">
        <x:v>5</x:v>
      </x:c>
      <x:c r="O3">
        <x:v>6</x:v>
      </x:c>
      <x:c r="P3">
        <x:v>7</x:v>
      </x:c>
      <x:c r="Q3">
        <x:v>8</x:v>
      </x:c>
      <x:c r="R3">
        <x:v>9</x:v>
      </x:c>
      <x:c r="S3">
        <x:v>10</x:v>
      </x:c>
      <x:c r="T3">
        <x:v>11</x:v>
      </x:c>
      <x:c r="U3">
        <x:v>12</x:v>
      </x:c>
    </x:row>
    <x:row r="4" spans="1:21" ht="17.25" thickBot="1">
      <x:c r="G4" s="25" t="s">
        <x:v>295</x:v>
      </x:c>
      <x:c r="J4" s="95">
        <x:v>2025</x:v>
      </x:c>
    </x:row>
    <x:row r="5" spans="1:21">
      <x:c r="A5" s="213" t="s">
        <x:v>107</x:v>
      </x:c>
      <x:c r="C5" s="126" t="s">
        <x:v>5</x:v>
      </x:c>
      <x:c r="D5" s="82" t="s">
        <x:v>7</x:v>
      </x:c>
      <x:c r="E5" s="120" t="s">
        <x:v>297</x:v>
      </x:c>
      <x:c r="F5" s="214" t="s">
        <x:v>298</x:v>
      </x:c>
      <x:c r="G5" s="82" t="s">
        <x:v>299</x:v>
      </x:c>
      <x:c r="J5" s="83" t="s">
        <x:v>300</x:v>
      </x:c>
      <x:c r="K5" s="83" t="s">
        <x:v>301</x:v>
      </x:c>
      <x:c r="L5" s="83" t="s">
        <x:v>302</x:v>
      </x:c>
      <x:c r="M5" s="83" t="s">
        <x:v>303</x:v>
      </x:c>
      <x:c r="N5" s="83" t="s">
        <x:v>304</x:v>
      </x:c>
      <x:c r="O5" s="83" t="s">
        <x:v>305</x:v>
      </x:c>
      <x:c r="P5" s="83" t="s">
        <x:v>306</x:v>
      </x:c>
      <x:c r="Q5" s="83" t="s">
        <x:v>307</x:v>
      </x:c>
      <x:c r="R5" s="83" t="s">
        <x:v>308</x:v>
      </x:c>
      <x:c r="S5" s="83" t="s">
        <x:v>309</x:v>
      </x:c>
      <x:c r="T5" s="83" t="s">
        <x:v>310</x:v>
      </x:c>
      <x:c r="U5" s="83" t="s">
        <x:v>311</x:v>
      </x:c>
    </x:row>
    <x:row r="6" spans="1:21">
      <x:c r="A6" s="57">
        <x:v>1</x:v>
      </x:c>
      <x:c r="C6" s="211" t="str">
        <x:f>IF(VLOOKUP($A6,'★Master Code List'!$B$4:$K$167,3,)=0,"",(VLOOKUP($A6,'★Master Code List'!$B$4:$K$167,3,)))</x:f>
        <x:v>BEE22-CT009</x:v>
      </x:c>
      <x:c r="D6" s="211" t="str">
        <x:f>IF(VLOOKUP($A6,'★Master Code List'!$B$4:$K$167,5,)=0,"",(VLOOKUP($A6,'★Master Code List'!$B$4:$K$167,5,)))</x:f>
        <x:v>BEV_E_TML_1</x:v>
      </x:c>
      <x:c r="E6" s="136">
        <x:f ca="1">OFFSET($J6,0,$D$3-1)</x:f>
        <x:v>93.259205575977887</x:v>
      </x:c>
      <x:c r="F6" s="215" t="str">
        <x:f>IF(C6="","",IF(SUM(J6:T6)&gt;0,"","CHECK ☞"))</x:f>
        <x:v/>
      </x:c>
      <x:c r="G6" s="137"/>
      <x:c r="H6" s="137"/>
      <x:c r="I6" s="137"/>
      <x:c r="J6" s="140">
        <x:v>93.259205575977887</x:v>
      </x:c>
      <x:c r="K6" s="140">
        <x:v>93.259205575977887</x:v>
      </x:c>
      <x:c r="L6" s="140">
        <x:v>93.259205575977887</x:v>
      </x:c>
      <x:c r="M6" s="140"/>
      <x:c r="N6" s="140"/>
      <x:c r="O6" s="140"/>
      <x:c r="P6" s="140"/>
      <x:c r="Q6" s="140"/>
      <x:c r="R6" s="140"/>
      <x:c r="S6" s="140"/>
      <x:c r="T6" s="140"/>
      <x:c r="U6" s="140"/>
    </x:row>
    <x:row r="7" spans="1:21">
      <x:c r="A7" s="57">
        <x:v>1</x:v>
      </x:c>
      <x:c r="C7" s="211" t="str">
        <x:f>IF(VLOOKUP($A7,'★Master Code List'!$B$4:$K$167,3,)=0,"",(VLOOKUP($A7,'★Master Code List'!$B$4:$K$167,3,)))</x:f>
        <x:v>BEE22-CT009</x:v>
      </x:c>
      <x:c r="D7" s="211" t="str">
        <x:f>IF(VLOOKUP($A7,'★Master Code List'!$B$4:$K$167,5,)=0,"",(VLOOKUP($A7,'★Master Code List'!$B$4:$K$167,5,)))</x:f>
        <x:v>BEV_E_TML_1</x:v>
      </x:c>
      <x:c r="E7" s="136">
        <x:f t="shared" ref="E7:E53" ca="1" si="0">OFFSET($J7,0,$D$3-1)</x:f>
        <x:v>99.756799999999998</x:v>
      </x:c>
      <x:c r="F7" s="215" t="str">
        <x:f t="shared" ref="F7:F70" si="1">IF(C7="","",IF(SUM(J7:T7)&gt;0,"","CHECK ☞"))</x:f>
        <x:v/>
      </x:c>
      <x:c r="G7" s="137"/>
      <x:c r="H7" s="137"/>
      <x:c r="I7" s="139" t="s">
        <x:v>315</x:v>
      </x:c>
      <x:c r="J7" s="154">
        <x:v>99.756799999999998</x:v>
      </x:c>
      <x:c r="K7" s="154">
        <x:v>99.756799999999998</x:v>
      </x:c>
      <x:c r="L7" s="154">
        <x:v>99.756799999999998</x:v>
      </x:c>
      <x:c r="M7" s="154"/>
      <x:c r="N7" s="154"/>
      <x:c r="O7" s="154"/>
      <x:c r="P7" s="154"/>
      <x:c r="Q7" s="154"/>
      <x:c r="R7" s="154"/>
      <x:c r="S7" s="154"/>
      <x:c r="T7" s="154"/>
      <x:c r="U7" s="154"/>
    </x:row>
    <x:row r="8" spans="1:21">
      <x:c r="A8" s="57">
        <x:v>2</x:v>
      </x:c>
      <x:c r="C8" s="234" t="str">
        <x:f>IF(VLOOKUP($A8,'★Master Code List'!$B$4:$K$167,3,)=0,"",(VLOOKUP($A8,'★Master Code List'!$B$4:$K$167,3,)))</x:f>
        <x:v>BEE22-CT010</x:v>
      </x:c>
      <x:c r="D8" s="234" t="str">
        <x:f>IF(VLOOKUP($A8,'★Master Code List'!$B$4:$K$167,5,)=0,"",(VLOOKUP($A8,'★Master Code List'!$B$4:$K$167,5,)))</x:f>
        <x:v>BEV_E_TML_2</x:v>
      </x:c>
      <x:c r="E8" s="136">
        <x:f t="shared" ca="1" si="0"/>
        <x:v>112.06387769526977</x:v>
      </x:c>
      <x:c r="F8" s="215" t="str">
        <x:f t="shared" si="1"/>
        <x:v/>
      </x:c>
      <x:c r="G8" s="137"/>
      <x:c r="H8" s="137"/>
      <x:c r="I8" s="137"/>
      <x:c r="J8" s="140">
        <x:v>112.06387769526977</x:v>
      </x:c>
      <x:c r="K8" s="140">
        <x:v>112.06387769526977</x:v>
      </x:c>
      <x:c r="L8" s="140">
        <x:v>112.06387769526977</x:v>
      </x:c>
      <x:c r="M8" s="140"/>
      <x:c r="N8" s="140"/>
      <x:c r="O8" s="140"/>
      <x:c r="P8" s="140"/>
      <x:c r="Q8" s="140"/>
      <x:c r="R8" s="140"/>
      <x:c r="S8" s="140"/>
      <x:c r="T8" s="140"/>
      <x:c r="U8" s="140"/>
    </x:row>
    <x:row r="9" spans="1:21">
      <x:c r="A9" s="57">
        <x:v>3</x:v>
      </x:c>
      <x:c r="C9" s="234" t="str">
        <x:f>IF(VLOOKUP($A9,'★Master Code List'!$B$4:$K$167,3,)=0,"",(VLOOKUP($A9,'★Master Code List'!$B$4:$K$167,3,)))</x:f>
        <x:v>BEE22-CT011</x:v>
      </x:c>
      <x:c r="D9" s="234" t="str">
        <x:f>IF(VLOOKUP($A9,'★Master Code List'!$B$4:$K$167,5,)=0,"",(VLOOKUP($A9,'★Master Code List'!$B$4:$K$167,5,)))</x:f>
        <x:v>BEV_E_TML_3</x:v>
      </x:c>
      <x:c r="E9" s="136">
        <x:f t="shared" ca="1" si="0"/>
        <x:v>112.06387769526977</x:v>
      </x:c>
      <x:c r="F9" s="215" t="str">
        <x:f t="shared" si="1"/>
        <x:v/>
      </x:c>
      <x:c r="G9" s="137"/>
      <x:c r="H9" s="137"/>
      <x:c r="I9" s="137"/>
      <x:c r="J9" s="140">
        <x:v>112.06387769526977</x:v>
      </x:c>
      <x:c r="K9" s="140">
        <x:v>112.06387769526977</x:v>
      </x:c>
      <x:c r="L9" s="140">
        <x:v>112.06387769526977</x:v>
      </x:c>
      <x:c r="M9" s="140"/>
      <x:c r="N9" s="140"/>
      <x:c r="O9" s="140"/>
      <x:c r="P9" s="140"/>
      <x:c r="Q9" s="140"/>
      <x:c r="R9" s="140"/>
      <x:c r="S9" s="140"/>
      <x:c r="T9" s="140"/>
      <x:c r="U9" s="140"/>
    </x:row>
    <x:row r="10" spans="1:21">
      <x:c r="A10" s="57">
        <x:v>4</x:v>
      </x:c>
      <x:c r="C10" s="234" t="str">
        <x:f>IF(VLOOKUP($A10,'★Master Code List'!$B$4:$K$167,3,)=0,"",(VLOOKUP($A10,'★Master Code List'!$B$4:$K$167,3,)))</x:f>
        <x:v>PZ38-10B694-AD</x:v>
      </x:c>
      <x:c r="D10" s="234" t="str">
        <x:f>IF(VLOOKUP($A10,'★Master Code List'!$B$4:$K$167,5,)=0,"",(VLOOKUP($A10,'★Master Code List'!$B$4:$K$167,5,)))</x:f>
        <x:v>Main Harness</x:v>
      </x:c>
      <x:c r="E10" s="136">
        <x:f t="shared" ca="1" si="0"/>
        <x:v>3.7487755608862834</x:v>
      </x:c>
      <x:c r="F10" s="215" t="str">
        <x:f t="shared" si="1"/>
        <x:v/>
      </x:c>
      <x:c r="G10" s="137"/>
      <x:c r="H10" s="137"/>
      <x:c r="I10" s="137"/>
      <x:c r="J10" s="140">
        <x:v>3.7487755608862834</x:v>
      </x:c>
      <x:c r="K10" s="140">
        <x:v>3.7487755608862834</x:v>
      </x:c>
      <x:c r="L10" s="140">
        <x:v>3.7487755608862834</x:v>
      </x:c>
      <x:c r="M10" s="140"/>
      <x:c r="N10" s="140"/>
      <x:c r="O10" s="140"/>
      <x:c r="P10" s="140"/>
      <x:c r="Q10" s="140"/>
      <x:c r="R10" s="140"/>
      <x:c r="S10" s="140"/>
      <x:c r="T10" s="140"/>
      <x:c r="U10" s="140"/>
    </x:row>
    <x:row r="11" spans="1:21">
      <x:c r="A11" s="57">
        <x:v>4</x:v>
      </x:c>
      <x:c r="C11" s="234" t="str">
        <x:f>IF(VLOOKUP($A11,'★Master Code List'!$B$4:$K$167,3,)=0,"",(VLOOKUP($A11,'★Master Code List'!$B$4:$K$167,3,)))</x:f>
        <x:v>PZ38-10B694-AD</x:v>
      </x:c>
      <x:c r="D11" s="234" t="str">
        <x:f>IF(VLOOKUP($A11,'★Master Code List'!$B$4:$K$167,5,)=0,"",(VLOOKUP($A11,'★Master Code List'!$B$4:$K$167,5,)))</x:f>
        <x:v>Main Harness</x:v>
      </x:c>
      <x:c r="E11" s="136">
        <x:f t="shared" ca="1" si="0"/>
        <x:v>4.0082611365366834</x:v>
      </x:c>
      <x:c r="F11" s="215" t="str">
        <x:f t="shared" si="1"/>
        <x:v/>
      </x:c>
      <x:c r="G11" s="137"/>
      <x:c r="H11" s="137"/>
      <x:c r="I11" s="137"/>
      <x:c r="J11" s="140">
        <x:v>4.0082611365366834</x:v>
      </x:c>
      <x:c r="K11" s="140">
        <x:v>4.0082611365366834</x:v>
      </x:c>
      <x:c r="L11" s="140">
        <x:v>4.0082611365366834</x:v>
      </x:c>
      <x:c r="M11" s="140"/>
      <x:c r="N11" s="140"/>
      <x:c r="O11" s="140"/>
      <x:c r="P11" s="140"/>
      <x:c r="Q11" s="140"/>
      <x:c r="R11" s="140"/>
      <x:c r="S11" s="140"/>
      <x:c r="T11" s="140"/>
      <x:c r="U11" s="140"/>
    </x:row>
    <x:row r="12" spans="1:21">
      <x:c r="A12" s="57">
        <x:v>5</x:v>
      </x:c>
      <x:c r="C12" s="234" t="str">
        <x:f>IF(VLOOKUP($A12,'★Master Code List'!$B$4:$K$167,3,)=0,"",(VLOOKUP($A12,'★Master Code List'!$B$4:$K$167,3,)))</x:f>
        <x:v>PZ38-14A033-AB</x:v>
      </x:c>
      <x:c r="D12" s="234" t="str">
        <x:f>IF(VLOOKUP($A12,'★Master Code List'!$B$4:$K$167,5,)=0,"",(VLOOKUP($A12,'★Master Code List'!$B$4:$K$167,5,)))</x:f>
        <x:v>BUSBAR - Array to Array (short)</x:v>
      </x:c>
      <x:c r="E12" s="136">
        <x:f t="shared" ca="1" si="0"/>
        <x:v>3.7487755608862834</x:v>
      </x:c>
      <x:c r="F12" s="215" t="str">
        <x:f t="shared" si="1"/>
        <x:v/>
      </x:c>
      <x:c r="G12" s="137"/>
      <x:c r="H12" s="137"/>
      <x:c r="I12" s="137"/>
      <x:c r="J12" s="140">
        <x:v>3.7487755608862834</x:v>
      </x:c>
      <x:c r="K12" s="140">
        <x:v>3.7487755608862834</x:v>
      </x:c>
      <x:c r="L12" s="140">
        <x:v>3.7487755608862834</x:v>
      </x:c>
      <x:c r="M12" s="140"/>
      <x:c r="N12" s="140"/>
      <x:c r="O12" s="140"/>
      <x:c r="P12" s="140"/>
      <x:c r="Q12" s="140"/>
      <x:c r="R12" s="140"/>
      <x:c r="S12" s="140"/>
      <x:c r="T12" s="140"/>
      <x:c r="U12" s="140"/>
    </x:row>
    <x:row r="13" spans="1:21">
      <x:c r="A13" s="57">
        <x:v>6</x:v>
      </x:c>
      <x:c r="C13" s="211" t="str">
        <x:f>IF(VLOOKUP($A13,'★Master Code List'!$B$4:$K$167,3,)=0,"",(VLOOKUP($A13,'★Master Code List'!$B$4:$K$167,3,)))</x:f>
        <x:v>PZ38-14A033-BB</x:v>
      </x:c>
      <x:c r="D13" s="211" t="str">
        <x:f>IF(VLOOKUP($A13,'★Master Code List'!$B$4:$K$167,5,)=0,"",(VLOOKUP($A13,'★Master Code List'!$B$4:$K$167,5,)))</x:f>
        <x:v>BUSBAR - Array to Array (long)</x:v>
      </x:c>
      <x:c r="E13" s="136">
        <x:f t="shared" ca="1" si="0"/>
        <x:v>5.1716491871549479</x:v>
      </x:c>
      <x:c r="F13" s="215" t="str">
        <x:f t="shared" si="1"/>
        <x:v/>
      </x:c>
      <x:c r="G13" s="137"/>
      <x:c r="H13" s="137"/>
      <x:c r="I13" s="137"/>
      <x:c r="J13" s="140">
        <x:v>5.1716491871549479</x:v>
      </x:c>
      <x:c r="K13" s="140">
        <x:v>5.1716491871549479</x:v>
      </x:c>
      <x:c r="L13" s="140">
        <x:v>5.1716491871549479</x:v>
      </x:c>
      <x:c r="M13" s="140"/>
      <x:c r="N13" s="140"/>
      <x:c r="O13" s="140"/>
      <x:c r="P13" s="140"/>
      <x:c r="Q13" s="140"/>
      <x:c r="R13" s="140"/>
      <x:c r="S13" s="140"/>
      <x:c r="T13" s="140"/>
      <x:c r="U13" s="140"/>
    </x:row>
    <x:row r="14" spans="1:21">
      <x:c r="A14" s="57">
        <x:v>6</x:v>
      </x:c>
      <x:c r="C14" s="211" t="str">
        <x:f>IF(VLOOKUP($A14,'★Master Code List'!$B$4:$K$167,3,)=0,"",(VLOOKUP($A14,'★Master Code List'!$B$4:$K$167,3,)))</x:f>
        <x:v>PZ38-14A033-BB</x:v>
      </x:c>
      <x:c r="D14" s="211" t="str">
        <x:f>IF(VLOOKUP($A14,'★Master Code List'!$B$4:$K$167,5,)=0,"",(VLOOKUP($A14,'★Master Code List'!$B$4:$K$167,5,)))</x:f>
        <x:v>BUSBAR - Array to Array (long)</x:v>
      </x:c>
      <x:c r="E14" s="136">
        <x:f t="shared" ca="1" si="0"/>
        <x:v>5.5350357095098923</x:v>
      </x:c>
      <x:c r="F14" s="215" t="str">
        <x:f t="shared" si="1"/>
        <x:v/>
      </x:c>
      <x:c r="G14" s="137"/>
      <x:c r="H14" s="137"/>
      <x:c r="I14" s="137"/>
      <x:c r="J14" s="140">
        <x:v>5.5350357095098923</x:v>
      </x:c>
      <x:c r="K14" s="140">
        <x:v>5.5350357095098923</x:v>
      </x:c>
      <x:c r="L14" s="140">
        <x:v>5.5350357095098923</x:v>
      </x:c>
      <x:c r="M14" s="140"/>
      <x:c r="N14" s="140"/>
      <x:c r="O14" s="140"/>
      <x:c r="P14" s="140"/>
      <x:c r="Q14" s="140"/>
      <x:c r="R14" s="140"/>
      <x:c r="S14" s="140"/>
      <x:c r="T14" s="140"/>
      <x:c r="U14" s="140"/>
    </x:row>
    <x:row r="15" spans="1:21">
      <x:c r="A15" s="57">
        <x:v>7</x:v>
      </x:c>
      <x:c r="C15" s="211" t="str">
        <x:f>IF(VLOOKUP($A15,'★Master Code List'!$B$4:$K$167,3,)=0,"",(VLOOKUP($A15,'★Master Code List'!$B$4:$K$167,3,)))</x:f>
        <x:v>PZ38-14A033-CB</x:v>
      </x:c>
      <x:c r="D15" s="211" t="str">
        <x:f>IF(VLOOKUP($A15,'★Master Code List'!$B$4:$K$167,5,)=0,"",(VLOOKUP($A15,'★Master Code List'!$B$4:$K$167,5,)))</x:f>
        <x:v>BUSBAR - Array 3 to 4</x:v>
      </x:c>
      <x:c r="E15" s="136">
        <x:f t="shared" ca="1" si="0"/>
        <x:v>2.4861270259722894</x:v>
      </x:c>
      <x:c r="F15" s="215" t="str">
        <x:f t="shared" si="1"/>
        <x:v/>
      </x:c>
      <x:c r="G15" s="137"/>
      <x:c r="H15" s="137"/>
      <x:c r="I15" s="137"/>
      <x:c r="J15" s="140">
        <x:v>2.4861270259722894</x:v>
      </x:c>
      <x:c r="K15" s="140">
        <x:v>2.4861270259722894</x:v>
      </x:c>
      <x:c r="L15" s="140">
        <x:v>2.4861270259722894</x:v>
      </x:c>
      <x:c r="M15" s="140"/>
      <x:c r="N15" s="140"/>
      <x:c r="O15" s="140"/>
      <x:c r="P15" s="140"/>
      <x:c r="Q15" s="140"/>
      <x:c r="R15" s="140"/>
      <x:c r="S15" s="140"/>
      <x:c r="T15" s="140"/>
      <x:c r="U15" s="140"/>
    </x:row>
    <x:row r="16" spans="1:21">
      <x:c r="A16" s="57">
        <x:v>7</x:v>
      </x:c>
      <x:c r="C16" s="211" t="str">
        <x:f>IF(VLOOKUP($A16,'★Master Code List'!$B$4:$K$167,3,)=0,"",(VLOOKUP($A16,'★Master Code List'!$B$4:$K$167,3,)))</x:f>
        <x:v>PZ38-14A033-CB</x:v>
      </x:c>
      <x:c r="D16" s="211" t="str">
        <x:f>IF(VLOOKUP($A16,'★Master Code List'!$B$4:$K$167,5,)=0,"",(VLOOKUP($A16,'★Master Code List'!$B$4:$K$167,5,)))</x:f>
        <x:v>BUSBAR - Array 3 to 4</x:v>
      </x:c>
      <x:c r="E16" s="136">
        <x:f t="shared" ca="1" si="0"/>
        <x:v>2.6471524906598556</x:v>
      </x:c>
      <x:c r="F16" s="215" t="str">
        <x:f t="shared" si="1"/>
        <x:v/>
      </x:c>
      <x:c r="G16" s="137"/>
      <x:c r="H16" s="137"/>
      <x:c r="I16" s="137"/>
      <x:c r="J16" s="140">
        <x:v>2.6471524906598556</x:v>
      </x:c>
      <x:c r="K16" s="140">
        <x:v>2.6471524906598556</x:v>
      </x:c>
      <x:c r="L16" s="140">
        <x:v>2.6471524906598556</x:v>
      </x:c>
      <x:c r="M16" s="140"/>
      <x:c r="N16" s="140"/>
      <x:c r="O16" s="140"/>
      <x:c r="P16" s="140"/>
      <x:c r="Q16" s="140"/>
      <x:c r="R16" s="140"/>
      <x:c r="S16" s="140"/>
      <x:c r="T16" s="140"/>
      <x:c r="U16" s="140"/>
    </x:row>
    <x:row r="17" spans="1:21">
      <x:c r="A17" s="57">
        <x:v>8</x:v>
      </x:c>
      <x:c r="C17" s="211" t="str">
        <x:f>IF(VLOOKUP($A17,'★Master Code List'!$B$4:$K$167,3,)=0,"",(VLOOKUP($A17,'★Master Code List'!$B$4:$K$167,3,)))</x:f>
        <x:v>PZ38-14A033-HF</x:v>
      </x:c>
      <x:c r="D17" s="211" t="str">
        <x:f>IF(VLOOKUP($A17,'★Master Code List'!$B$4:$K$167,5,)=0,"",(VLOOKUP($A17,'★Master Code List'!$B$4:$K$167,5,)))</x:f>
        <x:v>BUSBAR - Array4 to Array 5_Insert</x:v>
      </x:c>
      <x:c r="E17" s="136">
        <x:f t="shared" ca="1" si="0"/>
        <x:v>13.400511640727126</x:v>
      </x:c>
      <x:c r="F17" s="215" t="str">
        <x:f t="shared" si="1"/>
        <x:v/>
      </x:c>
      <x:c r="G17" s="137"/>
      <x:c r="H17" s="137"/>
      <x:c r="I17" s="137"/>
      <x:c r="J17" s="140">
        <x:v>13.400511640727126</x:v>
      </x:c>
      <x:c r="K17" s="140">
        <x:v>13.400511640727126</x:v>
      </x:c>
      <x:c r="L17" s="140">
        <x:v>13.400511640727126</x:v>
      </x:c>
      <x:c r="M17" s="140"/>
      <x:c r="N17" s="140"/>
      <x:c r="O17" s="140"/>
      <x:c r="P17" s="140"/>
      <x:c r="Q17" s="140"/>
      <x:c r="R17" s="140"/>
      <x:c r="S17" s="140"/>
      <x:c r="T17" s="140"/>
      <x:c r="U17" s="140"/>
    </x:row>
    <x:row r="18" spans="1:21">
      <x:c r="A18" s="57">
        <x:v>9</x:v>
      </x:c>
      <x:c r="C18" s="234" t="str">
        <x:f>IF(VLOOKUP($A18,'★Master Code List'!$B$4:$K$167,3,)=0,"",(VLOOKUP($A18,'★Master Code List'!$B$4:$K$167,3,)))</x:f>
        <x:v>PZ38-14A033-LF</x:v>
      </x:c>
      <x:c r="D18" s="234" t="str">
        <x:f>IF(VLOOKUP($A18,'★Master Code List'!$B$4:$K$167,5,)=0,"",(VLOOKUP($A18,'★Master Code List'!$B$4:$K$167,5,)))</x:f>
        <x:v>BUSBAR - Array 9 to Pos BEC_Insert</x:v>
      </x:c>
      <x:c r="E18" s="136">
        <x:f t="shared" ca="1" si="0"/>
        <x:v>13.400511640727126</x:v>
      </x:c>
      <x:c r="F18" s="215" t="str">
        <x:f t="shared" si="1"/>
        <x:v/>
      </x:c>
      <x:c r="G18" s="137"/>
      <x:c r="H18" s="137"/>
      <x:c r="I18" s="137"/>
      <x:c r="J18" s="140">
        <x:v>13.400511640727126</x:v>
      </x:c>
      <x:c r="K18" s="140">
        <x:v>13.400511640727126</x:v>
      </x:c>
      <x:c r="L18" s="140">
        <x:v>13.400511640727126</x:v>
      </x:c>
      <x:c r="M18" s="140"/>
      <x:c r="N18" s="140"/>
      <x:c r="O18" s="140"/>
      <x:c r="P18" s="140"/>
      <x:c r="Q18" s="140"/>
      <x:c r="R18" s="140"/>
      <x:c r="S18" s="140"/>
      <x:c r="T18" s="140"/>
      <x:c r="U18" s="140"/>
    </x:row>
    <x:row r="19" spans="1:21">
      <x:c r="A19" s="57">
        <x:v>10</x:v>
      </x:c>
      <x:c r="C19" s="211" t="str">
        <x:f>IF(VLOOKUP($A19,'★Master Code List'!$B$4:$K$167,3,)=0,"",(VLOOKUP($A19,'★Master Code List'!$B$4:$K$167,3,)))</x:f>
        <x:v>PZ38-14A033-MC</x:v>
      </x:c>
      <x:c r="D19" s="211" t="str">
        <x:f>IF(VLOOKUP($A19,'★Master Code List'!$B$4:$K$167,5,)=0,"",(VLOOKUP($A19,'★Master Code List'!$B$4:$K$167,5,)))</x:f>
        <x:v>BUSBAR - Pos BEC to DCFC_Protector</x:v>
      </x:c>
      <x:c r="E19" s="136">
        <x:f t="shared" ca="1" si="0"/>
        <x:v>11.038930652322824</x:v>
      </x:c>
      <x:c r="F19" s="215" t="str">
        <x:f t="shared" si="1"/>
        <x:v/>
      </x:c>
      <x:c r="G19" s="137"/>
      <x:c r="H19" s="137"/>
      <x:c r="I19" s="137"/>
      <x:c r="J19" s="140">
        <x:v>11.038930652322824</x:v>
      </x:c>
      <x:c r="K19" s="140">
        <x:v>11.038930652322824</x:v>
      </x:c>
      <x:c r="L19" s="140">
        <x:v>11.038930652322824</x:v>
      </x:c>
      <x:c r="M19" s="140"/>
      <x:c r="N19" s="140"/>
      <x:c r="O19" s="140"/>
      <x:c r="P19" s="140"/>
      <x:c r="Q19" s="140"/>
      <x:c r="R19" s="140"/>
      <x:c r="S19" s="140"/>
      <x:c r="T19" s="140"/>
      <x:c r="U19" s="140"/>
    </x:row>
    <x:row r="20" spans="1:21">
      <x:c r="A20" s="57">
        <x:v>11</x:v>
      </x:c>
      <x:c r="C20" s="211" t="str">
        <x:f>IF(VLOOKUP($A20,'★Master Code List'!$B$4:$K$167,3,)=0,"",(VLOOKUP($A20,'★Master Code List'!$B$4:$K$167,3,)))</x:f>
        <x:v>PZ38-14B252-AB</x:v>
      </x:c>
      <x:c r="D20" s="211" t="str">
        <x:f>IF(VLOOKUP($A20,'★Master Code List'!$B$4:$K$167,5,)=0,"",(VLOOKUP($A20,'★Master Code List'!$B$4:$K$167,5,)))</x:f>
        <x:v>Jumper</x:v>
      </x:c>
      <x:c r="E20" s="136">
        <x:f t="shared" ca="1" si="0"/>
        <x:v>11.038930652322824</x:v>
      </x:c>
      <x:c r="F20" s="215" t="str">
        <x:f t="shared" si="1"/>
        <x:v/>
      </x:c>
      <x:c r="G20" s="137"/>
      <x:c r="H20" s="137"/>
      <x:c r="I20" s="137"/>
      <x:c r="J20" s="140">
        <x:v>11.038930652322824</x:v>
      </x:c>
      <x:c r="K20" s="140">
        <x:v>11.038930652322824</x:v>
      </x:c>
      <x:c r="L20" s="140">
        <x:v>11.038930652322824</x:v>
      </x:c>
      <x:c r="M20" s="140"/>
      <x:c r="N20" s="140"/>
      <x:c r="O20" s="140"/>
      <x:c r="P20" s="140"/>
      <x:c r="Q20" s="140"/>
      <x:c r="R20" s="140"/>
      <x:c r="S20" s="140"/>
      <x:c r="T20" s="140"/>
      <x:c r="U20" s="140"/>
    </x:row>
    <x:row r="21" spans="1:21">
      <x:c r="A21" s="57">
        <x:v>12</x:v>
      </x:c>
      <x:c r="C21" s="211" t="str">
        <x:f>IF(VLOOKUP($A21,'★Master Code List'!$B$4:$K$167,3,)=0,"",(VLOOKUP($A21,'★Master Code List'!$B$4:$K$167,3,)))</x:f>
        <x:v>PZ38-14B680-AD</x:v>
      </x:c>
      <x:c r="D21" s="211" t="str">
        <x:f>IF(VLOOKUP($A21,'★Master Code List'!$B$4:$K$167,5,)=0,"",(VLOOKUP($A21,'★Master Code List'!$B$4:$K$167,5,)))</x:f>
        <x:v>PDU</x:v>
      </x:c>
      <x:c r="E21" s="136">
        <x:f t="shared" ca="1" si="0"/>
        <x:v>14.611726255290931</x:v>
      </x:c>
      <x:c r="F21" s="215" t="str">
        <x:f t="shared" si="1"/>
        <x:v/>
      </x:c>
      <x:c r="G21" s="137"/>
      <x:c r="H21" s="137"/>
      <x:c r="I21" s="137"/>
      <x:c r="J21" s="140">
        <x:v>14.611726255290931</x:v>
      </x:c>
      <x:c r="K21" s="140">
        <x:v>14.611726255290931</x:v>
      </x:c>
      <x:c r="L21" s="140">
        <x:v>14.611726255290931</x:v>
      </x:c>
      <x:c r="M21" s="140"/>
      <x:c r="N21" s="140"/>
      <x:c r="O21" s="140"/>
      <x:c r="P21" s="140"/>
      <x:c r="Q21" s="140"/>
      <x:c r="R21" s="140"/>
      <x:c r="S21" s="140"/>
      <x:c r="T21" s="140"/>
      <x:c r="U21" s="140"/>
    </x:row>
    <x:row r="22" spans="1:21">
      <x:c r="A22" s="57">
        <x:v>13</x:v>
      </x:c>
      <x:c r="C22" s="211" t="str">
        <x:f>IF(VLOOKUP($A22,'★Master Code List'!$B$4:$K$167,3,)=0,"",(VLOOKUP($A22,'★Master Code List'!$B$4:$K$167,3,)))</x:f>
        <x:v>S2X8-14A033-AC</x:v>
      </x:c>
      <x:c r="D22" s="211" t="str">
        <x:f>IF(VLOOKUP($A22,'★Master Code List'!$B$4:$K$167,5,)=0,"",(VLOOKUP($A22,'★Master Code List'!$B$4:$K$167,5,)))</x:f>
        <x:v>BUS BAR ASY – POS BEC TO ARRAY 6 POS</x:v>
      </x:c>
      <x:c r="E22" s="136">
        <x:f t="shared" ca="1" si="0"/>
        <x:v>14.611726255290931</x:v>
      </x:c>
      <x:c r="F22" s="215" t="str">
        <x:f t="shared" si="1"/>
        <x:v/>
      </x:c>
      <x:c r="G22" s="137"/>
      <x:c r="H22" s="137"/>
      <x:c r="I22" s="137"/>
      <x:c r="J22" s="140">
        <x:v>14.611726255290931</x:v>
      </x:c>
      <x:c r="K22" s="140">
        <x:v>14.611726255290931</x:v>
      </x:c>
      <x:c r="L22" s="140">
        <x:v>14.611726255290931</x:v>
      </x:c>
      <x:c r="M22" s="140"/>
      <x:c r="N22" s="140"/>
      <x:c r="O22" s="140"/>
      <x:c r="P22" s="140"/>
      <x:c r="Q22" s="140"/>
      <x:c r="R22" s="140"/>
      <x:c r="S22" s="140"/>
      <x:c r="T22" s="140"/>
      <x:c r="U22" s="140"/>
    </x:row>
    <x:row r="23" spans="1:21">
      <x:c r="A23" s="57">
        <x:v>14</x:v>
      </x:c>
      <x:c r="C23" s="234" t="str">
        <x:f>IF(VLOOKUP($A23,'★Master Code List'!$B$4:$K$167,3,)=0,"",(VLOOKUP($A23,'★Master Code List'!$B$4:$K$167,3,)))</x:f>
        <x:v>S2X8-14A033-BC</x:v>
      </x:c>
      <x:c r="D23" s="234" t="str">
        <x:f>IF(VLOOKUP($A23,'★Master Code List'!$B$4:$K$167,5,)=0,"",(VLOOKUP($A23,'★Master Code List'!$B$4:$K$167,5,)))</x:f>
        <x:v>BUS BAR ASY - COMMON BUSBAR ARRAY 6 TO 4</x:v>
      </x:c>
      <x:c r="E23" s="136">
        <x:f t="shared" ca="1" si="0"/>
        <x:v>12.640815437642765</x:v>
      </x:c>
      <x:c r="F23" s="215" t="str">
        <x:f t="shared" si="1"/>
        <x:v/>
      </x:c>
      <x:c r="G23" s="137"/>
      <x:c r="H23" s="137"/>
      <x:c r="I23" s="137"/>
      <x:c r="J23" s="140">
        <x:v>12.640815437642765</x:v>
      </x:c>
      <x:c r="K23" s="140">
        <x:v>12.640815437642765</x:v>
      </x:c>
      <x:c r="L23" s="140">
        <x:v>12.640815437642765</x:v>
      </x:c>
      <x:c r="M23" s="140"/>
      <x:c r="N23" s="140"/>
      <x:c r="O23" s="140"/>
      <x:c r="P23" s="140"/>
      <x:c r="Q23" s="140"/>
      <x:c r="R23" s="140"/>
      <x:c r="S23" s="140"/>
      <x:c r="T23" s="140"/>
      <x:c r="U23" s="140"/>
    </x:row>
    <x:row r="24" spans="1:21">
      <x:c r="A24" s="57">
        <x:v>15</x:v>
      </x:c>
      <x:c r="C24" s="211" t="str">
        <x:f>IF(VLOOKUP($A24,'★Master Code List'!$B$4:$K$167,3,)=0,"",(VLOOKUP($A24,'★Master Code List'!$B$4:$K$167,3,)))</x:f>
        <x:v>S2X8-14A033-CC</x:v>
      </x:c>
      <x:c r="D24" s="211" t="str">
        <x:f>IF(VLOOKUP($A24,'★Master Code List'!$B$4:$K$167,5,)=0,"",(VLOOKUP($A24,'★Master Code List'!$B$4:$K$167,5,)))</x:f>
        <x:v>BUS BAR ASY – ARRAY 4 NEG TO CIRCUIT BREAKER</x:v>
      </x:c>
      <x:c r="E24" s="136">
        <x:f t="shared" ca="1" si="0"/>
        <x:v>16.488590368120427</x:v>
      </x:c>
      <x:c r="F24" s="215" t="str">
        <x:f t="shared" si="1"/>
        <x:v/>
      </x:c>
      <x:c r="G24" s="137"/>
      <x:c r="H24" s="137"/>
      <x:c r="I24" s="137"/>
      <x:c r="J24" s="140">
        <x:v>16.488590368120427</x:v>
      </x:c>
      <x:c r="K24" s="140">
        <x:v>16.488590368120427</x:v>
      </x:c>
      <x:c r="L24" s="140">
        <x:v>16.488590368120427</x:v>
      </x:c>
      <x:c r="M24" s="140"/>
      <x:c r="N24" s="140"/>
      <x:c r="O24" s="140"/>
      <x:c r="P24" s="140"/>
      <x:c r="Q24" s="140"/>
      <x:c r="R24" s="140"/>
      <x:c r="S24" s="140"/>
      <x:c r="T24" s="140"/>
      <x:c r="U24" s="140"/>
    </x:row>
    <x:row r="25" spans="1:21">
      <x:c r="A25" s="57">
        <x:v>16</x:v>
      </x:c>
      <x:c r="C25" s="234" t="str">
        <x:f>IF(VLOOKUP($A25,'★Master Code List'!$B$4:$K$167,3,)=0,"",(VLOOKUP($A25,'★Master Code List'!$B$4:$K$167,3,)))</x:f>
        <x:v>S2X8-14A033-DC</x:v>
      </x:c>
      <x:c r="D25" s="234" t="str">
        <x:f>IF(VLOOKUP($A25,'★Master Code List'!$B$4:$K$167,5,)=0,"",(VLOOKUP($A25,'★Master Code List'!$B$4:$K$167,5,)))</x:f>
        <x:v>BUS BAR ASY – CIRCUIT BREAKER TO ARRAY 3 POS</x:v>
      </x:c>
      <x:c r="E25" s="136">
        <x:f t="shared" ca="1" si="0"/>
        <x:v>16.488590368120427</x:v>
      </x:c>
      <x:c r="F25" s="215" t="str">
        <x:f t="shared" si="1"/>
        <x:v/>
      </x:c>
      <x:c r="G25" s="137"/>
      <x:c r="H25" s="137"/>
      <x:c r="I25" s="137"/>
      <x:c r="J25" s="140">
        <x:v>16.488590368120427</x:v>
      </x:c>
      <x:c r="K25" s="140">
        <x:v>16.488590368120427</x:v>
      </x:c>
      <x:c r="L25" s="140">
        <x:v>16.488590368120427</x:v>
      </x:c>
      <x:c r="M25" s="140"/>
      <x:c r="N25" s="140"/>
      <x:c r="O25" s="140"/>
      <x:c r="P25" s="140"/>
      <x:c r="Q25" s="140"/>
      <x:c r="R25" s="140"/>
      <x:c r="S25" s="140"/>
      <x:c r="T25" s="140"/>
      <x:c r="U25" s="140"/>
    </x:row>
    <x:row r="26" spans="1:21">
      <x:c r="A26" s="57">
        <x:v>17</x:v>
      </x:c>
      <x:c r="C26" s="211" t="str">
        <x:f>IF(VLOOKUP($A26,'★Master Code List'!$B$4:$K$167,3,)=0,"",(VLOOKUP($A26,'★Master Code List'!$B$4:$K$167,3,)))</x:f>
        <x:v>S2X8-14A033-EC</x:v>
      </x:c>
      <x:c r="D26" s="211" t="str">
        <x:f>IF(VLOOKUP($A26,'★Master Code List'!$B$4:$K$167,5,)=0,"",(VLOOKUP($A26,'★Master Code List'!$B$4:$K$167,5,)))</x:f>
        <x:v>BUS BAR ASY – COMMON BUSBAR ARRAY 3 TO 1</x:v>
      </x:c>
      <x:c r="E26" s="136">
        <x:f t="shared" ca="1" si="0"/>
        <x:v>9.5315183023177745</x:v>
      </x:c>
      <x:c r="F26" s="215" t="str">
        <x:f t="shared" si="1"/>
        <x:v/>
      </x:c>
      <x:c r="G26" s="137"/>
      <x:c r="H26" s="137"/>
      <x:c r="I26" s="137"/>
      <x:c r="J26" s="140">
        <x:v>9.5315183023177745</x:v>
      </x:c>
      <x:c r="K26" s="140">
        <x:v>9.5315183023177745</x:v>
      </x:c>
      <x:c r="L26" s="140">
        <x:v>9.5315183023177745</x:v>
      </x:c>
      <x:c r="M26" s="140"/>
      <x:c r="N26" s="140"/>
      <x:c r="O26" s="140"/>
      <x:c r="P26" s="140"/>
      <x:c r="Q26" s="140"/>
      <x:c r="R26" s="140"/>
      <x:c r="S26" s="140"/>
      <x:c r="T26" s="140"/>
      <x:c r="U26" s="140"/>
    </x:row>
    <x:row r="27" spans="1:21">
      <x:c r="A27" s="57">
        <x:v>18</x:v>
      </x:c>
      <x:c r="C27" s="211" t="str">
        <x:f>IF(VLOOKUP($A27,'★Master Code List'!$B$4:$K$167,3,)=0,"",(VLOOKUP($A27,'★Master Code List'!$B$4:$K$167,3,)))</x:f>
        <x:v>S2X8-14A033-GC</x:v>
      </x:c>
      <x:c r="D27" s="211" t="str">
        <x:f>IF(VLOOKUP($A27,'★Master Code List'!$B$4:$K$167,5,)=0,"",(VLOOKUP($A27,'★Master Code List'!$B$4:$K$167,5,)))</x:f>
        <x:v>BUS BAR ASY – ARRAY 1 NEG TO NEG BEC</x:v>
      </x:c>
      <x:c r="E27" s="136">
        <x:f t="shared" ca="1" si="0"/>
        <x:v>9.5315183023177745</x:v>
      </x:c>
      <x:c r="F27" s="215" t="str">
        <x:f t="shared" si="1"/>
        <x:v/>
      </x:c>
      <x:c r="G27" s="137"/>
      <x:c r="H27" s="137"/>
      <x:c r="I27" s="137"/>
      <x:c r="J27" s="140">
        <x:v>9.5315183023177745</x:v>
      </x:c>
      <x:c r="K27" s="140">
        <x:v>9.5315183023177745</x:v>
      </x:c>
      <x:c r="L27" s="140">
        <x:v>9.5315183023177745</x:v>
      </x:c>
      <x:c r="M27" s="140"/>
      <x:c r="N27" s="140"/>
      <x:c r="O27" s="140"/>
      <x:c r="P27" s="140"/>
      <x:c r="Q27" s="140"/>
      <x:c r="R27" s="140"/>
      <x:c r="S27" s="140"/>
      <x:c r="T27" s="140"/>
      <x:c r="U27" s="140"/>
    </x:row>
    <x:row r="28" spans="1:21">
      <x:c r="A28" s="57">
        <x:v>19</x:v>
      </x:c>
      <x:c r="C28" s="211" t="str">
        <x:f>IF(VLOOKUP($A28,'★Master Code List'!$B$4:$K$167,3,)=0,"",(VLOOKUP($A28,'★Master Code List'!$B$4:$K$167,3,)))</x:f>
        <x:v>S2X8-14A033-HD</x:v>
      </x:c>
      <x:c r="D28" s="211" t="str">
        <x:f>IF(VLOOKUP($A28,'★Master Code List'!$B$4:$K$167,5,)=0,"",(VLOOKUP($A28,'★Master Code List'!$B$4:$K$167,5,)))</x:f>
        <x:v>BUS BAR ASY – POS BEC TO DCFC POS</x:v>
      </x:c>
      <x:c r="E28" s="136">
        <x:f t="shared" ca="1" si="0"/>
        <x:v>19.095434695398019</x:v>
      </x:c>
      <x:c r="F28" s="215" t="str">
        <x:f t="shared" si="1"/>
        <x:v/>
      </x:c>
      <x:c r="G28" s="137"/>
      <x:c r="H28" s="137"/>
      <x:c r="I28" s="137"/>
      <x:c r="J28" s="140">
        <x:v>19.095434695398019</x:v>
      </x:c>
      <x:c r="K28" s="140">
        <x:v>19.095434695398019</x:v>
      </x:c>
      <x:c r="L28" s="140">
        <x:v>19.095434695398019</x:v>
      </x:c>
      <x:c r="M28" s="140"/>
      <x:c r="N28" s="140"/>
      <x:c r="O28" s="140"/>
      <x:c r="P28" s="140"/>
      <x:c r="Q28" s="140"/>
      <x:c r="R28" s="140"/>
      <x:c r="S28" s="140"/>
      <x:c r="T28" s="140"/>
      <x:c r="U28" s="140"/>
    </x:row>
    <x:row r="29" spans="1:21">
      <x:c r="A29" s="57">
        <x:v>20</x:v>
      </x:c>
      <x:c r="C29" s="211" t="str">
        <x:f>IF(VLOOKUP($A29,'★Master Code List'!$B$4:$K$167,3,)=0,"",(VLOOKUP($A29,'★Master Code List'!$B$4:$K$167,3,)))</x:f>
        <x:v>S2X8-14A033-JD</x:v>
      </x:c>
      <x:c r="D29" s="211" t="str">
        <x:f>IF(VLOOKUP($A29,'★Master Code List'!$B$4:$K$167,5,)=0,"",(VLOOKUP($A29,'★Master Code List'!$B$4:$K$167,5,)))</x:f>
        <x:v>BUS BAR ASY – NEG BEC TO DCFC NEG</x:v>
      </x:c>
      <x:c r="E29" s="136">
        <x:f t="shared" ca="1" si="0"/>
        <x:v>19.095434695398019</x:v>
      </x:c>
      <x:c r="F29" s="215" t="str">
        <x:f t="shared" si="1"/>
        <x:v/>
      </x:c>
      <x:c r="G29" s="137"/>
      <x:c r="H29" s="137"/>
      <x:c r="I29" s="137"/>
      <x:c r="J29" s="140">
        <x:v>19.095434695398019</x:v>
      </x:c>
      <x:c r="K29" s="140">
        <x:v>19.095434695398019</x:v>
      </x:c>
      <x:c r="L29" s="140">
        <x:v>19.095434695398019</x:v>
      </x:c>
      <x:c r="M29" s="140"/>
      <x:c r="N29" s="140"/>
      <x:c r="O29" s="140"/>
      <x:c r="P29" s="140"/>
      <x:c r="Q29" s="140"/>
      <x:c r="R29" s="140"/>
      <x:c r="S29" s="140"/>
      <x:c r="T29" s="140"/>
      <x:c r="U29" s="140"/>
    </x:row>
    <x:row r="30" spans="1:21">
      <x:c r="A30" s="57">
        <x:v>21</x:v>
      </x:c>
      <x:c r="C30" s="211" t="str">
        <x:f>IF(VLOOKUP($A30,'★Master Code List'!$B$4:$K$167,3,)=0,"",(VLOOKUP($A30,'★Master Code List'!$B$4:$K$167,3,)))</x:f>
        <x:v>T2X8-14A033-AA</x:v>
      </x:c>
      <x:c r="D30" s="211" t="str">
        <x:f>IF(VLOOKUP($A30,'★Master Code List'!$B$4:$K$167,5,)=0,"",(VLOOKUP($A30,'★Master Code List'!$B$4:$K$167,5,)))</x:f>
        <x:v>BUSBAR ASY</x:v>
      </x:c>
      <x:c r="E30" s="136">
        <x:f t="shared" ca="1" si="0"/>
        <x:v>11.948285315845636</x:v>
      </x:c>
      <x:c r="F30" s="215" t="str">
        <x:f t="shared" si="1"/>
        <x:v/>
      </x:c>
      <x:c r="G30" s="137"/>
      <x:c r="H30" s="137"/>
      <x:c r="I30" s="137"/>
      <x:c r="J30" s="140">
        <x:v>11.948285315845636</x:v>
      </x:c>
      <x:c r="K30" s="140">
        <x:v>11.948285315845636</x:v>
      </x:c>
      <x:c r="L30" s="140">
        <x:v>11.948285315845636</x:v>
      </x:c>
      <x:c r="M30" s="140"/>
      <x:c r="N30" s="140"/>
      <x:c r="O30" s="140"/>
      <x:c r="P30" s="140"/>
      <x:c r="Q30" s="140"/>
      <x:c r="R30" s="140"/>
      <x:c r="S30" s="140"/>
      <x:c r="T30" s="140"/>
      <x:c r="U30" s="140"/>
    </x:row>
    <x:row r="31" spans="1:21">
      <x:c r="A31" s="57">
        <x:v>22</x:v>
      </x:c>
      <x:c r="C31" s="234" t="str">
        <x:f>IF(VLOOKUP($A31,'★Master Code List'!$B$4:$K$167,3,)=0,"",(VLOOKUP($A31,'★Master Code List'!$B$4:$K$167,3,)))</x:f>
        <x:v>T2X8-14A033-BA</x:v>
      </x:c>
      <x:c r="D31" s="234" t="str">
        <x:f>IF(VLOOKUP($A31,'★Master Code List'!$B$4:$K$167,5,)=0,"",(VLOOKUP($A31,'★Master Code List'!$B$4:$K$167,5,)))</x:f>
        <x:v>BUSBAR ASY</x:v>
      </x:c>
      <x:c r="E31" s="136">
        <x:f t="shared" ca="1" si="0"/>
        <x:v>15.406261403982766</x:v>
      </x:c>
      <x:c r="F31" s="215" t="str">
        <x:f t="shared" si="1"/>
        <x:v/>
      </x:c>
      <x:c r="G31" s="137"/>
      <x:c r="H31" s="137"/>
      <x:c r="I31" s="137"/>
      <x:c r="J31" s="140">
        <x:v>15.406261403982766</x:v>
      </x:c>
      <x:c r="K31" s="140">
        <x:v>15.406261403982766</x:v>
      </x:c>
      <x:c r="L31" s="140">
        <x:v>15.406261403982766</x:v>
      </x:c>
      <x:c r="M31" s="140"/>
      <x:c r="N31" s="140"/>
      <x:c r="O31" s="140"/>
      <x:c r="P31" s="140"/>
      <x:c r="Q31" s="140"/>
      <x:c r="R31" s="140"/>
      <x:c r="S31" s="140"/>
      <x:c r="T31" s="140"/>
      <x:c r="U31" s="140"/>
    </x:row>
    <x:row r="32" spans="1:21">
      <x:c r="A32" s="57">
        <x:v>23</x:v>
      </x:c>
      <x:c r="C32" s="211" t="str">
        <x:f>IF(VLOOKUP($A32,'★Master Code List'!$B$4:$K$167,3,)=0,"",(VLOOKUP($A32,'★Master Code List'!$B$4:$K$167,3,)))</x:f>
        <x:v>T2X8-14A033-EA</x:v>
      </x:c>
      <x:c r="D32" s="211" t="str">
        <x:f>IF(VLOOKUP($A32,'★Master Code List'!$B$4:$K$167,5,)=0,"",(VLOOKUP($A32,'★Master Code List'!$B$4:$K$167,5,)))</x:f>
        <x:v>BUSBAR ASY</x:v>
      </x:c>
      <x:c r="E32" s="136">
        <x:f t="shared" ca="1" si="0"/>
        <x:v>15.406261403982766</x:v>
      </x:c>
      <x:c r="F32" s="215" t="str">
        <x:f t="shared" si="1"/>
        <x:v/>
      </x:c>
      <x:c r="G32" s="137"/>
      <x:c r="H32" s="137"/>
      <x:c r="I32" s="137"/>
      <x:c r="J32" s="140">
        <x:v>15.406261403982766</x:v>
      </x:c>
      <x:c r="K32" s="140">
        <x:v>15.406261403982766</x:v>
      </x:c>
      <x:c r="L32" s="140">
        <x:v>15.406261403982766</x:v>
      </x:c>
      <x:c r="M32" s="140"/>
      <x:c r="N32" s="140"/>
      <x:c r="O32" s="140"/>
      <x:c r="P32" s="140"/>
      <x:c r="Q32" s="140"/>
      <x:c r="R32" s="140"/>
      <x:c r="S32" s="140"/>
      <x:c r="T32" s="140"/>
      <x:c r="U32" s="140"/>
    </x:row>
    <x:row r="33" spans="1:21">
      <x:c r="A33" s="57">
        <x:v>24</x:v>
      </x:c>
      <x:c r="C33" s="211" t="str">
        <x:f>IF(VLOOKUP($A33,'★Master Code List'!$B$4:$K$167,3,)=0,"",(VLOOKUP($A33,'★Master Code List'!$B$4:$K$167,3,)))</x:f>
        <x:v>T2X8-14A033-GA</x:v>
      </x:c>
      <x:c r="D33" s="211" t="str">
        <x:f>IF(VLOOKUP($A33,'★Master Code List'!$B$4:$K$167,5,)=0,"",(VLOOKUP($A33,'★Master Code List'!$B$4:$K$167,5,)))</x:f>
        <x:v>BUSBAR ASY</x:v>
      </x:c>
      <x:c r="E33" s="136">
        <x:f t="shared" ca="1" si="0"/>
        <x:v>15.895178820453621</x:v>
      </x:c>
      <x:c r="F33" s="215" t="str">
        <x:f t="shared" si="1"/>
        <x:v/>
      </x:c>
      <x:c r="G33" s="137"/>
      <x:c r="H33" s="137"/>
      <x:c r="I33" s="137"/>
      <x:c r="J33" s="140">
        <x:v>15.895178820453621</x:v>
      </x:c>
      <x:c r="K33" s="140">
        <x:v>15.895178820453621</x:v>
      </x:c>
      <x:c r="L33" s="140">
        <x:v>15.895178820453621</x:v>
      </x:c>
      <x:c r="M33" s="140"/>
      <x:c r="N33" s="140"/>
      <x:c r="O33" s="140"/>
      <x:c r="P33" s="140"/>
      <x:c r="Q33" s="140"/>
      <x:c r="R33" s="140"/>
      <x:c r="S33" s="137"/>
      <x:c r="T33" s="140"/>
      <x:c r="U33" s="140"/>
    </x:row>
    <x:row r="34" spans="1:21">
      <x:c r="A34" s="57">
        <x:v>25</x:v>
      </x:c>
      <x:c r="C34" s="234" t="str">
        <x:f>IF(VLOOKUP($A34,'★Master Code List'!$B$4:$K$167,3,)=0,"",(VLOOKUP($A34,'★Master Code List'!$B$4:$K$167,3,)))</x:f>
        <x:v>TZ38-10B694-AF</x:v>
      </x:c>
      <x:c r="D34" s="234" t="str">
        <x:f>IF(VLOOKUP($A34,'★Master Code List'!$B$4:$K$167,5,)=0,"",(VLOOKUP($A34,'★Master Code List'!$B$4:$K$167,5,)))</x:f>
        <x:v>Main Harness-AWD-RWD</x:v>
      </x:c>
      <x:c r="E34" s="136">
        <x:f t="shared" ca="1" si="0"/>
        <x:v>15.895178820453621</x:v>
      </x:c>
      <x:c r="F34" s="215" t="str">
        <x:f t="shared" si="1"/>
        <x:v/>
      </x:c>
      <x:c r="G34" s="137"/>
      <x:c r="H34" s="137"/>
      <x:c r="I34" s="137"/>
      <x:c r="J34" s="140">
        <x:v>15.895178820453621</x:v>
      </x:c>
      <x:c r="K34" s="140">
        <x:v>15.895178820453621</x:v>
      </x:c>
      <x:c r="L34" s="140">
        <x:v>15.895178820453621</x:v>
      </x:c>
      <x:c r="M34" s="140"/>
      <x:c r="N34" s="140"/>
      <x:c r="O34" s="140"/>
      <x:c r="P34" s="140"/>
      <x:c r="Q34" s="140"/>
      <x:c r="R34" s="140"/>
      <x:c r="S34" s="140"/>
      <x:c r="T34" s="140"/>
      <x:c r="U34" s="140"/>
    </x:row>
    <x:row r="35" spans="1:21">
      <x:c r="A35" s="57">
        <x:v>26</x:v>
      </x:c>
      <x:c r="C35" s="234" t="str">
        <x:f>IF(VLOOKUP($A35,'★Master Code List'!$B$4:$K$167,3,)=0,"",(VLOOKUP($A35,'★Master Code List'!$B$4:$K$167,3,)))</x:f>
        <x:v>TZ38-10B694-BA</x:v>
      </x:c>
      <x:c r="D35" s="234" t="str">
        <x:f>IF(VLOOKUP($A35,'★Master Code List'!$B$4:$K$167,5,)=0,"",(VLOOKUP($A35,'★Master Code List'!$B$4:$K$167,5,)))</x:f>
        <x:v>Main_Harness-RWD</x:v>
      </x:c>
      <x:c r="E35" s="136">
        <x:f t="shared" ca="1" si="0"/>
        <x:v>19.603512822402163</x:v>
      </x:c>
      <x:c r="F35" s="215" t="str">
        <x:f t="shared" si="1"/>
        <x:v/>
      </x:c>
      <x:c r="G35" s="137"/>
      <x:c r="H35" s="137"/>
      <x:c r="I35" s="137"/>
      <x:c r="J35" s="140">
        <x:v>19.603512822402163</x:v>
      </x:c>
      <x:c r="K35" s="140">
        <x:v>19.603512822402163</x:v>
      </x:c>
      <x:c r="L35" s="140">
        <x:v>19.603512822402163</x:v>
      </x:c>
      <x:c r="M35" s="140"/>
      <x:c r="N35" s="140"/>
      <x:c r="O35" s="140"/>
      <x:c r="P35" s="140"/>
      <x:c r="Q35" s="140"/>
      <x:c r="R35" s="140"/>
      <x:c r="S35" s="140"/>
      <x:c r="T35" s="140"/>
      <x:c r="U35" s="140"/>
    </x:row>
    <x:row r="36" spans="1:21">
      <x:c r="A36" s="57">
        <x:v>26</x:v>
      </x:c>
      <x:c r="C36" s="211" t="str">
        <x:f>IF(VLOOKUP($A36,'★Master Code List'!$B$4:$K$167,3,)=0,"",(VLOOKUP($A36,'★Master Code List'!$B$4:$K$167,3,)))</x:f>
        <x:v>TZ38-10B694-BA</x:v>
      </x:c>
      <x:c r="D36" s="211" t="str">
        <x:f>IF(VLOOKUP($A36,'★Master Code List'!$B$4:$K$167,5,)=0,"",(VLOOKUP($A36,'★Master Code List'!$B$4:$K$167,5,)))</x:f>
        <x:v>Main_Harness-RWD</x:v>
      </x:c>
      <x:c r="E36" s="136">
        <x:f t="shared" ca="1" si="0"/>
        <x:v>10.881427397940632</x:v>
      </x:c>
      <x:c r="F36" s="215" t="str">
        <x:f t="shared" si="1"/>
        <x:v/>
      </x:c>
      <x:c r="J36" s="137">
        <x:v>10.881427397940632</x:v>
      </x:c>
      <x:c r="K36" s="137">
        <x:v>10.881427397940632</x:v>
      </x:c>
      <x:c r="L36" s="137">
        <x:v>10.881427397940632</x:v>
      </x:c>
      <x:c r="M36" s="137"/>
      <x:c r="N36" s="137"/>
      <x:c r="O36" s="137"/>
      <x:c r="P36" s="137"/>
      <x:c r="Q36" s="137"/>
      <x:c r="R36" s="137"/>
      <x:c r="S36" s="137"/>
      <x:c r="T36" s="137"/>
      <x:c r="U36" s="137"/>
    </x:row>
    <x:row r="37" spans="1:21">
      <x:c r="A37" s="57">
        <x:v>27</x:v>
      </x:c>
      <x:c r="C37" s="211" t="str">
        <x:f>IF(VLOOKUP($A37,'★Master Code List'!$B$4:$K$167,3,)=0,"",(VLOOKUP($A37,'★Master Code List'!$B$4:$K$167,3,)))</x:f>
        <x:v>TZ38-10B694-CA</x:v>
      </x:c>
      <x:c r="D37" s="211" t="str">
        <x:f>IF(VLOOKUP($A37,'★Master Code List'!$B$4:$K$167,5,)=0,"",(VLOOKUP($A37,'★Master Code List'!$B$4:$K$167,5,)))</x:f>
        <x:v>Main_Harness-AWD</x:v>
      </x:c>
      <x:c r="E37" s="136">
        <x:f t="shared" ca="1" si="0"/>
        <x:v>26.541534867600546</x:v>
      </x:c>
      <x:c r="F37" s="215" t="str">
        <x:f t="shared" si="1"/>
        <x:v/>
      </x:c>
      <x:c r="J37" s="137">
        <x:v>26.541534867600546</x:v>
      </x:c>
      <x:c r="K37" s="137">
        <x:v>26.541534867600546</x:v>
      </x:c>
      <x:c r="L37" s="137">
        <x:v>26.541534867600546</x:v>
      </x:c>
      <x:c r="M37" s="137"/>
      <x:c r="N37" s="137"/>
      <x:c r="O37" s="137"/>
      <x:c r="P37" s="137"/>
      <x:c r="Q37" s="137"/>
      <x:c r="R37" s="137"/>
      <x:c r="S37" s="137"/>
      <x:c r="T37" s="137"/>
      <x:c r="U37" s="137"/>
    </x:row>
    <x:row r="38" spans="1:21">
      <x:c r="A38" s="57">
        <x:v>28</x:v>
      </x:c>
      <x:c r="C38" s="211" t="str">
        <x:f>IF(VLOOKUP($A38,'★Master Code List'!$B$4:$K$167,3,)=0,"",(VLOOKUP($A38,'★Master Code List'!$B$4:$K$167,3,)))</x:f>
        <x:v>TZ38-10B694-DC</x:v>
      </x:c>
      <x:c r="D38" s="211" t="str">
        <x:f>IF(VLOOKUP($A38,'★Master Code List'!$B$4:$K$167,5,)=0,"",(VLOOKUP($A38,'★Master Code List'!$B$4:$K$167,5,)))</x:f>
        <x:v>Main Harness-AWD-RWD</x:v>
      </x:c>
      <x:c r="E38" s="136">
        <x:f t="shared" ca="1" si="0"/>
        <x:v>26.541534867600546</x:v>
      </x:c>
      <x:c r="F38" s="215" t="str">
        <x:f t="shared" si="1"/>
        <x:v/>
      </x:c>
      <x:c r="J38" s="137">
        <x:v>26.541534867600546</x:v>
      </x:c>
      <x:c r="K38" s="137">
        <x:v>26.541534867600546</x:v>
      </x:c>
      <x:c r="L38" s="137">
        <x:v>26.541534867600546</x:v>
      </x:c>
      <x:c r="M38" s="137"/>
      <x:c r="N38" s="137"/>
      <x:c r="O38" s="137"/>
      <x:c r="P38" s="137"/>
      <x:c r="Q38" s="137"/>
      <x:c r="R38" s="137"/>
      <x:c r="S38" s="137"/>
      <x:c r="T38" s="137"/>
      <x:c r="U38" s="137"/>
    </x:row>
    <x:row r="39" spans="1:21">
      <x:c r="A39" s="57">
        <x:v>29</x:v>
      </x:c>
      <x:c r="C39" s="211" t="str">
        <x:f>IF(VLOOKUP($A39,'★Master Code List'!$B$4:$K$167,3,)=0,"",(VLOOKUP($A39,'★Master Code List'!$B$4:$K$167,3,)))</x:f>
        <x:v>TZ38-14A033-AA</x:v>
      </x:c>
      <x:c r="D39" s="211" t="str">
        <x:f>IF(VLOOKUP($A39,'★Master Code List'!$B$4:$K$167,5,)=0,"",(VLOOKUP($A39,'★Master Code List'!$B$4:$K$167,5,)))</x:f>
        <x:v>BUSBAR ASY</x:v>
      </x:c>
      <x:c r="E39" s="136">
        <x:f t="shared" ca="1" si="0"/>
        <x:v>26.541534867600546</x:v>
      </x:c>
      <x:c r="F39" s="215" t="str">
        <x:f t="shared" si="1"/>
        <x:v/>
      </x:c>
      <x:c r="J39" s="137">
        <x:v>26.541534867600546</x:v>
      </x:c>
      <x:c r="K39" s="137">
        <x:v>26.541534867600546</x:v>
      </x:c>
      <x:c r="L39" s="137">
        <x:v>26.541534867600546</x:v>
      </x:c>
      <x:c r="M39" s="137"/>
      <x:c r="N39" s="137"/>
      <x:c r="O39" s="137"/>
      <x:c r="P39" s="137"/>
      <x:c r="Q39" s="137"/>
      <x:c r="R39" s="137"/>
      <x:c r="S39" s="137"/>
      <x:c r="T39" s="137"/>
      <x:c r="U39" s="137"/>
    </x:row>
    <x:row r="40" spans="1:21">
      <x:c r="A40" s="57">
        <x:v>30</x:v>
      </x:c>
      <x:c r="C40" s="211" t="str">
        <x:f>IF(VLOOKUP($A40,'★Master Code List'!$B$4:$K$167,3,)=0,"",(VLOOKUP($A40,'★Master Code List'!$B$4:$K$167,3,)))</x:f>
        <x:v>TZ38-14A033-BA</x:v>
      </x:c>
      <x:c r="D40" s="211" t="str">
        <x:f>IF(VLOOKUP($A40,'★Master Code List'!$B$4:$K$167,5,)=0,"",(VLOOKUP($A40,'★Master Code List'!$B$4:$K$167,5,)))</x:f>
        <x:v>BUSBAR ASY</x:v>
      </x:c>
      <x:c r="E40" s="136">
        <x:f t="shared" ca="1" si="0"/>
        <x:v>26.541534867600546</x:v>
      </x:c>
      <x:c r="F40" s="215" t="str">
        <x:f t="shared" si="1"/>
        <x:v/>
      </x:c>
      <x:c r="J40" s="137">
        <x:v>26.541534867600546</x:v>
      </x:c>
      <x:c r="K40" s="137">
        <x:v>26.541534867600546</x:v>
      </x:c>
      <x:c r="L40" s="137">
        <x:v>26.541534867600546</x:v>
      </x:c>
      <x:c r="M40" s="137"/>
      <x:c r="N40" s="137"/>
      <x:c r="O40" s="137"/>
      <x:c r="P40" s="137"/>
      <x:c r="Q40" s="137"/>
      <x:c r="R40" s="137"/>
      <x:c r="S40" s="137"/>
      <x:c r="T40" s="137"/>
      <x:c r="U40" s="137"/>
    </x:row>
    <x:row r="41" spans="1:21">
      <x:c r="A41" s="57">
        <x:v>31</x:v>
      </x:c>
      <x:c r="C41" s="211" t="str">
        <x:f>IF(VLOOKUP($A41,'★Master Code List'!$B$4:$K$167,3,)=0,"",(VLOOKUP($A41,'★Master Code List'!$B$4:$K$167,3,)))</x:f>
        <x:v>TZ38-14A033-CA</x:v>
      </x:c>
      <x:c r="D41" s="211" t="str">
        <x:f>IF(VLOOKUP($A41,'★Master Code List'!$B$4:$K$167,5,)=0,"",(VLOOKUP($A41,'★Master Code List'!$B$4:$K$167,5,)))</x:f>
        <x:v>BUSBAR ASY</x:v>
      </x:c>
      <x:c r="E41" s="136">
        <x:f t="shared" ca="1" si="0"/>
        <x:v>10.868</x:v>
      </x:c>
      <x:c r="F41" s="215" t="str">
        <x:f t="shared" si="1"/>
        <x:v/>
      </x:c>
      <x:c r="J41" s="137">
        <x:v>10.868</x:v>
      </x:c>
      <x:c r="K41" s="137">
        <x:v>10.868</x:v>
      </x:c>
      <x:c r="L41" s="137">
        <x:v>10.868</x:v>
      </x:c>
      <x:c r="M41" s="137"/>
      <x:c r="N41" s="137"/>
      <x:c r="O41" s="137"/>
      <x:c r="P41" s="137"/>
      <x:c r="Q41" s="137"/>
      <x:c r="R41" s="137"/>
      <x:c r="S41" s="137"/>
      <x:c r="T41" s="137"/>
      <x:c r="U41" s="137"/>
    </x:row>
    <x:row r="42" spans="1:21">
      <x:c r="A42" s="57">
        <x:v>32</x:v>
      </x:c>
      <x:c r="C42" s="211" t="str">
        <x:f>IF(VLOOKUP($A42,'★Master Code List'!$B$4:$K$167,3,)=0,"",(VLOOKUP($A42,'★Master Code List'!$B$4:$K$167,3,)))</x:f>
        <x:v>TZ38-14A033-DA</x:v>
      </x:c>
      <x:c r="D42" s="211" t="str">
        <x:f>IF(VLOOKUP($A42,'★Master Code List'!$B$4:$K$167,5,)=0,"",(VLOOKUP($A42,'★Master Code List'!$B$4:$K$167,5,)))</x:f>
        <x:v>BUSBAR ASY</x:v>
      </x:c>
      <x:c r="E42" s="136">
        <x:f t="shared" ca="1" si="0"/>
        <x:v>12.376000000000001</x:v>
      </x:c>
      <x:c r="F42" s="215" t="str">
        <x:f t="shared" si="1"/>
        <x:v/>
      </x:c>
      <x:c r="J42" s="137">
        <x:v>12.376000000000001</x:v>
      </x:c>
      <x:c r="K42" s="137">
        <x:v>12.376000000000001</x:v>
      </x:c>
      <x:c r="L42" s="137">
        <x:v>12.376000000000001</x:v>
      </x:c>
      <x:c r="M42" s="137"/>
      <x:c r="N42" s="137"/>
      <x:c r="O42" s="137"/>
      <x:c r="P42" s="137"/>
      <x:c r="Q42" s="137"/>
      <x:c r="R42" s="137"/>
      <x:c r="S42" s="137"/>
      <x:c r="T42" s="137"/>
      <x:c r="U42" s="137"/>
    </x:row>
    <x:row r="43" spans="1:21">
      <x:c r="A43" s="57">
        <x:v>33</x:v>
      </x:c>
      <x:c r="C43" s="211" t="str">
        <x:f>IF(VLOOKUP($A43,'★Master Code List'!$B$4:$K$167,3,)=0,"",(VLOOKUP($A43,'★Master Code List'!$B$4:$K$167,3,)))</x:f>
        <x:v>TZ38-14A033-EA</x:v>
      </x:c>
      <x:c r="D43" s="211" t="str">
        <x:f>IF(VLOOKUP($A43,'★Master Code List'!$B$4:$K$167,5,)=0,"",(VLOOKUP($A43,'★Master Code List'!$B$4:$K$167,5,)))</x:f>
        <x:v>BUSBAR ASY</x:v>
      </x:c>
      <x:c r="E43" s="136">
        <x:f t="shared" ca="1" si="0"/>
        <x:v>6.8224</x:v>
      </x:c>
      <x:c r="F43" s="215" t="str">
        <x:f t="shared" si="1"/>
        <x:v/>
      </x:c>
      <x:c r="J43" s="137">
        <x:v>6.8224</x:v>
      </x:c>
      <x:c r="K43" s="137">
        <x:v>6.8224</x:v>
      </x:c>
      <x:c r="L43" s="137">
        <x:v>6.8224</x:v>
      </x:c>
      <x:c r="M43" s="137"/>
      <x:c r="N43" s="137"/>
      <x:c r="O43" s="137"/>
      <x:c r="P43" s="137"/>
      <x:c r="Q43" s="137"/>
      <x:c r="R43" s="137"/>
      <x:c r="S43" s="137"/>
      <x:c r="T43" s="137"/>
      <x:c r="U43" s="137"/>
    </x:row>
    <x:row r="44" spans="1:21">
      <x:c r="A44" s="57">
        <x:v>34</x:v>
      </x:c>
      <x:c r="C44" s="211" t="str">
        <x:f>IF(VLOOKUP($A44,'★Master Code List'!$B$4:$K$167,3,)=0,"",(VLOOKUP($A44,'★Master Code List'!$B$4:$K$167,3,)))</x:f>
        <x:v>TZ38-14A033-FA</x:v>
      </x:c>
      <x:c r="D44" s="211" t="str">
        <x:f>IF(VLOOKUP($A44,'★Master Code List'!$B$4:$K$167,5,)=0,"",(VLOOKUP($A44,'★Master Code List'!$B$4:$K$167,5,)))</x:f>
        <x:v xml:space="preserve">BUS BAR ASY </x:v>
      </x:c>
      <x:c r="E44" s="136">
        <x:f t="shared" ca="1" si="0"/>
        <x:v>12.4696</x:v>
      </x:c>
      <x:c r="F44" s="215" t="str">
        <x:f t="shared" si="1"/>
        <x:v/>
      </x:c>
      <x:c r="J44" s="137">
        <x:v>12.4696</x:v>
      </x:c>
      <x:c r="K44" s="137">
        <x:v>12.4696</x:v>
      </x:c>
      <x:c r="L44" s="137">
        <x:v>12.4696</x:v>
      </x:c>
      <x:c r="M44" s="137"/>
      <x:c r="N44" s="137"/>
      <x:c r="O44" s="137"/>
      <x:c r="P44" s="137"/>
      <x:c r="Q44" s="137"/>
      <x:c r="R44" s="137"/>
      <x:c r="S44" s="137"/>
      <x:c r="T44" s="137"/>
      <x:c r="U44" s="137"/>
    </x:row>
    <x:row r="45" spans="1:21">
      <x:c r="A45" s="57">
        <x:v>35</x:v>
      </x:c>
      <x:c r="C45" s="234" t="str">
        <x:f>IF(VLOOKUP($A45,'★Master Code List'!$B$4:$K$167,3,)=0,"",(VLOOKUP($A45,'★Master Code List'!$B$4:$K$167,3,)))</x:f>
        <x:v>TZ38-14A033-GA</x:v>
      </x:c>
      <x:c r="D45" s="234" t="str">
        <x:f>IF(VLOOKUP($A45,'★Master Code List'!$B$4:$K$167,5,)=0,"",(VLOOKUP($A45,'★Master Code List'!$B$4:$K$167,5,)))</x:f>
        <x:v>BUSBAR ASY</x:v>
      </x:c>
      <x:c r="E45" s="136">
        <x:f t="shared" ca="1" si="0"/>
        <x:v>13.832000000000001</x:v>
      </x:c>
      <x:c r="F45" s="215" t="str">
        <x:f t="shared" si="1"/>
        <x:v/>
      </x:c>
      <x:c r="J45" s="137">
        <x:v>13.832000000000001</x:v>
      </x:c>
      <x:c r="K45" s="137">
        <x:v>13.832000000000001</x:v>
      </x:c>
      <x:c r="L45" s="137">
        <x:v>13.832000000000001</x:v>
      </x:c>
      <x:c r="M45" s="137"/>
      <x:c r="N45" s="137"/>
      <x:c r="O45" s="137"/>
      <x:c r="P45" s="137"/>
      <x:c r="Q45" s="137"/>
      <x:c r="R45" s="137"/>
      <x:c r="S45" s="137"/>
      <x:c r="T45" s="137"/>
      <x:c r="U45" s="137"/>
    </x:row>
    <x:row r="46" spans="1:21">
      <x:c r="A46" s="57">
        <x:v>36</x:v>
      </x:c>
      <x:c r="C46" s="211" t="str">
        <x:f>IF(VLOOKUP($A46,'★Master Code List'!$B$4:$K$167,3,)=0,"",(VLOOKUP($A46,'★Master Code List'!$B$4:$K$167,3,)))</x:f>
        <x:v>TZ38-14A033-HB</x:v>
      </x:c>
      <x:c r="D46" s="211" t="str">
        <x:f>IF(VLOOKUP($A46,'★Master Code List'!$B$4:$K$167,5,)=0,"",(VLOOKUP($A46,'★Master Code List'!$B$4:$K$167,5,)))</x:f>
        <x:v>MCA CONNECTOR CLIP</x:v>
      </x:c>
      <x:c r="E46" s="136">
        <x:f t="shared" ca="1" si="0"/>
        <x:v>6.6871999999999998</x:v>
      </x:c>
      <x:c r="F46" s="215" t="str">
        <x:f t="shared" si="1"/>
        <x:v/>
      </x:c>
      <x:c r="J46" s="137">
        <x:v>6.6871999999999998</x:v>
      </x:c>
      <x:c r="K46" s="137">
        <x:v>6.6871999999999998</x:v>
      </x:c>
      <x:c r="L46" s="137">
        <x:v>6.6871999999999998</x:v>
      </x:c>
      <x:c r="M46" s="137"/>
      <x:c r="N46" s="137"/>
      <x:c r="O46" s="137"/>
      <x:c r="P46" s="137"/>
      <x:c r="Q46" s="137"/>
      <x:c r="R46" s="137"/>
      <x:c r="S46" s="137"/>
      <x:c r="T46" s="137"/>
      <x:c r="U46" s="137"/>
    </x:row>
    <x:row r="47" spans="1:21">
      <x:c r="A47" s="57">
        <x:v>37</x:v>
      </x:c>
      <x:c r="C47" s="234" t="str">
        <x:f>IF(VLOOKUP($A47,'★Master Code List'!$B$4:$K$167,3,)=0,"",(VLOOKUP($A47,'★Master Code List'!$B$4:$K$167,3,)))</x:f>
        <x:v>TZ38-14A033-JB</x:v>
      </x:c>
      <x:c r="D47" s="234" t="str">
        <x:f>IF(VLOOKUP($A47,'★Master Code List'!$B$4:$K$167,5,)=0,"",(VLOOKUP($A47,'★Master Code List'!$B$4:$K$167,5,)))</x:f>
        <x:v>MCA CONNECTOR CLIP</x:v>
      </x:c>
      <x:c r="E47" s="136">
        <x:f t="shared" ca="1" si="0"/>
        <x:v>13.998400000000002</x:v>
      </x:c>
      <x:c r="F47" s="215" t="str">
        <x:f t="shared" si="1"/>
        <x:v/>
      </x:c>
      <x:c r="J47" s="137">
        <x:v>13.998400000000002</x:v>
      </x:c>
      <x:c r="K47" s="137">
        <x:v>13.998400000000002</x:v>
      </x:c>
      <x:c r="L47" s="137">
        <x:v>13.998400000000002</x:v>
      </x:c>
      <x:c r="M47" s="137"/>
      <x:c r="N47" s="137"/>
      <x:c r="O47" s="137"/>
      <x:c r="P47" s="137"/>
      <x:c r="Q47" s="137"/>
      <x:c r="R47" s="137"/>
      <x:c r="S47" s="137"/>
      <x:c r="T47" s="137"/>
      <x:c r="U47" s="137"/>
    </x:row>
    <x:row r="48" spans="1:21">
      <x:c r="A48" s="57">
        <x:v>38</x:v>
      </x:c>
      <x:c r="C48" s="211" t="str">
        <x:f>IF(VLOOKUP($A48,'★Master Code List'!$B$4:$K$167,3,)=0,"",(VLOOKUP($A48,'★Master Code List'!$B$4:$K$167,3,)))</x:f>
        <x:v>TZ38-14A033-KA</x:v>
      </x:c>
      <x:c r="D48" s="211" t="str">
        <x:f>IF(VLOOKUP($A48,'★Master Code List'!$B$4:$K$167,5,)=0,"",(VLOOKUP($A48,'★Master Code List'!$B$4:$K$167,5,)))</x:f>
        <x:v>MCA CONNECTOR CLIP</x:v>
      </x:c>
      <x:c r="E48" s="136">
        <x:f t="shared" ca="1" si="0"/>
        <x:v>10.036000000000001</x:v>
      </x:c>
      <x:c r="F48" s="215" t="str">
        <x:f t="shared" si="1"/>
        <x:v/>
      </x:c>
      <x:c r="J48" s="137">
        <x:v>10.036000000000001</x:v>
      </x:c>
      <x:c r="K48" s="137">
        <x:v>10.036000000000001</x:v>
      </x:c>
      <x:c r="L48" s="137">
        <x:v>10.036000000000001</x:v>
      </x:c>
      <x:c r="M48" s="137"/>
      <x:c r="N48" s="137"/>
      <x:c r="O48" s="137"/>
      <x:c r="P48" s="137"/>
      <x:c r="Q48" s="137"/>
      <x:c r="R48" s="137"/>
      <x:c r="S48" s="137"/>
      <x:c r="T48" s="137"/>
      <x:c r="U48" s="137"/>
    </x:row>
    <x:row r="49" spans="1:21">
      <x:c r="A49" s="57">
        <x:v>39</x:v>
      </x:c>
      <x:c r="C49" s="234" t="str">
        <x:f>IF(VLOOKUP($A49,'★Master Code List'!$B$4:$K$167,3,)=0,"",(VLOOKUP($A49,'★Master Code List'!$B$4:$K$167,3,)))</x:f>
        <x:v>TZ38-14A033-LA</x:v>
      </x:c>
      <x:c r="D49" s="234" t="str">
        <x:f>IF(VLOOKUP($A49,'★Master Code List'!$B$4:$K$167,5,)=0,"",(VLOOKUP($A49,'★Master Code List'!$B$4:$K$167,5,)))</x:f>
        <x:v>MCA CONNECTOR CLIP</x:v>
      </x:c>
      <x:c r="E49" s="136">
        <x:f t="shared" ca="1" si="0"/>
        <x:v>0</x:v>
      </x:c>
      <x:c r="F49" s="215" t="str">
        <x:f t="shared" si="1"/>
        <x:v>CHECK ☞</x:v>
      </x:c>
      <x:c r="J49" s="137">
        <x:v>0</x:v>
      </x:c>
      <x:c r="K49" s="137">
        <x:v>0</x:v>
      </x:c>
      <x:c r="L49" s="137">
        <x:v>0</x:v>
      </x:c>
      <x:c r="M49" s="137"/>
      <x:c r="N49" s="137"/>
      <x:c r="O49" s="137"/>
      <x:c r="P49" s="137"/>
      <x:c r="Q49" s="137"/>
      <x:c r="R49" s="137"/>
      <x:c r="S49" s="137"/>
      <x:c r="T49" s="137"/>
      <x:c r="U49" s="137"/>
    </x:row>
    <x:row r="50" spans="1:21">
      <x:c r="A50" s="57">
        <x:v>40</x:v>
      </x:c>
      <x:c r="C50" s="211" t="str">
        <x:f>IF(VLOOKUP($A50,'★Master Code List'!$B$4:$K$167,3,)=0,"",(VLOOKUP($A50,'★Master Code List'!$B$4:$K$167,3,)))</x:f>
        <x:v>TZ38-14A033-MA</x:v>
      </x:c>
      <x:c r="D50" s="211" t="str">
        <x:f>IF(VLOOKUP($A50,'★Master Code List'!$B$4:$K$167,5,)=0,"",(VLOOKUP($A50,'★Master Code List'!$B$4:$K$167,5,)))</x:f>
        <x:v>MCA CONNECTOR CLIP</x:v>
      </x:c>
      <x:c r="E50" s="136">
        <x:f t="shared" ca="1" si="0"/>
        <x:v>0</x:v>
      </x:c>
      <x:c r="F50" s="215" t="str">
        <x:f t="shared" si="1"/>
        <x:v>CHECK ☞</x:v>
      </x:c>
      <x:c r="J50" s="137">
        <x:v>0</x:v>
      </x:c>
      <x:c r="K50" s="137">
        <x:v>0</x:v>
      </x:c>
      <x:c r="L50" s="137">
        <x:v>0</x:v>
      </x:c>
      <x:c r="M50" s="137"/>
      <x:c r="N50" s="137"/>
      <x:c r="O50" s="137"/>
      <x:c r="P50" s="137"/>
      <x:c r="Q50" s="137"/>
      <x:c r="R50" s="137"/>
      <x:c r="S50" s="137"/>
      <x:c r="T50" s="137"/>
      <x:c r="U50" s="137"/>
    </x:row>
    <x:row r="51" spans="1:21">
      <x:c r="A51" s="57">
        <x:v>41</x:v>
      </x:c>
      <x:c r="C51" s="234" t="str">
        <x:f>IF(VLOOKUP($A51,'★Master Code List'!$B$4:$K$167,3,)=0,"",(VLOOKUP($A51,'★Master Code List'!$B$4:$K$167,3,)))</x:f>
        <x:v>TZ38-14A033-NA</x:v>
      </x:c>
      <x:c r="D51" s="234" t="str">
        <x:f>IF(VLOOKUP($A51,'★Master Code List'!$B$4:$K$167,5,)=0,"",(VLOOKUP($A51,'★Master Code List'!$B$4:$K$167,5,)))</x:f>
        <x:v>BUSBAR ASY</x:v>
      </x:c>
      <x:c r="E51" s="136">
        <x:f t="shared" ca="1" si="0"/>
        <x:v>0</x:v>
      </x:c>
      <x:c r="F51" s="215" t="str">
        <x:f t="shared" si="1"/>
        <x:v>CHECK ☞</x:v>
      </x:c>
      <x:c r="J51" s="137">
        <x:v>0</x:v>
      </x:c>
      <x:c r="K51" s="137">
        <x:v>0</x:v>
      </x:c>
      <x:c r="L51" s="137">
        <x:v>0</x:v>
      </x:c>
      <x:c r="M51" s="137"/>
      <x:c r="N51" s="137"/>
      <x:c r="O51" s="137"/>
      <x:c r="P51" s="137"/>
      <x:c r="Q51" s="137"/>
      <x:c r="R51" s="137"/>
      <x:c r="S51" s="137"/>
      <x:c r="T51" s="137"/>
      <x:c r="U51" s="137"/>
    </x:row>
    <x:row r="52" spans="1:21">
      <x:c r="A52" s="57">
        <x:v>42</x:v>
      </x:c>
      <x:c r="C52" s="234" t="str">
        <x:f>IF(VLOOKUP($A52,'★Master Code List'!$B$4:$K$167,3,)=0,"",(VLOOKUP($A52,'★Master Code List'!$B$4:$K$167,3,)))</x:f>
        <x:v>TZ38-14A033-PB</x:v>
      </x:c>
      <x:c r="D52" s="234" t="str">
        <x:f>IF(VLOOKUP($A52,'★Master Code List'!$B$4:$K$167,5,)=0,"",(VLOOKUP($A52,'★Master Code List'!$B$4:$K$167,5,)))</x:f>
        <x:v>BUSBAR ASY</x:v>
      </x:c>
      <x:c r="E52" s="136">
        <x:f t="shared" ca="1" si="0"/>
        <x:v>0</x:v>
      </x:c>
      <x:c r="F52" s="215" t="str">
        <x:f t="shared" si="1"/>
        <x:v>CHECK ☞</x:v>
      </x:c>
      <x:c r="J52" s="137">
        <x:v>0</x:v>
      </x:c>
      <x:c r="K52" s="137">
        <x:v>0</x:v>
      </x:c>
      <x:c r="L52" s="137">
        <x:v>0</x:v>
      </x:c>
      <x:c r="M52" s="137"/>
      <x:c r="N52" s="137"/>
      <x:c r="O52" s="137"/>
      <x:c r="P52" s="137"/>
      <x:c r="Q52" s="137"/>
      <x:c r="R52" s="137"/>
      <x:c r="S52" s="137"/>
      <x:c r="T52" s="137"/>
      <x:c r="U52" s="137"/>
    </x:row>
    <x:row r="53" spans="1:21">
      <x:c r="A53" s="57">
        <x:v>43</x:v>
      </x:c>
      <x:c r="C53" s="234" t="str">
        <x:f>IF(VLOOKUP($A53,'★Master Code List'!$B$4:$K$167,3,)=0,"",(VLOOKUP($A53,'★Master Code List'!$B$4:$K$167,3,)))</x:f>
        <x:v>TZ38-14A033-RB</x:v>
      </x:c>
      <x:c r="D53" s="234" t="str">
        <x:f>IF(VLOOKUP($A53,'★Master Code List'!$B$4:$K$167,5,)=0,"",(VLOOKUP($A53,'★Master Code List'!$B$4:$K$167,5,)))</x:f>
        <x:v>BUSBAR ASY</x:v>
      </x:c>
      <x:c r="E53" s="136">
        <x:f t="shared" ca="1" si="0"/>
        <x:v>0</x:v>
      </x:c>
      <x:c r="F53" s="215" t="str">
        <x:f t="shared" si="1"/>
        <x:v>CHECK ☞</x:v>
      </x:c>
      <x:c r="J53" s="137">
        <x:v>0</x:v>
      </x:c>
      <x:c r="K53" s="137">
        <x:v>0</x:v>
      </x:c>
      <x:c r="L53" s="137">
        <x:v>0</x:v>
      </x:c>
      <x:c r="M53" s="137"/>
      <x:c r="N53" s="137"/>
      <x:c r="O53" s="137"/>
      <x:c r="P53" s="137"/>
      <x:c r="Q53" s="137"/>
      <x:c r="R53" s="137"/>
      <x:c r="S53" s="137"/>
      <x:c r="T53" s="137"/>
      <x:c r="U53" s="137"/>
    </x:row>
    <x:row r="54" spans="1:21">
      <x:c r="A54" s="57">
        <x:v>44</x:v>
      </x:c>
      <x:c r="C54" s="211" t="str">
        <x:f>IF(VLOOKUP($A54,'★Master Code List'!$B$4:$K$167,3,)=0,"",(VLOOKUP($A54,'★Master Code List'!$B$4:$K$167,3,)))</x:f>
        <x:v>TZ38-14A033-SA</x:v>
      </x:c>
      <x:c r="D54" s="211" t="str">
        <x:f>IF(VLOOKUP($A54,'★Master Code List'!$B$4:$K$167,5,)=0,"",(VLOOKUP($A54,'★Master Code List'!$B$4:$K$167,5,)))</x:f>
        <x:v>BUSBAR ASY</x:v>
      </x:c>
      <x:c r="F54" s="215" t="str">
        <x:f t="shared" si="1"/>
        <x:v>CHECK ☞</x:v>
      </x:c>
      <x:c r="J54" s="137">
        <x:v>0</x:v>
      </x:c>
      <x:c r="K54" s="137">
        <x:v>0</x:v>
      </x:c>
      <x:c r="L54" s="137">
        <x:v>0</x:v>
      </x:c>
    </x:row>
    <x:row r="55" spans="1:21">
      <x:c r="A55" s="57">
        <x:v>45</x:v>
      </x:c>
      <x:c r="C55" s="211" t="str">
        <x:f>IF(VLOOKUP($A55,'★Master Code List'!$B$4:$K$167,3,)=0,"",(VLOOKUP($A55,'★Master Code List'!$B$4:$K$167,3,)))</x:f>
        <x:v>TZ38-14A033-TA</x:v>
      </x:c>
      <x:c r="D55" s="211" t="str">
        <x:f>IF(VLOOKUP($A55,'★Master Code List'!$B$4:$K$167,5,)=0,"",(VLOOKUP($A55,'★Master Code List'!$B$4:$K$167,5,)))</x:f>
        <x:v>BUSBAR ASY</x:v>
      </x:c>
      <x:c r="F55" s="215" t="str">
        <x:f t="shared" si="1"/>
        <x:v/>
      </x:c>
      <x:c r="J55" s="137">
        <x:v>641.79999999999995</x:v>
      </x:c>
      <x:c r="K55" s="137">
        <x:v>641.79999999999995</x:v>
      </x:c>
      <x:c r="L55" s="137">
        <x:v>641.79999999999995</x:v>
      </x:c>
    </x:row>
    <x:row r="56" spans="1:21">
      <x:c r="A56" s="57">
        <x:v>46</x:v>
      </x:c>
      <x:c r="C56" s="211" t="str">
        <x:f>IF(VLOOKUP($A56,'★Master Code List'!$B$4:$K$167,3,)=0,"",(VLOOKUP($A56,'★Master Code List'!$B$4:$K$167,3,)))</x:f>
        <x:v>TZ38-14B680-AA</x:v>
      </x:c>
      <x:c r="D56" s="211" t="str">
        <x:f>IF(VLOOKUP($A56,'★Master Code List'!$B$4:$K$167,5,)=0,"",(VLOOKUP($A56,'★Master Code List'!$B$4:$K$167,5,)))</x:f>
        <x:v>PDU_CONN_ASSY</x:v>
      </x:c>
      <x:c r="F56" s="215" t="str">
        <x:f t="shared" si="1"/>
        <x:v/>
      </x:c>
      <x:c r="J56" s="137">
        <x:v>1.3</x:v>
      </x:c>
      <x:c r="K56" s="137">
        <x:v>1.3</x:v>
      </x:c>
      <x:c r="L56" s="137">
        <x:v>1.3</x:v>
      </x:c>
      <x:c r="T56" s="137"/>
    </x:row>
    <x:row r="57" spans="1:21">
      <x:c r="A57" s="57">
        <x:v>47</x:v>
      </x:c>
      <x:c r="C57" s="211" t="str">
        <x:f>IF(VLOOKUP($A57,'★Master Code List'!$B$4:$K$167,3,)=0,"",(VLOOKUP($A57,'★Master Code List'!$B$4:$K$167,3,)))</x:f>
        <x:v>TZ38-14B680-BB</x:v>
      </x:c>
      <x:c r="D57" s="211" t="str">
        <x:f>IF(VLOOKUP($A57,'★Master Code List'!$B$4:$K$167,5,)=0,"",(VLOOKUP($A57,'★Master Code List'!$B$4:$K$167,5,)))</x:f>
        <x:v>AWD/RWD PDU CONN ASSY</x:v>
      </x:c>
      <x:c r="F57" s="215" t="str">
        <x:f t="shared" si="1"/>
        <x:v/>
      </x:c>
      <x:c r="J57" s="137">
        <x:v>1.5287999999999999</x:v>
      </x:c>
      <x:c r="K57" s="137">
        <x:v>1.5287999999999999</x:v>
      </x:c>
      <x:c r="L57" s="137">
        <x:v>1.5287999999999999</x:v>
      </x:c>
    </x:row>
    <x:row r="58" spans="1:21">
      <x:c r="A58" s="57">
        <x:v>48</x:v>
      </x:c>
      <x:c r="C58" s="211" t="str">
        <x:f>IF(VLOOKUP($A58,'★Master Code List'!$B$4:$K$167,3,)=0,"",(VLOOKUP($A58,'★Master Code List'!$B$4:$K$167,3,)))</x:f>
        <x:v>PZ38-10B694-BD</x:v>
      </x:c>
      <x:c r="D58" s="211" t="str">
        <x:f>IF(VLOOKUP($A58,'★Master Code List'!$B$4:$K$167,5,)=0,"",(VLOOKUP($A58,'★Master Code List'!$B$4:$K$167,5,)))</x:f>
        <x:v>Main Harness</x:v>
      </x:c>
      <x:c r="F58" s="215" t="str">
        <x:f t="shared" si="1"/>
        <x:v/>
      </x:c>
      <x:c r="J58" s="137">
        <x:v>1.1544000000000001</x:v>
      </x:c>
      <x:c r="K58" s="137">
        <x:v>1.1544000000000001</x:v>
      </x:c>
      <x:c r="L58" s="137">
        <x:v>1.1544000000000001</x:v>
      </x:c>
    </x:row>
    <x:row r="59" spans="1:21">
      <x:c r="A59" s="57">
        <x:v>49</x:v>
      </x:c>
      <x:c r="C59" s="211" t="str">
        <x:f>IF(VLOOKUP($A59,'★Master Code List'!$B$4:$K$167,3,)=0,"",(VLOOKUP($A59,'★Master Code List'!$B$4:$K$167,3,)))</x:f>
        <x:v>PZ38-14A033-GD</x:v>
      </x:c>
      <x:c r="D59" s="211" t="str">
        <x:f>IF(VLOOKUP($A59,'★Master Code List'!$B$4:$K$167,5,)=0,"",(VLOOKUP($A59,'★Master Code List'!$B$4:$K$167,5,)))</x:f>
        <x:v>BUSBAR - Array to Array (Angled)_Insert</x:v>
      </x:c>
      <x:c r="F59" s="215" t="str">
        <x:f t="shared" si="1"/>
        <x:v/>
      </x:c>
      <x:c r="J59" s="137">
        <x:v>13.998400000000002</x:v>
      </x:c>
      <x:c r="K59" s="137">
        <x:v>13.998400000000002</x:v>
      </x:c>
      <x:c r="L59" s="137">
        <x:v>13.998400000000002</x:v>
      </x:c>
    </x:row>
    <x:row r="60" spans="1:21">
      <x:c r="A60" s="57">
        <x:v>50</x:v>
      </x:c>
      <x:c r="C60" s="211" t="str">
        <x:f>IF(VLOOKUP($A60,'★Master Code List'!$B$4:$K$167,3,)=0,"",(VLOOKUP($A60,'★Master Code List'!$B$4:$K$167,3,)))</x:f>
        <x:v>PZ38-14A033-KD</x:v>
      </x:c>
      <x:c r="D60" s="211" t="str">
        <x:f>IF(VLOOKUP($A60,'★Master Code List'!$B$4:$K$167,5,)=0,"",(VLOOKUP($A60,'★Master Code List'!$B$4:$K$167,5,)))</x:f>
        <x:v>BUSBAR - Array 1 to Neg BEC_Insert</x:v>
      </x:c>
      <x:c r="F60" s="215" t="str">
        <x:f t="shared" si="1"/>
        <x:v/>
      </x:c>
      <x:c r="J60" s="137">
        <x:v>10.036000000000001</x:v>
      </x:c>
      <x:c r="K60" s="137">
        <x:v>10.036000000000001</x:v>
      </x:c>
      <x:c r="L60" s="137">
        <x:v>10.036000000000001</x:v>
      </x:c>
    </x:row>
    <x:row r="61" spans="1:21">
      <x:c r="A61" s="57">
        <x:v>51</x:v>
      </x:c>
      <x:c r="C61" s="211" t="str">
        <x:f>IF(VLOOKUP($A61,'★Master Code List'!$B$4:$K$167,3,)=0,"",(VLOOKUP($A61,'★Master Code List'!$B$4:$K$167,3,)))</x:f>
        <x:v>PZ38-14A033-NB</x:v>
      </x:c>
      <x:c r="D61" s="211" t="str">
        <x:f>IF(VLOOKUP($A61,'★Master Code List'!$B$4:$K$167,5,)=0,"",(VLOOKUP($A61,'★Master Code List'!$B$4:$K$167,5,)))</x:f>
        <x:v>BUSBAR - Neg BEC to DCFC_Protector</x:v>
      </x:c>
      <x:c r="F61" s="215" t="str">
        <x:f t="shared" si="1"/>
        <x:v/>
      </x:c>
      <x:c r="J61" s="137">
        <x:v>877.18</x:v>
      </x:c>
      <x:c r="K61" s="137">
        <x:v>877.18</x:v>
      </x:c>
      <x:c r="L61" s="137">
        <x:v>877.18</x:v>
      </x:c>
    </x:row>
    <x:row r="62" spans="1:21">
      <x:c r="A62" s="57">
        <x:v>52</x:v>
      </x:c>
      <x:c r="C62" s="211" t="str">
        <x:f>IF(VLOOKUP($A62,'★Master Code List'!$B$4:$K$167,3,)=0,"",(VLOOKUP($A62,'★Master Code List'!$B$4:$K$167,3,)))</x:f>
        <x:v>PZ38-14A033-PC</x:v>
      </x:c>
      <x:c r="D62" s="211" t="str">
        <x:f>IF(VLOOKUP($A62,'★Master Code List'!$B$4:$K$167,5,)=0,"",(VLOOKUP($A62,'★Master Code List'!$B$4:$K$167,5,)))</x:f>
        <x:v>BUSBAR - CIRCUIT BREAKER_A_Insert</x:v>
      </x:c>
      <x:c r="F62" s="215" t="str">
        <x:f t="shared" si="1"/>
        <x:v>CHECK ☞</x:v>
      </x:c>
      <x:c r="J62" s="137">
        <x:v>0</x:v>
      </x:c>
      <x:c r="K62" s="137">
        <x:v>0</x:v>
      </x:c>
      <x:c r="L62" s="137">
        <x:v>0</x:v>
      </x:c>
    </x:row>
    <x:row r="63" spans="1:21">
      <x:c r="A63" s="57">
        <x:v>53</x:v>
      </x:c>
      <x:c r="C63" s="211" t="str">
        <x:f>IF(VLOOKUP($A63,'★Master Code List'!$B$4:$K$167,3,)=0,"",(VLOOKUP($A63,'★Master Code List'!$B$4:$K$167,3,)))</x:f>
        <x:v>PZ38-14A033-RC</x:v>
      </x:c>
      <x:c r="D63" s="211" t="str">
        <x:f>IF(VLOOKUP($A63,'★Master Code List'!$B$4:$K$167,5,)=0,"",(VLOOKUP($A63,'★Master Code List'!$B$4:$K$167,5,)))</x:f>
        <x:v>BUSBAR - CIRCUIT BREAKER_B_Insert</x:v>
      </x:c>
      <x:c r="F63" s="215" t="str">
        <x:f t="shared" si="1"/>
        <x:v>CHECK ☞</x:v>
      </x:c>
      <x:c r="J63" s="137">
        <x:v>0</x:v>
      </x:c>
      <x:c r="K63" s="137">
        <x:v>0</x:v>
      </x:c>
      <x:c r="L63" s="137">
        <x:v>0</x:v>
      </x:c>
    </x:row>
    <x:row r="64" spans="1:21">
      <x:c r="A64" s="57">
        <x:v>54</x:v>
      </x:c>
      <x:c r="C64" s="211" t="str">
        <x:f>IF(VLOOKUP($A64,'★Master Code List'!$B$4:$K$167,3,)=0,"",(VLOOKUP($A64,'★Master Code List'!$B$4:$K$167,3,)))</x:f>
        <x:v>SZ38-10B694-AC</x:v>
      </x:c>
      <x:c r="D64" s="211" t="str">
        <x:f>IF(VLOOKUP($A64,'★Master Code List'!$B$4:$K$167,5,)=0,"",(VLOOKUP($A64,'★Master Code List'!$B$4:$K$167,5,)))</x:f>
        <x:v>Main Harness</x:v>
      </x:c>
      <x:c r="F64" s="215" t="str">
        <x:f t="shared" si="1"/>
        <x:v>CHECK ☞</x:v>
      </x:c>
      <x:c r="J64" s="137">
        <x:v>0</x:v>
      </x:c>
      <x:c r="K64" s="137">
        <x:v>0</x:v>
      </x:c>
      <x:c r="L64" s="137">
        <x:v>0</x:v>
      </x:c>
    </x:row>
    <x:row r="65" spans="1:12">
      <x:c r="A65" s="57">
        <x:v>55</x:v>
      </x:c>
      <x:c r="C65" s="211" t="str">
        <x:f>IF(VLOOKUP($A65,'★Master Code List'!$B$4:$K$167,3,)=0,"",(VLOOKUP($A65,'★Master Code List'!$B$4:$K$167,3,)))</x:f>
        <x:v>SZ38-14A033-AB</x:v>
      </x:c>
      <x:c r="D65" s="211" t="str">
        <x:f>IF(VLOOKUP($A65,'★Master Code List'!$B$4:$K$167,5,)=0,"",(VLOOKUP($A65,'★Master Code List'!$B$4:$K$167,5,)))</x:f>
        <x:v>BUSBAR - Array 2 to Array3_Insert</x:v>
      </x:c>
      <x:c r="F65" s="215" t="str">
        <x:f t="shared" si="1"/>
        <x:v>CHECK ☞</x:v>
      </x:c>
      <x:c r="J65" s="137">
        <x:v>0</x:v>
      </x:c>
      <x:c r="K65" s="137">
        <x:v>0</x:v>
      </x:c>
      <x:c r="L65" s="137">
        <x:v>0</x:v>
      </x:c>
    </x:row>
    <x:row r="66" spans="1:12">
      <x:c r="A66" s="57">
        <x:v>56</x:v>
      </x:c>
      <x:c r="C66" s="211" t="str">
        <x:f>IF(VLOOKUP($A66,'★Master Code List'!$B$4:$K$167,3,)=0,"",(VLOOKUP($A66,'★Master Code List'!$B$4:$K$167,3,)))</x:f>
        <x:v>SZ38-14A033-BB</x:v>
      </x:c>
      <x:c r="D66" s="211" t="str">
        <x:f>IF(VLOOKUP($A66,'★Master Code List'!$B$4:$K$167,5,)=0,"",(VLOOKUP($A66,'★Master Code List'!$B$4:$K$167,5,)))</x:f>
        <x:v>BUSBAR - Array 6 to Pos BEC_Insert</x:v>
      </x:c>
      <x:c r="F66" s="215" t="str">
        <x:f t="shared" si="1"/>
        <x:v>CHECK ☞</x:v>
      </x:c>
      <x:c r="J66" s="137">
        <x:v>0</x:v>
      </x:c>
      <x:c r="K66" s="137">
        <x:v>0</x:v>
      </x:c>
      <x:c r="L66" s="137">
        <x:v>0</x:v>
      </x:c>
    </x:row>
    <x:row r="67" spans="1:12">
      <x:c r="A67" s="57">
        <x:v>57</x:v>
      </x:c>
      <x:c r="C67" s="211" t="str">
        <x:f>IF(VLOOKUP($A67,'★Master Code List'!$B$4:$K$167,3,)=0,"",(VLOOKUP($A67,'★Master Code List'!$B$4:$K$167,3,)))</x:f>
        <x:v>TZ38-10B694-AA</x:v>
      </x:c>
      <x:c r="D67" s="211" t="str">
        <x:f>IF(VLOOKUP($A67,'★Master Code List'!$B$4:$K$167,5,)=0,"",(VLOOKUP($A67,'★Master Code List'!$B$4:$K$167,5,)))</x:f>
        <x:v>V710 AWD MAIN W/H
ASSY</x:v>
      </x:c>
      <x:c r="F67" s="215" t="str">
        <x:f t="shared" si="1"/>
        <x:v>CHECK ☞</x:v>
      </x:c>
      <x:c r="J67" s="137">
        <x:v>0</x:v>
      </x:c>
      <x:c r="K67" s="137">
        <x:v>0</x:v>
      </x:c>
      <x:c r="L67" s="137">
        <x:v>0</x:v>
      </x:c>
    </x:row>
    <x:row r="68" spans="1:12">
      <x:c r="A68" s="57">
        <x:v>58</x:v>
      </x:c>
      <x:c r="C68" s="211" t="str">
        <x:f>IF(VLOOKUP($A68,'★Master Code List'!$B$4:$K$167,3,)=0,"",(VLOOKUP($A68,'★Master Code List'!$B$4:$K$167,3,)))</x:f>
        <x:v>TZ38-10B694-AD</x:v>
      </x:c>
      <x:c r="D68" s="211" t="str">
        <x:f>IF(VLOOKUP($A68,'★Master Code List'!$B$4:$K$167,5,)=0,"",(VLOOKUP($A68,'★Master Code List'!$B$4:$K$167,5,)))</x:f>
        <x:v>Main Harness</x:v>
      </x:c>
      <x:c r="F68" s="215" t="str">
        <x:f t="shared" si="1"/>
        <x:v>CHECK ☞</x:v>
      </x:c>
      <x:c r="J68" s="137">
        <x:v>0</x:v>
      </x:c>
      <x:c r="K68" s="137">
        <x:v>0</x:v>
      </x:c>
      <x:c r="L68" s="137">
        <x:v>0</x:v>
      </x:c>
    </x:row>
    <x:row r="69" spans="1:12">
      <x:c r="A69" s="57">
        <x:v>59</x:v>
      </x:c>
      <x:c r="C69" s="211" t="str">
        <x:f>IF(VLOOKUP($A69,'★Master Code List'!$B$4:$K$167,3,)=0,"",(VLOOKUP($A69,'★Master Code List'!$B$4:$K$167,3,)))</x:f>
        <x:v>TZ38-10B694-DB</x:v>
      </x:c>
      <x:c r="D69" s="211" t="str">
        <x:f>IF(VLOOKUP($A69,'★Master Code List'!$B$4:$K$167,5,)=0,"",(VLOOKUP($A69,'★Master Code List'!$B$4:$K$167,5,)))</x:f>
        <x:v>Main Harness</x:v>
      </x:c>
      <x:c r="F69" s="215" t="str">
        <x:f t="shared" si="1"/>
        <x:v>CHECK ☞</x:v>
      </x:c>
      <x:c r="J69" s="137">
        <x:v>0</x:v>
      </x:c>
      <x:c r="K69" s="137">
        <x:v>0</x:v>
      </x:c>
      <x:c r="L69" s="137">
        <x:v>0</x:v>
      </x:c>
    </x:row>
    <x:row r="70" spans="1:12">
      <x:c r="A70" s="57">
        <x:v>60</x:v>
      </x:c>
      <x:c r="C70" s="211" t="str">
        <x:f>IF(VLOOKUP($A70,'★Master Code List'!$B$4:$K$167,3,)=0,"",(VLOOKUP($A70,'★Master Code List'!$B$4:$K$167,3,)))</x:f>
        <x:v>TZ38-14A033-JA</x:v>
      </x:c>
      <x:c r="D70" s="211" t="str">
        <x:f>IF(VLOOKUP($A70,'★Master Code List'!$B$4:$K$167,5,)=0,"",(VLOOKUP($A70,'★Master Code List'!$B$4:$K$167,5,)))</x:f>
        <x:v xml:space="preserve">BUS BAR ASY </x:v>
      </x:c>
      <x:c r="F70" s="215" t="str">
        <x:f t="shared" si="1"/>
        <x:v>CHECK ☞</x:v>
      </x:c>
      <x:c r="J70" s="137">
        <x:v>0</x:v>
      </x:c>
      <x:c r="K70" s="137">
        <x:v>0</x:v>
      </x:c>
      <x:c r="L70" s="137">
        <x:v>0</x:v>
      </x:c>
    </x:row>
    <x:row r="71" spans="1:12">
      <x:c r="A71" s="57">
        <x:v>61</x:v>
      </x:c>
      <x:c r="C71" s="211" t="str">
        <x:f>IF(VLOOKUP($A71,'★Master Code List'!$B$4:$K$167,3,)=0,"",(VLOOKUP($A71,'★Master Code List'!$B$4:$K$167,3,)))</x:f>
        <x:v>TZ38-14B680-BA</x:v>
      </x:c>
      <x:c r="D71" s="211" t="str">
        <x:f>IF(VLOOKUP($A71,'★Master Code List'!$B$4:$K$167,5,)=0,"",(VLOOKUP($A71,'★Master Code List'!$B$4:$K$167,5,)))</x:f>
        <x:v>PDU</x:v>
      </x:c>
      <x:c r="F71" s="215" t="str">
        <x:f t="shared" ref="F71:F105" si="2">IF(C71="","",IF(SUM(J71:T71)&gt;0,"","CHECK ☞"))</x:f>
        <x:v>CHECK ☞</x:v>
      </x:c>
      <x:c r="J71" s="137">
        <x:v>0</x:v>
      </x:c>
      <x:c r="K71" s="137">
        <x:v>0</x:v>
      </x:c>
      <x:c r="L71" s="137">
        <x:v>0</x:v>
      </x:c>
    </x:row>
    <x:row r="72" spans="1:12">
      <x:c r="A72" s="57">
        <x:v>62</x:v>
      </x:c>
      <x:c r="C72" s="211" t="str">
        <x:f>IF(VLOOKUP($A72,'★Master Code List'!$B$4:$K$167,3,)=0,"",(VLOOKUP($A72,'★Master Code List'!$B$4:$K$167,3,)))</x:f>
        <x:v>PZ38-14A033-FE</x:v>
      </x:c>
      <x:c r="D72" s="211" t="str">
        <x:f>IF(VLOOKUP($A72,'★Master Code List'!$B$4:$K$167,5,)=0,"",(VLOOKUP($A72,'★Master Code List'!$B$4:$K$167,5,)))</x:f>
        <x:v>BUSBAR - Array to Array (Straight)_Insert</x:v>
      </x:c>
      <x:c r="F72" s="215" t="str">
        <x:f t="shared" si="2"/>
        <x:v>CHECK ☞</x:v>
      </x:c>
      <x:c r="J72" s="137">
        <x:v>0</x:v>
      </x:c>
      <x:c r="K72" s="137">
        <x:v>0</x:v>
      </x:c>
      <x:c r="L72" s="137">
        <x:v>0</x:v>
      </x:c>
    </x:row>
    <x:row r="73" spans="1:12">
      <x:c r="A73" s="57">
        <x:v>63</x:v>
      </x:c>
      <x:c r="C73" s="211" t="str">
        <x:f>IF(VLOOKUP($A73,'★Master Code List'!$B$4:$K$167,3,)=0,"",(VLOOKUP($A73,'★Master Code List'!$B$4:$K$167,3,)))</x:f>
        <x:v>TZ38-14A033-TA04</x:v>
      </x:c>
      <x:c r="D73" s="211" t="str">
        <x:f>IF(VLOOKUP($A73,'★Master Code List'!$B$4:$K$167,5,)=0,"",(VLOOKUP($A73,'★Master Code List'!$B$4:$K$167,5,)))</x:f>
        <x:v>BUSBAR</x:v>
      </x:c>
      <x:c r="F73" s="215" t="str">
        <x:f t="shared" si="2"/>
        <x:v>CHECK ☞</x:v>
      </x:c>
      <x:c r="J73" s="137">
        <x:v>0</x:v>
      </x:c>
      <x:c r="K73" s="137">
        <x:v>0</x:v>
      </x:c>
      <x:c r="L73" s="137">
        <x:v>0</x:v>
      </x:c>
    </x:row>
    <x:row r="74" spans="1:12">
      <x:c r="A74" s="57">
        <x:v>64</x:v>
      </x:c>
      <x:c r="C74" s="211" t="str">
        <x:f>IF(VLOOKUP($A74,'★Master Code List'!$B$4:$K$167,3,)=0,"",(VLOOKUP($A74,'★Master Code List'!$B$4:$K$167,3,)))</x:f>
        <x:v>TUBE0000101</x:v>
      </x:c>
      <x:c r="D74" s="211" t="str">
        <x:f>IF(VLOOKUP($A74,'★Master Code List'!$B$4:$K$167,5,)=0,"",(VLOOKUP($A74,'★Master Code List'!$B$4:$K$167,5,)))</x:f>
        <x:v>DBJ033</x:v>
      </x:c>
      <x:c r="F74" s="215" t="str">
        <x:f t="shared" si="2"/>
        <x:v>CHECK ☞</x:v>
      </x:c>
      <x:c r="J74" s="137">
        <x:v>0</x:v>
      </x:c>
      <x:c r="K74" s="137">
        <x:v>0</x:v>
      </x:c>
      <x:c r="L74" s="137">
        <x:v>0</x:v>
      </x:c>
    </x:row>
    <x:row r="75" spans="1:12">
      <x:c r="A75" s="57">
        <x:v>65</x:v>
      </x:c>
      <x:c r="C75" s="211" t="str">
        <x:f>IF(VLOOKUP($A75,'★Master Code List'!$B$4:$K$167,3,)=0,"",(VLOOKUP($A75,'★Master Code List'!$B$4:$K$167,3,)))</x:f>
        <x:v>TUBE0000104</x:v>
      </x:c>
      <x:c r="D75" s="211" t="str">
        <x:f>IF(VLOOKUP($A75,'★Master Code List'!$B$4:$K$167,5,)=0,"",(VLOOKUP($A75,'★Master Code List'!$B$4:$K$167,5,)))</x:f>
        <x:v>CG13-38 (5M)</x:v>
      </x:c>
      <x:c r="F75" s="215" t="str">
        <x:f t="shared" si="2"/>
        <x:v>CHECK ☞</x:v>
      </x:c>
      <x:c r="J75" s="137">
        <x:v>0</x:v>
      </x:c>
      <x:c r="K75" s="137">
        <x:v>0</x:v>
      </x:c>
      <x:c r="L75" s="137">
        <x:v>0</x:v>
      </x:c>
    </x:row>
    <x:row r="76" spans="1:12">
      <x:c r="A76" s="57">
        <x:v>66</x:v>
      </x:c>
      <x:c r="C76" s="211" t="str">
        <x:f>IF(VLOOKUP($A76,'★Master Code List'!$B$4:$K$167,3,)=0,"",(VLOOKUP($A76,'★Master Code List'!$B$4:$K$167,3,)))</x:f>
        <x:v>UKLA0-05011</x:v>
      </x:c>
      <x:c r="D76" s="211" t="str">
        <x:f>IF(VLOOKUP($A76,'★Master Code List'!$B$4:$K$167,5,)=0,"",(VLOOKUP($A76,'★Master Code List'!$B$4:$K$167,5,)))</x:f>
        <x:v>CG19-38 (08) (7M)</x:v>
      </x:c>
      <x:c r="F76" s="215" t="str">
        <x:f t="shared" si="2"/>
        <x:v>CHECK ☞</x:v>
      </x:c>
      <x:c r="J76" s="137">
        <x:v>0</x:v>
      </x:c>
      <x:c r="K76" s="137">
        <x:v>0</x:v>
      </x:c>
      <x:c r="L76" s="137">
        <x:v>0</x:v>
      </x:c>
    </x:row>
    <x:row r="77" spans="1:12">
      <x:c r="A77" s="57">
        <x:v>67</x:v>
      </x:c>
      <x:c r="C77" s="211" t="str">
        <x:f>IF(VLOOKUP($A77,'★Master Code List'!$B$4:$K$167,3,)=0,"",(VLOOKUP($A77,'★Master Code List'!$B$4:$K$167,3,)))</x:f>
        <x:v>BEE25-CT001</x:v>
      </x:c>
      <x:c r="D77" s="211" t="str">
        <x:f>IF(VLOOKUP($A77,'★Master Code List'!$B$4:$K$167,5,)=0,"",(VLOOKUP($A77,'★Master Code List'!$B$4:$K$167,5,)))</x:f>
        <x:v>Terminal</x:v>
      </x:c>
      <x:c r="F77" s="215" t="str">
        <x:f t="shared" si="2"/>
        <x:v/>
      </x:c>
      <x:c r="J77" s="137">
        <x:v>0</x:v>
      </x:c>
      <x:c r="K77" s="137">
        <x:v>0</x:v>
      </x:c>
      <x:c r="L77" s="137">
        <x:v>1.56</x:v>
      </x:c>
    </x:row>
    <x:row r="78" spans="1:12">
      <x:c r="A78" s="57">
        <x:v>68</x:v>
      </x:c>
      <x:c r="C78" s="211" t="str">
        <x:f>IF(VLOOKUP($A78,'★Master Code List'!$B$4:$K$167,3,)=0,"",(VLOOKUP($A78,'★Master Code List'!$B$4:$K$167,3,)))</x:f>
        <x:v>BEE22-CP007</x:v>
      </x:c>
      <x:c r="D78" s="211" t="str">
        <x:f>IF(VLOOKUP($A78,'★Master Code List'!$B$4:$K$167,5,)=0,"",(VLOOKUP($A78,'★Master Code List'!$B$4:$K$167,5,)))</x:f>
        <x:v>CHANNEL</x:v>
      </x:c>
      <x:c r="F78" s="215" t="str">
        <x:f t="shared" si="2"/>
        <x:v/>
      </x:c>
      <x:c r="J78" s="137">
        <x:v>0</x:v>
      </x:c>
      <x:c r="K78" s="137">
        <x:v>0</x:v>
      </x:c>
      <x:c r="L78" s="137">
        <x:v>31.200000000000003</x:v>
      </x:c>
    </x:row>
    <x:row r="79" spans="1:12">
      <x:c r="A79" s="57">
        <x:v>69</x:v>
      </x:c>
      <x:c r="C79" s="211" t="str">
        <x:f>IF(VLOOKUP($A79,'★Master Code List'!$B$4:$K$167,3,)=0,"",(VLOOKUP($A79,'★Master Code List'!$B$4:$K$167,3,)))</x:f>
        <x:v>BEE24-CP001</x:v>
      </x:c>
      <x:c r="D79" s="211" t="str">
        <x:f>IF(VLOOKUP($A79,'★Master Code List'!$B$4:$K$167,5,)=0,"",(VLOOKUP($A79,'★Master Code List'!$B$4:$K$167,5,)))</x:f>
        <x:v>CHANNEL</x:v>
      </x:c>
      <x:c r="F79" s="215" t="str">
        <x:f t="shared" si="2"/>
        <x:v/>
      </x:c>
      <x:c r="J79" s="137">
        <x:v>0</x:v>
      </x:c>
      <x:c r="K79" s="137">
        <x:v>0</x:v>
      </x:c>
      <x:c r="L79" s="137">
        <x:v>135.20000000000002</x:v>
      </x:c>
    </x:row>
    <x:row r="80" spans="1:12">
      <x:c r="A80" s="57">
        <x:v>70</x:v>
      </x:c>
      <x:c r="C80" s="211" t="str">
        <x:f>IF(VLOOKUP($A80,'★Master Code List'!$B$4:$K$167,3,)=0,"",(VLOOKUP($A80,'★Master Code List'!$B$4:$K$167,3,)))</x:f>
        <x:v>BEE24-CP002</x:v>
      </x:c>
      <x:c r="D80" s="211" t="str">
        <x:f>IF(VLOOKUP($A80,'★Master Code List'!$B$4:$K$167,5,)=0,"",(VLOOKUP($A80,'★Master Code List'!$B$4:$K$167,5,)))</x:f>
        <x:v>CHANNEL</x:v>
      </x:c>
      <x:c r="F80" s="215" t="str">
        <x:f t="shared" si="2"/>
        <x:v>CHECK ☞</x:v>
      </x:c>
      <x:c r="J80" s="137">
        <x:v>0</x:v>
      </x:c>
      <x:c r="K80" s="137">
        <x:v>0</x:v>
      </x:c>
      <x:c r="L80" s="137">
        <x:v>0</x:v>
      </x:c>
    </x:row>
    <x:row r="81" spans="1:6">
      <x:c r="A81" s="57">
        <x:v>71</x:v>
      </x:c>
      <x:c r="C81" s="211" t="str">
        <x:f>IF(VLOOKUP($A81,'★Master Code List'!$B$4:$K$167,3,)=0,"",(VLOOKUP($A81,'★Master Code List'!$B$4:$K$167,3,)))</x:f>
        <x:v>BEE24-CP003</x:v>
      </x:c>
      <x:c r="D81" s="211" t="str">
        <x:f>IF(VLOOKUP($A81,'★Master Code List'!$B$4:$K$167,5,)=0,"",(VLOOKUP($A81,'★Master Code List'!$B$4:$K$167,5,)))</x:f>
        <x:v>CHANNEL</x:v>
      </x:c>
      <x:c r="F81" s="215" t="str">
        <x:f t="shared" si="2"/>
        <x:v>CHECK ☞</x:v>
      </x:c>
    </x:row>
    <x:row r="82" spans="1:6">
      <x:c r="A82" s="57">
        <x:v>72</x:v>
      </x:c>
      <x:c r="C82" s="211" t="str">
        <x:f>IF(VLOOKUP($A82,'★Master Code List'!$B$4:$K$167,3,)=0,"",(VLOOKUP($A82,'★Master Code List'!$B$4:$K$167,3,)))</x:f>
        <x:v>PZ38-14A033-JD</x:v>
      </x:c>
      <x:c r="D82" s="211" t="str">
        <x:f>IF(VLOOKUP($A82,'★Master Code List'!$B$4:$K$167,5,)=0,"",(VLOOKUP($A82,'★Master Code List'!$B$4:$K$167,5,)))</x:f>
        <x:v>BEV-E1 BUSBAR Array 8 to Array 9</x:v>
      </x:c>
      <x:c r="F82" s="215" t="str">
        <x:f t="shared" si="2"/>
        <x:v>CHECK ☞</x:v>
      </x:c>
    </x:row>
    <x:row r="83" spans="1:6">
      <x:c r="A83" s="57">
        <x:v>73</x:v>
      </x:c>
      <x:c r="C83" s="211" t="str">
        <x:f>IF(VLOOKUP($A83,'★Master Code List'!$B$4:$K$167,3,)=0,"",(VLOOKUP($A83,'★Master Code List'!$B$4:$K$167,3,)))</x:f>
        <x:v>TZ38-14A033-AA04</x:v>
      </x:c>
      <x:c r="D83" s="211" t="str">
        <x:f>IF(VLOOKUP($A83,'★Master Code List'!$B$4:$K$167,5,)=0,"",(VLOOKUP($A83,'★Master Code List'!$B$4:$K$167,5,)))</x:f>
        <x:v>BUSBAR</x:v>
      </x:c>
      <x:c r="F83" s="215" t="str">
        <x:f t="shared" si="2"/>
        <x:v>CHECK ☞</x:v>
      </x:c>
    </x:row>
    <x:row r="84" spans="1:6">
      <x:c r="A84" s="57">
        <x:v>74</x:v>
      </x:c>
      <x:c r="C84" s="211" t="str">
        <x:f>IF(VLOOKUP($A84,'★Master Code List'!$B$4:$K$167,3,)=0,"",(VLOOKUP($A84,'★Master Code List'!$B$4:$K$167,3,)))</x:f>
        <x:v>TZ38-14A033-BA04</x:v>
      </x:c>
      <x:c r="D84" s="211" t="str">
        <x:f>IF(VLOOKUP($A84,'★Master Code List'!$B$4:$K$167,5,)=0,"",(VLOOKUP($A84,'★Master Code List'!$B$4:$K$167,5,)))</x:f>
        <x:v>BUSBAR</x:v>
      </x:c>
      <x:c r="F84" s="215" t="str">
        <x:f t="shared" si="2"/>
        <x:v>CHECK ☞</x:v>
      </x:c>
    </x:row>
    <x:row r="85" spans="1:6">
      <x:c r="A85" s="57">
        <x:v>75</x:v>
      </x:c>
      <x:c r="C85" s="211" t="str">
        <x:f>IF(VLOOKUP($A85,'★Master Code List'!$B$4:$K$167,3,)=0,"",(VLOOKUP($A85,'★Master Code List'!$B$4:$K$167,3,)))</x:f>
        <x:v>TZ38-14A033-CA04</x:v>
      </x:c>
      <x:c r="D85" s="211" t="str">
        <x:f>IF(VLOOKUP($A85,'★Master Code List'!$B$4:$K$167,5,)=0,"",(VLOOKUP($A85,'★Master Code List'!$B$4:$K$167,5,)))</x:f>
        <x:v>BUSBAR</x:v>
      </x:c>
      <x:c r="F85" s="215" t="str">
        <x:f t="shared" si="2"/>
        <x:v>CHECK ☞</x:v>
      </x:c>
    </x:row>
    <x:row r="86" spans="1:6">
      <x:c r="A86" s="57">
        <x:v>76</x:v>
      </x:c>
      <x:c r="C86" s="211" t="str">
        <x:f>IF(VLOOKUP($A86,'★Master Code List'!$B$4:$K$167,3,)=0,"",(VLOOKUP($A86,'★Master Code List'!$B$4:$K$167,3,)))</x:f>
        <x:v>TZ38-14A033-DA04</x:v>
      </x:c>
      <x:c r="D86" s="211" t="str">
        <x:f>IF(VLOOKUP($A86,'★Master Code List'!$B$4:$K$167,5,)=0,"",(VLOOKUP($A86,'★Master Code List'!$B$4:$K$167,5,)))</x:f>
        <x:v>BUSBAR</x:v>
      </x:c>
      <x:c r="F86" s="215" t="str">
        <x:f t="shared" si="2"/>
        <x:v>CHECK ☞</x:v>
      </x:c>
    </x:row>
    <x:row r="87" spans="1:6">
      <x:c r="A87" s="57">
        <x:v>77</x:v>
      </x:c>
      <x:c r="C87" s="211" t="str">
        <x:f>IF(VLOOKUP($A87,'★Master Code List'!$B$4:$K$167,3,)=0,"",(VLOOKUP($A87,'★Master Code List'!$B$4:$K$167,3,)))</x:f>
        <x:v>TZ38-14A033-EA04</x:v>
      </x:c>
      <x:c r="D87" s="211" t="str">
        <x:f>IF(VLOOKUP($A87,'★Master Code List'!$B$4:$K$167,5,)=0,"",(VLOOKUP($A87,'★Master Code List'!$B$4:$K$167,5,)))</x:f>
        <x:v>BUSBAR</x:v>
      </x:c>
      <x:c r="F87" s="215" t="str">
        <x:f t="shared" si="2"/>
        <x:v>CHECK ☞</x:v>
      </x:c>
    </x:row>
    <x:row r="88" spans="1:6">
      <x:c r="A88" s="57">
        <x:v>78</x:v>
      </x:c>
      <x:c r="C88" s="211" t="str">
        <x:f>IF(VLOOKUP($A88,'★Master Code List'!$B$4:$K$167,3,)=0,"",(VLOOKUP($A88,'★Master Code List'!$B$4:$K$167,3,)))</x:f>
        <x:v>TZ38-14A033-GA04</x:v>
      </x:c>
      <x:c r="D88" s="211" t="str">
        <x:f>IF(VLOOKUP($A88,'★Master Code List'!$B$4:$K$167,5,)=0,"",(VLOOKUP($A88,'★Master Code List'!$B$4:$K$167,5,)))</x:f>
        <x:v>BUSBAR</x:v>
      </x:c>
      <x:c r="F88" s="215" t="str">
        <x:f t="shared" si="2"/>
        <x:v>CHECK ☞</x:v>
      </x:c>
    </x:row>
    <x:row r="89" spans="1:6">
      <x:c r="A89" s="57">
        <x:v>79</x:v>
      </x:c>
      <x:c r="C89" s="211" t="str">
        <x:f>IF(VLOOKUP($A89,'★Master Code List'!$B$4:$K$167,3,)=0,"",(VLOOKUP($A89,'★Master Code List'!$B$4:$K$167,3,)))</x:f>
        <x:v>TZ38-10B694-BB</x:v>
      </x:c>
      <x:c r="D89" s="211" t="str">
        <x:f>IF(VLOOKUP($A89,'★Master Code List'!$B$4:$K$167,5,)=0,"",(VLOOKUP($A89,'★Master Code List'!$B$4:$K$167,5,)))</x:f>
        <x:v>MAIN WIRING HARNESS</x:v>
      </x:c>
      <x:c r="F89" s="215" t="str">
        <x:f t="shared" si="2"/>
        <x:v>CHECK ☞</x:v>
      </x:c>
    </x:row>
    <x:row r="90" spans="1:6">
      <x:c r="A90" s="57">
        <x:v>80</x:v>
      </x:c>
      <x:c r="C90" s="211" t="str">
        <x:f>IF(VLOOKUP($A90,'★Master Code List'!$B$4:$K$167,3,)=0,"",(VLOOKUP($A90,'★Master Code List'!$B$4:$K$167,3,)))</x:f>
        <x:v>TZ38-10B694-CB</x:v>
      </x:c>
      <x:c r="D90" s="211" t="str">
        <x:f>IF(VLOOKUP($A90,'★Master Code List'!$B$4:$K$167,5,)=0,"",(VLOOKUP($A90,'★Master Code List'!$B$4:$K$167,5,)))</x:f>
        <x:v>AWD Main length extended</x:v>
      </x:c>
      <x:c r="F90" s="215" t="str">
        <x:f t="shared" si="2"/>
        <x:v>CHECK ☞</x:v>
      </x:c>
    </x:row>
    <x:row r="91" spans="1:6">
      <x:c r="A91" s="57">
        <x:v>81</x:v>
      </x:c>
      <x:c r="C91" s="211" t="str">
        <x:f>IF(VLOOKUP($A91,'★Master Code List'!$B$4:$K$167,3,)=0,"",(VLOOKUP($A91,'★Master Code List'!$B$4:$K$167,3,)))</x:f>
        <x:v>TZ38-14A033-AB</x:v>
      </x:c>
      <x:c r="D91" s="211" t="str">
        <x:f>IF(VLOOKUP($A91,'★Master Code List'!$B$4:$K$167,5,)=0,"",(VLOOKUP($A91,'★Master Code List'!$B$4:$K$167,5,)))</x:f>
        <x:v>BUSBAR</x:v>
      </x:c>
      <x:c r="F91" s="215" t="str">
        <x:f t="shared" si="2"/>
        <x:v>CHECK ☞</x:v>
      </x:c>
    </x:row>
    <x:row r="92" spans="1:6">
      <x:c r="A92" s="57">
        <x:v>82</x:v>
      </x:c>
      <x:c r="C92" s="211" t="str">
        <x:f>IF(VLOOKUP($A92,'★Master Code List'!$B$4:$K$167,3,)=0,"",(VLOOKUP($A92,'★Master Code List'!$B$4:$K$167,3,)))</x:f>
        <x:v>TZ38-14A033-BB</x:v>
      </x:c>
      <x:c r="D92" s="211" t="str">
        <x:f>IF(VLOOKUP($A92,'★Master Code List'!$B$4:$K$167,5,)=0,"",(VLOOKUP($A92,'★Master Code List'!$B$4:$K$167,5,)))</x:f>
        <x:v>BUSBAR</x:v>
      </x:c>
      <x:c r="F92" s="215" t="str">
        <x:f t="shared" si="2"/>
        <x:v>CHECK ☞</x:v>
      </x:c>
    </x:row>
    <x:row r="93" spans="1:6">
      <x:c r="A93" s="57">
        <x:v>83</x:v>
      </x:c>
      <x:c r="C93" s="211" t="str">
        <x:f>IF(VLOOKUP($A93,'★Master Code List'!$B$4:$K$167,3,)=0,"",(VLOOKUP($A93,'★Master Code List'!$B$4:$K$167,3,)))</x:f>
        <x:v>TZ38-14A033-CB</x:v>
      </x:c>
      <x:c r="D93" s="211" t="str">
        <x:f>IF(VLOOKUP($A93,'★Master Code List'!$B$4:$K$167,5,)=0,"",(VLOOKUP($A93,'★Master Code List'!$B$4:$K$167,5,)))</x:f>
        <x:v>BUSBAR</x:v>
      </x:c>
      <x:c r="F93" s="215" t="str">
        <x:f t="shared" si="2"/>
        <x:v>CHECK ☞</x:v>
      </x:c>
    </x:row>
    <x:row r="94" spans="1:6">
      <x:c r="A94" s="57">
        <x:v>84</x:v>
      </x:c>
      <x:c r="C94" s="211" t="str">
        <x:f>IF(VLOOKUP($A94,'★Master Code List'!$B$4:$K$167,3,)=0,"",(VLOOKUP($A94,'★Master Code List'!$B$4:$K$167,3,)))</x:f>
        <x:v>TZ38-14A033-DB</x:v>
      </x:c>
      <x:c r="D94" s="211" t="str">
        <x:f>IF(VLOOKUP($A94,'★Master Code List'!$B$4:$K$167,5,)=0,"",(VLOOKUP($A94,'★Master Code List'!$B$4:$K$167,5,)))</x:f>
        <x:v>BUSBAR</x:v>
      </x:c>
      <x:c r="F94" s="215" t="str">
        <x:f t="shared" si="2"/>
        <x:v>CHECK ☞</x:v>
      </x:c>
    </x:row>
    <x:row r="95" spans="1:6">
      <x:c r="A95" s="57">
        <x:v>85</x:v>
      </x:c>
      <x:c r="C95" s="211" t="str">
        <x:f>IF(VLOOKUP($A95,'★Master Code List'!$B$4:$K$167,3,)=0,"",(VLOOKUP($A95,'★Master Code List'!$B$4:$K$167,3,)))</x:f>
        <x:v>TZ38-14A033-EB</x:v>
      </x:c>
      <x:c r="D95" s="211" t="str">
        <x:f>IF(VLOOKUP($A95,'★Master Code List'!$B$4:$K$167,5,)=0,"",(VLOOKUP($A95,'★Master Code List'!$B$4:$K$167,5,)))</x:f>
        <x:v>BUSBAR</x:v>
      </x:c>
      <x:c r="F95" s="215" t="str">
        <x:f t="shared" si="2"/>
        <x:v>CHECK ☞</x:v>
      </x:c>
    </x:row>
    <x:row r="96" spans="1:6">
      <x:c r="A96" s="57">
        <x:v>86</x:v>
      </x:c>
      <x:c r="C96" s="211" t="str">
        <x:f>IF(VLOOKUP($A96,'★Master Code List'!$B$4:$K$167,3,)=0,"",(VLOOKUP($A96,'★Master Code List'!$B$4:$K$167,3,)))</x:f>
        <x:v>TZ38-14A033-GB</x:v>
      </x:c>
      <x:c r="D96" s="211" t="str">
        <x:f>IF(VLOOKUP($A96,'★Master Code List'!$B$4:$K$167,5,)=0,"",(VLOOKUP($A96,'★Master Code List'!$B$4:$K$167,5,)))</x:f>
        <x:v>BUSBAR</x:v>
      </x:c>
      <x:c r="F96" s="215" t="str">
        <x:f t="shared" si="2"/>
        <x:v>CHECK ☞</x:v>
      </x:c>
    </x:row>
    <x:row r="97" spans="1:21">
      <x:c r="A97" s="57">
        <x:v>87</x:v>
      </x:c>
      <x:c r="C97" s="211" t="str">
        <x:f>IF(VLOOKUP($A97,'★Master Code List'!$B$4:$K$167,3,)=0,"",(VLOOKUP($A97,'★Master Code List'!$B$4:$K$167,3,)))</x:f>
        <x:v>TZ38-14A033-KB</x:v>
      </x:c>
      <x:c r="D97" s="211" t="str">
        <x:f>IF(VLOOKUP($A97,'★Master Code List'!$B$4:$K$167,5,)=0,"",(VLOOKUP($A97,'★Master Code List'!$B$4:$K$167,5,)))</x:f>
        <x:v>BUSBAR</x:v>
      </x:c>
      <x:c r="F97" s="215" t="str">
        <x:f t="shared" si="2"/>
        <x:v>CHECK ☞</x:v>
      </x:c>
    </x:row>
    <x:row r="98" spans="1:21">
      <x:c r="A98" s="57">
        <x:v>88</x:v>
      </x:c>
      <x:c r="C98" s="211" t="str">
        <x:f>IF(VLOOKUP($A98,'★Master Code List'!$B$4:$K$167,3,)=0,"",(VLOOKUP($A98,'★Master Code List'!$B$4:$K$167,3,)))</x:f>
        <x:v>TZ38-14A033-LB</x:v>
      </x:c>
      <x:c r="D98" s="211" t="str">
        <x:f>IF(VLOOKUP($A98,'★Master Code List'!$B$4:$K$167,5,)=0,"",(VLOOKUP($A98,'★Master Code List'!$B$4:$K$167,5,)))</x:f>
        <x:v>BUSBAR</x:v>
      </x:c>
      <x:c r="F98" s="215" t="str">
        <x:f t="shared" si="2"/>
        <x:v>CHECK ☞</x:v>
      </x:c>
    </x:row>
    <x:row r="99" spans="1:21">
      <x:c r="A99" s="57">
        <x:v>89</x:v>
      </x:c>
      <x:c r="C99" s="211" t="str">
        <x:f>IF(VLOOKUP($A99,'★Master Code List'!$B$4:$K$167,3,)=0,"",(VLOOKUP($A99,'★Master Code List'!$B$4:$K$167,3,)))</x:f>
        <x:v>TZ38-14B680-AB</x:v>
      </x:c>
      <x:c r="D99" s="211" t="str">
        <x:f>IF(VLOOKUP($A99,'★Master Code List'!$B$4:$K$167,5,)=0,"",(VLOOKUP($A99,'★Master Code List'!$B$4:$K$167,5,)))</x:f>
        <x:v>PDU</x:v>
      </x:c>
      <x:c r="F99" s="215" t="str">
        <x:f t="shared" si="2"/>
        <x:v>CHECK ☞</x:v>
      </x:c>
    </x:row>
    <x:row r="100" spans="1:21">
      <x:c r="A100" s="57">
        <x:v>90</x:v>
      </x:c>
      <x:c r="C100" s="211" t="str">
        <x:f>IF(VLOOKUP($A100,'★Master Code List'!$B$4:$K$167,3,)=0,"",(VLOOKUP($A100,'★Master Code List'!$B$4:$K$167,3,)))</x:f>
        <x:v>PZ38-14A033-MD</x:v>
      </x:c>
      <x:c r="D100" s="211" t="str">
        <x:f>IF(VLOOKUP($A100,'★Master Code List'!$B$4:$K$167,5,)=0,"",(VLOOKUP($A100,'★Master Code List'!$B$4:$K$167,5,)))</x:f>
        <x:v>MCA CONNECTOR CLIP</x:v>
      </x:c>
      <x:c r="F100" s="215" t="str">
        <x:f t="shared" si="2"/>
        <x:v>CHECK ☞</x:v>
      </x:c>
    </x:row>
    <x:row r="101" spans="1:21">
      <x:c r="A101" s="57">
        <x:v>91</x:v>
      </x:c>
      <x:c r="C101" s="211" t="str">
        <x:f>IF(VLOOKUP($A101,'★Master Code List'!$B$4:$K$167,3,)=0,"",(VLOOKUP($A101,'★Master Code List'!$B$4:$K$167,3,)))</x:f>
        <x:v>SZ38-10B694-AD</x:v>
      </x:c>
      <x:c r="D101" s="211" t="str">
        <x:f>IF(VLOOKUP($A101,'★Master Code List'!$B$4:$K$167,5,)=0,"",(VLOOKUP($A101,'★Master Code List'!$B$4:$K$167,5,)))</x:f>
        <x:v>BEV-E2 MAIN W/H ASSY</x:v>
      </x:c>
      <x:c r="F101" s="215" t="str">
        <x:f t="shared" si="2"/>
        <x:v>CHECK ☞</x:v>
      </x:c>
    </x:row>
    <x:row r="102" spans="1:21">
      <x:c r="A102" s="57">
        <x:v>92</x:v>
      </x:c>
      <x:c r="C102" s="211" t="str">
        <x:f>IF(VLOOKUP($A102,'★Master Code List'!$B$4:$K$167,3,)=0,"",(VLOOKUP($A102,'★Master Code List'!$B$4:$K$167,3,)))</x:f>
        <x:v>SZ38-10B694-AE</x:v>
      </x:c>
      <x:c r="D102" s="211" t="str">
        <x:f>IF(VLOOKUP($A102,'★Master Code List'!$B$4:$K$167,5,)=0,"",(VLOOKUP($A102,'★Master Code List'!$B$4:$K$167,5,)))</x:f>
        <x:v>BEV-E2 MAIN W/H ASSY</x:v>
      </x:c>
      <x:c r="F102" s="215" t="str">
        <x:f t="shared" si="2"/>
        <x:v>CHECK ☞</x:v>
      </x:c>
    </x:row>
    <x:row r="103" spans="1:21">
      <x:c r="A103" s="57">
        <x:v>93</x:v>
      </x:c>
      <x:c r="C103" s="211" t="str">
        <x:f>IF(VLOOKUP($A103,'★Master Code List'!$B$4:$K$167,3,)=0,"",(VLOOKUP($A103,'★Master Code List'!$B$4:$K$167,3,)))</x:f>
        <x:v/>
      </x:c>
      <x:c r="D103" s="211" t="str">
        <x:f>IF(VLOOKUP($A103,'★Master Code List'!$B$4:$K$167,5,)=0,"",(VLOOKUP($A103,'★Master Code List'!$B$4:$K$167,5,)))</x:f>
        <x:v/>
      </x:c>
      <x:c r="F103" s="215" t="str">
        <x:f t="shared" si="2"/>
        <x:v/>
      </x:c>
    </x:row>
    <x:row r="104" spans="1:21">
      <x:c r="A104" s="57">
        <x:v>94</x:v>
      </x:c>
      <x:c r="C104" s="211" t="str">
        <x:f>IF(VLOOKUP($A104,'★Master Code List'!$B$4:$K$167,3,)=0,"",(VLOOKUP($A104,'★Master Code List'!$B$4:$K$167,3,)))</x:f>
        <x:v/>
      </x:c>
      <x:c r="D104" s="211" t="str">
        <x:f>IF(VLOOKUP($A104,'★Master Code List'!$B$4:$K$167,5,)=0,"",(VLOOKUP($A104,'★Master Code List'!$B$4:$K$167,5,)))</x:f>
        <x:v/>
      </x:c>
      <x:c r="F104" s="215" t="str">
        <x:f t="shared" si="2"/>
        <x:v/>
      </x:c>
    </x:row>
    <x:row r="105" spans="1:21" ht="17.25" thickBot="1">
      <x:c r="A105" s="57">
        <x:v>95</x:v>
      </x:c>
      <x:c r="C105" s="232" t="str">
        <x:f>IF(VLOOKUP($A105,'★Master Code List'!$B$4:$K$167,3,)=0,"",(VLOOKUP($A105,'★Master Code List'!$B$4:$K$167,3,)))</x:f>
        <x:v/>
      </x:c>
      <x:c r="D105" s="232" t="str">
        <x:f>IF(VLOOKUP($A105,'★Master Code List'!$B$4:$K$167,5,)=0,"",(VLOOKUP($A105,'★Master Code List'!$B$4:$K$167,5,)))</x:f>
        <x:v/>
      </x:c>
      <x:c r="E105" s="227"/>
      <x:c r="F105" s="225" t="str">
        <x:f t="shared" si="2"/>
        <x:v/>
      </x:c>
      <x:c r="G105" s="207"/>
      <x:c r="J105" s="88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</x:row>
    <x:row r="106" spans="1:21">
      <x:c r="A106">
        <x:v>96</x:v>
      </x:c>
      <x:c r="C106" s="230" t="s">
        <x:v>312</x:v>
      </x:c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J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3425" r:id="rId3" name="Spinner 1">
              <x:controlPr defaultSize="0" print="0" autoFill="0" autoLine="0" autoPict="0">
                <x:anchor moveWithCells="1">
                  <x:from>
                    <xdr:col>3</xdr:col>
                    <xdr:colOff>3314700</xdr:colOff>
                    <xdr:row>1</xdr:row>
                    <xdr:rowOff>133350</xdr:rowOff>
                  </x:from>
                  <x:to>
                    <xdr:col>4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3C61694-1CC9-4216-AA7A-D9DA3F5CBDD6}" mc:Ignorable="x14ac xr xr2 xr3">
  <x:sheetPr>
    <x:tabColor theme="7" tint="0.79998168889431442"/>
  </x:sheetPr>
  <x:dimension ref="A2:U110"/>
  <x:sheetViews>
    <x:sheetView showGridLines="0" zoomScale="80" zoomScaleNormal="80" workbookViewId="0">
      <x:pane xSplit="4" ySplit="5" topLeftCell="E6" activePane="bottomRight" state="frozen"/>
      <x:selection pane="topRight" activeCell="G463" sqref="G463"/>
      <x:selection pane="bottomLeft" activeCell="G463" sqref="G463"/>
      <x:selection pane="bottomRight"/>
    </x:sheetView>
  </x:sheetViews>
  <x:sheetFormatPr defaultRowHeight="16.5"/>
  <x:cols>
    <x:col min="1" max="1" width="3.25" customWidth="1"/>
    <x:col min="2" max="2" width="18.625" bestFit="1" customWidth="1"/>
    <x:col min="3" max="3" width="16.25" bestFit="1" customWidth="1"/>
    <x:col min="4" max="4" width="50.125" bestFit="1" customWidth="1"/>
    <x:col min="5" max="5" width="13.25" style="57" customWidth="1"/>
    <x:col min="6" max="6" width="23.25" style="57" customWidth="1"/>
    <x:col min="7" max="7" width="23.25" bestFit="1" customWidth="1"/>
    <x:col min="10" max="10" width="10.375" bestFit="1" customWidth="1"/>
    <x:col min="11" max="12" width="8.75" bestFit="1" customWidth="1"/>
    <x:col min="13" max="13" width="10.375" bestFit="1" customWidth="1"/>
    <x:col min="14" max="14" width="5.75" bestFit="1" customWidth="1"/>
    <x:col min="15" max="16" width="5.25" bestFit="1" customWidth="1"/>
    <x:col min="17" max="17" width="10.25" bestFit="1" customWidth="1"/>
    <x:col min="18" max="21" width="5.25" bestFit="1" customWidth="1"/>
  </x:cols>
  <x:sheetData>
    <x:row r="2" spans="1:21">
      <x:c r="C2" s="60">
        <x:v>2025</x:v>
      </x:c>
      <x:c r="D2" s="97"/>
      <x:c r="J2">
        <x:v>1.04</x:v>
      </x:c>
      <x:c r="K2">
        <x:v>1.04</x:v>
      </x:c>
      <x:c r="L2">
        <x:v>1.04</x:v>
      </x:c>
      <x:c r="M2">
        <x:v>1.08</x:v>
      </x:c>
    </x:row>
    <x:row r="3" spans="1:21">
      <x:c r="C3" s="98" t="s">
        <x:v>97</x:v>
      </x:c>
      <x:c r="D3" s="98">
        <x:v>1</x:v>
      </x:c>
      <x:c r="H3" s="94" t="s">
        <x:v>317</x:v>
      </x:c>
      <x:c r="J3">
        <x:v>1</x:v>
      </x:c>
      <x:c r="K3">
        <x:v>2</x:v>
      </x:c>
      <x:c r="L3">
        <x:v>3</x:v>
      </x:c>
      <x:c r="M3">
        <x:v>4</x:v>
      </x:c>
      <x:c r="N3">
        <x:v>5</x:v>
      </x:c>
      <x:c r="O3">
        <x:v>6</x:v>
      </x:c>
      <x:c r="P3">
        <x:v>7</x:v>
      </x:c>
      <x:c r="Q3">
        <x:v>8</x:v>
      </x:c>
      <x:c r="R3">
        <x:v>9</x:v>
      </x:c>
      <x:c r="S3">
        <x:v>10</x:v>
      </x:c>
      <x:c r="T3">
        <x:v>11</x:v>
      </x:c>
      <x:c r="U3">
        <x:v>12</x:v>
      </x:c>
    </x:row>
    <x:row r="4" spans="1:21" ht="17.25" thickBot="1">
      <x:c r="G4" s="25" t="s">
        <x:v>295</x:v>
      </x:c>
      <x:c r="J4" s="95">
        <x:v>2025</x:v>
      </x:c>
    </x:row>
    <x:row r="5" spans="1:21">
      <x:c r="C5" s="126" t="s">
        <x:v>5</x:v>
      </x:c>
      <x:c r="D5" s="82" t="s">
        <x:v>7</x:v>
      </x:c>
      <x:c r="E5" s="120" t="s">
        <x:v>297</x:v>
      </x:c>
      <x:c r="F5" s="214" t="s">
        <x:v>298</x:v>
      </x:c>
      <x:c r="G5" s="82" t="s">
        <x:v>299</x:v>
      </x:c>
      <x:c r="J5" s="83" t="s">
        <x:v>300</x:v>
      </x:c>
      <x:c r="K5" s="83" t="s">
        <x:v>301</x:v>
      </x:c>
      <x:c r="L5" s="83" t="s">
        <x:v>302</x:v>
      </x:c>
      <x:c r="M5" s="83" t="s">
        <x:v>303</x:v>
      </x:c>
      <x:c r="N5" s="83" t="s">
        <x:v>304</x:v>
      </x:c>
      <x:c r="O5" s="83" t="s">
        <x:v>305</x:v>
      </x:c>
      <x:c r="P5" s="83" t="s">
        <x:v>306</x:v>
      </x:c>
      <x:c r="Q5" s="83" t="s">
        <x:v>307</x:v>
      </x:c>
      <x:c r="R5" s="83" t="s">
        <x:v>308</x:v>
      </x:c>
      <x:c r="S5" s="83" t="s">
        <x:v>309</x:v>
      </x:c>
      <x:c r="T5" s="83" t="s">
        <x:v>310</x:v>
      </x:c>
      <x:c r="U5" s="83" t="s">
        <x:v>311</x:v>
      </x:c>
    </x:row>
    <x:row r="6" spans="1:21">
      <x:c r="A6" s="57">
        <x:v>1</x:v>
      </x:c>
      <x:c r="B6" t="s">
        <x:v>175</x:v>
      </x:c>
      <x:c r="C6" s="247" t="str">
        <x:f>IF(VLOOKUP($A6,'★Master Code List'!$B$4:$K$167,3,)=0,"",(VLOOKUP($A6,'★Master Code List'!$B$4:$K$167,3,)))</x:f>
        <x:v>BEE22-CT009</x:v>
      </x:c>
      <x:c r="D6" s="248" t="str">
        <x:f>IF(VLOOKUP($A6,'★Master Code List'!$B$4:$K$167,5,)=0,"",(VLOOKUP($A6,'★Master Code List'!$B$4:$K$167,5,)))</x:f>
        <x:v>BEV_E_TML_1</x:v>
      </x:c>
      <x:c r="E6" s="136">
        <x:f ca="1">OFFSET($J6,0,$D$3-1)</x:f>
        <x:v>1.3</x:v>
      </x:c>
      <x:c r="F6" s="215" t="str">
        <x:f>IF(C6="","",IF(SUM(J6:T6)&gt;0,"","CHECK ☞"))</x:f>
        <x:v/>
      </x:c>
      <x:c r="G6" s="137"/>
      <x:c r="H6" s="137"/>
      <x:c r="I6" s="137"/>
      <x:c r="J6" s="138">
        <x:f>'sales price Master(EUR)'!K6*'sales price Master(USD)_raw'!$J$2</x:f>
        <x:v>1.3</x:v>
      </x:c>
      <x:c r="K6" s="138">
        <x:f>'sales price Master(EUR)'!L6*'sales price Master(USD)_raw'!$K$2</x:f>
        <x:v>1.3</x:v>
      </x:c>
      <x:c r="L6" s="138">
        <x:f>'sales price Master(EUR)'!M6*'sales price Master(USD)_raw'!$L$2</x:f>
        <x:v>0</x:v>
      </x:c>
      <x:c r="M6" s="138"/>
      <x:c r="N6" s="138"/>
      <x:c r="O6" s="138"/>
      <x:c r="P6" s="138"/>
      <x:c r="Q6" s="138"/>
      <x:c r="R6" s="138"/>
      <x:c r="S6" s="138"/>
      <x:c r="T6" s="138"/>
      <x:c r="U6" s="138"/>
    </x:row>
    <x:row r="7" spans="1:21">
      <x:c r="A7" s="57">
        <x:v>1</x:v>
      </x:c>
      <x:c r="B7" t="s">
        <x:v>176</x:v>
      </x:c>
      <x:c r="C7" s="247" t="str">
        <x:f>IF(VLOOKUP($A6,'★Master Code List'!$B$4:$K$167,3,)=0,"",(VLOOKUP($A6,'★Master Code List'!$B$4:$K$167,3,)))</x:f>
        <x:v>BEE22-CT009</x:v>
      </x:c>
      <x:c r="D7" s="248" t="str">
        <x:f>IF(VLOOKUP($A7,'★Master Code List'!$B$4:$K$167,5,)=0,"",(VLOOKUP($A7,'★Master Code List'!$B$4:$K$167,5,)))</x:f>
        <x:v>BEV_E_TML_1</x:v>
      </x:c>
      <x:c r="E7" s="136"/>
      <x:c r="F7" s="215"/>
      <x:c r="G7" s="137"/>
      <x:c r="H7" s="137"/>
      <x:c r="I7" s="137"/>
      <x:c r="J7" s="138">
        <x:f>'sales price Master(EUR)'!K7*'sales price Master(USD)_raw'!$J$2</x:f>
        <x:v>1.1544000000000001</x:v>
      </x:c>
      <x:c r="K7" s="138">
        <x:f>'sales price Master(EUR)'!L7*'sales price Master(USD)_raw'!$K$2</x:f>
        <x:v>1.1544000000000001</x:v>
      </x:c>
      <x:c r="L7" s="138">
        <x:f>'sales price Master(EUR)'!M7*'sales price Master(USD)_raw'!$L$2</x:f>
        <x:v>0</x:v>
      </x:c>
      <x:c r="M7" s="138"/>
      <x:c r="N7" s="138"/>
      <x:c r="O7" s="138"/>
      <x:c r="P7" s="138"/>
      <x:c r="Q7" s="138"/>
      <x:c r="R7" s="138"/>
      <x:c r="S7" s="138"/>
      <x:c r="T7" s="138"/>
      <x:c r="U7" s="138"/>
    </x:row>
    <x:row r="8" spans="1:21">
      <x:c r="A8" s="57">
        <x:v>2</x:v>
      </x:c>
      <x:c r="B8" t="s">
        <x:v>95</x:v>
      </x:c>
      <x:c r="C8" s="197" t="str">
        <x:f>IF(VLOOKUP($A8,'★Master Code List'!$B$4:$K$167,3,)=0,"",(VLOOKUP($A8,'★Master Code List'!$B$4:$K$167,3,)))</x:f>
        <x:v>BEE22-CT010</x:v>
      </x:c>
      <x:c r="D8" s="249" t="str">
        <x:f>IF(VLOOKUP($A8,'★Master Code List'!$B$4:$K$167,5,)=0,"",(VLOOKUP($A8,'★Master Code List'!$B$4:$K$167,5,)))</x:f>
        <x:v>BEV_E_TML_2</x:v>
      </x:c>
      <x:c r="E8" s="136" t="e">
        <x:f t="shared" ref="E8:E47" ca="1" si="0">OFFSET($J8,0,$D$3-1)</x:f>
        <x:v>#REF!</x:v>
      </x:c>
      <x:c r="F8" s="215" t="e">
        <x:f t="shared" ref="F8:F71" si="1">IF(C8="","",IF(SUM(J8:T8)&gt;0,"","CHECK ☞"))</x:f>
        <x:v>#REF!</x:v>
      </x:c>
      <x:c r="G8" s="137"/>
      <x:c r="H8" s="137"/>
      <x:c r="I8" s="139" t="s">
        <x:v>315</x:v>
      </x:c>
      <x:c r="J8" s="138" t="e">
        <x:f>'sales price Master(EUR)'!#REF!*'sales price Master(USD)_raw'!$J$2</x:f>
        <x:v>#REF!</x:v>
      </x:c>
      <x:c r="K8" s="138">
        <x:f>'sales price Master(EUR)'!L8*'sales price Master(USD)_raw'!$K$2</x:f>
        <x:v>19.122016806722687</x:v>
      </x:c>
      <x:c r="L8" s="138">
        <x:f>'sales price Master(EUR)'!M8*'sales price Master(USD)_raw'!$L$2</x:f>
        <x:v>0</x:v>
      </x:c>
      <x:c r="M8" s="138"/>
      <x:c r="N8" s="138"/>
      <x:c r="O8" s="138"/>
      <x:c r="P8" s="138"/>
      <x:c r="Q8" s="138"/>
      <x:c r="R8" s="138"/>
      <x:c r="S8" s="138"/>
      <x:c r="T8" s="138"/>
      <x:c r="U8" s="138"/>
    </x:row>
    <x:row r="9" spans="1:21">
      <x:c r="A9" s="57">
        <x:v>3</x:v>
      </x:c>
      <x:c r="B9" t="s">
        <x:v>95</x:v>
      </x:c>
      <x:c r="C9" s="197" t="str">
        <x:f>IF(VLOOKUP($A9,'★Master Code List'!$B$4:$K$167,3,)=0,"",(VLOOKUP($A9,'★Master Code List'!$B$4:$K$167,3,)))</x:f>
        <x:v>BEE22-CT011</x:v>
      </x:c>
      <x:c r="D9" s="249" t="str">
        <x:f>IF(VLOOKUP($A9,'★Master Code List'!$B$4:$K$167,5,)=0,"",(VLOOKUP($A9,'★Master Code List'!$B$4:$K$167,5,)))</x:f>
        <x:v>BEV_E_TML_3</x:v>
      </x:c>
      <x:c r="E9" s="136">
        <x:f t="shared" ca="1" si="0"/>
        <x:v>102.77476699733769</x:v>
      </x:c>
      <x:c r="F9" s="215" t="str">
        <x:f t="shared" si="1"/>
        <x:v/>
      </x:c>
      <x:c r="G9" s="137"/>
      <x:c r="H9" s="137"/>
      <x:c r="I9" s="137"/>
      <x:c r="J9" s="138">
        <x:f>'sales price Master(EUR)'!K9*'sales price Master(USD)_raw'!$J$2</x:f>
        <x:v>102.77476699733769</x:v>
      </x:c>
      <x:c r="K9" s="138">
        <x:f>'sales price Master(EUR)'!L9*'sales price Master(USD)_raw'!$K$2</x:f>
        <x:v>102.77476699733769</x:v>
      </x:c>
      <x:c r="L9" s="138">
        <x:f>'sales price Master(EUR)'!M9*'sales price Master(USD)_raw'!$L$2</x:f>
        <x:v>0</x:v>
      </x:c>
      <x:c r="M9" s="138"/>
      <x:c r="N9" s="138"/>
      <x:c r="O9" s="138"/>
      <x:c r="P9" s="138"/>
      <x:c r="Q9" s="138"/>
      <x:c r="R9" s="138"/>
      <x:c r="S9" s="138"/>
      <x:c r="T9" s="138"/>
      <x:c r="U9" s="138"/>
    </x:row>
    <x:row r="10" spans="1:21">
      <x:c r="A10" s="57">
        <x:v>4</x:v>
      </x:c>
      <x:c r="B10" t="s">
        <x:v>175</x:v>
      </x:c>
      <x:c r="C10" s="197" t="str">
        <x:f>IF(VLOOKUP($A10,'★Master Code List'!$B$4:$K$167,3,)=0,"",(VLOOKUP($A10,'★Master Code List'!$B$4:$K$167,3,)))</x:f>
        <x:v>PZ38-10B694-AD</x:v>
      </x:c>
      <x:c r="D10" s="249" t="str">
        <x:f>IF(VLOOKUP($A10,'★Master Code List'!$B$4:$K$167,5,)=0,"",(VLOOKUP($A10,'★Master Code List'!$B$4:$K$167,5,)))</x:f>
        <x:v>Main Harness</x:v>
      </x:c>
      <x:c r="E10" s="136">
        <x:f t="shared" ca="1" si="0"/>
        <x:v>3.7668501701116819</x:v>
      </x:c>
      <x:c r="F10" s="215" t="str">
        <x:f t="shared" si="1"/>
        <x:v/>
      </x:c>
      <x:c r="G10" s="137"/>
      <x:c r="H10" s="137"/>
      <x:c r="I10" s="137"/>
      <x:c r="J10" s="138">
        <x:f>'sales price Master(EUR)'!K11*'sales price Master(USD)_raw'!$J$2</x:f>
        <x:v>3.7668501701116819</x:v>
      </x:c>
      <x:c r="K10" s="138">
        <x:f>'sales price Master(EUR)'!L11*'sales price Master(USD)_raw'!$K$2</x:f>
        <x:v>3.7668501701116819</x:v>
      </x:c>
      <x:c r="L10" s="138">
        <x:f>'sales price Master(EUR)'!M11*'sales price Master(USD)_raw'!$L$2</x:f>
        <x:v>0</x:v>
      </x:c>
      <x:c r="M10" s="138"/>
      <x:c r="N10" s="138"/>
      <x:c r="O10" s="138"/>
      <x:c r="P10" s="138"/>
      <x:c r="Q10" s="138"/>
      <x:c r="R10" s="138"/>
      <x:c r="S10" s="138"/>
      <x:c r="T10" s="138"/>
      <x:c r="U10" s="138"/>
    </x:row>
    <x:row r="11" spans="1:21">
      <x:c r="A11" s="57">
        <x:v>4</x:v>
      </x:c>
      <x:c r="B11" t="s">
        <x:v>176</x:v>
      </x:c>
      <x:c r="C11" s="197" t="str">
        <x:f>IF(VLOOKUP($A11,'★Master Code List'!$B$4:$K$167,3,)=0,"",(VLOOKUP($A11,'★Master Code List'!$B$4:$K$167,3,)))</x:f>
        <x:v>PZ38-10B694-AD</x:v>
      </x:c>
      <x:c r="D11" s="249" t="str">
        <x:f>IF(VLOOKUP($A11,'★Master Code List'!$B$4:$K$167,5,)=0,"",(VLOOKUP($A11,'★Master Code List'!$B$4:$K$167,5,)))</x:f>
        <x:v>Main Harness</x:v>
      </x:c>
      <x:c r="E11" s="136">
        <x:f t="shared" ca="1" si="0"/>
        <x:v>5.1133325941418315</x:v>
      </x:c>
      <x:c r="F11" s="215" t="str">
        <x:f t="shared" si="1"/>
        <x:v/>
      </x:c>
      <x:c r="G11" s="137"/>
      <x:c r="H11" s="137"/>
      <x:c r="I11" s="137"/>
      <x:c r="J11" s="138">
        <x:f>'sales price Master(EUR)'!K13*'sales price Master(USD)_raw'!$J$2</x:f>
        <x:v>5.1133325941418315</x:v>
      </x:c>
      <x:c r="K11" s="138">
        <x:f>'sales price Master(EUR)'!L13*'sales price Master(USD)_raw'!$K$2</x:f>
        <x:v>5.1133325941418315</x:v>
      </x:c>
      <x:c r="L11" s="138">
        <x:f>'sales price Master(EUR)'!M13*'sales price Master(USD)_raw'!$L$2</x:f>
        <x:v>0</x:v>
      </x:c>
      <x:c r="M11" s="138"/>
      <x:c r="N11" s="138"/>
      <x:c r="O11" s="138"/>
      <x:c r="P11" s="138"/>
      <x:c r="Q11" s="138"/>
      <x:c r="R11" s="138"/>
      <x:c r="S11" s="138"/>
      <x:c r="T11" s="138"/>
      <x:c r="U11" s="138"/>
    </x:row>
    <x:row r="12" spans="1:21">
      <x:c r="A12" s="57">
        <x:v>5</x:v>
      </x:c>
      <x:c r="B12" t="s">
        <x:v>175</x:v>
      </x:c>
      <x:c r="C12" s="197" t="str">
        <x:f>IF(VLOOKUP($A12,'★Master Code List'!$B$4:$K$167,3,)=0,"",(VLOOKUP($A12,'★Master Code List'!$B$4:$K$167,3,)))</x:f>
        <x:v>PZ38-14A033-AB</x:v>
      </x:c>
      <x:c r="D12" s="249" t="str">
        <x:f>IF(VLOOKUP($A12,'★Master Code List'!$B$4:$K$167,5,)=0,"",(VLOOKUP($A12,'★Master Code List'!$B$4:$K$167,5,)))</x:f>
        <x:v>BUSBAR - Array to Array (short)</x:v>
      </x:c>
      <x:c r="E12" s="136">
        <x:f t="shared" ca="1" si="0"/>
        <x:v>2.5613430139243234</x:v>
      </x:c>
      <x:c r="F12" s="215" t="str">
        <x:f t="shared" si="1"/>
        <x:v/>
      </x:c>
      <x:c r="G12" s="137"/>
      <x:c r="H12" s="137"/>
      <x:c r="I12" s="137"/>
      <x:c r="J12" s="138">
        <x:f>'sales price Master(EUR)'!K15*'sales price Master(USD)_raw'!$J$2</x:f>
        <x:v>2.5613430139243234</x:v>
      </x:c>
      <x:c r="K12" s="138">
        <x:f>'sales price Master(EUR)'!L15*'sales price Master(USD)_raw'!$K$2</x:f>
        <x:v>2.5613430139243234</x:v>
      </x:c>
      <x:c r="L12" s="138">
        <x:f>'sales price Master(EUR)'!M15*'sales price Master(USD)_raw'!$L$2</x:f>
        <x:v>0</x:v>
      </x:c>
      <x:c r="M12" s="138"/>
      <x:c r="N12" s="138"/>
      <x:c r="O12" s="138"/>
      <x:c r="P12" s="138"/>
      <x:c r="Q12" s="138"/>
      <x:c r="R12" s="138"/>
      <x:c r="S12" s="138"/>
      <x:c r="T12" s="138"/>
      <x:c r="U12" s="138"/>
    </x:row>
    <x:row r="13" spans="1:21">
      <x:c r="A13" s="57">
        <x:v>6</x:v>
      </x:c>
      <x:c r="B13" t="s">
        <x:v>175</x:v>
      </x:c>
      <x:c r="C13" s="197" t="str">
        <x:f>IF(VLOOKUP($A13,'★Master Code List'!$B$4:$K$167,3,)=0,"",(VLOOKUP($A13,'★Master Code List'!$B$4:$K$167,3,)))</x:f>
        <x:v>PZ38-14A033-BB</x:v>
      </x:c>
      <x:c r="D13" s="249" t="str">
        <x:f>IF(VLOOKUP($A13,'★Master Code List'!$B$4:$K$167,5,)=0,"",(VLOOKUP($A13,'★Master Code List'!$B$4:$K$167,5,)))</x:f>
        <x:v>BUSBAR - Array to Array (long)</x:v>
      </x:c>
      <x:c r="E13" s="136">
        <x:f t="shared" ca="1" si="0"/>
        <x:v>15.146504712336583</x:v>
      </x:c>
      <x:c r="F13" s="215" t="str">
        <x:f t="shared" si="1"/>
        <x:v/>
      </x:c>
      <x:c r="G13" s="137"/>
      <x:c r="H13" s="137"/>
      <x:c r="I13" s="137"/>
      <x:c r="J13" s="138">
        <x:f>'sales price Master(EUR)'!K17*'sales price Master(USD)_raw'!$J$2</x:f>
        <x:v>15.146504712336583</x:v>
      </x:c>
      <x:c r="K13" s="138">
        <x:f>'sales price Master(EUR)'!L17*'sales price Master(USD)_raw'!$K$2</x:f>
        <x:v>15.146504712336583</x:v>
      </x:c>
      <x:c r="L13" s="138">
        <x:f>'sales price Master(EUR)'!M17*'sales price Master(USD)_raw'!$L$2</x:f>
        <x:v>0</x:v>
      </x:c>
      <x:c r="M13" s="138"/>
      <x:c r="N13" s="138"/>
      <x:c r="O13" s="138"/>
      <x:c r="P13" s="138"/>
      <x:c r="Q13" s="138"/>
      <x:c r="R13" s="138"/>
      <x:c r="S13" s="138"/>
      <x:c r="T13" s="138"/>
      <x:c r="U13" s="138"/>
    </x:row>
    <x:row r="14" spans="1:21">
      <x:c r="A14" s="57">
        <x:v>6</x:v>
      </x:c>
      <x:c r="B14" t="s">
        <x:v>176</x:v>
      </x:c>
      <x:c r="C14" s="197" t="str">
        <x:f>IF(VLOOKUP($A14,'★Master Code List'!$B$4:$K$167,3,)=0,"",(VLOOKUP($A14,'★Master Code List'!$B$4:$K$167,3,)))</x:f>
        <x:v>PZ38-14A033-BB</x:v>
      </x:c>
      <x:c r="D14" s="249" t="str">
        <x:f>IF(VLOOKUP($A14,'★Master Code List'!$B$4:$K$167,5,)=0,"",(VLOOKUP($A14,'★Master Code List'!$B$4:$K$167,5,)))</x:f>
        <x:v>BUSBAR - Array to Array (long)</x:v>
      </x:c>
      <x:c r="E14" s="136">
        <x:f t="shared" ca="1" si="0"/>
        <x:v>9.9708874442497333</x:v>
      </x:c>
      <x:c r="F14" s="215" t="str">
        <x:f t="shared" si="1"/>
        <x:v/>
      </x:c>
      <x:c r="G14" s="137"/>
      <x:c r="H14" s="137"/>
      <x:c r="I14" s="137"/>
      <x:c r="J14" s="138">
        <x:f>'sales price Master(EUR)'!K18*'sales price Master(USD)_raw'!$J$2</x:f>
        <x:v>9.9708874442497333</x:v>
      </x:c>
      <x:c r="K14" s="138">
        <x:f>'sales price Master(EUR)'!L18*'sales price Master(USD)_raw'!$K$2</x:f>
        <x:v>9.9708874442497333</x:v>
      </x:c>
      <x:c r="L14" s="138">
        <x:f>'sales price Master(EUR)'!M18*'sales price Master(USD)_raw'!$L$2</x:f>
        <x:v>0</x:v>
      </x:c>
      <x:c r="M14" s="138"/>
      <x:c r="N14" s="138"/>
      <x:c r="O14" s="138"/>
      <x:c r="P14" s="138"/>
      <x:c r="Q14" s="138"/>
      <x:c r="R14" s="138"/>
      <x:c r="S14" s="138"/>
      <x:c r="T14" s="138"/>
      <x:c r="U14" s="138"/>
    </x:row>
    <x:row r="15" spans="1:21">
      <x:c r="A15" s="57">
        <x:v>7</x:v>
      </x:c>
      <x:c r="B15" t="s">
        <x:v>175</x:v>
      </x:c>
      <x:c r="C15" s="197" t="str">
        <x:f>IF(VLOOKUP($A15,'★Master Code List'!$B$4:$K$167,3,)=0,"",(VLOOKUP($A15,'★Master Code List'!$B$4:$K$167,3,)))</x:f>
        <x:v>PZ38-14A033-CB</x:v>
      </x:c>
      <x:c r="D15" s="249" t="str">
        <x:f>IF(VLOOKUP($A15,'★Master Code List'!$B$4:$K$167,5,)=0,"",(VLOOKUP($A15,'★Master Code List'!$B$4:$K$167,5,)))</x:f>
        <x:v>BUSBAR - Array 3 to 4</x:v>
      </x:c>
      <x:c r="E15" s="136">
        <x:f t="shared" ca="1" si="0"/>
        <x:v>19.694685415906005</x:v>
      </x:c>
      <x:c r="F15" s="215" t="str">
        <x:f t="shared" si="1"/>
        <x:v/>
      </x:c>
      <x:c r="G15" s="137"/>
      <x:c r="H15" s="137"/>
      <x:c r="I15" s="137"/>
      <x:c r="J15" s="138">
        <x:f>'sales price Master(EUR)'!K19*'sales price Master(USD)_raw'!$J$2</x:f>
        <x:v>19.694685415906005</x:v>
      </x:c>
      <x:c r="K15" s="138">
        <x:f>'sales price Master(EUR)'!L19*'sales price Master(USD)_raw'!$K$2</x:f>
        <x:v>19.694685415906005</x:v>
      </x:c>
      <x:c r="L15" s="138">
        <x:f>'sales price Master(EUR)'!M19*'sales price Master(USD)_raw'!$L$2</x:f>
        <x:v>0</x:v>
      </x:c>
      <x:c r="M15" s="138"/>
      <x:c r="N15" s="138"/>
      <x:c r="O15" s="138"/>
      <x:c r="P15" s="138"/>
      <x:c r="Q15" s="138"/>
      <x:c r="R15" s="138"/>
      <x:c r="S15" s="138"/>
      <x:c r="T15" s="138"/>
      <x:c r="U15" s="138"/>
    </x:row>
    <x:row r="16" spans="1:21">
      <x:c r="A16" s="57">
        <x:v>7</x:v>
      </x:c>
      <x:c r="B16" t="s">
        <x:v>176</x:v>
      </x:c>
      <x:c r="C16" s="197" t="str">
        <x:f>IF(VLOOKUP($A16,'★Master Code List'!$B$4:$K$167,3,)=0,"",(VLOOKUP($A16,'★Master Code List'!$B$4:$K$167,3,)))</x:f>
        <x:v>PZ38-14A033-CB</x:v>
      </x:c>
      <x:c r="D16" s="249" t="str">
        <x:f>IF(VLOOKUP($A16,'★Master Code List'!$B$4:$K$167,5,)=0,"",(VLOOKUP($A16,'★Master Code List'!$B$4:$K$167,5,)))</x:f>
        <x:v>BUSBAR - Array 3 to 4</x:v>
      </x:c>
      <x:c r="E16" s="136">
        <x:f t="shared" ca="1" si="0"/>
        <x:v>20.013731777233524</x:v>
      </x:c>
      <x:c r="F16" s="215" t="str">
        <x:f t="shared" si="1"/>
        <x:v/>
      </x:c>
      <x:c r="G16" s="137"/>
      <x:c r="H16" s="137"/>
      <x:c r="I16" s="137"/>
      <x:c r="J16" s="138">
        <x:f>'sales price Master(EUR)'!K20*'sales price Master(USD)_raw'!$J$2</x:f>
        <x:v>20.013731777233524</x:v>
      </x:c>
      <x:c r="K16" s="138">
        <x:f>'sales price Master(EUR)'!L20*'sales price Master(USD)_raw'!$K$2</x:f>
        <x:v>20.013731777233524</x:v>
      </x:c>
      <x:c r="L16" s="138">
        <x:f>'sales price Master(EUR)'!M20*'sales price Master(USD)_raw'!$L$2</x:f>
        <x:v>0</x:v>
      </x:c>
      <x:c r="M16" s="138"/>
      <x:c r="N16" s="138"/>
      <x:c r="O16" s="138"/>
      <x:c r="P16" s="138"/>
      <x:c r="Q16" s="138"/>
      <x:c r="R16" s="138"/>
      <x:c r="S16" s="138"/>
      <x:c r="T16" s="138"/>
      <x:c r="U16" s="138"/>
    </x:row>
    <x:row r="17" spans="1:21">
      <x:c r="A17" s="57">
        <x:v>8</x:v>
      </x:c>
      <x:c r="B17" t="s">
        <x:v>95</x:v>
      </x:c>
      <x:c r="C17" s="197" t="str">
        <x:f>IF(VLOOKUP($A17,'★Master Code List'!$B$4:$K$167,3,)=0,"",(VLOOKUP($A17,'★Master Code List'!$B$4:$K$167,3,)))</x:f>
        <x:v>PZ38-14A033-HF</x:v>
      </x:c>
      <x:c r="D17" s="249" t="str">
        <x:f>IF(VLOOKUP($A17,'★Master Code List'!$B$4:$K$167,5,)=0,"",(VLOOKUP($A17,'★Master Code List'!$B$4:$K$167,5,)))</x:f>
        <x:v>BUSBAR - Array4 to Array 5_Insert</x:v>
      </x:c>
      <x:c r="E17" s="136">
        <x:f t="shared" ca="1" si="0"/>
        <x:v>27.694543272587524</x:v>
      </x:c>
      <x:c r="F17" s="215" t="str">
        <x:f t="shared" si="1"/>
        <x:v/>
      </x:c>
      <x:c r="G17" s="137"/>
      <x:c r="H17" s="137"/>
      <x:c r="I17" s="137"/>
      <x:c r="J17" s="138">
        <x:f>'sales price Master(EUR)'!K22*'sales price Master(USD)_raw'!$J$2</x:f>
        <x:v>27.694543272587524</x:v>
      </x:c>
      <x:c r="K17" s="138">
        <x:f>'sales price Master(EUR)'!L22*'sales price Master(USD)_raw'!$K$2</x:f>
        <x:v>27.694543272587524</x:v>
      </x:c>
      <x:c r="L17" s="138">
        <x:f>'sales price Master(EUR)'!M22*'sales price Master(USD)_raw'!$L$2</x:f>
        <x:v>0</x:v>
      </x:c>
      <x:c r="M17" s="138"/>
      <x:c r="N17" s="138"/>
      <x:c r="O17" s="138"/>
      <x:c r="P17" s="138"/>
      <x:c r="Q17" s="138"/>
      <x:c r="R17" s="138"/>
      <x:c r="S17" s="138"/>
      <x:c r="T17" s="138"/>
      <x:c r="U17" s="138"/>
    </x:row>
    <x:row r="18" spans="1:21">
      <x:c r="A18" s="57">
        <x:v>9</x:v>
      </x:c>
      <x:c r="B18" t="s">
        <x:v>95</x:v>
      </x:c>
      <x:c r="C18" s="197" t="str">
        <x:f>IF(VLOOKUP($A18,'★Master Code List'!$B$4:$K$167,3,)=0,"",(VLOOKUP($A18,'★Master Code List'!$B$4:$K$167,3,)))</x:f>
        <x:v>PZ38-14A033-LF</x:v>
      </x:c>
      <x:c r="D18" s="249" t="str">
        <x:f>IF(VLOOKUP($A18,'★Master Code List'!$B$4:$K$167,5,)=0,"",(VLOOKUP($A18,'★Master Code List'!$B$4:$K$167,5,)))</x:f>
        <x:v>BUSBAR - Array 9 to Pos BEC_Insert</x:v>
      </x:c>
      <x:c r="E18" s="136">
        <x:f t="shared" ca="1" si="0"/>
        <x:v>11.110396631578949</x:v>
      </x:c>
      <x:c r="F18" s="215" t="str">
        <x:f t="shared" si="1"/>
        <x:v/>
      </x:c>
      <x:c r="G18" s="137"/>
      <x:c r="H18" s="137"/>
      <x:c r="I18" s="137"/>
      <x:c r="J18" s="138">
        <x:f>'sales price Master(EUR)'!K23*'sales price Master(USD)_raw'!$J$2</x:f>
        <x:v>11.110396631578949</x:v>
      </x:c>
      <x:c r="K18" s="138">
        <x:f>'sales price Master(EUR)'!L23*'sales price Master(USD)_raw'!$K$2</x:f>
        <x:v>11.110396631578949</x:v>
      </x:c>
      <x:c r="L18" s="138">
        <x:f>'sales price Master(EUR)'!M23*'sales price Master(USD)_raw'!$L$2</x:f>
        <x:v>0</x:v>
      </x:c>
      <x:c r="M18" s="138"/>
      <x:c r="N18" s="138"/>
      <x:c r="O18" s="138"/>
      <x:c r="P18" s="138"/>
      <x:c r="Q18" s="138"/>
      <x:c r="R18" s="138"/>
      <x:c r="S18" s="138"/>
      <x:c r="T18" s="138"/>
      <x:c r="U18" s="138"/>
    </x:row>
    <x:row r="19" spans="1:21">
      <x:c r="A19" s="57">
        <x:v>10</x:v>
      </x:c>
      <x:c r="B19" t="s">
        <x:v>95</x:v>
      </x:c>
      <x:c r="C19" s="197" t="str">
        <x:f>IF(VLOOKUP($A19,'★Master Code List'!$B$4:$K$167,3,)=0,"",(VLOOKUP($A19,'★Master Code List'!$B$4:$K$167,3,)))</x:f>
        <x:v>PZ38-14A033-MC</x:v>
      </x:c>
      <x:c r="D19" s="249" t="str">
        <x:f>IF(VLOOKUP($A19,'★Master Code List'!$B$4:$K$167,5,)=0,"",(VLOOKUP($A19,'★Master Code List'!$B$4:$K$167,5,)))</x:f>
        <x:v>BUSBAR - Pos BEC to DCFC_Protector</x:v>
      </x:c>
      <x:c r="E19" s="136">
        <x:f t="shared" ca="1" si="0"/>
        <x:v>12.6385168</x:v>
      </x:c>
      <x:c r="F19" s="215" t="str">
        <x:f t="shared" si="1"/>
        <x:v/>
      </x:c>
      <x:c r="G19" s="137"/>
      <x:c r="H19" s="137"/>
      <x:c r="I19" s="137"/>
      <x:c r="J19" s="138">
        <x:f>'sales price Master(EUR)'!K24*'sales price Master(USD)_raw'!$J$2</x:f>
        <x:v>12.6385168</x:v>
      </x:c>
      <x:c r="K19" s="138">
        <x:f>'sales price Master(EUR)'!L24*'sales price Master(USD)_raw'!$K$2</x:f>
        <x:v>12.6385168</x:v>
      </x:c>
      <x:c r="L19" s="138">
        <x:f>'sales price Master(EUR)'!M24*'sales price Master(USD)_raw'!$L$2</x:f>
        <x:v>0</x:v>
      </x:c>
      <x:c r="M19" s="138"/>
      <x:c r="N19" s="138"/>
      <x:c r="O19" s="138"/>
      <x:c r="P19" s="138"/>
      <x:c r="Q19" s="138"/>
      <x:c r="R19" s="138"/>
      <x:c r="S19" s="138"/>
      <x:c r="T19" s="138"/>
      <x:c r="U19" s="138"/>
    </x:row>
    <x:row r="20" spans="1:21">
      <x:c r="A20" s="57">
        <x:v>11</x:v>
      </x:c>
      <x:c r="B20" t="s">
        <x:v>95</x:v>
      </x:c>
      <x:c r="C20" s="197" t="str">
        <x:f>IF(VLOOKUP($A20,'★Master Code List'!$B$4:$K$167,3,)=0,"",(VLOOKUP($A20,'★Master Code List'!$B$4:$K$167,3,)))</x:f>
        <x:v>PZ38-14B252-AB</x:v>
      </x:c>
      <x:c r="D20" s="249" t="str">
        <x:f>IF(VLOOKUP($A20,'★Master Code List'!$B$4:$K$167,5,)=0,"",(VLOOKUP($A20,'★Master Code List'!$B$4:$K$167,5,)))</x:f>
        <x:v>Jumper</x:v>
      </x:c>
      <x:c r="E20" s="136">
        <x:f t="shared" ca="1" si="0"/>
        <x:v>7.2141493894736852</x:v>
      </x:c>
      <x:c r="F20" s="215" t="str">
        <x:f t="shared" si="1"/>
        <x:v/>
      </x:c>
      <x:c r="G20" s="137"/>
      <x:c r="H20" s="137"/>
      <x:c r="I20" s="137"/>
      <x:c r="J20" s="138">
        <x:f>'sales price Master(EUR)'!K25*'sales price Master(USD)_raw'!$J$2</x:f>
        <x:v>7.2141493894736852</x:v>
      </x:c>
      <x:c r="K20" s="138">
        <x:f>'sales price Master(EUR)'!L25*'sales price Master(USD)_raw'!$K$2</x:f>
        <x:v>7.2141493894736852</x:v>
      </x:c>
      <x:c r="L20" s="138">
        <x:f>'sales price Master(EUR)'!M25*'sales price Master(USD)_raw'!$L$2</x:f>
        <x:v>0</x:v>
      </x:c>
      <x:c r="M20" s="138"/>
      <x:c r="N20" s="138"/>
      <x:c r="O20" s="138"/>
      <x:c r="P20" s="138"/>
      <x:c r="Q20" s="138"/>
      <x:c r="R20" s="138"/>
      <x:c r="S20" s="138"/>
      <x:c r="T20" s="138"/>
      <x:c r="U20" s="138"/>
    </x:row>
    <x:row r="21" spans="1:21">
      <x:c r="A21" s="57">
        <x:v>12</x:v>
      </x:c>
      <x:c r="B21" t="s">
        <x:v>95</x:v>
      </x:c>
      <x:c r="C21" s="197" t="str">
        <x:f>IF(VLOOKUP($A21,'★Master Code List'!$B$4:$K$167,3,)=0,"",(VLOOKUP($A21,'★Master Code List'!$B$4:$K$167,3,)))</x:f>
        <x:v>PZ38-14B680-AD</x:v>
      </x:c>
      <x:c r="D21" s="249" t="str">
        <x:f>IF(VLOOKUP($A21,'★Master Code List'!$B$4:$K$167,5,)=0,"",(VLOOKUP($A21,'★Master Code List'!$B$4:$K$167,5,)))</x:f>
        <x:v>PDU</x:v>
      </x:c>
      <x:c r="E21" s="136">
        <x:f t="shared" ca="1" si="0"/>
        <x:v>12.702322442105265</x:v>
      </x:c>
      <x:c r="F21" s="215" t="str">
        <x:f t="shared" si="1"/>
        <x:v/>
      </x:c>
      <x:c r="G21" s="137"/>
      <x:c r="H21" s="137"/>
      <x:c r="I21" s="137"/>
      <x:c r="J21" s="138">
        <x:f>'sales price Master(EUR)'!K26*'sales price Master(USD)_raw'!$J$2</x:f>
        <x:v>12.702322442105265</x:v>
      </x:c>
      <x:c r="K21" s="138">
        <x:f>'sales price Master(EUR)'!L26*'sales price Master(USD)_raw'!$K$2</x:f>
        <x:v>12.702322442105265</x:v>
      </x:c>
      <x:c r="L21" s="138">
        <x:f>'sales price Master(EUR)'!M26*'sales price Master(USD)_raw'!$L$2</x:f>
        <x:v>0</x:v>
      </x:c>
      <x:c r="M21" s="138"/>
      <x:c r="N21" s="138"/>
      <x:c r="O21" s="138"/>
      <x:c r="P21" s="138"/>
      <x:c r="Q21" s="138"/>
      <x:c r="R21" s="138"/>
      <x:c r="S21" s="138"/>
      <x:c r="T21" s="138"/>
      <x:c r="U21" s="138"/>
    </x:row>
    <x:row r="22" spans="1:21">
      <x:c r="A22" s="57">
        <x:v>13</x:v>
      </x:c>
      <x:c r="B22" t="s">
        <x:v>95</x:v>
      </x:c>
      <x:c r="C22" s="197" t="str">
        <x:f>IF(VLOOKUP($A22,'★Master Code List'!$B$4:$K$167,3,)=0,"",(VLOOKUP($A22,'★Master Code List'!$B$4:$K$167,3,)))</x:f>
        <x:v>S2X8-14A033-AC</x:v>
      </x:c>
      <x:c r="D22" s="249" t="str">
        <x:f>IF(VLOOKUP($A22,'★Master Code List'!$B$4:$K$167,5,)=0,"",(VLOOKUP($A22,'★Master Code List'!$B$4:$K$167,5,)))</x:f>
        <x:v>BUS BAR ASY – POS BEC TO ARRAY 6 POS</x:v>
      </x:c>
      <x:c r="E22" s="136">
        <x:f t="shared" ca="1" si="0"/>
        <x:v>14.128798484210527</x:v>
      </x:c>
      <x:c r="F22" s="215" t="str">
        <x:f t="shared" si="1"/>
        <x:v/>
      </x:c>
      <x:c r="G22" s="137"/>
      <x:c r="H22" s="137"/>
      <x:c r="I22" s="137"/>
      <x:c r="J22" s="138">
        <x:f>'sales price Master(EUR)'!K27*'sales price Master(USD)_raw'!$J$2</x:f>
        <x:v>14.128798484210527</x:v>
      </x:c>
      <x:c r="K22" s="138">
        <x:f>'sales price Master(EUR)'!L27*'sales price Master(USD)_raw'!$K$2</x:f>
        <x:v>14.128798484210527</x:v>
      </x:c>
      <x:c r="L22" s="138">
        <x:f>'sales price Master(EUR)'!M27*'sales price Master(USD)_raw'!$L$2</x:f>
        <x:v>0</x:v>
      </x:c>
      <x:c r="M22" s="138"/>
      <x:c r="N22" s="138"/>
      <x:c r="O22" s="138"/>
      <x:c r="P22" s="138"/>
      <x:c r="Q22" s="138"/>
      <x:c r="R22" s="138"/>
      <x:c r="S22" s="138"/>
      <x:c r="T22" s="138"/>
      <x:c r="U22" s="138"/>
    </x:row>
    <x:row r="23" spans="1:21">
      <x:c r="A23" s="57">
        <x:v>14</x:v>
      </x:c>
      <x:c r="B23" t="s">
        <x:v>95</x:v>
      </x:c>
      <x:c r="C23" s="197" t="str">
        <x:f>IF(VLOOKUP($A23,'★Master Code List'!$B$4:$K$167,3,)=0,"",(VLOOKUP($A23,'★Master Code List'!$B$4:$K$167,3,)))</x:f>
        <x:v>S2X8-14A033-BC</x:v>
      </x:c>
      <x:c r="D23" s="249" t="str">
        <x:f>IF(VLOOKUP($A23,'★Master Code List'!$B$4:$K$167,5,)=0,"",(VLOOKUP($A23,'★Master Code List'!$B$4:$K$167,5,)))</x:f>
        <x:v>BUS BAR ASY - COMMON BUSBAR ARRAY 6 TO 4</x:v>
      </x:c>
      <x:c r="E23" s="136">
        <x:f t="shared" ca="1" si="0"/>
        <x:v>7.0919833263157894</x:v>
      </x:c>
      <x:c r="F23" s="215" t="str">
        <x:f t="shared" si="1"/>
        <x:v/>
      </x:c>
      <x:c r="G23" s="137"/>
      <x:c r="H23" s="137"/>
      <x:c r="I23" s="137"/>
      <x:c r="J23" s="138">
        <x:f>'sales price Master(EUR)'!K28*'sales price Master(USD)_raw'!$J$2</x:f>
        <x:v>7.0919833263157894</x:v>
      </x:c>
      <x:c r="K23" s="138">
        <x:f>'sales price Master(EUR)'!L28*'sales price Master(USD)_raw'!$K$2</x:f>
        <x:v>7.0919833263157894</x:v>
      </x:c>
      <x:c r="L23" s="138">
        <x:f>'sales price Master(EUR)'!M28*'sales price Master(USD)_raw'!$L$2</x:f>
        <x:v>0</x:v>
      </x:c>
      <x:c r="M23" s="138"/>
      <x:c r="N23" s="138"/>
      <x:c r="O23" s="138"/>
      <x:c r="P23" s="138"/>
      <x:c r="Q23" s="138"/>
      <x:c r="R23" s="138"/>
      <x:c r="S23" s="138"/>
      <x:c r="T23" s="138"/>
      <x:c r="U23" s="138"/>
    </x:row>
    <x:row r="24" spans="1:21">
      <x:c r="A24" s="57">
        <x:v>15</x:v>
      </x:c>
      <x:c r="B24" t="s">
        <x:v>95</x:v>
      </x:c>
      <x:c r="C24" s="197" t="str">
        <x:f>IF(VLOOKUP($A24,'★Master Code List'!$B$4:$K$167,3,)=0,"",(VLOOKUP($A24,'★Master Code List'!$B$4:$K$167,3,)))</x:f>
        <x:v>S2X8-14A033-CC</x:v>
      </x:c>
      <x:c r="D24" s="249" t="str">
        <x:f>IF(VLOOKUP($A24,'★Master Code List'!$B$4:$K$167,5,)=0,"",(VLOOKUP($A24,'★Master Code List'!$B$4:$K$167,5,)))</x:f>
        <x:v>BUS BAR ASY – ARRAY 4 NEG TO CIRCUIT BREAKER</x:v>
      </x:c>
      <x:c r="E24" s="136">
        <x:f t="shared" ca="1" si="0"/>
        <x:v>14.298935915789473</x:v>
      </x:c>
      <x:c r="F24" s="215" t="str">
        <x:f t="shared" si="1"/>
        <x:v/>
      </x:c>
      <x:c r="G24" s="137"/>
      <x:c r="H24" s="137"/>
      <x:c r="I24" s="137"/>
      <x:c r="J24" s="138">
        <x:f>'sales price Master(EUR)'!K29*'sales price Master(USD)_raw'!$J$2</x:f>
        <x:v>14.298935915789473</x:v>
      </x:c>
      <x:c r="K24" s="138">
        <x:f>'sales price Master(EUR)'!L29*'sales price Master(USD)_raw'!$K$2</x:f>
        <x:v>14.298935915789473</x:v>
      </x:c>
      <x:c r="L24" s="138">
        <x:f>'sales price Master(EUR)'!M29*'sales price Master(USD)_raw'!$L$2</x:f>
        <x:v>0</x:v>
      </x:c>
      <x:c r="M24" s="138"/>
      <x:c r="N24" s="138"/>
      <x:c r="O24" s="138"/>
      <x:c r="P24" s="138"/>
      <x:c r="Q24" s="138"/>
      <x:c r="R24" s="138"/>
      <x:c r="S24" s="138"/>
      <x:c r="T24" s="138"/>
      <x:c r="U24" s="138"/>
    </x:row>
    <x:row r="25" spans="1:21">
      <x:c r="A25" s="57">
        <x:v>16</x:v>
      </x:c>
      <x:c r="B25" t="s">
        <x:v>95</x:v>
      </x:c>
      <x:c r="C25" s="197" t="str">
        <x:f>IF(VLOOKUP($A25,'★Master Code List'!$B$4:$K$167,3,)=0,"",(VLOOKUP($A25,'★Master Code List'!$B$4:$K$167,3,)))</x:f>
        <x:v>S2X8-14A033-DC</x:v>
      </x:c>
      <x:c r="D25" s="249" t="str">
        <x:f>IF(VLOOKUP($A25,'★Master Code List'!$B$4:$K$167,5,)=0,"",(VLOOKUP($A25,'★Master Code List'!$B$4:$K$167,5,)))</x:f>
        <x:v>BUS BAR ASY – CIRCUIT BREAKER TO ARRAY 3 POS</x:v>
      </x:c>
      <x:c r="E25" s="136">
        <x:f t="shared" ca="1" si="0"/>
        <x:v>10.263536673684213</x:v>
      </x:c>
      <x:c r="F25" s="215" t="str">
        <x:f t="shared" si="1"/>
        <x:v/>
      </x:c>
      <x:c r="G25" s="137"/>
      <x:c r="H25" s="137"/>
      <x:c r="I25" s="137"/>
      <x:c r="J25" s="138">
        <x:f>'sales price Master(EUR)'!K30*'sales price Master(USD)_raw'!$J$2</x:f>
        <x:v>10.263536673684213</x:v>
      </x:c>
      <x:c r="K25" s="138">
        <x:f>'sales price Master(EUR)'!L30*'sales price Master(USD)_raw'!$K$2</x:f>
        <x:v>10.263536673684213</x:v>
      </x:c>
      <x:c r="L25" s="138">
        <x:f>'sales price Master(EUR)'!M30*'sales price Master(USD)_raw'!$L$2</x:f>
        <x:v>0</x:v>
      </x:c>
      <x:c r="M25" s="138"/>
      <x:c r="N25" s="138"/>
      <x:c r="O25" s="138"/>
      <x:c r="P25" s="138"/>
      <x:c r="Q25" s="138"/>
      <x:c r="R25" s="138"/>
      <x:c r="S25" s="138"/>
      <x:c r="T25" s="138"/>
      <x:c r="U25" s="138"/>
    </x:row>
    <x:row r="26" spans="1:21">
      <x:c r="A26" s="57">
        <x:v>17</x:v>
      </x:c>
      <x:c r="B26" t="s">
        <x:v>95</x:v>
      </x:c>
      <x:c r="C26" s="197" t="str">
        <x:f>IF(VLOOKUP($A26,'★Master Code List'!$B$4:$K$167,3,)=0,"",(VLOOKUP($A26,'★Master Code List'!$B$4:$K$167,3,)))</x:f>
        <x:v>S2X8-14A033-EC</x:v>
      </x:c>
      <x:c r="D26" s="249" t="str">
        <x:f>IF(VLOOKUP($A26,'★Master Code List'!$B$4:$K$167,5,)=0,"",(VLOOKUP($A26,'★Master Code List'!$B$4:$K$167,5,)))</x:f>
        <x:v>BUS BAR ASY – COMMON BUSBAR ARRAY 3 TO 1</x:v>
      </x:c>
      <x:c r="E26" s="136">
        <x:f t="shared" ca="1" si="0"/>
        <x:v>14.882400000000001</x:v>
      </x:c>
      <x:c r="F26" s="215" t="str">
        <x:f t="shared" si="1"/>
        <x:v/>
      </x:c>
      <x:c r="G26" s="137"/>
      <x:c r="H26" s="137"/>
      <x:c r="I26" s="137"/>
      <x:c r="J26" s="138">
        <x:f>'sales price Master(EUR)'!K31*'sales price Master(USD)_raw'!$J$2</x:f>
        <x:v>14.882400000000001</x:v>
      </x:c>
      <x:c r="K26" s="138">
        <x:f>'sales price Master(EUR)'!L31*'sales price Master(USD)_raw'!$K$2</x:f>
        <x:v>14.882400000000001</x:v>
      </x:c>
      <x:c r="L26" s="138">
        <x:f>'sales price Master(EUR)'!M31*'sales price Master(USD)_raw'!$L$2</x:f>
        <x:v>0</x:v>
      </x:c>
      <x:c r="M26" s="138"/>
      <x:c r="N26" s="138"/>
      <x:c r="O26" s="138"/>
      <x:c r="P26" s="138"/>
      <x:c r="Q26" s="138"/>
      <x:c r="R26" s="138"/>
      <x:c r="S26" s="138"/>
      <x:c r="T26" s="138"/>
      <x:c r="U26" s="138"/>
    </x:row>
    <x:row r="27" spans="1:21">
      <x:c r="A27" s="57">
        <x:v>18</x:v>
      </x:c>
      <x:c r="B27" t="s">
        <x:v>95</x:v>
      </x:c>
      <x:c r="C27" s="197" t="str">
        <x:f>IF(VLOOKUP($A27,'★Master Code List'!$B$4:$K$167,3,)=0,"",(VLOOKUP($A27,'★Master Code List'!$B$4:$K$167,3,)))</x:f>
        <x:v>S2X8-14A033-GC</x:v>
      </x:c>
      <x:c r="D27" s="249" t="str">
        <x:f>IF(VLOOKUP($A27,'★Master Code List'!$B$4:$K$167,5,)=0,"",(VLOOKUP($A27,'★Master Code List'!$B$4:$K$167,5,)))</x:f>
        <x:v>BUS BAR ASY – ARRAY 1 NEG TO NEG BEC</x:v>
      </x:c>
      <x:c r="E27" s="136">
        <x:f t="shared" ca="1" si="0"/>
        <x:v>16.088800000000003</x:v>
      </x:c>
      <x:c r="F27" s="215" t="str">
        <x:f t="shared" si="1"/>
        <x:v/>
      </x:c>
      <x:c r="G27" s="137"/>
      <x:c r="H27" s="137"/>
      <x:c r="I27" s="137"/>
      <x:c r="J27" s="138">
        <x:f>'sales price Master(EUR)'!K32*'sales price Master(USD)_raw'!$J$2</x:f>
        <x:v>16.088800000000003</x:v>
      </x:c>
      <x:c r="K27" s="138">
        <x:f>'sales price Master(EUR)'!L32*'sales price Master(USD)_raw'!$K$2</x:f>
        <x:v>16.088800000000003</x:v>
      </x:c>
      <x:c r="L27" s="138">
        <x:f>'sales price Master(EUR)'!M32*'sales price Master(USD)_raw'!$L$2</x:f>
        <x:v>0</x:v>
      </x:c>
      <x:c r="M27" s="138"/>
      <x:c r="N27" s="138"/>
      <x:c r="O27" s="138"/>
      <x:c r="P27" s="138"/>
      <x:c r="Q27" s="138"/>
      <x:c r="R27" s="138"/>
      <x:c r="S27" s="138"/>
      <x:c r="T27" s="138"/>
      <x:c r="U27" s="138"/>
    </x:row>
    <x:row r="28" spans="1:21">
      <x:c r="A28" s="57">
        <x:v>19</x:v>
      </x:c>
      <x:c r="B28" t="s">
        <x:v>95</x:v>
      </x:c>
      <x:c r="C28" s="197" t="str">
        <x:f>IF(VLOOKUP($A28,'★Master Code List'!$B$4:$K$167,3,)=0,"",(VLOOKUP($A28,'★Master Code List'!$B$4:$K$167,3,)))</x:f>
        <x:v>S2X8-14A033-HD</x:v>
      </x:c>
      <x:c r="D28" s="249" t="str">
        <x:f>IF(VLOOKUP($A28,'★Master Code List'!$B$4:$K$167,5,)=0,"",(VLOOKUP($A28,'★Master Code List'!$B$4:$K$167,5,)))</x:f>
        <x:v>BUS BAR ASY – POS BEC TO DCFC POS</x:v>
      </x:c>
      <x:c r="E28" s="136">
        <x:f t="shared" ca="1" si="0"/>
        <x:v>18.553599999999999</x:v>
      </x:c>
      <x:c r="F28" s="215" t="str">
        <x:f t="shared" si="1"/>
        <x:v/>
      </x:c>
      <x:c r="G28" s="137"/>
      <x:c r="H28" s="137"/>
      <x:c r="I28" s="137"/>
      <x:c r="J28" s="138">
        <x:f>'sales price Master(EUR)'!K33*'sales price Master(USD)_raw'!$J$2</x:f>
        <x:v>18.553599999999999</x:v>
      </x:c>
      <x:c r="K28" s="138">
        <x:f>'sales price Master(EUR)'!L33*'sales price Master(USD)_raw'!$K$2</x:f>
        <x:v>18.553599999999999</x:v>
      </x:c>
      <x:c r="L28" s="138">
        <x:f>'sales price Master(EUR)'!M33*'sales price Master(USD)_raw'!$L$2</x:f>
        <x:v>0</x:v>
      </x:c>
      <x:c r="M28" s="138"/>
      <x:c r="N28" s="138"/>
      <x:c r="O28" s="138"/>
      <x:c r="P28" s="138"/>
      <x:c r="Q28" s="138"/>
      <x:c r="R28" s="138"/>
      <x:c r="S28" s="138"/>
      <x:c r="T28" s="138"/>
      <x:c r="U28" s="138"/>
    </x:row>
    <x:row r="29" spans="1:21">
      <x:c r="A29" s="57">
        <x:v>20</x:v>
      </x:c>
      <x:c r="B29" t="s">
        <x:v>95</x:v>
      </x:c>
      <x:c r="C29" s="197" t="str">
        <x:f>IF(VLOOKUP($A29,'★Master Code List'!$B$4:$K$167,3,)=0,"",(VLOOKUP($A29,'★Master Code List'!$B$4:$K$167,3,)))</x:f>
        <x:v>S2X8-14A033-JD</x:v>
      </x:c>
      <x:c r="D29" s="249" t="str">
        <x:f>IF(VLOOKUP($A29,'★Master Code List'!$B$4:$K$167,5,)=0,"",(VLOOKUP($A29,'★Master Code List'!$B$4:$K$167,5,)))</x:f>
        <x:v>BUS BAR ASY – NEG BEC TO DCFC NEG</x:v>
      </x:c>
      <x:c r="E29" s="136">
        <x:f t="shared" ca="1" si="0"/>
        <x:v>10.119200000000001</x:v>
      </x:c>
      <x:c r="F29" s="215" t="str">
        <x:f t="shared" si="1"/>
        <x:v/>
      </x:c>
      <x:c r="G29" s="137"/>
      <x:c r="H29" s="137"/>
      <x:c r="I29" s="137"/>
      <x:c r="J29" s="138">
        <x:f>'sales price Master(EUR)'!K34*'sales price Master(USD)_raw'!$J$2</x:f>
        <x:v>10.119200000000001</x:v>
      </x:c>
      <x:c r="K29" s="138">
        <x:f>'sales price Master(EUR)'!L34*'sales price Master(USD)_raw'!$K$2</x:f>
        <x:v>10.119200000000001</x:v>
      </x:c>
      <x:c r="L29" s="138">
        <x:f>'sales price Master(EUR)'!M34*'sales price Master(USD)_raw'!$L$2</x:f>
        <x:v>0</x:v>
      </x:c>
      <x:c r="M29" s="138"/>
      <x:c r="N29" s="138"/>
      <x:c r="O29" s="138"/>
      <x:c r="P29" s="138"/>
      <x:c r="Q29" s="138"/>
      <x:c r="R29" s="138"/>
      <x:c r="S29" s="138"/>
      <x:c r="T29" s="138"/>
      <x:c r="U29" s="138"/>
    </x:row>
    <x:row r="30" spans="1:21">
      <x:c r="A30" s="57">
        <x:v>21</x:v>
      </x:c>
      <x:c r="B30" t="s">
        <x:v>95</x:v>
      </x:c>
      <x:c r="C30" s="197" t="str">
        <x:f>IF(VLOOKUP($A30,'★Master Code List'!$B$4:$K$167,3,)=0,"",(VLOOKUP($A30,'★Master Code List'!$B$4:$K$167,3,)))</x:f>
        <x:v>T2X8-14A033-AA</x:v>
      </x:c>
      <x:c r="D30" s="249" t="str">
        <x:f>IF(VLOOKUP($A30,'★Master Code List'!$B$4:$K$167,5,)=0,"",(VLOOKUP($A30,'★Master Code List'!$B$4:$K$167,5,)))</x:f>
        <x:v>BUSBAR ASY</x:v>
      </x:c>
      <x:c r="E30" s="136">
        <x:f t="shared" ca="1" si="0"/>
        <x:v>160.75280000000001</x:v>
      </x:c>
      <x:c r="F30" s="215" t="str">
        <x:f t="shared" si="1"/>
        <x:v/>
      </x:c>
      <x:c r="G30" s="137"/>
      <x:c r="H30" s="137"/>
      <x:c r="I30" s="137"/>
      <x:c r="J30" s="138">
        <x:f>'sales price Master(EUR)'!K35*'sales price Master(USD)_raw'!$J$2</x:f>
        <x:v>160.75280000000001</x:v>
      </x:c>
      <x:c r="K30" s="138">
        <x:f>'sales price Master(EUR)'!L35*'sales price Master(USD)_raw'!$K$2</x:f>
        <x:v>160.75280000000001</x:v>
      </x:c>
      <x:c r="L30" s="138">
        <x:f>'sales price Master(EUR)'!M35*'sales price Master(USD)_raw'!$L$2</x:f>
        <x:v>0</x:v>
      </x:c>
      <x:c r="M30" s="138"/>
      <x:c r="N30" s="138"/>
      <x:c r="O30" s="138"/>
      <x:c r="P30" s="138"/>
      <x:c r="Q30" s="138"/>
      <x:c r="R30" s="138"/>
      <x:c r="S30" s="138"/>
      <x:c r="T30" s="138"/>
      <x:c r="U30" s="138"/>
    </x:row>
    <x:row r="31" spans="1:21">
      <x:c r="A31" s="57">
        <x:v>22</x:v>
      </x:c>
      <x:c r="B31" t="s">
        <x:v>95</x:v>
      </x:c>
      <x:c r="C31" s="197" t="str">
        <x:f>IF(VLOOKUP($A31,'★Master Code List'!$B$4:$K$167,3,)=0,"",(VLOOKUP($A31,'★Master Code List'!$B$4:$K$167,3,)))</x:f>
        <x:v>T2X8-14A033-BA</x:v>
      </x:c>
      <x:c r="D31" s="249" t="str">
        <x:f>IF(VLOOKUP($A31,'★Master Code List'!$B$4:$K$167,5,)=0,"",(VLOOKUP($A31,'★Master Code List'!$B$4:$K$167,5,)))</x:f>
        <x:v>BUSBAR ASY</x:v>
      </x:c>
      <x:c r="E31" s="136">
        <x:f t="shared" ca="1" si="0"/>
        <x:v>117.6448</x:v>
      </x:c>
      <x:c r="F31" s="215" t="str">
        <x:f t="shared" si="1"/>
        <x:v/>
      </x:c>
      <x:c r="G31" s="137"/>
      <x:c r="H31" s="137"/>
      <x:c r="I31" s="137"/>
      <x:c r="J31" s="138">
        <x:f>'sales price Master(EUR)'!K36*'sales price Master(USD)_raw'!$J$2</x:f>
        <x:v>117.6448</x:v>
      </x:c>
      <x:c r="K31" s="138">
        <x:f>'sales price Master(EUR)'!L36*'sales price Master(USD)_raw'!$K$2</x:f>
        <x:v>117.6448</x:v>
      </x:c>
      <x:c r="L31" s="140">
        <x:f>'sales price Master(EUR)'!M36*'sales price Master(USD)_raw'!$L$2</x:f>
        <x:v>0</x:v>
      </x:c>
      <x:c r="M31" s="138"/>
      <x:c r="N31" s="138"/>
      <x:c r="O31" s="138"/>
      <x:c r="P31" s="138"/>
      <x:c r="Q31" s="138"/>
      <x:c r="R31" s="138"/>
      <x:c r="S31" s="138"/>
      <x:c r="T31" s="138"/>
      <x:c r="U31" s="138"/>
    </x:row>
    <x:row r="32" spans="1:21">
      <x:c r="A32" s="57">
        <x:v>23</x:v>
      </x:c>
      <x:c r="B32" t="s">
        <x:v>95</x:v>
      </x:c>
      <x:c r="C32" s="197" t="str">
        <x:f>IF(VLOOKUP($A32,'★Master Code List'!$B$4:$K$167,3,)=0,"",(VLOOKUP($A32,'★Master Code List'!$B$4:$K$167,3,)))</x:f>
        <x:v>T2X8-14A033-EA</x:v>
      </x:c>
      <x:c r="D32" s="249" t="str">
        <x:f>IF(VLOOKUP($A32,'★Master Code List'!$B$4:$K$167,5,)=0,"",(VLOOKUP($A32,'★Master Code List'!$B$4:$K$167,5,)))</x:f>
        <x:v>BUSBAR ASY</x:v>
      </x:c>
      <x:c r="E32" s="136">
        <x:f t="shared" ca="1" si="0"/>
        <x:v>138.6112</x:v>
      </x:c>
      <x:c r="F32" s="215" t="str">
        <x:f t="shared" si="1"/>
        <x:v/>
      </x:c>
      <x:c r="G32" s="137"/>
      <x:c r="H32" s="137"/>
      <x:c r="I32" s="137"/>
      <x:c r="J32" s="138">
        <x:f>'sales price Master(EUR)'!K37*'sales price Master(USD)_raw'!$J$2</x:f>
        <x:v>138.6112</x:v>
      </x:c>
      <x:c r="K32" s="138">
        <x:f>'sales price Master(EUR)'!L37*'sales price Master(USD)_raw'!$K$2</x:f>
        <x:v>138.6112</x:v>
      </x:c>
      <x:c r="L32" s="138">
        <x:f>'sales price Master(EUR)'!M37*'sales price Master(USD)_raw'!$L$2</x:f>
        <x:v>0</x:v>
      </x:c>
      <x:c r="M32" s="138"/>
      <x:c r="N32" s="138"/>
      <x:c r="O32" s="138"/>
      <x:c r="P32" s="138"/>
      <x:c r="Q32" s="138"/>
      <x:c r="R32" s="138"/>
      <x:c r="S32" s="138"/>
      <x:c r="T32" s="138"/>
      <x:c r="U32" s="138"/>
    </x:row>
    <x:row r="33" spans="1:21">
      <x:c r="A33" s="57">
        <x:v>24</x:v>
      </x:c>
      <x:c r="B33" t="s">
        <x:v>95</x:v>
      </x:c>
      <x:c r="C33" s="197" t="str">
        <x:f>IF(VLOOKUP($A33,'★Master Code List'!$B$4:$K$167,3,)=0,"",(VLOOKUP($A33,'★Master Code List'!$B$4:$K$167,3,)))</x:f>
        <x:v>T2X8-14A033-GA</x:v>
      </x:c>
      <x:c r="D33" s="249" t="str">
        <x:f>IF(VLOOKUP($A33,'★Master Code List'!$B$4:$K$167,5,)=0,"",(VLOOKUP($A33,'★Master Code List'!$B$4:$K$167,5,)))</x:f>
        <x:v>BUSBAR ASY</x:v>
      </x:c>
      <x:c r="E33" s="136">
        <x:f t="shared" ca="1" si="0"/>
        <x:v>137.6336</x:v>
      </x:c>
      <x:c r="F33" s="215" t="str">
        <x:f t="shared" si="1"/>
        <x:v/>
      </x:c>
      <x:c r="G33" s="137"/>
      <x:c r="H33" s="137"/>
      <x:c r="I33" s="137"/>
      <x:c r="J33" s="138">
        <x:f>'sales price Master(EUR)'!K38*'sales price Master(USD)_raw'!$J$2</x:f>
        <x:v>137.6336</x:v>
      </x:c>
      <x:c r="K33" s="138">
        <x:f>'sales price Master(EUR)'!L38*'sales price Master(USD)_raw'!$K$2</x:f>
        <x:v>137.6336</x:v>
      </x:c>
      <x:c r="L33" s="138">
        <x:f>'sales price Master(EUR)'!M38*'sales price Master(USD)_raw'!$L$2</x:f>
        <x:v>0</x:v>
      </x:c>
      <x:c r="M33" s="140"/>
      <x:c r="N33" s="140"/>
      <x:c r="O33" s="140"/>
      <x:c r="P33" s="140"/>
      <x:c r="Q33" s="140"/>
      <x:c r="R33" s="140"/>
      <x:c r="S33" s="138"/>
      <x:c r="T33" s="138"/>
      <x:c r="U33" s="138"/>
    </x:row>
    <x:row r="34" spans="1:21">
      <x:c r="A34" s="57">
        <x:v>25</x:v>
      </x:c>
      <x:c r="B34" t="s">
        <x:v>95</x:v>
      </x:c>
      <x:c r="C34" s="197" t="str">
        <x:f>IF(VLOOKUP($A34,'★Master Code List'!$B$4:$K$167,3,)=0,"",(VLOOKUP($A34,'★Master Code List'!$B$4:$K$167,3,)))</x:f>
        <x:v>TZ38-10B694-AF</x:v>
      </x:c>
      <x:c r="D34" s="249" t="str">
        <x:f>IF(VLOOKUP($A34,'★Master Code List'!$B$4:$K$167,5,)=0,"",(VLOOKUP($A34,'★Master Code List'!$B$4:$K$167,5,)))</x:f>
        <x:v>Main Harness-AWD-RWD</x:v>
      </x:c>
      <x:c r="E34" s="136">
        <x:f t="shared" ca="1" si="0"/>
        <x:v>17.076800000000002</x:v>
      </x:c>
      <x:c r="F34" s="215" t="str">
        <x:f t="shared" si="1"/>
        <x:v/>
      </x:c>
      <x:c r="G34" s="137"/>
      <x:c r="H34" s="137"/>
      <x:c r="I34" s="137"/>
      <x:c r="J34" s="138">
        <x:f>'sales price Master(EUR)'!K39*'sales price Master(USD)_raw'!$J$2</x:f>
        <x:v>17.076800000000002</x:v>
      </x:c>
      <x:c r="K34" s="138">
        <x:f>'sales price Master(EUR)'!L39*'sales price Master(USD)_raw'!$K$2</x:f>
        <x:v>17.076800000000002</x:v>
      </x:c>
      <x:c r="L34" s="138">
        <x:f>'sales price Master(EUR)'!M39*'sales price Master(USD)_raw'!$L$2</x:f>
        <x:v>0</x:v>
      </x:c>
      <x:c r="M34" s="140"/>
      <x:c r="N34" s="140"/>
      <x:c r="O34" s="140"/>
      <x:c r="P34" s="140"/>
      <x:c r="Q34" s="140"/>
      <x:c r="R34" s="140"/>
      <x:c r="S34" s="137"/>
      <x:c r="T34" s="138"/>
      <x:c r="U34" s="138"/>
    </x:row>
    <x:row r="35" spans="1:21">
      <x:c r="A35" s="57">
        <x:v>26</x:v>
      </x:c>
      <x:c r="B35" t="s">
        <x:v>175</x:v>
      </x:c>
      <x:c r="C35" s="197" t="str">
        <x:f>IF(VLOOKUP($A35,'★Master Code List'!$B$4:$K$167,3,)=0,"",(VLOOKUP($A35,'★Master Code List'!$B$4:$K$167,3,)))</x:f>
        <x:v>TZ38-10B694-BA</x:v>
      </x:c>
      <x:c r="D35" s="249" t="str">
        <x:f>IF(VLOOKUP($A35,'★Master Code List'!$B$4:$K$167,5,)=0,"",(VLOOKUP($A35,'★Master Code List'!$B$4:$K$167,5,)))</x:f>
        <x:v>Main_Harness-RWD</x:v>
      </x:c>
      <x:c r="E35" s="136">
        <x:f t="shared" ca="1" si="0"/>
        <x:v>10.171199999999999</x:v>
      </x:c>
      <x:c r="F35" s="215" t="str">
        <x:f t="shared" si="1"/>
        <x:v/>
      </x:c>
      <x:c r="G35" s="137"/>
      <x:c r="H35" s="137"/>
      <x:c r="I35" s="137"/>
      <x:c r="J35" s="138">
        <x:f>'sales price Master(EUR)'!K40*'sales price Master(USD)_raw'!$J$2</x:f>
        <x:v>10.171199999999999</x:v>
      </x:c>
      <x:c r="K35" s="138">
        <x:f>'sales price Master(EUR)'!L40*'sales price Master(USD)_raw'!$K$2</x:f>
        <x:v>10.171199999999999</x:v>
      </x:c>
      <x:c r="L35" s="138">
        <x:f>'sales price Master(EUR)'!M40*'sales price Master(USD)_raw'!$L$2</x:f>
        <x:v>0</x:v>
      </x:c>
      <x:c r="M35" s="140"/>
      <x:c r="N35" s="140"/>
      <x:c r="O35" s="140"/>
      <x:c r="P35" s="140"/>
      <x:c r="Q35" s="140"/>
      <x:c r="R35" s="140"/>
      <x:c r="S35" s="138"/>
      <x:c r="T35" s="138"/>
      <x:c r="U35" s="138"/>
    </x:row>
    <x:row r="36" spans="1:21">
      <x:c r="A36" s="57">
        <x:v>26</x:v>
      </x:c>
      <x:c r="B36" t="s">
        <x:v>176</x:v>
      </x:c>
      <x:c r="C36" s="197" t="str">
        <x:f>IF(VLOOKUP($A36,'★Master Code List'!$B$4:$K$167,3,)=0,"",(VLOOKUP($A36,'★Master Code List'!$B$4:$K$167,3,)))</x:f>
        <x:v>TZ38-10B694-BA</x:v>
      </x:c>
      <x:c r="D36" s="249" t="str">
        <x:f>IF(VLOOKUP($A36,'★Master Code List'!$B$4:$K$167,5,)=0,"",(VLOOKUP($A36,'★Master Code List'!$B$4:$K$167,5,)))</x:f>
        <x:v>Main_Harness-RWD</x:v>
      </x:c>
      <x:c r="E36" s="136">
        <x:f t="shared" ca="1" si="0"/>
        <x:v>31.408000000000001</x:v>
      </x:c>
      <x:c r="F36" s="215" t="str">
        <x:f t="shared" si="1"/>
        <x:v/>
      </x:c>
      <x:c r="G36" s="137"/>
      <x:c r="H36" s="137"/>
      <x:c r="I36" s="137"/>
      <x:c r="J36" s="138">
        <x:f>'sales price Master(EUR)'!K41*'sales price Master(USD)_raw'!$J$2</x:f>
        <x:v>31.408000000000001</x:v>
      </x:c>
      <x:c r="K36" s="138">
        <x:f>'sales price Master(EUR)'!L41*'sales price Master(USD)_raw'!$K$2</x:f>
        <x:v>31.408000000000001</x:v>
      </x:c>
      <x:c r="L36" s="138">
        <x:f>'sales price Master(EUR)'!M41*'sales price Master(USD)_raw'!$L$2</x:f>
        <x:v>0</x:v>
      </x:c>
      <x:c r="M36" s="140"/>
      <x:c r="N36" s="140"/>
      <x:c r="O36" s="140"/>
      <x:c r="P36" s="140"/>
      <x:c r="Q36" s="140"/>
      <x:c r="R36" s="140"/>
      <x:c r="S36" s="138"/>
      <x:c r="T36" s="138"/>
      <x:c r="U36" s="138"/>
    </x:row>
    <x:row r="37" spans="1:21">
      <x:c r="A37" s="57">
        <x:v>27</x:v>
      </x:c>
      <x:c r="B37" t="s">
        <x:v>95</x:v>
      </x:c>
      <x:c r="C37" s="197" t="str">
        <x:f>IF(VLOOKUP($A37,'★Master Code List'!$B$4:$K$167,3,)=0,"",(VLOOKUP($A37,'★Master Code List'!$B$4:$K$167,3,)))</x:f>
        <x:v>TZ38-10B694-CA</x:v>
      </x:c>
      <x:c r="D37" s="249" t="str">
        <x:f>IF(VLOOKUP($A37,'★Master Code List'!$B$4:$K$167,5,)=0,"",(VLOOKUP($A37,'★Master Code List'!$B$4:$K$167,5,)))</x:f>
        <x:v>Main_Harness-AWD</x:v>
      </x:c>
      <x:c r="E37" s="136">
        <x:f t="shared" ca="1" si="0"/>
        <x:v>12.719200000000001</x:v>
      </x:c>
      <x:c r="F37" s="215" t="str">
        <x:f t="shared" ref="F37:F47" si="2">IF(C37="","",IF(SUM(J37:T37)&gt;0,"","CHECK ☞"))</x:f>
        <x:v/>
      </x:c>
      <x:c r="G37" s="137"/>
      <x:c r="H37" s="137"/>
      <x:c r="I37" s="137"/>
      <x:c r="J37" s="138">
        <x:f>'sales price Master(EUR)'!K42*'sales price Master(USD)_raw'!$J$2</x:f>
        <x:v>12.719200000000001</x:v>
      </x:c>
      <x:c r="K37" s="138">
        <x:f>'sales price Master(EUR)'!L42*'sales price Master(USD)_raw'!$K$2</x:f>
        <x:v>12.719200000000001</x:v>
      </x:c>
      <x:c r="L37" s="138">
        <x:f>'sales price Master(EUR)'!M42*'sales price Master(USD)_raw'!$L$2</x:f>
        <x:v>0</x:v>
      </x:c>
      <x:c r="M37" s="140"/>
      <x:c r="N37" s="140"/>
      <x:c r="O37" s="140"/>
      <x:c r="P37" s="140"/>
      <x:c r="Q37" s="140"/>
      <x:c r="R37" s="140"/>
      <x:c r="S37" s="138"/>
      <x:c r="T37" s="138"/>
      <x:c r="U37" s="138"/>
    </x:row>
    <x:row r="38" spans="1:21">
      <x:c r="A38" s="57">
        <x:v>28</x:v>
      </x:c>
      <x:c r="B38" t="s">
        <x:v>95</x:v>
      </x:c>
      <x:c r="C38" s="197" t="str">
        <x:f>IF(VLOOKUP($A38,'★Master Code List'!$B$4:$K$167,3,)=0,"",(VLOOKUP($A38,'★Master Code List'!$B$4:$K$167,3,)))</x:f>
        <x:v>TZ38-10B694-DC</x:v>
      </x:c>
      <x:c r="D38" s="249" t="str">
        <x:f>IF(VLOOKUP($A38,'★Master Code List'!$B$4:$K$167,5,)=0,"",(VLOOKUP($A38,'★Master Code List'!$B$4:$K$167,5,)))</x:f>
        <x:v>Main Harness-AWD-RWD</x:v>
      </x:c>
      <x:c r="E38" s="136">
        <x:f t="shared" ca="1" si="0"/>
        <x:v>26.083199999999998</x:v>
      </x:c>
      <x:c r="F38" s="215" t="str">
        <x:f t="shared" si="2"/>
        <x:v/>
      </x:c>
      <x:c r="G38" s="137"/>
      <x:c r="H38" s="137"/>
      <x:c r="I38" s="137"/>
      <x:c r="J38" s="138">
        <x:f>'sales price Master(EUR)'!K43*'sales price Master(USD)_raw'!$J$2</x:f>
        <x:v>26.083199999999998</x:v>
      </x:c>
      <x:c r="K38" s="138">
        <x:f>'sales price Master(EUR)'!L43*'sales price Master(USD)_raw'!$K$2</x:f>
        <x:v>26.083199999999998</x:v>
      </x:c>
      <x:c r="L38" s="138">
        <x:f>'sales price Master(EUR)'!M43*'sales price Master(USD)_raw'!$L$2</x:f>
        <x:v>0</x:v>
      </x:c>
      <x:c r="M38" s="140"/>
      <x:c r="N38" s="140"/>
      <x:c r="O38" s="140"/>
      <x:c r="P38" s="140"/>
      <x:c r="Q38" s="140"/>
      <x:c r="R38" s="140"/>
      <x:c r="S38" s="138"/>
      <x:c r="T38" s="138"/>
      <x:c r="U38" s="138"/>
    </x:row>
    <x:row r="39" spans="1:21">
      <x:c r="A39" s="57">
        <x:v>29</x:v>
      </x:c>
      <x:c r="B39" t="s">
        <x:v>95</x:v>
      </x:c>
      <x:c r="C39" s="197" t="str">
        <x:f>IF(VLOOKUP($A39,'★Master Code List'!$B$4:$K$167,3,)=0,"",(VLOOKUP($A39,'★Master Code List'!$B$4:$K$167,3,)))</x:f>
        <x:v>TZ38-14A033-AA</x:v>
      </x:c>
      <x:c r="D39" s="249" t="str">
        <x:f>IF(VLOOKUP($A39,'★Master Code List'!$B$4:$K$167,5,)=0,"",(VLOOKUP($A39,'★Master Code List'!$B$4:$K$167,5,)))</x:f>
        <x:v>BUSBAR ASY</x:v>
      </x:c>
      <x:c r="E39" s="136">
        <x:f t="shared" ca="1" si="0"/>
        <x:v>19.177600000000002</x:v>
      </x:c>
      <x:c r="F39" s="215" t="str">
        <x:f t="shared" si="2"/>
        <x:v/>
      </x:c>
      <x:c r="G39" s="137"/>
      <x:c r="H39" s="137"/>
      <x:c r="I39" s="137"/>
      <x:c r="J39" s="138">
        <x:f>'sales price Master(EUR)'!K44*'sales price Master(USD)_raw'!$J$2</x:f>
        <x:v>19.177600000000002</x:v>
      </x:c>
      <x:c r="K39" s="138">
        <x:f>'sales price Master(EUR)'!L44*'sales price Master(USD)_raw'!$K$2</x:f>
        <x:v>19.177600000000002</x:v>
      </x:c>
      <x:c r="L39" s="138">
        <x:f>'sales price Master(EUR)'!M44*'sales price Master(USD)_raw'!$L$2</x:f>
        <x:v>0</x:v>
      </x:c>
      <x:c r="M39" s="140"/>
      <x:c r="N39" s="140"/>
      <x:c r="O39" s="140"/>
      <x:c r="P39" s="140"/>
      <x:c r="Q39" s="140"/>
      <x:c r="R39" s="140"/>
      <x:c r="S39" s="138"/>
      <x:c r="T39" s="138"/>
      <x:c r="U39" s="138"/>
    </x:row>
    <x:row r="40" spans="1:21">
      <x:c r="A40" s="57">
        <x:v>30</x:v>
      </x:c>
      <x:c r="B40" t="s">
        <x:v>95</x:v>
      </x:c>
      <x:c r="C40" s="197" t="str">
        <x:f>IF(VLOOKUP($A40,'★Master Code List'!$B$4:$K$167,3,)=0,"",(VLOOKUP($A40,'★Master Code List'!$B$4:$K$167,3,)))</x:f>
        <x:v>TZ38-14A033-BA</x:v>
      </x:c>
      <x:c r="D40" s="249" t="str">
        <x:f>IF(VLOOKUP($A40,'★Master Code List'!$B$4:$K$167,5,)=0,"",(VLOOKUP($A40,'★Master Code List'!$B$4:$K$167,5,)))</x:f>
        <x:v>BUSBAR ASY</x:v>
      </x:c>
      <x:c r="E40" s="136">
        <x:f t="shared" ca="1" si="0"/>
        <x:v>19.6144</x:v>
      </x:c>
      <x:c r="F40" s="215" t="str">
        <x:f t="shared" si="2"/>
        <x:v/>
      </x:c>
      <x:c r="G40" s="137"/>
      <x:c r="H40" s="137"/>
      <x:c r="I40" s="137"/>
      <x:c r="J40" s="138">
        <x:f>'sales price Master(EUR)'!K45*'sales price Master(USD)_raw'!$J$2</x:f>
        <x:v>19.6144</x:v>
      </x:c>
      <x:c r="K40" s="138">
        <x:f>'sales price Master(EUR)'!L45*'sales price Master(USD)_raw'!$K$2</x:f>
        <x:v>19.6144</x:v>
      </x:c>
      <x:c r="L40" s="138">
        <x:f>'sales price Master(EUR)'!M45*'sales price Master(USD)_raw'!$L$2</x:f>
        <x:v>0</x:v>
      </x:c>
      <x:c r="M40" s="140"/>
      <x:c r="N40" s="140"/>
      <x:c r="O40" s="140"/>
      <x:c r="P40" s="140"/>
      <x:c r="Q40" s="140"/>
      <x:c r="R40" s="140"/>
      <x:c r="S40" s="138"/>
      <x:c r="T40" s="138"/>
      <x:c r="U40" s="138"/>
    </x:row>
    <x:row r="41" spans="1:21">
      <x:c r="A41" s="57">
        <x:v>31</x:v>
      </x:c>
      <x:c r="B41" t="s">
        <x:v>58</x:v>
      </x:c>
      <x:c r="C41" s="197" t="str">
        <x:f>IF(VLOOKUP($A41,'★Master Code List'!$B$4:$K$167,3,)=0,"",(VLOOKUP($A41,'★Master Code List'!$B$4:$K$167,3,)))</x:f>
        <x:v>TZ38-14A033-CA</x:v>
      </x:c>
      <x:c r="D41" s="249" t="str">
        <x:f>IF(VLOOKUP($A41,'★Master Code List'!$B$4:$K$167,5,)=0,"",(VLOOKUP($A41,'★Master Code List'!$B$4:$K$167,5,)))</x:f>
        <x:v>BUSBAR ASY</x:v>
      </x:c>
      <x:c r="E41" s="136">
        <x:f t="shared" ca="1" si="0"/>
        <x:v>16.723199999999999</x:v>
      </x:c>
      <x:c r="F41" s="215" t="str">
        <x:f t="shared" si="2"/>
        <x:v/>
      </x:c>
      <x:c r="G41" s="137"/>
      <x:c r="H41" s="137"/>
      <x:c r="I41" s="137"/>
      <x:c r="J41" s="138">
        <x:f>'sales price Master(EUR)'!K46*'sales price Master(USD)_raw'!$J$2</x:f>
        <x:v>16.723199999999999</x:v>
      </x:c>
      <x:c r="K41" s="138">
        <x:f>'sales price Master(EUR)'!L46*'sales price Master(USD)_raw'!$K$2</x:f>
        <x:v>16.723199999999999</x:v>
      </x:c>
      <x:c r="L41" s="138">
        <x:f>'sales price Master(EUR)'!M46*'sales price Master(USD)_raw'!$L$2</x:f>
        <x:v>0</x:v>
      </x:c>
      <x:c r="M41" s="140"/>
      <x:c r="N41" s="140"/>
      <x:c r="O41" s="140"/>
      <x:c r="P41" s="140"/>
      <x:c r="Q41" s="140"/>
      <x:c r="R41" s="140"/>
      <x:c r="S41" s="138"/>
      <x:c r="T41" s="138"/>
      <x:c r="U41" s="138"/>
    </x:row>
    <x:row r="42" spans="1:21">
      <x:c r="A42" s="57">
        <x:v>32</x:v>
      </x:c>
      <x:c r="B42" t="s">
        <x:v>58</x:v>
      </x:c>
      <x:c r="C42" s="197" t="str">
        <x:f>IF(VLOOKUP($A42,'★Master Code List'!$B$4:$K$167,3,)=0,"",(VLOOKUP($A42,'★Master Code List'!$B$4:$K$167,3,)))</x:f>
        <x:v>TZ38-14A033-DA</x:v>
      </x:c>
      <x:c r="D42" s="249" t="str">
        <x:f>IF(VLOOKUP($A42,'★Master Code List'!$B$4:$K$167,5,)=0,"",(VLOOKUP($A42,'★Master Code List'!$B$4:$K$167,5,)))</x:f>
        <x:v>BUSBAR ASY</x:v>
      </x:c>
      <x:c r="E42" s="136">
        <x:f t="shared" ca="1" si="0"/>
        <x:v>19.104800000000001</x:v>
      </x:c>
      <x:c r="F42" s="215" t="str">
        <x:f t="shared" si="2"/>
        <x:v/>
      </x:c>
      <x:c r="G42" s="137"/>
      <x:c r="H42" s="137"/>
      <x:c r="I42" s="137"/>
      <x:c r="J42" s="138">
        <x:f>'sales price Master(EUR)'!K47*'sales price Master(USD)_raw'!$J$2</x:f>
        <x:v>19.104800000000001</x:v>
      </x:c>
      <x:c r="K42" s="138">
        <x:f>'sales price Master(EUR)'!L47*'sales price Master(USD)_raw'!$K$2</x:f>
        <x:v>19.104800000000001</x:v>
      </x:c>
      <x:c r="L42" s="138">
        <x:f>'sales price Master(EUR)'!M47*'sales price Master(USD)_raw'!$L$2</x:f>
        <x:v>0</x:v>
      </x:c>
      <x:c r="M42" s="140"/>
      <x:c r="N42" s="140"/>
      <x:c r="O42" s="140"/>
      <x:c r="P42" s="140"/>
      <x:c r="Q42" s="140"/>
      <x:c r="R42" s="140"/>
      <x:c r="S42" s="138"/>
      <x:c r="T42" s="138"/>
      <x:c r="U42" s="138"/>
    </x:row>
    <x:row r="43" spans="1:21">
      <x:c r="A43" s="57">
        <x:v>33</x:v>
      </x:c>
      <x:c r="B43" t="s">
        <x:v>58</x:v>
      </x:c>
      <x:c r="C43" s="197" t="str">
        <x:f>IF(VLOOKUP($A43,'★Master Code List'!$B$4:$K$167,3,)=0,"",(VLOOKUP($A43,'★Master Code List'!$B$4:$K$167,3,)))</x:f>
        <x:v>TZ38-14A033-EA</x:v>
      </x:c>
      <x:c r="D43" s="249" t="str">
        <x:f>IF(VLOOKUP($A43,'★Master Code List'!$B$4:$K$167,5,)=0,"",(VLOOKUP($A43,'★Master Code List'!$B$4:$K$167,5,)))</x:f>
        <x:v>BUSBAR ASY</x:v>
      </x:c>
      <x:c r="E43" s="136">
        <x:f t="shared" ca="1" si="0"/>
        <x:v>16.442400000000003</x:v>
      </x:c>
      <x:c r="F43" s="215" t="str">
        <x:f t="shared" si="2"/>
        <x:v/>
      </x:c>
      <x:c r="G43" s="137"/>
      <x:c r="H43" s="137"/>
      <x:c r="I43" s="137"/>
      <x:c r="J43" s="138">
        <x:f>'sales price Master(EUR)'!K48*'sales price Master(USD)_raw'!$J$2</x:f>
        <x:v>16.442400000000003</x:v>
      </x:c>
      <x:c r="K43" s="138">
        <x:f>'sales price Master(EUR)'!L48*'sales price Master(USD)_raw'!$K$2</x:f>
        <x:v>16.442400000000003</x:v>
      </x:c>
      <x:c r="L43" s="138">
        <x:f>'sales price Master(EUR)'!M48*'sales price Master(USD)_raw'!$L$2</x:f>
        <x:v>0</x:v>
      </x:c>
      <x:c r="M43" s="140"/>
      <x:c r="N43" s="140"/>
      <x:c r="O43" s="140"/>
      <x:c r="P43" s="140"/>
      <x:c r="Q43" s="140"/>
      <x:c r="R43" s="140"/>
      <x:c r="S43" s="138"/>
      <x:c r="T43" s="138"/>
      <x:c r="U43" s="138"/>
    </x:row>
    <x:row r="44" spans="1:21">
      <x:c r="A44" s="57">
        <x:v>34</x:v>
      </x:c>
      <x:c r="B44" t="s">
        <x:v>58</x:v>
      </x:c>
      <x:c r="C44" s="197" t="str">
        <x:f>IF(VLOOKUP($A44,'★Master Code List'!$B$4:$K$167,3,)=0,"",(VLOOKUP($A44,'★Master Code List'!$B$4:$K$167,3,)))</x:f>
        <x:v>TZ38-14A033-FA</x:v>
      </x:c>
      <x:c r="D44" s="249" t="str">
        <x:f>IF(VLOOKUP($A44,'★Master Code List'!$B$4:$K$167,5,)=0,"",(VLOOKUP($A44,'★Master Code List'!$B$4:$K$167,5,)))</x:f>
        <x:v xml:space="preserve">BUS BAR ASY </x:v>
      </x:c>
      <x:c r="E44" s="136">
        <x:f t="shared" ca="1" si="0"/>
        <x:v>22.006399999999999</x:v>
      </x:c>
      <x:c r="F44" s="215" t="str">
        <x:f t="shared" si="2"/>
        <x:v/>
      </x:c>
      <x:c r="G44" s="137"/>
      <x:c r="H44" s="137"/>
      <x:c r="I44" s="137"/>
      <x:c r="J44" s="138">
        <x:f>'sales price Master(EUR)'!K49*'sales price Master(USD)_raw'!$J$2</x:f>
        <x:v>22.006399999999999</x:v>
      </x:c>
      <x:c r="K44" s="138">
        <x:f>'sales price Master(EUR)'!L49*'sales price Master(USD)_raw'!$K$2</x:f>
        <x:v>22.006399999999999</x:v>
      </x:c>
      <x:c r="L44" s="138">
        <x:f>'sales price Master(EUR)'!M49*'sales price Master(USD)_raw'!$L$2</x:f>
        <x:v>0</x:v>
      </x:c>
      <x:c r="M44" s="140"/>
      <x:c r="N44" s="140"/>
      <x:c r="O44" s="140"/>
      <x:c r="P44" s="140"/>
      <x:c r="Q44" s="140"/>
      <x:c r="R44" s="140"/>
      <x:c r="S44" s="138"/>
      <x:c r="T44" s="138"/>
      <x:c r="U44" s="138"/>
    </x:row>
    <x:row r="45" spans="1:21">
      <x:c r="A45" s="57">
        <x:v>35</x:v>
      </x:c>
      <x:c r="B45" t="s">
        <x:v>58</x:v>
      </x:c>
      <x:c r="C45" s="197" t="str">
        <x:f>IF(VLOOKUP($A45,'★Master Code List'!$B$4:$K$167,3,)=0,"",(VLOOKUP($A45,'★Master Code List'!$B$4:$K$167,3,)))</x:f>
        <x:v>TZ38-14A033-GA</x:v>
      </x:c>
      <x:c r="D45" s="249" t="str">
        <x:f>IF(VLOOKUP($A45,'★Master Code List'!$B$4:$K$167,5,)=0,"",(VLOOKUP($A45,'★Master Code List'!$B$4:$K$167,5,)))</x:f>
        <x:v>BUSBAR ASY</x:v>
      </x:c>
      <x:c r="E45" s="136">
        <x:f t="shared" ca="1" si="0"/>
        <x:v>22.308</x:v>
      </x:c>
      <x:c r="F45" s="215" t="str">
        <x:f t="shared" si="2"/>
        <x:v/>
      </x:c>
      <x:c r="G45" s="137"/>
      <x:c r="H45" s="137"/>
      <x:c r="I45" s="137"/>
      <x:c r="J45" s="138">
        <x:f>'sales price Master(EUR)'!K50*'sales price Master(USD)_raw'!$J$2</x:f>
        <x:v>22.308</x:v>
      </x:c>
      <x:c r="K45" s="138">
        <x:f>'sales price Master(EUR)'!L50*'sales price Master(USD)_raw'!$K$2</x:f>
        <x:v>22.308</x:v>
      </x:c>
      <x:c r="L45" s="138">
        <x:f>'sales price Master(EUR)'!M50*'sales price Master(USD)_raw'!$L$2</x:f>
        <x:v>0</x:v>
      </x:c>
      <x:c r="M45" s="140"/>
      <x:c r="N45" s="140"/>
      <x:c r="O45" s="140"/>
      <x:c r="P45" s="140"/>
      <x:c r="Q45" s="140"/>
      <x:c r="R45" s="140"/>
      <x:c r="S45" s="138"/>
      <x:c r="T45" s="138"/>
      <x:c r="U45" s="138"/>
    </x:row>
    <x:row r="46" spans="1:21">
      <x:c r="A46" s="57">
        <x:v>36</x:v>
      </x:c>
      <x:c r="B46" t="s">
        <x:v>58</x:v>
      </x:c>
      <x:c r="C46" s="197" t="str">
        <x:f>IF(VLOOKUP($A46,'★Master Code List'!$B$4:$K$167,3,)=0,"",(VLOOKUP($A46,'★Master Code List'!$B$4:$K$167,3,)))</x:f>
        <x:v>TZ38-14A033-HB</x:v>
      </x:c>
      <x:c r="D46" s="249" t="str">
        <x:f>IF(VLOOKUP($A46,'★Master Code List'!$B$4:$K$167,5,)=0,"",(VLOOKUP($A46,'★Master Code List'!$B$4:$K$167,5,)))</x:f>
        <x:v>MCA CONNECTOR CLIP</x:v>
      </x:c>
      <x:c r="E46" s="136">
        <x:f t="shared" ca="1" si="0"/>
        <x:v>16.442400000000003</x:v>
      </x:c>
      <x:c r="F46" s="215" t="str">
        <x:f t="shared" si="2"/>
        <x:v/>
      </x:c>
      <x:c r="G46" s="137"/>
      <x:c r="H46" s="137"/>
      <x:c r="I46" s="137"/>
      <x:c r="J46" s="138">
        <x:f>'sales price Master(EUR)'!K51*'sales price Master(USD)_raw'!$J$2</x:f>
        <x:v>16.442400000000003</x:v>
      </x:c>
      <x:c r="K46" s="138">
        <x:f>'sales price Master(EUR)'!L51*'sales price Master(USD)_raw'!$K$2</x:f>
        <x:v>16.442400000000003</x:v>
      </x:c>
      <x:c r="L46" s="138">
        <x:f>'sales price Master(EUR)'!M51*'sales price Master(USD)_raw'!$L$2</x:f>
        <x:v>0</x:v>
      </x:c>
      <x:c r="M46" s="140"/>
      <x:c r="N46" s="140"/>
      <x:c r="O46" s="140"/>
      <x:c r="P46" s="140"/>
      <x:c r="Q46" s="140"/>
      <x:c r="R46" s="140"/>
      <x:c r="S46" s="138"/>
      <x:c r="T46" s="138"/>
      <x:c r="U46" s="138"/>
    </x:row>
    <x:row r="47" spans="1:21">
      <x:c r="A47" s="57">
        <x:v>37</x:v>
      </x:c>
      <x:c r="B47" t="s">
        <x:v>58</x:v>
      </x:c>
      <x:c r="C47" s="197" t="str">
        <x:f>IF(VLOOKUP($A47,'★Master Code List'!$B$4:$K$167,3,)=0,"",(VLOOKUP($A47,'★Master Code List'!$B$4:$K$167,3,)))</x:f>
        <x:v>TZ38-14A033-JB</x:v>
      </x:c>
      <x:c r="D47" s="249" t="str">
        <x:f>IF(VLOOKUP($A47,'★Master Code List'!$B$4:$K$167,5,)=0,"",(VLOOKUP($A47,'★Master Code List'!$B$4:$K$167,5,)))</x:f>
        <x:v>MCA CONNECTOR CLIP</x:v>
      </x:c>
      <x:c r="E47" s="136">
        <x:f t="shared" ca="1" si="0"/>
        <x:v>21.767199999999999</x:v>
      </x:c>
      <x:c r="F47" s="215" t="str">
        <x:f t="shared" si="2"/>
        <x:v/>
      </x:c>
      <x:c r="G47" s="137"/>
      <x:c r="H47" s="137"/>
      <x:c r="I47" s="137"/>
      <x:c r="J47" s="138">
        <x:f>'sales price Master(EUR)'!K52*'sales price Master(USD)_raw'!$J$2</x:f>
        <x:v>21.767199999999999</x:v>
      </x:c>
      <x:c r="K47" s="138">
        <x:f>'sales price Master(EUR)'!L52*'sales price Master(USD)_raw'!$K$2</x:f>
        <x:v>21.767199999999999</x:v>
      </x:c>
      <x:c r="L47" s="138">
        <x:f>'sales price Master(EUR)'!M52*'sales price Master(USD)_raw'!$L$2</x:f>
        <x:v>0</x:v>
      </x:c>
      <x:c r="M47" s="140"/>
      <x:c r="N47" s="140"/>
      <x:c r="O47" s="140"/>
      <x:c r="P47" s="140"/>
      <x:c r="Q47" s="140"/>
      <x:c r="R47" s="140"/>
      <x:c r="S47" s="138"/>
      <x:c r="T47" s="138"/>
      <x:c r="U47" s="138"/>
    </x:row>
    <x:row r="48" spans="1:21">
      <x:c r="A48" s="57">
        <x:v>38</x:v>
      </x:c>
      <x:c r="B48" t="s">
        <x:v>58</x:v>
      </x:c>
      <x:c r="C48" s="197" t="str">
        <x:f>IF(VLOOKUP($A48,'★Master Code List'!$B$4:$K$167,3,)=0,"",(VLOOKUP($A48,'★Master Code List'!$B$4:$K$167,3,)))</x:f>
        <x:v>TZ38-14A033-KA</x:v>
      </x:c>
      <x:c r="D48" s="249" t="str">
        <x:f>IF(VLOOKUP($A48,'★Master Code List'!$B$4:$K$167,5,)=0,"",(VLOOKUP($A48,'★Master Code List'!$B$4:$K$167,5,)))</x:f>
        <x:v>MCA CONNECTOR CLIP</x:v>
      </x:c>
      <x:c r="F48" s="215" t="str">
        <x:f t="shared" si="1"/>
        <x:v/>
      </x:c>
      <x:c r="J48" s="137">
        <x:f>'sales price Master(EUR)'!K53*'sales price Master(USD)_raw'!$J$2</x:f>
        <x:v>22.640799999999999</x:v>
      </x:c>
      <x:c r="K48" s="137">
        <x:f>'sales price Master(EUR)'!L53*'sales price Master(USD)_raw'!$K$2</x:f>
        <x:v>22.640799999999999</x:v>
      </x:c>
      <x:c r="L48" s="137">
        <x:f>'sales price Master(EUR)'!M53*'sales price Master(USD)_raw'!$L$2</x:f>
        <x:v>0</x:v>
      </x:c>
      <x:c r="M48" s="137"/>
      <x:c r="N48" s="137"/>
    </x:row>
    <x:row r="49" spans="1:14">
      <x:c r="A49" s="57">
        <x:v>39</x:v>
      </x:c>
      <x:c r="B49" t="s">
        <x:v>119</x:v>
      </x:c>
      <x:c r="C49" s="197" t="str">
        <x:f>IF(VLOOKUP($A49,'★Master Code List'!$B$4:$K$167,3,)=0,"",(VLOOKUP($A49,'★Master Code List'!$B$4:$K$167,3,)))</x:f>
        <x:v>TZ38-14A033-LA</x:v>
      </x:c>
      <x:c r="D49" s="249" t="str">
        <x:f>IF(VLOOKUP($A49,'★Master Code List'!$B$4:$K$167,5,)=0,"",(VLOOKUP($A49,'★Master Code List'!$B$4:$K$167,5,)))</x:f>
        <x:v>MCA CONNECTOR CLIP</x:v>
      </x:c>
      <x:c r="F49" s="215" t="str">
        <x:f t="shared" si="1"/>
        <x:v/>
      </x:c>
      <x:c r="J49" s="137">
        <x:f>'sales price Master(EUR)'!K54*'sales price Master(USD)_raw'!$J$2</x:f>
        <x:v>22.6096</x:v>
      </x:c>
      <x:c r="K49" s="137">
        <x:f>'sales price Master(EUR)'!L54*'sales price Master(USD)_raw'!$K$2</x:f>
        <x:v>22.6096</x:v>
      </x:c>
      <x:c r="L49" s="137">
        <x:f>'sales price Master(EUR)'!M54*'sales price Master(USD)_raw'!$L$2</x:f>
        <x:v>0</x:v>
      </x:c>
      <x:c r="M49" s="137"/>
      <x:c r="N49" s="137"/>
    </x:row>
    <x:row r="50" spans="1:14">
      <x:c r="A50" s="57">
        <x:v>40</x:v>
      </x:c>
      <x:c r="B50" t="s">
        <x:v>119</x:v>
      </x:c>
      <x:c r="C50" s="197" t="str">
        <x:f>IF(VLOOKUP($A50,'★Master Code List'!$B$4:$K$167,3,)=0,"",(VLOOKUP($A50,'★Master Code List'!$B$4:$K$167,3,)))</x:f>
        <x:v>TZ38-14A033-MA</x:v>
      </x:c>
      <x:c r="D50" s="249" t="str">
        <x:f>IF(VLOOKUP($A50,'★Master Code List'!$B$4:$K$167,5,)=0,"",(VLOOKUP($A50,'★Master Code List'!$B$4:$K$167,5,)))</x:f>
        <x:v>MCA CONNECTOR CLIP</x:v>
      </x:c>
      <x:c r="F50" s="215" t="str">
        <x:f t="shared" si="1"/>
        <x:v/>
      </x:c>
      <x:c r="J50" s="137">
        <x:f>'sales price Master(EUR)'!K55*'sales price Master(USD)_raw'!$J$2</x:f>
        <x:v>22.308</x:v>
      </x:c>
      <x:c r="K50" s="137">
        <x:f>'sales price Master(EUR)'!L55*'sales price Master(USD)_raw'!$K$2</x:f>
        <x:v>22.308</x:v>
      </x:c>
      <x:c r="L50" s="137">
        <x:f>'sales price Master(EUR)'!M55*'sales price Master(USD)_raw'!$L$2</x:f>
        <x:v>0</x:v>
      </x:c>
      <x:c r="M50" s="137"/>
      <x:c r="N50" s="137"/>
    </x:row>
    <x:row r="51" spans="1:14">
      <x:c r="A51" s="57">
        <x:v>41</x:v>
      </x:c>
      <x:c r="B51" t="s">
        <x:v>119</x:v>
      </x:c>
      <x:c r="C51" s="197" t="str">
        <x:f>IF(VLOOKUP($A51,'★Master Code List'!$B$4:$K$167,3,)=0,"",(VLOOKUP($A51,'★Master Code List'!$B$4:$K$167,3,)))</x:f>
        <x:v>TZ38-14A033-NA</x:v>
      </x:c>
      <x:c r="D51" s="249" t="str">
        <x:f>IF(VLOOKUP($A51,'★Master Code List'!$B$4:$K$167,5,)=0,"",(VLOOKUP($A51,'★Master Code List'!$B$4:$K$167,5,)))</x:f>
        <x:v>BUSBAR ASY</x:v>
      </x:c>
      <x:c r="F51" s="215" t="str">
        <x:f t="shared" si="1"/>
        <x:v/>
      </x:c>
      <x:c r="J51" s="137">
        <x:f>'sales price Master(EUR)'!K56*'sales price Master(USD)_raw'!$J$2</x:f>
        <x:v>27.123200000000001</x:v>
      </x:c>
      <x:c r="K51" s="137">
        <x:f>'sales price Master(EUR)'!L56*'sales price Master(USD)_raw'!$K$2</x:f>
        <x:v>27.123200000000001</x:v>
      </x:c>
      <x:c r="L51" s="137">
        <x:f>'sales price Master(EUR)'!M56*'sales price Master(USD)_raw'!$L$2</x:f>
        <x:v>0</x:v>
      </x:c>
      <x:c r="M51" s="137"/>
      <x:c r="N51" s="137"/>
    </x:row>
    <x:row r="52" spans="1:14">
      <x:c r="A52" s="57">
        <x:v>42</x:v>
      </x:c>
      <x:c r="B52" t="s">
        <x:v>119</x:v>
      </x:c>
      <x:c r="C52" s="197" t="str">
        <x:f>IF(VLOOKUP($A52,'★Master Code List'!$B$4:$K$167,3,)=0,"",(VLOOKUP($A52,'★Master Code List'!$B$4:$K$167,3,)))</x:f>
        <x:v>TZ38-14A033-PB</x:v>
      </x:c>
      <x:c r="D52" s="249" t="str">
        <x:f>IF(VLOOKUP($A52,'★Master Code List'!$B$4:$K$167,5,)=0,"",(VLOOKUP($A52,'★Master Code List'!$B$4:$K$167,5,)))</x:f>
        <x:v>BUSBAR ASY</x:v>
      </x:c>
      <x:c r="F52" s="215" t="str">
        <x:f t="shared" si="1"/>
        <x:v/>
      </x:c>
      <x:c r="J52" s="137">
        <x:f>'sales price Master(EUR)'!K57*'sales price Master(USD)_raw'!$J$2</x:f>
        <x:v>28.381599999999999</x:v>
      </x:c>
      <x:c r="K52" s="137">
        <x:f>'sales price Master(EUR)'!L57*'sales price Master(USD)_raw'!$K$2</x:f>
        <x:v>28.381599999999999</x:v>
      </x:c>
      <x:c r="L52" s="137">
        <x:f>'sales price Master(EUR)'!M57*'sales price Master(USD)_raw'!$L$2</x:f>
        <x:v>0</x:v>
      </x:c>
      <x:c r="M52" s="137"/>
      <x:c r="N52" s="137"/>
    </x:row>
    <x:row r="53" spans="1:14">
      <x:c r="A53" s="57">
        <x:v>43</x:v>
      </x:c>
      <x:c r="B53" t="s">
        <x:v>119</x:v>
      </x:c>
      <x:c r="C53" s="197" t="str">
        <x:f>IF(VLOOKUP($A53,'★Master Code List'!$B$4:$K$167,3,)=0,"",(VLOOKUP($A53,'★Master Code List'!$B$4:$K$167,3,)))</x:f>
        <x:v>TZ38-14A033-RB</x:v>
      </x:c>
      <x:c r="D53" s="249" t="str">
        <x:f>IF(VLOOKUP($A53,'★Master Code List'!$B$4:$K$167,5,)=0,"",(VLOOKUP($A53,'★Master Code List'!$B$4:$K$167,5,)))</x:f>
        <x:v>BUSBAR ASY</x:v>
      </x:c>
      <x:c r="F53" s="215" t="str">
        <x:f t="shared" si="1"/>
        <x:v/>
      </x:c>
      <x:c r="J53" s="137">
        <x:f>'sales price Master(EUR)'!K58*'sales price Master(USD)_raw'!$J$2</x:f>
        <x:v>122.48655192990303</x:v>
      </x:c>
      <x:c r="K53" s="137">
        <x:f>'sales price Master(EUR)'!L58*'sales price Master(USD)_raw'!$K$2</x:f>
        <x:v>122.48655192990303</x:v>
      </x:c>
      <x:c r="L53" s="137">
        <x:f>'sales price Master(EUR)'!M58*'sales price Master(USD)_raw'!$L$2</x:f>
        <x:v>0</x:v>
      </x:c>
      <x:c r="M53" s="137"/>
      <x:c r="N53" s="137"/>
    </x:row>
    <x:row r="54" spans="1:14">
      <x:c r="A54" s="57">
        <x:v>44</x:v>
      </x:c>
      <x:c r="B54" t="s">
        <x:v>119</x:v>
      </x:c>
      <x:c r="C54" s="197" t="str">
        <x:f>IF(VLOOKUP($A54,'★Master Code List'!$B$4:$K$167,3,)=0,"",(VLOOKUP($A54,'★Master Code List'!$B$4:$K$167,3,)))</x:f>
        <x:v>TZ38-14A033-SA</x:v>
      </x:c>
      <x:c r="D54" s="249" t="str">
        <x:f>IF(VLOOKUP($A54,'★Master Code List'!$B$4:$K$167,5,)=0,"",(VLOOKUP($A54,'★Master Code List'!$B$4:$K$167,5,)))</x:f>
        <x:v>BUSBAR ASY</x:v>
      </x:c>
      <x:c r="F54" s="215" t="str">
        <x:f t="shared" si="1"/>
        <x:v/>
      </x:c>
      <x:c r="J54" s="137">
        <x:f>'sales price Master(EUR)'!K59*'sales price Master(USD)_raw'!$J$2</x:f>
        <x:v>11.456589226874325</x:v>
      </x:c>
      <x:c r="K54" s="137">
        <x:f>'sales price Master(EUR)'!L59*'sales price Master(USD)_raw'!$K$2</x:f>
        <x:v>11.456589226874325</x:v>
      </x:c>
      <x:c r="L54" s="137">
        <x:f>'sales price Master(EUR)'!M59*'sales price Master(USD)_raw'!$L$2</x:f>
        <x:v>0</x:v>
      </x:c>
      <x:c r="M54" s="137"/>
      <x:c r="N54" s="137"/>
    </x:row>
    <x:row r="55" spans="1:14">
      <x:c r="A55" s="57">
        <x:v>45</x:v>
      </x:c>
      <x:c r="B55" t="s">
        <x:v>123</x:v>
      </x:c>
      <x:c r="C55" s="197" t="str">
        <x:f>IF(VLOOKUP($A55,'★Master Code List'!$B$4:$K$167,3,)=0,"",(VLOOKUP($A55,'★Master Code List'!$B$4:$K$167,3,)))</x:f>
        <x:v>TZ38-14A033-TA</x:v>
      </x:c>
      <x:c r="D55" s="249" t="str">
        <x:f>IF(VLOOKUP($A55,'★Master Code List'!$B$4:$K$167,5,)=0,"",(VLOOKUP($A55,'★Master Code List'!$B$4:$K$167,5,)))</x:f>
        <x:v>BUSBAR ASY</x:v>
      </x:c>
      <x:c r="F55" s="215" t="str">
        <x:f t="shared" si="1"/>
        <x:v/>
      </x:c>
      <x:c r="J55" s="137">
        <x:f>'sales price Master(EUR)'!K60*'sales price Master(USD)_raw'!$J$2</x:f>
        <x:v>17.000574602112394</x:v>
      </x:c>
      <x:c r="K55" s="137">
        <x:f>'sales price Master(EUR)'!L60*'sales price Master(USD)_raw'!$K$2</x:f>
        <x:v>17.000574602112394</x:v>
      </x:c>
      <x:c r="L55" s="137">
        <x:f>'sales price Master(EUR)'!M60*'sales price Master(USD)_raw'!$L$2</x:f>
        <x:v>0</x:v>
      </x:c>
      <x:c r="M55" s="137"/>
      <x:c r="N55" s="137"/>
    </x:row>
    <x:row r="56" spans="1:14">
      <x:c r="A56" s="57">
        <x:v>46</x:v>
      </x:c>
      <x:c r="B56" t="s">
        <x:v>123</x:v>
      </x:c>
      <x:c r="C56" s="197" t="str">
        <x:f>IF(VLOOKUP($A56,'★Master Code List'!$B$4:$K$167,3,)=0,"",(VLOOKUP($A56,'★Master Code List'!$B$4:$K$167,3,)))</x:f>
        <x:v>TZ38-14B680-AA</x:v>
      </x:c>
      <x:c r="D56" s="249" t="str">
        <x:f>IF(VLOOKUP($A56,'★Master Code List'!$B$4:$K$167,5,)=0,"",(VLOOKUP($A56,'★Master Code List'!$B$4:$K$167,5,)))</x:f>
        <x:v>PDU_CONN_ASSY</x:v>
      </x:c>
      <x:c r="F56" s="215" t="str">
        <x:f t="shared" si="1"/>
        <x:v/>
      </x:c>
      <x:c r="J56" s="137">
        <x:f>'sales price Master(EUR)'!K61*'sales price Master(USD)_raw'!$J$2</x:f>
        <x:v>12.378866270541282</x:v>
      </x:c>
      <x:c r="K56" s="137">
        <x:f>'sales price Master(EUR)'!L61*'sales price Master(USD)_raw'!$K$2</x:f>
        <x:v>12.378866270541282</x:v>
      </x:c>
      <x:c r="L56" s="137">
        <x:f>'sales price Master(EUR)'!M61*'sales price Master(USD)_raw'!$L$2</x:f>
        <x:v>0</x:v>
      </x:c>
      <x:c r="M56" s="137"/>
      <x:c r="N56" s="137"/>
    </x:row>
    <x:row r="57" spans="1:14">
      <x:c r="A57" s="57">
        <x:v>47</x:v>
      </x:c>
      <x:c r="B57" t="s">
        <x:v>123</x:v>
      </x:c>
      <x:c r="C57" s="197" t="str">
        <x:f>IF(VLOOKUP($A57,'★Master Code List'!$B$4:$K$167,3,)=0,"",(VLOOKUP($A57,'★Master Code List'!$B$4:$K$167,3,)))</x:f>
        <x:v>TZ38-14B680-BB</x:v>
      </x:c>
      <x:c r="D57" s="249" t="str">
        <x:f>IF(VLOOKUP($A57,'★Master Code List'!$B$4:$K$167,5,)=0,"",(VLOOKUP($A57,'★Master Code List'!$B$4:$K$167,5,)))</x:f>
        <x:v>AWD/RWD PDU CONN ASSY</x:v>
      </x:c>
      <x:c r="F57" s="215" t="str">
        <x:f t="shared" si="1"/>
        <x:v/>
      </x:c>
      <x:c r="J57" s="137">
        <x:f>'sales price Master(EUR)'!K62*'sales price Master(USD)_raw'!$J$2</x:f>
        <x:v>15.884120962884488</x:v>
      </x:c>
      <x:c r="K57" s="137">
        <x:f>'sales price Master(EUR)'!L62*'sales price Master(USD)_raw'!$K$2</x:f>
        <x:v>15.884120962884488</x:v>
      </x:c>
      <x:c r="L57" s="137">
        <x:f>'sales price Master(EUR)'!M62*'sales price Master(USD)_raw'!$L$2</x:f>
        <x:v>0</x:v>
      </x:c>
      <x:c r="M57" s="137"/>
      <x:c r="N57" s="137"/>
    </x:row>
    <x:row r="58" spans="1:14">
      <x:c r="A58" s="57">
        <x:v>48</x:v>
      </x:c>
      <x:c r="B58" t="s">
        <x:v>123</x:v>
      </x:c>
      <x:c r="C58" s="197" t="str">
        <x:f>IF(VLOOKUP($A58,'★Master Code List'!$B$4:$K$167,3,)=0,"",(VLOOKUP($A58,'★Master Code List'!$B$4:$K$167,3,)))</x:f>
        <x:v>PZ38-10B694-BD</x:v>
      </x:c>
      <x:c r="D58" s="249" t="str">
        <x:f>IF(VLOOKUP($A58,'★Master Code List'!$B$4:$K$167,5,)=0,"",(VLOOKUP($A58,'★Master Code List'!$B$4:$K$167,5,)))</x:f>
        <x:v>Main Harness</x:v>
      </x:c>
      <x:c r="F58" s="215" t="str">
        <x:f t="shared" si="1"/>
        <x:v/>
      </x:c>
      <x:c r="J58" s="137">
        <x:f>'sales price Master(EUR)'!K63*'sales price Master(USD)_raw'!$J$2</x:f>
        <x:v>16.388277508159991</x:v>
      </x:c>
      <x:c r="K58" s="137">
        <x:f>'sales price Master(EUR)'!L63*'sales price Master(USD)_raw'!$K$2</x:f>
        <x:v>16.388277508159991</x:v>
      </x:c>
      <x:c r="L58" s="137">
        <x:f>'sales price Master(EUR)'!M63*'sales price Master(USD)_raw'!$L$2</x:f>
        <x:v>0</x:v>
      </x:c>
      <x:c r="M58" s="137"/>
      <x:c r="N58" s="137"/>
    </x:row>
    <x:row r="59" spans="1:14">
      <x:c r="A59" s="57">
        <x:v>49</x:v>
      </x:c>
      <x:c r="B59" t="s">
        <x:v>58</x:v>
      </x:c>
      <x:c r="C59" s="197" t="str">
        <x:f>IF(VLOOKUP($A59,'★Master Code List'!$B$4:$K$167,3,)=0,"",(VLOOKUP($A59,'★Master Code List'!$B$4:$K$167,3,)))</x:f>
        <x:v>PZ38-14A033-GD</x:v>
      </x:c>
      <x:c r="D59" s="249" t="str">
        <x:f>IF(VLOOKUP($A59,'★Master Code List'!$B$4:$K$167,5,)=0,"",(VLOOKUP($A59,'★Master Code List'!$B$4:$K$167,5,)))</x:f>
        <x:v>BUSBAR - Array to Array (Angled)_Insert</x:v>
      </x:c>
      <x:c r="F59" s="215" t="str">
        <x:f t="shared" si="1"/>
        <x:v/>
      </x:c>
      <x:c r="J59" s="137">
        <x:f>'sales price Master(EUR)'!K64*'sales price Master(USD)_raw'!$J$2</x:f>
        <x:v>121.87967999999999</x:v>
      </x:c>
      <x:c r="K59" s="137">
        <x:f>'sales price Master(EUR)'!L64*'sales price Master(USD)_raw'!$K$2</x:f>
        <x:v>121.87967999999999</x:v>
      </x:c>
      <x:c r="L59" s="137">
        <x:f>'sales price Master(EUR)'!M64*'sales price Master(USD)_raw'!$L$2</x:f>
        <x:v>0</x:v>
      </x:c>
      <x:c r="M59" s="137"/>
      <x:c r="N59" s="137"/>
    </x:row>
    <x:row r="60" spans="1:14">
      <x:c r="A60" s="57">
        <x:v>50</x:v>
      </x:c>
      <x:c r="B60" t="s">
        <x:v>58</x:v>
      </x:c>
      <x:c r="C60" s="197" t="str">
        <x:f>IF(VLOOKUP($A60,'★Master Code List'!$B$4:$K$167,3,)=0,"",(VLOOKUP($A60,'★Master Code List'!$B$4:$K$167,3,)))</x:f>
        <x:v>PZ38-14A033-KD</x:v>
      </x:c>
      <x:c r="D60" s="249" t="str">
        <x:f>IF(VLOOKUP($A60,'★Master Code List'!$B$4:$K$167,5,)=0,"",(VLOOKUP($A60,'★Master Code List'!$B$4:$K$167,5,)))</x:f>
        <x:v>BUSBAR - Array 1 to Neg BEC_Insert</x:v>
      </x:c>
      <x:c r="F60" s="215" t="str">
        <x:f t="shared" si="1"/>
        <x:v/>
      </x:c>
      <x:c r="J60" s="137">
        <x:f>'sales price Master(EUR)'!K65*'sales price Master(USD)_raw'!$J$2</x:f>
        <x:v>18.83128</x:v>
      </x:c>
      <x:c r="K60" s="137">
        <x:f>'sales price Master(EUR)'!L65*'sales price Master(USD)_raw'!$K$2</x:f>
        <x:v>18.83128</x:v>
      </x:c>
      <x:c r="L60" s="137">
        <x:f>'sales price Master(EUR)'!M65*'sales price Master(USD)_raw'!$L$2</x:f>
        <x:v>0</x:v>
      </x:c>
      <x:c r="M60" s="137"/>
      <x:c r="N60" s="137"/>
    </x:row>
    <x:row r="61" spans="1:14">
      <x:c r="A61" s="57">
        <x:v>51</x:v>
      </x:c>
      <x:c r="B61" t="s">
        <x:v>123</x:v>
      </x:c>
      <x:c r="C61" s="197" t="str">
        <x:f>IF(VLOOKUP($A61,'★Master Code List'!$B$4:$K$167,3,)=0,"",(VLOOKUP($A61,'★Master Code List'!$B$4:$K$167,3,)))</x:f>
        <x:v>PZ38-14A033-NB</x:v>
      </x:c>
      <x:c r="D61" s="249" t="str">
        <x:f>IF(VLOOKUP($A61,'★Master Code List'!$B$4:$K$167,5,)=0,"",(VLOOKUP($A61,'★Master Code List'!$B$4:$K$167,5,)))</x:f>
        <x:v>BUSBAR - Neg BEC to DCFC_Protector</x:v>
      </x:c>
      <x:c r="F61" s="215" t="str">
        <x:f t="shared" si="1"/>
        <x:v/>
      </x:c>
      <x:c r="J61" s="137">
        <x:f>'sales price Master(EUR)'!K66*'sales price Master(USD)_raw'!$J$2</x:f>
        <x:v>15.363400000000002</x:v>
      </x:c>
      <x:c r="K61" s="137">
        <x:f>'sales price Master(EUR)'!L66*'sales price Master(USD)_raw'!$K$2</x:f>
        <x:v>15.363400000000002</x:v>
      </x:c>
      <x:c r="L61" s="137">
        <x:f>'sales price Master(EUR)'!M66*'sales price Master(USD)_raw'!$L$2</x:f>
        <x:v>0</x:v>
      </x:c>
      <x:c r="M61" s="137"/>
      <x:c r="N61" s="137"/>
    </x:row>
    <x:row r="62" spans="1:14">
      <x:c r="A62" s="57">
        <x:v>52</x:v>
      </x:c>
      <x:c r="C62" s="197" t="str">
        <x:f>IF(VLOOKUP($A62,'★Master Code List'!$B$4:$K$167,3,)=0,"",(VLOOKUP($A62,'★Master Code List'!$B$4:$K$167,3,)))</x:f>
        <x:v>PZ38-14A033-PC</x:v>
      </x:c>
      <x:c r="D62" s="249" t="str">
        <x:f>IF(VLOOKUP($A62,'★Master Code List'!$B$4:$K$167,5,)=0,"",(VLOOKUP($A62,'★Master Code List'!$B$4:$K$167,5,)))</x:f>
        <x:v>BUSBAR - CIRCUIT BREAKER_A_Insert</x:v>
      </x:c>
      <x:c r="F62" s="215" t="str">
        <x:f t="shared" si="1"/>
        <x:v/>
      </x:c>
      <x:c r="J62" s="137">
        <x:f>'sales price Master(EUR)'!K67*'sales price Master(USD)_raw'!$J$2</x:f>
        <x:v>158.81840000000003</x:v>
      </x:c>
      <x:c r="K62" s="137">
        <x:f>'sales price Master(EUR)'!L67*'sales price Master(USD)_raw'!$K$2</x:f>
        <x:v>158.81840000000003</x:v>
      </x:c>
      <x:c r="L62" s="137">
        <x:f>'sales price Master(EUR)'!M67*'sales price Master(USD)_raw'!$L$2</x:f>
        <x:v>0</x:v>
      </x:c>
      <x:c r="M62" s="137"/>
      <x:c r="N62" s="137"/>
    </x:row>
    <x:row r="63" spans="1:14">
      <x:c r="A63" s="57">
        <x:v>53</x:v>
      </x:c>
      <x:c r="C63" s="197" t="str">
        <x:f>IF(VLOOKUP($A63,'★Master Code List'!$B$4:$K$167,3,)=0,"",(VLOOKUP($A63,'★Master Code List'!$B$4:$K$167,3,)))</x:f>
        <x:v>PZ38-14A033-RC</x:v>
      </x:c>
      <x:c r="D63" s="249" t="str">
        <x:f>IF(VLOOKUP($A63,'★Master Code List'!$B$4:$K$167,5,)=0,"",(VLOOKUP($A63,'★Master Code List'!$B$4:$K$167,5,)))</x:f>
        <x:v>BUSBAR - CIRCUIT BREAKER_B_Insert</x:v>
      </x:c>
      <x:c r="F63" s="215" t="str">
        <x:f t="shared" si="1"/>
        <x:v/>
      </x:c>
      <x:c r="J63" s="137">
        <x:f>'sales price Master(EUR)'!K68*'sales price Master(USD)_raw'!$J$2</x:f>
        <x:v>158.81840000000003</x:v>
      </x:c>
      <x:c r="K63" s="137">
        <x:f>'sales price Master(EUR)'!L68*'sales price Master(USD)_raw'!$K$2</x:f>
        <x:v>158.81840000000003</x:v>
      </x:c>
      <x:c r="L63" s="137">
        <x:f>'sales price Master(EUR)'!M68*'sales price Master(USD)_raw'!$L$2</x:f>
        <x:v>0</x:v>
      </x:c>
      <x:c r="M63" s="137"/>
      <x:c r="N63" s="137"/>
    </x:row>
    <x:row r="64" spans="1:14">
      <x:c r="A64" s="57">
        <x:v>54</x:v>
      </x:c>
      <x:c r="C64" s="197" t="str">
        <x:f>IF(VLOOKUP($A64,'★Master Code List'!$B$4:$K$167,3,)=0,"",(VLOOKUP($A64,'★Master Code List'!$B$4:$K$167,3,)))</x:f>
        <x:v>SZ38-10B694-AC</x:v>
      </x:c>
      <x:c r="D64" s="249" t="str">
        <x:f>IF(VLOOKUP($A64,'★Master Code List'!$B$4:$K$167,5,)=0,"",(VLOOKUP($A64,'★Master Code List'!$B$4:$K$167,5,)))</x:f>
        <x:v>Main Harness</x:v>
      </x:c>
      <x:c r="F64" s="215" t="str">
        <x:f t="shared" si="1"/>
        <x:v/>
      </x:c>
      <x:c r="J64" s="137">
        <x:f>'sales price Master(EUR)'!K69*'sales price Master(USD)_raw'!$J$2</x:f>
        <x:v>137.6336</x:v>
      </x:c>
      <x:c r="K64" s="137">
        <x:f>'sales price Master(EUR)'!L69*'sales price Master(USD)_raw'!$K$2</x:f>
        <x:v>137.6336</x:v>
      </x:c>
      <x:c r="L64" s="137">
        <x:f>'sales price Master(EUR)'!M69*'sales price Master(USD)_raw'!$L$2</x:f>
        <x:v>0</x:v>
      </x:c>
      <x:c r="M64" s="137"/>
      <x:c r="N64" s="137"/>
    </x:row>
    <x:row r="65" spans="1:14">
      <x:c r="A65" s="57">
        <x:v>55</x:v>
      </x:c>
      <x:c r="C65" s="197" t="str">
        <x:f>IF(VLOOKUP($A65,'★Master Code List'!$B$4:$K$167,3,)=0,"",(VLOOKUP($A65,'★Master Code List'!$B$4:$K$167,3,)))</x:f>
        <x:v>SZ38-14A033-AB</x:v>
      </x:c>
      <x:c r="D65" s="249" t="str">
        <x:f>IF(VLOOKUP($A65,'★Master Code List'!$B$4:$K$167,5,)=0,"",(VLOOKUP($A65,'★Master Code List'!$B$4:$K$167,5,)))</x:f>
        <x:v>BUSBAR - Array 2 to Array3_Insert</x:v>
      </x:c>
      <x:c r="F65" s="215" t="str">
        <x:f t="shared" si="1"/>
        <x:v/>
      </x:c>
      <x:c r="J65" s="137">
        <x:f>'sales price Master(EUR)'!K70*'sales price Master(USD)_raw'!$J$2</x:f>
        <x:v>19.104800000000001</x:v>
      </x:c>
      <x:c r="K65" s="137">
        <x:f>'sales price Master(EUR)'!L70*'sales price Master(USD)_raw'!$K$2</x:f>
        <x:v>19.104800000000001</x:v>
      </x:c>
      <x:c r="L65" s="137">
        <x:f>'sales price Master(EUR)'!M70*'sales price Master(USD)_raw'!$L$2</x:f>
        <x:v>0</x:v>
      </x:c>
      <x:c r="M65" s="137"/>
      <x:c r="N65" s="137"/>
    </x:row>
    <x:row r="66" spans="1:14">
      <x:c r="A66" s="57">
        <x:v>56</x:v>
      </x:c>
      <x:c r="C66" s="197" t="str">
        <x:f>IF(VLOOKUP($A66,'★Master Code List'!$B$4:$K$167,3,)=0,"",(VLOOKUP($A66,'★Master Code List'!$B$4:$K$167,3,)))</x:f>
        <x:v>SZ38-14A033-BB</x:v>
      </x:c>
      <x:c r="D66" s="249" t="str">
        <x:f>IF(VLOOKUP($A66,'★Master Code List'!$B$4:$K$167,5,)=0,"",(VLOOKUP($A66,'★Master Code List'!$B$4:$K$167,5,)))</x:f>
        <x:v>BUSBAR - Array 6 to Pos BEC_Insert</x:v>
      </x:c>
      <x:c r="F66" s="215" t="str">
        <x:f t="shared" si="1"/>
        <x:v/>
      </x:c>
      <x:c r="J66" s="137">
        <x:f>'sales price Master(EUR)'!K71*'sales price Master(USD)_raw'!$J$2</x:f>
        <x:v>28.381599999999999</x:v>
      </x:c>
      <x:c r="K66" s="137">
        <x:f>'sales price Master(EUR)'!L71*'sales price Master(USD)_raw'!$K$2</x:f>
        <x:v>28.381599999999999</x:v>
      </x:c>
      <x:c r="L66" s="137">
        <x:f>'sales price Master(EUR)'!M71*'sales price Master(USD)_raw'!$L$2</x:f>
        <x:v>0</x:v>
      </x:c>
      <x:c r="M66" s="137"/>
      <x:c r="N66" s="137"/>
    </x:row>
    <x:row r="67" spans="1:14">
      <x:c r="A67" s="57">
        <x:v>57</x:v>
      </x:c>
      <x:c r="C67" s="197" t="str">
        <x:f>IF(VLOOKUP($A67,'★Master Code List'!$B$4:$K$167,3,)=0,"",(VLOOKUP($A67,'★Master Code List'!$B$4:$K$167,3,)))</x:f>
        <x:v>TZ38-10B694-AA</x:v>
      </x:c>
      <x:c r="D67" s="249" t="str">
        <x:f>IF(VLOOKUP($A67,'★Master Code List'!$B$4:$K$167,5,)=0,"",(VLOOKUP($A67,'★Master Code List'!$B$4:$K$167,5,)))</x:f>
        <x:v>V710 AWD MAIN W/H
ASSY</x:v>
      </x:c>
      <x:c r="F67" s="215" t="str">
        <x:f t="shared" si="1"/>
        <x:v/>
      </x:c>
      <x:c r="J67" s="137">
        <x:f>'sales price Master(EUR)'!K72*'sales price Master(USD)_raw'!$J$2</x:f>
        <x:v>13.852205937086673</x:v>
      </x:c>
      <x:c r="K67" s="137">
        <x:f>'sales price Master(EUR)'!L72*'sales price Master(USD)_raw'!$K$2</x:f>
        <x:v>13.852205937086673</x:v>
      </x:c>
      <x:c r="L67" s="137">
        <x:f>'sales price Master(EUR)'!M72*'sales price Master(USD)_raw'!$L$2</x:f>
        <x:v>0</x:v>
      </x:c>
      <x:c r="M67" s="137"/>
      <x:c r="N67" s="137"/>
    </x:row>
    <x:row r="68" spans="1:14">
      <x:c r="A68" s="57">
        <x:v>58</x:v>
      </x:c>
      <x:c r="C68" s="197" t="str">
        <x:f>IF(VLOOKUP($A68,'★Master Code List'!$B$4:$K$167,3,)=0,"",(VLOOKUP($A68,'★Master Code List'!$B$4:$K$167,3,)))</x:f>
        <x:v>TZ38-10B694-AD</x:v>
      </x:c>
      <x:c r="D68" s="249" t="str">
        <x:f>IF(VLOOKUP($A68,'★Master Code List'!$B$4:$K$167,5,)=0,"",(VLOOKUP($A68,'★Master Code List'!$B$4:$K$167,5,)))</x:f>
        <x:v>Main Harness</x:v>
      </x:c>
      <x:c r="F68" s="215" t="str">
        <x:f t="shared" si="1"/>
        <x:v/>
      </x:c>
      <x:c r="J68" s="137">
        <x:f>'sales price Master(EUR)'!K73*'sales price Master(USD)_raw'!$J$2</x:f>
        <x:v>14.102400000000001</x:v>
      </x:c>
      <x:c r="K68" s="137">
        <x:f>'sales price Master(EUR)'!L73*'sales price Master(USD)_raw'!$K$2</x:f>
        <x:v>14.102400000000001</x:v>
      </x:c>
      <x:c r="L68" s="137">
        <x:f>'sales price Master(EUR)'!M73*'sales price Master(USD)_raw'!$L$2</x:f>
        <x:v>0</x:v>
      </x:c>
      <x:c r="M68" s="137"/>
      <x:c r="N68" s="137"/>
    </x:row>
    <x:row r="69" spans="1:14">
      <x:c r="A69" s="57">
        <x:v>59</x:v>
      </x:c>
      <x:c r="C69" s="197" t="str">
        <x:f>IF(VLOOKUP($A69,'★Master Code List'!$B$4:$K$167,3,)=0,"",(VLOOKUP($A69,'★Master Code List'!$B$4:$K$167,3,)))</x:f>
        <x:v>TZ38-10B694-DB</x:v>
      </x:c>
      <x:c r="D69" s="249" t="str">
        <x:f>IF(VLOOKUP($A69,'★Master Code List'!$B$4:$K$167,5,)=0,"",(VLOOKUP($A69,'★Master Code List'!$B$4:$K$167,5,)))</x:f>
        <x:v>Main Harness</x:v>
      </x:c>
      <x:c r="F69" s="215" t="str">
        <x:f t="shared" si="1"/>
        <x:v>CHECK ☞</x:v>
      </x:c>
      <x:c r="J69" s="137">
        <x:f>'sales price Master(EUR)'!K74*'sales price Master(USD)_raw'!$J$2</x:f>
        <x:v>0</x:v>
      </x:c>
      <x:c r="K69" s="137">
        <x:f>'sales price Master(EUR)'!L74*'sales price Master(USD)_raw'!$K$2</x:f>
        <x:v>0</x:v>
      </x:c>
      <x:c r="L69" s="137">
        <x:f>'sales price Master(EUR)'!M74*'sales price Master(USD)_raw'!$L$2</x:f>
        <x:v>0</x:v>
      </x:c>
      <x:c r="M69" s="137"/>
      <x:c r="N69" s="137"/>
    </x:row>
    <x:row r="70" spans="1:14">
      <x:c r="A70" s="57">
        <x:v>60</x:v>
      </x:c>
      <x:c r="C70" s="197" t="str">
        <x:f>IF(VLOOKUP($A70,'★Master Code List'!$B$4:$K$167,3,)=0,"",(VLOOKUP($A70,'★Master Code List'!$B$4:$K$167,3,)))</x:f>
        <x:v>TZ38-14A033-JA</x:v>
      </x:c>
      <x:c r="D70" s="249" t="str">
        <x:f>IF(VLOOKUP($A70,'★Master Code List'!$B$4:$K$167,5,)=0,"",(VLOOKUP($A70,'★Master Code List'!$B$4:$K$167,5,)))</x:f>
        <x:v xml:space="preserve">BUS BAR ASY </x:v>
      </x:c>
      <x:c r="F70" s="215" t="str">
        <x:f t="shared" si="1"/>
        <x:v>CHECK ☞</x:v>
      </x:c>
      <x:c r="J70" s="137">
        <x:f>'sales price Master(EUR)'!K75*'sales price Master(USD)_raw'!$J$2</x:f>
        <x:v>0</x:v>
      </x:c>
      <x:c r="K70" s="137">
        <x:f>'sales price Master(EUR)'!L75*'sales price Master(USD)_raw'!$K$2</x:f>
        <x:v>0</x:v>
      </x:c>
      <x:c r="L70" s="137">
        <x:f>'sales price Master(EUR)'!M75*'sales price Master(USD)_raw'!$L$2</x:f>
        <x:v>0</x:v>
      </x:c>
      <x:c r="M70" s="137"/>
      <x:c r="N70" s="137"/>
    </x:row>
    <x:row r="71" spans="1:14">
      <x:c r="A71" s="57">
        <x:v>61</x:v>
      </x:c>
      <x:c r="C71" s="197" t="str">
        <x:f>IF(VLOOKUP($A71,'★Master Code List'!$B$4:$K$167,3,)=0,"",(VLOOKUP($A71,'★Master Code List'!$B$4:$K$167,3,)))</x:f>
        <x:v>TZ38-14B680-BA</x:v>
      </x:c>
      <x:c r="D71" s="249" t="str">
        <x:f>IF(VLOOKUP($A71,'★Master Code List'!$B$4:$K$167,5,)=0,"",(VLOOKUP($A71,'★Master Code List'!$B$4:$K$167,5,)))</x:f>
        <x:v>PDU</x:v>
      </x:c>
      <x:c r="F71" s="215" t="str">
        <x:f t="shared" si="1"/>
        <x:v>CHECK ☞</x:v>
      </x:c>
      <x:c r="J71" s="137">
        <x:f>'sales price Master(EUR)'!K76*'sales price Master(USD)_raw'!$J$2</x:f>
        <x:v>0</x:v>
      </x:c>
      <x:c r="K71" s="137">
        <x:f>'sales price Master(EUR)'!L76*'sales price Master(USD)_raw'!$K$2</x:f>
        <x:v>0</x:v>
      </x:c>
      <x:c r="L71" s="137">
        <x:f>'sales price Master(EUR)'!M76*'sales price Master(USD)_raw'!$L$2</x:f>
        <x:v>0</x:v>
      </x:c>
      <x:c r="M71" s="137"/>
      <x:c r="N71" s="137"/>
    </x:row>
    <x:row r="72" spans="1:14">
      <x:c r="A72" s="57">
        <x:v>62</x:v>
      </x:c>
      <x:c r="C72" s="197" t="str">
        <x:f>IF(VLOOKUP($A72,'★Master Code List'!$B$4:$K$167,3,)=0,"",(VLOOKUP($A72,'★Master Code List'!$B$4:$K$167,3,)))</x:f>
        <x:v>PZ38-14A033-FE</x:v>
      </x:c>
      <x:c r="D72" s="249" t="str">
        <x:f>IF(VLOOKUP($A72,'★Master Code List'!$B$4:$K$167,5,)=0,"",(VLOOKUP($A72,'★Master Code List'!$B$4:$K$167,5,)))</x:f>
        <x:v>BUSBAR - Array to Array (Straight)_Insert</x:v>
      </x:c>
      <x:c r="F72" s="215" t="str">
        <x:f t="shared" ref="F72:F106" si="3">IF(C72="","",IF(SUM(J72:T72)&gt;0,"","CHECK ☞"))</x:f>
        <x:v>CHECK ☞</x:v>
      </x:c>
      <x:c r="J72" s="137">
        <x:f>'sales price Master(EUR)'!K77*'sales price Master(USD)_raw'!$J$2</x:f>
        <x:v>0</x:v>
      </x:c>
      <x:c r="K72" s="137">
        <x:f>'sales price Master(EUR)'!L77*'sales price Master(USD)_raw'!$K$2</x:f>
        <x:v>0</x:v>
      </x:c>
      <x:c r="L72" s="137">
        <x:f>'sales price Master(EUR)'!M77*'sales price Master(USD)_raw'!$L$2</x:f>
        <x:v>0</x:v>
      </x:c>
      <x:c r="M72" s="137"/>
      <x:c r="N72" s="137"/>
    </x:row>
    <x:row r="73" spans="1:14">
      <x:c r="A73" s="57">
        <x:v>63</x:v>
      </x:c>
      <x:c r="C73" s="197" t="str">
        <x:f>IF(VLOOKUP($A73,'★Master Code List'!$B$4:$K$167,3,)=0,"",(VLOOKUP($A73,'★Master Code List'!$B$4:$K$167,3,)))</x:f>
        <x:v>TZ38-14A033-TA04</x:v>
      </x:c>
      <x:c r="D73" s="249" t="str">
        <x:f>IF(VLOOKUP($A73,'★Master Code List'!$B$4:$K$167,5,)=0,"",(VLOOKUP($A73,'★Master Code List'!$B$4:$K$167,5,)))</x:f>
        <x:v>BUSBAR</x:v>
      </x:c>
      <x:c r="F73" s="215" t="str">
        <x:f t="shared" si="3"/>
        <x:v>CHECK ☞</x:v>
      </x:c>
      <x:c r="J73" s="137">
        <x:f>'sales price Master(EUR)'!K78*'sales price Master(USD)_raw'!$J$2</x:f>
        <x:v>0</x:v>
      </x:c>
      <x:c r="K73" s="137">
        <x:f>'sales price Master(EUR)'!L78*'sales price Master(USD)_raw'!$K$2</x:f>
        <x:v>0</x:v>
      </x:c>
      <x:c r="L73" s="137">
        <x:f>'sales price Master(EUR)'!M78*'sales price Master(USD)_raw'!$L$2</x:f>
        <x:v>0</x:v>
      </x:c>
      <x:c r="M73" s="137"/>
      <x:c r="N73" s="137"/>
    </x:row>
    <x:row r="74" spans="1:14">
      <x:c r="A74" s="57">
        <x:v>64</x:v>
      </x:c>
      <x:c r="C74" s="197" t="str">
        <x:f>IF(VLOOKUP($A74,'★Master Code List'!$B$4:$K$167,3,)=0,"",(VLOOKUP($A74,'★Master Code List'!$B$4:$K$167,3,)))</x:f>
        <x:v>TUBE0000101</x:v>
      </x:c>
      <x:c r="D74" s="249" t="str">
        <x:f>IF(VLOOKUP($A74,'★Master Code List'!$B$4:$K$167,5,)=0,"",(VLOOKUP($A74,'★Master Code List'!$B$4:$K$167,5,)))</x:f>
        <x:v>DBJ033</x:v>
      </x:c>
      <x:c r="F74" s="215" t="str">
        <x:f t="shared" si="3"/>
        <x:v>CHECK ☞</x:v>
      </x:c>
      <x:c r="J74" s="137">
        <x:f>'sales price Master(EUR)'!K79*'sales price Master(USD)_raw'!$J$2</x:f>
        <x:v>0</x:v>
      </x:c>
      <x:c r="K74" s="137">
        <x:f>'sales price Master(EUR)'!L79*'sales price Master(USD)_raw'!$K$2</x:f>
        <x:v>0</x:v>
      </x:c>
      <x:c r="L74" s="137">
        <x:f>'sales price Master(EUR)'!M79*'sales price Master(USD)_raw'!$L$2</x:f>
        <x:v>0</x:v>
      </x:c>
      <x:c r="M74" s="137"/>
      <x:c r="N74" s="137"/>
    </x:row>
    <x:row r="75" spans="1:14">
      <x:c r="A75" s="57">
        <x:v>65</x:v>
      </x:c>
      <x:c r="C75" s="197" t="str">
        <x:f>IF(VLOOKUP($A75,'★Master Code List'!$B$4:$K$167,3,)=0,"",(VLOOKUP($A75,'★Master Code List'!$B$4:$K$167,3,)))</x:f>
        <x:v>TUBE0000104</x:v>
      </x:c>
      <x:c r="D75" s="249" t="str">
        <x:f>IF(VLOOKUP($A75,'★Master Code List'!$B$4:$K$167,5,)=0,"",(VLOOKUP($A75,'★Master Code List'!$B$4:$K$167,5,)))</x:f>
        <x:v>CG13-38 (5M)</x:v>
      </x:c>
      <x:c r="F75" s="215" t="str">
        <x:f t="shared" si="3"/>
        <x:v>CHECK ☞</x:v>
      </x:c>
      <x:c r="J75" s="137">
        <x:f>'sales price Master(EUR)'!K80*'sales price Master(USD)_raw'!$J$2</x:f>
        <x:v>0</x:v>
      </x:c>
      <x:c r="K75" s="137">
        <x:f>'sales price Master(EUR)'!L80*'sales price Master(USD)_raw'!$K$2</x:f>
        <x:v>0</x:v>
      </x:c>
      <x:c r="L75" s="137">
        <x:f>'sales price Master(EUR)'!M80*'sales price Master(USD)_raw'!$L$2</x:f>
        <x:v>0</x:v>
      </x:c>
      <x:c r="M75" s="137"/>
      <x:c r="N75" s="137"/>
    </x:row>
    <x:row r="76" spans="1:14">
      <x:c r="A76" s="57">
        <x:v>66</x:v>
      </x:c>
      <x:c r="C76" s="197" t="str">
        <x:f>IF(VLOOKUP($A76,'★Master Code List'!$B$4:$K$167,3,)=0,"",(VLOOKUP($A76,'★Master Code List'!$B$4:$K$167,3,)))</x:f>
        <x:v>UKLA0-05011</x:v>
      </x:c>
      <x:c r="D76" s="249" t="str">
        <x:f>IF(VLOOKUP($A76,'★Master Code List'!$B$4:$K$167,5,)=0,"",(VLOOKUP($A76,'★Master Code List'!$B$4:$K$167,5,)))</x:f>
        <x:v>CG19-38 (08) (7M)</x:v>
      </x:c>
      <x:c r="F76" s="215" t="str">
        <x:f t="shared" si="3"/>
        <x:v>CHECK ☞</x:v>
      </x:c>
      <x:c r="J76" s="137">
        <x:f>'sales price Master(EUR)'!K81*'sales price Master(USD)_raw'!$J$2</x:f>
        <x:v>0</x:v>
      </x:c>
      <x:c r="K76" s="137">
        <x:f>'sales price Master(EUR)'!L81*'sales price Master(USD)_raw'!$K$2</x:f>
        <x:v>0</x:v>
      </x:c>
      <x:c r="L76" s="137">
        <x:f>'sales price Master(EUR)'!M81*'sales price Master(USD)_raw'!$L$2</x:f>
        <x:v>0</x:v>
      </x:c>
      <x:c r="M76" s="137"/>
      <x:c r="N76" s="137"/>
    </x:row>
    <x:row r="77" spans="1:14">
      <x:c r="A77" s="57">
        <x:v>67</x:v>
      </x:c>
      <x:c r="C77" s="197" t="str">
        <x:f>IF(VLOOKUP($A77,'★Master Code List'!$B$4:$K$167,3,)=0,"",(VLOOKUP($A77,'★Master Code List'!$B$4:$K$167,3,)))</x:f>
        <x:v>BEE25-CT001</x:v>
      </x:c>
      <x:c r="D77" s="249" t="str">
        <x:f>IF(VLOOKUP($A77,'★Master Code List'!$B$4:$K$167,5,)=0,"",(VLOOKUP($A77,'★Master Code List'!$B$4:$K$167,5,)))</x:f>
        <x:v>Terminal</x:v>
      </x:c>
      <x:c r="F77" s="215" t="str">
        <x:f t="shared" si="3"/>
        <x:v/>
      </x:c>
      <x:c r="J77" s="137">
        <x:f>'sales price Master(EUR)'!K82*'sales price Master(USD)_raw'!$J$2</x:f>
        <x:v>13.098686755667051</x:v>
      </x:c>
      <x:c r="K77" s="137">
        <x:f>'sales price Master(EUR)'!L82*'sales price Master(USD)_raw'!$K$2</x:f>
        <x:v>13.098686755667051</x:v>
      </x:c>
      <x:c r="L77" s="137">
        <x:f>'sales price Master(EUR)'!M82*'sales price Master(USD)_raw'!$L$2</x:f>
        <x:v>0</x:v>
      </x:c>
      <x:c r="M77" s="137"/>
      <x:c r="N77" s="137"/>
    </x:row>
    <x:row r="78" spans="1:14">
      <x:c r="A78" s="57">
        <x:v>68</x:v>
      </x:c>
      <x:c r="C78" s="197" t="str">
        <x:f>IF(VLOOKUP($A78,'★Master Code List'!$B$4:$K$167,3,)=0,"",(VLOOKUP($A78,'★Master Code List'!$B$4:$K$167,3,)))</x:f>
        <x:v>BEE22-CP007</x:v>
      </x:c>
      <x:c r="D78" s="249" t="str">
        <x:f>IF(VLOOKUP($A78,'★Master Code List'!$B$4:$K$167,5,)=0,"",(VLOOKUP($A78,'★Master Code List'!$B$4:$K$167,5,)))</x:f>
        <x:v>CHANNEL</x:v>
      </x:c>
      <x:c r="F78" s="215" t="str">
        <x:f t="shared" si="3"/>
        <x:v/>
      </x:c>
      <x:c r="J78" s="137">
        <x:f>'sales price Master(EUR)'!K83*'sales price Master(USD)_raw'!$J$2</x:f>
        <x:v>18.231200000000001</x:v>
      </x:c>
      <x:c r="K78" s="137">
        <x:f>'sales price Master(EUR)'!L83*'sales price Master(USD)_raw'!$K$2</x:f>
        <x:v>18.231200000000001</x:v>
      </x:c>
      <x:c r="L78" s="137">
        <x:f>'sales price Master(EUR)'!M83*'sales price Master(USD)_raw'!$L$2</x:f>
        <x:v>0</x:v>
      </x:c>
      <x:c r="M78" s="137"/>
      <x:c r="N78" s="137"/>
    </x:row>
    <x:row r="79" spans="1:14">
      <x:c r="A79" s="57">
        <x:v>69</x:v>
      </x:c>
      <x:c r="C79" s="197" t="str">
        <x:f>IF(VLOOKUP($A79,'★Master Code List'!$B$4:$K$167,3,)=0,"",(VLOOKUP($A79,'★Master Code List'!$B$4:$K$167,3,)))</x:f>
        <x:v>BEE24-CP001</x:v>
      </x:c>
      <x:c r="D79" s="249" t="str">
        <x:f>IF(VLOOKUP($A79,'★Master Code List'!$B$4:$K$167,5,)=0,"",(VLOOKUP($A79,'★Master Code List'!$B$4:$K$167,5,)))</x:f>
        <x:v>CHANNEL</x:v>
      </x:c>
      <x:c r="F79" s="215" t="str">
        <x:f t="shared" si="3"/>
        <x:v/>
      </x:c>
      <x:c r="J79" s="137">
        <x:f>'sales price Master(EUR)'!K84*'sales price Master(USD)_raw'!$J$2</x:f>
        <x:v>10.6912</x:v>
      </x:c>
      <x:c r="K79" s="137">
        <x:f>'sales price Master(EUR)'!L84*'sales price Master(USD)_raw'!$K$2</x:f>
        <x:v>10.6912</x:v>
      </x:c>
      <x:c r="L79" s="137">
        <x:f>'sales price Master(EUR)'!M84*'sales price Master(USD)_raw'!$L$2</x:f>
        <x:v>0</x:v>
      </x:c>
      <x:c r="M79" s="137"/>
      <x:c r="N79" s="137"/>
    </x:row>
    <x:row r="80" spans="1:14">
      <x:c r="A80" s="57">
        <x:v>70</x:v>
      </x:c>
      <x:c r="C80" s="197" t="str">
        <x:f>IF(VLOOKUP($A80,'★Master Code List'!$B$4:$K$167,3,)=0,"",(VLOOKUP($A80,'★Master Code List'!$B$4:$K$167,3,)))</x:f>
        <x:v>BEE24-CP002</x:v>
      </x:c>
      <x:c r="D80" s="249" t="str">
        <x:f>IF(VLOOKUP($A80,'★Master Code List'!$B$4:$K$167,5,)=0,"",(VLOOKUP($A80,'★Master Code List'!$B$4:$K$167,5,)))</x:f>
        <x:v>CHANNEL</x:v>
      </x:c>
      <x:c r="F80" s="215" t="str">
        <x:f t="shared" si="3"/>
        <x:v/>
      </x:c>
      <x:c r="J80" s="137">
        <x:f>'sales price Master(EUR)'!K85*'sales price Master(USD)_raw'!$J$2</x:f>
        <x:v>33.935200000000002</x:v>
      </x:c>
      <x:c r="K80" s="137">
        <x:f>'sales price Master(EUR)'!L85*'sales price Master(USD)_raw'!$K$2</x:f>
        <x:v>33.935200000000002</x:v>
      </x:c>
      <x:c r="L80" s="137">
        <x:f>'sales price Master(EUR)'!M85*'sales price Master(USD)_raw'!$L$2</x:f>
        <x:v>0</x:v>
      </x:c>
      <x:c r="M80" s="137"/>
      <x:c r="N80" s="137"/>
    </x:row>
    <x:row r="81" spans="1:6">
      <x:c r="A81" s="57">
        <x:v>71</x:v>
      </x:c>
      <x:c r="F81" s="215" t="str">
        <x:f t="shared" si="3"/>
        <x:v/>
      </x:c>
    </x:row>
    <x:row r="82" spans="1:6">
      <x:c r="A82" s="57">
        <x:v>72</x:v>
      </x:c>
      <x:c r="F82" s="215" t="str">
        <x:f t="shared" si="3"/>
        <x:v/>
      </x:c>
    </x:row>
    <x:row r="83" spans="1:6">
      <x:c r="A83" s="57">
        <x:v>73</x:v>
      </x:c>
      <x:c r="F83" s="215" t="str">
        <x:f t="shared" si="3"/>
        <x:v/>
      </x:c>
    </x:row>
    <x:row r="84" spans="1:6">
      <x:c r="A84" s="57">
        <x:v>74</x:v>
      </x:c>
      <x:c r="F84" s="215" t="str">
        <x:f t="shared" si="3"/>
        <x:v/>
      </x:c>
    </x:row>
    <x:row r="85" spans="1:6">
      <x:c r="A85" s="57">
        <x:v>75</x:v>
      </x:c>
      <x:c r="F85" s="215" t="str">
        <x:f t="shared" si="3"/>
        <x:v/>
      </x:c>
    </x:row>
    <x:row r="86" spans="1:6">
      <x:c r="A86" s="57">
        <x:v>76</x:v>
      </x:c>
      <x:c r="F86" s="215" t="str">
        <x:f t="shared" si="3"/>
        <x:v/>
      </x:c>
    </x:row>
    <x:row r="87" spans="1:6">
      <x:c r="A87" s="57">
        <x:v>77</x:v>
      </x:c>
      <x:c r="F87" s="215" t="str">
        <x:f t="shared" si="3"/>
        <x:v/>
      </x:c>
    </x:row>
    <x:row r="88" spans="1:6">
      <x:c r="A88" s="57">
        <x:v>78</x:v>
      </x:c>
      <x:c r="F88" s="215" t="str">
        <x:f t="shared" si="3"/>
        <x:v/>
      </x:c>
    </x:row>
    <x:row r="89" spans="1:6">
      <x:c r="A89" s="57">
        <x:v>79</x:v>
      </x:c>
      <x:c r="F89" s="215" t="str">
        <x:f t="shared" si="3"/>
        <x:v/>
      </x:c>
    </x:row>
    <x:row r="90" spans="1:6">
      <x:c r="A90" s="57">
        <x:v>80</x:v>
      </x:c>
      <x:c r="F90" s="215" t="str">
        <x:f t="shared" si="3"/>
        <x:v/>
      </x:c>
    </x:row>
    <x:row r="91" spans="1:6">
      <x:c r="A91" s="57">
        <x:v>81</x:v>
      </x:c>
      <x:c r="F91" s="215" t="str">
        <x:f t="shared" si="3"/>
        <x:v/>
      </x:c>
    </x:row>
    <x:row r="92" spans="1:6">
      <x:c r="A92" s="57">
        <x:v>82</x:v>
      </x:c>
      <x:c r="F92" s="215" t="str">
        <x:f t="shared" si="3"/>
        <x:v/>
      </x:c>
    </x:row>
    <x:row r="93" spans="1:6">
      <x:c r="A93" s="57">
        <x:v>83</x:v>
      </x:c>
      <x:c r="F93" s="215" t="str">
        <x:f t="shared" si="3"/>
        <x:v/>
      </x:c>
    </x:row>
    <x:row r="94" spans="1:6">
      <x:c r="A94" s="57">
        <x:v>84</x:v>
      </x:c>
      <x:c r="F94" s="215" t="str">
        <x:f t="shared" si="3"/>
        <x:v/>
      </x:c>
    </x:row>
    <x:row r="95" spans="1:6">
      <x:c r="A95" s="57">
        <x:v>85</x:v>
      </x:c>
      <x:c r="F95" s="215" t="str">
        <x:f t="shared" si="3"/>
        <x:v/>
      </x:c>
    </x:row>
    <x:row r="96" spans="1:6">
      <x:c r="A96" s="57">
        <x:v>86</x:v>
      </x:c>
      <x:c r="F96" s="215" t="str">
        <x:f t="shared" si="3"/>
        <x:v/>
      </x:c>
    </x:row>
    <x:row r="97" spans="1:21">
      <x:c r="A97" s="57">
        <x:v>87</x:v>
      </x:c>
      <x:c r="F97" s="215" t="str">
        <x:f t="shared" si="3"/>
        <x:v/>
      </x:c>
    </x:row>
    <x:row r="98" spans="1:21">
      <x:c r="A98" s="57">
        <x:v>88</x:v>
      </x:c>
      <x:c r="F98" s="215" t="str">
        <x:f t="shared" si="3"/>
        <x:v/>
      </x:c>
    </x:row>
    <x:row r="99" spans="1:21">
      <x:c r="A99" s="57">
        <x:v>89</x:v>
      </x:c>
      <x:c r="F99" s="215" t="str">
        <x:f t="shared" si="3"/>
        <x:v/>
      </x:c>
    </x:row>
    <x:row r="100" spans="1:21">
      <x:c r="A100" s="57">
        <x:v>90</x:v>
      </x:c>
      <x:c r="F100" s="215" t="str">
        <x:f t="shared" si="3"/>
        <x:v/>
      </x:c>
    </x:row>
    <x:row r="101" spans="1:21">
      <x:c r="A101" s="57">
        <x:v>91</x:v>
      </x:c>
      <x:c r="F101" s="215" t="str">
        <x:f t="shared" si="3"/>
        <x:v/>
      </x:c>
    </x:row>
    <x:row r="102" spans="1:21">
      <x:c r="A102" s="57">
        <x:v>92</x:v>
      </x:c>
      <x:c r="F102" s="215" t="str">
        <x:f t="shared" si="3"/>
        <x:v/>
      </x:c>
    </x:row>
    <x:row r="103" spans="1:21">
      <x:c r="A103" s="57">
        <x:v>93</x:v>
      </x:c>
      <x:c r="F103" s="215" t="str">
        <x:f t="shared" si="3"/>
        <x:v/>
      </x:c>
    </x:row>
    <x:row r="104" spans="1:21">
      <x:c r="A104" s="57">
        <x:v>94</x:v>
      </x:c>
      <x:c r="F104" s="215" t="str">
        <x:f t="shared" si="3"/>
        <x:v/>
      </x:c>
    </x:row>
    <x:row r="105" spans="1:21">
      <x:c r="A105" s="57">
        <x:v>95</x:v>
      </x:c>
      <x:c r="F105" s="215" t="str">
        <x:f t="shared" si="3"/>
        <x:v/>
      </x:c>
    </x:row>
    <x:row r="106" spans="1:21" ht="17.25" thickBot="1">
      <x:c r="A106" s="57">
        <x:v>96</x:v>
      </x:c>
      <x:c r="C106" s="207"/>
      <x:c r="D106" s="207"/>
      <x:c r="E106" s="227"/>
      <x:c r="F106" s="225" t="str">
        <x:f t="shared" si="3"/>
        <x:v/>
      </x:c>
      <x:c r="G106" s="207"/>
      <x:c r="J106" s="88"/>
      <x:c r="K106" s="88"/>
      <x:c r="L106" s="88"/>
      <x:c r="M106" s="88"/>
      <x:c r="N106" s="88"/>
      <x:c r="O106" s="88"/>
      <x:c r="P106" s="88"/>
      <x:c r="Q106" s="88"/>
      <x:c r="R106" s="88"/>
      <x:c r="S106" s="88"/>
      <x:c r="T106" s="88"/>
      <x:c r="U106" s="88"/>
    </x:row>
    <x:row r="107" spans="1:21">
      <x:c r="A107">
        <x:v>97</x:v>
      </x:c>
      <x:c r="C107" s="230" t="s">
        <x:v>312</x:v>
      </x:c>
      <x:c r="D107" s="230" t="s">
        <x:v>312</x:v>
      </x:c>
      <x:c r="E107" s="230" t="s">
        <x:v>312</x:v>
      </x:c>
      <x:c r="F107" s="230" t="s">
        <x:v>312</x:v>
      </x:c>
      <x:c r="G107" s="230" t="s">
        <x:v>312</x:v>
      </x:c>
      <x:c r="J107" s="230" t="s">
        <x:v>312</x:v>
      </x:c>
      <x:c r="K107" s="230" t="s">
        <x:v>312</x:v>
      </x:c>
      <x:c r="L107" s="230" t="s">
        <x:v>312</x:v>
      </x:c>
      <x:c r="M107" s="230" t="s">
        <x:v>312</x:v>
      </x:c>
      <x:c r="N107" s="230" t="s">
        <x:v>312</x:v>
      </x:c>
      <x:c r="O107" s="230" t="s">
        <x:v>312</x:v>
      </x:c>
      <x:c r="P107" s="230" t="s">
        <x:v>312</x:v>
      </x:c>
      <x:c r="Q107" s="230" t="s">
        <x:v>312</x:v>
      </x:c>
      <x:c r="R107" s="230" t="s">
        <x:v>312</x:v>
      </x:c>
      <x:c r="S107" s="230" t="s">
        <x:v>312</x:v>
      </x:c>
      <x:c r="T107" s="230" t="s">
        <x:v>312</x:v>
      </x:c>
      <x:c r="U107" s="230" t="s">
        <x:v>312</x:v>
      </x:c>
    </x:row>
    <x:row r="108" spans="1:21">
      <x:c r="A108">
        <x:v>98</x:v>
      </x:c>
    </x:row>
    <x:row r="109" spans="1:21">
      <x:c r="A109">
        <x:v>99</x:v>
      </x:c>
    </x:row>
    <x:row r="110" spans="1:21">
      <x:c r="A110">
        <x:v>100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42337" r:id="rId3" name="Spinner 1">
              <x:controlPr defaultSize="0" print="0" autoFill="0" autoLine="0" autoPict="0">
                <x:anchor moveWithCells="1">
                  <x:from>
                    <xdr:col>3</xdr:col>
                    <xdr:colOff>3314700</xdr:colOff>
                    <xdr:row>1</xdr:row>
                    <xdr:rowOff>133350</xdr:rowOff>
                  </x:from>
                  <x:to>
                    <xdr:col>4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462A37-60F3-4DBA-A5C4-D0FAF47D03A1}" mc:Ignorable="x14ac xr xr2 xr3">
  <x:dimension ref="C2:G41"/>
  <x:sheetViews>
    <x:sheetView topLeftCell="A16" zoomScale="115" zoomScaleNormal="115" workbookViewId="0">
      <x:selection activeCell="D3" sqref="C3:D35"/>
    </x:sheetView>
  </x:sheetViews>
  <x:sheetFormatPr defaultRowHeight="16.5"/>
  <x:cols>
    <x:col min="3" max="3" width="29" bestFit="1" customWidth="1"/>
    <x:col min="4" max="4" width="57.25" bestFit="1" customWidth="1"/>
    <x:col min="6" max="6" width="20.25" customWidth="1"/>
    <x:col min="7" max="7" width="18.25" customWidth="1"/>
  </x:cols>
  <x:sheetData>
    <x:row r="2" spans="3:7">
      <x:c r="C2" t="s">
        <x:v>320</x:v>
      </x:c>
      <x:c r="G2" s="102"/>
    </x:row>
    <x:row r="3" spans="3:7">
      <x:c r="C3" s="31" t="s">
        <x:v>321</x:v>
      </x:c>
      <x:c r="D3" s="124" t="s">
        <x:v>322</x:v>
      </x:c>
      <x:c r="E3" s="102" t="s">
        <x:v>321</x:v>
      </x:c>
      <x:c r="G3" s="49"/>
    </x:row>
    <x:row r="4" spans="3:7">
      <x:c r="C4" s="31" t="s">
        <x:v>323</x:v>
      </x:c>
      <x:c r="D4" s="124" t="s">
        <x:v>324</x:v>
      </x:c>
      <x:c r="E4" s="31" t="s">
        <x:v>323</x:v>
      </x:c>
    </x:row>
    <x:row r="5" spans="3:7">
      <x:c r="C5" s="31" t="s">
        <x:v>325</x:v>
      </x:c>
      <x:c r="D5" s="124" t="s">
        <x:v>326</x:v>
      </x:c>
      <x:c r="E5" s="31" t="s">
        <x:v>325</x:v>
      </x:c>
      <x:c r="G5" s="49"/>
    </x:row>
    <x:row r="6" spans="3:7">
      <x:c r="C6" s="31" t="s">
        <x:v>327</x:v>
      </x:c>
      <x:c r="D6" s="124" t="s">
        <x:v>328</x:v>
      </x:c>
      <x:c r="E6" s="49" t="s">
        <x:v>329</x:v>
      </x:c>
      <x:c r="G6" s="102" t="s">
        <x:v>330</x:v>
      </x:c>
    </x:row>
    <x:row r="7" spans="3:7">
      <x:c r="C7" s="31" t="s">
        <x:v>331</x:v>
      </x:c>
      <x:c r="D7" s="124" t="s">
        <x:v>332</x:v>
      </x:c>
      <x:c r="E7" s="49" t="s">
        <x:v>329</x:v>
      </x:c>
      <x:c r="G7" s="102" t="s">
        <x:v>333</x:v>
      </x:c>
    </x:row>
    <x:row r="8" spans="3:7">
      <x:c r="C8" s="31" t="s">
        <x:v>334</x:v>
      </x:c>
      <x:c r="D8" s="124" t="s">
        <x:v>212</x:v>
      </x:c>
      <x:c r="G8" s="49" t="s">
        <x:v>335</x:v>
      </x:c>
    </x:row>
    <x:row r="9" spans="3:7">
      <x:c r="C9" s="31" t="s">
        <x:v>336</x:v>
      </x:c>
      <x:c r="D9" s="124" t="s">
        <x:v>337</x:v>
      </x:c>
      <x:c r="G9" s="49" t="s">
        <x:v>338</x:v>
      </x:c>
    </x:row>
    <x:row r="10" spans="3:7">
      <x:c r="C10" s="31" t="s">
        <x:v>339</x:v>
      </x:c>
      <x:c r="D10" s="124" t="s">
        <x:v>340</x:v>
      </x:c>
      <x:c r="G10" s="49" t="s">
        <x:v>341</x:v>
      </x:c>
    </x:row>
    <x:row r="11" spans="3:7">
      <x:c r="C11" s="31" t="s">
        <x:v>342</x:v>
      </x:c>
      <x:c r="D11" s="124" t="s">
        <x:v>343</x:v>
      </x:c>
      <x:c r="G11" s="49" t="s">
        <x:v>344</x:v>
      </x:c>
    </x:row>
    <x:row r="12" spans="3:7">
      <x:c r="C12" s="31"/>
      <x:c r="D12" s="124" t="s">
        <x:v>345</x:v>
      </x:c>
      <x:c r="G12" s="49" t="s">
        <x:v>346</x:v>
      </x:c>
    </x:row>
    <x:row r="13" spans="3:7">
      <x:c r="C13" s="31" t="s">
        <x:v>347</x:v>
      </x:c>
      <x:c r="D13" s="124" t="s">
        <x:v>348</x:v>
      </x:c>
      <x:c r="G13" s="49" t="s">
        <x:v>349</x:v>
      </x:c>
    </x:row>
    <x:row r="14" spans="3:7">
      <x:c r="C14" s="31" t="s">
        <x:v>350</x:v>
      </x:c>
      <x:c r="D14" s="124" t="s">
        <x:v>351</x:v>
      </x:c>
      <x:c r="G14" s="49" t="s">
        <x:v>352</x:v>
      </x:c>
    </x:row>
    <x:row r="15" spans="3:7">
      <x:c r="C15" s="31" t="s">
        <x:v>353</x:v>
      </x:c>
      <x:c r="D15" s="124" t="s">
        <x:v>354</x:v>
      </x:c>
      <x:c r="G15" s="49" t="s">
        <x:v>355</x:v>
      </x:c>
    </x:row>
    <x:row r="16" spans="3:7">
      <x:c r="C16" s="31" t="s">
        <x:v>356</x:v>
      </x:c>
      <x:c r="D16" s="124" t="s">
        <x:v>357</x:v>
      </x:c>
      <x:c r="G16" s="49" t="s">
        <x:v>358</x:v>
      </x:c>
    </x:row>
    <x:row r="17" spans="3:7">
      <x:c r="C17" s="31" t="s">
        <x:v>359</x:v>
      </x:c>
      <x:c r="D17" s="124" t="s">
        <x:v>360</x:v>
      </x:c>
      <x:c r="E17" s="49" t="s">
        <x:v>361</x:v>
      </x:c>
      <x:c r="G17" s="49" t="s">
        <x:v>362</x:v>
      </x:c>
    </x:row>
    <x:row r="18" spans="3:7">
      <x:c r="C18" s="31" t="s">
        <x:v>363</x:v>
      </x:c>
      <x:c r="D18" s="124" t="s">
        <x:v>364</x:v>
      </x:c>
      <x:c r="G18" s="49" t="s">
        <x:v>365</x:v>
      </x:c>
    </x:row>
    <x:row r="19" spans="3:7">
      <x:c r="C19" s="31" t="s">
        <x:v>366</x:v>
      </x:c>
      <x:c r="D19" s="124" t="s">
        <x:v>367</x:v>
      </x:c>
      <x:c r="G19" s="49" t="s">
        <x:v>368</x:v>
      </x:c>
    </x:row>
    <x:row r="20" spans="3:7">
      <x:c r="C20" s="31" t="s">
        <x:v>369</x:v>
      </x:c>
      <x:c r="D20" s="124" t="s">
        <x:v>370</x:v>
      </x:c>
      <x:c r="G20" s="49" t="s">
        <x:v>371</x:v>
      </x:c>
    </x:row>
    <x:row r="21" spans="3:7">
      <x:c r="C21" s="155" t="s">
        <x:v>372</x:v>
      </x:c>
      <x:c r="D21" s="124" t="s">
        <x:v>373</x:v>
      </x:c>
      <x:c r="G21" s="102" t="s">
        <x:v>374</x:v>
      </x:c>
    </x:row>
    <x:row r="22" spans="3:7">
      <x:c r="C22" s="31" t="s">
        <x:v>375</x:v>
      </x:c>
      <x:c r="D22" s="124" t="s">
        <x:v>376</x:v>
      </x:c>
      <x:c r="G22" s="103" t="s">
        <x:v>377</x:v>
      </x:c>
    </x:row>
    <x:row r="23" spans="3:7">
      <x:c r="C23" s="31" t="s">
        <x:v>378</x:v>
      </x:c>
      <x:c r="D23" s="124" t="s">
        <x:v>379</x:v>
      </x:c>
      <x:c r="G23" s="49" t="s">
        <x:v>380</x:v>
      </x:c>
    </x:row>
    <x:row r="24" spans="3:7">
      <x:c r="C24" s="31"/>
      <x:c r="D24" s="124" t="s">
        <x:v>381</x:v>
      </x:c>
      <x:c r="G24" s="49" t="s">
        <x:v>382</x:v>
      </x:c>
    </x:row>
    <x:row r="25" spans="3:7">
      <x:c r="C25" s="31" t="s">
        <x:v>383</x:v>
      </x:c>
      <x:c r="D25" s="124" t="s">
        <x:v>384</x:v>
      </x:c>
      <x:c r="G25" s="49" t="s">
        <x:v>385</x:v>
      </x:c>
    </x:row>
    <x:row r="26" spans="3:7">
      <x:c r="C26" s="31" t="s">
        <x:v>386</x:v>
      </x:c>
      <x:c r="D26" s="124" t="s">
        <x:v>387</x:v>
      </x:c>
      <x:c r="G26" s="49" t="s">
        <x:v>388</x:v>
      </x:c>
    </x:row>
    <x:row r="27" spans="3:7">
      <x:c r="C27" s="31" t="s">
        <x:v>389</x:v>
      </x:c>
      <x:c r="D27" s="124" t="s">
        <x:v>390</x:v>
      </x:c>
      <x:c r="G27" s="49" t="s">
        <x:v>391</x:v>
      </x:c>
    </x:row>
    <x:row r="28" spans="3:7">
      <x:c r="C28" s="31" t="s">
        <x:v>392</x:v>
      </x:c>
      <x:c r="D28" s="124" t="s">
        <x:v>393</x:v>
      </x:c>
      <x:c r="G28" s="49" t="s">
        <x:v>394</x:v>
      </x:c>
    </x:row>
    <x:row r="29" spans="3:7">
      <x:c r="C29" s="31" t="s">
        <x:v>395</x:v>
      </x:c>
      <x:c r="D29" s="124" t="s">
        <x:v>396</x:v>
      </x:c>
      <x:c r="G29" s="49" t="s">
        <x:v>397</x:v>
      </x:c>
    </x:row>
    <x:row r="30" spans="3:7">
      <x:c r="C30" s="31" t="s">
        <x:v>398</x:v>
      </x:c>
      <x:c r="D30" s="124" t="s">
        <x:v>399</x:v>
      </x:c>
      <x:c r="G30" s="49" t="s">
        <x:v>400</x:v>
      </x:c>
    </x:row>
    <x:row r="31" spans="3:7">
      <x:c r="C31" s="31" t="s">
        <x:v>401</x:v>
      </x:c>
      <x:c r="D31" s="124" t="s">
        <x:v>224</x:v>
      </x:c>
      <x:c r="G31" s="49" t="s">
        <x:v>402</x:v>
      </x:c>
    </x:row>
    <x:row r="32" spans="3:7">
      <x:c r="C32" s="31" t="s">
        <x:v>403</x:v>
      </x:c>
      <x:c r="D32" s="124" t="s">
        <x:v>404</x:v>
      </x:c>
      <x:c r="G32" s="49" t="s">
        <x:v>405</x:v>
      </x:c>
    </x:row>
    <x:row r="33" spans="3:7">
      <x:c r="C33" s="31"/>
      <x:c r="D33" s="124" t="s">
        <x:v>406</x:v>
      </x:c>
      <x:c r="G33" s="49" t="s">
        <x:v>407</x:v>
      </x:c>
    </x:row>
    <x:row r="34" spans="3:7">
      <x:c r="C34" s="31"/>
      <x:c r="D34" s="124" t="s">
        <x:v>408</x:v>
      </x:c>
      <x:c r="G34" s="103" t="s">
        <x:v>409</x:v>
      </x:c>
    </x:row>
    <x:row r="35" spans="3:7">
      <x:c r="D35" s="193" t="s">
        <x:v>410</x:v>
      </x:c>
      <x:c r="G35" s="49" t="s">
        <x:v>411</x:v>
      </x:c>
    </x:row>
    <x:row r="36" spans="3:7">
      <x:c r="G36" s="49" t="s">
        <x:v>412</x:v>
      </x:c>
    </x:row>
    <x:row r="37" spans="3:7">
      <x:c r="G37" s="49" t="s">
        <x:v>413</x:v>
      </x:c>
    </x:row>
    <x:row r="38" spans="3:7">
      <x:c r="G38" s="49" t="s">
        <x:v>414</x:v>
      </x:c>
    </x:row>
    <x:row r="39" spans="3:7">
      <x:c r="G39" s="49" t="s">
        <x:v>415</x:v>
      </x:c>
    </x:row>
    <x:row r="40" spans="3:7">
      <x:c r="C40" s="31"/>
      <x:c r="G40" s="49" t="s">
        <x:v>416</x:v>
      </x:c>
    </x:row>
    <x:row r="41" spans="3:7">
      <x:c r="G41" s="49" t="s">
        <x:v>417</x:v>
      </x:c>
    </x:row>
  </x:sheetData>
  <x:phoneticPr fontId="5" type="noConversion"/>
  <x:pageMargins left="0.7" right="0.7" top="0.75" bottom="0.75" header="0.3" footer="0.3"/>
  <x:legacyDrawing r:id="rId1"/>
</x:worksheet>
</file>

<file path=xl/worksheets/sheet2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580A82-C1B7-49D2-8B98-39E69E1C3806}" mc:Ignorable="x14ac xr xr2 xr3">
  <x:sheetPr>
    <x:tabColor theme="7" tint="0.79998168889431442"/>
  </x:sheetPr>
  <x:dimension ref="A2:V106"/>
  <x:sheetViews>
    <x:sheetView showGridLines="0" zoomScale="70" zoomScaleNormal="70" workbookViewId="0">
      <x:pane xSplit="5" ySplit="5" topLeftCell="F15" activePane="bottomRight" state="frozen"/>
      <x:selection pane="topRight" activeCell="G463" sqref="G463"/>
      <x:selection pane="bottomLeft" activeCell="G463" sqref="G463"/>
      <x:selection pane="bottomRight" activeCell="B6" sqref="B6"/>
    </x:sheetView>
  </x:sheetViews>
  <x:sheetFormatPr defaultRowHeight="16.5"/>
  <x:cols>
    <x:col min="1" max="1" width="7" style="57" customWidth="1"/>
    <x:col min="3" max="3" width="12.75" bestFit="1" customWidth="1"/>
    <x:col min="4" max="4" width="16.25" bestFit="1" customWidth="1"/>
    <x:col min="5" max="5" width="50.125" style="57" bestFit="1" customWidth="1"/>
    <x:col min="6" max="6" width="17.125" style="57" customWidth="1"/>
    <x:col min="7" max="7" width="15.75" style="57" customWidth="1"/>
    <x:col min="8" max="8" width="21.125" customWidth="1"/>
    <x:col min="11" max="22" width="12.25" customWidth="1"/>
  </x:cols>
  <x:sheetData>
    <x:row r="2" spans="1:22">
      <x:c r="D2" s="60">
        <x:v>2024</x:v>
      </x:c>
      <x:c r="E2" s="60"/>
    </x:row>
    <x:row r="3" spans="1:22">
      <x:c r="D3" s="98" t="s">
        <x:v>97</x:v>
      </x:c>
      <x:c r="E3" s="98">
        <x:v>7</x:v>
      </x:c>
      <x:c r="I3" s="94" t="s">
        <x:v>317</x:v>
      </x:c>
    </x:row>
    <x:row r="4" spans="1:22" ht="17.25" thickBot="1">
      <x:c r="H4" s="25" t="s">
        <x:v>313</x:v>
      </x:c>
      <x:c r="K4" s="95" t="s">
        <x:v>314</x:v>
      </x:c>
    </x:row>
    <x:row r="5" spans="1:22">
      <x:c r="D5" s="82" t="s">
        <x:v>5</x:v>
      </x:c>
      <x:c r="E5" s="82" t="s">
        <x:v>7</x:v>
      </x:c>
      <x:c r="F5" s="120" t="s">
        <x:v>297</x:v>
      </x:c>
      <x:c r="G5" s="214" t="s">
        <x:v>298</x:v>
      </x:c>
      <x:c r="H5" s="82" t="s">
        <x:v>299</x:v>
      </x:c>
      <x:c r="K5" s="83" t="s">
        <x:v>300</x:v>
      </x:c>
      <x:c r="L5" s="83" t="s">
        <x:v>301</x:v>
      </x:c>
      <x:c r="M5" s="83" t="s">
        <x:v>302</x:v>
      </x:c>
      <x:c r="N5" s="83" t="s">
        <x:v>303</x:v>
      </x:c>
      <x:c r="O5" s="83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</x:row>
    <x:row r="6" spans="1:22">
      <x:c r="A6" s="57">
        <x:v>1</x:v>
      </x:c>
      <x:c r="C6" t="s">
        <x:v>418</x:v>
      </x:c>
      <x:c r="D6" s="58" t="s">
        <x:v>8</x:v>
      </x:c>
      <x:c r="E6" s="59" t="s">
        <x:v>10</x:v>
      </x:c>
      <x:c r="F6" s="132">
        <x:f ca="1">OFFSET($K6,0,$E$3-1)</x:f>
        <x:v>2867.4040196100004</x:v>
      </x:c>
      <x:c r="G6" s="215" t="str">
        <x:f>IF(D6="","",IF(SUM(K6:U6)&gt;0,"","CHECK ☞"))</x:f>
        <x:v/>
      </x:c>
      <x:c r="K6" s="153">
        <x:v>2609.96</x:v>
      </x:c>
      <x:c r="L6" s="153">
        <x:v>2700.39</x:v>
      </x:c>
      <x:c r="M6" s="153">
        <x:v>2700.1669578000005</x:v>
      </x:c>
      <x:c r="N6" s="153">
        <x:v>2731.7642605500005</x:v>
      </x:c>
      <x:c r="O6" s="153">
        <x:v>2861.7393405900002</x:v>
      </x:c>
      <x:c r="P6" s="153">
        <x:v>2855.1027343800001</x:v>
      </x:c>
      <x:c r="Q6" s="153">
        <x:v>2867.4040196100004</x:v>
      </x:c>
      <x:c r="R6" s="153">
        <x:v>3006.73</x:v>
      </x:c>
      <x:c r="S6" s="156"/>
      <x:c r="T6" s="153"/>
      <x:c r="U6" s="154"/>
      <x:c r="V6" s="154"/>
    </x:row>
    <x:row r="7" spans="1:22">
      <x:c r="A7" s="57">
        <x:v>2</x:v>
      </x:c>
      <x:c r="C7" t="s">
        <x:v>418</x:v>
      </x:c>
      <x:c r="D7" s="58" t="s">
        <x:v>11</x:v>
      </x:c>
      <x:c r="E7" s="59" t="s">
        <x:v>10</x:v>
      </x:c>
      <x:c r="F7" s="132">
        <x:f t="shared" ref="F7:F53" ca="1" si="0">OFFSET($K7,0,$E$3-1)</x:f>
        <x:v>3504.0241610400003</x:v>
      </x:c>
      <x:c r="G7" s="215" t="str">
        <x:f t="shared" ref="G7:G70" si="1">IF(D7="","",IF(SUM(K7:U7)&gt;0,"","CHECK ☞"))</x:f>
        <x:v/>
      </x:c>
      <x:c r="H7" t="s">
        <x:v>318</x:v>
      </x:c>
      <x:c r="J7" s="93" t="s">
        <x:v>315</x:v>
      </x:c>
      <x:c r="K7" s="153">
        <x:v>3189.17</x:v>
      </x:c>
      <x:c r="L7" s="153">
        <x:v>3189.2489361600001</x:v>
      </x:c>
      <x:c r="M7" s="153">
        <x:v>3299.6571792000004</x:v>
      </x:c>
      <x:c r="N7" s="153">
        <x:v>3338.2697052000003</x:v>
      </x:c>
      <x:c r="O7" s="153">
        <x:v>3497.1018117600001</x:v>
      </x:c>
      <x:c r="P7" s="153">
        <x:v>3488.9917483200002</x:v>
      </x:c>
      <x:c r="Q7" s="153">
        <x:v>3504.0241610400003</x:v>
      </x:c>
      <x:c r="R7" s="153"/>
      <x:c r="S7" s="156"/>
      <x:c r="T7" s="153"/>
      <x:c r="U7" s="154"/>
      <x:c r="V7" s="154"/>
    </x:row>
    <x:row r="8" spans="1:22">
      <x:c r="A8" s="57">
        <x:v>3</x:v>
      </x:c>
      <x:c r="C8" t="s">
        <x:v>418</x:v>
      </x:c>
      <x:c r="D8" s="58" t="s">
        <x:v>13</x:v>
      </x:c>
      <x:c r="E8" s="59" t="s">
        <x:v>10</x:v>
      </x:c>
      <x:c r="F8" s="132">
        <x:f t="shared" ca="1" si="0"/>
        <x:v>0</x:v>
      </x:c>
      <x:c r="G8" s="215" t="str">
        <x:f t="shared" si="1"/>
        <x:v>CHECK ☞</x:v>
      </x:c>
      <x:c r="K8" s="153"/>
      <x:c r="L8" s="153"/>
      <x:c r="M8" s="153"/>
      <x:c r="N8" s="153"/>
      <x:c r="O8" s="153"/>
      <x:c r="P8" s="153"/>
      <x:c r="Q8" s="153"/>
      <x:c r="R8" s="153"/>
      <x:c r="S8" s="156"/>
      <x:c r="T8" s="153"/>
      <x:c r="U8" s="154"/>
      <x:c r="V8" s="154"/>
    </x:row>
    <x:row r="9" spans="1:22">
      <x:c r="A9" s="57">
        <x:v>4</x:v>
      </x:c>
      <x:c r="C9" t="s">
        <x:v>418</x:v>
      </x:c>
      <x:c r="D9" s="58" t="s">
        <x:v>14</x:v>
      </x:c>
      <x:c r="E9" s="59" t="s">
        <x:v>15</x:v>
      </x:c>
      <x:c r="F9" s="132">
        <x:f t="shared" ca="1" si="0"/>
        <x:v>118.4733706</x:v>
      </x:c>
      <x:c r="G9" s="215" t="str">
        <x:f t="shared" si="1"/>
        <x:v/>
      </x:c>
      <x:c r="K9" s="153">
        <x:v>107.85</x:v>
      </x:c>
      <x:c r="L9" s="153">
        <x:v>111.59</x:v>
      </x:c>
      <x:c r="M9" s="153">
        <x:v>111.56358800000001</x:v>
      </x:c>
      <x:c r="N9" s="153">
        <x:v>112.869103</x:v>
      </x:c>
      <x:c r="O9" s="153">
        <x:v>118.23932139999999</x:v>
      </x:c>
      <x:c r="P9" s="153">
        <x:v>117.96511479999999</x:v>
      </x:c>
      <x:c r="Q9" s="153">
        <x:v>118.4733706</x:v>
      </x:c>
      <x:c r="R9" s="153"/>
      <x:c r="S9" s="156"/>
      <x:c r="T9" s="153"/>
      <x:c r="U9" s="154"/>
      <x:c r="V9" s="154"/>
    </x:row>
    <x:row r="10" spans="1:22">
      <x:c r="A10" s="57">
        <x:v>5</x:v>
      </x:c>
      <x:c r="C10" t="s">
        <x:v>418</x:v>
      </x:c>
      <x:c r="D10" s="58" t="s">
        <x:v>16</x:v>
      </x:c>
      <x:c r="E10" s="59" t="s">
        <x:v>15</x:v>
      </x:c>
      <x:c r="F10" s="132">
        <x:f t="shared" ca="1" si="0"/>
        <x:v>0</x:v>
      </x:c>
      <x:c r="G10" s="215" t="str">
        <x:f t="shared" si="1"/>
        <x:v>CHECK ☞</x:v>
      </x:c>
      <x:c r="K10" s="153"/>
      <x:c r="L10" s="153"/>
      <x:c r="M10" s="153"/>
      <x:c r="N10" s="153"/>
      <x:c r="O10" s="153"/>
      <x:c r="P10" s="153"/>
      <x:c r="Q10" s="153"/>
      <x:c r="R10" s="153"/>
      <x:c r="S10" s="156"/>
      <x:c r="T10" s="153"/>
      <x:c r="U10" s="154"/>
      <x:c r="V10" s="154"/>
    </x:row>
    <x:row r="11" spans="1:22">
      <x:c r="A11" s="57">
        <x:v>6</x:v>
      </x:c>
      <x:c r="C11" t="s">
        <x:v>418</x:v>
      </x:c>
      <x:c r="D11" s="58" t="s">
        <x:v>17</x:v>
      </x:c>
      <x:c r="E11" s="59" t="s">
        <x:v>18</x:v>
      </x:c>
      <x:c r="F11" s="132">
        <x:f t="shared" ca="1" si="0"/>
        <x:v>165.86271883999999</x:v>
      </x:c>
      <x:c r="G11" s="215" t="str">
        <x:f t="shared" si="1"/>
        <x:v/>
      </x:c>
      <x:c r="K11" s="153">
        <x:v>150.91</x:v>
      </x:c>
      <x:c r="L11" s="153">
        <x:v>156.13999999999999</x:v>
      </x:c>
      <x:c r="M11" s="153">
        <x:v>156.18902320000001</x:v>
      </x:c>
      <x:c r="N11" s="153">
        <x:v>158.01674420000001</x:v>
      </x:c>
      <x:c r="O11" s="153">
        <x:v>165.53504996000001</x:v>
      </x:c>
      <x:c r="P11" s="153">
        <x:v>165.15116072000001</x:v>
      </x:c>
      <x:c r="Q11" s="153">
        <x:v>165.86271883999999</x:v>
      </x:c>
      <x:c r="R11" s="153"/>
      <x:c r="S11" s="156"/>
      <x:c r="T11" s="153"/>
      <x:c r="U11" s="154"/>
      <x:c r="V11" s="154"/>
    </x:row>
    <x:row r="12" spans="1:22">
      <x:c r="A12" s="57">
        <x:v>7</x:v>
      </x:c>
      <x:c r="C12" t="s">
        <x:v>418</x:v>
      </x:c>
      <x:c r="D12" s="58" t="s">
        <x:v>19</x:v>
      </x:c>
      <x:c r="E12" s="59" t="s">
        <x:v>20</x:v>
      </x:c>
      <x:c r="F12" s="132">
        <x:f t="shared" ca="1" si="0"/>
        <x:v>76.310788709999997</x:v>
      </x:c>
      <x:c r="G12" s="215" t="str">
        <x:f t="shared" si="1"/>
        <x:v/>
      </x:c>
      <x:c r="K12" s="153">
        <x:v>69.349999999999994</x:v>
      </x:c>
      <x:c r="L12" s="153">
        <x:v>71.75</x:v>
      </x:c>
      <x:c r="M12" s="153">
        <x:v>72.59</x:v>
      </x:c>
      <x:c r="N12" s="153">
        <x:v>72.700981049999996</x:v>
      </x:c>
      <x:c r="O12" s="153">
        <x:v>76.160033490000004</x:v>
      </x:c>
      <x:c r="P12" s="153">
        <x:v>75.983412180000002</x:v>
      </x:c>
      <x:c r="Q12" s="153">
        <x:v>76.310788709999997</x:v>
      </x:c>
      <x:c r="R12" s="153"/>
      <x:c r="S12" s="156"/>
      <x:c r="T12" s="153"/>
      <x:c r="U12" s="154"/>
      <x:c r="V12" s="154"/>
    </x:row>
    <x:row r="13" spans="1:22">
      <x:c r="A13" s="57">
        <x:v>8</x:v>
      </x:c>
      <x:c r="C13" t="s">
        <x:v>418</x:v>
      </x:c>
      <x:c r="D13" s="129" t="s">
        <x:v>21</x:v>
      </x:c>
      <x:c r="E13" s="141" t="s">
        <x:v>23</x:v>
      </x:c>
      <x:c r="F13" s="132">
        <x:f t="shared" ca="1" si="0"/>
        <x:v>437.30611795000004</x:v>
      </x:c>
      <x:c r="G13" s="215" t="str">
        <x:f t="shared" si="1"/>
        <x:v/>
      </x:c>
      <x:c r="H13" s="127"/>
      <x:c r="I13" s="127"/>
      <x:c r="J13" s="127"/>
      <x:c r="K13" s="162">
        <x:v>12.55</x:v>
      </x:c>
      <x:c r="L13" s="162"/>
      <x:c r="M13" s="162"/>
      <x:c r="N13" s="153"/>
      <x:c r="O13" s="153"/>
      <x:c r="P13" s="153"/>
      <x:c r="Q13" s="153">
        <x:v>437.30611795000004</x:v>
      </x:c>
      <x:c r="R13" s="162"/>
      <x:c r="S13" s="163"/>
      <x:c r="T13" s="162"/>
      <x:c r="U13" s="164"/>
      <x:c r="V13" s="154"/>
    </x:row>
    <x:row r="14" spans="1:22">
      <x:c r="A14" s="57">
        <x:v>9</x:v>
      </x:c>
      <x:c r="C14" t="s">
        <x:v>418</x:v>
      </x:c>
      <x:c r="D14" s="129" t="s">
        <x:v>24</x:v>
      </x:c>
      <x:c r="E14" s="141" t="s">
        <x:v>23</x:v>
      </x:c>
      <x:c r="F14" s="132">
        <x:f t="shared" ca="1" si="0"/>
        <x:v>437.30611795000004</x:v>
      </x:c>
      <x:c r="G14" s="215" t="str">
        <x:f t="shared" si="1"/>
        <x:v/>
      </x:c>
      <x:c r="H14" s="127"/>
      <x:c r="I14" s="127"/>
      <x:c r="J14" s="127"/>
      <x:c r="K14" s="162"/>
      <x:c r="L14" s="162">
        <x:v>411.95</x:v>
      </x:c>
      <x:c r="M14" s="162">
        <x:v>416.77</x:v>
      </x:c>
      <x:c r="N14" s="153">
        <x:v>416.61977725000003</x:v>
      </x:c>
      <x:c r="O14" s="153">
        <x:v>436.44220105000005</x:v>
      </x:c>
      <x:c r="P14" s="153">
        <x:v>435.4300561</x:v>
      </x:c>
      <x:c r="Q14" s="153">
        <x:v>437.30611795000004</x:v>
      </x:c>
      <x:c r="R14" s="162"/>
      <x:c r="S14" s="163"/>
      <x:c r="T14" s="162"/>
      <x:c r="U14" s="164"/>
      <x:c r="V14" s="154"/>
    </x:row>
    <x:row r="15" spans="1:22">
      <x:c r="A15" s="57">
        <x:v>10</x:v>
      </x:c>
      <x:c r="C15" t="s">
        <x:v>418</x:v>
      </x:c>
      <x:c r="D15" s="129" t="s">
        <x:v>25</x:v>
      </x:c>
      <x:c r="E15" s="141" t="s">
        <x:v>26</x:v>
      </x:c>
      <x:c r="F15" s="132">
        <x:f t="shared" ca="1" si="0"/>
        <x:v>359.60152488</x:v>
      </x:c>
      <x:c r="G15" s="215" t="str">
        <x:f t="shared" si="1"/>
        <x:v/>
      </x:c>
      <x:c r="H15" s="127"/>
      <x:c r="I15" s="127"/>
      <x:c r="J15" s="127"/>
      <x:c r="K15" s="162">
        <x:v>10.32</x:v>
      </x:c>
      <x:c r="L15" s="162"/>
      <x:c r="M15" s="162"/>
      <x:c r="N15" s="153"/>
      <x:c r="O15" s="153"/>
      <x:c r="P15" s="153"/>
      <x:c r="Q15" s="153">
        <x:v>359.60152488</x:v>
      </x:c>
      <x:c r="R15" s="162"/>
      <x:c r="S15" s="163"/>
      <x:c r="T15" s="162"/>
      <x:c r="U15" s="164"/>
      <x:c r="V15" s="154"/>
    </x:row>
    <x:row r="16" spans="1:22">
      <x:c r="A16" s="57">
        <x:v>11</x:v>
      </x:c>
      <x:c r="C16" t="s">
        <x:v>418</x:v>
      </x:c>
      <x:c r="D16" s="129" t="s">
        <x:v>27</x:v>
      </x:c>
      <x:c r="E16" s="141" t="s">
        <x:v>26</x:v>
      </x:c>
      <x:c r="F16" s="132">
        <x:f t="shared" ca="1" si="0"/>
        <x:v>359.60152488</x:v>
      </x:c>
      <x:c r="G16" s="215" t="str">
        <x:f t="shared" si="1"/>
        <x:v/>
      </x:c>
      <x:c r="H16" s="127"/>
      <x:c r="I16" s="127"/>
      <x:c r="J16" s="127"/>
      <x:c r="K16" s="162"/>
      <x:c r="L16" s="162">
        <x:v>338.5</x:v>
      </x:c>
      <x:c r="M16" s="162">
        <x:v>342.45</x:v>
      </x:c>
      <x:c r="N16" s="153">
        <x:v>342.59092440000001</x:v>
      </x:c>
      <x:c r="O16" s="153">
        <x:v>358.89111672000001</x:v>
      </x:c>
      <x:c r="P16" s="153">
        <x:v>358.05881904</x:v>
      </x:c>
      <x:c r="Q16" s="153">
        <x:v>359.60152488</x:v>
      </x:c>
      <x:c r="R16" s="162"/>
      <x:c r="S16" s="163"/>
      <x:c r="T16" s="162"/>
      <x:c r="U16" s="164"/>
      <x:c r="V16" s="154"/>
    </x:row>
    <x:row r="17" spans="1:22">
      <x:c r="A17" s="57">
        <x:v>12</x:v>
      </x:c>
      <x:c r="C17" t="s">
        <x:v>418</x:v>
      </x:c>
      <x:c r="D17" s="129" t="s">
        <x:v>28</x:v>
      </x:c>
      <x:c r="E17" s="141" t="s">
        <x:v>29</x:v>
      </x:c>
      <x:c r="F17" s="132">
        <x:f t="shared" ca="1" si="0"/>
        <x:v>477.72644439000004</x:v>
      </x:c>
      <x:c r="G17" s="215" t="str">
        <x:f t="shared" si="1"/>
        <x:v/>
      </x:c>
      <x:c r="H17" s="127"/>
      <x:c r="I17" s="127"/>
      <x:c r="J17" s="127"/>
      <x:c r="K17" s="162">
        <x:v>434.67</x:v>
      </x:c>
      <x:c r="L17" s="162">
        <x:v>449.73</x:v>
      </x:c>
      <x:c r="M17" s="162">
        <x:v>454.98</x:v>
      </x:c>
      <x:c r="N17" s="153">
        <x:v>455.12805945000002</x:v>
      </x:c>
      <x:c r="O17" s="153">
        <x:v>476.78267541000002</x:v>
      </x:c>
      <x:c r="P17" s="153">
        <x:v>475.67697762000006</x:v>
      </x:c>
      <x:c r="Q17" s="153">
        <x:v>477.72644439000004</x:v>
      </x:c>
      <x:c r="R17" s="162"/>
      <x:c r="S17" s="163"/>
      <x:c r="T17" s="162"/>
      <x:c r="U17" s="164"/>
      <x:c r="V17" s="154"/>
    </x:row>
    <x:row r="18" spans="1:22">
      <x:c r="A18" s="57">
        <x:v>13</x:v>
      </x:c>
      <x:c r="C18" t="s">
        <x:v>418</x:v>
      </x:c>
      <x:c r="D18" s="129" t="s">
        <x:v>30</x:v>
      </x:c>
      <x:c r="E18" s="141" t="s">
        <x:v>29</x:v>
      </x:c>
      <x:c r="F18" s="132">
        <x:f t="shared" ca="1" si="0"/>
        <x:v>0</x:v>
      </x:c>
      <x:c r="G18" s="215" t="str">
        <x:f t="shared" si="1"/>
        <x:v>CHECK ☞</x:v>
      </x:c>
      <x:c r="H18" s="127"/>
      <x:c r="I18" s="127"/>
      <x:c r="J18" s="127"/>
      <x:c r="K18" s="162"/>
      <x:c r="L18" s="162"/>
      <x:c r="M18" s="162"/>
      <x:c r="N18" s="153"/>
      <x:c r="O18" s="153"/>
      <x:c r="P18" s="153"/>
      <x:c r="Q18" s="153"/>
      <x:c r="R18" s="162"/>
      <x:c r="S18" s="163"/>
      <x:c r="T18" s="162"/>
      <x:c r="U18" s="164"/>
      <x:c r="V18" s="154"/>
    </x:row>
    <x:row r="19" spans="1:22">
      <x:c r="A19" s="57">
        <x:v>14</x:v>
      </x:c>
      <x:c r="C19" t="s">
        <x:v>418</x:v>
      </x:c>
      <x:c r="D19" s="129" t="s">
        <x:v>31</x:v>
      </x:c>
      <x:c r="E19" s="141" t="s">
        <x:v>32</x:v>
      </x:c>
      <x:c r="F19" s="132">
        <x:f t="shared" ca="1" si="0"/>
        <x:v>412.56609056000002</x:v>
      </x:c>
      <x:c r="G19" s="215" t="str">
        <x:f t="shared" si="1"/>
        <x:v/>
      </x:c>
      <x:c r="H19" s="127"/>
      <x:c r="I19" s="127"/>
      <x:c r="J19" s="127"/>
      <x:c r="K19" s="162">
        <x:v>375.36</x:v>
      </x:c>
      <x:c r="L19" s="162">
        <x:v>388.36</x:v>
      </x:c>
      <x:c r="M19" s="162">
        <x:v>392.9</x:v>
      </x:c>
      <x:c r="N19" s="153">
        <x:v>393.0500528</x:v>
      </x:c>
      <x:c r="O19" s="153">
        <x:v>411.75104864000002</x:v>
      </x:c>
      <x:c r="P19" s="153">
        <x:v>410.79616448000002</x:v>
      </x:c>
      <x:c r="Q19" s="153">
        <x:v>412.56609056000002</x:v>
      </x:c>
      <x:c r="R19" s="162"/>
      <x:c r="S19" s="163"/>
      <x:c r="T19" s="162"/>
      <x:c r="U19" s="164"/>
      <x:c r="V19" s="154"/>
    </x:row>
    <x:row r="20" spans="1:22">
      <x:c r="A20" s="57">
        <x:v>15</x:v>
      </x:c>
      <x:c r="C20" t="s">
        <x:v>418</x:v>
      </x:c>
      <x:c r="D20" s="129" t="s">
        <x:v>33</x:v>
      </x:c>
      <x:c r="E20" s="141" t="s">
        <x:v>34</x:v>
      </x:c>
      <x:c r="F20" s="132">
        <x:f t="shared" ca="1" si="0"/>
        <x:v>539.40228732000003</x:v>
      </x:c>
      <x:c r="G20" s="215" t="str">
        <x:f t="shared" si="1"/>
        <x:v/>
      </x:c>
      <x:c r="H20" s="127"/>
      <x:c r="I20" s="127"/>
      <x:c r="J20" s="127"/>
      <x:c r="K20" s="162">
        <x:v>15.48</x:v>
      </x:c>
      <x:c r="L20" s="162"/>
      <x:c r="M20" s="162"/>
      <x:c r="N20" s="153"/>
      <x:c r="O20" s="153"/>
      <x:c r="P20" s="153"/>
      <x:c r="Q20" s="153">
        <x:v>539.40228732000003</x:v>
      </x:c>
      <x:c r="R20" s="162"/>
      <x:c r="S20" s="163"/>
      <x:c r="T20" s="162"/>
      <x:c r="U20" s="164"/>
      <x:c r="V20" s="154"/>
    </x:row>
    <x:row r="21" spans="1:22">
      <x:c r="A21" s="57">
        <x:v>16</x:v>
      </x:c>
      <x:c r="C21" t="s">
        <x:v>418</x:v>
      </x:c>
      <x:c r="D21" s="58" t="s">
        <x:v>35</x:v>
      </x:c>
      <x:c r="E21" s="59" t="s">
        <x:v>34</x:v>
      </x:c>
      <x:c r="F21" s="132">
        <x:f t="shared" ca="1" si="0"/>
        <x:v>539.40228732000003</x:v>
      </x:c>
      <x:c r="G21" s="215" t="str">
        <x:f t="shared" si="1"/>
        <x:v/>
      </x:c>
      <x:c r="K21" s="162">
        <x:v>490.89</x:v>
      </x:c>
      <x:c r="L21" s="153">
        <x:v>507.89</x:v>
      </x:c>
      <x:c r="M21" s="153">
        <x:v>513.83000000000004</x:v>
      </x:c>
      <x:c r="N21" s="153">
        <x:v>513.88638660000004</x:v>
      </x:c>
      <x:c r="O21" s="153">
        <x:v>538.33667508000008</x:v>
      </x:c>
      <x:c r="P21" s="153">
        <x:v>537.08822856000006</x:v>
      </x:c>
      <x:c r="Q21" s="153">
        <x:v>539.40228732000003</x:v>
      </x:c>
      <x:c r="R21" s="153"/>
      <x:c r="S21" s="156"/>
      <x:c r="T21" s="153"/>
      <x:c r="U21" s="154"/>
      <x:c r="V21" s="154"/>
    </x:row>
    <x:row r="22" spans="1:22">
      <x:c r="A22" s="57">
        <x:v>17</x:v>
      </x:c>
      <x:c r="C22" t="s">
        <x:v>418</x:v>
      </x:c>
      <x:c r="D22" s="58" t="s">
        <x:v>36</x:v>
      </x:c>
      <x:c r="E22" s="59" t="s">
        <x:v>37</x:v>
      </x:c>
      <x:c r="F22" s="132">
        <x:f t="shared" ca="1" si="0"/>
        <x:v>309.77301901000004</x:v>
      </x:c>
      <x:c r="G22" s="215" t="str">
        <x:f t="shared" si="1"/>
        <x:v/>
      </x:c>
      <x:c r="K22" s="162">
        <x:v>282.02999999999997</x:v>
      </x:c>
      <x:c r="L22" s="153">
        <x:v>291.8</x:v>
      </x:c>
      <x:c r="M22" s="153">
        <x:v>295.20999999999998</x:v>
      </x:c>
      <x:c r="N22" s="153">
        <x:v>295.11950755000004</x:v>
      </x:c>
      <x:c r="O22" s="153">
        <x:v>309.16104919000003</x:v>
      </x:c>
      <x:c r="P22" s="153">
        <x:v>308.44407957999999</x:v>
      </x:c>
      <x:c r="Q22" s="153">
        <x:v>309.77301901000004</x:v>
      </x:c>
      <x:c r="R22" s="153"/>
      <x:c r="S22" s="156"/>
      <x:c r="T22" s="153"/>
      <x:c r="U22" s="154"/>
      <x:c r="V22" s="154"/>
    </x:row>
    <x:row r="23" spans="1:22">
      <x:c r="A23" s="57">
        <x:v>18</x:v>
      </x:c>
      <x:c r="C23" t="s">
        <x:v>418</x:v>
      </x:c>
      <x:c r="D23" s="58" t="s">
        <x:v>38</x:v>
      </x:c>
      <x:c r="E23" s="59" t="s">
        <x:v>37</x:v>
      </x:c>
      <x:c r="F23" s="132">
        <x:f t="shared" ca="1" si="0"/>
        <x:v>0</x:v>
      </x:c>
      <x:c r="G23" s="215" t="str">
        <x:f t="shared" si="1"/>
        <x:v>CHECK ☞</x:v>
      </x:c>
      <x:c r="K23" s="162"/>
      <x:c r="L23" s="153"/>
      <x:c r="M23" s="153"/>
      <x:c r="N23" s="153"/>
      <x:c r="O23" s="153"/>
      <x:c r="P23" s="153"/>
      <x:c r="Q23" s="153"/>
      <x:c r="R23" s="153"/>
      <x:c r="S23" s="156"/>
      <x:c r="T23" s="153"/>
      <x:c r="U23" s="154"/>
      <x:c r="V23" s="154"/>
    </x:row>
    <x:row r="24" spans="1:22" s="127" customFormat="1">
      <x:c r="A24" s="57">
        <x:v>19</x:v>
      </x:c>
      <x:c r="C24" s="127" t="s">
        <x:v>418</x:v>
      </x:c>
      <x:c r="D24" s="129" t="s">
        <x:v>39</x:v>
      </x:c>
      <x:c r="E24" s="141" t="s">
        <x:v>40</x:v>
      </x:c>
      <x:c r="F24" s="132">
        <x:f t="shared" ca="1" si="0"/>
        <x:v>620.24294020000002</x:v>
      </x:c>
      <x:c r="G24" s="215" t="str">
        <x:f t="shared" si="1"/>
        <x:v/>
      </x:c>
      <x:c r="K24" s="162">
        <x:v>564.66999999999996</x:v>
      </x:c>
      <x:c r="L24" s="162">
        <x:v>584.22</x:v>
      </x:c>
      <x:c r="M24" s="162">
        <x:v>591.04999999999995</x:v>
      </x:c>
      <x:c r="N24" s="153">
        <x:v>590.90295100000003</x:v>
      </x:c>
      <x:c r="O24" s="153">
        <x:v>619.01762380000002</x:v>
      </x:c>
      <x:c r="P24" s="153">
        <x:v>617.58207160000006</x:v>
      </x:c>
      <x:c r="Q24" s="153">
        <x:v>620.24294020000002</x:v>
      </x:c>
      <x:c r="R24" s="162"/>
      <x:c r="S24" s="163"/>
      <x:c r="T24" s="162"/>
      <x:c r="U24" s="164"/>
      <x:c r="V24" s="164"/>
    </x:row>
    <x:row r="25" spans="1:22">
      <x:c r="A25" s="57">
        <x:v>20</x:v>
      </x:c>
      <x:c r="C25" t="s">
        <x:v>418</x:v>
      </x:c>
      <x:c r="D25" s="58" t="s">
        <x:v>41</x:v>
      </x:c>
      <x:c r="E25" s="59" t="s">
        <x:v>40</x:v>
      </x:c>
      <x:c r="F25" s="132">
        <x:f t="shared" ca="1" si="0"/>
        <x:v>0</x:v>
      </x:c>
      <x:c r="G25" s="215" t="str">
        <x:f t="shared" si="1"/>
        <x:v>CHECK ☞</x:v>
      </x:c>
      <x:c r="K25" s="162"/>
      <x:c r="L25" s="153"/>
      <x:c r="M25" s="153"/>
      <x:c r="N25" s="153"/>
      <x:c r="O25" s="153"/>
      <x:c r="P25" s="153"/>
      <x:c r="Q25" s="153"/>
      <x:c r="R25" s="153"/>
      <x:c r="S25" s="156"/>
      <x:c r="T25" s="153"/>
      <x:c r="U25" s="154"/>
      <x:c r="V25" s="154"/>
    </x:row>
    <x:row r="26" spans="1:22">
      <x:c r="A26" s="57">
        <x:v>21</x:v>
      </x:c>
      <x:c r="C26" t="s">
        <x:v>418</x:v>
      </x:c>
      <x:c r="D26" s="58" t="s">
        <x:v>42</x:v>
      </x:c>
      <x:c r="E26" s="59" t="s">
        <x:v>43</x:v>
      </x:c>
      <x:c r="F26" s="132">
        <x:f t="shared" ca="1" si="0"/>
        <x:v>385.38690554000004</x:v>
      </x:c>
      <x:c r="G26" s="215" t="str">
        <x:f t="shared" si="1"/>
        <x:v/>
      </x:c>
      <x:c r="K26" s="162">
        <x:v>350.74</x:v>
      </x:c>
      <x:c r="L26" s="153">
        <x:v>362.89</x:v>
      </x:c>
      <x:c r="M26" s="153">
        <x:v>367.13</x:v>
      </x:c>
      <x:c r="N26" s="153">
        <x:v>367.15655270000002</x:v>
      </x:c>
      <x:c r="O26" s="153">
        <x:v>384.62555726000005</x:v>
      </x:c>
      <x:c r="P26" s="153">
        <x:v>383.73357932000005</x:v>
      </x:c>
      <x:c r="Q26" s="153">
        <x:v>385.38690554000004</x:v>
      </x:c>
      <x:c r="R26" s="153"/>
      <x:c r="S26" s="156"/>
      <x:c r="T26" s="153"/>
      <x:c r="U26" s="154"/>
      <x:c r="V26" s="154"/>
    </x:row>
    <x:row r="27" spans="1:22">
      <x:c r="A27" s="57">
        <x:v>22</x:v>
      </x:c>
      <x:c r="C27" t="s">
        <x:v>418</x:v>
      </x:c>
      <x:c r="D27" s="129" t="s">
        <x:v>44</x:v>
      </x:c>
      <x:c r="E27" s="141" t="s">
        <x:v>45</x:v>
      </x:c>
      <x:c r="F27" s="132">
        <x:f t="shared" ca="1" si="0"/>
        <x:v>503.51182504999997</x:v>
      </x:c>
      <x:c r="G27" s="215" t="str">
        <x:f t="shared" si="1"/>
        <x:v/>
      </x:c>
      <x:c r="H27" s="127"/>
      <x:c r="I27" s="127"/>
      <x:c r="J27" s="127"/>
      <x:c r="K27" s="162">
        <x:v>14.45</x:v>
      </x:c>
      <x:c r="L27" s="162"/>
      <x:c r="M27" s="162"/>
      <x:c r="N27" s="153"/>
      <x:c r="O27" s="153"/>
      <x:c r="P27" s="153"/>
      <x:c r="Q27" s="153">
        <x:v>503.51182504999997</x:v>
      </x:c>
      <x:c r="R27" s="162"/>
      <x:c r="S27" s="163"/>
      <x:c r="T27" s="162"/>
      <x:c r="U27" s="164"/>
      <x:c r="V27" s="154"/>
    </x:row>
    <x:row r="28" spans="1:22">
      <x:c r="A28" s="57">
        <x:v>23</x:v>
      </x:c>
      <x:c r="C28" t="s">
        <x:v>418</x:v>
      </x:c>
      <x:c r="D28" s="129" t="s">
        <x:v>46</x:v>
      </x:c>
      <x:c r="E28" s="141" t="s">
        <x:v>45</x:v>
      </x:c>
      <x:c r="F28" s="132">
        <x:f t="shared" ca="1" si="0"/>
        <x:v>503.51182504999997</x:v>
      </x:c>
      <x:c r="G28" s="215" t="str">
        <x:f t="shared" si="1"/>
        <x:v/>
      </x:c>
      <x:c r="H28" s="127"/>
      <x:c r="I28" s="127"/>
      <x:c r="J28" s="127"/>
      <x:c r="K28" s="162">
        <x:v>458.29</x:v>
      </x:c>
      <x:c r="L28" s="162">
        <x:v>474.16</x:v>
      </x:c>
      <x:c r="M28" s="162">
        <x:v>479.7</x:v>
      </x:c>
      <x:c r="N28" s="153">
        <x:v>479.69368774999998</x:v>
      </x:c>
      <x:c r="O28" s="153">
        <x:v>502.51711595</x:v>
      </x:c>
      <x:c r="P28" s="153">
        <x:v>501.35173789999999</x:v>
      </x:c>
      <x:c r="Q28" s="153">
        <x:v>503.51182504999997</x:v>
      </x:c>
      <x:c r="R28" s="162"/>
      <x:c r="S28" s="163"/>
      <x:c r="T28" s="162"/>
      <x:c r="U28" s="164"/>
      <x:c r="V28" s="154"/>
    </x:row>
    <x:row r="29" spans="1:22">
      <x:c r="A29" s="57">
        <x:v>24</x:v>
      </x:c>
      <x:c r="C29" t="s">
        <x:v>418</x:v>
      </x:c>
      <x:c r="D29" s="129" t="s">
        <x:v>47</x:v>
      </x:c>
      <x:c r="E29" s="141" t="s">
        <x:v>48</x:v>
      </x:c>
      <x:c r="F29" s="132">
        <x:f t="shared" ca="1" si="0"/>
        <x:v>519.54057519000003</x:v>
      </x:c>
      <x:c r="G29" s="215" t="str">
        <x:f t="shared" si="1"/>
        <x:v/>
      </x:c>
      <x:c r="H29" s="127"/>
      <x:c r="I29" s="127"/>
      <x:c r="J29" s="127"/>
      <x:c r="K29" s="162">
        <x:v>14.91</x:v>
      </x:c>
      <x:c r="L29" s="162"/>
      <x:c r="M29" s="162"/>
      <x:c r="N29" s="153"/>
      <x:c r="O29" s="153"/>
      <x:c r="P29" s="153"/>
      <x:c r="Q29" s="153">
        <x:v>519.54057519000003</x:v>
      </x:c>
      <x:c r="R29" s="162"/>
      <x:c r="S29" s="163"/>
      <x:c r="T29" s="162"/>
      <x:c r="U29" s="164"/>
      <x:c r="V29" s="154"/>
    </x:row>
    <x:row r="30" spans="1:22">
      <x:c r="A30" s="57">
        <x:v>25</x:v>
      </x:c>
      <x:c r="C30" t="s">
        <x:v>418</x:v>
      </x:c>
      <x:c r="D30" s="129" t="s">
        <x:v>49</x:v>
      </x:c>
      <x:c r="E30" s="141" t="s">
        <x:v>48</x:v>
      </x:c>
      <x:c r="F30" s="132">
        <x:f t="shared" ca="1" si="0"/>
        <x:v>519.54057519000003</x:v>
      </x:c>
      <x:c r="G30" s="215" t="str">
        <x:f t="shared" si="1"/>
        <x:v/>
      </x:c>
      <x:c r="H30" s="127"/>
      <x:c r="I30" s="127"/>
      <x:c r="J30" s="127"/>
      <x:c r="K30" s="162">
        <x:v>473.02</x:v>
      </x:c>
      <x:c r="L30" s="162">
        <x:v>489.4</x:v>
      </x:c>
      <x:c r="M30" s="162">
        <x:v>495.12</x:v>
      </x:c>
      <x:c r="N30" s="153">
        <x:v>494.96421345000005</x:v>
      </x:c>
      <x:c r="O30" s="153">
        <x:v>518.51420060999999</x:v>
      </x:c>
      <x:c r="P30" s="153">
        <x:v>517.31172402000004</x:v>
      </x:c>
      <x:c r="Q30" s="153">
        <x:v>519.54057519000003</x:v>
      </x:c>
      <x:c r="R30" s="162"/>
      <x:c r="S30" s="163"/>
      <x:c r="T30" s="162"/>
      <x:c r="U30" s="164"/>
      <x:c r="V30" s="154"/>
    </x:row>
    <x:row r="31" spans="1:22">
      <x:c r="A31" s="57">
        <x:v>26</x:v>
      </x:c>
      <x:c r="C31" t="s">
        <x:v>418</x:v>
      </x:c>
      <x:c r="D31" s="129" t="s">
        <x:v>50</x:v>
      </x:c>
      <x:c r="E31" s="141" t="s">
        <x:v>51</x:v>
      </x:c>
      <x:c r="F31" s="132">
        <x:f t="shared" ca="1" si="0"/>
        <x:v>647.42212522</x:v>
      </x:c>
      <x:c r="G31" s="215" t="str">
        <x:f t="shared" si="1"/>
        <x:v/>
      </x:c>
      <x:c r="H31" s="127"/>
      <x:c r="I31" s="127"/>
      <x:c r="J31" s="127"/>
      <x:c r="K31" s="162">
        <x:v>589.29</x:v>
      </x:c>
      <x:c r="L31" s="162">
        <x:v>609.69000000000005</x:v>
      </x:c>
      <x:c r="M31" s="162">
        <x:v>609.66219560000002</x:v>
      </x:c>
      <x:c r="N31" s="153">
        <x:v>616.79645110000001</x:v>
      </x:c>
      <x:c r="O31" s="153">
        <x:v>646.14311518</x:v>
      </x:c>
      <x:c r="P31" s="153">
        <x:v>644.64465675999998</x:v>
      </x:c>
      <x:c r="Q31" s="153">
        <x:v>647.42212522</x:v>
      </x:c>
      <x:c r="R31" s="162">
        <x:v>678.88</x:v>
      </x:c>
      <x:c r="S31" s="163"/>
      <x:c r="T31" s="162"/>
      <x:c r="U31" s="164"/>
      <x:c r="V31" s="154"/>
    </x:row>
    <x:row r="32" spans="1:22" s="127" customFormat="1">
      <x:c r="A32" s="57">
        <x:v>27</x:v>
      </x:c>
      <x:c r="C32" s="127" t="s">
        <x:v>418</x:v>
      </x:c>
      <x:c r="D32" s="129" t="s">
        <x:v>52</x:v>
      </x:c>
      <x:c r="E32" s="141" t="s">
        <x:v>53</x:v>
      </x:c>
      <x:c r="F32" s="132">
        <x:f t="shared" ca="1" si="0"/>
        <x:v>897.95845893000001</x:v>
      </x:c>
      <x:c r="G32" s="215" t="str">
        <x:f t="shared" si="1"/>
        <x:v/>
      </x:c>
      <x:c r="K32" s="162"/>
      <x:c r="L32" s="162"/>
      <x:c r="M32" s="162"/>
      <x:c r="N32" s="162"/>
      <x:c r="O32" s="162"/>
      <x:c r="P32" s="162"/>
      <x:c r="Q32" s="162">
        <x:v>897.95845893000001</x:v>
      </x:c>
      <x:c r="R32" s="162"/>
      <x:c r="S32" s="163"/>
      <x:c r="T32" s="162"/>
      <x:c r="U32" s="164"/>
      <x:c r="V32" s="164"/>
    </x:row>
    <x:row r="33" spans="1:22" s="127" customFormat="1">
      <x:c r="A33" s="57">
        <x:v>28</x:v>
      </x:c>
      <x:c r="C33" s="127" t="s">
        <x:v>418</x:v>
      </x:c>
      <x:c r="D33" s="129" t="s">
        <x:v>54</x:v>
      </x:c>
      <x:c r="E33" s="141" t="s">
        <x:v>53</x:v>
      </x:c>
      <x:c r="F33" s="132">
        <x:f t="shared" ca="1" si="0"/>
        <x:v>897.95845893000001</x:v>
      </x:c>
      <x:c r="G33" s="215" t="str">
        <x:f t="shared" si="1"/>
        <x:v/>
      </x:c>
      <x:c r="K33" s="188"/>
      <x:c r="L33" s="188">
        <x:v>817.29261222000002</x:v>
      </x:c>
      <x:c r="M33" s="188">
        <x:v>845.59</x:v>
      </x:c>
      <x:c r="N33" s="188">
        <x:v>855.48140715</x:v>
      </x:c>
      <x:c r="O33" s="188">
        <x:v>888.04</x:v>
      </x:c>
      <x:c r="P33" s="188">
        <x:v>894.11</x:v>
      </x:c>
      <x:c r="Q33" s="188">
        <x:v>897.95845893000001</x:v>
      </x:c>
      <x:c r="R33" s="162"/>
      <x:c r="S33" s="163"/>
      <x:c r="T33" s="162"/>
      <x:c r="U33" s="164"/>
      <x:c r="V33" s="164"/>
    </x:row>
    <x:row r="34" spans="1:22" s="127" customFormat="1">
      <x:c r="A34" s="57">
        <x:v>29</x:v>
      </x:c>
      <x:c r="C34" s="127" t="s">
        <x:v>418</x:v>
      </x:c>
      <x:c r="D34" s="129" t="s">
        <x:v>55</x:v>
      </x:c>
      <x:c r="E34" s="141" t="s">
        <x:v>53</x:v>
      </x:c>
      <x:c r="F34" s="132">
        <x:f t="shared" ca="1" si="0"/>
        <x:v>897.95845893000001</x:v>
      </x:c>
      <x:c r="G34" s="215" t="str">
        <x:f t="shared" si="1"/>
        <x:v/>
      </x:c>
      <x:c r="K34" s="188">
        <x:v>817.18</x:v>
      </x:c>
      <x:c r="L34" s="188"/>
      <x:c r="M34" s="188"/>
      <x:c r="N34" s="188">
        <x:v>855.48140715</x:v>
      </x:c>
      <x:c r="O34" s="188">
        <x:v>896.18450367000003</x:v>
      </x:c>
      <x:c r="P34" s="188">
        <x:v>894.10617893999995</x:v>
      </x:c>
      <x:c r="Q34" s="188">
        <x:v>897.95845893000001</x:v>
      </x:c>
      <x:c r="R34" s="162"/>
      <x:c r="S34" s="163"/>
      <x:c r="T34" s="162"/>
      <x:c r="U34" s="164"/>
      <x:c r="V34" s="164"/>
    </x:row>
    <x:row r="35" spans="1:22">
      <x:c r="A35" s="57">
        <x:v>30</x:v>
      </x:c>
      <x:c r="C35" t="s">
        <x:v>418</x:v>
      </x:c>
      <x:c r="D35" s="58" t="s">
        <x:v>56</x:v>
      </x:c>
      <x:c r="E35" s="59" t="s">
        <x:v>53</x:v>
      </x:c>
      <x:c r="F35" s="132">
        <x:f t="shared" ca="1" si="0"/>
        <x:v>0</x:v>
      </x:c>
      <x:c r="G35" s="215" t="str">
        <x:f t="shared" si="1"/>
        <x:v>CHECK ☞</x:v>
      </x:c>
      <x:c r="K35" s="188"/>
      <x:c r="L35" s="188"/>
      <x:c r="M35" s="188"/>
      <x:c r="N35" s="188"/>
      <x:c r="O35" s="188"/>
      <x:c r="P35" s="188"/>
      <x:c r="Q35" s="188"/>
      <x:c r="R35" s="153"/>
      <x:c r="S35" s="153"/>
      <x:c r="T35" s="133"/>
      <x:c r="U35" s="154"/>
      <x:c r="V35" s="154"/>
    </x:row>
    <x:row r="36" spans="1:22" s="127" customFormat="1">
      <x:c r="A36" s="57">
        <x:v>31</x:v>
      </x:c>
      <x:c r="C36" s="127" t="s">
        <x:v>418</x:v>
      </x:c>
      <x:c r="D36" s="129" t="s">
        <x:v>57</x:v>
      </x:c>
      <x:c r="E36" s="141" t="s">
        <x:v>59</x:v>
      </x:c>
      <x:c r="F36" s="132">
        <x:f t="shared" ca="1" si="0"/>
        <x:v>304.89470375000002</x:v>
      </x:c>
      <x:c r="G36" s="215" t="str">
        <x:f t="shared" si="1"/>
        <x:v/>
      </x:c>
      <x:c r="K36" s="153">
        <x:v>264.41187500000001</x:v>
      </x:c>
      <x:c r="L36" s="181">
        <x:v>286.916</x:v>
      </x:c>
      <x:c r="M36" s="153">
        <x:v>269.63383919999995</x:v>
      </x:c>
      <x:c r="N36" s="162">
        <x:v>283.982125</x:v>
      </x:c>
      <x:c r="O36" s="162"/>
      <x:c r="P36" s="153">
        <x:v>304.07278809000002</x:v>
      </x:c>
      <x:c r="Q36" s="153">
        <x:v>304.89470375000002</x:v>
      </x:c>
      <x:c r="R36" s="162"/>
      <x:c r="S36" s="162"/>
      <x:c r="T36" s="162"/>
      <x:c r="U36" s="164"/>
      <x:c r="V36" s="164"/>
    </x:row>
    <x:row r="37" spans="1:22" s="127" customFormat="1">
      <x:c r="A37" s="57">
        <x:v>32</x:v>
      </x:c>
      <x:c r="C37" s="127" t="s">
        <x:v>418</x:v>
      </x:c>
      <x:c r="D37" s="129" t="s">
        <x:v>60</x:v>
      </x:c>
      <x:c r="E37" s="141" t="s">
        <x:v>61</x:v>
      </x:c>
      <x:c r="F37" s="132">
        <x:f t="shared" ca="1" si="0"/>
        <x:v>354.37475853000001</x:v>
      </x:c>
      <x:c r="G37" s="215" t="str">
        <x:f t="shared" si="1"/>
        <x:v/>
      </x:c>
      <x:c r="K37" s="153">
        <x:v>307.32214499999998</x:v>
      </x:c>
      <x:c r="L37" s="181">
        <x:v>333.47836799999999</x:v>
      </x:c>
      <x:c r="M37" s="153">
        <x:v>346.58444699999995</x:v>
      </x:c>
      <x:c r="N37" s="162">
        <x:v>330.06836700000002</x:v>
      </x:c>
      <x:c r="O37" s="162"/>
      <x:c r="P37" s="153">
        <x:v>353.24003904000006</x:v>
      </x:c>
      <x:c r="Q37" s="153">
        <x:v>354.37475853000001</x:v>
      </x:c>
      <x:c r="R37" s="162"/>
      <x:c r="S37" s="162"/>
      <x:c r="T37" s="162"/>
      <x:c r="U37" s="164"/>
      <x:c r="V37" s="164"/>
    </x:row>
    <x:row r="38" spans="1:22" s="127" customFormat="1">
      <x:c r="A38" s="57">
        <x:v>33</x:v>
      </x:c>
      <x:c r="C38" s="127" t="s">
        <x:v>418</x:v>
      </x:c>
      <x:c r="D38" s="129" t="s">
        <x:v>62</x:v>
      </x:c>
      <x:c r="E38" s="141" t="s">
        <x:v>63</x:v>
      </x:c>
      <x:c r="F38" s="132">
        <x:f t="shared" ca="1" si="0"/>
        <x:v>190.60274623000001</x:v>
      </x:c>
      <x:c r="G38" s="215" t="str">
        <x:f t="shared" si="1"/>
        <x:v/>
      </x:c>
      <x:c r="K38" s="153">
        <x:v>165.29519499999998</x:v>
      </x:c>
      <x:c r="L38" s="181">
        <x:v>179.36348799999999</x:v>
      </x:c>
      <x:c r="M38" s="153">
        <x:v>346.58444699999995</x:v>
      </x:c>
      <x:c r="N38" s="162">
        <x:v>177.52939699999999</x:v>
      </x:c>
      <x:c r="O38" s="162"/>
      <x:c r="P38" s="153">
        <x:v>190.16663052000001</x:v>
      </x:c>
      <x:c r="Q38" s="153">
        <x:v>190.60274623000001</x:v>
      </x:c>
      <x:c r="R38" s="164"/>
      <x:c r="S38" s="164"/>
      <x:c r="T38" s="164"/>
      <x:c r="U38" s="164"/>
      <x:c r="V38" s="164"/>
    </x:row>
    <x:row r="39" spans="1:22" s="127" customFormat="1">
      <x:c r="A39" s="57">
        <x:v>34</x:v>
      </x:c>
      <x:c r="C39" s="127" t="s">
        <x:v>418</x:v>
      </x:c>
      <x:c r="D39" s="127" t="s">
        <x:v>64</x:v>
      </x:c>
      <x:c r="E39" s="128" t="s">
        <x:v>65</x:v>
      </x:c>
      <x:c r="F39" s="132">
        <x:f t="shared" ca="1" si="0"/>
        <x:v>351.9356009</x:v>
      </x:c>
      <x:c r="G39" s="215" t="str">
        <x:f t="shared" si="1"/>
        <x:v/>
      </x:c>
      <x:c r="K39" s="153">
        <x:v>305.20684999999997</x:v>
      </x:c>
      <x:c r="L39" s="181">
        <x:v>331.18303999999995</x:v>
      </x:c>
      <x:c r="M39" s="153">
        <x:v>186.5489934</x:v>
      </x:c>
      <x:c r="N39" s="162">
        <x:v>327.79651000000001</x:v>
      </x:c>
      <x:c r="O39" s="162"/>
      <x:c r="P39" s="153">
        <x:v>350.80164905999999</x:v>
      </x:c>
      <x:c r="Q39" s="153">
        <x:v>351.9356009</x:v>
      </x:c>
    </x:row>
    <x:row r="40" spans="1:22" s="127" customFormat="1">
      <x:c r="A40" s="57">
        <x:v>35</x:v>
      </x:c>
      <x:c r="C40" s="127" t="s">
        <x:v>418</x:v>
      </x:c>
      <x:c r="D40" s="127" t="s">
        <x:v>66</x:v>
      </x:c>
      <x:c r="E40" s="128" t="s">
        <x:v>67</x:v>
      </x:c>
      <x:c r="F40" s="132">
        <x:f t="shared" ca="1" si="0"/>
        <x:v>386.43225881000001</x:v>
      </x:c>
      <x:c r="G40" s="215" t="str">
        <x:f t="shared" si="1"/>
        <x:v/>
      </x:c>
      <x:c r="K40" s="153">
        <x:v>335.12316499999997</x:v>
      </x:c>
      <x:c r="L40" s="181">
        <x:v>363.64553599999999</x:v>
      </x:c>
      <x:c r="M40" s="153">
        <x:v>377.93721899999997</x:v>
      </x:c>
      <x:c r="N40" s="162">
        <x:v>359.92705899999999</x:v>
      </x:c>
      <x:c r="O40" s="162"/>
      <x:c r="P40" s="153">
        <x:v>385.28645778000003</x:v>
      </x:c>
      <x:c r="Q40" s="153">
        <x:v>386.43225881000001</x:v>
      </x:c>
    </x:row>
    <x:row r="41" spans="1:22" s="127" customFormat="1">
      <x:c r="A41" s="57">
        <x:v>36</x:v>
      </x:c>
      <x:c r="C41" s="127" t="s">
        <x:v>418</x:v>
      </x:c>
      <x:c r="D41" s="127" t="s">
        <x:v>68</x:v>
      </x:c>
      <x:c r="E41" s="128" t="s">
        <x:v>69</x:v>
      </x:c>
      <x:c r="F41" s="132">
        <x:f t="shared" ca="1" si="0"/>
        <x:v>182.58837116000001</x:v>
      </x:c>
      <x:c r="G41" s="215" t="str">
        <x:f t="shared" si="1"/>
        <x:v/>
      </x:c>
      <x:c r="K41" s="153">
        <x:v>158.34494000000001</x:v>
      </x:c>
      <x:c r="L41" s="181">
        <x:v>171.821696</x:v>
      </x:c>
      <x:c r="M41" s="153">
        <x:v>378.0053772</x:v>
      </x:c>
      <x:c r="N41" s="162">
        <x:v>170.06472400000001</x:v>
      </x:c>
      <x:c r="O41" s="162"/>
      <x:c r="P41" s="153">
        <x:v>182.09423976000002</x:v>
      </x:c>
      <x:c r="Q41" s="153">
        <x:v>182.58837116000001</x:v>
      </x:c>
    </x:row>
    <x:row r="42" spans="1:22" s="127" customFormat="1">
      <x:c r="A42" s="57">
        <x:v>37</x:v>
      </x:c>
      <x:c r="C42" s="127" t="s">
        <x:v>418</x:v>
      </x:c>
      <x:c r="D42" s="127" t="s">
        <x:v>70</x:v>
      </x:c>
      <x:c r="E42" s="128" t="s">
        <x:v>71</x:v>
      </x:c>
      <x:c r="F42" s="132">
        <x:f t="shared" ca="1" si="0"/>
        <x:v>376.32717720000005</x:v>
      </x:c>
      <x:c r="G42" s="215" t="str">
        <x:f t="shared" si="1"/>
        <x:v/>
      </x:c>
      <x:c r="K42" s="153">
        <x:v>326.35980000000001</x:v>
      </x:c>
      <x:c r="L42" s="181">
        <x:v>354.13632000000001</x:v>
      </x:c>
      <x:c r="M42" s="153">
        <x:v>178.64264219999998</x:v>
      </x:c>
      <x:c r="N42" s="162">
        <x:v>350.51508000000007</x:v>
      </x:c>
      <x:c r="O42" s="162"/>
      <x:c r="P42" s="153">
        <x:v>375.18554885999998</x:v>
      </x:c>
      <x:c r="Q42" s="153">
        <x:v>376.32717720000005</x:v>
      </x:c>
    </x:row>
    <x:row r="43" spans="1:22" s="127" customFormat="1">
      <x:c r="A43" s="57">
        <x:v>38</x:v>
      </x:c>
      <x:c r="C43" s="127" t="s">
        <x:v>418</x:v>
      </x:c>
      <x:c r="D43" s="127" t="s">
        <x:v>72</x:v>
      </x:c>
      <x:c r="E43" s="128" t="s">
        <x:v>73</x:v>
      </x:c>
      <x:c r="F43" s="132">
        <x:f t="shared" ca="1" si="0"/>
        <x:v>275.62481219</x:v>
      </x:c>
      <x:c r="G43" s="215" t="str">
        <x:f t="shared" si="1"/>
        <x:v/>
      </x:c>
      <x:c r="K43" s="153">
        <x:v>239.028335</x:v>
      </x:c>
      <x:c r="L43" s="181">
        <x:v>259.37206399999997</x:v>
      </x:c>
      <x:c r="M43" s="153">
        <x:v>368.12243819999998</x:v>
      </x:c>
      <x:c r="N43" s="162">
        <x:v>256.71984100000003</x:v>
      </x:c>
      <x:c r="O43" s="162">
        <x:v>273.15919400000001</x:v>
      </x:c>
      <x:c r="P43" s="153">
        <x:v>274.79126739000003</x:v>
      </x:c>
      <x:c r="Q43" s="153">
        <x:v>275.62481219</x:v>
      </x:c>
    </x:row>
    <x:row r="44" spans="1:22" s="127" customFormat="1">
      <x:c r="A44" s="57">
        <x:v>39</x:v>
      </x:c>
      <x:c r="C44" s="127" t="s">
        <x:v>418</x:v>
      </x:c>
      <x:c r="D44" s="127" t="s">
        <x:v>74</x:v>
      </x:c>
      <x:c r="E44" s="128" t="s">
        <x:v>10</x:v>
      </x:c>
      <x:c r="F44" s="132">
        <x:f t="shared" ca="1" si="0"/>
        <x:v>3602.2873684199999</x:v>
      </x:c>
      <x:c r="G44" s="215" t="str">
        <x:f t="shared" si="1"/>
        <x:v/>
      </x:c>
      <x:c r="K44" s="153">
        <x:v>3067.0261499999997</x:v>
      </x:c>
      <x:c r="L44" s="181"/>
      <x:c r="M44" s="153"/>
      <x:c r="N44" s="162"/>
      <x:c r="O44" s="162"/>
      <x:c r="P44" s="153"/>
      <x:c r="Q44" s="153">
        <x:v>3602.2873684199999</x:v>
      </x:c>
    </x:row>
    <x:row r="45" spans="1:22">
      <x:c r="A45" s="57">
        <x:v>40</x:v>
      </x:c>
      <x:c r="C45" t="s">
        <x:v>418</x:v>
      </x:c>
      <x:c r="D45" t="s">
        <x:v>76</x:v>
      </x:c>
      <x:c r="E45" s="57" t="s">
        <x:v>10</x:v>
      </x:c>
      <x:c r="F45" s="132">
        <x:f t="shared" ca="1" si="0"/>
        <x:v>3602.2873684199999</x:v>
      </x:c>
      <x:c r="G45" s="215" t="str">
        <x:f t="shared" si="1"/>
        <x:v/>
      </x:c>
      <x:c r="K45" s="153"/>
      <x:c r="L45" s="181"/>
      <x:c r="M45" s="153"/>
      <x:c r="N45" s="162"/>
      <x:c r="O45" s="162"/>
      <x:c r="P45" s="153">
        <x:v>3586.83340236</x:v>
      </x:c>
      <x:c r="Q45" s="153">
        <x:v>3602.2873684199999</x:v>
      </x:c>
    </x:row>
    <x:row r="46" spans="1:22">
      <x:c r="A46" s="57">
        <x:v>41</x:v>
      </x:c>
      <x:c r="C46" t="s">
        <x:v>418</x:v>
      </x:c>
      <x:c r="D46" s="127" t="s">
        <x:v>77</x:v>
      </x:c>
      <x:c r="E46" s="128" t="s">
        <x:v>78</x:v>
      </x:c>
      <x:c r="F46" s="132">
        <x:f t="shared" ca="1" si="0"/>
        <x:v>0</x:v>
      </x:c>
      <x:c r="G46" s="215" t="str">
        <x:f t="shared" si="1"/>
        <x:v/>
      </x:c>
      <x:c r="H46" s="127"/>
      <x:c r="I46" s="127"/>
      <x:c r="J46" s="127"/>
      <x:c r="K46" s="153">
        <x:v>17.68</x:v>
      </x:c>
      <x:c r="L46" s="181"/>
      <x:c r="M46" s="153"/>
      <x:c r="N46" s="162"/>
      <x:c r="O46" s="162"/>
      <x:c r="P46" s="153"/>
      <x:c r="Q46" s="153"/>
      <x:c r="R46" s="127"/>
      <x:c r="S46" s="127"/>
      <x:c r="T46" s="127"/>
      <x:c r="U46" s="127"/>
    </x:row>
    <x:row r="47" spans="1:22">
      <x:c r="A47" s="57">
        <x:v>42</x:v>
      </x:c>
      <x:c r="C47" t="s">
        <x:v>418</x:v>
      </x:c>
      <x:c r="D47" s="127" t="s">
        <x:v>79</x:v>
      </x:c>
      <x:c r="E47" s="128" t="s">
        <x:v>78</x:v>
      </x:c>
      <x:c r="F47" s="132">
        <x:f t="shared" ca="1" si="0"/>
        <x:v>616.06152712000005</x:v>
      </x:c>
      <x:c r="G47" s="215" t="str">
        <x:f t="shared" si="1"/>
        <x:v/>
      </x:c>
      <x:c r="H47" s="127"/>
      <x:c r="I47" s="127"/>
      <x:c r="J47" s="127"/>
      <x:c r="K47" s="153"/>
      <x:c r="L47" s="153">
        <x:v>560.71918447999997</x:v>
      </x:c>
      <x:c r="M47" s="153"/>
      <x:c r="N47" s="162"/>
      <x:c r="O47" s="162"/>
      <x:c r="P47" s="153"/>
      <x:c r="Q47" s="153">
        <x:v>616.06152712000005</x:v>
      </x:c>
      <x:c r="R47" s="127"/>
      <x:c r="S47" s="127"/>
      <x:c r="T47" s="127"/>
      <x:c r="U47" s="127"/>
    </x:row>
    <x:row r="48" spans="1:22">
      <x:c r="A48" s="57">
        <x:v>43</x:v>
      </x:c>
      <x:c r="C48" t="s">
        <x:v>418</x:v>
      </x:c>
      <x:c r="D48" s="127" t="s">
        <x:v>80</x:v>
      </x:c>
      <x:c r="E48" s="128" t="s">
        <x:v>81</x:v>
      </x:c>
      <x:c r="F48" s="132">
        <x:f t="shared" ca="1" si="0"/>
        <x:v>0</x:v>
      </x:c>
      <x:c r="G48" s="215" t="str">
        <x:f t="shared" si="1"/>
        <x:v/>
      </x:c>
      <x:c r="H48" s="127"/>
      <x:c r="I48" s="127"/>
      <x:c r="J48" s="127"/>
      <x:c r="K48" s="153">
        <x:v>14.4</x:v>
      </x:c>
      <x:c r="L48" s="153"/>
      <x:c r="M48" s="153"/>
      <x:c r="N48" s="162"/>
      <x:c r="O48" s="162"/>
      <x:c r="P48" s="153"/>
      <x:c r="Q48" s="153"/>
      <x:c r="R48" s="127"/>
      <x:c r="S48" s="127"/>
      <x:c r="T48" s="127"/>
      <x:c r="U48" s="127"/>
    </x:row>
    <x:row r="49" spans="1:21">
      <x:c r="A49" s="57">
        <x:v>44</x:v>
      </x:c>
      <x:c r="C49" t="s">
        <x:v>418</x:v>
      </x:c>
      <x:c r="D49" s="127" t="s">
        <x:v>82</x:v>
      </x:c>
      <x:c r="E49" s="128" t="s">
        <x:v>81</x:v>
      </x:c>
      <x:c r="F49" s="132">
        <x:f t="shared" ca="1" si="0"/>
        <x:v>501.76956960000001</x:v>
      </x:c>
      <x:c r="G49" s="215" t="str">
        <x:f t="shared" si="1"/>
        <x:v/>
      </x:c>
      <x:c r="H49" s="127"/>
      <x:c r="I49" s="127"/>
      <x:c r="J49" s="127"/>
      <x:c r="K49" s="153"/>
      <x:c r="L49" s="153">
        <x:v>456.6943584</x:v>
      </x:c>
      <x:c r="M49" s="153"/>
      <x:c r="N49" s="162"/>
      <x:c r="O49" s="162"/>
      <x:c r="P49" s="153"/>
      <x:c r="Q49" s="153">
        <x:v>501.76956960000001</x:v>
      </x:c>
      <x:c r="R49" s="127"/>
      <x:c r="S49" s="127"/>
      <x:c r="T49" s="127"/>
      <x:c r="U49" s="127"/>
    </x:row>
    <x:row r="50" spans="1:21">
      <x:c r="A50" s="57">
        <x:v>45</x:v>
      </x:c>
      <x:c r="C50" t="s">
        <x:v>418</x:v>
      </x:c>
      <x:c r="D50" s="127" t="s">
        <x:v>83</x:v>
      </x:c>
      <x:c r="E50" s="59" t="s">
        <x:v>84</x:v>
      </x:c>
      <x:c r="F50" s="132">
        <x:f t="shared" ca="1" si="0"/>
        <x:v>0</x:v>
      </x:c>
      <x:c r="G50" s="215" t="str">
        <x:f t="shared" si="1"/>
        <x:v/>
      </x:c>
      <x:c r="H50" s="127"/>
      <x:c r="I50" s="127"/>
      <x:c r="J50" s="127"/>
      <x:c r="K50" s="153"/>
      <x:c r="L50" s="153"/>
      <x:c r="M50" s="153"/>
      <x:c r="N50" s="153">
        <x:v>24184.400000000001</x:v>
      </x:c>
      <x:c r="O50" s="153"/>
      <x:c r="P50" s="153"/>
      <x:c r="Q50" s="153"/>
      <x:c r="R50" s="187">
        <x:v>23777.06</x:v>
      </x:c>
      <x:c r="S50" s="127"/>
      <x:c r="T50" s="127"/>
      <x:c r="U50" s="127"/>
    </x:row>
    <x:row r="51" spans="1:21">
      <x:c r="A51" s="57">
        <x:v>46</x:v>
      </x:c>
      <x:c r="C51" t="s">
        <x:v>86</x:v>
      </x:c>
      <x:c r="D51" s="127" t="s">
        <x:v>85</x:v>
      </x:c>
      <x:c r="E51" s="128" t="s">
        <x:v>87</x:v>
      </x:c>
      <x:c r="F51" s="132">
        <x:f t="shared" ca="1" si="0"/>
        <x:v>0</x:v>
      </x:c>
      <x:c r="G51" s="215" t="str">
        <x:f t="shared" si="1"/>
        <x:v>CHECK ☞</x:v>
      </x:c>
      <x:c r="H51" s="127"/>
      <x:c r="I51" s="127"/>
      <x:c r="J51" s="127"/>
      <x:c r="K51" s="153"/>
      <x:c r="L51" s="153"/>
      <x:c r="M51" s="153"/>
      <x:c r="N51" s="153"/>
      <x:c r="O51" s="153"/>
      <x:c r="P51" s="153"/>
      <x:c r="Q51" s="153"/>
      <x:c r="R51" s="127"/>
      <x:c r="S51" s="127"/>
      <x:c r="T51" s="127"/>
      <x:c r="U51" s="127"/>
    </x:row>
    <x:row r="52" spans="1:21">
      <x:c r="A52" s="57">
        <x:v>47</x:v>
      </x:c>
      <x:c r="C52" t="s">
        <x:v>123</x:v>
      </x:c>
      <x:c r="D52" t="s">
        <x:v>88</x:v>
      </x:c>
      <x:c r="E52" s="57" t="s">
        <x:v>89</x:v>
      </x:c>
      <x:c r="F52" s="132">
        <x:f t="shared" ca="1" si="0"/>
        <x:v>0</x:v>
      </x:c>
      <x:c r="G52" s="215" t="str">
        <x:f t="shared" si="1"/>
        <x:v>CHECK ☞</x:v>
      </x:c>
      <x:c r="K52" s="162"/>
      <x:c r="L52" s="153"/>
      <x:c r="M52" s="162"/>
      <x:c r="N52" s="153"/>
      <x:c r="O52" s="153"/>
      <x:c r="P52" s="153"/>
    </x:row>
    <x:row r="53" spans="1:21">
      <x:c r="A53" s="57">
        <x:v>48</x:v>
      </x:c>
      <x:c r="C53" t="s">
        <x:v>123</x:v>
      </x:c>
      <x:c r="D53" t="s">
        <x:v>90</x:v>
      </x:c>
      <x:c r="E53" s="57" t="s">
        <x:v>91</x:v>
      </x:c>
      <x:c r="F53" s="132">
        <x:f t="shared" ca="1" si="0"/>
        <x:v>0</x:v>
      </x:c>
      <x:c r="G53" s="215" t="str">
        <x:f t="shared" si="1"/>
        <x:v>CHECK ☞</x:v>
      </x:c>
      <x:c r="K53" s="162"/>
      <x:c r="L53" s="153"/>
      <x:c r="M53" s="162"/>
      <x:c r="N53" s="153"/>
      <x:c r="O53" s="153"/>
      <x:c r="P53" s="153"/>
      <x:c r="Q53" s="133"/>
    </x:row>
    <x:row r="54" spans="1:21">
      <x:c r="A54" s="57">
        <x:v>49</x:v>
      </x:c>
      <x:c r="G54" s="215" t="str">
        <x:f t="shared" si="1"/>
        <x:v/>
      </x:c>
      <x:c r="K54" s="162"/>
      <x:c r="M54" s="162"/>
    </x:row>
    <x:row r="55" spans="1:21">
      <x:c r="A55" s="57">
        <x:v>50</x:v>
      </x:c>
      <x:c r="G55" s="215" t="str">
        <x:f t="shared" si="1"/>
        <x:v/>
      </x:c>
      <x:c r="K55" s="162"/>
      <x:c r="M55" s="162"/>
    </x:row>
    <x:row r="56" spans="1:21">
      <x:c r="A56" s="57">
        <x:v>51</x:v>
      </x:c>
      <x:c r="G56" s="215" t="str">
        <x:f t="shared" si="1"/>
        <x:v/>
      </x:c>
    </x:row>
    <x:row r="57" spans="1:21">
      <x:c r="A57" s="57">
        <x:v>52</x:v>
      </x:c>
      <x:c r="G57" s="215" t="str">
        <x:f t="shared" si="1"/>
        <x:v/>
      </x:c>
    </x:row>
    <x:row r="58" spans="1:21">
      <x:c r="A58" s="57">
        <x:v>53</x:v>
      </x:c>
      <x:c r="G58" s="215" t="str">
        <x:f t="shared" si="1"/>
        <x:v/>
      </x:c>
      <x:c r="H58" s="57"/>
    </x:row>
    <x:row r="59" spans="1:21">
      <x:c r="A59" s="57">
        <x:v>54</x:v>
      </x:c>
      <x:c r="G59" s="215" t="str">
        <x:f t="shared" si="1"/>
        <x:v/>
      </x:c>
      <x:c r="H59" s="57"/>
    </x:row>
    <x:row r="60" spans="1:21">
      <x:c r="A60" s="57">
        <x:v>55</x:v>
      </x:c>
      <x:c r="G60" s="215" t="str">
        <x:f t="shared" si="1"/>
        <x:v/>
      </x:c>
      <x:c r="H60" s="57"/>
    </x:row>
    <x:row r="61" spans="1:21">
      <x:c r="A61" s="57">
        <x:v>56</x:v>
      </x:c>
      <x:c r="G61" s="215" t="str">
        <x:f t="shared" si="1"/>
        <x:v/>
      </x:c>
      <x:c r="H61" s="57"/>
    </x:row>
    <x:row r="62" spans="1:21">
      <x:c r="A62" s="57">
        <x:v>57</x:v>
      </x:c>
      <x:c r="G62" s="215" t="str">
        <x:f t="shared" si="1"/>
        <x:v/>
      </x:c>
      <x:c r="H62" s="57"/>
    </x:row>
    <x:row r="63" spans="1:21">
      <x:c r="A63" s="57">
        <x:v>58</x:v>
      </x:c>
      <x:c r="G63" s="215" t="str">
        <x:f t="shared" si="1"/>
        <x:v/>
      </x:c>
      <x:c r="H63" s="57"/>
    </x:row>
    <x:row r="64" spans="1:21">
      <x:c r="A64" s="57">
        <x:v>59</x:v>
      </x:c>
      <x:c r="G64" s="215" t="str">
        <x:f t="shared" si="1"/>
        <x:v/>
      </x:c>
      <x:c r="H64" s="57"/>
    </x:row>
    <x:row r="65" spans="1:8">
      <x:c r="A65" s="57">
        <x:v>60</x:v>
      </x:c>
      <x:c r="G65" s="215" t="str">
        <x:f t="shared" si="1"/>
        <x:v/>
      </x:c>
      <x:c r="H65" s="57"/>
    </x:row>
    <x:row r="66" spans="1:8">
      <x:c r="A66" s="57">
        <x:v>61</x:v>
      </x:c>
      <x:c r="G66" s="215" t="str">
        <x:f t="shared" si="1"/>
        <x:v/>
      </x:c>
      <x:c r="H66" s="57"/>
    </x:row>
    <x:row r="67" spans="1:8">
      <x:c r="A67" s="57">
        <x:v>62</x:v>
      </x:c>
      <x:c r="G67" s="215" t="str">
        <x:f t="shared" si="1"/>
        <x:v/>
      </x:c>
      <x:c r="H67" s="57"/>
    </x:row>
    <x:row r="68" spans="1:8">
      <x:c r="A68" s="57">
        <x:v>63</x:v>
      </x:c>
      <x:c r="G68" s="215" t="str">
        <x:f t="shared" si="1"/>
        <x:v/>
      </x:c>
      <x:c r="H68" s="57"/>
    </x:row>
    <x:row r="69" spans="1:8">
      <x:c r="A69" s="57">
        <x:v>64</x:v>
      </x:c>
      <x:c r="G69" s="215" t="str">
        <x:f t="shared" si="1"/>
        <x:v/>
      </x:c>
      <x:c r="H69" s="57"/>
    </x:row>
    <x:row r="70" spans="1:8">
      <x:c r="A70" s="57">
        <x:v>65</x:v>
      </x:c>
      <x:c r="G70" s="215" t="str">
        <x:f t="shared" si="1"/>
        <x:v/>
      </x:c>
      <x:c r="H70" s="57"/>
    </x:row>
    <x:row r="71" spans="1:8">
      <x:c r="A71" s="57">
        <x:v>66</x:v>
      </x:c>
      <x:c r="G71" s="215" t="str">
        <x:f t="shared" ref="G71:G105" si="2">IF(D71="","",IF(SUM(K71:U71)&gt;0,"","CHECK ☞"))</x:f>
        <x:v/>
      </x:c>
      <x:c r="H71" s="57"/>
    </x:row>
    <x:row r="72" spans="1:8">
      <x:c r="A72" s="57">
        <x:v>67</x:v>
      </x:c>
      <x:c r="G72" s="215" t="str">
        <x:f t="shared" si="2"/>
        <x:v/>
      </x:c>
      <x:c r="H72" s="57"/>
    </x:row>
    <x:row r="73" spans="1:8">
      <x:c r="A73" s="57">
        <x:v>68</x:v>
      </x:c>
      <x:c r="G73" s="215" t="str">
        <x:f t="shared" si="2"/>
        <x:v/>
      </x:c>
      <x:c r="H73" s="57"/>
    </x:row>
    <x:row r="74" spans="1:8">
      <x:c r="A74" s="57">
        <x:v>69</x:v>
      </x:c>
      <x:c r="G74" s="215" t="str">
        <x:f t="shared" si="2"/>
        <x:v/>
      </x:c>
      <x:c r="H74" s="57"/>
    </x:row>
    <x:row r="75" spans="1:8">
      <x:c r="A75" s="57">
        <x:v>70</x:v>
      </x:c>
      <x:c r="G75" s="215" t="str">
        <x:f t="shared" si="2"/>
        <x:v/>
      </x:c>
      <x:c r="H75" s="57"/>
    </x:row>
    <x:row r="76" spans="1:8">
      <x:c r="A76" s="57">
        <x:v>71</x:v>
      </x:c>
      <x:c r="G76" s="215" t="str">
        <x:f t="shared" si="2"/>
        <x:v/>
      </x:c>
      <x:c r="H76" s="57"/>
    </x:row>
    <x:row r="77" spans="1:8">
      <x:c r="A77" s="57">
        <x:v>72</x:v>
      </x:c>
      <x:c r="G77" s="215" t="str">
        <x:f t="shared" si="2"/>
        <x:v/>
      </x:c>
    </x:row>
    <x:row r="78" spans="1:8">
      <x:c r="A78" s="57">
        <x:v>73</x:v>
      </x:c>
      <x:c r="G78" s="215" t="str">
        <x:f t="shared" si="2"/>
        <x:v/>
      </x:c>
    </x:row>
    <x:row r="79" spans="1:8">
      <x:c r="A79" s="57">
        <x:v>74</x:v>
      </x:c>
      <x:c r="G79" s="215" t="str">
        <x:f t="shared" si="2"/>
        <x:v/>
      </x:c>
    </x:row>
    <x:row r="80" spans="1:8">
      <x:c r="A80" s="57">
        <x:v>75</x:v>
      </x:c>
      <x:c r="G80" s="215" t="str">
        <x:f t="shared" si="2"/>
        <x:v/>
      </x:c>
    </x:row>
    <x:row r="81" spans="1:7">
      <x:c r="A81" s="57">
        <x:v>76</x:v>
      </x:c>
      <x:c r="G81" s="215" t="str">
        <x:f t="shared" si="2"/>
        <x:v/>
      </x:c>
    </x:row>
    <x:row r="82" spans="1:7">
      <x:c r="A82" s="57">
        <x:v>77</x:v>
      </x:c>
      <x:c r="G82" s="215" t="str">
        <x:f t="shared" si="2"/>
        <x:v/>
      </x:c>
    </x:row>
    <x:row r="83" spans="1:7">
      <x:c r="A83" s="57">
        <x:v>78</x:v>
      </x:c>
      <x:c r="G83" s="215" t="str">
        <x:f t="shared" si="2"/>
        <x:v/>
      </x:c>
    </x:row>
    <x:row r="84" spans="1:7">
      <x:c r="A84" s="57">
        <x:v>79</x:v>
      </x:c>
      <x:c r="G84" s="215" t="str">
        <x:f t="shared" si="2"/>
        <x:v/>
      </x:c>
    </x:row>
    <x:row r="85" spans="1:7">
      <x:c r="A85" s="57">
        <x:v>80</x:v>
      </x:c>
      <x:c r="G85" s="215" t="str">
        <x:f t="shared" si="2"/>
        <x:v/>
      </x:c>
    </x:row>
    <x:row r="86" spans="1:7">
      <x:c r="A86" s="57">
        <x:v>81</x:v>
      </x:c>
      <x:c r="G86" s="215" t="str">
        <x:f t="shared" si="2"/>
        <x:v/>
      </x:c>
    </x:row>
    <x:row r="87" spans="1:7">
      <x:c r="A87" s="57">
        <x:v>82</x:v>
      </x:c>
      <x:c r="G87" s="215" t="str">
        <x:f t="shared" si="2"/>
        <x:v/>
      </x:c>
    </x:row>
    <x:row r="88" spans="1:7">
      <x:c r="A88" s="57">
        <x:v>83</x:v>
      </x:c>
      <x:c r="G88" s="215" t="str">
        <x:f t="shared" si="2"/>
        <x:v/>
      </x:c>
    </x:row>
    <x:row r="89" spans="1:7">
      <x:c r="A89" s="57">
        <x:v>84</x:v>
      </x:c>
      <x:c r="G89" s="215" t="str">
        <x:f t="shared" si="2"/>
        <x:v/>
      </x:c>
    </x:row>
    <x:row r="90" spans="1:7">
      <x:c r="A90" s="57">
        <x:v>85</x:v>
      </x:c>
      <x:c r="G90" s="215" t="str">
        <x:f t="shared" si="2"/>
        <x:v/>
      </x:c>
    </x:row>
    <x:row r="91" spans="1:7">
      <x:c r="A91" s="57">
        <x:v>86</x:v>
      </x:c>
      <x:c r="G91" s="215" t="str">
        <x:f t="shared" si="2"/>
        <x:v/>
      </x:c>
    </x:row>
    <x:row r="92" spans="1:7">
      <x:c r="A92" s="57">
        <x:v>87</x:v>
      </x:c>
      <x:c r="G92" s="215" t="str">
        <x:f t="shared" si="2"/>
        <x:v/>
      </x:c>
    </x:row>
    <x:row r="93" spans="1:7">
      <x:c r="A93" s="57">
        <x:v>88</x:v>
      </x:c>
      <x:c r="G93" s="215" t="str">
        <x:f t="shared" si="2"/>
        <x:v/>
      </x:c>
    </x:row>
    <x:row r="94" spans="1:7">
      <x:c r="A94" s="57">
        <x:v>89</x:v>
      </x:c>
      <x:c r="G94" s="215" t="str">
        <x:f t="shared" si="2"/>
        <x:v/>
      </x:c>
    </x:row>
    <x:row r="95" spans="1:7">
      <x:c r="A95" s="57">
        <x:v>90</x:v>
      </x:c>
      <x:c r="G95" s="215" t="str">
        <x:f t="shared" si="2"/>
        <x:v/>
      </x:c>
    </x:row>
    <x:row r="96" spans="1:7">
      <x:c r="A96" s="57">
        <x:v>91</x:v>
      </x:c>
      <x:c r="G96" s="215" t="str">
        <x:f t="shared" si="2"/>
        <x:v/>
      </x:c>
    </x:row>
    <x:row r="97" spans="1:22">
      <x:c r="A97" s="57">
        <x:v>92</x:v>
      </x:c>
      <x:c r="G97" s="215" t="str">
        <x:f t="shared" si="2"/>
        <x:v/>
      </x:c>
    </x:row>
    <x:row r="98" spans="1:22">
      <x:c r="A98" s="57">
        <x:v>93</x:v>
      </x:c>
      <x:c r="G98" s="215" t="str">
        <x:f t="shared" si="2"/>
        <x:v/>
      </x:c>
    </x:row>
    <x:row r="99" spans="1:22">
      <x:c r="A99" s="57">
        <x:v>94</x:v>
      </x:c>
      <x:c r="G99" s="215" t="str">
        <x:f t="shared" si="2"/>
        <x:v/>
      </x:c>
    </x:row>
    <x:row r="100" spans="1:22">
      <x:c r="A100" s="57">
        <x:v>95</x:v>
      </x:c>
      <x:c r="G100" s="215" t="str">
        <x:f t="shared" si="2"/>
        <x:v/>
      </x:c>
    </x:row>
    <x:row r="101" spans="1:22">
      <x:c r="A101" s="57">
        <x:v>96</x:v>
      </x:c>
      <x:c r="G101" s="215" t="str">
        <x:f t="shared" si="2"/>
        <x:v/>
      </x:c>
    </x:row>
    <x:row r="102" spans="1:22">
      <x:c r="A102" s="57">
        <x:v>97</x:v>
      </x:c>
      <x:c r="G102" s="215" t="str">
        <x:f t="shared" si="2"/>
        <x:v/>
      </x:c>
    </x:row>
    <x:row r="103" spans="1:22">
      <x:c r="A103" s="57">
        <x:v>98</x:v>
      </x:c>
      <x:c r="G103" s="215" t="str">
        <x:f t="shared" si="2"/>
        <x:v/>
      </x:c>
    </x:row>
    <x:row r="104" spans="1:22">
      <x:c r="A104" s="57">
        <x:v>99</x:v>
      </x:c>
      <x:c r="G104" s="215" t="str">
        <x:f t="shared" si="2"/>
        <x:v/>
      </x:c>
    </x:row>
    <x:row r="105" spans="1:22" ht="17.25" thickBot="1">
      <x:c r="A105" s="57">
        <x:v>100</x:v>
      </x:c>
      <x:c r="D105" s="207"/>
      <x:c r="E105" s="227"/>
      <x:c r="F105" s="227"/>
      <x:c r="G105" s="225" t="str">
        <x:f t="shared" si="2"/>
        <x:v/>
      </x:c>
      <x:c r="H105" s="207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</x:row>
    <x:row r="106" spans="1:22"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H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  <x:c r="V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52577" r:id="rId3" name="Spinner 1">
              <x:controlPr defaultSize="0" print="0" autoFill="0" autoLine="0" autoPict="0">
                <x:anchor moveWithCells="1">
                  <x:from>
                    <xdr:col>4</xdr:col>
                    <xdr:colOff>3314700</xdr:colOff>
                    <xdr:row>1</xdr:row>
                    <xdr:rowOff>133350</xdr:rowOff>
                  </x:from>
                  <x:to>
                    <xdr:col>4</xdr:col>
                    <xdr:colOff>3810000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638DFD-04AB-4D5A-8EDB-0271EC8241AF}" mc:Ignorable="x14ac xr xr2 xr3">
  <x:sheetPr>
    <x:tabColor theme="7" tint="0.79998168889431442"/>
  </x:sheetPr>
  <x:dimension ref="A2:AI106"/>
  <x:sheetViews>
    <x:sheetView showGridLines="0" zoomScale="70" zoomScaleNormal="70" workbookViewId="0">
      <x:pane xSplit="5" ySplit="5" topLeftCell="O25" activePane="bottomRight" state="frozen"/>
      <x:selection pane="topRight" activeCell="G463" sqref="G463"/>
      <x:selection pane="bottomLeft" activeCell="G463" sqref="G463"/>
      <x:selection pane="bottomRight" activeCell="C28" sqref="C28"/>
    </x:sheetView>
  </x:sheetViews>
  <x:sheetFormatPr defaultRowHeight="16.5"/>
  <x:cols>
    <x:col min="1" max="1" width="7" style="57" hidden="1" customWidth="1"/>
    <x:col min="3" max="3" width="12.75" bestFit="1" customWidth="1"/>
    <x:col min="4" max="4" width="16.25" bestFit="1" customWidth="1"/>
    <x:col min="5" max="5" width="50.125" style="57" bestFit="1" customWidth="1"/>
    <x:col min="6" max="6" width="17.125" style="57" customWidth="1"/>
    <x:col min="7" max="7" width="15.75" style="57" customWidth="1"/>
    <x:col min="8" max="8" width="21.125" customWidth="1"/>
    <x:col min="11" max="22" width="11.75" customWidth="1"/>
    <x:col min="25" max="27" width="11" bestFit="1" customWidth="1"/>
    <x:col min="28" max="28" width="5.25" bestFit="1" customWidth="1"/>
    <x:col min="29" max="29" width="12.25" bestFit="1" customWidth="1"/>
    <x:col min="30" max="30" width="3.25" bestFit="1" customWidth="1"/>
    <x:col min="31" max="31" width="4.25" bestFit="1" customWidth="1"/>
    <x:col min="32" max="32" width="9.25" bestFit="1" customWidth="1"/>
    <x:col min="33" max="35" width="11" bestFit="1" customWidth="1"/>
  </x:cols>
  <x:sheetData>
    <x:row r="2" spans="1:35">
      <x:c r="D2" s="60">
        <x:v>2025</x:v>
      </x:c>
      <x:c r="E2" s="60"/>
    </x:row>
    <x:row r="3" spans="1:35">
      <x:c r="D3" s="98" t="s">
        <x:v>97</x:v>
      </x:c>
      <x:c r="E3" s="98">
        <x:v>1</x:v>
      </x:c>
      <x:c r="I3" s="94" t="s">
        <x:v>317</x:v>
      </x:c>
    </x:row>
    <x:row r="4" spans="1:35" ht="17.25" thickBot="1">
      <x:c r="H4" s="25" t="s">
        <x:v>313</x:v>
      </x:c>
      <x:c r="K4" s="95">
        <x:v>2025</x:v>
      </x:c>
      <x:c r="X4" s="267" t="s">
        <x:v>419</x:v>
      </x:c>
    </x:row>
    <x:row r="5" spans="1:35">
      <x:c r="A5" s="213" t="s">
        <x:v>107</x:v>
      </x:c>
      <x:c r="D5" s="82" t="s">
        <x:v>5</x:v>
      </x:c>
      <x:c r="E5" s="82" t="s">
        <x:v>7</x:v>
      </x:c>
      <x:c r="F5" s="120" t="s">
        <x:v>297</x:v>
      </x:c>
      <x:c r="G5" s="214" t="s">
        <x:v>298</x:v>
      </x:c>
      <x:c r="H5" s="82" t="s">
        <x:v>299</x:v>
      </x:c>
      <x:c r="K5" s="83" t="s">
        <x:v>300</x:v>
      </x:c>
      <x:c r="L5" s="83" t="s">
        <x:v>301</x:v>
      </x:c>
      <x:c r="M5" s="83" t="s">
        <x:v>302</x:v>
      </x:c>
      <x:c r="N5" s="83" t="s">
        <x:v>303</x:v>
      </x:c>
      <x:c r="O5" s="83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  <x:c r="X5" s="83" t="s">
        <x:v>300</x:v>
      </x:c>
      <x:c r="Y5" s="83" t="s">
        <x:v>301</x:v>
      </x:c>
      <x:c r="Z5" s="83" t="s">
        <x:v>302</x:v>
      </x:c>
      <x:c r="AA5" s="83" t="s">
        <x:v>303</x:v>
      </x:c>
      <x:c r="AB5" s="83" t="s">
        <x:v>304</x:v>
      </x:c>
      <x:c r="AC5" s="83" t="s">
        <x:v>305</x:v>
      </x:c>
      <x:c r="AD5" s="83" t="s">
        <x:v>306</x:v>
      </x:c>
      <x:c r="AE5" s="83" t="s">
        <x:v>307</x:v>
      </x:c>
      <x:c r="AF5" s="83" t="s">
        <x:v>308</x:v>
      </x:c>
      <x:c r="AG5" s="83" t="s">
        <x:v>309</x:v>
      </x:c>
      <x:c r="AH5" s="83" t="s">
        <x:v>310</x:v>
      </x:c>
      <x:c r="AI5" s="83" t="s">
        <x:v>311</x:v>
      </x:c>
    </x:row>
    <x:row r="6" spans="1:35">
      <x:c r="A6" s="57">
        <x:v>1</x:v>
      </x:c>
      <x:c r="C6" s="108" t="str">
        <x:f>IF(D6="","",IF(_xlfn.XLOOKUP(D6,'★Master Code List'!$D:$D,'★Master Code List'!$E:$E)="Components","Components","Products"))</x:f>
        <x:v>Components</x:v>
      </x:c>
      <x:c r="D6" s="235" t="str">
        <x:f>IF(VLOOKUP($A6,'★Master Code List'!$B$4:$K$167,3,)=0,"",(VLOOKUP($A6,'★Master Code List'!$B$4:$K$167,3,)))</x:f>
        <x:v>BEE22-CT009</x:v>
      </x:c>
      <x:c r="E6" s="235" t="str">
        <x:f>IF(VLOOKUP($A6,'★Master Code List'!$B$4:$K$167,5,)=0,"",(VLOOKUP($A6,'★Master Code List'!$B$4:$K$167,5,)))</x:f>
        <x:v>BEV_E_TML_1</x:v>
      </x:c>
      <x:c r="F6" s="132">
        <x:f t="shared" ref="F6:F53" ca="1" si="0">OFFSET($K6,0,$E$3-1)</x:f>
        <x:v>0</x:v>
      </x:c>
      <x:c r="G6" s="215" t="str">
        <x:f t="shared" ref="G6:G37" si="1">IF(D6="","",IF(SUM(K6:U6)&gt;0,"","CHECK ☞"))</x:f>
        <x:v>CHECK ☞</x:v>
      </x:c>
      <x:c r="K6" s="153"/>
      <x:c r="L6" s="153"/>
      <x:c r="M6" s="153"/>
      <x:c r="N6" s="153"/>
      <x:c r="O6" s="153"/>
      <x:c r="P6" s="153"/>
      <x:c r="Q6" s="153"/>
      <x:c r="R6" s="153"/>
      <x:c r="S6" s="153"/>
      <x:c r="T6" s="153"/>
      <x:c r="U6" s="153"/>
      <x:c r="V6" s="153"/>
      <x:c r="X6" s="133"/>
      <x:c r="Y6" s="266"/>
      <x:c r="Z6" s="266"/>
      <x:c r="AA6" s="266"/>
      <x:c r="AB6" s="133"/>
      <x:c r="AC6" s="133"/>
      <x:c r="AD6" s="133"/>
      <x:c r="AE6" s="133"/>
      <x:c r="AF6" s="133"/>
      <x:c r="AG6" s="266"/>
      <x:c r="AH6" s="266"/>
      <x:c r="AI6" s="266"/>
    </x:row>
    <x:row r="7" spans="1:35">
      <x:c r="A7" s="57">
        <x:v>2</x:v>
      </x:c>
      <x:c r="C7" s="108" t="str">
        <x:f>IF(D7="","",IF(_xlfn.XLOOKUP(D7,'★Master Code List'!$D:$D,'★Master Code List'!$E:$E)="Components","Components","Products"))</x:f>
        <x:v>Components</x:v>
      </x:c>
      <x:c r="D7" s="235" t="str">
        <x:f>IF(VLOOKUP($A7,'★Master Code List'!$B$4:$K$167,3,)=0,"",(VLOOKUP($A7,'★Master Code List'!$B$4:$K$167,3,)))</x:f>
        <x:v>BEE22-CT010</x:v>
      </x:c>
      <x:c r="E7" s="235" t="str">
        <x:f>IF(VLOOKUP($A7,'★Master Code List'!$B$4:$K$167,5,)=0,"",(VLOOKUP($A7,'★Master Code List'!$B$4:$K$167,5,)))</x:f>
        <x:v>BEV_E_TML_2</x:v>
      </x:c>
      <x:c r="F7" s="132">
        <x:f t="shared" ca="1" si="0"/>
        <x:v>0</x:v>
      </x:c>
      <x:c r="G7" s="215" t="str">
        <x:f t="shared" si="1"/>
        <x:v>CHECK ☞</x:v>
      </x:c>
      <x:c r="J7" s="93" t="s">
        <x:v>315</x:v>
      </x:c>
      <x:c r="K7" s="153"/>
      <x:c r="L7" s="153"/>
      <x:c r="M7" s="153"/>
      <x:c r="N7" s="153"/>
      <x:c r="O7" s="153"/>
      <x:c r="P7" s="153"/>
      <x:c r="Q7" s="153"/>
      <x:c r="R7" s="153"/>
      <x:c r="S7" s="153"/>
      <x:c r="T7" s="153"/>
      <x:c r="U7" s="153"/>
      <x:c r="V7" s="153"/>
      <x:c r="X7" s="133"/>
      <x:c r="Y7" s="133"/>
      <x:c r="Z7" s="133"/>
      <x:c r="AA7" s="133"/>
      <x:c r="AB7" s="133"/>
      <x:c r="AC7" s="133"/>
      <x:c r="AD7" s="133"/>
      <x:c r="AE7" s="133"/>
      <x:c r="AF7" s="133"/>
      <x:c r="AG7" s="133"/>
      <x:c r="AH7" s="133"/>
      <x:c r="AI7" s="133"/>
    </x:row>
    <x:row r="8" spans="1:35">
      <x:c r="A8" s="57">
        <x:v>3</x:v>
      </x:c>
      <x:c r="C8" s="108" t="str">
        <x:f>IF(D8="","",IF(_xlfn.XLOOKUP(D8,'★Master Code List'!$D:$D,'★Master Code List'!$E:$E)="Components","Components","Products"))</x:f>
        <x:v>Components</x:v>
      </x:c>
      <x:c r="D8" s="235" t="str">
        <x:f>IF(VLOOKUP($A8,'★Master Code List'!$B$4:$K$167,3,)=0,"",(VLOOKUP($A8,'★Master Code List'!$B$4:$K$167,3,)))</x:f>
        <x:v>BEE22-CT011</x:v>
      </x:c>
      <x:c r="E8" s="235" t="str">
        <x:f>IF(VLOOKUP($A8,'★Master Code List'!$B$4:$K$167,5,)=0,"",(VLOOKUP($A8,'★Master Code List'!$B$4:$K$167,5,)))</x:f>
        <x:v>BEV_E_TML_3</x:v>
      </x:c>
      <x:c r="F8" s="132">
        <x:f t="shared" ca="1" si="0"/>
        <x:v>0</x:v>
      </x:c>
      <x:c r="G8" s="215" t="str">
        <x:f t="shared" si="1"/>
        <x:v>CHECK ☞</x:v>
      </x:c>
      <x:c r="K8" s="153"/>
      <x:c r="L8" s="153"/>
      <x:c r="M8" s="153"/>
      <x:c r="N8" s="153"/>
      <x:c r="O8" s="153"/>
      <x:c r="P8" s="153"/>
      <x:c r="Q8" s="153"/>
      <x:c r="R8" s="153"/>
      <x:c r="S8" s="153"/>
      <x:c r="T8" s="153"/>
      <x:c r="U8" s="153"/>
      <x:c r="V8" s="153"/>
      <x:c r="X8" s="133"/>
      <x:c r="Y8" s="133"/>
      <x:c r="Z8" s="133"/>
      <x:c r="AA8" s="133"/>
      <x:c r="AB8" s="133"/>
      <x:c r="AC8" s="133"/>
      <x:c r="AD8" s="133"/>
      <x:c r="AE8" s="133"/>
      <x:c r="AF8" s="133"/>
      <x:c r="AG8" s="133"/>
      <x:c r="AH8" s="133"/>
      <x:c r="AI8" s="133"/>
    </x:row>
    <x:row r="9" spans="1:35">
      <x:c r="A9" s="57">
        <x:v>4</x:v>
      </x:c>
      <x:c r="C9" s="108" t="str">
        <x:f>IF(D9="","",IF(_xlfn.XLOOKUP(D9,'★Master Code List'!$D:$D,'★Master Code List'!$E:$E)="Components","Components","Products"))</x:f>
        <x:v>Products</x:v>
      </x:c>
      <x:c r="D9" s="235" t="str">
        <x:f>IF(VLOOKUP($A9,'★Master Code List'!$B$4:$K$167,3,)=0,"",(VLOOKUP($A9,'★Master Code List'!$B$4:$K$167,3,)))</x:f>
        <x:v>PZ38-10B694-AD</x:v>
      </x:c>
      <x:c r="E9" s="235" t="str">
        <x:f>IF(VLOOKUP($A9,'★Master Code List'!$B$4:$K$167,5,)=0,"",(VLOOKUP($A9,'★Master Code List'!$B$4:$K$167,5,)))</x:f>
        <x:v>Main Harness</x:v>
      </x:c>
      <x:c r="F9" s="132">
        <x:f t="shared" ca="1" si="0"/>
        <x:v>0</x:v>
      </x:c>
      <x:c r="G9" s="215" t="str">
        <x:f t="shared" si="1"/>
        <x:v>CHECK ☞</x:v>
      </x:c>
      <x:c r="K9" s="153"/>
      <x:c r="L9" s="153"/>
      <x:c r="M9" s="153"/>
      <x:c r="N9" s="153"/>
      <x:c r="O9" s="153"/>
      <x:c r="P9" s="153"/>
      <x:c r="Q9" s="153"/>
      <x:c r="R9" s="153"/>
      <x:c r="S9" s="153"/>
      <x:c r="T9" s="153"/>
      <x:c r="U9" s="153"/>
      <x:c r="V9" s="153"/>
      <x:c r="X9" s="133"/>
      <x:c r="Y9" s="133"/>
      <x:c r="Z9" s="266"/>
      <x:c r="AA9" s="266"/>
      <x:c r="AB9" s="133"/>
      <x:c r="AC9" s="133"/>
      <x:c r="AD9" s="133"/>
      <x:c r="AE9" s="133"/>
      <x:c r="AF9" s="266"/>
      <x:c r="AG9" s="266"/>
      <x:c r="AH9" s="266"/>
      <x:c r="AI9" s="266"/>
    </x:row>
    <x:row r="10" spans="1:35">
      <x:c r="A10" s="57">
        <x:v>5</x:v>
      </x:c>
      <x:c r="C10" s="108" t="str">
        <x:f>IF(D10="","",IF(_xlfn.XLOOKUP(D10,'★Master Code List'!$D:$D,'★Master Code List'!$E:$E)="Components","Components","Products"))</x:f>
        <x:v>Products</x:v>
      </x:c>
      <x:c r="D10" s="235" t="str">
        <x:f>IF(VLOOKUP($A10,'★Master Code List'!$B$4:$K$167,3,)=0,"",(VLOOKUP($A10,'★Master Code List'!$B$4:$K$167,3,)))</x:f>
        <x:v>PZ38-14A033-AB</x:v>
      </x:c>
      <x:c r="E10" s="235" t="str">
        <x:f>IF(VLOOKUP($A10,'★Master Code List'!$B$4:$K$167,5,)=0,"",(VLOOKUP($A10,'★Master Code List'!$B$4:$K$167,5,)))</x:f>
        <x:v>BUSBAR - Array to Array (short)</x:v>
      </x:c>
      <x:c r="F10" s="132">
        <x:f t="shared" ca="1" si="0"/>
        <x:v>0</x:v>
      </x:c>
      <x:c r="G10" s="215" t="str">
        <x:f t="shared" si="1"/>
        <x:v>CHECK ☞</x:v>
      </x:c>
      <x:c r="K10" s="153"/>
      <x:c r="L10" s="153"/>
      <x:c r="M10" s="153"/>
      <x:c r="N10" s="153"/>
      <x:c r="O10" s="153"/>
      <x:c r="P10" s="153"/>
      <x:c r="Q10" s="153"/>
      <x:c r="R10" s="153"/>
      <x:c r="S10" s="153"/>
      <x:c r="T10" s="153"/>
      <x:c r="U10" s="153"/>
      <x:c r="V10" s="153"/>
      <x:c r="W10" s="153"/>
      <x:c r="X10" s="133"/>
      <x:c r="Y10" s="133"/>
      <x:c r="Z10" s="266"/>
      <x:c r="AA10" s="266"/>
      <x:c r="AB10" s="133"/>
      <x:c r="AC10" s="133"/>
      <x:c r="AD10" s="133"/>
      <x:c r="AE10" s="133"/>
      <x:c r="AF10" s="133"/>
      <x:c r="AG10" s="133"/>
      <x:c r="AH10" s="133"/>
      <x:c r="AI10" s="133"/>
    </x:row>
    <x:row r="11" spans="1:35">
      <x:c r="A11" s="57">
        <x:v>6</x:v>
      </x:c>
      <x:c r="C11" s="108" t="str">
        <x:f>IF(D11="","",IF(_xlfn.XLOOKUP(D11,'★Master Code List'!$D:$D,'★Master Code List'!$E:$E)="Components","Components","Products"))</x:f>
        <x:v>Products</x:v>
      </x:c>
      <x:c r="D11" s="235" t="str">
        <x:f>IF(VLOOKUP($A11,'★Master Code List'!$B$4:$K$167,3,)=0,"",(VLOOKUP($A11,'★Master Code List'!$B$4:$K$167,3,)))</x:f>
        <x:v>PZ38-14A033-BB</x:v>
      </x:c>
      <x:c r="E11" s="235" t="str">
        <x:f>IF(VLOOKUP($A11,'★Master Code List'!$B$4:$K$167,5,)=0,"",(VLOOKUP($A11,'★Master Code List'!$B$4:$K$167,5,)))</x:f>
        <x:v>BUSBAR - Array to Array (long)</x:v>
      </x:c>
      <x:c r="F11" s="132">
        <x:f t="shared" ca="1" si="0"/>
        <x:v>0</x:v>
      </x:c>
      <x:c r="G11" s="215" t="str">
        <x:f t="shared" si="1"/>
        <x:v>CHECK ☞</x:v>
      </x:c>
      <x:c r="K11" s="153"/>
      <x:c r="L11" s="153"/>
      <x:c r="M11" s="153"/>
      <x:c r="N11" s="153"/>
      <x:c r="O11" s="153"/>
      <x:c r="P11" s="153"/>
      <x:c r="Q11" s="153"/>
      <x:c r="R11" s="153"/>
      <x:c r="S11" s="153"/>
      <x:c r="T11" s="153"/>
      <x:c r="U11" s="153"/>
      <x:c r="V11" s="153"/>
      <x:c r="X11" s="133"/>
      <x:c r="Y11" s="133"/>
      <x:c r="Z11" s="266"/>
      <x:c r="AA11" s="266"/>
      <x:c r="AB11" s="133"/>
      <x:c r="AC11" s="133"/>
      <x:c r="AD11" s="133"/>
      <x:c r="AE11" s="133"/>
      <x:c r="AF11" s="266"/>
      <x:c r="AG11" s="266"/>
      <x:c r="AH11" s="266"/>
      <x:c r="AI11" s="266"/>
    </x:row>
    <x:row r="12" spans="1:35">
      <x:c r="A12" s="57">
        <x:v>7</x:v>
      </x:c>
      <x:c r="C12" s="108" t="str">
        <x:f>IF(D12="","",IF(_xlfn.XLOOKUP(D12,'★Master Code List'!$D:$D,'★Master Code List'!$E:$E)="Components","Components","Products"))</x:f>
        <x:v>Products</x:v>
      </x:c>
      <x:c r="D12" s="235" t="str">
        <x:f>IF(VLOOKUP($A12,'★Master Code List'!$B$4:$K$167,3,)=0,"",(VLOOKUP($A12,'★Master Code List'!$B$4:$K$167,3,)))</x:f>
        <x:v>PZ38-14A033-CB</x:v>
      </x:c>
      <x:c r="E12" s="235" t="str">
        <x:f>IF(VLOOKUP($A12,'★Master Code List'!$B$4:$K$167,5,)=0,"",(VLOOKUP($A12,'★Master Code List'!$B$4:$K$167,5,)))</x:f>
        <x:v>BUSBAR - Array 3 to 4</x:v>
      </x:c>
      <x:c r="F12" s="132">
        <x:f t="shared" ca="1" si="0"/>
        <x:v>0</x:v>
      </x:c>
      <x:c r="G12" s="215" t="str">
        <x:f t="shared" si="1"/>
        <x:v>CHECK ☞</x:v>
      </x:c>
      <x:c r="K12" s="153"/>
      <x:c r="L12" s="153"/>
      <x:c r="M12" s="153"/>
      <x:c r="N12" s="153"/>
      <x:c r="O12" s="153"/>
      <x:c r="P12" s="153"/>
      <x:c r="Q12" s="153"/>
      <x:c r="R12" s="153"/>
      <x:c r="S12" s="153"/>
      <x:c r="T12" s="153"/>
      <x:c r="U12" s="153"/>
      <x:c r="V12" s="153"/>
      <x:c r="X12" s="133"/>
      <x:c r="Y12" s="133"/>
      <x:c r="Z12" s="266"/>
      <x:c r="AA12" s="266"/>
      <x:c r="AB12" s="133"/>
      <x:c r="AC12" s="133"/>
      <x:c r="AD12" s="133"/>
      <x:c r="AE12" s="133"/>
      <x:c r="AF12" s="266"/>
      <x:c r="AG12" s="266"/>
      <x:c r="AH12" s="266"/>
      <x:c r="AI12" s="266"/>
    </x:row>
    <x:row r="13" spans="1:35">
      <x:c r="A13" s="57">
        <x:v>8</x:v>
      </x:c>
      <x:c r="C13" s="108" t="str">
        <x:f>IF(D13="","",IF(_xlfn.XLOOKUP(D13,'★Master Code List'!$D:$D,'★Master Code List'!$E:$E)="Components","Components","Products"))</x:f>
        <x:v>Products</x:v>
      </x:c>
      <x:c r="D13" s="235" t="str">
        <x:f>IF(VLOOKUP($A13,'★Master Code List'!$B$4:$K$167,3,)=0,"",(VLOOKUP($A13,'★Master Code List'!$B$4:$K$167,3,)))</x:f>
        <x:v>PZ38-14A033-HF</x:v>
      </x:c>
      <x:c r="E13" s="235" t="str">
        <x:f>IF(VLOOKUP($A13,'★Master Code List'!$B$4:$K$167,5,)=0,"",(VLOOKUP($A13,'★Master Code List'!$B$4:$K$167,5,)))</x:f>
        <x:v>BUSBAR - Array4 to Array 5_Insert</x:v>
      </x:c>
      <x:c r="F13" s="132">
        <x:f t="shared" ca="1" si="0"/>
        <x:v>0</x:v>
      </x:c>
      <x:c r="G13" s="215" t="str">
        <x:f t="shared" si="1"/>
        <x:v>CHECK ☞</x:v>
      </x:c>
      <x:c r="H13" s="127"/>
      <x:c r="I13" s="127"/>
      <x:c r="J13" s="127"/>
      <x:c r="K13" s="153"/>
      <x:c r="L13" s="153"/>
      <x:c r="M13" s="153"/>
      <x:c r="N13" s="153"/>
      <x:c r="O13" s="153"/>
      <x:c r="P13" s="153"/>
      <x:c r="Q13" s="153"/>
      <x:c r="R13" s="153"/>
      <x:c r="S13" s="153"/>
      <x:c r="T13" s="153"/>
      <x:c r="U13" s="153"/>
      <x:c r="V13" s="153"/>
    </x:row>
    <x:row r="14" spans="1:35">
      <x:c r="A14" s="57">
        <x:v>9</x:v>
      </x:c>
      <x:c r="C14" s="108" t="str">
        <x:f>IF(D14="","",IF(_xlfn.XLOOKUP(D14,'★Master Code List'!$D:$D,'★Master Code List'!$E:$E)="Components","Components","Products"))</x:f>
        <x:v>Products</x:v>
      </x:c>
      <x:c r="D14" s="235" t="str">
        <x:f>IF(VLOOKUP($A14,'★Master Code List'!$B$4:$K$167,3,)=0,"",(VLOOKUP($A14,'★Master Code List'!$B$4:$K$167,3,)))</x:f>
        <x:v>PZ38-14A033-LF</x:v>
      </x:c>
      <x:c r="E14" s="235" t="str">
        <x:f>IF(VLOOKUP($A14,'★Master Code List'!$B$4:$K$167,5,)=0,"",(VLOOKUP($A14,'★Master Code List'!$B$4:$K$167,5,)))</x:f>
        <x:v>BUSBAR - Array 9 to Pos BEC_Insert</x:v>
      </x:c>
      <x:c r="F14" s="132">
        <x:f t="shared" ca="1" si="0"/>
        <x:v>0</x:v>
      </x:c>
      <x:c r="G14" s="215" t="str">
        <x:f t="shared" si="1"/>
        <x:v>CHECK ☞</x:v>
      </x:c>
      <x:c r="H14" s="127"/>
      <x:c r="I14" s="127"/>
      <x:c r="J14" s="127"/>
      <x:c r="K14" s="153"/>
      <x:c r="L14" s="153"/>
      <x:c r="M14" s="153"/>
      <x:c r="N14" s="153"/>
      <x:c r="O14" s="153"/>
      <x:c r="P14" s="153"/>
      <x:c r="Q14" s="153"/>
      <x:c r="R14" s="153"/>
      <x:c r="S14" s="153"/>
      <x:c r="T14" s="153"/>
      <x:c r="U14" s="153"/>
      <x:c r="V14" s="153"/>
    </x:row>
    <x:row r="15" spans="1:35">
      <x:c r="A15" s="57">
        <x:v>10</x:v>
      </x:c>
      <x:c r="C15" s="108" t="str">
        <x:f>IF(D15="","",IF(_xlfn.XLOOKUP(D15,'★Master Code List'!$D:$D,'★Master Code List'!$E:$E)="Components","Components","Products"))</x:f>
        <x:v>Products</x:v>
      </x:c>
      <x:c r="D15" s="235" t="str">
        <x:f>IF(VLOOKUP($A15,'★Master Code List'!$B$4:$K$167,3,)=0,"",(VLOOKUP($A15,'★Master Code List'!$B$4:$K$167,3,)))</x:f>
        <x:v>PZ38-14A033-MC</x:v>
      </x:c>
      <x:c r="E15" s="235" t="str">
        <x:f>IF(VLOOKUP($A15,'★Master Code List'!$B$4:$K$167,5,)=0,"",(VLOOKUP($A15,'★Master Code List'!$B$4:$K$167,5,)))</x:f>
        <x:v>BUSBAR - Pos BEC to DCFC_Protector</x:v>
      </x:c>
      <x:c r="F15" s="132">
        <x:f t="shared" ca="1" si="0"/>
        <x:v>0</x:v>
      </x:c>
      <x:c r="G15" s="215" t="str">
        <x:f t="shared" si="1"/>
        <x:v>CHECK ☞</x:v>
      </x:c>
      <x:c r="H15" s="127"/>
      <x:c r="I15" s="127"/>
      <x:c r="J15" s="127"/>
      <x:c r="K15" s="153"/>
      <x:c r="L15" s="153"/>
      <x:c r="M15" s="153"/>
      <x:c r="N15" s="153"/>
      <x:c r="O15" s="153"/>
      <x:c r="P15" s="153"/>
      <x:c r="Q15" s="153"/>
      <x:c r="R15" s="153"/>
      <x:c r="S15" s="153"/>
      <x:c r="T15" s="153"/>
      <x:c r="U15" s="153"/>
      <x:c r="V15" s="153"/>
      <x:c r="W15" s="153"/>
    </x:row>
    <x:row r="16" spans="1:35">
      <x:c r="A16" s="57">
        <x:v>11</x:v>
      </x:c>
      <x:c r="C16" s="108" t="str">
        <x:f>IF(D16="","",IF(_xlfn.XLOOKUP(D16,'★Master Code List'!$D:$D,'★Master Code List'!$E:$E)="Components","Components","Products"))</x:f>
        <x:v>Products</x:v>
      </x:c>
      <x:c r="D16" s="235" t="str">
        <x:f>IF(VLOOKUP($A16,'★Master Code List'!$B$4:$K$167,3,)=0,"",(VLOOKUP($A16,'★Master Code List'!$B$4:$K$167,3,)))</x:f>
        <x:v>PZ38-14B252-AB</x:v>
      </x:c>
      <x:c r="E16" s="235" t="str">
        <x:f>IF(VLOOKUP($A16,'★Master Code List'!$B$4:$K$167,5,)=0,"",(VLOOKUP($A16,'★Master Code List'!$B$4:$K$167,5,)))</x:f>
        <x:v>Jumper</x:v>
      </x:c>
      <x:c r="F16" s="132">
        <x:f t="shared" ca="1" si="0"/>
        <x:v>0</x:v>
      </x:c>
      <x:c r="G16" s="215" t="str">
        <x:f t="shared" si="1"/>
        <x:v>CHECK ☞</x:v>
      </x:c>
      <x:c r="H16" s="127"/>
      <x:c r="I16" s="127"/>
      <x:c r="J16" s="127"/>
      <x:c r="K16" s="153"/>
      <x:c r="L16" s="153"/>
      <x:c r="M16" s="153"/>
      <x:c r="N16" s="153"/>
      <x:c r="O16" s="153"/>
      <x:c r="P16" s="153"/>
      <x:c r="Q16" s="153"/>
      <x:c r="R16" s="153"/>
      <x:c r="S16" s="153"/>
      <x:c r="T16" s="153"/>
      <x:c r="U16" s="153"/>
      <x:c r="V16" s="153"/>
    </x:row>
    <x:row r="17" spans="1:22">
      <x:c r="A17" s="57">
        <x:v>12</x:v>
      </x:c>
      <x:c r="C17" s="108" t="str">
        <x:f>IF(D17="","",IF(_xlfn.XLOOKUP(D17,'★Master Code List'!$D:$D,'★Master Code List'!$E:$E)="Components","Components","Products"))</x:f>
        <x:v>Products</x:v>
      </x:c>
      <x:c r="D17" s="235" t="str">
        <x:f>IF(VLOOKUP($A17,'★Master Code List'!$B$4:$K$167,3,)=0,"",(VLOOKUP($A17,'★Master Code List'!$B$4:$K$167,3,)))</x:f>
        <x:v>PZ38-14B680-AD</x:v>
      </x:c>
      <x:c r="E17" s="235" t="str">
        <x:f>IF(VLOOKUP($A17,'★Master Code List'!$B$4:$K$167,5,)=0,"",(VLOOKUP($A17,'★Master Code List'!$B$4:$K$167,5,)))</x:f>
        <x:v>PDU</x:v>
      </x:c>
      <x:c r="F17" s="132">
        <x:f t="shared" ca="1" si="0"/>
        <x:v>0</x:v>
      </x:c>
      <x:c r="G17" s="215" t="str">
        <x:f t="shared" si="1"/>
        <x:v>CHECK ☞</x:v>
      </x:c>
      <x:c r="H17" s="127"/>
      <x:c r="I17" s="127"/>
      <x:c r="J17" s="127"/>
      <x:c r="K17" s="153"/>
      <x:c r="L17" s="153"/>
      <x:c r="M17" s="153"/>
      <x:c r="N17" s="153"/>
      <x:c r="O17" s="153"/>
      <x:c r="P17" s="153"/>
      <x:c r="Q17" s="153"/>
      <x:c r="R17" s="153"/>
      <x:c r="S17" s="153"/>
      <x:c r="T17" s="153"/>
      <x:c r="U17" s="153"/>
      <x:c r="V17" s="153"/>
    </x:row>
    <x:row r="18" spans="1:22">
      <x:c r="A18" s="57">
        <x:v>13</x:v>
      </x:c>
      <x:c r="C18" s="108" t="str">
        <x:f>IF(D18="","",IF(_xlfn.XLOOKUP(D18,'★Master Code List'!$D:$D,'★Master Code List'!$E:$E)="Components","Components","Products"))</x:f>
        <x:v>Products</x:v>
      </x:c>
      <x:c r="D18" s="235" t="str">
        <x:f>IF(VLOOKUP($A18,'★Master Code List'!$B$4:$K$167,3,)=0,"",(VLOOKUP($A18,'★Master Code List'!$B$4:$K$167,3,)))</x:f>
        <x:v>S2X8-14A033-AC</x:v>
      </x:c>
      <x:c r="E18" s="235" t="str">
        <x:f>IF(VLOOKUP($A18,'★Master Code List'!$B$4:$K$167,5,)=0,"",(VLOOKUP($A18,'★Master Code List'!$B$4:$K$167,5,)))</x:f>
        <x:v>BUS BAR ASY – POS BEC TO ARRAY 6 POS</x:v>
      </x:c>
      <x:c r="F18" s="132">
        <x:f t="shared" ca="1" si="0"/>
        <x:v>0</x:v>
      </x:c>
      <x:c r="G18" s="215" t="str">
        <x:f t="shared" si="1"/>
        <x:v>CHECK ☞</x:v>
      </x:c>
      <x:c r="H18" s="127"/>
      <x:c r="I18" s="127"/>
      <x:c r="J18" s="127"/>
      <x:c r="K18" s="153"/>
      <x:c r="L18" s="153"/>
      <x:c r="M18" s="153"/>
      <x:c r="N18" s="153"/>
      <x:c r="O18" s="153"/>
      <x:c r="P18" s="153"/>
      <x:c r="Q18" s="153"/>
      <x:c r="R18" s="153"/>
      <x:c r="S18" s="153"/>
      <x:c r="T18" s="153"/>
      <x:c r="U18" s="153"/>
      <x:c r="V18" s="153"/>
    </x:row>
    <x:row r="19" spans="1:22">
      <x:c r="A19" s="57">
        <x:v>14</x:v>
      </x:c>
      <x:c r="C19" s="108" t="str">
        <x:f>IF(D19="","",IF(_xlfn.XLOOKUP(D19,'★Master Code List'!$D:$D,'★Master Code List'!$E:$E)="Components","Components","Products"))</x:f>
        <x:v>Products</x:v>
      </x:c>
      <x:c r="D19" s="235" t="str">
        <x:f>IF(VLOOKUP($A19,'★Master Code List'!$B$4:$K$167,3,)=0,"",(VLOOKUP($A19,'★Master Code List'!$B$4:$K$167,3,)))</x:f>
        <x:v>S2X8-14A033-BC</x:v>
      </x:c>
      <x:c r="E19" s="235" t="str">
        <x:f>IF(VLOOKUP($A19,'★Master Code List'!$B$4:$K$167,5,)=0,"",(VLOOKUP($A19,'★Master Code List'!$B$4:$K$167,5,)))</x:f>
        <x:v>BUS BAR ASY - COMMON BUSBAR ARRAY 6 TO 4</x:v>
      </x:c>
      <x:c r="F19" s="132">
        <x:f t="shared" ca="1" si="0"/>
        <x:v>0</x:v>
      </x:c>
      <x:c r="G19" s="215" t="str">
        <x:f t="shared" si="1"/>
        <x:v>CHECK ☞</x:v>
      </x:c>
      <x:c r="H19" s="127"/>
      <x:c r="I19" s="127"/>
      <x:c r="J19" s="127"/>
      <x:c r="K19" s="153"/>
      <x:c r="L19" s="153"/>
      <x:c r="M19" s="153"/>
      <x:c r="N19" s="153"/>
      <x:c r="O19" s="153"/>
      <x:c r="P19" s="153"/>
      <x:c r="Q19" s="153"/>
      <x:c r="R19" s="153"/>
      <x:c r="S19" s="153"/>
      <x:c r="T19" s="153"/>
      <x:c r="U19" s="153"/>
      <x:c r="V19" s="153"/>
    </x:row>
    <x:row r="20" spans="1:22">
      <x:c r="A20" s="57">
        <x:v>15</x:v>
      </x:c>
      <x:c r="C20" s="108" t="str">
        <x:f>IF(D20="","",IF(_xlfn.XLOOKUP(D20,'★Master Code List'!$D:$D,'★Master Code List'!$E:$E)="Components","Components","Products"))</x:f>
        <x:v>Products</x:v>
      </x:c>
      <x:c r="D20" s="235" t="str">
        <x:f>IF(VLOOKUP($A20,'★Master Code List'!$B$4:$K$167,3,)=0,"",(VLOOKUP($A20,'★Master Code List'!$B$4:$K$167,3,)))</x:f>
        <x:v>S2X8-14A033-CC</x:v>
      </x:c>
      <x:c r="E20" s="235" t="str">
        <x:f>IF(VLOOKUP($A20,'★Master Code List'!$B$4:$K$167,5,)=0,"",(VLOOKUP($A20,'★Master Code List'!$B$4:$K$167,5,)))</x:f>
        <x:v>BUS BAR ASY – ARRAY 4 NEG TO CIRCUIT BREAKER</x:v>
      </x:c>
      <x:c r="F20" s="132">
        <x:f t="shared" ca="1" si="0"/>
        <x:v>0</x:v>
      </x:c>
      <x:c r="G20" s="215" t="str">
        <x:f t="shared" si="1"/>
        <x:v>CHECK ☞</x:v>
      </x:c>
      <x:c r="H20" s="127"/>
      <x:c r="I20" s="127"/>
      <x:c r="J20" s="127"/>
      <x:c r="K20" s="153"/>
      <x:c r="L20" s="153"/>
      <x:c r="M20" s="153"/>
      <x:c r="N20" s="153"/>
      <x:c r="O20" s="153"/>
      <x:c r="P20" s="153"/>
      <x:c r="Q20" s="153"/>
      <x:c r="R20" s="153"/>
      <x:c r="S20" s="153"/>
      <x:c r="T20" s="153"/>
      <x:c r="U20" s="153"/>
      <x:c r="V20" s="153"/>
    </x:row>
    <x:row r="21" spans="1:22">
      <x:c r="A21" s="57">
        <x:v>16</x:v>
      </x:c>
      <x:c r="C21" s="108" t="str">
        <x:f>IF(D21="","",IF(_xlfn.XLOOKUP(D21,'★Master Code List'!$D:$D,'★Master Code List'!$E:$E)="Components","Components","Products"))</x:f>
        <x:v>Products</x:v>
      </x:c>
      <x:c r="D21" s="235" t="str">
        <x:f>IF(VLOOKUP($A21,'★Master Code List'!$B$4:$K$167,3,)=0,"",(VLOOKUP($A21,'★Master Code List'!$B$4:$K$167,3,)))</x:f>
        <x:v>S2X8-14A033-DC</x:v>
      </x:c>
      <x:c r="E21" s="235" t="str">
        <x:f>IF(VLOOKUP($A21,'★Master Code List'!$B$4:$K$167,5,)=0,"",(VLOOKUP($A21,'★Master Code List'!$B$4:$K$167,5,)))</x:f>
        <x:v>BUS BAR ASY – CIRCUIT BREAKER TO ARRAY 3 POS</x:v>
      </x:c>
      <x:c r="F21" s="132">
        <x:f t="shared" ca="1" si="0"/>
        <x:v>0</x:v>
      </x:c>
      <x:c r="G21" s="215" t="str">
        <x:f t="shared" si="1"/>
        <x:v>CHECK ☞</x:v>
      </x:c>
      <x:c r="K21" s="153"/>
      <x:c r="L21" s="153"/>
      <x:c r="M21" s="153"/>
      <x:c r="N21" s="153"/>
      <x:c r="O21" s="153"/>
      <x:c r="P21" s="153"/>
      <x:c r="Q21" s="153"/>
      <x:c r="R21" s="153"/>
      <x:c r="S21" s="153"/>
      <x:c r="T21" s="153"/>
      <x:c r="U21" s="153"/>
      <x:c r="V21" s="153"/>
    </x:row>
    <x:row r="22" spans="1:22">
      <x:c r="A22" s="57">
        <x:v>17</x:v>
      </x:c>
      <x:c r="C22" s="108" t="str">
        <x:f>IF(D22="","",IF(_xlfn.XLOOKUP(D22,'★Master Code List'!$D:$D,'★Master Code List'!$E:$E)="Components","Components","Products"))</x:f>
        <x:v>Products</x:v>
      </x:c>
      <x:c r="D22" s="235" t="str">
        <x:f>IF(VLOOKUP($A22,'★Master Code List'!$B$4:$K$167,3,)=0,"",(VLOOKUP($A22,'★Master Code List'!$B$4:$K$167,3,)))</x:f>
        <x:v>S2X8-14A033-EC</x:v>
      </x:c>
      <x:c r="E22" s="235" t="str">
        <x:f>IF(VLOOKUP($A22,'★Master Code List'!$B$4:$K$167,5,)=0,"",(VLOOKUP($A22,'★Master Code List'!$B$4:$K$167,5,)))</x:f>
        <x:v>BUS BAR ASY – COMMON BUSBAR ARRAY 3 TO 1</x:v>
      </x:c>
      <x:c r="F22" s="132">
        <x:f t="shared" ca="1" si="0"/>
        <x:v>0</x:v>
      </x:c>
      <x:c r="G22" s="215" t="str">
        <x:f t="shared" si="1"/>
        <x:v>CHECK ☞</x:v>
      </x:c>
      <x:c r="K22" s="153"/>
      <x:c r="L22" s="153"/>
      <x:c r="M22" s="153"/>
      <x:c r="N22" s="153"/>
      <x:c r="O22" s="153"/>
      <x:c r="P22" s="153"/>
      <x:c r="Q22" s="153"/>
      <x:c r="R22" s="153"/>
      <x:c r="S22" s="153"/>
      <x:c r="T22" s="153"/>
      <x:c r="U22" s="153"/>
      <x:c r="V22" s="153"/>
    </x:row>
    <x:row r="23" spans="1:22">
      <x:c r="A23" s="57">
        <x:v>18</x:v>
      </x:c>
      <x:c r="C23" s="108" t="str">
        <x:f>IF(D23="","",IF(_xlfn.XLOOKUP(D23,'★Master Code List'!$D:$D,'★Master Code List'!$E:$E)="Components","Components","Products"))</x:f>
        <x:v>Products</x:v>
      </x:c>
      <x:c r="D23" s="235" t="str">
        <x:f>IF(VLOOKUP($A23,'★Master Code List'!$B$4:$K$167,3,)=0,"",(VLOOKUP($A23,'★Master Code List'!$B$4:$K$167,3,)))</x:f>
        <x:v>S2X8-14A033-GC</x:v>
      </x:c>
      <x:c r="E23" s="235" t="str">
        <x:f>IF(VLOOKUP($A23,'★Master Code List'!$B$4:$K$167,5,)=0,"",(VLOOKUP($A23,'★Master Code List'!$B$4:$K$167,5,)))</x:f>
        <x:v>BUS BAR ASY – ARRAY 1 NEG TO NEG BEC</x:v>
      </x:c>
      <x:c r="F23" s="132">
        <x:f t="shared" ca="1" si="0"/>
        <x:v>0</x:v>
      </x:c>
      <x:c r="G23" s="215" t="str">
        <x:f t="shared" si="1"/>
        <x:v>CHECK ☞</x:v>
      </x:c>
      <x:c r="K23" s="153"/>
      <x:c r="L23" s="153"/>
      <x:c r="M23" s="153"/>
      <x:c r="N23" s="153"/>
      <x:c r="O23" s="153"/>
      <x:c r="P23" s="153"/>
      <x:c r="Q23" s="153"/>
      <x:c r="R23" s="153"/>
      <x:c r="S23" s="153"/>
      <x:c r="T23" s="153"/>
      <x:c r="U23" s="153"/>
      <x:c r="V23" s="153"/>
    </x:row>
    <x:row r="24" spans="1:22" s="127" customFormat="1">
      <x:c r="A24" s="57">
        <x:v>19</x:v>
      </x:c>
      <x:c r="C24" s="108" t="str">
        <x:f>IF(D24="","",IF(_xlfn.XLOOKUP(D24,'★Master Code List'!$D:$D,'★Master Code List'!$E:$E)="Components","Components","Products"))</x:f>
        <x:v>Products</x:v>
      </x:c>
      <x:c r="D24" s="235" t="str">
        <x:f>IF(VLOOKUP($A24,'★Master Code List'!$B$4:$K$167,3,)=0,"",(VLOOKUP($A24,'★Master Code List'!$B$4:$K$167,3,)))</x:f>
        <x:v>S2X8-14A033-HD</x:v>
      </x:c>
      <x:c r="E24" s="235" t="str">
        <x:f>IF(VLOOKUP($A24,'★Master Code List'!$B$4:$K$167,5,)=0,"",(VLOOKUP($A24,'★Master Code List'!$B$4:$K$167,5,)))</x:f>
        <x:v>BUS BAR ASY – POS BEC TO DCFC POS</x:v>
      </x:c>
      <x:c r="F24" s="132">
        <x:f t="shared" ca="1" si="0"/>
        <x:v>0</x:v>
      </x:c>
      <x:c r="G24" s="215" t="str">
        <x:f t="shared" si="1"/>
        <x:v>CHECK ☞</x:v>
      </x:c>
      <x:c r="K24" s="153"/>
      <x:c r="L24" s="153"/>
      <x:c r="M24" s="153"/>
      <x:c r="N24" s="153"/>
      <x:c r="O24" s="153"/>
      <x:c r="P24" s="153"/>
      <x:c r="Q24" s="153"/>
      <x:c r="R24" s="153"/>
      <x:c r="S24" s="153"/>
      <x:c r="T24" s="153"/>
      <x:c r="U24" s="153"/>
      <x:c r="V24" s="153"/>
    </x:row>
    <x:row r="25" spans="1:22">
      <x:c r="A25" s="57">
        <x:v>20</x:v>
      </x:c>
      <x:c r="C25" s="108" t="str">
        <x:f>IF(D25="","",IF(_xlfn.XLOOKUP(D25,'★Master Code List'!$D:$D,'★Master Code List'!$E:$E)="Components","Components","Products"))</x:f>
        <x:v>Products</x:v>
      </x:c>
      <x:c r="D25" s="235" t="str">
        <x:f>IF(VLOOKUP($A25,'★Master Code List'!$B$4:$K$167,3,)=0,"",(VLOOKUP($A25,'★Master Code List'!$B$4:$K$167,3,)))</x:f>
        <x:v>S2X8-14A033-JD</x:v>
      </x:c>
      <x:c r="E25" s="235" t="str">
        <x:f>IF(VLOOKUP($A25,'★Master Code List'!$B$4:$K$167,5,)=0,"",(VLOOKUP($A25,'★Master Code List'!$B$4:$K$167,5,)))</x:f>
        <x:v>BUS BAR ASY – NEG BEC TO DCFC NEG</x:v>
      </x:c>
      <x:c r="F25" s="132">
        <x:f t="shared" ca="1" si="0"/>
        <x:v>0</x:v>
      </x:c>
      <x:c r="G25" s="215" t="str">
        <x:f t="shared" si="1"/>
        <x:v>CHECK ☞</x:v>
      </x:c>
      <x:c r="K25" s="153"/>
      <x:c r="L25" s="153"/>
      <x:c r="M25" s="153"/>
      <x:c r="N25" s="153"/>
      <x:c r="O25" s="153"/>
      <x:c r="P25" s="153"/>
      <x:c r="Q25" s="153"/>
      <x:c r="R25" s="153"/>
      <x:c r="S25" s="153"/>
      <x:c r="T25" s="153"/>
      <x:c r="U25" s="153"/>
      <x:c r="V25" s="153"/>
    </x:row>
    <x:row r="26" spans="1:22">
      <x:c r="A26" s="57">
        <x:v>21</x:v>
      </x:c>
      <x:c r="C26" s="108" t="str">
        <x:f>IF(D26="","",IF(_xlfn.XLOOKUP(D26,'★Master Code List'!$D:$D,'★Master Code List'!$E:$E)="Components","Components","Products"))</x:f>
        <x:v>Products</x:v>
      </x:c>
      <x:c r="D26" s="235" t="str">
        <x:f>IF(VLOOKUP($A26,'★Master Code List'!$B$4:$K$167,3,)=0,"",(VLOOKUP($A26,'★Master Code List'!$B$4:$K$167,3,)))</x:f>
        <x:v>T2X8-14A033-AA</x:v>
      </x:c>
      <x:c r="E26" s="235" t="str">
        <x:f>IF(VLOOKUP($A26,'★Master Code List'!$B$4:$K$167,5,)=0,"",(VLOOKUP($A26,'★Master Code List'!$B$4:$K$167,5,)))</x:f>
        <x:v>BUSBAR ASY</x:v>
      </x:c>
      <x:c r="F26" s="132">
        <x:f t="shared" ca="1" si="0"/>
        <x:v>0</x:v>
      </x:c>
      <x:c r="G26" s="215" t="str">
        <x:f t="shared" si="1"/>
        <x:v>CHECK ☞</x:v>
      </x:c>
      <x:c r="K26" s="153"/>
      <x:c r="L26" s="153"/>
      <x:c r="M26" s="153"/>
      <x:c r="N26" s="153"/>
      <x:c r="O26" s="153"/>
      <x:c r="P26" s="153"/>
      <x:c r="Q26" s="153"/>
      <x:c r="R26" s="153"/>
      <x:c r="S26" s="153"/>
      <x:c r="T26" s="153"/>
      <x:c r="U26" s="153"/>
      <x:c r="V26" s="153"/>
    </x:row>
    <x:row r="27" spans="1:22">
      <x:c r="A27" s="57">
        <x:v>22</x:v>
      </x:c>
      <x:c r="C27" s="108" t="str">
        <x:f>IF(D27="","",IF(_xlfn.XLOOKUP(D27,'★Master Code List'!$D:$D,'★Master Code List'!$E:$E)="Components","Components","Products"))</x:f>
        <x:v>Products</x:v>
      </x:c>
      <x:c r="D27" s="235" t="str">
        <x:f>IF(VLOOKUP($A27,'★Master Code List'!$B$4:$K$167,3,)=0,"",(VLOOKUP($A27,'★Master Code List'!$B$4:$K$167,3,)))</x:f>
        <x:v>T2X8-14A033-BA</x:v>
      </x:c>
      <x:c r="E27" s="235" t="str">
        <x:f>IF(VLOOKUP($A27,'★Master Code List'!$B$4:$K$167,5,)=0,"",(VLOOKUP($A27,'★Master Code List'!$B$4:$K$167,5,)))</x:f>
        <x:v>BUSBAR ASY</x:v>
      </x:c>
      <x:c r="F27" s="132">
        <x:f t="shared" ca="1" si="0"/>
        <x:v>0</x:v>
      </x:c>
      <x:c r="G27" s="215" t="str">
        <x:f t="shared" si="1"/>
        <x:v>CHECK ☞</x:v>
      </x:c>
      <x:c r="H27" s="127"/>
      <x:c r="I27" s="127"/>
      <x:c r="J27" s="127"/>
      <x:c r="K27" s="153"/>
      <x:c r="L27" s="153"/>
      <x:c r="M27" s="153"/>
      <x:c r="N27" s="153"/>
      <x:c r="O27" s="153"/>
      <x:c r="P27" s="153"/>
      <x:c r="Q27" s="153"/>
      <x:c r="R27" s="153"/>
      <x:c r="S27" s="153"/>
      <x:c r="T27" s="153"/>
      <x:c r="U27" s="153"/>
      <x:c r="V27" s="153"/>
    </x:row>
    <x:row r="28" spans="1:22">
      <x:c r="A28" s="57">
        <x:v>23</x:v>
      </x:c>
      <x:c r="C28" s="108" t="str">
        <x:f>IF(D28="","",IF(_xlfn.XLOOKUP(D28,'★Master Code List'!$D:$D,'★Master Code List'!$E:$E)="Components","Components","Products"))</x:f>
        <x:v>Products</x:v>
      </x:c>
      <x:c r="D28" s="235" t="str">
        <x:f>IF(VLOOKUP($A28,'★Master Code List'!$B$4:$K$167,3,)=0,"",(VLOOKUP($A28,'★Master Code List'!$B$4:$K$167,3,)))</x:f>
        <x:v>T2X8-14A033-EA</x:v>
      </x:c>
      <x:c r="E28" s="235" t="str">
        <x:f>IF(VLOOKUP($A28,'★Master Code List'!$B$4:$K$167,5,)=0,"",(VLOOKUP($A28,'★Master Code List'!$B$4:$K$167,5,)))</x:f>
        <x:v>BUSBAR ASY</x:v>
      </x:c>
      <x:c r="F28" s="132">
        <x:f t="shared" ca="1" si="0"/>
        <x:v>0</x:v>
      </x:c>
      <x:c r="G28" s="215" t="str">
        <x:f t="shared" si="1"/>
        <x:v>CHECK ☞</x:v>
      </x:c>
      <x:c r="H28" s="127"/>
      <x:c r="I28" s="127"/>
      <x:c r="J28" s="127"/>
      <x:c r="K28" s="153"/>
      <x:c r="L28" s="153"/>
      <x:c r="M28" s="153"/>
      <x:c r="N28" s="153"/>
      <x:c r="O28" s="153"/>
      <x:c r="P28" s="153"/>
      <x:c r="Q28" s="153"/>
      <x:c r="R28" s="153"/>
      <x:c r="S28" s="153"/>
      <x:c r="T28" s="153"/>
      <x:c r="U28" s="153"/>
      <x:c r="V28" s="153"/>
    </x:row>
    <x:row r="29" spans="1:22">
      <x:c r="A29" s="57">
        <x:v>24</x:v>
      </x:c>
      <x:c r="C29" s="108" t="str">
        <x:f>IF(D29="","",IF(_xlfn.XLOOKUP(D29,'★Master Code List'!$D:$D,'★Master Code List'!$E:$E)="Components","Components","Products"))</x:f>
        <x:v>Products</x:v>
      </x:c>
      <x:c r="D29" s="235" t="str">
        <x:f>IF(VLOOKUP($A29,'★Master Code List'!$B$4:$K$167,3,)=0,"",(VLOOKUP($A29,'★Master Code List'!$B$4:$K$167,3,)))</x:f>
        <x:v>T2X8-14A033-GA</x:v>
      </x:c>
      <x:c r="E29" s="235" t="str">
        <x:f>IF(VLOOKUP($A29,'★Master Code List'!$B$4:$K$167,5,)=0,"",(VLOOKUP($A29,'★Master Code List'!$B$4:$K$167,5,)))</x:f>
        <x:v>BUSBAR ASY</x:v>
      </x:c>
      <x:c r="F29" s="132">
        <x:f t="shared" ca="1" si="0"/>
        <x:v>0</x:v>
      </x:c>
      <x:c r="G29" s="215" t="str">
        <x:f t="shared" si="1"/>
        <x:v>CHECK ☞</x:v>
      </x:c>
      <x:c r="H29" s="127"/>
      <x:c r="I29" s="127"/>
      <x:c r="J29" s="127"/>
      <x:c r="K29" s="153"/>
      <x:c r="L29" s="153"/>
      <x:c r="M29" s="153"/>
      <x:c r="N29" s="153"/>
      <x:c r="O29" s="153"/>
      <x:c r="P29" s="153"/>
      <x:c r="Q29" s="153"/>
      <x:c r="R29" s="153"/>
      <x:c r="S29" s="153"/>
      <x:c r="T29" s="153"/>
      <x:c r="U29" s="153"/>
      <x:c r="V29" s="153"/>
    </x:row>
    <x:row r="30" spans="1:22">
      <x:c r="A30" s="57">
        <x:v>25</x:v>
      </x:c>
      <x:c r="C30" s="108" t="str">
        <x:f>IF(D30="","",IF(_xlfn.XLOOKUP(D30,'★Master Code List'!$D:$D,'★Master Code List'!$E:$E)="Components","Components","Products"))</x:f>
        <x:v>Products</x:v>
      </x:c>
      <x:c r="D30" s="235" t="str">
        <x:f>IF(VLOOKUP($A30,'★Master Code List'!$B$4:$K$167,3,)=0,"",(VLOOKUP($A30,'★Master Code List'!$B$4:$K$167,3,)))</x:f>
        <x:v>TZ38-10B694-AF</x:v>
      </x:c>
      <x:c r="E30" s="235" t="str">
        <x:f>IF(VLOOKUP($A30,'★Master Code List'!$B$4:$K$167,5,)=0,"",(VLOOKUP($A30,'★Master Code List'!$B$4:$K$167,5,)))</x:f>
        <x:v>Main Harness-AWD-RWD</x:v>
      </x:c>
      <x:c r="F30" s="132">
        <x:f t="shared" ca="1" si="0"/>
        <x:v>0</x:v>
      </x:c>
      <x:c r="G30" s="215" t="str">
        <x:f t="shared" si="1"/>
        <x:v>CHECK ☞</x:v>
      </x:c>
      <x:c r="H30" s="127"/>
      <x:c r="I30" s="127"/>
      <x:c r="J30" s="127"/>
      <x:c r="K30" s="153"/>
      <x:c r="L30" s="153"/>
      <x:c r="M30" s="153"/>
      <x:c r="N30" s="153"/>
      <x:c r="O30" s="153"/>
      <x:c r="P30" s="153"/>
      <x:c r="Q30" s="153"/>
      <x:c r="R30" s="153"/>
      <x:c r="S30" s="153"/>
      <x:c r="T30" s="153"/>
      <x:c r="U30" s="153"/>
      <x:c r="V30" s="153"/>
    </x:row>
    <x:row r="31" spans="1:22">
      <x:c r="A31" s="57">
        <x:v>26</x:v>
      </x:c>
      <x:c r="C31" s="108" t="str">
        <x:f>IF(D31="","",IF(_xlfn.XLOOKUP(D31,'★Master Code List'!$D:$D,'★Master Code List'!$E:$E)="Components","Components","Products"))</x:f>
        <x:v>Products</x:v>
      </x:c>
      <x:c r="D31" s="235" t="str">
        <x:f>IF(VLOOKUP($A31,'★Master Code List'!$B$4:$K$167,3,)=0,"",(VLOOKUP($A31,'★Master Code List'!$B$4:$K$167,3,)))</x:f>
        <x:v>TZ38-10B694-BA</x:v>
      </x:c>
      <x:c r="E31" s="235" t="str">
        <x:f>IF(VLOOKUP($A31,'★Master Code List'!$B$4:$K$167,5,)=0,"",(VLOOKUP($A31,'★Master Code List'!$B$4:$K$167,5,)))</x:f>
        <x:v>Main_Harness-RWD</x:v>
      </x:c>
      <x:c r="F31" s="132">
        <x:f t="shared" ca="1" si="0"/>
        <x:v>0</x:v>
      </x:c>
      <x:c r="G31" s="215" t="str">
        <x:f t="shared" si="1"/>
        <x:v>CHECK ☞</x:v>
      </x:c>
      <x:c r="H31" s="127"/>
      <x:c r="I31" s="127"/>
      <x:c r="J31" s="127"/>
      <x:c r="K31" s="153"/>
      <x:c r="L31" s="153"/>
      <x:c r="M31" s="153"/>
      <x:c r="N31" s="153"/>
      <x:c r="O31" s="153"/>
      <x:c r="P31" s="153"/>
      <x:c r="Q31" s="153"/>
      <x:c r="R31" s="153"/>
      <x:c r="S31" s="153"/>
      <x:c r="T31" s="153"/>
      <x:c r="U31" s="153"/>
      <x:c r="V31" s="153"/>
    </x:row>
    <x:row r="32" spans="1:22" s="127" customFormat="1">
      <x:c r="A32" s="57">
        <x:v>27</x:v>
      </x:c>
      <x:c r="C32" s="108" t="str">
        <x:f>IF(D32="","",IF(_xlfn.XLOOKUP(D32,'★Master Code List'!$D:$D,'★Master Code List'!$E:$E)="Components","Components","Products"))</x:f>
        <x:v>Products</x:v>
      </x:c>
      <x:c r="D32" s="235" t="str">
        <x:f>IF(VLOOKUP($A32,'★Master Code List'!$B$4:$K$167,3,)=0,"",(VLOOKUP($A32,'★Master Code List'!$B$4:$K$167,3,)))</x:f>
        <x:v>TZ38-10B694-CA</x:v>
      </x:c>
      <x:c r="E32" s="235" t="str">
        <x:f>IF(VLOOKUP($A32,'★Master Code List'!$B$4:$K$167,5,)=0,"",(VLOOKUP($A32,'★Master Code List'!$B$4:$K$167,5,)))</x:f>
        <x:v>Main_Harness-AWD</x:v>
      </x:c>
      <x:c r="F32" s="132">
        <x:f t="shared" ca="1" si="0"/>
        <x:v>0</x:v>
      </x:c>
      <x:c r="G32" s="215" t="str">
        <x:f t="shared" si="1"/>
        <x:v>CHECK ☞</x:v>
      </x:c>
      <x:c r="K32" s="153"/>
      <x:c r="L32" s="153"/>
      <x:c r="M32" s="153"/>
      <x:c r="N32" s="153"/>
      <x:c r="O32" s="153"/>
      <x:c r="P32" s="153"/>
      <x:c r="Q32" s="153"/>
      <x:c r="R32" s="153"/>
      <x:c r="S32" s="153"/>
      <x:c r="T32" s="153"/>
      <x:c r="U32" s="153"/>
      <x:c r="V32" s="153"/>
    </x:row>
    <x:row r="33" spans="1:22" s="127" customFormat="1">
      <x:c r="A33" s="57">
        <x:v>28</x:v>
      </x:c>
      <x:c r="C33" s="108" t="str">
        <x:f>IF(D33="","",IF(_xlfn.XLOOKUP(D33,'★Master Code List'!$D:$D,'★Master Code List'!$E:$E)="Components","Components","Products"))</x:f>
        <x:v>Products</x:v>
      </x:c>
      <x:c r="D33" s="235" t="str">
        <x:f>IF(VLOOKUP($A33,'★Master Code List'!$B$4:$K$167,3,)=0,"",(VLOOKUP($A33,'★Master Code List'!$B$4:$K$167,3,)))</x:f>
        <x:v>TZ38-10B694-DC</x:v>
      </x:c>
      <x:c r="E33" s="235" t="str">
        <x:f>IF(VLOOKUP($A33,'★Master Code List'!$B$4:$K$167,5,)=0,"",(VLOOKUP($A33,'★Master Code List'!$B$4:$K$167,5,)))</x:f>
        <x:v>Main Harness-AWD-RWD</x:v>
      </x:c>
      <x:c r="F33" s="132">
        <x:f t="shared" ca="1" si="0"/>
        <x:v>0</x:v>
      </x:c>
      <x:c r="G33" s="215" t="str">
        <x:f t="shared" si="1"/>
        <x:v>CHECK ☞</x:v>
      </x:c>
      <x:c r="K33" s="153"/>
      <x:c r="L33" s="153"/>
      <x:c r="M33" s="153"/>
      <x:c r="N33" s="153"/>
      <x:c r="O33" s="153"/>
      <x:c r="P33" s="153"/>
      <x:c r="Q33" s="153"/>
      <x:c r="R33" s="153"/>
      <x:c r="S33" s="153"/>
      <x:c r="T33" s="153"/>
      <x:c r="U33" s="153"/>
      <x:c r="V33" s="153"/>
    </x:row>
    <x:row r="34" spans="1:22" s="127" customFormat="1">
      <x:c r="A34" s="57">
        <x:v>29</x:v>
      </x:c>
      <x:c r="C34" s="108" t="str">
        <x:f>IF(D34="","",IF(_xlfn.XLOOKUP(D34,'★Master Code List'!$D:$D,'★Master Code List'!$E:$E)="Components","Components","Products"))</x:f>
        <x:v>Products</x:v>
      </x:c>
      <x:c r="D34" s="235" t="str">
        <x:f>IF(VLOOKUP($A34,'★Master Code List'!$B$4:$K$167,3,)=0,"",(VLOOKUP($A34,'★Master Code List'!$B$4:$K$167,3,)))</x:f>
        <x:v>TZ38-14A033-AA</x:v>
      </x:c>
      <x:c r="E34" s="235" t="str">
        <x:f>IF(VLOOKUP($A34,'★Master Code List'!$B$4:$K$167,5,)=0,"",(VLOOKUP($A34,'★Master Code List'!$B$4:$K$167,5,)))</x:f>
        <x:v>BUSBAR ASY</x:v>
      </x:c>
      <x:c r="F34" s="132">
        <x:f t="shared" ca="1" si="0"/>
        <x:v>0</x:v>
      </x:c>
      <x:c r="G34" s="215" t="str">
        <x:f t="shared" si="1"/>
        <x:v>CHECK ☞</x:v>
      </x:c>
      <x:c r="K34" s="153"/>
      <x:c r="L34" s="153"/>
      <x:c r="M34" s="153"/>
      <x:c r="N34" s="153"/>
      <x:c r="O34" s="153"/>
      <x:c r="P34" s="153"/>
      <x:c r="Q34" s="153"/>
      <x:c r="R34" s="153"/>
      <x:c r="S34" s="153"/>
      <x:c r="T34" s="153"/>
      <x:c r="U34" s="153"/>
      <x:c r="V34" s="153"/>
    </x:row>
    <x:row r="35" spans="1:22">
      <x:c r="A35" s="57">
        <x:v>30</x:v>
      </x:c>
      <x:c r="C35" s="108" t="str">
        <x:f>IF(D35="","",IF(_xlfn.XLOOKUP(D35,'★Master Code List'!$D:$D,'★Master Code List'!$E:$E)="Components","Components","Products"))</x:f>
        <x:v>Products</x:v>
      </x:c>
      <x:c r="D35" s="235" t="str">
        <x:f>IF(VLOOKUP($A35,'★Master Code List'!$B$4:$K$167,3,)=0,"",(VLOOKUP($A35,'★Master Code List'!$B$4:$K$167,3,)))</x:f>
        <x:v>TZ38-14A033-BA</x:v>
      </x:c>
      <x:c r="E35" s="235" t="str">
        <x:f>IF(VLOOKUP($A35,'★Master Code List'!$B$4:$K$167,5,)=0,"",(VLOOKUP($A35,'★Master Code List'!$B$4:$K$167,5,)))</x:f>
        <x:v>BUSBAR ASY</x:v>
      </x:c>
      <x:c r="F35" s="132">
        <x:f t="shared" ca="1" si="0"/>
        <x:v>0</x:v>
      </x:c>
      <x:c r="G35" s="215" t="str">
        <x:f t="shared" si="1"/>
        <x:v>CHECK ☞</x:v>
      </x:c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53"/>
      <x:c r="U35" s="153"/>
      <x:c r="V35" s="153"/>
    </x:row>
    <x:row r="36" spans="1:22" s="127" customFormat="1">
      <x:c r="A36" s="57">
        <x:v>31</x:v>
      </x:c>
      <x:c r="C36" s="108" t="str">
        <x:f>IF(D36="","",IF(_xlfn.XLOOKUP(D36,'★Master Code List'!$D:$D,'★Master Code List'!$E:$E)="Components","Components","Products"))</x:f>
        <x:v>Products</x:v>
      </x:c>
      <x:c r="D36" s="235" t="str">
        <x:f>IF(VLOOKUP($A36,'★Master Code List'!$B$4:$K$167,3,)=0,"",(VLOOKUP($A36,'★Master Code List'!$B$4:$K$167,3,)))</x:f>
        <x:v>TZ38-14A033-CA</x:v>
      </x:c>
      <x:c r="E36" s="235" t="str">
        <x:f>IF(VLOOKUP($A36,'★Master Code List'!$B$4:$K$167,5,)=0,"",(VLOOKUP($A36,'★Master Code List'!$B$4:$K$167,5,)))</x:f>
        <x:v>BUSBAR ASY</x:v>
      </x:c>
      <x:c r="F36" s="132">
        <x:f t="shared" ca="1" si="0"/>
        <x:v>0</x:v>
      </x:c>
      <x:c r="G36" s="215" t="str">
        <x:f t="shared" si="1"/>
        <x:v>CHECK ☞</x:v>
      </x:c>
      <x:c r="K36" s="265"/>
      <x:c r="L36" s="265"/>
      <x:c r="M36" s="265"/>
      <x:c r="N36" s="265"/>
      <x:c r="O36" s="265"/>
      <x:c r="P36" s="265"/>
      <x:c r="Q36" s="265"/>
      <x:c r="R36" s="265"/>
      <x:c r="S36" s="265"/>
      <x:c r="T36" s="265"/>
      <x:c r="U36" s="265"/>
      <x:c r="V36" s="265"/>
    </x:row>
    <x:row r="37" spans="1:22" s="127" customFormat="1">
      <x:c r="A37" s="57">
        <x:v>32</x:v>
      </x:c>
      <x:c r="C37" s="108" t="str">
        <x:f>IF(D37="","",IF(_xlfn.XLOOKUP(D37,'★Master Code List'!$D:$D,'★Master Code List'!$E:$E)="Components","Components","Products"))</x:f>
        <x:v>Products</x:v>
      </x:c>
      <x:c r="D37" s="235" t="str">
        <x:f>IF(VLOOKUP($A37,'★Master Code List'!$B$4:$K$167,3,)=0,"",(VLOOKUP($A37,'★Master Code List'!$B$4:$K$167,3,)))</x:f>
        <x:v>TZ38-14A033-DA</x:v>
      </x:c>
      <x:c r="E37" s="235" t="str">
        <x:f>IF(VLOOKUP($A37,'★Master Code List'!$B$4:$K$167,5,)=0,"",(VLOOKUP($A37,'★Master Code List'!$B$4:$K$167,5,)))</x:f>
        <x:v>BUSBAR ASY</x:v>
      </x:c>
      <x:c r="F37" s="132">
        <x:f t="shared" ca="1" si="0"/>
        <x:v>0</x:v>
      </x:c>
      <x:c r="G37" s="215" t="str">
        <x:f t="shared" si="1"/>
        <x:v>CHECK ☞</x:v>
      </x:c>
      <x:c r="K37" s="265"/>
      <x:c r="L37" s="265"/>
      <x:c r="M37" s="265"/>
      <x:c r="N37" s="265"/>
      <x:c r="O37" s="265"/>
      <x:c r="P37" s="265"/>
      <x:c r="Q37" s="265"/>
      <x:c r="R37" s="265"/>
      <x:c r="S37" s="265"/>
      <x:c r="T37" s="265"/>
      <x:c r="U37" s="265"/>
      <x:c r="V37" s="265"/>
    </x:row>
    <x:row r="38" spans="1:22" s="127" customFormat="1">
      <x:c r="A38" s="57">
        <x:v>33</x:v>
      </x:c>
      <x:c r="C38" s="108" t="str">
        <x:f>IF(D38="","",IF(_xlfn.XLOOKUP(D38,'★Master Code List'!$D:$D,'★Master Code List'!$E:$E)="Components","Components","Products"))</x:f>
        <x:v>Products</x:v>
      </x:c>
      <x:c r="D38" s="235" t="str">
        <x:f>IF(VLOOKUP($A38,'★Master Code List'!$B$4:$K$167,3,)=0,"",(VLOOKUP($A38,'★Master Code List'!$B$4:$K$167,3,)))</x:f>
        <x:v>TZ38-14A033-EA</x:v>
      </x:c>
      <x:c r="E38" s="235" t="str">
        <x:f>IF(VLOOKUP($A38,'★Master Code List'!$B$4:$K$167,5,)=0,"",(VLOOKUP($A38,'★Master Code List'!$B$4:$K$167,5,)))</x:f>
        <x:v>BUSBAR ASY</x:v>
      </x:c>
      <x:c r="F38" s="132">
        <x:f t="shared" ca="1" si="0"/>
        <x:v>0</x:v>
      </x:c>
      <x:c r="G38" s="215" t="str">
        <x:f t="shared" ref="G38:G69" si="2">IF(D38="","",IF(SUM(K38:U38)&gt;0,"","CHECK ☞"))</x:f>
        <x:v>CHECK ☞</x:v>
      </x:c>
      <x:c r="K38" s="265"/>
      <x:c r="L38" s="265"/>
      <x:c r="M38" s="265"/>
      <x:c r="N38" s="265"/>
      <x:c r="O38" s="265"/>
      <x:c r="P38" s="265"/>
      <x:c r="Q38" s="265"/>
      <x:c r="R38" s="265"/>
      <x:c r="S38" s="265"/>
      <x:c r="T38" s="265"/>
      <x:c r="U38" s="265"/>
      <x:c r="V38" s="265"/>
    </x:row>
    <x:row r="39" spans="1:22" s="127" customFormat="1">
      <x:c r="A39" s="57">
        <x:v>34</x:v>
      </x:c>
      <x:c r="C39" s="108" t="str">
        <x:f>IF(D39="","",IF(_xlfn.XLOOKUP(D39,'★Master Code List'!$D:$D,'★Master Code List'!$E:$E)="Components","Components","Products"))</x:f>
        <x:v>Products</x:v>
      </x:c>
      <x:c r="D39" s="235" t="str">
        <x:f>IF(VLOOKUP($A39,'★Master Code List'!$B$4:$K$167,3,)=0,"",(VLOOKUP($A39,'★Master Code List'!$B$4:$K$167,3,)))</x:f>
        <x:v>TZ38-14A033-FA</x:v>
      </x:c>
      <x:c r="E39" s="235" t="str">
        <x:f>IF(VLOOKUP($A39,'★Master Code List'!$B$4:$K$167,5,)=0,"",(VLOOKUP($A39,'★Master Code List'!$B$4:$K$167,5,)))</x:f>
        <x:v xml:space="preserve">BUS BAR ASY </x:v>
      </x:c>
      <x:c r="F39" s="132">
        <x:f t="shared" ca="1" si="0"/>
        <x:v>0</x:v>
      </x:c>
      <x:c r="G39" s="215" t="str">
        <x:f t="shared" si="2"/>
        <x:v>CHECK ☞</x:v>
      </x:c>
      <x:c r="K39" s="265"/>
      <x:c r="L39" s="265"/>
      <x:c r="M39" s="265"/>
      <x:c r="N39" s="265"/>
      <x:c r="O39" s="265"/>
      <x:c r="P39" s="265"/>
      <x:c r="Q39" s="265"/>
      <x:c r="R39" s="265"/>
      <x:c r="S39" s="265"/>
      <x:c r="T39" s="265"/>
      <x:c r="U39" s="265"/>
      <x:c r="V39" s="265"/>
    </x:row>
    <x:row r="40" spans="1:22" s="127" customFormat="1">
      <x:c r="A40" s="57">
        <x:v>35</x:v>
      </x:c>
      <x:c r="C40" s="108" t="str">
        <x:f>IF(D40="","",IF(_xlfn.XLOOKUP(D40,'★Master Code List'!$D:$D,'★Master Code List'!$E:$E)="Components","Components","Products"))</x:f>
        <x:v>Products</x:v>
      </x:c>
      <x:c r="D40" s="235" t="str">
        <x:f>IF(VLOOKUP($A40,'★Master Code List'!$B$4:$K$167,3,)=0,"",(VLOOKUP($A40,'★Master Code List'!$B$4:$K$167,3,)))</x:f>
        <x:v>TZ38-14A033-GA</x:v>
      </x:c>
      <x:c r="E40" s="235" t="str">
        <x:f>IF(VLOOKUP($A40,'★Master Code List'!$B$4:$K$167,5,)=0,"",(VLOOKUP($A40,'★Master Code List'!$B$4:$K$167,5,)))</x:f>
        <x:v>BUSBAR ASY</x:v>
      </x:c>
      <x:c r="F40" s="132">
        <x:f t="shared" ca="1" si="0"/>
        <x:v>0</x:v>
      </x:c>
      <x:c r="G40" s="215" t="str">
        <x:f t="shared" si="2"/>
        <x:v>CHECK ☞</x:v>
      </x:c>
      <x:c r="K40" s="265"/>
      <x:c r="L40" s="265"/>
      <x:c r="M40" s="265"/>
      <x:c r="N40" s="265"/>
      <x:c r="O40" s="265"/>
      <x:c r="P40" s="265"/>
      <x:c r="Q40" s="265"/>
      <x:c r="R40" s="265"/>
      <x:c r="S40" s="265"/>
      <x:c r="T40" s="265"/>
      <x:c r="U40" s="265"/>
      <x:c r="V40" s="265"/>
    </x:row>
    <x:row r="41" spans="1:22" s="127" customFormat="1">
      <x:c r="A41" s="57">
        <x:v>36</x:v>
      </x:c>
      <x:c r="C41" s="108" t="str">
        <x:f>IF(D41="","",IF(_xlfn.XLOOKUP(D41,'★Master Code List'!$D:$D,'★Master Code List'!$E:$E)="Components","Components","Products"))</x:f>
        <x:v>Products</x:v>
      </x:c>
      <x:c r="D41" s="235" t="str">
        <x:f>IF(VLOOKUP($A41,'★Master Code List'!$B$4:$K$167,3,)=0,"",(VLOOKUP($A41,'★Master Code List'!$B$4:$K$167,3,)))</x:f>
        <x:v>TZ38-14A033-HB</x:v>
      </x:c>
      <x:c r="E41" s="235" t="str">
        <x:f>IF(VLOOKUP($A41,'★Master Code List'!$B$4:$K$167,5,)=0,"",(VLOOKUP($A41,'★Master Code List'!$B$4:$K$167,5,)))</x:f>
        <x:v>MCA CONNECTOR CLIP</x:v>
      </x:c>
      <x:c r="F41" s="132">
        <x:f t="shared" ca="1" si="0"/>
        <x:v>0</x:v>
      </x:c>
      <x:c r="G41" s="215" t="str">
        <x:f t="shared" si="2"/>
        <x:v>CHECK ☞</x:v>
      </x:c>
      <x:c r="K41" s="265"/>
      <x:c r="L41" s="265"/>
      <x:c r="M41" s="265"/>
      <x:c r="N41" s="265"/>
      <x:c r="O41" s="265"/>
      <x:c r="P41" s="265"/>
      <x:c r="Q41" s="265"/>
      <x:c r="R41" s="265"/>
      <x:c r="S41" s="265"/>
      <x:c r="T41" s="265"/>
      <x:c r="U41" s="265"/>
      <x:c r="V41" s="265"/>
    </x:row>
    <x:row r="42" spans="1:22" s="127" customFormat="1">
      <x:c r="A42" s="57">
        <x:v>37</x:v>
      </x:c>
      <x:c r="C42" s="108" t="str">
        <x:f>IF(D42="","",IF(_xlfn.XLOOKUP(D42,'★Master Code List'!$D:$D,'★Master Code List'!$E:$E)="Components","Components","Products"))</x:f>
        <x:v>Products</x:v>
      </x:c>
      <x:c r="D42" s="235" t="str">
        <x:f>IF(VLOOKUP($A42,'★Master Code List'!$B$4:$K$167,3,)=0,"",(VLOOKUP($A42,'★Master Code List'!$B$4:$K$167,3,)))</x:f>
        <x:v>TZ38-14A033-JB</x:v>
      </x:c>
      <x:c r="E42" s="235" t="str">
        <x:f>IF(VLOOKUP($A42,'★Master Code List'!$B$4:$K$167,5,)=0,"",(VLOOKUP($A42,'★Master Code List'!$B$4:$K$167,5,)))</x:f>
        <x:v>MCA CONNECTOR CLIP</x:v>
      </x:c>
      <x:c r="F42" s="132">
        <x:f t="shared" ca="1" si="0"/>
        <x:v>0</x:v>
      </x:c>
      <x:c r="G42" s="215" t="str">
        <x:f t="shared" si="2"/>
        <x:v>CHECK ☞</x:v>
      </x:c>
      <x:c r="K42" s="265"/>
      <x:c r="L42" s="265"/>
      <x:c r="M42" s="265"/>
      <x:c r="N42" s="265"/>
      <x:c r="O42" s="265"/>
      <x:c r="P42" s="265"/>
      <x:c r="Q42" s="265"/>
      <x:c r="R42" s="265"/>
      <x:c r="S42" s="265"/>
      <x:c r="T42" s="265"/>
      <x:c r="U42" s="265"/>
      <x:c r="V42" s="265"/>
    </x:row>
    <x:row r="43" spans="1:22" s="127" customFormat="1">
      <x:c r="A43" s="57">
        <x:v>38</x:v>
      </x:c>
      <x:c r="C43" s="108" t="str">
        <x:f>IF(D43="","",IF(_xlfn.XLOOKUP(D43,'★Master Code List'!$D:$D,'★Master Code List'!$E:$E)="Components","Components","Products"))</x:f>
        <x:v>Products</x:v>
      </x:c>
      <x:c r="D43" s="235" t="str">
        <x:f>IF(VLOOKUP($A43,'★Master Code List'!$B$4:$K$167,3,)=0,"",(VLOOKUP($A43,'★Master Code List'!$B$4:$K$167,3,)))</x:f>
        <x:v>TZ38-14A033-KA</x:v>
      </x:c>
      <x:c r="E43" s="235" t="str">
        <x:f>IF(VLOOKUP($A43,'★Master Code List'!$B$4:$K$167,5,)=0,"",(VLOOKUP($A43,'★Master Code List'!$B$4:$K$167,5,)))</x:f>
        <x:v>MCA CONNECTOR CLIP</x:v>
      </x:c>
      <x:c r="F43" s="132">
        <x:f t="shared" ca="1" si="0"/>
        <x:v>0</x:v>
      </x:c>
      <x:c r="G43" s="215" t="str">
        <x:f t="shared" si="2"/>
        <x:v>CHECK ☞</x:v>
      </x:c>
      <x:c r="K43" s="265"/>
      <x:c r="L43" s="265"/>
      <x:c r="M43" s="265"/>
      <x:c r="N43" s="265"/>
      <x:c r="O43" s="265"/>
      <x:c r="P43" s="265"/>
      <x:c r="Q43" s="265"/>
      <x:c r="R43" s="265"/>
      <x:c r="S43" s="265"/>
      <x:c r="T43" s="265"/>
      <x:c r="U43" s="265"/>
      <x:c r="V43" s="265"/>
    </x:row>
    <x:row r="44" spans="1:22" s="127" customFormat="1">
      <x:c r="A44" s="57">
        <x:v>39</x:v>
      </x:c>
      <x:c r="C44" s="108" t="str">
        <x:f>IF(D44="","",IF(_xlfn.XLOOKUP(D44,'★Master Code List'!$D:$D,'★Master Code List'!$E:$E)="Components","Components","Products"))</x:f>
        <x:v>Products</x:v>
      </x:c>
      <x:c r="D44" s="235" t="str">
        <x:f>IF(VLOOKUP($A44,'★Master Code List'!$B$4:$K$167,3,)=0,"",(VLOOKUP($A44,'★Master Code List'!$B$4:$K$167,3,)))</x:f>
        <x:v>TZ38-14A033-LA</x:v>
      </x:c>
      <x:c r="E44" s="235" t="str">
        <x:f>IF(VLOOKUP($A44,'★Master Code List'!$B$4:$K$167,5,)=0,"",(VLOOKUP($A44,'★Master Code List'!$B$4:$K$167,5,)))</x:f>
        <x:v>MCA CONNECTOR CLIP</x:v>
      </x:c>
      <x:c r="F44" s="132">
        <x:f t="shared" ca="1" si="0"/>
        <x:v>0</x:v>
      </x:c>
      <x:c r="G44" s="215" t="str">
        <x:f t="shared" si="2"/>
        <x:v>CHECK ☞</x:v>
      </x:c>
      <x:c r="K44" s="153"/>
      <x:c r="L44" s="153"/>
      <x:c r="M44" s="153"/>
      <x:c r="N44" s="153"/>
      <x:c r="O44" s="153"/>
      <x:c r="P44" s="153"/>
      <x:c r="Q44" s="153"/>
      <x:c r="R44" s="153"/>
      <x:c r="S44" s="153"/>
      <x:c r="T44" s="153"/>
      <x:c r="U44" s="153"/>
      <x:c r="V44" s="153"/>
    </x:row>
    <x:row r="45" spans="1:22">
      <x:c r="A45" s="57">
        <x:v>40</x:v>
      </x:c>
      <x:c r="C45" s="108" t="str">
        <x:f>IF(D45="","",IF(_xlfn.XLOOKUP(D45,'★Master Code List'!$D:$D,'★Master Code List'!$E:$E)="Components","Components","Products"))</x:f>
        <x:v>Products</x:v>
      </x:c>
      <x:c r="D45" s="235" t="str">
        <x:f>IF(VLOOKUP($A45,'★Master Code List'!$B$4:$K$167,3,)=0,"",(VLOOKUP($A45,'★Master Code List'!$B$4:$K$167,3,)))</x:f>
        <x:v>TZ38-14A033-MA</x:v>
      </x:c>
      <x:c r="E45" s="235" t="str">
        <x:f>IF(VLOOKUP($A45,'★Master Code List'!$B$4:$K$167,5,)=0,"",(VLOOKUP($A45,'★Master Code List'!$B$4:$K$167,5,)))</x:f>
        <x:v>MCA CONNECTOR CLIP</x:v>
      </x:c>
      <x:c r="F45" s="132">
        <x:f t="shared" ca="1" si="0"/>
        <x:v>0</x:v>
      </x:c>
      <x:c r="G45" s="215" t="str">
        <x:f t="shared" si="2"/>
        <x:v>CHECK ☞</x:v>
      </x:c>
      <x:c r="K45" s="153"/>
      <x:c r="L45" s="153"/>
      <x:c r="M45" s="153"/>
      <x:c r="N45" s="153"/>
      <x:c r="O45" s="153"/>
      <x:c r="P45" s="153"/>
      <x:c r="Q45" s="153"/>
      <x:c r="R45" s="153"/>
      <x:c r="S45" s="153"/>
      <x:c r="T45" s="153"/>
      <x:c r="U45" s="153"/>
      <x:c r="V45" s="153"/>
    </x:row>
    <x:row r="46" spans="1:22">
      <x:c r="A46" s="57">
        <x:v>41</x:v>
      </x:c>
      <x:c r="C46" s="108" t="str">
        <x:f>IF(D46="","",IF(_xlfn.XLOOKUP(D46,'★Master Code List'!$D:$D,'★Master Code List'!$E:$E)="Components","Components","Products"))</x:f>
        <x:v>Products</x:v>
      </x:c>
      <x:c r="D46" s="235" t="str">
        <x:f>IF(VLOOKUP($A46,'★Master Code List'!$B$4:$K$167,3,)=0,"",(VLOOKUP($A46,'★Master Code List'!$B$4:$K$167,3,)))</x:f>
        <x:v>TZ38-14A033-NA</x:v>
      </x:c>
      <x:c r="E46" s="235" t="str">
        <x:f>IF(VLOOKUP($A46,'★Master Code List'!$B$4:$K$167,5,)=0,"",(VLOOKUP($A46,'★Master Code List'!$B$4:$K$167,5,)))</x:f>
        <x:v>BUSBAR ASY</x:v>
      </x:c>
      <x:c r="F46" s="132">
        <x:f t="shared" ca="1" si="0"/>
        <x:v>0</x:v>
      </x:c>
      <x:c r="G46" s="215" t="str">
        <x:f t="shared" si="2"/>
        <x:v>CHECK ☞</x:v>
      </x:c>
      <x:c r="H46" s="127"/>
      <x:c r="I46" s="127"/>
      <x:c r="J46" s="127"/>
      <x:c r="K46" s="153"/>
      <x:c r="L46" s="153"/>
      <x:c r="M46" s="153"/>
      <x:c r="N46" s="153"/>
      <x:c r="O46" s="153"/>
      <x:c r="P46" s="153"/>
      <x:c r="Q46" s="153"/>
      <x:c r="R46" s="153"/>
      <x:c r="S46" s="153"/>
      <x:c r="T46" s="153"/>
      <x:c r="U46" s="153"/>
      <x:c r="V46" s="153"/>
    </x:row>
    <x:row r="47" spans="1:22">
      <x:c r="A47" s="57">
        <x:v>42</x:v>
      </x:c>
      <x:c r="C47" s="108" t="str">
        <x:f>IF(D47="","",IF(_xlfn.XLOOKUP(D47,'★Master Code List'!$D:$D,'★Master Code List'!$E:$E)="Components","Components","Products"))</x:f>
        <x:v>Products</x:v>
      </x:c>
      <x:c r="D47" s="235" t="str">
        <x:f>IF(VLOOKUP($A47,'★Master Code List'!$B$4:$K$167,3,)=0,"",(VLOOKUP($A47,'★Master Code List'!$B$4:$K$167,3,)))</x:f>
        <x:v>TZ38-14A033-PB</x:v>
      </x:c>
      <x:c r="E47" s="235" t="str">
        <x:f>IF(VLOOKUP($A47,'★Master Code List'!$B$4:$K$167,5,)=0,"",(VLOOKUP($A47,'★Master Code List'!$B$4:$K$167,5,)))</x:f>
        <x:v>BUSBAR ASY</x:v>
      </x:c>
      <x:c r="F47" s="132">
        <x:f t="shared" ca="1" si="0"/>
        <x:v>0</x:v>
      </x:c>
      <x:c r="G47" s="215" t="str">
        <x:f t="shared" si="2"/>
        <x:v>CHECK ☞</x:v>
      </x:c>
      <x:c r="H47" s="127"/>
      <x:c r="I47" s="127"/>
      <x:c r="J47" s="127"/>
      <x:c r="K47" s="153"/>
      <x:c r="L47" s="153"/>
      <x:c r="M47" s="153"/>
      <x:c r="N47" s="153"/>
      <x:c r="O47" s="153"/>
      <x:c r="P47" s="153"/>
      <x:c r="Q47" s="153"/>
      <x:c r="R47" s="153"/>
      <x:c r="S47" s="153"/>
      <x:c r="T47" s="153"/>
      <x:c r="U47" s="153"/>
      <x:c r="V47" s="153"/>
    </x:row>
    <x:row r="48" spans="1:22">
      <x:c r="A48" s="57">
        <x:v>43</x:v>
      </x:c>
      <x:c r="C48" s="108" t="str">
        <x:f>IF(D48="","",IF(_xlfn.XLOOKUP(D48,'★Master Code List'!$D:$D,'★Master Code List'!$E:$E)="Components","Components","Products"))</x:f>
        <x:v>Products</x:v>
      </x:c>
      <x:c r="D48" s="235" t="str">
        <x:f>IF(VLOOKUP($A48,'★Master Code List'!$B$4:$K$167,3,)=0,"",(VLOOKUP($A48,'★Master Code List'!$B$4:$K$167,3,)))</x:f>
        <x:v>TZ38-14A033-RB</x:v>
      </x:c>
      <x:c r="E48" s="235" t="str">
        <x:f>IF(VLOOKUP($A48,'★Master Code List'!$B$4:$K$167,5,)=0,"",(VLOOKUP($A48,'★Master Code List'!$B$4:$K$167,5,)))</x:f>
        <x:v>BUSBAR ASY</x:v>
      </x:c>
      <x:c r="F48" s="132">
        <x:f t="shared" ca="1" si="0"/>
        <x:v>0</x:v>
      </x:c>
      <x:c r="G48" s="215" t="str">
        <x:f t="shared" si="2"/>
        <x:v>CHECK ☞</x:v>
      </x:c>
      <x:c r="H48" s="127"/>
      <x:c r="I48" s="127"/>
      <x:c r="J48" s="127"/>
      <x:c r="K48" s="153"/>
      <x:c r="L48" s="153"/>
      <x:c r="M48" s="153"/>
      <x:c r="N48" s="153"/>
      <x:c r="O48" s="153"/>
      <x:c r="P48" s="153"/>
      <x:c r="Q48" s="153"/>
      <x:c r="R48" s="153"/>
      <x:c r="S48" s="153"/>
      <x:c r="T48" s="153"/>
      <x:c r="U48" s="153"/>
      <x:c r="V48" s="153"/>
    </x:row>
    <x:row r="49" spans="1:22">
      <x:c r="A49" s="57">
        <x:v>44</x:v>
      </x:c>
      <x:c r="C49" s="108" t="str">
        <x:f>IF(D49="","",IF(_xlfn.XLOOKUP(D49,'★Master Code List'!$D:$D,'★Master Code List'!$E:$E)="Components","Components","Products"))</x:f>
        <x:v>Products</x:v>
      </x:c>
      <x:c r="D49" s="235" t="str">
        <x:f>IF(VLOOKUP($A49,'★Master Code List'!$B$4:$K$167,3,)=0,"",(VLOOKUP($A49,'★Master Code List'!$B$4:$K$167,3,)))</x:f>
        <x:v>TZ38-14A033-SA</x:v>
      </x:c>
      <x:c r="E49" s="235" t="str">
        <x:f>IF(VLOOKUP($A49,'★Master Code List'!$B$4:$K$167,5,)=0,"",(VLOOKUP($A49,'★Master Code List'!$B$4:$K$167,5,)))</x:f>
        <x:v>BUSBAR ASY</x:v>
      </x:c>
      <x:c r="F49" s="132">
        <x:f t="shared" ca="1" si="0"/>
        <x:v>0</x:v>
      </x:c>
      <x:c r="G49" s="215" t="str">
        <x:f t="shared" si="2"/>
        <x:v>CHECK ☞</x:v>
      </x:c>
      <x:c r="H49" s="127"/>
      <x:c r="I49" s="127"/>
      <x:c r="J49" s="127"/>
      <x:c r="K49" s="153"/>
      <x:c r="L49" s="153"/>
      <x:c r="M49" s="153"/>
      <x:c r="N49" s="153"/>
      <x:c r="O49" s="153"/>
      <x:c r="P49" s="153"/>
      <x:c r="Q49" s="153"/>
      <x:c r="R49" s="153"/>
      <x:c r="S49" s="153"/>
      <x:c r="T49" s="153"/>
      <x:c r="U49" s="153"/>
      <x:c r="V49" s="153"/>
    </x:row>
    <x:row r="50" spans="1:22">
      <x:c r="A50" s="57">
        <x:v>45</x:v>
      </x:c>
      <x:c r="C50" s="108" t="str">
        <x:f>IF(D50="","",IF(_xlfn.XLOOKUP(D50,'★Master Code List'!$D:$D,'★Master Code List'!$E:$E)="Components","Components","Products"))</x:f>
        <x:v>Products</x:v>
      </x:c>
      <x:c r="D50" s="235" t="str">
        <x:f>IF(VLOOKUP($A50,'★Master Code List'!$B$4:$K$167,3,)=0,"",(VLOOKUP($A50,'★Master Code List'!$B$4:$K$167,3,)))</x:f>
        <x:v>TZ38-14A033-TA</x:v>
      </x:c>
      <x:c r="E50" s="235" t="str">
        <x:f>IF(VLOOKUP($A50,'★Master Code List'!$B$4:$K$167,5,)=0,"",(VLOOKUP($A50,'★Master Code List'!$B$4:$K$167,5,)))</x:f>
        <x:v>BUSBAR ASY</x:v>
      </x:c>
      <x:c r="F50" s="132">
        <x:f t="shared" ca="1" si="0"/>
        <x:v>0</x:v>
      </x:c>
      <x:c r="G50" s="215" t="str">
        <x:f t="shared" si="2"/>
        <x:v>CHECK ☞</x:v>
      </x:c>
      <x:c r="H50" s="127"/>
      <x:c r="I50" s="127"/>
      <x:c r="J50" s="127"/>
      <x:c r="K50" s="153"/>
      <x:c r="L50" s="153"/>
      <x:c r="M50" s="153"/>
      <x:c r="N50" s="153"/>
      <x:c r="O50" s="153"/>
      <x:c r="P50" s="153"/>
      <x:c r="Q50" s="153"/>
      <x:c r="R50" s="153"/>
      <x:c r="S50" s="153"/>
      <x:c r="T50" s="153"/>
      <x:c r="U50" s="153"/>
      <x:c r="V50" s="153"/>
    </x:row>
    <x:row r="51" spans="1:22">
      <x:c r="A51" s="57">
        <x:v>46</x:v>
      </x:c>
      <x:c r="C51" s="108" t="str">
        <x:f>IF(D51="","",IF(_xlfn.XLOOKUP(D51,'★Master Code List'!$D:$D,'★Master Code List'!$E:$E)="Components","Components","Products"))</x:f>
        <x:v>Products</x:v>
      </x:c>
      <x:c r="D51" s="235" t="str">
        <x:f>IF(VLOOKUP($A51,'★Master Code List'!$B$4:$K$167,3,)=0,"",(VLOOKUP($A51,'★Master Code List'!$B$4:$K$167,3,)))</x:f>
        <x:v>TZ38-14B680-AA</x:v>
      </x:c>
      <x:c r="E51" s="235" t="str">
        <x:f>IF(VLOOKUP($A51,'★Master Code List'!$B$4:$K$167,5,)=0,"",(VLOOKUP($A51,'★Master Code List'!$B$4:$K$167,5,)))</x:f>
        <x:v>PDU_CONN_ASSY</x:v>
      </x:c>
      <x:c r="F51" s="132">
        <x:f t="shared" ca="1" si="0"/>
        <x:v>0</x:v>
      </x:c>
      <x:c r="G51" s="215" t="str">
        <x:f t="shared" si="2"/>
        <x:v>CHECK ☞</x:v>
      </x:c>
      <x:c r="H51" s="127"/>
      <x:c r="I51" s="127"/>
      <x:c r="J51" s="127"/>
      <x:c r="K51" s="153"/>
      <x:c r="L51" s="153"/>
      <x:c r="M51" s="153"/>
      <x:c r="N51" s="153"/>
      <x:c r="O51" s="153"/>
      <x:c r="P51" s="153"/>
      <x:c r="Q51" s="153"/>
      <x:c r="R51" s="153"/>
      <x:c r="S51" s="153"/>
      <x:c r="T51" s="153"/>
      <x:c r="U51" s="153"/>
      <x:c r="V51" s="153"/>
    </x:row>
    <x:row r="52" spans="1:22">
      <x:c r="A52" s="57">
        <x:v>47</x:v>
      </x:c>
      <x:c r="C52" s="108" t="str">
        <x:f>IF(D52="","",IF(_xlfn.XLOOKUP(D52,'★Master Code List'!$D:$D,'★Master Code List'!$E:$E)="Components","Components","Products"))</x:f>
        <x:v>Products</x:v>
      </x:c>
      <x:c r="D52" s="235" t="str">
        <x:f>IF(VLOOKUP($A52,'★Master Code List'!$B$4:$K$167,3,)=0,"",(VLOOKUP($A52,'★Master Code List'!$B$4:$K$167,3,)))</x:f>
        <x:v>TZ38-14B680-BB</x:v>
      </x:c>
      <x:c r="E52" s="235" t="str">
        <x:f>IF(VLOOKUP($A52,'★Master Code List'!$B$4:$K$167,5,)=0,"",(VLOOKUP($A52,'★Master Code List'!$B$4:$K$167,5,)))</x:f>
        <x:v>AWD/RWD PDU CONN ASSY</x:v>
      </x:c>
      <x:c r="F52" s="132">
        <x:f t="shared" ca="1" si="0"/>
        <x:v>0</x:v>
      </x:c>
      <x:c r="G52" s="215" t="str">
        <x:f t="shared" si="2"/>
        <x:v>CHECK ☞</x:v>
      </x:c>
      <x:c r="K52" s="153"/>
      <x:c r="L52" s="153"/>
      <x:c r="M52" s="153"/>
      <x:c r="N52" s="153"/>
      <x:c r="O52" s="153"/>
      <x:c r="P52" s="153"/>
      <x:c r="Q52" s="153"/>
      <x:c r="R52" s="153"/>
      <x:c r="S52" s="153"/>
      <x:c r="T52" s="153"/>
      <x:c r="U52" s="153"/>
      <x:c r="V52" s="153"/>
    </x:row>
    <x:row r="53" spans="1:22">
      <x:c r="A53" s="57">
        <x:v>48</x:v>
      </x:c>
      <x:c r="C53" s="108" t="str">
        <x:f>IF(D53="","",IF(_xlfn.XLOOKUP(D53,'★Master Code List'!$D:$D,'★Master Code List'!$E:$E)="Components","Components","Products"))</x:f>
        <x:v>Products</x:v>
      </x:c>
      <x:c r="D53" s="235" t="str">
        <x:f>IF(VLOOKUP($A53,'★Master Code List'!$B$4:$K$167,3,)=0,"",(VLOOKUP($A53,'★Master Code List'!$B$4:$K$167,3,)))</x:f>
        <x:v>PZ38-10B694-BD</x:v>
      </x:c>
      <x:c r="E53" s="235" t="str">
        <x:f>IF(VLOOKUP($A53,'★Master Code List'!$B$4:$K$167,5,)=0,"",(VLOOKUP($A53,'★Master Code List'!$B$4:$K$167,5,)))</x:f>
        <x:v>Main Harness</x:v>
      </x:c>
      <x:c r="F53" s="132">
        <x:f t="shared" ca="1" si="0"/>
        <x:v>0</x:v>
      </x:c>
      <x:c r="G53" s="215" t="str">
        <x:f t="shared" si="2"/>
        <x:v>CHECK ☞</x:v>
      </x:c>
      <x:c r="K53" s="153"/>
      <x:c r="L53" s="153"/>
      <x:c r="M53" s="153"/>
      <x:c r="N53" s="153"/>
      <x:c r="O53" s="153"/>
      <x:c r="P53" s="153"/>
      <x:c r="Q53" s="153"/>
      <x:c r="R53" s="153"/>
      <x:c r="S53" s="153"/>
      <x:c r="T53" s="153"/>
      <x:c r="U53" s="153"/>
      <x:c r="V53" s="153"/>
    </x:row>
    <x:row r="54" spans="1:22">
      <x:c r="A54" s="57">
        <x:v>49</x:v>
      </x:c>
      <x:c r="C54" s="108" t="str">
        <x:f>IF(D54="","",IF(_xlfn.XLOOKUP(D54,'★Master Code List'!$D:$D,'★Master Code List'!$E:$E)="Components","Components","Products"))</x:f>
        <x:v>Products</x:v>
      </x:c>
      <x:c r="D54" s="235" t="str">
        <x:f>IF(VLOOKUP($A54,'★Master Code List'!$B$4:$K$167,3,)=0,"",(VLOOKUP($A54,'★Master Code List'!$B$4:$K$167,3,)))</x:f>
        <x:v>PZ38-14A033-GD</x:v>
      </x:c>
      <x:c r="E54" s="235" t="str">
        <x:f>IF(VLOOKUP($A54,'★Master Code List'!$B$4:$K$167,5,)=0,"",(VLOOKUP($A54,'★Master Code List'!$B$4:$K$167,5,)))</x:f>
        <x:v>BUSBAR - Array to Array (Angled)_Insert</x:v>
      </x:c>
      <x:c r="G54" s="215" t="str">
        <x:f t="shared" si="2"/>
        <x:v>CHECK ☞</x:v>
      </x:c>
      <x:c r="K54" s="265"/>
      <x:c r="L54" s="265"/>
      <x:c r="M54" s="265"/>
      <x:c r="N54" s="265"/>
      <x:c r="O54" s="265"/>
      <x:c r="P54" s="265"/>
      <x:c r="Q54" s="265"/>
      <x:c r="R54" s="265"/>
      <x:c r="S54" s="265"/>
      <x:c r="T54" s="265"/>
      <x:c r="U54" s="265"/>
      <x:c r="V54" s="265"/>
    </x:row>
    <x:row r="55" spans="1:22">
      <x:c r="A55" s="57">
        <x:v>50</x:v>
      </x:c>
      <x:c r="C55" s="108" t="str">
        <x:f>IF(D55="","",IF(_xlfn.XLOOKUP(D55,'★Master Code List'!$D:$D,'★Master Code List'!$E:$E)="Components","Components","Products"))</x:f>
        <x:v>Products</x:v>
      </x:c>
      <x:c r="D55" s="235" t="str">
        <x:f>IF(VLOOKUP($A55,'★Master Code List'!$B$4:$K$167,3,)=0,"",(VLOOKUP($A55,'★Master Code List'!$B$4:$K$167,3,)))</x:f>
        <x:v>PZ38-14A033-KD</x:v>
      </x:c>
      <x:c r="E55" s="235" t="str">
        <x:f>IF(VLOOKUP($A55,'★Master Code List'!$B$4:$K$167,5,)=0,"",(VLOOKUP($A55,'★Master Code List'!$B$4:$K$167,5,)))</x:f>
        <x:v>BUSBAR - Array 1 to Neg BEC_Insert</x:v>
      </x:c>
      <x:c r="G55" s="215" t="str">
        <x:f t="shared" si="2"/>
        <x:v>CHECK ☞</x:v>
      </x:c>
      <x:c r="K55" s="265"/>
      <x:c r="L55" s="265"/>
      <x:c r="M55" s="265"/>
      <x:c r="N55" s="265"/>
      <x:c r="O55" s="265"/>
      <x:c r="P55" s="265"/>
      <x:c r="Q55" s="265"/>
      <x:c r="R55" s="265"/>
      <x:c r="S55" s="265"/>
      <x:c r="T55" s="265"/>
      <x:c r="U55" s="265"/>
      <x:c r="V55" s="265"/>
    </x:row>
    <x:row r="56" spans="1:22">
      <x:c r="A56" s="57">
        <x:v>51</x:v>
      </x:c>
      <x:c r="C56" s="108" t="str">
        <x:f>IF(D56="","",IF(_xlfn.XLOOKUP(D56,'★Master Code List'!$D:$D,'★Master Code List'!$E:$E)="Components","Components","Products"))</x:f>
        <x:v>Products</x:v>
      </x:c>
      <x:c r="D56" s="235" t="str">
        <x:f>IF(VLOOKUP($A56,'★Master Code List'!$B$4:$K$167,3,)=0,"",(VLOOKUP($A56,'★Master Code List'!$B$4:$K$167,3,)))</x:f>
        <x:v>PZ38-14A033-NB</x:v>
      </x:c>
      <x:c r="E56" s="235" t="str">
        <x:f>IF(VLOOKUP($A56,'★Master Code List'!$B$4:$K$167,5,)=0,"",(VLOOKUP($A56,'★Master Code List'!$B$4:$K$167,5,)))</x:f>
        <x:v>BUSBAR - Neg BEC to DCFC_Protector</x:v>
      </x:c>
      <x:c r="G56" s="215" t="str">
        <x:f t="shared" si="2"/>
        <x:v>CHECK ☞</x:v>
      </x:c>
      <x:c r="K56" s="153"/>
      <x:c r="L56" s="153"/>
      <x:c r="M56" s="153"/>
      <x:c r="N56" s="153"/>
      <x:c r="O56" s="153"/>
      <x:c r="P56" s="153"/>
      <x:c r="Q56" s="153"/>
      <x:c r="R56" s="153"/>
      <x:c r="S56" s="153"/>
      <x:c r="T56" s="153"/>
      <x:c r="U56" s="153"/>
      <x:c r="V56" s="153"/>
    </x:row>
    <x:row r="57" spans="1:22">
      <x:c r="A57" s="57">
        <x:v>52</x:v>
      </x:c>
      <x:c r="C57" s="108" t="str">
        <x:f>IF(D57="","",IF(_xlfn.XLOOKUP(D57,'★Master Code List'!$D:$D,'★Master Code List'!$E:$E)="Components","Components","Products"))</x:f>
        <x:v>Products</x:v>
      </x:c>
      <x:c r="D57" s="235" t="str">
        <x:f>IF(VLOOKUP($A57,'★Master Code List'!$B$4:$K$167,3,)=0,"",(VLOOKUP($A57,'★Master Code List'!$B$4:$K$167,3,)))</x:f>
        <x:v>PZ38-14A033-PC</x:v>
      </x:c>
      <x:c r="E57" s="235" t="str">
        <x:f>IF(VLOOKUP($A57,'★Master Code List'!$B$4:$K$167,5,)=0,"",(VLOOKUP($A57,'★Master Code List'!$B$4:$K$167,5,)))</x:f>
        <x:v>BUSBAR - CIRCUIT BREAKER_A_Insert</x:v>
      </x:c>
      <x:c r="G57" s="215" t="str">
        <x:f t="shared" si="2"/>
        <x:v>CHECK ☞</x:v>
      </x:c>
    </x:row>
    <x:row r="58" spans="1:22">
      <x:c r="A58" s="57">
        <x:v>53</x:v>
      </x:c>
      <x:c r="C58" s="108" t="str">
        <x:f>IF(D58="","",IF(_xlfn.XLOOKUP(D58,'★Master Code List'!$D:$D,'★Master Code List'!$E:$E)="Components","Components","Products"))</x:f>
        <x:v>Products</x:v>
      </x:c>
      <x:c r="D58" s="235" t="str">
        <x:f>IF(VLOOKUP($A58,'★Master Code List'!$B$4:$K$167,3,)=0,"",(VLOOKUP($A58,'★Master Code List'!$B$4:$K$167,3,)))</x:f>
        <x:v>PZ38-14A033-RC</x:v>
      </x:c>
      <x:c r="E58" s="235" t="str">
        <x:f>IF(VLOOKUP($A58,'★Master Code List'!$B$4:$K$167,5,)=0,"",(VLOOKUP($A58,'★Master Code List'!$B$4:$K$167,5,)))</x:f>
        <x:v>BUSBAR - CIRCUIT BREAKER_B_Insert</x:v>
      </x:c>
      <x:c r="G58" s="215" t="str">
        <x:f t="shared" si="2"/>
        <x:v>CHECK ☞</x:v>
      </x:c>
      <x:c r="H58" s="57"/>
    </x:row>
    <x:row r="59" spans="1:22">
      <x:c r="A59" s="57">
        <x:v>54</x:v>
      </x:c>
      <x:c r="C59" s="108" t="str">
        <x:f>IF(D59="","",IF(_xlfn.XLOOKUP(D59,'★Master Code List'!$D:$D,'★Master Code List'!$E:$E)="Components","Components","Products"))</x:f>
        <x:v>Products</x:v>
      </x:c>
      <x:c r="D59" s="235" t="str">
        <x:f>IF(VLOOKUP($A59,'★Master Code List'!$B$4:$K$167,3,)=0,"",(VLOOKUP($A59,'★Master Code List'!$B$4:$K$167,3,)))</x:f>
        <x:v>SZ38-10B694-AC</x:v>
      </x:c>
      <x:c r="E59" s="235" t="str">
        <x:f>IF(VLOOKUP($A59,'★Master Code List'!$B$4:$K$167,5,)=0,"",(VLOOKUP($A59,'★Master Code List'!$B$4:$K$167,5,)))</x:f>
        <x:v>Main Harness</x:v>
      </x:c>
      <x:c r="G59" s="215" t="str">
        <x:f t="shared" si="2"/>
        <x:v>CHECK ☞</x:v>
      </x:c>
      <x:c r="H59" s="57"/>
    </x:row>
    <x:row r="60" spans="1:22">
      <x:c r="A60" s="57">
        <x:v>55</x:v>
      </x:c>
      <x:c r="C60" s="108" t="str">
        <x:f>IF(D60="","",IF(_xlfn.XLOOKUP(D60,'★Master Code List'!$D:$D,'★Master Code List'!$E:$E)="Components","Components","Products"))</x:f>
        <x:v>Products</x:v>
      </x:c>
      <x:c r="D60" s="235" t="str">
        <x:f>IF(VLOOKUP($A60,'★Master Code List'!$B$4:$K$167,3,)=0,"",(VLOOKUP($A60,'★Master Code List'!$B$4:$K$167,3,)))</x:f>
        <x:v>SZ38-14A033-AB</x:v>
      </x:c>
      <x:c r="E60" s="235" t="str">
        <x:f>IF(VLOOKUP($A60,'★Master Code List'!$B$4:$K$167,5,)=0,"",(VLOOKUP($A60,'★Master Code List'!$B$4:$K$167,5,)))</x:f>
        <x:v>BUSBAR - Array 2 to Array3_Insert</x:v>
      </x:c>
      <x:c r="G60" s="215" t="str">
        <x:f t="shared" si="2"/>
        <x:v>CHECK ☞</x:v>
      </x:c>
      <x:c r="H60" s="57"/>
    </x:row>
    <x:row r="61" spans="1:22">
      <x:c r="A61" s="57">
        <x:v>56</x:v>
      </x:c>
      <x:c r="C61" s="108" t="str">
        <x:f>IF(D61="","",IF(_xlfn.XLOOKUP(D61,'★Master Code List'!$D:$D,'★Master Code List'!$E:$E)="Components","Components","Products"))</x:f>
        <x:v>Products</x:v>
      </x:c>
      <x:c r="D61" s="235" t="str">
        <x:f>IF(VLOOKUP($A61,'★Master Code List'!$B$4:$K$167,3,)=0,"",(VLOOKUP($A61,'★Master Code List'!$B$4:$K$167,3,)))</x:f>
        <x:v>SZ38-14A033-BB</x:v>
      </x:c>
      <x:c r="E61" s="235" t="str">
        <x:f>IF(VLOOKUP($A61,'★Master Code List'!$B$4:$K$167,5,)=0,"",(VLOOKUP($A61,'★Master Code List'!$B$4:$K$167,5,)))</x:f>
        <x:v>BUSBAR - Array 6 to Pos BEC_Insert</x:v>
      </x:c>
      <x:c r="G61" s="215" t="str">
        <x:f t="shared" si="2"/>
        <x:v>CHECK ☞</x:v>
      </x:c>
      <x:c r="H61" s="57"/>
    </x:row>
    <x:row r="62" spans="1:22">
      <x:c r="A62" s="57">
        <x:v>57</x:v>
      </x:c>
      <x:c r="C62" s="108" t="str">
        <x:f>IF(D62="","",IF(_xlfn.XLOOKUP(D62,'★Master Code List'!$D:$D,'★Master Code List'!$E:$E)="Components","Components","Products"))</x:f>
        <x:v>Products</x:v>
      </x:c>
      <x:c r="D62" s="235" t="str">
        <x:f>IF(VLOOKUP($A62,'★Master Code List'!$B$4:$K$167,3,)=0,"",(VLOOKUP($A62,'★Master Code List'!$B$4:$K$167,3,)))</x:f>
        <x:v>TZ38-10B694-AA</x:v>
      </x:c>
      <x:c r="E62" s="235" t="str">
        <x:f>IF(VLOOKUP($A62,'★Master Code List'!$B$4:$K$167,5,)=0,"",(VLOOKUP($A62,'★Master Code List'!$B$4:$K$167,5,)))</x:f>
        <x:v>V710 AWD MAIN W/H
ASSY</x:v>
      </x:c>
      <x:c r="G62" s="215" t="str">
        <x:f t="shared" si="2"/>
        <x:v>CHECK ☞</x:v>
      </x:c>
      <x:c r="H62" s="57"/>
    </x:row>
    <x:row r="63" spans="1:22">
      <x:c r="A63" s="57">
        <x:v>58</x:v>
      </x:c>
      <x:c r="C63" s="108" t="str">
        <x:f>IF(D63="","",IF(_xlfn.XLOOKUP(D63,'★Master Code List'!$D:$D,'★Master Code List'!$E:$E)="Components","Components","Products"))</x:f>
        <x:v>Products</x:v>
      </x:c>
      <x:c r="D63" s="235" t="str">
        <x:f>IF(VLOOKUP($A63,'★Master Code List'!$B$4:$K$167,3,)=0,"",(VLOOKUP($A63,'★Master Code List'!$B$4:$K$167,3,)))</x:f>
        <x:v>TZ38-10B694-AD</x:v>
      </x:c>
      <x:c r="E63" s="235" t="str">
        <x:f>IF(VLOOKUP($A63,'★Master Code List'!$B$4:$K$167,5,)=0,"",(VLOOKUP($A63,'★Master Code List'!$B$4:$K$167,5,)))</x:f>
        <x:v>Main Harness</x:v>
      </x:c>
      <x:c r="G63" s="215" t="str">
        <x:f t="shared" si="2"/>
        <x:v>CHECK ☞</x:v>
      </x:c>
      <x:c r="H63" s="57"/>
    </x:row>
    <x:row r="64" spans="1:22">
      <x:c r="A64" s="57">
        <x:v>59</x:v>
      </x:c>
      <x:c r="C64" s="108" t="str">
        <x:f>IF(D64="","",IF(_xlfn.XLOOKUP(D64,'★Master Code List'!$D:$D,'★Master Code List'!$E:$E)="Components","Components","Products"))</x:f>
        <x:v>Products</x:v>
      </x:c>
      <x:c r="D64" s="235" t="str">
        <x:f>IF(VLOOKUP($A64,'★Master Code List'!$B$4:$K$167,3,)=0,"",(VLOOKUP($A64,'★Master Code List'!$B$4:$K$167,3,)))</x:f>
        <x:v>TZ38-10B694-DB</x:v>
      </x:c>
      <x:c r="E64" s="235" t="str">
        <x:f>IF(VLOOKUP($A64,'★Master Code List'!$B$4:$K$167,5,)=0,"",(VLOOKUP($A64,'★Master Code List'!$B$4:$K$167,5,)))</x:f>
        <x:v>Main Harness</x:v>
      </x:c>
      <x:c r="G64" s="215" t="str">
        <x:f t="shared" si="2"/>
        <x:v>CHECK ☞</x:v>
      </x:c>
      <x:c r="H64" s="57"/>
    </x:row>
    <x:row r="65" spans="1:8">
      <x:c r="A65" s="57">
        <x:v>60</x:v>
      </x:c>
      <x:c r="C65" s="108" t="str">
        <x:f>IF(D65="","",IF(_xlfn.XLOOKUP(D65,'★Master Code List'!$D:$D,'★Master Code List'!$E:$E)="Components","Components","Products"))</x:f>
        <x:v>Products</x:v>
      </x:c>
      <x:c r="D65" s="235" t="str">
        <x:f>IF(VLOOKUP($A65,'★Master Code List'!$B$4:$K$167,3,)=0,"",(VLOOKUP($A65,'★Master Code List'!$B$4:$K$167,3,)))</x:f>
        <x:v>TZ38-14A033-JA</x:v>
      </x:c>
      <x:c r="E65" s="235" t="str">
        <x:f>IF(VLOOKUP($A65,'★Master Code List'!$B$4:$K$167,5,)=0,"",(VLOOKUP($A65,'★Master Code List'!$B$4:$K$167,5,)))</x:f>
        <x:v xml:space="preserve">BUS BAR ASY </x:v>
      </x:c>
      <x:c r="G65" s="215" t="str">
        <x:f t="shared" si="2"/>
        <x:v>CHECK ☞</x:v>
      </x:c>
      <x:c r="H65" s="57"/>
    </x:row>
    <x:row r="66" spans="1:8">
      <x:c r="A66" s="57">
        <x:v>61</x:v>
      </x:c>
      <x:c r="C66" s="108" t="str">
        <x:f>IF(D66="","",IF(_xlfn.XLOOKUP(D66,'★Master Code List'!$D:$D,'★Master Code List'!$E:$E)="Components","Components","Products"))</x:f>
        <x:v>Products</x:v>
      </x:c>
      <x:c r="D66" s="235" t="str">
        <x:f>IF(VLOOKUP($A66,'★Master Code List'!$B$4:$K$167,3,)=0,"",(VLOOKUP($A66,'★Master Code List'!$B$4:$K$167,3,)))</x:f>
        <x:v>TZ38-14B680-BA</x:v>
      </x:c>
      <x:c r="E66" s="235" t="str">
        <x:f>IF(VLOOKUP($A66,'★Master Code List'!$B$4:$K$167,5,)=0,"",(VLOOKUP($A66,'★Master Code List'!$B$4:$K$167,5,)))</x:f>
        <x:v>PDU</x:v>
      </x:c>
      <x:c r="G66" s="215" t="str">
        <x:f t="shared" si="2"/>
        <x:v>CHECK ☞</x:v>
      </x:c>
      <x:c r="H66" s="57"/>
    </x:row>
    <x:row r="67" spans="1:8">
      <x:c r="A67" s="57">
        <x:v>62</x:v>
      </x:c>
      <x:c r="C67" s="108" t="str">
        <x:f>IF(D67="","",IF(_xlfn.XLOOKUP(D67,'★Master Code List'!$D:$D,'★Master Code List'!$E:$E)="Components","Components","Products"))</x:f>
        <x:v>Products</x:v>
      </x:c>
      <x:c r="D67" s="235" t="str">
        <x:f>IF(VLOOKUP($A67,'★Master Code List'!$B$4:$K$167,3,)=0,"",(VLOOKUP($A67,'★Master Code List'!$B$4:$K$167,3,)))</x:f>
        <x:v>PZ38-14A033-FE</x:v>
      </x:c>
      <x:c r="E67" s="235" t="str">
        <x:f>IF(VLOOKUP($A67,'★Master Code List'!$B$4:$K$167,5,)=0,"",(VLOOKUP($A67,'★Master Code List'!$B$4:$K$167,5,)))</x:f>
        <x:v>BUSBAR - Array to Array (Straight)_Insert</x:v>
      </x:c>
      <x:c r="G67" s="215" t="str">
        <x:f t="shared" si="2"/>
        <x:v>CHECK ☞</x:v>
      </x:c>
      <x:c r="H67" s="57"/>
    </x:row>
    <x:row r="68" spans="1:8">
      <x:c r="A68" s="57">
        <x:v>63</x:v>
      </x:c>
      <x:c r="C68" s="108" t="str">
        <x:f>IF(D68="","",IF(_xlfn.XLOOKUP(D68,'★Master Code List'!$D:$D,'★Master Code List'!$E:$E)="Components","Components","Products"))</x:f>
        <x:v>Products</x:v>
      </x:c>
      <x:c r="D68" s="235" t="str">
        <x:f>IF(VLOOKUP($A68,'★Master Code List'!$B$4:$K$167,3,)=0,"",(VLOOKUP($A68,'★Master Code List'!$B$4:$K$167,3,)))</x:f>
        <x:v>TZ38-14A033-TA04</x:v>
      </x:c>
      <x:c r="E68" s="235" t="str">
        <x:f>IF(VLOOKUP($A68,'★Master Code List'!$B$4:$K$167,5,)=0,"",(VLOOKUP($A68,'★Master Code List'!$B$4:$K$167,5,)))</x:f>
        <x:v>BUSBAR</x:v>
      </x:c>
      <x:c r="G68" s="215" t="str">
        <x:f t="shared" si="2"/>
        <x:v>CHECK ☞</x:v>
      </x:c>
      <x:c r="H68" s="57"/>
    </x:row>
    <x:row r="69" spans="1:8">
      <x:c r="A69" s="57">
        <x:v>64</x:v>
      </x:c>
      <x:c r="C69" s="108" t="str">
        <x:f>IF(D69="","",IF(_xlfn.XLOOKUP(D69,'★Master Code List'!$D:$D,'★Master Code List'!$E:$E)="Components","Components","Products"))</x:f>
        <x:v>Products</x:v>
      </x:c>
      <x:c r="D69" s="235" t="str">
        <x:f>IF(VLOOKUP($A69,'★Master Code List'!$B$4:$K$167,3,)=0,"",(VLOOKUP($A69,'★Master Code List'!$B$4:$K$167,3,)))</x:f>
        <x:v>TUBE0000101</x:v>
      </x:c>
      <x:c r="E69" s="235" t="str">
        <x:f>IF(VLOOKUP($A69,'★Master Code List'!$B$4:$K$167,5,)=0,"",(VLOOKUP($A69,'★Master Code List'!$B$4:$K$167,5,)))</x:f>
        <x:v>DBJ033</x:v>
      </x:c>
      <x:c r="G69" s="215" t="str">
        <x:f t="shared" si="2"/>
        <x:v>CHECK ☞</x:v>
      </x:c>
      <x:c r="H69" s="57"/>
    </x:row>
    <x:row r="70" spans="1:8">
      <x:c r="A70" s="57">
        <x:v>65</x:v>
      </x:c>
      <x:c r="C70" s="108" t="str">
        <x:f>IF(D70="","",IF(_xlfn.XLOOKUP(D70,'★Master Code List'!$D:$D,'★Master Code List'!$E:$E)="Components","Components","Products"))</x:f>
        <x:v>Products</x:v>
      </x:c>
      <x:c r="D70" s="235" t="str">
        <x:f>IF(VLOOKUP($A70,'★Master Code List'!$B$4:$K$167,3,)=0,"",(VLOOKUP($A70,'★Master Code List'!$B$4:$K$167,3,)))</x:f>
        <x:v>TUBE0000104</x:v>
      </x:c>
      <x:c r="E70" s="235" t="str">
        <x:f>IF(VLOOKUP($A70,'★Master Code List'!$B$4:$K$167,5,)=0,"",(VLOOKUP($A70,'★Master Code List'!$B$4:$K$167,5,)))</x:f>
        <x:v>CG13-38 (5M)</x:v>
      </x:c>
      <x:c r="G70" s="215" t="str">
        <x:f t="shared" ref="G70:G105" si="3">IF(D70="","",IF(SUM(K70:U70)&gt;0,"","CHECK ☞"))</x:f>
        <x:v>CHECK ☞</x:v>
      </x:c>
      <x:c r="H70" s="57"/>
    </x:row>
    <x:row r="71" spans="1:8">
      <x:c r="A71" s="57">
        <x:v>66</x:v>
      </x:c>
      <x:c r="C71" s="108" t="str">
        <x:f>IF(D71="","",IF(_xlfn.XLOOKUP(D71,'★Master Code List'!$D:$D,'★Master Code List'!$E:$E)="Components","Components","Products"))</x:f>
        <x:v>Products</x:v>
      </x:c>
      <x:c r="D71" s="235" t="str">
        <x:f>IF(VLOOKUP($A71,'★Master Code List'!$B$4:$K$167,3,)=0,"",(VLOOKUP($A71,'★Master Code List'!$B$4:$K$167,3,)))</x:f>
        <x:v>UKLA0-05011</x:v>
      </x:c>
      <x:c r="E71" s="235" t="str">
        <x:f>IF(VLOOKUP($A71,'★Master Code List'!$B$4:$K$167,5,)=0,"",(VLOOKUP($A71,'★Master Code List'!$B$4:$K$167,5,)))</x:f>
        <x:v>CG19-38 (08) (7M)</x:v>
      </x:c>
      <x:c r="G71" s="215" t="str">
        <x:f t="shared" si="3"/>
        <x:v>CHECK ☞</x:v>
      </x:c>
      <x:c r="H71" s="57"/>
    </x:row>
    <x:row r="72" spans="1:8">
      <x:c r="A72" s="57">
        <x:v>67</x:v>
      </x:c>
      <x:c r="C72" s="108" t="str">
        <x:f>IF(D72="","",IF(_xlfn.XLOOKUP(D72,'★Master Code List'!$D:$D,'★Master Code List'!$E:$E)="Components","Components","Products"))</x:f>
        <x:v>Components</x:v>
      </x:c>
      <x:c r="D72" s="235" t="str">
        <x:f>IF(VLOOKUP($A72,'★Master Code List'!$B$4:$K$167,3,)=0,"",(VLOOKUP($A72,'★Master Code List'!$B$4:$K$167,3,)))</x:f>
        <x:v>BEE25-CT001</x:v>
      </x:c>
      <x:c r="E72" s="235" t="str">
        <x:f>IF(VLOOKUP($A72,'★Master Code List'!$B$4:$K$167,5,)=0,"",(VLOOKUP($A72,'★Master Code List'!$B$4:$K$167,5,)))</x:f>
        <x:v>Terminal</x:v>
      </x:c>
      <x:c r="G72" s="215" t="str">
        <x:f t="shared" si="3"/>
        <x:v>CHECK ☞</x:v>
      </x:c>
      <x:c r="H72" s="57"/>
    </x:row>
    <x:row r="73" spans="1:8">
      <x:c r="A73" s="57">
        <x:v>68</x:v>
      </x:c>
      <x:c r="C73" s="108" t="str">
        <x:f>IF(D73="","",IF(_xlfn.XLOOKUP(D73,'★Master Code List'!$D:$D,'★Master Code List'!$E:$E)="Components","Components","Products"))</x:f>
        <x:v>Components</x:v>
      </x:c>
      <x:c r="D73" s="235" t="str">
        <x:f>IF(VLOOKUP($A73,'★Master Code List'!$B$4:$K$167,3,)=0,"",(VLOOKUP($A73,'★Master Code List'!$B$4:$K$167,3,)))</x:f>
        <x:v>BEE22-CP007</x:v>
      </x:c>
      <x:c r="E73" s="235" t="str">
        <x:f>IF(VLOOKUP($A73,'★Master Code List'!$B$4:$K$167,5,)=0,"",(VLOOKUP($A73,'★Master Code List'!$B$4:$K$167,5,)))</x:f>
        <x:v>CHANNEL</x:v>
      </x:c>
      <x:c r="G73" s="215" t="str">
        <x:f t="shared" si="3"/>
        <x:v>CHECK ☞</x:v>
      </x:c>
      <x:c r="H73" s="57"/>
    </x:row>
    <x:row r="74" spans="1:8">
      <x:c r="A74" s="57">
        <x:v>69</x:v>
      </x:c>
      <x:c r="C74" s="108" t="str">
        <x:f>IF(D74="","",IF(_xlfn.XLOOKUP(D74,'★Master Code List'!$D:$D,'★Master Code List'!$E:$E)="Components","Components","Products"))</x:f>
        <x:v>Components</x:v>
      </x:c>
      <x:c r="D74" s="235" t="str">
        <x:f>IF(VLOOKUP($A74,'★Master Code List'!$B$4:$K$167,3,)=0,"",(VLOOKUP($A74,'★Master Code List'!$B$4:$K$167,3,)))</x:f>
        <x:v>BEE24-CP001</x:v>
      </x:c>
      <x:c r="E74" s="235" t="str">
        <x:f>IF(VLOOKUP($A74,'★Master Code List'!$B$4:$K$167,5,)=0,"",(VLOOKUP($A74,'★Master Code List'!$B$4:$K$167,5,)))</x:f>
        <x:v>CHANNEL</x:v>
      </x:c>
      <x:c r="G74" s="215" t="str">
        <x:f t="shared" si="3"/>
        <x:v>CHECK ☞</x:v>
      </x:c>
      <x:c r="H74" s="57"/>
    </x:row>
    <x:row r="75" spans="1:8">
      <x:c r="A75" s="57">
        <x:v>70</x:v>
      </x:c>
      <x:c r="C75" s="108" t="str">
        <x:f>IF(D75="","",IF(_xlfn.XLOOKUP(D75,'★Master Code List'!$D:$D,'★Master Code List'!$E:$E)="Components","Components","Products"))</x:f>
        <x:v>Components</x:v>
      </x:c>
      <x:c r="D75" s="235" t="str">
        <x:f>IF(VLOOKUP($A75,'★Master Code List'!$B$4:$K$167,3,)=0,"",(VLOOKUP($A75,'★Master Code List'!$B$4:$K$167,3,)))</x:f>
        <x:v>BEE24-CP002</x:v>
      </x:c>
      <x:c r="E75" s="235" t="str">
        <x:f>IF(VLOOKUP($A75,'★Master Code List'!$B$4:$K$167,5,)=0,"",(VLOOKUP($A75,'★Master Code List'!$B$4:$K$167,5,)))</x:f>
        <x:v>CHANNEL</x:v>
      </x:c>
      <x:c r="G75" s="215" t="str">
        <x:f t="shared" si="3"/>
        <x:v>CHECK ☞</x:v>
      </x:c>
      <x:c r="H75" s="57"/>
    </x:row>
    <x:row r="76" spans="1:8">
      <x:c r="A76" s="57">
        <x:v>71</x:v>
      </x:c>
      <x:c r="C76" s="108" t="str">
        <x:f>IF(D76="","",IF(_xlfn.XLOOKUP(D76,'★Master Code List'!$D:$D,'★Master Code List'!$E:$E)="Components","Components","Products"))</x:f>
        <x:v>Components</x:v>
      </x:c>
      <x:c r="D76" s="235" t="str">
        <x:f>IF(VLOOKUP($A76,'★Master Code List'!$B$4:$K$167,3,)=0,"",(VLOOKUP($A76,'★Master Code List'!$B$4:$K$167,3,)))</x:f>
        <x:v>BEE24-CP003</x:v>
      </x:c>
      <x:c r="E76" s="235" t="str">
        <x:f>IF(VLOOKUP($A76,'★Master Code List'!$B$4:$K$167,5,)=0,"",(VLOOKUP($A76,'★Master Code List'!$B$4:$K$167,5,)))</x:f>
        <x:v>CHANNEL</x:v>
      </x:c>
      <x:c r="G76" s="215" t="str">
        <x:f t="shared" si="3"/>
        <x:v>CHECK ☞</x:v>
      </x:c>
      <x:c r="H76" s="57"/>
    </x:row>
    <x:row r="77" spans="1:8">
      <x:c r="A77" s="57">
        <x:v>72</x:v>
      </x:c>
      <x:c r="C77" s="108" t="str">
        <x:f>IF(D77="","",IF(_xlfn.XLOOKUP(D77,'★Master Code List'!$D:$D,'★Master Code List'!$E:$E)="Components","Components","Products"))</x:f>
        <x:v>Products</x:v>
      </x:c>
      <x:c r="D77" s="235" t="str">
        <x:f>IF(VLOOKUP($A77,'★Master Code List'!$B$4:$K$167,3,)=0,"",(VLOOKUP($A77,'★Master Code List'!$B$4:$K$167,3,)))</x:f>
        <x:v>PZ38-14A033-JD</x:v>
      </x:c>
      <x:c r="E77" s="235" t="str">
        <x:f>IF(VLOOKUP($A77,'★Master Code List'!$B$4:$K$167,5,)=0,"",(VLOOKUP($A77,'★Master Code List'!$B$4:$K$167,5,)))</x:f>
        <x:v>BEV-E1 BUSBAR Array 8 to Array 9</x:v>
      </x:c>
      <x:c r="G77" s="215" t="str">
        <x:f t="shared" si="3"/>
        <x:v>CHECK ☞</x:v>
      </x:c>
    </x:row>
    <x:row r="78" spans="1:8">
      <x:c r="A78" s="57">
        <x:v>73</x:v>
      </x:c>
      <x:c r="C78" s="108" t="str">
        <x:f>IF(D78="","",IF(_xlfn.XLOOKUP(D78,'★Master Code List'!$D:$D,'★Master Code List'!$E:$E)="Components","Components","Products"))</x:f>
        <x:v>Products</x:v>
      </x:c>
      <x:c r="D78" s="235" t="str">
        <x:f>IF(VLOOKUP($A78,'★Master Code List'!$B$4:$K$167,3,)=0,"",(VLOOKUP($A78,'★Master Code List'!$B$4:$K$167,3,)))</x:f>
        <x:v>TZ38-14A033-AA04</x:v>
      </x:c>
      <x:c r="E78" s="235" t="str">
        <x:f>IF(VLOOKUP($A78,'★Master Code List'!$B$4:$K$167,5,)=0,"",(VLOOKUP($A78,'★Master Code List'!$B$4:$K$167,5,)))</x:f>
        <x:v>BUSBAR</x:v>
      </x:c>
      <x:c r="G78" s="215" t="str">
        <x:f t="shared" si="3"/>
        <x:v>CHECK ☞</x:v>
      </x:c>
    </x:row>
    <x:row r="79" spans="1:8">
      <x:c r="A79" s="57">
        <x:v>74</x:v>
      </x:c>
      <x:c r="C79" s="108" t="str">
        <x:f>IF(D79="","",IF(_xlfn.XLOOKUP(D79,'★Master Code List'!$D:$D,'★Master Code List'!$E:$E)="Components","Components","Products"))</x:f>
        <x:v>Products</x:v>
      </x:c>
      <x:c r="D79" s="235" t="str">
        <x:f>IF(VLOOKUP($A79,'★Master Code List'!$B$4:$K$167,3,)=0,"",(VLOOKUP($A79,'★Master Code List'!$B$4:$K$167,3,)))</x:f>
        <x:v>TZ38-14A033-BA04</x:v>
      </x:c>
      <x:c r="E79" s="235" t="str">
        <x:f>IF(VLOOKUP($A79,'★Master Code List'!$B$4:$K$167,5,)=0,"",(VLOOKUP($A79,'★Master Code List'!$B$4:$K$167,5,)))</x:f>
        <x:v>BUSBAR</x:v>
      </x:c>
      <x:c r="G79" s="215" t="str">
        <x:f t="shared" si="3"/>
        <x:v>CHECK ☞</x:v>
      </x:c>
    </x:row>
    <x:row r="80" spans="1:8">
      <x:c r="A80" s="57">
        <x:v>75</x:v>
      </x:c>
      <x:c r="C80" s="108" t="str">
        <x:f>IF(D80="","",IF(_xlfn.XLOOKUP(D80,'★Master Code List'!$D:$D,'★Master Code List'!$E:$E)="Components","Components","Products"))</x:f>
        <x:v>Products</x:v>
      </x:c>
      <x:c r="D80" s="235" t="str">
        <x:f>IF(VLOOKUP($A80,'★Master Code List'!$B$4:$K$167,3,)=0,"",(VLOOKUP($A80,'★Master Code List'!$B$4:$K$167,3,)))</x:f>
        <x:v>TZ38-14A033-CA04</x:v>
      </x:c>
      <x:c r="E80" s="235" t="str">
        <x:f>IF(VLOOKUP($A80,'★Master Code List'!$B$4:$K$167,5,)=0,"",(VLOOKUP($A80,'★Master Code List'!$B$4:$K$167,5,)))</x:f>
        <x:v>BUSBAR</x:v>
      </x:c>
      <x:c r="G80" s="215" t="str">
        <x:f t="shared" si="3"/>
        <x:v>CHECK ☞</x:v>
      </x:c>
    </x:row>
    <x:row r="81" spans="1:7">
      <x:c r="A81" s="57">
        <x:v>76</x:v>
      </x:c>
      <x:c r="C81" s="108" t="str">
        <x:f>IF(D81="","",IF(_xlfn.XLOOKUP(D81,'★Master Code List'!$D:$D,'★Master Code List'!$E:$E)="Components","Components","Products"))</x:f>
        <x:v>Products</x:v>
      </x:c>
      <x:c r="D81" s="235" t="str">
        <x:f>IF(VLOOKUP($A81,'★Master Code List'!$B$4:$K$167,3,)=0,"",(VLOOKUP($A81,'★Master Code List'!$B$4:$K$167,3,)))</x:f>
        <x:v>TZ38-14A033-DA04</x:v>
      </x:c>
      <x:c r="E81" s="235" t="str">
        <x:f>IF(VLOOKUP($A81,'★Master Code List'!$B$4:$K$167,5,)=0,"",(VLOOKUP($A81,'★Master Code List'!$B$4:$K$167,5,)))</x:f>
        <x:v>BUSBAR</x:v>
      </x:c>
      <x:c r="G81" s="215" t="str">
        <x:f t="shared" si="3"/>
        <x:v>CHECK ☞</x:v>
      </x:c>
    </x:row>
    <x:row r="82" spans="1:7">
      <x:c r="A82" s="57">
        <x:v>77</x:v>
      </x:c>
      <x:c r="C82" s="108" t="str">
        <x:f>IF(D82="","",IF(_xlfn.XLOOKUP(D82,'★Master Code List'!$D:$D,'★Master Code List'!$E:$E)="Components","Components","Products"))</x:f>
        <x:v>Products</x:v>
      </x:c>
      <x:c r="D82" s="235" t="str">
        <x:f>IF(VLOOKUP($A82,'★Master Code List'!$B$4:$K$167,3,)=0,"",(VLOOKUP($A82,'★Master Code List'!$B$4:$K$167,3,)))</x:f>
        <x:v>TZ38-14A033-EA04</x:v>
      </x:c>
      <x:c r="E82" s="235" t="str">
        <x:f>IF(VLOOKUP($A82,'★Master Code List'!$B$4:$K$167,5,)=0,"",(VLOOKUP($A82,'★Master Code List'!$B$4:$K$167,5,)))</x:f>
        <x:v>BUSBAR</x:v>
      </x:c>
      <x:c r="G82" s="215" t="str">
        <x:f t="shared" si="3"/>
        <x:v>CHECK ☞</x:v>
      </x:c>
    </x:row>
    <x:row r="83" spans="1:7">
      <x:c r="A83" s="57">
        <x:v>78</x:v>
      </x:c>
      <x:c r="C83" s="108" t="str">
        <x:f>IF(D83="","",IF(_xlfn.XLOOKUP(D83,'★Master Code List'!$D:$D,'★Master Code List'!$E:$E)="Components","Components","Products"))</x:f>
        <x:v>Products</x:v>
      </x:c>
      <x:c r="D83" s="235" t="str">
        <x:f>IF(VLOOKUP($A83,'★Master Code List'!$B$4:$K$167,3,)=0,"",(VLOOKUP($A83,'★Master Code List'!$B$4:$K$167,3,)))</x:f>
        <x:v>TZ38-14A033-GA04</x:v>
      </x:c>
      <x:c r="E83" s="235" t="str">
        <x:f>IF(VLOOKUP($A83,'★Master Code List'!$B$4:$K$167,5,)=0,"",(VLOOKUP($A83,'★Master Code List'!$B$4:$K$167,5,)))</x:f>
        <x:v>BUSBAR</x:v>
      </x:c>
      <x:c r="G83" s="215" t="str">
        <x:f t="shared" si="3"/>
        <x:v>CHECK ☞</x:v>
      </x:c>
    </x:row>
    <x:row r="84" spans="1:7">
      <x:c r="A84" s="57">
        <x:v>79</x:v>
      </x:c>
      <x:c r="C84" s="108" t="str">
        <x:f>IF(D84="","",IF(_xlfn.XLOOKUP(D84,'★Master Code List'!$D:$D,'★Master Code List'!$E:$E)="Components","Components","Products"))</x:f>
        <x:v>Products</x:v>
      </x:c>
      <x:c r="D84" s="235" t="str">
        <x:f>IF(VLOOKUP($A84,'★Master Code List'!$B$4:$K$167,3,)=0,"",(VLOOKUP($A84,'★Master Code List'!$B$4:$K$167,3,)))</x:f>
        <x:v>TZ38-10B694-BB</x:v>
      </x:c>
      <x:c r="E84" s="235" t="str">
        <x:f>IF(VLOOKUP($A84,'★Master Code List'!$B$4:$K$167,5,)=0,"",(VLOOKUP($A84,'★Master Code List'!$B$4:$K$167,5,)))</x:f>
        <x:v>MAIN WIRING HARNESS</x:v>
      </x:c>
      <x:c r="G84" s="215" t="str">
        <x:f t="shared" si="3"/>
        <x:v>CHECK ☞</x:v>
      </x:c>
    </x:row>
    <x:row r="85" spans="1:7">
      <x:c r="A85" s="57">
        <x:v>80</x:v>
      </x:c>
      <x:c r="C85" s="108" t="str">
        <x:f>IF(D85="","",IF(_xlfn.XLOOKUP(D85,'★Master Code List'!$D:$D,'★Master Code List'!$E:$E)="Components","Components","Products"))</x:f>
        <x:v>Products</x:v>
      </x:c>
      <x:c r="D85" s="235" t="str">
        <x:f>IF(VLOOKUP($A85,'★Master Code List'!$B$4:$K$167,3,)=0,"",(VLOOKUP($A85,'★Master Code List'!$B$4:$K$167,3,)))</x:f>
        <x:v>TZ38-10B694-CB</x:v>
      </x:c>
      <x:c r="E85" s="235" t="str">
        <x:f>IF(VLOOKUP($A85,'★Master Code List'!$B$4:$K$167,5,)=0,"",(VLOOKUP($A85,'★Master Code List'!$B$4:$K$167,5,)))</x:f>
        <x:v>AWD Main length extended</x:v>
      </x:c>
      <x:c r="G85" s="215" t="str">
        <x:f t="shared" si="3"/>
        <x:v>CHECK ☞</x:v>
      </x:c>
    </x:row>
    <x:row r="86" spans="1:7">
      <x:c r="A86" s="57">
        <x:v>81</x:v>
      </x:c>
      <x:c r="C86" s="108" t="str">
        <x:f>IF(D86="","",IF(_xlfn.XLOOKUP(D86,'★Master Code List'!$D:$D,'★Master Code List'!$E:$E)="Components","Components","Products"))</x:f>
        <x:v>Products</x:v>
      </x:c>
      <x:c r="D86" s="235" t="str">
        <x:f>IF(VLOOKUP($A86,'★Master Code List'!$B$4:$K$167,3,)=0,"",(VLOOKUP($A86,'★Master Code List'!$B$4:$K$167,3,)))</x:f>
        <x:v>TZ38-14A033-AB</x:v>
      </x:c>
      <x:c r="E86" s="235" t="str">
        <x:f>IF(VLOOKUP($A86,'★Master Code List'!$B$4:$K$167,5,)=0,"",(VLOOKUP($A86,'★Master Code List'!$B$4:$K$167,5,)))</x:f>
        <x:v>BUSBAR</x:v>
      </x:c>
      <x:c r="G86" s="215" t="str">
        <x:f t="shared" si="3"/>
        <x:v>CHECK ☞</x:v>
      </x:c>
    </x:row>
    <x:row r="87" spans="1:7">
      <x:c r="A87" s="57">
        <x:v>82</x:v>
      </x:c>
      <x:c r="C87" s="108" t="str">
        <x:f>IF(D87="","",IF(_xlfn.XLOOKUP(D87,'★Master Code List'!$D:$D,'★Master Code List'!$E:$E)="Components","Components","Products"))</x:f>
        <x:v>Products</x:v>
      </x:c>
      <x:c r="D87" s="235" t="str">
        <x:f>IF(VLOOKUP($A87,'★Master Code List'!$B$4:$K$167,3,)=0,"",(VLOOKUP($A87,'★Master Code List'!$B$4:$K$167,3,)))</x:f>
        <x:v>TZ38-14A033-BB</x:v>
      </x:c>
      <x:c r="E87" s="235" t="str">
        <x:f>IF(VLOOKUP($A87,'★Master Code List'!$B$4:$K$167,5,)=0,"",(VLOOKUP($A87,'★Master Code List'!$B$4:$K$167,5,)))</x:f>
        <x:v>BUSBAR</x:v>
      </x:c>
      <x:c r="G87" s="215" t="str">
        <x:f t="shared" si="3"/>
        <x:v>CHECK ☞</x:v>
      </x:c>
    </x:row>
    <x:row r="88" spans="1:7">
      <x:c r="A88" s="57">
        <x:v>83</x:v>
      </x:c>
      <x:c r="C88" s="108" t="str">
        <x:f>IF(D88="","",IF(_xlfn.XLOOKUP(D88,'★Master Code List'!$D:$D,'★Master Code List'!$E:$E)="Components","Components","Products"))</x:f>
        <x:v>Products</x:v>
      </x:c>
      <x:c r="D88" s="235" t="str">
        <x:f>IF(VLOOKUP($A88,'★Master Code List'!$B$4:$K$167,3,)=0,"",(VLOOKUP($A88,'★Master Code List'!$B$4:$K$167,3,)))</x:f>
        <x:v>TZ38-14A033-CB</x:v>
      </x:c>
      <x:c r="E88" s="235" t="str">
        <x:f>IF(VLOOKUP($A88,'★Master Code List'!$B$4:$K$167,5,)=0,"",(VLOOKUP($A88,'★Master Code List'!$B$4:$K$167,5,)))</x:f>
        <x:v>BUSBAR</x:v>
      </x:c>
      <x:c r="G88" s="215" t="str">
        <x:f t="shared" si="3"/>
        <x:v>CHECK ☞</x:v>
      </x:c>
    </x:row>
    <x:row r="89" spans="1:7">
      <x:c r="A89" s="57">
        <x:v>84</x:v>
      </x:c>
      <x:c r="C89" s="108" t="str">
        <x:f>IF(D89="","",IF(_xlfn.XLOOKUP(D89,'★Master Code List'!$D:$D,'★Master Code List'!$E:$E)="Components","Components","Products"))</x:f>
        <x:v>Products</x:v>
      </x:c>
      <x:c r="D89" s="235" t="str">
        <x:f>IF(VLOOKUP($A89,'★Master Code List'!$B$4:$K$167,3,)=0,"",(VLOOKUP($A89,'★Master Code List'!$B$4:$K$167,3,)))</x:f>
        <x:v>TZ38-14A033-DB</x:v>
      </x:c>
      <x:c r="E89" s="235" t="str">
        <x:f>IF(VLOOKUP($A89,'★Master Code List'!$B$4:$K$167,5,)=0,"",(VLOOKUP($A89,'★Master Code List'!$B$4:$K$167,5,)))</x:f>
        <x:v>BUSBAR</x:v>
      </x:c>
      <x:c r="G89" s="215" t="str">
        <x:f t="shared" si="3"/>
        <x:v>CHECK ☞</x:v>
      </x:c>
    </x:row>
    <x:row r="90" spans="1:7">
      <x:c r="A90" s="57">
        <x:v>85</x:v>
      </x:c>
      <x:c r="C90" s="108" t="str">
        <x:f>IF(D90="","",IF(_xlfn.XLOOKUP(D90,'★Master Code List'!$D:$D,'★Master Code List'!$E:$E)="Components","Components","Products"))</x:f>
        <x:v>Products</x:v>
      </x:c>
      <x:c r="D90" s="235" t="str">
        <x:f>IF(VLOOKUP($A90,'★Master Code List'!$B$4:$K$167,3,)=0,"",(VLOOKUP($A90,'★Master Code List'!$B$4:$K$167,3,)))</x:f>
        <x:v>TZ38-14A033-EB</x:v>
      </x:c>
      <x:c r="E90" s="235" t="str">
        <x:f>IF(VLOOKUP($A90,'★Master Code List'!$B$4:$K$167,5,)=0,"",(VLOOKUP($A90,'★Master Code List'!$B$4:$K$167,5,)))</x:f>
        <x:v>BUSBAR</x:v>
      </x:c>
      <x:c r="G90" s="215" t="str">
        <x:f t="shared" si="3"/>
        <x:v>CHECK ☞</x:v>
      </x:c>
    </x:row>
    <x:row r="91" spans="1:7">
      <x:c r="A91" s="57">
        <x:v>86</x:v>
      </x:c>
      <x:c r="C91" s="108" t="str">
        <x:f>IF(D91="","",IF(_xlfn.XLOOKUP(D91,'★Master Code List'!$D:$D,'★Master Code List'!$E:$E)="Components","Components","Products"))</x:f>
        <x:v>Products</x:v>
      </x:c>
      <x:c r="D91" s="235" t="str">
        <x:f>IF(VLOOKUP($A91,'★Master Code List'!$B$4:$K$167,3,)=0,"",(VLOOKUP($A91,'★Master Code List'!$B$4:$K$167,3,)))</x:f>
        <x:v>TZ38-14A033-GB</x:v>
      </x:c>
      <x:c r="E91" s="235" t="str">
        <x:f>IF(VLOOKUP($A91,'★Master Code List'!$B$4:$K$167,5,)=0,"",(VLOOKUP($A91,'★Master Code List'!$B$4:$K$167,5,)))</x:f>
        <x:v>BUSBAR</x:v>
      </x:c>
      <x:c r="G91" s="215" t="str">
        <x:f t="shared" si="3"/>
        <x:v>CHECK ☞</x:v>
      </x:c>
    </x:row>
    <x:row r="92" spans="1:7">
      <x:c r="A92" s="57">
        <x:v>87</x:v>
      </x:c>
      <x:c r="C92" s="108" t="str">
        <x:f>IF(D92="","",IF(_xlfn.XLOOKUP(D92,'★Master Code List'!$D:$D,'★Master Code List'!$E:$E)="Components","Components","Products"))</x:f>
        <x:v>Products</x:v>
      </x:c>
      <x:c r="D92" s="235" t="str">
        <x:f>IF(VLOOKUP($A92,'★Master Code List'!$B$4:$K$167,3,)=0,"",(VLOOKUP($A92,'★Master Code List'!$B$4:$K$167,3,)))</x:f>
        <x:v>TZ38-14A033-KB</x:v>
      </x:c>
      <x:c r="E92" s="235" t="str">
        <x:f>IF(VLOOKUP($A92,'★Master Code List'!$B$4:$K$167,5,)=0,"",(VLOOKUP($A92,'★Master Code List'!$B$4:$K$167,5,)))</x:f>
        <x:v>BUSBAR</x:v>
      </x:c>
      <x:c r="G92" s="215" t="str">
        <x:f t="shared" si="3"/>
        <x:v>CHECK ☞</x:v>
      </x:c>
    </x:row>
    <x:row r="93" spans="1:7">
      <x:c r="A93" s="57">
        <x:v>88</x:v>
      </x:c>
      <x:c r="C93" s="108" t="str">
        <x:f>IF(D93="","",IF(_xlfn.XLOOKUP(D93,'★Master Code List'!$D:$D,'★Master Code List'!$E:$E)="Components","Components","Products"))</x:f>
        <x:v>Products</x:v>
      </x:c>
      <x:c r="D93" s="235" t="str">
        <x:f>IF(VLOOKUP($A93,'★Master Code List'!$B$4:$K$167,3,)=0,"",(VLOOKUP($A93,'★Master Code List'!$B$4:$K$167,3,)))</x:f>
        <x:v>TZ38-14A033-LB</x:v>
      </x:c>
      <x:c r="E93" s="235" t="str">
        <x:f>IF(VLOOKUP($A93,'★Master Code List'!$B$4:$K$167,5,)=0,"",(VLOOKUP($A93,'★Master Code List'!$B$4:$K$167,5,)))</x:f>
        <x:v>BUSBAR</x:v>
      </x:c>
      <x:c r="G93" s="215" t="str">
        <x:f t="shared" si="3"/>
        <x:v>CHECK ☞</x:v>
      </x:c>
    </x:row>
    <x:row r="94" spans="1:7">
      <x:c r="A94" s="57">
        <x:v>89</x:v>
      </x:c>
      <x:c r="C94" s="108" t="str">
        <x:f>IF(D94="","",IF(_xlfn.XLOOKUP(D94,'★Master Code List'!$D:$D,'★Master Code List'!$E:$E)="Components","Components","Products"))</x:f>
        <x:v>Products</x:v>
      </x:c>
      <x:c r="D94" s="235" t="str">
        <x:f>IF(VLOOKUP($A94,'★Master Code List'!$B$4:$K$167,3,)=0,"",(VLOOKUP($A94,'★Master Code List'!$B$4:$K$167,3,)))</x:f>
        <x:v>TZ38-14B680-AB</x:v>
      </x:c>
      <x:c r="E94" s="235" t="str">
        <x:f>IF(VLOOKUP($A94,'★Master Code List'!$B$4:$K$167,5,)=0,"",(VLOOKUP($A94,'★Master Code List'!$B$4:$K$167,5,)))</x:f>
        <x:v>PDU</x:v>
      </x:c>
      <x:c r="G94" s="215" t="str">
        <x:f t="shared" si="3"/>
        <x:v>CHECK ☞</x:v>
      </x:c>
    </x:row>
    <x:row r="95" spans="1:7">
      <x:c r="A95" s="57">
        <x:v>90</x:v>
      </x:c>
      <x:c r="C95" s="108" t="str">
        <x:f>IF(D95="","",IF(_xlfn.XLOOKUP(D95,'★Master Code List'!$D:$D,'★Master Code List'!$E:$E)="Components","Components","Products"))</x:f>
        <x:v>Products</x:v>
      </x:c>
      <x:c r="D95" s="235" t="str">
        <x:f>IF(VLOOKUP($A95,'★Master Code List'!$B$4:$K$167,3,)=0,"",(VLOOKUP($A95,'★Master Code List'!$B$4:$K$167,3,)))</x:f>
        <x:v>PZ38-14A033-MD</x:v>
      </x:c>
      <x:c r="E95" s="235" t="str">
        <x:f>IF(VLOOKUP($A95,'★Master Code List'!$B$4:$K$167,5,)=0,"",(VLOOKUP($A95,'★Master Code List'!$B$4:$K$167,5,)))</x:f>
        <x:v>MCA CONNECTOR CLIP</x:v>
      </x:c>
      <x:c r="G95" s="215" t="str">
        <x:f t="shared" si="3"/>
        <x:v>CHECK ☞</x:v>
      </x:c>
    </x:row>
    <x:row r="96" spans="1:7">
      <x:c r="A96" s="57">
        <x:v>91</x:v>
      </x:c>
      <x:c r="C96" s="108" t="str">
        <x:f>IF(D96="","",IF(_xlfn.XLOOKUP(D96,'★Master Code List'!$D:$D,'★Master Code List'!$E:$E)="Components","Components","Products"))</x:f>
        <x:v>Products</x:v>
      </x:c>
      <x:c r="D96" s="235" t="str">
        <x:f>IF(VLOOKUP($A96,'★Master Code List'!$B$4:$K$167,3,)=0,"",(VLOOKUP($A96,'★Master Code List'!$B$4:$K$167,3,)))</x:f>
        <x:v>SZ38-10B694-AD</x:v>
      </x:c>
      <x:c r="E96" s="235" t="str">
        <x:f>IF(VLOOKUP($A96,'★Master Code List'!$B$4:$K$167,5,)=0,"",(VLOOKUP($A96,'★Master Code List'!$B$4:$K$167,5,)))</x:f>
        <x:v>BEV-E2 MAIN W/H ASSY</x:v>
      </x:c>
      <x:c r="G96" s="215" t="str">
        <x:f t="shared" si="3"/>
        <x:v>CHECK ☞</x:v>
      </x:c>
    </x:row>
    <x:row r="97" spans="1:22">
      <x:c r="A97" s="57">
        <x:v>92</x:v>
      </x:c>
      <x:c r="C97" s="108" t="str">
        <x:f>IF(D97="","",IF(_xlfn.XLOOKUP(D97,'★Master Code List'!$D:$D,'★Master Code List'!$E:$E)="Components","Components","Products"))</x:f>
        <x:v>Products</x:v>
      </x:c>
      <x:c r="D97" s="235" t="str">
        <x:f>IF(VLOOKUP($A97,'★Master Code List'!$B$4:$K$167,3,)=0,"",(VLOOKUP($A97,'★Master Code List'!$B$4:$K$167,3,)))</x:f>
        <x:v>SZ38-10B694-AE</x:v>
      </x:c>
      <x:c r="E97" s="235" t="str">
        <x:f>IF(VLOOKUP($A97,'★Master Code List'!$B$4:$K$167,5,)=0,"",(VLOOKUP($A97,'★Master Code List'!$B$4:$K$167,5,)))</x:f>
        <x:v>BEV-E2 MAIN W/H ASSY</x:v>
      </x:c>
      <x:c r="G97" s="215" t="str">
        <x:f t="shared" si="3"/>
        <x:v>CHECK ☞</x:v>
      </x:c>
    </x:row>
    <x:row r="98" spans="1:22">
      <x:c r="A98" s="57">
        <x:v>93</x:v>
      </x:c>
      <x:c r="C98" s="108" t="str">
        <x:f>IF(D98="","",IF(_xlfn.XLOOKUP(D98,'★Master Code List'!$D:$D,'★Master Code List'!$E:$E)="Components","Components","Products"))</x:f>
        <x:v/>
      </x:c>
      <x:c r="D98" s="235" t="str">
        <x:f>IF(VLOOKUP($A98,'★Master Code List'!$B$4:$K$167,3,)=0,"",(VLOOKUP($A98,'★Master Code List'!$B$4:$K$167,3,)))</x:f>
        <x:v/>
      </x:c>
      <x:c r="E98" s="235" t="str">
        <x:f>IF(VLOOKUP($A98,'★Master Code List'!$B$4:$K$167,5,)=0,"",(VLOOKUP($A98,'★Master Code List'!$B$4:$K$167,5,)))</x:f>
        <x:v/>
      </x:c>
      <x:c r="G98" s="215" t="str">
        <x:f t="shared" si="3"/>
        <x:v/>
      </x:c>
    </x:row>
    <x:row r="99" spans="1:22">
      <x:c r="A99" s="57">
        <x:v>94</x:v>
      </x:c>
      <x:c r="C99" s="108" t="str">
        <x:f>IF(D99="","",IF(_xlfn.XLOOKUP(D99,'★Master Code List'!$D:$D,'★Master Code List'!$E:$E)="Components","Components","Products"))</x:f>
        <x:v/>
      </x:c>
      <x:c r="D99" s="235" t="str">
        <x:f>IF(VLOOKUP($A99,'★Master Code List'!$B$4:$K$167,3,)=0,"",(VLOOKUP($A99,'★Master Code List'!$B$4:$K$167,3,)))</x:f>
        <x:v/>
      </x:c>
      <x:c r="E99" s="235" t="str">
        <x:f>IF(VLOOKUP($A99,'★Master Code List'!$B$4:$K$167,5,)=0,"",(VLOOKUP($A99,'★Master Code List'!$B$4:$K$167,5,)))</x:f>
        <x:v/>
      </x:c>
      <x:c r="G99" s="215" t="str">
        <x:f t="shared" si="3"/>
        <x:v/>
      </x:c>
    </x:row>
    <x:row r="100" spans="1:22">
      <x:c r="A100" s="57">
        <x:v>95</x:v>
      </x:c>
      <x:c r="C100" s="108" t="str">
        <x:f>IF(D100="","",IF(_xlfn.XLOOKUP(D100,'★Master Code List'!$D:$D,'★Master Code List'!$E:$E)="Components","Components","Products"))</x:f>
        <x:v/>
      </x:c>
      <x:c r="D100" s="235" t="str">
        <x:f>IF(VLOOKUP($A100,'★Master Code List'!$B$4:$K$167,3,)=0,"",(VLOOKUP($A100,'★Master Code List'!$B$4:$K$167,3,)))</x:f>
        <x:v/>
      </x:c>
      <x:c r="E100" s="235" t="str">
        <x:f>IF(VLOOKUP($A100,'★Master Code List'!$B$4:$K$167,5,)=0,"",(VLOOKUP($A100,'★Master Code List'!$B$4:$K$167,5,)))</x:f>
        <x:v/>
      </x:c>
      <x:c r="G100" s="215" t="str">
        <x:f t="shared" si="3"/>
        <x:v/>
      </x:c>
    </x:row>
    <x:row r="101" spans="1:22">
      <x:c r="A101" s="57">
        <x:v>96</x:v>
      </x:c>
      <x:c r="C101" s="108" t="str">
        <x:f>IF(D101="","",IF(_xlfn.XLOOKUP(D101,'★Master Code List'!$D:$D,'★Master Code List'!$E:$E)="Components","Components","Products"))</x:f>
        <x:v/>
      </x:c>
      <x:c r="D101" s="235" t="str">
        <x:f>IF(VLOOKUP($A101,'★Master Code List'!$B$4:$K$167,3,)=0,"",(VLOOKUP($A101,'★Master Code List'!$B$4:$K$167,3,)))</x:f>
        <x:v/>
      </x:c>
      <x:c r="E101" s="235" t="str">
        <x:f>IF(VLOOKUP($A101,'★Master Code List'!$B$4:$K$167,5,)=0,"",(VLOOKUP($A101,'★Master Code List'!$B$4:$K$167,5,)))</x:f>
        <x:v/>
      </x:c>
      <x:c r="G101" s="215" t="str">
        <x:f t="shared" si="3"/>
        <x:v/>
      </x:c>
    </x:row>
    <x:row r="102" spans="1:22">
      <x:c r="A102" s="57">
        <x:v>97</x:v>
      </x:c>
      <x:c r="C102" s="108" t="str">
        <x:f>IF(D102="","",IF(_xlfn.XLOOKUP(D102,'★Master Code List'!$D:$D,'★Master Code List'!$E:$E)="Components","Components","Products"))</x:f>
        <x:v/>
      </x:c>
      <x:c r="D102" s="235" t="str">
        <x:f>IF(VLOOKUP($A102,'★Master Code List'!$B$4:$K$167,3,)=0,"",(VLOOKUP($A102,'★Master Code List'!$B$4:$K$167,3,)))</x:f>
        <x:v/>
      </x:c>
      <x:c r="E102" s="235" t="str">
        <x:f>IF(VLOOKUP($A102,'★Master Code List'!$B$4:$K$167,5,)=0,"",(VLOOKUP($A102,'★Master Code List'!$B$4:$K$167,5,)))</x:f>
        <x:v/>
      </x:c>
      <x:c r="G102" s="215" t="str">
        <x:f t="shared" si="3"/>
        <x:v/>
      </x:c>
    </x:row>
    <x:row r="103" spans="1:22">
      <x:c r="A103" s="57">
        <x:v>98</x:v>
      </x:c>
      <x:c r="C103" s="108" t="str">
        <x:f>IF(D103="","",IF(_xlfn.XLOOKUP(D103,'★Master Code List'!$D:$D,'★Master Code List'!$E:$E)="Components","Components","Products"))</x:f>
        <x:v/>
      </x:c>
      <x:c r="D103" s="235" t="str">
        <x:f>IF(VLOOKUP($A103,'★Master Code List'!$B$4:$K$167,3,)=0,"",(VLOOKUP($A103,'★Master Code List'!$B$4:$K$167,3,)))</x:f>
        <x:v/>
      </x:c>
      <x:c r="E103" s="235" t="str">
        <x:f>IF(VLOOKUP($A103,'★Master Code List'!$B$4:$K$167,5,)=0,"",(VLOOKUP($A103,'★Master Code List'!$B$4:$K$167,5,)))</x:f>
        <x:v/>
      </x:c>
      <x:c r="G103" s="215" t="str">
        <x:f t="shared" si="3"/>
        <x:v/>
      </x:c>
    </x:row>
    <x:row r="104" spans="1:22">
      <x:c r="A104" s="57">
        <x:v>99</x:v>
      </x:c>
      <x:c r="C104" s="108" t="str">
        <x:f>IF(D104="","",IF(_xlfn.XLOOKUP(D104,'★Master Code List'!$D:$D,'★Master Code List'!$E:$E)="Components","Components","Products"))</x:f>
        <x:v/>
      </x:c>
      <x:c r="D104" s="235" t="str">
        <x:f>IF(VLOOKUP($A104,'★Master Code List'!$B$4:$K$167,3,)=0,"",(VLOOKUP($A104,'★Master Code List'!$B$4:$K$167,3,)))</x:f>
        <x:v/>
      </x:c>
      <x:c r="E104" s="235" t="str">
        <x:f>IF(VLOOKUP($A104,'★Master Code List'!$B$4:$K$167,5,)=0,"",(VLOOKUP($A104,'★Master Code List'!$B$4:$K$167,5,)))</x:f>
        <x:v/>
      </x:c>
      <x:c r="G104" s="215" t="str">
        <x:f t="shared" si="3"/>
        <x:v/>
      </x:c>
    </x:row>
    <x:row r="105" spans="1:22" ht="17.25" thickBot="1">
      <x:c r="A105" s="57">
        <x:v>100</x:v>
      </x:c>
      <x:c r="C105" s="108" t="str">
        <x:f>IF(D105="","",IF(_xlfn.XLOOKUP(D105,'★Master Code List'!$D:$D,'★Master Code List'!$E:$E)="Components","Components","Products"))</x:f>
        <x:v/>
      </x:c>
      <x:c r="D105" s="236" t="str">
        <x:f>IF(VLOOKUP($A105,'★Master Code List'!$B$4:$K$167,3,)=0,"",(VLOOKUP($A105,'★Master Code List'!$B$4:$K$167,3,)))</x:f>
        <x:v/>
      </x:c>
      <x:c r="E105" s="236" t="str">
        <x:f>IF(VLOOKUP($A105,'★Master Code List'!$B$4:$K$167,5,)=0,"",(VLOOKUP($A105,'★Master Code List'!$B$4:$K$167,5,)))</x:f>
        <x:v/>
      </x:c>
      <x:c r="F105" s="227"/>
      <x:c r="G105" s="225" t="str">
        <x:f t="shared" si="3"/>
        <x:v/>
      </x:c>
      <x:c r="H105" s="207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</x:row>
    <x:row r="106" spans="1:22"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H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  <x:c r="V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95585" r:id="rId3" name="Spinner 1">
              <x:controlPr defaultSize="0" print="0" autoFill="0" autoLine="0" autoPict="0">
                <x:anchor moveWithCells="1">
                  <x:from>
                    <xdr:col>4</xdr:col>
                    <xdr:colOff>3314700</xdr:colOff>
                    <xdr:row>1</xdr:row>
                    <xdr:rowOff>133350</xdr:rowOff>
                  </x:from>
                  <x:to>
                    <xdr:col>5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E5BAD7D-AA4B-4B21-B390-E4FF20C7BAD8}" mc:Ignorable="x14ac xr xr2 xr3">
  <x:sheetPr>
    <x:tabColor theme="7" tint="0.79998168889431442"/>
  </x:sheetPr>
  <x:dimension ref="A2:V106"/>
  <x:sheetViews>
    <x:sheetView showGridLines="0" zoomScale="70" zoomScaleNormal="70" workbookViewId="0">
      <x:pane xSplit="5" ySplit="5" topLeftCell="G6" activePane="bottomRight" state="frozen"/>
      <x:selection pane="topRight" activeCell="G463" sqref="G463"/>
      <x:selection pane="bottomLeft" activeCell="G463" sqref="G463"/>
      <x:selection pane="bottomRight" activeCell="D3" sqref="D3"/>
    </x:sheetView>
  </x:sheetViews>
  <x:sheetFormatPr defaultRowHeight="16.5"/>
  <x:cols>
    <x:col min="1" max="1" width="7" style="57" hidden="1" customWidth="1"/>
    <x:col min="3" max="3" width="12.75" bestFit="1" customWidth="1"/>
    <x:col min="4" max="4" width="16.25" bestFit="1" customWidth="1"/>
    <x:col min="5" max="5" width="50.125" style="57" bestFit="1" customWidth="1"/>
    <x:col min="6" max="6" width="17.125" style="57" customWidth="1"/>
    <x:col min="7" max="7" width="15.75" style="57" customWidth="1"/>
    <x:col min="8" max="8" width="21.125" customWidth="1"/>
    <x:col min="11" max="22" width="11.75" customWidth="1"/>
  </x:cols>
  <x:sheetData>
    <x:row r="2" spans="1:22">
      <x:c r="D2" s="60">
        <x:v>2025</x:v>
      </x:c>
      <x:c r="E2" s="60"/>
    </x:row>
    <x:row r="3" spans="1:22">
      <x:c r="D3" s="98" t="s">
        <x:v>97</x:v>
      </x:c>
      <x:c r="E3" s="98">
        <x:v>1</x:v>
      </x:c>
      <x:c r="I3" s="94" t="s">
        <x:v>317</x:v>
      </x:c>
    </x:row>
    <x:row r="4" spans="1:22" ht="17.25" thickBot="1">
      <x:c r="H4" s="25" t="s">
        <x:v>313</x:v>
      </x:c>
      <x:c r="K4" s="95">
        <x:v>2025</x:v>
      </x:c>
    </x:row>
    <x:row r="5" spans="1:22">
      <x:c r="A5" s="213" t="s">
        <x:v>107</x:v>
      </x:c>
      <x:c r="D5" s="82" t="s">
        <x:v>5</x:v>
      </x:c>
      <x:c r="E5" s="82" t="s">
        <x:v>7</x:v>
      </x:c>
      <x:c r="F5" s="120" t="s">
        <x:v>297</x:v>
      </x:c>
      <x:c r="G5" s="214" t="s">
        <x:v>298</x:v>
      </x:c>
      <x:c r="H5" s="82" t="s">
        <x:v>299</x:v>
      </x:c>
      <x:c r="K5" s="83" t="s">
        <x:v>300</x:v>
      </x:c>
      <x:c r="L5" s="83" t="s">
        <x:v>301</x:v>
      </x:c>
      <x:c r="M5" s="83" t="s">
        <x:v>302</x:v>
      </x:c>
      <x:c r="N5" s="83" t="s">
        <x:v>303</x:v>
      </x:c>
      <x:c r="O5" s="83" t="s">
        <x:v>304</x:v>
      </x:c>
      <x:c r="P5" s="83" t="s">
        <x:v>305</x:v>
      </x:c>
      <x:c r="Q5" s="83" t="s">
        <x:v>306</x:v>
      </x:c>
      <x:c r="R5" s="83" t="s">
        <x:v>307</x:v>
      </x:c>
      <x:c r="S5" s="83" t="s">
        <x:v>308</x:v>
      </x:c>
      <x:c r="T5" s="83" t="s">
        <x:v>309</x:v>
      </x:c>
      <x:c r="U5" s="83" t="s">
        <x:v>310</x:v>
      </x:c>
      <x:c r="V5" s="83" t="s">
        <x:v>311</x:v>
      </x:c>
    </x:row>
    <x:row r="6" spans="1:22">
      <x:c r="A6" s="57">
        <x:v>1</x:v>
      </x:c>
      <x:c r="C6" s="108" t="str">
        <x:f>IF(D6="","",IF(_xlfn.XLOOKUP(D6,'★Master Code List'!$D:$D,'★Master Code List'!$E:$E)="Components","Components","Products"))</x:f>
        <x:v>Components</x:v>
      </x:c>
      <x:c r="D6" s="235" t="str">
        <x:f>IF(VLOOKUP($A6,'★Master Code List'!$B$4:$K$167,3,)=0,"",(VLOOKUP($A6,'★Master Code List'!$B$4:$K$167,3,)))</x:f>
        <x:v>BEE22-CT009</x:v>
      </x:c>
      <x:c r="E6" s="235" t="str">
        <x:f>IF(VLOOKUP($A6,'★Master Code List'!$B$4:$K$167,5,)=0,"",(VLOOKUP($A6,'★Master Code List'!$B$4:$K$167,5,)))</x:f>
        <x:v>BEV_E_TML_1</x:v>
      </x:c>
      <x:c r="F6" s="132">
        <x:f t="shared" ref="F6:F53" ca="1" si="0">OFFSET($K6,0,$E$3-1)</x:f>
        <x:v>0</x:v>
      </x:c>
      <x:c r="G6" s="215" t="str">
        <x:f t="shared" ref="G6:G37" si="1">IF(D6="","",IF(SUM(K6:U6)&gt;0,"","CHECK ☞"))</x:f>
        <x:v>CHECK ☞</x:v>
      </x:c>
      <x:c r="K6" s="153"/>
      <x:c r="L6" s="153"/>
      <x:c r="M6" s="153"/>
      <x:c r="N6" s="153"/>
      <x:c r="O6" s="153"/>
      <x:c r="P6" s="153"/>
      <x:c r="Q6" s="153"/>
      <x:c r="R6" s="153"/>
      <x:c r="S6" s="237"/>
      <x:c r="T6" s="153"/>
      <x:c r="U6" s="153"/>
      <x:c r="V6" s="153"/>
    </x:row>
    <x:row r="7" spans="1:22">
      <x:c r="A7" s="57">
        <x:v>2</x:v>
      </x:c>
      <x:c r="C7" s="108" t="str">
        <x:f>IF(D7="","",IF(_xlfn.XLOOKUP(D7,'★Master Code List'!$D:$D,'★Master Code List'!$E:$E)="Components","Components","Products"))</x:f>
        <x:v>Components</x:v>
      </x:c>
      <x:c r="D7" s="235" t="str">
        <x:f>IF(VLOOKUP($A7,'★Master Code List'!$B$4:$K$167,3,)=0,"",(VLOOKUP($A7,'★Master Code List'!$B$4:$K$167,3,)))</x:f>
        <x:v>BEE22-CT010</x:v>
      </x:c>
      <x:c r="E7" s="235" t="str">
        <x:f>IF(VLOOKUP($A7,'★Master Code List'!$B$4:$K$167,5,)=0,"",(VLOOKUP($A7,'★Master Code List'!$B$4:$K$167,5,)))</x:f>
        <x:v>BEV_E_TML_2</x:v>
      </x:c>
      <x:c r="F7" s="132">
        <x:f t="shared" ca="1" si="0"/>
        <x:v>0</x:v>
      </x:c>
      <x:c r="G7" s="215" t="str">
        <x:f t="shared" si="1"/>
        <x:v>CHECK ☞</x:v>
      </x:c>
      <x:c r="H7" t="s">
        <x:v>318</x:v>
      </x:c>
      <x:c r="J7" s="93" t="s">
        <x:v>315</x:v>
      </x:c>
      <x:c r="K7" s="153"/>
      <x:c r="L7" s="153"/>
      <x:c r="M7" s="153"/>
      <x:c r="N7" s="153"/>
      <x:c r="O7" s="153"/>
      <x:c r="P7" s="153"/>
      <x:c r="Q7" s="153"/>
      <x:c r="R7" s="153"/>
      <x:c r="S7" s="237"/>
      <x:c r="T7" s="153"/>
      <x:c r="U7" s="153"/>
      <x:c r="V7" s="153"/>
    </x:row>
    <x:row r="8" spans="1:22">
      <x:c r="A8" s="57">
        <x:v>3</x:v>
      </x:c>
      <x:c r="C8" s="108" t="str">
        <x:f>IF(D8="","",IF(_xlfn.XLOOKUP(D8,'★Master Code List'!$D:$D,'★Master Code List'!$E:$E)="Components","Components","Products"))</x:f>
        <x:v>Components</x:v>
      </x:c>
      <x:c r="D8" s="235" t="str">
        <x:f>IF(VLOOKUP($A8,'★Master Code List'!$B$4:$K$167,3,)=0,"",(VLOOKUP($A8,'★Master Code List'!$B$4:$K$167,3,)))</x:f>
        <x:v>BEE22-CT011</x:v>
      </x:c>
      <x:c r="E8" s="235" t="str">
        <x:f>IF(VLOOKUP($A8,'★Master Code List'!$B$4:$K$167,5,)=0,"",(VLOOKUP($A8,'★Master Code List'!$B$4:$K$167,5,)))</x:f>
        <x:v>BEV_E_TML_3</x:v>
      </x:c>
      <x:c r="F8" s="132">
        <x:f t="shared" ca="1" si="0"/>
        <x:v>0</x:v>
      </x:c>
      <x:c r="G8" s="215" t="str">
        <x:f t="shared" si="1"/>
        <x:v>CHECK ☞</x:v>
      </x:c>
      <x:c r="K8" s="153"/>
      <x:c r="L8" s="153"/>
      <x:c r="M8" s="153"/>
      <x:c r="N8" s="153"/>
      <x:c r="O8" s="153"/>
      <x:c r="P8" s="153"/>
      <x:c r="Q8" s="153"/>
      <x:c r="R8" s="153"/>
      <x:c r="S8" s="237"/>
      <x:c r="T8" s="153"/>
      <x:c r="U8" s="153"/>
      <x:c r="V8" s="153"/>
    </x:row>
    <x:row r="9" spans="1:22">
      <x:c r="A9" s="57">
        <x:v>4</x:v>
      </x:c>
      <x:c r="C9" s="108" t="str">
        <x:f>IF(D9="","",IF(_xlfn.XLOOKUP(D9,'★Master Code List'!$D:$D,'★Master Code List'!$E:$E)="Components","Components","Products"))</x:f>
        <x:v>Products</x:v>
      </x:c>
      <x:c r="D9" s="235" t="str">
        <x:f>IF(VLOOKUP($A9,'★Master Code List'!$B$4:$K$167,3,)=0,"",(VLOOKUP($A9,'★Master Code List'!$B$4:$K$167,3,)))</x:f>
        <x:v>PZ38-10B694-AD</x:v>
      </x:c>
      <x:c r="E9" s="235" t="str">
        <x:f>IF(VLOOKUP($A9,'★Master Code List'!$B$4:$K$167,5,)=0,"",(VLOOKUP($A9,'★Master Code List'!$B$4:$K$167,5,)))</x:f>
        <x:v>Main Harness</x:v>
      </x:c>
      <x:c r="F9" s="132">
        <x:f t="shared" ca="1" si="0"/>
        <x:v>0</x:v>
      </x:c>
      <x:c r="G9" s="215" t="str">
        <x:f t="shared" si="1"/>
        <x:v>CHECK ☞</x:v>
      </x:c>
      <x:c r="K9" s="153"/>
      <x:c r="L9" s="153"/>
      <x:c r="M9" s="153"/>
      <x:c r="N9" s="153"/>
      <x:c r="O9" s="153"/>
      <x:c r="P9" s="153"/>
      <x:c r="Q9" s="153"/>
      <x:c r="R9" s="153"/>
      <x:c r="S9" s="237"/>
      <x:c r="T9" s="153"/>
      <x:c r="U9" s="153"/>
      <x:c r="V9" s="153"/>
    </x:row>
    <x:row r="10" spans="1:22">
      <x:c r="A10" s="57">
        <x:v>5</x:v>
      </x:c>
      <x:c r="C10" s="108" t="str">
        <x:f>IF(D10="","",IF(_xlfn.XLOOKUP(D10,'★Master Code List'!$D:$D,'★Master Code List'!$E:$E)="Components","Components","Products"))</x:f>
        <x:v>Products</x:v>
      </x:c>
      <x:c r="D10" s="235" t="str">
        <x:f>IF(VLOOKUP($A10,'★Master Code List'!$B$4:$K$167,3,)=0,"",(VLOOKUP($A10,'★Master Code List'!$B$4:$K$167,3,)))</x:f>
        <x:v>PZ38-14A033-AB</x:v>
      </x:c>
      <x:c r="E10" s="235" t="str">
        <x:f>IF(VLOOKUP($A10,'★Master Code List'!$B$4:$K$167,5,)=0,"",(VLOOKUP($A10,'★Master Code List'!$B$4:$K$167,5,)))</x:f>
        <x:v>BUSBAR - Array to Array (short)</x:v>
      </x:c>
      <x:c r="F10" s="132">
        <x:f t="shared" ca="1" si="0"/>
        <x:v>0</x:v>
      </x:c>
      <x:c r="G10" s="215" t="str">
        <x:f t="shared" si="1"/>
        <x:v>CHECK ☞</x:v>
      </x:c>
      <x:c r="K10" s="153"/>
      <x:c r="L10" s="153"/>
      <x:c r="M10" s="153"/>
      <x:c r="N10" s="153"/>
      <x:c r="O10" s="153"/>
      <x:c r="P10" s="153"/>
      <x:c r="Q10" s="153"/>
      <x:c r="R10" s="153"/>
      <x:c r="S10" s="237"/>
      <x:c r="T10" s="153"/>
      <x:c r="U10" s="153"/>
      <x:c r="V10" s="153"/>
    </x:row>
    <x:row r="11" spans="1:22">
      <x:c r="A11" s="57">
        <x:v>6</x:v>
      </x:c>
      <x:c r="C11" s="108" t="str">
        <x:f>IF(D11="","",IF(_xlfn.XLOOKUP(D11,'★Master Code List'!$D:$D,'★Master Code List'!$E:$E)="Components","Components","Products"))</x:f>
        <x:v>Products</x:v>
      </x:c>
      <x:c r="D11" s="235" t="str">
        <x:f>IF(VLOOKUP($A11,'★Master Code List'!$B$4:$K$167,3,)=0,"",(VLOOKUP($A11,'★Master Code List'!$B$4:$K$167,3,)))</x:f>
        <x:v>PZ38-14A033-BB</x:v>
      </x:c>
      <x:c r="E11" s="235" t="str">
        <x:f>IF(VLOOKUP($A11,'★Master Code List'!$B$4:$K$167,5,)=0,"",(VLOOKUP($A11,'★Master Code List'!$B$4:$K$167,5,)))</x:f>
        <x:v>BUSBAR - Array to Array (long)</x:v>
      </x:c>
      <x:c r="F11" s="132">
        <x:f t="shared" ca="1" si="0"/>
        <x:v>0</x:v>
      </x:c>
      <x:c r="G11" s="215" t="str">
        <x:f t="shared" si="1"/>
        <x:v>CHECK ☞</x:v>
      </x:c>
      <x:c r="K11" s="153"/>
      <x:c r="L11" s="153"/>
      <x:c r="M11" s="153"/>
      <x:c r="N11" s="153"/>
      <x:c r="O11" s="153"/>
      <x:c r="P11" s="153"/>
      <x:c r="Q11" s="153"/>
      <x:c r="R11" s="153"/>
      <x:c r="S11" s="237"/>
      <x:c r="T11" s="153"/>
      <x:c r="U11" s="153"/>
      <x:c r="V11" s="153"/>
    </x:row>
    <x:row r="12" spans="1:22">
      <x:c r="A12" s="57">
        <x:v>7</x:v>
      </x:c>
      <x:c r="C12" s="108" t="str">
        <x:f>IF(D12="","",IF(_xlfn.XLOOKUP(D12,'★Master Code List'!$D:$D,'★Master Code List'!$E:$E)="Components","Components","Products"))</x:f>
        <x:v>Products</x:v>
      </x:c>
      <x:c r="D12" s="235" t="str">
        <x:f>IF(VLOOKUP($A12,'★Master Code List'!$B$4:$K$167,3,)=0,"",(VLOOKUP($A12,'★Master Code List'!$B$4:$K$167,3,)))</x:f>
        <x:v>PZ38-14A033-CB</x:v>
      </x:c>
      <x:c r="E12" s="235" t="str">
        <x:f>IF(VLOOKUP($A12,'★Master Code List'!$B$4:$K$167,5,)=0,"",(VLOOKUP($A12,'★Master Code List'!$B$4:$K$167,5,)))</x:f>
        <x:v>BUSBAR - Array 3 to 4</x:v>
      </x:c>
      <x:c r="F12" s="132">
        <x:f t="shared" ca="1" si="0"/>
        <x:v>0</x:v>
      </x:c>
      <x:c r="G12" s="215" t="str">
        <x:f t="shared" si="1"/>
        <x:v>CHECK ☞</x:v>
      </x:c>
      <x:c r="K12" s="153"/>
      <x:c r="L12" s="153"/>
      <x:c r="M12" s="153"/>
      <x:c r="N12" s="153"/>
      <x:c r="O12" s="153"/>
      <x:c r="P12" s="153"/>
      <x:c r="Q12" s="153"/>
      <x:c r="R12" s="153"/>
      <x:c r="S12" s="237"/>
      <x:c r="T12" s="153"/>
      <x:c r="U12" s="153"/>
      <x:c r="V12" s="153"/>
    </x:row>
    <x:row r="13" spans="1:22">
      <x:c r="A13" s="57">
        <x:v>8</x:v>
      </x:c>
      <x:c r="C13" s="108" t="str">
        <x:f>IF(D13="","",IF(_xlfn.XLOOKUP(D13,'★Master Code List'!$D:$D,'★Master Code List'!$E:$E)="Components","Components","Products"))</x:f>
        <x:v>Products</x:v>
      </x:c>
      <x:c r="D13" s="235" t="str">
        <x:f>IF(VLOOKUP($A13,'★Master Code List'!$B$4:$K$167,3,)=0,"",(VLOOKUP($A13,'★Master Code List'!$B$4:$K$167,3,)))</x:f>
        <x:v>PZ38-14A033-HF</x:v>
      </x:c>
      <x:c r="E13" s="235" t="str">
        <x:f>IF(VLOOKUP($A13,'★Master Code List'!$B$4:$K$167,5,)=0,"",(VLOOKUP($A13,'★Master Code List'!$B$4:$K$167,5,)))</x:f>
        <x:v>BUSBAR - Array4 to Array 5_Insert</x:v>
      </x:c>
      <x:c r="F13" s="132">
        <x:f t="shared" ca="1" si="0"/>
        <x:v>0</x:v>
      </x:c>
      <x:c r="G13" s="215" t="str">
        <x:f t="shared" si="1"/>
        <x:v>CHECK ☞</x:v>
      </x:c>
      <x:c r="H13" s="127"/>
      <x:c r="I13" s="127"/>
      <x:c r="J13" s="127"/>
      <x:c r="K13" s="162"/>
      <x:c r="L13" s="162"/>
      <x:c r="M13" s="162"/>
      <x:c r="N13" s="153"/>
      <x:c r="O13" s="153"/>
      <x:c r="P13" s="153"/>
      <x:c r="Q13" s="153"/>
      <x:c r="R13" s="162"/>
      <x:c r="S13" s="238"/>
      <x:c r="T13" s="162"/>
      <x:c r="U13" s="162"/>
      <x:c r="V13" s="153"/>
    </x:row>
    <x:row r="14" spans="1:22">
      <x:c r="A14" s="57">
        <x:v>9</x:v>
      </x:c>
      <x:c r="C14" s="108" t="str">
        <x:f>IF(D14="","",IF(_xlfn.XLOOKUP(D14,'★Master Code List'!$D:$D,'★Master Code List'!$E:$E)="Components","Components","Products"))</x:f>
        <x:v>Products</x:v>
      </x:c>
      <x:c r="D14" s="235" t="str">
        <x:f>IF(VLOOKUP($A14,'★Master Code List'!$B$4:$K$167,3,)=0,"",(VLOOKUP($A14,'★Master Code List'!$B$4:$K$167,3,)))</x:f>
        <x:v>PZ38-14A033-LF</x:v>
      </x:c>
      <x:c r="E14" s="235" t="str">
        <x:f>IF(VLOOKUP($A14,'★Master Code List'!$B$4:$K$167,5,)=0,"",(VLOOKUP($A14,'★Master Code List'!$B$4:$K$167,5,)))</x:f>
        <x:v>BUSBAR - Array 9 to Pos BEC_Insert</x:v>
      </x:c>
      <x:c r="F14" s="132">
        <x:f t="shared" ca="1" si="0"/>
        <x:v>0</x:v>
      </x:c>
      <x:c r="G14" s="215" t="str">
        <x:f t="shared" si="1"/>
        <x:v>CHECK ☞</x:v>
      </x:c>
      <x:c r="H14" s="127"/>
      <x:c r="I14" s="127"/>
      <x:c r="J14" s="127"/>
      <x:c r="K14" s="162"/>
      <x:c r="L14" s="162"/>
      <x:c r="M14" s="162"/>
      <x:c r="N14" s="153"/>
      <x:c r="O14" s="153"/>
      <x:c r="P14" s="153"/>
      <x:c r="Q14" s="153"/>
      <x:c r="R14" s="162"/>
      <x:c r="S14" s="238"/>
      <x:c r="T14" s="162"/>
      <x:c r="U14" s="162"/>
      <x:c r="V14" s="153"/>
    </x:row>
    <x:row r="15" spans="1:22">
      <x:c r="A15" s="57">
        <x:v>10</x:v>
      </x:c>
      <x:c r="C15" s="108" t="str">
        <x:f>IF(D15="","",IF(_xlfn.XLOOKUP(D15,'★Master Code List'!$D:$D,'★Master Code List'!$E:$E)="Components","Components","Products"))</x:f>
        <x:v>Products</x:v>
      </x:c>
      <x:c r="D15" s="235" t="str">
        <x:f>IF(VLOOKUP($A15,'★Master Code List'!$B$4:$K$167,3,)=0,"",(VLOOKUP($A15,'★Master Code List'!$B$4:$K$167,3,)))</x:f>
        <x:v>PZ38-14A033-MC</x:v>
      </x:c>
      <x:c r="E15" s="235" t="str">
        <x:f>IF(VLOOKUP($A15,'★Master Code List'!$B$4:$K$167,5,)=0,"",(VLOOKUP($A15,'★Master Code List'!$B$4:$K$167,5,)))</x:f>
        <x:v>BUSBAR - Pos BEC to DCFC_Protector</x:v>
      </x:c>
      <x:c r="F15" s="132">
        <x:f t="shared" ca="1" si="0"/>
        <x:v>0</x:v>
      </x:c>
      <x:c r="G15" s="215" t="str">
        <x:f t="shared" si="1"/>
        <x:v>CHECK ☞</x:v>
      </x:c>
      <x:c r="H15" s="127"/>
      <x:c r="I15" s="127"/>
      <x:c r="J15" s="127"/>
      <x:c r="K15" s="162"/>
      <x:c r="L15" s="162"/>
      <x:c r="M15" s="162"/>
      <x:c r="N15" s="153"/>
      <x:c r="O15" s="153"/>
      <x:c r="P15" s="153"/>
      <x:c r="Q15" s="153"/>
      <x:c r="R15" s="162"/>
      <x:c r="S15" s="238"/>
      <x:c r="T15" s="162"/>
      <x:c r="U15" s="162"/>
      <x:c r="V15" s="153"/>
    </x:row>
    <x:row r="16" spans="1:22">
      <x:c r="A16" s="57">
        <x:v>11</x:v>
      </x:c>
      <x:c r="C16" s="108" t="str">
        <x:f>IF(D16="","",IF(_xlfn.XLOOKUP(D16,'★Master Code List'!$D:$D,'★Master Code List'!$E:$E)="Components","Components","Products"))</x:f>
        <x:v>Products</x:v>
      </x:c>
      <x:c r="D16" s="235" t="str">
        <x:f>IF(VLOOKUP($A16,'★Master Code List'!$B$4:$K$167,3,)=0,"",(VLOOKUP($A16,'★Master Code List'!$B$4:$K$167,3,)))</x:f>
        <x:v>PZ38-14B252-AB</x:v>
      </x:c>
      <x:c r="E16" s="235" t="str">
        <x:f>IF(VLOOKUP($A16,'★Master Code List'!$B$4:$K$167,5,)=0,"",(VLOOKUP($A16,'★Master Code List'!$B$4:$K$167,5,)))</x:f>
        <x:v>Jumper</x:v>
      </x:c>
      <x:c r="F16" s="132">
        <x:f t="shared" ca="1" si="0"/>
        <x:v>0</x:v>
      </x:c>
      <x:c r="G16" s="215" t="str">
        <x:f t="shared" si="1"/>
        <x:v>CHECK ☞</x:v>
      </x:c>
      <x:c r="H16" s="127"/>
      <x:c r="I16" s="127"/>
      <x:c r="J16" s="127"/>
      <x:c r="K16" s="162"/>
      <x:c r="L16" s="162"/>
      <x:c r="M16" s="162"/>
      <x:c r="N16" s="153"/>
      <x:c r="O16" s="153"/>
      <x:c r="P16" s="153"/>
      <x:c r="Q16" s="153"/>
      <x:c r="R16" s="162"/>
      <x:c r="S16" s="238"/>
      <x:c r="T16" s="162"/>
      <x:c r="U16" s="162"/>
      <x:c r="V16" s="153"/>
    </x:row>
    <x:row r="17" spans="1:22">
      <x:c r="A17" s="57">
        <x:v>12</x:v>
      </x:c>
      <x:c r="C17" s="108" t="str">
        <x:f>IF(D17="","",IF(_xlfn.XLOOKUP(D17,'★Master Code List'!$D:$D,'★Master Code List'!$E:$E)="Components","Components","Products"))</x:f>
        <x:v>Products</x:v>
      </x:c>
      <x:c r="D17" s="235" t="str">
        <x:f>IF(VLOOKUP($A17,'★Master Code List'!$B$4:$K$167,3,)=0,"",(VLOOKUP($A17,'★Master Code List'!$B$4:$K$167,3,)))</x:f>
        <x:v>PZ38-14B680-AD</x:v>
      </x:c>
      <x:c r="E17" s="235" t="str">
        <x:f>IF(VLOOKUP($A17,'★Master Code List'!$B$4:$K$167,5,)=0,"",(VLOOKUP($A17,'★Master Code List'!$B$4:$K$167,5,)))</x:f>
        <x:v>PDU</x:v>
      </x:c>
      <x:c r="F17" s="132">
        <x:f t="shared" ca="1" si="0"/>
        <x:v>0</x:v>
      </x:c>
      <x:c r="G17" s="215" t="str">
        <x:f t="shared" si="1"/>
        <x:v>CHECK ☞</x:v>
      </x:c>
      <x:c r="H17" s="127"/>
      <x:c r="I17" s="127"/>
      <x:c r="J17" s="127"/>
      <x:c r="K17" s="162"/>
      <x:c r="L17" s="162"/>
      <x:c r="M17" s="162"/>
      <x:c r="N17" s="153"/>
      <x:c r="O17" s="153"/>
      <x:c r="P17" s="153"/>
      <x:c r="Q17" s="153"/>
      <x:c r="R17" s="162"/>
      <x:c r="S17" s="238"/>
      <x:c r="T17" s="162"/>
      <x:c r="U17" s="162"/>
      <x:c r="V17" s="153"/>
    </x:row>
    <x:row r="18" spans="1:22">
      <x:c r="A18" s="57">
        <x:v>13</x:v>
      </x:c>
      <x:c r="C18" s="108" t="str">
        <x:f>IF(D18="","",IF(_xlfn.XLOOKUP(D18,'★Master Code List'!$D:$D,'★Master Code List'!$E:$E)="Components","Components","Products"))</x:f>
        <x:v>Products</x:v>
      </x:c>
      <x:c r="D18" s="235" t="str">
        <x:f>IF(VLOOKUP($A18,'★Master Code List'!$B$4:$K$167,3,)=0,"",(VLOOKUP($A18,'★Master Code List'!$B$4:$K$167,3,)))</x:f>
        <x:v>S2X8-14A033-AC</x:v>
      </x:c>
      <x:c r="E18" s="235" t="str">
        <x:f>IF(VLOOKUP($A18,'★Master Code List'!$B$4:$K$167,5,)=0,"",(VLOOKUP($A18,'★Master Code List'!$B$4:$K$167,5,)))</x:f>
        <x:v>BUS BAR ASY – POS BEC TO ARRAY 6 POS</x:v>
      </x:c>
      <x:c r="F18" s="132">
        <x:f t="shared" ca="1" si="0"/>
        <x:v>0</x:v>
      </x:c>
      <x:c r="G18" s="215" t="str">
        <x:f t="shared" si="1"/>
        <x:v>CHECK ☞</x:v>
      </x:c>
      <x:c r="H18" s="127"/>
      <x:c r="I18" s="127"/>
      <x:c r="J18" s="127"/>
      <x:c r="K18" s="162"/>
      <x:c r="L18" s="162"/>
      <x:c r="M18" s="162"/>
      <x:c r="N18" s="153"/>
      <x:c r="O18" s="153"/>
      <x:c r="P18" s="153"/>
      <x:c r="Q18" s="153"/>
      <x:c r="R18" s="162"/>
      <x:c r="S18" s="238"/>
      <x:c r="T18" s="162"/>
      <x:c r="U18" s="162"/>
      <x:c r="V18" s="153"/>
    </x:row>
    <x:row r="19" spans="1:22">
      <x:c r="A19" s="57">
        <x:v>14</x:v>
      </x:c>
      <x:c r="C19" s="108" t="str">
        <x:f>IF(D19="","",IF(_xlfn.XLOOKUP(D19,'★Master Code List'!$D:$D,'★Master Code List'!$E:$E)="Components","Components","Products"))</x:f>
        <x:v>Products</x:v>
      </x:c>
      <x:c r="D19" s="235" t="str">
        <x:f>IF(VLOOKUP($A19,'★Master Code List'!$B$4:$K$167,3,)=0,"",(VLOOKUP($A19,'★Master Code List'!$B$4:$K$167,3,)))</x:f>
        <x:v>S2X8-14A033-BC</x:v>
      </x:c>
      <x:c r="E19" s="235" t="str">
        <x:f>IF(VLOOKUP($A19,'★Master Code List'!$B$4:$K$167,5,)=0,"",(VLOOKUP($A19,'★Master Code List'!$B$4:$K$167,5,)))</x:f>
        <x:v>BUS BAR ASY - COMMON BUSBAR ARRAY 6 TO 4</x:v>
      </x:c>
      <x:c r="F19" s="132">
        <x:f t="shared" ca="1" si="0"/>
        <x:v>0</x:v>
      </x:c>
      <x:c r="G19" s="215" t="str">
        <x:f t="shared" si="1"/>
        <x:v>CHECK ☞</x:v>
      </x:c>
      <x:c r="H19" s="127"/>
      <x:c r="I19" s="127"/>
      <x:c r="J19" s="127"/>
      <x:c r="K19" s="162"/>
      <x:c r="L19" s="162"/>
      <x:c r="M19" s="162"/>
      <x:c r="N19" s="153"/>
      <x:c r="O19" s="153"/>
      <x:c r="P19" s="153"/>
      <x:c r="Q19" s="153"/>
      <x:c r="R19" s="162"/>
      <x:c r="S19" s="238"/>
      <x:c r="T19" s="162"/>
      <x:c r="U19" s="162"/>
      <x:c r="V19" s="153"/>
    </x:row>
    <x:row r="20" spans="1:22">
      <x:c r="A20" s="57">
        <x:v>15</x:v>
      </x:c>
      <x:c r="C20" s="108" t="str">
        <x:f>IF(D20="","",IF(_xlfn.XLOOKUP(D20,'★Master Code List'!$D:$D,'★Master Code List'!$E:$E)="Components","Components","Products"))</x:f>
        <x:v>Products</x:v>
      </x:c>
      <x:c r="D20" s="235" t="str">
        <x:f>IF(VLOOKUP($A20,'★Master Code List'!$B$4:$K$167,3,)=0,"",(VLOOKUP($A20,'★Master Code List'!$B$4:$K$167,3,)))</x:f>
        <x:v>S2X8-14A033-CC</x:v>
      </x:c>
      <x:c r="E20" s="235" t="str">
        <x:f>IF(VLOOKUP($A20,'★Master Code List'!$B$4:$K$167,5,)=0,"",(VLOOKUP($A20,'★Master Code List'!$B$4:$K$167,5,)))</x:f>
        <x:v>BUS BAR ASY – ARRAY 4 NEG TO CIRCUIT BREAKER</x:v>
      </x:c>
      <x:c r="F20" s="132">
        <x:f t="shared" ca="1" si="0"/>
        <x:v>0</x:v>
      </x:c>
      <x:c r="G20" s="215" t="str">
        <x:f t="shared" si="1"/>
        <x:v>CHECK ☞</x:v>
      </x:c>
      <x:c r="H20" s="127"/>
      <x:c r="I20" s="127"/>
      <x:c r="J20" s="127"/>
      <x:c r="K20" s="162"/>
      <x:c r="L20" s="162"/>
      <x:c r="M20" s="162"/>
      <x:c r="N20" s="153"/>
      <x:c r="O20" s="153"/>
      <x:c r="P20" s="153"/>
      <x:c r="Q20" s="153"/>
      <x:c r="R20" s="162"/>
      <x:c r="S20" s="238"/>
      <x:c r="T20" s="162"/>
      <x:c r="U20" s="162"/>
      <x:c r="V20" s="153"/>
    </x:row>
    <x:row r="21" spans="1:22">
      <x:c r="A21" s="57">
        <x:v>16</x:v>
      </x:c>
      <x:c r="C21" s="108" t="str">
        <x:f>IF(D21="","",IF(_xlfn.XLOOKUP(D21,'★Master Code List'!$D:$D,'★Master Code List'!$E:$E)="Components","Components","Products"))</x:f>
        <x:v>Products</x:v>
      </x:c>
      <x:c r="D21" s="235" t="str">
        <x:f>IF(VLOOKUP($A21,'★Master Code List'!$B$4:$K$167,3,)=0,"",(VLOOKUP($A21,'★Master Code List'!$B$4:$K$167,3,)))</x:f>
        <x:v>S2X8-14A033-DC</x:v>
      </x:c>
      <x:c r="E21" s="235" t="str">
        <x:f>IF(VLOOKUP($A21,'★Master Code List'!$B$4:$K$167,5,)=0,"",(VLOOKUP($A21,'★Master Code List'!$B$4:$K$167,5,)))</x:f>
        <x:v>BUS BAR ASY – CIRCUIT BREAKER TO ARRAY 3 POS</x:v>
      </x:c>
      <x:c r="F21" s="132">
        <x:f t="shared" ca="1" si="0"/>
        <x:v>0</x:v>
      </x:c>
      <x:c r="G21" s="215" t="str">
        <x:f t="shared" si="1"/>
        <x:v>CHECK ☞</x:v>
      </x:c>
      <x:c r="K21" s="162"/>
      <x:c r="L21" s="153"/>
      <x:c r="M21" s="153"/>
      <x:c r="N21" s="153"/>
      <x:c r="O21" s="153"/>
      <x:c r="P21" s="153"/>
      <x:c r="Q21" s="153"/>
      <x:c r="R21" s="153"/>
      <x:c r="S21" s="237"/>
      <x:c r="T21" s="153"/>
      <x:c r="U21" s="153"/>
      <x:c r="V21" s="153"/>
    </x:row>
    <x:row r="22" spans="1:22">
      <x:c r="A22" s="57">
        <x:v>17</x:v>
      </x:c>
      <x:c r="C22" s="108" t="str">
        <x:f>IF(D22="","",IF(_xlfn.XLOOKUP(D22,'★Master Code List'!$D:$D,'★Master Code List'!$E:$E)="Components","Components","Products"))</x:f>
        <x:v>Products</x:v>
      </x:c>
      <x:c r="D22" s="235" t="str">
        <x:f>IF(VLOOKUP($A22,'★Master Code List'!$B$4:$K$167,3,)=0,"",(VLOOKUP($A22,'★Master Code List'!$B$4:$K$167,3,)))</x:f>
        <x:v>S2X8-14A033-EC</x:v>
      </x:c>
      <x:c r="E22" s="235" t="str">
        <x:f>IF(VLOOKUP($A22,'★Master Code List'!$B$4:$K$167,5,)=0,"",(VLOOKUP($A22,'★Master Code List'!$B$4:$K$167,5,)))</x:f>
        <x:v>BUS BAR ASY – COMMON BUSBAR ARRAY 3 TO 1</x:v>
      </x:c>
      <x:c r="F22" s="132">
        <x:f t="shared" ca="1" si="0"/>
        <x:v>0</x:v>
      </x:c>
      <x:c r="G22" s="215" t="str">
        <x:f t="shared" si="1"/>
        <x:v>CHECK ☞</x:v>
      </x:c>
      <x:c r="K22" s="162"/>
      <x:c r="L22" s="153"/>
      <x:c r="M22" s="153"/>
      <x:c r="N22" s="153"/>
      <x:c r="O22" s="153"/>
      <x:c r="P22" s="153"/>
      <x:c r="Q22" s="153"/>
      <x:c r="R22" s="153"/>
      <x:c r="S22" s="237"/>
      <x:c r="T22" s="153"/>
      <x:c r="U22" s="153"/>
      <x:c r="V22" s="153"/>
    </x:row>
    <x:row r="23" spans="1:22">
      <x:c r="A23" s="57">
        <x:v>18</x:v>
      </x:c>
      <x:c r="C23" s="108" t="str">
        <x:f>IF(D23="","",IF(_xlfn.XLOOKUP(D23,'★Master Code List'!$D:$D,'★Master Code List'!$E:$E)="Components","Components","Products"))</x:f>
        <x:v>Products</x:v>
      </x:c>
      <x:c r="D23" s="235" t="str">
        <x:f>IF(VLOOKUP($A23,'★Master Code List'!$B$4:$K$167,3,)=0,"",(VLOOKUP($A23,'★Master Code List'!$B$4:$K$167,3,)))</x:f>
        <x:v>S2X8-14A033-GC</x:v>
      </x:c>
      <x:c r="E23" s="235" t="str">
        <x:f>IF(VLOOKUP($A23,'★Master Code List'!$B$4:$K$167,5,)=0,"",(VLOOKUP($A23,'★Master Code List'!$B$4:$K$167,5,)))</x:f>
        <x:v>BUS BAR ASY – ARRAY 1 NEG TO NEG BEC</x:v>
      </x:c>
      <x:c r="F23" s="132">
        <x:f t="shared" ca="1" si="0"/>
        <x:v>0</x:v>
      </x:c>
      <x:c r="G23" s="215" t="str">
        <x:f t="shared" si="1"/>
        <x:v>CHECK ☞</x:v>
      </x:c>
      <x:c r="K23" s="162"/>
      <x:c r="L23" s="153"/>
      <x:c r="M23" s="153"/>
      <x:c r="N23" s="153"/>
      <x:c r="O23" s="153"/>
      <x:c r="P23" s="153"/>
      <x:c r="Q23" s="153"/>
      <x:c r="R23" s="153"/>
      <x:c r="S23" s="237"/>
      <x:c r="T23" s="153"/>
      <x:c r="U23" s="153"/>
      <x:c r="V23" s="153"/>
    </x:row>
    <x:row r="24" spans="1:22" s="127" customFormat="1">
      <x:c r="A24" s="57">
        <x:v>19</x:v>
      </x:c>
      <x:c r="C24" s="108" t="str">
        <x:f>IF(D24="","",IF(_xlfn.XLOOKUP(D24,'★Master Code List'!$D:$D,'★Master Code List'!$E:$E)="Components","Components","Products"))</x:f>
        <x:v>Products</x:v>
      </x:c>
      <x:c r="D24" s="235" t="str">
        <x:f>IF(VLOOKUP($A24,'★Master Code List'!$B$4:$K$167,3,)=0,"",(VLOOKUP($A24,'★Master Code List'!$B$4:$K$167,3,)))</x:f>
        <x:v>S2X8-14A033-HD</x:v>
      </x:c>
      <x:c r="E24" s="235" t="str">
        <x:f>IF(VLOOKUP($A24,'★Master Code List'!$B$4:$K$167,5,)=0,"",(VLOOKUP($A24,'★Master Code List'!$B$4:$K$167,5,)))</x:f>
        <x:v>BUS BAR ASY – POS BEC TO DCFC POS</x:v>
      </x:c>
      <x:c r="F24" s="132">
        <x:f t="shared" ca="1" si="0"/>
        <x:v>0</x:v>
      </x:c>
      <x:c r="G24" s="215" t="str">
        <x:f t="shared" si="1"/>
        <x:v>CHECK ☞</x:v>
      </x:c>
      <x:c r="K24" s="162"/>
      <x:c r="L24" s="162"/>
      <x:c r="M24" s="162"/>
      <x:c r="N24" s="153"/>
      <x:c r="O24" s="153"/>
      <x:c r="P24" s="153"/>
      <x:c r="Q24" s="153"/>
      <x:c r="R24" s="162"/>
      <x:c r="S24" s="238"/>
      <x:c r="T24" s="162"/>
      <x:c r="U24" s="162"/>
      <x:c r="V24" s="162"/>
    </x:row>
    <x:row r="25" spans="1:22">
      <x:c r="A25" s="57">
        <x:v>20</x:v>
      </x:c>
      <x:c r="C25" s="108" t="str">
        <x:f>IF(D25="","",IF(_xlfn.XLOOKUP(D25,'★Master Code List'!$D:$D,'★Master Code List'!$E:$E)="Components","Components","Products"))</x:f>
        <x:v>Products</x:v>
      </x:c>
      <x:c r="D25" s="235" t="str">
        <x:f>IF(VLOOKUP($A25,'★Master Code List'!$B$4:$K$167,3,)=0,"",(VLOOKUP($A25,'★Master Code List'!$B$4:$K$167,3,)))</x:f>
        <x:v>S2X8-14A033-JD</x:v>
      </x:c>
      <x:c r="E25" s="235" t="str">
        <x:f>IF(VLOOKUP($A25,'★Master Code List'!$B$4:$K$167,5,)=0,"",(VLOOKUP($A25,'★Master Code List'!$B$4:$K$167,5,)))</x:f>
        <x:v>BUS BAR ASY – NEG BEC TO DCFC NEG</x:v>
      </x:c>
      <x:c r="F25" s="132">
        <x:f t="shared" ca="1" si="0"/>
        <x:v>0</x:v>
      </x:c>
      <x:c r="G25" s="215" t="str">
        <x:f t="shared" si="1"/>
        <x:v>CHECK ☞</x:v>
      </x:c>
      <x:c r="K25" s="162"/>
      <x:c r="L25" s="153"/>
      <x:c r="M25" s="153"/>
      <x:c r="N25" s="153"/>
      <x:c r="O25" s="153"/>
      <x:c r="P25" s="153"/>
      <x:c r="Q25" s="153"/>
      <x:c r="R25" s="153"/>
      <x:c r="S25" s="237"/>
      <x:c r="T25" s="153"/>
      <x:c r="U25" s="153"/>
      <x:c r="V25" s="153"/>
    </x:row>
    <x:row r="26" spans="1:22">
      <x:c r="A26" s="57">
        <x:v>21</x:v>
      </x:c>
      <x:c r="C26" s="108" t="str">
        <x:f>IF(D26="","",IF(_xlfn.XLOOKUP(D26,'★Master Code List'!$D:$D,'★Master Code List'!$E:$E)="Components","Components","Products"))</x:f>
        <x:v>Products</x:v>
      </x:c>
      <x:c r="D26" s="235" t="str">
        <x:f>IF(VLOOKUP($A26,'★Master Code List'!$B$4:$K$167,3,)=0,"",(VLOOKUP($A26,'★Master Code List'!$B$4:$K$167,3,)))</x:f>
        <x:v>T2X8-14A033-AA</x:v>
      </x:c>
      <x:c r="E26" s="235" t="str">
        <x:f>IF(VLOOKUP($A26,'★Master Code List'!$B$4:$K$167,5,)=0,"",(VLOOKUP($A26,'★Master Code List'!$B$4:$K$167,5,)))</x:f>
        <x:v>BUSBAR ASY</x:v>
      </x:c>
      <x:c r="F26" s="132">
        <x:f t="shared" ca="1" si="0"/>
        <x:v>0</x:v>
      </x:c>
      <x:c r="G26" s="215" t="str">
        <x:f t="shared" si="1"/>
        <x:v>CHECK ☞</x:v>
      </x:c>
      <x:c r="K26" s="162"/>
      <x:c r="L26" s="153"/>
      <x:c r="M26" s="153"/>
      <x:c r="N26" s="153"/>
      <x:c r="O26" s="153"/>
      <x:c r="P26" s="153"/>
      <x:c r="Q26" s="153"/>
      <x:c r="R26" s="153"/>
      <x:c r="S26" s="237"/>
      <x:c r="T26" s="153"/>
      <x:c r="U26" s="153"/>
      <x:c r="V26" s="153"/>
    </x:row>
    <x:row r="27" spans="1:22">
      <x:c r="A27" s="57">
        <x:v>22</x:v>
      </x:c>
      <x:c r="C27" s="108" t="str">
        <x:f>IF(D27="","",IF(_xlfn.XLOOKUP(D27,'★Master Code List'!$D:$D,'★Master Code List'!$E:$E)="Components","Components","Products"))</x:f>
        <x:v>Products</x:v>
      </x:c>
      <x:c r="D27" s="235" t="str">
        <x:f>IF(VLOOKUP($A27,'★Master Code List'!$B$4:$K$167,3,)=0,"",(VLOOKUP($A27,'★Master Code List'!$B$4:$K$167,3,)))</x:f>
        <x:v>T2X8-14A033-BA</x:v>
      </x:c>
      <x:c r="E27" s="235" t="str">
        <x:f>IF(VLOOKUP($A27,'★Master Code List'!$B$4:$K$167,5,)=0,"",(VLOOKUP($A27,'★Master Code List'!$B$4:$K$167,5,)))</x:f>
        <x:v>BUSBAR ASY</x:v>
      </x:c>
      <x:c r="F27" s="132">
        <x:f t="shared" ca="1" si="0"/>
        <x:v>0</x:v>
      </x:c>
      <x:c r="G27" s="215" t="str">
        <x:f t="shared" si="1"/>
        <x:v>CHECK ☞</x:v>
      </x:c>
      <x:c r="H27" s="127"/>
      <x:c r="I27" s="127"/>
      <x:c r="J27" s="127"/>
      <x:c r="K27" s="162"/>
      <x:c r="L27" s="162"/>
      <x:c r="M27" s="162"/>
      <x:c r="N27" s="153"/>
      <x:c r="O27" s="153"/>
      <x:c r="P27" s="153"/>
      <x:c r="Q27" s="153"/>
      <x:c r="R27" s="162"/>
      <x:c r="S27" s="238"/>
      <x:c r="T27" s="162"/>
      <x:c r="U27" s="162"/>
      <x:c r="V27" s="153"/>
    </x:row>
    <x:row r="28" spans="1:22">
      <x:c r="A28" s="57">
        <x:v>23</x:v>
      </x:c>
      <x:c r="C28" s="108" t="str">
        <x:f>IF(D28="","",IF(_xlfn.XLOOKUP(D28,'★Master Code List'!$D:$D,'★Master Code List'!$E:$E)="Components","Components","Products"))</x:f>
        <x:v>Products</x:v>
      </x:c>
      <x:c r="D28" s="235" t="str">
        <x:f>IF(VLOOKUP($A28,'★Master Code List'!$B$4:$K$167,3,)=0,"",(VLOOKUP($A28,'★Master Code List'!$B$4:$K$167,3,)))</x:f>
        <x:v>T2X8-14A033-EA</x:v>
      </x:c>
      <x:c r="E28" s="235" t="str">
        <x:f>IF(VLOOKUP($A28,'★Master Code List'!$B$4:$K$167,5,)=0,"",(VLOOKUP($A28,'★Master Code List'!$B$4:$K$167,5,)))</x:f>
        <x:v>BUSBAR ASY</x:v>
      </x:c>
      <x:c r="F28" s="132">
        <x:f t="shared" ca="1" si="0"/>
        <x:v>0</x:v>
      </x:c>
      <x:c r="G28" s="215" t="str">
        <x:f t="shared" si="1"/>
        <x:v>CHECK ☞</x:v>
      </x:c>
      <x:c r="H28" s="127"/>
      <x:c r="I28" s="127"/>
      <x:c r="J28" s="127"/>
      <x:c r="K28" s="162"/>
      <x:c r="L28" s="162"/>
      <x:c r="M28" s="162"/>
      <x:c r="N28" s="153"/>
      <x:c r="O28" s="153"/>
      <x:c r="P28" s="153"/>
      <x:c r="Q28" s="153"/>
      <x:c r="R28" s="162"/>
      <x:c r="S28" s="238"/>
      <x:c r="T28" s="162"/>
      <x:c r="U28" s="162"/>
      <x:c r="V28" s="153"/>
    </x:row>
    <x:row r="29" spans="1:22">
      <x:c r="A29" s="57">
        <x:v>24</x:v>
      </x:c>
      <x:c r="C29" s="108" t="str">
        <x:f>IF(D29="","",IF(_xlfn.XLOOKUP(D29,'★Master Code List'!$D:$D,'★Master Code List'!$E:$E)="Components","Components","Products"))</x:f>
        <x:v>Products</x:v>
      </x:c>
      <x:c r="D29" s="235" t="str">
        <x:f>IF(VLOOKUP($A29,'★Master Code List'!$B$4:$K$167,3,)=0,"",(VLOOKUP($A29,'★Master Code List'!$B$4:$K$167,3,)))</x:f>
        <x:v>T2X8-14A033-GA</x:v>
      </x:c>
      <x:c r="E29" s="235" t="str">
        <x:f>IF(VLOOKUP($A29,'★Master Code List'!$B$4:$K$167,5,)=0,"",(VLOOKUP($A29,'★Master Code List'!$B$4:$K$167,5,)))</x:f>
        <x:v>BUSBAR ASY</x:v>
      </x:c>
      <x:c r="F29" s="132">
        <x:f t="shared" ca="1" si="0"/>
        <x:v>0</x:v>
      </x:c>
      <x:c r="G29" s="215" t="str">
        <x:f t="shared" si="1"/>
        <x:v>CHECK ☞</x:v>
      </x:c>
      <x:c r="H29" s="127"/>
      <x:c r="I29" s="127"/>
      <x:c r="J29" s="127"/>
      <x:c r="K29" s="162"/>
      <x:c r="L29" s="162"/>
      <x:c r="M29" s="162"/>
      <x:c r="N29" s="153"/>
      <x:c r="O29" s="153"/>
      <x:c r="P29" s="153"/>
      <x:c r="Q29" s="153"/>
      <x:c r="R29" s="162"/>
      <x:c r="S29" s="238"/>
      <x:c r="T29" s="162"/>
      <x:c r="U29" s="162"/>
      <x:c r="V29" s="153"/>
    </x:row>
    <x:row r="30" spans="1:22">
      <x:c r="A30" s="57">
        <x:v>25</x:v>
      </x:c>
      <x:c r="C30" s="108" t="str">
        <x:f>IF(D30="","",IF(_xlfn.XLOOKUP(D30,'★Master Code List'!$D:$D,'★Master Code List'!$E:$E)="Components","Components","Products"))</x:f>
        <x:v>Products</x:v>
      </x:c>
      <x:c r="D30" s="235" t="str">
        <x:f>IF(VLOOKUP($A30,'★Master Code List'!$B$4:$K$167,3,)=0,"",(VLOOKUP($A30,'★Master Code List'!$B$4:$K$167,3,)))</x:f>
        <x:v>TZ38-10B694-AF</x:v>
      </x:c>
      <x:c r="E30" s="235" t="str">
        <x:f>IF(VLOOKUP($A30,'★Master Code List'!$B$4:$K$167,5,)=0,"",(VLOOKUP($A30,'★Master Code List'!$B$4:$K$167,5,)))</x:f>
        <x:v>Main Harness-AWD-RWD</x:v>
      </x:c>
      <x:c r="F30" s="132">
        <x:f t="shared" ca="1" si="0"/>
        <x:v>0</x:v>
      </x:c>
      <x:c r="G30" s="215" t="str">
        <x:f t="shared" si="1"/>
        <x:v>CHECK ☞</x:v>
      </x:c>
      <x:c r="H30" s="127"/>
      <x:c r="I30" s="127"/>
      <x:c r="J30" s="127"/>
      <x:c r="K30" s="162"/>
      <x:c r="L30" s="162"/>
      <x:c r="M30" s="162"/>
      <x:c r="N30" s="153"/>
      <x:c r="O30" s="153"/>
      <x:c r="P30" s="153"/>
      <x:c r="Q30" s="153"/>
      <x:c r="R30" s="162"/>
      <x:c r="S30" s="238"/>
      <x:c r="T30" s="162"/>
      <x:c r="U30" s="162"/>
      <x:c r="V30" s="153"/>
    </x:row>
    <x:row r="31" spans="1:22">
      <x:c r="A31" s="57">
        <x:v>26</x:v>
      </x:c>
      <x:c r="C31" s="108" t="str">
        <x:f>IF(D31="","",IF(_xlfn.XLOOKUP(D31,'★Master Code List'!$D:$D,'★Master Code List'!$E:$E)="Components","Components","Products"))</x:f>
        <x:v>Products</x:v>
      </x:c>
      <x:c r="D31" s="235" t="str">
        <x:f>IF(VLOOKUP($A31,'★Master Code List'!$B$4:$K$167,3,)=0,"",(VLOOKUP($A31,'★Master Code List'!$B$4:$K$167,3,)))</x:f>
        <x:v>TZ38-10B694-BA</x:v>
      </x:c>
      <x:c r="E31" s="235" t="str">
        <x:f>IF(VLOOKUP($A31,'★Master Code List'!$B$4:$K$167,5,)=0,"",(VLOOKUP($A31,'★Master Code List'!$B$4:$K$167,5,)))</x:f>
        <x:v>Main_Harness-RWD</x:v>
      </x:c>
      <x:c r="F31" s="132">
        <x:f t="shared" ca="1" si="0"/>
        <x:v>0</x:v>
      </x:c>
      <x:c r="G31" s="215" t="str">
        <x:f t="shared" si="1"/>
        <x:v>CHECK ☞</x:v>
      </x:c>
      <x:c r="H31" s="127"/>
      <x:c r="I31" s="127"/>
      <x:c r="J31" s="127"/>
      <x:c r="K31" s="162"/>
      <x:c r="L31" s="162"/>
      <x:c r="M31" s="162"/>
      <x:c r="N31" s="153"/>
      <x:c r="O31" s="153"/>
      <x:c r="P31" s="153"/>
      <x:c r="Q31" s="153"/>
      <x:c r="R31" s="162"/>
      <x:c r="S31" s="238"/>
      <x:c r="T31" s="162"/>
      <x:c r="U31" s="162"/>
      <x:c r="V31" s="153"/>
    </x:row>
    <x:row r="32" spans="1:22" s="127" customFormat="1">
      <x:c r="A32" s="57">
        <x:v>27</x:v>
      </x:c>
      <x:c r="C32" s="108" t="str">
        <x:f>IF(D32="","",IF(_xlfn.XLOOKUP(D32,'★Master Code List'!$D:$D,'★Master Code List'!$E:$E)="Components","Components","Products"))</x:f>
        <x:v>Products</x:v>
      </x:c>
      <x:c r="D32" s="235" t="str">
        <x:f>IF(VLOOKUP($A32,'★Master Code List'!$B$4:$K$167,3,)=0,"",(VLOOKUP($A32,'★Master Code List'!$B$4:$K$167,3,)))</x:f>
        <x:v>TZ38-10B694-CA</x:v>
      </x:c>
      <x:c r="E32" s="235" t="str">
        <x:f>IF(VLOOKUP($A32,'★Master Code List'!$B$4:$K$167,5,)=0,"",(VLOOKUP($A32,'★Master Code List'!$B$4:$K$167,5,)))</x:f>
        <x:v>Main_Harness-AWD</x:v>
      </x:c>
      <x:c r="F32" s="132">
        <x:f t="shared" ca="1" si="0"/>
        <x:v>0</x:v>
      </x:c>
      <x:c r="G32" s="215" t="str">
        <x:f t="shared" si="1"/>
        <x:v>CHECK ☞</x:v>
      </x:c>
      <x:c r="K32" s="162"/>
      <x:c r="L32" s="162"/>
      <x:c r="M32" s="162"/>
      <x:c r="N32" s="162"/>
      <x:c r="O32" s="162"/>
      <x:c r="P32" s="162"/>
      <x:c r="Q32" s="162"/>
      <x:c r="R32" s="162"/>
      <x:c r="S32" s="238"/>
      <x:c r="T32" s="162"/>
      <x:c r="U32" s="162"/>
      <x:c r="V32" s="162"/>
    </x:row>
    <x:row r="33" spans="1:22" s="127" customFormat="1">
      <x:c r="A33" s="57">
        <x:v>28</x:v>
      </x:c>
      <x:c r="C33" s="108" t="str">
        <x:f>IF(D33="","",IF(_xlfn.XLOOKUP(D33,'★Master Code List'!$D:$D,'★Master Code List'!$E:$E)="Components","Components","Products"))</x:f>
        <x:v>Products</x:v>
      </x:c>
      <x:c r="D33" s="235" t="str">
        <x:f>IF(VLOOKUP($A33,'★Master Code List'!$B$4:$K$167,3,)=0,"",(VLOOKUP($A33,'★Master Code List'!$B$4:$K$167,3,)))</x:f>
        <x:v>TZ38-10B694-DC</x:v>
      </x:c>
      <x:c r="E33" s="235" t="str">
        <x:f>IF(VLOOKUP($A33,'★Master Code List'!$B$4:$K$167,5,)=0,"",(VLOOKUP($A33,'★Master Code List'!$B$4:$K$167,5,)))</x:f>
        <x:v>Main Harness-AWD-RWD</x:v>
      </x:c>
      <x:c r="F33" s="132">
        <x:f t="shared" ca="1" si="0"/>
        <x:v>0</x:v>
      </x:c>
      <x:c r="G33" s="215" t="str">
        <x:f t="shared" si="1"/>
        <x:v>CHECK ☞</x:v>
      </x:c>
      <x:c r="K33" s="153"/>
      <x:c r="L33" s="153"/>
      <x:c r="M33" s="153"/>
      <x:c r="N33" s="153"/>
      <x:c r="O33" s="153"/>
      <x:c r="P33" s="153"/>
      <x:c r="Q33" s="153"/>
      <x:c r="R33" s="162"/>
      <x:c r="S33" s="238"/>
      <x:c r="T33" s="162"/>
      <x:c r="U33" s="162"/>
      <x:c r="V33" s="162"/>
    </x:row>
    <x:row r="34" spans="1:22" s="127" customFormat="1">
      <x:c r="A34" s="57">
        <x:v>29</x:v>
      </x:c>
      <x:c r="C34" s="108" t="str">
        <x:f>IF(D34="","",IF(_xlfn.XLOOKUP(D34,'★Master Code List'!$D:$D,'★Master Code List'!$E:$E)="Components","Components","Products"))</x:f>
        <x:v>Products</x:v>
      </x:c>
      <x:c r="D34" s="235" t="str">
        <x:f>IF(VLOOKUP($A34,'★Master Code List'!$B$4:$K$167,3,)=0,"",(VLOOKUP($A34,'★Master Code List'!$B$4:$K$167,3,)))</x:f>
        <x:v>TZ38-14A033-AA</x:v>
      </x:c>
      <x:c r="E34" s="235" t="str">
        <x:f>IF(VLOOKUP($A34,'★Master Code List'!$B$4:$K$167,5,)=0,"",(VLOOKUP($A34,'★Master Code List'!$B$4:$K$167,5,)))</x:f>
        <x:v>BUSBAR ASY</x:v>
      </x:c>
      <x:c r="F34" s="132">
        <x:f t="shared" ca="1" si="0"/>
        <x:v>0</x:v>
      </x:c>
      <x:c r="G34" s="215" t="str">
        <x:f t="shared" si="1"/>
        <x:v>CHECK ☞</x:v>
      </x:c>
      <x:c r="K34" s="153"/>
      <x:c r="L34" s="153"/>
      <x:c r="M34" s="153"/>
      <x:c r="N34" s="153"/>
      <x:c r="O34" s="153"/>
      <x:c r="P34" s="153"/>
      <x:c r="Q34" s="153"/>
      <x:c r="R34" s="162"/>
      <x:c r="S34" s="238"/>
      <x:c r="T34" s="162"/>
      <x:c r="U34" s="162"/>
      <x:c r="V34" s="162"/>
    </x:row>
    <x:row r="35" spans="1:22">
      <x:c r="A35" s="57">
        <x:v>30</x:v>
      </x:c>
      <x:c r="C35" s="108" t="str">
        <x:f>IF(D35="","",IF(_xlfn.XLOOKUP(D35,'★Master Code List'!$D:$D,'★Master Code List'!$E:$E)="Components","Components","Products"))</x:f>
        <x:v>Products</x:v>
      </x:c>
      <x:c r="D35" s="235" t="str">
        <x:f>IF(VLOOKUP($A35,'★Master Code List'!$B$4:$K$167,3,)=0,"",(VLOOKUP($A35,'★Master Code List'!$B$4:$K$167,3,)))</x:f>
        <x:v>TZ38-14A033-BA</x:v>
      </x:c>
      <x:c r="E35" s="235" t="str">
        <x:f>IF(VLOOKUP($A35,'★Master Code List'!$B$4:$K$167,5,)=0,"",(VLOOKUP($A35,'★Master Code List'!$B$4:$K$167,5,)))</x:f>
        <x:v>BUSBAR ASY</x:v>
      </x:c>
      <x:c r="F35" s="132">
        <x:f t="shared" ca="1" si="0"/>
        <x:v>0</x:v>
      </x:c>
      <x:c r="G35" s="215" t="str">
        <x:f t="shared" si="1"/>
        <x:v>CHECK ☞</x:v>
      </x:c>
      <x:c r="K35" s="153"/>
      <x:c r="L35" s="153"/>
      <x:c r="M35" s="153"/>
      <x:c r="N35" s="153"/>
      <x:c r="O35" s="153"/>
      <x:c r="P35" s="153"/>
      <x:c r="Q35" s="153"/>
      <x:c r="R35" s="153"/>
      <x:c r="S35" s="153"/>
      <x:c r="T35" s="133"/>
      <x:c r="U35" s="153"/>
      <x:c r="V35" s="153"/>
    </x:row>
    <x:row r="36" spans="1:22" s="127" customFormat="1">
      <x:c r="A36" s="57">
        <x:v>31</x:v>
      </x:c>
      <x:c r="C36" s="108" t="str">
        <x:f>IF(D36="","",IF(_xlfn.XLOOKUP(D36,'★Master Code List'!$D:$D,'★Master Code List'!$E:$E)="Components","Components","Products"))</x:f>
        <x:v>Products</x:v>
      </x:c>
      <x:c r="D36" s="235" t="str">
        <x:f>IF(VLOOKUP($A36,'★Master Code List'!$B$4:$K$167,3,)=0,"",(VLOOKUP($A36,'★Master Code List'!$B$4:$K$167,3,)))</x:f>
        <x:v>TZ38-14A033-CA</x:v>
      </x:c>
      <x:c r="E36" s="235" t="str">
        <x:f>IF(VLOOKUP($A36,'★Master Code List'!$B$4:$K$167,5,)=0,"",(VLOOKUP($A36,'★Master Code List'!$B$4:$K$167,5,)))</x:f>
        <x:v>BUSBAR ASY</x:v>
      </x:c>
      <x:c r="F36" s="132">
        <x:f t="shared" ca="1" si="0"/>
        <x:v>0</x:v>
      </x:c>
      <x:c r="G36" s="215" t="str">
        <x:f t="shared" si="1"/>
        <x:v>CHECK ☞</x:v>
      </x:c>
      <x:c r="K36" s="153"/>
      <x:c r="L36" s="133"/>
      <x:c r="M36" s="153"/>
      <x:c r="N36" s="162"/>
      <x:c r="O36" s="162"/>
      <x:c r="P36" s="153"/>
      <x:c r="Q36" s="153"/>
      <x:c r="R36" s="162"/>
      <x:c r="S36" s="153"/>
      <x:c r="T36" s="162"/>
      <x:c r="U36" s="162"/>
      <x:c r="V36" s="162"/>
    </x:row>
    <x:row r="37" spans="1:22" s="127" customFormat="1">
      <x:c r="A37" s="57">
        <x:v>32</x:v>
      </x:c>
      <x:c r="C37" s="108" t="str">
        <x:f>IF(D37="","",IF(_xlfn.XLOOKUP(D37,'★Master Code List'!$D:$D,'★Master Code List'!$E:$E)="Components","Components","Products"))</x:f>
        <x:v>Products</x:v>
      </x:c>
      <x:c r="D37" s="235" t="str">
        <x:f>IF(VLOOKUP($A37,'★Master Code List'!$B$4:$K$167,3,)=0,"",(VLOOKUP($A37,'★Master Code List'!$B$4:$K$167,3,)))</x:f>
        <x:v>TZ38-14A033-DA</x:v>
      </x:c>
      <x:c r="E37" s="235" t="str">
        <x:f>IF(VLOOKUP($A37,'★Master Code List'!$B$4:$K$167,5,)=0,"",(VLOOKUP($A37,'★Master Code List'!$B$4:$K$167,5,)))</x:f>
        <x:v>BUSBAR ASY</x:v>
      </x:c>
      <x:c r="F37" s="132">
        <x:f t="shared" ca="1" si="0"/>
        <x:v>0</x:v>
      </x:c>
      <x:c r="G37" s="215" t="str">
        <x:f t="shared" si="1"/>
        <x:v>CHECK ☞</x:v>
      </x:c>
      <x:c r="K37" s="153"/>
      <x:c r="L37" s="133"/>
      <x:c r="M37" s="153"/>
      <x:c r="N37" s="162"/>
      <x:c r="O37" s="162"/>
      <x:c r="P37" s="153"/>
      <x:c r="Q37" s="153"/>
      <x:c r="R37" s="162"/>
      <x:c r="S37" s="153"/>
      <x:c r="T37" s="162"/>
      <x:c r="U37" s="162"/>
      <x:c r="V37" s="162"/>
    </x:row>
    <x:row r="38" spans="1:22" s="127" customFormat="1">
      <x:c r="A38" s="57">
        <x:v>33</x:v>
      </x:c>
      <x:c r="C38" s="108" t="str">
        <x:f>IF(D38="","",IF(_xlfn.XLOOKUP(D38,'★Master Code List'!$D:$D,'★Master Code List'!$E:$E)="Components","Components","Products"))</x:f>
        <x:v>Products</x:v>
      </x:c>
      <x:c r="D38" s="235" t="str">
        <x:f>IF(VLOOKUP($A38,'★Master Code List'!$B$4:$K$167,3,)=0,"",(VLOOKUP($A38,'★Master Code List'!$B$4:$K$167,3,)))</x:f>
        <x:v>TZ38-14A033-EA</x:v>
      </x:c>
      <x:c r="E38" s="235" t="str">
        <x:f>IF(VLOOKUP($A38,'★Master Code List'!$B$4:$K$167,5,)=0,"",(VLOOKUP($A38,'★Master Code List'!$B$4:$K$167,5,)))</x:f>
        <x:v>BUSBAR ASY</x:v>
      </x:c>
      <x:c r="F38" s="132">
        <x:f t="shared" ca="1" si="0"/>
        <x:v>0</x:v>
      </x:c>
      <x:c r="G38" s="215" t="str">
        <x:f t="shared" ref="G38:G69" si="2">IF(D38="","",IF(SUM(K38:U38)&gt;0,"","CHECK ☞"))</x:f>
        <x:v>CHECK ☞</x:v>
      </x:c>
      <x:c r="K38" s="153"/>
      <x:c r="L38" s="133"/>
      <x:c r="M38" s="153"/>
      <x:c r="N38" s="162"/>
      <x:c r="O38" s="162"/>
      <x:c r="P38" s="153"/>
      <x:c r="Q38" s="153"/>
      <x:c r="R38" s="162"/>
      <x:c r="S38" s="153"/>
      <x:c r="T38" s="162"/>
      <x:c r="U38" s="162"/>
      <x:c r="V38" s="162"/>
    </x:row>
    <x:row r="39" spans="1:22" s="127" customFormat="1">
      <x:c r="A39" s="57">
        <x:v>34</x:v>
      </x:c>
      <x:c r="C39" s="108" t="str">
        <x:f>IF(D39="","",IF(_xlfn.XLOOKUP(D39,'★Master Code List'!$D:$D,'★Master Code List'!$E:$E)="Components","Components","Products"))</x:f>
        <x:v>Products</x:v>
      </x:c>
      <x:c r="D39" s="235" t="str">
        <x:f>IF(VLOOKUP($A39,'★Master Code List'!$B$4:$K$167,3,)=0,"",(VLOOKUP($A39,'★Master Code List'!$B$4:$K$167,3,)))</x:f>
        <x:v>TZ38-14A033-FA</x:v>
      </x:c>
      <x:c r="E39" s="235" t="str">
        <x:f>IF(VLOOKUP($A39,'★Master Code List'!$B$4:$K$167,5,)=0,"",(VLOOKUP($A39,'★Master Code List'!$B$4:$K$167,5,)))</x:f>
        <x:v xml:space="preserve">BUS BAR ASY </x:v>
      </x:c>
      <x:c r="F39" s="132">
        <x:f t="shared" ca="1" si="0"/>
        <x:v>0</x:v>
      </x:c>
      <x:c r="G39" s="215" t="str">
        <x:f t="shared" si="2"/>
        <x:v>CHECK ☞</x:v>
      </x:c>
      <x:c r="K39" s="153"/>
      <x:c r="L39" s="133"/>
      <x:c r="M39" s="153"/>
      <x:c r="N39" s="162"/>
      <x:c r="O39" s="162"/>
      <x:c r="P39" s="153"/>
      <x:c r="Q39" s="153"/>
      <x:c r="R39" s="239"/>
      <x:c r="S39" s="153"/>
      <x:c r="T39" s="239"/>
      <x:c r="U39" s="239"/>
      <x:c r="V39" s="239"/>
    </x:row>
    <x:row r="40" spans="1:22" s="127" customFormat="1">
      <x:c r="A40" s="57">
        <x:v>35</x:v>
      </x:c>
      <x:c r="C40" s="108" t="str">
        <x:f>IF(D40="","",IF(_xlfn.XLOOKUP(D40,'★Master Code List'!$D:$D,'★Master Code List'!$E:$E)="Components","Components","Products"))</x:f>
        <x:v>Products</x:v>
      </x:c>
      <x:c r="D40" s="235" t="str">
        <x:f>IF(VLOOKUP($A40,'★Master Code List'!$B$4:$K$167,3,)=0,"",(VLOOKUP($A40,'★Master Code List'!$B$4:$K$167,3,)))</x:f>
        <x:v>TZ38-14A033-GA</x:v>
      </x:c>
      <x:c r="E40" s="235" t="str">
        <x:f>IF(VLOOKUP($A40,'★Master Code List'!$B$4:$K$167,5,)=0,"",(VLOOKUP($A40,'★Master Code List'!$B$4:$K$167,5,)))</x:f>
        <x:v>BUSBAR ASY</x:v>
      </x:c>
      <x:c r="F40" s="132">
        <x:f t="shared" ca="1" si="0"/>
        <x:v>0</x:v>
      </x:c>
      <x:c r="G40" s="215" t="str">
        <x:f t="shared" si="2"/>
        <x:v>CHECK ☞</x:v>
      </x:c>
      <x:c r="K40" s="153"/>
      <x:c r="L40" s="133"/>
      <x:c r="M40" s="153"/>
      <x:c r="N40" s="162"/>
      <x:c r="O40" s="162"/>
      <x:c r="P40" s="153"/>
      <x:c r="Q40" s="153"/>
      <x:c r="R40" s="239"/>
      <x:c r="S40" s="153"/>
      <x:c r="T40" s="239"/>
      <x:c r="U40" s="239"/>
      <x:c r="V40" s="239"/>
    </x:row>
    <x:row r="41" spans="1:22" s="127" customFormat="1">
      <x:c r="A41" s="57">
        <x:v>36</x:v>
      </x:c>
      <x:c r="C41" s="108" t="str">
        <x:f>IF(D41="","",IF(_xlfn.XLOOKUP(D41,'★Master Code List'!$D:$D,'★Master Code List'!$E:$E)="Components","Components","Products"))</x:f>
        <x:v>Products</x:v>
      </x:c>
      <x:c r="D41" s="235" t="str">
        <x:f>IF(VLOOKUP($A41,'★Master Code List'!$B$4:$K$167,3,)=0,"",(VLOOKUP($A41,'★Master Code List'!$B$4:$K$167,3,)))</x:f>
        <x:v>TZ38-14A033-HB</x:v>
      </x:c>
      <x:c r="E41" s="235" t="str">
        <x:f>IF(VLOOKUP($A41,'★Master Code List'!$B$4:$K$167,5,)=0,"",(VLOOKUP($A41,'★Master Code List'!$B$4:$K$167,5,)))</x:f>
        <x:v>MCA CONNECTOR CLIP</x:v>
      </x:c>
      <x:c r="F41" s="132">
        <x:f t="shared" ca="1" si="0"/>
        <x:v>0</x:v>
      </x:c>
      <x:c r="G41" s="215" t="str">
        <x:f t="shared" si="2"/>
        <x:v>CHECK ☞</x:v>
      </x:c>
      <x:c r="K41" s="153"/>
      <x:c r="L41" s="133"/>
      <x:c r="M41" s="153"/>
      <x:c r="N41" s="162"/>
      <x:c r="O41" s="162"/>
      <x:c r="P41" s="153"/>
      <x:c r="Q41" s="153"/>
      <x:c r="R41" s="239"/>
      <x:c r="S41" s="153"/>
      <x:c r="T41" s="239"/>
      <x:c r="U41" s="239"/>
      <x:c r="V41" s="239"/>
    </x:row>
    <x:row r="42" spans="1:22" s="127" customFormat="1">
      <x:c r="A42" s="57">
        <x:v>37</x:v>
      </x:c>
      <x:c r="C42" s="108" t="str">
        <x:f>IF(D42="","",IF(_xlfn.XLOOKUP(D42,'★Master Code List'!$D:$D,'★Master Code List'!$E:$E)="Components","Components","Products"))</x:f>
        <x:v>Products</x:v>
      </x:c>
      <x:c r="D42" s="235" t="str">
        <x:f>IF(VLOOKUP($A42,'★Master Code List'!$B$4:$K$167,3,)=0,"",(VLOOKUP($A42,'★Master Code List'!$B$4:$K$167,3,)))</x:f>
        <x:v>TZ38-14A033-JB</x:v>
      </x:c>
      <x:c r="E42" s="235" t="str">
        <x:f>IF(VLOOKUP($A42,'★Master Code List'!$B$4:$K$167,5,)=0,"",(VLOOKUP($A42,'★Master Code List'!$B$4:$K$167,5,)))</x:f>
        <x:v>MCA CONNECTOR CLIP</x:v>
      </x:c>
      <x:c r="F42" s="132">
        <x:f t="shared" ca="1" si="0"/>
        <x:v>0</x:v>
      </x:c>
      <x:c r="G42" s="215" t="str">
        <x:f t="shared" si="2"/>
        <x:v>CHECK ☞</x:v>
      </x:c>
      <x:c r="K42" s="153"/>
      <x:c r="L42" s="133"/>
      <x:c r="M42" s="153"/>
      <x:c r="N42" s="162"/>
      <x:c r="O42" s="162"/>
      <x:c r="P42" s="153"/>
      <x:c r="Q42" s="153"/>
      <x:c r="R42" s="239"/>
      <x:c r="S42" s="153"/>
      <x:c r="T42" s="239"/>
      <x:c r="U42" s="239"/>
      <x:c r="V42" s="239"/>
    </x:row>
    <x:row r="43" spans="1:22" s="127" customFormat="1">
      <x:c r="A43" s="57">
        <x:v>38</x:v>
      </x:c>
      <x:c r="C43" s="108" t="str">
        <x:f>IF(D43="","",IF(_xlfn.XLOOKUP(D43,'★Master Code List'!$D:$D,'★Master Code List'!$E:$E)="Components","Components","Products"))</x:f>
        <x:v>Products</x:v>
      </x:c>
      <x:c r="D43" s="235" t="str">
        <x:f>IF(VLOOKUP($A43,'★Master Code List'!$B$4:$K$167,3,)=0,"",(VLOOKUP($A43,'★Master Code List'!$B$4:$K$167,3,)))</x:f>
        <x:v>TZ38-14A033-KA</x:v>
      </x:c>
      <x:c r="E43" s="235" t="str">
        <x:f>IF(VLOOKUP($A43,'★Master Code List'!$B$4:$K$167,5,)=0,"",(VLOOKUP($A43,'★Master Code List'!$B$4:$K$167,5,)))</x:f>
        <x:v>MCA CONNECTOR CLIP</x:v>
      </x:c>
      <x:c r="F43" s="132">
        <x:f t="shared" ca="1" si="0"/>
        <x:v>0</x:v>
      </x:c>
      <x:c r="G43" s="215" t="str">
        <x:f t="shared" si="2"/>
        <x:v>CHECK ☞</x:v>
      </x:c>
      <x:c r="K43" s="153"/>
      <x:c r="L43" s="133"/>
      <x:c r="M43" s="153"/>
      <x:c r="N43" s="162"/>
      <x:c r="O43" s="162"/>
      <x:c r="P43" s="153"/>
      <x:c r="Q43" s="153"/>
      <x:c r="R43" s="239"/>
      <x:c r="S43" s="153"/>
      <x:c r="T43" s="239"/>
      <x:c r="U43" s="239"/>
      <x:c r="V43" s="239"/>
    </x:row>
    <x:row r="44" spans="1:22" s="127" customFormat="1">
      <x:c r="A44" s="57">
        <x:v>39</x:v>
      </x:c>
      <x:c r="C44" s="108" t="str">
        <x:f>IF(D44="","",IF(_xlfn.XLOOKUP(D44,'★Master Code List'!$D:$D,'★Master Code List'!$E:$E)="Components","Components","Products"))</x:f>
        <x:v>Products</x:v>
      </x:c>
      <x:c r="D44" s="235" t="str">
        <x:f>IF(VLOOKUP($A44,'★Master Code List'!$B$4:$K$167,3,)=0,"",(VLOOKUP($A44,'★Master Code List'!$B$4:$K$167,3,)))</x:f>
        <x:v>TZ38-14A033-LA</x:v>
      </x:c>
      <x:c r="E44" s="235" t="str">
        <x:f>IF(VLOOKUP($A44,'★Master Code List'!$B$4:$K$167,5,)=0,"",(VLOOKUP($A44,'★Master Code List'!$B$4:$K$167,5,)))</x:f>
        <x:v>MCA CONNECTOR CLIP</x:v>
      </x:c>
      <x:c r="F44" s="132">
        <x:f t="shared" ca="1" si="0"/>
        <x:v>0</x:v>
      </x:c>
      <x:c r="G44" s="215" t="str">
        <x:f t="shared" si="2"/>
        <x:v>CHECK ☞</x:v>
      </x:c>
      <x:c r="K44" s="153"/>
      <x:c r="L44" s="133"/>
      <x:c r="M44" s="153"/>
      <x:c r="N44" s="162"/>
      <x:c r="O44" s="162"/>
      <x:c r="P44" s="153"/>
      <x:c r="Q44" s="153"/>
      <x:c r="R44" s="239"/>
      <x:c r="S44" s="239"/>
      <x:c r="T44" s="239"/>
      <x:c r="U44" s="239"/>
      <x:c r="V44" s="239"/>
    </x:row>
    <x:row r="45" spans="1:22">
      <x:c r="A45" s="57">
        <x:v>40</x:v>
      </x:c>
      <x:c r="C45" s="108" t="str">
        <x:f>IF(D45="","",IF(_xlfn.XLOOKUP(D45,'★Master Code List'!$D:$D,'★Master Code List'!$E:$E)="Components","Components","Products"))</x:f>
        <x:v>Products</x:v>
      </x:c>
      <x:c r="D45" s="235" t="str">
        <x:f>IF(VLOOKUP($A45,'★Master Code List'!$B$4:$K$167,3,)=0,"",(VLOOKUP($A45,'★Master Code List'!$B$4:$K$167,3,)))</x:f>
        <x:v>TZ38-14A033-MA</x:v>
      </x:c>
      <x:c r="E45" s="235" t="str">
        <x:f>IF(VLOOKUP($A45,'★Master Code List'!$B$4:$K$167,5,)=0,"",(VLOOKUP($A45,'★Master Code List'!$B$4:$K$167,5,)))</x:f>
        <x:v>MCA CONNECTOR CLIP</x:v>
      </x:c>
      <x:c r="F45" s="132">
        <x:f t="shared" ca="1" si="0"/>
        <x:v>0</x:v>
      </x:c>
      <x:c r="G45" s="215" t="str">
        <x:f t="shared" si="2"/>
        <x:v>CHECK ☞</x:v>
      </x:c>
      <x:c r="K45" s="153"/>
      <x:c r="L45" s="133"/>
      <x:c r="M45" s="153"/>
      <x:c r="N45" s="162"/>
      <x:c r="O45" s="162"/>
      <x:c r="P45" s="153"/>
      <x:c r="Q45" s="153"/>
      <x:c r="R45" s="133"/>
      <x:c r="S45" s="133"/>
      <x:c r="T45" s="133"/>
      <x:c r="U45" s="133"/>
      <x:c r="V45" s="133"/>
    </x:row>
    <x:row r="46" spans="1:22">
      <x:c r="A46" s="57">
        <x:v>41</x:v>
      </x:c>
      <x:c r="C46" s="108" t="str">
        <x:f>IF(D46="","",IF(_xlfn.XLOOKUP(D46,'★Master Code List'!$D:$D,'★Master Code List'!$E:$E)="Components","Components","Products"))</x:f>
        <x:v>Products</x:v>
      </x:c>
      <x:c r="D46" s="235" t="str">
        <x:f>IF(VLOOKUP($A46,'★Master Code List'!$B$4:$K$167,3,)=0,"",(VLOOKUP($A46,'★Master Code List'!$B$4:$K$167,3,)))</x:f>
        <x:v>TZ38-14A033-NA</x:v>
      </x:c>
      <x:c r="E46" s="235" t="str">
        <x:f>IF(VLOOKUP($A46,'★Master Code List'!$B$4:$K$167,5,)=0,"",(VLOOKUP($A46,'★Master Code List'!$B$4:$K$167,5,)))</x:f>
        <x:v>BUSBAR ASY</x:v>
      </x:c>
      <x:c r="F46" s="132">
        <x:f t="shared" ca="1" si="0"/>
        <x:v>0</x:v>
      </x:c>
      <x:c r="G46" s="215" t="str">
        <x:f t="shared" si="2"/>
        <x:v>CHECK ☞</x:v>
      </x:c>
      <x:c r="H46" s="127"/>
      <x:c r="I46" s="127"/>
      <x:c r="J46" s="127"/>
      <x:c r="K46" s="153"/>
      <x:c r="L46" s="133"/>
      <x:c r="M46" s="153"/>
      <x:c r="N46" s="162"/>
      <x:c r="O46" s="162"/>
      <x:c r="P46" s="153"/>
      <x:c r="Q46" s="153"/>
      <x:c r="R46" s="239"/>
      <x:c r="S46" s="239"/>
      <x:c r="T46" s="239"/>
      <x:c r="U46" s="239"/>
      <x:c r="V46" s="133"/>
    </x:row>
    <x:row r="47" spans="1:22">
      <x:c r="A47" s="57">
        <x:v>42</x:v>
      </x:c>
      <x:c r="C47" s="108" t="str">
        <x:f>IF(D47="","",IF(_xlfn.XLOOKUP(D47,'★Master Code List'!$D:$D,'★Master Code List'!$E:$E)="Components","Components","Products"))</x:f>
        <x:v>Products</x:v>
      </x:c>
      <x:c r="D47" s="235" t="str">
        <x:f>IF(VLOOKUP($A47,'★Master Code List'!$B$4:$K$167,3,)=0,"",(VLOOKUP($A47,'★Master Code List'!$B$4:$K$167,3,)))</x:f>
        <x:v>TZ38-14A033-PB</x:v>
      </x:c>
      <x:c r="E47" s="235" t="str">
        <x:f>IF(VLOOKUP($A47,'★Master Code List'!$B$4:$K$167,5,)=0,"",(VLOOKUP($A47,'★Master Code List'!$B$4:$K$167,5,)))</x:f>
        <x:v>BUSBAR ASY</x:v>
      </x:c>
      <x:c r="F47" s="132">
        <x:f t="shared" ca="1" si="0"/>
        <x:v>0</x:v>
      </x:c>
      <x:c r="G47" s="215" t="str">
        <x:f t="shared" si="2"/>
        <x:v>CHECK ☞</x:v>
      </x:c>
      <x:c r="H47" s="127"/>
      <x:c r="I47" s="127"/>
      <x:c r="J47" s="127"/>
      <x:c r="K47" s="153"/>
      <x:c r="L47" s="153"/>
      <x:c r="M47" s="153"/>
      <x:c r="N47" s="162"/>
      <x:c r="O47" s="162"/>
      <x:c r="P47" s="153"/>
      <x:c r="Q47" s="153"/>
      <x:c r="R47" s="239"/>
      <x:c r="S47" s="239"/>
      <x:c r="T47" s="239"/>
      <x:c r="U47" s="239"/>
      <x:c r="V47" s="133"/>
    </x:row>
    <x:row r="48" spans="1:22">
      <x:c r="A48" s="57">
        <x:v>43</x:v>
      </x:c>
      <x:c r="C48" s="108" t="str">
        <x:f>IF(D48="","",IF(_xlfn.XLOOKUP(D48,'★Master Code List'!$D:$D,'★Master Code List'!$E:$E)="Components","Components","Products"))</x:f>
        <x:v>Products</x:v>
      </x:c>
      <x:c r="D48" s="235" t="str">
        <x:f>IF(VLOOKUP($A48,'★Master Code List'!$B$4:$K$167,3,)=0,"",(VLOOKUP($A48,'★Master Code List'!$B$4:$K$167,3,)))</x:f>
        <x:v>TZ38-14A033-RB</x:v>
      </x:c>
      <x:c r="E48" s="235" t="str">
        <x:f>IF(VLOOKUP($A48,'★Master Code List'!$B$4:$K$167,5,)=0,"",(VLOOKUP($A48,'★Master Code List'!$B$4:$K$167,5,)))</x:f>
        <x:v>BUSBAR ASY</x:v>
      </x:c>
      <x:c r="F48" s="132">
        <x:f t="shared" ca="1" si="0"/>
        <x:v>0</x:v>
      </x:c>
      <x:c r="G48" s="215" t="str">
        <x:f t="shared" si="2"/>
        <x:v>CHECK ☞</x:v>
      </x:c>
      <x:c r="H48" s="127"/>
      <x:c r="I48" s="127"/>
      <x:c r="J48" s="127"/>
      <x:c r="K48" s="153"/>
      <x:c r="L48" s="153"/>
      <x:c r="M48" s="153"/>
      <x:c r="N48" s="162"/>
      <x:c r="O48" s="162"/>
      <x:c r="P48" s="153"/>
      <x:c r="Q48" s="153"/>
      <x:c r="R48" s="239"/>
      <x:c r="S48" s="239"/>
      <x:c r="T48" s="239"/>
      <x:c r="U48" s="239"/>
      <x:c r="V48" s="133"/>
    </x:row>
    <x:row r="49" spans="1:22">
      <x:c r="A49" s="57">
        <x:v>44</x:v>
      </x:c>
      <x:c r="C49" s="108" t="str">
        <x:f>IF(D49="","",IF(_xlfn.XLOOKUP(D49,'★Master Code List'!$D:$D,'★Master Code List'!$E:$E)="Components","Components","Products"))</x:f>
        <x:v>Products</x:v>
      </x:c>
      <x:c r="D49" s="235" t="str">
        <x:f>IF(VLOOKUP($A49,'★Master Code List'!$B$4:$K$167,3,)=0,"",(VLOOKUP($A49,'★Master Code List'!$B$4:$K$167,3,)))</x:f>
        <x:v>TZ38-14A033-SA</x:v>
      </x:c>
      <x:c r="E49" s="235" t="str">
        <x:f>IF(VLOOKUP($A49,'★Master Code List'!$B$4:$K$167,5,)=0,"",(VLOOKUP($A49,'★Master Code List'!$B$4:$K$167,5,)))</x:f>
        <x:v>BUSBAR ASY</x:v>
      </x:c>
      <x:c r="F49" s="132">
        <x:f t="shared" ca="1" si="0"/>
        <x:v>0</x:v>
      </x:c>
      <x:c r="G49" s="215" t="str">
        <x:f t="shared" si="2"/>
        <x:v>CHECK ☞</x:v>
      </x:c>
      <x:c r="H49" s="127"/>
      <x:c r="I49" s="127"/>
      <x:c r="J49" s="127"/>
      <x:c r="K49" s="153"/>
      <x:c r="L49" s="153"/>
      <x:c r="M49" s="153"/>
      <x:c r="N49" s="162"/>
      <x:c r="O49" s="162"/>
      <x:c r="P49" s="153"/>
      <x:c r="Q49" s="153"/>
      <x:c r="R49" s="239"/>
      <x:c r="S49" s="239"/>
      <x:c r="T49" s="239"/>
      <x:c r="U49" s="239"/>
      <x:c r="V49" s="133"/>
    </x:row>
    <x:row r="50" spans="1:22">
      <x:c r="A50" s="57">
        <x:v>45</x:v>
      </x:c>
      <x:c r="C50" s="108" t="str">
        <x:f>IF(D50="","",IF(_xlfn.XLOOKUP(D50,'★Master Code List'!$D:$D,'★Master Code List'!$E:$E)="Components","Components","Products"))</x:f>
        <x:v>Products</x:v>
      </x:c>
      <x:c r="D50" s="235" t="str">
        <x:f>IF(VLOOKUP($A50,'★Master Code List'!$B$4:$K$167,3,)=0,"",(VLOOKUP($A50,'★Master Code List'!$B$4:$K$167,3,)))</x:f>
        <x:v>TZ38-14A033-TA</x:v>
      </x:c>
      <x:c r="E50" s="235" t="str">
        <x:f>IF(VLOOKUP($A50,'★Master Code List'!$B$4:$K$167,5,)=0,"",(VLOOKUP($A50,'★Master Code List'!$B$4:$K$167,5,)))</x:f>
        <x:v>BUSBAR ASY</x:v>
      </x:c>
      <x:c r="F50" s="132">
        <x:f t="shared" ca="1" si="0"/>
        <x:v>0</x:v>
      </x:c>
      <x:c r="G50" s="215" t="str">
        <x:f t="shared" si="2"/>
        <x:v>CHECK ☞</x:v>
      </x:c>
      <x:c r="H50" s="127"/>
      <x:c r="I50" s="127"/>
      <x:c r="J50" s="127"/>
      <x:c r="K50" s="153"/>
      <x:c r="L50" s="153"/>
      <x:c r="M50" s="153"/>
      <x:c r="N50" s="153"/>
      <x:c r="O50" s="153"/>
      <x:c r="P50" s="153"/>
      <x:c r="Q50" s="153"/>
      <x:c r="R50" s="239"/>
      <x:c r="S50" s="253"/>
      <x:c r="T50" s="239"/>
      <x:c r="U50" s="239"/>
      <x:c r="V50" s="133"/>
    </x:row>
    <x:row r="51" spans="1:22">
      <x:c r="A51" s="57">
        <x:v>46</x:v>
      </x:c>
      <x:c r="C51" s="108" t="str">
        <x:f>IF(D51="","",IF(_xlfn.XLOOKUP(D51,'★Master Code List'!$D:$D,'★Master Code List'!$E:$E)="Components","Components","Products"))</x:f>
        <x:v>Products</x:v>
      </x:c>
      <x:c r="D51" s="235" t="str">
        <x:f>IF(VLOOKUP($A51,'★Master Code List'!$B$4:$K$167,3,)=0,"",(VLOOKUP($A51,'★Master Code List'!$B$4:$K$167,3,)))</x:f>
        <x:v>TZ38-14B680-AA</x:v>
      </x:c>
      <x:c r="E51" s="235" t="str">
        <x:f>IF(VLOOKUP($A51,'★Master Code List'!$B$4:$K$167,5,)=0,"",(VLOOKUP($A51,'★Master Code List'!$B$4:$K$167,5,)))</x:f>
        <x:v>PDU_CONN_ASSY</x:v>
      </x:c>
      <x:c r="F51" s="132">
        <x:f t="shared" ca="1" si="0"/>
        <x:v>0</x:v>
      </x:c>
      <x:c r="G51" s="215" t="str">
        <x:f t="shared" si="2"/>
        <x:v>CHECK ☞</x:v>
      </x:c>
      <x:c r="H51" s="127"/>
      <x:c r="I51" s="127"/>
      <x:c r="J51" s="127"/>
      <x:c r="K51" s="153"/>
      <x:c r="L51" s="153"/>
      <x:c r="M51" s="153"/>
      <x:c r="N51" s="153"/>
      <x:c r="O51" s="153"/>
      <x:c r="P51" s="153"/>
      <x:c r="Q51" s="153"/>
      <x:c r="R51" s="239"/>
      <x:c r="S51" s="239"/>
      <x:c r="T51" s="239"/>
      <x:c r="U51" s="239"/>
      <x:c r="V51" s="133"/>
    </x:row>
    <x:row r="52" spans="1:22">
      <x:c r="A52" s="57">
        <x:v>47</x:v>
      </x:c>
      <x:c r="C52" s="108" t="str">
        <x:f>IF(D52="","",IF(_xlfn.XLOOKUP(D52,'★Master Code List'!$D:$D,'★Master Code List'!$E:$E)="Components","Components","Products"))</x:f>
        <x:v>Products</x:v>
      </x:c>
      <x:c r="D52" s="235" t="str">
        <x:f>IF(VLOOKUP($A52,'★Master Code List'!$B$4:$K$167,3,)=0,"",(VLOOKUP($A52,'★Master Code List'!$B$4:$K$167,3,)))</x:f>
        <x:v>TZ38-14B680-BB</x:v>
      </x:c>
      <x:c r="E52" s="235" t="str">
        <x:f>IF(VLOOKUP($A52,'★Master Code List'!$B$4:$K$167,5,)=0,"",(VLOOKUP($A52,'★Master Code List'!$B$4:$K$167,5,)))</x:f>
        <x:v>AWD/RWD PDU CONN ASSY</x:v>
      </x:c>
      <x:c r="F52" s="132">
        <x:f t="shared" ca="1" si="0"/>
        <x:v>0</x:v>
      </x:c>
      <x:c r="G52" s="215" t="str">
        <x:f t="shared" si="2"/>
        <x:v>CHECK ☞</x:v>
      </x:c>
      <x:c r="K52" s="162"/>
      <x:c r="L52" s="153"/>
      <x:c r="M52" s="162"/>
      <x:c r="N52" s="153"/>
      <x:c r="O52" s="153"/>
      <x:c r="P52" s="153"/>
      <x:c r="Q52" s="133"/>
      <x:c r="R52" s="133"/>
      <x:c r="S52" s="133"/>
      <x:c r="T52" s="133"/>
      <x:c r="U52" s="133"/>
      <x:c r="V52" s="133"/>
    </x:row>
    <x:row r="53" spans="1:22">
      <x:c r="A53" s="57">
        <x:v>48</x:v>
      </x:c>
      <x:c r="C53" s="108" t="str">
        <x:f>IF(D53="","",IF(_xlfn.XLOOKUP(D53,'★Master Code List'!$D:$D,'★Master Code List'!$E:$E)="Components","Components","Products"))</x:f>
        <x:v>Products</x:v>
      </x:c>
      <x:c r="D53" s="235" t="str">
        <x:f>IF(VLOOKUP($A53,'★Master Code List'!$B$4:$K$167,3,)=0,"",(VLOOKUP($A53,'★Master Code List'!$B$4:$K$167,3,)))</x:f>
        <x:v>PZ38-10B694-BD</x:v>
      </x:c>
      <x:c r="E53" s="235" t="str">
        <x:f>IF(VLOOKUP($A53,'★Master Code List'!$B$4:$K$167,5,)=0,"",(VLOOKUP($A53,'★Master Code List'!$B$4:$K$167,5,)))</x:f>
        <x:v>Main Harness</x:v>
      </x:c>
      <x:c r="F53" s="132">
        <x:f t="shared" ca="1" si="0"/>
        <x:v>0</x:v>
      </x:c>
      <x:c r="G53" s="215" t="str">
        <x:f t="shared" si="2"/>
        <x:v>CHECK ☞</x:v>
      </x:c>
      <x:c r="K53" s="162"/>
      <x:c r="L53" s="153"/>
      <x:c r="M53" s="162"/>
      <x:c r="N53" s="153"/>
      <x:c r="O53" s="153"/>
      <x:c r="P53" s="153"/>
      <x:c r="Q53" s="133"/>
      <x:c r="R53" s="133"/>
      <x:c r="S53" s="133"/>
      <x:c r="T53" s="133"/>
      <x:c r="U53" s="133"/>
      <x:c r="V53" s="133"/>
    </x:row>
    <x:row r="54" spans="1:22">
      <x:c r="A54" s="57">
        <x:v>49</x:v>
      </x:c>
      <x:c r="C54" s="108" t="str">
        <x:f>IF(D54="","",IF(_xlfn.XLOOKUP(D54,'★Master Code List'!$D:$D,'★Master Code List'!$E:$E)="Components","Components","Products"))</x:f>
        <x:v>Products</x:v>
      </x:c>
      <x:c r="D54" s="235" t="str">
        <x:f>IF(VLOOKUP($A54,'★Master Code List'!$B$4:$K$167,3,)=0,"",(VLOOKUP($A54,'★Master Code List'!$B$4:$K$167,3,)))</x:f>
        <x:v>PZ38-14A033-GD</x:v>
      </x:c>
      <x:c r="E54" s="235" t="str">
        <x:f>IF(VLOOKUP($A54,'★Master Code List'!$B$4:$K$167,5,)=0,"",(VLOOKUP($A54,'★Master Code List'!$B$4:$K$167,5,)))</x:f>
        <x:v>BUSBAR - Array to Array (Angled)_Insert</x:v>
      </x:c>
      <x:c r="G54" s="215" t="str">
        <x:f t="shared" si="2"/>
        <x:v>CHECK ☞</x:v>
      </x:c>
      <x:c r="K54" s="162"/>
      <x:c r="M54" s="162"/>
      <x:c r="T54" s="181"/>
      <x:c r="U54" s="133"/>
      <x:c r="V54" s="133"/>
    </x:row>
    <x:row r="55" spans="1:22">
      <x:c r="A55" s="57">
        <x:v>50</x:v>
      </x:c>
      <x:c r="C55" s="108" t="str">
        <x:f>IF(D55="","",IF(_xlfn.XLOOKUP(D55,'★Master Code List'!$D:$D,'★Master Code List'!$E:$E)="Components","Components","Products"))</x:f>
        <x:v>Products</x:v>
      </x:c>
      <x:c r="D55" s="235" t="str">
        <x:f>IF(VLOOKUP($A55,'★Master Code List'!$B$4:$K$167,3,)=0,"",(VLOOKUP($A55,'★Master Code List'!$B$4:$K$167,3,)))</x:f>
        <x:v>PZ38-14A033-KD</x:v>
      </x:c>
      <x:c r="E55" s="235" t="str">
        <x:f>IF(VLOOKUP($A55,'★Master Code List'!$B$4:$K$167,5,)=0,"",(VLOOKUP($A55,'★Master Code List'!$B$4:$K$167,5,)))</x:f>
        <x:v>BUSBAR - Array 1 to Neg BEC_Insert</x:v>
      </x:c>
      <x:c r="G55" s="215" t="str">
        <x:f t="shared" si="2"/>
        <x:v>CHECK ☞</x:v>
      </x:c>
      <x:c r="K55" s="162"/>
      <x:c r="M55" s="162"/>
      <x:c r="T55" s="181"/>
      <x:c r="U55" s="133"/>
      <x:c r="V55" s="133"/>
    </x:row>
    <x:row r="56" spans="1:22">
      <x:c r="A56" s="57">
        <x:v>51</x:v>
      </x:c>
      <x:c r="C56" s="108" t="str">
        <x:f>IF(D56="","",IF(_xlfn.XLOOKUP(D56,'★Master Code List'!$D:$D,'★Master Code List'!$E:$E)="Components","Components","Products"))</x:f>
        <x:v>Products</x:v>
      </x:c>
      <x:c r="D56" s="235" t="str">
        <x:f>IF(VLOOKUP($A56,'★Master Code List'!$B$4:$K$167,3,)=0,"",(VLOOKUP($A56,'★Master Code List'!$B$4:$K$167,3,)))</x:f>
        <x:v>PZ38-14A033-NB</x:v>
      </x:c>
      <x:c r="E56" s="235" t="str">
        <x:f>IF(VLOOKUP($A56,'★Master Code List'!$B$4:$K$167,5,)=0,"",(VLOOKUP($A56,'★Master Code List'!$B$4:$K$167,5,)))</x:f>
        <x:v>BUSBAR - Neg BEC to DCFC_Protector</x:v>
      </x:c>
      <x:c r="G56" s="215" t="str">
        <x:f t="shared" si="2"/>
        <x:v>CHECK ☞</x:v>
      </x:c>
    </x:row>
    <x:row r="57" spans="1:22">
      <x:c r="A57" s="57">
        <x:v>52</x:v>
      </x:c>
      <x:c r="C57" s="108" t="str">
        <x:f>IF(D57="","",IF(_xlfn.XLOOKUP(D57,'★Master Code List'!$D:$D,'★Master Code List'!$E:$E)="Components","Components","Products"))</x:f>
        <x:v>Products</x:v>
      </x:c>
      <x:c r="D57" s="235" t="str">
        <x:f>IF(VLOOKUP($A57,'★Master Code List'!$B$4:$K$167,3,)=0,"",(VLOOKUP($A57,'★Master Code List'!$B$4:$K$167,3,)))</x:f>
        <x:v>PZ38-14A033-PC</x:v>
      </x:c>
      <x:c r="E57" s="235" t="str">
        <x:f>IF(VLOOKUP($A57,'★Master Code List'!$B$4:$K$167,5,)=0,"",(VLOOKUP($A57,'★Master Code List'!$B$4:$K$167,5,)))</x:f>
        <x:v>BUSBAR - CIRCUIT BREAKER_A_Insert</x:v>
      </x:c>
      <x:c r="G57" s="215" t="str">
        <x:f t="shared" si="2"/>
        <x:v>CHECK ☞</x:v>
      </x:c>
    </x:row>
    <x:row r="58" spans="1:22">
      <x:c r="A58" s="57">
        <x:v>53</x:v>
      </x:c>
      <x:c r="C58" s="108" t="str">
        <x:f>IF(D58="","",IF(_xlfn.XLOOKUP(D58,'★Master Code List'!$D:$D,'★Master Code List'!$E:$E)="Components","Components","Products"))</x:f>
        <x:v>Products</x:v>
      </x:c>
      <x:c r="D58" s="235" t="str">
        <x:f>IF(VLOOKUP($A58,'★Master Code List'!$B$4:$K$167,3,)=0,"",(VLOOKUP($A58,'★Master Code List'!$B$4:$K$167,3,)))</x:f>
        <x:v>PZ38-14A033-RC</x:v>
      </x:c>
      <x:c r="E58" s="235" t="str">
        <x:f>IF(VLOOKUP($A58,'★Master Code List'!$B$4:$K$167,5,)=0,"",(VLOOKUP($A58,'★Master Code List'!$B$4:$K$167,5,)))</x:f>
        <x:v>BUSBAR - CIRCUIT BREAKER_B_Insert</x:v>
      </x:c>
      <x:c r="G58" s="215" t="str">
        <x:f t="shared" si="2"/>
        <x:v>CHECK ☞</x:v>
      </x:c>
      <x:c r="H58" s="57"/>
    </x:row>
    <x:row r="59" spans="1:22">
      <x:c r="A59" s="57">
        <x:v>54</x:v>
      </x:c>
      <x:c r="C59" s="108" t="str">
        <x:f>IF(D59="","",IF(_xlfn.XLOOKUP(D59,'★Master Code List'!$D:$D,'★Master Code List'!$E:$E)="Components","Components","Products"))</x:f>
        <x:v>Products</x:v>
      </x:c>
      <x:c r="D59" s="235" t="str">
        <x:f>IF(VLOOKUP($A59,'★Master Code List'!$B$4:$K$167,3,)=0,"",(VLOOKUP($A59,'★Master Code List'!$B$4:$K$167,3,)))</x:f>
        <x:v>SZ38-10B694-AC</x:v>
      </x:c>
      <x:c r="E59" s="235" t="str">
        <x:f>IF(VLOOKUP($A59,'★Master Code List'!$B$4:$K$167,5,)=0,"",(VLOOKUP($A59,'★Master Code List'!$B$4:$K$167,5,)))</x:f>
        <x:v>Main Harness</x:v>
      </x:c>
      <x:c r="G59" s="215" t="str">
        <x:f t="shared" si="2"/>
        <x:v>CHECK ☞</x:v>
      </x:c>
      <x:c r="H59" s="57"/>
    </x:row>
    <x:row r="60" spans="1:22">
      <x:c r="A60" s="57">
        <x:v>55</x:v>
      </x:c>
      <x:c r="C60" s="108" t="str">
        <x:f>IF(D60="","",IF(_xlfn.XLOOKUP(D60,'★Master Code List'!$D:$D,'★Master Code List'!$E:$E)="Components","Components","Products"))</x:f>
        <x:v>Products</x:v>
      </x:c>
      <x:c r="D60" s="235" t="str">
        <x:f>IF(VLOOKUP($A60,'★Master Code List'!$B$4:$K$167,3,)=0,"",(VLOOKUP($A60,'★Master Code List'!$B$4:$K$167,3,)))</x:f>
        <x:v>SZ38-14A033-AB</x:v>
      </x:c>
      <x:c r="E60" s="235" t="str">
        <x:f>IF(VLOOKUP($A60,'★Master Code List'!$B$4:$K$167,5,)=0,"",(VLOOKUP($A60,'★Master Code List'!$B$4:$K$167,5,)))</x:f>
        <x:v>BUSBAR - Array 2 to Array3_Insert</x:v>
      </x:c>
      <x:c r="G60" s="215" t="str">
        <x:f t="shared" si="2"/>
        <x:v>CHECK ☞</x:v>
      </x:c>
      <x:c r="H60" s="57"/>
    </x:row>
    <x:row r="61" spans="1:22">
      <x:c r="A61" s="57">
        <x:v>56</x:v>
      </x:c>
      <x:c r="C61" s="108" t="str">
        <x:f>IF(D61="","",IF(_xlfn.XLOOKUP(D61,'★Master Code List'!$D:$D,'★Master Code List'!$E:$E)="Components","Components","Products"))</x:f>
        <x:v>Products</x:v>
      </x:c>
      <x:c r="D61" s="235" t="str">
        <x:f>IF(VLOOKUP($A61,'★Master Code List'!$B$4:$K$167,3,)=0,"",(VLOOKUP($A61,'★Master Code List'!$B$4:$K$167,3,)))</x:f>
        <x:v>SZ38-14A033-BB</x:v>
      </x:c>
      <x:c r="E61" s="235" t="str">
        <x:f>IF(VLOOKUP($A61,'★Master Code List'!$B$4:$K$167,5,)=0,"",(VLOOKUP($A61,'★Master Code List'!$B$4:$K$167,5,)))</x:f>
        <x:v>BUSBAR - Array 6 to Pos BEC_Insert</x:v>
      </x:c>
      <x:c r="G61" s="215" t="str">
        <x:f t="shared" si="2"/>
        <x:v>CHECK ☞</x:v>
      </x:c>
      <x:c r="H61" s="57"/>
    </x:row>
    <x:row r="62" spans="1:22">
      <x:c r="A62" s="57">
        <x:v>57</x:v>
      </x:c>
      <x:c r="C62" s="108" t="str">
        <x:f>IF(D62="","",IF(_xlfn.XLOOKUP(D62,'★Master Code List'!$D:$D,'★Master Code List'!$E:$E)="Components","Components","Products"))</x:f>
        <x:v>Products</x:v>
      </x:c>
      <x:c r="D62" s="235" t="str">
        <x:f>IF(VLOOKUP($A62,'★Master Code List'!$B$4:$K$167,3,)=0,"",(VLOOKUP($A62,'★Master Code List'!$B$4:$K$167,3,)))</x:f>
        <x:v>TZ38-10B694-AA</x:v>
      </x:c>
      <x:c r="E62" s="235" t="str">
        <x:f>IF(VLOOKUP($A62,'★Master Code List'!$B$4:$K$167,5,)=0,"",(VLOOKUP($A62,'★Master Code List'!$B$4:$K$167,5,)))</x:f>
        <x:v>V710 AWD MAIN W/H
ASSY</x:v>
      </x:c>
      <x:c r="G62" s="215" t="str">
        <x:f t="shared" si="2"/>
        <x:v>CHECK ☞</x:v>
      </x:c>
      <x:c r="H62" s="57"/>
    </x:row>
    <x:row r="63" spans="1:22">
      <x:c r="A63" s="57">
        <x:v>58</x:v>
      </x:c>
      <x:c r="C63" s="108" t="str">
        <x:f>IF(D63="","",IF(_xlfn.XLOOKUP(D63,'★Master Code List'!$D:$D,'★Master Code List'!$E:$E)="Components","Components","Products"))</x:f>
        <x:v>Products</x:v>
      </x:c>
      <x:c r="D63" s="235" t="str">
        <x:f>IF(VLOOKUP($A63,'★Master Code List'!$B$4:$K$167,3,)=0,"",(VLOOKUP($A63,'★Master Code List'!$B$4:$K$167,3,)))</x:f>
        <x:v>TZ38-10B694-AD</x:v>
      </x:c>
      <x:c r="E63" s="235" t="str">
        <x:f>IF(VLOOKUP($A63,'★Master Code List'!$B$4:$K$167,5,)=0,"",(VLOOKUP($A63,'★Master Code List'!$B$4:$K$167,5,)))</x:f>
        <x:v>Main Harness</x:v>
      </x:c>
      <x:c r="G63" s="215" t="str">
        <x:f t="shared" si="2"/>
        <x:v>CHECK ☞</x:v>
      </x:c>
      <x:c r="H63" s="57"/>
    </x:row>
    <x:row r="64" spans="1:22">
      <x:c r="A64" s="57">
        <x:v>59</x:v>
      </x:c>
      <x:c r="C64" s="108" t="str">
        <x:f>IF(D64="","",IF(_xlfn.XLOOKUP(D64,'★Master Code List'!$D:$D,'★Master Code List'!$E:$E)="Components","Components","Products"))</x:f>
        <x:v>Products</x:v>
      </x:c>
      <x:c r="D64" s="235" t="str">
        <x:f>IF(VLOOKUP($A64,'★Master Code List'!$B$4:$K$167,3,)=0,"",(VLOOKUP($A64,'★Master Code List'!$B$4:$K$167,3,)))</x:f>
        <x:v>TZ38-10B694-DB</x:v>
      </x:c>
      <x:c r="E64" s="235" t="str">
        <x:f>IF(VLOOKUP($A64,'★Master Code List'!$B$4:$K$167,5,)=0,"",(VLOOKUP($A64,'★Master Code List'!$B$4:$K$167,5,)))</x:f>
        <x:v>Main Harness</x:v>
      </x:c>
      <x:c r="G64" s="215" t="str">
        <x:f t="shared" si="2"/>
        <x:v>CHECK ☞</x:v>
      </x:c>
      <x:c r="H64" s="57"/>
    </x:row>
    <x:row r="65" spans="1:8">
      <x:c r="A65" s="57">
        <x:v>60</x:v>
      </x:c>
      <x:c r="C65" s="108" t="str">
        <x:f>IF(D65="","",IF(_xlfn.XLOOKUP(D65,'★Master Code List'!$D:$D,'★Master Code List'!$E:$E)="Components","Components","Products"))</x:f>
        <x:v>Products</x:v>
      </x:c>
      <x:c r="D65" s="235" t="str">
        <x:f>IF(VLOOKUP($A65,'★Master Code List'!$B$4:$K$167,3,)=0,"",(VLOOKUP($A65,'★Master Code List'!$B$4:$K$167,3,)))</x:f>
        <x:v>TZ38-14A033-JA</x:v>
      </x:c>
      <x:c r="E65" s="235" t="str">
        <x:f>IF(VLOOKUP($A65,'★Master Code List'!$B$4:$K$167,5,)=0,"",(VLOOKUP($A65,'★Master Code List'!$B$4:$K$167,5,)))</x:f>
        <x:v xml:space="preserve">BUS BAR ASY </x:v>
      </x:c>
      <x:c r="G65" s="215" t="str">
        <x:f t="shared" si="2"/>
        <x:v>CHECK ☞</x:v>
      </x:c>
      <x:c r="H65" s="57"/>
    </x:row>
    <x:row r="66" spans="1:8">
      <x:c r="A66" s="57">
        <x:v>61</x:v>
      </x:c>
      <x:c r="C66" s="108" t="str">
        <x:f>IF(D66="","",IF(_xlfn.XLOOKUP(D66,'★Master Code List'!$D:$D,'★Master Code List'!$E:$E)="Components","Components","Products"))</x:f>
        <x:v>Products</x:v>
      </x:c>
      <x:c r="D66" s="235" t="str">
        <x:f>IF(VLOOKUP($A66,'★Master Code List'!$B$4:$K$167,3,)=0,"",(VLOOKUP($A66,'★Master Code List'!$B$4:$K$167,3,)))</x:f>
        <x:v>TZ38-14B680-BA</x:v>
      </x:c>
      <x:c r="E66" s="235" t="str">
        <x:f>IF(VLOOKUP($A66,'★Master Code List'!$B$4:$K$167,5,)=0,"",(VLOOKUP($A66,'★Master Code List'!$B$4:$K$167,5,)))</x:f>
        <x:v>PDU</x:v>
      </x:c>
      <x:c r="G66" s="215" t="str">
        <x:f t="shared" si="2"/>
        <x:v>CHECK ☞</x:v>
      </x:c>
      <x:c r="H66" s="57"/>
    </x:row>
    <x:row r="67" spans="1:8">
      <x:c r="A67" s="57">
        <x:v>62</x:v>
      </x:c>
      <x:c r="C67" s="108" t="str">
        <x:f>IF(D67="","",IF(_xlfn.XLOOKUP(D67,'★Master Code List'!$D:$D,'★Master Code List'!$E:$E)="Components","Components","Products"))</x:f>
        <x:v>Products</x:v>
      </x:c>
      <x:c r="D67" s="235" t="str">
        <x:f>IF(VLOOKUP($A67,'★Master Code List'!$B$4:$K$167,3,)=0,"",(VLOOKUP($A67,'★Master Code List'!$B$4:$K$167,3,)))</x:f>
        <x:v>PZ38-14A033-FE</x:v>
      </x:c>
      <x:c r="E67" s="235" t="str">
        <x:f>IF(VLOOKUP($A67,'★Master Code List'!$B$4:$K$167,5,)=0,"",(VLOOKUP($A67,'★Master Code List'!$B$4:$K$167,5,)))</x:f>
        <x:v>BUSBAR - Array to Array (Straight)_Insert</x:v>
      </x:c>
      <x:c r="G67" s="215" t="str">
        <x:f t="shared" si="2"/>
        <x:v>CHECK ☞</x:v>
      </x:c>
      <x:c r="H67" s="57"/>
    </x:row>
    <x:row r="68" spans="1:8">
      <x:c r="A68" s="57">
        <x:v>63</x:v>
      </x:c>
      <x:c r="C68" s="108" t="str">
        <x:f>IF(D68="","",IF(_xlfn.XLOOKUP(D68,'★Master Code List'!$D:$D,'★Master Code List'!$E:$E)="Components","Components","Products"))</x:f>
        <x:v>Products</x:v>
      </x:c>
      <x:c r="D68" s="235" t="str">
        <x:f>IF(VLOOKUP($A68,'★Master Code List'!$B$4:$K$167,3,)=0,"",(VLOOKUP($A68,'★Master Code List'!$B$4:$K$167,3,)))</x:f>
        <x:v>TZ38-14A033-TA04</x:v>
      </x:c>
      <x:c r="E68" s="235" t="str">
        <x:f>IF(VLOOKUP($A68,'★Master Code List'!$B$4:$K$167,5,)=0,"",(VLOOKUP($A68,'★Master Code List'!$B$4:$K$167,5,)))</x:f>
        <x:v>BUSBAR</x:v>
      </x:c>
      <x:c r="G68" s="215" t="str">
        <x:f t="shared" si="2"/>
        <x:v>CHECK ☞</x:v>
      </x:c>
      <x:c r="H68" s="57"/>
    </x:row>
    <x:row r="69" spans="1:8">
      <x:c r="A69" s="57">
        <x:v>64</x:v>
      </x:c>
      <x:c r="C69" s="108" t="str">
        <x:f>IF(D69="","",IF(_xlfn.XLOOKUP(D69,'★Master Code List'!$D:$D,'★Master Code List'!$E:$E)="Components","Components","Products"))</x:f>
        <x:v>Products</x:v>
      </x:c>
      <x:c r="D69" s="235" t="str">
        <x:f>IF(VLOOKUP($A69,'★Master Code List'!$B$4:$K$167,3,)=0,"",(VLOOKUP($A69,'★Master Code List'!$B$4:$K$167,3,)))</x:f>
        <x:v>TUBE0000101</x:v>
      </x:c>
      <x:c r="E69" s="235" t="str">
        <x:f>IF(VLOOKUP($A69,'★Master Code List'!$B$4:$K$167,5,)=0,"",(VLOOKUP($A69,'★Master Code List'!$B$4:$K$167,5,)))</x:f>
        <x:v>DBJ033</x:v>
      </x:c>
      <x:c r="G69" s="215" t="str">
        <x:f t="shared" si="2"/>
        <x:v>CHECK ☞</x:v>
      </x:c>
      <x:c r="H69" s="57"/>
    </x:row>
    <x:row r="70" spans="1:8">
      <x:c r="A70" s="57">
        <x:v>65</x:v>
      </x:c>
      <x:c r="C70" s="108" t="str">
        <x:f>IF(D70="","",IF(_xlfn.XLOOKUP(D70,'★Master Code List'!$D:$D,'★Master Code List'!$E:$E)="Components","Components","Products"))</x:f>
        <x:v>Products</x:v>
      </x:c>
      <x:c r="D70" s="235" t="str">
        <x:f>IF(VLOOKUP($A70,'★Master Code List'!$B$4:$K$167,3,)=0,"",(VLOOKUP($A70,'★Master Code List'!$B$4:$K$167,3,)))</x:f>
        <x:v>TUBE0000104</x:v>
      </x:c>
      <x:c r="E70" s="235" t="str">
        <x:f>IF(VLOOKUP($A70,'★Master Code List'!$B$4:$K$167,5,)=0,"",(VLOOKUP($A70,'★Master Code List'!$B$4:$K$167,5,)))</x:f>
        <x:v>CG13-38 (5M)</x:v>
      </x:c>
      <x:c r="G70" s="215" t="str">
        <x:f t="shared" ref="G70:G105" si="3">IF(D70="","",IF(SUM(K70:U70)&gt;0,"","CHECK ☞"))</x:f>
        <x:v>CHECK ☞</x:v>
      </x:c>
      <x:c r="H70" s="57"/>
    </x:row>
    <x:row r="71" spans="1:8">
      <x:c r="A71" s="57">
        <x:v>66</x:v>
      </x:c>
      <x:c r="C71" s="108" t="str">
        <x:f>IF(D71="","",IF(_xlfn.XLOOKUP(D71,'★Master Code List'!$D:$D,'★Master Code List'!$E:$E)="Components","Components","Products"))</x:f>
        <x:v>Products</x:v>
      </x:c>
      <x:c r="D71" s="235" t="str">
        <x:f>IF(VLOOKUP($A71,'★Master Code List'!$B$4:$K$167,3,)=0,"",(VLOOKUP($A71,'★Master Code List'!$B$4:$K$167,3,)))</x:f>
        <x:v>UKLA0-05011</x:v>
      </x:c>
      <x:c r="E71" s="235" t="str">
        <x:f>IF(VLOOKUP($A71,'★Master Code List'!$B$4:$K$167,5,)=0,"",(VLOOKUP($A71,'★Master Code List'!$B$4:$K$167,5,)))</x:f>
        <x:v>CG19-38 (08) (7M)</x:v>
      </x:c>
      <x:c r="G71" s="215" t="str">
        <x:f t="shared" si="3"/>
        <x:v>CHECK ☞</x:v>
      </x:c>
      <x:c r="H71" s="57"/>
    </x:row>
    <x:row r="72" spans="1:8">
      <x:c r="A72" s="57">
        <x:v>67</x:v>
      </x:c>
      <x:c r="C72" s="108" t="str">
        <x:f>IF(D72="","",IF(_xlfn.XLOOKUP(D72,'★Master Code List'!$D:$D,'★Master Code List'!$E:$E)="Components","Components","Products"))</x:f>
        <x:v>Components</x:v>
      </x:c>
      <x:c r="D72" s="235" t="str">
        <x:f>IF(VLOOKUP($A72,'★Master Code List'!$B$4:$K$167,3,)=0,"",(VLOOKUP($A72,'★Master Code List'!$B$4:$K$167,3,)))</x:f>
        <x:v>BEE25-CT001</x:v>
      </x:c>
      <x:c r="E72" s="235" t="str">
        <x:f>IF(VLOOKUP($A72,'★Master Code List'!$B$4:$K$167,5,)=0,"",(VLOOKUP($A72,'★Master Code List'!$B$4:$K$167,5,)))</x:f>
        <x:v>Terminal</x:v>
      </x:c>
      <x:c r="G72" s="215" t="str">
        <x:f t="shared" si="3"/>
        <x:v>CHECK ☞</x:v>
      </x:c>
      <x:c r="H72" s="57"/>
    </x:row>
    <x:row r="73" spans="1:8">
      <x:c r="A73" s="57">
        <x:v>68</x:v>
      </x:c>
      <x:c r="C73" s="108" t="str">
        <x:f>IF(D73="","",IF(_xlfn.XLOOKUP(D73,'★Master Code List'!$D:$D,'★Master Code List'!$E:$E)="Components","Components","Products"))</x:f>
        <x:v>Components</x:v>
      </x:c>
      <x:c r="D73" s="235" t="str">
        <x:f>IF(VLOOKUP($A73,'★Master Code List'!$B$4:$K$167,3,)=0,"",(VLOOKUP($A73,'★Master Code List'!$B$4:$K$167,3,)))</x:f>
        <x:v>BEE22-CP007</x:v>
      </x:c>
      <x:c r="E73" s="235" t="str">
        <x:f>IF(VLOOKUP($A73,'★Master Code List'!$B$4:$K$167,5,)=0,"",(VLOOKUP($A73,'★Master Code List'!$B$4:$K$167,5,)))</x:f>
        <x:v>CHANNEL</x:v>
      </x:c>
      <x:c r="G73" s="215" t="str">
        <x:f t="shared" si="3"/>
        <x:v>CHECK ☞</x:v>
      </x:c>
      <x:c r="H73" s="57"/>
    </x:row>
    <x:row r="74" spans="1:8">
      <x:c r="A74" s="57">
        <x:v>69</x:v>
      </x:c>
      <x:c r="C74" s="108" t="str">
        <x:f>IF(D74="","",IF(_xlfn.XLOOKUP(D74,'★Master Code List'!$D:$D,'★Master Code List'!$E:$E)="Components","Components","Products"))</x:f>
        <x:v>Components</x:v>
      </x:c>
      <x:c r="D74" s="235" t="str">
        <x:f>IF(VLOOKUP($A74,'★Master Code List'!$B$4:$K$167,3,)=0,"",(VLOOKUP($A74,'★Master Code List'!$B$4:$K$167,3,)))</x:f>
        <x:v>BEE24-CP001</x:v>
      </x:c>
      <x:c r="E74" s="235" t="str">
        <x:f>IF(VLOOKUP($A74,'★Master Code List'!$B$4:$K$167,5,)=0,"",(VLOOKUP($A74,'★Master Code List'!$B$4:$K$167,5,)))</x:f>
        <x:v>CHANNEL</x:v>
      </x:c>
      <x:c r="G74" s="215" t="str">
        <x:f t="shared" si="3"/>
        <x:v>CHECK ☞</x:v>
      </x:c>
      <x:c r="H74" s="57"/>
    </x:row>
    <x:row r="75" spans="1:8">
      <x:c r="A75" s="57">
        <x:v>70</x:v>
      </x:c>
      <x:c r="C75" s="108" t="str">
        <x:f>IF(D75="","",IF(_xlfn.XLOOKUP(D75,'★Master Code List'!$D:$D,'★Master Code List'!$E:$E)="Components","Components","Products"))</x:f>
        <x:v>Components</x:v>
      </x:c>
      <x:c r="D75" s="235" t="str">
        <x:f>IF(VLOOKUP($A75,'★Master Code List'!$B$4:$K$167,3,)=0,"",(VLOOKUP($A75,'★Master Code List'!$B$4:$K$167,3,)))</x:f>
        <x:v>BEE24-CP002</x:v>
      </x:c>
      <x:c r="E75" s="235" t="str">
        <x:f>IF(VLOOKUP($A75,'★Master Code List'!$B$4:$K$167,5,)=0,"",(VLOOKUP($A75,'★Master Code List'!$B$4:$K$167,5,)))</x:f>
        <x:v>CHANNEL</x:v>
      </x:c>
      <x:c r="G75" s="215" t="str">
        <x:f t="shared" si="3"/>
        <x:v>CHECK ☞</x:v>
      </x:c>
      <x:c r="H75" s="57"/>
    </x:row>
    <x:row r="76" spans="1:8">
      <x:c r="A76" s="57">
        <x:v>71</x:v>
      </x:c>
      <x:c r="C76" s="108" t="str">
        <x:f>IF(D76="","",IF(_xlfn.XLOOKUP(D76,'★Master Code List'!$D:$D,'★Master Code List'!$E:$E)="Components","Components","Products"))</x:f>
        <x:v>Components</x:v>
      </x:c>
      <x:c r="D76" s="235" t="str">
        <x:f>IF(VLOOKUP($A76,'★Master Code List'!$B$4:$K$167,3,)=0,"",(VLOOKUP($A76,'★Master Code List'!$B$4:$K$167,3,)))</x:f>
        <x:v>BEE24-CP003</x:v>
      </x:c>
      <x:c r="E76" s="235" t="str">
        <x:f>IF(VLOOKUP($A76,'★Master Code List'!$B$4:$K$167,5,)=0,"",(VLOOKUP($A76,'★Master Code List'!$B$4:$K$167,5,)))</x:f>
        <x:v>CHANNEL</x:v>
      </x:c>
      <x:c r="G76" s="215" t="str">
        <x:f t="shared" si="3"/>
        <x:v>CHECK ☞</x:v>
      </x:c>
      <x:c r="H76" s="57"/>
    </x:row>
    <x:row r="77" spans="1:8">
      <x:c r="A77" s="57">
        <x:v>72</x:v>
      </x:c>
      <x:c r="C77" s="108" t="str">
        <x:f>IF(D77="","",IF(_xlfn.XLOOKUP(D77,'★Master Code List'!$D:$D,'★Master Code List'!$E:$E)="Components","Components","Products"))</x:f>
        <x:v>Products</x:v>
      </x:c>
      <x:c r="D77" s="235" t="str">
        <x:f>IF(VLOOKUP($A77,'★Master Code List'!$B$4:$K$167,3,)=0,"",(VLOOKUP($A77,'★Master Code List'!$B$4:$K$167,3,)))</x:f>
        <x:v>PZ38-14A033-JD</x:v>
      </x:c>
      <x:c r="E77" s="235" t="str">
        <x:f>IF(VLOOKUP($A77,'★Master Code List'!$B$4:$K$167,5,)=0,"",(VLOOKUP($A77,'★Master Code List'!$B$4:$K$167,5,)))</x:f>
        <x:v>BEV-E1 BUSBAR Array 8 to Array 9</x:v>
      </x:c>
      <x:c r="G77" s="215" t="str">
        <x:f t="shared" si="3"/>
        <x:v>CHECK ☞</x:v>
      </x:c>
    </x:row>
    <x:row r="78" spans="1:8">
      <x:c r="A78" s="57">
        <x:v>73</x:v>
      </x:c>
      <x:c r="C78" s="108" t="str">
        <x:f>IF(D78="","",IF(_xlfn.XLOOKUP(D78,'★Master Code List'!$D:$D,'★Master Code List'!$E:$E)="Components","Components","Products"))</x:f>
        <x:v>Products</x:v>
      </x:c>
      <x:c r="D78" s="235" t="str">
        <x:f>IF(VLOOKUP($A78,'★Master Code List'!$B$4:$K$167,3,)=0,"",(VLOOKUP($A78,'★Master Code List'!$B$4:$K$167,3,)))</x:f>
        <x:v>TZ38-14A033-AA04</x:v>
      </x:c>
      <x:c r="E78" s="235" t="str">
        <x:f>IF(VLOOKUP($A78,'★Master Code List'!$B$4:$K$167,5,)=0,"",(VLOOKUP($A78,'★Master Code List'!$B$4:$K$167,5,)))</x:f>
        <x:v>BUSBAR</x:v>
      </x:c>
      <x:c r="G78" s="215" t="str">
        <x:f t="shared" si="3"/>
        <x:v>CHECK ☞</x:v>
      </x:c>
    </x:row>
    <x:row r="79" spans="1:8">
      <x:c r="A79" s="57">
        <x:v>74</x:v>
      </x:c>
      <x:c r="C79" s="108" t="str">
        <x:f>IF(D79="","",IF(_xlfn.XLOOKUP(D79,'★Master Code List'!$D:$D,'★Master Code List'!$E:$E)="Components","Components","Products"))</x:f>
        <x:v>Products</x:v>
      </x:c>
      <x:c r="D79" s="235" t="str">
        <x:f>IF(VLOOKUP($A79,'★Master Code List'!$B$4:$K$167,3,)=0,"",(VLOOKUP($A79,'★Master Code List'!$B$4:$K$167,3,)))</x:f>
        <x:v>TZ38-14A033-BA04</x:v>
      </x:c>
      <x:c r="E79" s="235" t="str">
        <x:f>IF(VLOOKUP($A79,'★Master Code List'!$B$4:$K$167,5,)=0,"",(VLOOKUP($A79,'★Master Code List'!$B$4:$K$167,5,)))</x:f>
        <x:v>BUSBAR</x:v>
      </x:c>
      <x:c r="G79" s="215" t="str">
        <x:f t="shared" si="3"/>
        <x:v>CHECK ☞</x:v>
      </x:c>
    </x:row>
    <x:row r="80" spans="1:8">
      <x:c r="A80" s="57">
        <x:v>75</x:v>
      </x:c>
      <x:c r="C80" s="108" t="str">
        <x:f>IF(D80="","",IF(_xlfn.XLOOKUP(D80,'★Master Code List'!$D:$D,'★Master Code List'!$E:$E)="Components","Components","Products"))</x:f>
        <x:v>Products</x:v>
      </x:c>
      <x:c r="D80" s="235" t="str">
        <x:f>IF(VLOOKUP($A80,'★Master Code List'!$B$4:$K$167,3,)=0,"",(VLOOKUP($A80,'★Master Code List'!$B$4:$K$167,3,)))</x:f>
        <x:v>TZ38-14A033-CA04</x:v>
      </x:c>
      <x:c r="E80" s="235" t="str">
        <x:f>IF(VLOOKUP($A80,'★Master Code List'!$B$4:$K$167,5,)=0,"",(VLOOKUP($A80,'★Master Code List'!$B$4:$K$167,5,)))</x:f>
        <x:v>BUSBAR</x:v>
      </x:c>
      <x:c r="G80" s="215" t="str">
        <x:f t="shared" si="3"/>
        <x:v>CHECK ☞</x:v>
      </x:c>
    </x:row>
    <x:row r="81" spans="1:7">
      <x:c r="A81" s="57">
        <x:v>76</x:v>
      </x:c>
      <x:c r="C81" s="108" t="str">
        <x:f>IF(D81="","",IF(_xlfn.XLOOKUP(D81,'★Master Code List'!$D:$D,'★Master Code List'!$E:$E)="Components","Components","Products"))</x:f>
        <x:v>Products</x:v>
      </x:c>
      <x:c r="D81" s="235" t="str">
        <x:f>IF(VLOOKUP($A81,'★Master Code List'!$B$4:$K$167,3,)=0,"",(VLOOKUP($A81,'★Master Code List'!$B$4:$K$167,3,)))</x:f>
        <x:v>TZ38-14A033-DA04</x:v>
      </x:c>
      <x:c r="E81" s="235" t="str">
        <x:f>IF(VLOOKUP($A81,'★Master Code List'!$B$4:$K$167,5,)=0,"",(VLOOKUP($A81,'★Master Code List'!$B$4:$K$167,5,)))</x:f>
        <x:v>BUSBAR</x:v>
      </x:c>
      <x:c r="G81" s="215" t="str">
        <x:f t="shared" si="3"/>
        <x:v>CHECK ☞</x:v>
      </x:c>
    </x:row>
    <x:row r="82" spans="1:7">
      <x:c r="A82" s="57">
        <x:v>77</x:v>
      </x:c>
      <x:c r="C82" s="108" t="str">
        <x:f>IF(D82="","",IF(_xlfn.XLOOKUP(D82,'★Master Code List'!$D:$D,'★Master Code List'!$E:$E)="Components","Components","Products"))</x:f>
        <x:v>Products</x:v>
      </x:c>
      <x:c r="D82" s="235" t="str">
        <x:f>IF(VLOOKUP($A82,'★Master Code List'!$B$4:$K$167,3,)=0,"",(VLOOKUP($A82,'★Master Code List'!$B$4:$K$167,3,)))</x:f>
        <x:v>TZ38-14A033-EA04</x:v>
      </x:c>
      <x:c r="E82" s="235" t="str">
        <x:f>IF(VLOOKUP($A82,'★Master Code List'!$B$4:$K$167,5,)=0,"",(VLOOKUP($A82,'★Master Code List'!$B$4:$K$167,5,)))</x:f>
        <x:v>BUSBAR</x:v>
      </x:c>
      <x:c r="G82" s="215" t="str">
        <x:f t="shared" si="3"/>
        <x:v>CHECK ☞</x:v>
      </x:c>
    </x:row>
    <x:row r="83" spans="1:7">
      <x:c r="A83" s="57">
        <x:v>78</x:v>
      </x:c>
      <x:c r="C83" s="108" t="str">
        <x:f>IF(D83="","",IF(_xlfn.XLOOKUP(D83,'★Master Code List'!$D:$D,'★Master Code List'!$E:$E)="Components","Components","Products"))</x:f>
        <x:v>Products</x:v>
      </x:c>
      <x:c r="D83" s="235" t="str">
        <x:f>IF(VLOOKUP($A83,'★Master Code List'!$B$4:$K$167,3,)=0,"",(VLOOKUP($A83,'★Master Code List'!$B$4:$K$167,3,)))</x:f>
        <x:v>TZ38-14A033-GA04</x:v>
      </x:c>
      <x:c r="E83" s="235" t="str">
        <x:f>IF(VLOOKUP($A83,'★Master Code List'!$B$4:$K$167,5,)=0,"",(VLOOKUP($A83,'★Master Code List'!$B$4:$K$167,5,)))</x:f>
        <x:v>BUSBAR</x:v>
      </x:c>
      <x:c r="G83" s="215" t="str">
        <x:f t="shared" si="3"/>
        <x:v>CHECK ☞</x:v>
      </x:c>
    </x:row>
    <x:row r="84" spans="1:7">
      <x:c r="A84" s="57">
        <x:v>79</x:v>
      </x:c>
      <x:c r="C84" s="108" t="str">
        <x:f>IF(D84="","",IF(_xlfn.XLOOKUP(D84,'★Master Code List'!$D:$D,'★Master Code List'!$E:$E)="Components","Components","Products"))</x:f>
        <x:v>Products</x:v>
      </x:c>
      <x:c r="D84" s="235" t="str">
        <x:f>IF(VLOOKUP($A84,'★Master Code List'!$B$4:$K$167,3,)=0,"",(VLOOKUP($A84,'★Master Code List'!$B$4:$K$167,3,)))</x:f>
        <x:v>TZ38-10B694-BB</x:v>
      </x:c>
      <x:c r="E84" s="235" t="str">
        <x:f>IF(VLOOKUP($A84,'★Master Code List'!$B$4:$K$167,5,)=0,"",(VLOOKUP($A84,'★Master Code List'!$B$4:$K$167,5,)))</x:f>
        <x:v>MAIN WIRING HARNESS</x:v>
      </x:c>
      <x:c r="G84" s="215" t="str">
        <x:f t="shared" si="3"/>
        <x:v>CHECK ☞</x:v>
      </x:c>
    </x:row>
    <x:row r="85" spans="1:7">
      <x:c r="A85" s="57">
        <x:v>80</x:v>
      </x:c>
      <x:c r="C85" s="108" t="str">
        <x:f>IF(D85="","",IF(_xlfn.XLOOKUP(D85,'★Master Code List'!$D:$D,'★Master Code List'!$E:$E)="Components","Components","Products"))</x:f>
        <x:v>Products</x:v>
      </x:c>
      <x:c r="D85" s="235" t="str">
        <x:f>IF(VLOOKUP($A85,'★Master Code List'!$B$4:$K$167,3,)=0,"",(VLOOKUP($A85,'★Master Code List'!$B$4:$K$167,3,)))</x:f>
        <x:v>TZ38-10B694-CB</x:v>
      </x:c>
      <x:c r="E85" s="235" t="str">
        <x:f>IF(VLOOKUP($A85,'★Master Code List'!$B$4:$K$167,5,)=0,"",(VLOOKUP($A85,'★Master Code List'!$B$4:$K$167,5,)))</x:f>
        <x:v>AWD Main length extended</x:v>
      </x:c>
      <x:c r="G85" s="215" t="str">
        <x:f t="shared" si="3"/>
        <x:v>CHECK ☞</x:v>
      </x:c>
    </x:row>
    <x:row r="86" spans="1:7">
      <x:c r="A86" s="57">
        <x:v>81</x:v>
      </x:c>
      <x:c r="C86" s="108" t="str">
        <x:f>IF(D86="","",IF(_xlfn.XLOOKUP(D86,'★Master Code List'!$D:$D,'★Master Code List'!$E:$E)="Components","Components","Products"))</x:f>
        <x:v>Products</x:v>
      </x:c>
      <x:c r="D86" s="235" t="str">
        <x:f>IF(VLOOKUP($A86,'★Master Code List'!$B$4:$K$167,3,)=0,"",(VLOOKUP($A86,'★Master Code List'!$B$4:$K$167,3,)))</x:f>
        <x:v>TZ38-14A033-AB</x:v>
      </x:c>
      <x:c r="E86" s="235" t="str">
        <x:f>IF(VLOOKUP($A86,'★Master Code List'!$B$4:$K$167,5,)=0,"",(VLOOKUP($A86,'★Master Code List'!$B$4:$K$167,5,)))</x:f>
        <x:v>BUSBAR</x:v>
      </x:c>
      <x:c r="G86" s="215" t="str">
        <x:f t="shared" si="3"/>
        <x:v>CHECK ☞</x:v>
      </x:c>
    </x:row>
    <x:row r="87" spans="1:7">
      <x:c r="A87" s="57">
        <x:v>82</x:v>
      </x:c>
      <x:c r="C87" s="108" t="str">
        <x:f>IF(D87="","",IF(_xlfn.XLOOKUP(D87,'★Master Code List'!$D:$D,'★Master Code List'!$E:$E)="Components","Components","Products"))</x:f>
        <x:v>Products</x:v>
      </x:c>
      <x:c r="D87" s="235" t="str">
        <x:f>IF(VLOOKUP($A87,'★Master Code List'!$B$4:$K$167,3,)=0,"",(VLOOKUP($A87,'★Master Code List'!$B$4:$K$167,3,)))</x:f>
        <x:v>TZ38-14A033-BB</x:v>
      </x:c>
      <x:c r="E87" s="235" t="str">
        <x:f>IF(VLOOKUP($A87,'★Master Code List'!$B$4:$K$167,5,)=0,"",(VLOOKUP($A87,'★Master Code List'!$B$4:$K$167,5,)))</x:f>
        <x:v>BUSBAR</x:v>
      </x:c>
      <x:c r="G87" s="215" t="str">
        <x:f t="shared" si="3"/>
        <x:v>CHECK ☞</x:v>
      </x:c>
    </x:row>
    <x:row r="88" spans="1:7">
      <x:c r="A88" s="57">
        <x:v>83</x:v>
      </x:c>
      <x:c r="C88" s="108" t="str">
        <x:f>IF(D88="","",IF(_xlfn.XLOOKUP(D88,'★Master Code List'!$D:$D,'★Master Code List'!$E:$E)="Components","Components","Products"))</x:f>
        <x:v>Products</x:v>
      </x:c>
      <x:c r="D88" s="235" t="str">
        <x:f>IF(VLOOKUP($A88,'★Master Code List'!$B$4:$K$167,3,)=0,"",(VLOOKUP($A88,'★Master Code List'!$B$4:$K$167,3,)))</x:f>
        <x:v>TZ38-14A033-CB</x:v>
      </x:c>
      <x:c r="E88" s="235" t="str">
        <x:f>IF(VLOOKUP($A88,'★Master Code List'!$B$4:$K$167,5,)=0,"",(VLOOKUP($A88,'★Master Code List'!$B$4:$K$167,5,)))</x:f>
        <x:v>BUSBAR</x:v>
      </x:c>
      <x:c r="G88" s="215" t="str">
        <x:f t="shared" si="3"/>
        <x:v>CHECK ☞</x:v>
      </x:c>
    </x:row>
    <x:row r="89" spans="1:7">
      <x:c r="A89" s="57">
        <x:v>84</x:v>
      </x:c>
      <x:c r="C89" s="108" t="str">
        <x:f>IF(D89="","",IF(_xlfn.XLOOKUP(D89,'★Master Code List'!$D:$D,'★Master Code List'!$E:$E)="Components","Components","Products"))</x:f>
        <x:v>Products</x:v>
      </x:c>
      <x:c r="D89" s="235" t="str">
        <x:f>IF(VLOOKUP($A89,'★Master Code List'!$B$4:$K$167,3,)=0,"",(VLOOKUP($A89,'★Master Code List'!$B$4:$K$167,3,)))</x:f>
        <x:v>TZ38-14A033-DB</x:v>
      </x:c>
      <x:c r="E89" s="235" t="str">
        <x:f>IF(VLOOKUP($A89,'★Master Code List'!$B$4:$K$167,5,)=0,"",(VLOOKUP($A89,'★Master Code List'!$B$4:$K$167,5,)))</x:f>
        <x:v>BUSBAR</x:v>
      </x:c>
      <x:c r="G89" s="215" t="str">
        <x:f t="shared" si="3"/>
        <x:v>CHECK ☞</x:v>
      </x:c>
    </x:row>
    <x:row r="90" spans="1:7">
      <x:c r="A90" s="57">
        <x:v>85</x:v>
      </x:c>
      <x:c r="C90" s="108" t="str">
        <x:f>IF(D90="","",IF(_xlfn.XLOOKUP(D90,'★Master Code List'!$D:$D,'★Master Code List'!$E:$E)="Components","Components","Products"))</x:f>
        <x:v>Products</x:v>
      </x:c>
      <x:c r="D90" s="235" t="str">
        <x:f>IF(VLOOKUP($A90,'★Master Code List'!$B$4:$K$167,3,)=0,"",(VLOOKUP($A90,'★Master Code List'!$B$4:$K$167,3,)))</x:f>
        <x:v>TZ38-14A033-EB</x:v>
      </x:c>
      <x:c r="E90" s="235" t="str">
        <x:f>IF(VLOOKUP($A90,'★Master Code List'!$B$4:$K$167,5,)=0,"",(VLOOKUP($A90,'★Master Code List'!$B$4:$K$167,5,)))</x:f>
        <x:v>BUSBAR</x:v>
      </x:c>
      <x:c r="G90" s="215" t="str">
        <x:f t="shared" si="3"/>
        <x:v>CHECK ☞</x:v>
      </x:c>
    </x:row>
    <x:row r="91" spans="1:7">
      <x:c r="A91" s="57">
        <x:v>86</x:v>
      </x:c>
      <x:c r="C91" s="108" t="str">
        <x:f>IF(D91="","",IF(_xlfn.XLOOKUP(D91,'★Master Code List'!$D:$D,'★Master Code List'!$E:$E)="Components","Components","Products"))</x:f>
        <x:v>Products</x:v>
      </x:c>
      <x:c r="D91" s="235" t="str">
        <x:f>IF(VLOOKUP($A91,'★Master Code List'!$B$4:$K$167,3,)=0,"",(VLOOKUP($A91,'★Master Code List'!$B$4:$K$167,3,)))</x:f>
        <x:v>TZ38-14A033-GB</x:v>
      </x:c>
      <x:c r="E91" s="235" t="str">
        <x:f>IF(VLOOKUP($A91,'★Master Code List'!$B$4:$K$167,5,)=0,"",(VLOOKUP($A91,'★Master Code List'!$B$4:$K$167,5,)))</x:f>
        <x:v>BUSBAR</x:v>
      </x:c>
      <x:c r="G91" s="215" t="str">
        <x:f t="shared" si="3"/>
        <x:v>CHECK ☞</x:v>
      </x:c>
    </x:row>
    <x:row r="92" spans="1:7">
      <x:c r="A92" s="57">
        <x:v>87</x:v>
      </x:c>
      <x:c r="C92" s="108" t="str">
        <x:f>IF(D92="","",IF(_xlfn.XLOOKUP(D92,'★Master Code List'!$D:$D,'★Master Code List'!$E:$E)="Components","Components","Products"))</x:f>
        <x:v>Products</x:v>
      </x:c>
      <x:c r="D92" s="235" t="str">
        <x:f>IF(VLOOKUP($A92,'★Master Code List'!$B$4:$K$167,3,)=0,"",(VLOOKUP($A92,'★Master Code List'!$B$4:$K$167,3,)))</x:f>
        <x:v>TZ38-14A033-KB</x:v>
      </x:c>
      <x:c r="E92" s="235" t="str">
        <x:f>IF(VLOOKUP($A92,'★Master Code List'!$B$4:$K$167,5,)=0,"",(VLOOKUP($A92,'★Master Code List'!$B$4:$K$167,5,)))</x:f>
        <x:v>BUSBAR</x:v>
      </x:c>
      <x:c r="G92" s="215" t="str">
        <x:f t="shared" si="3"/>
        <x:v>CHECK ☞</x:v>
      </x:c>
    </x:row>
    <x:row r="93" spans="1:7">
      <x:c r="A93" s="57">
        <x:v>88</x:v>
      </x:c>
      <x:c r="C93" s="108" t="str">
        <x:f>IF(D93="","",IF(_xlfn.XLOOKUP(D93,'★Master Code List'!$D:$D,'★Master Code List'!$E:$E)="Components","Components","Products"))</x:f>
        <x:v>Products</x:v>
      </x:c>
      <x:c r="D93" s="235" t="str">
        <x:f>IF(VLOOKUP($A93,'★Master Code List'!$B$4:$K$167,3,)=0,"",(VLOOKUP($A93,'★Master Code List'!$B$4:$K$167,3,)))</x:f>
        <x:v>TZ38-14A033-LB</x:v>
      </x:c>
      <x:c r="E93" s="235" t="str">
        <x:f>IF(VLOOKUP($A93,'★Master Code List'!$B$4:$K$167,5,)=0,"",(VLOOKUP($A93,'★Master Code List'!$B$4:$K$167,5,)))</x:f>
        <x:v>BUSBAR</x:v>
      </x:c>
      <x:c r="G93" s="215" t="str">
        <x:f t="shared" si="3"/>
        <x:v>CHECK ☞</x:v>
      </x:c>
    </x:row>
    <x:row r="94" spans="1:7">
      <x:c r="A94" s="57">
        <x:v>89</x:v>
      </x:c>
      <x:c r="C94" s="108" t="str">
        <x:f>IF(D94="","",IF(_xlfn.XLOOKUP(D94,'★Master Code List'!$D:$D,'★Master Code List'!$E:$E)="Components","Components","Products"))</x:f>
        <x:v>Products</x:v>
      </x:c>
      <x:c r="D94" s="235" t="str">
        <x:f>IF(VLOOKUP($A94,'★Master Code List'!$B$4:$K$167,3,)=0,"",(VLOOKUP($A94,'★Master Code List'!$B$4:$K$167,3,)))</x:f>
        <x:v>TZ38-14B680-AB</x:v>
      </x:c>
      <x:c r="E94" s="235" t="str">
        <x:f>IF(VLOOKUP($A94,'★Master Code List'!$B$4:$K$167,5,)=0,"",(VLOOKUP($A94,'★Master Code List'!$B$4:$K$167,5,)))</x:f>
        <x:v>PDU</x:v>
      </x:c>
      <x:c r="G94" s="215" t="str">
        <x:f t="shared" si="3"/>
        <x:v>CHECK ☞</x:v>
      </x:c>
    </x:row>
    <x:row r="95" spans="1:7">
      <x:c r="A95" s="57">
        <x:v>90</x:v>
      </x:c>
      <x:c r="C95" s="108" t="str">
        <x:f>IF(D95="","",IF(_xlfn.XLOOKUP(D95,'★Master Code List'!$D:$D,'★Master Code List'!$E:$E)="Components","Components","Products"))</x:f>
        <x:v>Products</x:v>
      </x:c>
      <x:c r="D95" s="235" t="str">
        <x:f>IF(VLOOKUP($A95,'★Master Code List'!$B$4:$K$167,3,)=0,"",(VLOOKUP($A95,'★Master Code List'!$B$4:$K$167,3,)))</x:f>
        <x:v>PZ38-14A033-MD</x:v>
      </x:c>
      <x:c r="E95" s="235" t="str">
        <x:f>IF(VLOOKUP($A95,'★Master Code List'!$B$4:$K$167,5,)=0,"",(VLOOKUP($A95,'★Master Code List'!$B$4:$K$167,5,)))</x:f>
        <x:v>MCA CONNECTOR CLIP</x:v>
      </x:c>
      <x:c r="G95" s="215" t="str">
        <x:f t="shared" si="3"/>
        <x:v>CHECK ☞</x:v>
      </x:c>
    </x:row>
    <x:row r="96" spans="1:7">
      <x:c r="A96" s="57">
        <x:v>91</x:v>
      </x:c>
      <x:c r="C96" s="108" t="str">
        <x:f>IF(D96="","",IF(_xlfn.XLOOKUP(D96,'★Master Code List'!$D:$D,'★Master Code List'!$E:$E)="Components","Components","Products"))</x:f>
        <x:v>Products</x:v>
      </x:c>
      <x:c r="D96" s="235" t="str">
        <x:f>IF(VLOOKUP($A96,'★Master Code List'!$B$4:$K$167,3,)=0,"",(VLOOKUP($A96,'★Master Code List'!$B$4:$K$167,3,)))</x:f>
        <x:v>SZ38-10B694-AD</x:v>
      </x:c>
      <x:c r="E96" s="235" t="str">
        <x:f>IF(VLOOKUP($A96,'★Master Code List'!$B$4:$K$167,5,)=0,"",(VLOOKUP($A96,'★Master Code List'!$B$4:$K$167,5,)))</x:f>
        <x:v>BEV-E2 MAIN W/H ASSY</x:v>
      </x:c>
      <x:c r="G96" s="215" t="str">
        <x:f t="shared" si="3"/>
        <x:v>CHECK ☞</x:v>
      </x:c>
    </x:row>
    <x:row r="97" spans="1:22">
      <x:c r="A97" s="57">
        <x:v>92</x:v>
      </x:c>
      <x:c r="C97" s="108" t="str">
        <x:f>IF(D97="","",IF(_xlfn.XLOOKUP(D97,'★Master Code List'!$D:$D,'★Master Code List'!$E:$E)="Components","Components","Products"))</x:f>
        <x:v>Products</x:v>
      </x:c>
      <x:c r="D97" s="235" t="str">
        <x:f>IF(VLOOKUP($A97,'★Master Code List'!$B$4:$K$167,3,)=0,"",(VLOOKUP($A97,'★Master Code List'!$B$4:$K$167,3,)))</x:f>
        <x:v>SZ38-10B694-AE</x:v>
      </x:c>
      <x:c r="E97" s="235" t="str">
        <x:f>IF(VLOOKUP($A97,'★Master Code List'!$B$4:$K$167,5,)=0,"",(VLOOKUP($A97,'★Master Code List'!$B$4:$K$167,5,)))</x:f>
        <x:v>BEV-E2 MAIN W/H ASSY</x:v>
      </x:c>
      <x:c r="G97" s="215" t="str">
        <x:f t="shared" si="3"/>
        <x:v>CHECK ☞</x:v>
      </x:c>
    </x:row>
    <x:row r="98" spans="1:22">
      <x:c r="A98" s="57">
        <x:v>93</x:v>
      </x:c>
      <x:c r="C98" s="108" t="str">
        <x:f>IF(D98="","",IF(_xlfn.XLOOKUP(D98,'★Master Code List'!$D:$D,'★Master Code List'!$E:$E)="Components","Components","Products"))</x:f>
        <x:v/>
      </x:c>
      <x:c r="D98" s="235" t="str">
        <x:f>IF(VLOOKUP($A98,'★Master Code List'!$B$4:$K$167,3,)=0,"",(VLOOKUP($A98,'★Master Code List'!$B$4:$K$167,3,)))</x:f>
        <x:v/>
      </x:c>
      <x:c r="E98" s="235" t="str">
        <x:f>IF(VLOOKUP($A98,'★Master Code List'!$B$4:$K$167,5,)=0,"",(VLOOKUP($A98,'★Master Code List'!$B$4:$K$167,5,)))</x:f>
        <x:v/>
      </x:c>
      <x:c r="G98" s="215" t="str">
        <x:f t="shared" si="3"/>
        <x:v/>
      </x:c>
    </x:row>
    <x:row r="99" spans="1:22">
      <x:c r="A99" s="57">
        <x:v>94</x:v>
      </x:c>
      <x:c r="C99" s="108" t="str">
        <x:f>IF(D99="","",IF(_xlfn.XLOOKUP(D99,'★Master Code List'!$D:$D,'★Master Code List'!$E:$E)="Components","Components","Products"))</x:f>
        <x:v/>
      </x:c>
      <x:c r="D99" s="235" t="str">
        <x:f>IF(VLOOKUP($A99,'★Master Code List'!$B$4:$K$167,3,)=0,"",(VLOOKUP($A99,'★Master Code List'!$B$4:$K$167,3,)))</x:f>
        <x:v/>
      </x:c>
      <x:c r="E99" s="235" t="str">
        <x:f>IF(VLOOKUP($A99,'★Master Code List'!$B$4:$K$167,5,)=0,"",(VLOOKUP($A99,'★Master Code List'!$B$4:$K$167,5,)))</x:f>
        <x:v/>
      </x:c>
      <x:c r="G99" s="215" t="str">
        <x:f t="shared" si="3"/>
        <x:v/>
      </x:c>
    </x:row>
    <x:row r="100" spans="1:22">
      <x:c r="A100" s="57">
        <x:v>95</x:v>
      </x:c>
      <x:c r="C100" s="108" t="str">
        <x:f>IF(D100="","",IF(_xlfn.XLOOKUP(D100,'★Master Code List'!$D:$D,'★Master Code List'!$E:$E)="Components","Components","Products"))</x:f>
        <x:v/>
      </x:c>
      <x:c r="D100" s="235" t="str">
        <x:f>IF(VLOOKUP($A100,'★Master Code List'!$B$4:$K$167,3,)=0,"",(VLOOKUP($A100,'★Master Code List'!$B$4:$K$167,3,)))</x:f>
        <x:v/>
      </x:c>
      <x:c r="E100" s="235" t="str">
        <x:f>IF(VLOOKUP($A100,'★Master Code List'!$B$4:$K$167,5,)=0,"",(VLOOKUP($A100,'★Master Code List'!$B$4:$K$167,5,)))</x:f>
        <x:v/>
      </x:c>
      <x:c r="G100" s="215" t="str">
        <x:f t="shared" si="3"/>
        <x:v/>
      </x:c>
    </x:row>
    <x:row r="101" spans="1:22">
      <x:c r="A101" s="57">
        <x:v>96</x:v>
      </x:c>
      <x:c r="C101" s="108" t="str">
        <x:f>IF(D101="","",IF(_xlfn.XLOOKUP(D101,'★Master Code List'!$D:$D,'★Master Code List'!$E:$E)="Components","Components","Products"))</x:f>
        <x:v/>
      </x:c>
      <x:c r="D101" s="235" t="str">
        <x:f>IF(VLOOKUP($A101,'★Master Code List'!$B$4:$K$167,3,)=0,"",(VLOOKUP($A101,'★Master Code List'!$B$4:$K$167,3,)))</x:f>
        <x:v/>
      </x:c>
      <x:c r="E101" s="235" t="str">
        <x:f>IF(VLOOKUP($A101,'★Master Code List'!$B$4:$K$167,5,)=0,"",(VLOOKUP($A101,'★Master Code List'!$B$4:$K$167,5,)))</x:f>
        <x:v/>
      </x:c>
      <x:c r="G101" s="215" t="str">
        <x:f t="shared" si="3"/>
        <x:v/>
      </x:c>
    </x:row>
    <x:row r="102" spans="1:22">
      <x:c r="A102" s="57">
        <x:v>97</x:v>
      </x:c>
      <x:c r="C102" s="108" t="str">
        <x:f>IF(D102="","",IF(_xlfn.XLOOKUP(D102,'★Master Code List'!$D:$D,'★Master Code List'!$E:$E)="Components","Components","Products"))</x:f>
        <x:v/>
      </x:c>
      <x:c r="D102" s="235" t="str">
        <x:f>IF(VLOOKUP($A102,'★Master Code List'!$B$4:$K$167,3,)=0,"",(VLOOKUP($A102,'★Master Code List'!$B$4:$K$167,3,)))</x:f>
        <x:v/>
      </x:c>
      <x:c r="E102" s="235" t="str">
        <x:f>IF(VLOOKUP($A102,'★Master Code List'!$B$4:$K$167,5,)=0,"",(VLOOKUP($A102,'★Master Code List'!$B$4:$K$167,5,)))</x:f>
        <x:v/>
      </x:c>
      <x:c r="G102" s="215" t="str">
        <x:f t="shared" si="3"/>
        <x:v/>
      </x:c>
    </x:row>
    <x:row r="103" spans="1:22">
      <x:c r="A103" s="57">
        <x:v>98</x:v>
      </x:c>
      <x:c r="C103" s="108" t="str">
        <x:f>IF(D103="","",IF(_xlfn.XLOOKUP(D103,'★Master Code List'!$D:$D,'★Master Code List'!$E:$E)="Components","Components","Products"))</x:f>
        <x:v/>
      </x:c>
      <x:c r="D103" s="235" t="str">
        <x:f>IF(VLOOKUP($A103,'★Master Code List'!$B$4:$K$167,3,)=0,"",(VLOOKUP($A103,'★Master Code List'!$B$4:$K$167,3,)))</x:f>
        <x:v/>
      </x:c>
      <x:c r="E103" s="235" t="str">
        <x:f>IF(VLOOKUP($A103,'★Master Code List'!$B$4:$K$167,5,)=0,"",(VLOOKUP($A103,'★Master Code List'!$B$4:$K$167,5,)))</x:f>
        <x:v/>
      </x:c>
      <x:c r="G103" s="215" t="str">
        <x:f t="shared" si="3"/>
        <x:v/>
      </x:c>
    </x:row>
    <x:row r="104" spans="1:22">
      <x:c r="A104" s="57">
        <x:v>99</x:v>
      </x:c>
      <x:c r="C104" s="108" t="str">
        <x:f>IF(D104="","",IF(_xlfn.XLOOKUP(D104,'★Master Code List'!$D:$D,'★Master Code List'!$E:$E)="Components","Components","Products"))</x:f>
        <x:v/>
      </x:c>
      <x:c r="D104" s="235" t="str">
        <x:f>IF(VLOOKUP($A104,'★Master Code List'!$B$4:$K$167,3,)=0,"",(VLOOKUP($A104,'★Master Code List'!$B$4:$K$167,3,)))</x:f>
        <x:v/>
      </x:c>
      <x:c r="E104" s="235" t="str">
        <x:f>IF(VLOOKUP($A104,'★Master Code List'!$B$4:$K$167,5,)=0,"",(VLOOKUP($A104,'★Master Code List'!$B$4:$K$167,5,)))</x:f>
        <x:v/>
      </x:c>
      <x:c r="G104" s="215" t="str">
        <x:f t="shared" si="3"/>
        <x:v/>
      </x:c>
    </x:row>
    <x:row r="105" spans="1:22" ht="17.25" thickBot="1">
      <x:c r="A105" s="57">
        <x:v>100</x:v>
      </x:c>
      <x:c r="C105" s="108" t="str">
        <x:f>IF(D105="","",IF(_xlfn.XLOOKUP(D105,'★Master Code List'!$D:$D,'★Master Code List'!$E:$E)="Components","Components","Products"))</x:f>
        <x:v/>
      </x:c>
      <x:c r="D105" s="236" t="str">
        <x:f>IF(VLOOKUP($A105,'★Master Code List'!$B$4:$K$167,3,)=0,"",(VLOOKUP($A105,'★Master Code List'!$B$4:$K$167,3,)))</x:f>
        <x:v/>
      </x:c>
      <x:c r="E105" s="236" t="str">
        <x:f>IF(VLOOKUP($A105,'★Master Code List'!$B$4:$K$167,5,)=0,"",(VLOOKUP($A105,'★Master Code List'!$B$4:$K$167,5,)))</x:f>
        <x:v/>
      </x:c>
      <x:c r="F105" s="227"/>
      <x:c r="G105" s="225" t="str">
        <x:f t="shared" si="3"/>
        <x:v/>
      </x:c>
      <x:c r="H105" s="207"/>
      <x:c r="K105" s="88"/>
      <x:c r="L105" s="88"/>
      <x:c r="M105" s="88"/>
      <x:c r="N105" s="88"/>
      <x:c r="O105" s="88"/>
      <x:c r="P105" s="88"/>
      <x:c r="Q105" s="88"/>
      <x:c r="R105" s="88"/>
      <x:c r="S105" s="88"/>
      <x:c r="T105" s="88"/>
      <x:c r="U105" s="88"/>
      <x:c r="V105" s="88"/>
    </x:row>
    <x:row r="106" spans="1:22">
      <x:c r="D106" s="230" t="s">
        <x:v>312</x:v>
      </x:c>
      <x:c r="E106" s="230" t="s">
        <x:v>312</x:v>
      </x:c>
      <x:c r="F106" s="230" t="s">
        <x:v>312</x:v>
      </x:c>
      <x:c r="G106" s="230" t="s">
        <x:v>312</x:v>
      </x:c>
      <x:c r="H106" s="230" t="s">
        <x:v>312</x:v>
      </x:c>
      <x:c r="K106" s="230" t="s">
        <x:v>312</x:v>
      </x:c>
      <x:c r="L106" s="230" t="s">
        <x:v>312</x:v>
      </x:c>
      <x:c r="M106" s="230" t="s">
        <x:v>312</x:v>
      </x:c>
      <x:c r="N106" s="230" t="s">
        <x:v>312</x:v>
      </x:c>
      <x:c r="O106" s="230" t="s">
        <x:v>312</x:v>
      </x:c>
      <x:c r="P106" s="230" t="s">
        <x:v>312</x:v>
      </x:c>
      <x:c r="Q106" s="230" t="s">
        <x:v>312</x:v>
      </x:c>
      <x:c r="R106" s="230" t="s">
        <x:v>312</x:v>
      </x:c>
      <x:c r="S106" s="230" t="s">
        <x:v>312</x:v>
      </x:c>
      <x:c r="T106" s="230" t="s">
        <x:v>312</x:v>
      </x:c>
      <x:c r="U106" s="230" t="s">
        <x:v>312</x:v>
      </x:c>
      <x:c r="V106" s="230" t="s">
        <x:v>312</x:v>
      </x:c>
    </x:row>
  </x:sheetData>
  <x:phoneticPr fontId="5" type="noConversion"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54273" r:id="rId3" name="Spinner 1">
              <x:controlPr defaultSize="0" print="0" autoFill="0" autoLine="0" autoPict="0">
                <x:anchor moveWithCells="1">
                  <x:from>
                    <xdr:col>4</xdr:col>
                    <xdr:colOff>3314700</xdr:colOff>
                    <xdr:row>1</xdr:row>
                    <xdr:rowOff>133350</xdr:rowOff>
                  </x:from>
                  <x:to>
                    <xdr:col>5</xdr:col>
                    <xdr:colOff>0</xdr:colOff>
                    <xdr:row>3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B3C07A-744F-46D6-B68F-5392C073D47B}" mc:Ignorable="x14ac xr xr2 xr3">
  <x:dimension ref="B1:T36"/>
  <x:sheetViews>
    <x:sheetView zoomScale="70" zoomScaleNormal="70" workbookViewId="0">
      <x:selection activeCell="N4" sqref="N4:T36"/>
    </x:sheetView>
  </x:sheetViews>
  <x:sheetFormatPr defaultRowHeight="16.5"/>
  <x:cols>
    <x:col min="2" max="2" width="29" bestFit="1" customWidth="1"/>
    <x:col min="3" max="3" width="57.25" bestFit="1" customWidth="1"/>
    <x:col min="12" max="12" width="29" bestFit="1" customWidth="1"/>
    <x:col min="13" max="13" width="57.25" bestFit="1" customWidth="1"/>
    <x:col min="14" max="17" width="9.875" bestFit="1" customWidth="1"/>
    <x:col min="18" max="20" width="10.75" bestFit="1" customWidth="1"/>
  </x:cols>
  <x:sheetData>
    <x:row r="1" spans="2:20">
      <x:c r="R1" s="166">
        <x:f>SUM(R4:R36)</x:f>
        <x:v>1254408.7899999998</x:v>
      </x:c>
      <x:c r="S1" s="166">
        <x:f>SUM(S4:S36)</x:f>
        <x:v>1981827.4900000002</x:v>
      </x:c>
      <x:c r="T1" s="166">
        <x:f>SUM(T4:T36)</x:f>
        <x:v>1970501.2500000002</x:v>
      </x:c>
    </x:row>
    <x:row r="2" spans="2:20">
      <x:c r="D2">
        <x:v>1</x:v>
      </x:c>
      <x:c r="E2">
        <x:v>2</x:v>
      </x:c>
      <x:c r="F2">
        <x:v>3</x:v>
      </x:c>
      <x:c r="G2">
        <x:v>4</x:v>
      </x:c>
      <x:c r="H2">
        <x:v>5</x:v>
      </x:c>
      <x:c r="I2">
        <x:v>6</x:v>
      </x:c>
      <x:c r="J2">
        <x:v>7</x:v>
      </x:c>
      <x:c r="N2">
        <x:v>1</x:v>
      </x:c>
      <x:c r="O2">
        <x:v>2</x:v>
      </x:c>
      <x:c r="P2">
        <x:v>3</x:v>
      </x:c>
      <x:c r="Q2">
        <x:v>4</x:v>
      </x:c>
      <x:c r="R2">
        <x:v>5</x:v>
      </x:c>
      <x:c r="S2">
        <x:v>6</x:v>
      </x:c>
      <x:c r="T2">
        <x:v>7</x:v>
      </x:c>
    </x:row>
    <x:row r="3" spans="2:20">
      <x:c r="B3" s="29" t="s">
        <x:v>205</x:v>
      </x:c>
      <x:c r="C3" s="149" t="s">
        <x:v>214</x:v>
      </x:c>
      <x:c r="D3" s="30">
        <x:v>1076209.03</x:v>
      </x:c>
      <x:c r="E3" s="30">
        <x:v>1402708.7100000002</x:v>
      </x:c>
      <x:c r="F3" s="30">
        <x:v>2812149.8400000003</x:v>
      </x:c>
      <x:c r="G3" s="30">
        <x:v>1317746.99</x:v>
      </x:c>
      <x:c r="H3" s="150">
        <x:v>1254408.79</x:v>
      </x:c>
      <x:c r="I3" s="152">
        <x:v>1981827.4900000002</x:v>
      </x:c>
      <x:c r="J3" s="152">
        <x:v>1970501.2500000002</x:v>
      </x:c>
      <x:c r="N3" s="30">
        <x:v>1076209.03</x:v>
      </x:c>
      <x:c r="O3" s="30">
        <x:v>1402708.7100000002</x:v>
      </x:c>
      <x:c r="P3" s="30">
        <x:v>2812149.8400000003</x:v>
      </x:c>
      <x:c r="Q3" s="30">
        <x:v>1317746.99</x:v>
      </x:c>
      <x:c r="R3" s="150">
        <x:v>1254408.79</x:v>
      </x:c>
      <x:c r="S3" s="152">
        <x:v>1981827.4900000002</x:v>
      </x:c>
      <x:c r="T3" s="152">
        <x:v>1970501.2500000002</x:v>
      </x:c>
    </x:row>
    <x:row r="4" spans="2:20">
      <x:c r="B4" s="31" t="s">
        <x:v>321</x:v>
      </x:c>
      <x:c r="C4" s="124" t="s">
        <x:v>322</x:v>
      </x:c>
      <x:c r="D4" s="24"/>
      <x:c r="E4" s="24"/>
      <x:c r="F4" s="24"/>
      <x:c r="G4" s="24"/>
      <x:c r="H4" s="151">
        <x:v>467656</x:v>
      </x:c>
      <x:c r="I4" s="24">
        <x:v>464947</x:v>
      </x:c>
      <x:c r="J4" s="24">
        <x:v>696125</x:v>
      </x:c>
      <x:c r="L4" s="31" t="s">
        <x:v>321</x:v>
      </x:c>
      <x:c r="M4" s="124" t="s">
        <x:v>322</x:v>
      </x:c>
      <x:c r="N4" s="96">
        <x:f>VLOOKUP($M4,$C$3:$J$36,N$2+1,)</x:f>
        <x:v>0</x:v>
      </x:c>
      <x:c r="O4" s="96">
        <x:f t="shared" ref="O4:T19" si="0">VLOOKUP($M4,$C$3:$J$36,O$2+1,)</x:f>
        <x:v>0</x:v>
      </x:c>
      <x:c r="P4" s="96">
        <x:f t="shared" si="0"/>
        <x:v>0</x:v>
      </x:c>
      <x:c r="Q4" s="96">
        <x:f t="shared" si="0"/>
        <x:v>0</x:v>
      </x:c>
      <x:c r="R4" s="96">
        <x:f t="shared" si="0"/>
        <x:v>467656</x:v>
      </x:c>
      <x:c r="S4" s="96">
        <x:f t="shared" si="0"/>
        <x:v>464947</x:v>
      </x:c>
      <x:c r="T4" s="96">
        <x:f t="shared" si="0"/>
        <x:v>696125</x:v>
      </x:c>
    </x:row>
    <x:row r="5" spans="2:20">
      <x:c r="B5" s="31" t="s">
        <x:v>323</x:v>
      </x:c>
      <x:c r="C5" s="124" t="s">
        <x:v>324</x:v>
      </x:c>
      <x:c r="D5" s="24"/>
      <x:c r="E5" s="24"/>
      <x:c r="F5" s="24"/>
      <x:c r="G5" s="24"/>
      <x:c r="H5" s="151">
        <x:v>115088.68</x:v>
      </x:c>
      <x:c r="I5" s="24">
        <x:v>227465.55</x:v>
      </x:c>
      <x:c r="J5" s="24">
        <x:v>130809.9</x:v>
      </x:c>
      <x:c r="L5" s="31" t="s">
        <x:v>323</x:v>
      </x:c>
      <x:c r="M5" s="124" t="s">
        <x:v>324</x:v>
      </x:c>
      <x:c r="N5" s="96">
        <x:f t="shared" ref="N5:T36" si="1">VLOOKUP($M5,$C$3:$J$36,N$2+1,)</x:f>
        <x:v>0</x:v>
      </x:c>
      <x:c r="O5" s="96">
        <x:f t="shared" si="0"/>
        <x:v>0</x:v>
      </x:c>
      <x:c r="P5" s="96">
        <x:f t="shared" si="0"/>
        <x:v>0</x:v>
      </x:c>
      <x:c r="Q5" s="96">
        <x:f t="shared" si="0"/>
        <x:v>0</x:v>
      </x:c>
      <x:c r="R5" s="96">
        <x:f t="shared" si="0"/>
        <x:v>115088.68</x:v>
      </x:c>
      <x:c r="S5" s="96">
        <x:f t="shared" si="0"/>
        <x:v>227465.55</x:v>
      </x:c>
      <x:c r="T5" s="96">
        <x:f t="shared" si="0"/>
        <x:v>130809.9</x:v>
      </x:c>
    </x:row>
    <x:row r="6" spans="2:20">
      <x:c r="B6" s="31" t="s">
        <x:v>325</x:v>
      </x:c>
      <x:c r="C6" s="124" t="s">
        <x:v>326</x:v>
      </x:c>
      <x:c r="D6" s="24"/>
      <x:c r="E6" s="24"/>
      <x:c r="F6" s="24"/>
      <x:c r="G6" s="24"/>
      <x:c r="H6" s="151">
        <x:v>193807.25</x:v>
      </x:c>
      <x:c r="I6" s="24">
        <x:v>305382.28000000003</x:v>
      </x:c>
      <x:c r="J6" s="24">
        <x:v>204258.69</x:v>
      </x:c>
      <x:c r="L6" s="31" t="s">
        <x:v>325</x:v>
      </x:c>
      <x:c r="M6" s="124" t="s">
        <x:v>326</x:v>
      </x:c>
      <x:c r="N6" s="96">
        <x:f t="shared" si="1"/>
        <x:v>0</x:v>
      </x:c>
      <x:c r="O6" s="96">
        <x:f t="shared" si="0"/>
        <x:v>0</x:v>
      </x:c>
      <x:c r="P6" s="96">
        <x:f t="shared" si="0"/>
        <x:v>0</x:v>
      </x:c>
      <x:c r="Q6" s="96">
        <x:f t="shared" si="0"/>
        <x:v>0</x:v>
      </x:c>
      <x:c r="R6" s="96">
        <x:f t="shared" si="0"/>
        <x:v>193807.25</x:v>
      </x:c>
      <x:c r="S6" s="96">
        <x:f t="shared" si="0"/>
        <x:v>305382.28000000003</x:v>
      </x:c>
      <x:c r="T6" s="96">
        <x:f t="shared" si="0"/>
        <x:v>204258.69</x:v>
      </x:c>
    </x:row>
    <x:row r="7" spans="2:20">
      <x:c r="B7" s="31" t="s">
        <x:v>336</x:v>
      </x:c>
      <x:c r="C7" s="124" t="s">
        <x:v>337</x:v>
      </x:c>
      <x:c r="D7" s="24"/>
      <x:c r="E7" s="24"/>
      <x:c r="F7" s="24"/>
      <x:c r="G7" s="24"/>
      <x:c r="H7" s="151">
        <x:v>52000</x:v>
      </x:c>
      <x:c r="I7" s="24">
        <x:v>52000</x:v>
      </x:c>
      <x:c r="J7" s="24">
        <x:v>90650</x:v>
      </x:c>
      <x:c r="L7" s="31" t="s">
        <x:v>327</x:v>
      </x:c>
      <x:c r="M7" s="124" t="s">
        <x:v>328</x:v>
      </x:c>
      <x:c r="N7" s="96">
        <x:f t="shared" si="1"/>
        <x:v>0</x:v>
      </x:c>
      <x:c r="O7" s="96">
        <x:f t="shared" si="0"/>
        <x:v>0</x:v>
      </x:c>
      <x:c r="P7" s="96">
        <x:f t="shared" si="0"/>
        <x:v>0</x:v>
      </x:c>
      <x:c r="Q7" s="96">
        <x:f t="shared" si="0"/>
        <x:v>0</x:v>
      </x:c>
      <x:c r="R7" s="96">
        <x:f t="shared" si="0"/>
        <x:v>27430</x:v>
      </x:c>
      <x:c r="S7" s="96">
        <x:f t="shared" si="0"/>
        <x:v>7000</x:v>
      </x:c>
      <x:c r="T7" s="96">
        <x:f t="shared" si="0"/>
        <x:v>15200</x:v>
      </x:c>
    </x:row>
    <x:row r="8" spans="2:20">
      <x:c r="B8" s="31"/>
      <x:c r="C8" s="124" t="s">
        <x:v>442</x:v>
      </x:c>
      <x:c r="D8" s="24"/>
      <x:c r="E8" s="24"/>
      <x:c r="F8" s="24"/>
      <x:c r="G8" s="24"/>
      <x:c r="H8" s="151"/>
      <x:c r="I8" s="24"/>
      <x:c r="J8" s="24">
        <x:v>16270</x:v>
      </x:c>
      <x:c r="L8" s="31" t="s">
        <x:v>331</x:v>
      </x:c>
      <x:c r="M8" s="124" t="s">
        <x:v>332</x:v>
      </x:c>
      <x:c r="N8" s="96">
        <x:f t="shared" si="1"/>
        <x:v>0</x:v>
      </x:c>
      <x:c r="O8" s="96">
        <x:f t="shared" si="0"/>
        <x:v>0</x:v>
      </x:c>
      <x:c r="P8" s="96">
        <x:f t="shared" si="0"/>
        <x:v>0</x:v>
      </x:c>
      <x:c r="Q8" s="96">
        <x:f t="shared" si="0"/>
        <x:v>0</x:v>
      </x:c>
      <x:c r="R8" s="96">
        <x:f t="shared" si="0"/>
        <x:v>3220</x:v>
      </x:c>
      <x:c r="S8" s="96">
        <x:f t="shared" si="0"/>
        <x:v>1840</x:v>
      </x:c>
      <x:c r="T8" s="96">
        <x:f t="shared" si="0"/>
        <x:v>1840</x:v>
      </x:c>
    </x:row>
    <x:row r="9" spans="2:20">
      <x:c r="B9" s="31"/>
      <x:c r="C9" s="124" t="s">
        <x:v>437</x:v>
      </x:c>
      <x:c r="D9" s="24"/>
      <x:c r="E9" s="24"/>
      <x:c r="F9" s="24"/>
      <x:c r="G9" s="24"/>
      <x:c r="H9" s="151">
        <x:v>784.45</x:v>
      </x:c>
      <x:c r="I9" s="24">
        <x:v>3627.56</x:v>
      </x:c>
      <x:c r="J9" s="24">
        <x:v>819.89</x:v>
      </x:c>
      <x:c r="L9" s="31" t="s">
        <x:v>334</x:v>
      </x:c>
      <x:c r="M9" s="124" t="s">
        <x:v>212</x:v>
      </x:c>
      <x:c r="N9" s="96">
        <x:f t="shared" si="1"/>
        <x:v>0</x:v>
      </x:c>
      <x:c r="O9" s="96">
        <x:f t="shared" si="0"/>
        <x:v>0</x:v>
      </x:c>
      <x:c r="P9" s="96">
        <x:f t="shared" si="0"/>
        <x:v>0</x:v>
      </x:c>
      <x:c r="Q9" s="96">
        <x:f t="shared" si="0"/>
        <x:v>0</x:v>
      </x:c>
      <x:c r="R9" s="96">
        <x:f t="shared" si="0"/>
        <x:v>212678.98</x:v>
      </x:c>
      <x:c r="S9" s="96">
        <x:f t="shared" si="0"/>
        <x:v>213874.85</x:v>
      </x:c>
      <x:c r="T9" s="96">
        <x:f t="shared" si="0"/>
        <x:v>215622.93</x:v>
      </x:c>
    </x:row>
    <x:row r="10" spans="2:20">
      <x:c r="B10" s="31"/>
      <x:c r="C10" s="124" t="s">
        <x:v>439</x:v>
      </x:c>
      <x:c r="D10" s="24"/>
      <x:c r="E10" s="24"/>
      <x:c r="F10" s="24"/>
      <x:c r="G10" s="24"/>
      <x:c r="H10" s="151">
        <x:v>960.91</x:v>
      </x:c>
      <x:c r="I10" s="24"/>
      <x:c r="J10" s="24">
        <x:v>71266</x:v>
      </x:c>
      <x:c r="L10" s="31" t="s">
        <x:v>336</x:v>
      </x:c>
      <x:c r="M10" s="124" t="s">
        <x:v>337</x:v>
      </x:c>
      <x:c r="N10" s="96">
        <x:f t="shared" si="1"/>
        <x:v>0</x:v>
      </x:c>
      <x:c r="O10" s="96">
        <x:f t="shared" si="0"/>
        <x:v>0</x:v>
      </x:c>
      <x:c r="P10" s="96">
        <x:f t="shared" si="0"/>
        <x:v>0</x:v>
      </x:c>
      <x:c r="Q10" s="96">
        <x:f t="shared" si="0"/>
        <x:v>0</x:v>
      </x:c>
      <x:c r="R10" s="96">
        <x:f t="shared" si="0"/>
        <x:v>52000</x:v>
      </x:c>
      <x:c r="S10" s="96">
        <x:f t="shared" si="0"/>
        <x:v>52000</x:v>
      </x:c>
      <x:c r="T10" s="96">
        <x:f t="shared" si="0"/>
        <x:v>90650</x:v>
      </x:c>
    </x:row>
    <x:row r="11" spans="2:20">
      <x:c r="B11" s="31" t="s">
        <x:v>327</x:v>
      </x:c>
      <x:c r="C11" s="124" t="s">
        <x:v>328</x:v>
      </x:c>
      <x:c r="D11" s="24"/>
      <x:c r="E11" s="24"/>
      <x:c r="F11" s="24"/>
      <x:c r="G11" s="24"/>
      <x:c r="H11" s="151">
        <x:v>27430</x:v>
      </x:c>
      <x:c r="I11" s="24">
        <x:v>7000</x:v>
      </x:c>
      <x:c r="J11" s="24">
        <x:v>15200</x:v>
      </x:c>
      <x:c r="L11" s="31" t="s">
        <x:v>339</x:v>
      </x:c>
      <x:c r="M11" s="124" t="s">
        <x:v>340</x:v>
      </x:c>
      <x:c r="N11" s="96">
        <x:f t="shared" si="1"/>
        <x:v>0</x:v>
      </x:c>
      <x:c r="O11" s="96">
        <x:f t="shared" si="0"/>
        <x:v>0</x:v>
      </x:c>
      <x:c r="P11" s="96">
        <x:f t="shared" si="0"/>
        <x:v>0</x:v>
      </x:c>
      <x:c r="Q11" s="96">
        <x:f t="shared" si="0"/>
        <x:v>0</x:v>
      </x:c>
      <x:c r="R11" s="96">
        <x:f t="shared" si="0"/>
        <x:v>5647.6</x:v>
      </x:c>
      <x:c r="S11" s="96">
        <x:f t="shared" si="0"/>
        <x:v>9467.2800000000007</x:v>
      </x:c>
      <x:c r="T11" s="96">
        <x:f t="shared" si="0"/>
        <x:v>11084.59</x:v>
      </x:c>
    </x:row>
    <x:row r="12" spans="2:20">
      <x:c r="B12" s="31" t="s">
        <x:v>366</x:v>
      </x:c>
      <x:c r="C12" s="124" t="s">
        <x:v>367</x:v>
      </x:c>
      <x:c r="D12" s="24"/>
      <x:c r="E12" s="24"/>
      <x:c r="F12" s="24"/>
      <x:c r="G12" s="24"/>
      <x:c r="H12" s="151">
        <x:v>13101.94</x:v>
      </x:c>
      <x:c r="I12" s="24">
        <x:v>1617.56</x:v>
      </x:c>
      <x:c r="J12" s="24">
        <x:v>16586.48</x:v>
      </x:c>
      <x:c r="L12" s="31" t="s">
        <x:v>342</x:v>
      </x:c>
      <x:c r="M12" s="124" t="s">
        <x:v>343</x:v>
      </x:c>
      <x:c r="N12" s="96">
        <x:f t="shared" si="1"/>
        <x:v>0</x:v>
      </x:c>
      <x:c r="O12" s="96">
        <x:f t="shared" si="0"/>
        <x:v>0</x:v>
      </x:c>
      <x:c r="P12" s="96">
        <x:f t="shared" si="0"/>
        <x:v>0</x:v>
      </x:c>
      <x:c r="Q12" s="96">
        <x:f t="shared" si="0"/>
        <x:v>0</x:v>
      </x:c>
      <x:c r="R12" s="96">
        <x:f t="shared" si="0"/>
        <x:v>784.45</x:v>
      </x:c>
      <x:c r="S12" s="96">
        <x:f t="shared" si="0"/>
        <x:v>3627.56</x:v>
      </x:c>
      <x:c r="T12" s="96">
        <x:f t="shared" si="0"/>
        <x:v>819.89</x:v>
      </x:c>
    </x:row>
    <x:row r="13" spans="2:20">
      <x:c r="B13" s="31" t="s">
        <x:v>331</x:v>
      </x:c>
      <x:c r="C13" s="124" t="s">
        <x:v>332</x:v>
      </x:c>
      <x:c r="D13" s="24"/>
      <x:c r="E13" s="24"/>
      <x:c r="F13" s="24"/>
      <x:c r="G13" s="24"/>
      <x:c r="H13" s="151">
        <x:v>3220</x:v>
      </x:c>
      <x:c r="I13" s="24">
        <x:v>1840</x:v>
      </x:c>
      <x:c r="J13" s="24">
        <x:v>1840</x:v>
      </x:c>
      <x:c r="L13" s="31"/>
      <x:c r="M13" s="124" t="s">
        <x:v>345</x:v>
      </x:c>
      <x:c r="N13" s="96">
        <x:f t="shared" si="1"/>
        <x:v>0</x:v>
      </x:c>
      <x:c r="O13" s="96">
        <x:f t="shared" si="0"/>
        <x:v>0</x:v>
      </x:c>
      <x:c r="P13" s="96">
        <x:f t="shared" si="0"/>
        <x:v>0</x:v>
      </x:c>
      <x:c r="Q13" s="96">
        <x:f t="shared" si="0"/>
        <x:v>0</x:v>
      </x:c>
      <x:c r="R13" s="96">
        <x:f t="shared" si="0"/>
        <x:v>0</x:v>
      </x:c>
      <x:c r="S13" s="96">
        <x:f t="shared" si="0"/>
        <x:v>0</x:v>
      </x:c>
      <x:c r="T13" s="96">
        <x:f t="shared" si="0"/>
        <x:v>295164.96999999997</x:v>
      </x:c>
    </x:row>
    <x:row r="14" spans="2:20">
      <x:c r="B14" s="31" t="s">
        <x:v>350</x:v>
      </x:c>
      <x:c r="C14" s="124" t="s">
        <x:v>351</x:v>
      </x:c>
      <x:c r="D14" s="24"/>
      <x:c r="E14" s="24"/>
      <x:c r="F14" s="24"/>
      <x:c r="G14" s="24"/>
      <x:c r="H14" s="151">
        <x:v>500</x:v>
      </x:c>
      <x:c r="I14" s="24"/>
      <x:c r="J14" s="24">
        <x:v>9867.5</x:v>
      </x:c>
      <x:c r="L14" s="31" t="s">
        <x:v>347</x:v>
      </x:c>
      <x:c r="M14" s="124" t="s">
        <x:v>348</x:v>
      </x:c>
      <x:c r="N14" s="96">
        <x:f t="shared" si="1"/>
        <x:v>0</x:v>
      </x:c>
      <x:c r="O14" s="96">
        <x:f t="shared" si="0"/>
        <x:v>0</x:v>
      </x:c>
      <x:c r="P14" s="96">
        <x:f t="shared" si="0"/>
        <x:v>0</x:v>
      </x:c>
      <x:c r="Q14" s="96">
        <x:f t="shared" si="0"/>
        <x:v>0</x:v>
      </x:c>
      <x:c r="R14" s="96">
        <x:f t="shared" si="0"/>
        <x:v>1123.72</x:v>
      </x:c>
      <x:c r="S14" s="96">
        <x:f t="shared" si="0"/>
        <x:v>2650.75</x:v>
      </x:c>
      <x:c r="T14" s="96">
        <x:f t="shared" si="0"/>
        <x:v>8842.09</x:v>
      </x:c>
    </x:row>
    <x:row r="15" spans="2:20">
      <x:c r="B15" s="31" t="s">
        <x:v>347</x:v>
      </x:c>
      <x:c r="C15" s="124" t="s">
        <x:v>348</x:v>
      </x:c>
      <x:c r="D15" s="24"/>
      <x:c r="E15" s="24"/>
      <x:c r="F15" s="24"/>
      <x:c r="G15" s="24"/>
      <x:c r="H15" s="151">
        <x:v>1123.72</x:v>
      </x:c>
      <x:c r="I15" s="24">
        <x:v>2650.75</x:v>
      </x:c>
      <x:c r="J15" s="24">
        <x:v>8842.09</x:v>
      </x:c>
      <x:c r="L15" s="31" t="s">
        <x:v>350</x:v>
      </x:c>
      <x:c r="M15" s="124" t="s">
        <x:v>351</x:v>
      </x:c>
      <x:c r="N15" s="96">
        <x:f t="shared" si="1"/>
        <x:v>0</x:v>
      </x:c>
      <x:c r="O15" s="96">
        <x:f t="shared" si="0"/>
        <x:v>0</x:v>
      </x:c>
      <x:c r="P15" s="96">
        <x:f t="shared" si="0"/>
        <x:v>0</x:v>
      </x:c>
      <x:c r="Q15" s="96">
        <x:f t="shared" si="0"/>
        <x:v>0</x:v>
      </x:c>
      <x:c r="R15" s="96">
        <x:f t="shared" si="0"/>
        <x:v>500</x:v>
      </x:c>
      <x:c r="S15" s="96">
        <x:f t="shared" si="0"/>
        <x:v>0</x:v>
      </x:c>
      <x:c r="T15" s="96">
        <x:f t="shared" si="0"/>
        <x:v>9867.5</x:v>
      </x:c>
    </x:row>
    <x:row r="16" spans="2:20">
      <x:c r="B16" s="31" t="s">
        <x:v>383</x:v>
      </x:c>
      <x:c r="C16" s="124" t="s">
        <x:v>384</x:v>
      </x:c>
      <x:c r="D16" s="24"/>
      <x:c r="E16" s="24"/>
      <x:c r="F16" s="24"/>
      <x:c r="G16" s="24"/>
      <x:c r="H16" s="151">
        <x:v>11352.23</x:v>
      </x:c>
      <x:c r="I16" s="24">
        <x:v>11352.23</x:v>
      </x:c>
      <x:c r="J16" s="24">
        <x:v>11352.23</x:v>
      </x:c>
      <x:c r="L16" s="31" t="s">
        <x:v>353</x:v>
      </x:c>
      <x:c r="M16" s="124" t="s">
        <x:v>354</x:v>
      </x:c>
      <x:c r="N16" s="96">
        <x:f t="shared" si="1"/>
        <x:v>0</x:v>
      </x:c>
      <x:c r="O16" s="96">
        <x:f t="shared" si="0"/>
        <x:v>0</x:v>
      </x:c>
      <x:c r="P16" s="96">
        <x:f t="shared" si="0"/>
        <x:v>0</x:v>
      </x:c>
      <x:c r="Q16" s="96">
        <x:f t="shared" si="0"/>
        <x:v>0</x:v>
      </x:c>
      <x:c r="R16" s="96">
        <x:f t="shared" si="0"/>
        <x:v>970.66</x:v>
      </x:c>
      <x:c r="S16" s="96">
        <x:f t="shared" si="0"/>
        <x:v>974.73</x:v>
      </x:c>
      <x:c r="T16" s="96">
        <x:f t="shared" si="0"/>
        <x:v>0</x:v>
      </x:c>
    </x:row>
    <x:row r="17" spans="2:20">
      <x:c r="B17" s="31"/>
      <x:c r="C17" s="124" t="s">
        <x:v>444</x:v>
      </x:c>
      <x:c r="D17" s="24"/>
      <x:c r="E17" s="24"/>
      <x:c r="F17" s="24"/>
      <x:c r="G17" s="24"/>
      <x:c r="H17" s="151"/>
      <x:c r="I17" s="24"/>
      <x:c r="J17" s="24">
        <x:v>20889.52</x:v>
      </x:c>
      <x:c r="L17" s="31" t="s">
        <x:v>356</x:v>
      </x:c>
      <x:c r="M17" s="124" t="s">
        <x:v>357</x:v>
      </x:c>
      <x:c r="N17" s="96">
        <x:f t="shared" si="1"/>
        <x:v>0</x:v>
      </x:c>
      <x:c r="O17" s="96">
        <x:f t="shared" si="0"/>
        <x:v>0</x:v>
      </x:c>
      <x:c r="P17" s="96">
        <x:f t="shared" si="0"/>
        <x:v>0</x:v>
      </x:c>
      <x:c r="Q17" s="96">
        <x:f t="shared" si="0"/>
        <x:v>0</x:v>
      </x:c>
      <x:c r="R17" s="96">
        <x:f t="shared" si="0"/>
        <x:v>21645.67</x:v>
      </x:c>
      <x:c r="S17" s="96">
        <x:f t="shared" si="0"/>
        <x:v>65359.59</x:v>
      </x:c>
      <x:c r="T17" s="96">
        <x:f t="shared" si="0"/>
        <x:v>0</x:v>
      </x:c>
    </x:row>
    <x:row r="18" spans="2:20">
      <x:c r="B18" s="31"/>
      <x:c r="C18" s="124" t="s">
        <x:v>440</x:v>
      </x:c>
      <x:c r="D18" s="24"/>
      <x:c r="E18" s="24"/>
      <x:c r="F18" s="24"/>
      <x:c r="G18" s="24"/>
      <x:c r="H18" s="151"/>
      <x:c r="I18" s="24"/>
      <x:c r="J18" s="24">
        <x:v>46831.6</x:v>
      </x:c>
      <x:c r="L18" s="31" t="s">
        <x:v>359</x:v>
      </x:c>
      <x:c r="M18" s="124" t="s">
        <x:v>360</x:v>
      </x:c>
      <x:c r="N18" s="96">
        <x:f t="shared" si="1"/>
        <x:v>0</x:v>
      </x:c>
      <x:c r="O18" s="96">
        <x:f t="shared" si="0"/>
        <x:v>0</x:v>
      </x:c>
      <x:c r="P18" s="96">
        <x:f t="shared" si="0"/>
        <x:v>0</x:v>
      </x:c>
      <x:c r="Q18" s="96">
        <x:f t="shared" si="0"/>
        <x:v>0</x:v>
      </x:c>
      <x:c r="R18" s="96">
        <x:f t="shared" si="0"/>
        <x:v>960.91</x:v>
      </x:c>
      <x:c r="S18" s="96">
        <x:f t="shared" si="0"/>
        <x:v>0</x:v>
      </x:c>
      <x:c r="T18" s="96">
        <x:f t="shared" si="0"/>
        <x:v>71266</x:v>
      </x:c>
    </x:row>
    <x:row r="19" spans="2:20">
      <x:c r="B19" s="31"/>
      <x:c r="C19" s="124" t="s">
        <x:v>445</x:v>
      </x:c>
      <x:c r="D19" s="24"/>
      <x:c r="E19" s="24"/>
      <x:c r="F19" s="24"/>
      <x:c r="G19" s="24"/>
      <x:c r="H19" s="151"/>
      <x:c r="I19" s="24"/>
      <x:c r="J19" s="24">
        <x:v>24267.96</x:v>
      </x:c>
      <x:c r="L19" s="31" t="s">
        <x:v>363</x:v>
      </x:c>
      <x:c r="M19" s="124" t="s">
        <x:v>364</x:v>
      </x:c>
      <x:c r="N19" s="96">
        <x:f t="shared" si="1"/>
        <x:v>0</x:v>
      </x:c>
      <x:c r="O19" s="96">
        <x:f t="shared" si="0"/>
        <x:v>0</x:v>
      </x:c>
      <x:c r="P19" s="96">
        <x:f t="shared" si="0"/>
        <x:v>0</x:v>
      </x:c>
      <x:c r="Q19" s="96">
        <x:f t="shared" si="0"/>
        <x:v>0</x:v>
      </x:c>
      <x:c r="R19" s="96">
        <x:f t="shared" si="0"/>
        <x:v>27794.37</x:v>
      </x:c>
      <x:c r="S19" s="96">
        <x:f t="shared" si="0"/>
        <x:v>16905.73</x:v>
      </x:c>
      <x:c r="T19" s="96">
        <x:f t="shared" si="0"/>
        <x:v>24415.14</x:v>
      </x:c>
    </x:row>
    <x:row r="20" spans="2:20">
      <x:c r="B20" s="31"/>
      <x:c r="C20" s="124" t="s">
        <x:v>438</x:v>
      </x:c>
      <x:c r="D20" s="24"/>
      <x:c r="E20" s="24"/>
      <x:c r="F20" s="24"/>
      <x:c r="G20" s="24"/>
      <x:c r="H20" s="151"/>
      <x:c r="I20" s="24"/>
      <x:c r="J20" s="24">
        <x:v>295164.96999999997</x:v>
      </x:c>
      <x:c r="L20" s="31" t="s">
        <x:v>366</x:v>
      </x:c>
      <x:c r="M20" s="124" t="s">
        <x:v>367</x:v>
      </x:c>
      <x:c r="N20" s="96">
        <x:f t="shared" si="1"/>
        <x:v>0</x:v>
      </x:c>
      <x:c r="O20" s="96">
        <x:f t="shared" si="1"/>
        <x:v>0</x:v>
      </x:c>
      <x:c r="P20" s="96">
        <x:f t="shared" si="1"/>
        <x:v>0</x:v>
      </x:c>
      <x:c r="Q20" s="96">
        <x:f t="shared" si="1"/>
        <x:v>0</x:v>
      </x:c>
      <x:c r="R20" s="96">
        <x:f t="shared" si="1"/>
        <x:v>13101.94</x:v>
      </x:c>
      <x:c r="S20" s="96">
        <x:f t="shared" si="1"/>
        <x:v>1617.56</x:v>
      </x:c>
      <x:c r="T20" s="96">
        <x:f t="shared" si="1"/>
        <x:v>16586.48</x:v>
      </x:c>
    </x:row>
    <x:row r="21" spans="2:20">
      <x:c r="B21" s="31" t="s">
        <x:v>334</x:v>
      </x:c>
      <x:c r="C21" s="124" t="s">
        <x:v>212</x:v>
      </x:c>
      <x:c r="D21" s="24"/>
      <x:c r="E21" s="24"/>
      <x:c r="F21" s="24"/>
      <x:c r="G21" s="24"/>
      <x:c r="H21" s="151">
        <x:v>212678.98</x:v>
      </x:c>
      <x:c r="I21" s="24">
        <x:v>213874.85</x:v>
      </x:c>
      <x:c r="J21" s="24">
        <x:v>215622.93</x:v>
      </x:c>
      <x:c r="L21" s="31" t="s">
        <x:v>369</x:v>
      </x:c>
      <x:c r="M21" s="124" t="s">
        <x:v>370</x:v>
      </x:c>
      <x:c r="N21" s="96">
        <x:f t="shared" si="1"/>
        <x:v>0</x:v>
      </x:c>
      <x:c r="O21" s="96">
        <x:f t="shared" si="1"/>
        <x:v>0</x:v>
      </x:c>
      <x:c r="P21" s="96">
        <x:f t="shared" si="1"/>
        <x:v>0</x:v>
      </x:c>
      <x:c r="Q21" s="96">
        <x:f t="shared" si="1"/>
        <x:v>0</x:v>
      </x:c>
      <x:c r="R21" s="96">
        <x:f t="shared" si="1"/>
        <x:v>0</x:v>
      </x:c>
      <x:c r="S21" s="96">
        <x:f t="shared" si="1"/>
        <x:v>0</x:v>
      </x:c>
      <x:c r="T21" s="96">
        <x:f t="shared" si="1"/>
        <x:v>46831.6</x:v>
      </x:c>
    </x:row>
    <x:row r="22" spans="2:20">
      <x:c r="B22" s="31" t="s">
        <x:v>339</x:v>
      </x:c>
      <x:c r="C22" s="124" t="s">
        <x:v>340</x:v>
      </x:c>
      <x:c r="D22" s="24"/>
      <x:c r="E22" s="24"/>
      <x:c r="F22" s="24"/>
      <x:c r="G22" s="24"/>
      <x:c r="H22" s="151">
        <x:v>5647.6</x:v>
      </x:c>
      <x:c r="I22" s="24">
        <x:v>9467.2800000000007</x:v>
      </x:c>
      <x:c r="J22" s="24">
        <x:v>11084.59</x:v>
      </x:c>
      <x:c r="L22" s="155" t="s">
        <x:v>372</x:v>
      </x:c>
      <x:c r="M22" s="124" t="s">
        <x:v>373</x:v>
      </x:c>
      <x:c r="N22" s="96">
        <x:f t="shared" si="1"/>
        <x:v>0</x:v>
      </x:c>
      <x:c r="O22" s="96">
        <x:f t="shared" si="1"/>
        <x:v>0</x:v>
      </x:c>
      <x:c r="P22" s="96">
        <x:f t="shared" si="1"/>
        <x:v>0</x:v>
      </x:c>
      <x:c r="Q22" s="96">
        <x:f t="shared" si="1"/>
        <x:v>0</x:v>
      </x:c>
      <x:c r="R22" s="96">
        <x:f t="shared" si="1"/>
        <x:v>657.27</x:v>
      </x:c>
      <x:c r="S22" s="96">
        <x:f t="shared" si="1"/>
        <x:v>1807.95</x:v>
      </x:c>
      <x:c r="T22" s="96">
        <x:f t="shared" si="1"/>
        <x:v>0</x:v>
      </x:c>
    </x:row>
    <x:row r="23" spans="2:20">
      <x:c r="B23" s="31" t="s">
        <x:v>446</x:v>
      </x:c>
      <x:c r="C23" s="124" t="s">
        <x:v>357</x:v>
      </x:c>
      <x:c r="D23" s="24"/>
      <x:c r="E23" s="24"/>
      <x:c r="F23" s="24"/>
      <x:c r="G23" s="24"/>
      <x:c r="H23" s="151">
        <x:v>21645.67</x:v>
      </x:c>
      <x:c r="I23" s="24">
        <x:v>65359.59</x:v>
      </x:c>
      <x:c r="J23" s="24"/>
      <x:c r="L23" s="31" t="s">
        <x:v>375</x:v>
      </x:c>
      <x:c r="M23" s="124" t="s">
        <x:v>376</x:v>
      </x:c>
      <x:c r="N23" s="96">
        <x:f t="shared" si="1"/>
        <x:v>0</x:v>
      </x:c>
      <x:c r="O23" s="96">
        <x:f t="shared" si="1"/>
        <x:v>0</x:v>
      </x:c>
      <x:c r="P23" s="96">
        <x:f t="shared" si="1"/>
        <x:v>0</x:v>
      </x:c>
      <x:c r="Q23" s="96">
        <x:f t="shared" si="1"/>
        <x:v>0</x:v>
      </x:c>
      <x:c r="R23" s="96">
        <x:f t="shared" si="1"/>
        <x:v>4590.4799999999996</x:v>
      </x:c>
      <x:c r="S23" s="96">
        <x:f t="shared" si="1"/>
        <x:v>1782.18</x:v>
      </x:c>
      <x:c r="T23" s="96">
        <x:f t="shared" si="1"/>
        <x:v>2095</x:v>
      </x:c>
    </x:row>
    <x:row r="24" spans="2:20">
      <x:c r="B24" s="31"/>
      <x:c r="C24" s="124" t="s">
        <x:v>364</x:v>
      </x:c>
      <x:c r="D24" s="24"/>
      <x:c r="E24" s="24"/>
      <x:c r="F24" s="24"/>
      <x:c r="G24" s="24"/>
      <x:c r="H24" s="151">
        <x:v>27794.37</x:v>
      </x:c>
      <x:c r="I24" s="24">
        <x:v>16905.73</x:v>
      </x:c>
      <x:c r="J24" s="24">
        <x:v>24415.14</x:v>
      </x:c>
      <x:c r="L24" s="31" t="s">
        <x:v>378</x:v>
      </x:c>
      <x:c r="M24" s="124" t="s">
        <x:v>379</x:v>
      </x:c>
      <x:c r="N24" s="96">
        <x:f t="shared" si="1"/>
        <x:v>0</x:v>
      </x:c>
      <x:c r="O24" s="96">
        <x:f t="shared" si="1"/>
        <x:v>0</x:v>
      </x:c>
      <x:c r="P24" s="96">
        <x:f t="shared" si="1"/>
        <x:v>0</x:v>
      </x:c>
      <x:c r="Q24" s="96">
        <x:f t="shared" si="1"/>
        <x:v>0</x:v>
      </x:c>
      <x:c r="R24" s="96">
        <x:f t="shared" si="1"/>
        <x:v>2294</x:v>
      </x:c>
      <x:c r="S24" s="96">
        <x:f t="shared" si="1"/>
        <x:v>1385</x:v>
      </x:c>
      <x:c r="T24" s="96">
        <x:f t="shared" si="1"/>
        <x:v>1225.5</x:v>
      </x:c>
    </x:row>
    <x:row r="25" spans="2:20">
      <x:c r="B25" s="31"/>
      <x:c r="C25" s="193" t="s">
        <x:v>410</x:v>
      </x:c>
      <x:c r="D25" s="24"/>
      <x:c r="E25" s="24"/>
      <x:c r="F25" s="24"/>
      <x:c r="G25" s="24"/>
      <x:c r="H25" s="151"/>
      <x:c r="I25" s="24">
        <x:v>2713.43</x:v>
      </x:c>
      <x:c r="J25" s="24">
        <x:v>5493.48</x:v>
      </x:c>
      <x:c r="L25" s="31"/>
      <x:c r="M25" s="124" t="s">
        <x:v>381</x:v>
      </x:c>
      <x:c r="N25" s="96">
        <x:f t="shared" si="1"/>
        <x:v>0</x:v>
      </x:c>
      <x:c r="O25" s="96">
        <x:f t="shared" si="1"/>
        <x:v>0</x:v>
      </x:c>
      <x:c r="P25" s="96">
        <x:f t="shared" si="1"/>
        <x:v>0</x:v>
      </x:c>
      <x:c r="Q25" s="96">
        <x:f t="shared" si="1"/>
        <x:v>0</x:v>
      </x:c>
      <x:c r="R25" s="96">
        <x:f t="shared" si="1"/>
        <x:v>0</x:v>
      </x:c>
      <x:c r="S25" s="96">
        <x:f t="shared" si="1"/>
        <x:v>0</x:v>
      </x:c>
      <x:c r="T25" s="96">
        <x:f t="shared" si="1"/>
        <x:v>16270</x:v>
      </x:c>
    </x:row>
    <x:row r="26" spans="2:20">
      <x:c r="B26" s="155" t="s">
        <x:v>372</x:v>
      </x:c>
      <x:c r="C26" s="124" t="s">
        <x:v>441</x:v>
      </x:c>
      <x:c r="D26" s="24"/>
      <x:c r="E26" s="24"/>
      <x:c r="F26" s="24"/>
      <x:c r="G26" s="24"/>
      <x:c r="H26" s="151">
        <x:v>657.27</x:v>
      </x:c>
      <x:c r="I26" s="24">
        <x:v>1807.95</x:v>
      </x:c>
      <x:c r="J26" s="24"/>
      <x:c r="L26" s="31" t="s">
        <x:v>383</x:v>
      </x:c>
      <x:c r="M26" s="124" t="s">
        <x:v>384</x:v>
      </x:c>
      <x:c r="N26" s="96">
        <x:f t="shared" si="1"/>
        <x:v>0</x:v>
      </x:c>
      <x:c r="O26" s="96">
        <x:f t="shared" si="1"/>
        <x:v>0</x:v>
      </x:c>
      <x:c r="P26" s="96">
        <x:f t="shared" si="1"/>
        <x:v>0</x:v>
      </x:c>
      <x:c r="Q26" s="96">
        <x:f t="shared" si="1"/>
        <x:v>0</x:v>
      </x:c>
      <x:c r="R26" s="96">
        <x:f t="shared" si="1"/>
        <x:v>11352.23</x:v>
      </x:c>
      <x:c r="S26" s="96">
        <x:f t="shared" si="1"/>
        <x:v>11352.23</x:v>
      </x:c>
      <x:c r="T26" s="96">
        <x:f t="shared" si="1"/>
        <x:v>11352.23</x:v>
      </x:c>
    </x:row>
    <x:row r="27" spans="2:20">
      <x:c r="B27" s="31" t="s">
        <x:v>386</x:v>
      </x:c>
      <x:c r="C27" s="124" t="s">
        <x:v>387</x:v>
      </x:c>
      <x:c r="D27" s="24"/>
      <x:c r="E27" s="24"/>
      <x:c r="F27" s="24"/>
      <x:c r="G27" s="24"/>
      <x:c r="H27" s="151">
        <x:v>19544.919999999998</x:v>
      </x:c>
      <x:c r="I27" s="24">
        <x:v>1759.48</x:v>
      </x:c>
      <x:c r="J27" s="24">
        <x:v>647.36</x:v>
      </x:c>
      <x:c r="L27" s="31" t="s">
        <x:v>386</x:v>
      </x:c>
      <x:c r="M27" s="124" t="s">
        <x:v>387</x:v>
      </x:c>
      <x:c r="N27" s="96">
        <x:f t="shared" si="1"/>
        <x:v>0</x:v>
      </x:c>
      <x:c r="O27" s="96">
        <x:f t="shared" si="1"/>
        <x:v>0</x:v>
      </x:c>
      <x:c r="P27" s="96">
        <x:f t="shared" si="1"/>
        <x:v>0</x:v>
      </x:c>
      <x:c r="Q27" s="96">
        <x:f t="shared" si="1"/>
        <x:v>0</x:v>
      </x:c>
      <x:c r="R27" s="96">
        <x:f t="shared" si="1"/>
        <x:v>19544.919999999998</x:v>
      </x:c>
      <x:c r="S27" s="96">
        <x:f t="shared" si="1"/>
        <x:v>1759.48</x:v>
      </x:c>
      <x:c r="T27" s="96">
        <x:f t="shared" si="1"/>
        <x:v>647.36</x:v>
      </x:c>
    </x:row>
    <x:row r="28" spans="2:20">
      <x:c r="B28" s="31" t="s">
        <x:v>447</x:v>
      </x:c>
      <x:c r="C28" s="124" t="s">
        <x:v>354</x:v>
      </x:c>
      <x:c r="D28" s="24"/>
      <x:c r="E28" s="24"/>
      <x:c r="F28" s="24"/>
      <x:c r="G28" s="24"/>
      <x:c r="H28" s="151">
        <x:v>970.66</x:v>
      </x:c>
      <x:c r="I28" s="24">
        <x:v>974.73</x:v>
      </x:c>
      <x:c r="J28" s="24"/>
      <x:c r="L28" s="31" t="s">
        <x:v>389</x:v>
      </x:c>
      <x:c r="M28" s="124" t="s">
        <x:v>390</x:v>
      </x:c>
      <x:c r="N28" s="96">
        <x:f t="shared" si="1"/>
        <x:v>0</x:v>
      </x:c>
      <x:c r="O28" s="96">
        <x:f t="shared" si="1"/>
        <x:v>0</x:v>
      </x:c>
      <x:c r="P28" s="96">
        <x:f t="shared" si="1"/>
        <x:v>0</x:v>
      </x:c>
      <x:c r="Q28" s="96">
        <x:f t="shared" si="1"/>
        <x:v>0</x:v>
      </x:c>
      <x:c r="R28" s="96">
        <x:f t="shared" si="1"/>
        <x:v>35540.01</x:v>
      </x:c>
      <x:c r="S28" s="96">
        <x:f t="shared" si="1"/>
        <x:v>35347.29</x:v>
      </x:c>
      <x:c r="T28" s="96">
        <x:f t="shared" si="1"/>
        <x:v>36108.82</x:v>
      </x:c>
    </x:row>
    <x:row r="29" spans="2:20">
      <x:c r="B29" s="31" t="s">
        <x:v>375</x:v>
      </x:c>
      <x:c r="C29" s="124" t="s">
        <x:v>376</x:v>
      </x:c>
      <x:c r="D29" s="24"/>
      <x:c r="E29" s="24"/>
      <x:c r="F29" s="24"/>
      <x:c r="G29" s="24"/>
      <x:c r="H29" s="151">
        <x:v>4590.4799999999996</x:v>
      </x:c>
      <x:c r="I29" s="24">
        <x:v>1782.18</x:v>
      </x:c>
      <x:c r="J29" s="24">
        <x:v>2095</x:v>
      </x:c>
      <x:c r="L29" s="31" t="s">
        <x:v>392</x:v>
      </x:c>
      <x:c r="M29" s="124" t="s">
        <x:v>393</x:v>
      </x:c>
      <x:c r="N29" s="96">
        <x:f t="shared" si="1"/>
        <x:v>0</x:v>
      </x:c>
      <x:c r="O29" s="96">
        <x:f t="shared" si="1"/>
        <x:v>0</x:v>
      </x:c>
      <x:c r="P29" s="96">
        <x:f t="shared" si="1"/>
        <x:v>0</x:v>
      </x:c>
      <x:c r="Q29" s="96">
        <x:f t="shared" si="1"/>
        <x:v>0</x:v>
      </x:c>
      <x:c r="R29" s="96">
        <x:f t="shared" si="1"/>
        <x:v>0</x:v>
      </x:c>
      <x:c r="S29" s="96">
        <x:f t="shared" si="1"/>
        <x:v>76300</x:v>
      </x:c>
      <x:c r="T29" s="96">
        <x:f t="shared" si="1"/>
        <x:v>1150</x:v>
      </x:c>
    </x:row>
    <x:row r="30" spans="2:20">
      <x:c r="B30" s="31" t="s">
        <x:v>378</x:v>
      </x:c>
      <x:c r="C30" s="124" t="s">
        <x:v>379</x:v>
      </x:c>
      <x:c r="D30" s="24"/>
      <x:c r="E30" s="24"/>
      <x:c r="F30" s="24"/>
      <x:c r="G30" s="24"/>
      <x:c r="H30" s="151">
        <x:v>2294</x:v>
      </x:c>
      <x:c r="I30" s="24">
        <x:v>1385</x:v>
      </x:c>
      <x:c r="J30" s="24">
        <x:v>1225.5</x:v>
      </x:c>
      <x:c r="L30" s="31" t="s">
        <x:v>395</x:v>
      </x:c>
      <x:c r="M30" s="124" t="s">
        <x:v>396</x:v>
      </x:c>
      <x:c r="N30" s="96">
        <x:f t="shared" si="1"/>
        <x:v>0</x:v>
      </x:c>
      <x:c r="O30" s="96">
        <x:f t="shared" si="1"/>
        <x:v>0</x:v>
      </x:c>
      <x:c r="P30" s="96">
        <x:f t="shared" si="1"/>
        <x:v>0</x:v>
      </x:c>
      <x:c r="Q30" s="96">
        <x:f t="shared" si="1"/>
        <x:v>0</x:v>
      </x:c>
      <x:c r="R30" s="96">
        <x:f t="shared" si="1"/>
        <x:v>11000</x:v>
      </x:c>
      <x:c r="S30" s="96">
        <x:f t="shared" si="1"/>
        <x:v>11000</x:v>
      </x:c>
      <x:c r="T30" s="96">
        <x:f t="shared" si="1"/>
        <x:v>11000</x:v>
      </x:c>
    </x:row>
    <x:row r="31" spans="2:20">
      <x:c r="B31" s="31" t="s">
        <x:v>389</x:v>
      </x:c>
      <x:c r="C31" s="124" t="s">
        <x:v>390</x:v>
      </x:c>
      <x:c r="D31" s="24"/>
      <x:c r="E31" s="24"/>
      <x:c r="F31" s="24"/>
      <x:c r="G31" s="24"/>
      <x:c r="H31" s="151">
        <x:v>35540.01</x:v>
      </x:c>
      <x:c r="I31" s="24">
        <x:v>35347.29</x:v>
      </x:c>
      <x:c r="J31" s="24">
        <x:v>36108.82</x:v>
      </x:c>
      <x:c r="L31" s="31" t="s">
        <x:v>398</x:v>
      </x:c>
      <x:c r="M31" s="124" t="s">
        <x:v>399</x:v>
      </x:c>
      <x:c r="N31" s="96">
        <x:f t="shared" si="1"/>
        <x:v>0</x:v>
      </x:c>
      <x:c r="O31" s="96">
        <x:f t="shared" si="1"/>
        <x:v>0</x:v>
      </x:c>
      <x:c r="P31" s="96">
        <x:f t="shared" si="1"/>
        <x:v>0</x:v>
      </x:c>
      <x:c r="Q31" s="96">
        <x:f t="shared" si="1"/>
        <x:v>0</x:v>
      </x:c>
      <x:c r="R31" s="96">
        <x:f t="shared" si="1"/>
        <x:v>2750</x:v>
      </x:c>
      <x:c r="S31" s="96">
        <x:f t="shared" si="1"/>
        <x:v>0</x:v>
      </x:c>
      <x:c r="T31" s="96">
        <x:f t="shared" si="1"/>
        <x:v>0</x:v>
      </x:c>
    </x:row>
    <x:row r="32" spans="2:20">
      <x:c r="B32" s="31"/>
      <x:c r="C32" s="124" t="s">
        <x:v>393</x:v>
      </x:c>
      <x:c r="D32" s="24"/>
      <x:c r="E32" s="24"/>
      <x:c r="F32" s="24"/>
      <x:c r="G32" s="24"/>
      <x:c r="H32" s="151"/>
      <x:c r="I32" s="24">
        <x:v>76300</x:v>
      </x:c>
      <x:c r="J32" s="24">
        <x:v>1150</x:v>
      </x:c>
      <x:c r="L32" s="31" t="s">
        <x:v>401</x:v>
      </x:c>
      <x:c r="M32" s="124" t="s">
        <x:v>224</x:v>
      </x:c>
      <x:c r="N32" s="96">
        <x:f t="shared" si="1"/>
        <x:v>0</x:v>
      </x:c>
      <x:c r="O32" s="96">
        <x:f t="shared" si="1"/>
        <x:v>0</x:v>
      </x:c>
      <x:c r="P32" s="96">
        <x:f t="shared" si="1"/>
        <x:v>0</x:v>
      </x:c>
      <x:c r="Q32" s="96">
        <x:f t="shared" si="1"/>
        <x:v>0</x:v>
      </x:c>
      <x:c r="R32" s="96">
        <x:f t="shared" si="1"/>
        <x:v>21961.35</x:v>
      </x:c>
      <x:c r="S32" s="96">
        <x:f t="shared" si="1"/>
        <x:v>0</x:v>
      </x:c>
      <x:c r="T32" s="96">
        <x:f t="shared" si="1"/>
        <x:v>0</x:v>
      </x:c>
    </x:row>
    <x:row r="33" spans="2:20">
      <x:c r="B33" s="31"/>
      <x:c r="C33" s="124" t="s">
        <x:v>443</x:v>
      </x:c>
      <x:c r="D33" s="24"/>
      <x:c r="E33" s="24"/>
      <x:c r="F33" s="24"/>
      <x:c r="G33" s="24"/>
      <x:c r="H33" s="151">
        <x:v>11000</x:v>
      </x:c>
      <x:c r="I33" s="24">
        <x:v>11000</x:v>
      </x:c>
      <x:c r="J33" s="24">
        <x:v>11000</x:v>
      </x:c>
      <x:c r="L33" s="31" t="s">
        <x:v>403</x:v>
      </x:c>
      <x:c r="M33" s="124" t="s">
        <x:v>404</x:v>
      </x:c>
      <x:c r="N33" s="96">
        <x:f t="shared" si="1"/>
        <x:v>0</x:v>
      </x:c>
      <x:c r="O33" s="96">
        <x:f t="shared" si="1"/>
        <x:v>0</x:v>
      </x:c>
      <x:c r="P33" s="96">
        <x:f t="shared" si="1"/>
        <x:v>0</x:v>
      </x:c>
      <x:c r="Q33" s="96">
        <x:f t="shared" si="1"/>
        <x:v>0</x:v>
      </x:c>
      <x:c r="R33" s="96">
        <x:f t="shared" si="1"/>
        <x:v>308.3</x:v>
      </x:c>
      <x:c r="S33" s="96">
        <x:f t="shared" si="1"/>
        <x:v>465267.05</x:v>
      </x:c>
      <x:c r="T33" s="96">
        <x:f t="shared" si="1"/>
        <x:v>616.6</x:v>
      </x:c>
    </x:row>
    <x:row r="34" spans="2:20">
      <x:c r="B34" s="31"/>
      <x:c r="C34" s="124" t="s">
        <x:v>399</x:v>
      </x:c>
      <x:c r="D34" s="24"/>
      <x:c r="E34" s="24"/>
      <x:c r="F34" s="24"/>
      <x:c r="G34" s="24"/>
      <x:c r="H34" s="151">
        <x:v>2750</x:v>
      </x:c>
      <x:c r="I34" s="24"/>
      <x:c r="J34" s="24"/>
      <x:c r="L34" s="31"/>
      <x:c r="M34" s="124" t="s">
        <x:v>406</x:v>
      </x:c>
      <x:c r="N34" s="96">
        <x:f t="shared" si="1"/>
        <x:v>0</x:v>
      </x:c>
      <x:c r="O34" s="96">
        <x:f t="shared" si="1"/>
        <x:v>0</x:v>
      </x:c>
      <x:c r="P34" s="96">
        <x:f t="shared" si="1"/>
        <x:v>0</x:v>
      </x:c>
      <x:c r="Q34" s="96">
        <x:f t="shared" si="1"/>
        <x:v>0</x:v>
      </x:c>
      <x:c r="R34" s="96">
        <x:f t="shared" si="1"/>
        <x:v>0</x:v>
      </x:c>
      <x:c r="S34" s="96">
        <x:f t="shared" si="1"/>
        <x:v>0</x:v>
      </x:c>
      <x:c r="T34" s="96">
        <x:f t="shared" si="1"/>
        <x:v>20889.52</x:v>
      </x:c>
    </x:row>
    <x:row r="35" spans="2:20">
      <x:c r="B35" s="31" t="s">
        <x:v>401</x:v>
      </x:c>
      <x:c r="C35" s="124" t="s">
        <x:v>224</x:v>
      </x:c>
      <x:c r="D35" s="24"/>
      <x:c r="E35" s="24"/>
      <x:c r="F35" s="24"/>
      <x:c r="G35" s="24"/>
      <x:c r="H35" s="151">
        <x:v>21961.35</x:v>
      </x:c>
      <x:c r="I35" s="24"/>
      <x:c r="J35" s="24"/>
      <x:c r="L35" s="31"/>
      <x:c r="M35" s="124" t="s">
        <x:v>408</x:v>
      </x:c>
      <x:c r="N35" s="96">
        <x:f t="shared" si="1"/>
        <x:v>0</x:v>
      </x:c>
      <x:c r="O35" s="96">
        <x:f t="shared" si="1"/>
        <x:v>0</x:v>
      </x:c>
      <x:c r="P35" s="96">
        <x:f t="shared" si="1"/>
        <x:v>0</x:v>
      </x:c>
      <x:c r="Q35" s="96">
        <x:f t="shared" si="1"/>
        <x:v>0</x:v>
      </x:c>
      <x:c r="R35" s="96">
        <x:f t="shared" si="1"/>
        <x:v>0</x:v>
      </x:c>
      <x:c r="S35" s="96">
        <x:f t="shared" si="1"/>
        <x:v>0</x:v>
      </x:c>
      <x:c r="T35" s="96">
        <x:f t="shared" si="1"/>
        <x:v>24267.96</x:v>
      </x:c>
    </x:row>
    <x:row r="36" spans="2:20">
      <x:c r="B36" s="31" t="s">
        <x:v>403</x:v>
      </x:c>
      <x:c r="C36" s="124" t="s">
        <x:v>404</x:v>
      </x:c>
      <x:c r="D36" s="24"/>
      <x:c r="E36" s="24"/>
      <x:c r="F36" s="24"/>
      <x:c r="G36" s="24"/>
      <x:c r="H36" s="151">
        <x:v>308.3</x:v>
      </x:c>
      <x:c r="I36" s="24">
        <x:v>465267.05</x:v>
      </x:c>
      <x:c r="J36" s="24">
        <x:v>616.6</x:v>
      </x:c>
      <x:c r="M36" s="193" t="s">
        <x:v>410</x:v>
      </x:c>
      <x:c r="N36" s="96">
        <x:f t="shared" si="1"/>
        <x:v>0</x:v>
      </x:c>
      <x:c r="O36" s="96">
        <x:f t="shared" si="1"/>
        <x:v>0</x:v>
      </x:c>
      <x:c r="P36" s="96">
        <x:f t="shared" si="1"/>
        <x:v>0</x:v>
      </x:c>
      <x:c r="Q36" s="96">
        <x:f t="shared" si="1"/>
        <x:v>0</x:v>
      </x:c>
      <x:c r="R36" s="96">
        <x:f t="shared" si="1"/>
        <x:v>0</x:v>
      </x:c>
      <x:c r="S36" s="96">
        <x:f t="shared" si="1"/>
        <x:v>2713.43</x:v>
      </x:c>
      <x:c r="T36" s="96">
        <x:f t="shared" si="1"/>
        <x:v>5493.48</x:v>
      </x:c>
    </x:row>
  </x:sheetData>
  <x:phoneticPr fontId="5" type="noConversion"/>
  <x:pageMargins left="0.7" right="0.7" top="0.75" bottom="0.75" header="0.3" footer="0.3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690FC84-E20D-4063-9F5F-23378D92A434}" mc:Ignorable="x14ac xr xr2 xr3">
  <x:sheetPr codeName="Sheet12"/>
  <x:dimension ref="A1:U624"/>
  <x:sheetViews>
    <x:sheetView workbookViewId="0"/>
  </x:sheetViews>
  <x:sheetFormatPr defaultColWidth="7.75" defaultRowHeight="12.75"/>
  <x:cols>
    <x:col min="1" max="1" width="7" style="8" customWidth="1"/>
    <x:col min="2" max="2" width="4.125" style="8" customWidth="1"/>
    <x:col min="3" max="3" width="9" style="8" customWidth="1"/>
    <x:col min="4" max="4" width="11.125" style="8" customWidth="1"/>
    <x:col min="5" max="5" width="10.25" style="8" customWidth="1"/>
    <x:col min="6" max="6" width="7.875" style="8" bestFit="1" customWidth="1"/>
    <x:col min="7" max="7" width="6.125" style="8" bestFit="1" customWidth="1"/>
    <x:col min="8" max="8" width="5.25" style="8" bestFit="1" customWidth="1"/>
    <x:col min="9" max="9" width="2.875" style="8" customWidth="1"/>
    <x:col min="10" max="10" width="11.25" style="8" bestFit="1" customWidth="1"/>
    <x:col min="11" max="11" width="5.25" style="10" bestFit="1" customWidth="1"/>
    <x:col min="12" max="12" width="26.25" style="8" customWidth="1"/>
    <x:col min="13" max="13" width="8.125" style="8" customWidth="1"/>
    <x:col min="14" max="14" width="8.25" style="8" bestFit="1" customWidth="1"/>
    <x:col min="15" max="15" width="11.75" style="8" bestFit="1" customWidth="1"/>
    <x:col min="16" max="16" width="6.25" style="8" bestFit="1" customWidth="1"/>
    <x:col min="17" max="17" width="8.125" style="8" bestFit="1" customWidth="1"/>
    <x:col min="18" max="18" width="21.75" style="11" customWidth="1"/>
    <x:col min="19" max="19" width="13.25" style="12" customWidth="1"/>
    <x:col min="20" max="20" width="7.75" style="8"/>
    <x:col min="21" max="21" width="7" style="8" customWidth="1"/>
    <x:col min="22" max="16384" width="7.75" style="8"/>
  </x:cols>
  <x:sheetData>
    <x:row r="1" spans="1:21">
      <x:c r="S1" s="12" t="s">
        <x:v>450</x:v>
      </x:c>
    </x:row>
    <x:row r="2" spans="1:21">
      <x:c r="R2" s="11" t="s">
        <x:v>451</x:v>
      </x:c>
      <x:c r="S2" s="13" t="s">
        <x:v>452</x:v>
      </x:c>
    </x:row>
    <x:row r="3" spans="1:21" ht="13.5">
      <x:c r="A3" s="14" t="s">
        <x:v>453</x:v>
      </x:c>
      <x:c r="B3" s="15" t="s">
        <x:v>454</x:v>
      </x:c>
      <x:c r="C3" s="15" t="s">
        <x:v>455</x:v>
      </x:c>
      <x:c r="D3" s="15" t="s">
        <x:v>456</x:v>
      </x:c>
      <x:c r="E3" s="15" t="s">
        <x:v>457</x:v>
      </x:c>
      <x:c r="F3" s="14" t="s">
        <x:v>458</x:v>
      </x:c>
      <x:c r="G3" s="14" t="s">
        <x:v>459</x:v>
      </x:c>
      <x:c r="H3" s="14" t="s">
        <x:v>460</x:v>
      </x:c>
      <x:c r="I3" s="14" t="s">
        <x:v>461</x:v>
      </x:c>
      <x:c r="J3" s="15" t="s">
        <x:v>462</x:v>
      </x:c>
      <x:c r="K3" s="16" t="s">
        <x:v>463</x:v>
      </x:c>
      <x:c r="L3" s="15" t="s">
        <x:v>464</x:v>
      </x:c>
      <x:c r="M3" s="15" t="s">
        <x:v>465</x:v>
      </x:c>
      <x:c r="N3" s="14" t="s">
        <x:v>466</x:v>
      </x:c>
      <x:c r="O3" s="15" t="s">
        <x:v>467</x:v>
      </x:c>
      <x:c r="P3" s="15" t="s">
        <x:v>457</x:v>
      </x:c>
      <x:c r="Q3" s="15" t="s">
        <x:v>468</x:v>
      </x:c>
      <x:c r="R3" s="17" t="s">
        <x:v>469</x:v>
      </x:c>
      <x:c r="S3" s="18" t="s">
        <x:v>470</x:v>
      </x:c>
      <x:c r="U3" s="14" t="s">
        <x:v>453</x:v>
      </x:c>
    </x:row>
    <x:row r="4" spans="1:21">
      <x:c r="A4" s="8" t="s">
        <x:v>471</x:v>
      </x:c>
      <x:c r="B4" s="8" t="s">
        <x:v>472</x:v>
      </x:c>
      <x:c r="C4" s="8" t="s">
        <x:v>473</x:v>
      </x:c>
      <x:c r="D4" s="8" t="s">
        <x:v>474</x:v>
      </x:c>
      <x:c r="E4" s="8" t="s">
        <x:v>475</x:v>
      </x:c>
      <x:c r="F4" s="8" t="s">
        <x:v>476</x:v>
      </x:c>
      <x:c r="G4" s="8" t="s">
        <x:v>162</x:v>
      </x:c>
      <x:c r="H4" s="8" t="s">
        <x:v>476</x:v>
      </x:c>
      <x:c r="I4" s="8" t="s">
        <x:v>477</x:v>
      </x:c>
      <x:c r="J4" s="8" t="s">
        <x:v>478</x:v>
      </x:c>
      <x:c r="K4" s="10" t="s">
        <x:v>479</x:v>
      </x:c>
      <x:c r="L4" s="8" t="s">
        <x:v>480</x:v>
      </x:c>
      <x:c r="M4" s="9">
        <x:v>1</x:v>
      </x:c>
      <x:c r="N4" s="8" t="s">
        <x:v>481</x:v>
      </x:c>
      <x:c r="O4" s="8" t="s">
        <x:v>482</x:v>
      </x:c>
      <x:c r="P4" s="8" t="s">
        <x:v>475</x:v>
      </x:c>
      <x:c r="Q4" s="8" t="s">
        <x:v>481</x:v>
      </x:c>
      <x:c r="R4" s="19">
        <x:v>116.57727272727274</x:v>
      </x:c>
      <x:c r="S4" s="12">
        <x:f t="shared" ref="S4:S67" si="0">+M4*R4</x:f>
        <x:v>116.57727272727274</x:v>
      </x:c>
      <x:c r="U4" s="8" t="s">
        <x:v>471</x:v>
      </x:c>
    </x:row>
    <x:row r="5" spans="1:21">
      <x:c r="A5" s="8" t="s">
        <x:v>471</x:v>
      </x:c>
      <x:c r="B5" s="8" t="s">
        <x:v>472</x:v>
      </x:c>
      <x:c r="C5" s="8" t="s">
        <x:v>473</x:v>
      </x:c>
      <x:c r="D5" s="8" t="s">
        <x:v>474</x:v>
      </x:c>
      <x:c r="E5" s="8" t="s">
        <x:v>475</x:v>
      </x:c>
      <x:c r="F5" s="8" t="s">
        <x:v>476</x:v>
      </x:c>
      <x:c r="G5" s="8" t="s">
        <x:v>162</x:v>
      </x:c>
      <x:c r="H5" s="8" t="s">
        <x:v>476</x:v>
      </x:c>
      <x:c r="I5" s="8" t="s">
        <x:v>477</x:v>
      </x:c>
      <x:c r="J5" s="8" t="s">
        <x:v>483</x:v>
      </x:c>
      <x:c r="K5" s="10" t="s">
        <x:v>484</x:v>
      </x:c>
      <x:c r="L5" s="8" t="s">
        <x:v>485</x:v>
      </x:c>
      <x:c r="M5" s="9">
        <x:v>1</x:v>
      </x:c>
      <x:c r="N5" s="8" t="s">
        <x:v>481</x:v>
      </x:c>
      <x:c r="O5" s="8" t="s">
        <x:v>482</x:v>
      </x:c>
      <x:c r="P5" s="8" t="s">
        <x:v>475</x:v>
      </x:c>
      <x:c r="Q5" s="8" t="s">
        <x:v>481</x:v>
      </x:c>
      <x:c r="R5" s="19">
        <x:v>144.66818181818184</x:v>
      </x:c>
      <x:c r="S5" s="12">
        <x:f t="shared" si="0"/>
        <x:v>144.66818181818184</x:v>
      </x:c>
      <x:c r="U5" s="8" t="s">
        <x:v>471</x:v>
      </x:c>
    </x:row>
    <x:row r="6" spans="1:21">
      <x:c r="A6" s="8" t="s">
        <x:v>471</x:v>
      </x:c>
      <x:c r="B6" s="8" t="s">
        <x:v>472</x:v>
      </x:c>
      <x:c r="C6" s="8" t="s">
        <x:v>473</x:v>
      </x:c>
      <x:c r="D6" s="8" t="s">
        <x:v>474</x:v>
      </x:c>
      <x:c r="E6" s="8" t="s">
        <x:v>475</x:v>
      </x:c>
      <x:c r="F6" s="8" t="s">
        <x:v>476</x:v>
      </x:c>
      <x:c r="G6" s="8" t="s">
        <x:v>162</x:v>
      </x:c>
      <x:c r="H6" s="8" t="s">
        <x:v>476</x:v>
      </x:c>
      <x:c r="I6" s="8" t="s">
        <x:v>477</x:v>
      </x:c>
      <x:c r="J6" s="8" t="s">
        <x:v>486</x:v>
      </x:c>
      <x:c r="K6" s="10" t="s">
        <x:v>487</x:v>
      </x:c>
      <x:c r="L6" s="8" t="s">
        <x:v>488</x:v>
      </x:c>
      <x:c r="M6" s="9">
        <x:v>1</x:v>
      </x:c>
      <x:c r="N6" s="8" t="s">
        <x:v>481</x:v>
      </x:c>
      <x:c r="O6" s="8" t="s">
        <x:v>482</x:v>
      </x:c>
      <x:c r="P6" s="8" t="s">
        <x:v>475</x:v>
      </x:c>
      <x:c r="Q6" s="8" t="s">
        <x:v>481</x:v>
      </x:c>
      <x:c r="R6" s="19">
        <x:v>119.85454545454546</x:v>
      </x:c>
      <x:c r="S6" s="12">
        <x:f t="shared" si="0"/>
        <x:v>119.85454545454546</x:v>
      </x:c>
      <x:c r="U6" s="8" t="s">
        <x:v>471</x:v>
      </x:c>
    </x:row>
    <x:row r="7" spans="1:21">
      <x:c r="A7" s="8" t="s">
        <x:v>471</x:v>
      </x:c>
      <x:c r="B7" s="8" t="s">
        <x:v>472</x:v>
      </x:c>
      <x:c r="C7" s="8" t="s">
        <x:v>473</x:v>
      </x:c>
      <x:c r="D7" s="8" t="s">
        <x:v>474</x:v>
      </x:c>
      <x:c r="E7" s="8" t="s">
        <x:v>475</x:v>
      </x:c>
      <x:c r="F7" s="8" t="s">
        <x:v>476</x:v>
      </x:c>
      <x:c r="G7" s="8" t="s">
        <x:v>162</x:v>
      </x:c>
      <x:c r="H7" s="8" t="s">
        <x:v>476</x:v>
      </x:c>
      <x:c r="I7" s="8" t="s">
        <x:v>477</x:v>
      </x:c>
      <x:c r="J7" s="8" t="s">
        <x:v>489</x:v>
      </x:c>
      <x:c r="K7" s="10" t="s">
        <x:v>490</x:v>
      </x:c>
      <x:c r="L7" s="8" t="s">
        <x:v>491</x:v>
      </x:c>
      <x:c r="M7" s="9">
        <x:v>1</x:v>
      </x:c>
      <x:c r="N7" s="8" t="s">
        <x:v>481</x:v>
      </x:c>
      <x:c r="O7" s="8" t="s">
        <x:v>482</x:v>
      </x:c>
      <x:c r="P7" s="8" t="s">
        <x:v>475</x:v>
      </x:c>
      <x:c r="Q7" s="8" t="s">
        <x:v>481</x:v>
      </x:c>
      <x:c r="R7" s="19">
        <x:v>112.36363636363637</x:v>
      </x:c>
      <x:c r="S7" s="12">
        <x:f t="shared" si="0"/>
        <x:v>112.36363636363637</x:v>
      </x:c>
      <x:c r="U7" s="8" t="s">
        <x:v>471</x:v>
      </x:c>
    </x:row>
    <x:row r="8" spans="1:21">
      <x:c r="A8" s="8" t="s">
        <x:v>471</x:v>
      </x:c>
      <x:c r="B8" s="8" t="s">
        <x:v>472</x:v>
      </x:c>
      <x:c r="C8" s="8" t="s">
        <x:v>473</x:v>
      </x:c>
      <x:c r="D8" s="8" t="s">
        <x:v>474</x:v>
      </x:c>
      <x:c r="E8" s="8" t="s">
        <x:v>475</x:v>
      </x:c>
      <x:c r="F8" s="8" t="s">
        <x:v>476</x:v>
      </x:c>
      <x:c r="G8" s="8" t="s">
        <x:v>162</x:v>
      </x:c>
      <x:c r="H8" s="8" t="s">
        <x:v>476</x:v>
      </x:c>
      <x:c r="I8" s="8" t="s">
        <x:v>477</x:v>
      </x:c>
      <x:c r="J8" s="8" t="s">
        <x:v>492</x:v>
      </x:c>
      <x:c r="K8" s="10" t="s">
        <x:v>493</x:v>
      </x:c>
      <x:c r="L8" s="8" t="s">
        <x:v>494</x:v>
      </x:c>
      <x:c r="M8" s="9">
        <x:v>1</x:v>
      </x:c>
      <x:c r="N8" s="8" t="s">
        <x:v>481</x:v>
      </x:c>
      <x:c r="O8" s="8" t="s">
        <x:v>482</x:v>
      </x:c>
      <x:c r="P8" s="8" t="s">
        <x:v>475</x:v>
      </x:c>
      <x:c r="Q8" s="8" t="s">
        <x:v>481</x:v>
      </x:c>
      <x:c r="R8" s="19">
        <x:v>112.36363636363637</x:v>
      </x:c>
      <x:c r="S8" s="12">
        <x:f t="shared" si="0"/>
        <x:v>112.36363636363637</x:v>
      </x:c>
      <x:c r="U8" s="8" t="s">
        <x:v>471</x:v>
      </x:c>
    </x:row>
    <x:row r="9" spans="1:21">
      <x:c r="A9" s="8" t="s">
        <x:v>471</x:v>
      </x:c>
      <x:c r="B9" s="8" t="s">
        <x:v>472</x:v>
      </x:c>
      <x:c r="C9" s="8" t="s">
        <x:v>473</x:v>
      </x:c>
      <x:c r="D9" s="8" t="s">
        <x:v>474</x:v>
      </x:c>
      <x:c r="E9" s="8" t="s">
        <x:v>475</x:v>
      </x:c>
      <x:c r="F9" s="8" t="s">
        <x:v>476</x:v>
      </x:c>
      <x:c r="G9" s="8" t="s">
        <x:v>162</x:v>
      </x:c>
      <x:c r="H9" s="8" t="s">
        <x:v>476</x:v>
      </x:c>
      <x:c r="I9" s="8" t="s">
        <x:v>477</x:v>
      </x:c>
      <x:c r="J9" s="8" t="s">
        <x:v>495</x:v>
      </x:c>
      <x:c r="K9" s="10" t="s">
        <x:v>496</x:v>
      </x:c>
      <x:c r="L9" s="8" t="s">
        <x:v>497</x:v>
      </x:c>
      <x:c r="M9" s="9">
        <x:v>15</x:v>
      </x:c>
      <x:c r="N9" s="8" t="s">
        <x:v>481</x:v>
      </x:c>
      <x:c r="O9" s="8" t="s">
        <x:v>482</x:v>
      </x:c>
      <x:c r="P9" s="8" t="s">
        <x:v>475</x:v>
      </x:c>
      <x:c r="Q9" s="8" t="s">
        <x:v>481</x:v>
      </x:c>
      <x:c r="R9" s="19">
        <x:v>2.6311818181818185</x:v>
      </x:c>
      <x:c r="S9" s="12">
        <x:f t="shared" si="0"/>
        <x:v>39.467727272727281</x:v>
      </x:c>
      <x:c r="U9" s="8" t="s">
        <x:v>471</x:v>
      </x:c>
    </x:row>
    <x:row r="10" spans="1:21">
      <x:c r="A10" s="8" t="s">
        <x:v>471</x:v>
      </x:c>
      <x:c r="B10" s="8" t="s">
        <x:v>472</x:v>
      </x:c>
      <x:c r="C10" s="8" t="s">
        <x:v>473</x:v>
      </x:c>
      <x:c r="D10" s="8" t="s">
        <x:v>474</x:v>
      </x:c>
      <x:c r="E10" s="8" t="s">
        <x:v>475</x:v>
      </x:c>
      <x:c r="F10" s="8" t="s">
        <x:v>476</x:v>
      </x:c>
      <x:c r="G10" s="8" t="s">
        <x:v>162</x:v>
      </x:c>
      <x:c r="H10" s="8" t="s">
        <x:v>476</x:v>
      </x:c>
      <x:c r="I10" s="8" t="s">
        <x:v>477</x:v>
      </x:c>
      <x:c r="J10" s="8" t="s">
        <x:v>498</x:v>
      </x:c>
      <x:c r="K10" s="10" t="s">
        <x:v>499</x:v>
      </x:c>
      <x:c r="L10" s="8" t="s">
        <x:v>500</x:v>
      </x:c>
      <x:c r="M10" s="9">
        <x:v>4</x:v>
      </x:c>
      <x:c r="N10" s="8" t="s">
        <x:v>481</x:v>
      </x:c>
      <x:c r="O10" s="8" t="s">
        <x:v>482</x:v>
      </x:c>
      <x:c r="P10" s="8" t="s">
        <x:v>475</x:v>
      </x:c>
      <x:c r="Q10" s="8" t="s">
        <x:v>481</x:v>
      </x:c>
      <x:c r="R10" s="19">
        <x:v>5.0563636363636366</x:v>
      </x:c>
      <x:c r="S10" s="12">
        <x:f t="shared" si="0"/>
        <x:v>20.225454545454546</x:v>
      </x:c>
      <x:c r="U10" s="8" t="s">
        <x:v>471</x:v>
      </x:c>
    </x:row>
    <x:row r="11" spans="1:21">
      <x:c r="A11" s="8" t="s">
        <x:v>471</x:v>
      </x:c>
      <x:c r="B11" s="8" t="s">
        <x:v>472</x:v>
      </x:c>
      <x:c r="C11" s="8" t="s">
        <x:v>473</x:v>
      </x:c>
      <x:c r="D11" s="8" t="s">
        <x:v>474</x:v>
      </x:c>
      <x:c r="E11" s="8" t="s">
        <x:v>475</x:v>
      </x:c>
      <x:c r="F11" s="8" t="s">
        <x:v>476</x:v>
      </x:c>
      <x:c r="G11" s="8" t="s">
        <x:v>162</x:v>
      </x:c>
      <x:c r="H11" s="8" t="s">
        <x:v>476</x:v>
      </x:c>
      <x:c r="I11" s="8" t="s">
        <x:v>477</x:v>
      </x:c>
      <x:c r="J11" s="8" t="s">
        <x:v>501</x:v>
      </x:c>
      <x:c r="K11" s="10" t="s">
        <x:v>502</x:v>
      </x:c>
      <x:c r="L11" s="8" t="s">
        <x:v>503</x:v>
      </x:c>
      <x:c r="M11" s="9">
        <x:v>1</x:v>
      </x:c>
      <x:c r="N11" s="8" t="s">
        <x:v>481</x:v>
      </x:c>
      <x:c r="O11" s="8" t="s">
        <x:v>482</x:v>
      </x:c>
      <x:c r="P11" s="8" t="s">
        <x:v>475</x:v>
      </x:c>
      <x:c r="Q11" s="8" t="s">
        <x:v>481</x:v>
      </x:c>
      <x:c r="R11" s="19">
        <x:v>18.352727272727272</x:v>
      </x:c>
      <x:c r="S11" s="12">
        <x:f t="shared" si="0"/>
        <x:v>18.352727272727272</x:v>
      </x:c>
      <x:c r="U11" s="8" t="s">
        <x:v>471</x:v>
      </x:c>
    </x:row>
    <x:row r="12" spans="1:21">
      <x:c r="A12" s="8" t="s">
        <x:v>471</x:v>
      </x:c>
      <x:c r="B12" s="8" t="s">
        <x:v>472</x:v>
      </x:c>
      <x:c r="C12" s="8" t="s">
        <x:v>473</x:v>
      </x:c>
      <x:c r="D12" s="8" t="s">
        <x:v>474</x:v>
      </x:c>
      <x:c r="E12" s="8" t="s">
        <x:v>475</x:v>
      </x:c>
      <x:c r="F12" s="8" t="s">
        <x:v>476</x:v>
      </x:c>
      <x:c r="G12" s="8" t="s">
        <x:v>162</x:v>
      </x:c>
      <x:c r="H12" s="8" t="s">
        <x:v>476</x:v>
      </x:c>
      <x:c r="I12" s="8" t="s">
        <x:v>477</x:v>
      </x:c>
      <x:c r="J12" s="8" t="s">
        <x:v>504</x:v>
      </x:c>
      <x:c r="K12" s="10" t="s">
        <x:v>505</x:v>
      </x:c>
      <x:c r="L12" s="8" t="s">
        <x:v>506</x:v>
      </x:c>
      <x:c r="M12" s="9">
        <x:v>1</x:v>
      </x:c>
      <x:c r="N12" s="8" t="s">
        <x:v>481</x:v>
      </x:c>
      <x:c r="O12" s="8" t="s">
        <x:v>482</x:v>
      </x:c>
      <x:c r="P12" s="8" t="s">
        <x:v>475</x:v>
      </x:c>
      <x:c r="Q12" s="8" t="s">
        <x:v>481</x:v>
      </x:c>
      <x:c r="R12" s="19">
        <x:v>16.48</x:v>
      </x:c>
      <x:c r="S12" s="12">
        <x:f t="shared" si="0"/>
        <x:v>16.48</x:v>
      </x:c>
      <x:c r="U12" s="8" t="s">
        <x:v>471</x:v>
      </x:c>
    </x:row>
    <x:row r="13" spans="1:21">
      <x:c r="A13" s="8" t="s">
        <x:v>471</x:v>
      </x:c>
      <x:c r="B13" s="8" t="s">
        <x:v>472</x:v>
      </x:c>
      <x:c r="C13" s="8" t="s">
        <x:v>473</x:v>
      </x:c>
      <x:c r="D13" s="8" t="s">
        <x:v>474</x:v>
      </x:c>
      <x:c r="E13" s="8" t="s">
        <x:v>475</x:v>
      </x:c>
      <x:c r="F13" s="8" t="s">
        <x:v>476</x:v>
      </x:c>
      <x:c r="G13" s="8" t="s">
        <x:v>162</x:v>
      </x:c>
      <x:c r="H13" s="8" t="s">
        <x:v>476</x:v>
      </x:c>
      <x:c r="I13" s="8" t="s">
        <x:v>477</x:v>
      </x:c>
      <x:c r="J13" s="8" t="s">
        <x:v>507</x:v>
      </x:c>
      <x:c r="K13" s="10" t="s">
        <x:v>508</x:v>
      </x:c>
      <x:c r="L13" s="8" t="s">
        <x:v>509</x:v>
      </x:c>
      <x:c r="M13" s="9">
        <x:v>4</x:v>
      </x:c>
      <x:c r="N13" s="8" t="s">
        <x:v>481</x:v>
      </x:c>
      <x:c r="O13" s="8" t="s">
        <x:v>482</x:v>
      </x:c>
      <x:c r="P13" s="8" t="s">
        <x:v>475</x:v>
      </x:c>
      <x:c r="Q13" s="8" t="s">
        <x:v>481</x:v>
      </x:c>
      <x:c r="R13" s="19">
        <x:v>3.2960000000000003</x:v>
      </x:c>
      <x:c r="S13" s="12">
        <x:f t="shared" si="0"/>
        <x:v>13.184000000000001</x:v>
      </x:c>
      <x:c r="U13" s="8" t="s">
        <x:v>471</x:v>
      </x:c>
    </x:row>
    <x:row r="14" spans="1:21">
      <x:c r="A14" s="8" t="s">
        <x:v>471</x:v>
      </x:c>
      <x:c r="B14" s="8" t="s">
        <x:v>472</x:v>
      </x:c>
      <x:c r="C14" s="8" t="s">
        <x:v>473</x:v>
      </x:c>
      <x:c r="D14" s="8" t="s">
        <x:v>474</x:v>
      </x:c>
      <x:c r="E14" s="8" t="s">
        <x:v>475</x:v>
      </x:c>
      <x:c r="F14" s="8" t="s">
        <x:v>476</x:v>
      </x:c>
      <x:c r="G14" s="8" t="s">
        <x:v>162</x:v>
      </x:c>
      <x:c r="H14" s="8" t="s">
        <x:v>476</x:v>
      </x:c>
      <x:c r="I14" s="8" t="s">
        <x:v>477</x:v>
      </x:c>
      <x:c r="J14" s="8" t="s">
        <x:v>510</x:v>
      </x:c>
      <x:c r="K14" s="10" t="s">
        <x:v>511</x:v>
      </x:c>
      <x:c r="L14" s="8" t="s">
        <x:v>512</x:v>
      </x:c>
      <x:c r="M14" s="9">
        <x:v>9</x:v>
      </x:c>
      <x:c r="N14" s="8" t="s">
        <x:v>481</x:v>
      </x:c>
      <x:c r="O14" s="8" t="s">
        <x:v>482</x:v>
      </x:c>
      <x:c r="P14" s="8" t="s">
        <x:v>475</x:v>
      </x:c>
      <x:c r="Q14" s="8" t="s">
        <x:v>481</x:v>
      </x:c>
      <x:c r="R14" s="19">
        <x:v>1.161090909090909</x:v>
      </x:c>
      <x:c r="S14" s="12">
        <x:f t="shared" si="0"/>
        <x:v>10.449818181818181</x:v>
      </x:c>
      <x:c r="U14" s="8" t="s">
        <x:v>471</x:v>
      </x:c>
    </x:row>
    <x:row r="15" spans="1:21">
      <x:c r="A15" s="8" t="s">
        <x:v>471</x:v>
      </x:c>
      <x:c r="B15" s="8" t="s">
        <x:v>472</x:v>
      </x:c>
      <x:c r="C15" s="8" t="s">
        <x:v>473</x:v>
      </x:c>
      <x:c r="D15" s="8" t="s">
        <x:v>474</x:v>
      </x:c>
      <x:c r="E15" s="8" t="s">
        <x:v>475</x:v>
      </x:c>
      <x:c r="F15" s="8" t="s">
        <x:v>476</x:v>
      </x:c>
      <x:c r="G15" s="8" t="s">
        <x:v>162</x:v>
      </x:c>
      <x:c r="H15" s="8" t="s">
        <x:v>476</x:v>
      </x:c>
      <x:c r="I15" s="8" t="s">
        <x:v>477</x:v>
      </x:c>
      <x:c r="J15" s="8" t="s">
        <x:v>513</x:v>
      </x:c>
      <x:c r="K15" s="10" t="s">
        <x:v>514</x:v>
      </x:c>
      <x:c r="L15" s="8" t="s">
        <x:v>515</x:v>
      </x:c>
      <x:c r="M15" s="9">
        <x:v>4</x:v>
      </x:c>
      <x:c r="N15" s="8" t="s">
        <x:v>481</x:v>
      </x:c>
      <x:c r="O15" s="8" t="s">
        <x:v>482</x:v>
      </x:c>
      <x:c r="P15" s="8" t="s">
        <x:v>475</x:v>
      </x:c>
      <x:c r="Q15" s="8" t="s">
        <x:v>481</x:v>
      </x:c>
      <x:c r="R15" s="19">
        <x:v>1.207909090909091</x:v>
      </x:c>
      <x:c r="S15" s="12">
        <x:f t="shared" si="0"/>
        <x:v>4.8316363636363642</x:v>
      </x:c>
      <x:c r="U15" s="8" t="s">
        <x:v>471</x:v>
      </x:c>
    </x:row>
    <x:row r="16" spans="1:21">
      <x:c r="A16" s="8" t="s">
        <x:v>471</x:v>
      </x:c>
      <x:c r="B16" s="8" t="s">
        <x:v>472</x:v>
      </x:c>
      <x:c r="C16" s="8" t="s">
        <x:v>473</x:v>
      </x:c>
      <x:c r="D16" s="8" t="s">
        <x:v>474</x:v>
      </x:c>
      <x:c r="E16" s="8" t="s">
        <x:v>475</x:v>
      </x:c>
      <x:c r="F16" s="8" t="s">
        <x:v>476</x:v>
      </x:c>
      <x:c r="G16" s="8" t="s">
        <x:v>162</x:v>
      </x:c>
      <x:c r="H16" s="8" t="s">
        <x:v>476</x:v>
      </x:c>
      <x:c r="I16" s="8" t="s">
        <x:v>477</x:v>
      </x:c>
      <x:c r="J16" s="8" t="s">
        <x:v>516</x:v>
      </x:c>
      <x:c r="K16" s="10" t="s">
        <x:v>517</x:v>
      </x:c>
      <x:c r="L16" s="8" t="s">
        <x:v>518</x:v>
      </x:c>
      <x:c r="M16" s="9">
        <x:v>2</x:v>
      </x:c>
      <x:c r="N16" s="8" t="s">
        <x:v>481</x:v>
      </x:c>
      <x:c r="O16" s="8" t="s">
        <x:v>482</x:v>
      </x:c>
      <x:c r="P16" s="8" t="s">
        <x:v>475</x:v>
      </x:c>
      <x:c r="Q16" s="8" t="s">
        <x:v>481</x:v>
      </x:c>
      <x:c r="R16" s="19">
        <x:v>2.2285454545454546</x:v>
      </x:c>
      <x:c r="S16" s="12">
        <x:f t="shared" si="0"/>
        <x:v>4.4570909090909092</x:v>
      </x:c>
      <x:c r="U16" s="8" t="s">
        <x:v>471</x:v>
      </x:c>
    </x:row>
    <x:row r="17" spans="1:21">
      <x:c r="A17" s="8" t="s">
        <x:v>471</x:v>
      </x:c>
      <x:c r="B17" s="8" t="s">
        <x:v>472</x:v>
      </x:c>
      <x:c r="C17" s="8" t="s">
        <x:v>473</x:v>
      </x:c>
      <x:c r="D17" s="8" t="s">
        <x:v>474</x:v>
      </x:c>
      <x:c r="E17" s="8" t="s">
        <x:v>475</x:v>
      </x:c>
      <x:c r="F17" s="8" t="s">
        <x:v>476</x:v>
      </x:c>
      <x:c r="G17" s="8" t="s">
        <x:v>162</x:v>
      </x:c>
      <x:c r="H17" s="8" t="s">
        <x:v>476</x:v>
      </x:c>
      <x:c r="I17" s="8" t="s">
        <x:v>477</x:v>
      </x:c>
      <x:c r="J17" s="8" t="s">
        <x:v>519</x:v>
      </x:c>
      <x:c r="K17" s="10" t="s">
        <x:v>520</x:v>
      </x:c>
      <x:c r="L17" s="8" t="s">
        <x:v>521</x:v>
      </x:c>
      <x:c r="M17" s="9">
        <x:v>4</x:v>
      </x:c>
      <x:c r="N17" s="8" t="s">
        <x:v>481</x:v>
      </x:c>
      <x:c r="O17" s="8" t="s">
        <x:v>482</x:v>
      </x:c>
      <x:c r="P17" s="8" t="s">
        <x:v>475</x:v>
      </x:c>
      <x:c r="Q17" s="8" t="s">
        <x:v>481</x:v>
      </x:c>
      <x:c r="R17" s="19">
        <x:v>0.76781818181818173</x:v>
      </x:c>
      <x:c r="S17" s="12">
        <x:f t="shared" si="0"/>
        <x:v>3.0712727272727269</x:v>
      </x:c>
      <x:c r="U17" s="8" t="s">
        <x:v>471</x:v>
      </x:c>
    </x:row>
    <x:row r="18" spans="1:21">
      <x:c r="A18" s="8" t="s">
        <x:v>471</x:v>
      </x:c>
      <x:c r="B18" s="8" t="s">
        <x:v>472</x:v>
      </x:c>
      <x:c r="C18" s="8" t="s">
        <x:v>473</x:v>
      </x:c>
      <x:c r="D18" s="8" t="s">
        <x:v>474</x:v>
      </x:c>
      <x:c r="E18" s="8" t="s">
        <x:v>475</x:v>
      </x:c>
      <x:c r="F18" s="8" t="s">
        <x:v>476</x:v>
      </x:c>
      <x:c r="G18" s="8" t="s">
        <x:v>162</x:v>
      </x:c>
      <x:c r="H18" s="8" t="s">
        <x:v>476</x:v>
      </x:c>
      <x:c r="I18" s="8" t="s">
        <x:v>477</x:v>
      </x:c>
      <x:c r="J18" s="8" t="s">
        <x:v>522</x:v>
      </x:c>
      <x:c r="K18" s="10" t="s">
        <x:v>523</x:v>
      </x:c>
      <x:c r="L18" s="8" t="s">
        <x:v>524</x:v>
      </x:c>
      <x:c r="M18" s="9">
        <x:v>1</x:v>
      </x:c>
      <x:c r="N18" s="8" t="s">
        <x:v>481</x:v>
      </x:c>
      <x:c r="O18" s="8" t="s">
        <x:v>482</x:v>
      </x:c>
      <x:c r="P18" s="8" t="s">
        <x:v>475</x:v>
      </x:c>
      <x:c r="Q18" s="8" t="s">
        <x:v>481</x:v>
      </x:c>
      <x:c r="R18" s="19">
        <x:v>2.7809999999999997</x:v>
      </x:c>
      <x:c r="S18" s="12">
        <x:f t="shared" si="0"/>
        <x:v>2.7809999999999997</x:v>
      </x:c>
      <x:c r="U18" s="8" t="s">
        <x:v>471</x:v>
      </x:c>
    </x:row>
    <x:row r="19" spans="1:21">
      <x:c r="A19" s="8" t="s">
        <x:v>471</x:v>
      </x:c>
      <x:c r="B19" s="8" t="s">
        <x:v>472</x:v>
      </x:c>
      <x:c r="C19" s="8" t="s">
        <x:v>473</x:v>
      </x:c>
      <x:c r="D19" s="8" t="s">
        <x:v>474</x:v>
      </x:c>
      <x:c r="E19" s="8" t="s">
        <x:v>475</x:v>
      </x:c>
      <x:c r="F19" s="8" t="s">
        <x:v>476</x:v>
      </x:c>
      <x:c r="G19" s="8" t="s">
        <x:v>162</x:v>
      </x:c>
      <x:c r="H19" s="8" t="s">
        <x:v>476</x:v>
      </x:c>
      <x:c r="I19" s="8" t="s">
        <x:v>477</x:v>
      </x:c>
      <x:c r="J19" s="8" t="s">
        <x:v>525</x:v>
      </x:c>
      <x:c r="K19" s="10" t="s">
        <x:v>526</x:v>
      </x:c>
      <x:c r="L19" s="8" t="s">
        <x:v>527</x:v>
      </x:c>
      <x:c r="M19" s="9">
        <x:v>1</x:v>
      </x:c>
      <x:c r="N19" s="8" t="s">
        <x:v>481</x:v>
      </x:c>
      <x:c r="O19" s="8" t="s">
        <x:v>482</x:v>
      </x:c>
      <x:c r="P19" s="8" t="s">
        <x:v>475</x:v>
      </x:c>
      <x:c r="Q19" s="8" t="s">
        <x:v>481</x:v>
      </x:c>
      <x:c r="R19" s="19">
        <x:v>2.7809999999999997</x:v>
      </x:c>
      <x:c r="S19" s="12">
        <x:f t="shared" si="0"/>
        <x:v>2.7809999999999997</x:v>
      </x:c>
      <x:c r="U19" s="8" t="s">
        <x:v>471</x:v>
      </x:c>
    </x:row>
    <x:row r="20" spans="1:21">
      <x:c r="A20" s="8" t="s">
        <x:v>471</x:v>
      </x:c>
      <x:c r="B20" s="8" t="s">
        <x:v>472</x:v>
      </x:c>
      <x:c r="C20" s="8" t="s">
        <x:v>473</x:v>
      </x:c>
      <x:c r="D20" s="8" t="s">
        <x:v>474</x:v>
      </x:c>
      <x:c r="E20" s="8" t="s">
        <x:v>475</x:v>
      </x:c>
      <x:c r="F20" s="8" t="s">
        <x:v>476</x:v>
      </x:c>
      <x:c r="G20" s="8" t="s">
        <x:v>162</x:v>
      </x:c>
      <x:c r="H20" s="8" t="s">
        <x:v>476</x:v>
      </x:c>
      <x:c r="I20" s="8" t="s">
        <x:v>477</x:v>
      </x:c>
      <x:c r="J20" s="8" t="s">
        <x:v>528</x:v>
      </x:c>
      <x:c r="K20" s="10" t="s">
        <x:v>529</x:v>
      </x:c>
      <x:c r="L20" s="8" t="s">
        <x:v>530</x:v>
      </x:c>
      <x:c r="M20" s="9">
        <x:v>3</x:v>
      </x:c>
      <x:c r="N20" s="8" t="s">
        <x:v>481</x:v>
      </x:c>
      <x:c r="O20" s="8" t="s">
        <x:v>482</x:v>
      </x:c>
      <x:c r="P20" s="8" t="s">
        <x:v>475</x:v>
      </x:c>
      <x:c r="Q20" s="8" t="s">
        <x:v>481</x:v>
      </x:c>
      <x:c r="R20" s="19">
        <x:v>0.73972727272727279</x:v>
      </x:c>
      <x:c r="S20" s="12">
        <x:f t="shared" si="0"/>
        <x:v>2.2191818181818181</x:v>
      </x:c>
      <x:c r="U20" s="8" t="s">
        <x:v>471</x:v>
      </x:c>
    </x:row>
    <x:row r="21" spans="1:21">
      <x:c r="A21" s="8" t="s">
        <x:v>471</x:v>
      </x:c>
      <x:c r="B21" s="8" t="s">
        <x:v>472</x:v>
      </x:c>
      <x:c r="C21" s="8" t="s">
        <x:v>473</x:v>
      </x:c>
      <x:c r="D21" s="8" t="s">
        <x:v>474</x:v>
      </x:c>
      <x:c r="E21" s="8" t="s">
        <x:v>475</x:v>
      </x:c>
      <x:c r="F21" s="8" t="s">
        <x:v>476</x:v>
      </x:c>
      <x:c r="G21" s="8" t="s">
        <x:v>162</x:v>
      </x:c>
      <x:c r="H21" s="8" t="s">
        <x:v>476</x:v>
      </x:c>
      <x:c r="I21" s="8" t="s">
        <x:v>477</x:v>
      </x:c>
      <x:c r="J21" s="8" t="s">
        <x:v>531</x:v>
      </x:c>
      <x:c r="K21" s="10" t="s">
        <x:v>532</x:v>
      </x:c>
      <x:c r="L21" s="8" t="s">
        <x:v>533</x:v>
      </x:c>
      <x:c r="M21" s="9">
        <x:v>4</x:v>
      </x:c>
      <x:c r="N21" s="8" t="s">
        <x:v>481</x:v>
      </x:c>
      <x:c r="O21" s="8" t="s">
        <x:v>482</x:v>
      </x:c>
      <x:c r="P21" s="8" t="s">
        <x:v>475</x:v>
      </x:c>
      <x:c r="Q21" s="8" t="s">
        <x:v>481</x:v>
      </x:c>
      <x:c r="R21" s="19">
        <x:v>0.53372727272727272</x:v>
      </x:c>
      <x:c r="S21" s="12">
        <x:f t="shared" si="0"/>
        <x:v>2.1349090909090909</x:v>
      </x:c>
      <x:c r="U21" s="8" t="s">
        <x:v>471</x:v>
      </x:c>
    </x:row>
    <x:row r="22" spans="1:21">
      <x:c r="A22" s="8" t="s">
        <x:v>471</x:v>
      </x:c>
      <x:c r="B22" s="8" t="s">
        <x:v>472</x:v>
      </x:c>
      <x:c r="C22" s="8" t="s">
        <x:v>473</x:v>
      </x:c>
      <x:c r="D22" s="8" t="s">
        <x:v>534</x:v>
      </x:c>
      <x:c r="E22" s="8" t="s">
        <x:v>475</x:v>
      </x:c>
      <x:c r="F22" s="8" t="s">
        <x:v>476</x:v>
      </x:c>
      <x:c r="G22" s="8" t="s">
        <x:v>162</x:v>
      </x:c>
      <x:c r="H22" s="8" t="s">
        <x:v>476</x:v>
      </x:c>
      <x:c r="I22" s="8" t="s">
        <x:v>477</x:v>
      </x:c>
      <x:c r="J22" s="8" t="s">
        <x:v>535</x:v>
      </x:c>
      <x:c r="K22" s="10" t="s">
        <x:v>499</x:v>
      </x:c>
      <x:c r="L22" s="8" t="s">
        <x:v>536</x:v>
      </x:c>
      <x:c r="M22" s="9">
        <x:v>1</x:v>
      </x:c>
      <x:c r="N22" s="8" t="s">
        <x:v>481</x:v>
      </x:c>
      <x:c r="O22" s="8" t="s">
        <x:v>482</x:v>
      </x:c>
      <x:c r="P22" s="8" t="s">
        <x:v>475</x:v>
      </x:c>
      <x:c r="Q22" s="8" t="s">
        <x:v>481</x:v>
      </x:c>
      <x:c r="R22" s="19">
        <x:v>100.65909090909092</x:v>
      </x:c>
      <x:c r="S22" s="12">
        <x:f t="shared" si="0"/>
        <x:v>100.65909090909092</x:v>
      </x:c>
      <x:c r="U22" s="8" t="s">
        <x:v>471</x:v>
      </x:c>
    </x:row>
    <x:row r="23" spans="1:21">
      <x:c r="A23" s="8" t="s">
        <x:v>471</x:v>
      </x:c>
      <x:c r="B23" s="8" t="s">
        <x:v>472</x:v>
      </x:c>
      <x:c r="C23" s="8" t="s">
        <x:v>473</x:v>
      </x:c>
      <x:c r="D23" s="8" t="s">
        <x:v>534</x:v>
      </x:c>
      <x:c r="E23" s="8" t="s">
        <x:v>475</x:v>
      </x:c>
      <x:c r="F23" s="8" t="s">
        <x:v>476</x:v>
      </x:c>
      <x:c r="G23" s="8" t="s">
        <x:v>162</x:v>
      </x:c>
      <x:c r="H23" s="8" t="s">
        <x:v>476</x:v>
      </x:c>
      <x:c r="I23" s="8" t="s">
        <x:v>477</x:v>
      </x:c>
      <x:c r="J23" s="8" t="s">
        <x:v>537</x:v>
      </x:c>
      <x:c r="K23" s="10" t="s">
        <x:v>479</x:v>
      </x:c>
      <x:c r="L23" s="8" t="s">
        <x:v>538</x:v>
      </x:c>
      <x:c r="M23" s="9">
        <x:v>1</x:v>
      </x:c>
      <x:c r="N23" s="8" t="s">
        <x:v>481</x:v>
      </x:c>
      <x:c r="O23" s="8" t="s">
        <x:v>482</x:v>
      </x:c>
      <x:c r="P23" s="8" t="s">
        <x:v>475</x:v>
      </x:c>
      <x:c r="Q23" s="8" t="s">
        <x:v>481</x:v>
      </x:c>
      <x:c r="R23" s="19">
        <x:v>109.08636363636364</x:v>
      </x:c>
      <x:c r="S23" s="12">
        <x:f t="shared" si="0"/>
        <x:v>109.08636363636364</x:v>
      </x:c>
      <x:c r="U23" s="8" t="s">
        <x:v>471</x:v>
      </x:c>
    </x:row>
    <x:row r="24" spans="1:21">
      <x:c r="A24" s="8" t="s">
        <x:v>471</x:v>
      </x:c>
      <x:c r="B24" s="8" t="s">
        <x:v>472</x:v>
      </x:c>
      <x:c r="C24" s="8" t="s">
        <x:v>473</x:v>
      </x:c>
      <x:c r="D24" s="8" t="s">
        <x:v>534</x:v>
      </x:c>
      <x:c r="E24" s="8" t="s">
        <x:v>475</x:v>
      </x:c>
      <x:c r="F24" s="8" t="s">
        <x:v>476</x:v>
      </x:c>
      <x:c r="G24" s="8" t="s">
        <x:v>162</x:v>
      </x:c>
      <x:c r="H24" s="8" t="s">
        <x:v>476</x:v>
      </x:c>
      <x:c r="I24" s="8" t="s">
        <x:v>477</x:v>
      </x:c>
      <x:c r="J24" s="8" t="s">
        <x:v>539</x:v>
      </x:c>
      <x:c r="K24" s="10" t="s">
        <x:v>493</x:v>
      </x:c>
      <x:c r="L24" s="8" t="s">
        <x:v>540</x:v>
      </x:c>
      <x:c r="M24" s="9">
        <x:v>1</x:v>
      </x:c>
      <x:c r="N24" s="8" t="s">
        <x:v>481</x:v>
      </x:c>
      <x:c r="O24" s="8" t="s">
        <x:v>482</x:v>
      </x:c>
      <x:c r="P24" s="8" t="s">
        <x:v>475</x:v>
      </x:c>
      <x:c r="Q24" s="8" t="s">
        <x:v>481</x:v>
      </x:c>
      <x:c r="R24" s="19">
        <x:v>105.34090909090909</x:v>
      </x:c>
      <x:c r="S24" s="12">
        <x:f t="shared" si="0"/>
        <x:v>105.34090909090909</x:v>
      </x:c>
      <x:c r="U24" s="8" t="s">
        <x:v>471</x:v>
      </x:c>
    </x:row>
    <x:row r="25" spans="1:21">
      <x:c r="A25" s="8" t="s">
        <x:v>471</x:v>
      </x:c>
      <x:c r="B25" s="8" t="s">
        <x:v>472</x:v>
      </x:c>
      <x:c r="C25" s="8" t="s">
        <x:v>473</x:v>
      </x:c>
      <x:c r="D25" s="8" t="s">
        <x:v>534</x:v>
      </x:c>
      <x:c r="E25" s="8" t="s">
        <x:v>475</x:v>
      </x:c>
      <x:c r="F25" s="8" t="s">
        <x:v>476</x:v>
      </x:c>
      <x:c r="G25" s="8" t="s">
        <x:v>162</x:v>
      </x:c>
      <x:c r="H25" s="8" t="s">
        <x:v>476</x:v>
      </x:c>
      <x:c r="I25" s="8" t="s">
        <x:v>477</x:v>
      </x:c>
      <x:c r="J25" s="8" t="s">
        <x:v>541</x:v>
      </x:c>
      <x:c r="K25" s="10" t="s">
        <x:v>487</x:v>
      </x:c>
      <x:c r="L25" s="8" t="s">
        <x:v>542</x:v>
      </x:c>
      <x:c r="M25" s="9">
        <x:v>1</x:v>
      </x:c>
      <x:c r="N25" s="8" t="s">
        <x:v>481</x:v>
      </x:c>
      <x:c r="O25" s="8" t="s">
        <x:v>482</x:v>
      </x:c>
      <x:c r="P25" s="8" t="s">
        <x:v>475</x:v>
      </x:c>
      <x:c r="Q25" s="8" t="s">
        <x:v>481</x:v>
      </x:c>
      <x:c r="R25" s="19">
        <x:v>91.763636363636365</x:v>
      </x:c>
      <x:c r="S25" s="12">
        <x:f t="shared" si="0"/>
        <x:v>91.763636363636365</x:v>
      </x:c>
      <x:c r="U25" s="8" t="s">
        <x:v>471</x:v>
      </x:c>
    </x:row>
    <x:row r="26" spans="1:21">
      <x:c r="A26" s="8" t="s">
        <x:v>471</x:v>
      </x:c>
      <x:c r="B26" s="8" t="s">
        <x:v>472</x:v>
      </x:c>
      <x:c r="C26" s="8" t="s">
        <x:v>473</x:v>
      </x:c>
      <x:c r="D26" s="8" t="s">
        <x:v>534</x:v>
      </x:c>
      <x:c r="E26" s="8" t="s">
        <x:v>475</x:v>
      </x:c>
      <x:c r="F26" s="8" t="s">
        <x:v>476</x:v>
      </x:c>
      <x:c r="G26" s="8" t="s">
        <x:v>162</x:v>
      </x:c>
      <x:c r="H26" s="8" t="s">
        <x:v>476</x:v>
      </x:c>
      <x:c r="I26" s="8" t="s">
        <x:v>477</x:v>
      </x:c>
      <x:c r="J26" s="8" t="s">
        <x:v>543</x:v>
      </x:c>
      <x:c r="K26" s="10" t="s">
        <x:v>484</x:v>
      </x:c>
      <x:c r="L26" s="8" t="s">
        <x:v>544</x:v>
      </x:c>
      <x:c r="M26" s="9">
        <x:v>1</x:v>
      </x:c>
      <x:c r="N26" s="8" t="s">
        <x:v>481</x:v>
      </x:c>
      <x:c r="O26" s="8" t="s">
        <x:v>482</x:v>
      </x:c>
      <x:c r="P26" s="8" t="s">
        <x:v>475</x:v>
      </x:c>
      <x:c r="Q26" s="8" t="s">
        <x:v>481</x:v>
      </x:c>
      <x:c r="R26" s="19">
        <x:v>89.422727272727272</x:v>
      </x:c>
      <x:c r="S26" s="12">
        <x:f t="shared" si="0"/>
        <x:v>89.422727272727272</x:v>
      </x:c>
      <x:c r="U26" s="8" t="s">
        <x:v>471</x:v>
      </x:c>
    </x:row>
    <x:row r="27" spans="1:21">
      <x:c r="A27" s="8" t="s">
        <x:v>471</x:v>
      </x:c>
      <x:c r="B27" s="8" t="s">
        <x:v>472</x:v>
      </x:c>
      <x:c r="C27" s="8" t="s">
        <x:v>473</x:v>
      </x:c>
      <x:c r="D27" s="8" t="s">
        <x:v>534</x:v>
      </x:c>
      <x:c r="E27" s="8" t="s">
        <x:v>475</x:v>
      </x:c>
      <x:c r="F27" s="8" t="s">
        <x:v>476</x:v>
      </x:c>
      <x:c r="G27" s="8" t="s">
        <x:v>162</x:v>
      </x:c>
      <x:c r="H27" s="8" t="s">
        <x:v>476</x:v>
      </x:c>
      <x:c r="I27" s="8" t="s">
        <x:v>477</x:v>
      </x:c>
      <x:c r="J27" s="8" t="s">
        <x:v>495</x:v>
      </x:c>
      <x:c r="K27" s="10" t="s">
        <x:v>523</x:v>
      </x:c>
      <x:c r="L27" s="8" t="s">
        <x:v>497</x:v>
      </x:c>
      <x:c r="M27" s="9">
        <x:v>12</x:v>
      </x:c>
      <x:c r="N27" s="8" t="s">
        <x:v>481</x:v>
      </x:c>
      <x:c r="O27" s="8" t="s">
        <x:v>482</x:v>
      </x:c>
      <x:c r="P27" s="8" t="s">
        <x:v>475</x:v>
      </x:c>
      <x:c r="Q27" s="8" t="s">
        <x:v>481</x:v>
      </x:c>
      <x:c r="R27" s="19">
        <x:v>2.6311818181818185</x:v>
      </x:c>
      <x:c r="S27" s="12">
        <x:f t="shared" si="0"/>
        <x:v>31.57418181818182</x:v>
      </x:c>
      <x:c r="U27" s="8" t="s">
        <x:v>471</x:v>
      </x:c>
    </x:row>
    <x:row r="28" spans="1:21">
      <x:c r="A28" s="8" t="s">
        <x:v>471</x:v>
      </x:c>
      <x:c r="B28" s="8" t="s">
        <x:v>472</x:v>
      </x:c>
      <x:c r="C28" s="8" t="s">
        <x:v>473</x:v>
      </x:c>
      <x:c r="D28" s="8" t="s">
        <x:v>534</x:v>
      </x:c>
      <x:c r="E28" s="8" t="s">
        <x:v>475</x:v>
      </x:c>
      <x:c r="F28" s="8" t="s">
        <x:v>476</x:v>
      </x:c>
      <x:c r="G28" s="8" t="s">
        <x:v>162</x:v>
      </x:c>
      <x:c r="H28" s="8" t="s">
        <x:v>476</x:v>
      </x:c>
      <x:c r="I28" s="8" t="s">
        <x:v>477</x:v>
      </x:c>
      <x:c r="J28" s="8" t="s">
        <x:v>545</x:v>
      </x:c>
      <x:c r="K28" s="10">
        <x:v>10</x:v>
      </x:c>
      <x:c r="L28" s="8" t="s">
        <x:v>546</x:v>
      </x:c>
      <x:c r="M28" s="9">
        <x:v>1</x:v>
      </x:c>
      <x:c r="N28" s="8" t="s">
        <x:v>481</x:v>
      </x:c>
      <x:c r="O28" s="8" t="s">
        <x:v>482</x:v>
      </x:c>
      <x:c r="P28" s="8" t="s">
        <x:v>475</x:v>
      </x:c>
      <x:c r="Q28" s="8" t="s">
        <x:v>481</x:v>
      </x:c>
      <x:c r="R28" s="19">
        <x:v>22.847272727272731</x:v>
      </x:c>
      <x:c r="S28" s="12">
        <x:f t="shared" si="0"/>
        <x:v>22.847272727272731</x:v>
      </x:c>
      <x:c r="U28" s="8" t="s">
        <x:v>471</x:v>
      </x:c>
    </x:row>
    <x:row r="29" spans="1:21">
      <x:c r="A29" s="8" t="s">
        <x:v>471</x:v>
      </x:c>
      <x:c r="B29" s="8" t="s">
        <x:v>472</x:v>
      </x:c>
      <x:c r="C29" s="8" t="s">
        <x:v>473</x:v>
      </x:c>
      <x:c r="D29" s="8" t="s">
        <x:v>534</x:v>
      </x:c>
      <x:c r="E29" s="8" t="s">
        <x:v>475</x:v>
      </x:c>
      <x:c r="F29" s="8" t="s">
        <x:v>476</x:v>
      </x:c>
      <x:c r="G29" s="8" t="s">
        <x:v>162</x:v>
      </x:c>
      <x:c r="H29" s="8" t="s">
        <x:v>476</x:v>
      </x:c>
      <x:c r="I29" s="8" t="s">
        <x:v>477</x:v>
      </x:c>
      <x:c r="J29" s="8" t="s">
        <x:v>501</x:v>
      </x:c>
      <x:c r="K29" s="10" t="s">
        <x:v>502</x:v>
      </x:c>
      <x:c r="L29" s="8" t="s">
        <x:v>503</x:v>
      </x:c>
      <x:c r="M29" s="9">
        <x:v>1</x:v>
      </x:c>
      <x:c r="N29" s="8" t="s">
        <x:v>481</x:v>
      </x:c>
      <x:c r="O29" s="8" t="s">
        <x:v>482</x:v>
      </x:c>
      <x:c r="P29" s="8" t="s">
        <x:v>475</x:v>
      </x:c>
      <x:c r="Q29" s="8" t="s">
        <x:v>481</x:v>
      </x:c>
      <x:c r="R29" s="19">
        <x:v>18.352727272727272</x:v>
      </x:c>
      <x:c r="S29" s="12">
        <x:f t="shared" si="0"/>
        <x:v>18.352727272727272</x:v>
      </x:c>
      <x:c r="U29" s="8" t="s">
        <x:v>471</x:v>
      </x:c>
    </x:row>
    <x:row r="30" spans="1:21">
      <x:c r="A30" s="8" t="s">
        <x:v>471</x:v>
      </x:c>
      <x:c r="B30" s="8" t="s">
        <x:v>472</x:v>
      </x:c>
      <x:c r="C30" s="8" t="s">
        <x:v>473</x:v>
      </x:c>
      <x:c r="D30" s="8" t="s">
        <x:v>534</x:v>
      </x:c>
      <x:c r="E30" s="8" t="s">
        <x:v>475</x:v>
      </x:c>
      <x:c r="F30" s="8" t="s">
        <x:v>476</x:v>
      </x:c>
      <x:c r="G30" s="8" t="s">
        <x:v>162</x:v>
      </x:c>
      <x:c r="H30" s="8" t="s">
        <x:v>476</x:v>
      </x:c>
      <x:c r="I30" s="8" t="s">
        <x:v>477</x:v>
      </x:c>
      <x:c r="J30" s="8" t="s">
        <x:v>504</x:v>
      </x:c>
      <x:c r="K30" s="10" t="s">
        <x:v>505</x:v>
      </x:c>
      <x:c r="L30" s="8" t="s">
        <x:v>506</x:v>
      </x:c>
      <x:c r="M30" s="9">
        <x:v>1</x:v>
      </x:c>
      <x:c r="N30" s="8" t="s">
        <x:v>481</x:v>
      </x:c>
      <x:c r="O30" s="8" t="s">
        <x:v>482</x:v>
      </x:c>
      <x:c r="P30" s="8" t="s">
        <x:v>475</x:v>
      </x:c>
      <x:c r="Q30" s="8" t="s">
        <x:v>481</x:v>
      </x:c>
      <x:c r="R30" s="19">
        <x:v>16.48</x:v>
      </x:c>
      <x:c r="S30" s="12">
        <x:f t="shared" si="0"/>
        <x:v>16.48</x:v>
      </x:c>
      <x:c r="U30" s="8" t="s">
        <x:v>471</x:v>
      </x:c>
    </x:row>
    <x:row r="31" spans="1:21">
      <x:c r="A31" s="8" t="s">
        <x:v>471</x:v>
      </x:c>
      <x:c r="B31" s="8" t="s">
        <x:v>472</x:v>
      </x:c>
      <x:c r="C31" s="8" t="s">
        <x:v>473</x:v>
      </x:c>
      <x:c r="D31" s="8" t="s">
        <x:v>534</x:v>
      </x:c>
      <x:c r="E31" s="8" t="s">
        <x:v>475</x:v>
      </x:c>
      <x:c r="F31" s="8" t="s">
        <x:v>476</x:v>
      </x:c>
      <x:c r="G31" s="8" t="s">
        <x:v>162</x:v>
      </x:c>
      <x:c r="H31" s="8" t="s">
        <x:v>476</x:v>
      </x:c>
      <x:c r="I31" s="8" t="s">
        <x:v>477</x:v>
      </x:c>
      <x:c r="J31" s="8" t="s">
        <x:v>498</x:v>
      </x:c>
      <x:c r="K31" s="10" t="s">
        <x:v>496</x:v>
      </x:c>
      <x:c r="L31" s="8" t="s">
        <x:v>500</x:v>
      </x:c>
      <x:c r="M31" s="9">
        <x:v>3</x:v>
      </x:c>
      <x:c r="N31" s="8" t="s">
        <x:v>481</x:v>
      </x:c>
      <x:c r="O31" s="8" t="s">
        <x:v>482</x:v>
      </x:c>
      <x:c r="P31" s="8" t="s">
        <x:v>475</x:v>
      </x:c>
      <x:c r="Q31" s="8" t="s">
        <x:v>481</x:v>
      </x:c>
      <x:c r="R31" s="19">
        <x:v>5.0563636363636366</x:v>
      </x:c>
      <x:c r="S31" s="12">
        <x:f t="shared" si="0"/>
        <x:v>15.16909090909091</x:v>
      </x:c>
      <x:c r="U31" s="8" t="s">
        <x:v>471</x:v>
      </x:c>
    </x:row>
    <x:row r="32" spans="1:21">
      <x:c r="A32" s="8" t="s">
        <x:v>471</x:v>
      </x:c>
      <x:c r="B32" s="8" t="s">
        <x:v>472</x:v>
      </x:c>
      <x:c r="C32" s="8" t="s">
        <x:v>473</x:v>
      </x:c>
      <x:c r="D32" s="8" t="s">
        <x:v>534</x:v>
      </x:c>
      <x:c r="E32" s="8" t="s">
        <x:v>475</x:v>
      </x:c>
      <x:c r="F32" s="8" t="s">
        <x:v>476</x:v>
      </x:c>
      <x:c r="G32" s="8" t="s">
        <x:v>162</x:v>
      </x:c>
      <x:c r="H32" s="8" t="s">
        <x:v>476</x:v>
      </x:c>
      <x:c r="I32" s="8" t="s">
        <x:v>477</x:v>
      </x:c>
      <x:c r="J32" s="8" t="s">
        <x:v>507</x:v>
      </x:c>
      <x:c r="K32" s="10" t="s">
        <x:v>508</x:v>
      </x:c>
      <x:c r="L32" s="8" t="s">
        <x:v>509</x:v>
      </x:c>
      <x:c r="M32" s="9">
        <x:v>3</x:v>
      </x:c>
      <x:c r="N32" s="8" t="s">
        <x:v>481</x:v>
      </x:c>
      <x:c r="O32" s="8" t="s">
        <x:v>482</x:v>
      </x:c>
      <x:c r="P32" s="8" t="s">
        <x:v>475</x:v>
      </x:c>
      <x:c r="Q32" s="8" t="s">
        <x:v>481</x:v>
      </x:c>
      <x:c r="R32" s="19">
        <x:v>3.2960000000000003</x:v>
      </x:c>
      <x:c r="S32" s="12">
        <x:f t="shared" si="0"/>
        <x:v>9.8880000000000017</x:v>
      </x:c>
      <x:c r="U32" s="8" t="s">
        <x:v>471</x:v>
      </x:c>
    </x:row>
    <x:row r="33" spans="1:21">
      <x:c r="A33" s="8" t="s">
        <x:v>471</x:v>
      </x:c>
      <x:c r="B33" s="8" t="s">
        <x:v>472</x:v>
      </x:c>
      <x:c r="C33" s="8" t="s">
        <x:v>473</x:v>
      </x:c>
      <x:c r="D33" s="8" t="s">
        <x:v>534</x:v>
      </x:c>
      <x:c r="E33" s="8" t="s">
        <x:v>475</x:v>
      </x:c>
      <x:c r="F33" s="8" t="s">
        <x:v>476</x:v>
      </x:c>
      <x:c r="G33" s="8" t="s">
        <x:v>162</x:v>
      </x:c>
      <x:c r="H33" s="8" t="s">
        <x:v>476</x:v>
      </x:c>
      <x:c r="I33" s="8" t="s">
        <x:v>477</x:v>
      </x:c>
      <x:c r="J33" s="8" t="s">
        <x:v>513</x:v>
      </x:c>
      <x:c r="K33" s="10" t="s">
        <x:v>511</x:v>
      </x:c>
      <x:c r="L33" s="8" t="s">
        <x:v>515</x:v>
      </x:c>
      <x:c r="M33" s="9">
        <x:v>5</x:v>
      </x:c>
      <x:c r="N33" s="8" t="s">
        <x:v>481</x:v>
      </x:c>
      <x:c r="O33" s="8" t="s">
        <x:v>482</x:v>
      </x:c>
      <x:c r="P33" s="8" t="s">
        <x:v>475</x:v>
      </x:c>
      <x:c r="Q33" s="8" t="s">
        <x:v>481</x:v>
      </x:c>
      <x:c r="R33" s="19">
        <x:v>1.207909090909091</x:v>
      </x:c>
      <x:c r="S33" s="12">
        <x:f t="shared" si="0"/>
        <x:v>6.039545454545455</x:v>
      </x:c>
      <x:c r="U33" s="8" t="s">
        <x:v>471</x:v>
      </x:c>
    </x:row>
    <x:row r="34" spans="1:21">
      <x:c r="A34" s="8" t="s">
        <x:v>471</x:v>
      </x:c>
      <x:c r="B34" s="8" t="s">
        <x:v>472</x:v>
      </x:c>
      <x:c r="C34" s="8" t="s">
        <x:v>473</x:v>
      </x:c>
      <x:c r="D34" s="8" t="s">
        <x:v>534</x:v>
      </x:c>
      <x:c r="E34" s="8" t="s">
        <x:v>475</x:v>
      </x:c>
      <x:c r="F34" s="8" t="s">
        <x:v>476</x:v>
      </x:c>
      <x:c r="G34" s="8" t="s">
        <x:v>162</x:v>
      </x:c>
      <x:c r="H34" s="8" t="s">
        <x:v>476</x:v>
      </x:c>
      <x:c r="I34" s="8" t="s">
        <x:v>477</x:v>
      </x:c>
      <x:c r="J34" s="8" t="s">
        <x:v>510</x:v>
      </x:c>
      <x:c r="K34" s="10" t="s">
        <x:v>490</x:v>
      </x:c>
      <x:c r="L34" s="8" t="s">
        <x:v>512</x:v>
      </x:c>
      <x:c r="M34" s="9">
        <x:v>4</x:v>
      </x:c>
      <x:c r="N34" s="8" t="s">
        <x:v>481</x:v>
      </x:c>
      <x:c r="O34" s="8" t="s">
        <x:v>482</x:v>
      </x:c>
      <x:c r="P34" s="8" t="s">
        <x:v>475</x:v>
      </x:c>
      <x:c r="Q34" s="8" t="s">
        <x:v>481</x:v>
      </x:c>
      <x:c r="R34" s="19">
        <x:v>1.161090909090909</x:v>
      </x:c>
      <x:c r="S34" s="12">
        <x:f t="shared" si="0"/>
        <x:v>4.6443636363636358</x:v>
      </x:c>
      <x:c r="U34" s="8" t="s">
        <x:v>471</x:v>
      </x:c>
    </x:row>
    <x:row r="35" spans="1:21">
      <x:c r="A35" s="8" t="s">
        <x:v>471</x:v>
      </x:c>
      <x:c r="B35" s="8" t="s">
        <x:v>472</x:v>
      </x:c>
      <x:c r="C35" s="8" t="s">
        <x:v>473</x:v>
      </x:c>
      <x:c r="D35" s="8" t="s">
        <x:v>534</x:v>
      </x:c>
      <x:c r="E35" s="8" t="s">
        <x:v>475</x:v>
      </x:c>
      <x:c r="F35" s="8" t="s">
        <x:v>476</x:v>
      </x:c>
      <x:c r="G35" s="8" t="s">
        <x:v>162</x:v>
      </x:c>
      <x:c r="H35" s="8" t="s">
        <x:v>476</x:v>
      </x:c>
      <x:c r="I35" s="8" t="s">
        <x:v>477</x:v>
      </x:c>
      <x:c r="J35" s="8" t="s">
        <x:v>519</x:v>
      </x:c>
      <x:c r="K35" s="10" t="s">
        <x:v>520</x:v>
      </x:c>
      <x:c r="L35" s="8" t="s">
        <x:v>521</x:v>
      </x:c>
      <x:c r="M35" s="9">
        <x:v>4</x:v>
      </x:c>
      <x:c r="N35" s="8" t="s">
        <x:v>481</x:v>
      </x:c>
      <x:c r="O35" s="8" t="s">
        <x:v>482</x:v>
      </x:c>
      <x:c r="P35" s="8" t="s">
        <x:v>475</x:v>
      </x:c>
      <x:c r="Q35" s="8" t="s">
        <x:v>481</x:v>
      </x:c>
      <x:c r="R35" s="19">
        <x:v>0.76781818181818173</x:v>
      </x:c>
      <x:c r="S35" s="12">
        <x:f t="shared" si="0"/>
        <x:v>3.0712727272727269</x:v>
      </x:c>
      <x:c r="U35" s="8" t="s">
        <x:v>471</x:v>
      </x:c>
    </x:row>
    <x:row r="36" spans="1:21">
      <x:c r="A36" s="8" t="s">
        <x:v>471</x:v>
      </x:c>
      <x:c r="B36" s="8" t="s">
        <x:v>472</x:v>
      </x:c>
      <x:c r="C36" s="8" t="s">
        <x:v>473</x:v>
      </x:c>
      <x:c r="D36" s="8" t="s">
        <x:v>534</x:v>
      </x:c>
      <x:c r="E36" s="8" t="s">
        <x:v>475</x:v>
      </x:c>
      <x:c r="F36" s="8" t="s">
        <x:v>476</x:v>
      </x:c>
      <x:c r="G36" s="8" t="s">
        <x:v>162</x:v>
      </x:c>
      <x:c r="H36" s="8" t="s">
        <x:v>476</x:v>
      </x:c>
      <x:c r="I36" s="8" t="s">
        <x:v>477</x:v>
      </x:c>
      <x:c r="J36" s="8" t="s">
        <x:v>522</x:v>
      </x:c>
      <x:c r="K36" s="10" t="s">
        <x:v>526</x:v>
      </x:c>
      <x:c r="L36" s="8" t="s">
        <x:v>524</x:v>
      </x:c>
      <x:c r="M36" s="9">
        <x:v>1</x:v>
      </x:c>
      <x:c r="N36" s="8" t="s">
        <x:v>481</x:v>
      </x:c>
      <x:c r="O36" s="8" t="s">
        <x:v>482</x:v>
      </x:c>
      <x:c r="P36" s="8" t="s">
        <x:v>475</x:v>
      </x:c>
      <x:c r="Q36" s="8" t="s">
        <x:v>481</x:v>
      </x:c>
      <x:c r="R36" s="19">
        <x:v>2.7809999999999997</x:v>
      </x:c>
      <x:c r="S36" s="12">
        <x:f t="shared" si="0"/>
        <x:v>2.7809999999999997</x:v>
      </x:c>
      <x:c r="U36" s="8" t="s">
        <x:v>471</x:v>
      </x:c>
    </x:row>
    <x:row r="37" spans="1:21">
      <x:c r="A37" s="8" t="s">
        <x:v>471</x:v>
      </x:c>
      <x:c r="B37" s="8" t="s">
        <x:v>472</x:v>
      </x:c>
      <x:c r="C37" s="8" t="s">
        <x:v>473</x:v>
      </x:c>
      <x:c r="D37" s="8" t="s">
        <x:v>534</x:v>
      </x:c>
      <x:c r="E37" s="8" t="s">
        <x:v>475</x:v>
      </x:c>
      <x:c r="F37" s="8" t="s">
        <x:v>476</x:v>
      </x:c>
      <x:c r="G37" s="8" t="s">
        <x:v>162</x:v>
      </x:c>
      <x:c r="H37" s="8" t="s">
        <x:v>476</x:v>
      </x:c>
      <x:c r="I37" s="8" t="s">
        <x:v>477</x:v>
      </x:c>
      <x:c r="J37" s="8" t="s">
        <x:v>516</x:v>
      </x:c>
      <x:c r="K37" s="10" t="s">
        <x:v>517</x:v>
      </x:c>
      <x:c r="L37" s="8" t="s">
        <x:v>518</x:v>
      </x:c>
      <x:c r="M37" s="9">
        <x:v>1</x:v>
      </x:c>
      <x:c r="N37" s="8" t="s">
        <x:v>481</x:v>
      </x:c>
      <x:c r="O37" s="8" t="s">
        <x:v>482</x:v>
      </x:c>
      <x:c r="P37" s="8" t="s">
        <x:v>475</x:v>
      </x:c>
      <x:c r="Q37" s="8" t="s">
        <x:v>481</x:v>
      </x:c>
      <x:c r="R37" s="19">
        <x:v>2.2285454545454546</x:v>
      </x:c>
      <x:c r="S37" s="12">
        <x:f t="shared" si="0"/>
        <x:v>2.2285454545454546</x:v>
      </x:c>
      <x:c r="U37" s="8" t="s">
        <x:v>471</x:v>
      </x:c>
    </x:row>
    <x:row r="38" spans="1:21">
      <x:c r="A38" s="8" t="s">
        <x:v>471</x:v>
      </x:c>
      <x:c r="B38" s="8" t="s">
        <x:v>472</x:v>
      </x:c>
      <x:c r="C38" s="8" t="s">
        <x:v>473</x:v>
      </x:c>
      <x:c r="D38" s="8" t="s">
        <x:v>534</x:v>
      </x:c>
      <x:c r="E38" s="8" t="s">
        <x:v>475</x:v>
      </x:c>
      <x:c r="F38" s="8" t="s">
        <x:v>476</x:v>
      </x:c>
      <x:c r="G38" s="8" t="s">
        <x:v>162</x:v>
      </x:c>
      <x:c r="H38" s="8" t="s">
        <x:v>476</x:v>
      </x:c>
      <x:c r="I38" s="8" t="s">
        <x:v>477</x:v>
      </x:c>
      <x:c r="J38" s="8" t="s">
        <x:v>528</x:v>
      </x:c>
      <x:c r="K38" s="10" t="s">
        <x:v>529</x:v>
      </x:c>
      <x:c r="L38" s="8" t="s">
        <x:v>530</x:v>
      </x:c>
      <x:c r="M38" s="9">
        <x:v>2</x:v>
      </x:c>
      <x:c r="N38" s="8" t="s">
        <x:v>481</x:v>
      </x:c>
      <x:c r="O38" s="8" t="s">
        <x:v>482</x:v>
      </x:c>
      <x:c r="P38" s="8" t="s">
        <x:v>475</x:v>
      </x:c>
      <x:c r="Q38" s="8" t="s">
        <x:v>481</x:v>
      </x:c>
      <x:c r="R38" s="19">
        <x:v>0.73972727272727279</x:v>
      </x:c>
      <x:c r="S38" s="12">
        <x:f t="shared" si="0"/>
        <x:v>1.4794545454545456</x:v>
      </x:c>
      <x:c r="U38" s="8" t="s">
        <x:v>471</x:v>
      </x:c>
    </x:row>
    <x:row r="39" spans="1:21">
      <x:c r="A39" s="8" t="s">
        <x:v>471</x:v>
      </x:c>
      <x:c r="B39" s="8" t="s">
        <x:v>472</x:v>
      </x:c>
      <x:c r="C39" s="8" t="s">
        <x:v>473</x:v>
      </x:c>
      <x:c r="D39" s="8" t="s">
        <x:v>534</x:v>
      </x:c>
      <x:c r="E39" s="8" t="s">
        <x:v>475</x:v>
      </x:c>
      <x:c r="F39" s="8" t="s">
        <x:v>476</x:v>
      </x:c>
      <x:c r="G39" s="8" t="s">
        <x:v>162</x:v>
      </x:c>
      <x:c r="H39" s="8" t="s">
        <x:v>476</x:v>
      </x:c>
      <x:c r="I39" s="8" t="s">
        <x:v>477</x:v>
      </x:c>
      <x:c r="J39" s="8" t="s">
        <x:v>531</x:v>
      </x:c>
      <x:c r="K39" s="10" t="s">
        <x:v>532</x:v>
      </x:c>
      <x:c r="L39" s="8" t="s">
        <x:v>533</x:v>
      </x:c>
      <x:c r="M39" s="9">
        <x:v>2</x:v>
      </x:c>
      <x:c r="N39" s="8" t="s">
        <x:v>481</x:v>
      </x:c>
      <x:c r="O39" s="8" t="s">
        <x:v>482</x:v>
      </x:c>
      <x:c r="P39" s="8" t="s">
        <x:v>475</x:v>
      </x:c>
      <x:c r="Q39" s="8" t="s">
        <x:v>481</x:v>
      </x:c>
      <x:c r="R39" s="19">
        <x:v>0.53372727272727272</x:v>
      </x:c>
      <x:c r="S39" s="12">
        <x:f t="shared" si="0"/>
        <x:v>1.0674545454545454</x:v>
      </x:c>
      <x:c r="U39" s="8" t="s">
        <x:v>471</x:v>
      </x:c>
    </x:row>
    <x:row r="40" spans="1:21" ht="13.5">
      <x:c r="A40" s="8" t="s">
        <x:v>471</x:v>
      </x:c>
      <x:c r="B40" s="8" t="s">
        <x:v>472</x:v>
      </x:c>
      <x:c r="C40" s="8" t="s">
        <x:v>473</x:v>
      </x:c>
      <x:c r="D40" s="8" t="s">
        <x:v>534</x:v>
      </x:c>
      <x:c r="E40" s="8" t="s">
        <x:v>475</x:v>
      </x:c>
      <x:c r="F40" s="8" t="s">
        <x:v>476</x:v>
      </x:c>
      <x:c r="G40" s="8" t="s">
        <x:v>162</x:v>
      </x:c>
      <x:c r="H40" s="8" t="s">
        <x:v>476</x:v>
      </x:c>
      <x:c r="I40" s="8" t="s">
        <x:v>477</x:v>
      </x:c>
      <x:c r="J40" s="8" t="s">
        <x:v>547</x:v>
      </x:c>
      <x:c r="K40" s="10" t="s">
        <x:v>514</x:v>
      </x:c>
      <x:c r="L40" s="8" t="s">
        <x:v>548</x:v>
      </x:c>
      <x:c r="M40" s="9">
        <x:v>1</x:v>
      </x:c>
      <x:c r="N40" s="8" t="s">
        <x:v>481</x:v>
      </x:c>
      <x:c r="O40" s="8" t="s">
        <x:v>482</x:v>
      </x:c>
      <x:c r="P40" s="8" t="s">
        <x:v>475</x:v>
      </x:c>
      <x:c r="Q40" s="8" t="s">
        <x:v>481</x:v>
      </x:c>
      <x:c r="R40" s="19">
        <x:v>0.64609090909090916</x:v>
      </x:c>
      <x:c r="S40" s="12">
        <x:f t="shared" si="0"/>
        <x:v>0.64609090909090916</x:v>
      </x:c>
      <x:c r="U40" s="8" t="s">
        <x:v>471</x:v>
      </x:c>
    </x:row>
    <x:row r="41" spans="1:21">
      <x:c r="A41" s="8" t="s">
        <x:v>471</x:v>
      </x:c>
      <x:c r="B41" s="8" t="s">
        <x:v>472</x:v>
      </x:c>
      <x:c r="C41" s="8" t="s">
        <x:v>473</x:v>
      </x:c>
      <x:c r="D41" s="8" t="s">
        <x:v>549</x:v>
      </x:c>
      <x:c r="E41" s="8" t="s">
        <x:v>475</x:v>
      </x:c>
      <x:c r="F41" s="8" t="s">
        <x:v>476</x:v>
      </x:c>
      <x:c r="G41" s="8" t="s">
        <x:v>162</x:v>
      </x:c>
      <x:c r="H41" s="8" t="s">
        <x:v>476</x:v>
      </x:c>
      <x:c r="I41" s="8" t="s">
        <x:v>477</x:v>
      </x:c>
      <x:c r="J41" s="8" t="s">
        <x:v>550</x:v>
      </x:c>
      <x:c r="K41" s="10" t="s">
        <x:v>487</x:v>
      </x:c>
      <x:c r="L41" s="8" t="s">
        <x:v>551</x:v>
      </x:c>
      <x:c r="M41" s="9">
        <x:v>1</x:v>
      </x:c>
      <x:c r="N41" s="8" t="s">
        <x:v>481</x:v>
      </x:c>
      <x:c r="O41" s="8" t="s">
        <x:v>482</x:v>
      </x:c>
      <x:c r="P41" s="8" t="s">
        <x:v>475</x:v>
      </x:c>
      <x:c r="Q41" s="8" t="s">
        <x:v>481</x:v>
      </x:c>
      <x:c r="R41" s="19">
        <x:v>102.53181818181818</x:v>
      </x:c>
      <x:c r="S41" s="12">
        <x:f t="shared" si="0"/>
        <x:v>102.53181818181818</x:v>
      </x:c>
      <x:c r="U41" s="8" t="s">
        <x:v>471</x:v>
      </x:c>
    </x:row>
    <x:row r="42" spans="1:21">
      <x:c r="A42" s="8" t="s">
        <x:v>471</x:v>
      </x:c>
      <x:c r="B42" s="8" t="s">
        <x:v>472</x:v>
      </x:c>
      <x:c r="C42" s="8" t="s">
        <x:v>473</x:v>
      </x:c>
      <x:c r="D42" s="8" t="s">
        <x:v>549</x:v>
      </x:c>
      <x:c r="E42" s="8" t="s">
        <x:v>475</x:v>
      </x:c>
      <x:c r="F42" s="8" t="s">
        <x:v>476</x:v>
      </x:c>
      <x:c r="G42" s="8" t="s">
        <x:v>162</x:v>
      </x:c>
      <x:c r="H42" s="8" t="s">
        <x:v>476</x:v>
      </x:c>
      <x:c r="I42" s="8" t="s">
        <x:v>477</x:v>
      </x:c>
      <x:c r="J42" s="8" t="s">
        <x:v>552</x:v>
      </x:c>
      <x:c r="K42" s="10" t="s">
        <x:v>493</x:v>
      </x:c>
      <x:c r="L42" s="8" t="s">
        <x:v>553</x:v>
      </x:c>
      <x:c r="M42" s="9">
        <x:v>1</x:v>
      </x:c>
      <x:c r="N42" s="8" t="s">
        <x:v>481</x:v>
      </x:c>
      <x:c r="O42" s="8" t="s">
        <x:v>482</x:v>
      </x:c>
      <x:c r="P42" s="8" t="s">
        <x:v>475</x:v>
      </x:c>
      <x:c r="Q42" s="8" t="s">
        <x:v>481</x:v>
      </x:c>
      <x:c r="R42" s="19">
        <x:v>100.65909090909092</x:v>
      </x:c>
      <x:c r="S42" s="12">
        <x:f t="shared" si="0"/>
        <x:v>100.65909090909092</x:v>
      </x:c>
      <x:c r="U42" s="8" t="s">
        <x:v>471</x:v>
      </x:c>
    </x:row>
    <x:row r="43" spans="1:21">
      <x:c r="A43" s="8" t="s">
        <x:v>471</x:v>
      </x:c>
      <x:c r="B43" s="8" t="s">
        <x:v>472</x:v>
      </x:c>
      <x:c r="C43" s="8" t="s">
        <x:v>473</x:v>
      </x:c>
      <x:c r="D43" s="8" t="s">
        <x:v>549</x:v>
      </x:c>
      <x:c r="E43" s="8" t="s">
        <x:v>475</x:v>
      </x:c>
      <x:c r="F43" s="8" t="s">
        <x:v>476</x:v>
      </x:c>
      <x:c r="G43" s="8" t="s">
        <x:v>162</x:v>
      </x:c>
      <x:c r="H43" s="8" t="s">
        <x:v>476</x:v>
      </x:c>
      <x:c r="I43" s="8" t="s">
        <x:v>477</x:v>
      </x:c>
      <x:c r="J43" s="8" t="s">
        <x:v>554</x:v>
      </x:c>
      <x:c r="K43" s="10" t="s">
        <x:v>499</x:v>
      </x:c>
      <x:c r="L43" s="8" t="s">
        <x:v>555</x:v>
      </x:c>
      <x:c r="M43" s="9">
        <x:v>1</x:v>
      </x:c>
      <x:c r="N43" s="8" t="s">
        <x:v>481</x:v>
      </x:c>
      <x:c r="O43" s="8" t="s">
        <x:v>482</x:v>
      </x:c>
      <x:c r="P43" s="8" t="s">
        <x:v>475</x:v>
      </x:c>
      <x:c r="Q43" s="8" t="s">
        <x:v>481</x:v>
      </x:c>
      <x:c r="R43" s="19">
        <x:v>100.65909090909092</x:v>
      </x:c>
      <x:c r="S43" s="12">
        <x:f t="shared" si="0"/>
        <x:v>100.65909090909092</x:v>
      </x:c>
      <x:c r="U43" s="8" t="s">
        <x:v>471</x:v>
      </x:c>
    </x:row>
    <x:row r="44" spans="1:21">
      <x:c r="A44" s="8" t="s">
        <x:v>471</x:v>
      </x:c>
      <x:c r="B44" s="8" t="s">
        <x:v>472</x:v>
      </x:c>
      <x:c r="C44" s="8" t="s">
        <x:v>473</x:v>
      </x:c>
      <x:c r="D44" s="8" t="s">
        <x:v>549</x:v>
      </x:c>
      <x:c r="E44" s="8" t="s">
        <x:v>475</x:v>
      </x:c>
      <x:c r="F44" s="8" t="s">
        <x:v>476</x:v>
      </x:c>
      <x:c r="G44" s="8" t="s">
        <x:v>162</x:v>
      </x:c>
      <x:c r="H44" s="8" t="s">
        <x:v>476</x:v>
      </x:c>
      <x:c r="I44" s="8" t="s">
        <x:v>477</x:v>
      </x:c>
      <x:c r="J44" s="8" t="s">
        <x:v>556</x:v>
      </x:c>
      <x:c r="K44" s="10" t="s">
        <x:v>479</x:v>
      </x:c>
      <x:c r="L44" s="8" t="s">
        <x:v>557</x:v>
      </x:c>
      <x:c r="M44" s="9">
        <x:v>1</x:v>
      </x:c>
      <x:c r="N44" s="8" t="s">
        <x:v>481</x:v>
      </x:c>
      <x:c r="O44" s="8" t="s">
        <x:v>482</x:v>
      </x:c>
      <x:c r="P44" s="8" t="s">
        <x:v>475</x:v>
      </x:c>
      <x:c r="Q44" s="8" t="s">
        <x:v>481</x:v>
      </x:c>
      <x:c r="R44" s="19">
        <x:v>95.040909090909082</x:v>
      </x:c>
      <x:c r="S44" s="12">
        <x:f t="shared" si="0"/>
        <x:v>95.040909090909082</x:v>
      </x:c>
      <x:c r="U44" s="8" t="s">
        <x:v>471</x:v>
      </x:c>
    </x:row>
    <x:row r="45" spans="1:21">
      <x:c r="A45" s="8" t="s">
        <x:v>471</x:v>
      </x:c>
      <x:c r="B45" s="8" t="s">
        <x:v>472</x:v>
      </x:c>
      <x:c r="C45" s="8" t="s">
        <x:v>473</x:v>
      </x:c>
      <x:c r="D45" s="8" t="s">
        <x:v>549</x:v>
      </x:c>
      <x:c r="E45" s="8" t="s">
        <x:v>475</x:v>
      </x:c>
      <x:c r="F45" s="8" t="s">
        <x:v>476</x:v>
      </x:c>
      <x:c r="G45" s="8" t="s">
        <x:v>162</x:v>
      </x:c>
      <x:c r="H45" s="8" t="s">
        <x:v>476</x:v>
      </x:c>
      <x:c r="I45" s="8" t="s">
        <x:v>477</x:v>
      </x:c>
      <x:c r="J45" s="8" t="s">
        <x:v>558</x:v>
      </x:c>
      <x:c r="K45" s="10" t="s">
        <x:v>484</x:v>
      </x:c>
      <x:c r="L45" s="8" t="s">
        <x:v>559</x:v>
      </x:c>
      <x:c r="M45" s="9">
        <x:v>1</x:v>
      </x:c>
      <x:c r="N45" s="8" t="s">
        <x:v>481</x:v>
      </x:c>
      <x:c r="O45" s="8" t="s">
        <x:v>482</x:v>
      </x:c>
      <x:c r="P45" s="8" t="s">
        <x:v>475</x:v>
      </x:c>
      <x:c r="Q45" s="8" t="s">
        <x:v>481</x:v>
      </x:c>
      <x:c r="R45" s="19">
        <x:v>89.422727272727272</x:v>
      </x:c>
      <x:c r="S45" s="12">
        <x:f t="shared" si="0"/>
        <x:v>89.422727272727272</x:v>
      </x:c>
      <x:c r="U45" s="8" t="s">
        <x:v>471</x:v>
      </x:c>
    </x:row>
    <x:row r="46" spans="1:21">
      <x:c r="A46" s="8" t="s">
        <x:v>471</x:v>
      </x:c>
      <x:c r="B46" s="8" t="s">
        <x:v>472</x:v>
      </x:c>
      <x:c r="C46" s="8" t="s">
        <x:v>473</x:v>
      </x:c>
      <x:c r="D46" s="8" t="s">
        <x:v>549</x:v>
      </x:c>
      <x:c r="E46" s="8" t="s">
        <x:v>475</x:v>
      </x:c>
      <x:c r="F46" s="8" t="s">
        <x:v>476</x:v>
      </x:c>
      <x:c r="G46" s="8" t="s">
        <x:v>162</x:v>
      </x:c>
      <x:c r="H46" s="8" t="s">
        <x:v>476</x:v>
      </x:c>
      <x:c r="I46" s="8" t="s">
        <x:v>477</x:v>
      </x:c>
      <x:c r="J46" s="8" t="s">
        <x:v>495</x:v>
      </x:c>
      <x:c r="K46" s="10" t="s">
        <x:v>523</x:v>
      </x:c>
      <x:c r="L46" s="8" t="s">
        <x:v>497</x:v>
      </x:c>
      <x:c r="M46" s="9">
        <x:v>13</x:v>
      </x:c>
      <x:c r="N46" s="8" t="s">
        <x:v>481</x:v>
      </x:c>
      <x:c r="O46" s="8" t="s">
        <x:v>482</x:v>
      </x:c>
      <x:c r="P46" s="8" t="s">
        <x:v>475</x:v>
      </x:c>
      <x:c r="Q46" s="8" t="s">
        <x:v>481</x:v>
      </x:c>
      <x:c r="R46" s="19">
        <x:v>2.6311818181818185</x:v>
      </x:c>
      <x:c r="S46" s="12">
        <x:f t="shared" si="0"/>
        <x:v>34.205363636363643</x:v>
      </x:c>
      <x:c r="U46" s="8" t="s">
        <x:v>471</x:v>
      </x:c>
    </x:row>
    <x:row r="47" spans="1:21">
      <x:c r="A47" s="8" t="s">
        <x:v>471</x:v>
      </x:c>
      <x:c r="B47" s="8" t="s">
        <x:v>472</x:v>
      </x:c>
      <x:c r="C47" s="8" t="s">
        <x:v>473</x:v>
      </x:c>
      <x:c r="D47" s="8" t="s">
        <x:v>549</x:v>
      </x:c>
      <x:c r="E47" s="8" t="s">
        <x:v>475</x:v>
      </x:c>
      <x:c r="F47" s="8" t="s">
        <x:v>476</x:v>
      </x:c>
      <x:c r="G47" s="8" t="s">
        <x:v>162</x:v>
      </x:c>
      <x:c r="H47" s="8" t="s">
        <x:v>476</x:v>
      </x:c>
      <x:c r="I47" s="8" t="s">
        <x:v>477</x:v>
      </x:c>
      <x:c r="J47" s="8" t="s">
        <x:v>501</x:v>
      </x:c>
      <x:c r="K47" s="10" t="s">
        <x:v>502</x:v>
      </x:c>
      <x:c r="L47" s="8" t="s">
        <x:v>503</x:v>
      </x:c>
      <x:c r="M47" s="9">
        <x:v>1</x:v>
      </x:c>
      <x:c r="N47" s="8" t="s">
        <x:v>481</x:v>
      </x:c>
      <x:c r="O47" s="8" t="s">
        <x:v>482</x:v>
      </x:c>
      <x:c r="P47" s="8" t="s">
        <x:v>475</x:v>
      </x:c>
      <x:c r="Q47" s="8" t="s">
        <x:v>481</x:v>
      </x:c>
      <x:c r="R47" s="19">
        <x:v>18.352727272727272</x:v>
      </x:c>
      <x:c r="S47" s="12">
        <x:f t="shared" si="0"/>
        <x:v>18.352727272727272</x:v>
      </x:c>
      <x:c r="U47" s="8" t="s">
        <x:v>471</x:v>
      </x:c>
    </x:row>
    <x:row r="48" spans="1:21">
      <x:c r="A48" s="8" t="s">
        <x:v>471</x:v>
      </x:c>
      <x:c r="B48" s="8" t="s">
        <x:v>472</x:v>
      </x:c>
      <x:c r="C48" s="8" t="s">
        <x:v>473</x:v>
      </x:c>
      <x:c r="D48" s="8" t="s">
        <x:v>549</x:v>
      </x:c>
      <x:c r="E48" s="8" t="s">
        <x:v>475</x:v>
      </x:c>
      <x:c r="F48" s="8" t="s">
        <x:v>476</x:v>
      </x:c>
      <x:c r="G48" s="8" t="s">
        <x:v>162</x:v>
      </x:c>
      <x:c r="H48" s="8" t="s">
        <x:v>476</x:v>
      </x:c>
      <x:c r="I48" s="8" t="s">
        <x:v>477</x:v>
      </x:c>
      <x:c r="J48" s="8" t="s">
        <x:v>504</x:v>
      </x:c>
      <x:c r="K48" s="10" t="s">
        <x:v>505</x:v>
      </x:c>
      <x:c r="L48" s="8" t="s">
        <x:v>506</x:v>
      </x:c>
      <x:c r="M48" s="9">
        <x:v>1</x:v>
      </x:c>
      <x:c r="N48" s="8" t="s">
        <x:v>481</x:v>
      </x:c>
      <x:c r="O48" s="8" t="s">
        <x:v>482</x:v>
      </x:c>
      <x:c r="P48" s="8" t="s">
        <x:v>475</x:v>
      </x:c>
      <x:c r="Q48" s="8" t="s">
        <x:v>481</x:v>
      </x:c>
      <x:c r="R48" s="19">
        <x:v>16.48</x:v>
      </x:c>
      <x:c r="S48" s="12">
        <x:f t="shared" si="0"/>
        <x:v>16.48</x:v>
      </x:c>
      <x:c r="U48" s="8" t="s">
        <x:v>471</x:v>
      </x:c>
    </x:row>
    <x:row r="49" spans="1:21">
      <x:c r="A49" s="8" t="s">
        <x:v>471</x:v>
      </x:c>
      <x:c r="B49" s="8" t="s">
        <x:v>472</x:v>
      </x:c>
      <x:c r="C49" s="8" t="s">
        <x:v>473</x:v>
      </x:c>
      <x:c r="D49" s="8" t="s">
        <x:v>549</x:v>
      </x:c>
      <x:c r="E49" s="8" t="s">
        <x:v>475</x:v>
      </x:c>
      <x:c r="F49" s="8" t="s">
        <x:v>476</x:v>
      </x:c>
      <x:c r="G49" s="8" t="s">
        <x:v>162</x:v>
      </x:c>
      <x:c r="H49" s="8" t="s">
        <x:v>476</x:v>
      </x:c>
      <x:c r="I49" s="8" t="s">
        <x:v>477</x:v>
      </x:c>
      <x:c r="J49" s="8" t="s">
        <x:v>498</x:v>
      </x:c>
      <x:c r="K49" s="10" t="s">
        <x:v>496</x:v>
      </x:c>
      <x:c r="L49" s="8" t="s">
        <x:v>500</x:v>
      </x:c>
      <x:c r="M49" s="9">
        <x:v>3</x:v>
      </x:c>
      <x:c r="N49" s="8" t="s">
        <x:v>481</x:v>
      </x:c>
      <x:c r="O49" s="8" t="s">
        <x:v>482</x:v>
      </x:c>
      <x:c r="P49" s="8" t="s">
        <x:v>475</x:v>
      </x:c>
      <x:c r="Q49" s="8" t="s">
        <x:v>481</x:v>
      </x:c>
      <x:c r="R49" s="19">
        <x:v>5.0563636363636366</x:v>
      </x:c>
      <x:c r="S49" s="12">
        <x:f t="shared" si="0"/>
        <x:v>15.16909090909091</x:v>
      </x:c>
      <x:c r="U49" s="8" t="s">
        <x:v>471</x:v>
      </x:c>
    </x:row>
    <x:row r="50" spans="1:21">
      <x:c r="A50" s="8" t="s">
        <x:v>471</x:v>
      </x:c>
      <x:c r="B50" s="8" t="s">
        <x:v>472</x:v>
      </x:c>
      <x:c r="C50" s="8" t="s">
        <x:v>473</x:v>
      </x:c>
      <x:c r="D50" s="8" t="s">
        <x:v>549</x:v>
      </x:c>
      <x:c r="E50" s="8" t="s">
        <x:v>475</x:v>
      </x:c>
      <x:c r="F50" s="8" t="s">
        <x:v>476</x:v>
      </x:c>
      <x:c r="G50" s="8" t="s">
        <x:v>162</x:v>
      </x:c>
      <x:c r="H50" s="8" t="s">
        <x:v>476</x:v>
      </x:c>
      <x:c r="I50" s="8" t="s">
        <x:v>477</x:v>
      </x:c>
      <x:c r="J50" s="8" t="s">
        <x:v>507</x:v>
      </x:c>
      <x:c r="K50" s="10" t="s">
        <x:v>508</x:v>
      </x:c>
      <x:c r="L50" s="8" t="s">
        <x:v>509</x:v>
      </x:c>
      <x:c r="M50" s="9">
        <x:v>3</x:v>
      </x:c>
      <x:c r="N50" s="8" t="s">
        <x:v>481</x:v>
      </x:c>
      <x:c r="O50" s="8" t="s">
        <x:v>482</x:v>
      </x:c>
      <x:c r="P50" s="8" t="s">
        <x:v>475</x:v>
      </x:c>
      <x:c r="Q50" s="8" t="s">
        <x:v>481</x:v>
      </x:c>
      <x:c r="R50" s="19">
        <x:v>3.2960000000000003</x:v>
      </x:c>
      <x:c r="S50" s="12">
        <x:f t="shared" si="0"/>
        <x:v>9.8880000000000017</x:v>
      </x:c>
      <x:c r="U50" s="8" t="s">
        <x:v>471</x:v>
      </x:c>
    </x:row>
    <x:row r="51" spans="1:21">
      <x:c r="A51" s="8" t="s">
        <x:v>471</x:v>
      </x:c>
      <x:c r="B51" s="8" t="s">
        <x:v>472</x:v>
      </x:c>
      <x:c r="C51" s="8" t="s">
        <x:v>473</x:v>
      </x:c>
      <x:c r="D51" s="8" t="s">
        <x:v>549</x:v>
      </x:c>
      <x:c r="E51" s="8" t="s">
        <x:v>475</x:v>
      </x:c>
      <x:c r="F51" s="8" t="s">
        <x:v>476</x:v>
      </x:c>
      <x:c r="G51" s="8" t="s">
        <x:v>162</x:v>
      </x:c>
      <x:c r="H51" s="8" t="s">
        <x:v>476</x:v>
      </x:c>
      <x:c r="I51" s="8" t="s">
        <x:v>477</x:v>
      </x:c>
      <x:c r="J51" s="8" t="s">
        <x:v>513</x:v>
      </x:c>
      <x:c r="K51" s="10" t="s">
        <x:v>514</x:v>
      </x:c>
      <x:c r="L51" s="8" t="s">
        <x:v>515</x:v>
      </x:c>
      <x:c r="M51" s="9">
        <x:v>4</x:v>
      </x:c>
      <x:c r="N51" s="8" t="s">
        <x:v>481</x:v>
      </x:c>
      <x:c r="O51" s="8" t="s">
        <x:v>482</x:v>
      </x:c>
      <x:c r="P51" s="8" t="s">
        <x:v>475</x:v>
      </x:c>
      <x:c r="Q51" s="8" t="s">
        <x:v>481</x:v>
      </x:c>
      <x:c r="R51" s="19">
        <x:v>1.207909090909091</x:v>
      </x:c>
      <x:c r="S51" s="12">
        <x:f t="shared" si="0"/>
        <x:v>4.8316363636363642</x:v>
      </x:c>
      <x:c r="U51" s="8" t="s">
        <x:v>471</x:v>
      </x:c>
    </x:row>
    <x:row r="52" spans="1:21">
      <x:c r="A52" s="8" t="s">
        <x:v>471</x:v>
      </x:c>
      <x:c r="B52" s="8" t="s">
        <x:v>472</x:v>
      </x:c>
      <x:c r="C52" s="8" t="s">
        <x:v>473</x:v>
      </x:c>
      <x:c r="D52" s="8" t="s">
        <x:v>549</x:v>
      </x:c>
      <x:c r="E52" s="8" t="s">
        <x:v>475</x:v>
      </x:c>
      <x:c r="F52" s="8" t="s">
        <x:v>476</x:v>
      </x:c>
      <x:c r="G52" s="8" t="s">
        <x:v>162</x:v>
      </x:c>
      <x:c r="H52" s="8" t="s">
        <x:v>476</x:v>
      </x:c>
      <x:c r="I52" s="8" t="s">
        <x:v>477</x:v>
      </x:c>
      <x:c r="J52" s="8" t="s">
        <x:v>510</x:v>
      </x:c>
      <x:c r="K52" s="10" t="s">
        <x:v>511</x:v>
      </x:c>
      <x:c r="L52" s="8" t="s">
        <x:v>512</x:v>
      </x:c>
      <x:c r="M52" s="9">
        <x:v>4</x:v>
      </x:c>
      <x:c r="N52" s="8" t="s">
        <x:v>481</x:v>
      </x:c>
      <x:c r="O52" s="8" t="s">
        <x:v>482</x:v>
      </x:c>
      <x:c r="P52" s="8" t="s">
        <x:v>475</x:v>
      </x:c>
      <x:c r="Q52" s="8" t="s">
        <x:v>481</x:v>
      </x:c>
      <x:c r="R52" s="19">
        <x:v>1.161090909090909</x:v>
      </x:c>
      <x:c r="S52" s="12">
        <x:f t="shared" si="0"/>
        <x:v>4.6443636363636358</x:v>
      </x:c>
      <x:c r="U52" s="8" t="s">
        <x:v>471</x:v>
      </x:c>
    </x:row>
    <x:row r="53" spans="1:21">
      <x:c r="A53" s="8" t="s">
        <x:v>471</x:v>
      </x:c>
      <x:c r="B53" s="8" t="s">
        <x:v>472</x:v>
      </x:c>
      <x:c r="C53" s="8" t="s">
        <x:v>473</x:v>
      </x:c>
      <x:c r="D53" s="8" t="s">
        <x:v>549</x:v>
      </x:c>
      <x:c r="E53" s="8" t="s">
        <x:v>475</x:v>
      </x:c>
      <x:c r="F53" s="8" t="s">
        <x:v>476</x:v>
      </x:c>
      <x:c r="G53" s="8" t="s">
        <x:v>162</x:v>
      </x:c>
      <x:c r="H53" s="8" t="s">
        <x:v>476</x:v>
      </x:c>
      <x:c r="I53" s="8" t="s">
        <x:v>477</x:v>
      </x:c>
      <x:c r="J53" s="8" t="s">
        <x:v>519</x:v>
      </x:c>
      <x:c r="K53" s="10" t="s">
        <x:v>520</x:v>
      </x:c>
      <x:c r="L53" s="8" t="s">
        <x:v>521</x:v>
      </x:c>
      <x:c r="M53" s="9">
        <x:v>4</x:v>
      </x:c>
      <x:c r="N53" s="8" t="s">
        <x:v>481</x:v>
      </x:c>
      <x:c r="O53" s="8" t="s">
        <x:v>482</x:v>
      </x:c>
      <x:c r="P53" s="8" t="s">
        <x:v>475</x:v>
      </x:c>
      <x:c r="Q53" s="8" t="s">
        <x:v>481</x:v>
      </x:c>
      <x:c r="R53" s="19">
        <x:v>0.76781818181818173</x:v>
      </x:c>
      <x:c r="S53" s="12">
        <x:f t="shared" si="0"/>
        <x:v>3.0712727272727269</x:v>
      </x:c>
      <x:c r="U53" s="8" t="s">
        <x:v>471</x:v>
      </x:c>
    </x:row>
    <x:row r="54" spans="1:21">
      <x:c r="A54" s="8" t="s">
        <x:v>471</x:v>
      </x:c>
      <x:c r="B54" s="8" t="s">
        <x:v>472</x:v>
      </x:c>
      <x:c r="C54" s="8" t="s">
        <x:v>473</x:v>
      </x:c>
      <x:c r="D54" s="8" t="s">
        <x:v>549</x:v>
      </x:c>
      <x:c r="E54" s="8" t="s">
        <x:v>475</x:v>
      </x:c>
      <x:c r="F54" s="8" t="s">
        <x:v>476</x:v>
      </x:c>
      <x:c r="G54" s="8" t="s">
        <x:v>162</x:v>
      </x:c>
      <x:c r="H54" s="8" t="s">
        <x:v>476</x:v>
      </x:c>
      <x:c r="I54" s="8" t="s">
        <x:v>477</x:v>
      </x:c>
      <x:c r="J54" s="8" t="s">
        <x:v>525</x:v>
      </x:c>
      <x:c r="K54" s="10" t="s">
        <x:v>526</x:v>
      </x:c>
      <x:c r="L54" s="8" t="s">
        <x:v>527</x:v>
      </x:c>
      <x:c r="M54" s="9">
        <x:v>1</x:v>
      </x:c>
      <x:c r="N54" s="8" t="s">
        <x:v>481</x:v>
      </x:c>
      <x:c r="O54" s="8" t="s">
        <x:v>482</x:v>
      </x:c>
      <x:c r="P54" s="8" t="s">
        <x:v>475</x:v>
      </x:c>
      <x:c r="Q54" s="8" t="s">
        <x:v>481</x:v>
      </x:c>
      <x:c r="R54" s="19">
        <x:v>2.7809999999999997</x:v>
      </x:c>
      <x:c r="S54" s="12">
        <x:f t="shared" si="0"/>
        <x:v>2.7809999999999997</x:v>
      </x:c>
      <x:c r="U54" s="8" t="s">
        <x:v>471</x:v>
      </x:c>
    </x:row>
    <x:row r="55" spans="1:21">
      <x:c r="A55" s="8" t="s">
        <x:v>471</x:v>
      </x:c>
      <x:c r="B55" s="8" t="s">
        <x:v>472</x:v>
      </x:c>
      <x:c r="C55" s="8" t="s">
        <x:v>473</x:v>
      </x:c>
      <x:c r="D55" s="8" t="s">
        <x:v>549</x:v>
      </x:c>
      <x:c r="E55" s="8" t="s">
        <x:v>475</x:v>
      </x:c>
      <x:c r="F55" s="8" t="s">
        <x:v>476</x:v>
      </x:c>
      <x:c r="G55" s="8" t="s">
        <x:v>162</x:v>
      </x:c>
      <x:c r="H55" s="8" t="s">
        <x:v>476</x:v>
      </x:c>
      <x:c r="I55" s="8" t="s">
        <x:v>477</x:v>
      </x:c>
      <x:c r="J55" s="8" t="s">
        <x:v>516</x:v>
      </x:c>
      <x:c r="K55" s="10" t="s">
        <x:v>517</x:v>
      </x:c>
      <x:c r="L55" s="8" t="s">
        <x:v>518</x:v>
      </x:c>
      <x:c r="M55" s="9">
        <x:v>1</x:v>
      </x:c>
      <x:c r="N55" s="8" t="s">
        <x:v>481</x:v>
      </x:c>
      <x:c r="O55" s="8" t="s">
        <x:v>482</x:v>
      </x:c>
      <x:c r="P55" s="8" t="s">
        <x:v>475</x:v>
      </x:c>
      <x:c r="Q55" s="8" t="s">
        <x:v>481</x:v>
      </x:c>
      <x:c r="R55" s="19">
        <x:v>2.2285454545454546</x:v>
      </x:c>
      <x:c r="S55" s="12">
        <x:f t="shared" si="0"/>
        <x:v>2.2285454545454546</x:v>
      </x:c>
      <x:c r="U55" s="8" t="s">
        <x:v>471</x:v>
      </x:c>
    </x:row>
    <x:row r="56" spans="1:21">
      <x:c r="A56" s="8" t="s">
        <x:v>471</x:v>
      </x:c>
      <x:c r="B56" s="8" t="s">
        <x:v>472</x:v>
      </x:c>
      <x:c r="C56" s="8" t="s">
        <x:v>473</x:v>
      </x:c>
      <x:c r="D56" s="8" t="s">
        <x:v>549</x:v>
      </x:c>
      <x:c r="E56" s="8" t="s">
        <x:v>475</x:v>
      </x:c>
      <x:c r="F56" s="8" t="s">
        <x:v>476</x:v>
      </x:c>
      <x:c r="G56" s="8" t="s">
        <x:v>162</x:v>
      </x:c>
      <x:c r="H56" s="8" t="s">
        <x:v>476</x:v>
      </x:c>
      <x:c r="I56" s="8" t="s">
        <x:v>477</x:v>
      </x:c>
      <x:c r="J56" s="8" t="s">
        <x:v>528</x:v>
      </x:c>
      <x:c r="K56" s="10" t="s">
        <x:v>529</x:v>
      </x:c>
      <x:c r="L56" s="8" t="s">
        <x:v>530</x:v>
      </x:c>
      <x:c r="M56" s="9">
        <x:v>2</x:v>
      </x:c>
      <x:c r="N56" s="8" t="s">
        <x:v>481</x:v>
      </x:c>
      <x:c r="O56" s="8" t="s">
        <x:v>482</x:v>
      </x:c>
      <x:c r="P56" s="8" t="s">
        <x:v>475</x:v>
      </x:c>
      <x:c r="Q56" s="8" t="s">
        <x:v>481</x:v>
      </x:c>
      <x:c r="R56" s="19">
        <x:v>0.73972727272727279</x:v>
      </x:c>
      <x:c r="S56" s="12">
        <x:f t="shared" si="0"/>
        <x:v>1.4794545454545456</x:v>
      </x:c>
      <x:c r="U56" s="8" t="s">
        <x:v>471</x:v>
      </x:c>
    </x:row>
    <x:row r="57" spans="1:21">
      <x:c r="A57" s="8" t="s">
        <x:v>471</x:v>
      </x:c>
      <x:c r="B57" s="8" t="s">
        <x:v>472</x:v>
      </x:c>
      <x:c r="C57" s="8" t="s">
        <x:v>473</x:v>
      </x:c>
      <x:c r="D57" s="8" t="s">
        <x:v>549</x:v>
      </x:c>
      <x:c r="E57" s="8" t="s">
        <x:v>475</x:v>
      </x:c>
      <x:c r="F57" s="8" t="s">
        <x:v>476</x:v>
      </x:c>
      <x:c r="G57" s="8" t="s">
        <x:v>162</x:v>
      </x:c>
      <x:c r="H57" s="8" t="s">
        <x:v>476</x:v>
      </x:c>
      <x:c r="I57" s="8" t="s">
        <x:v>477</x:v>
      </x:c>
      <x:c r="J57" s="8" t="s">
        <x:v>531</x:v>
      </x:c>
      <x:c r="K57" s="10" t="s">
        <x:v>532</x:v>
      </x:c>
      <x:c r="L57" s="8" t="s">
        <x:v>533</x:v>
      </x:c>
      <x:c r="M57" s="9">
        <x:v>2</x:v>
      </x:c>
      <x:c r="N57" s="8" t="s">
        <x:v>481</x:v>
      </x:c>
      <x:c r="O57" s="8" t="s">
        <x:v>482</x:v>
      </x:c>
      <x:c r="P57" s="8" t="s">
        <x:v>475</x:v>
      </x:c>
      <x:c r="Q57" s="8" t="s">
        <x:v>481</x:v>
      </x:c>
      <x:c r="R57" s="19">
        <x:v>0.53372727272727272</x:v>
      </x:c>
      <x:c r="S57" s="12">
        <x:f t="shared" si="0"/>
        <x:v>1.0674545454545454</x:v>
      </x:c>
      <x:c r="U57" s="8" t="s">
        <x:v>471</x:v>
      </x:c>
    </x:row>
    <x:row r="58" spans="1:21">
      <x:c r="A58" s="8" t="s">
        <x:v>471</x:v>
      </x:c>
      <x:c r="B58" s="8" t="s">
        <x:v>472</x:v>
      </x:c>
      <x:c r="C58" s="8" t="s">
        <x:v>473</x:v>
      </x:c>
      <x:c r="D58" s="8" t="s">
        <x:v>549</x:v>
      </x:c>
      <x:c r="E58" s="8" t="s">
        <x:v>475</x:v>
      </x:c>
      <x:c r="F58" s="8" t="s">
        <x:v>476</x:v>
      </x:c>
      <x:c r="G58" s="8" t="s">
        <x:v>162</x:v>
      </x:c>
      <x:c r="H58" s="8" t="s">
        <x:v>476</x:v>
      </x:c>
      <x:c r="I58" s="8" t="s">
        <x:v>477</x:v>
      </x:c>
      <x:c r="J58" s="8" t="s">
        <x:v>560</x:v>
      </x:c>
      <x:c r="K58" s="10" t="s">
        <x:v>490</x:v>
      </x:c>
      <x:c r="L58" s="8" t="s">
        <x:v>561</x:v>
      </x:c>
      <x:c r="M58" s="9">
        <x:v>1</x:v>
      </x:c>
      <x:c r="N58" s="8" t="s">
        <x:v>481</x:v>
      </x:c>
      <x:c r="O58" s="8" t="s">
        <x:v>482</x:v>
      </x:c>
      <x:c r="P58" s="8" t="s">
        <x:v>475</x:v>
      </x:c>
      <x:c r="Q58" s="8" t="s">
        <x:v>481</x:v>
      </x:c>
      <x:c r="R58" s="19">
        <x:v>0.78654545454545455</x:v>
      </x:c>
      <x:c r="S58" s="12">
        <x:f t="shared" si="0"/>
        <x:v>0.78654545454545455</x:v>
      </x:c>
      <x:c r="U58" s="8" t="s">
        <x:v>471</x:v>
      </x:c>
    </x:row>
    <x:row r="59" spans="1:21">
      <x:c r="A59" s="8" t="s">
        <x:v>562</x:v>
      </x:c>
      <x:c r="B59" s="8" t="s">
        <x:v>472</x:v>
      </x:c>
      <x:c r="C59" s="8" t="s">
        <x:v>473</x:v>
      </x:c>
      <x:c r="D59" s="8" t="s">
        <x:v>563</x:v>
      </x:c>
      <x:c r="E59" s="8">
        <x:v>1411</x:v>
      </x:c>
      <x:c r="F59" s="8" t="s">
        <x:v>564</x:v>
      </x:c>
      <x:c r="G59" s="8" t="s">
        <x:v>162</x:v>
      </x:c>
      <x:c r="H59" s="8" t="s">
        <x:v>564</x:v>
      </x:c>
      <x:c r="I59" s="8">
        <x:v>1</x:v>
      </x:c>
      <x:c r="J59" s="8" t="s">
        <x:v>565</x:v>
      </x:c>
      <x:c r="K59" s="10">
        <x:v>110</x:v>
      </x:c>
      <x:c r="L59" s="8" t="s">
        <x:v>566</x:v>
      </x:c>
      <x:c r="M59" s="9">
        <x:v>1</x:v>
      </x:c>
      <x:c r="N59" s="8" t="s">
        <x:v>481</x:v>
      </x:c>
      <x:c r="O59" s="8" t="s">
        <x:v>482</x:v>
      </x:c>
      <x:c r="P59" s="8">
        <x:v>1411</x:v>
      </x:c>
      <x:c r="Q59" s="8" t="s">
        <x:v>481</x:v>
      </x:c>
      <x:c r="R59" s="19">
        <x:v>68.354545454545459</x:v>
      </x:c>
      <x:c r="S59" s="12">
        <x:f t="shared" si="0"/>
        <x:v>68.354545454545459</x:v>
      </x:c>
      <x:c r="U59" s="8" t="s">
        <x:v>562</x:v>
      </x:c>
    </x:row>
    <x:row r="60" spans="1:21">
      <x:c r="A60" s="8" t="s">
        <x:v>562</x:v>
      </x:c>
      <x:c r="B60" s="8" t="s">
        <x:v>472</x:v>
      </x:c>
      <x:c r="C60" s="8" t="s">
        <x:v>473</x:v>
      </x:c>
      <x:c r="D60" s="8" t="s">
        <x:v>563</x:v>
      </x:c>
      <x:c r="E60" s="8">
        <x:v>1411</x:v>
      </x:c>
      <x:c r="F60" s="8" t="s">
        <x:v>564</x:v>
      </x:c>
      <x:c r="G60" s="8" t="s">
        <x:v>162</x:v>
      </x:c>
      <x:c r="H60" s="8" t="s">
        <x:v>564</x:v>
      </x:c>
      <x:c r="I60" s="8">
        <x:v>1</x:v>
      </x:c>
      <x:c r="J60" s="8" t="s">
        <x:v>567</x:v>
      </x:c>
      <x:c r="K60" s="10">
        <x:v>90</x:v>
      </x:c>
      <x:c r="L60" s="8" t="s">
        <x:v>568</x:v>
      </x:c>
      <x:c r="M60" s="9">
        <x:v>1</x:v>
      </x:c>
      <x:c r="N60" s="8" t="s">
        <x:v>481</x:v>
      </x:c>
      <x:c r="O60" s="8" t="s">
        <x:v>482</x:v>
      </x:c>
      <x:c r="P60" s="8">
        <x:v>1411</x:v>
      </x:c>
      <x:c r="Q60" s="8" t="s">
        <x:v>481</x:v>
      </x:c>
      <x:c r="R60" s="19">
        <x:v>145.13636363636363</x:v>
      </x:c>
      <x:c r="S60" s="12">
        <x:f t="shared" si="0"/>
        <x:v>145.13636363636363</x:v>
      </x:c>
      <x:c r="U60" s="8" t="s">
        <x:v>562</x:v>
      </x:c>
    </x:row>
    <x:row r="61" spans="1:21">
      <x:c r="A61" s="8" t="s">
        <x:v>562</x:v>
      </x:c>
      <x:c r="B61" s="8" t="s">
        <x:v>472</x:v>
      </x:c>
      <x:c r="C61" s="8" t="s">
        <x:v>473</x:v>
      </x:c>
      <x:c r="D61" s="8" t="s">
        <x:v>563</x:v>
      </x:c>
      <x:c r="E61" s="8">
        <x:v>1411</x:v>
      </x:c>
      <x:c r="F61" s="8" t="s">
        <x:v>564</x:v>
      </x:c>
      <x:c r="G61" s="8" t="s">
        <x:v>162</x:v>
      </x:c>
      <x:c r="H61" s="8" t="s">
        <x:v>564</x:v>
      </x:c>
      <x:c r="I61" s="8">
        <x:v>1</x:v>
      </x:c>
      <x:c r="J61" s="8" t="s">
        <x:v>569</x:v>
      </x:c>
      <x:c r="K61" s="10">
        <x:v>100</x:v>
      </x:c>
      <x:c r="L61" s="8" t="s">
        <x:v>570</x:v>
      </x:c>
      <x:c r="M61" s="9">
        <x:v>15</x:v>
      </x:c>
      <x:c r="N61" s="8" t="s">
        <x:v>481</x:v>
      </x:c>
      <x:c r="O61" s="8" t="s">
        <x:v>482</x:v>
      </x:c>
      <x:c r="P61" s="8">
        <x:v>1411</x:v>
      </x:c>
      <x:c r="Q61" s="8" t="s">
        <x:v>481</x:v>
      </x:c>
      <x:c r="R61" s="19">
        <x:v>6.18</x:v>
      </x:c>
      <x:c r="S61" s="12">
        <x:f t="shared" si="0"/>
        <x:v>92.699999999999989</x:v>
      </x:c>
      <x:c r="U61" s="8" t="s">
        <x:v>562</x:v>
      </x:c>
    </x:row>
    <x:row r="62" spans="1:21">
      <x:c r="A62" s="8" t="s">
        <x:v>562</x:v>
      </x:c>
      <x:c r="B62" s="8" t="s">
        <x:v>472</x:v>
      </x:c>
      <x:c r="C62" s="8" t="s">
        <x:v>473</x:v>
      </x:c>
      <x:c r="D62" s="8" t="s">
        <x:v>563</x:v>
      </x:c>
      <x:c r="E62" s="8">
        <x:v>1411</x:v>
      </x:c>
      <x:c r="F62" s="8" t="s">
        <x:v>564</x:v>
      </x:c>
      <x:c r="G62" s="8" t="s">
        <x:v>162</x:v>
      </x:c>
      <x:c r="H62" s="8" t="s">
        <x:v>564</x:v>
      </x:c>
      <x:c r="I62" s="8">
        <x:v>1</x:v>
      </x:c>
      <x:c r="J62" s="8" t="s">
        <x:v>571</x:v>
      </x:c>
      <x:c r="K62" s="10">
        <x:v>10</x:v>
      </x:c>
      <x:c r="L62" s="8" t="s">
        <x:v>572</x:v>
      </x:c>
      <x:c r="M62" s="9">
        <x:v>1</x:v>
      </x:c>
      <x:c r="N62" s="8" t="s">
        <x:v>481</x:v>
      </x:c>
      <x:c r="O62" s="8" t="s">
        <x:v>482</x:v>
      </x:c>
      <x:c r="P62" s="8">
        <x:v>1411</x:v>
      </x:c>
      <x:c r="Q62" s="8" t="s">
        <x:v>481</x:v>
      </x:c>
      <x:c r="R62" s="19">
        <x:v>82.493636363636369</x:v>
      </x:c>
      <x:c r="S62" s="12">
        <x:f t="shared" si="0"/>
        <x:v>82.493636363636369</x:v>
      </x:c>
      <x:c r="U62" s="8" t="s">
        <x:v>562</x:v>
      </x:c>
    </x:row>
    <x:row r="63" spans="1:21">
      <x:c r="A63" s="8" t="s">
        <x:v>562</x:v>
      </x:c>
      <x:c r="B63" s="8" t="s">
        <x:v>472</x:v>
      </x:c>
      <x:c r="C63" s="8" t="s">
        <x:v>473</x:v>
      </x:c>
      <x:c r="D63" s="8" t="s">
        <x:v>563</x:v>
      </x:c>
      <x:c r="E63" s="8">
        <x:v>1411</x:v>
      </x:c>
      <x:c r="F63" s="8" t="s">
        <x:v>564</x:v>
      </x:c>
      <x:c r="G63" s="8" t="s">
        <x:v>162</x:v>
      </x:c>
      <x:c r="H63" s="8" t="s">
        <x:v>564</x:v>
      </x:c>
      <x:c r="I63" s="8">
        <x:v>1</x:v>
      </x:c>
      <x:c r="J63" s="8" t="s">
        <x:v>573</x:v>
      </x:c>
      <x:c r="K63" s="10">
        <x:v>30</x:v>
      </x:c>
      <x:c r="L63" s="8" t="s">
        <x:v>574</x:v>
      </x:c>
      <x:c r="M63" s="9">
        <x:v>1</x:v>
      </x:c>
      <x:c r="N63" s="8" t="s">
        <x:v>481</x:v>
      </x:c>
      <x:c r="O63" s="8" t="s">
        <x:v>482</x:v>
      </x:c>
      <x:c r="P63" s="8">
        <x:v>1411</x:v>
      </x:c>
      <x:c r="Q63" s="8" t="s">
        <x:v>481</x:v>
      </x:c>
      <x:c r="R63" s="19">
        <x:v>70.320909090909083</x:v>
      </x:c>
      <x:c r="S63" s="12">
        <x:f t="shared" si="0"/>
        <x:v>70.320909090909083</x:v>
      </x:c>
      <x:c r="U63" s="8" t="s">
        <x:v>562</x:v>
      </x:c>
    </x:row>
    <x:row r="64" spans="1:21">
      <x:c r="A64" s="8" t="s">
        <x:v>562</x:v>
      </x:c>
      <x:c r="B64" s="8" t="s">
        <x:v>472</x:v>
      </x:c>
      <x:c r="C64" s="8" t="s">
        <x:v>473</x:v>
      </x:c>
      <x:c r="D64" s="8" t="s">
        <x:v>563</x:v>
      </x:c>
      <x:c r="E64" s="8">
        <x:v>1411</x:v>
      </x:c>
      <x:c r="F64" s="8" t="s">
        <x:v>564</x:v>
      </x:c>
      <x:c r="G64" s="8" t="s">
        <x:v>162</x:v>
      </x:c>
      <x:c r="H64" s="8" t="s">
        <x:v>564</x:v>
      </x:c>
      <x:c r="I64" s="8">
        <x:v>1</x:v>
      </x:c>
      <x:c r="J64" s="8" t="s">
        <x:v>575</x:v>
      </x:c>
      <x:c r="K64" s="10">
        <x:v>40</x:v>
      </x:c>
      <x:c r="L64" s="8" t="s">
        <x:v>576</x:v>
      </x:c>
      <x:c r="M64" s="9">
        <x:v>1</x:v>
      </x:c>
      <x:c r="N64" s="8" t="s">
        <x:v>481</x:v>
      </x:c>
      <x:c r="O64" s="8" t="s">
        <x:v>482</x:v>
      </x:c>
      <x:c r="P64" s="8">
        <x:v>1411</x:v>
      </x:c>
      <x:c r="Q64" s="8" t="s">
        <x:v>481</x:v>
      </x:c>
      <x:c r="R64" s="19">
        <x:v>56.743636363636369</x:v>
      </x:c>
      <x:c r="S64" s="12">
        <x:f t="shared" si="0"/>
        <x:v>56.743636363636369</x:v>
      </x:c>
      <x:c r="U64" s="8" t="s">
        <x:v>562</x:v>
      </x:c>
    </x:row>
    <x:row r="65" spans="1:21">
      <x:c r="A65" s="8" t="s">
        <x:v>562</x:v>
      </x:c>
      <x:c r="B65" s="8" t="s">
        <x:v>472</x:v>
      </x:c>
      <x:c r="C65" s="8" t="s">
        <x:v>473</x:v>
      </x:c>
      <x:c r="D65" s="8" t="s">
        <x:v>563</x:v>
      </x:c>
      <x:c r="E65" s="8">
        <x:v>1411</x:v>
      </x:c>
      <x:c r="F65" s="8" t="s">
        <x:v>564</x:v>
      </x:c>
      <x:c r="G65" s="8" t="s">
        <x:v>162</x:v>
      </x:c>
      <x:c r="H65" s="8" t="s">
        <x:v>564</x:v>
      </x:c>
      <x:c r="I65" s="8">
        <x:v>1</x:v>
      </x:c>
      <x:c r="J65" s="8" t="s">
        <x:v>577</x:v>
      </x:c>
      <x:c r="K65" s="10">
        <x:v>60</x:v>
      </x:c>
      <x:c r="L65" s="8" t="s">
        <x:v>578</x:v>
      </x:c>
      <x:c r="M65" s="9">
        <x:v>1</x:v>
      </x:c>
      <x:c r="N65" s="8" t="s">
        <x:v>481</x:v>
      </x:c>
      <x:c r="O65" s="8" t="s">
        <x:v>482</x:v>
      </x:c>
      <x:c r="P65" s="8">
        <x:v>1411</x:v>
      </x:c>
      <x:c r="Q65" s="8" t="s">
        <x:v>481</x:v>
      </x:c>
      <x:c r="R65" s="19">
        <x:v>37.45454545454546</x:v>
      </x:c>
      <x:c r="S65" s="12">
        <x:f t="shared" si="0"/>
        <x:v>37.45454545454546</x:v>
      </x:c>
      <x:c r="U65" s="8" t="s">
        <x:v>562</x:v>
      </x:c>
    </x:row>
    <x:row r="66" spans="1:21">
      <x:c r="A66" s="8" t="s">
        <x:v>562</x:v>
      </x:c>
      <x:c r="B66" s="8" t="s">
        <x:v>472</x:v>
      </x:c>
      <x:c r="C66" s="8" t="s">
        <x:v>473</x:v>
      </x:c>
      <x:c r="D66" s="8" t="s">
        <x:v>563</x:v>
      </x:c>
      <x:c r="E66" s="8">
        <x:v>1411</x:v>
      </x:c>
      <x:c r="F66" s="8" t="s">
        <x:v>564</x:v>
      </x:c>
      <x:c r="G66" s="8" t="s">
        <x:v>162</x:v>
      </x:c>
      <x:c r="H66" s="8" t="s">
        <x:v>564</x:v>
      </x:c>
      <x:c r="I66" s="8">
        <x:v>1</x:v>
      </x:c>
      <x:c r="J66" s="8" t="s">
        <x:v>579</x:v>
      </x:c>
      <x:c r="K66" s="10">
        <x:v>50</x:v>
      </x:c>
      <x:c r="L66" s="8" t="s">
        <x:v>580</x:v>
      </x:c>
      <x:c r="M66" s="9">
        <x:v>1</x:v>
      </x:c>
      <x:c r="N66" s="8" t="s">
        <x:v>481</x:v>
      </x:c>
      <x:c r="O66" s="8" t="s">
        <x:v>482</x:v>
      </x:c>
      <x:c r="P66" s="8">
        <x:v>1411</x:v>
      </x:c>
      <x:c r="Q66" s="8" t="s">
        <x:v>481</x:v>
      </x:c>
      <x:c r="R66" s="19">
        <x:v>30.150909090909092</x:v>
      </x:c>
      <x:c r="S66" s="12">
        <x:f t="shared" si="0"/>
        <x:v>30.150909090909092</x:v>
      </x:c>
      <x:c r="U66" s="8" t="s">
        <x:v>562</x:v>
      </x:c>
    </x:row>
    <x:row r="67" spans="1:21">
      <x:c r="A67" s="8" t="s">
        <x:v>562</x:v>
      </x:c>
      <x:c r="B67" s="8" t="s">
        <x:v>472</x:v>
      </x:c>
      <x:c r="C67" s="8" t="s">
        <x:v>473</x:v>
      </x:c>
      <x:c r="D67" s="8" t="s">
        <x:v>563</x:v>
      </x:c>
      <x:c r="E67" s="8">
        <x:v>1411</x:v>
      </x:c>
      <x:c r="F67" s="8" t="s">
        <x:v>564</x:v>
      </x:c>
      <x:c r="G67" s="8" t="s">
        <x:v>162</x:v>
      </x:c>
      <x:c r="H67" s="8" t="s">
        <x:v>564</x:v>
      </x:c>
      <x:c r="I67" s="8">
        <x:v>1</x:v>
      </x:c>
      <x:c r="J67" s="8" t="s">
        <x:v>581</x:v>
      </x:c>
      <x:c r="K67" s="10">
        <x:v>20</x:v>
      </x:c>
      <x:c r="L67" s="8" t="s">
        <x:v>582</x:v>
      </x:c>
      <x:c r="M67" s="9">
        <x:v>3</x:v>
      </x:c>
      <x:c r="N67" s="8" t="s">
        <x:v>481</x:v>
      </x:c>
      <x:c r="O67" s="8" t="s">
        <x:v>482</x:v>
      </x:c>
      <x:c r="P67" s="8">
        <x:v>1411</x:v>
      </x:c>
      <x:c r="Q67" s="8" t="s">
        <x:v>481</x:v>
      </x:c>
      <x:c r="R67" s="19">
        <x:v>7.7718181818181824</x:v>
      </x:c>
      <x:c r="S67" s="12">
        <x:f t="shared" si="0"/>
        <x:v>23.315454545454546</x:v>
      </x:c>
      <x:c r="U67" s="8" t="s">
        <x:v>562</x:v>
      </x:c>
    </x:row>
    <x:row r="68" spans="1:21">
      <x:c r="A68" s="8" t="s">
        <x:v>562</x:v>
      </x:c>
      <x:c r="B68" s="8" t="s">
        <x:v>472</x:v>
      </x:c>
      <x:c r="C68" s="8" t="s">
        <x:v>473</x:v>
      </x:c>
      <x:c r="D68" s="8" t="s">
        <x:v>563</x:v>
      </x:c>
      <x:c r="E68" s="8">
        <x:v>1411</x:v>
      </x:c>
      <x:c r="F68" s="8" t="s">
        <x:v>564</x:v>
      </x:c>
      <x:c r="G68" s="8" t="s">
        <x:v>162</x:v>
      </x:c>
      <x:c r="H68" s="8" t="s">
        <x:v>564</x:v>
      </x:c>
      <x:c r="I68" s="8">
        <x:v>1</x:v>
      </x:c>
      <x:c r="J68" s="8" t="s">
        <x:v>583</x:v>
      </x:c>
      <x:c r="K68" s="10">
        <x:v>70</x:v>
      </x:c>
      <x:c r="L68" s="8" t="s">
        <x:v>584</x:v>
      </x:c>
      <x:c r="M68" s="9">
        <x:v>2</x:v>
      </x:c>
      <x:c r="N68" s="8" t="s">
        <x:v>481</x:v>
      </x:c>
      <x:c r="O68" s="8" t="s">
        <x:v>482</x:v>
      </x:c>
      <x:c r="P68" s="8">
        <x:v>1411</x:v>
      </x:c>
      <x:c r="Q68" s="8" t="s">
        <x:v>481</x:v>
      </x:c>
      <x:c r="R68" s="19">
        <x:v>6.0863636363636369</x:v>
      </x:c>
      <x:c r="S68" s="12">
        <x:f t="shared" ref="S68:S131" si="1">+M68*R68</x:f>
        <x:v>12.172727272727274</x:v>
      </x:c>
      <x:c r="U68" s="8" t="s">
        <x:v>562</x:v>
      </x:c>
    </x:row>
    <x:row r="69" spans="1:21" ht="13.5">
      <x:c r="A69" s="8" t="s">
        <x:v>562</x:v>
      </x:c>
      <x:c r="B69" s="8" t="s">
        <x:v>472</x:v>
      </x:c>
      <x:c r="C69" s="8" t="s">
        <x:v>473</x:v>
      </x:c>
      <x:c r="D69" s="8" t="s">
        <x:v>563</x:v>
      </x:c>
      <x:c r="E69" s="8">
        <x:v>1411</x:v>
      </x:c>
      <x:c r="F69" s="8" t="s">
        <x:v>564</x:v>
      </x:c>
      <x:c r="G69" s="8" t="s">
        <x:v>162</x:v>
      </x:c>
      <x:c r="H69" s="8" t="s">
        <x:v>564</x:v>
      </x:c>
      <x:c r="I69" s="8">
        <x:v>1</x:v>
      </x:c>
      <x:c r="J69" s="8" t="s">
        <x:v>585</x:v>
      </x:c>
      <x:c r="K69" s="10">
        <x:v>130</x:v>
      </x:c>
      <x:c r="L69" s="8" t="s">
        <x:v>586</x:v>
      </x:c>
      <x:c r="M69" s="9">
        <x:v>2</x:v>
      </x:c>
      <x:c r="N69" s="8" t="s">
        <x:v>481</x:v>
      </x:c>
      <x:c r="O69" s="8" t="s">
        <x:v>482</x:v>
      </x:c>
      <x:c r="P69" s="8">
        <x:v>1411</x:v>
      </x:c>
      <x:c r="Q69" s="8" t="s">
        <x:v>481</x:v>
      </x:c>
      <x:c r="R69" s="19">
        <x:v>3.5581818181818181</x:v>
      </x:c>
      <x:c r="S69" s="12">
        <x:f t="shared" si="1"/>
        <x:v>7.1163636363636362</x:v>
      </x:c>
      <x:c r="U69" s="8" t="s">
        <x:v>562</x:v>
      </x:c>
    </x:row>
    <x:row r="70" spans="1:21">
      <x:c r="A70" s="8" t="s">
        <x:v>562</x:v>
      </x:c>
      <x:c r="B70" s="8" t="s">
        <x:v>472</x:v>
      </x:c>
      <x:c r="C70" s="8" t="s">
        <x:v>473</x:v>
      </x:c>
      <x:c r="D70" s="8" t="s">
        <x:v>563</x:v>
      </x:c>
      <x:c r="E70" s="8">
        <x:v>1411</x:v>
      </x:c>
      <x:c r="F70" s="8" t="s">
        <x:v>564</x:v>
      </x:c>
      <x:c r="G70" s="8" t="s">
        <x:v>162</x:v>
      </x:c>
      <x:c r="H70" s="8" t="s">
        <x:v>564</x:v>
      </x:c>
      <x:c r="I70" s="8">
        <x:v>1</x:v>
      </x:c>
      <x:c r="J70" s="8" t="s">
        <x:v>587</x:v>
      </x:c>
      <x:c r="K70" s="10">
        <x:v>80</x:v>
      </x:c>
      <x:c r="L70" s="8" t="s">
        <x:v>588</x:v>
      </x:c>
      <x:c r="M70" s="9">
        <x:v>2</x:v>
      </x:c>
      <x:c r="N70" s="8" t="s">
        <x:v>481</x:v>
      </x:c>
      <x:c r="O70" s="8" t="s">
        <x:v>482</x:v>
      </x:c>
      <x:c r="P70" s="8">
        <x:v>1411</x:v>
      </x:c>
      <x:c r="Q70" s="8" t="s">
        <x:v>481</x:v>
      </x:c>
      <x:c r="R70" s="19">
        <x:v>0.71163636363636362</x:v>
      </x:c>
      <x:c r="S70" s="12">
        <x:f t="shared" si="1"/>
        <x:v>1.4232727272727272</x:v>
      </x:c>
      <x:c r="U70" s="8" t="s">
        <x:v>562</x:v>
      </x:c>
    </x:row>
    <x:row r="71" spans="1:21">
      <x:c r="A71" s="8" t="s">
        <x:v>562</x:v>
      </x:c>
      <x:c r="B71" s="8" t="s">
        <x:v>472</x:v>
      </x:c>
      <x:c r="C71" s="8" t="s">
        <x:v>473</x:v>
      </x:c>
      <x:c r="D71" s="8" t="s">
        <x:v>563</x:v>
      </x:c>
      <x:c r="E71" s="8">
        <x:v>1411</x:v>
      </x:c>
      <x:c r="F71" s="8" t="s">
        <x:v>564</x:v>
      </x:c>
      <x:c r="G71" s="8" t="s">
        <x:v>162</x:v>
      </x:c>
      <x:c r="H71" s="8" t="s">
        <x:v>564</x:v>
      </x:c>
      <x:c r="I71" s="8">
        <x:v>1</x:v>
      </x:c>
      <x:c r="J71" s="8" t="s">
        <x:v>589</x:v>
      </x:c>
      <x:c r="K71" s="10">
        <x:v>120</x:v>
      </x:c>
      <x:c r="L71" s="8" t="s">
        <x:v>590</x:v>
      </x:c>
      <x:c r="M71" s="9">
        <x:v>1</x:v>
      </x:c>
      <x:c r="N71" s="8" t="s">
        <x:v>481</x:v>
      </x:c>
      <x:c r="O71" s="8" t="s">
        <x:v>482</x:v>
      </x:c>
      <x:c r="P71" s="8">
        <x:v>1411</x:v>
      </x:c>
      <x:c r="Q71" s="8" t="s">
        <x:v>481</x:v>
      </x:c>
      <x:c r="R71" s="19">
        <x:v>0.84272727272727277</x:v>
      </x:c>
      <x:c r="S71" s="12">
        <x:f t="shared" si="1"/>
        <x:v>0.84272727272727277</x:v>
      </x:c>
      <x:c r="U71" s="8" t="s">
        <x:v>562</x:v>
      </x:c>
    </x:row>
    <x:row r="72" spans="1:21">
      <x:c r="A72" s="8" t="s">
        <x:v>562</x:v>
      </x:c>
      <x:c r="B72" s="8" t="s">
        <x:v>472</x:v>
      </x:c>
      <x:c r="C72" s="8" t="s">
        <x:v>473</x:v>
      </x:c>
      <x:c r="D72" s="8" t="s">
        <x:v>591</x:v>
      </x:c>
      <x:c r="E72" s="8">
        <x:v>1411</x:v>
      </x:c>
      <x:c r="F72" s="8" t="s">
        <x:v>564</x:v>
      </x:c>
      <x:c r="G72" s="8" t="s">
        <x:v>162</x:v>
      </x:c>
      <x:c r="H72" s="8" t="s">
        <x:v>564</x:v>
      </x:c>
      <x:c r="I72" s="8">
        <x:v>1</x:v>
      </x:c>
      <x:c r="J72" s="8" t="s">
        <x:v>592</x:v>
      </x:c>
      <x:c r="K72" s="10">
        <x:v>90</x:v>
      </x:c>
      <x:c r="L72" s="8" t="s">
        <x:v>593</x:v>
      </x:c>
      <x:c r="M72" s="9">
        <x:v>1</x:v>
      </x:c>
      <x:c r="N72" s="8" t="s">
        <x:v>481</x:v>
      </x:c>
      <x:c r="O72" s="8" t="s">
        <x:v>482</x:v>
      </x:c>
      <x:c r="P72" s="8">
        <x:v>1411</x:v>
      </x:c>
      <x:c r="Q72" s="8" t="s">
        <x:v>481</x:v>
      </x:c>
      <x:c r="R72" s="19">
        <x:v>145.13636363636363</x:v>
      </x:c>
      <x:c r="S72" s="12">
        <x:f t="shared" si="1"/>
        <x:v>145.13636363636363</x:v>
      </x:c>
      <x:c r="U72" s="8" t="s">
        <x:v>562</x:v>
      </x:c>
    </x:row>
    <x:row r="73" spans="1:21">
      <x:c r="A73" s="8" t="s">
        <x:v>562</x:v>
      </x:c>
      <x:c r="B73" s="8" t="s">
        <x:v>472</x:v>
      </x:c>
      <x:c r="C73" s="8" t="s">
        <x:v>473</x:v>
      </x:c>
      <x:c r="D73" s="8" t="s">
        <x:v>591</x:v>
      </x:c>
      <x:c r="E73" s="8">
        <x:v>1411</x:v>
      </x:c>
      <x:c r="F73" s="8" t="s">
        <x:v>564</x:v>
      </x:c>
      <x:c r="G73" s="8" t="s">
        <x:v>162</x:v>
      </x:c>
      <x:c r="H73" s="8" t="s">
        <x:v>564</x:v>
      </x:c>
      <x:c r="I73" s="8">
        <x:v>1</x:v>
      </x:c>
      <x:c r="J73" s="8" t="s">
        <x:v>571</x:v>
      </x:c>
      <x:c r="K73" s="10">
        <x:v>10</x:v>
      </x:c>
      <x:c r="L73" s="8" t="s">
        <x:v>572</x:v>
      </x:c>
      <x:c r="M73" s="9">
        <x:v>1</x:v>
      </x:c>
      <x:c r="N73" s="8" t="s">
        <x:v>481</x:v>
      </x:c>
      <x:c r="O73" s="8" t="s">
        <x:v>482</x:v>
      </x:c>
      <x:c r="P73" s="8">
        <x:v>1411</x:v>
      </x:c>
      <x:c r="Q73" s="8" t="s">
        <x:v>481</x:v>
      </x:c>
      <x:c r="R73" s="19">
        <x:v>82.493636363636369</x:v>
      </x:c>
      <x:c r="S73" s="12">
        <x:f t="shared" si="1"/>
        <x:v>82.493636363636369</x:v>
      </x:c>
      <x:c r="U73" s="8" t="s">
        <x:v>562</x:v>
      </x:c>
    </x:row>
    <x:row r="74" spans="1:21">
      <x:c r="A74" s="8" t="s">
        <x:v>562</x:v>
      </x:c>
      <x:c r="B74" s="8" t="s">
        <x:v>472</x:v>
      </x:c>
      <x:c r="C74" s="8" t="s">
        <x:v>473</x:v>
      </x:c>
      <x:c r="D74" s="8" t="s">
        <x:v>591</x:v>
      </x:c>
      <x:c r="E74" s="8">
        <x:v>1411</x:v>
      </x:c>
      <x:c r="F74" s="8" t="s">
        <x:v>564</x:v>
      </x:c>
      <x:c r="G74" s="8" t="s">
        <x:v>162</x:v>
      </x:c>
      <x:c r="H74" s="8" t="s">
        <x:v>564</x:v>
      </x:c>
      <x:c r="I74" s="8">
        <x:v>1</x:v>
      </x:c>
      <x:c r="J74" s="8" t="s">
        <x:v>594</x:v>
      </x:c>
      <x:c r="K74" s="10">
        <x:v>110</x:v>
      </x:c>
      <x:c r="L74" s="8" t="s">
        <x:v>595</x:v>
      </x:c>
      <x:c r="M74" s="9">
        <x:v>1</x:v>
      </x:c>
      <x:c r="N74" s="8" t="s">
        <x:v>481</x:v>
      </x:c>
      <x:c r="O74" s="8" t="s">
        <x:v>482</x:v>
      </x:c>
      <x:c r="P74" s="8">
        <x:v>1411</x:v>
      </x:c>
      <x:c r="Q74" s="8" t="s">
        <x:v>481</x:v>
      </x:c>
      <x:c r="R74" s="19">
        <x:v>68.354545454545459</x:v>
      </x:c>
      <x:c r="S74" s="12">
        <x:f t="shared" si="1"/>
        <x:v>68.354545454545459</x:v>
      </x:c>
      <x:c r="U74" s="8" t="s">
        <x:v>562</x:v>
      </x:c>
    </x:row>
    <x:row r="75" spans="1:21">
      <x:c r="A75" s="8" t="s">
        <x:v>562</x:v>
      </x:c>
      <x:c r="B75" s="8" t="s">
        <x:v>472</x:v>
      </x:c>
      <x:c r="C75" s="8" t="s">
        <x:v>473</x:v>
      </x:c>
      <x:c r="D75" s="8" t="s">
        <x:v>591</x:v>
      </x:c>
      <x:c r="E75" s="8">
        <x:v>1411</x:v>
      </x:c>
      <x:c r="F75" s="8" t="s">
        <x:v>564</x:v>
      </x:c>
      <x:c r="G75" s="8" t="s">
        <x:v>162</x:v>
      </x:c>
      <x:c r="H75" s="8" t="s">
        <x:v>564</x:v>
      </x:c>
      <x:c r="I75" s="8">
        <x:v>1</x:v>
      </x:c>
      <x:c r="J75" s="8" t="s">
        <x:v>569</x:v>
      </x:c>
      <x:c r="K75" s="10">
        <x:v>100</x:v>
      </x:c>
      <x:c r="L75" s="8" t="s">
        <x:v>570</x:v>
      </x:c>
      <x:c r="M75" s="9">
        <x:v>11</x:v>
      </x:c>
      <x:c r="N75" s="8" t="s">
        <x:v>481</x:v>
      </x:c>
      <x:c r="O75" s="8" t="s">
        <x:v>482</x:v>
      </x:c>
      <x:c r="P75" s="8">
        <x:v>1411</x:v>
      </x:c>
      <x:c r="Q75" s="8" t="s">
        <x:v>481</x:v>
      </x:c>
      <x:c r="R75" s="19">
        <x:v>6.18</x:v>
      </x:c>
      <x:c r="S75" s="12">
        <x:f t="shared" si="1"/>
        <x:v>67.97999999999999</x:v>
      </x:c>
      <x:c r="U75" s="8" t="s">
        <x:v>562</x:v>
      </x:c>
    </x:row>
    <x:row r="76" spans="1:21">
      <x:c r="A76" s="8" t="s">
        <x:v>562</x:v>
      </x:c>
      <x:c r="B76" s="8" t="s">
        <x:v>472</x:v>
      </x:c>
      <x:c r="C76" s="8" t="s">
        <x:v>473</x:v>
      </x:c>
      <x:c r="D76" s="8" t="s">
        <x:v>591</x:v>
      </x:c>
      <x:c r="E76" s="8">
        <x:v>1411</x:v>
      </x:c>
      <x:c r="F76" s="8" t="s">
        <x:v>564</x:v>
      </x:c>
      <x:c r="G76" s="8" t="s">
        <x:v>162</x:v>
      </x:c>
      <x:c r="H76" s="8" t="s">
        <x:v>564</x:v>
      </x:c>
      <x:c r="I76" s="8">
        <x:v>1</x:v>
      </x:c>
      <x:c r="J76" s="8" t="s">
        <x:v>596</x:v>
      </x:c>
      <x:c r="K76" s="10">
        <x:v>40</x:v>
      </x:c>
      <x:c r="L76" s="8" t="s">
        <x:v>597</x:v>
      </x:c>
      <x:c r="M76" s="9">
        <x:v>1</x:v>
      </x:c>
      <x:c r="N76" s="8" t="s">
        <x:v>481</x:v>
      </x:c>
      <x:c r="O76" s="8" t="s">
        <x:v>482</x:v>
      </x:c>
      <x:c r="P76" s="8">
        <x:v>1411</x:v>
      </x:c>
      <x:c r="Q76" s="8" t="s">
        <x:v>481</x:v>
      </x:c>
      <x:c r="R76" s="19">
        <x:v>57.118181818181817</x:v>
      </x:c>
      <x:c r="S76" s="12">
        <x:f t="shared" si="1"/>
        <x:v>57.118181818181817</x:v>
      </x:c>
      <x:c r="U76" s="8" t="s">
        <x:v>562</x:v>
      </x:c>
    </x:row>
    <x:row r="77" spans="1:21">
      <x:c r="A77" s="8" t="s">
        <x:v>562</x:v>
      </x:c>
      <x:c r="B77" s="8" t="s">
        <x:v>472</x:v>
      </x:c>
      <x:c r="C77" s="8" t="s">
        <x:v>473</x:v>
      </x:c>
      <x:c r="D77" s="8" t="s">
        <x:v>591</x:v>
      </x:c>
      <x:c r="E77" s="8">
        <x:v>1411</x:v>
      </x:c>
      <x:c r="F77" s="8" t="s">
        <x:v>564</x:v>
      </x:c>
      <x:c r="G77" s="8" t="s">
        <x:v>162</x:v>
      </x:c>
      <x:c r="H77" s="8" t="s">
        <x:v>564</x:v>
      </x:c>
      <x:c r="I77" s="8">
        <x:v>1</x:v>
      </x:c>
      <x:c r="J77" s="8" t="s">
        <x:v>598</x:v>
      </x:c>
      <x:c r="K77" s="10">
        <x:v>30</x:v>
      </x:c>
      <x:c r="L77" s="8" t="s">
        <x:v>599</x:v>
      </x:c>
      <x:c r="M77" s="9">
        <x:v>1</x:v>
      </x:c>
      <x:c r="N77" s="8" t="s">
        <x:v>481</x:v>
      </x:c>
      <x:c r="O77" s="8" t="s">
        <x:v>482</x:v>
      </x:c>
      <x:c r="P77" s="8">
        <x:v>1411</x:v>
      </x:c>
      <x:c r="Q77" s="8" t="s">
        <x:v>481</x:v>
      </x:c>
      <x:c r="R77" s="19">
        <x:v>55.432727272727277</x:v>
      </x:c>
      <x:c r="S77" s="12">
        <x:f t="shared" si="1"/>
        <x:v>55.432727272727277</x:v>
      </x:c>
      <x:c r="U77" s="8" t="s">
        <x:v>562</x:v>
      </x:c>
    </x:row>
    <x:row r="78" spans="1:21">
      <x:c r="A78" s="8" t="s">
        <x:v>562</x:v>
      </x:c>
      <x:c r="B78" s="8" t="s">
        <x:v>472</x:v>
      </x:c>
      <x:c r="C78" s="8" t="s">
        <x:v>473</x:v>
      </x:c>
      <x:c r="D78" s="8" t="s">
        <x:v>591</x:v>
      </x:c>
      <x:c r="E78" s="8">
        <x:v>1411</x:v>
      </x:c>
      <x:c r="F78" s="8" t="s">
        <x:v>564</x:v>
      </x:c>
      <x:c r="G78" s="8" t="s">
        <x:v>162</x:v>
      </x:c>
      <x:c r="H78" s="8" t="s">
        <x:v>564</x:v>
      </x:c>
      <x:c r="I78" s="8">
        <x:v>1</x:v>
      </x:c>
      <x:c r="J78" s="8" t="s">
        <x:v>600</x:v>
      </x:c>
      <x:c r="K78" s="10">
        <x:v>50</x:v>
      </x:c>
      <x:c r="L78" s="8" t="s">
        <x:v>601</x:v>
      </x:c>
      <x:c r="M78" s="9">
        <x:v>1</x:v>
      </x:c>
      <x:c r="N78" s="8" t="s">
        <x:v>481</x:v>
      </x:c>
      <x:c r="O78" s="8" t="s">
        <x:v>482</x:v>
      </x:c>
      <x:c r="P78" s="8">
        <x:v>1411</x:v>
      </x:c>
      <x:c r="Q78" s="8" t="s">
        <x:v>481</x:v>
      </x:c>
      <x:c r="R78" s="19">
        <x:v>29.214545454545455</x:v>
      </x:c>
      <x:c r="S78" s="12">
        <x:f t="shared" si="1"/>
        <x:v>29.214545454545455</x:v>
      </x:c>
      <x:c r="U78" s="8" t="s">
        <x:v>562</x:v>
      </x:c>
    </x:row>
    <x:row r="79" spans="1:21">
      <x:c r="A79" s="8" t="s">
        <x:v>562</x:v>
      </x:c>
      <x:c r="B79" s="8" t="s">
        <x:v>472</x:v>
      </x:c>
      <x:c r="C79" s="8" t="s">
        <x:v>473</x:v>
      </x:c>
      <x:c r="D79" s="8" t="s">
        <x:v>591</x:v>
      </x:c>
      <x:c r="E79" s="8">
        <x:v>1411</x:v>
      </x:c>
      <x:c r="F79" s="8" t="s">
        <x:v>564</x:v>
      </x:c>
      <x:c r="G79" s="8" t="s">
        <x:v>162</x:v>
      </x:c>
      <x:c r="H79" s="8" t="s">
        <x:v>564</x:v>
      </x:c>
      <x:c r="I79" s="8">
        <x:v>1</x:v>
      </x:c>
      <x:c r="J79" s="8" t="s">
        <x:v>602</x:v>
      </x:c>
      <x:c r="K79" s="10">
        <x:v>60</x:v>
      </x:c>
      <x:c r="L79" s="8" t="s">
        <x:v>603</x:v>
      </x:c>
      <x:c r="M79" s="9">
        <x:v>1</x:v>
      </x:c>
      <x:c r="N79" s="8" t="s">
        <x:v>481</x:v>
      </x:c>
      <x:c r="O79" s="8" t="s">
        <x:v>482</x:v>
      </x:c>
      <x:c r="P79" s="8">
        <x:v>1411</x:v>
      </x:c>
      <x:c r="Q79" s="8" t="s">
        <x:v>481</x:v>
      </x:c>
      <x:c r="R79" s="19">
        <x:v>26.967272727272729</x:v>
      </x:c>
      <x:c r="S79" s="12">
        <x:f t="shared" si="1"/>
        <x:v>26.967272727272729</x:v>
      </x:c>
      <x:c r="U79" s="8" t="s">
        <x:v>562</x:v>
      </x:c>
    </x:row>
    <x:row r="80" spans="1:21">
      <x:c r="A80" s="8" t="s">
        <x:v>562</x:v>
      </x:c>
      <x:c r="B80" s="8" t="s">
        <x:v>472</x:v>
      </x:c>
      <x:c r="C80" s="8" t="s">
        <x:v>473</x:v>
      </x:c>
      <x:c r="D80" s="8" t="s">
        <x:v>591</x:v>
      </x:c>
      <x:c r="E80" s="8">
        <x:v>1411</x:v>
      </x:c>
      <x:c r="F80" s="8" t="s">
        <x:v>564</x:v>
      </x:c>
      <x:c r="G80" s="8" t="s">
        <x:v>162</x:v>
      </x:c>
      <x:c r="H80" s="8" t="s">
        <x:v>564</x:v>
      </x:c>
      <x:c r="I80" s="8">
        <x:v>1</x:v>
      </x:c>
      <x:c r="J80" s="8" t="s">
        <x:v>581</x:v>
      </x:c>
      <x:c r="K80" s="10">
        <x:v>20</x:v>
      </x:c>
      <x:c r="L80" s="8" t="s">
        <x:v>582</x:v>
      </x:c>
      <x:c r="M80" s="9">
        <x:v>3</x:v>
      </x:c>
      <x:c r="N80" s="8" t="s">
        <x:v>481</x:v>
      </x:c>
      <x:c r="O80" s="8" t="s">
        <x:v>482</x:v>
      </x:c>
      <x:c r="P80" s="8">
        <x:v>1411</x:v>
      </x:c>
      <x:c r="Q80" s="8" t="s">
        <x:v>481</x:v>
      </x:c>
      <x:c r="R80" s="19">
        <x:v>7.7718181818181824</x:v>
      </x:c>
      <x:c r="S80" s="12">
        <x:f t="shared" si="1"/>
        <x:v>23.315454545454546</x:v>
      </x:c>
      <x:c r="U80" s="8" t="s">
        <x:v>562</x:v>
      </x:c>
    </x:row>
    <x:row r="81" spans="1:21">
      <x:c r="A81" s="8" t="s">
        <x:v>562</x:v>
      </x:c>
      <x:c r="B81" s="8" t="s">
        <x:v>472</x:v>
      </x:c>
      <x:c r="C81" s="8" t="s">
        <x:v>473</x:v>
      </x:c>
      <x:c r="D81" s="8" t="s">
        <x:v>591</x:v>
      </x:c>
      <x:c r="E81" s="8">
        <x:v>1411</x:v>
      </x:c>
      <x:c r="F81" s="8" t="s">
        <x:v>564</x:v>
      </x:c>
      <x:c r="G81" s="8" t="s">
        <x:v>162</x:v>
      </x:c>
      <x:c r="H81" s="8" t="s">
        <x:v>564</x:v>
      </x:c>
      <x:c r="I81" s="8">
        <x:v>1</x:v>
      </x:c>
      <x:c r="J81" s="8" t="s">
        <x:v>583</x:v>
      </x:c>
      <x:c r="K81" s="10">
        <x:v>70</x:v>
      </x:c>
      <x:c r="L81" s="8" t="s">
        <x:v>584</x:v>
      </x:c>
      <x:c r="M81" s="9">
        <x:v>2</x:v>
      </x:c>
      <x:c r="N81" s="8" t="s">
        <x:v>481</x:v>
      </x:c>
      <x:c r="O81" s="8" t="s">
        <x:v>482</x:v>
      </x:c>
      <x:c r="P81" s="8">
        <x:v>1411</x:v>
      </x:c>
      <x:c r="Q81" s="8" t="s">
        <x:v>481</x:v>
      </x:c>
      <x:c r="R81" s="19">
        <x:v>6.0863636363636369</x:v>
      </x:c>
      <x:c r="S81" s="12">
        <x:f t="shared" si="1"/>
        <x:v>12.172727272727274</x:v>
      </x:c>
      <x:c r="U81" s="8" t="s">
        <x:v>562</x:v>
      </x:c>
    </x:row>
    <x:row r="82" spans="1:21" ht="13.5">
      <x:c r="A82" s="8" t="s">
        <x:v>562</x:v>
      </x:c>
      <x:c r="B82" s="8" t="s">
        <x:v>472</x:v>
      </x:c>
      <x:c r="C82" s="8" t="s">
        <x:v>473</x:v>
      </x:c>
      <x:c r="D82" s="8" t="s">
        <x:v>591</x:v>
      </x:c>
      <x:c r="E82" s="8">
        <x:v>1411</x:v>
      </x:c>
      <x:c r="F82" s="8" t="s">
        <x:v>564</x:v>
      </x:c>
      <x:c r="G82" s="8" t="s">
        <x:v>162</x:v>
      </x:c>
      <x:c r="H82" s="8" t="s">
        <x:v>564</x:v>
      </x:c>
      <x:c r="I82" s="8">
        <x:v>1</x:v>
      </x:c>
      <x:c r="J82" s="8" t="s">
        <x:v>585</x:v>
      </x:c>
      <x:c r="K82" s="10">
        <x:v>130</x:v>
      </x:c>
      <x:c r="L82" s="8" t="s">
        <x:v>586</x:v>
      </x:c>
      <x:c r="M82" s="9">
        <x:v>2</x:v>
      </x:c>
      <x:c r="N82" s="8" t="s">
        <x:v>481</x:v>
      </x:c>
      <x:c r="O82" s="8" t="s">
        <x:v>482</x:v>
      </x:c>
      <x:c r="P82" s="8">
        <x:v>1411</x:v>
      </x:c>
      <x:c r="Q82" s="8" t="s">
        <x:v>481</x:v>
      </x:c>
      <x:c r="R82" s="19">
        <x:v>3.5581818181818181</x:v>
      </x:c>
      <x:c r="S82" s="12">
        <x:f t="shared" si="1"/>
        <x:v>7.1163636363636362</x:v>
      </x:c>
      <x:c r="U82" s="8" t="s">
        <x:v>562</x:v>
      </x:c>
    </x:row>
    <x:row r="83" spans="1:21">
      <x:c r="A83" s="8" t="s">
        <x:v>562</x:v>
      </x:c>
      <x:c r="B83" s="8" t="s">
        <x:v>472</x:v>
      </x:c>
      <x:c r="C83" s="8" t="s">
        <x:v>473</x:v>
      </x:c>
      <x:c r="D83" s="8" t="s">
        <x:v>591</x:v>
      </x:c>
      <x:c r="E83" s="8">
        <x:v>1411</x:v>
      </x:c>
      <x:c r="F83" s="8" t="s">
        <x:v>564</x:v>
      </x:c>
      <x:c r="G83" s="8" t="s">
        <x:v>162</x:v>
      </x:c>
      <x:c r="H83" s="8" t="s">
        <x:v>564</x:v>
      </x:c>
      <x:c r="I83" s="8">
        <x:v>1</x:v>
      </x:c>
      <x:c r="J83" s="8" t="s">
        <x:v>587</x:v>
      </x:c>
      <x:c r="K83" s="10">
        <x:v>80</x:v>
      </x:c>
      <x:c r="L83" s="8" t="s">
        <x:v>588</x:v>
      </x:c>
      <x:c r="M83" s="9">
        <x:v>2</x:v>
      </x:c>
      <x:c r="N83" s="8" t="s">
        <x:v>481</x:v>
      </x:c>
      <x:c r="O83" s="8" t="s">
        <x:v>482</x:v>
      </x:c>
      <x:c r="P83" s="8">
        <x:v>1411</x:v>
      </x:c>
      <x:c r="Q83" s="8" t="s">
        <x:v>481</x:v>
      </x:c>
      <x:c r="R83" s="19">
        <x:v>0.71163636363636362</x:v>
      </x:c>
      <x:c r="S83" s="12">
        <x:f t="shared" si="1"/>
        <x:v>1.4232727272727272</x:v>
      </x:c>
      <x:c r="U83" s="8" t="s">
        <x:v>562</x:v>
      </x:c>
    </x:row>
    <x:row r="84" spans="1:21">
      <x:c r="A84" s="8" t="s">
        <x:v>562</x:v>
      </x:c>
      <x:c r="B84" s="8" t="s">
        <x:v>472</x:v>
      </x:c>
      <x:c r="C84" s="8" t="s">
        <x:v>473</x:v>
      </x:c>
      <x:c r="D84" s="8" t="s">
        <x:v>591</x:v>
      </x:c>
      <x:c r="E84" s="8">
        <x:v>1411</x:v>
      </x:c>
      <x:c r="F84" s="8" t="s">
        <x:v>564</x:v>
      </x:c>
      <x:c r="G84" s="8" t="s">
        <x:v>162</x:v>
      </x:c>
      <x:c r="H84" s="8" t="s">
        <x:v>564</x:v>
      </x:c>
      <x:c r="I84" s="8">
        <x:v>1</x:v>
      </x:c>
      <x:c r="J84" s="8" t="s">
        <x:v>589</x:v>
      </x:c>
      <x:c r="K84" s="10">
        <x:v>120</x:v>
      </x:c>
      <x:c r="L84" s="8" t="s">
        <x:v>590</x:v>
      </x:c>
      <x:c r="M84" s="9">
        <x:v>1</x:v>
      </x:c>
      <x:c r="N84" s="8" t="s">
        <x:v>481</x:v>
      </x:c>
      <x:c r="O84" s="8" t="s">
        <x:v>482</x:v>
      </x:c>
      <x:c r="P84" s="8">
        <x:v>1411</x:v>
      </x:c>
      <x:c r="Q84" s="8" t="s">
        <x:v>481</x:v>
      </x:c>
      <x:c r="R84" s="19">
        <x:v>0.84272727272727277</x:v>
      </x:c>
      <x:c r="S84" s="12">
        <x:f t="shared" si="1"/>
        <x:v>0.84272727272727277</x:v>
      </x:c>
      <x:c r="U84" s="8" t="s">
        <x:v>562</x:v>
      </x:c>
    </x:row>
    <x:row r="85" spans="1:21">
      <x:c r="A85" s="8" t="s">
        <x:v>604</x:v>
      </x:c>
      <x:c r="B85" s="8" t="s">
        <x:v>472</x:v>
      </x:c>
      <x:c r="C85" s="8" t="s">
        <x:v>605</x:v>
      </x:c>
      <x:c r="D85" s="8" t="s">
        <x:v>606</x:v>
      </x:c>
      <x:c r="E85" s="8" t="s">
        <x:v>607</x:v>
      </x:c>
      <x:c r="F85" s="8" t="s">
        <x:v>608</x:v>
      </x:c>
      <x:c r="G85" s="8" t="s">
        <x:v>477</x:v>
      </x:c>
      <x:c r="H85" s="8" t="s">
        <x:v>608</x:v>
      </x:c>
      <x:c r="I85" s="8" t="s">
        <x:v>609</x:v>
      </x:c>
      <x:c r="J85" s="8" t="s">
        <x:v>610</x:v>
      </x:c>
      <x:c r="K85" s="10" t="s">
        <x:v>479</x:v>
      </x:c>
      <x:c r="L85" s="8" t="s">
        <x:v>611</x:v>
      </x:c>
      <x:c r="M85" s="9">
        <x:v>3360</x:v>
      </x:c>
      <x:c r="N85" s="8" t="s">
        <x:v>612</x:v>
      </x:c>
      <x:c r="O85" s="8" t="s">
        <x:v>613</x:v>
      </x:c>
      <x:c r="P85" s="8" t="s">
        <x:v>607</x:v>
      </x:c>
      <x:c r="Q85" s="8" t="s">
        <x:v>614</x:v>
      </x:c>
      <x:c r="R85" s="19">
        <x:v>3.6460176991150443E-2</x:v>
      </x:c>
      <x:c r="S85" s="12">
        <x:f t="shared" si="1"/>
        <x:v>122.50619469026549</x:v>
      </x:c>
      <x:c r="U85" s="8" t="s">
        <x:v>604</x:v>
      </x:c>
    </x:row>
    <x:row r="86" spans="1:21">
      <x:c r="A86" s="8" t="s">
        <x:v>604</x:v>
      </x:c>
      <x:c r="B86" s="8" t="s">
        <x:v>472</x:v>
      </x:c>
      <x:c r="C86" s="8" t="s">
        <x:v>473</x:v>
      </x:c>
      <x:c r="D86" s="8" t="s">
        <x:v>606</x:v>
      </x:c>
      <x:c r="E86" s="8" t="s">
        <x:v>607</x:v>
      </x:c>
      <x:c r="F86" s="8" t="s">
        <x:v>608</x:v>
      </x:c>
      <x:c r="G86" s="8" t="s">
        <x:v>477</x:v>
      </x:c>
      <x:c r="H86" s="8" t="s">
        <x:v>608</x:v>
      </x:c>
      <x:c r="I86" s="8" t="s">
        <x:v>477</x:v>
      </x:c>
      <x:c r="J86" s="8" t="s">
        <x:v>615</x:v>
      </x:c>
      <x:c r="K86" s="10" t="s">
        <x:v>487</x:v>
      </x:c>
      <x:c r="L86" s="8" t="s">
        <x:v>616</x:v>
      </x:c>
      <x:c r="M86" s="9">
        <x:v>400</x:v>
      </x:c>
      <x:c r="N86" s="8" t="s">
        <x:v>612</x:v>
      </x:c>
      <x:c r="O86" s="8" t="s">
        <x:v>482</x:v>
      </x:c>
      <x:c r="P86" s="8" t="s">
        <x:v>607</x:v>
      </x:c>
      <x:c r="Q86" s="8" t="s">
        <x:v>481</x:v>
      </x:c>
      <x:c r="R86" s="19">
        <x:v>1.0843090909090909E-3</x:v>
      </x:c>
      <x:c r="S86" s="12">
        <x:f t="shared" si="1"/>
        <x:v>0.43372363636363637</x:v>
      </x:c>
      <x:c r="U86" s="8" t="s">
        <x:v>604</x:v>
      </x:c>
    </x:row>
    <x:row r="87" spans="1:21">
      <x:c r="A87" s="8" t="s">
        <x:v>604</x:v>
      </x:c>
      <x:c r="B87" s="8" t="s">
        <x:v>472</x:v>
      </x:c>
      <x:c r="C87" s="8" t="s">
        <x:v>473</x:v>
      </x:c>
      <x:c r="D87" s="8" t="s">
        <x:v>606</x:v>
      </x:c>
      <x:c r="E87" s="8" t="s">
        <x:v>607</x:v>
      </x:c>
      <x:c r="F87" s="8" t="s">
        <x:v>608</x:v>
      </x:c>
      <x:c r="G87" s="8" t="s">
        <x:v>477</x:v>
      </x:c>
      <x:c r="H87" s="8" t="s">
        <x:v>608</x:v>
      </x:c>
      <x:c r="I87" s="8" t="s">
        <x:v>477</x:v>
      </x:c>
      <x:c r="J87" s="8" t="s">
        <x:v>617</x:v>
      </x:c>
      <x:c r="K87" s="10" t="s">
        <x:v>484</x:v>
      </x:c>
      <x:c r="L87" s="8" t="s">
        <x:v>618</x:v>
      </x:c>
      <x:c r="M87" s="9">
        <x:v>2</x:v>
      </x:c>
      <x:c r="N87" s="8" t="s">
        <x:v>481</x:v>
      </x:c>
      <x:c r="O87" s="8" t="s">
        <x:v>482</x:v>
      </x:c>
      <x:c r="P87" s="8" t="s">
        <x:v>607</x:v>
      </x:c>
      <x:c r="Q87" s="8" t="s">
        <x:v>481</x:v>
      </x:c>
      <x:c r="R87" s="19">
        <x:v>16.386363636363637</x:v>
      </x:c>
      <x:c r="S87" s="12">
        <x:f t="shared" si="1"/>
        <x:v>32.772727272727273</x:v>
      </x:c>
      <x:c r="U87" s="8" t="s">
        <x:v>604</x:v>
      </x:c>
    </x:row>
    <x:row r="88" spans="1:21">
      <x:c r="A88" s="8" t="s">
        <x:v>604</x:v>
      </x:c>
      <x:c r="B88" s="8" t="s">
        <x:v>472</x:v>
      </x:c>
      <x:c r="C88" s="8" t="s">
        <x:v>473</x:v>
      </x:c>
      <x:c r="D88" s="8" t="s">
        <x:v>606</x:v>
      </x:c>
      <x:c r="E88" s="8" t="s">
        <x:v>607</x:v>
      </x:c>
      <x:c r="F88" s="8" t="s">
        <x:v>608</x:v>
      </x:c>
      <x:c r="G88" s="8" t="s">
        <x:v>477</x:v>
      </x:c>
      <x:c r="H88" s="8" t="s">
        <x:v>608</x:v>
      </x:c>
      <x:c r="I88" s="8" t="s">
        <x:v>477</x:v>
      </x:c>
      <x:c r="J88" s="8" t="s">
        <x:v>619</x:v>
      </x:c>
      <x:c r="K88" s="10" t="s">
        <x:v>505</x:v>
      </x:c>
      <x:c r="L88" s="8" t="s">
        <x:v>620</x:v>
      </x:c>
      <x:c r="M88" s="9">
        <x:v>1</x:v>
      </x:c>
      <x:c r="N88" s="8" t="s">
        <x:v>481</x:v>
      </x:c>
      <x:c r="O88" s="8" t="s">
        <x:v>482</x:v>
      </x:c>
      <x:c r="P88" s="8" t="s">
        <x:v>607</x:v>
      </x:c>
      <x:c r="Q88" s="8" t="s">
        <x:v>481</x:v>
      </x:c>
      <x:c r="R88" s="19">
        <x:v>21.24609090909091</x:v>
      </x:c>
      <x:c r="S88" s="12">
        <x:f t="shared" si="1"/>
        <x:v>21.24609090909091</x:v>
      </x:c>
      <x:c r="U88" s="8" t="s">
        <x:v>604</x:v>
      </x:c>
    </x:row>
    <x:row r="89" spans="1:21">
      <x:c r="A89" s="8" t="s">
        <x:v>604</x:v>
      </x:c>
      <x:c r="B89" s="8" t="s">
        <x:v>472</x:v>
      </x:c>
      <x:c r="C89" s="8" t="s">
        <x:v>605</x:v>
      </x:c>
      <x:c r="D89" s="8" t="s">
        <x:v>621</x:v>
      </x:c>
      <x:c r="E89" s="8" t="s">
        <x:v>607</x:v>
      </x:c>
      <x:c r="F89" s="8" t="s">
        <x:v>608</x:v>
      </x:c>
      <x:c r="G89" s="8" t="s">
        <x:v>477</x:v>
      </x:c>
      <x:c r="H89" s="8" t="s">
        <x:v>608</x:v>
      </x:c>
      <x:c r="I89" s="8" t="s">
        <x:v>609</x:v>
      </x:c>
      <x:c r="J89" s="8" t="s">
        <x:v>610</x:v>
      </x:c>
      <x:c r="K89" s="10" t="s">
        <x:v>479</x:v>
      </x:c>
      <x:c r="L89" s="8" t="s">
        <x:v>611</x:v>
      </x:c>
      <x:c r="M89" s="9">
        <x:v>13020</x:v>
      </x:c>
      <x:c r="N89" s="8" t="s">
        <x:v>612</x:v>
      </x:c>
      <x:c r="O89" s="8" t="s">
        <x:v>613</x:v>
      </x:c>
      <x:c r="P89" s="8" t="s">
        <x:v>607</x:v>
      </x:c>
      <x:c r="Q89" s="8" t="s">
        <x:v>614</x:v>
      </x:c>
      <x:c r="R89" s="19">
        <x:v>3.6460176991150443E-2</x:v>
      </x:c>
      <x:c r="S89" s="12">
        <x:f t="shared" si="1"/>
        <x:v>474.71150442477875</x:v>
      </x:c>
      <x:c r="U89" s="8" t="s">
        <x:v>604</x:v>
      </x:c>
    </x:row>
    <x:row r="90" spans="1:21">
      <x:c r="A90" s="8" t="s">
        <x:v>604</x:v>
      </x:c>
      <x:c r="B90" s="8" t="s">
        <x:v>472</x:v>
      </x:c>
      <x:c r="C90" s="8" t="s">
        <x:v>473</x:v>
      </x:c>
      <x:c r="D90" s="8" t="s">
        <x:v>621</x:v>
      </x:c>
      <x:c r="E90" s="8" t="s">
        <x:v>607</x:v>
      </x:c>
      <x:c r="F90" s="8" t="s">
        <x:v>608</x:v>
      </x:c>
      <x:c r="G90" s="8" t="s">
        <x:v>477</x:v>
      </x:c>
      <x:c r="H90" s="8" t="s">
        <x:v>608</x:v>
      </x:c>
      <x:c r="I90" s="8" t="s">
        <x:v>477</x:v>
      </x:c>
      <x:c r="J90" s="8" t="s">
        <x:v>615</x:v>
      </x:c>
      <x:c r="K90" s="10" t="s">
        <x:v>508</x:v>
      </x:c>
      <x:c r="L90" s="8" t="s">
        <x:v>616</x:v>
      </x:c>
      <x:c r="M90" s="9">
        <x:v>400</x:v>
      </x:c>
      <x:c r="N90" s="8" t="s">
        <x:v>612</x:v>
      </x:c>
      <x:c r="O90" s="8" t="s">
        <x:v>482</x:v>
      </x:c>
      <x:c r="P90" s="8" t="s">
        <x:v>607</x:v>
      </x:c>
      <x:c r="Q90" s="8" t="s">
        <x:v>481</x:v>
      </x:c>
      <x:c r="R90" s="19">
        <x:v>1.0843090909090909E-3</x:v>
      </x:c>
      <x:c r="S90" s="12">
        <x:f t="shared" si="1"/>
        <x:v>0.43372363636363637</x:v>
      </x:c>
      <x:c r="U90" s="8" t="s">
        <x:v>604</x:v>
      </x:c>
    </x:row>
    <x:row r="91" spans="1:21">
      <x:c r="A91" s="8" t="s">
        <x:v>604</x:v>
      </x:c>
      <x:c r="B91" s="8" t="s">
        <x:v>472</x:v>
      </x:c>
      <x:c r="C91" s="8" t="s">
        <x:v>473</x:v>
      </x:c>
      <x:c r="D91" s="8" t="s">
        <x:v>621</x:v>
      </x:c>
      <x:c r="E91" s="8" t="s">
        <x:v>607</x:v>
      </x:c>
      <x:c r="F91" s="8" t="s">
        <x:v>608</x:v>
      </x:c>
      <x:c r="G91" s="8" t="s">
        <x:v>477</x:v>
      </x:c>
      <x:c r="H91" s="8" t="s">
        <x:v>608</x:v>
      </x:c>
      <x:c r="I91" s="8" t="s">
        <x:v>477</x:v>
      </x:c>
      <x:c r="J91" s="8" t="s">
        <x:v>622</x:v>
      </x:c>
      <x:c r="K91" s="10" t="s">
        <x:v>517</x:v>
      </x:c>
      <x:c r="L91" s="8" t="s">
        <x:v>623</x:v>
      </x:c>
      <x:c r="M91" s="9">
        <x:v>1</x:v>
      </x:c>
      <x:c r="N91" s="8" t="s">
        <x:v>481</x:v>
      </x:c>
      <x:c r="O91" s="8" t="s">
        <x:v>482</x:v>
      </x:c>
      <x:c r="P91" s="8" t="s">
        <x:v>607</x:v>
      </x:c>
      <x:c r="Q91" s="8" t="s">
        <x:v>481</x:v>
      </x:c>
      <x:c r="R91" s="19">
        <x:v>110.12572727272726</x:v>
      </x:c>
      <x:c r="S91" s="12">
        <x:f t="shared" si="1"/>
        <x:v>110.12572727272726</x:v>
      </x:c>
      <x:c r="U91" s="8" t="s">
        <x:v>604</x:v>
      </x:c>
    </x:row>
    <x:row r="92" spans="1:21">
      <x:c r="A92" s="8" t="s">
        <x:v>604</x:v>
      </x:c>
      <x:c r="B92" s="8" t="s">
        <x:v>472</x:v>
      </x:c>
      <x:c r="C92" s="8" t="s">
        <x:v>473</x:v>
      </x:c>
      <x:c r="D92" s="8" t="s">
        <x:v>621</x:v>
      </x:c>
      <x:c r="E92" s="8" t="s">
        <x:v>607</x:v>
      </x:c>
      <x:c r="F92" s="8" t="s">
        <x:v>608</x:v>
      </x:c>
      <x:c r="G92" s="8" t="s">
        <x:v>477</x:v>
      </x:c>
      <x:c r="H92" s="8" t="s">
        <x:v>608</x:v>
      </x:c>
      <x:c r="I92" s="8" t="s">
        <x:v>477</x:v>
      </x:c>
      <x:c r="J92" s="8" t="s">
        <x:v>617</x:v>
      </x:c>
      <x:c r="K92" s="10" t="s">
        <x:v>505</x:v>
      </x:c>
      <x:c r="L92" s="8" t="s">
        <x:v>618</x:v>
      </x:c>
      <x:c r="M92" s="9">
        <x:v>2</x:v>
      </x:c>
      <x:c r="N92" s="8" t="s">
        <x:v>481</x:v>
      </x:c>
      <x:c r="O92" s="8" t="s">
        <x:v>482</x:v>
      </x:c>
      <x:c r="P92" s="8" t="s">
        <x:v>607</x:v>
      </x:c>
      <x:c r="Q92" s="8" t="s">
        <x:v>481</x:v>
      </x:c>
      <x:c r="R92" s="19">
        <x:v>16.386363636363637</x:v>
      </x:c>
      <x:c r="S92" s="12">
        <x:f t="shared" si="1"/>
        <x:v>32.772727272727273</x:v>
      </x:c>
      <x:c r="U92" s="8" t="s">
        <x:v>604</x:v>
      </x:c>
    </x:row>
    <x:row r="93" spans="1:21">
      <x:c r="A93" s="8" t="s">
        <x:v>604</x:v>
      </x:c>
      <x:c r="B93" s="8" t="s">
        <x:v>472</x:v>
      </x:c>
      <x:c r="C93" s="8" t="s">
        <x:v>473</x:v>
      </x:c>
      <x:c r="D93" s="8" t="s">
        <x:v>621</x:v>
      </x:c>
      <x:c r="E93" s="8" t="s">
        <x:v>607</x:v>
      </x:c>
      <x:c r="F93" s="8" t="s">
        <x:v>608</x:v>
      </x:c>
      <x:c r="G93" s="8" t="s">
        <x:v>477</x:v>
      </x:c>
      <x:c r="H93" s="8" t="s">
        <x:v>608</x:v>
      </x:c>
      <x:c r="I93" s="8" t="s">
        <x:v>477</x:v>
      </x:c>
      <x:c r="J93" s="8" t="s">
        <x:v>624</x:v>
      </x:c>
      <x:c r="K93" s="10" t="s">
        <x:v>487</x:v>
      </x:c>
      <x:c r="L93" s="8" t="s">
        <x:v>625</x:v>
      </x:c>
      <x:c r="M93" s="9">
        <x:v>2</x:v>
      </x:c>
      <x:c r="N93" s="8" t="s">
        <x:v>481</x:v>
      </x:c>
      <x:c r="O93" s="8" t="s">
        <x:v>482</x:v>
      </x:c>
      <x:c r="P93" s="8" t="s">
        <x:v>607</x:v>
      </x:c>
      <x:c r="Q93" s="8" t="s">
        <x:v>481</x:v>
      </x:c>
      <x:c r="R93" s="19">
        <x:v>2.8090909090909091</x:v>
      </x:c>
      <x:c r="S93" s="12">
        <x:f t="shared" si="1"/>
        <x:v>5.6181818181818182</x:v>
      </x:c>
      <x:c r="U93" s="8" t="s">
        <x:v>604</x:v>
      </x:c>
    </x:row>
    <x:row r="94" spans="1:21">
      <x:c r="A94" s="8" t="s">
        <x:v>604</x:v>
      </x:c>
      <x:c r="B94" s="8" t="s">
        <x:v>472</x:v>
      </x:c>
      <x:c r="C94" s="8" t="s">
        <x:v>473</x:v>
      </x:c>
      <x:c r="D94" s="8" t="s">
        <x:v>621</x:v>
      </x:c>
      <x:c r="E94" s="8" t="s">
        <x:v>607</x:v>
      </x:c>
      <x:c r="F94" s="8" t="s">
        <x:v>608</x:v>
      </x:c>
      <x:c r="G94" s="8" t="s">
        <x:v>477</x:v>
      </x:c>
      <x:c r="H94" s="8" t="s">
        <x:v>608</x:v>
      </x:c>
      <x:c r="I94" s="8" t="s">
        <x:v>477</x:v>
      </x:c>
      <x:c r="J94" s="8" t="s">
        <x:v>626</x:v>
      </x:c>
      <x:c r="K94" s="10" t="s">
        <x:v>484</x:v>
      </x:c>
      <x:c r="L94" s="8" t="s">
        <x:v>627</x:v>
      </x:c>
      <x:c r="M94" s="9">
        <x:v>1</x:v>
      </x:c>
      <x:c r="N94" s="8" t="s">
        <x:v>481</x:v>
      </x:c>
      <x:c r="O94" s="8" t="s">
        <x:v>482</x:v>
      </x:c>
      <x:c r="P94" s="8" t="s">
        <x:v>607</x:v>
      </x:c>
      <x:c r="Q94" s="8" t="s">
        <x:v>481</x:v>
      </x:c>
      <x:c r="R94" s="19">
        <x:v>1.9757272727272728</x:v>
      </x:c>
      <x:c r="S94" s="12">
        <x:f t="shared" si="1"/>
        <x:v>1.9757272727272728</x:v>
      </x:c>
      <x:c r="U94" s="8" t="s">
        <x:v>604</x:v>
      </x:c>
    </x:row>
    <x:row r="95" spans="1:21">
      <x:c r="A95" s="8" t="s">
        <x:v>604</x:v>
      </x:c>
      <x:c r="B95" s="8" t="s">
        <x:v>472</x:v>
      </x:c>
      <x:c r="C95" s="8" t="s">
        <x:v>473</x:v>
      </x:c>
      <x:c r="D95" s="8" t="s">
        <x:v>621</x:v>
      </x:c>
      <x:c r="E95" s="8" t="s">
        <x:v>607</x:v>
      </x:c>
      <x:c r="F95" s="8" t="s">
        <x:v>608</x:v>
      </x:c>
      <x:c r="G95" s="8" t="s">
        <x:v>477</x:v>
      </x:c>
      <x:c r="H95" s="8" t="s">
        <x:v>608</x:v>
      </x:c>
      <x:c r="I95" s="8" t="s">
        <x:v>477</x:v>
      </x:c>
      <x:c r="J95" s="8" t="s">
        <x:v>628</x:v>
      </x:c>
      <x:c r="K95" s="10" t="s">
        <x:v>502</x:v>
      </x:c>
      <x:c r="L95" s="8" t="s">
        <x:v>629</x:v>
      </x:c>
      <x:c r="M95" s="9">
        <x:v>2</x:v>
      </x:c>
      <x:c r="N95" s="8" t="s">
        <x:v>481</x:v>
      </x:c>
      <x:c r="O95" s="8" t="s">
        <x:v>482</x:v>
      </x:c>
      <x:c r="P95" s="8" t="s">
        <x:v>607</x:v>
      </x:c>
      <x:c r="Q95" s="8" t="s">
        <x:v>481</x:v>
      </x:c>
      <x:c r="R95" s="19">
        <x:v>0.6367272727272727</x:v>
      </x:c>
      <x:c r="S95" s="12">
        <x:f t="shared" si="1"/>
        <x:v>1.2734545454545454</x:v>
      </x:c>
      <x:c r="U95" s="8" t="s">
        <x:v>604</x:v>
      </x:c>
    </x:row>
    <x:row r="96" spans="1:21">
      <x:c r="A96" s="8" t="s">
        <x:v>604</x:v>
      </x:c>
      <x:c r="B96" s="8" t="s">
        <x:v>472</x:v>
      </x:c>
      <x:c r="C96" s="8" t="s">
        <x:v>605</x:v>
      </x:c>
      <x:c r="D96" s="8" t="s">
        <x:v>630</x:v>
      </x:c>
      <x:c r="E96" s="8" t="s">
        <x:v>607</x:v>
      </x:c>
      <x:c r="F96" s="8" t="s">
        <x:v>631</x:v>
      </x:c>
      <x:c r="G96" s="8" t="s">
        <x:v>477</x:v>
      </x:c>
      <x:c r="H96" s="8" t="s">
        <x:v>631</x:v>
      </x:c>
      <x:c r="I96" s="8" t="s">
        <x:v>609</x:v>
      </x:c>
      <x:c r="J96" s="8" t="s">
        <x:v>610</x:v>
      </x:c>
      <x:c r="K96" s="10" t="s">
        <x:v>479</x:v>
      </x:c>
      <x:c r="L96" s="8" t="s">
        <x:v>611</x:v>
      </x:c>
      <x:c r="M96" s="9">
        <x:v>3180</x:v>
      </x:c>
      <x:c r="N96" s="8" t="s">
        <x:v>612</x:v>
      </x:c>
      <x:c r="O96" s="8" t="s">
        <x:v>613</x:v>
      </x:c>
      <x:c r="P96" s="8" t="s">
        <x:v>607</x:v>
      </x:c>
      <x:c r="Q96" s="8" t="s">
        <x:v>614</x:v>
      </x:c>
      <x:c r="R96" s="19">
        <x:v>3.6460176991150443E-2</x:v>
      </x:c>
      <x:c r="S96" s="12">
        <x:f t="shared" si="1"/>
        <x:v>115.94336283185841</x:v>
      </x:c>
      <x:c r="U96" s="8" t="s">
        <x:v>604</x:v>
      </x:c>
    </x:row>
    <x:row r="97" spans="1:21">
      <x:c r="A97" s="8" t="s">
        <x:v>604</x:v>
      </x:c>
      <x:c r="B97" s="8" t="s">
        <x:v>472</x:v>
      </x:c>
      <x:c r="C97" s="8" t="s">
        <x:v>473</x:v>
      </x:c>
      <x:c r="D97" s="8" t="s">
        <x:v>630</x:v>
      </x:c>
      <x:c r="E97" s="8" t="s">
        <x:v>607</x:v>
      </x:c>
      <x:c r="F97" s="8" t="s">
        <x:v>631</x:v>
      </x:c>
      <x:c r="G97" s="8" t="s">
        <x:v>477</x:v>
      </x:c>
      <x:c r="H97" s="8" t="s">
        <x:v>631</x:v>
      </x:c>
      <x:c r="I97" s="8" t="s">
        <x:v>477</x:v>
      </x:c>
      <x:c r="J97" s="8" t="s">
        <x:v>615</x:v>
      </x:c>
      <x:c r="K97" s="10" t="s">
        <x:v>487</x:v>
      </x:c>
      <x:c r="L97" s="8" t="s">
        <x:v>616</x:v>
      </x:c>
      <x:c r="M97" s="9">
        <x:v>400</x:v>
      </x:c>
      <x:c r="N97" s="8" t="s">
        <x:v>612</x:v>
      </x:c>
      <x:c r="O97" s="8" t="s">
        <x:v>482</x:v>
      </x:c>
      <x:c r="P97" s="8" t="s">
        <x:v>607</x:v>
      </x:c>
      <x:c r="Q97" s="8" t="s">
        <x:v>481</x:v>
      </x:c>
      <x:c r="R97" s="19">
        <x:v>1.0843090909090909E-3</x:v>
      </x:c>
      <x:c r="S97" s="12">
        <x:f t="shared" si="1"/>
        <x:v>0.43372363636363637</x:v>
      </x:c>
      <x:c r="U97" s="8" t="s">
        <x:v>604</x:v>
      </x:c>
    </x:row>
    <x:row r="98" spans="1:21">
      <x:c r="A98" s="8" t="s">
        <x:v>604</x:v>
      </x:c>
      <x:c r="B98" s="8" t="s">
        <x:v>472</x:v>
      </x:c>
      <x:c r="C98" s="8" t="s">
        <x:v>473</x:v>
      </x:c>
      <x:c r="D98" s="8" t="s">
        <x:v>630</x:v>
      </x:c>
      <x:c r="E98" s="8" t="s">
        <x:v>607</x:v>
      </x:c>
      <x:c r="F98" s="8" t="s">
        <x:v>631</x:v>
      </x:c>
      <x:c r="G98" s="8" t="s">
        <x:v>477</x:v>
      </x:c>
      <x:c r="H98" s="8" t="s">
        <x:v>631</x:v>
      </x:c>
      <x:c r="I98" s="8" t="s">
        <x:v>477</x:v>
      </x:c>
      <x:c r="J98" s="8" t="s">
        <x:v>617</x:v>
      </x:c>
      <x:c r="K98" s="10" t="s">
        <x:v>484</x:v>
      </x:c>
      <x:c r="L98" s="8" t="s">
        <x:v>618</x:v>
      </x:c>
      <x:c r="M98" s="9">
        <x:v>2</x:v>
      </x:c>
      <x:c r="N98" s="8" t="s">
        <x:v>481</x:v>
      </x:c>
      <x:c r="O98" s="8" t="s">
        <x:v>482</x:v>
      </x:c>
      <x:c r="P98" s="8" t="s">
        <x:v>607</x:v>
      </x:c>
      <x:c r="Q98" s="8" t="s">
        <x:v>481</x:v>
      </x:c>
      <x:c r="R98" s="19">
        <x:v>16.386363636363637</x:v>
      </x:c>
      <x:c r="S98" s="12">
        <x:f t="shared" si="1"/>
        <x:v>32.772727272727273</x:v>
      </x:c>
      <x:c r="U98" s="8" t="s">
        <x:v>604</x:v>
      </x:c>
    </x:row>
    <x:row r="99" spans="1:21">
      <x:c r="A99" s="8" t="s">
        <x:v>604</x:v>
      </x:c>
      <x:c r="B99" s="8" t="s">
        <x:v>472</x:v>
      </x:c>
      <x:c r="C99" s="8" t="s">
        <x:v>473</x:v>
      </x:c>
      <x:c r="D99" s="8" t="s">
        <x:v>630</x:v>
      </x:c>
      <x:c r="E99" s="8" t="s">
        <x:v>607</x:v>
      </x:c>
      <x:c r="F99" s="8" t="s">
        <x:v>631</x:v>
      </x:c>
      <x:c r="G99" s="8" t="s">
        <x:v>477</x:v>
      </x:c>
      <x:c r="H99" s="8" t="s">
        <x:v>631</x:v>
      </x:c>
      <x:c r="I99" s="8" t="s">
        <x:v>477</x:v>
      </x:c>
      <x:c r="J99" s="8" t="s">
        <x:v>632</x:v>
      </x:c>
      <x:c r="K99" s="10" t="s">
        <x:v>505</x:v>
      </x:c>
      <x:c r="L99" s="8" t="s">
        <x:v>633</x:v>
      </x:c>
      <x:c r="M99" s="9">
        <x:v>1</x:v>
      </x:c>
      <x:c r="N99" s="8" t="s">
        <x:v>481</x:v>
      </x:c>
      <x:c r="O99" s="8" t="s">
        <x:v>482</x:v>
      </x:c>
      <x:c r="P99" s="8" t="s">
        <x:v>607</x:v>
      </x:c>
      <x:c r="Q99" s="8" t="s">
        <x:v>481</x:v>
      </x:c>
      <x:c r="R99" s="19">
        <x:v>19.57</x:v>
      </x:c>
      <x:c r="S99" s="12">
        <x:f t="shared" si="1"/>
        <x:v>19.57</x:v>
      </x:c>
      <x:c r="U99" s="8" t="s">
        <x:v>604</x:v>
      </x:c>
    </x:row>
    <x:row r="100" spans="1:21">
      <x:c r="A100" s="8" t="s">
        <x:v>604</x:v>
      </x:c>
      <x:c r="B100" s="8" t="s">
        <x:v>472</x:v>
      </x:c>
      <x:c r="C100" s="8" t="s">
        <x:v>605</x:v>
      </x:c>
      <x:c r="D100" s="8" t="s">
        <x:v>634</x:v>
      </x:c>
      <x:c r="E100" s="8" t="s">
        <x:v>607</x:v>
      </x:c>
      <x:c r="F100" s="8" t="s">
        <x:v>608</x:v>
      </x:c>
      <x:c r="G100" s="8" t="s">
        <x:v>477</x:v>
      </x:c>
      <x:c r="H100" s="8" t="s">
        <x:v>608</x:v>
      </x:c>
      <x:c r="I100" s="8" t="s">
        <x:v>609</x:v>
      </x:c>
      <x:c r="J100" s="8" t="s">
        <x:v>610</x:v>
      </x:c>
      <x:c r="K100" s="10" t="s">
        <x:v>479</x:v>
      </x:c>
      <x:c r="L100" s="8" t="s">
        <x:v>611</x:v>
      </x:c>
      <x:c r="M100" s="9">
        <x:v>7140</x:v>
      </x:c>
      <x:c r="N100" s="8" t="s">
        <x:v>612</x:v>
      </x:c>
      <x:c r="O100" s="8" t="s">
        <x:v>613</x:v>
      </x:c>
      <x:c r="P100" s="8" t="s">
        <x:v>607</x:v>
      </x:c>
      <x:c r="Q100" s="8" t="s">
        <x:v>614</x:v>
      </x:c>
      <x:c r="R100" s="19">
        <x:v>3.6460176991150443E-2</x:v>
      </x:c>
      <x:c r="S100" s="12">
        <x:f t="shared" si="1"/>
        <x:v>260.32566371681418</x:v>
      </x:c>
      <x:c r="U100" s="8" t="s">
        <x:v>604</x:v>
      </x:c>
    </x:row>
    <x:row r="101" spans="1:21">
      <x:c r="A101" s="8" t="s">
        <x:v>604</x:v>
      </x:c>
      <x:c r="B101" s="8" t="s">
        <x:v>472</x:v>
      </x:c>
      <x:c r="C101" s="8" t="s">
        <x:v>473</x:v>
      </x:c>
      <x:c r="D101" s="8" t="s">
        <x:v>634</x:v>
      </x:c>
      <x:c r="E101" s="8" t="s">
        <x:v>607</x:v>
      </x:c>
      <x:c r="F101" s="8" t="s">
        <x:v>608</x:v>
      </x:c>
      <x:c r="G101" s="8" t="s">
        <x:v>477</x:v>
      </x:c>
      <x:c r="H101" s="8" t="s">
        <x:v>608</x:v>
      </x:c>
      <x:c r="I101" s="8" t="s">
        <x:v>477</x:v>
      </x:c>
      <x:c r="J101" s="8" t="s">
        <x:v>615</x:v>
      </x:c>
      <x:c r="K101" s="10" t="s">
        <x:v>508</x:v>
      </x:c>
      <x:c r="L101" s="8" t="s">
        <x:v>616</x:v>
      </x:c>
      <x:c r="M101" s="9">
        <x:v>400</x:v>
      </x:c>
      <x:c r="N101" s="8" t="s">
        <x:v>612</x:v>
      </x:c>
      <x:c r="O101" s="8" t="s">
        <x:v>482</x:v>
      </x:c>
      <x:c r="P101" s="8" t="s">
        <x:v>607</x:v>
      </x:c>
      <x:c r="Q101" s="8" t="s">
        <x:v>481</x:v>
      </x:c>
      <x:c r="R101" s="19">
        <x:v>1.0843090909090909E-3</x:v>
      </x:c>
      <x:c r="S101" s="12">
        <x:f t="shared" si="1"/>
        <x:v>0.43372363636363637</x:v>
      </x:c>
      <x:c r="U101" s="8" t="s">
        <x:v>604</x:v>
      </x:c>
    </x:row>
    <x:row r="102" spans="1:21">
      <x:c r="A102" s="8" t="s">
        <x:v>604</x:v>
      </x:c>
      <x:c r="B102" s="8" t="s">
        <x:v>472</x:v>
      </x:c>
      <x:c r="C102" s="8" t="s">
        <x:v>473</x:v>
      </x:c>
      <x:c r="D102" s="8" t="s">
        <x:v>634</x:v>
      </x:c>
      <x:c r="E102" s="8" t="s">
        <x:v>607</x:v>
      </x:c>
      <x:c r="F102" s="8" t="s">
        <x:v>608</x:v>
      </x:c>
      <x:c r="G102" s="8" t="s">
        <x:v>477</x:v>
      </x:c>
      <x:c r="H102" s="8" t="s">
        <x:v>608</x:v>
      </x:c>
      <x:c r="I102" s="8" t="s">
        <x:v>477</x:v>
      </x:c>
      <x:c r="J102" s="8" t="s">
        <x:v>635</x:v>
      </x:c>
      <x:c r="K102" s="10" t="s">
        <x:v>517</x:v>
      </x:c>
      <x:c r="L102" s="8" t="s">
        <x:v>636</x:v>
      </x:c>
      <x:c r="M102" s="9">
        <x:v>1</x:v>
      </x:c>
      <x:c r="N102" s="8" t="s">
        <x:v>481</x:v>
      </x:c>
      <x:c r="O102" s="8" t="s">
        <x:v>482</x:v>
      </x:c>
      <x:c r="P102" s="8" t="s">
        <x:v>607</x:v>
      </x:c>
      <x:c r="Q102" s="8" t="s">
        <x:v>481</x:v>
      </x:c>
      <x:c r="R102" s="19">
        <x:v>55.339090909090913</x:v>
      </x:c>
      <x:c r="S102" s="12">
        <x:f t="shared" si="1"/>
        <x:v>55.339090909090913</x:v>
      </x:c>
      <x:c r="U102" s="8" t="s">
        <x:v>604</x:v>
      </x:c>
    </x:row>
    <x:row r="103" spans="1:21">
      <x:c r="A103" s="8" t="s">
        <x:v>604</x:v>
      </x:c>
      <x:c r="B103" s="8" t="s">
        <x:v>472</x:v>
      </x:c>
      <x:c r="C103" s="8" t="s">
        <x:v>473</x:v>
      </x:c>
      <x:c r="D103" s="8" t="s">
        <x:v>634</x:v>
      </x:c>
      <x:c r="E103" s="8" t="s">
        <x:v>607</x:v>
      </x:c>
      <x:c r="F103" s="8" t="s">
        <x:v>608</x:v>
      </x:c>
      <x:c r="G103" s="8" t="s">
        <x:v>477</x:v>
      </x:c>
      <x:c r="H103" s="8" t="s">
        <x:v>608</x:v>
      </x:c>
      <x:c r="I103" s="8" t="s">
        <x:v>477</x:v>
      </x:c>
      <x:c r="J103" s="8" t="s">
        <x:v>617</x:v>
      </x:c>
      <x:c r="K103" s="10" t="s">
        <x:v>505</x:v>
      </x:c>
      <x:c r="L103" s="8" t="s">
        <x:v>618</x:v>
      </x:c>
      <x:c r="M103" s="9">
        <x:v>2</x:v>
      </x:c>
      <x:c r="N103" s="8" t="s">
        <x:v>481</x:v>
      </x:c>
      <x:c r="O103" s="8" t="s">
        <x:v>482</x:v>
      </x:c>
      <x:c r="P103" s="8" t="s">
        <x:v>607</x:v>
      </x:c>
      <x:c r="Q103" s="8" t="s">
        <x:v>481</x:v>
      </x:c>
      <x:c r="R103" s="19">
        <x:v>16.386363636363637</x:v>
      </x:c>
      <x:c r="S103" s="12">
        <x:f t="shared" si="1"/>
        <x:v>32.772727272727273</x:v>
      </x:c>
      <x:c r="U103" s="8" t="s">
        <x:v>604</x:v>
      </x:c>
    </x:row>
    <x:row r="104" spans="1:21">
      <x:c r="A104" s="8" t="s">
        <x:v>604</x:v>
      </x:c>
      <x:c r="B104" s="8" t="s">
        <x:v>472</x:v>
      </x:c>
      <x:c r="C104" s="8" t="s">
        <x:v>473</x:v>
      </x:c>
      <x:c r="D104" s="8" t="s">
        <x:v>634</x:v>
      </x:c>
      <x:c r="E104" s="8" t="s">
        <x:v>607</x:v>
      </x:c>
      <x:c r="F104" s="8" t="s">
        <x:v>608</x:v>
      </x:c>
      <x:c r="G104" s="8" t="s">
        <x:v>477</x:v>
      </x:c>
      <x:c r="H104" s="8" t="s">
        <x:v>608</x:v>
      </x:c>
      <x:c r="I104" s="8" t="s">
        <x:v>477</x:v>
      </x:c>
      <x:c r="J104" s="8" t="s">
        <x:v>624</x:v>
      </x:c>
      <x:c r="K104" s="10" t="s">
        <x:v>487</x:v>
      </x:c>
      <x:c r="L104" s="8" t="s">
        <x:v>625</x:v>
      </x:c>
      <x:c r="M104" s="9">
        <x:v>1</x:v>
      </x:c>
      <x:c r="N104" s="8" t="s">
        <x:v>481</x:v>
      </x:c>
      <x:c r="O104" s="8" t="s">
        <x:v>482</x:v>
      </x:c>
      <x:c r="P104" s="8" t="s">
        <x:v>607</x:v>
      </x:c>
      <x:c r="Q104" s="8" t="s">
        <x:v>481</x:v>
      </x:c>
      <x:c r="R104" s="19">
        <x:v>2.8090909090909091</x:v>
      </x:c>
      <x:c r="S104" s="12">
        <x:f t="shared" si="1"/>
        <x:v>2.8090909090909091</x:v>
      </x:c>
      <x:c r="U104" s="8" t="s">
        <x:v>604</x:v>
      </x:c>
    </x:row>
    <x:row r="105" spans="1:21">
      <x:c r="A105" s="8" t="s">
        <x:v>604</x:v>
      </x:c>
      <x:c r="B105" s="8" t="s">
        <x:v>472</x:v>
      </x:c>
      <x:c r="C105" s="8" t="s">
        <x:v>473</x:v>
      </x:c>
      <x:c r="D105" s="8" t="s">
        <x:v>634</x:v>
      </x:c>
      <x:c r="E105" s="8" t="s">
        <x:v>607</x:v>
      </x:c>
      <x:c r="F105" s="8" t="s">
        <x:v>608</x:v>
      </x:c>
      <x:c r="G105" s="8" t="s">
        <x:v>477</x:v>
      </x:c>
      <x:c r="H105" s="8" t="s">
        <x:v>608</x:v>
      </x:c>
      <x:c r="I105" s="8" t="s">
        <x:v>477</x:v>
      </x:c>
      <x:c r="J105" s="8" t="s">
        <x:v>626</x:v>
      </x:c>
      <x:c r="K105" s="10" t="s">
        <x:v>484</x:v>
      </x:c>
      <x:c r="L105" s="8" t="s">
        <x:v>627</x:v>
      </x:c>
      <x:c r="M105" s="9">
        <x:v>1</x:v>
      </x:c>
      <x:c r="N105" s="8" t="s">
        <x:v>481</x:v>
      </x:c>
      <x:c r="O105" s="8" t="s">
        <x:v>482</x:v>
      </x:c>
      <x:c r="P105" s="8" t="s">
        <x:v>607</x:v>
      </x:c>
      <x:c r="Q105" s="8" t="s">
        <x:v>481</x:v>
      </x:c>
      <x:c r="R105" s="19">
        <x:v>1.9757272727272728</x:v>
      </x:c>
      <x:c r="S105" s="12">
        <x:f t="shared" si="1"/>
        <x:v>1.9757272727272728</x:v>
      </x:c>
      <x:c r="U105" s="8" t="s">
        <x:v>604</x:v>
      </x:c>
    </x:row>
    <x:row r="106" spans="1:21">
      <x:c r="A106" s="8" t="s">
        <x:v>604</x:v>
      </x:c>
      <x:c r="B106" s="8" t="s">
        <x:v>472</x:v>
      </x:c>
      <x:c r="C106" s="8" t="s">
        <x:v>473</x:v>
      </x:c>
      <x:c r="D106" s="8" t="s">
        <x:v>634</x:v>
      </x:c>
      <x:c r="E106" s="8" t="s">
        <x:v>607</x:v>
      </x:c>
      <x:c r="F106" s="8" t="s">
        <x:v>608</x:v>
      </x:c>
      <x:c r="G106" s="8" t="s">
        <x:v>477</x:v>
      </x:c>
      <x:c r="H106" s="8" t="s">
        <x:v>608</x:v>
      </x:c>
      <x:c r="I106" s="8" t="s">
        <x:v>477</x:v>
      </x:c>
      <x:c r="J106" s="8" t="s">
        <x:v>628</x:v>
      </x:c>
      <x:c r="K106" s="10" t="s">
        <x:v>502</x:v>
      </x:c>
      <x:c r="L106" s="8" t="s">
        <x:v>629</x:v>
      </x:c>
      <x:c r="M106" s="9">
        <x:v>1</x:v>
      </x:c>
      <x:c r="N106" s="8" t="s">
        <x:v>481</x:v>
      </x:c>
      <x:c r="O106" s="8" t="s">
        <x:v>482</x:v>
      </x:c>
      <x:c r="P106" s="8" t="s">
        <x:v>607</x:v>
      </x:c>
      <x:c r="Q106" s="8" t="s">
        <x:v>481</x:v>
      </x:c>
      <x:c r="R106" s="19">
        <x:v>0.6367272727272727</x:v>
      </x:c>
      <x:c r="S106" s="12">
        <x:f t="shared" si="1"/>
        <x:v>0.6367272727272727</x:v>
      </x:c>
      <x:c r="U106" s="8" t="s">
        <x:v>604</x:v>
      </x:c>
    </x:row>
    <x:row r="107" spans="1:21">
      <x:c r="A107" s="8" t="s">
        <x:v>604</x:v>
      </x:c>
      <x:c r="B107" s="8" t="s">
        <x:v>472</x:v>
      </x:c>
      <x:c r="C107" s="8" t="s">
        <x:v>605</x:v>
      </x:c>
      <x:c r="D107" s="8" t="s">
        <x:v>637</x:v>
      </x:c>
      <x:c r="E107" s="8" t="s">
        <x:v>607</x:v>
      </x:c>
      <x:c r="F107" s="8" t="s">
        <x:v>608</x:v>
      </x:c>
      <x:c r="G107" s="8" t="s">
        <x:v>477</x:v>
      </x:c>
      <x:c r="H107" s="8" t="s">
        <x:v>608</x:v>
      </x:c>
      <x:c r="I107" s="8" t="s">
        <x:v>609</x:v>
      </x:c>
      <x:c r="J107" s="8" t="s">
        <x:v>610</x:v>
      </x:c>
      <x:c r="K107" s="10" t="s">
        <x:v>479</x:v>
      </x:c>
      <x:c r="L107" s="8" t="s">
        <x:v>611</x:v>
      </x:c>
      <x:c r="M107" s="9">
        <x:v>7260</x:v>
      </x:c>
      <x:c r="N107" s="8" t="s">
        <x:v>612</x:v>
      </x:c>
      <x:c r="O107" s="8" t="s">
        <x:v>613</x:v>
      </x:c>
      <x:c r="P107" s="8" t="s">
        <x:v>607</x:v>
      </x:c>
      <x:c r="Q107" s="8" t="s">
        <x:v>614</x:v>
      </x:c>
      <x:c r="R107" s="19">
        <x:v>3.6460176991150443E-2</x:v>
      </x:c>
      <x:c r="S107" s="12">
        <x:f t="shared" si="1"/>
        <x:v>264.7008849557522</x:v>
      </x:c>
      <x:c r="U107" s="8" t="s">
        <x:v>604</x:v>
      </x:c>
    </x:row>
    <x:row r="108" spans="1:21">
      <x:c r="A108" s="8" t="s">
        <x:v>604</x:v>
      </x:c>
      <x:c r="B108" s="8" t="s">
        <x:v>472</x:v>
      </x:c>
      <x:c r="C108" s="8" t="s">
        <x:v>473</x:v>
      </x:c>
      <x:c r="D108" s="8" t="s">
        <x:v>637</x:v>
      </x:c>
      <x:c r="E108" s="8" t="s">
        <x:v>607</x:v>
      </x:c>
      <x:c r="F108" s="8" t="s">
        <x:v>608</x:v>
      </x:c>
      <x:c r="G108" s="8" t="s">
        <x:v>477</x:v>
      </x:c>
      <x:c r="H108" s="8" t="s">
        <x:v>608</x:v>
      </x:c>
      <x:c r="I108" s="8" t="s">
        <x:v>477</x:v>
      </x:c>
      <x:c r="J108" s="8" t="s">
        <x:v>615</x:v>
      </x:c>
      <x:c r="K108" s="10" t="s">
        <x:v>502</x:v>
      </x:c>
      <x:c r="L108" s="8" t="s">
        <x:v>616</x:v>
      </x:c>
      <x:c r="M108" s="9">
        <x:v>400</x:v>
      </x:c>
      <x:c r="N108" s="8" t="s">
        <x:v>612</x:v>
      </x:c>
      <x:c r="O108" s="8" t="s">
        <x:v>482</x:v>
      </x:c>
      <x:c r="P108" s="8" t="s">
        <x:v>607</x:v>
      </x:c>
      <x:c r="Q108" s="8" t="s">
        <x:v>481</x:v>
      </x:c>
      <x:c r="R108" s="19">
        <x:v>1.0843090909090909E-3</x:v>
      </x:c>
      <x:c r="S108" s="12">
        <x:f t="shared" si="1"/>
        <x:v>0.43372363636363637</x:v>
      </x:c>
      <x:c r="U108" s="8" t="s">
        <x:v>604</x:v>
      </x:c>
    </x:row>
    <x:row r="109" spans="1:21">
      <x:c r="A109" s="8" t="s">
        <x:v>604</x:v>
      </x:c>
      <x:c r="B109" s="8" t="s">
        <x:v>472</x:v>
      </x:c>
      <x:c r="C109" s="8" t="s">
        <x:v>473</x:v>
      </x:c>
      <x:c r="D109" s="8" t="s">
        <x:v>637</x:v>
      </x:c>
      <x:c r="E109" s="8" t="s">
        <x:v>607</x:v>
      </x:c>
      <x:c r="F109" s="8" t="s">
        <x:v>608</x:v>
      </x:c>
      <x:c r="G109" s="8" t="s">
        <x:v>477</x:v>
      </x:c>
      <x:c r="H109" s="8" t="s">
        <x:v>608</x:v>
      </x:c>
      <x:c r="I109" s="8" t="s">
        <x:v>477</x:v>
      </x:c>
      <x:c r="J109" s="8" t="s">
        <x:v>638</x:v>
      </x:c>
      <x:c r="K109" s="10" t="s">
        <x:v>508</x:v>
      </x:c>
      <x:c r="L109" s="8" t="s">
        <x:v>639</x:v>
      </x:c>
      <x:c r="M109" s="9">
        <x:v>1</x:v>
      </x:c>
      <x:c r="N109" s="8" t="s">
        <x:v>481</x:v>
      </x:c>
      <x:c r="O109" s="8" t="s">
        <x:v>482</x:v>
      </x:c>
      <x:c r="P109" s="8" t="s">
        <x:v>607</x:v>
      </x:c>
      <x:c r="Q109" s="8" t="s">
        <x:v>481</x:v>
      </x:c>
      <x:c r="R109" s="19">
        <x:v>56.462727272727278</x:v>
      </x:c>
      <x:c r="S109" s="12">
        <x:f t="shared" si="1"/>
        <x:v>56.462727272727278</x:v>
      </x:c>
      <x:c r="U109" s="8" t="s">
        <x:v>604</x:v>
      </x:c>
    </x:row>
    <x:row r="110" spans="1:21">
      <x:c r="A110" s="8" t="s">
        <x:v>604</x:v>
      </x:c>
      <x:c r="B110" s="8" t="s">
        <x:v>472</x:v>
      </x:c>
      <x:c r="C110" s="8" t="s">
        <x:v>473</x:v>
      </x:c>
      <x:c r="D110" s="8" t="s">
        <x:v>637</x:v>
      </x:c>
      <x:c r="E110" s="8" t="s">
        <x:v>607</x:v>
      </x:c>
      <x:c r="F110" s="8" t="s">
        <x:v>608</x:v>
      </x:c>
      <x:c r="G110" s="8" t="s">
        <x:v>477</x:v>
      </x:c>
      <x:c r="H110" s="8" t="s">
        <x:v>608</x:v>
      </x:c>
      <x:c r="I110" s="8" t="s">
        <x:v>477</x:v>
      </x:c>
      <x:c r="J110" s="8" t="s">
        <x:v>617</x:v>
      </x:c>
      <x:c r="K110" s="10" t="s">
        <x:v>487</x:v>
      </x:c>
      <x:c r="L110" s="8" t="s">
        <x:v>618</x:v>
      </x:c>
      <x:c r="M110" s="9">
        <x:v>2</x:v>
      </x:c>
      <x:c r="N110" s="8" t="s">
        <x:v>481</x:v>
      </x:c>
      <x:c r="O110" s="8" t="s">
        <x:v>482</x:v>
      </x:c>
      <x:c r="P110" s="8" t="s">
        <x:v>607</x:v>
      </x:c>
      <x:c r="Q110" s="8" t="s">
        <x:v>481</x:v>
      </x:c>
      <x:c r="R110" s="19">
        <x:v>16.386363636363637</x:v>
      </x:c>
      <x:c r="S110" s="12">
        <x:f t="shared" si="1"/>
        <x:v>32.772727272727273</x:v>
      </x:c>
      <x:c r="U110" s="8" t="s">
        <x:v>604</x:v>
      </x:c>
    </x:row>
    <x:row r="111" spans="1:21">
      <x:c r="A111" s="8" t="s">
        <x:v>604</x:v>
      </x:c>
      <x:c r="B111" s="8" t="s">
        <x:v>472</x:v>
      </x:c>
      <x:c r="C111" s="8" t="s">
        <x:v>473</x:v>
      </x:c>
      <x:c r="D111" s="8" t="s">
        <x:v>637</x:v>
      </x:c>
      <x:c r="E111" s="8" t="s">
        <x:v>607</x:v>
      </x:c>
      <x:c r="F111" s="8" t="s">
        <x:v>608</x:v>
      </x:c>
      <x:c r="G111" s="8" t="s">
        <x:v>477</x:v>
      </x:c>
      <x:c r="H111" s="8" t="s">
        <x:v>608</x:v>
      </x:c>
      <x:c r="I111" s="8" t="s">
        <x:v>477</x:v>
      </x:c>
      <x:c r="J111" s="8" t="s">
        <x:v>626</x:v>
      </x:c>
      <x:c r="K111" s="10" t="s">
        <x:v>484</x:v>
      </x:c>
      <x:c r="L111" s="8" t="s">
        <x:v>627</x:v>
      </x:c>
      <x:c r="M111" s="9">
        <x:v>2</x:v>
      </x:c>
      <x:c r="N111" s="8" t="s">
        <x:v>481</x:v>
      </x:c>
      <x:c r="O111" s="8" t="s">
        <x:v>482</x:v>
      </x:c>
      <x:c r="P111" s="8" t="s">
        <x:v>607</x:v>
      </x:c>
      <x:c r="Q111" s="8" t="s">
        <x:v>481</x:v>
      </x:c>
      <x:c r="R111" s="19">
        <x:v>1.9757272727272728</x:v>
      </x:c>
      <x:c r="S111" s="12">
        <x:f t="shared" si="1"/>
        <x:v>3.9514545454545456</x:v>
      </x:c>
      <x:c r="U111" s="8" t="s">
        <x:v>604</x:v>
      </x:c>
    </x:row>
    <x:row r="112" spans="1:21">
      <x:c r="A112" s="8" t="s">
        <x:v>604</x:v>
      </x:c>
      <x:c r="B112" s="8" t="s">
        <x:v>472</x:v>
      </x:c>
      <x:c r="C112" s="8" t="s">
        <x:v>473</x:v>
      </x:c>
      <x:c r="D112" s="8" t="s">
        <x:v>637</x:v>
      </x:c>
      <x:c r="E112" s="8" t="s">
        <x:v>607</x:v>
      </x:c>
      <x:c r="F112" s="8" t="s">
        <x:v>608</x:v>
      </x:c>
      <x:c r="G112" s="8" t="s">
        <x:v>477</x:v>
      </x:c>
      <x:c r="H112" s="8" t="s">
        <x:v>608</x:v>
      </x:c>
      <x:c r="I112" s="8" t="s">
        <x:v>477</x:v>
      </x:c>
      <x:c r="J112" s="8" t="s">
        <x:v>640</x:v>
      </x:c>
      <x:c r="K112" s="10" t="s">
        <x:v>505</x:v>
      </x:c>
      <x:c r="L112" s="8" t="s">
        <x:v>641</x:v>
      </x:c>
      <x:c r="M112" s="9">
        <x:v>1</x:v>
      </x:c>
      <x:c r="N112" s="8" t="s">
        <x:v>481</x:v>
      </x:c>
      <x:c r="O112" s="8" t="s">
        <x:v>482</x:v>
      </x:c>
      <x:c r="P112" s="8" t="s">
        <x:v>607</x:v>
      </x:c>
      <x:c r="Q112" s="8" t="s">
        <x:v>481</x:v>
      </x:c>
      <x:c r="R112" s="19">
        <x:v>0.6367272727272727</x:v>
      </x:c>
      <x:c r="S112" s="12">
        <x:f t="shared" si="1"/>
        <x:v>0.6367272727272727</x:v>
      </x:c>
      <x:c r="U112" s="8" t="s">
        <x:v>604</x:v>
      </x:c>
    </x:row>
    <x:row r="113" spans="1:21">
      <x:c r="A113" s="8" t="s">
        <x:v>642</x:v>
      </x:c>
      <x:c r="B113" s="8" t="s">
        <x:v>472</x:v>
      </x:c>
      <x:c r="C113" s="8" t="s">
        <x:v>605</x:v>
      </x:c>
      <x:c r="D113" s="8" t="s">
        <x:v>643</x:v>
      </x:c>
      <x:c r="E113" s="8" t="s">
        <x:v>607</x:v>
      </x:c>
      <x:c r="F113" s="8" t="s">
        <x:v>476</x:v>
      </x:c>
      <x:c r="G113" s="8" t="s">
        <x:v>477</x:v>
      </x:c>
      <x:c r="H113" s="8" t="s">
        <x:v>476</x:v>
      </x:c>
      <x:c r="I113" s="8" t="s">
        <x:v>609</x:v>
      </x:c>
      <x:c r="J113" s="8" t="s">
        <x:v>610</x:v>
      </x:c>
      <x:c r="K113" s="10" t="s">
        <x:v>479</x:v>
      </x:c>
      <x:c r="L113" s="8" t="s">
        <x:v>611</x:v>
      </x:c>
      <x:c r="M113" s="9">
        <x:v>5280</x:v>
      </x:c>
      <x:c r="N113" s="8" t="s">
        <x:v>612</x:v>
      </x:c>
      <x:c r="O113" s="8" t="s">
        <x:v>613</x:v>
      </x:c>
      <x:c r="P113" s="8" t="s">
        <x:v>607</x:v>
      </x:c>
      <x:c r="Q113" s="8" t="s">
        <x:v>614</x:v>
      </x:c>
      <x:c r="R113" s="19">
        <x:v>3.6460176991150443E-2</x:v>
      </x:c>
      <x:c r="S113" s="12">
        <x:f t="shared" si="1"/>
        <x:v>192.50973451327434</x:v>
      </x:c>
      <x:c r="U113" s="8" t="s">
        <x:v>642</x:v>
      </x:c>
    </x:row>
    <x:row r="114" spans="1:21">
      <x:c r="A114" s="8" t="s">
        <x:v>642</x:v>
      </x:c>
      <x:c r="B114" s="8" t="s">
        <x:v>472</x:v>
      </x:c>
      <x:c r="C114" s="8" t="s">
        <x:v>473</x:v>
      </x:c>
      <x:c r="D114" s="8" t="s">
        <x:v>643</x:v>
      </x:c>
      <x:c r="E114" s="8" t="s">
        <x:v>607</x:v>
      </x:c>
      <x:c r="F114" s="8" t="s">
        <x:v>476</x:v>
      </x:c>
      <x:c r="G114" s="8" t="s">
        <x:v>477</x:v>
      </x:c>
      <x:c r="H114" s="8" t="s">
        <x:v>476</x:v>
      </x:c>
      <x:c r="I114" s="8" t="s">
        <x:v>477</x:v>
      </x:c>
      <x:c r="J114" s="8" t="s">
        <x:v>644</x:v>
      </x:c>
      <x:c r="K114" s="10" t="s">
        <x:v>508</x:v>
      </x:c>
      <x:c r="L114" s="8" t="s">
        <x:v>645</x:v>
      </x:c>
      <x:c r="M114" s="9">
        <x:v>360</x:v>
      </x:c>
      <x:c r="N114" s="8" t="s">
        <x:v>612</x:v>
      </x:c>
      <x:c r="O114" s="8" t="s">
        <x:v>482</x:v>
      </x:c>
      <x:c r="P114" s="8" t="s">
        <x:v>607</x:v>
      </x:c>
      <x:c r="Q114" s="8" t="s">
        <x:v>481</x:v>
      </x:c>
      <x:c r="R114" s="19">
        <x:v>3.2585454545454549E-2</x:v>
      </x:c>
      <x:c r="S114" s="12">
        <x:f t="shared" si="1"/>
        <x:v>11.730763636363637</x:v>
      </x:c>
      <x:c r="U114" s="8" t="s">
        <x:v>642</x:v>
      </x:c>
    </x:row>
    <x:row r="115" spans="1:21">
      <x:c r="A115" s="8" t="s">
        <x:v>642</x:v>
      </x:c>
      <x:c r="B115" s="8" t="s">
        <x:v>472</x:v>
      </x:c>
      <x:c r="C115" s="8" t="s">
        <x:v>473</x:v>
      </x:c>
      <x:c r="D115" s="8" t="s">
        <x:v>643</x:v>
      </x:c>
      <x:c r="E115" s="8" t="s">
        <x:v>607</x:v>
      </x:c>
      <x:c r="F115" s="8" t="s">
        <x:v>476</x:v>
      </x:c>
      <x:c r="G115" s="8" t="s">
        <x:v>477</x:v>
      </x:c>
      <x:c r="H115" s="8" t="s">
        <x:v>476</x:v>
      </x:c>
      <x:c r="I115" s="8" t="s">
        <x:v>477</x:v>
      </x:c>
      <x:c r="J115" s="8" t="s">
        <x:v>646</x:v>
      </x:c>
      <x:c r="K115" s="10" t="s">
        <x:v>502</x:v>
      </x:c>
      <x:c r="L115" s="8" t="s">
        <x:v>647</x:v>
      </x:c>
      <x:c r="M115" s="9">
        <x:v>400</x:v>
      </x:c>
      <x:c r="N115" s="8" t="s">
        <x:v>612</x:v>
      </x:c>
      <x:c r="O115" s="8" t="s">
        <x:v>482</x:v>
      </x:c>
      <x:c r="P115" s="8" t="s">
        <x:v>607</x:v>
      </x:c>
      <x:c r="Q115" s="8" t="s">
        <x:v>481</x:v>
      </x:c>
      <x:c r="R115" s="19">
        <x:v>7.8654545454545453E-3</x:v>
      </x:c>
      <x:c r="S115" s="12">
        <x:f t="shared" si="1"/>
        <x:v>3.1461818181818182</x:v>
      </x:c>
      <x:c r="U115" s="8" t="s">
        <x:v>642</x:v>
      </x:c>
    </x:row>
    <x:row r="116" spans="1:21">
      <x:c r="A116" s="8" t="s">
        <x:v>642</x:v>
      </x:c>
      <x:c r="B116" s="8" t="s">
        <x:v>472</x:v>
      </x:c>
      <x:c r="C116" s="8" t="s">
        <x:v>473</x:v>
      </x:c>
      <x:c r="D116" s="8" t="s">
        <x:v>643</x:v>
      </x:c>
      <x:c r="E116" s="8" t="s">
        <x:v>607</x:v>
      </x:c>
      <x:c r="F116" s="8" t="s">
        <x:v>476</x:v>
      </x:c>
      <x:c r="G116" s="8" t="s">
        <x:v>477</x:v>
      </x:c>
      <x:c r="H116" s="8" t="s">
        <x:v>476</x:v>
      </x:c>
      <x:c r="I116" s="8" t="s">
        <x:v>477</x:v>
      </x:c>
      <x:c r="J116" s="8" t="s">
        <x:v>648</x:v>
      </x:c>
      <x:c r="K116" s="10" t="s">
        <x:v>517</x:v>
      </x:c>
      <x:c r="L116" s="8" t="s">
        <x:v>649</x:v>
      </x:c>
      <x:c r="M116" s="9">
        <x:v>1</x:v>
      </x:c>
      <x:c r="N116" s="8" t="s">
        <x:v>481</x:v>
      </x:c>
      <x:c r="O116" s="8" t="s">
        <x:v>482</x:v>
      </x:c>
      <x:c r="P116" s="8" t="s">
        <x:v>607</x:v>
      </x:c>
      <x:c r="Q116" s="8" t="s">
        <x:v>481</x:v>
      </x:c>
      <x:c r="R116" s="19">
        <x:v>42.679454545454547</x:v>
      </x:c>
      <x:c r="S116" s="12">
        <x:f t="shared" si="1"/>
        <x:v>42.679454545454547</x:v>
      </x:c>
      <x:c r="U116" s="8" t="s">
        <x:v>642</x:v>
      </x:c>
    </x:row>
    <x:row r="117" spans="1:21">
      <x:c r="A117" s="8" t="s">
        <x:v>642</x:v>
      </x:c>
      <x:c r="B117" s="8" t="s">
        <x:v>472</x:v>
      </x:c>
      <x:c r="C117" s="8" t="s">
        <x:v>473</x:v>
      </x:c>
      <x:c r="D117" s="8" t="s">
        <x:v>643</x:v>
      </x:c>
      <x:c r="E117" s="8" t="s">
        <x:v>607</x:v>
      </x:c>
      <x:c r="F117" s="8" t="s">
        <x:v>476</x:v>
      </x:c>
      <x:c r="G117" s="8" t="s">
        <x:v>477</x:v>
      </x:c>
      <x:c r="H117" s="8" t="s">
        <x:v>476</x:v>
      </x:c>
      <x:c r="I117" s="8" t="s">
        <x:v>477</x:v>
      </x:c>
      <x:c r="J117" s="8" t="s">
        <x:v>650</x:v>
      </x:c>
      <x:c r="K117" s="10" t="s">
        <x:v>487</x:v>
      </x:c>
      <x:c r="L117" s="8" t="s">
        <x:v>651</x:v>
      </x:c>
      <x:c r="M117" s="9">
        <x:v>1</x:v>
      </x:c>
      <x:c r="N117" s="8" t="s">
        <x:v>481</x:v>
      </x:c>
      <x:c r="O117" s="8" t="s">
        <x:v>482</x:v>
      </x:c>
      <x:c r="P117" s="8" t="s">
        <x:v>607</x:v>
      </x:c>
      <x:c r="Q117" s="8" t="s">
        <x:v>481</x:v>
      </x:c>
      <x:c r="R117" s="19">
        <x:v>19.654272727272726</x:v>
      </x:c>
      <x:c r="S117" s="12">
        <x:f t="shared" si="1"/>
        <x:v>19.654272727272726</x:v>
      </x:c>
      <x:c r="U117" s="8" t="s">
        <x:v>642</x:v>
      </x:c>
    </x:row>
    <x:row r="118" spans="1:21">
      <x:c r="A118" s="8" t="s">
        <x:v>642</x:v>
      </x:c>
      <x:c r="B118" s="8" t="s">
        <x:v>472</x:v>
      </x:c>
      <x:c r="C118" s="8" t="s">
        <x:v>473</x:v>
      </x:c>
      <x:c r="D118" s="8" t="s">
        <x:v>643</x:v>
      </x:c>
      <x:c r="E118" s="8" t="s">
        <x:v>607</x:v>
      </x:c>
      <x:c r="F118" s="8" t="s">
        <x:v>476</x:v>
      </x:c>
      <x:c r="G118" s="8" t="s">
        <x:v>477</x:v>
      </x:c>
      <x:c r="H118" s="8" t="s">
        <x:v>476</x:v>
      </x:c>
      <x:c r="I118" s="8" t="s">
        <x:v>477</x:v>
      </x:c>
      <x:c r="J118" s="8" t="s">
        <x:v>617</x:v>
      </x:c>
      <x:c r="K118" s="10" t="s">
        <x:v>505</x:v>
      </x:c>
      <x:c r="L118" s="8" t="s">
        <x:v>618</x:v>
      </x:c>
      <x:c r="M118" s="9">
        <x:v>1</x:v>
      </x:c>
      <x:c r="N118" s="8" t="s">
        <x:v>481</x:v>
      </x:c>
      <x:c r="O118" s="8" t="s">
        <x:v>482</x:v>
      </x:c>
      <x:c r="P118" s="8" t="s">
        <x:v>607</x:v>
      </x:c>
      <x:c r="Q118" s="8" t="s">
        <x:v>481</x:v>
      </x:c>
      <x:c r="R118" s="19">
        <x:v>16.386363636363637</x:v>
      </x:c>
      <x:c r="S118" s="12">
        <x:f t="shared" si="1"/>
        <x:v>16.386363636363637</x:v>
      </x:c>
      <x:c r="U118" s="8" t="s">
        <x:v>642</x:v>
      </x:c>
    </x:row>
    <x:row r="119" spans="1:21">
      <x:c r="A119" s="8" t="s">
        <x:v>642</x:v>
      </x:c>
      <x:c r="B119" s="8" t="s">
        <x:v>472</x:v>
      </x:c>
      <x:c r="C119" s="8" t="s">
        <x:v>473</x:v>
      </x:c>
      <x:c r="D119" s="8" t="s">
        <x:v>643</x:v>
      </x:c>
      <x:c r="E119" s="8" t="s">
        <x:v>607</x:v>
      </x:c>
      <x:c r="F119" s="8" t="s">
        <x:v>476</x:v>
      </x:c>
      <x:c r="G119" s="8" t="s">
        <x:v>477</x:v>
      </x:c>
      <x:c r="H119" s="8" t="s">
        <x:v>476</x:v>
      </x:c>
      <x:c r="I119" s="8" t="s">
        <x:v>477</x:v>
      </x:c>
      <x:c r="J119" s="8" t="s">
        <x:v>626</x:v>
      </x:c>
      <x:c r="K119" s="10" t="s">
        <x:v>484</x:v>
      </x:c>
      <x:c r="L119" s="8" t="s">
        <x:v>627</x:v>
      </x:c>
      <x:c r="M119" s="9">
        <x:v>2</x:v>
      </x:c>
      <x:c r="N119" s="8" t="s">
        <x:v>481</x:v>
      </x:c>
      <x:c r="O119" s="8" t="s">
        <x:v>482</x:v>
      </x:c>
      <x:c r="P119" s="8" t="s">
        <x:v>607</x:v>
      </x:c>
      <x:c r="Q119" s="8" t="s">
        <x:v>481</x:v>
      </x:c>
      <x:c r="R119" s="19">
        <x:v>1.9757272727272728</x:v>
      </x:c>
      <x:c r="S119" s="12">
        <x:f t="shared" si="1"/>
        <x:v>3.9514545454545456</x:v>
      </x:c>
      <x:c r="U119" s="8" t="s">
        <x:v>642</x:v>
      </x:c>
    </x:row>
    <x:row r="120" spans="1:21">
      <x:c r="A120" s="8" t="s">
        <x:v>642</x:v>
      </x:c>
      <x:c r="B120" s="8" t="s">
        <x:v>472</x:v>
      </x:c>
      <x:c r="C120" s="8" t="s">
        <x:v>473</x:v>
      </x:c>
      <x:c r="D120" s="8" t="s">
        <x:v>643</x:v>
      </x:c>
      <x:c r="E120" s="8" t="s">
        <x:v>607</x:v>
      </x:c>
      <x:c r="F120" s="8" t="s">
        <x:v>476</x:v>
      </x:c>
      <x:c r="G120" s="8" t="s">
        <x:v>477</x:v>
      </x:c>
      <x:c r="H120" s="8" t="s">
        <x:v>476</x:v>
      </x:c>
      <x:c r="I120" s="8" t="s">
        <x:v>477</x:v>
      </x:c>
      <x:c r="J120" s="8" t="s">
        <x:v>652</x:v>
      </x:c>
      <x:c r="K120" s="10" t="s">
        <x:v>532</x:v>
      </x:c>
      <x:c r="L120" s="8" t="s">
        <x:v>653</x:v>
      </x:c>
      <x:c r="M120" s="9">
        <x:v>1</x:v>
      </x:c>
      <x:c r="N120" s="8" t="s">
        <x:v>481</x:v>
      </x:c>
      <x:c r="O120" s="8" t="s">
        <x:v>482</x:v>
      </x:c>
      <x:c r="P120" s="8" t="s">
        <x:v>607</x:v>
      </x:c>
      <x:c r="Q120" s="8" t="s">
        <x:v>481</x:v>
      </x:c>
      <x:c r="R120" s="19">
        <x:v>1.310909090909091</x:v>
      </x:c>
      <x:c r="S120" s="12">
        <x:f t="shared" si="1"/>
        <x:v>1.310909090909091</x:v>
      </x:c>
      <x:c r="U120" s="8" t="s">
        <x:v>642</x:v>
      </x:c>
    </x:row>
    <x:row r="121" spans="1:21">
      <x:c r="A121" s="8" t="s">
        <x:v>642</x:v>
      </x:c>
      <x:c r="B121" s="8" t="s">
        <x:v>472</x:v>
      </x:c>
      <x:c r="C121" s="8" t="s">
        <x:v>605</x:v>
      </x:c>
      <x:c r="D121" s="8" t="s">
        <x:v>654</x:v>
      </x:c>
      <x:c r="E121" s="8" t="s">
        <x:v>607</x:v>
      </x:c>
      <x:c r="F121" s="8" t="s">
        <x:v>655</x:v>
      </x:c>
      <x:c r="G121" s="8" t="s">
        <x:v>477</x:v>
      </x:c>
      <x:c r="H121" s="8" t="s">
        <x:v>655</x:v>
      </x:c>
      <x:c r="I121" s="8" t="s">
        <x:v>609</x:v>
      </x:c>
      <x:c r="J121" s="8" t="s">
        <x:v>610</x:v>
      </x:c>
      <x:c r="K121" s="10" t="s">
        <x:v>479</x:v>
      </x:c>
      <x:c r="L121" s="8" t="s">
        <x:v>611</x:v>
      </x:c>
      <x:c r="M121" s="9">
        <x:v>5280</x:v>
      </x:c>
      <x:c r="N121" s="8" t="s">
        <x:v>612</x:v>
      </x:c>
      <x:c r="O121" s="8" t="s">
        <x:v>613</x:v>
      </x:c>
      <x:c r="P121" s="8" t="s">
        <x:v>607</x:v>
      </x:c>
      <x:c r="Q121" s="8" t="s">
        <x:v>614</x:v>
      </x:c>
      <x:c r="R121" s="19">
        <x:v>3.6460176991150443E-2</x:v>
      </x:c>
      <x:c r="S121" s="12">
        <x:f t="shared" si="1"/>
        <x:v>192.50973451327434</x:v>
      </x:c>
      <x:c r="U121" s="8" t="s">
        <x:v>642</x:v>
      </x:c>
    </x:row>
    <x:row r="122" spans="1:21">
      <x:c r="A122" s="8" t="s">
        <x:v>642</x:v>
      </x:c>
      <x:c r="B122" s="8" t="s">
        <x:v>472</x:v>
      </x:c>
      <x:c r="C122" s="8" t="s">
        <x:v>473</x:v>
      </x:c>
      <x:c r="D122" s="8" t="s">
        <x:v>654</x:v>
      </x:c>
      <x:c r="E122" s="8" t="s">
        <x:v>607</x:v>
      </x:c>
      <x:c r="F122" s="8" t="s">
        <x:v>655</x:v>
      </x:c>
      <x:c r="G122" s="8" t="s">
        <x:v>477</x:v>
      </x:c>
      <x:c r="H122" s="8" t="s">
        <x:v>655</x:v>
      </x:c>
      <x:c r="I122" s="8" t="s">
        <x:v>477</x:v>
      </x:c>
      <x:c r="J122" s="8" t="s">
        <x:v>644</x:v>
      </x:c>
      <x:c r="K122" s="10" t="s">
        <x:v>517</x:v>
      </x:c>
      <x:c r="L122" s="8" t="s">
        <x:v>645</x:v>
      </x:c>
      <x:c r="M122" s="9">
        <x:v>360</x:v>
      </x:c>
      <x:c r="N122" s="8" t="s">
        <x:v>612</x:v>
      </x:c>
      <x:c r="O122" s="8" t="s">
        <x:v>482</x:v>
      </x:c>
      <x:c r="P122" s="8" t="s">
        <x:v>607</x:v>
      </x:c>
      <x:c r="Q122" s="8" t="s">
        <x:v>481</x:v>
      </x:c>
      <x:c r="R122" s="19">
        <x:v>3.2585454545454549E-2</x:v>
      </x:c>
      <x:c r="S122" s="12">
        <x:f t="shared" si="1"/>
        <x:v>11.730763636363637</x:v>
      </x:c>
      <x:c r="U122" s="8" t="s">
        <x:v>642</x:v>
      </x:c>
    </x:row>
    <x:row r="123" spans="1:21">
      <x:c r="A123" s="8" t="s">
        <x:v>642</x:v>
      </x:c>
      <x:c r="B123" s="8" t="s">
        <x:v>472</x:v>
      </x:c>
      <x:c r="C123" s="8" t="s">
        <x:v>473</x:v>
      </x:c>
      <x:c r="D123" s="8" t="s">
        <x:v>654</x:v>
      </x:c>
      <x:c r="E123" s="8" t="s">
        <x:v>607</x:v>
      </x:c>
      <x:c r="F123" s="8" t="s">
        <x:v>655</x:v>
      </x:c>
      <x:c r="G123" s="8" t="s">
        <x:v>477</x:v>
      </x:c>
      <x:c r="H123" s="8" t="s">
        <x:v>655</x:v>
      </x:c>
      <x:c r="I123" s="8" t="s">
        <x:v>477</x:v>
      </x:c>
      <x:c r="J123" s="8" t="s">
        <x:v>646</x:v>
      </x:c>
      <x:c r="K123" s="10" t="s">
        <x:v>508</x:v>
      </x:c>
      <x:c r="L123" s="8" t="s">
        <x:v>647</x:v>
      </x:c>
      <x:c r="M123" s="9">
        <x:v>400</x:v>
      </x:c>
      <x:c r="N123" s="8" t="s">
        <x:v>612</x:v>
      </x:c>
      <x:c r="O123" s="8" t="s">
        <x:v>482</x:v>
      </x:c>
      <x:c r="P123" s="8" t="s">
        <x:v>607</x:v>
      </x:c>
      <x:c r="Q123" s="8" t="s">
        <x:v>481</x:v>
      </x:c>
      <x:c r="R123" s="19">
        <x:v>7.8654545454545453E-3</x:v>
      </x:c>
      <x:c r="S123" s="12">
        <x:f t="shared" si="1"/>
        <x:v>3.1461818181818182</x:v>
      </x:c>
      <x:c r="U123" s="8" t="s">
        <x:v>642</x:v>
      </x:c>
    </x:row>
    <x:row r="124" spans="1:21">
      <x:c r="A124" s="8" t="s">
        <x:v>642</x:v>
      </x:c>
      <x:c r="B124" s="8" t="s">
        <x:v>472</x:v>
      </x:c>
      <x:c r="C124" s="8" t="s">
        <x:v>473</x:v>
      </x:c>
      <x:c r="D124" s="8" t="s">
        <x:v>654</x:v>
      </x:c>
      <x:c r="E124" s="8" t="s">
        <x:v>607</x:v>
      </x:c>
      <x:c r="F124" s="8" t="s">
        <x:v>655</x:v>
      </x:c>
      <x:c r="G124" s="8" t="s">
        <x:v>477</x:v>
      </x:c>
      <x:c r="H124" s="8" t="s">
        <x:v>655</x:v>
      </x:c>
      <x:c r="I124" s="8" t="s">
        <x:v>477</x:v>
      </x:c>
      <x:c r="J124" s="8" t="s">
        <x:v>656</x:v>
      </x:c>
      <x:c r="K124" s="10" t="s">
        <x:v>520</x:v>
      </x:c>
      <x:c r="L124" s="8" t="s">
        <x:v>657</x:v>
      </x:c>
      <x:c r="M124" s="9">
        <x:v>1</x:v>
      </x:c>
      <x:c r="N124" s="8" t="s">
        <x:v>481</x:v>
      </x:c>
      <x:c r="O124" s="8" t="s">
        <x:v>482</x:v>
      </x:c>
      <x:c r="P124" s="8" t="s">
        <x:v>607</x:v>
      </x:c>
      <x:c r="Q124" s="8" t="s">
        <x:v>481</x:v>
      </x:c>
      <x:c r="R124" s="19">
        <x:v>0</x:v>
      </x:c>
      <x:c r="S124" s="12">
        <x:f t="shared" si="1"/>
        <x:v>0</x:v>
      </x:c>
      <x:c r="U124" s="8" t="s">
        <x:v>642</x:v>
      </x:c>
    </x:row>
    <x:row r="125" spans="1:21">
      <x:c r="A125" s="8" t="s">
        <x:v>642</x:v>
      </x:c>
      <x:c r="B125" s="8" t="s">
        <x:v>472</x:v>
      </x:c>
      <x:c r="C125" s="8" t="s">
        <x:v>473</x:v>
      </x:c>
      <x:c r="D125" s="8" t="s">
        <x:v>654</x:v>
      </x:c>
      <x:c r="E125" s="8" t="s">
        <x:v>607</x:v>
      </x:c>
      <x:c r="F125" s="8" t="s">
        <x:v>655</x:v>
      </x:c>
      <x:c r="G125" s="8" t="s">
        <x:v>477</x:v>
      </x:c>
      <x:c r="H125" s="8" t="s">
        <x:v>655</x:v>
      </x:c>
      <x:c r="I125" s="8" t="s">
        <x:v>477</x:v>
      </x:c>
      <x:c r="J125" s="8" t="s">
        <x:v>648</x:v>
      </x:c>
      <x:c r="K125" s="10" t="s">
        <x:v>532</x:v>
      </x:c>
      <x:c r="L125" s="8" t="s">
        <x:v>649</x:v>
      </x:c>
      <x:c r="M125" s="9">
        <x:v>1</x:v>
      </x:c>
      <x:c r="N125" s="8" t="s">
        <x:v>481</x:v>
      </x:c>
      <x:c r="O125" s="8" t="s">
        <x:v>482</x:v>
      </x:c>
      <x:c r="P125" s="8" t="s">
        <x:v>607</x:v>
      </x:c>
      <x:c r="Q125" s="8" t="s">
        <x:v>481</x:v>
      </x:c>
      <x:c r="R125" s="19">
        <x:v>42.679454545454547</x:v>
      </x:c>
      <x:c r="S125" s="12">
        <x:f t="shared" si="1"/>
        <x:v>42.679454545454547</x:v>
      </x:c>
      <x:c r="U125" s="8" t="s">
        <x:v>642</x:v>
      </x:c>
    </x:row>
    <x:row r="126" spans="1:21">
      <x:c r="A126" s="8" t="s">
        <x:v>642</x:v>
      </x:c>
      <x:c r="B126" s="8" t="s">
        <x:v>472</x:v>
      </x:c>
      <x:c r="C126" s="8" t="s">
        <x:v>473</x:v>
      </x:c>
      <x:c r="D126" s="8" t="s">
        <x:v>654</x:v>
      </x:c>
      <x:c r="E126" s="8" t="s">
        <x:v>607</x:v>
      </x:c>
      <x:c r="F126" s="8" t="s">
        <x:v>655</x:v>
      </x:c>
      <x:c r="G126" s="8" t="s">
        <x:v>477</x:v>
      </x:c>
      <x:c r="H126" s="8" t="s">
        <x:v>655</x:v>
      </x:c>
      <x:c r="I126" s="8" t="s">
        <x:v>477</x:v>
      </x:c>
      <x:c r="J126" s="8" t="s">
        <x:v>650</x:v>
      </x:c>
      <x:c r="K126" s="10" t="s">
        <x:v>487</x:v>
      </x:c>
      <x:c r="L126" s="8" t="s">
        <x:v>651</x:v>
      </x:c>
      <x:c r="M126" s="9">
        <x:v>1</x:v>
      </x:c>
      <x:c r="N126" s="8" t="s">
        <x:v>481</x:v>
      </x:c>
      <x:c r="O126" s="8" t="s">
        <x:v>482</x:v>
      </x:c>
      <x:c r="P126" s="8" t="s">
        <x:v>607</x:v>
      </x:c>
      <x:c r="Q126" s="8" t="s">
        <x:v>481</x:v>
      </x:c>
      <x:c r="R126" s="19">
        <x:v>19.654272727272726</x:v>
      </x:c>
      <x:c r="S126" s="12">
        <x:f t="shared" si="1"/>
        <x:v>19.654272727272726</x:v>
      </x:c>
      <x:c r="U126" s="8" t="s">
        <x:v>642</x:v>
      </x:c>
    </x:row>
    <x:row r="127" spans="1:21">
      <x:c r="A127" s="8" t="s">
        <x:v>642</x:v>
      </x:c>
      <x:c r="B127" s="8" t="s">
        <x:v>472</x:v>
      </x:c>
      <x:c r="C127" s="8" t="s">
        <x:v>473</x:v>
      </x:c>
      <x:c r="D127" s="8" t="s">
        <x:v>654</x:v>
      </x:c>
      <x:c r="E127" s="8" t="s">
        <x:v>607</x:v>
      </x:c>
      <x:c r="F127" s="8" t="s">
        <x:v>655</x:v>
      </x:c>
      <x:c r="G127" s="8" t="s">
        <x:v>477</x:v>
      </x:c>
      <x:c r="H127" s="8" t="s">
        <x:v>655</x:v>
      </x:c>
      <x:c r="I127" s="8" t="s">
        <x:v>477</x:v>
      </x:c>
      <x:c r="J127" s="8" t="s">
        <x:v>617</x:v>
      </x:c>
      <x:c r="K127" s="10" t="s">
        <x:v>505</x:v>
      </x:c>
      <x:c r="L127" s="8" t="s">
        <x:v>618</x:v>
      </x:c>
      <x:c r="M127" s="9">
        <x:v>1</x:v>
      </x:c>
      <x:c r="N127" s="8" t="s">
        <x:v>481</x:v>
      </x:c>
      <x:c r="O127" s="8" t="s">
        <x:v>482</x:v>
      </x:c>
      <x:c r="P127" s="8" t="s">
        <x:v>607</x:v>
      </x:c>
      <x:c r="Q127" s="8" t="s">
        <x:v>481</x:v>
      </x:c>
      <x:c r="R127" s="19">
        <x:v>16.386363636363637</x:v>
      </x:c>
      <x:c r="S127" s="12">
        <x:f t="shared" si="1"/>
        <x:v>16.386363636363637</x:v>
      </x:c>
      <x:c r="U127" s="8" t="s">
        <x:v>642</x:v>
      </x:c>
    </x:row>
    <x:row r="128" spans="1:21">
      <x:c r="A128" s="8" t="s">
        <x:v>642</x:v>
      </x:c>
      <x:c r="B128" s="8" t="s">
        <x:v>472</x:v>
      </x:c>
      <x:c r="C128" s="8" t="s">
        <x:v>473</x:v>
      </x:c>
      <x:c r="D128" s="8" t="s">
        <x:v>654</x:v>
      </x:c>
      <x:c r="E128" s="8" t="s">
        <x:v>607</x:v>
      </x:c>
      <x:c r="F128" s="8" t="s">
        <x:v>655</x:v>
      </x:c>
      <x:c r="G128" s="8" t="s">
        <x:v>477</x:v>
      </x:c>
      <x:c r="H128" s="8" t="s">
        <x:v>655</x:v>
      </x:c>
      <x:c r="I128" s="8" t="s">
        <x:v>477</x:v>
      </x:c>
      <x:c r="J128" s="8" t="s">
        <x:v>626</x:v>
      </x:c>
      <x:c r="K128" s="10" t="s">
        <x:v>484</x:v>
      </x:c>
      <x:c r="L128" s="8" t="s">
        <x:v>627</x:v>
      </x:c>
      <x:c r="M128" s="9">
        <x:v>2</x:v>
      </x:c>
      <x:c r="N128" s="8" t="s">
        <x:v>481</x:v>
      </x:c>
      <x:c r="O128" s="8" t="s">
        <x:v>482</x:v>
      </x:c>
      <x:c r="P128" s="8" t="s">
        <x:v>607</x:v>
      </x:c>
      <x:c r="Q128" s="8" t="s">
        <x:v>481</x:v>
      </x:c>
      <x:c r="R128" s="19">
        <x:v>1.9757272727272728</x:v>
      </x:c>
      <x:c r="S128" s="12">
        <x:f t="shared" si="1"/>
        <x:v>3.9514545454545456</x:v>
      </x:c>
      <x:c r="U128" s="8" t="s">
        <x:v>642</x:v>
      </x:c>
    </x:row>
    <x:row r="129" spans="1:21">
      <x:c r="A129" s="8" t="s">
        <x:v>642</x:v>
      </x:c>
      <x:c r="B129" s="8" t="s">
        <x:v>472</x:v>
      </x:c>
      <x:c r="C129" s="8" t="s">
        <x:v>473</x:v>
      </x:c>
      <x:c r="D129" s="8" t="s">
        <x:v>654</x:v>
      </x:c>
      <x:c r="E129" s="8" t="s">
        <x:v>607</x:v>
      </x:c>
      <x:c r="F129" s="8" t="s">
        <x:v>655</x:v>
      </x:c>
      <x:c r="G129" s="8" t="s">
        <x:v>477</x:v>
      </x:c>
      <x:c r="H129" s="8" t="s">
        <x:v>655</x:v>
      </x:c>
      <x:c r="I129" s="8" t="s">
        <x:v>477</x:v>
      </x:c>
      <x:c r="J129" s="8" t="s">
        <x:v>658</x:v>
      </x:c>
      <x:c r="K129" s="10" t="s">
        <x:v>502</x:v>
      </x:c>
      <x:c r="L129" s="8" t="s">
        <x:v>659</x:v>
      </x:c>
      <x:c r="M129" s="9">
        <x:v>1</x:v>
      </x:c>
      <x:c r="N129" s="8" t="s">
        <x:v>481</x:v>
      </x:c>
      <x:c r="O129" s="8" t="s">
        <x:v>482</x:v>
      </x:c>
      <x:c r="P129" s="8" t="s">
        <x:v>607</x:v>
      </x:c>
      <x:c r="Q129" s="8" t="s">
        <x:v>481</x:v>
      </x:c>
      <x:c r="R129" s="19">
        <x:v>1.0112727272727273</x:v>
      </x:c>
      <x:c r="S129" s="12">
        <x:f t="shared" si="1"/>
        <x:v>1.0112727272727273</x:v>
      </x:c>
      <x:c r="U129" s="8" t="s">
        <x:v>642</x:v>
      </x:c>
    </x:row>
    <x:row r="130" spans="1:21">
      <x:c r="A130" s="8" t="s">
        <x:v>642</x:v>
      </x:c>
      <x:c r="B130" s="8" t="s">
        <x:v>472</x:v>
      </x:c>
      <x:c r="C130" s="8" t="s">
        <x:v>605</x:v>
      </x:c>
      <x:c r="D130" s="8" t="s">
        <x:v>660</x:v>
      </x:c>
      <x:c r="E130" s="8" t="s">
        <x:v>607</x:v>
      </x:c>
      <x:c r="F130" s="8" t="s">
        <x:v>655</x:v>
      </x:c>
      <x:c r="G130" s="8" t="s">
        <x:v>477</x:v>
      </x:c>
      <x:c r="H130" s="8" t="s">
        <x:v>655</x:v>
      </x:c>
      <x:c r="I130" s="8" t="s">
        <x:v>609</x:v>
      </x:c>
      <x:c r="J130" s="8" t="s">
        <x:v>610</x:v>
      </x:c>
      <x:c r="K130" s="10" t="s">
        <x:v>479</x:v>
      </x:c>
      <x:c r="L130" s="8" t="s">
        <x:v>611</x:v>
      </x:c>
      <x:c r="M130" s="9">
        <x:v>2400</x:v>
      </x:c>
      <x:c r="N130" s="8" t="s">
        <x:v>612</x:v>
      </x:c>
      <x:c r="O130" s="8" t="s">
        <x:v>613</x:v>
      </x:c>
      <x:c r="P130" s="8" t="s">
        <x:v>607</x:v>
      </x:c>
      <x:c r="Q130" s="8" t="s">
        <x:v>614</x:v>
      </x:c>
      <x:c r="R130" s="19">
        <x:v>3.6460176991150443E-2</x:v>
      </x:c>
      <x:c r="S130" s="12">
        <x:f t="shared" si="1"/>
        <x:v>87.504424778761063</x:v>
      </x:c>
      <x:c r="U130" s="8" t="s">
        <x:v>642</x:v>
      </x:c>
    </x:row>
    <x:row r="131" spans="1:21">
      <x:c r="A131" s="8" t="s">
        <x:v>642</x:v>
      </x:c>
      <x:c r="B131" s="8" t="s">
        <x:v>472</x:v>
      </x:c>
      <x:c r="C131" s="8" t="s">
        <x:v>473</x:v>
      </x:c>
      <x:c r="D131" s="8" t="s">
        <x:v>660</x:v>
      </x:c>
      <x:c r="E131" s="8" t="s">
        <x:v>607</x:v>
      </x:c>
      <x:c r="F131" s="8" t="s">
        <x:v>655</x:v>
      </x:c>
      <x:c r="G131" s="8" t="s">
        <x:v>477</x:v>
      </x:c>
      <x:c r="H131" s="8" t="s">
        <x:v>655</x:v>
      </x:c>
      <x:c r="I131" s="8" t="s">
        <x:v>477</x:v>
      </x:c>
      <x:c r="J131" s="8" t="s">
        <x:v>646</x:v>
      </x:c>
      <x:c r="K131" s="10" t="s">
        <x:v>487</x:v>
      </x:c>
      <x:c r="L131" s="8" t="s">
        <x:v>647</x:v>
      </x:c>
      <x:c r="M131" s="9">
        <x:v>400</x:v>
      </x:c>
      <x:c r="N131" s="8" t="s">
        <x:v>612</x:v>
      </x:c>
      <x:c r="O131" s="8" t="s">
        <x:v>482</x:v>
      </x:c>
      <x:c r="P131" s="8" t="s">
        <x:v>607</x:v>
      </x:c>
      <x:c r="Q131" s="8" t="s">
        <x:v>481</x:v>
      </x:c>
      <x:c r="R131" s="19">
        <x:v>7.8654545454545453E-3</x:v>
      </x:c>
      <x:c r="S131" s="12">
        <x:f t="shared" si="1"/>
        <x:v>3.1461818181818182</x:v>
      </x:c>
      <x:c r="U131" s="8" t="s">
        <x:v>642</x:v>
      </x:c>
    </x:row>
    <x:row r="132" spans="1:21">
      <x:c r="A132" s="8" t="s">
        <x:v>642</x:v>
      </x:c>
      <x:c r="B132" s="8" t="s">
        <x:v>472</x:v>
      </x:c>
      <x:c r="C132" s="8" t="s">
        <x:v>473</x:v>
      </x:c>
      <x:c r="D132" s="8" t="s">
        <x:v>660</x:v>
      </x:c>
      <x:c r="E132" s="8" t="s">
        <x:v>607</x:v>
      </x:c>
      <x:c r="F132" s="8" t="s">
        <x:v>655</x:v>
      </x:c>
      <x:c r="G132" s="8" t="s">
        <x:v>477</x:v>
      </x:c>
      <x:c r="H132" s="8" t="s">
        <x:v>655</x:v>
      </x:c>
      <x:c r="I132" s="8" t="s">
        <x:v>477</x:v>
      </x:c>
      <x:c r="J132" s="8" t="s">
        <x:v>617</x:v>
      </x:c>
      <x:c r="K132" s="10" t="s">
        <x:v>484</x:v>
      </x:c>
      <x:c r="L132" s="8" t="s">
        <x:v>618</x:v>
      </x:c>
      <x:c r="M132" s="9">
        <x:v>2</x:v>
      </x:c>
      <x:c r="N132" s="8" t="s">
        <x:v>481</x:v>
      </x:c>
      <x:c r="O132" s="8" t="s">
        <x:v>482</x:v>
      </x:c>
      <x:c r="P132" s="8" t="s">
        <x:v>607</x:v>
      </x:c>
      <x:c r="Q132" s="8" t="s">
        <x:v>481</x:v>
      </x:c>
      <x:c r="R132" s="19">
        <x:v>16.386363636363637</x:v>
      </x:c>
      <x:c r="S132" s="12">
        <x:f t="shared" ref="S132:S195" si="2">+M132*R132</x:f>
        <x:v>32.772727272727273</x:v>
      </x:c>
      <x:c r="U132" s="8" t="s">
        <x:v>642</x:v>
      </x:c>
    </x:row>
    <x:row r="133" spans="1:21">
      <x:c r="A133" s="8" t="s">
        <x:v>642</x:v>
      </x:c>
      <x:c r="B133" s="8" t="s">
        <x:v>472</x:v>
      </x:c>
      <x:c r="C133" s="8" t="s">
        <x:v>473</x:v>
      </x:c>
      <x:c r="D133" s="8" t="s">
        <x:v>660</x:v>
      </x:c>
      <x:c r="E133" s="8" t="s">
        <x:v>607</x:v>
      </x:c>
      <x:c r="F133" s="8" t="s">
        <x:v>655</x:v>
      </x:c>
      <x:c r="G133" s="8" t="s">
        <x:v>477</x:v>
      </x:c>
      <x:c r="H133" s="8" t="s">
        <x:v>655</x:v>
      </x:c>
      <x:c r="I133" s="8" t="s">
        <x:v>477</x:v>
      </x:c>
      <x:c r="J133" s="8" t="s">
        <x:v>661</x:v>
      </x:c>
      <x:c r="K133" s="10" t="s">
        <x:v>505</x:v>
      </x:c>
      <x:c r="L133" s="8" t="s">
        <x:v>662</x:v>
      </x:c>
      <x:c r="M133" s="9">
        <x:v>1</x:v>
      </x:c>
      <x:c r="N133" s="8" t="s">
        <x:v>481</x:v>
      </x:c>
      <x:c r="O133" s="8" t="s">
        <x:v>482</x:v>
      </x:c>
      <x:c r="P133" s="8" t="s">
        <x:v>607</x:v>
      </x:c>
      <x:c r="Q133" s="8" t="s">
        <x:v>481</x:v>
      </x:c>
      <x:c r="R133" s="19">
        <x:v>13.979909090909093</x:v>
      </x:c>
      <x:c r="S133" s="12">
        <x:f t="shared" si="2"/>
        <x:v>13.979909090909093</x:v>
      </x:c>
      <x:c r="U133" s="8" t="s">
        <x:v>642</x:v>
      </x:c>
    </x:row>
    <x:row r="134" spans="1:21">
      <x:c r="A134" s="8" t="s">
        <x:v>642</x:v>
      </x:c>
      <x:c r="B134" s="8" t="s">
        <x:v>472</x:v>
      </x:c>
      <x:c r="C134" s="8" t="s">
        <x:v>605</x:v>
      </x:c>
      <x:c r="D134" s="8" t="s">
        <x:v>663</x:v>
      </x:c>
      <x:c r="E134" s="8" t="s">
        <x:v>607</x:v>
      </x:c>
      <x:c r="F134" s="8" t="s">
        <x:v>655</x:v>
      </x:c>
      <x:c r="G134" s="8" t="s">
        <x:v>477</x:v>
      </x:c>
      <x:c r="H134" s="8" t="s">
        <x:v>655</x:v>
      </x:c>
      <x:c r="I134" s="8" t="s">
        <x:v>609</x:v>
      </x:c>
      <x:c r="J134" s="8" t="s">
        <x:v>610</x:v>
      </x:c>
      <x:c r="K134" s="10" t="s">
        <x:v>479</x:v>
      </x:c>
      <x:c r="L134" s="8" t="s">
        <x:v>611</x:v>
      </x:c>
      <x:c r="M134" s="9">
        <x:v>3480</x:v>
      </x:c>
      <x:c r="N134" s="8" t="s">
        <x:v>612</x:v>
      </x:c>
      <x:c r="O134" s="8" t="s">
        <x:v>613</x:v>
      </x:c>
      <x:c r="P134" s="8" t="s">
        <x:v>607</x:v>
      </x:c>
      <x:c r="Q134" s="8" t="s">
        <x:v>614</x:v>
      </x:c>
      <x:c r="R134" s="19">
        <x:v>3.6460176991150443E-2</x:v>
      </x:c>
      <x:c r="S134" s="12">
        <x:f t="shared" si="2"/>
        <x:v>126.88141592920354</x:v>
      </x:c>
      <x:c r="U134" s="8" t="s">
        <x:v>642</x:v>
      </x:c>
    </x:row>
    <x:row r="135" spans="1:21">
      <x:c r="A135" s="8" t="s">
        <x:v>642</x:v>
      </x:c>
      <x:c r="B135" s="8" t="s">
        <x:v>472</x:v>
      </x:c>
      <x:c r="C135" s="8" t="s">
        <x:v>473</x:v>
      </x:c>
      <x:c r="D135" s="8" t="s">
        <x:v>663</x:v>
      </x:c>
      <x:c r="E135" s="8" t="s">
        <x:v>607</x:v>
      </x:c>
      <x:c r="F135" s="8" t="s">
        <x:v>655</x:v>
      </x:c>
      <x:c r="G135" s="8" t="s">
        <x:v>477</x:v>
      </x:c>
      <x:c r="H135" s="8" t="s">
        <x:v>655</x:v>
      </x:c>
      <x:c r="I135" s="8" t="s">
        <x:v>477</x:v>
      </x:c>
      <x:c r="J135" s="8" t="s">
        <x:v>646</x:v>
      </x:c>
      <x:c r="K135" s="10" t="s">
        <x:v>505</x:v>
      </x:c>
      <x:c r="L135" s="8" t="s">
        <x:v>647</x:v>
      </x:c>
      <x:c r="M135" s="9">
        <x:v>200</x:v>
      </x:c>
      <x:c r="N135" s="8" t="s">
        <x:v>612</x:v>
      </x:c>
      <x:c r="O135" s="8" t="s">
        <x:v>482</x:v>
      </x:c>
      <x:c r="P135" s="8" t="s">
        <x:v>607</x:v>
      </x:c>
      <x:c r="Q135" s="8" t="s">
        <x:v>481</x:v>
      </x:c>
      <x:c r="R135" s="19">
        <x:v>7.8654545454545453E-3</x:v>
      </x:c>
      <x:c r="S135" s="12">
        <x:f t="shared" si="2"/>
        <x:v>1.5730909090909091</x:v>
      </x:c>
      <x:c r="U135" s="8" t="s">
        <x:v>642</x:v>
      </x:c>
    </x:row>
    <x:row r="136" spans="1:21">
      <x:c r="A136" s="8" t="s">
        <x:v>642</x:v>
      </x:c>
      <x:c r="B136" s="8" t="s">
        <x:v>472</x:v>
      </x:c>
      <x:c r="C136" s="8" t="s">
        <x:v>473</x:v>
      </x:c>
      <x:c r="D136" s="8" t="s">
        <x:v>663</x:v>
      </x:c>
      <x:c r="E136" s="8" t="s">
        <x:v>607</x:v>
      </x:c>
      <x:c r="F136" s="8" t="s">
        <x:v>655</x:v>
      </x:c>
      <x:c r="G136" s="8" t="s">
        <x:v>477</x:v>
      </x:c>
      <x:c r="H136" s="8" t="s">
        <x:v>655</x:v>
      </x:c>
      <x:c r="I136" s="8" t="s">
        <x:v>477</x:v>
      </x:c>
      <x:c r="J136" s="8" t="s">
        <x:v>656</x:v>
      </x:c>
      <x:c r="K136" s="10" t="s">
        <x:v>508</x:v>
      </x:c>
      <x:c r="L136" s="8" t="s">
        <x:v>657</x:v>
      </x:c>
      <x:c r="M136" s="9">
        <x:v>1</x:v>
      </x:c>
      <x:c r="N136" s="8" t="s">
        <x:v>481</x:v>
      </x:c>
      <x:c r="O136" s="8" t="s">
        <x:v>482</x:v>
      </x:c>
      <x:c r="P136" s="8" t="s">
        <x:v>607</x:v>
      </x:c>
      <x:c r="Q136" s="8" t="s">
        <x:v>481</x:v>
      </x:c>
      <x:c r="R136" s="19">
        <x:v>0</x:v>
      </x:c>
      <x:c r="S136" s="12">
        <x:f t="shared" si="2"/>
        <x:v>0</x:v>
      </x:c>
      <x:c r="U136" s="8" t="s">
        <x:v>642</x:v>
      </x:c>
    </x:row>
    <x:row r="137" spans="1:21">
      <x:c r="A137" s="8" t="s">
        <x:v>642</x:v>
      </x:c>
      <x:c r="B137" s="8" t="s">
        <x:v>472</x:v>
      </x:c>
      <x:c r="C137" s="8" t="s">
        <x:v>473</x:v>
      </x:c>
      <x:c r="D137" s="8" t="s">
        <x:v>663</x:v>
      </x:c>
      <x:c r="E137" s="8" t="s">
        <x:v>607</x:v>
      </x:c>
      <x:c r="F137" s="8" t="s">
        <x:v>655</x:v>
      </x:c>
      <x:c r="G137" s="8" t="s">
        <x:v>477</x:v>
      </x:c>
      <x:c r="H137" s="8" t="s">
        <x:v>655</x:v>
      </x:c>
      <x:c r="I137" s="8" t="s">
        <x:v>477</x:v>
      </x:c>
      <x:c r="J137" s="8" t="s">
        <x:v>664</x:v>
      </x:c>
      <x:c r="K137" s="10" t="s">
        <x:v>502</x:v>
      </x:c>
      <x:c r="L137" s="8" t="s">
        <x:v>665</x:v>
      </x:c>
      <x:c r="M137" s="9">
        <x:v>1</x:v>
      </x:c>
      <x:c r="N137" s="8" t="s">
        <x:v>481</x:v>
      </x:c>
      <x:c r="O137" s="8" t="s">
        <x:v>482</x:v>
      </x:c>
      <x:c r="P137" s="8" t="s">
        <x:v>607</x:v>
      </x:c>
      <x:c r="Q137" s="8" t="s">
        <x:v>481</x:v>
      </x:c>
      <x:c r="R137" s="19">
        <x:v>24.261181818181822</x:v>
      </x:c>
      <x:c r="S137" s="12">
        <x:f t="shared" si="2"/>
        <x:v>24.261181818181822</x:v>
      </x:c>
      <x:c r="U137" s="8" t="s">
        <x:v>642</x:v>
      </x:c>
    </x:row>
    <x:row r="138" spans="1:21">
      <x:c r="A138" s="8" t="s">
        <x:v>642</x:v>
      </x:c>
      <x:c r="B138" s="8" t="s">
        <x:v>472</x:v>
      </x:c>
      <x:c r="C138" s="8" t="s">
        <x:v>473</x:v>
      </x:c>
      <x:c r="D138" s="8" t="s">
        <x:v>663</x:v>
      </x:c>
      <x:c r="E138" s="8" t="s">
        <x:v>607</x:v>
      </x:c>
      <x:c r="F138" s="8" t="s">
        <x:v>655</x:v>
      </x:c>
      <x:c r="G138" s="8" t="s">
        <x:v>477</x:v>
      </x:c>
      <x:c r="H138" s="8" t="s">
        <x:v>655</x:v>
      </x:c>
      <x:c r="I138" s="8" t="s">
        <x:v>477</x:v>
      </x:c>
      <x:c r="J138" s="8" t="s">
        <x:v>617</x:v>
      </x:c>
      <x:c r="K138" s="10" t="s">
        <x:v>484</x:v>
      </x:c>
      <x:c r="L138" s="8" t="s">
        <x:v>618</x:v>
      </x:c>
      <x:c r="M138" s="9">
        <x:v>1</x:v>
      </x:c>
      <x:c r="N138" s="8" t="s">
        <x:v>481</x:v>
      </x:c>
      <x:c r="O138" s="8" t="s">
        <x:v>482</x:v>
      </x:c>
      <x:c r="P138" s="8" t="s">
        <x:v>607</x:v>
      </x:c>
      <x:c r="Q138" s="8" t="s">
        <x:v>481</x:v>
      </x:c>
      <x:c r="R138" s="19">
        <x:v>16.386363636363637</x:v>
      </x:c>
      <x:c r="S138" s="12">
        <x:f t="shared" si="2"/>
        <x:v>16.386363636363637</x:v>
      </x:c>
      <x:c r="U138" s="8" t="s">
        <x:v>642</x:v>
      </x:c>
    </x:row>
    <x:row r="139" spans="1:21">
      <x:c r="A139" s="8" t="s">
        <x:v>642</x:v>
      </x:c>
      <x:c r="B139" s="8" t="s">
        <x:v>472</x:v>
      </x:c>
      <x:c r="C139" s="8" t="s">
        <x:v>473</x:v>
      </x:c>
      <x:c r="D139" s="8" t="s">
        <x:v>663</x:v>
      </x:c>
      <x:c r="E139" s="8" t="s">
        <x:v>607</x:v>
      </x:c>
      <x:c r="F139" s="8" t="s">
        <x:v>655</x:v>
      </x:c>
      <x:c r="G139" s="8" t="s">
        <x:v>477</x:v>
      </x:c>
      <x:c r="H139" s="8" t="s">
        <x:v>655</x:v>
      </x:c>
      <x:c r="I139" s="8" t="s">
        <x:v>477</x:v>
      </x:c>
      <x:c r="J139" s="8" t="s">
        <x:v>666</x:v>
      </x:c>
      <x:c r="K139" s="10" t="s">
        <x:v>487</x:v>
      </x:c>
      <x:c r="L139" s="8" t="s">
        <x:v>667</x:v>
      </x:c>
      <x:c r="M139" s="9">
        <x:v>1</x:v>
      </x:c>
      <x:c r="N139" s="8" t="s">
        <x:v>481</x:v>
      </x:c>
      <x:c r="O139" s="8" t="s">
        <x:v>482</x:v>
      </x:c>
      <x:c r="P139" s="8" t="s">
        <x:v>607</x:v>
      </x:c>
      <x:c r="Q139" s="8" t="s">
        <x:v>481</x:v>
      </x:c>
      <x:c r="R139" s="19">
        <x:v>5.9178181818181823</x:v>
      </x:c>
      <x:c r="S139" s="12">
        <x:f t="shared" si="2"/>
        <x:v>5.9178181818181823</x:v>
      </x:c>
      <x:c r="U139" s="8" t="s">
        <x:v>642</x:v>
      </x:c>
    </x:row>
    <x:row r="140" spans="1:21">
      <x:c r="A140" s="8" t="s">
        <x:v>604</x:v>
      </x:c>
      <x:c r="B140" s="8" t="s">
        <x:v>162</x:v>
      </x:c>
      <x:c r="C140" s="8" t="s">
        <x:v>473</x:v>
      </x:c>
      <x:c r="D140" s="8" t="s">
        <x:v>668</x:v>
      </x:c>
      <x:c r="E140" s="8" t="s">
        <x:v>607</x:v>
      </x:c>
      <x:c r="F140" s="8" t="s">
        <x:v>669</x:v>
      </x:c>
      <x:c r="G140" s="8" t="s">
        <x:v>477</x:v>
      </x:c>
      <x:c r="H140" s="8" t="s">
        <x:v>669</x:v>
      </x:c>
      <x:c r="I140" s="8" t="s">
        <x:v>670</x:v>
      </x:c>
      <x:c r="J140" s="8" t="s">
        <x:v>671</x:v>
      </x:c>
      <x:c r="K140" s="10" t="s">
        <x:v>479</x:v>
      </x:c>
      <x:c r="L140" s="8" t="s">
        <x:v>672</x:v>
      </x:c>
      <x:c r="M140" s="9">
        <x:v>720</x:v>
      </x:c>
      <x:c r="N140" s="8" t="s">
        <x:v>612</x:v>
      </x:c>
      <x:c r="O140" s="8" t="s">
        <x:v>613</x:v>
      </x:c>
      <x:c r="P140" s="8" t="s">
        <x:v>607</x:v>
      </x:c>
      <x:c r="Q140" s="8" t="s">
        <x:v>481</x:v>
      </x:c>
      <x:c r="R140" s="19">
        <x:v>4.7105333333333334E-3</x:v>
      </x:c>
      <x:c r="S140" s="12">
        <x:f t="shared" si="2"/>
        <x:v>3.3915839999999999</x:v>
      </x:c>
      <x:c r="U140" s="8" t="s">
        <x:v>604</x:v>
      </x:c>
    </x:row>
    <x:row r="141" spans="1:21">
      <x:c r="A141" s="8" t="s">
        <x:v>604</x:v>
      </x:c>
      <x:c r="B141" s="8" t="s">
        <x:v>162</x:v>
      </x:c>
      <x:c r="C141" s="8" t="s">
        <x:v>473</x:v>
      </x:c>
      <x:c r="D141" s="8" t="s">
        <x:v>668</x:v>
      </x:c>
      <x:c r="E141" s="8" t="s">
        <x:v>607</x:v>
      </x:c>
      <x:c r="F141" s="8" t="s">
        <x:v>669</x:v>
      </x:c>
      <x:c r="G141" s="8" t="s">
        <x:v>477</x:v>
      </x:c>
      <x:c r="H141" s="8" t="s">
        <x:v>669</x:v>
      </x:c>
      <x:c r="I141" s="8" t="s">
        <x:v>670</x:v>
      </x:c>
      <x:c r="J141" s="8" t="s">
        <x:v>673</x:v>
      </x:c>
      <x:c r="K141" s="10" t="s">
        <x:v>484</x:v>
      </x:c>
      <x:c r="L141" s="8" t="s">
        <x:v>674</x:v>
      </x:c>
      <x:c r="M141" s="9">
        <x:v>168</x:v>
      </x:c>
      <x:c r="N141" s="8" t="s">
        <x:v>481</x:v>
      </x:c>
      <x:c r="O141" s="8" t="s">
        <x:v>613</x:v>
      </x:c>
      <x:c r="P141" s="8" t="s">
        <x:v>607</x:v>
      </x:c>
      <x:c r="Q141" s="8" t="s">
        <x:v>481</x:v>
      </x:c>
      <x:c r="R141" s="19">
        <x:v>1.3670909090909089</x:v>
      </x:c>
      <x:c r="S141" s="12">
        <x:f t="shared" si="2"/>
        <x:v>229.67127272727271</x:v>
      </x:c>
      <x:c r="U141" s="8" t="s">
        <x:v>604</x:v>
      </x:c>
    </x:row>
    <x:row r="142" spans="1:21">
      <x:c r="A142" s="8" t="s">
        <x:v>604</x:v>
      </x:c>
      <x:c r="B142" s="8" t="s">
        <x:v>162</x:v>
      </x:c>
      <x:c r="C142" s="8" t="s">
        <x:v>473</x:v>
      </x:c>
      <x:c r="D142" s="8" t="s">
        <x:v>668</x:v>
      </x:c>
      <x:c r="E142" s="8" t="s">
        <x:v>607</x:v>
      </x:c>
      <x:c r="F142" s="8" t="s">
        <x:v>669</x:v>
      </x:c>
      <x:c r="G142" s="8" t="s">
        <x:v>477</x:v>
      </x:c>
      <x:c r="H142" s="8" t="s">
        <x:v>669</x:v>
      </x:c>
      <x:c r="I142" s="8" t="s">
        <x:v>670</x:v>
      </x:c>
      <x:c r="J142" s="8" t="s">
        <x:v>675</x:v>
      </x:c>
      <x:c r="K142" s="10" t="s">
        <x:v>487</x:v>
      </x:c>
      <x:c r="L142" s="8" t="s">
        <x:v>676</x:v>
      </x:c>
      <x:c r="M142" s="9">
        <x:v>2</x:v>
      </x:c>
      <x:c r="N142" s="8" t="s">
        <x:v>481</x:v>
      </x:c>
      <x:c r="O142" s="8" t="s">
        <x:v>613</x:v>
      </x:c>
      <x:c r="P142" s="8" t="s">
        <x:v>607</x:v>
      </x:c>
      <x:c r="Q142" s="8" t="s">
        <x:v>481</x:v>
      </x:c>
      <x:c r="R142" s="19">
        <x:v>0.73036363636363644</x:v>
      </x:c>
      <x:c r="S142" s="12">
        <x:f t="shared" si="2"/>
        <x:v>1.4607272727272729</x:v>
      </x:c>
      <x:c r="U142" s="8" t="s">
        <x:v>604</x:v>
      </x:c>
    </x:row>
    <x:row r="143" spans="1:21">
      <x:c r="A143" s="8" t="s">
        <x:v>604</x:v>
      </x:c>
      <x:c r="B143" s="8" t="s">
        <x:v>162</x:v>
      </x:c>
      <x:c r="C143" s="8" t="s">
        <x:v>473</x:v>
      </x:c>
      <x:c r="D143" s="8" t="s">
        <x:v>668</x:v>
      </x:c>
      <x:c r="E143" s="8" t="s">
        <x:v>607</x:v>
      </x:c>
      <x:c r="F143" s="8" t="s">
        <x:v>669</x:v>
      </x:c>
      <x:c r="G143" s="8" t="s">
        <x:v>477</x:v>
      </x:c>
      <x:c r="H143" s="8" t="s">
        <x:v>669</x:v>
      </x:c>
      <x:c r="I143" s="8" t="s">
        <x:v>670</x:v>
      </x:c>
      <x:c r="J143" s="8" t="s">
        <x:v>677</x:v>
      </x:c>
      <x:c r="K143" s="10" t="s">
        <x:v>505</x:v>
      </x:c>
      <x:c r="L143" s="8" t="s">
        <x:v>678</x:v>
      </x:c>
      <x:c r="M143" s="9">
        <x:v>12</x:v>
      </x:c>
      <x:c r="N143" s="8" t="s">
        <x:v>481</x:v>
      </x:c>
      <x:c r="O143" s="8" t="s">
        <x:v>613</x:v>
      </x:c>
      <x:c r="P143" s="8" t="s">
        <x:v>607</x:v>
      </x:c>
      <x:c r="Q143" s="8" t="s">
        <x:v>481</x:v>
      </x:c>
      <x:c r="R143" s="19">
        <x:v>0.82400000000000007</x:v>
      </x:c>
      <x:c r="S143" s="12">
        <x:f t="shared" si="2"/>
        <x:v>9.8880000000000017</x:v>
      </x:c>
      <x:c r="U143" s="8" t="s">
        <x:v>604</x:v>
      </x:c>
    </x:row>
    <x:row r="144" spans="1:21">
      <x:c r="A144" s="8" t="s">
        <x:v>604</x:v>
      </x:c>
      <x:c r="B144" s="8" t="s">
        <x:v>162</x:v>
      </x:c>
      <x:c r="C144" s="8" t="s">
        <x:v>473</x:v>
      </x:c>
      <x:c r="D144" s="8" t="s">
        <x:v>668</x:v>
      </x:c>
      <x:c r="E144" s="8" t="s">
        <x:v>607</x:v>
      </x:c>
      <x:c r="F144" s="8" t="s">
        <x:v>669</x:v>
      </x:c>
      <x:c r="G144" s="8" t="s">
        <x:v>477</x:v>
      </x:c>
      <x:c r="H144" s="8" t="s">
        <x:v>669</x:v>
      </x:c>
      <x:c r="I144" s="8" t="s">
        <x:v>670</x:v>
      </x:c>
      <x:c r="J144" s="8" t="s">
        <x:v>679</x:v>
      </x:c>
      <x:c r="K144" s="10" t="s">
        <x:v>502</x:v>
      </x:c>
      <x:c r="L144" s="8" t="s">
        <x:v>680</x:v>
      </x:c>
      <x:c r="M144" s="9">
        <x:v>12</x:v>
      </x:c>
      <x:c r="N144" s="8" t="s">
        <x:v>481</x:v>
      </x:c>
      <x:c r="O144" s="8" t="s">
        <x:v>613</x:v>
      </x:c>
      <x:c r="P144" s="8" t="s">
        <x:v>607</x:v>
      </x:c>
      <x:c r="Q144" s="8" t="s">
        <x:v>481</x:v>
      </x:c>
      <x:c r="R144" s="19">
        <x:v>39.327272727272728</x:v>
      </x:c>
      <x:c r="S144" s="12">
        <x:f t="shared" si="2"/>
        <x:v>471.92727272727274</x:v>
      </x:c>
      <x:c r="U144" s="8" t="s">
        <x:v>604</x:v>
      </x:c>
    </x:row>
    <x:row r="145" spans="1:21">
      <x:c r="A145" s="8" t="s">
        <x:v>604</x:v>
      </x:c>
      <x:c r="B145" s="8" t="s">
        <x:v>162</x:v>
      </x:c>
      <x:c r="C145" s="8" t="s">
        <x:v>473</x:v>
      </x:c>
      <x:c r="D145" s="8" t="s">
        <x:v>668</x:v>
      </x:c>
      <x:c r="E145" s="8" t="s">
        <x:v>607</x:v>
      </x:c>
      <x:c r="F145" s="8" t="s">
        <x:v>669</x:v>
      </x:c>
      <x:c r="G145" s="8" t="s">
        <x:v>477</x:v>
      </x:c>
      <x:c r="H145" s="8" t="s">
        <x:v>669</x:v>
      </x:c>
      <x:c r="I145" s="8" t="s">
        <x:v>670</x:v>
      </x:c>
      <x:c r="J145" s="8" t="s">
        <x:v>681</x:v>
      </x:c>
      <x:c r="K145" s="10" t="s">
        <x:v>508</x:v>
      </x:c>
      <x:c r="L145" s="8" t="s">
        <x:v>682</x:v>
      </x:c>
      <x:c r="M145" s="9">
        <x:v>82</x:v>
      </x:c>
      <x:c r="N145" s="8" t="s">
        <x:v>481</x:v>
      </x:c>
      <x:c r="O145" s="8" t="s">
        <x:v>613</x:v>
      </x:c>
      <x:c r="P145" s="8" t="s">
        <x:v>607</x:v>
      </x:c>
      <x:c r="Q145" s="8" t="s">
        <x:v>481</x:v>
      </x:c>
      <x:c r="R145" s="19">
        <x:v>1.5918181818181818</x:v>
      </x:c>
      <x:c r="S145" s="12">
        <x:f t="shared" si="2"/>
        <x:v>130.52909090909091</x:v>
      </x:c>
      <x:c r="U145" s="8" t="s">
        <x:v>604</x:v>
      </x:c>
    </x:row>
    <x:row r="146" spans="1:21">
      <x:c r="A146" s="8" t="s">
        <x:v>604</x:v>
      </x:c>
      <x:c r="B146" s="8" t="s">
        <x:v>162</x:v>
      </x:c>
      <x:c r="C146" s="8" t="s">
        <x:v>473</x:v>
      </x:c>
      <x:c r="D146" s="8" t="s">
        <x:v>668</x:v>
      </x:c>
      <x:c r="E146" s="8" t="s">
        <x:v>607</x:v>
      </x:c>
      <x:c r="F146" s="8" t="s">
        <x:v>669</x:v>
      </x:c>
      <x:c r="G146" s="8" t="s">
        <x:v>477</x:v>
      </x:c>
      <x:c r="H146" s="8" t="s">
        <x:v>669</x:v>
      </x:c>
      <x:c r="I146" s="8" t="s">
        <x:v>670</x:v>
      </x:c>
      <x:c r="J146" s="8" t="s">
        <x:v>683</x:v>
      </x:c>
      <x:c r="K146" s="10" t="s">
        <x:v>517</x:v>
      </x:c>
      <x:c r="L146" s="8" t="s">
        <x:v>684</x:v>
      </x:c>
      <x:c r="M146" s="9">
        <x:v>2</x:v>
      </x:c>
      <x:c r="N146" s="8" t="s">
        <x:v>481</x:v>
      </x:c>
      <x:c r="O146" s="8" t="s">
        <x:v>613</x:v>
      </x:c>
      <x:c r="P146" s="8" t="s">
        <x:v>607</x:v>
      </x:c>
      <x:c r="Q146" s="8" t="s">
        <x:v>481</x:v>
      </x:c>
      <x:c r="R146" s="19">
        <x:v>2.8090909090909091</x:v>
      </x:c>
      <x:c r="S146" s="12">
        <x:f t="shared" si="2"/>
        <x:v>5.6181818181818182</x:v>
      </x:c>
      <x:c r="U146" s="8" t="s">
        <x:v>604</x:v>
      </x:c>
    </x:row>
    <x:row r="147" spans="1:21">
      <x:c r="A147" s="8" t="s">
        <x:v>604</x:v>
      </x:c>
      <x:c r="B147" s="8" t="s">
        <x:v>162</x:v>
      </x:c>
      <x:c r="C147" s="8" t="s">
        <x:v>473</x:v>
      </x:c>
      <x:c r="D147" s="8" t="s">
        <x:v>668</x:v>
      </x:c>
      <x:c r="E147" s="8" t="s">
        <x:v>607</x:v>
      </x:c>
      <x:c r="F147" s="8" t="s">
        <x:v>669</x:v>
      </x:c>
      <x:c r="G147" s="8" t="s">
        <x:v>477</x:v>
      </x:c>
      <x:c r="H147" s="8" t="s">
        <x:v>669</x:v>
      </x:c>
      <x:c r="I147" s="8" t="s">
        <x:v>670</x:v>
      </x:c>
      <x:c r="J147" s="8" t="s">
        <x:v>685</x:v>
      </x:c>
      <x:c r="K147" s="10" t="s">
        <x:v>532</x:v>
      </x:c>
      <x:c r="L147" s="8" t="s">
        <x:v>686</x:v>
      </x:c>
      <x:c r="M147" s="9">
        <x:v>12</x:v>
      </x:c>
      <x:c r="N147" s="8" t="s">
        <x:v>481</x:v>
      </x:c>
      <x:c r="O147" s="8" t="s">
        <x:v>613</x:v>
      </x:c>
      <x:c r="P147" s="8" t="s">
        <x:v>607</x:v>
      </x:c>
      <x:c r="Q147" s="8" t="s">
        <x:v>481</x:v>
      </x:c>
      <x:c r="R147" s="19">
        <x:v>0.34645454545454546</x:v>
      </x:c>
      <x:c r="S147" s="12">
        <x:f t="shared" si="2"/>
        <x:v>4.1574545454545451</x:v>
      </x:c>
      <x:c r="U147" s="8" t="s">
        <x:v>604</x:v>
      </x:c>
    </x:row>
    <x:row r="148" spans="1:21">
      <x:c r="A148" s="8" t="s">
        <x:v>604</x:v>
      </x:c>
      <x:c r="B148" s="8" t="s">
        <x:v>162</x:v>
      </x:c>
      <x:c r="C148" s="8" t="s">
        <x:v>473</x:v>
      </x:c>
      <x:c r="D148" s="8" t="s">
        <x:v>668</x:v>
      </x:c>
      <x:c r="E148" s="8" t="s">
        <x:v>607</x:v>
      </x:c>
      <x:c r="F148" s="8" t="s">
        <x:v>669</x:v>
      </x:c>
      <x:c r="G148" s="8" t="s">
        <x:v>477</x:v>
      </x:c>
      <x:c r="H148" s="8" t="s">
        <x:v>669</x:v>
      </x:c>
      <x:c r="I148" s="8" t="s">
        <x:v>670</x:v>
      </x:c>
      <x:c r="J148" s="8" t="s">
        <x:v>687</x:v>
      </x:c>
      <x:c r="K148" s="10" t="s">
        <x:v>520</x:v>
      </x:c>
      <x:c r="L148" s="8" t="s">
        <x:v>688</x:v>
      </x:c>
      <x:c r="M148" s="9">
        <x:v>10865</x:v>
      </x:c>
      <x:c r="N148" s="8" t="s">
        <x:v>612</x:v>
      </x:c>
      <x:c r="O148" s="8" t="s">
        <x:v>613</x:v>
      </x:c>
      <x:c r="P148" s="8" t="s">
        <x:v>607</x:v>
      </x:c>
      <x:c r="Q148" s="8" t="s">
        <x:v>689</x:v>
      </x:c>
      <x:c r="R148" s="19">
        <x:v>3.4645454545454545E-3</x:v>
      </x:c>
      <x:c r="S148" s="12">
        <x:f t="shared" si="2"/>
        <x:v>37.642286363636366</x:v>
      </x:c>
      <x:c r="U148" s="8" t="s">
        <x:v>604</x:v>
      </x:c>
    </x:row>
    <x:row r="149" spans="1:21">
      <x:c r="A149" s="8" t="s">
        <x:v>604</x:v>
      </x:c>
      <x:c r="B149" s="8" t="s">
        <x:v>162</x:v>
      </x:c>
      <x:c r="C149" s="8" t="s">
        <x:v>473</x:v>
      </x:c>
      <x:c r="D149" s="8" t="s">
        <x:v>668</x:v>
      </x:c>
      <x:c r="E149" s="8" t="s">
        <x:v>607</x:v>
      </x:c>
      <x:c r="F149" s="8" t="s">
        <x:v>669</x:v>
      </x:c>
      <x:c r="G149" s="8" t="s">
        <x:v>477</x:v>
      </x:c>
      <x:c r="H149" s="8" t="s">
        <x:v>669</x:v>
      </x:c>
      <x:c r="I149" s="8" t="s">
        <x:v>670</x:v>
      </x:c>
      <x:c r="J149" s="8" t="s">
        <x:v>690</x:v>
      </x:c>
      <x:c r="K149" s="10" t="s">
        <x:v>529</x:v>
      </x:c>
      <x:c r="L149" s="8" t="s">
        <x:v>691</x:v>
      </x:c>
      <x:c r="M149" s="9">
        <x:v>4835</x:v>
      </x:c>
      <x:c r="N149" s="8" t="s">
        <x:v>612</x:v>
      </x:c>
      <x:c r="O149" s="8" t="s">
        <x:v>613</x:v>
      </x:c>
      <x:c r="P149" s="8" t="s">
        <x:v>607</x:v>
      </x:c>
      <x:c r="Q149" s="8" t="s">
        <x:v>689</x:v>
      </x:c>
      <x:c r="R149" s="19">
        <x:v>3.4645454545454545E-3</x:v>
      </x:c>
      <x:c r="S149" s="12">
        <x:f t="shared" si="2"/>
        <x:v>16.751077272727272</x:v>
      </x:c>
      <x:c r="U149" s="8" t="s">
        <x:v>604</x:v>
      </x:c>
    </x:row>
    <x:row r="150" spans="1:21">
      <x:c r="A150" s="8" t="s">
        <x:v>604</x:v>
      </x:c>
      <x:c r="B150" s="8" t="s">
        <x:v>162</x:v>
      </x:c>
      <x:c r="C150" s="8" t="s">
        <x:v>473</x:v>
      </x:c>
      <x:c r="D150" s="8" t="s">
        <x:v>668</x:v>
      </x:c>
      <x:c r="E150" s="8" t="s">
        <x:v>607</x:v>
      </x:c>
      <x:c r="F150" s="8" t="s">
        <x:v>669</x:v>
      </x:c>
      <x:c r="G150" s="8" t="s">
        <x:v>477</x:v>
      </x:c>
      <x:c r="H150" s="8" t="s">
        <x:v>669</x:v>
      </x:c>
      <x:c r="I150" s="8" t="s">
        <x:v>670</x:v>
      </x:c>
      <x:c r="J150" s="8" t="s">
        <x:v>692</x:v>
      </x:c>
      <x:c r="K150" s="10" t="s">
        <x:v>514</x:v>
      </x:c>
      <x:c r="L150" s="8" t="s">
        <x:v>693</x:v>
      </x:c>
      <x:c r="M150" s="9">
        <x:v>8627</x:v>
      </x:c>
      <x:c r="N150" s="8" t="s">
        <x:v>612</x:v>
      </x:c>
      <x:c r="O150" s="8" t="s">
        <x:v>613</x:v>
      </x:c>
      <x:c r="P150" s="8" t="s">
        <x:v>607</x:v>
      </x:c>
      <x:c r="Q150" s="8" t="s">
        <x:v>689</x:v>
      </x:c>
      <x:c r="R150" s="19">
        <x:v>3.4645454545454545E-3</x:v>
      </x:c>
      <x:c r="S150" s="12">
        <x:f t="shared" si="2"/>
        <x:v>29.888633636363636</x:v>
      </x:c>
      <x:c r="U150" s="8" t="s">
        <x:v>604</x:v>
      </x:c>
    </x:row>
    <x:row r="151" spans="1:21">
      <x:c r="A151" s="8" t="s">
        <x:v>604</x:v>
      </x:c>
      <x:c r="B151" s="8" t="s">
        <x:v>162</x:v>
      </x:c>
      <x:c r="C151" s="8" t="s">
        <x:v>473</x:v>
      </x:c>
      <x:c r="D151" s="8" t="s">
        <x:v>668</x:v>
      </x:c>
      <x:c r="E151" s="8" t="s">
        <x:v>607</x:v>
      </x:c>
      <x:c r="F151" s="8" t="s">
        <x:v>669</x:v>
      </x:c>
      <x:c r="G151" s="8" t="s">
        <x:v>477</x:v>
      </x:c>
      <x:c r="H151" s="8" t="s">
        <x:v>669</x:v>
      </x:c>
      <x:c r="I151" s="8" t="s">
        <x:v>670</x:v>
      </x:c>
      <x:c r="J151" s="8" t="s">
        <x:v>694</x:v>
      </x:c>
      <x:c r="K151" s="10" t="s">
        <x:v>511</x:v>
      </x:c>
      <x:c r="L151" s="8" t="s">
        <x:v>695</x:v>
      </x:c>
      <x:c r="M151" s="9">
        <x:v>5932</x:v>
      </x:c>
      <x:c r="N151" s="8" t="s">
        <x:v>612</x:v>
      </x:c>
      <x:c r="O151" s="8" t="s">
        <x:v>613</x:v>
      </x:c>
      <x:c r="P151" s="8" t="s">
        <x:v>607</x:v>
      </x:c>
      <x:c r="Q151" s="8" t="s">
        <x:v>689</x:v>
      </x:c>
      <x:c r="R151" s="19">
        <x:v>3.4645454545454545E-3</x:v>
      </x:c>
      <x:c r="S151" s="12">
        <x:f t="shared" si="2"/>
        <x:v>20.551683636363638</x:v>
      </x:c>
      <x:c r="U151" s="8" t="s">
        <x:v>604</x:v>
      </x:c>
    </x:row>
    <x:row r="152" spans="1:21">
      <x:c r="A152" s="8" t="s">
        <x:v>604</x:v>
      </x:c>
      <x:c r="B152" s="8" t="s">
        <x:v>162</x:v>
      </x:c>
      <x:c r="C152" s="8" t="s">
        <x:v>473</x:v>
      </x:c>
      <x:c r="D152" s="8" t="s">
        <x:v>668</x:v>
      </x:c>
      <x:c r="E152" s="8" t="s">
        <x:v>607</x:v>
      </x:c>
      <x:c r="F152" s="8" t="s">
        <x:v>669</x:v>
      </x:c>
      <x:c r="G152" s="8" t="s">
        <x:v>477</x:v>
      </x:c>
      <x:c r="H152" s="8" t="s">
        <x:v>669</x:v>
      </x:c>
      <x:c r="I152" s="8" t="s">
        <x:v>670</x:v>
      </x:c>
      <x:c r="J152" s="8" t="s">
        <x:v>696</x:v>
      </x:c>
      <x:c r="K152" s="10" t="s">
        <x:v>490</x:v>
      </x:c>
      <x:c r="L152" s="8" t="s">
        <x:v>697</x:v>
      </x:c>
      <x:c r="M152" s="9">
        <x:v>4545</x:v>
      </x:c>
      <x:c r="N152" s="8" t="s">
        <x:v>612</x:v>
      </x:c>
      <x:c r="O152" s="8" t="s">
        <x:v>613</x:v>
      </x:c>
      <x:c r="P152" s="8" t="s">
        <x:v>607</x:v>
      </x:c>
      <x:c r="Q152" s="8" t="s">
        <x:v>689</x:v>
      </x:c>
      <x:c r="R152" s="19">
        <x:v>3.4645454545454545E-3</x:v>
      </x:c>
      <x:c r="S152" s="12">
        <x:f t="shared" si="2"/>
        <x:v>15.74635909090909</x:v>
      </x:c>
      <x:c r="U152" s="8" t="s">
        <x:v>604</x:v>
      </x:c>
    </x:row>
    <x:row r="153" spans="1:21">
      <x:c r="A153" s="8" t="s">
        <x:v>604</x:v>
      </x:c>
      <x:c r="B153" s="8" t="s">
        <x:v>162</x:v>
      </x:c>
      <x:c r="C153" s="8" t="s">
        <x:v>473</x:v>
      </x:c>
      <x:c r="D153" s="8" t="s">
        <x:v>668</x:v>
      </x:c>
      <x:c r="E153" s="8" t="s">
        <x:v>607</x:v>
      </x:c>
      <x:c r="F153" s="8" t="s">
        <x:v>669</x:v>
      </x:c>
      <x:c r="G153" s="8" t="s">
        <x:v>477</x:v>
      </x:c>
      <x:c r="H153" s="8" t="s">
        <x:v>669</x:v>
      </x:c>
      <x:c r="I153" s="8" t="s">
        <x:v>670</x:v>
      </x:c>
      <x:c r="J153" s="8" t="s">
        <x:v>698</x:v>
      </x:c>
      <x:c r="K153" s="10" t="s">
        <x:v>493</x:v>
      </x:c>
      <x:c r="L153" s="8" t="s">
        <x:v>699</x:v>
      </x:c>
      <x:c r="M153" s="9">
        <x:v>3785</x:v>
      </x:c>
      <x:c r="N153" s="8" t="s">
        <x:v>612</x:v>
      </x:c>
      <x:c r="O153" s="8" t="s">
        <x:v>613</x:v>
      </x:c>
      <x:c r="P153" s="8" t="s">
        <x:v>607</x:v>
      </x:c>
      <x:c r="Q153" s="8" t="s">
        <x:v>689</x:v>
      </x:c>
      <x:c r="R153" s="19">
        <x:v>3.4645454545454545E-3</x:v>
      </x:c>
      <x:c r="S153" s="12">
        <x:f t="shared" si="2"/>
        <x:v>13.113304545454545</x:v>
      </x:c>
      <x:c r="U153" s="8" t="s">
        <x:v>604</x:v>
      </x:c>
    </x:row>
    <x:row r="154" spans="1:21">
      <x:c r="A154" s="8" t="s">
        <x:v>604</x:v>
      </x:c>
      <x:c r="B154" s="8" t="s">
        <x:v>162</x:v>
      </x:c>
      <x:c r="C154" s="8" t="s">
        <x:v>473</x:v>
      </x:c>
      <x:c r="D154" s="8" t="s">
        <x:v>668</x:v>
      </x:c>
      <x:c r="E154" s="8" t="s">
        <x:v>607</x:v>
      </x:c>
      <x:c r="F154" s="8" t="s">
        <x:v>669</x:v>
      </x:c>
      <x:c r="G154" s="8" t="s">
        <x:v>477</x:v>
      </x:c>
      <x:c r="H154" s="8" t="s">
        <x:v>669</x:v>
      </x:c>
      <x:c r="I154" s="8" t="s">
        <x:v>670</x:v>
      </x:c>
      <x:c r="J154" s="8" t="s">
        <x:v>700</x:v>
      </x:c>
      <x:c r="K154" s="10" t="s">
        <x:v>499</x:v>
      </x:c>
      <x:c r="L154" s="8" t="s">
        <x:v>701</x:v>
      </x:c>
      <x:c r="M154" s="9">
        <x:v>3555</x:v>
      </x:c>
      <x:c r="N154" s="8" t="s">
        <x:v>612</x:v>
      </x:c>
      <x:c r="O154" s="8" t="s">
        <x:v>613</x:v>
      </x:c>
      <x:c r="P154" s="8" t="s">
        <x:v>607</x:v>
      </x:c>
      <x:c r="Q154" s="8" t="s">
        <x:v>689</x:v>
      </x:c>
      <x:c r="R154" s="19">
        <x:v>3.4645454545454545E-3</x:v>
      </x:c>
      <x:c r="S154" s="12">
        <x:f t="shared" si="2"/>
        <x:v>12.31645909090909</x:v>
      </x:c>
      <x:c r="U154" s="8" t="s">
        <x:v>604</x:v>
      </x:c>
    </x:row>
    <x:row r="155" spans="1:21">
      <x:c r="A155" s="8" t="s">
        <x:v>604</x:v>
      </x:c>
      <x:c r="B155" s="8" t="s">
        <x:v>162</x:v>
      </x:c>
      <x:c r="C155" s="8" t="s">
        <x:v>473</x:v>
      </x:c>
      <x:c r="D155" s="8" t="s">
        <x:v>668</x:v>
      </x:c>
      <x:c r="E155" s="8" t="s">
        <x:v>607</x:v>
      </x:c>
      <x:c r="F155" s="8" t="s">
        <x:v>669</x:v>
      </x:c>
      <x:c r="G155" s="8" t="s">
        <x:v>477</x:v>
      </x:c>
      <x:c r="H155" s="8" t="s">
        <x:v>669</x:v>
      </x:c>
      <x:c r="I155" s="8" t="s">
        <x:v>670</x:v>
      </x:c>
      <x:c r="J155" s="8" t="s">
        <x:v>702</x:v>
      </x:c>
      <x:c r="K155" s="10" t="s">
        <x:v>496</x:v>
      </x:c>
      <x:c r="L155" s="8" t="s">
        <x:v>703</x:v>
      </x:c>
      <x:c r="M155" s="9">
        <x:v>3765</x:v>
      </x:c>
      <x:c r="N155" s="8" t="s">
        <x:v>612</x:v>
      </x:c>
      <x:c r="O155" s="8" t="s">
        <x:v>613</x:v>
      </x:c>
      <x:c r="P155" s="8" t="s">
        <x:v>607</x:v>
      </x:c>
      <x:c r="Q155" s="8" t="s">
        <x:v>689</x:v>
      </x:c>
      <x:c r="R155" s="19">
        <x:v>3.4645454545454545E-3</x:v>
      </x:c>
      <x:c r="S155" s="12">
        <x:f t="shared" si="2"/>
        <x:v>13.044013636363637</x:v>
      </x:c>
      <x:c r="U155" s="8" t="s">
        <x:v>604</x:v>
      </x:c>
    </x:row>
    <x:row r="156" spans="1:21">
      <x:c r="A156" s="8" t="s">
        <x:v>604</x:v>
      </x:c>
      <x:c r="B156" s="8" t="s">
        <x:v>162</x:v>
      </x:c>
      <x:c r="C156" s="8" t="s">
        <x:v>473</x:v>
      </x:c>
      <x:c r="D156" s="8" t="s">
        <x:v>668</x:v>
      </x:c>
      <x:c r="E156" s="8" t="s">
        <x:v>607</x:v>
      </x:c>
      <x:c r="F156" s="8" t="s">
        <x:v>669</x:v>
      </x:c>
      <x:c r="G156" s="8" t="s">
        <x:v>477</x:v>
      </x:c>
      <x:c r="H156" s="8" t="s">
        <x:v>669</x:v>
      </x:c>
      <x:c r="I156" s="8" t="s">
        <x:v>670</x:v>
      </x:c>
      <x:c r="J156" s="8" t="s">
        <x:v>704</x:v>
      </x:c>
      <x:c r="K156" s="10" t="s">
        <x:v>523</x:v>
      </x:c>
      <x:c r="L156" s="8" t="s">
        <x:v>705</x:v>
      </x:c>
      <x:c r="M156" s="9">
        <x:v>9905</x:v>
      </x:c>
      <x:c r="N156" s="8" t="s">
        <x:v>612</x:v>
      </x:c>
      <x:c r="O156" s="8" t="s">
        <x:v>613</x:v>
      </x:c>
      <x:c r="P156" s="8" t="s">
        <x:v>607</x:v>
      </x:c>
      <x:c r="Q156" s="8" t="s">
        <x:v>689</x:v>
      </x:c>
      <x:c r="R156" s="19">
        <x:v>3.4645454545454545E-3</x:v>
      </x:c>
      <x:c r="S156" s="12">
        <x:f t="shared" si="2"/>
        <x:v>34.316322727272727</x:v>
      </x:c>
      <x:c r="U156" s="8" t="s">
        <x:v>604</x:v>
      </x:c>
    </x:row>
    <x:row r="157" spans="1:21">
      <x:c r="A157" s="8" t="s">
        <x:v>604</x:v>
      </x:c>
      <x:c r="B157" s="8" t="s">
        <x:v>162</x:v>
      </x:c>
      <x:c r="C157" s="8" t="s">
        <x:v>473</x:v>
      </x:c>
      <x:c r="D157" s="8" t="s">
        <x:v>668</x:v>
      </x:c>
      <x:c r="E157" s="8" t="s">
        <x:v>607</x:v>
      </x:c>
      <x:c r="F157" s="8" t="s">
        <x:v>669</x:v>
      </x:c>
      <x:c r="G157" s="8" t="s">
        <x:v>477</x:v>
      </x:c>
      <x:c r="H157" s="8" t="s">
        <x:v>669</x:v>
      </x:c>
      <x:c r="I157" s="8" t="s">
        <x:v>670</x:v>
      </x:c>
      <x:c r="J157" s="8" t="s">
        <x:v>706</x:v>
      </x:c>
      <x:c r="K157" s="10" t="s">
        <x:v>526</x:v>
      </x:c>
      <x:c r="L157" s="8" t="s">
        <x:v>707</x:v>
      </x:c>
      <x:c r="M157" s="9">
        <x:v>4320</x:v>
      </x:c>
      <x:c r="N157" s="8" t="s">
        <x:v>612</x:v>
      </x:c>
      <x:c r="O157" s="8" t="s">
        <x:v>613</x:v>
      </x:c>
      <x:c r="P157" s="8" t="s">
        <x:v>607</x:v>
      </x:c>
      <x:c r="Q157" s="8" t="s">
        <x:v>689</x:v>
      </x:c>
      <x:c r="R157" s="19">
        <x:v>3.4645454545454545E-3</x:v>
      </x:c>
      <x:c r="S157" s="12">
        <x:f t="shared" si="2"/>
        <x:v>14.966836363636364</x:v>
      </x:c>
      <x:c r="U157" s="8" t="s">
        <x:v>604</x:v>
      </x:c>
    </x:row>
    <x:row r="158" spans="1:21">
      <x:c r="A158" s="8" t="s">
        <x:v>604</x:v>
      </x:c>
      <x:c r="B158" s="8" t="s">
        <x:v>162</x:v>
      </x:c>
      <x:c r="C158" s="8" t="s">
        <x:v>473</x:v>
      </x:c>
      <x:c r="D158" s="8" t="s">
        <x:v>668</x:v>
      </x:c>
      <x:c r="E158" s="8" t="s">
        <x:v>607</x:v>
      </x:c>
      <x:c r="F158" s="8" t="s">
        <x:v>669</x:v>
      </x:c>
      <x:c r="G158" s="8" t="s">
        <x:v>477</x:v>
      </x:c>
      <x:c r="H158" s="8" t="s">
        <x:v>669</x:v>
      </x:c>
      <x:c r="I158" s="8" t="s">
        <x:v>670</x:v>
      </x:c>
      <x:c r="J158" s="8" t="s">
        <x:v>708</x:v>
      </x:c>
      <x:c r="K158" s="10" t="s">
        <x:v>709</x:v>
      </x:c>
      <x:c r="L158" s="8" t="s">
        <x:v>710</x:v>
      </x:c>
      <x:c r="M158" s="9">
        <x:v>4512</x:v>
      </x:c>
      <x:c r="N158" s="8" t="s">
        <x:v>612</x:v>
      </x:c>
      <x:c r="O158" s="8" t="s">
        <x:v>613</x:v>
      </x:c>
      <x:c r="P158" s="8" t="s">
        <x:v>607</x:v>
      </x:c>
      <x:c r="Q158" s="8" t="s">
        <x:v>689</x:v>
      </x:c>
      <x:c r="R158" s="19">
        <x:v>3.4645454545454545E-3</x:v>
      </x:c>
      <x:c r="S158" s="12">
        <x:f t="shared" si="2"/>
        <x:v>15.632029090909091</x:v>
      </x:c>
      <x:c r="U158" s="8" t="s">
        <x:v>604</x:v>
      </x:c>
    </x:row>
    <x:row r="159" spans="1:21">
      <x:c r="A159" s="8" t="s">
        <x:v>604</x:v>
      </x:c>
      <x:c r="B159" s="8" t="s">
        <x:v>162</x:v>
      </x:c>
      <x:c r="C159" s="8" t="s">
        <x:v>473</x:v>
      </x:c>
      <x:c r="D159" s="8" t="s">
        <x:v>668</x:v>
      </x:c>
      <x:c r="E159" s="8" t="s">
        <x:v>607</x:v>
      </x:c>
      <x:c r="F159" s="8" t="s">
        <x:v>669</x:v>
      </x:c>
      <x:c r="G159" s="8" t="s">
        <x:v>477</x:v>
      </x:c>
      <x:c r="H159" s="8" t="s">
        <x:v>669</x:v>
      </x:c>
      <x:c r="I159" s="8" t="s">
        <x:v>670</x:v>
      </x:c>
      <x:c r="J159" s="8" t="s">
        <x:v>711</x:v>
      </x:c>
      <x:c r="K159" s="10" t="s">
        <x:v>712</x:v>
      </x:c>
      <x:c r="L159" s="8" t="s">
        <x:v>713</x:v>
      </x:c>
      <x:c r="M159" s="9">
        <x:v>10012</x:v>
      </x:c>
      <x:c r="N159" s="8" t="s">
        <x:v>612</x:v>
      </x:c>
      <x:c r="O159" s="8" t="s">
        <x:v>613</x:v>
      </x:c>
      <x:c r="P159" s="8" t="s">
        <x:v>607</x:v>
      </x:c>
      <x:c r="Q159" s="8" t="s">
        <x:v>689</x:v>
      </x:c>
      <x:c r="R159" s="19">
        <x:v>3.4645454545454545E-3</x:v>
      </x:c>
      <x:c r="S159" s="12">
        <x:f t="shared" si="2"/>
        <x:v>34.687029090909093</x:v>
      </x:c>
      <x:c r="U159" s="8" t="s">
        <x:v>604</x:v>
      </x:c>
    </x:row>
    <x:row r="160" spans="1:21">
      <x:c r="A160" s="8" t="s">
        <x:v>604</x:v>
      </x:c>
      <x:c r="B160" s="8" t="s">
        <x:v>162</x:v>
      </x:c>
      <x:c r="C160" s="8" t="s">
        <x:v>473</x:v>
      </x:c>
      <x:c r="D160" s="8" t="s">
        <x:v>668</x:v>
      </x:c>
      <x:c r="E160" s="8" t="s">
        <x:v>607</x:v>
      </x:c>
      <x:c r="F160" s="8" t="s">
        <x:v>669</x:v>
      </x:c>
      <x:c r="G160" s="8" t="s">
        <x:v>477</x:v>
      </x:c>
      <x:c r="H160" s="8" t="s">
        <x:v>669</x:v>
      </x:c>
      <x:c r="I160" s="8" t="s">
        <x:v>670</x:v>
      </x:c>
      <x:c r="J160" s="8" t="s">
        <x:v>714</x:v>
      </x:c>
      <x:c r="K160" s="10" t="s">
        <x:v>715</x:v>
      </x:c>
      <x:c r="L160" s="8" t="s">
        <x:v>716</x:v>
      </x:c>
      <x:c r="M160" s="9">
        <x:v>5720</x:v>
      </x:c>
      <x:c r="N160" s="8" t="s">
        <x:v>612</x:v>
      </x:c>
      <x:c r="O160" s="8" t="s">
        <x:v>613</x:v>
      </x:c>
      <x:c r="P160" s="8" t="s">
        <x:v>607</x:v>
      </x:c>
      <x:c r="Q160" s="8" t="s">
        <x:v>689</x:v>
      </x:c>
      <x:c r="R160" s="19">
        <x:v>3.4645454545454545E-3</x:v>
      </x:c>
      <x:c r="S160" s="12">
        <x:f t="shared" si="2"/>
        <x:v>19.8172</x:v>
      </x:c>
      <x:c r="U160" s="8" t="s">
        <x:v>604</x:v>
      </x:c>
    </x:row>
    <x:row r="161" spans="1:21">
      <x:c r="A161" s="8" t="s">
        <x:v>604</x:v>
      </x:c>
      <x:c r="B161" s="8" t="s">
        <x:v>162</x:v>
      </x:c>
      <x:c r="C161" s="8" t="s">
        <x:v>473</x:v>
      </x:c>
      <x:c r="D161" s="8" t="s">
        <x:v>668</x:v>
      </x:c>
      <x:c r="E161" s="8" t="s">
        <x:v>607</x:v>
      </x:c>
      <x:c r="F161" s="8" t="s">
        <x:v>669</x:v>
      </x:c>
      <x:c r="G161" s="8" t="s">
        <x:v>477</x:v>
      </x:c>
      <x:c r="H161" s="8" t="s">
        <x:v>669</x:v>
      </x:c>
      <x:c r="I161" s="8" t="s">
        <x:v>670</x:v>
      </x:c>
      <x:c r="J161" s="8" t="s">
        <x:v>717</x:v>
      </x:c>
      <x:c r="K161" s="10" t="s">
        <x:v>718</x:v>
      </x:c>
      <x:c r="L161" s="8" t="s">
        <x:v>719</x:v>
      </x:c>
      <x:c r="M161" s="9">
        <x:v>12427</x:v>
      </x:c>
      <x:c r="N161" s="8" t="s">
        <x:v>612</x:v>
      </x:c>
      <x:c r="O161" s="8" t="s">
        <x:v>613</x:v>
      </x:c>
      <x:c r="P161" s="8" t="s">
        <x:v>607</x:v>
      </x:c>
      <x:c r="Q161" s="8" t="s">
        <x:v>689</x:v>
      </x:c>
      <x:c r="R161" s="19">
        <x:v>3.4645454545454545E-3</x:v>
      </x:c>
      <x:c r="S161" s="12">
        <x:f t="shared" si="2"/>
        <x:v>43.053906363636365</x:v>
      </x:c>
      <x:c r="U161" s="8" t="s">
        <x:v>604</x:v>
      </x:c>
    </x:row>
    <x:row r="162" spans="1:21">
      <x:c r="A162" s="8" t="s">
        <x:v>604</x:v>
      </x:c>
      <x:c r="B162" s="8" t="s">
        <x:v>162</x:v>
      </x:c>
      <x:c r="C162" s="8" t="s">
        <x:v>473</x:v>
      </x:c>
      <x:c r="D162" s="8" t="s">
        <x:v>668</x:v>
      </x:c>
      <x:c r="E162" s="8" t="s">
        <x:v>607</x:v>
      </x:c>
      <x:c r="F162" s="8" t="s">
        <x:v>669</x:v>
      </x:c>
      <x:c r="G162" s="8" t="s">
        <x:v>477</x:v>
      </x:c>
      <x:c r="H162" s="8" t="s">
        <x:v>669</x:v>
      </x:c>
      <x:c r="I162" s="8" t="s">
        <x:v>670</x:v>
      </x:c>
      <x:c r="J162" s="8" t="s">
        <x:v>720</x:v>
      </x:c>
      <x:c r="K162" s="10" t="s">
        <x:v>721</x:v>
      </x:c>
      <x:c r="L162" s="8" t="s">
        <x:v>722</x:v>
      </x:c>
      <x:c r="M162" s="9">
        <x:v>11645</x:v>
      </x:c>
      <x:c r="N162" s="8" t="s">
        <x:v>612</x:v>
      </x:c>
      <x:c r="O162" s="8" t="s">
        <x:v>613</x:v>
      </x:c>
      <x:c r="P162" s="8" t="s">
        <x:v>607</x:v>
      </x:c>
      <x:c r="Q162" s="8" t="s">
        <x:v>689</x:v>
      </x:c>
      <x:c r="R162" s="19">
        <x:v>3.4645454545454545E-3</x:v>
      </x:c>
      <x:c r="S162" s="12">
        <x:f t="shared" si="2"/>
        <x:v>40.344631818181817</x:v>
      </x:c>
      <x:c r="U162" s="8" t="s">
        <x:v>604</x:v>
      </x:c>
    </x:row>
    <x:row r="163" spans="1:21">
      <x:c r="A163" s="8" t="s">
        <x:v>604</x:v>
      </x:c>
      <x:c r="B163" s="8" t="s">
        <x:v>162</x:v>
      </x:c>
      <x:c r="C163" s="8" t="s">
        <x:v>473</x:v>
      </x:c>
      <x:c r="D163" s="8" t="s">
        <x:v>668</x:v>
      </x:c>
      <x:c r="E163" s="8" t="s">
        <x:v>607</x:v>
      </x:c>
      <x:c r="F163" s="8" t="s">
        <x:v>669</x:v>
      </x:c>
      <x:c r="G163" s="8" t="s">
        <x:v>477</x:v>
      </x:c>
      <x:c r="H163" s="8" t="s">
        <x:v>669</x:v>
      </x:c>
      <x:c r="I163" s="8" t="s">
        <x:v>670</x:v>
      </x:c>
      <x:c r="J163" s="8" t="s">
        <x:v>723</x:v>
      </x:c>
      <x:c r="K163" s="10" t="s">
        <x:v>724</x:v>
      </x:c>
      <x:c r="L163" s="8" t="s">
        <x:v>725</x:v>
      </x:c>
      <x:c r="M163" s="9">
        <x:v>2707</x:v>
      </x:c>
      <x:c r="N163" s="8" t="s">
        <x:v>612</x:v>
      </x:c>
      <x:c r="O163" s="8" t="s">
        <x:v>613</x:v>
      </x:c>
      <x:c r="P163" s="8" t="s">
        <x:v>607</x:v>
      </x:c>
      <x:c r="Q163" s="8" t="s">
        <x:v>689</x:v>
      </x:c>
      <x:c r="R163" s="19">
        <x:v>3.4645454545454545E-3</x:v>
      </x:c>
      <x:c r="S163" s="12">
        <x:f t="shared" si="2"/>
        <x:v>9.3785245454545461</x:v>
      </x:c>
      <x:c r="U163" s="8" t="s">
        <x:v>604</x:v>
      </x:c>
    </x:row>
    <x:row r="164" spans="1:21">
      <x:c r="A164" s="8" t="s">
        <x:v>604</x:v>
      </x:c>
      <x:c r="B164" s="8" t="s">
        <x:v>162</x:v>
      </x:c>
      <x:c r="C164" s="8" t="s">
        <x:v>473</x:v>
      </x:c>
      <x:c r="D164" s="8" t="s">
        <x:v>668</x:v>
      </x:c>
      <x:c r="E164" s="8" t="s">
        <x:v>607</x:v>
      </x:c>
      <x:c r="F164" s="8" t="s">
        <x:v>669</x:v>
      </x:c>
      <x:c r="G164" s="8" t="s">
        <x:v>477</x:v>
      </x:c>
      <x:c r="H164" s="8" t="s">
        <x:v>669</x:v>
      </x:c>
      <x:c r="I164" s="8" t="s">
        <x:v>670</x:v>
      </x:c>
      <x:c r="J164" s="8" t="s">
        <x:v>726</x:v>
      </x:c>
      <x:c r="K164" s="10" t="s">
        <x:v>727</x:v>
      </x:c>
      <x:c r="L164" s="8" t="s">
        <x:v>728</x:v>
      </x:c>
      <x:c r="M164" s="9">
        <x:v>10280</x:v>
      </x:c>
      <x:c r="N164" s="8" t="s">
        <x:v>612</x:v>
      </x:c>
      <x:c r="O164" s="8" t="s">
        <x:v>613</x:v>
      </x:c>
      <x:c r="P164" s="8" t="s">
        <x:v>607</x:v>
      </x:c>
      <x:c r="Q164" s="8" t="s">
        <x:v>689</x:v>
      </x:c>
      <x:c r="R164" s="19">
        <x:v>3.4645454545454545E-3</x:v>
      </x:c>
      <x:c r="S164" s="12">
        <x:f t="shared" si="2"/>
        <x:v>35.61552727272727</x:v>
      </x:c>
      <x:c r="U164" s="8" t="s">
        <x:v>604</x:v>
      </x:c>
    </x:row>
    <x:row r="165" spans="1:21">
      <x:c r="A165" s="8" t="s">
        <x:v>604</x:v>
      </x:c>
      <x:c r="B165" s="8" t="s">
        <x:v>162</x:v>
      </x:c>
      <x:c r="C165" s="8" t="s">
        <x:v>473</x:v>
      </x:c>
      <x:c r="D165" s="8" t="s">
        <x:v>668</x:v>
      </x:c>
      <x:c r="E165" s="8" t="s">
        <x:v>607</x:v>
      </x:c>
      <x:c r="F165" s="8" t="s">
        <x:v>669</x:v>
      </x:c>
      <x:c r="G165" s="8" t="s">
        <x:v>477</x:v>
      </x:c>
      <x:c r="H165" s="8" t="s">
        <x:v>669</x:v>
      </x:c>
      <x:c r="I165" s="8" t="s">
        <x:v>670</x:v>
      </x:c>
      <x:c r="J165" s="8" t="s">
        <x:v>729</x:v>
      </x:c>
      <x:c r="K165" s="10" t="s">
        <x:v>730</x:v>
      </x:c>
      <x:c r="L165" s="8" t="s">
        <x:v>731</x:v>
      </x:c>
      <x:c r="M165" s="9">
        <x:v>4870</x:v>
      </x:c>
      <x:c r="N165" s="8" t="s">
        <x:v>612</x:v>
      </x:c>
      <x:c r="O165" s="8" t="s">
        <x:v>613</x:v>
      </x:c>
      <x:c r="P165" s="8" t="s">
        <x:v>607</x:v>
      </x:c>
      <x:c r="Q165" s="8" t="s">
        <x:v>689</x:v>
      </x:c>
      <x:c r="R165" s="19">
        <x:v>3.4645454545454545E-3</x:v>
      </x:c>
      <x:c r="S165" s="12">
        <x:f t="shared" si="2"/>
        <x:v>16.872336363636364</x:v>
      </x:c>
      <x:c r="U165" s="8" t="s">
        <x:v>604</x:v>
      </x:c>
    </x:row>
    <x:row r="166" spans="1:21">
      <x:c r="A166" s="8" t="s">
        <x:v>604</x:v>
      </x:c>
      <x:c r="B166" s="8" t="s">
        <x:v>162</x:v>
      </x:c>
      <x:c r="C166" s="8" t="s">
        <x:v>473</x:v>
      </x:c>
      <x:c r="D166" s="8" t="s">
        <x:v>668</x:v>
      </x:c>
      <x:c r="E166" s="8" t="s">
        <x:v>607</x:v>
      </x:c>
      <x:c r="F166" s="8" t="s">
        <x:v>669</x:v>
      </x:c>
      <x:c r="G166" s="8" t="s">
        <x:v>477</x:v>
      </x:c>
      <x:c r="H166" s="8" t="s">
        <x:v>669</x:v>
      </x:c>
      <x:c r="I166" s="8" t="s">
        <x:v>670</x:v>
      </x:c>
      <x:c r="J166" s="8" t="s">
        <x:v>732</x:v>
      </x:c>
      <x:c r="K166" s="10" t="s">
        <x:v>733</x:v>
      </x:c>
      <x:c r="L166" s="8" t="s">
        <x:v>734</x:v>
      </x:c>
      <x:c r="M166" s="9">
        <x:v>6840</x:v>
      </x:c>
      <x:c r="N166" s="8" t="s">
        <x:v>612</x:v>
      </x:c>
      <x:c r="O166" s="8" t="s">
        <x:v>613</x:v>
      </x:c>
      <x:c r="P166" s="8" t="s">
        <x:v>607</x:v>
      </x:c>
      <x:c r="Q166" s="8" t="s">
        <x:v>689</x:v>
      </x:c>
      <x:c r="R166" s="19">
        <x:v>3.4645454545454545E-3</x:v>
      </x:c>
      <x:c r="S166" s="12">
        <x:f t="shared" si="2"/>
        <x:v>23.697490909090909</x:v>
      </x:c>
      <x:c r="U166" s="8" t="s">
        <x:v>604</x:v>
      </x:c>
    </x:row>
    <x:row r="167" spans="1:21">
      <x:c r="A167" s="8" t="s">
        <x:v>604</x:v>
      </x:c>
      <x:c r="B167" s="8" t="s">
        <x:v>162</x:v>
      </x:c>
      <x:c r="C167" s="8" t="s">
        <x:v>473</x:v>
      </x:c>
      <x:c r="D167" s="8" t="s">
        <x:v>668</x:v>
      </x:c>
      <x:c r="E167" s="8" t="s">
        <x:v>607</x:v>
      </x:c>
      <x:c r="F167" s="8" t="s">
        <x:v>669</x:v>
      </x:c>
      <x:c r="G167" s="8" t="s">
        <x:v>477</x:v>
      </x:c>
      <x:c r="H167" s="8" t="s">
        <x:v>669</x:v>
      </x:c>
      <x:c r="I167" s="8" t="s">
        <x:v>670</x:v>
      </x:c>
      <x:c r="J167" s="8" t="s">
        <x:v>735</x:v>
      </x:c>
      <x:c r="K167" s="10" t="s">
        <x:v>736</x:v>
      </x:c>
      <x:c r="L167" s="8" t="s">
        <x:v>737</x:v>
      </x:c>
      <x:c r="M167" s="9">
        <x:v>1360</x:v>
      </x:c>
      <x:c r="N167" s="8" t="s">
        <x:v>612</x:v>
      </x:c>
      <x:c r="O167" s="8" t="s">
        <x:v>613</x:v>
      </x:c>
      <x:c r="P167" s="8" t="s">
        <x:v>607</x:v>
      </x:c>
      <x:c r="Q167" s="8" t="s">
        <x:v>689</x:v>
      </x:c>
      <x:c r="R167" s="19">
        <x:v>4.5881818181818185E-3</x:v>
      </x:c>
      <x:c r="S167" s="12">
        <x:f t="shared" si="2"/>
        <x:v>6.2399272727272734</x:v>
      </x:c>
      <x:c r="U167" s="8" t="s">
        <x:v>604</x:v>
      </x:c>
    </x:row>
    <x:row r="168" spans="1:21">
      <x:c r="A168" s="8" t="s">
        <x:v>604</x:v>
      </x:c>
      <x:c r="B168" s="8" t="s">
        <x:v>162</x:v>
      </x:c>
      <x:c r="C168" s="8" t="s">
        <x:v>473</x:v>
      </x:c>
      <x:c r="D168" s="8" t="s">
        <x:v>668</x:v>
      </x:c>
      <x:c r="E168" s="8" t="s">
        <x:v>607</x:v>
      </x:c>
      <x:c r="F168" s="8" t="s">
        <x:v>669</x:v>
      </x:c>
      <x:c r="G168" s="8" t="s">
        <x:v>477</x:v>
      </x:c>
      <x:c r="H168" s="8" t="s">
        <x:v>669</x:v>
      </x:c>
      <x:c r="I168" s="8" t="s">
        <x:v>670</x:v>
      </x:c>
      <x:c r="J168" s="8" t="s">
        <x:v>738</x:v>
      </x:c>
      <x:c r="K168" s="10" t="s">
        <x:v>739</x:v>
      </x:c>
      <x:c r="L168" s="8" t="s">
        <x:v>740</x:v>
      </x:c>
      <x:c r="M168" s="9">
        <x:v>1360</x:v>
      </x:c>
      <x:c r="N168" s="8" t="s">
        <x:v>612</x:v>
      </x:c>
      <x:c r="O168" s="8" t="s">
        <x:v>613</x:v>
      </x:c>
      <x:c r="P168" s="8" t="s">
        <x:v>607</x:v>
      </x:c>
      <x:c r="Q168" s="8" t="s">
        <x:v>689</x:v>
      </x:c>
      <x:c r="R168" s="19">
        <x:v>4.5881818181818185E-3</x:v>
      </x:c>
      <x:c r="S168" s="12">
        <x:f t="shared" si="2"/>
        <x:v>6.2399272727272734</x:v>
      </x:c>
      <x:c r="U168" s="8" t="s">
        <x:v>604</x:v>
      </x:c>
    </x:row>
    <x:row r="169" spans="1:21">
      <x:c r="A169" s="8" t="s">
        <x:v>604</x:v>
      </x:c>
      <x:c r="B169" s="8" t="s">
        <x:v>162</x:v>
      </x:c>
      <x:c r="C169" s="8" t="s">
        <x:v>473</x:v>
      </x:c>
      <x:c r="D169" s="8" t="s">
        <x:v>668</x:v>
      </x:c>
      <x:c r="E169" s="8" t="s">
        <x:v>607</x:v>
      </x:c>
      <x:c r="F169" s="8" t="s">
        <x:v>669</x:v>
      </x:c>
      <x:c r="G169" s="8" t="s">
        <x:v>477</x:v>
      </x:c>
      <x:c r="H169" s="8" t="s">
        <x:v>669</x:v>
      </x:c>
      <x:c r="I169" s="8" t="s">
        <x:v>609</x:v>
      </x:c>
      <x:c r="J169" s="8" t="s">
        <x:v>741</x:v>
      </x:c>
      <x:c r="K169" s="10" t="s">
        <x:v>484</x:v>
      </x:c>
      <x:c r="L169" s="8" t="s">
        <x:v>742</x:v>
      </x:c>
      <x:c r="M169" s="9">
        <x:v>4</x:v>
      </x:c>
      <x:c r="N169" s="8" t="s">
        <x:v>481</x:v>
      </x:c>
      <x:c r="O169" s="8" t="s">
        <x:v>482</x:v>
      </x:c>
      <x:c r="P169" s="8" t="s">
        <x:v>607</x:v>
      </x:c>
      <x:c r="Q169" s="8" t="s">
        <x:v>481</x:v>
      </x:c>
      <x:c r="R169" s="19">
        <x:v>1.9757272727272728</x:v>
      </x:c>
      <x:c r="S169" s="12">
        <x:f t="shared" si="2"/>
        <x:v>7.9029090909090911</x:v>
      </x:c>
      <x:c r="U169" s="8" t="s">
        <x:v>604</x:v>
      </x:c>
    </x:row>
    <x:row r="170" spans="1:21">
      <x:c r="A170" s="8" t="s">
        <x:v>604</x:v>
      </x:c>
      <x:c r="B170" s="8" t="s">
        <x:v>162</x:v>
      </x:c>
      <x:c r="C170" s="8" t="s">
        <x:v>473</x:v>
      </x:c>
      <x:c r="D170" s="8" t="s">
        <x:v>668</x:v>
      </x:c>
      <x:c r="E170" s="8" t="s">
        <x:v>607</x:v>
      </x:c>
      <x:c r="F170" s="8" t="s">
        <x:v>669</x:v>
      </x:c>
      <x:c r="G170" s="8" t="s">
        <x:v>477</x:v>
      </x:c>
      <x:c r="H170" s="8" t="s">
        <x:v>669</x:v>
      </x:c>
      <x:c r="I170" s="8" t="s">
        <x:v>609</x:v>
      </x:c>
      <x:c r="J170" s="8" t="s">
        <x:v>743</x:v>
      </x:c>
      <x:c r="K170" s="10" t="s">
        <x:v>487</x:v>
      </x:c>
      <x:c r="L170" s="8" t="s">
        <x:v>744</x:v>
      </x:c>
      <x:c r="M170" s="9">
        <x:v>10</x:v>
      </x:c>
      <x:c r="N170" s="8" t="s">
        <x:v>481</x:v>
      </x:c>
      <x:c r="O170" s="8" t="s">
        <x:v>482</x:v>
      </x:c>
      <x:c r="P170" s="8" t="s">
        <x:v>607</x:v>
      </x:c>
      <x:c r="Q170" s="8" t="s">
        <x:v>481</x:v>
      </x:c>
      <x:c r="R170" s="19">
        <x:v>1.6105454545454545</x:v>
      </x:c>
      <x:c r="S170" s="12">
        <x:f t="shared" si="2"/>
        <x:v>16.105454545454545</x:v>
      </x:c>
      <x:c r="U170" s="8" t="s">
        <x:v>604</x:v>
      </x:c>
    </x:row>
    <x:row r="171" spans="1:21">
      <x:c r="A171" s="8" t="s">
        <x:v>604</x:v>
      </x:c>
      <x:c r="B171" s="8" t="s">
        <x:v>162</x:v>
      </x:c>
      <x:c r="C171" s="8" t="s">
        <x:v>473</x:v>
      </x:c>
      <x:c r="D171" s="8" t="s">
        <x:v>668</x:v>
      </x:c>
      <x:c r="E171" s="8" t="s">
        <x:v>607</x:v>
      </x:c>
      <x:c r="F171" s="8" t="s">
        <x:v>669</x:v>
      </x:c>
      <x:c r="G171" s="8" t="s">
        <x:v>477</x:v>
      </x:c>
      <x:c r="H171" s="8" t="s">
        <x:v>669</x:v>
      </x:c>
      <x:c r="I171" s="8" t="s">
        <x:v>609</x:v>
      </x:c>
      <x:c r="J171" s="8" t="s">
        <x:v>745</x:v>
      </x:c>
      <x:c r="K171" s="10" t="s">
        <x:v>505</x:v>
      </x:c>
      <x:c r="L171" s="8" t="s">
        <x:v>746</x:v>
      </x:c>
      <x:c r="M171" s="9">
        <x:v>1</x:v>
      </x:c>
      <x:c r="N171" s="8" t="s">
        <x:v>481</x:v>
      </x:c>
      <x:c r="O171" s="8" t="s">
        <x:v>482</x:v>
      </x:c>
      <x:c r="P171" s="8" t="s">
        <x:v>607</x:v>
      </x:c>
      <x:c r="Q171" s="8" t="s">
        <x:v>481</x:v>
      </x:c>
      <x:c r="R171" s="19">
        <x:v>2.9963636363636366</x:v>
      </x:c>
      <x:c r="S171" s="12">
        <x:f t="shared" si="2"/>
        <x:v>2.9963636363636366</x:v>
      </x:c>
      <x:c r="U171" s="8" t="s">
        <x:v>604</x:v>
      </x:c>
    </x:row>
    <x:row r="172" spans="1:21">
      <x:c r="A172" s="8" t="s">
        <x:v>604</x:v>
      </x:c>
      <x:c r="B172" s="8" t="s">
        <x:v>162</x:v>
      </x:c>
      <x:c r="C172" s="8" t="s">
        <x:v>473</x:v>
      </x:c>
      <x:c r="D172" s="8" t="s">
        <x:v>668</x:v>
      </x:c>
      <x:c r="E172" s="8" t="s">
        <x:v>607</x:v>
      </x:c>
      <x:c r="F172" s="8" t="s">
        <x:v>669</x:v>
      </x:c>
      <x:c r="G172" s="8" t="s">
        <x:v>477</x:v>
      </x:c>
      <x:c r="H172" s="8" t="s">
        <x:v>669</x:v>
      </x:c>
      <x:c r="I172" s="8" t="s">
        <x:v>609</x:v>
      </x:c>
      <x:c r="J172" s="8" t="s">
        <x:v>747</x:v>
      </x:c>
      <x:c r="K172" s="10" t="s">
        <x:v>502</x:v>
      </x:c>
      <x:c r="L172" s="8" t="s">
        <x:v>748</x:v>
      </x:c>
      <x:c r="M172" s="9">
        <x:v>1</x:v>
      </x:c>
      <x:c r="N172" s="8" t="s">
        <x:v>481</x:v>
      </x:c>
      <x:c r="O172" s="8" t="s">
        <x:v>482</x:v>
      </x:c>
      <x:c r="P172" s="8" t="s">
        <x:v>607</x:v>
      </x:c>
      <x:c r="Q172" s="8" t="s">
        <x:v>481</x:v>
      </x:c>
      <x:c r="R172" s="19">
        <x:v>2.4532727272727275</x:v>
      </x:c>
      <x:c r="S172" s="12">
        <x:f t="shared" si="2"/>
        <x:v>2.4532727272727275</x:v>
      </x:c>
      <x:c r="U172" s="8" t="s">
        <x:v>604</x:v>
      </x:c>
    </x:row>
    <x:row r="173" spans="1:21">
      <x:c r="A173" s="8" t="s">
        <x:v>604</x:v>
      </x:c>
      <x:c r="B173" s="8" t="s">
        <x:v>162</x:v>
      </x:c>
      <x:c r="C173" s="8" t="s">
        <x:v>473</x:v>
      </x:c>
      <x:c r="D173" s="8" t="s">
        <x:v>668</x:v>
      </x:c>
      <x:c r="E173" s="8" t="s">
        <x:v>607</x:v>
      </x:c>
      <x:c r="F173" s="8" t="s">
        <x:v>669</x:v>
      </x:c>
      <x:c r="G173" s="8" t="s">
        <x:v>477</x:v>
      </x:c>
      <x:c r="H173" s="8" t="s">
        <x:v>669</x:v>
      </x:c>
      <x:c r="I173" s="8" t="s">
        <x:v>609</x:v>
      </x:c>
      <x:c r="J173" s="8" t="s">
        <x:v>749</x:v>
      </x:c>
      <x:c r="K173" s="10" t="s">
        <x:v>508</x:v>
      </x:c>
      <x:c r="L173" s="8" t="s">
        <x:v>750</x:v>
      </x:c>
      <x:c r="M173" s="9">
        <x:v>1</x:v>
      </x:c>
      <x:c r="N173" s="8" t="s">
        <x:v>481</x:v>
      </x:c>
      <x:c r="O173" s="8" t="s">
        <x:v>482</x:v>
      </x:c>
      <x:c r="P173" s="8" t="s">
        <x:v>607</x:v>
      </x:c>
      <x:c r="Q173" s="8" t="s">
        <x:v>481</x:v>
      </x:c>
      <x:c r="R173" s="19">
        <x:v>2.6967272727272729</x:v>
      </x:c>
      <x:c r="S173" s="12">
        <x:f t="shared" si="2"/>
        <x:v>2.6967272727272729</x:v>
      </x:c>
      <x:c r="U173" s="8" t="s">
        <x:v>604</x:v>
      </x:c>
    </x:row>
    <x:row r="174" spans="1:21">
      <x:c r="A174" s="8" t="s">
        <x:v>604</x:v>
      </x:c>
      <x:c r="B174" s="8" t="s">
        <x:v>162</x:v>
      </x:c>
      <x:c r="C174" s="8" t="s">
        <x:v>473</x:v>
      </x:c>
      <x:c r="D174" s="8" t="s">
        <x:v>668</x:v>
      </x:c>
      <x:c r="E174" s="8" t="s">
        <x:v>607</x:v>
      </x:c>
      <x:c r="F174" s="8" t="s">
        <x:v>669</x:v>
      </x:c>
      <x:c r="G174" s="8" t="s">
        <x:v>477</x:v>
      </x:c>
      <x:c r="H174" s="8" t="s">
        <x:v>669</x:v>
      </x:c>
      <x:c r="I174" s="8" t="s">
        <x:v>609</x:v>
      </x:c>
      <x:c r="J174" s="8" t="s">
        <x:v>751</x:v>
      </x:c>
      <x:c r="K174" s="10" t="s">
        <x:v>517</x:v>
      </x:c>
      <x:c r="L174" s="8" t="s">
        <x:v>752</x:v>
      </x:c>
      <x:c r="M174" s="9">
        <x:v>1</x:v>
      </x:c>
      <x:c r="N174" s="8" t="s">
        <x:v>481</x:v>
      </x:c>
      <x:c r="O174" s="8" t="s">
        <x:v>482</x:v>
      </x:c>
      <x:c r="P174" s="8" t="s">
        <x:v>607</x:v>
      </x:c>
      <x:c r="Q174" s="8" t="s">
        <x:v>481</x:v>
      </x:c>
      <x:c r="R174" s="19">
        <x:v>2.8559090909090914</x:v>
      </x:c>
      <x:c r="S174" s="12">
        <x:f t="shared" si="2"/>
        <x:v>2.8559090909090914</x:v>
      </x:c>
      <x:c r="U174" s="8" t="s">
        <x:v>604</x:v>
      </x:c>
    </x:row>
    <x:row r="175" spans="1:21">
      <x:c r="A175" s="8" t="s">
        <x:v>604</x:v>
      </x:c>
      <x:c r="B175" s="8" t="s">
        <x:v>162</x:v>
      </x:c>
      <x:c r="C175" s="8" t="s">
        <x:v>473</x:v>
      </x:c>
      <x:c r="D175" s="8" t="s">
        <x:v>668</x:v>
      </x:c>
      <x:c r="E175" s="8" t="s">
        <x:v>607</x:v>
      </x:c>
      <x:c r="F175" s="8" t="s">
        <x:v>669</x:v>
      </x:c>
      <x:c r="G175" s="8" t="s">
        <x:v>477</x:v>
      </x:c>
      <x:c r="H175" s="8" t="s">
        <x:v>669</x:v>
      </x:c>
      <x:c r="I175" s="8" t="s">
        <x:v>609</x:v>
      </x:c>
      <x:c r="J175" s="8" t="s">
        <x:v>624</x:v>
      </x:c>
      <x:c r="K175" s="10" t="s">
        <x:v>532</x:v>
      </x:c>
      <x:c r="L175" s="8" t="s">
        <x:v>625</x:v>
      </x:c>
      <x:c r="M175" s="9">
        <x:v>4</x:v>
      </x:c>
      <x:c r="N175" s="8" t="s">
        <x:v>481</x:v>
      </x:c>
      <x:c r="O175" s="8" t="s">
        <x:v>482</x:v>
      </x:c>
      <x:c r="P175" s="8" t="s">
        <x:v>607</x:v>
      </x:c>
      <x:c r="Q175" s="8" t="s">
        <x:v>481</x:v>
      </x:c>
      <x:c r="R175" s="19">
        <x:v>2.8090909090909091</x:v>
      </x:c>
      <x:c r="S175" s="12">
        <x:f t="shared" si="2"/>
        <x:v>11.236363636363636</x:v>
      </x:c>
      <x:c r="U175" s="8" t="s">
        <x:v>604</x:v>
      </x:c>
    </x:row>
    <x:row r="176" spans="1:21">
      <x:c r="A176" s="8" t="s">
        <x:v>604</x:v>
      </x:c>
      <x:c r="B176" s="8" t="s">
        <x:v>162</x:v>
      </x:c>
      <x:c r="C176" s="8" t="s">
        <x:v>473</x:v>
      </x:c>
      <x:c r="D176" s="8" t="s">
        <x:v>668</x:v>
      </x:c>
      <x:c r="E176" s="8" t="s">
        <x:v>607</x:v>
      </x:c>
      <x:c r="F176" s="8" t="s">
        <x:v>669</x:v>
      </x:c>
      <x:c r="G176" s="8" t="s">
        <x:v>477</x:v>
      </x:c>
      <x:c r="H176" s="8" t="s">
        <x:v>669</x:v>
      </x:c>
      <x:c r="I176" s="8" t="s">
        <x:v>609</x:v>
      </x:c>
      <x:c r="J176" s="8" t="s">
        <x:v>753</x:v>
      </x:c>
      <x:c r="K176" s="10" t="s">
        <x:v>520</x:v>
      </x:c>
      <x:c r="L176" s="8" t="s">
        <x:v>754</x:v>
      </x:c>
      <x:c r="M176" s="9">
        <x:v>1</x:v>
      </x:c>
      <x:c r="N176" s="8" t="s">
        <x:v>481</x:v>
      </x:c>
      <x:c r="O176" s="8" t="s">
        <x:v>482</x:v>
      </x:c>
      <x:c r="P176" s="8" t="s">
        <x:v>607</x:v>
      </x:c>
      <x:c r="Q176" s="8" t="s">
        <x:v>481</x:v>
      </x:c>
      <x:c r="R176" s="19">
        <x:v>2.4532727272727275</x:v>
      </x:c>
      <x:c r="S176" s="12">
        <x:f t="shared" si="2"/>
        <x:v>2.4532727272727275</x:v>
      </x:c>
      <x:c r="U176" s="8" t="s">
        <x:v>604</x:v>
      </x:c>
    </x:row>
    <x:row r="177" spans="1:21">
      <x:c r="A177" s="8" t="s">
        <x:v>604</x:v>
      </x:c>
      <x:c r="B177" s="8" t="s">
        <x:v>162</x:v>
      </x:c>
      <x:c r="C177" s="8" t="s">
        <x:v>473</x:v>
      </x:c>
      <x:c r="D177" s="8" t="s">
        <x:v>668</x:v>
      </x:c>
      <x:c r="E177" s="8" t="s">
        <x:v>607</x:v>
      </x:c>
      <x:c r="F177" s="8" t="s">
        <x:v>669</x:v>
      </x:c>
      <x:c r="G177" s="8" t="s">
        <x:v>477</x:v>
      </x:c>
      <x:c r="H177" s="8" t="s">
        <x:v>669</x:v>
      </x:c>
      <x:c r="I177" s="8" t="s">
        <x:v>609</x:v>
      </x:c>
      <x:c r="J177" s="8" t="s">
        <x:v>755</x:v>
      </x:c>
      <x:c r="K177" s="10" t="s">
        <x:v>529</x:v>
      </x:c>
      <x:c r="L177" s="8" t="s">
        <x:v>756</x:v>
      </x:c>
      <x:c r="M177" s="9">
        <x:v>1</x:v>
      </x:c>
      <x:c r="N177" s="8" t="s">
        <x:v>481</x:v>
      </x:c>
      <x:c r="O177" s="8" t="s">
        <x:v>482</x:v>
      </x:c>
      <x:c r="P177" s="8" t="s">
        <x:v>607</x:v>
      </x:c>
      <x:c r="Q177" s="8" t="s">
        <x:v>481</x:v>
      </x:c>
      <x:c r="R177" s="19">
        <x:v>3.6518181818181819</x:v>
      </x:c>
      <x:c r="S177" s="12">
        <x:f t="shared" si="2"/>
        <x:v>3.6518181818181819</x:v>
      </x:c>
      <x:c r="U177" s="8" t="s">
        <x:v>604</x:v>
      </x:c>
    </x:row>
    <x:row r="178" spans="1:21">
      <x:c r="A178" s="8" t="s">
        <x:v>604</x:v>
      </x:c>
      <x:c r="B178" s="8" t="s">
        <x:v>162</x:v>
      </x:c>
      <x:c r="C178" s="8" t="s">
        <x:v>473</x:v>
      </x:c>
      <x:c r="D178" s="8" t="s">
        <x:v>668</x:v>
      </x:c>
      <x:c r="E178" s="8" t="s">
        <x:v>607</x:v>
      </x:c>
      <x:c r="F178" s="8" t="s">
        <x:v>669</x:v>
      </x:c>
      <x:c r="G178" s="8" t="s">
        <x:v>477</x:v>
      </x:c>
      <x:c r="H178" s="8" t="s">
        <x:v>669</x:v>
      </x:c>
      <x:c r="I178" s="8" t="s">
        <x:v>609</x:v>
      </x:c>
      <x:c r="J178" s="8" t="s">
        <x:v>757</x:v>
      </x:c>
      <x:c r="K178" s="10" t="s">
        <x:v>514</x:v>
      </x:c>
      <x:c r="L178" s="8" t="s">
        <x:v>758</x:v>
      </x:c>
      <x:c r="M178" s="9">
        <x:v>1</x:v>
      </x:c>
      <x:c r="N178" s="8" t="s">
        <x:v>481</x:v>
      </x:c>
      <x:c r="O178" s="8" t="s">
        <x:v>482</x:v>
      </x:c>
      <x:c r="P178" s="8" t="s">
        <x:v>607</x:v>
      </x:c>
      <x:c r="Q178" s="8" t="s">
        <x:v>481</x:v>
      </x:c>
      <x:c r="R178" s="19">
        <x:v>1184.5</x:v>
      </x:c>
      <x:c r="S178" s="12">
        <x:f t="shared" si="2"/>
        <x:v>1184.5</x:v>
      </x:c>
      <x:c r="U178" s="8" t="s">
        <x:v>604</x:v>
      </x:c>
    </x:row>
    <x:row r="179" spans="1:21">
      <x:c r="A179" s="8" t="s">
        <x:v>604</x:v>
      </x:c>
      <x:c r="B179" s="8" t="s">
        <x:v>162</x:v>
      </x:c>
      <x:c r="C179" s="8" t="s">
        <x:v>473</x:v>
      </x:c>
      <x:c r="D179" s="8" t="s">
        <x:v>668</x:v>
      </x:c>
      <x:c r="E179" s="8" t="s">
        <x:v>607</x:v>
      </x:c>
      <x:c r="F179" s="8" t="s">
        <x:v>669</x:v>
      </x:c>
      <x:c r="G179" s="8" t="s">
        <x:v>477</x:v>
      </x:c>
      <x:c r="H179" s="8" t="s">
        <x:v>669</x:v>
      </x:c>
      <x:c r="I179" s="8" t="s">
        <x:v>609</x:v>
      </x:c>
      <x:c r="J179" s="8" t="s">
        <x:v>759</x:v>
      </x:c>
      <x:c r="K179" s="10" t="s">
        <x:v>511</x:v>
      </x:c>
      <x:c r="L179" s="8" t="s">
        <x:v>760</x:v>
      </x:c>
      <x:c r="M179" s="9">
        <x:v>1</x:v>
      </x:c>
      <x:c r="N179" s="8" t="s">
        <x:v>481</x:v>
      </x:c>
      <x:c r="O179" s="8" t="s">
        <x:v>482</x:v>
      </x:c>
      <x:c r="P179" s="8" t="s">
        <x:v>607</x:v>
      </x:c>
      <x:c r="Q179" s="8" t="s">
        <x:v>481</x:v>
      </x:c>
      <x:c r="R179" s="19">
        <x:v>18.72727272727273</x:v>
      </x:c>
      <x:c r="S179" s="12">
        <x:f t="shared" si="2"/>
        <x:v>18.72727272727273</x:v>
      </x:c>
      <x:c r="U179" s="8" t="s">
        <x:v>604</x:v>
      </x:c>
    </x:row>
    <x:row r="180" spans="1:21">
      <x:c r="A180" s="8" t="s">
        <x:v>604</x:v>
      </x:c>
      <x:c r="B180" s="8" t="s">
        <x:v>162</x:v>
      </x:c>
      <x:c r="C180" s="8" t="s">
        <x:v>473</x:v>
      </x:c>
      <x:c r="D180" s="8" t="s">
        <x:v>668</x:v>
      </x:c>
      <x:c r="E180" s="8" t="s">
        <x:v>607</x:v>
      </x:c>
      <x:c r="F180" s="8" t="s">
        <x:v>669</x:v>
      </x:c>
      <x:c r="G180" s="8" t="s">
        <x:v>477</x:v>
      </x:c>
      <x:c r="H180" s="8" t="s">
        <x:v>669</x:v>
      </x:c>
      <x:c r="I180" s="8" t="s">
        <x:v>609</x:v>
      </x:c>
      <x:c r="J180" s="8" t="s">
        <x:v>761</x:v>
      </x:c>
      <x:c r="K180" s="10" t="s">
        <x:v>490</x:v>
      </x:c>
      <x:c r="L180" s="8" t="s">
        <x:v>762</x:v>
      </x:c>
      <x:c r="M180" s="9">
        <x:v>1</x:v>
      </x:c>
      <x:c r="N180" s="8" t="s">
        <x:v>481</x:v>
      </x:c>
      <x:c r="O180" s="8" t="s">
        <x:v>482</x:v>
      </x:c>
      <x:c r="P180" s="8" t="s">
        <x:v>607</x:v>
      </x:c>
      <x:c r="Q180" s="8" t="s">
        <x:v>481</x:v>
      </x:c>
      <x:c r="R180" s="19">
        <x:v>7.6500909090909097</x:v>
      </x:c>
      <x:c r="S180" s="12">
        <x:f t="shared" si="2"/>
        <x:v>7.6500909090909097</x:v>
      </x:c>
      <x:c r="U180" s="8" t="s">
        <x:v>604</x:v>
      </x:c>
    </x:row>
    <x:row r="181" spans="1:21">
      <x:c r="A181" s="8" t="s">
        <x:v>604</x:v>
      </x:c>
      <x:c r="B181" s="8" t="s">
        <x:v>162</x:v>
      </x:c>
      <x:c r="C181" s="8" t="s">
        <x:v>473</x:v>
      </x:c>
      <x:c r="D181" s="8" t="s">
        <x:v>668</x:v>
      </x:c>
      <x:c r="E181" s="8" t="s">
        <x:v>607</x:v>
      </x:c>
      <x:c r="F181" s="8" t="s">
        <x:v>669</x:v>
      </x:c>
      <x:c r="G181" s="8" t="s">
        <x:v>477</x:v>
      </x:c>
      <x:c r="H181" s="8" t="s">
        <x:v>669</x:v>
      </x:c>
      <x:c r="I181" s="8" t="s">
        <x:v>609</x:v>
      </x:c>
      <x:c r="J181" s="8" t="s">
        <x:v>763</x:v>
      </x:c>
      <x:c r="K181" s="10" t="s">
        <x:v>493</x:v>
      </x:c>
      <x:c r="L181" s="8" t="s">
        <x:v>764</x:v>
      </x:c>
      <x:c r="M181" s="9">
        <x:v>1</x:v>
      </x:c>
      <x:c r="N181" s="8" t="s">
        <x:v>481</x:v>
      </x:c>
      <x:c r="O181" s="8" t="s">
        <x:v>482</x:v>
      </x:c>
      <x:c r="P181" s="8" t="s">
        <x:v>607</x:v>
      </x:c>
      <x:c r="Q181" s="8" t="s">
        <x:v>481</x:v>
      </x:c>
      <x:c r="R181" s="19">
        <x:v>28.961727272727277</x:v>
      </x:c>
      <x:c r="S181" s="12">
        <x:f t="shared" si="2"/>
        <x:v>28.961727272727277</x:v>
      </x:c>
      <x:c r="U181" s="8" t="s">
        <x:v>604</x:v>
      </x:c>
    </x:row>
    <x:row r="182" spans="1:21">
      <x:c r="A182" s="8" t="s">
        <x:v>604</x:v>
      </x:c>
      <x:c r="B182" s="8" t="s">
        <x:v>162</x:v>
      </x:c>
      <x:c r="C182" s="8" t="s">
        <x:v>473</x:v>
      </x:c>
      <x:c r="D182" s="8" t="s">
        <x:v>668</x:v>
      </x:c>
      <x:c r="E182" s="8" t="s">
        <x:v>607</x:v>
      </x:c>
      <x:c r="F182" s="8" t="s">
        <x:v>669</x:v>
      </x:c>
      <x:c r="G182" s="8" t="s">
        <x:v>477</x:v>
      </x:c>
      <x:c r="H182" s="8" t="s">
        <x:v>669</x:v>
      </x:c>
      <x:c r="I182" s="8" t="s">
        <x:v>609</x:v>
      </x:c>
      <x:c r="J182" s="8" t="s">
        <x:v>765</x:v>
      </x:c>
      <x:c r="K182" s="10" t="s">
        <x:v>499</x:v>
      </x:c>
      <x:c r="L182" s="8" t="s">
        <x:v>766</x:v>
      </x:c>
      <x:c r="M182" s="9">
        <x:v>1</x:v>
      </x:c>
      <x:c r="N182" s="8" t="s">
        <x:v>481</x:v>
      </x:c>
      <x:c r="O182" s="8" t="s">
        <x:v>482</x:v>
      </x:c>
      <x:c r="P182" s="8" t="s">
        <x:v>607</x:v>
      </x:c>
      <x:c r="Q182" s="8" t="s">
        <x:v>481</x:v>
      </x:c>
      <x:c r="R182" s="19">
        <x:v>4.0544545454545453</x:v>
      </x:c>
      <x:c r="S182" s="12">
        <x:f t="shared" si="2"/>
        <x:v>4.0544545454545453</x:v>
      </x:c>
      <x:c r="U182" s="8" t="s">
        <x:v>604</x:v>
      </x:c>
    </x:row>
    <x:row r="183" spans="1:21">
      <x:c r="A183" s="8" t="s">
        <x:v>604</x:v>
      </x:c>
      <x:c r="B183" s="8" t="s">
        <x:v>162</x:v>
      </x:c>
      <x:c r="C183" s="8" t="s">
        <x:v>473</x:v>
      </x:c>
      <x:c r="D183" s="8" t="s">
        <x:v>668</x:v>
      </x:c>
      <x:c r="E183" s="8" t="s">
        <x:v>607</x:v>
      </x:c>
      <x:c r="F183" s="8" t="s">
        <x:v>669</x:v>
      </x:c>
      <x:c r="G183" s="8" t="s">
        <x:v>477</x:v>
      </x:c>
      <x:c r="H183" s="8" t="s">
        <x:v>669</x:v>
      </x:c>
      <x:c r="I183" s="8" t="s">
        <x:v>609</x:v>
      </x:c>
      <x:c r="J183" s="8" t="s">
        <x:v>767</x:v>
      </x:c>
      <x:c r="K183" s="10" t="s">
        <x:v>496</x:v>
      </x:c>
      <x:c r="L183" s="8" t="s">
        <x:v>768</x:v>
      </x:c>
      <x:c r="M183" s="9">
        <x:v>1</x:v>
      </x:c>
      <x:c r="N183" s="8" t="s">
        <x:v>481</x:v>
      </x:c>
      <x:c r="O183" s="8" t="s">
        <x:v>482</x:v>
      </x:c>
      <x:c r="P183" s="8" t="s">
        <x:v>607</x:v>
      </x:c>
      <x:c r="Q183" s="8" t="s">
        <x:v>481</x:v>
      </x:c>
      <x:c r="R183" s="19">
        <x:v>4.1480909090909091</x:v>
      </x:c>
      <x:c r="S183" s="12">
        <x:f t="shared" si="2"/>
        <x:v>4.1480909090909091</x:v>
      </x:c>
      <x:c r="U183" s="8" t="s">
        <x:v>604</x:v>
      </x:c>
    </x:row>
    <x:row r="184" spans="1:21">
      <x:c r="A184" s="8" t="s">
        <x:v>604</x:v>
      </x:c>
      <x:c r="B184" s="8" t="s">
        <x:v>162</x:v>
      </x:c>
      <x:c r="C184" s="8" t="s">
        <x:v>473</x:v>
      </x:c>
      <x:c r="D184" s="8" t="s">
        <x:v>668</x:v>
      </x:c>
      <x:c r="E184" s="8" t="s">
        <x:v>607</x:v>
      </x:c>
      <x:c r="F184" s="8" t="s">
        <x:v>669</x:v>
      </x:c>
      <x:c r="G184" s="8" t="s">
        <x:v>477</x:v>
      </x:c>
      <x:c r="H184" s="8" t="s">
        <x:v>669</x:v>
      </x:c>
      <x:c r="I184" s="8" t="s">
        <x:v>609</x:v>
      </x:c>
      <x:c r="J184" s="8" t="s">
        <x:v>769</x:v>
      </x:c>
      <x:c r="K184" s="10" t="s">
        <x:v>523</x:v>
      </x:c>
      <x:c r="L184" s="8" t="s">
        <x:v>770</x:v>
      </x:c>
      <x:c r="M184" s="9">
        <x:v>1</x:v>
      </x:c>
      <x:c r="N184" s="8" t="s">
        <x:v>481</x:v>
      </x:c>
      <x:c r="O184" s="8" t="s">
        <x:v>482</x:v>
      </x:c>
      <x:c r="P184" s="8" t="s">
        <x:v>607</x:v>
      </x:c>
      <x:c r="Q184" s="8" t="s">
        <x:v>481</x:v>
      </x:c>
      <x:c r="R184" s="19">
        <x:v>4.8690909090909091</x:v>
      </x:c>
      <x:c r="S184" s="12">
        <x:f t="shared" si="2"/>
        <x:v>4.8690909090909091</x:v>
      </x:c>
      <x:c r="U184" s="8" t="s">
        <x:v>604</x:v>
      </x:c>
    </x:row>
    <x:row r="185" spans="1:21">
      <x:c r="A185" s="8" t="s">
        <x:v>604</x:v>
      </x:c>
      <x:c r="B185" s="8" t="s">
        <x:v>162</x:v>
      </x:c>
      <x:c r="C185" s="8" t="s">
        <x:v>473</x:v>
      </x:c>
      <x:c r="D185" s="8" t="s">
        <x:v>668</x:v>
      </x:c>
      <x:c r="E185" s="8" t="s">
        <x:v>607</x:v>
      </x:c>
      <x:c r="F185" s="8" t="s">
        <x:v>669</x:v>
      </x:c>
      <x:c r="G185" s="8" t="s">
        <x:v>477</x:v>
      </x:c>
      <x:c r="H185" s="8" t="s">
        <x:v>669</x:v>
      </x:c>
      <x:c r="I185" s="8" t="s">
        <x:v>609</x:v>
      </x:c>
      <x:c r="J185" s="8" t="s">
        <x:v>771</x:v>
      </x:c>
      <x:c r="K185" s="10" t="s">
        <x:v>526</x:v>
      </x:c>
      <x:c r="L185" s="8" t="s">
        <x:v>772</x:v>
      </x:c>
      <x:c r="M185" s="9">
        <x:v>12</x:v>
      </x:c>
      <x:c r="N185" s="8" t="s">
        <x:v>481</x:v>
      </x:c>
      <x:c r="O185" s="8" t="s">
        <x:v>482</x:v>
      </x:c>
      <x:c r="P185" s="8" t="s">
        <x:v>607</x:v>
      </x:c>
      <x:c r="Q185" s="8" t="s">
        <x:v>481</x:v>
      </x:c>
      <x:c r="R185" s="19">
        <x:v>12.154000000000002</x:v>
      </x:c>
      <x:c r="S185" s="12">
        <x:f t="shared" si="2"/>
        <x:v>145.84800000000001</x:v>
      </x:c>
      <x:c r="U185" s="8" t="s">
        <x:v>604</x:v>
      </x:c>
    </x:row>
    <x:row r="186" spans="1:21">
      <x:c r="A186" s="8" t="s">
        <x:v>604</x:v>
      </x:c>
      <x:c r="B186" s="8" t="s">
        <x:v>162</x:v>
      </x:c>
      <x:c r="C186" s="8" t="s">
        <x:v>473</x:v>
      </x:c>
      <x:c r="D186" s="8" t="s">
        <x:v>668</x:v>
      </x:c>
      <x:c r="E186" s="8" t="s">
        <x:v>607</x:v>
      </x:c>
      <x:c r="F186" s="8" t="s">
        <x:v>669</x:v>
      </x:c>
      <x:c r="G186" s="8" t="s">
        <x:v>477</x:v>
      </x:c>
      <x:c r="H186" s="8" t="s">
        <x:v>669</x:v>
      </x:c>
      <x:c r="I186" s="8" t="s">
        <x:v>609</x:v>
      </x:c>
      <x:c r="J186" s="8" t="s">
        <x:v>773</x:v>
      </x:c>
      <x:c r="K186" s="10" t="s">
        <x:v>709</x:v>
      </x:c>
      <x:c r="L186" s="8" t="s">
        <x:v>774</x:v>
      </x:c>
      <x:c r="M186" s="9">
        <x:v>1</x:v>
      </x:c>
      <x:c r="N186" s="8" t="s">
        <x:v>481</x:v>
      </x:c>
      <x:c r="O186" s="8" t="s">
        <x:v>482</x:v>
      </x:c>
      <x:c r="P186" s="8" t="s">
        <x:v>607</x:v>
      </x:c>
      <x:c r="Q186" s="8" t="s">
        <x:v>481</x:v>
      </x:c>
      <x:c r="R186" s="19">
        <x:v>19.869636363636364</x:v>
      </x:c>
      <x:c r="S186" s="12">
        <x:f t="shared" si="2"/>
        <x:v>19.869636363636364</x:v>
      </x:c>
      <x:c r="U186" s="8" t="s">
        <x:v>604</x:v>
      </x:c>
    </x:row>
    <x:row r="187" spans="1:21">
      <x:c r="A187" s="8" t="s">
        <x:v>604</x:v>
      </x:c>
      <x:c r="B187" s="8" t="s">
        <x:v>162</x:v>
      </x:c>
      <x:c r="C187" s="8" t="s">
        <x:v>473</x:v>
      </x:c>
      <x:c r="D187" s="8" t="s">
        <x:v>668</x:v>
      </x:c>
      <x:c r="E187" s="8" t="s">
        <x:v>607</x:v>
      </x:c>
      <x:c r="F187" s="8" t="s">
        <x:v>669</x:v>
      </x:c>
      <x:c r="G187" s="8" t="s">
        <x:v>477</x:v>
      </x:c>
      <x:c r="H187" s="8" t="s">
        <x:v>669</x:v>
      </x:c>
      <x:c r="I187" s="8" t="s">
        <x:v>609</x:v>
      </x:c>
      <x:c r="J187" s="8" t="s">
        <x:v>775</x:v>
      </x:c>
      <x:c r="K187" s="10" t="s">
        <x:v>712</x:v>
      </x:c>
      <x:c r="L187" s="8" t="s">
        <x:v>776</x:v>
      </x:c>
      <x:c r="M187" s="9">
        <x:v>1</x:v>
      </x:c>
      <x:c r="N187" s="8" t="s">
        <x:v>481</x:v>
      </x:c>
      <x:c r="O187" s="8" t="s">
        <x:v>482</x:v>
      </x:c>
      <x:c r="P187" s="8" t="s">
        <x:v>607</x:v>
      </x:c>
      <x:c r="Q187" s="8" t="s">
        <x:v>481</x:v>
      </x:c>
      <x:c r="R187" s="19">
        <x:v>24.336090909090906</x:v>
      </x:c>
      <x:c r="S187" s="12">
        <x:f t="shared" si="2"/>
        <x:v>24.336090909090906</x:v>
      </x:c>
      <x:c r="U187" s="8" t="s">
        <x:v>604</x:v>
      </x:c>
    </x:row>
    <x:row r="188" spans="1:21">
      <x:c r="A188" s="8" t="s">
        <x:v>604</x:v>
      </x:c>
      <x:c r="B188" s="8" t="s">
        <x:v>162</x:v>
      </x:c>
      <x:c r="C188" s="8" t="s">
        <x:v>473</x:v>
      </x:c>
      <x:c r="D188" s="8" t="s">
        <x:v>668</x:v>
      </x:c>
      <x:c r="E188" s="8" t="s">
        <x:v>607</x:v>
      </x:c>
      <x:c r="F188" s="8" t="s">
        <x:v>669</x:v>
      </x:c>
      <x:c r="G188" s="8" t="s">
        <x:v>477</x:v>
      </x:c>
      <x:c r="H188" s="8" t="s">
        <x:v>669</x:v>
      </x:c>
      <x:c r="I188" s="8" t="s">
        <x:v>609</x:v>
      </x:c>
      <x:c r="J188" s="8" t="s">
        <x:v>777</x:v>
      </x:c>
      <x:c r="K188" s="10" t="s">
        <x:v>715</x:v>
      </x:c>
      <x:c r="L188" s="8" t="s">
        <x:v>778</x:v>
      </x:c>
      <x:c r="M188" s="9">
        <x:v>1</x:v>
      </x:c>
      <x:c r="N188" s="8" t="s">
        <x:v>481</x:v>
      </x:c>
      <x:c r="O188" s="8" t="s">
        <x:v>482</x:v>
      </x:c>
      <x:c r="P188" s="8" t="s">
        <x:v>607</x:v>
      </x:c>
      <x:c r="Q188" s="8" t="s">
        <x:v>481</x:v>
      </x:c>
      <x:c r="R188" s="19">
        <x:v>50.657272727272726</x:v>
      </x:c>
      <x:c r="S188" s="12">
        <x:f t="shared" si="2"/>
        <x:v>50.657272727272726</x:v>
      </x:c>
      <x:c r="U188" s="8" t="s">
        <x:v>604</x:v>
      </x:c>
    </x:row>
    <x:row r="189" spans="1:21">
      <x:c r="A189" s="8" t="s">
        <x:v>604</x:v>
      </x:c>
      <x:c r="B189" s="8" t="s">
        <x:v>162</x:v>
      </x:c>
      <x:c r="C189" s="8" t="s">
        <x:v>473</x:v>
      </x:c>
      <x:c r="D189" s="8" t="s">
        <x:v>668</x:v>
      </x:c>
      <x:c r="E189" s="8" t="s">
        <x:v>607</x:v>
      </x:c>
      <x:c r="F189" s="8" t="s">
        <x:v>669</x:v>
      </x:c>
      <x:c r="G189" s="8" t="s">
        <x:v>477</x:v>
      </x:c>
      <x:c r="H189" s="8" t="s">
        <x:v>669</x:v>
      </x:c>
      <x:c r="I189" s="8" t="s">
        <x:v>609</x:v>
      </x:c>
      <x:c r="J189" s="8" t="s">
        <x:v>779</x:v>
      </x:c>
      <x:c r="K189" s="10" t="s">
        <x:v>718</x:v>
      </x:c>
      <x:c r="L189" s="8" t="s">
        <x:v>780</x:v>
      </x:c>
      <x:c r="M189" s="9">
        <x:v>1</x:v>
      </x:c>
      <x:c r="N189" s="8" t="s">
        <x:v>481</x:v>
      </x:c>
      <x:c r="O189" s="8" t="s">
        <x:v>482</x:v>
      </x:c>
      <x:c r="P189" s="8" t="s">
        <x:v>607</x:v>
      </x:c>
      <x:c r="Q189" s="8" t="s">
        <x:v>481</x:v>
      </x:c>
      <x:c r="R189" s="19">
        <x:v>62.361818181818187</x:v>
      </x:c>
      <x:c r="S189" s="12">
        <x:f t="shared" si="2"/>
        <x:v>62.361818181818187</x:v>
      </x:c>
      <x:c r="U189" s="8" t="s">
        <x:v>604</x:v>
      </x:c>
    </x:row>
    <x:row r="190" spans="1:21">
      <x:c r="A190" s="8" t="s">
        <x:v>604</x:v>
      </x:c>
      <x:c r="B190" s="8" t="s">
        <x:v>162</x:v>
      </x:c>
      <x:c r="C190" s="8" t="s">
        <x:v>473</x:v>
      </x:c>
      <x:c r="D190" s="8" t="s">
        <x:v>668</x:v>
      </x:c>
      <x:c r="E190" s="8" t="s">
        <x:v>607</x:v>
      </x:c>
      <x:c r="F190" s="8" t="s">
        <x:v>669</x:v>
      </x:c>
      <x:c r="G190" s="8" t="s">
        <x:v>477</x:v>
      </x:c>
      <x:c r="H190" s="8" t="s">
        <x:v>669</x:v>
      </x:c>
      <x:c r="I190" s="8" t="s">
        <x:v>609</x:v>
      </x:c>
      <x:c r="J190" s="8" t="s">
        <x:v>781</x:v>
      </x:c>
      <x:c r="K190" s="10" t="s">
        <x:v>721</x:v>
      </x:c>
      <x:c r="L190" s="8" t="s">
        <x:v>782</x:v>
      </x:c>
      <x:c r="M190" s="9">
        <x:v>1</x:v>
      </x:c>
      <x:c r="N190" s="8" t="s">
        <x:v>481</x:v>
      </x:c>
      <x:c r="O190" s="8" t="s">
        <x:v>482</x:v>
      </x:c>
      <x:c r="P190" s="8" t="s">
        <x:v>607</x:v>
      </x:c>
      <x:c r="Q190" s="8" t="s">
        <x:v>481</x:v>
      </x:c>
      <x:c r="R190" s="19">
        <x:v>59.833636363636366</x:v>
      </x:c>
      <x:c r="S190" s="12">
        <x:f t="shared" si="2"/>
        <x:v>59.833636363636366</x:v>
      </x:c>
      <x:c r="U190" s="8" t="s">
        <x:v>604</x:v>
      </x:c>
    </x:row>
    <x:row r="191" spans="1:21">
      <x:c r="A191" s="8" t="s">
        <x:v>604</x:v>
      </x:c>
      <x:c r="B191" s="8" t="s">
        <x:v>162</x:v>
      </x:c>
      <x:c r="C191" s="8" t="s">
        <x:v>473</x:v>
      </x:c>
      <x:c r="D191" s="8" t="s">
        <x:v>668</x:v>
      </x:c>
      <x:c r="E191" s="8" t="s">
        <x:v>607</x:v>
      </x:c>
      <x:c r="F191" s="8" t="s">
        <x:v>669</x:v>
      </x:c>
      <x:c r="G191" s="8" t="s">
        <x:v>477</x:v>
      </x:c>
      <x:c r="H191" s="8" t="s">
        <x:v>669</x:v>
      </x:c>
      <x:c r="I191" s="8" t="s">
        <x:v>609</x:v>
      </x:c>
      <x:c r="J191" s="8" t="s">
        <x:v>783</x:v>
      </x:c>
      <x:c r="K191" s="10" t="s">
        <x:v>724</x:v>
      </x:c>
      <x:c r="L191" s="8" t="s">
        <x:v>784</x:v>
      </x:c>
      <x:c r="M191" s="9">
        <x:v>1</x:v>
      </x:c>
      <x:c r="N191" s="8" t="s">
        <x:v>481</x:v>
      </x:c>
      <x:c r="O191" s="8" t="s">
        <x:v>482</x:v>
      </x:c>
      <x:c r="P191" s="8" t="s">
        <x:v>607</x:v>
      </x:c>
      <x:c r="Q191" s="8" t="s">
        <x:v>481</x:v>
      </x:c>
      <x:c r="R191" s="19">
        <x:v>71.819090909090917</x:v>
      </x:c>
      <x:c r="S191" s="12">
        <x:f t="shared" si="2"/>
        <x:v>71.819090909090917</x:v>
      </x:c>
      <x:c r="U191" s="8" t="s">
        <x:v>604</x:v>
      </x:c>
    </x:row>
    <x:row r="192" spans="1:21">
      <x:c r="A192" s="8" t="s">
        <x:v>604</x:v>
      </x:c>
      <x:c r="B192" s="8" t="s">
        <x:v>162</x:v>
      </x:c>
      <x:c r="C192" s="8" t="s">
        <x:v>473</x:v>
      </x:c>
      <x:c r="D192" s="8" t="s">
        <x:v>668</x:v>
      </x:c>
      <x:c r="E192" s="8" t="s">
        <x:v>607</x:v>
      </x:c>
      <x:c r="F192" s="8" t="s">
        <x:v>669</x:v>
      </x:c>
      <x:c r="G192" s="8" t="s">
        <x:v>477</x:v>
      </x:c>
      <x:c r="H192" s="8" t="s">
        <x:v>669</x:v>
      </x:c>
      <x:c r="I192" s="8" t="s">
        <x:v>609</x:v>
      </x:c>
      <x:c r="J192" s="8" t="s">
        <x:v>785</x:v>
      </x:c>
      <x:c r="K192" s="10" t="s">
        <x:v>727</x:v>
      </x:c>
      <x:c r="L192" s="8" t="s">
        <x:v>786</x:v>
      </x:c>
      <x:c r="M192" s="9">
        <x:v>14</x:v>
      </x:c>
      <x:c r="N192" s="8" t="s">
        <x:v>481</x:v>
      </x:c>
      <x:c r="O192" s="8" t="s">
        <x:v>482</x:v>
      </x:c>
      <x:c r="P192" s="8" t="s">
        <x:v>607</x:v>
      </x:c>
      <x:c r="Q192" s="8" t="s">
        <x:v>481</x:v>
      </x:c>
      <x:c r="R192" s="19">
        <x:v>15.450000000000001</x:v>
      </x:c>
      <x:c r="S192" s="12">
        <x:f t="shared" si="2"/>
        <x:v>216.3</x:v>
      </x:c>
      <x:c r="U192" s="8" t="s">
        <x:v>604</x:v>
      </x:c>
    </x:row>
    <x:row r="193" spans="1:21">
      <x:c r="A193" s="8" t="s">
        <x:v>604</x:v>
      </x:c>
      <x:c r="B193" s="8" t="s">
        <x:v>162</x:v>
      </x:c>
      <x:c r="C193" s="8" t="s">
        <x:v>473</x:v>
      </x:c>
      <x:c r="D193" s="8" t="s">
        <x:v>668</x:v>
      </x:c>
      <x:c r="E193" s="8" t="s">
        <x:v>607</x:v>
      </x:c>
      <x:c r="F193" s="8" t="s">
        <x:v>669</x:v>
      </x:c>
      <x:c r="G193" s="8" t="s">
        <x:v>477</x:v>
      </x:c>
      <x:c r="H193" s="8" t="s">
        <x:v>669</x:v>
      </x:c>
      <x:c r="I193" s="8" t="s">
        <x:v>609</x:v>
      </x:c>
      <x:c r="J193" s="8" t="s">
        <x:v>787</x:v>
      </x:c>
      <x:c r="K193" s="10" t="s">
        <x:v>730</x:v>
      </x:c>
      <x:c r="L193" s="8" t="s">
        <x:v>788</x:v>
      </x:c>
      <x:c r="M193" s="9">
        <x:v>6</x:v>
      </x:c>
      <x:c r="N193" s="8" t="s">
        <x:v>481</x:v>
      </x:c>
      <x:c r="O193" s="8" t="s">
        <x:v>482</x:v>
      </x:c>
      <x:c r="P193" s="8" t="s">
        <x:v>607</x:v>
      </x:c>
      <x:c r="Q193" s="8" t="s">
        <x:v>481</x:v>
      </x:c>
      <x:c r="R193" s="19">
        <x:v>17.322727272727271</x:v>
      </x:c>
      <x:c r="S193" s="12">
        <x:f t="shared" si="2"/>
        <x:v>103.93636363636362</x:v>
      </x:c>
      <x:c r="U193" s="8" t="s">
        <x:v>604</x:v>
      </x:c>
    </x:row>
    <x:row r="194" spans="1:21">
      <x:c r="A194" s="8" t="s">
        <x:v>604</x:v>
      </x:c>
      <x:c r="B194" s="8" t="s">
        <x:v>162</x:v>
      </x:c>
      <x:c r="C194" s="8" t="s">
        <x:v>473</x:v>
      </x:c>
      <x:c r="D194" s="8" t="s">
        <x:v>668</x:v>
      </x:c>
      <x:c r="E194" s="8" t="s">
        <x:v>607</x:v>
      </x:c>
      <x:c r="F194" s="8" t="s">
        <x:v>669</x:v>
      </x:c>
      <x:c r="G194" s="8" t="s">
        <x:v>477</x:v>
      </x:c>
      <x:c r="H194" s="8" t="s">
        <x:v>669</x:v>
      </x:c>
      <x:c r="I194" s="8" t="s">
        <x:v>609</x:v>
      </x:c>
      <x:c r="J194" s="8" t="s">
        <x:v>789</x:v>
      </x:c>
      <x:c r="K194" s="10" t="s">
        <x:v>733</x:v>
      </x:c>
      <x:c r="L194" s="8" t="s">
        <x:v>790</x:v>
      </x:c>
      <x:c r="M194" s="9">
        <x:v>1214</x:v>
      </x:c>
      <x:c r="N194" s="8" t="s">
        <x:v>612</x:v>
      </x:c>
      <x:c r="O194" s="8" t="s">
        <x:v>482</x:v>
      </x:c>
      <x:c r="P194" s="8" t="s">
        <x:v>607</x:v>
      </x:c>
      <x:c r="Q194" s="8" t="s">
        <x:v>481</x:v>
      </x:c>
      <x:c r="R194" s="19">
        <x:v>7.1481999999999995E-3</x:v>
      </x:c>
      <x:c r="S194" s="12">
        <x:f t="shared" si="2"/>
        <x:v>8.6779147999999999</x:v>
      </x:c>
      <x:c r="U194" s="8" t="s">
        <x:v>604</x:v>
      </x:c>
    </x:row>
    <x:row r="195" spans="1:21">
      <x:c r="A195" s="8" t="s">
        <x:v>604</x:v>
      </x:c>
      <x:c r="B195" s="8" t="s">
        <x:v>162</x:v>
      </x:c>
      <x:c r="C195" s="8" t="s">
        <x:v>473</x:v>
      </x:c>
      <x:c r="D195" s="8" t="s">
        <x:v>668</x:v>
      </x:c>
      <x:c r="E195" s="8" t="s">
        <x:v>607</x:v>
      </x:c>
      <x:c r="F195" s="8" t="s">
        <x:v>669</x:v>
      </x:c>
      <x:c r="G195" s="8" t="s">
        <x:v>477</x:v>
      </x:c>
      <x:c r="H195" s="8" t="s">
        <x:v>669</x:v>
      </x:c>
      <x:c r="I195" s="8" t="s">
        <x:v>609</x:v>
      </x:c>
      <x:c r="J195" s="8" t="s">
        <x:v>791</x:v>
      </x:c>
      <x:c r="K195" s="10" t="s">
        <x:v>736</x:v>
      </x:c>
      <x:c r="L195" s="8" t="s">
        <x:v>792</x:v>
      </x:c>
      <x:c r="M195" s="9">
        <x:v>9330</x:v>
      </x:c>
      <x:c r="N195" s="8" t="s">
        <x:v>612</x:v>
      </x:c>
      <x:c r="O195" s="8" t="s">
        <x:v>482</x:v>
      </x:c>
      <x:c r="P195" s="8" t="s">
        <x:v>607</x:v>
      </x:c>
      <x:c r="Q195" s="8" t="s">
        <x:v>481</x:v>
      </x:c>
      <x:c r="R195" s="19">
        <x:v>7.1481999999999995E-3</x:v>
      </x:c>
      <x:c r="S195" s="12">
        <x:f t="shared" si="2"/>
        <x:v>66.692706000000001</x:v>
      </x:c>
      <x:c r="U195" s="8" t="s">
        <x:v>604</x:v>
      </x:c>
    </x:row>
    <x:row r="196" spans="1:21">
      <x:c r="A196" s="8" t="s">
        <x:v>604</x:v>
      </x:c>
      <x:c r="B196" s="8" t="s">
        <x:v>162</x:v>
      </x:c>
      <x:c r="C196" s="8" t="s">
        <x:v>473</x:v>
      </x:c>
      <x:c r="D196" s="8" t="s">
        <x:v>668</x:v>
      </x:c>
      <x:c r="E196" s="8" t="s">
        <x:v>607</x:v>
      </x:c>
      <x:c r="F196" s="8" t="s">
        <x:v>669</x:v>
      </x:c>
      <x:c r="G196" s="8" t="s">
        <x:v>477</x:v>
      </x:c>
      <x:c r="H196" s="8" t="s">
        <x:v>669</x:v>
      </x:c>
      <x:c r="I196" s="8" t="s">
        <x:v>609</x:v>
      </x:c>
      <x:c r="J196" s="8" t="s">
        <x:v>793</x:v>
      </x:c>
      <x:c r="K196" s="10" t="s">
        <x:v>739</x:v>
      </x:c>
      <x:c r="L196" s="8" t="s">
        <x:v>794</x:v>
      </x:c>
      <x:c r="M196" s="9">
        <x:v>3847</x:v>
      </x:c>
      <x:c r="N196" s="8" t="s">
        <x:v>612</x:v>
      </x:c>
      <x:c r="O196" s="8" t="s">
        <x:v>482</x:v>
      </x:c>
      <x:c r="P196" s="8" t="s">
        <x:v>607</x:v>
      </x:c>
      <x:c r="Q196" s="8" t="s">
        <x:v>481</x:v>
      </x:c>
      <x:c r="R196" s="19">
        <x:v>3.9327272727272726E-3</x:v>
      </x:c>
      <x:c r="S196" s="12">
        <x:f t="shared" ref="S196:S259" si="3">+M196*R196</x:f>
        <x:v>15.129201818181818</x:v>
      </x:c>
      <x:c r="U196" s="8" t="s">
        <x:v>604</x:v>
      </x:c>
    </x:row>
    <x:row r="197" spans="1:21">
      <x:c r="A197" s="8" t="s">
        <x:v>604</x:v>
      </x:c>
      <x:c r="B197" s="8" t="s">
        <x:v>162</x:v>
      </x:c>
      <x:c r="C197" s="8" t="s">
        <x:v>473</x:v>
      </x:c>
      <x:c r="D197" s="8" t="s">
        <x:v>668</x:v>
      </x:c>
      <x:c r="E197" s="8" t="s">
        <x:v>607</x:v>
      </x:c>
      <x:c r="F197" s="8" t="s">
        <x:v>669</x:v>
      </x:c>
      <x:c r="G197" s="8" t="s">
        <x:v>477</x:v>
      </x:c>
      <x:c r="H197" s="8" t="s">
        <x:v>669</x:v>
      </x:c>
      <x:c r="I197" s="8" t="s">
        <x:v>609</x:v>
      </x:c>
      <x:c r="J197" s="8" t="s">
        <x:v>795</x:v>
      </x:c>
      <x:c r="K197" s="10" t="s">
        <x:v>796</x:v>
      </x:c>
      <x:c r="L197" s="8" t="s">
        <x:v>797</x:v>
      </x:c>
      <x:c r="M197" s="9">
        <x:v>40</x:v>
      </x:c>
      <x:c r="N197" s="8" t="s">
        <x:v>612</x:v>
      </x:c>
      <x:c r="O197" s="8" t="s">
        <x:v>482</x:v>
      </x:c>
      <x:c r="P197" s="8" t="s">
        <x:v>607</x:v>
      </x:c>
      <x:c r="Q197" s="8" t="s">
        <x:v>689</x:v>
      </x:c>
      <x:c r="R197" s="19">
        <x:v>3.1180909090909089E-3</x:v>
      </x:c>
      <x:c r="S197" s="12">
        <x:f t="shared" si="3"/>
        <x:v>0.12472363636363636</x:v>
      </x:c>
      <x:c r="U197" s="8" t="s">
        <x:v>604</x:v>
      </x:c>
    </x:row>
    <x:row r="198" spans="1:21">
      <x:c r="A198" s="8" t="s">
        <x:v>604</x:v>
      </x:c>
      <x:c r="B198" s="8" t="s">
        <x:v>162</x:v>
      </x:c>
      <x:c r="C198" s="8" t="s">
        <x:v>473</x:v>
      </x:c>
      <x:c r="D198" s="8" t="s">
        <x:v>668</x:v>
      </x:c>
      <x:c r="E198" s="8" t="s">
        <x:v>607</x:v>
      </x:c>
      <x:c r="F198" s="8" t="s">
        <x:v>669</x:v>
      </x:c>
      <x:c r="G198" s="8" t="s">
        <x:v>477</x:v>
      </x:c>
      <x:c r="H198" s="8" t="s">
        <x:v>669</x:v>
      </x:c>
      <x:c r="I198" s="8" t="s">
        <x:v>609</x:v>
      </x:c>
      <x:c r="J198" s="8" t="s">
        <x:v>798</x:v>
      </x:c>
      <x:c r="K198" s="10" t="s">
        <x:v>799</x:v>
      </x:c>
      <x:c r="L198" s="8" t="s">
        <x:v>800</x:v>
      </x:c>
      <x:c r="M198" s="9">
        <x:v>40</x:v>
      </x:c>
      <x:c r="N198" s="8" t="s">
        <x:v>612</x:v>
      </x:c>
      <x:c r="O198" s="8" t="s">
        <x:v>482</x:v>
      </x:c>
      <x:c r="P198" s="8" t="s">
        <x:v>607</x:v>
      </x:c>
      <x:c r="Q198" s="8" t="s">
        <x:v>689</x:v>
      </x:c>
      <x:c r="R198" s="19">
        <x:v>3.286636363636364E-3</x:v>
      </x:c>
      <x:c r="S198" s="12">
        <x:f t="shared" si="3"/>
        <x:v>0.13146545454545455</x:v>
      </x:c>
      <x:c r="U198" s="8" t="s">
        <x:v>604</x:v>
      </x:c>
    </x:row>
    <x:row r="199" spans="1:21">
      <x:c r="A199" s="8" t="s">
        <x:v>604</x:v>
      </x:c>
      <x:c r="B199" s="8" t="s">
        <x:v>162</x:v>
      </x:c>
      <x:c r="C199" s="8" t="s">
        <x:v>473</x:v>
      </x:c>
      <x:c r="D199" s="8" t="s">
        <x:v>668</x:v>
      </x:c>
      <x:c r="E199" s="8" t="s">
        <x:v>607</x:v>
      </x:c>
      <x:c r="F199" s="8" t="s">
        <x:v>669</x:v>
      </x:c>
      <x:c r="G199" s="8" t="s">
        <x:v>477</x:v>
      </x:c>
      <x:c r="H199" s="8" t="s">
        <x:v>669</x:v>
      </x:c>
      <x:c r="I199" s="8" t="s">
        <x:v>609</x:v>
      </x:c>
      <x:c r="J199" s="8" t="s">
        <x:v>801</x:v>
      </x:c>
      <x:c r="K199" s="10" t="s">
        <x:v>802</x:v>
      </x:c>
      <x:c r="L199" s="8" t="s">
        <x:v>803</x:v>
      </x:c>
      <x:c r="M199" s="9">
        <x:v>50</x:v>
      </x:c>
      <x:c r="N199" s="8" t="s">
        <x:v>612</x:v>
      </x:c>
      <x:c r="O199" s="8" t="s">
        <x:v>482</x:v>
      </x:c>
      <x:c r="P199" s="8" t="s">
        <x:v>607</x:v>
      </x:c>
      <x:c r="Q199" s="8" t="s">
        <x:v>689</x:v>
      </x:c>
      <x:c r="R199" s="19">
        <x:v>7.9590909090909105E-3</x:v>
      </x:c>
      <x:c r="S199" s="12">
        <x:f t="shared" si="3"/>
        <x:v>0.39795454545454551</x:v>
      </x:c>
      <x:c r="U199" s="8" t="s">
        <x:v>604</x:v>
      </x:c>
    </x:row>
    <x:row r="200" spans="1:21">
      <x:c r="A200" s="8" t="s">
        <x:v>604</x:v>
      </x:c>
      <x:c r="B200" s="8" t="s">
        <x:v>162</x:v>
      </x:c>
      <x:c r="C200" s="8" t="s">
        <x:v>473</x:v>
      </x:c>
      <x:c r="D200" s="8" t="s">
        <x:v>668</x:v>
      </x:c>
      <x:c r="E200" s="8" t="s">
        <x:v>607</x:v>
      </x:c>
      <x:c r="F200" s="8" t="s">
        <x:v>669</x:v>
      </x:c>
      <x:c r="G200" s="8" t="s">
        <x:v>477</x:v>
      </x:c>
      <x:c r="H200" s="8" t="s">
        <x:v>669</x:v>
      </x:c>
      <x:c r="I200" s="8" t="s">
        <x:v>670</x:v>
      </x:c>
      <x:c r="J200" s="8" t="s">
        <x:v>804</x:v>
      </x:c>
      <x:c r="K200" s="10" t="s">
        <x:v>479</x:v>
      </x:c>
      <x:c r="L200" s="8" t="s">
        <x:v>805</x:v>
      </x:c>
      <x:c r="M200" s="9">
        <x:v>2</x:v>
      </x:c>
      <x:c r="N200" s="8" t="s">
        <x:v>481</x:v>
      </x:c>
      <x:c r="O200" s="8" t="s">
        <x:v>613</x:v>
      </x:c>
      <x:c r="P200" s="8" t="s">
        <x:v>607</x:v>
      </x:c>
      <x:c r="Q200" s="8" t="s">
        <x:v>481</x:v>
      </x:c>
      <x:c r="R200" s="19">
        <x:v>0.74909090909090914</x:v>
      </x:c>
      <x:c r="S200" s="12">
        <x:f t="shared" si="3"/>
        <x:v>1.4981818181818183</x:v>
      </x:c>
      <x:c r="U200" s="8" t="s">
        <x:v>604</x:v>
      </x:c>
    </x:row>
    <x:row r="201" spans="1:21">
      <x:c r="A201" s="8" t="s">
        <x:v>604</x:v>
      </x:c>
      <x:c r="B201" s="8" t="s">
        <x:v>162</x:v>
      </x:c>
      <x:c r="C201" s="8" t="s">
        <x:v>473</x:v>
      </x:c>
      <x:c r="D201" s="8" t="s">
        <x:v>668</x:v>
      </x:c>
      <x:c r="E201" s="8" t="s">
        <x:v>607</x:v>
      </x:c>
      <x:c r="F201" s="8" t="s">
        <x:v>669</x:v>
      </x:c>
      <x:c r="G201" s="8" t="s">
        <x:v>477</x:v>
      </x:c>
      <x:c r="H201" s="8" t="s">
        <x:v>669</x:v>
      </x:c>
      <x:c r="I201" s="8" t="s">
        <x:v>670</x:v>
      </x:c>
      <x:c r="J201" s="8" t="s">
        <x:v>806</x:v>
      </x:c>
      <x:c r="K201" s="10" t="s">
        <x:v>484</x:v>
      </x:c>
      <x:c r="L201" s="8" t="s">
        <x:v>807</x:v>
      </x:c>
      <x:c r="M201" s="9">
        <x:v>2</x:v>
      </x:c>
      <x:c r="N201" s="8" t="s">
        <x:v>481</x:v>
      </x:c>
      <x:c r="O201" s="8" t="s">
        <x:v>613</x:v>
      </x:c>
      <x:c r="P201" s="8" t="s">
        <x:v>607</x:v>
      </x:c>
      <x:c r="Q201" s="8" t="s">
        <x:v>481</x:v>
      </x:c>
      <x:c r="R201" s="19">
        <x:v>0.82400000000000007</x:v>
      </x:c>
      <x:c r="S201" s="12">
        <x:f t="shared" si="3"/>
        <x:v>1.6480000000000001</x:v>
      </x:c>
      <x:c r="U201" s="8" t="s">
        <x:v>604</x:v>
      </x:c>
    </x:row>
    <x:row r="202" spans="1:21">
      <x:c r="A202" s="8" t="s">
        <x:v>604</x:v>
      </x:c>
      <x:c r="B202" s="8" t="s">
        <x:v>162</x:v>
      </x:c>
      <x:c r="C202" s="8" t="s">
        <x:v>473</x:v>
      </x:c>
      <x:c r="D202" s="8" t="s">
        <x:v>668</x:v>
      </x:c>
      <x:c r="E202" s="8" t="s">
        <x:v>607</x:v>
      </x:c>
      <x:c r="F202" s="8" t="s">
        <x:v>669</x:v>
      </x:c>
      <x:c r="G202" s="8" t="s">
        <x:v>477</x:v>
      </x:c>
      <x:c r="H202" s="8" t="s">
        <x:v>669</x:v>
      </x:c>
      <x:c r="I202" s="8" t="s">
        <x:v>670</x:v>
      </x:c>
      <x:c r="J202" s="8" t="s">
        <x:v>675</x:v>
      </x:c>
      <x:c r="K202" s="10" t="s">
        <x:v>487</x:v>
      </x:c>
      <x:c r="L202" s="8" t="s">
        <x:v>676</x:v>
      </x:c>
      <x:c r="M202" s="9">
        <x:v>2</x:v>
      </x:c>
      <x:c r="N202" s="8" t="s">
        <x:v>481</x:v>
      </x:c>
      <x:c r="O202" s="8" t="s">
        <x:v>613</x:v>
      </x:c>
      <x:c r="P202" s="8" t="s">
        <x:v>607</x:v>
      </x:c>
      <x:c r="Q202" s="8" t="s">
        <x:v>481</x:v>
      </x:c>
      <x:c r="R202" s="19">
        <x:v>0.73036363636363644</x:v>
      </x:c>
      <x:c r="S202" s="12">
        <x:f t="shared" si="3"/>
        <x:v>1.4607272727272729</x:v>
      </x:c>
      <x:c r="U202" s="8" t="s">
        <x:v>604</x:v>
      </x:c>
    </x:row>
    <x:row r="203" spans="1:21">
      <x:c r="A203" s="8" t="s">
        <x:v>604</x:v>
      </x:c>
      <x:c r="B203" s="8" t="s">
        <x:v>162</x:v>
      </x:c>
      <x:c r="C203" s="8" t="s">
        <x:v>473</x:v>
      </x:c>
      <x:c r="D203" s="8" t="s">
        <x:v>668</x:v>
      </x:c>
      <x:c r="E203" s="8" t="s">
        <x:v>607</x:v>
      </x:c>
      <x:c r="F203" s="8" t="s">
        <x:v>669</x:v>
      </x:c>
      <x:c r="G203" s="8" t="s">
        <x:v>477</x:v>
      </x:c>
      <x:c r="H203" s="8" t="s">
        <x:v>669</x:v>
      </x:c>
      <x:c r="I203" s="8" t="s">
        <x:v>670</x:v>
      </x:c>
      <x:c r="J203" s="8" t="s">
        <x:v>808</x:v>
      </x:c>
      <x:c r="K203" s="10" t="s">
        <x:v>505</x:v>
      </x:c>
      <x:c r="L203" s="8" t="s">
        <x:v>809</x:v>
      </x:c>
      <x:c r="M203" s="9">
        <x:v>4</x:v>
      </x:c>
      <x:c r="N203" s="8" t="s">
        <x:v>481</x:v>
      </x:c>
      <x:c r="O203" s="8" t="s">
        <x:v>613</x:v>
      </x:c>
      <x:c r="P203" s="8" t="s">
        <x:v>607</x:v>
      </x:c>
      <x:c r="Q203" s="8" t="s">
        <x:v>481</x:v>
      </x:c>
      <x:c r="R203" s="19">
        <x:v>2.7154545454545453</x:v>
      </x:c>
      <x:c r="S203" s="12">
        <x:f t="shared" si="3"/>
        <x:v>10.861818181818181</x:v>
      </x:c>
      <x:c r="U203" s="8" t="s">
        <x:v>604</x:v>
      </x:c>
    </x:row>
    <x:row r="204" spans="1:21">
      <x:c r="A204" s="8" t="s">
        <x:v>604</x:v>
      </x:c>
      <x:c r="B204" s="8" t="s">
        <x:v>162</x:v>
      </x:c>
      <x:c r="C204" s="8" t="s">
        <x:v>473</x:v>
      </x:c>
      <x:c r="D204" s="8" t="s">
        <x:v>668</x:v>
      </x:c>
      <x:c r="E204" s="8" t="s">
        <x:v>607</x:v>
      </x:c>
      <x:c r="F204" s="8" t="s">
        <x:v>669</x:v>
      </x:c>
      <x:c r="G204" s="8" t="s">
        <x:v>477</x:v>
      </x:c>
      <x:c r="H204" s="8" t="s">
        <x:v>669</x:v>
      </x:c>
      <x:c r="I204" s="8" t="s">
        <x:v>670</x:v>
      </x:c>
      <x:c r="J204" s="8" t="s">
        <x:v>810</x:v>
      </x:c>
      <x:c r="K204" s="10" t="s">
        <x:v>502</x:v>
      </x:c>
      <x:c r="L204" s="8" t="s">
        <x:v>811</x:v>
      </x:c>
      <x:c r="M204" s="9">
        <x:v>4</x:v>
      </x:c>
      <x:c r="N204" s="8" t="s">
        <x:v>481</x:v>
      </x:c>
      <x:c r="O204" s="8" t="s">
        <x:v>613</x:v>
      </x:c>
      <x:c r="P204" s="8" t="s">
        <x:v>607</x:v>
      </x:c>
      <x:c r="Q204" s="8" t="s">
        <x:v>481</x:v>
      </x:c>
      <x:c r="R204" s="19">
        <x:v>7.6992500000000001</x:v>
      </x:c>
      <x:c r="S204" s="12">
        <x:f t="shared" si="3"/>
        <x:v>30.797000000000001</x:v>
      </x:c>
      <x:c r="U204" s="8" t="s">
        <x:v>604</x:v>
      </x:c>
    </x:row>
    <x:row r="205" spans="1:21">
      <x:c r="A205" s="8" t="s">
        <x:v>604</x:v>
      </x:c>
      <x:c r="B205" s="8" t="s">
        <x:v>162</x:v>
      </x:c>
      <x:c r="C205" s="8" t="s">
        <x:v>473</x:v>
      </x:c>
      <x:c r="D205" s="8" t="s">
        <x:v>668</x:v>
      </x:c>
      <x:c r="E205" s="8" t="s">
        <x:v>607</x:v>
      </x:c>
      <x:c r="F205" s="8" t="s">
        <x:v>669</x:v>
      </x:c>
      <x:c r="G205" s="8" t="s">
        <x:v>477</x:v>
      </x:c>
      <x:c r="H205" s="8" t="s">
        <x:v>669</x:v>
      </x:c>
      <x:c r="I205" s="8" t="s">
        <x:v>670</x:v>
      </x:c>
      <x:c r="J205" s="8" t="s">
        <x:v>812</x:v>
      </x:c>
      <x:c r="K205" s="10" t="s">
        <x:v>508</x:v>
      </x:c>
      <x:c r="L205" s="8" t="s">
        <x:v>813</x:v>
      </x:c>
      <x:c r="M205" s="9">
        <x:v>2</x:v>
      </x:c>
      <x:c r="N205" s="8" t="s">
        <x:v>481</x:v>
      </x:c>
      <x:c r="O205" s="8" t="s">
        <x:v>613</x:v>
      </x:c>
      <x:c r="P205" s="8" t="s">
        <x:v>607</x:v>
      </x:c>
      <x:c r="Q205" s="8" t="s">
        <x:v>481</x:v>
      </x:c>
      <x:c r="R205" s="19">
        <x:v>2.0787272727272725</x:v>
      </x:c>
      <x:c r="S205" s="12">
        <x:f t="shared" si="3"/>
        <x:v>4.1574545454545451</x:v>
      </x:c>
      <x:c r="U205" s="8" t="s">
        <x:v>604</x:v>
      </x:c>
    </x:row>
    <x:row r="206" spans="1:21">
      <x:c r="A206" s="8" t="s">
        <x:v>604</x:v>
      </x:c>
      <x:c r="B206" s="8" t="s">
        <x:v>162</x:v>
      </x:c>
      <x:c r="C206" s="8" t="s">
        <x:v>473</x:v>
      </x:c>
      <x:c r="D206" s="8" t="s">
        <x:v>668</x:v>
      </x:c>
      <x:c r="E206" s="8" t="s">
        <x:v>607</x:v>
      </x:c>
      <x:c r="F206" s="8" t="s">
        <x:v>669</x:v>
      </x:c>
      <x:c r="G206" s="8" t="s">
        <x:v>477</x:v>
      </x:c>
      <x:c r="H206" s="8" t="s">
        <x:v>669</x:v>
      </x:c>
      <x:c r="I206" s="8" t="s">
        <x:v>670</x:v>
      </x:c>
      <x:c r="J206" s="8" t="s">
        <x:v>814</x:v>
      </x:c>
      <x:c r="K206" s="10" t="s">
        <x:v>517</x:v>
      </x:c>
      <x:c r="L206" s="8" t="s">
        <x:v>815</x:v>
      </x:c>
      <x:c r="M206" s="9">
        <x:v>1</x:v>
      </x:c>
      <x:c r="N206" s="8" t="s">
        <x:v>481</x:v>
      </x:c>
      <x:c r="O206" s="8" t="s">
        <x:v>613</x:v>
      </x:c>
      <x:c r="P206" s="8" t="s">
        <x:v>607</x:v>
      </x:c>
      <x:c r="Q206" s="8" t="s">
        <x:v>481</x:v>
      </x:c>
      <x:c r="R206" s="19">
        <x:v>3.0150909090909095</x:v>
      </x:c>
      <x:c r="S206" s="12">
        <x:f t="shared" si="3"/>
        <x:v>3.0150909090909095</x:v>
      </x:c>
      <x:c r="U206" s="8" t="s">
        <x:v>604</x:v>
      </x:c>
    </x:row>
    <x:row r="207" spans="1:21">
      <x:c r="A207" s="8" t="s">
        <x:v>604</x:v>
      </x:c>
      <x:c r="B207" s="8" t="s">
        <x:v>162</x:v>
      </x:c>
      <x:c r="C207" s="8" t="s">
        <x:v>473</x:v>
      </x:c>
      <x:c r="D207" s="8" t="s">
        <x:v>668</x:v>
      </x:c>
      <x:c r="E207" s="8" t="s">
        <x:v>607</x:v>
      </x:c>
      <x:c r="F207" s="8" t="s">
        <x:v>669</x:v>
      </x:c>
      <x:c r="G207" s="8" t="s">
        <x:v>477</x:v>
      </x:c>
      <x:c r="H207" s="8" t="s">
        <x:v>669</x:v>
      </x:c>
      <x:c r="I207" s="8" t="s">
        <x:v>670</x:v>
      </x:c>
      <x:c r="J207" s="8" t="s">
        <x:v>816</x:v>
      </x:c>
      <x:c r="K207" s="10" t="s">
        <x:v>532</x:v>
      </x:c>
      <x:c r="L207" s="8" t="s">
        <x:v>817</x:v>
      </x:c>
      <x:c r="M207" s="9">
        <x:v>1</x:v>
      </x:c>
      <x:c r="N207" s="8" t="s">
        <x:v>481</x:v>
      </x:c>
      <x:c r="O207" s="8" t="s">
        <x:v>613</x:v>
      </x:c>
      <x:c r="P207" s="8" t="s">
        <x:v>607</x:v>
      </x:c>
      <x:c r="Q207" s="8" t="s">
        <x:v>481</x:v>
      </x:c>
      <x:c r="R207" s="19">
        <x:v>0.39327272727272727</x:v>
      </x:c>
      <x:c r="S207" s="12">
        <x:f t="shared" si="3"/>
        <x:v>0.39327272727272727</x:v>
      </x:c>
      <x:c r="U207" s="8" t="s">
        <x:v>604</x:v>
      </x:c>
    </x:row>
    <x:row r="208" spans="1:21">
      <x:c r="A208" s="8" t="s">
        <x:v>604</x:v>
      </x:c>
      <x:c r="B208" s="8" t="s">
        <x:v>162</x:v>
      </x:c>
      <x:c r="C208" s="8" t="s">
        <x:v>473</x:v>
      </x:c>
      <x:c r="D208" s="8" t="s">
        <x:v>668</x:v>
      </x:c>
      <x:c r="E208" s="8" t="s">
        <x:v>607</x:v>
      </x:c>
      <x:c r="F208" s="8" t="s">
        <x:v>669</x:v>
      </x:c>
      <x:c r="G208" s="8" t="s">
        <x:v>477</x:v>
      </x:c>
      <x:c r="H208" s="8" t="s">
        <x:v>669</x:v>
      </x:c>
      <x:c r="I208" s="8" t="s">
        <x:v>670</x:v>
      </x:c>
      <x:c r="J208" s="8" t="s">
        <x:v>818</x:v>
      </x:c>
      <x:c r="K208" s="10" t="s">
        <x:v>520</x:v>
      </x:c>
      <x:c r="L208" s="8" t="s">
        <x:v>819</x:v>
      </x:c>
      <x:c r="M208" s="9">
        <x:v>1</x:v>
      </x:c>
      <x:c r="N208" s="8" t="s">
        <x:v>481</x:v>
      </x:c>
      <x:c r="O208" s="8" t="s">
        <x:v>613</x:v>
      </x:c>
      <x:c r="P208" s="8" t="s">
        <x:v>607</x:v>
      </x:c>
      <x:c r="Q208" s="8" t="s">
        <x:v>481</x:v>
      </x:c>
      <x:c r="R208" s="19">
        <x:v>0.49627272727272725</x:v>
      </x:c>
      <x:c r="S208" s="12">
        <x:f t="shared" si="3"/>
        <x:v>0.49627272727272725</x:v>
      </x:c>
      <x:c r="U208" s="8" t="s">
        <x:v>604</x:v>
      </x:c>
    </x:row>
    <x:row r="209" spans="1:21">
      <x:c r="A209" s="8" t="s">
        <x:v>604</x:v>
      </x:c>
      <x:c r="B209" s="8" t="s">
        <x:v>162</x:v>
      </x:c>
      <x:c r="C209" s="8" t="s">
        <x:v>473</x:v>
      </x:c>
      <x:c r="D209" s="8" t="s">
        <x:v>668</x:v>
      </x:c>
      <x:c r="E209" s="8" t="s">
        <x:v>607</x:v>
      </x:c>
      <x:c r="F209" s="8" t="s">
        <x:v>669</x:v>
      </x:c>
      <x:c r="G209" s="8" t="s">
        <x:v>477</x:v>
      </x:c>
      <x:c r="H209" s="8" t="s">
        <x:v>669</x:v>
      </x:c>
      <x:c r="I209" s="8" t="s">
        <x:v>670</x:v>
      </x:c>
      <x:c r="J209" s="8" t="s">
        <x:v>820</x:v>
      </x:c>
      <x:c r="K209" s="10" t="s">
        <x:v>529</x:v>
      </x:c>
      <x:c r="L209" s="8" t="s">
        <x:v>821</x:v>
      </x:c>
      <x:c r="M209" s="9">
        <x:v>1</x:v>
      </x:c>
      <x:c r="N209" s="8" t="s">
        <x:v>481</x:v>
      </x:c>
      <x:c r="O209" s="8" t="s">
        <x:v>613</x:v>
      </x:c>
      <x:c r="P209" s="8" t="s">
        <x:v>607</x:v>
      </x:c>
      <x:c r="Q209" s="8" t="s">
        <x:v>481</x:v>
      </x:c>
      <x:c r="R209" s="19">
        <x:v>0.35581818181818181</x:v>
      </x:c>
      <x:c r="S209" s="12">
        <x:f t="shared" si="3"/>
        <x:v>0.35581818181818181</x:v>
      </x:c>
      <x:c r="U209" s="8" t="s">
        <x:v>604</x:v>
      </x:c>
    </x:row>
    <x:row r="210" spans="1:21">
      <x:c r="A210" s="8" t="s">
        <x:v>604</x:v>
      </x:c>
      <x:c r="B210" s="8" t="s">
        <x:v>162</x:v>
      </x:c>
      <x:c r="C210" s="8" t="s">
        <x:v>473</x:v>
      </x:c>
      <x:c r="D210" s="8" t="s">
        <x:v>668</x:v>
      </x:c>
      <x:c r="E210" s="8" t="s">
        <x:v>607</x:v>
      </x:c>
      <x:c r="F210" s="8" t="s">
        <x:v>669</x:v>
      </x:c>
      <x:c r="G210" s="8" t="s">
        <x:v>477</x:v>
      </x:c>
      <x:c r="H210" s="8" t="s">
        <x:v>669</x:v>
      </x:c>
      <x:c r="I210" s="8" t="s">
        <x:v>670</x:v>
      </x:c>
      <x:c r="J210" s="8" t="s">
        <x:v>822</x:v>
      </x:c>
      <x:c r="K210" s="10" t="s">
        <x:v>514</x:v>
      </x:c>
      <x:c r="L210" s="8" t="s">
        <x:v>823</x:v>
      </x:c>
      <x:c r="M210" s="9">
        <x:v>125</x:v>
      </x:c>
      <x:c r="N210" s="8" t="s">
        <x:v>612</x:v>
      </x:c>
      <x:c r="O210" s="8" t="s">
        <x:v>613</x:v>
      </x:c>
      <x:c r="P210" s="8" t="s">
        <x:v>607</x:v>
      </x:c>
      <x:c r="Q210" s="8" t="s">
        <x:v>689</x:v>
      </x:c>
      <x:c r="R210" s="19">
        <x:v>2.9963636363636369E-3</x:v>
      </x:c>
      <x:c r="S210" s="12">
        <x:f t="shared" si="3"/>
        <x:v>0.37454545454545463</x:v>
      </x:c>
      <x:c r="U210" s="8" t="s">
        <x:v>604</x:v>
      </x:c>
    </x:row>
    <x:row r="211" spans="1:21">
      <x:c r="A211" s="8" t="s">
        <x:v>604</x:v>
      </x:c>
      <x:c r="B211" s="8" t="s">
        <x:v>162</x:v>
      </x:c>
      <x:c r="C211" s="8" t="s">
        <x:v>473</x:v>
      </x:c>
      <x:c r="D211" s="8" t="s">
        <x:v>668</x:v>
      </x:c>
      <x:c r="E211" s="8" t="s">
        <x:v>607</x:v>
      </x:c>
      <x:c r="F211" s="8" t="s">
        <x:v>669</x:v>
      </x:c>
      <x:c r="G211" s="8" t="s">
        <x:v>477</x:v>
      </x:c>
      <x:c r="H211" s="8" t="s">
        <x:v>669</x:v>
      </x:c>
      <x:c r="I211" s="8" t="s">
        <x:v>670</x:v>
      </x:c>
      <x:c r="J211" s="8" t="s">
        <x:v>824</x:v>
      </x:c>
      <x:c r="K211" s="10" t="s">
        <x:v>511</x:v>
      </x:c>
      <x:c r="L211" s="8" t="s">
        <x:v>825</x:v>
      </x:c>
      <x:c r="M211" s="9">
        <x:v>415</x:v>
      </x:c>
      <x:c r="N211" s="8" t="s">
        <x:v>612</x:v>
      </x:c>
      <x:c r="O211" s="8" t="s">
        <x:v>613</x:v>
      </x:c>
      <x:c r="P211" s="8" t="s">
        <x:v>607</x:v>
      </x:c>
      <x:c r="Q211" s="8" t="s">
        <x:v>689</x:v>
      </x:c>
      <x:c r="R211" s="19">
        <x:v>2.9963636363636369E-3</x:v>
      </x:c>
      <x:c r="S211" s="12">
        <x:f t="shared" si="3"/>
        <x:v>1.2434909090909092</x:v>
      </x:c>
      <x:c r="U211" s="8" t="s">
        <x:v>604</x:v>
      </x:c>
    </x:row>
    <x:row r="212" spans="1:21">
      <x:c r="A212" s="8" t="s">
        <x:v>604</x:v>
      </x:c>
      <x:c r="B212" s="8" t="s">
        <x:v>162</x:v>
      </x:c>
      <x:c r="C212" s="8" t="s">
        <x:v>473</x:v>
      </x:c>
      <x:c r="D212" s="8" t="s">
        <x:v>668</x:v>
      </x:c>
      <x:c r="E212" s="8" t="s">
        <x:v>607</x:v>
      </x:c>
      <x:c r="F212" s="8" t="s">
        <x:v>669</x:v>
      </x:c>
      <x:c r="G212" s="8" t="s">
        <x:v>477</x:v>
      </x:c>
      <x:c r="H212" s="8" t="s">
        <x:v>669</x:v>
      </x:c>
      <x:c r="I212" s="8" t="s">
        <x:v>670</x:v>
      </x:c>
      <x:c r="J212" s="8" t="s">
        <x:v>826</x:v>
      </x:c>
      <x:c r="K212" s="10" t="s">
        <x:v>490</x:v>
      </x:c>
      <x:c r="L212" s="8" t="s">
        <x:v>827</x:v>
      </x:c>
      <x:c r="M212" s="9">
        <x:v>215</x:v>
      </x:c>
      <x:c r="N212" s="8" t="s">
        <x:v>612</x:v>
      </x:c>
      <x:c r="O212" s="8" t="s">
        <x:v>613</x:v>
      </x:c>
      <x:c r="P212" s="8" t="s">
        <x:v>607</x:v>
      </x:c>
      <x:c r="Q212" s="8" t="s">
        <x:v>689</x:v>
      </x:c>
      <x:c r="R212" s="19">
        <x:v>2.9963636363636369E-3</x:v>
      </x:c>
      <x:c r="S212" s="12">
        <x:f t="shared" si="3"/>
        <x:v>0.64421818181818191</x:v>
      </x:c>
      <x:c r="U212" s="8" t="s">
        <x:v>604</x:v>
      </x:c>
    </x:row>
    <x:row r="213" spans="1:21">
      <x:c r="A213" s="8" t="s">
        <x:v>604</x:v>
      </x:c>
      <x:c r="B213" s="8" t="s">
        <x:v>162</x:v>
      </x:c>
      <x:c r="C213" s="8" t="s">
        <x:v>473</x:v>
      </x:c>
      <x:c r="D213" s="8" t="s">
        <x:v>668</x:v>
      </x:c>
      <x:c r="E213" s="8" t="s">
        <x:v>607</x:v>
      </x:c>
      <x:c r="F213" s="8" t="s">
        <x:v>669</x:v>
      </x:c>
      <x:c r="G213" s="8" t="s">
        <x:v>477</x:v>
      </x:c>
      <x:c r="H213" s="8" t="s">
        <x:v>669</x:v>
      </x:c>
      <x:c r="I213" s="8" t="s">
        <x:v>670</x:v>
      </x:c>
      <x:c r="J213" s="8" t="s">
        <x:v>828</x:v>
      </x:c>
      <x:c r="K213" s="10" t="s">
        <x:v>493</x:v>
      </x:c>
      <x:c r="L213" s="8" t="s">
        <x:v>829</x:v>
      </x:c>
      <x:c r="M213" s="9">
        <x:v>115</x:v>
      </x:c>
      <x:c r="N213" s="8" t="s">
        <x:v>612</x:v>
      </x:c>
      <x:c r="O213" s="8" t="s">
        <x:v>613</x:v>
      </x:c>
      <x:c r="P213" s="8" t="s">
        <x:v>607</x:v>
      </x:c>
      <x:c r="Q213" s="8" t="s">
        <x:v>689</x:v>
      </x:c>
      <x:c r="R213" s="19">
        <x:v>2.9963636363636369E-3</x:v>
      </x:c>
      <x:c r="S213" s="12">
        <x:f t="shared" si="3"/>
        <x:v>0.34458181818181821</x:v>
      </x:c>
      <x:c r="U213" s="8" t="s">
        <x:v>604</x:v>
      </x:c>
    </x:row>
    <x:row r="214" spans="1:21">
      <x:c r="A214" s="8" t="s">
        <x:v>604</x:v>
      </x:c>
      <x:c r="B214" s="8" t="s">
        <x:v>162</x:v>
      </x:c>
      <x:c r="C214" s="8" t="s">
        <x:v>473</x:v>
      </x:c>
      <x:c r="D214" s="8" t="s">
        <x:v>668</x:v>
      </x:c>
      <x:c r="E214" s="8" t="s">
        <x:v>607</x:v>
      </x:c>
      <x:c r="F214" s="8" t="s">
        <x:v>669</x:v>
      </x:c>
      <x:c r="G214" s="8" t="s">
        <x:v>477</x:v>
      </x:c>
      <x:c r="H214" s="8" t="s">
        <x:v>669</x:v>
      </x:c>
      <x:c r="I214" s="8" t="s">
        <x:v>670</x:v>
      </x:c>
      <x:c r="J214" s="8" t="s">
        <x:v>698</x:v>
      </x:c>
      <x:c r="K214" s="10" t="s">
        <x:v>499</x:v>
      </x:c>
      <x:c r="L214" s="8" t="s">
        <x:v>699</x:v>
      </x:c>
      <x:c r="M214" s="9">
        <x:v>290</x:v>
      </x:c>
      <x:c r="N214" s="8" t="s">
        <x:v>612</x:v>
      </x:c>
      <x:c r="O214" s="8" t="s">
        <x:v>613</x:v>
      </x:c>
      <x:c r="P214" s="8" t="s">
        <x:v>607</x:v>
      </x:c>
      <x:c r="Q214" s="8" t="s">
        <x:v>689</x:v>
      </x:c>
      <x:c r="R214" s="19">
        <x:v>3.4645454545454545E-3</x:v>
      </x:c>
      <x:c r="S214" s="12">
        <x:f t="shared" si="3"/>
        <x:v>1.0047181818181818</x:v>
      </x:c>
      <x:c r="U214" s="8" t="s">
        <x:v>604</x:v>
      </x:c>
    </x:row>
    <x:row r="215" spans="1:21">
      <x:c r="A215" s="8" t="s">
        <x:v>604</x:v>
      </x:c>
      <x:c r="B215" s="8" t="s">
        <x:v>162</x:v>
      </x:c>
      <x:c r="C215" s="8" t="s">
        <x:v>473</x:v>
      </x:c>
      <x:c r="D215" s="8" t="s">
        <x:v>668</x:v>
      </x:c>
      <x:c r="E215" s="8" t="s">
        <x:v>607</x:v>
      </x:c>
      <x:c r="F215" s="8" t="s">
        <x:v>669</x:v>
      </x:c>
      <x:c r="G215" s="8" t="s">
        <x:v>477</x:v>
      </x:c>
      <x:c r="H215" s="8" t="s">
        <x:v>669</x:v>
      </x:c>
      <x:c r="I215" s="8" t="s">
        <x:v>670</x:v>
      </x:c>
      <x:c r="J215" s="8" t="s">
        <x:v>830</x:v>
      </x:c>
      <x:c r="K215" s="10" t="s">
        <x:v>496</x:v>
      </x:c>
      <x:c r="L215" s="8" t="s">
        <x:v>831</x:v>
      </x:c>
      <x:c r="M215" s="9">
        <x:v>1360</x:v>
      </x:c>
      <x:c r="N215" s="8" t="s">
        <x:v>612</x:v>
      </x:c>
      <x:c r="O215" s="8" t="s">
        <x:v>613</x:v>
      </x:c>
      <x:c r="P215" s="8" t="s">
        <x:v>607</x:v>
      </x:c>
      <x:c r="Q215" s="8" t="s">
        <x:v>689</x:v>
      </x:c>
      <x:c r="R215" s="19">
        <x:v>2.7810000000000001E-2</x:v>
      </x:c>
      <x:c r="S215" s="12">
        <x:f t="shared" si="3"/>
        <x:v>37.821600000000004</x:v>
      </x:c>
      <x:c r="U215" s="8" t="s">
        <x:v>604</x:v>
      </x:c>
    </x:row>
    <x:row r="216" spans="1:21">
      <x:c r="A216" s="8" t="s">
        <x:v>604</x:v>
      </x:c>
      <x:c r="B216" s="8" t="s">
        <x:v>162</x:v>
      </x:c>
      <x:c r="C216" s="8" t="s">
        <x:v>473</x:v>
      </x:c>
      <x:c r="D216" s="8" t="s">
        <x:v>668</x:v>
      </x:c>
      <x:c r="E216" s="8" t="s">
        <x:v>607</x:v>
      </x:c>
      <x:c r="F216" s="8" t="s">
        <x:v>669</x:v>
      </x:c>
      <x:c r="G216" s="8" t="s">
        <x:v>477</x:v>
      </x:c>
      <x:c r="H216" s="8" t="s">
        <x:v>669</x:v>
      </x:c>
      <x:c r="I216" s="8" t="s">
        <x:v>609</x:v>
      </x:c>
      <x:c r="J216" s="8" t="s">
        <x:v>755</x:v>
      </x:c>
      <x:c r="K216" s="10" t="s">
        <x:v>484</x:v>
      </x:c>
      <x:c r="L216" s="8" t="s">
        <x:v>756</x:v>
      </x:c>
      <x:c r="M216" s="9">
        <x:v>2</x:v>
      </x:c>
      <x:c r="N216" s="8" t="s">
        <x:v>481</x:v>
      </x:c>
      <x:c r="O216" s="8" t="s">
        <x:v>482</x:v>
      </x:c>
      <x:c r="P216" s="8" t="s">
        <x:v>607</x:v>
      </x:c>
      <x:c r="Q216" s="8" t="s">
        <x:v>481</x:v>
      </x:c>
      <x:c r="R216" s="19">
        <x:v>3.6518181818181819</x:v>
      </x:c>
      <x:c r="S216" s="12">
        <x:f t="shared" si="3"/>
        <x:v>7.3036363636363637</x:v>
      </x:c>
      <x:c r="U216" s="8" t="s">
        <x:v>604</x:v>
      </x:c>
    </x:row>
    <x:row r="217" spans="1:21">
      <x:c r="A217" s="8" t="s">
        <x:v>604</x:v>
      </x:c>
      <x:c r="B217" s="8" t="s">
        <x:v>162</x:v>
      </x:c>
      <x:c r="C217" s="8" t="s">
        <x:v>473</x:v>
      </x:c>
      <x:c r="D217" s="8" t="s">
        <x:v>668</x:v>
      </x:c>
      <x:c r="E217" s="8" t="s">
        <x:v>607</x:v>
      </x:c>
      <x:c r="F217" s="8" t="s">
        <x:v>669</x:v>
      </x:c>
      <x:c r="G217" s="8" t="s">
        <x:v>477</x:v>
      </x:c>
      <x:c r="H217" s="8" t="s">
        <x:v>669</x:v>
      </x:c>
      <x:c r="I217" s="8" t="s">
        <x:v>609</x:v>
      </x:c>
      <x:c r="J217" s="8" t="s">
        <x:v>832</x:v>
      </x:c>
      <x:c r="K217" s="10" t="s">
        <x:v>487</x:v>
      </x:c>
      <x:c r="L217" s="8" t="s">
        <x:v>833</x:v>
      </x:c>
      <x:c r="M217" s="9">
        <x:v>1</x:v>
      </x:c>
      <x:c r="N217" s="8" t="s">
        <x:v>481</x:v>
      </x:c>
      <x:c r="O217" s="8" t="s">
        <x:v>482</x:v>
      </x:c>
      <x:c r="P217" s="8" t="s">
        <x:v>607</x:v>
      </x:c>
      <x:c r="Q217" s="8" t="s">
        <x:v>481</x:v>
      </x:c>
      <x:c r="R217" s="19">
        <x:v>4.0544545454545453</x:v>
      </x:c>
      <x:c r="S217" s="12">
        <x:f t="shared" si="3"/>
        <x:v>4.0544545454545453</x:v>
      </x:c>
      <x:c r="U217" s="8" t="s">
        <x:v>604</x:v>
      </x:c>
    </x:row>
    <x:row r="218" spans="1:21">
      <x:c r="A218" s="8" t="s">
        <x:v>604</x:v>
      </x:c>
      <x:c r="B218" s="8" t="s">
        <x:v>162</x:v>
      </x:c>
      <x:c r="C218" s="8" t="s">
        <x:v>473</x:v>
      </x:c>
      <x:c r="D218" s="8" t="s">
        <x:v>668</x:v>
      </x:c>
      <x:c r="E218" s="8" t="s">
        <x:v>607</x:v>
      </x:c>
      <x:c r="F218" s="8" t="s">
        <x:v>669</x:v>
      </x:c>
      <x:c r="G218" s="8" t="s">
        <x:v>477</x:v>
      </x:c>
      <x:c r="H218" s="8" t="s">
        <x:v>669</x:v>
      </x:c>
      <x:c r="I218" s="8" t="s">
        <x:v>609</x:v>
      </x:c>
      <x:c r="J218" s="8" t="s">
        <x:v>834</x:v>
      </x:c>
      <x:c r="K218" s="10" t="s">
        <x:v>505</x:v>
      </x:c>
      <x:c r="L218" s="8" t="s">
        <x:v>835</x:v>
      </x:c>
      <x:c r="M218" s="9">
        <x:v>1</x:v>
      </x:c>
      <x:c r="N218" s="8" t="s">
        <x:v>481</x:v>
      </x:c>
      <x:c r="O218" s="8" t="s">
        <x:v>482</x:v>
      </x:c>
      <x:c r="P218" s="8" t="s">
        <x:v>607</x:v>
      </x:c>
      <x:c r="Q218" s="8" t="s">
        <x:v>481</x:v>
      </x:c>
      <x:c r="R218" s="19">
        <x:v>4.0544545454545453</x:v>
      </x:c>
      <x:c r="S218" s="12">
        <x:f t="shared" si="3"/>
        <x:v>4.0544545454545453</x:v>
      </x:c>
      <x:c r="U218" s="8" t="s">
        <x:v>604</x:v>
      </x:c>
    </x:row>
    <x:row r="219" spans="1:21">
      <x:c r="A219" s="8" t="s">
        <x:v>604</x:v>
      </x:c>
      <x:c r="B219" s="8" t="s">
        <x:v>162</x:v>
      </x:c>
      <x:c r="C219" s="8" t="s">
        <x:v>473</x:v>
      </x:c>
      <x:c r="D219" s="8" t="s">
        <x:v>668</x:v>
      </x:c>
      <x:c r="E219" s="8" t="s">
        <x:v>607</x:v>
      </x:c>
      <x:c r="F219" s="8" t="s">
        <x:v>669</x:v>
      </x:c>
      <x:c r="G219" s="8" t="s">
        <x:v>477</x:v>
      </x:c>
      <x:c r="H219" s="8" t="s">
        <x:v>669</x:v>
      </x:c>
      <x:c r="I219" s="8" t="s">
        <x:v>609</x:v>
      </x:c>
      <x:c r="J219" s="8" t="s">
        <x:v>836</x:v>
      </x:c>
      <x:c r="K219" s="10" t="s">
        <x:v>502</x:v>
      </x:c>
      <x:c r="L219" s="8" t="s">
        <x:v>837</x:v>
      </x:c>
      <x:c r="M219" s="9">
        <x:v>1</x:v>
      </x:c>
      <x:c r="N219" s="8" t="s">
        <x:v>481</x:v>
      </x:c>
      <x:c r="O219" s="8" t="s">
        <x:v>482</x:v>
      </x:c>
      <x:c r="P219" s="8" t="s">
        <x:v>607</x:v>
      </x:c>
      <x:c r="Q219" s="8" t="s">
        <x:v>481</x:v>
      </x:c>
      <x:c r="R219" s="19">
        <x:v>3.6424545454545454</x:v>
      </x:c>
      <x:c r="S219" s="12">
        <x:f t="shared" si="3"/>
        <x:v>3.6424545454545454</x:v>
      </x:c>
      <x:c r="U219" s="8" t="s">
        <x:v>604</x:v>
      </x:c>
    </x:row>
    <x:row r="220" spans="1:21">
      <x:c r="A220" s="8" t="s">
        <x:v>604</x:v>
      </x:c>
      <x:c r="B220" s="8" t="s">
        <x:v>162</x:v>
      </x:c>
      <x:c r="C220" s="8" t="s">
        <x:v>473</x:v>
      </x:c>
      <x:c r="D220" s="8" t="s">
        <x:v>668</x:v>
      </x:c>
      <x:c r="E220" s="8" t="s">
        <x:v>607</x:v>
      </x:c>
      <x:c r="F220" s="8" t="s">
        <x:v>669</x:v>
      </x:c>
      <x:c r="G220" s="8" t="s">
        <x:v>477</x:v>
      </x:c>
      <x:c r="H220" s="8" t="s">
        <x:v>669</x:v>
      </x:c>
      <x:c r="I220" s="8" t="s">
        <x:v>609</x:v>
      </x:c>
      <x:c r="J220" s="8" t="s">
        <x:v>838</x:v>
      </x:c>
      <x:c r="K220" s="10" t="s">
        <x:v>508</x:v>
      </x:c>
      <x:c r="L220" s="8" t="s">
        <x:v>839</x:v>
      </x:c>
      <x:c r="M220" s="9">
        <x:v>2</x:v>
      </x:c>
      <x:c r="N220" s="8" t="s">
        <x:v>481</x:v>
      </x:c>
      <x:c r="O220" s="8" t="s">
        <x:v>482</x:v>
      </x:c>
      <x:c r="P220" s="8" t="s">
        <x:v>607</x:v>
      </x:c>
      <x:c r="Q220" s="8" t="s">
        <x:v>481</x:v>
      </x:c>
      <x:c r="R220" s="19">
        <x:v>113.58090909090909</x:v>
      </x:c>
      <x:c r="S220" s="12">
        <x:f t="shared" si="3"/>
        <x:v>227.16181818181818</x:v>
      </x:c>
      <x:c r="U220" s="8" t="s">
        <x:v>604</x:v>
      </x:c>
    </x:row>
    <x:row r="221" spans="1:21">
      <x:c r="A221" s="8" t="s">
        <x:v>604</x:v>
      </x:c>
      <x:c r="B221" s="8" t="s">
        <x:v>162</x:v>
      </x:c>
      <x:c r="C221" s="8" t="s">
        <x:v>473</x:v>
      </x:c>
      <x:c r="D221" s="8" t="s">
        <x:v>668</x:v>
      </x:c>
      <x:c r="E221" s="8" t="s">
        <x:v>607</x:v>
      </x:c>
      <x:c r="F221" s="8" t="s">
        <x:v>669</x:v>
      </x:c>
      <x:c r="G221" s="8" t="s">
        <x:v>477</x:v>
      </x:c>
      <x:c r="H221" s="8" t="s">
        <x:v>669</x:v>
      </x:c>
      <x:c r="I221" s="8" t="s">
        <x:v>609</x:v>
      </x:c>
      <x:c r="J221" s="8" t="s">
        <x:v>789</x:v>
      </x:c>
      <x:c r="K221" s="10" t="s">
        <x:v>517</x:v>
      </x:c>
      <x:c r="L221" s="8" t="s">
        <x:v>790</x:v>
      </x:c>
      <x:c r="M221" s="9">
        <x:v>141</x:v>
      </x:c>
      <x:c r="N221" s="8" t="s">
        <x:v>612</x:v>
      </x:c>
      <x:c r="O221" s="8" t="s">
        <x:v>482</x:v>
      </x:c>
      <x:c r="P221" s="8" t="s">
        <x:v>607</x:v>
      </x:c>
      <x:c r="Q221" s="8" t="s">
        <x:v>481</x:v>
      </x:c>
      <x:c r="R221" s="19">
        <x:v>7.1481999999999995E-3</x:v>
      </x:c>
      <x:c r="S221" s="12">
        <x:f t="shared" si="3"/>
        <x:v>1.0078962</x:v>
      </x:c>
      <x:c r="U221" s="8" t="s">
        <x:v>604</x:v>
      </x:c>
    </x:row>
    <x:row r="222" spans="1:21">
      <x:c r="A222" s="8" t="s">
        <x:v>604</x:v>
      </x:c>
      <x:c r="B222" s="8" t="s">
        <x:v>162</x:v>
      </x:c>
      <x:c r="C222" s="8" t="s">
        <x:v>473</x:v>
      </x:c>
      <x:c r="D222" s="8" t="s">
        <x:v>668</x:v>
      </x:c>
      <x:c r="E222" s="8" t="s">
        <x:v>607</x:v>
      </x:c>
      <x:c r="F222" s="8" t="s">
        <x:v>669</x:v>
      </x:c>
      <x:c r="G222" s="8" t="s">
        <x:v>477</x:v>
      </x:c>
      <x:c r="H222" s="8" t="s">
        <x:v>669</x:v>
      </x:c>
      <x:c r="I222" s="8" t="s">
        <x:v>609</x:v>
      </x:c>
      <x:c r="J222" s="8" t="s">
        <x:v>840</x:v>
      </x:c>
      <x:c r="K222" s="10" t="s">
        <x:v>532</x:v>
      </x:c>
      <x:c r="L222" s="8" t="s">
        <x:v>841</x:v>
      </x:c>
      <x:c r="M222" s="9">
        <x:v>138</x:v>
      </x:c>
      <x:c r="N222" s="8" t="s">
        <x:v>612</x:v>
      </x:c>
      <x:c r="O222" s="8" t="s">
        <x:v>482</x:v>
      </x:c>
      <x:c r="P222" s="8" t="s">
        <x:v>607</x:v>
      </x:c>
      <x:c r="Q222" s="8" t="s">
        <x:v>481</x:v>
      </x:c>
      <x:c r="R222" s="19">
        <x:v>1.0843090909090909E-3</x:v>
      </x:c>
      <x:c r="S222" s="12">
        <x:f t="shared" si="3"/>
        <x:v>0.14963465454545455</x:v>
      </x:c>
      <x:c r="U222" s="8" t="s">
        <x:v>604</x:v>
      </x:c>
    </x:row>
    <x:row r="223" spans="1:21">
      <x:c r="A223" s="8" t="s">
        <x:v>604</x:v>
      </x:c>
      <x:c r="B223" s="8" t="s">
        <x:v>162</x:v>
      </x:c>
      <x:c r="C223" s="8" t="s">
        <x:v>473</x:v>
      </x:c>
      <x:c r="D223" s="8" t="s">
        <x:v>668</x:v>
      </x:c>
      <x:c r="E223" s="8" t="s">
        <x:v>607</x:v>
      </x:c>
      <x:c r="F223" s="8" t="s">
        <x:v>669</x:v>
      </x:c>
      <x:c r="G223" s="8" t="s">
        <x:v>477</x:v>
      </x:c>
      <x:c r="H223" s="8" t="s">
        <x:v>669</x:v>
      </x:c>
      <x:c r="I223" s="8" t="s">
        <x:v>609</x:v>
      </x:c>
      <x:c r="J223" s="8" t="s">
        <x:v>793</x:v>
      </x:c>
      <x:c r="K223" s="10" t="s">
        <x:v>520</x:v>
      </x:c>
      <x:c r="L223" s="8" t="s">
        <x:v>794</x:v>
      </x:c>
      <x:c r="M223" s="9">
        <x:v>1628</x:v>
      </x:c>
      <x:c r="N223" s="8" t="s">
        <x:v>612</x:v>
      </x:c>
      <x:c r="O223" s="8" t="s">
        <x:v>482</x:v>
      </x:c>
      <x:c r="P223" s="8" t="s">
        <x:v>607</x:v>
      </x:c>
      <x:c r="Q223" s="8" t="s">
        <x:v>481</x:v>
      </x:c>
      <x:c r="R223" s="19">
        <x:v>3.9327272727272726E-3</x:v>
      </x:c>
      <x:c r="S223" s="12">
        <x:f t="shared" si="3"/>
        <x:v>6.4024799999999997</x:v>
      </x:c>
      <x:c r="U223" s="8" t="s">
        <x:v>604</x:v>
      </x:c>
    </x:row>
    <x:row r="224" spans="1:21">
      <x:c r="A224" s="8" t="s">
        <x:v>604</x:v>
      </x:c>
      <x:c r="B224" s="8" t="s">
        <x:v>162</x:v>
      </x:c>
      <x:c r="C224" s="8" t="s">
        <x:v>473</x:v>
      </x:c>
      <x:c r="D224" s="8" t="s">
        <x:v>668</x:v>
      </x:c>
      <x:c r="E224" s="8" t="s">
        <x:v>607</x:v>
      </x:c>
      <x:c r="F224" s="8" t="s">
        <x:v>669</x:v>
      </x:c>
      <x:c r="G224" s="8" t="s">
        <x:v>477</x:v>
      </x:c>
      <x:c r="H224" s="8" t="s">
        <x:v>669</x:v>
      </x:c>
      <x:c r="I224" s="8" t="s">
        <x:v>842</x:v>
      </x:c>
      <x:c r="J224" s="8" t="s">
        <x:v>843</x:v>
      </x:c>
      <x:c r="K224" s="10" t="s">
        <x:v>479</x:v>
      </x:c>
      <x:c r="L224" s="8" t="s">
        <x:v>844</x:v>
      </x:c>
      <x:c r="M224" s="9">
        <x:v>2</x:v>
      </x:c>
      <x:c r="N224" s="8" t="s">
        <x:v>481</x:v>
      </x:c>
      <x:c r="O224" s="8" t="s">
        <x:v>613</x:v>
      </x:c>
      <x:c r="P224" s="8" t="s">
        <x:v>607</x:v>
      </x:c>
      <x:c r="Q224" s="8" t="s">
        <x:v>481</x:v>
      </x:c>
      <x:c r="R224" s="19">
        <x:v>1.9663636363636365</x:v>
      </x:c>
      <x:c r="S224" s="12">
        <x:f t="shared" si="3"/>
        <x:v>3.9327272727272731</x:v>
      </x:c>
      <x:c r="U224" s="8" t="s">
        <x:v>604</x:v>
      </x:c>
    </x:row>
    <x:row r="225" spans="1:21">
      <x:c r="A225" s="8" t="s">
        <x:v>604</x:v>
      </x:c>
      <x:c r="B225" s="8" t="s">
        <x:v>162</x:v>
      </x:c>
      <x:c r="C225" s="8" t="s">
        <x:v>473</x:v>
      </x:c>
      <x:c r="D225" s="8" t="s">
        <x:v>668</x:v>
      </x:c>
      <x:c r="E225" s="8" t="s">
        <x:v>607</x:v>
      </x:c>
      <x:c r="F225" s="8" t="s">
        <x:v>669</x:v>
      </x:c>
      <x:c r="G225" s="8" t="s">
        <x:v>477</x:v>
      </x:c>
      <x:c r="H225" s="8" t="s">
        <x:v>669</x:v>
      </x:c>
      <x:c r="I225" s="8" t="s">
        <x:v>842</x:v>
      </x:c>
      <x:c r="J225" s="8" t="s">
        <x:v>677</x:v>
      </x:c>
      <x:c r="K225" s="10" t="s">
        <x:v>484</x:v>
      </x:c>
      <x:c r="L225" s="8" t="s">
        <x:v>678</x:v>
      </x:c>
      <x:c r="M225" s="9">
        <x:v>2</x:v>
      </x:c>
      <x:c r="N225" s="8" t="s">
        <x:v>481</x:v>
      </x:c>
      <x:c r="O225" s="8" t="s">
        <x:v>613</x:v>
      </x:c>
      <x:c r="P225" s="8" t="s">
        <x:v>607</x:v>
      </x:c>
      <x:c r="Q225" s="8" t="s">
        <x:v>481</x:v>
      </x:c>
      <x:c r="R225" s="19">
        <x:v>0.82400000000000007</x:v>
      </x:c>
      <x:c r="S225" s="12">
        <x:f t="shared" si="3"/>
        <x:v>1.6480000000000001</x:v>
      </x:c>
      <x:c r="U225" s="8" t="s">
        <x:v>604</x:v>
      </x:c>
    </x:row>
    <x:row r="226" spans="1:21">
      <x:c r="A226" s="8" t="s">
        <x:v>604</x:v>
      </x:c>
      <x:c r="B226" s="8" t="s">
        <x:v>162</x:v>
      </x:c>
      <x:c r="C226" s="8" t="s">
        <x:v>473</x:v>
      </x:c>
      <x:c r="D226" s="8" t="s">
        <x:v>668</x:v>
      </x:c>
      <x:c r="E226" s="8" t="s">
        <x:v>607</x:v>
      </x:c>
      <x:c r="F226" s="8" t="s">
        <x:v>669</x:v>
      </x:c>
      <x:c r="G226" s="8" t="s">
        <x:v>477</x:v>
      </x:c>
      <x:c r="H226" s="8" t="s">
        <x:v>669</x:v>
      </x:c>
      <x:c r="I226" s="8" t="s">
        <x:v>842</x:v>
      </x:c>
      <x:c r="J226" s="8" t="s">
        <x:v>845</x:v>
      </x:c>
      <x:c r="K226" s="10" t="s">
        <x:v>487</x:v>
      </x:c>
      <x:c r="L226" s="8" t="s">
        <x:v>846</x:v>
      </x:c>
      <x:c r="M226" s="9">
        <x:v>2</x:v>
      </x:c>
      <x:c r="N226" s="8" t="s">
        <x:v>481</x:v>
      </x:c>
      <x:c r="O226" s="8" t="s">
        <x:v>613</x:v>
      </x:c>
      <x:c r="P226" s="8" t="s">
        <x:v>607</x:v>
      </x:c>
      <x:c r="Q226" s="8" t="s">
        <x:v>481</x:v>
      </x:c>
      <x:c r="R226" s="19">
        <x:v>10.305150000000001</x:v>
      </x:c>
      <x:c r="S226" s="12">
        <x:f t="shared" si="3"/>
        <x:v>20.610300000000002</x:v>
      </x:c>
      <x:c r="U226" s="8" t="s">
        <x:v>604</x:v>
      </x:c>
    </x:row>
    <x:row r="227" spans="1:21">
      <x:c r="A227" s="8" t="s">
        <x:v>604</x:v>
      </x:c>
      <x:c r="B227" s="8" t="s">
        <x:v>162</x:v>
      </x:c>
      <x:c r="C227" s="8" t="s">
        <x:v>473</x:v>
      </x:c>
      <x:c r="D227" s="8" t="s">
        <x:v>668</x:v>
      </x:c>
      <x:c r="E227" s="8" t="s">
        <x:v>607</x:v>
      </x:c>
      <x:c r="F227" s="8" t="s">
        <x:v>669</x:v>
      </x:c>
      <x:c r="G227" s="8" t="s">
        <x:v>477</x:v>
      </x:c>
      <x:c r="H227" s="8" t="s">
        <x:v>669</x:v>
      </x:c>
      <x:c r="I227" s="8" t="s">
        <x:v>842</x:v>
      </x:c>
      <x:c r="J227" s="8" t="s">
        <x:v>692</x:v>
      </x:c>
      <x:c r="K227" s="10" t="s">
        <x:v>505</x:v>
      </x:c>
      <x:c r="L227" s="8" t="s">
        <x:v>693</x:v>
      </x:c>
      <x:c r="M227" s="9">
        <x:v>105</x:v>
      </x:c>
      <x:c r="N227" s="8" t="s">
        <x:v>612</x:v>
      </x:c>
      <x:c r="O227" s="8" t="s">
        <x:v>613</x:v>
      </x:c>
      <x:c r="P227" s="8" t="s">
        <x:v>607</x:v>
      </x:c>
      <x:c r="Q227" s="8" t="s">
        <x:v>689</x:v>
      </x:c>
      <x:c r="R227" s="19">
        <x:v>3.4645454545454545E-3</x:v>
      </x:c>
      <x:c r="S227" s="12">
        <x:f t="shared" si="3"/>
        <x:v>0.36377727272727273</x:v>
      </x:c>
      <x:c r="U227" s="8" t="s">
        <x:v>604</x:v>
      </x:c>
    </x:row>
    <x:row r="228" spans="1:21">
      <x:c r="A228" s="8" t="s">
        <x:v>604</x:v>
      </x:c>
      <x:c r="B228" s="8" t="s">
        <x:v>162</x:v>
      </x:c>
      <x:c r="C228" s="8" t="s">
        <x:v>473</x:v>
      </x:c>
      <x:c r="D228" s="8" t="s">
        <x:v>668</x:v>
      </x:c>
      <x:c r="E228" s="8" t="s">
        <x:v>607</x:v>
      </x:c>
      <x:c r="F228" s="8" t="s">
        <x:v>669</x:v>
      </x:c>
      <x:c r="G228" s="8" t="s">
        <x:v>477</x:v>
      </x:c>
      <x:c r="H228" s="8" t="s">
        <x:v>669</x:v>
      </x:c>
      <x:c r="I228" s="8" t="s">
        <x:v>842</x:v>
      </x:c>
      <x:c r="J228" s="8" t="s">
        <x:v>706</x:v>
      </x:c>
      <x:c r="K228" s="10" t="s">
        <x:v>502</x:v>
      </x:c>
      <x:c r="L228" s="8" t="s">
        <x:v>707</x:v>
      </x:c>
      <x:c r="M228" s="9">
        <x:v>105</x:v>
      </x:c>
      <x:c r="N228" s="8" t="s">
        <x:v>612</x:v>
      </x:c>
      <x:c r="O228" s="8" t="s">
        <x:v>613</x:v>
      </x:c>
      <x:c r="P228" s="8" t="s">
        <x:v>607</x:v>
      </x:c>
      <x:c r="Q228" s="8" t="s">
        <x:v>689</x:v>
      </x:c>
      <x:c r="R228" s="19">
        <x:v>3.4645454545454545E-3</x:v>
      </x:c>
      <x:c r="S228" s="12">
        <x:f t="shared" si="3"/>
        <x:v>0.36377727272727273</x:v>
      </x:c>
      <x:c r="U228" s="8" t="s">
        <x:v>604</x:v>
      </x:c>
    </x:row>
    <x:row r="229" spans="1:21">
      <x:c r="A229" s="8" t="s">
        <x:v>604</x:v>
      </x:c>
      <x:c r="B229" s="8" t="s">
        <x:v>162</x:v>
      </x:c>
      <x:c r="C229" s="8" t="s">
        <x:v>473</x:v>
      </x:c>
      <x:c r="D229" s="8" t="s">
        <x:v>668</x:v>
      </x:c>
      <x:c r="E229" s="8" t="s">
        <x:v>607</x:v>
      </x:c>
      <x:c r="F229" s="8" t="s">
        <x:v>669</x:v>
      </x:c>
      <x:c r="G229" s="8" t="s">
        <x:v>477</x:v>
      </x:c>
      <x:c r="H229" s="8" t="s">
        <x:v>669</x:v>
      </x:c>
      <x:c r="I229" s="8" t="s">
        <x:v>670</x:v>
      </x:c>
      <x:c r="J229" s="8" t="s">
        <x:v>847</x:v>
      </x:c>
      <x:c r="K229" s="10" t="s">
        <x:v>484</x:v>
      </x:c>
      <x:c r="L229" s="8" t="s">
        <x:v>848</x:v>
      </x:c>
      <x:c r="M229" s="9">
        <x:v>1</x:v>
      </x:c>
      <x:c r="N229" s="8" t="s">
        <x:v>481</x:v>
      </x:c>
      <x:c r="O229" s="8" t="s">
        <x:v>482</x:v>
      </x:c>
      <x:c r="P229" s="8" t="s">
        <x:v>607</x:v>
      </x:c>
      <x:c r="Q229" s="8" t="s">
        <x:v>481</x:v>
      </x:c>
      <x:c r="R229" s="19">
        <x:v>1025.9736363636364</x:v>
      </x:c>
      <x:c r="S229" s="12">
        <x:f t="shared" si="3"/>
        <x:v>1025.9736363636364</x:v>
      </x:c>
      <x:c r="U229" s="8" t="s">
        <x:v>604</x:v>
      </x:c>
    </x:row>
    <x:row r="230" spans="1:21">
      <x:c r="A230" s="8" t="s">
        <x:v>604</x:v>
      </x:c>
      <x:c r="B230" s="8" t="s">
        <x:v>162</x:v>
      </x:c>
      <x:c r="C230" s="8" t="s">
        <x:v>473</x:v>
      </x:c>
      <x:c r="D230" s="8" t="s">
        <x:v>668</x:v>
      </x:c>
      <x:c r="E230" s="8" t="s">
        <x:v>607</x:v>
      </x:c>
      <x:c r="F230" s="8" t="s">
        <x:v>669</x:v>
      </x:c>
      <x:c r="G230" s="8" t="s">
        <x:v>477</x:v>
      </x:c>
      <x:c r="H230" s="8" t="s">
        <x:v>669</x:v>
      </x:c>
      <x:c r="I230" s="8" t="s">
        <x:v>670</x:v>
      </x:c>
      <x:c r="J230" s="8" t="s">
        <x:v>849</x:v>
      </x:c>
      <x:c r="K230" s="10" t="s">
        <x:v>487</x:v>
      </x:c>
      <x:c r="L230" s="8" t="s">
        <x:v>850</x:v>
      </x:c>
      <x:c r="M230" s="9">
        <x:v>1</x:v>
      </x:c>
      <x:c r="N230" s="8" t="s">
        <x:v>481</x:v>
      </x:c>
      <x:c r="O230" s="8" t="s">
        <x:v>482</x:v>
      </x:c>
      <x:c r="P230" s="8" t="s">
        <x:v>607</x:v>
      </x:c>
      <x:c r="Q230" s="8" t="s">
        <x:v>481</x:v>
      </x:c>
      <x:c r="R230" s="19">
        <x:v>3.6424545454545454</x:v>
      </x:c>
      <x:c r="S230" s="12">
        <x:f t="shared" si="3"/>
        <x:v>3.6424545454545454</x:v>
      </x:c>
      <x:c r="U230" s="8" t="s">
        <x:v>604</x:v>
      </x:c>
    </x:row>
    <x:row r="231" spans="1:21">
      <x:c r="A231" s="8" t="s">
        <x:v>604</x:v>
      </x:c>
      <x:c r="B231" s="8" t="s">
        <x:v>162</x:v>
      </x:c>
      <x:c r="C231" s="8" t="s">
        <x:v>473</x:v>
      </x:c>
      <x:c r="D231" s="8" t="s">
        <x:v>668</x:v>
      </x:c>
      <x:c r="E231" s="8" t="s">
        <x:v>607</x:v>
      </x:c>
      <x:c r="F231" s="8" t="s">
        <x:v>669</x:v>
      </x:c>
      <x:c r="G231" s="8" t="s">
        <x:v>477</x:v>
      </x:c>
      <x:c r="H231" s="8" t="s">
        <x:v>669</x:v>
      </x:c>
      <x:c r="I231" s="8" t="s">
        <x:v>670</x:v>
      </x:c>
      <x:c r="J231" s="8" t="s">
        <x:v>793</x:v>
      </x:c>
      <x:c r="K231" s="10" t="s">
        <x:v>505</x:v>
      </x:c>
      <x:c r="L231" s="8" t="s">
        <x:v>794</x:v>
      </x:c>
      <x:c r="M231" s="9">
        <x:v>95</x:v>
      </x:c>
      <x:c r="N231" s="8" t="s">
        <x:v>612</x:v>
      </x:c>
      <x:c r="O231" s="8" t="s">
        <x:v>482</x:v>
      </x:c>
      <x:c r="P231" s="8" t="s">
        <x:v>607</x:v>
      </x:c>
      <x:c r="Q231" s="8" t="s">
        <x:v>481</x:v>
      </x:c>
      <x:c r="R231" s="19">
        <x:v>3.9327272727272726E-3</x:v>
      </x:c>
      <x:c r="S231" s="12">
        <x:f t="shared" si="3"/>
        <x:v>0.37360909090909089</x:v>
      </x:c>
      <x:c r="U231" s="8" t="s">
        <x:v>604</x:v>
      </x:c>
    </x:row>
    <x:row r="232" spans="1:21">
      <x:c r="A232" s="8" t="s">
        <x:v>604</x:v>
      </x:c>
      <x:c r="B232" s="8" t="s">
        <x:v>162</x:v>
      </x:c>
      <x:c r="C232" s="8" t="s">
        <x:v>473</x:v>
      </x:c>
      <x:c r="D232" s="8" t="s">
        <x:v>668</x:v>
      </x:c>
      <x:c r="E232" s="8" t="s">
        <x:v>607</x:v>
      </x:c>
      <x:c r="F232" s="8" t="s">
        <x:v>669</x:v>
      </x:c>
      <x:c r="G232" s="8" t="s">
        <x:v>477</x:v>
      </x:c>
      <x:c r="H232" s="8" t="s">
        <x:v>669</x:v>
      </x:c>
      <x:c r="I232" s="8" t="s">
        <x:v>842</x:v>
      </x:c>
      <x:c r="J232" s="8" t="s">
        <x:v>843</x:v>
      </x:c>
      <x:c r="K232" s="10" t="s">
        <x:v>479</x:v>
      </x:c>
      <x:c r="L232" s="8" t="s">
        <x:v>844</x:v>
      </x:c>
      <x:c r="M232" s="9">
        <x:v>2</x:v>
      </x:c>
      <x:c r="N232" s="8" t="s">
        <x:v>481</x:v>
      </x:c>
      <x:c r="O232" s="8" t="s">
        <x:v>613</x:v>
      </x:c>
      <x:c r="P232" s="8" t="s">
        <x:v>607</x:v>
      </x:c>
      <x:c r="Q232" s="8" t="s">
        <x:v>481</x:v>
      </x:c>
      <x:c r="R232" s="19">
        <x:v>1.9663636363636365</x:v>
      </x:c>
      <x:c r="S232" s="12">
        <x:f t="shared" si="3"/>
        <x:v>3.9327272727272731</x:v>
      </x:c>
      <x:c r="U232" s="8" t="s">
        <x:v>604</x:v>
      </x:c>
    </x:row>
    <x:row r="233" spans="1:21">
      <x:c r="A233" s="8" t="s">
        <x:v>604</x:v>
      </x:c>
      <x:c r="B233" s="8" t="s">
        <x:v>162</x:v>
      </x:c>
      <x:c r="C233" s="8" t="s">
        <x:v>473</x:v>
      </x:c>
      <x:c r="D233" s="8" t="s">
        <x:v>668</x:v>
      </x:c>
      <x:c r="E233" s="8" t="s">
        <x:v>607</x:v>
      </x:c>
      <x:c r="F233" s="8" t="s">
        <x:v>669</x:v>
      </x:c>
      <x:c r="G233" s="8" t="s">
        <x:v>477</x:v>
      </x:c>
      <x:c r="H233" s="8" t="s">
        <x:v>669</x:v>
      </x:c>
      <x:c r="I233" s="8" t="s">
        <x:v>842</x:v>
      </x:c>
      <x:c r="J233" s="8" t="s">
        <x:v>677</x:v>
      </x:c>
      <x:c r="K233" s="10" t="s">
        <x:v>484</x:v>
      </x:c>
      <x:c r="L233" s="8" t="s">
        <x:v>678</x:v>
      </x:c>
      <x:c r="M233" s="9">
        <x:v>2</x:v>
      </x:c>
      <x:c r="N233" s="8" t="s">
        <x:v>481</x:v>
      </x:c>
      <x:c r="O233" s="8" t="s">
        <x:v>613</x:v>
      </x:c>
      <x:c r="P233" s="8" t="s">
        <x:v>607</x:v>
      </x:c>
      <x:c r="Q233" s="8" t="s">
        <x:v>481</x:v>
      </x:c>
      <x:c r="R233" s="19">
        <x:v>0.82400000000000007</x:v>
      </x:c>
      <x:c r="S233" s="12">
        <x:f t="shared" si="3"/>
        <x:v>1.6480000000000001</x:v>
      </x:c>
      <x:c r="U233" s="8" t="s">
        <x:v>604</x:v>
      </x:c>
    </x:row>
    <x:row r="234" spans="1:21">
      <x:c r="A234" s="8" t="s">
        <x:v>604</x:v>
      </x:c>
      <x:c r="B234" s="8" t="s">
        <x:v>162</x:v>
      </x:c>
      <x:c r="C234" s="8" t="s">
        <x:v>473</x:v>
      </x:c>
      <x:c r="D234" s="8" t="s">
        <x:v>668</x:v>
      </x:c>
      <x:c r="E234" s="8" t="s">
        <x:v>607</x:v>
      </x:c>
      <x:c r="F234" s="8" t="s">
        <x:v>669</x:v>
      </x:c>
      <x:c r="G234" s="8" t="s">
        <x:v>477</x:v>
      </x:c>
      <x:c r="H234" s="8" t="s">
        <x:v>669</x:v>
      </x:c>
      <x:c r="I234" s="8" t="s">
        <x:v>842</x:v>
      </x:c>
      <x:c r="J234" s="8" t="s">
        <x:v>845</x:v>
      </x:c>
      <x:c r="K234" s="10" t="s">
        <x:v>487</x:v>
      </x:c>
      <x:c r="L234" s="8" t="s">
        <x:v>846</x:v>
      </x:c>
      <x:c r="M234" s="9">
        <x:v>2</x:v>
      </x:c>
      <x:c r="N234" s="8" t="s">
        <x:v>481</x:v>
      </x:c>
      <x:c r="O234" s="8" t="s">
        <x:v>613</x:v>
      </x:c>
      <x:c r="P234" s="8" t="s">
        <x:v>607</x:v>
      </x:c>
      <x:c r="Q234" s="8" t="s">
        <x:v>481</x:v>
      </x:c>
      <x:c r="R234" s="19">
        <x:v>10.305150000000001</x:v>
      </x:c>
      <x:c r="S234" s="12">
        <x:f t="shared" si="3"/>
        <x:v>20.610300000000002</x:v>
      </x:c>
      <x:c r="U234" s="8" t="s">
        <x:v>604</x:v>
      </x:c>
    </x:row>
    <x:row r="235" spans="1:21">
      <x:c r="A235" s="8" t="s">
        <x:v>604</x:v>
      </x:c>
      <x:c r="B235" s="8" t="s">
        <x:v>162</x:v>
      </x:c>
      <x:c r="C235" s="8" t="s">
        <x:v>473</x:v>
      </x:c>
      <x:c r="D235" s="8" t="s">
        <x:v>668</x:v>
      </x:c>
      <x:c r="E235" s="8" t="s">
        <x:v>607</x:v>
      </x:c>
      <x:c r="F235" s="8" t="s">
        <x:v>669</x:v>
      </x:c>
      <x:c r="G235" s="8" t="s">
        <x:v>477</x:v>
      </x:c>
      <x:c r="H235" s="8" t="s">
        <x:v>669</x:v>
      </x:c>
      <x:c r="I235" s="8" t="s">
        <x:v>842</x:v>
      </x:c>
      <x:c r="J235" s="8" t="s">
        <x:v>696</x:v>
      </x:c>
      <x:c r="K235" s="10" t="s">
        <x:v>505</x:v>
      </x:c>
      <x:c r="L235" s="8" t="s">
        <x:v>697</x:v>
      </x:c>
      <x:c r="M235" s="9">
        <x:v>115</x:v>
      </x:c>
      <x:c r="N235" s="8" t="s">
        <x:v>612</x:v>
      </x:c>
      <x:c r="O235" s="8" t="s">
        <x:v>613</x:v>
      </x:c>
      <x:c r="P235" s="8" t="s">
        <x:v>607</x:v>
      </x:c>
      <x:c r="Q235" s="8" t="s">
        <x:v>689</x:v>
      </x:c>
      <x:c r="R235" s="19">
        <x:v>3.4645454545454545E-3</x:v>
      </x:c>
      <x:c r="S235" s="12">
        <x:f t="shared" si="3"/>
        <x:v>0.39842272727272726</x:v>
      </x:c>
      <x:c r="U235" s="8" t="s">
        <x:v>604</x:v>
      </x:c>
    </x:row>
    <x:row r="236" spans="1:21">
      <x:c r="A236" s="8" t="s">
        <x:v>604</x:v>
      </x:c>
      <x:c r="B236" s="8" t="s">
        <x:v>162</x:v>
      </x:c>
      <x:c r="C236" s="8" t="s">
        <x:v>473</x:v>
      </x:c>
      <x:c r="D236" s="8" t="s">
        <x:v>668</x:v>
      </x:c>
      <x:c r="E236" s="8" t="s">
        <x:v>607</x:v>
      </x:c>
      <x:c r="F236" s="8" t="s">
        <x:v>669</x:v>
      </x:c>
      <x:c r="G236" s="8" t="s">
        <x:v>477</x:v>
      </x:c>
      <x:c r="H236" s="8" t="s">
        <x:v>669</x:v>
      </x:c>
      <x:c r="I236" s="8" t="s">
        <x:v>842</x:v>
      </x:c>
      <x:c r="J236" s="8" t="s">
        <x:v>704</x:v>
      </x:c>
      <x:c r="K236" s="10" t="s">
        <x:v>502</x:v>
      </x:c>
      <x:c r="L236" s="8" t="s">
        <x:v>705</x:v>
      </x:c>
      <x:c r="M236" s="9">
        <x:v>115</x:v>
      </x:c>
      <x:c r="N236" s="8" t="s">
        <x:v>612</x:v>
      </x:c>
      <x:c r="O236" s="8" t="s">
        <x:v>613</x:v>
      </x:c>
      <x:c r="P236" s="8" t="s">
        <x:v>607</x:v>
      </x:c>
      <x:c r="Q236" s="8" t="s">
        <x:v>689</x:v>
      </x:c>
      <x:c r="R236" s="19">
        <x:v>3.4645454545454545E-3</x:v>
      </x:c>
      <x:c r="S236" s="12">
        <x:f t="shared" si="3"/>
        <x:v>0.39842272727272726</x:v>
      </x:c>
      <x:c r="U236" s="8" t="s">
        <x:v>604</x:v>
      </x:c>
    </x:row>
    <x:row r="237" spans="1:21">
      <x:c r="A237" s="8" t="s">
        <x:v>604</x:v>
      </x:c>
      <x:c r="B237" s="8" t="s">
        <x:v>162</x:v>
      </x:c>
      <x:c r="C237" s="8" t="s">
        <x:v>473</x:v>
      </x:c>
      <x:c r="D237" s="8" t="s">
        <x:v>668</x:v>
      </x:c>
      <x:c r="E237" s="8" t="s">
        <x:v>607</x:v>
      </x:c>
      <x:c r="F237" s="8" t="s">
        <x:v>669</x:v>
      </x:c>
      <x:c r="G237" s="8" t="s">
        <x:v>477</x:v>
      </x:c>
      <x:c r="H237" s="8" t="s">
        <x:v>669</x:v>
      </x:c>
      <x:c r="I237" s="8" t="s">
        <x:v>670</x:v>
      </x:c>
      <x:c r="J237" s="8" t="s">
        <x:v>847</x:v>
      </x:c>
      <x:c r="K237" s="10" t="s">
        <x:v>484</x:v>
      </x:c>
      <x:c r="L237" s="8" t="s">
        <x:v>848</x:v>
      </x:c>
      <x:c r="M237" s="9">
        <x:v>1</x:v>
      </x:c>
      <x:c r="N237" s="8" t="s">
        <x:v>481</x:v>
      </x:c>
      <x:c r="O237" s="8" t="s">
        <x:v>482</x:v>
      </x:c>
      <x:c r="P237" s="8" t="s">
        <x:v>607</x:v>
      </x:c>
      <x:c r="Q237" s="8" t="s">
        <x:v>481</x:v>
      </x:c>
      <x:c r="R237" s="19">
        <x:v>1025.9736363636364</x:v>
      </x:c>
      <x:c r="S237" s="12">
        <x:f t="shared" si="3"/>
        <x:v>1025.9736363636364</x:v>
      </x:c>
      <x:c r="U237" s="8" t="s">
        <x:v>604</x:v>
      </x:c>
    </x:row>
    <x:row r="238" spans="1:21">
      <x:c r="A238" s="8" t="s">
        <x:v>604</x:v>
      </x:c>
      <x:c r="B238" s="8" t="s">
        <x:v>162</x:v>
      </x:c>
      <x:c r="C238" s="8" t="s">
        <x:v>473</x:v>
      </x:c>
      <x:c r="D238" s="8" t="s">
        <x:v>668</x:v>
      </x:c>
      <x:c r="E238" s="8" t="s">
        <x:v>607</x:v>
      </x:c>
      <x:c r="F238" s="8" t="s">
        <x:v>669</x:v>
      </x:c>
      <x:c r="G238" s="8" t="s">
        <x:v>477</x:v>
      </x:c>
      <x:c r="H238" s="8" t="s">
        <x:v>669</x:v>
      </x:c>
      <x:c r="I238" s="8" t="s">
        <x:v>670</x:v>
      </x:c>
      <x:c r="J238" s="8" t="s">
        <x:v>851</x:v>
      </x:c>
      <x:c r="K238" s="10" t="s">
        <x:v>487</x:v>
      </x:c>
      <x:c r="L238" s="8" t="s">
        <x:v>852</x:v>
      </x:c>
      <x:c r="M238" s="9">
        <x:v>1</x:v>
      </x:c>
      <x:c r="N238" s="8" t="s">
        <x:v>481</x:v>
      </x:c>
      <x:c r="O238" s="8" t="s">
        <x:v>482</x:v>
      </x:c>
      <x:c r="P238" s="8" t="s">
        <x:v>607</x:v>
      </x:c>
      <x:c r="Q238" s="8" t="s">
        <x:v>481</x:v>
      </x:c>
      <x:c r="R238" s="19">
        <x:v>3.6424545454545454</x:v>
      </x:c>
      <x:c r="S238" s="12">
        <x:f t="shared" si="3"/>
        <x:v>3.6424545454545454</x:v>
      </x:c>
      <x:c r="U238" s="8" t="s">
        <x:v>604</x:v>
      </x:c>
    </x:row>
    <x:row r="239" spans="1:21">
      <x:c r="A239" s="8" t="s">
        <x:v>604</x:v>
      </x:c>
      <x:c r="B239" s="8" t="s">
        <x:v>162</x:v>
      </x:c>
      <x:c r="C239" s="8" t="s">
        <x:v>473</x:v>
      </x:c>
      <x:c r="D239" s="8" t="s">
        <x:v>668</x:v>
      </x:c>
      <x:c r="E239" s="8" t="s">
        <x:v>607</x:v>
      </x:c>
      <x:c r="F239" s="8" t="s">
        <x:v>669</x:v>
      </x:c>
      <x:c r="G239" s="8" t="s">
        <x:v>477</x:v>
      </x:c>
      <x:c r="H239" s="8" t="s">
        <x:v>669</x:v>
      </x:c>
      <x:c r="I239" s="8" t="s">
        <x:v>670</x:v>
      </x:c>
      <x:c r="J239" s="8" t="s">
        <x:v>793</x:v>
      </x:c>
      <x:c r="K239" s="10" t="s">
        <x:v>505</x:v>
      </x:c>
      <x:c r="L239" s="8" t="s">
        <x:v>794</x:v>
      </x:c>
      <x:c r="M239" s="9">
        <x:v>95</x:v>
      </x:c>
      <x:c r="N239" s="8" t="s">
        <x:v>612</x:v>
      </x:c>
      <x:c r="O239" s="8" t="s">
        <x:v>482</x:v>
      </x:c>
      <x:c r="P239" s="8" t="s">
        <x:v>607</x:v>
      </x:c>
      <x:c r="Q239" s="8" t="s">
        <x:v>481</x:v>
      </x:c>
      <x:c r="R239" s="19">
        <x:v>3.9327272727272726E-3</x:v>
      </x:c>
      <x:c r="S239" s="12">
        <x:f t="shared" si="3"/>
        <x:v>0.37360909090909089</x:v>
      </x:c>
      <x:c r="U239" s="8" t="s">
        <x:v>604</x:v>
      </x:c>
    </x:row>
    <x:row r="240" spans="1:21">
      <x:c r="A240" s="8" t="s">
        <x:v>604</x:v>
      </x:c>
      <x:c r="B240" s="8" t="s">
        <x:v>162</x:v>
      </x:c>
      <x:c r="C240" s="8" t="s">
        <x:v>473</x:v>
      </x:c>
      <x:c r="D240" s="8" t="s">
        <x:v>668</x:v>
      </x:c>
      <x:c r="E240" s="8" t="s">
        <x:v>607</x:v>
      </x:c>
      <x:c r="F240" s="8" t="s">
        <x:v>669</x:v>
      </x:c>
      <x:c r="G240" s="8" t="s">
        <x:v>477</x:v>
      </x:c>
      <x:c r="H240" s="8" t="s">
        <x:v>669</x:v>
      </x:c>
      <x:c r="I240" s="8" t="s">
        <x:v>609</x:v>
      </x:c>
      <x:c r="J240" s="8" t="s">
        <x:v>853</x:v>
      </x:c>
      <x:c r="K240" s="10" t="s">
        <x:v>487</x:v>
      </x:c>
      <x:c r="L240" s="8" t="s">
        <x:v>854</x:v>
      </x:c>
      <x:c r="M240" s="9">
        <x:v>3</x:v>
      </x:c>
      <x:c r="N240" s="8" t="s">
        <x:v>481</x:v>
      </x:c>
      <x:c r="O240" s="8" t="s">
        <x:v>482</x:v>
      </x:c>
      <x:c r="P240" s="8" t="s">
        <x:v>607</x:v>
      </x:c>
      <x:c r="Q240" s="8" t="s">
        <x:v>481</x:v>
      </x:c>
      <x:c r="R240" s="19">
        <x:v>5.8990909090909094</x:v>
      </x:c>
      <x:c r="S240" s="12">
        <x:f t="shared" si="3"/>
        <x:v>17.697272727272729</x:v>
      </x:c>
      <x:c r="U240" s="8" t="s">
        <x:v>604</x:v>
      </x:c>
    </x:row>
    <x:row r="241" spans="1:21">
      <x:c r="A241" s="8" t="s">
        <x:v>604</x:v>
      </x:c>
      <x:c r="B241" s="8" t="s">
        <x:v>162</x:v>
      </x:c>
      <x:c r="C241" s="8" t="s">
        <x:v>473</x:v>
      </x:c>
      <x:c r="D241" s="8" t="s">
        <x:v>668</x:v>
      </x:c>
      <x:c r="E241" s="8" t="s">
        <x:v>607</x:v>
      </x:c>
      <x:c r="F241" s="8" t="s">
        <x:v>669</x:v>
      </x:c>
      <x:c r="G241" s="8" t="s">
        <x:v>477</x:v>
      </x:c>
      <x:c r="H241" s="8" t="s">
        <x:v>669</x:v>
      </x:c>
      <x:c r="I241" s="8" t="s">
        <x:v>609</x:v>
      </x:c>
      <x:c r="J241" s="8" t="s">
        <x:v>855</x:v>
      </x:c>
      <x:c r="K241" s="10" t="s">
        <x:v>505</x:v>
      </x:c>
      <x:c r="L241" s="8" t="s">
        <x:v>856</x:v>
      </x:c>
      <x:c r="M241" s="9">
        <x:v>6</x:v>
      </x:c>
      <x:c r="N241" s="8" t="s">
        <x:v>481</x:v>
      </x:c>
      <x:c r="O241" s="8" t="s">
        <x:v>482</x:v>
      </x:c>
      <x:c r="P241" s="8" t="s">
        <x:v>607</x:v>
      </x:c>
      <x:c r="Q241" s="8" t="s">
        <x:v>481</x:v>
      </x:c>
      <x:c r="R241" s="19">
        <x:v>3.0150909090909095</x:v>
      </x:c>
      <x:c r="S241" s="12">
        <x:f t="shared" si="3"/>
        <x:v>18.090545454545456</x:v>
      </x:c>
      <x:c r="U241" s="8" t="s">
        <x:v>604</x:v>
      </x:c>
    </x:row>
    <x:row r="242" spans="1:21">
      <x:c r="A242" s="8" t="s">
        <x:v>604</x:v>
      </x:c>
      <x:c r="B242" s="8" t="s">
        <x:v>162</x:v>
      </x:c>
      <x:c r="C242" s="8" t="s">
        <x:v>473</x:v>
      </x:c>
      <x:c r="D242" s="8" t="s">
        <x:v>668</x:v>
      </x:c>
      <x:c r="E242" s="8" t="s">
        <x:v>607</x:v>
      </x:c>
      <x:c r="F242" s="8" t="s">
        <x:v>669</x:v>
      </x:c>
      <x:c r="G242" s="8" t="s">
        <x:v>477</x:v>
      </x:c>
      <x:c r="H242" s="8" t="s">
        <x:v>669</x:v>
      </x:c>
      <x:c r="I242" s="8" t="s">
        <x:v>609</x:v>
      </x:c>
      <x:c r="J242" s="8" t="s">
        <x:v>857</x:v>
      </x:c>
      <x:c r="K242" s="10" t="s">
        <x:v>502</x:v>
      </x:c>
      <x:c r="L242" s="8" t="s">
        <x:v>858</x:v>
      </x:c>
      <x:c r="M242" s="9">
        <x:v>4</x:v>
      </x:c>
      <x:c r="N242" s="8" t="s">
        <x:v>481</x:v>
      </x:c>
      <x:c r="O242" s="8" t="s">
        <x:v>482</x:v>
      </x:c>
      <x:c r="P242" s="8" t="s">
        <x:v>607</x:v>
      </x:c>
      <x:c r="Q242" s="8" t="s">
        <x:v>481</x:v>
      </x:c>
      <x:c r="R242" s="19">
        <x:v>1.8727272727272728</x:v>
      </x:c>
      <x:c r="S242" s="12">
        <x:f t="shared" si="3"/>
        <x:v>7.4909090909090912</x:v>
      </x:c>
      <x:c r="U242" s="8" t="s">
        <x:v>604</x:v>
      </x:c>
    </x:row>
    <x:row r="243" spans="1:21">
      <x:c r="A243" s="8" t="s">
        <x:v>604</x:v>
      </x:c>
      <x:c r="B243" s="8" t="s">
        <x:v>162</x:v>
      </x:c>
      <x:c r="C243" s="8" t="s">
        <x:v>473</x:v>
      </x:c>
      <x:c r="D243" s="8" t="s">
        <x:v>668</x:v>
      </x:c>
      <x:c r="E243" s="8" t="s">
        <x:v>607</x:v>
      </x:c>
      <x:c r="F243" s="8" t="s">
        <x:v>669</x:v>
      </x:c>
      <x:c r="G243" s="8" t="s">
        <x:v>477</x:v>
      </x:c>
      <x:c r="H243" s="8" t="s">
        <x:v>669</x:v>
      </x:c>
      <x:c r="I243" s="8" t="s">
        <x:v>609</x:v>
      </x:c>
      <x:c r="J243" s="8" t="s">
        <x:v>859</x:v>
      </x:c>
      <x:c r="K243" s="10" t="s">
        <x:v>508</x:v>
      </x:c>
      <x:c r="L243" s="8" t="s">
        <x:v>860</x:v>
      </x:c>
      <x:c r="M243" s="9">
        <x:v>1</x:v>
      </x:c>
      <x:c r="N243" s="8" t="s">
        <x:v>481</x:v>
      </x:c>
      <x:c r="O243" s="8" t="s">
        <x:v>482</x:v>
      </x:c>
      <x:c r="P243" s="8" t="s">
        <x:v>607</x:v>
      </x:c>
      <x:c r="Q243" s="8" t="s">
        <x:v>481</x:v>
      </x:c>
      <x:c r="R243" s="19">
        <x:v>647.9636363636364</x:v>
      </x:c>
      <x:c r="S243" s="12">
        <x:f t="shared" si="3"/>
        <x:v>647.9636363636364</x:v>
      </x:c>
      <x:c r="U243" s="8" t="s">
        <x:v>604</x:v>
      </x:c>
    </x:row>
    <x:row r="244" spans="1:21">
      <x:c r="A244" s="8" t="s">
        <x:v>604</x:v>
      </x:c>
      <x:c r="B244" s="8" t="s">
        <x:v>162</x:v>
      </x:c>
      <x:c r="C244" s="8" t="s">
        <x:v>473</x:v>
      </x:c>
      <x:c r="D244" s="8" t="s">
        <x:v>668</x:v>
      </x:c>
      <x:c r="E244" s="8" t="s">
        <x:v>607</x:v>
      </x:c>
      <x:c r="F244" s="8" t="s">
        <x:v>669</x:v>
      </x:c>
      <x:c r="G244" s="8" t="s">
        <x:v>477</x:v>
      </x:c>
      <x:c r="H244" s="8" t="s">
        <x:v>669</x:v>
      </x:c>
      <x:c r="I244" s="8" t="s">
        <x:v>609</x:v>
      </x:c>
      <x:c r="J244" s="8" t="s">
        <x:v>861</x:v>
      </x:c>
      <x:c r="K244" s="10" t="s">
        <x:v>517</x:v>
      </x:c>
      <x:c r="L244" s="8" t="s">
        <x:v>862</x:v>
      </x:c>
      <x:c r="M244" s="9">
        <x:v>1</x:v>
      </x:c>
      <x:c r="N244" s="8" t="s">
        <x:v>481</x:v>
      </x:c>
      <x:c r="O244" s="8" t="s">
        <x:v>482</x:v>
      </x:c>
      <x:c r="P244" s="8" t="s">
        <x:v>607</x:v>
      </x:c>
      <x:c r="Q244" s="8" t="s">
        <x:v>481</x:v>
      </x:c>
      <x:c r="R244" s="19">
        <x:v>1243.8654545454547</x:v>
      </x:c>
      <x:c r="S244" s="12">
        <x:f t="shared" si="3"/>
        <x:v>1243.8654545454547</x:v>
      </x:c>
      <x:c r="U244" s="8" t="s">
        <x:v>604</x:v>
      </x:c>
    </x:row>
    <x:row r="245" spans="1:21">
      <x:c r="A245" s="8" t="s">
        <x:v>604</x:v>
      </x:c>
      <x:c r="B245" s="8" t="s">
        <x:v>162</x:v>
      </x:c>
      <x:c r="C245" s="8" t="s">
        <x:v>473</x:v>
      </x:c>
      <x:c r="D245" s="8" t="s">
        <x:v>668</x:v>
      </x:c>
      <x:c r="E245" s="8" t="s">
        <x:v>607</x:v>
      </x:c>
      <x:c r="F245" s="8" t="s">
        <x:v>669</x:v>
      </x:c>
      <x:c r="G245" s="8" t="s">
        <x:v>477</x:v>
      </x:c>
      <x:c r="H245" s="8" t="s">
        <x:v>669</x:v>
      </x:c>
      <x:c r="I245" s="8" t="s">
        <x:v>609</x:v>
      </x:c>
      <x:c r="J245" s="8" t="s">
        <x:v>863</x:v>
      </x:c>
      <x:c r="K245" s="10" t="s">
        <x:v>532</x:v>
      </x:c>
      <x:c r="L245" s="8" t="s">
        <x:v>864</x:v>
      </x:c>
      <x:c r="M245" s="9">
        <x:v>1</x:v>
      </x:c>
      <x:c r="N245" s="8" t="s">
        <x:v>481</x:v>
      </x:c>
      <x:c r="O245" s="8" t="s">
        <x:v>482</x:v>
      </x:c>
      <x:c r="P245" s="8" t="s">
        <x:v>607</x:v>
      </x:c>
      <x:c r="Q245" s="8" t="s">
        <x:v>481</x:v>
      </x:c>
      <x:c r="R245" s="19">
        <x:v>41.630727272727277</x:v>
      </x:c>
      <x:c r="S245" s="12">
        <x:f t="shared" si="3"/>
        <x:v>41.630727272727277</x:v>
      </x:c>
      <x:c r="U245" s="8" t="s">
        <x:v>604</x:v>
      </x:c>
    </x:row>
    <x:row r="246" spans="1:21">
      <x:c r="A246" s="8" t="s">
        <x:v>604</x:v>
      </x:c>
      <x:c r="B246" s="8" t="s">
        <x:v>162</x:v>
      </x:c>
      <x:c r="C246" s="8" t="s">
        <x:v>473</x:v>
      </x:c>
      <x:c r="D246" s="8" t="s">
        <x:v>668</x:v>
      </x:c>
      <x:c r="E246" s="8" t="s">
        <x:v>607</x:v>
      </x:c>
      <x:c r="F246" s="8" t="s">
        <x:v>669</x:v>
      </x:c>
      <x:c r="G246" s="8" t="s">
        <x:v>477</x:v>
      </x:c>
      <x:c r="H246" s="8" t="s">
        <x:v>669</x:v>
      </x:c>
      <x:c r="I246" s="8" t="s">
        <x:v>609</x:v>
      </x:c>
      <x:c r="J246" s="8" t="s">
        <x:v>865</x:v>
      </x:c>
      <x:c r="K246" s="10" t="s">
        <x:v>520</x:v>
      </x:c>
      <x:c r="L246" s="8" t="s">
        <x:v>866</x:v>
      </x:c>
      <x:c r="M246" s="9">
        <x:v>1</x:v>
      </x:c>
      <x:c r="N246" s="8" t="s">
        <x:v>481</x:v>
      </x:c>
      <x:c r="O246" s="8" t="s">
        <x:v>482</x:v>
      </x:c>
      <x:c r="P246" s="8" t="s">
        <x:v>607</x:v>
      </x:c>
      <x:c r="Q246" s="8" t="s">
        <x:v>481</x:v>
      </x:c>
      <x:c r="R246" s="19">
        <x:v>77.765000000000001</x:v>
      </x:c>
      <x:c r="S246" s="12">
        <x:f t="shared" si="3"/>
        <x:v>77.765000000000001</x:v>
      </x:c>
      <x:c r="U246" s="8" t="s">
        <x:v>604</x:v>
      </x:c>
    </x:row>
    <x:row r="247" spans="1:21">
      <x:c r="A247" s="8" t="s">
        <x:v>604</x:v>
      </x:c>
      <x:c r="B247" s="8" t="s">
        <x:v>162</x:v>
      </x:c>
      <x:c r="C247" s="8" t="s">
        <x:v>473</x:v>
      </x:c>
      <x:c r="D247" s="8" t="s">
        <x:v>668</x:v>
      </x:c>
      <x:c r="E247" s="8" t="s">
        <x:v>607</x:v>
      </x:c>
      <x:c r="F247" s="8" t="s">
        <x:v>669</x:v>
      </x:c>
      <x:c r="G247" s="8" t="s">
        <x:v>477</x:v>
      </x:c>
      <x:c r="H247" s="8" t="s">
        <x:v>669</x:v>
      </x:c>
      <x:c r="I247" s="8" t="s">
        <x:v>609</x:v>
      </x:c>
      <x:c r="J247" s="8" t="s">
        <x:v>867</x:v>
      </x:c>
      <x:c r="K247" s="10" t="s">
        <x:v>529</x:v>
      </x:c>
      <x:c r="L247" s="8" t="s">
        <x:v>868</x:v>
      </x:c>
      <x:c r="M247" s="9">
        <x:v>2</x:v>
      </x:c>
      <x:c r="N247" s="8" t="s">
        <x:v>481</x:v>
      </x:c>
      <x:c r="O247" s="8" t="s">
        <x:v>482</x:v>
      </x:c>
      <x:c r="P247" s="8" t="s">
        <x:v>607</x:v>
      </x:c>
      <x:c r="Q247" s="8" t="s">
        <x:v>481</x:v>
      </x:c>
      <x:c r="R247" s="19">
        <x:v>822.4081818181819</x:v>
      </x:c>
      <x:c r="S247" s="12">
        <x:f t="shared" si="3"/>
        <x:v>1644.8163636363638</x:v>
      </x:c>
      <x:c r="U247" s="8" t="s">
        <x:v>604</x:v>
      </x:c>
    </x:row>
    <x:row r="248" spans="1:21">
      <x:c r="A248" s="8" t="s">
        <x:v>604</x:v>
      </x:c>
      <x:c r="B248" s="8" t="s">
        <x:v>162</x:v>
      </x:c>
      <x:c r="C248" s="8" t="s">
        <x:v>473</x:v>
      </x:c>
      <x:c r="D248" s="8" t="s">
        <x:v>668</x:v>
      </x:c>
      <x:c r="E248" s="8" t="s">
        <x:v>607</x:v>
      </x:c>
      <x:c r="F248" s="8" t="s">
        <x:v>669</x:v>
      </x:c>
      <x:c r="G248" s="8" t="s">
        <x:v>477</x:v>
      </x:c>
      <x:c r="H248" s="8" t="s">
        <x:v>669</x:v>
      </x:c>
      <x:c r="I248" s="8" t="s">
        <x:v>477</x:v>
      </x:c>
      <x:c r="J248" s="8" t="s">
        <x:v>869</x:v>
      </x:c>
      <x:c r="K248" s="10" t="s">
        <x:v>505</x:v>
      </x:c>
      <x:c r="L248" s="8" t="s">
        <x:v>870</x:v>
      </x:c>
      <x:c r="M248" s="9">
        <x:v>3</x:v>
      </x:c>
      <x:c r="N248" s="8" t="s">
        <x:v>481</x:v>
      </x:c>
      <x:c r="O248" s="8" t="s">
        <x:v>482</x:v>
      </x:c>
      <x:c r="P248" s="8" t="s">
        <x:v>607</x:v>
      </x:c>
      <x:c r="Q248" s="8" t="s">
        <x:v>481</x:v>
      </x:c>
      <x:c r="R248" s="19">
        <x:v>0.26218181818181818</x:v>
      </x:c>
      <x:c r="S248" s="12">
        <x:f t="shared" si="3"/>
        <x:v>0.78654545454545455</x:v>
      </x:c>
      <x:c r="U248" s="8" t="s">
        <x:v>604</x:v>
      </x:c>
    </x:row>
    <x:row r="249" spans="1:21">
      <x:c r="A249" s="8" t="s">
        <x:v>604</x:v>
      </x:c>
      <x:c r="B249" s="8" t="s">
        <x:v>162</x:v>
      </x:c>
      <x:c r="C249" s="8" t="s">
        <x:v>473</x:v>
      </x:c>
      <x:c r="D249" s="8" t="s">
        <x:v>668</x:v>
      </x:c>
      <x:c r="E249" s="8" t="s">
        <x:v>607</x:v>
      </x:c>
      <x:c r="F249" s="8" t="s">
        <x:v>669</x:v>
      </x:c>
      <x:c r="G249" s="8" t="s">
        <x:v>477</x:v>
      </x:c>
      <x:c r="H249" s="8" t="s">
        <x:v>669</x:v>
      </x:c>
      <x:c r="I249" s="8" t="s">
        <x:v>477</x:v>
      </x:c>
      <x:c r="J249" s="8" t="s">
        <x:v>853</x:v>
      </x:c>
      <x:c r="K249" s="10" t="s">
        <x:v>502</x:v>
      </x:c>
      <x:c r="L249" s="8" t="s">
        <x:v>854</x:v>
      </x:c>
      <x:c r="M249" s="9">
        <x:v>1</x:v>
      </x:c>
      <x:c r="N249" s="8" t="s">
        <x:v>481</x:v>
      </x:c>
      <x:c r="O249" s="8" t="s">
        <x:v>482</x:v>
      </x:c>
      <x:c r="P249" s="8" t="s">
        <x:v>607</x:v>
      </x:c>
      <x:c r="Q249" s="8" t="s">
        <x:v>481</x:v>
      </x:c>
      <x:c r="R249" s="19">
        <x:v>5.8990909090909094</x:v>
      </x:c>
      <x:c r="S249" s="12">
        <x:f t="shared" si="3"/>
        <x:v>5.8990909090909094</x:v>
      </x:c>
      <x:c r="U249" s="8" t="s">
        <x:v>604</x:v>
      </x:c>
    </x:row>
    <x:row r="250" spans="1:21">
      <x:c r="A250" s="8" t="s">
        <x:v>604</x:v>
      </x:c>
      <x:c r="B250" s="8" t="s">
        <x:v>162</x:v>
      </x:c>
      <x:c r="C250" s="8" t="s">
        <x:v>473</x:v>
      </x:c>
      <x:c r="D250" s="8" t="s">
        <x:v>668</x:v>
      </x:c>
      <x:c r="E250" s="8" t="s">
        <x:v>607</x:v>
      </x:c>
      <x:c r="F250" s="8" t="s">
        <x:v>669</x:v>
      </x:c>
      <x:c r="G250" s="8" t="s">
        <x:v>477</x:v>
      </x:c>
      <x:c r="H250" s="8" t="s">
        <x:v>669</x:v>
      </x:c>
      <x:c r="I250" s="8" t="s">
        <x:v>477</x:v>
      </x:c>
      <x:c r="J250" s="8" t="s">
        <x:v>871</x:v>
      </x:c>
      <x:c r="K250" s="10" t="s">
        <x:v>508</x:v>
      </x:c>
      <x:c r="L250" s="8" t="s">
        <x:v>872</x:v>
      </x:c>
      <x:c r="M250" s="9">
        <x:v>4</x:v>
      </x:c>
      <x:c r="N250" s="8" t="s">
        <x:v>481</x:v>
      </x:c>
      <x:c r="O250" s="8" t="s">
        <x:v>482</x:v>
      </x:c>
      <x:c r="P250" s="8" t="s">
        <x:v>607</x:v>
      </x:c>
      <x:c r="Q250" s="8" t="s">
        <x:v>481</x:v>
      </x:c>
      <x:c r="R250" s="19">
        <x:v>3.6518181818181819</x:v>
      </x:c>
      <x:c r="S250" s="12">
        <x:f t="shared" si="3"/>
        <x:v>14.607272727272727</x:v>
      </x:c>
      <x:c r="U250" s="8" t="s">
        <x:v>604</x:v>
      </x:c>
    </x:row>
    <x:row r="251" spans="1:21">
      <x:c r="A251" s="8" t="s">
        <x:v>604</x:v>
      </x:c>
      <x:c r="B251" s="8" t="s">
        <x:v>162</x:v>
      </x:c>
      <x:c r="C251" s="8" t="s">
        <x:v>473</x:v>
      </x:c>
      <x:c r="D251" s="8" t="s">
        <x:v>668</x:v>
      </x:c>
      <x:c r="E251" s="8" t="s">
        <x:v>607</x:v>
      </x:c>
      <x:c r="F251" s="8" t="s">
        <x:v>669</x:v>
      </x:c>
      <x:c r="G251" s="8" t="s">
        <x:v>477</x:v>
      </x:c>
      <x:c r="H251" s="8" t="s">
        <x:v>669</x:v>
      </x:c>
      <x:c r="I251" s="8" t="s">
        <x:v>477</x:v>
      </x:c>
      <x:c r="J251" s="8" t="s">
        <x:v>873</x:v>
      </x:c>
      <x:c r="K251" s="10" t="s">
        <x:v>517</x:v>
      </x:c>
      <x:c r="L251" s="8" t="s">
        <x:v>874</x:v>
      </x:c>
      <x:c r="M251" s="9">
        <x:v>2</x:v>
      </x:c>
      <x:c r="N251" s="8" t="s">
        <x:v>481</x:v>
      </x:c>
      <x:c r="O251" s="8" t="s">
        <x:v>482</x:v>
      </x:c>
      <x:c r="P251" s="8" t="s">
        <x:v>607</x:v>
      </x:c>
      <x:c r="Q251" s="8" t="s">
        <x:v>481</x:v>
      </x:c>
      <x:c r="R251" s="19">
        <x:v>25.281818181818185</x:v>
      </x:c>
      <x:c r="S251" s="12">
        <x:f t="shared" si="3"/>
        <x:v>50.56363636363637</x:v>
      </x:c>
      <x:c r="U251" s="8" t="s">
        <x:v>604</x:v>
      </x:c>
    </x:row>
    <x:row r="252" spans="1:21">
      <x:c r="A252" s="8" t="s">
        <x:v>604</x:v>
      </x:c>
      <x:c r="B252" s="8" t="s">
        <x:v>162</x:v>
      </x:c>
      <x:c r="C252" s="8" t="s">
        <x:v>473</x:v>
      </x:c>
      <x:c r="D252" s="8" t="s">
        <x:v>668</x:v>
      </x:c>
      <x:c r="E252" s="8" t="s">
        <x:v>607</x:v>
      </x:c>
      <x:c r="F252" s="8" t="s">
        <x:v>669</x:v>
      </x:c>
      <x:c r="G252" s="8" t="s">
        <x:v>477</x:v>
      </x:c>
      <x:c r="H252" s="8" t="s">
        <x:v>669</x:v>
      </x:c>
      <x:c r="I252" s="8" t="s">
        <x:v>477</x:v>
      </x:c>
      <x:c r="J252" s="8" t="s">
        <x:v>875</x:v>
      </x:c>
      <x:c r="K252" s="10" t="s">
        <x:v>532</x:v>
      </x:c>
      <x:c r="L252" s="8" t="s">
        <x:v>876</x:v>
      </x:c>
      <x:c r="M252" s="9">
        <x:v>2</x:v>
      </x:c>
      <x:c r="N252" s="8" t="s">
        <x:v>481</x:v>
      </x:c>
      <x:c r="O252" s="8" t="s">
        <x:v>482</x:v>
      </x:c>
      <x:c r="P252" s="8" t="s">
        <x:v>607</x:v>
      </x:c>
      <x:c r="Q252" s="8" t="s">
        <x:v>481</x:v>
      </x:c>
      <x:c r="R252" s="19">
        <x:v>21.536363636363639</x:v>
      </x:c>
      <x:c r="S252" s="12">
        <x:f t="shared" si="3"/>
        <x:v>43.072727272727278</x:v>
      </x:c>
      <x:c r="U252" s="8" t="s">
        <x:v>604</x:v>
      </x:c>
    </x:row>
    <x:row r="253" spans="1:21">
      <x:c r="A253" s="8" t="s">
        <x:v>604</x:v>
      </x:c>
      <x:c r="B253" s="8" t="s">
        <x:v>162</x:v>
      </x:c>
      <x:c r="C253" s="8" t="s">
        <x:v>473</x:v>
      </x:c>
      <x:c r="D253" s="8" t="s">
        <x:v>668</x:v>
      </x:c>
      <x:c r="E253" s="8" t="s">
        <x:v>607</x:v>
      </x:c>
      <x:c r="F253" s="8" t="s">
        <x:v>669</x:v>
      </x:c>
      <x:c r="G253" s="8" t="s">
        <x:v>477</x:v>
      </x:c>
      <x:c r="H253" s="8" t="s">
        <x:v>669</x:v>
      </x:c>
      <x:c r="I253" s="8" t="s">
        <x:v>477</x:v>
      </x:c>
      <x:c r="J253" s="8" t="s">
        <x:v>877</x:v>
      </x:c>
      <x:c r="K253" s="10" t="s">
        <x:v>520</x:v>
      </x:c>
      <x:c r="L253" s="8" t="s">
        <x:v>878</x:v>
      </x:c>
      <x:c r="M253" s="9">
        <x:v>1</x:v>
      </x:c>
      <x:c r="N253" s="8" t="s">
        <x:v>481</x:v>
      </x:c>
      <x:c r="O253" s="8" t="s">
        <x:v>482</x:v>
      </x:c>
      <x:c r="P253" s="8" t="s">
        <x:v>607</x:v>
      </x:c>
      <x:c r="Q253" s="8" t="s">
        <x:v>481</x:v>
      </x:c>
      <x:c r="R253" s="19">
        <x:v>0</x:v>
      </x:c>
      <x:c r="S253" s="12">
        <x:f t="shared" si="3"/>
        <x:v>0</x:v>
      </x:c>
      <x:c r="U253" s="8" t="s">
        <x:v>604</x:v>
      </x:c>
    </x:row>
    <x:row r="254" spans="1:21">
      <x:c r="A254" s="8" t="s">
        <x:v>604</x:v>
      </x:c>
      <x:c r="B254" s="8" t="s">
        <x:v>472</x:v>
      </x:c>
      <x:c r="C254" s="8" t="s">
        <x:v>473</x:v>
      </x:c>
      <x:c r="D254" s="8" t="s">
        <x:v>879</x:v>
      </x:c>
      <x:c r="E254" s="8" t="s">
        <x:v>607</x:v>
      </x:c>
      <x:c r="F254" s="8" t="s">
        <x:v>669</x:v>
      </x:c>
      <x:c r="G254" s="8" t="s">
        <x:v>477</x:v>
      </x:c>
      <x:c r="H254" s="8" t="s">
        <x:v>669</x:v>
      </x:c>
      <x:c r="I254" s="8" t="s">
        <x:v>670</x:v>
      </x:c>
      <x:c r="J254" s="8" t="s">
        <x:v>830</x:v>
      </x:c>
      <x:c r="K254" s="10" t="s">
        <x:v>496</x:v>
      </x:c>
      <x:c r="L254" s="8" t="s">
        <x:v>831</x:v>
      </x:c>
      <x:c r="M254" s="9">
        <x:v>1360</x:v>
      </x:c>
      <x:c r="N254" s="8" t="s">
        <x:v>612</x:v>
      </x:c>
      <x:c r="O254" s="8" t="s">
        <x:v>613</x:v>
      </x:c>
      <x:c r="P254" s="8" t="s">
        <x:v>607</x:v>
      </x:c>
      <x:c r="Q254" s="8" t="s">
        <x:v>689</x:v>
      </x:c>
      <x:c r="R254" s="19">
        <x:v>2.7810000000000001E-2</x:v>
      </x:c>
      <x:c r="S254" s="12">
        <x:f t="shared" si="3"/>
        <x:v>37.821600000000004</x:v>
      </x:c>
      <x:c r="U254" s="8" t="s">
        <x:v>604</x:v>
      </x:c>
    </x:row>
    <x:row r="255" spans="1:21">
      <x:c r="A255" s="8" t="s">
        <x:v>604</x:v>
      </x:c>
      <x:c r="B255" s="8" t="s">
        <x:v>472</x:v>
      </x:c>
      <x:c r="C255" s="8" t="s">
        <x:v>473</x:v>
      </x:c>
      <x:c r="D255" s="8" t="s">
        <x:v>879</x:v>
      </x:c>
      <x:c r="E255" s="8" t="s">
        <x:v>607</x:v>
      </x:c>
      <x:c r="F255" s="8" t="s">
        <x:v>669</x:v>
      </x:c>
      <x:c r="G255" s="8" t="s">
        <x:v>477</x:v>
      </x:c>
      <x:c r="H255" s="8" t="s">
        <x:v>669</x:v>
      </x:c>
      <x:c r="I255" s="8" t="s">
        <x:v>609</x:v>
      </x:c>
      <x:c r="J255" s="8" t="s">
        <x:v>791</x:v>
      </x:c>
      <x:c r="K255" s="10" t="s">
        <x:v>736</x:v>
      </x:c>
      <x:c r="L255" s="8" t="s">
        <x:v>880</x:v>
      </x:c>
      <x:c r="M255" s="9">
        <x:v>10360</x:v>
      </x:c>
      <x:c r="N255" s="8" t="s">
        <x:v>612</x:v>
      </x:c>
      <x:c r="O255" s="8" t="s">
        <x:v>482</x:v>
      </x:c>
      <x:c r="P255" s="8" t="s">
        <x:v>607</x:v>
      </x:c>
      <x:c r="Q255" s="8" t="s">
        <x:v>481</x:v>
      </x:c>
      <x:c r="R255" s="19">
        <x:v>7.1481999999999995E-3</x:v>
      </x:c>
      <x:c r="S255" s="12">
        <x:f t="shared" si="3"/>
        <x:v>74.055351999999999</x:v>
      </x:c>
      <x:c r="U255" s="8" t="s">
        <x:v>604</x:v>
      </x:c>
    </x:row>
    <x:row r="256" spans="1:21">
      <x:c r="A256" s="8" t="s">
        <x:v>604</x:v>
      </x:c>
      <x:c r="B256" s="8" t="s">
        <x:v>472</x:v>
      </x:c>
      <x:c r="C256" s="8" t="s">
        <x:v>473</x:v>
      </x:c>
      <x:c r="D256" s="8" t="s">
        <x:v>879</x:v>
      </x:c>
      <x:c r="E256" s="8" t="s">
        <x:v>607</x:v>
      </x:c>
      <x:c r="F256" s="8" t="s">
        <x:v>669</x:v>
      </x:c>
      <x:c r="G256" s="8" t="s">
        <x:v>477</x:v>
      </x:c>
      <x:c r="H256" s="8" t="s">
        <x:v>669</x:v>
      </x:c>
      <x:c r="I256" s="8" t="s">
        <x:v>609</x:v>
      </x:c>
      <x:c r="J256" s="8" t="s">
        <x:v>789</x:v>
      </x:c>
      <x:c r="K256" s="10" t="s">
        <x:v>733</x:v>
      </x:c>
      <x:c r="L256" s="8" t="s">
        <x:v>881</x:v>
      </x:c>
      <x:c r="M256" s="9">
        <x:v>1040</x:v>
      </x:c>
      <x:c r="N256" s="8" t="s">
        <x:v>612</x:v>
      </x:c>
      <x:c r="O256" s="8" t="s">
        <x:v>482</x:v>
      </x:c>
      <x:c r="P256" s="8" t="s">
        <x:v>607</x:v>
      </x:c>
      <x:c r="Q256" s="8" t="s">
        <x:v>481</x:v>
      </x:c>
      <x:c r="R256" s="19">
        <x:v>7.1481999999999995E-3</x:v>
      </x:c>
      <x:c r="S256" s="12">
        <x:f t="shared" si="3"/>
        <x:v>7.4341279999999994</x:v>
      </x:c>
      <x:c r="U256" s="8" t="s">
        <x:v>604</x:v>
      </x:c>
    </x:row>
    <x:row r="257" spans="1:21">
      <x:c r="A257" s="8" t="s">
        <x:v>604</x:v>
      </x:c>
      <x:c r="B257" s="8" t="s">
        <x:v>472</x:v>
      </x:c>
      <x:c r="C257" s="8" t="s">
        <x:v>473</x:v>
      </x:c>
      <x:c r="D257" s="8" t="s">
        <x:v>879</x:v>
      </x:c>
      <x:c r="E257" s="8" t="s">
        <x:v>607</x:v>
      </x:c>
      <x:c r="F257" s="8" t="s">
        <x:v>669</x:v>
      </x:c>
      <x:c r="G257" s="8" t="s">
        <x:v>477</x:v>
      </x:c>
      <x:c r="H257" s="8" t="s">
        <x:v>669</x:v>
      </x:c>
      <x:c r="I257" s="8" t="s">
        <x:v>609</x:v>
      </x:c>
      <x:c r="J257" s="8" t="s">
        <x:v>789</x:v>
      </x:c>
      <x:c r="K257" s="10" t="s">
        <x:v>517</x:v>
      </x:c>
      <x:c r="L257" s="8" t="s">
        <x:v>881</x:v>
      </x:c>
      <x:c r="M257" s="9">
        <x:v>141</x:v>
      </x:c>
      <x:c r="N257" s="8" t="s">
        <x:v>612</x:v>
      </x:c>
      <x:c r="O257" s="8" t="s">
        <x:v>482</x:v>
      </x:c>
      <x:c r="P257" s="8" t="s">
        <x:v>607</x:v>
      </x:c>
      <x:c r="Q257" s="8" t="s">
        <x:v>481</x:v>
      </x:c>
      <x:c r="R257" s="19">
        <x:v>7.1481999999999995E-3</x:v>
      </x:c>
      <x:c r="S257" s="12">
        <x:f t="shared" si="3"/>
        <x:v>1.0078962</x:v>
      </x:c>
      <x:c r="U257" s="8" t="s">
        <x:v>604</x:v>
      </x:c>
    </x:row>
    <x:row r="258" spans="1:21">
      <x:c r="A258" s="8" t="s">
        <x:v>604</x:v>
      </x:c>
      <x:c r="B258" s="8" t="s">
        <x:v>472</x:v>
      </x:c>
      <x:c r="C258" s="8" t="s">
        <x:v>473</x:v>
      </x:c>
      <x:c r="D258" s="8" t="s">
        <x:v>879</x:v>
      </x:c>
      <x:c r="E258" s="8" t="s">
        <x:v>607</x:v>
      </x:c>
      <x:c r="F258" s="8" t="s">
        <x:v>669</x:v>
      </x:c>
      <x:c r="G258" s="8" t="s">
        <x:v>477</x:v>
      </x:c>
      <x:c r="H258" s="8" t="s">
        <x:v>669</x:v>
      </x:c>
      <x:c r="I258" s="8" t="s">
        <x:v>670</x:v>
      </x:c>
      <x:c r="J258" s="8" t="s">
        <x:v>671</x:v>
      </x:c>
      <x:c r="K258" s="10" t="s">
        <x:v>479</x:v>
      </x:c>
      <x:c r="L258" s="8" t="s">
        <x:v>672</x:v>
      </x:c>
      <x:c r="M258" s="9">
        <x:v>840</x:v>
      </x:c>
      <x:c r="N258" s="8" t="s">
        <x:v>612</x:v>
      </x:c>
      <x:c r="O258" s="8" t="s">
        <x:v>613</x:v>
      </x:c>
      <x:c r="P258" s="8" t="s">
        <x:v>607</x:v>
      </x:c>
      <x:c r="Q258" s="8" t="s">
        <x:v>481</x:v>
      </x:c>
      <x:c r="R258" s="19">
        <x:v>4.7105333333333334E-3</x:v>
      </x:c>
      <x:c r="S258" s="12">
        <x:f t="shared" si="3"/>
        <x:v>3.9568479999999999</x:v>
      </x:c>
      <x:c r="U258" s="8" t="s">
        <x:v>604</x:v>
      </x:c>
    </x:row>
    <x:row r="259" spans="1:21">
      <x:c r="A259" s="8" t="s">
        <x:v>604</x:v>
      </x:c>
      <x:c r="B259" s="8" t="s">
        <x:v>472</x:v>
      </x:c>
      <x:c r="C259" s="8" t="s">
        <x:v>473</x:v>
      </x:c>
      <x:c r="D259" s="8" t="s">
        <x:v>879</x:v>
      </x:c>
      <x:c r="E259" s="8" t="s">
        <x:v>607</x:v>
      </x:c>
      <x:c r="F259" s="8" t="s">
        <x:v>669</x:v>
      </x:c>
      <x:c r="G259" s="8" t="s">
        <x:v>477</x:v>
      </x:c>
      <x:c r="H259" s="8" t="s">
        <x:v>669</x:v>
      </x:c>
      <x:c r="I259" s="8" t="s">
        <x:v>670</x:v>
      </x:c>
      <x:c r="J259" s="8" t="s">
        <x:v>735</x:v>
      </x:c>
      <x:c r="K259" s="10" t="s">
        <x:v>736</x:v>
      </x:c>
      <x:c r="L259" s="8" t="s">
        <x:v>737</x:v>
      </x:c>
      <x:c r="M259" s="9">
        <x:v>785</x:v>
      </x:c>
      <x:c r="N259" s="8" t="s">
        <x:v>612</x:v>
      </x:c>
      <x:c r="O259" s="8" t="s">
        <x:v>613</x:v>
      </x:c>
      <x:c r="P259" s="8" t="s">
        <x:v>607</x:v>
      </x:c>
      <x:c r="Q259" s="8" t="s">
        <x:v>689</x:v>
      </x:c>
      <x:c r="R259" s="19">
        <x:v>4.5881818181818185E-3</x:v>
      </x:c>
      <x:c r="S259" s="12">
        <x:f t="shared" si="3"/>
        <x:v>3.6017227272727275</x:v>
      </x:c>
      <x:c r="U259" s="8" t="s">
        <x:v>604</x:v>
      </x:c>
    </x:row>
    <x:row r="260" spans="1:21">
      <x:c r="A260" s="8" t="s">
        <x:v>604</x:v>
      </x:c>
      <x:c r="B260" s="8" t="s">
        <x:v>472</x:v>
      </x:c>
      <x:c r="C260" s="8" t="s">
        <x:v>473</x:v>
      </x:c>
      <x:c r="D260" s="8" t="s">
        <x:v>879</x:v>
      </x:c>
      <x:c r="E260" s="8" t="s">
        <x:v>607</x:v>
      </x:c>
      <x:c r="F260" s="8" t="s">
        <x:v>669</x:v>
      </x:c>
      <x:c r="G260" s="8" t="s">
        <x:v>477</x:v>
      </x:c>
      <x:c r="H260" s="8" t="s">
        <x:v>669</x:v>
      </x:c>
      <x:c r="I260" s="8" t="s">
        <x:v>670</x:v>
      </x:c>
      <x:c r="J260" s="8" t="s">
        <x:v>738</x:v>
      </x:c>
      <x:c r="K260" s="10" t="s">
        <x:v>739</x:v>
      </x:c>
      <x:c r="L260" s="8" t="s">
        <x:v>740</x:v>
      </x:c>
      <x:c r="M260" s="9">
        <x:v>785</x:v>
      </x:c>
      <x:c r="N260" s="8" t="s">
        <x:v>612</x:v>
      </x:c>
      <x:c r="O260" s="8" t="s">
        <x:v>613</x:v>
      </x:c>
      <x:c r="P260" s="8" t="s">
        <x:v>607</x:v>
      </x:c>
      <x:c r="Q260" s="8" t="s">
        <x:v>689</x:v>
      </x:c>
      <x:c r="R260" s="19">
        <x:v>4.5881818181818185E-3</x:v>
      </x:c>
      <x:c r="S260" s="12">
        <x:f t="shared" ref="S260:S323" si="4">+M260*R260</x:f>
        <x:v>3.6017227272727275</x:v>
      </x:c>
      <x:c r="U260" s="8" t="s">
        <x:v>604</x:v>
      </x:c>
    </x:row>
    <x:row r="261" spans="1:21">
      <x:c r="A261" s="8" t="s">
        <x:v>604</x:v>
      </x:c>
      <x:c r="B261" s="8" t="s">
        <x:v>472</x:v>
      </x:c>
      <x:c r="C261" s="8" t="s">
        <x:v>473</x:v>
      </x:c>
      <x:c r="D261" s="8" t="s">
        <x:v>879</x:v>
      </x:c>
      <x:c r="E261" s="8" t="s">
        <x:v>607</x:v>
      </x:c>
      <x:c r="F261" s="8" t="s">
        <x:v>669</x:v>
      </x:c>
      <x:c r="G261" s="8" t="s">
        <x:v>477</x:v>
      </x:c>
      <x:c r="H261" s="8" t="s">
        <x:v>669</x:v>
      </x:c>
      <x:c r="I261" s="8" t="s">
        <x:v>609</x:v>
      </x:c>
      <x:c r="J261" s="8" t="s">
        <x:v>882</x:v>
      </x:c>
      <x:c r="K261" s="10" t="s">
        <x:v>799</x:v>
      </x:c>
      <x:c r="L261" s="8" t="s">
        <x:v>883</x:v>
      </x:c>
      <x:c r="M261" s="9">
        <x:v>40</x:v>
      </x:c>
      <x:c r="N261" s="8" t="s">
        <x:v>612</x:v>
      </x:c>
      <x:c r="O261" s="8" t="s">
        <x:v>482</x:v>
      </x:c>
      <x:c r="P261" s="8" t="s">
        <x:v>607</x:v>
      </x:c>
      <x:c r="Q261" s="8" t="s">
        <x:v>689</x:v>
      </x:c>
      <x:c r="R261" s="19">
        <x:v>4.2885454545454546E-3</x:v>
      </x:c>
      <x:c r="S261" s="12">
        <x:f t="shared" si="4"/>
        <x:v>0.17154181818181818</x:v>
      </x:c>
      <x:c r="U261" s="8" t="s">
        <x:v>604</x:v>
      </x:c>
    </x:row>
    <x:row r="262" spans="1:21">
      <x:c r="A262" s="8" t="s">
        <x:v>604</x:v>
      </x:c>
      <x:c r="B262" s="8" t="s">
        <x:v>472</x:v>
      </x:c>
      <x:c r="C262" s="8" t="s">
        <x:v>473</x:v>
      </x:c>
      <x:c r="D262" s="8" t="s">
        <x:v>879</x:v>
      </x:c>
      <x:c r="E262" s="8" t="s">
        <x:v>607</x:v>
      </x:c>
      <x:c r="F262" s="8" t="s">
        <x:v>669</x:v>
      </x:c>
      <x:c r="G262" s="8" t="s">
        <x:v>477</x:v>
      </x:c>
      <x:c r="H262" s="8" t="s">
        <x:v>669</x:v>
      </x:c>
      <x:c r="I262" s="8" t="s">
        <x:v>609</x:v>
      </x:c>
      <x:c r="J262" s="8" t="s">
        <x:v>793</x:v>
      </x:c>
      <x:c r="K262" s="10" t="s">
        <x:v>739</x:v>
      </x:c>
      <x:c r="L262" s="8" t="s">
        <x:v>794</x:v>
      </x:c>
      <x:c r="M262" s="9">
        <x:v>4998</x:v>
      </x:c>
      <x:c r="N262" s="8" t="s">
        <x:v>612</x:v>
      </x:c>
      <x:c r="O262" s="8" t="s">
        <x:v>482</x:v>
      </x:c>
      <x:c r="P262" s="8" t="s">
        <x:v>607</x:v>
      </x:c>
      <x:c r="Q262" s="8" t="s">
        <x:v>481</x:v>
      </x:c>
      <x:c r="R262" s="19">
        <x:v>3.9327272727272726E-3</x:v>
      </x:c>
      <x:c r="S262" s="12">
        <x:f t="shared" si="4"/>
        <x:v>19.655770909090908</x:v>
      </x:c>
      <x:c r="U262" s="8" t="s">
        <x:v>604</x:v>
      </x:c>
    </x:row>
    <x:row r="263" spans="1:21">
      <x:c r="A263" s="8" t="s">
        <x:v>604</x:v>
      </x:c>
      <x:c r="B263" s="8" t="s">
        <x:v>472</x:v>
      </x:c>
      <x:c r="C263" s="8" t="s">
        <x:v>473</x:v>
      </x:c>
      <x:c r="D263" s="8" t="s">
        <x:v>879</x:v>
      </x:c>
      <x:c r="E263" s="8" t="s">
        <x:v>607</x:v>
      </x:c>
      <x:c r="F263" s="8" t="s">
        <x:v>669</x:v>
      </x:c>
      <x:c r="G263" s="8" t="s">
        <x:v>477</x:v>
      </x:c>
      <x:c r="H263" s="8" t="s">
        <x:v>669</x:v>
      </x:c>
      <x:c r="I263" s="8" t="s">
        <x:v>609</x:v>
      </x:c>
      <x:c r="J263" s="8" t="s">
        <x:v>793</x:v>
      </x:c>
      <x:c r="K263" s="10" t="s">
        <x:v>520</x:v>
      </x:c>
      <x:c r="L263" s="8" t="s">
        <x:v>794</x:v>
      </x:c>
      <x:c r="M263" s="9">
        <x:v>1628</x:v>
      </x:c>
      <x:c r="N263" s="8" t="s">
        <x:v>612</x:v>
      </x:c>
      <x:c r="O263" s="8" t="s">
        <x:v>482</x:v>
      </x:c>
      <x:c r="P263" s="8" t="s">
        <x:v>607</x:v>
      </x:c>
      <x:c r="Q263" s="8" t="s">
        <x:v>481</x:v>
      </x:c>
      <x:c r="R263" s="19">
        <x:v>3.9327272727272726E-3</x:v>
      </x:c>
      <x:c r="S263" s="12">
        <x:f t="shared" si="4"/>
        <x:v>6.4024799999999997</x:v>
      </x:c>
      <x:c r="U263" s="8" t="s">
        <x:v>604</x:v>
      </x:c>
    </x:row>
    <x:row r="264" spans="1:21">
      <x:c r="A264" s="8" t="s">
        <x:v>604</x:v>
      </x:c>
      <x:c r="B264" s="8" t="s">
        <x:v>472</x:v>
      </x:c>
      <x:c r="C264" s="8" t="s">
        <x:v>473</x:v>
      </x:c>
      <x:c r="D264" s="8" t="s">
        <x:v>879</x:v>
      </x:c>
      <x:c r="E264" s="8" t="s">
        <x:v>607</x:v>
      </x:c>
      <x:c r="F264" s="8" t="s">
        <x:v>669</x:v>
      </x:c>
      <x:c r="G264" s="8" t="s">
        <x:v>477</x:v>
      </x:c>
      <x:c r="H264" s="8" t="s">
        <x:v>669</x:v>
      </x:c>
      <x:c r="I264" s="8" t="s">
        <x:v>670</x:v>
      </x:c>
      <x:c r="J264" s="8" t="s">
        <x:v>793</x:v>
      </x:c>
      <x:c r="K264" s="10" t="s">
        <x:v>505</x:v>
      </x:c>
      <x:c r="L264" s="8" t="s">
        <x:v>794</x:v>
      </x:c>
      <x:c r="M264" s="9">
        <x:v>95</x:v>
      </x:c>
      <x:c r="N264" s="8" t="s">
        <x:v>612</x:v>
      </x:c>
      <x:c r="O264" s="8" t="s">
        <x:v>482</x:v>
      </x:c>
      <x:c r="P264" s="8" t="s">
        <x:v>607</x:v>
      </x:c>
      <x:c r="Q264" s="8" t="s">
        <x:v>481</x:v>
      </x:c>
      <x:c r="R264" s="19">
        <x:v>3.9327272727272726E-3</x:v>
      </x:c>
      <x:c r="S264" s="12">
        <x:f t="shared" si="4"/>
        <x:v>0.37360909090909089</x:v>
      </x:c>
      <x:c r="U264" s="8" t="s">
        <x:v>604</x:v>
      </x:c>
    </x:row>
    <x:row r="265" spans="1:21">
      <x:c r="A265" s="8" t="s">
        <x:v>604</x:v>
      </x:c>
      <x:c r="B265" s="8" t="s">
        <x:v>472</x:v>
      </x:c>
      <x:c r="C265" s="8" t="s">
        <x:v>473</x:v>
      </x:c>
      <x:c r="D265" s="8" t="s">
        <x:v>879</x:v>
      </x:c>
      <x:c r="E265" s="8" t="s">
        <x:v>607</x:v>
      </x:c>
      <x:c r="F265" s="8" t="s">
        <x:v>669</x:v>
      </x:c>
      <x:c r="G265" s="8" t="s">
        <x:v>477</x:v>
      </x:c>
      <x:c r="H265" s="8" t="s">
        <x:v>669</x:v>
      </x:c>
      <x:c r="I265" s="8" t="s">
        <x:v>670</x:v>
      </x:c>
      <x:c r="J265" s="8" t="s">
        <x:v>793</x:v>
      </x:c>
      <x:c r="K265" s="10" t="s">
        <x:v>505</x:v>
      </x:c>
      <x:c r="L265" s="8" t="s">
        <x:v>794</x:v>
      </x:c>
      <x:c r="M265" s="9">
        <x:v>95</x:v>
      </x:c>
      <x:c r="N265" s="8" t="s">
        <x:v>612</x:v>
      </x:c>
      <x:c r="O265" s="8" t="s">
        <x:v>482</x:v>
      </x:c>
      <x:c r="P265" s="8" t="s">
        <x:v>607</x:v>
      </x:c>
      <x:c r="Q265" s="8" t="s">
        <x:v>481</x:v>
      </x:c>
      <x:c r="R265" s="19">
        <x:v>3.9327272727272726E-3</x:v>
      </x:c>
      <x:c r="S265" s="12">
        <x:f t="shared" si="4"/>
        <x:v>0.37360909090909089</x:v>
      </x:c>
      <x:c r="U265" s="8" t="s">
        <x:v>604</x:v>
      </x:c>
    </x:row>
    <x:row r="266" spans="1:21">
      <x:c r="A266" s="8" t="s">
        <x:v>604</x:v>
      </x:c>
      <x:c r="B266" s="8" t="s">
        <x:v>472</x:v>
      </x:c>
      <x:c r="C266" s="8" t="s">
        <x:v>473</x:v>
      </x:c>
      <x:c r="D266" s="8" t="s">
        <x:v>879</x:v>
      </x:c>
      <x:c r="E266" s="8" t="s">
        <x:v>607</x:v>
      </x:c>
      <x:c r="F266" s="8" t="s">
        <x:v>669</x:v>
      </x:c>
      <x:c r="G266" s="8" t="s">
        <x:v>477</x:v>
      </x:c>
      <x:c r="H266" s="8" t="s">
        <x:v>669</x:v>
      </x:c>
      <x:c r="I266" s="8" t="s">
        <x:v>670</x:v>
      </x:c>
      <x:c r="J266" s="8" t="s">
        <x:v>717</x:v>
      </x:c>
      <x:c r="K266" s="10" t="s">
        <x:v>718</x:v>
      </x:c>
      <x:c r="L266" s="8" t="s">
        <x:v>719</x:v>
      </x:c>
      <x:c r="M266" s="9">
        <x:v>13526</x:v>
      </x:c>
      <x:c r="N266" s="8" t="s">
        <x:v>612</x:v>
      </x:c>
      <x:c r="O266" s="8" t="s">
        <x:v>613</x:v>
      </x:c>
      <x:c r="P266" s="8" t="s">
        <x:v>607</x:v>
      </x:c>
      <x:c r="Q266" s="8" t="s">
        <x:v>689</x:v>
      </x:c>
      <x:c r="R266" s="19">
        <x:v>3.4645454545454545E-3</x:v>
      </x:c>
      <x:c r="S266" s="12">
        <x:f t="shared" si="4"/>
        <x:v>46.861441818181817</x:v>
      </x:c>
      <x:c r="U266" s="8" t="s">
        <x:v>604</x:v>
      </x:c>
    </x:row>
    <x:row r="267" spans="1:21">
      <x:c r="A267" s="8" t="s">
        <x:v>604</x:v>
      </x:c>
      <x:c r="B267" s="8" t="s">
        <x:v>472</x:v>
      </x:c>
      <x:c r="C267" s="8" t="s">
        <x:v>473</x:v>
      </x:c>
      <x:c r="D267" s="8" t="s">
        <x:v>879</x:v>
      </x:c>
      <x:c r="E267" s="8" t="s">
        <x:v>607</x:v>
      </x:c>
      <x:c r="F267" s="8" t="s">
        <x:v>669</x:v>
      </x:c>
      <x:c r="G267" s="8" t="s">
        <x:v>477</x:v>
      </x:c>
      <x:c r="H267" s="8" t="s">
        <x:v>669</x:v>
      </x:c>
      <x:c r="I267" s="8" t="s">
        <x:v>670</x:v>
      </x:c>
      <x:c r="J267" s="8" t="s">
        <x:v>720</x:v>
      </x:c>
      <x:c r="K267" s="10" t="s">
        <x:v>721</x:v>
      </x:c>
      <x:c r="L267" s="8" t="s">
        <x:v>722</x:v>
      </x:c>
      <x:c r="M267" s="9">
        <x:v>12085</x:v>
      </x:c>
      <x:c r="N267" s="8" t="s">
        <x:v>612</x:v>
      </x:c>
      <x:c r="O267" s="8" t="s">
        <x:v>613</x:v>
      </x:c>
      <x:c r="P267" s="8" t="s">
        <x:v>607</x:v>
      </x:c>
      <x:c r="Q267" s="8" t="s">
        <x:v>689</x:v>
      </x:c>
      <x:c r="R267" s="19">
        <x:v>3.4645454545454545E-3</x:v>
      </x:c>
      <x:c r="S267" s="12">
        <x:f t="shared" si="4"/>
        <x:v>41.869031818181817</x:v>
      </x:c>
      <x:c r="U267" s="8" t="s">
        <x:v>604</x:v>
      </x:c>
    </x:row>
    <x:row r="268" spans="1:21">
      <x:c r="A268" s="8" t="s">
        <x:v>604</x:v>
      </x:c>
      <x:c r="B268" s="8" t="s">
        <x:v>472</x:v>
      </x:c>
      <x:c r="C268" s="8" t="s">
        <x:v>473</x:v>
      </x:c>
      <x:c r="D268" s="8" t="s">
        <x:v>879</x:v>
      </x:c>
      <x:c r="E268" s="8" t="s">
        <x:v>607</x:v>
      </x:c>
      <x:c r="F268" s="8" t="s">
        <x:v>669</x:v>
      </x:c>
      <x:c r="G268" s="8" t="s">
        <x:v>477</x:v>
      </x:c>
      <x:c r="H268" s="8" t="s">
        <x:v>669</x:v>
      </x:c>
      <x:c r="I268" s="8" t="s">
        <x:v>670</x:v>
      </x:c>
      <x:c r="J268" s="8" t="s">
        <x:v>687</x:v>
      </x:c>
      <x:c r="K268" s="10" t="s">
        <x:v>520</x:v>
      </x:c>
      <x:c r="L268" s="8" t="s">
        <x:v>688</x:v>
      </x:c>
      <x:c r="M268" s="9">
        <x:v>10345</x:v>
      </x:c>
      <x:c r="N268" s="8" t="s">
        <x:v>612</x:v>
      </x:c>
      <x:c r="O268" s="8" t="s">
        <x:v>613</x:v>
      </x:c>
      <x:c r="P268" s="8" t="s">
        <x:v>607</x:v>
      </x:c>
      <x:c r="Q268" s="8" t="s">
        <x:v>689</x:v>
      </x:c>
      <x:c r="R268" s="19">
        <x:v>3.4645454545454545E-3</x:v>
      </x:c>
      <x:c r="S268" s="12">
        <x:f t="shared" si="4"/>
        <x:v>35.840722727272727</x:v>
      </x:c>
      <x:c r="U268" s="8" t="s">
        <x:v>604</x:v>
      </x:c>
    </x:row>
    <x:row r="269" spans="1:21">
      <x:c r="A269" s="8" t="s">
        <x:v>604</x:v>
      </x:c>
      <x:c r="B269" s="8" t="s">
        <x:v>472</x:v>
      </x:c>
      <x:c r="C269" s="8" t="s">
        <x:v>473</x:v>
      </x:c>
      <x:c r="D269" s="8" t="s">
        <x:v>879</x:v>
      </x:c>
      <x:c r="E269" s="8" t="s">
        <x:v>607</x:v>
      </x:c>
      <x:c r="F269" s="8" t="s">
        <x:v>669</x:v>
      </x:c>
      <x:c r="G269" s="8" t="s">
        <x:v>477</x:v>
      </x:c>
      <x:c r="H269" s="8" t="s">
        <x:v>669</x:v>
      </x:c>
      <x:c r="I269" s="8" t="s">
        <x:v>670</x:v>
      </x:c>
      <x:c r="J269" s="8" t="s">
        <x:v>692</x:v>
      </x:c>
      <x:c r="K269" s="10" t="s">
        <x:v>514</x:v>
      </x:c>
      <x:c r="L269" s="8" t="s">
        <x:v>693</x:v>
      </x:c>
      <x:c r="M269" s="9">
        <x:v>10046</x:v>
      </x:c>
      <x:c r="N269" s="8" t="s">
        <x:v>612</x:v>
      </x:c>
      <x:c r="O269" s="8" t="s">
        <x:v>613</x:v>
      </x:c>
      <x:c r="P269" s="8" t="s">
        <x:v>607</x:v>
      </x:c>
      <x:c r="Q269" s="8" t="s">
        <x:v>689</x:v>
      </x:c>
      <x:c r="R269" s="19">
        <x:v>3.4645454545454545E-3</x:v>
      </x:c>
      <x:c r="S269" s="12">
        <x:f t="shared" si="4"/>
        <x:v>34.804823636363636</x:v>
      </x:c>
      <x:c r="U269" s="8" t="s">
        <x:v>604</x:v>
      </x:c>
    </x:row>
    <x:row r="270" spans="1:21">
      <x:c r="A270" s="8" t="s">
        <x:v>604</x:v>
      </x:c>
      <x:c r="B270" s="8" t="s">
        <x:v>472</x:v>
      </x:c>
      <x:c r="C270" s="8" t="s">
        <x:v>473</x:v>
      </x:c>
      <x:c r="D270" s="8" t="s">
        <x:v>879</x:v>
      </x:c>
      <x:c r="E270" s="8" t="s">
        <x:v>607</x:v>
      </x:c>
      <x:c r="F270" s="8" t="s">
        <x:v>669</x:v>
      </x:c>
      <x:c r="G270" s="8" t="s">
        <x:v>477</x:v>
      </x:c>
      <x:c r="H270" s="8" t="s">
        <x:v>669</x:v>
      </x:c>
      <x:c r="I270" s="8" t="s">
        <x:v>670</x:v>
      </x:c>
      <x:c r="J270" s="8" t="s">
        <x:v>726</x:v>
      </x:c>
      <x:c r="K270" s="10" t="s">
        <x:v>727</x:v>
      </x:c>
      <x:c r="L270" s="8" t="s">
        <x:v>728</x:v>
      </x:c>
      <x:c r="M270" s="9">
        <x:v>9700</x:v>
      </x:c>
      <x:c r="N270" s="8" t="s">
        <x:v>612</x:v>
      </x:c>
      <x:c r="O270" s="8" t="s">
        <x:v>613</x:v>
      </x:c>
      <x:c r="P270" s="8" t="s">
        <x:v>607</x:v>
      </x:c>
      <x:c r="Q270" s="8" t="s">
        <x:v>689</x:v>
      </x:c>
      <x:c r="R270" s="19">
        <x:v>3.4645454545454545E-3</x:v>
      </x:c>
      <x:c r="S270" s="12">
        <x:f t="shared" si="4"/>
        <x:v>33.606090909090909</x:v>
      </x:c>
      <x:c r="U270" s="8" t="s">
        <x:v>604</x:v>
      </x:c>
    </x:row>
    <x:row r="271" spans="1:21">
      <x:c r="A271" s="8" t="s">
        <x:v>604</x:v>
      </x:c>
      <x:c r="B271" s="8" t="s">
        <x:v>472</x:v>
      </x:c>
      <x:c r="C271" s="8" t="s">
        <x:v>473</x:v>
      </x:c>
      <x:c r="D271" s="8" t="s">
        <x:v>879</x:v>
      </x:c>
      <x:c r="E271" s="8" t="s">
        <x:v>607</x:v>
      </x:c>
      <x:c r="F271" s="8" t="s">
        <x:v>669</x:v>
      </x:c>
      <x:c r="G271" s="8" t="s">
        <x:v>477</x:v>
      </x:c>
      <x:c r="H271" s="8" t="s">
        <x:v>669</x:v>
      </x:c>
      <x:c r="I271" s="8" t="s">
        <x:v>670</x:v>
      </x:c>
      <x:c r="J271" s="8" t="s">
        <x:v>711</x:v>
      </x:c>
      <x:c r="K271" s="10" t="s">
        <x:v>712</x:v>
      </x:c>
      <x:c r="L271" s="8" t="s">
        <x:v>713</x:v>
      </x:c>
      <x:c r="M271" s="9">
        <x:v>8924</x:v>
      </x:c>
      <x:c r="N271" s="8" t="s">
        <x:v>612</x:v>
      </x:c>
      <x:c r="O271" s="8" t="s">
        <x:v>613</x:v>
      </x:c>
      <x:c r="P271" s="8" t="s">
        <x:v>607</x:v>
      </x:c>
      <x:c r="Q271" s="8" t="s">
        <x:v>689</x:v>
      </x:c>
      <x:c r="R271" s="19">
        <x:v>3.4645454545454545E-3</x:v>
      </x:c>
      <x:c r="S271" s="12">
        <x:f t="shared" si="4"/>
        <x:v>30.917603636363637</x:v>
      </x:c>
      <x:c r="U271" s="8" t="s">
        <x:v>604</x:v>
      </x:c>
    </x:row>
    <x:row r="272" spans="1:21">
      <x:c r="A272" s="8" t="s">
        <x:v>604</x:v>
      </x:c>
      <x:c r="B272" s="8" t="s">
        <x:v>472</x:v>
      </x:c>
      <x:c r="C272" s="8" t="s">
        <x:v>473</x:v>
      </x:c>
      <x:c r="D272" s="8" t="s">
        <x:v>879</x:v>
      </x:c>
      <x:c r="E272" s="8" t="s">
        <x:v>607</x:v>
      </x:c>
      <x:c r="F272" s="8" t="s">
        <x:v>669</x:v>
      </x:c>
      <x:c r="G272" s="8" t="s">
        <x:v>477</x:v>
      </x:c>
      <x:c r="H272" s="8" t="s">
        <x:v>669</x:v>
      </x:c>
      <x:c r="I272" s="8" t="s">
        <x:v>670</x:v>
      </x:c>
      <x:c r="J272" s="8" t="s">
        <x:v>704</x:v>
      </x:c>
      <x:c r="K272" s="10" t="s">
        <x:v>523</x:v>
      </x:c>
      <x:c r="L272" s="8" t="s">
        <x:v>705</x:v>
      </x:c>
      <x:c r="M272" s="9">
        <x:v>7655</x:v>
      </x:c>
      <x:c r="N272" s="8" t="s">
        <x:v>612</x:v>
      </x:c>
      <x:c r="O272" s="8" t="s">
        <x:v>613</x:v>
      </x:c>
      <x:c r="P272" s="8" t="s">
        <x:v>607</x:v>
      </x:c>
      <x:c r="Q272" s="8" t="s">
        <x:v>689</x:v>
      </x:c>
      <x:c r="R272" s="19">
        <x:v>3.4645454545454545E-3</x:v>
      </x:c>
      <x:c r="S272" s="12">
        <x:f t="shared" si="4"/>
        <x:v>26.521095454545453</x:v>
      </x:c>
      <x:c r="U272" s="8" t="s">
        <x:v>604</x:v>
      </x:c>
    </x:row>
    <x:row r="273" spans="1:21">
      <x:c r="A273" s="8" t="s">
        <x:v>604</x:v>
      </x:c>
      <x:c r="B273" s="8" t="s">
        <x:v>472</x:v>
      </x:c>
      <x:c r="C273" s="8" t="s">
        <x:v>473</x:v>
      </x:c>
      <x:c r="D273" s="8" t="s">
        <x:v>879</x:v>
      </x:c>
      <x:c r="E273" s="8" t="s">
        <x:v>607</x:v>
      </x:c>
      <x:c r="F273" s="8" t="s">
        <x:v>669</x:v>
      </x:c>
      <x:c r="G273" s="8" t="s">
        <x:v>477</x:v>
      </x:c>
      <x:c r="H273" s="8" t="s">
        <x:v>669</x:v>
      </x:c>
      <x:c r="I273" s="8" t="s">
        <x:v>670</x:v>
      </x:c>
      <x:c r="J273" s="8" t="s">
        <x:v>714</x:v>
      </x:c>
      <x:c r="K273" s="10" t="s">
        <x:v>715</x:v>
      </x:c>
      <x:c r="L273" s="8" t="s">
        <x:v>716</x:v>
      </x:c>
      <x:c r="M273" s="9">
        <x:v>6790</x:v>
      </x:c>
      <x:c r="N273" s="8" t="s">
        <x:v>612</x:v>
      </x:c>
      <x:c r="O273" s="8" t="s">
        <x:v>613</x:v>
      </x:c>
      <x:c r="P273" s="8" t="s">
        <x:v>607</x:v>
      </x:c>
      <x:c r="Q273" s="8" t="s">
        <x:v>689</x:v>
      </x:c>
      <x:c r="R273" s="19">
        <x:v>3.4645454545454545E-3</x:v>
      </x:c>
      <x:c r="S273" s="12">
        <x:f t="shared" si="4"/>
        <x:v>23.524263636363635</x:v>
      </x:c>
      <x:c r="U273" s="8" t="s">
        <x:v>604</x:v>
      </x:c>
    </x:row>
    <x:row r="274" spans="1:21">
      <x:c r="A274" s="8" t="s">
        <x:v>604</x:v>
      </x:c>
      <x:c r="B274" s="8" t="s">
        <x:v>472</x:v>
      </x:c>
      <x:c r="C274" s="8" t="s">
        <x:v>473</x:v>
      </x:c>
      <x:c r="D274" s="8" t="s">
        <x:v>879</x:v>
      </x:c>
      <x:c r="E274" s="8" t="s">
        <x:v>607</x:v>
      </x:c>
      <x:c r="F274" s="8" t="s">
        <x:v>669</x:v>
      </x:c>
      <x:c r="G274" s="8" t="s">
        <x:v>477</x:v>
      </x:c>
      <x:c r="H274" s="8" t="s">
        <x:v>669</x:v>
      </x:c>
      <x:c r="I274" s="8" t="s">
        <x:v>670</x:v>
      </x:c>
      <x:c r="J274" s="8" t="s">
        <x:v>732</x:v>
      </x:c>
      <x:c r="K274" s="10" t="s">
        <x:v>733</x:v>
      </x:c>
      <x:c r="L274" s="8" t="s">
        <x:v>734</x:v>
      </x:c>
      <x:c r="M274" s="9">
        <x:v>6720</x:v>
      </x:c>
      <x:c r="N274" s="8" t="s">
        <x:v>612</x:v>
      </x:c>
      <x:c r="O274" s="8" t="s">
        <x:v>613</x:v>
      </x:c>
      <x:c r="P274" s="8" t="s">
        <x:v>607</x:v>
      </x:c>
      <x:c r="Q274" s="8" t="s">
        <x:v>689</x:v>
      </x:c>
      <x:c r="R274" s="19">
        <x:v>3.4645454545454545E-3</x:v>
      </x:c>
      <x:c r="S274" s="12">
        <x:f t="shared" si="4"/>
        <x:v>23.281745454545455</x:v>
      </x:c>
      <x:c r="U274" s="8" t="s">
        <x:v>604</x:v>
      </x:c>
    </x:row>
    <x:row r="275" spans="1:21">
      <x:c r="A275" s="8" t="s">
        <x:v>604</x:v>
      </x:c>
      <x:c r="B275" s="8" t="s">
        <x:v>472</x:v>
      </x:c>
      <x:c r="C275" s="8" t="s">
        <x:v>473</x:v>
      </x:c>
      <x:c r="D275" s="8" t="s">
        <x:v>879</x:v>
      </x:c>
      <x:c r="E275" s="8" t="s">
        <x:v>607</x:v>
      </x:c>
      <x:c r="F275" s="8" t="s">
        <x:v>669</x:v>
      </x:c>
      <x:c r="G275" s="8" t="s">
        <x:v>477</x:v>
      </x:c>
      <x:c r="H275" s="8" t="s">
        <x:v>669</x:v>
      </x:c>
      <x:c r="I275" s="8" t="s">
        <x:v>670</x:v>
      </x:c>
      <x:c r="J275" s="8" t="s">
        <x:v>690</x:v>
      </x:c>
      <x:c r="K275" s="10" t="s">
        <x:v>529</x:v>
      </x:c>
      <x:c r="L275" s="8" t="s">
        <x:v>691</x:v>
      </x:c>
      <x:c r="M275" s="9">
        <x:v>6305</x:v>
      </x:c>
      <x:c r="N275" s="8" t="s">
        <x:v>612</x:v>
      </x:c>
      <x:c r="O275" s="8" t="s">
        <x:v>613</x:v>
      </x:c>
      <x:c r="P275" s="8" t="s">
        <x:v>607</x:v>
      </x:c>
      <x:c r="Q275" s="8" t="s">
        <x:v>689</x:v>
      </x:c>
      <x:c r="R275" s="19">
        <x:v>3.4645454545454545E-3</x:v>
      </x:c>
      <x:c r="S275" s="12">
        <x:f t="shared" si="4"/>
        <x:v>21.843959090909092</x:v>
      </x:c>
      <x:c r="U275" s="8" t="s">
        <x:v>604</x:v>
      </x:c>
    </x:row>
    <x:row r="276" spans="1:21">
      <x:c r="A276" s="8" t="s">
        <x:v>604</x:v>
      </x:c>
      <x:c r="B276" s="8" t="s">
        <x:v>472</x:v>
      </x:c>
      <x:c r="C276" s="8" t="s">
        <x:v>473</x:v>
      </x:c>
      <x:c r="D276" s="8" t="s">
        <x:v>879</x:v>
      </x:c>
      <x:c r="E276" s="8" t="s">
        <x:v>607</x:v>
      </x:c>
      <x:c r="F276" s="8" t="s">
        <x:v>669</x:v>
      </x:c>
      <x:c r="G276" s="8" t="s">
        <x:v>477</x:v>
      </x:c>
      <x:c r="H276" s="8" t="s">
        <x:v>669</x:v>
      </x:c>
      <x:c r="I276" s="8" t="s">
        <x:v>670</x:v>
      </x:c>
      <x:c r="J276" s="8" t="s">
        <x:v>708</x:v>
      </x:c>
      <x:c r="K276" s="10" t="s">
        <x:v>709</x:v>
      </x:c>
      <x:c r="L276" s="8" t="s">
        <x:v>710</x:v>
      </x:c>
      <x:c r="M276" s="9">
        <x:v>5561</x:v>
      </x:c>
      <x:c r="N276" s="8" t="s">
        <x:v>612</x:v>
      </x:c>
      <x:c r="O276" s="8" t="s">
        <x:v>613</x:v>
      </x:c>
      <x:c r="P276" s="8" t="s">
        <x:v>607</x:v>
      </x:c>
      <x:c r="Q276" s="8" t="s">
        <x:v>689</x:v>
      </x:c>
      <x:c r="R276" s="19">
        <x:v>3.4645454545454545E-3</x:v>
      </x:c>
      <x:c r="S276" s="12">
        <x:f t="shared" si="4"/>
        <x:v>19.266337272727274</x:v>
      </x:c>
      <x:c r="U276" s="8" t="s">
        <x:v>604</x:v>
      </x:c>
    </x:row>
    <x:row r="277" spans="1:21">
      <x:c r="A277" s="8" t="s">
        <x:v>604</x:v>
      </x:c>
      <x:c r="B277" s="8" t="s">
        <x:v>472</x:v>
      </x:c>
      <x:c r="C277" s="8" t="s">
        <x:v>473</x:v>
      </x:c>
      <x:c r="D277" s="8" t="s">
        <x:v>879</x:v>
      </x:c>
      <x:c r="E277" s="8" t="s">
        <x:v>607</x:v>
      </x:c>
      <x:c r="F277" s="8" t="s">
        <x:v>669</x:v>
      </x:c>
      <x:c r="G277" s="8" t="s">
        <x:v>477</x:v>
      </x:c>
      <x:c r="H277" s="8" t="s">
        <x:v>669</x:v>
      </x:c>
      <x:c r="I277" s="8" t="s">
        <x:v>670</x:v>
      </x:c>
      <x:c r="J277" s="8" t="s">
        <x:v>706</x:v>
      </x:c>
      <x:c r="K277" s="10" t="s">
        <x:v>526</x:v>
      </x:c>
      <x:c r="L277" s="8" t="s">
        <x:v>707</x:v>
      </x:c>
      <x:c r="M277" s="9">
        <x:v>5245</x:v>
      </x:c>
      <x:c r="N277" s="8" t="s">
        <x:v>612</x:v>
      </x:c>
      <x:c r="O277" s="8" t="s">
        <x:v>613</x:v>
      </x:c>
      <x:c r="P277" s="8" t="s">
        <x:v>607</x:v>
      </x:c>
      <x:c r="Q277" s="8" t="s">
        <x:v>689</x:v>
      </x:c>
      <x:c r="R277" s="19">
        <x:v>3.4645454545454545E-3</x:v>
      </x:c>
      <x:c r="S277" s="12">
        <x:f t="shared" si="4"/>
        <x:v>18.171540909090908</x:v>
      </x:c>
      <x:c r="U277" s="8" t="s">
        <x:v>604</x:v>
      </x:c>
    </x:row>
    <x:row r="278" spans="1:21">
      <x:c r="A278" s="8" t="s">
        <x:v>604</x:v>
      </x:c>
      <x:c r="B278" s="8" t="s">
        <x:v>472</x:v>
      </x:c>
      <x:c r="C278" s="8" t="s">
        <x:v>473</x:v>
      </x:c>
      <x:c r="D278" s="8" t="s">
        <x:v>879</x:v>
      </x:c>
      <x:c r="E278" s="8" t="s">
        <x:v>607</x:v>
      </x:c>
      <x:c r="F278" s="8" t="s">
        <x:v>669</x:v>
      </x:c>
      <x:c r="G278" s="8" t="s">
        <x:v>477</x:v>
      </x:c>
      <x:c r="H278" s="8" t="s">
        <x:v>669</x:v>
      </x:c>
      <x:c r="I278" s="8" t="s">
        <x:v>670</x:v>
      </x:c>
      <x:c r="J278" s="8" t="s">
        <x:v>696</x:v>
      </x:c>
      <x:c r="K278" s="10" t="s">
        <x:v>490</x:v>
      </x:c>
      <x:c r="L278" s="8" t="s">
        <x:v>697</x:v>
      </x:c>
      <x:c r="M278" s="9">
        <x:v>4290</x:v>
      </x:c>
      <x:c r="N278" s="8" t="s">
        <x:v>612</x:v>
      </x:c>
      <x:c r="O278" s="8" t="s">
        <x:v>613</x:v>
      </x:c>
      <x:c r="P278" s="8" t="s">
        <x:v>607</x:v>
      </x:c>
      <x:c r="Q278" s="8" t="s">
        <x:v>689</x:v>
      </x:c>
      <x:c r="R278" s="19">
        <x:v>3.4645454545454545E-3</x:v>
      </x:c>
      <x:c r="S278" s="12">
        <x:f t="shared" si="4"/>
        <x:v>14.8629</x:v>
      </x:c>
      <x:c r="U278" s="8" t="s">
        <x:v>604</x:v>
      </x:c>
    </x:row>
    <x:row r="279" spans="1:21">
      <x:c r="A279" s="8" t="s">
        <x:v>604</x:v>
      </x:c>
      <x:c r="B279" s="8" t="s">
        <x:v>472</x:v>
      </x:c>
      <x:c r="C279" s="8" t="s">
        <x:v>473</x:v>
      </x:c>
      <x:c r="D279" s="8" t="s">
        <x:v>879</x:v>
      </x:c>
      <x:c r="E279" s="8" t="s">
        <x:v>607</x:v>
      </x:c>
      <x:c r="F279" s="8" t="s">
        <x:v>669</x:v>
      </x:c>
      <x:c r="G279" s="8" t="s">
        <x:v>477</x:v>
      </x:c>
      <x:c r="H279" s="8" t="s">
        <x:v>669</x:v>
      </x:c>
      <x:c r="I279" s="8" t="s">
        <x:v>670</x:v>
      </x:c>
      <x:c r="J279" s="8" t="s">
        <x:v>698</x:v>
      </x:c>
      <x:c r="K279" s="10" t="s">
        <x:v>493</x:v>
      </x:c>
      <x:c r="L279" s="8" t="s">
        <x:v>699</x:v>
      </x:c>
      <x:c r="M279" s="9">
        <x:v>4195</x:v>
      </x:c>
      <x:c r="N279" s="8" t="s">
        <x:v>612</x:v>
      </x:c>
      <x:c r="O279" s="8" t="s">
        <x:v>613</x:v>
      </x:c>
      <x:c r="P279" s="8" t="s">
        <x:v>607</x:v>
      </x:c>
      <x:c r="Q279" s="8" t="s">
        <x:v>689</x:v>
      </x:c>
      <x:c r="R279" s="19">
        <x:v>3.4645454545454545E-3</x:v>
      </x:c>
      <x:c r="S279" s="12">
        <x:f t="shared" si="4"/>
        <x:v>14.533768181818182</x:v>
      </x:c>
      <x:c r="U279" s="8" t="s">
        <x:v>604</x:v>
      </x:c>
    </x:row>
    <x:row r="280" spans="1:21">
      <x:c r="A280" s="8" t="s">
        <x:v>604</x:v>
      </x:c>
      <x:c r="B280" s="8" t="s">
        <x:v>472</x:v>
      </x:c>
      <x:c r="C280" s="8" t="s">
        <x:v>473</x:v>
      </x:c>
      <x:c r="D280" s="8" t="s">
        <x:v>879</x:v>
      </x:c>
      <x:c r="E280" s="8" t="s">
        <x:v>607</x:v>
      </x:c>
      <x:c r="F280" s="8" t="s">
        <x:v>669</x:v>
      </x:c>
      <x:c r="G280" s="8" t="s">
        <x:v>477</x:v>
      </x:c>
      <x:c r="H280" s="8" t="s">
        <x:v>669</x:v>
      </x:c>
      <x:c r="I280" s="8" t="s">
        <x:v>670</x:v>
      </x:c>
      <x:c r="J280" s="8" t="s">
        <x:v>723</x:v>
      </x:c>
      <x:c r="K280" s="10" t="s">
        <x:v>724</x:v>
      </x:c>
      <x:c r="L280" s="8" t="s">
        <x:v>725</x:v>
      </x:c>
      <x:c r="M280" s="9">
        <x:v>3696</x:v>
      </x:c>
      <x:c r="N280" s="8" t="s">
        <x:v>612</x:v>
      </x:c>
      <x:c r="O280" s="8" t="s">
        <x:v>613</x:v>
      </x:c>
      <x:c r="P280" s="8" t="s">
        <x:v>607</x:v>
      </x:c>
      <x:c r="Q280" s="8" t="s">
        <x:v>689</x:v>
      </x:c>
      <x:c r="R280" s="19">
        <x:v>3.4645454545454545E-3</x:v>
      </x:c>
      <x:c r="S280" s="12">
        <x:f t="shared" si="4"/>
        <x:v>12.804959999999999</x:v>
      </x:c>
      <x:c r="U280" s="8" t="s">
        <x:v>604</x:v>
      </x:c>
    </x:row>
    <x:row r="281" spans="1:21">
      <x:c r="A281" s="8" t="s">
        <x:v>604</x:v>
      </x:c>
      <x:c r="B281" s="8" t="s">
        <x:v>472</x:v>
      </x:c>
      <x:c r="C281" s="8" t="s">
        <x:v>473</x:v>
      </x:c>
      <x:c r="D281" s="8" t="s">
        <x:v>879</x:v>
      </x:c>
      <x:c r="E281" s="8" t="s">
        <x:v>607</x:v>
      </x:c>
      <x:c r="F281" s="8" t="s">
        <x:v>669</x:v>
      </x:c>
      <x:c r="G281" s="8" t="s">
        <x:v>477</x:v>
      </x:c>
      <x:c r="H281" s="8" t="s">
        <x:v>669</x:v>
      </x:c>
      <x:c r="I281" s="8" t="s">
        <x:v>670</x:v>
      </x:c>
      <x:c r="J281" s="8" t="s">
        <x:v>700</x:v>
      </x:c>
      <x:c r="K281" s="10" t="s">
        <x:v>499</x:v>
      </x:c>
      <x:c r="L281" s="8" t="s">
        <x:v>701</x:v>
      </x:c>
      <x:c r="M281" s="9">
        <x:v>3590</x:v>
      </x:c>
      <x:c r="N281" s="8" t="s">
        <x:v>612</x:v>
      </x:c>
      <x:c r="O281" s="8" t="s">
        <x:v>613</x:v>
      </x:c>
      <x:c r="P281" s="8" t="s">
        <x:v>607</x:v>
      </x:c>
      <x:c r="Q281" s="8" t="s">
        <x:v>689</x:v>
      </x:c>
      <x:c r="R281" s="19">
        <x:v>3.4645454545454545E-3</x:v>
      </x:c>
      <x:c r="S281" s="12">
        <x:f t="shared" si="4"/>
        <x:v>12.437718181818182</x:v>
      </x:c>
      <x:c r="U281" s="8" t="s">
        <x:v>604</x:v>
      </x:c>
    </x:row>
    <x:row r="282" spans="1:21">
      <x:c r="A282" s="8" t="s">
        <x:v>604</x:v>
      </x:c>
      <x:c r="B282" s="8" t="s">
        <x:v>472</x:v>
      </x:c>
      <x:c r="C282" s="8" t="s">
        <x:v>473</x:v>
      </x:c>
      <x:c r="D282" s="8" t="s">
        <x:v>879</x:v>
      </x:c>
      <x:c r="E282" s="8" t="s">
        <x:v>607</x:v>
      </x:c>
      <x:c r="F282" s="8" t="s">
        <x:v>669</x:v>
      </x:c>
      <x:c r="G282" s="8" t="s">
        <x:v>477</x:v>
      </x:c>
      <x:c r="H282" s="8" t="s">
        <x:v>669</x:v>
      </x:c>
      <x:c r="I282" s="8" t="s">
        <x:v>670</x:v>
      </x:c>
      <x:c r="J282" s="8" t="s">
        <x:v>694</x:v>
      </x:c>
      <x:c r="K282" s="10" t="s">
        <x:v>511</x:v>
      </x:c>
      <x:c r="L282" s="8" t="s">
        <x:v>695</x:v>
      </x:c>
      <x:c r="M282" s="9">
        <x:v>3099</x:v>
      </x:c>
      <x:c r="N282" s="8" t="s">
        <x:v>612</x:v>
      </x:c>
      <x:c r="O282" s="8" t="s">
        <x:v>613</x:v>
      </x:c>
      <x:c r="P282" s="8" t="s">
        <x:v>607</x:v>
      </x:c>
      <x:c r="Q282" s="8" t="s">
        <x:v>689</x:v>
      </x:c>
      <x:c r="R282" s="19">
        <x:v>3.4645454545454545E-3</x:v>
      </x:c>
      <x:c r="S282" s="12">
        <x:f t="shared" si="4"/>
        <x:v>10.736626363636363</x:v>
      </x:c>
      <x:c r="U282" s="8" t="s">
        <x:v>604</x:v>
      </x:c>
    </x:row>
    <x:row r="283" spans="1:21">
      <x:c r="A283" s="8" t="s">
        <x:v>604</x:v>
      </x:c>
      <x:c r="B283" s="8" t="s">
        <x:v>472</x:v>
      </x:c>
      <x:c r="C283" s="8" t="s">
        <x:v>473</x:v>
      </x:c>
      <x:c r="D283" s="8" t="s">
        <x:v>879</x:v>
      </x:c>
      <x:c r="E283" s="8" t="s">
        <x:v>607</x:v>
      </x:c>
      <x:c r="F283" s="8" t="s">
        <x:v>669</x:v>
      </x:c>
      <x:c r="G283" s="8" t="s">
        <x:v>477</x:v>
      </x:c>
      <x:c r="H283" s="8" t="s">
        <x:v>669</x:v>
      </x:c>
      <x:c r="I283" s="8" t="s">
        <x:v>670</x:v>
      </x:c>
      <x:c r="J283" s="8" t="s">
        <x:v>729</x:v>
      </x:c>
      <x:c r="K283" s="10" t="s">
        <x:v>730</x:v>
      </x:c>
      <x:c r="L283" s="8" t="s">
        <x:v>731</x:v>
      </x:c>
      <x:c r="M283" s="9">
        <x:v>2515</x:v>
      </x:c>
      <x:c r="N283" s="8" t="s">
        <x:v>612</x:v>
      </x:c>
      <x:c r="O283" s="8" t="s">
        <x:v>613</x:v>
      </x:c>
      <x:c r="P283" s="8" t="s">
        <x:v>607</x:v>
      </x:c>
      <x:c r="Q283" s="8" t="s">
        <x:v>689</x:v>
      </x:c>
      <x:c r="R283" s="19">
        <x:v>3.4645454545454545E-3</x:v>
      </x:c>
      <x:c r="S283" s="12">
        <x:f t="shared" si="4"/>
        <x:v>8.7133318181818176</x:v>
      </x:c>
      <x:c r="U283" s="8" t="s">
        <x:v>604</x:v>
      </x:c>
    </x:row>
    <x:row r="284" spans="1:21">
      <x:c r="A284" s="8" t="s">
        <x:v>604</x:v>
      </x:c>
      <x:c r="B284" s="8" t="s">
        <x:v>472</x:v>
      </x:c>
      <x:c r="C284" s="8" t="s">
        <x:v>473</x:v>
      </x:c>
      <x:c r="D284" s="8" t="s">
        <x:v>879</x:v>
      </x:c>
      <x:c r="E284" s="8" t="s">
        <x:v>607</x:v>
      </x:c>
      <x:c r="F284" s="8" t="s">
        <x:v>669</x:v>
      </x:c>
      <x:c r="G284" s="8" t="s">
        <x:v>477</x:v>
      </x:c>
      <x:c r="H284" s="8" t="s">
        <x:v>669</x:v>
      </x:c>
      <x:c r="I284" s="8" t="s">
        <x:v>670</x:v>
      </x:c>
      <x:c r="J284" s="8" t="s">
        <x:v>702</x:v>
      </x:c>
      <x:c r="K284" s="10" t="s">
        <x:v>496</x:v>
      </x:c>
      <x:c r="L284" s="8" t="s">
        <x:v>703</x:v>
      </x:c>
      <x:c r="M284" s="9">
        <x:v>2395</x:v>
      </x:c>
      <x:c r="N284" s="8" t="s">
        <x:v>612</x:v>
      </x:c>
      <x:c r="O284" s="8" t="s">
        <x:v>613</x:v>
      </x:c>
      <x:c r="P284" s="8" t="s">
        <x:v>607</x:v>
      </x:c>
      <x:c r="Q284" s="8" t="s">
        <x:v>689</x:v>
      </x:c>
      <x:c r="R284" s="19">
        <x:v>3.4645454545454545E-3</x:v>
      </x:c>
      <x:c r="S284" s="12">
        <x:f t="shared" si="4"/>
        <x:v>8.2975863636363627</x:v>
      </x:c>
      <x:c r="U284" s="8" t="s">
        <x:v>604</x:v>
      </x:c>
    </x:row>
    <x:row r="285" spans="1:21">
      <x:c r="A285" s="8" t="s">
        <x:v>604</x:v>
      </x:c>
      <x:c r="B285" s="8" t="s">
        <x:v>472</x:v>
      </x:c>
      <x:c r="C285" s="8" t="s">
        <x:v>473</x:v>
      </x:c>
      <x:c r="D285" s="8" t="s">
        <x:v>879</x:v>
      </x:c>
      <x:c r="E285" s="8" t="s">
        <x:v>607</x:v>
      </x:c>
      <x:c r="F285" s="8" t="s">
        <x:v>669</x:v>
      </x:c>
      <x:c r="G285" s="8" t="s">
        <x:v>477</x:v>
      </x:c>
      <x:c r="H285" s="8" t="s">
        <x:v>669</x:v>
      </x:c>
      <x:c r="I285" s="8" t="s">
        <x:v>670</x:v>
      </x:c>
      <x:c r="J285" s="8" t="s">
        <x:v>698</x:v>
      </x:c>
      <x:c r="K285" s="10" t="s">
        <x:v>499</x:v>
      </x:c>
      <x:c r="L285" s="8" t="s">
        <x:v>699</x:v>
      </x:c>
      <x:c r="M285" s="9">
        <x:v>290</x:v>
      </x:c>
      <x:c r="N285" s="8" t="s">
        <x:v>612</x:v>
      </x:c>
      <x:c r="O285" s="8" t="s">
        <x:v>613</x:v>
      </x:c>
      <x:c r="P285" s="8" t="s">
        <x:v>607</x:v>
      </x:c>
      <x:c r="Q285" s="8" t="s">
        <x:v>689</x:v>
      </x:c>
      <x:c r="R285" s="19">
        <x:v>3.4645454545454545E-3</x:v>
      </x:c>
      <x:c r="S285" s="12">
        <x:f t="shared" si="4"/>
        <x:v>1.0047181818181818</x:v>
      </x:c>
      <x:c r="U285" s="8" t="s">
        <x:v>604</x:v>
      </x:c>
    </x:row>
    <x:row r="286" spans="1:21">
      <x:c r="A286" s="8" t="s">
        <x:v>604</x:v>
      </x:c>
      <x:c r="B286" s="8" t="s">
        <x:v>472</x:v>
      </x:c>
      <x:c r="C286" s="8" t="s">
        <x:v>473</x:v>
      </x:c>
      <x:c r="D286" s="8" t="s">
        <x:v>879</x:v>
      </x:c>
      <x:c r="E286" s="8" t="s">
        <x:v>607</x:v>
      </x:c>
      <x:c r="F286" s="8" t="s">
        <x:v>669</x:v>
      </x:c>
      <x:c r="G286" s="8" t="s">
        <x:v>477</x:v>
      </x:c>
      <x:c r="H286" s="8" t="s">
        <x:v>669</x:v>
      </x:c>
      <x:c r="I286" s="8" t="s">
        <x:v>842</x:v>
      </x:c>
      <x:c r="J286" s="8" t="s">
        <x:v>696</x:v>
      </x:c>
      <x:c r="K286" s="10" t="s">
        <x:v>505</x:v>
      </x:c>
      <x:c r="L286" s="8" t="s">
        <x:v>697</x:v>
      </x:c>
      <x:c r="M286" s="9">
        <x:v>115</x:v>
      </x:c>
      <x:c r="N286" s="8" t="s">
        <x:v>612</x:v>
      </x:c>
      <x:c r="O286" s="8" t="s">
        <x:v>613</x:v>
      </x:c>
      <x:c r="P286" s="8" t="s">
        <x:v>607</x:v>
      </x:c>
      <x:c r="Q286" s="8" t="s">
        <x:v>689</x:v>
      </x:c>
      <x:c r="R286" s="19">
        <x:v>3.4645454545454545E-3</x:v>
      </x:c>
      <x:c r="S286" s="12">
        <x:f t="shared" si="4"/>
        <x:v>0.39842272727272726</x:v>
      </x:c>
      <x:c r="U286" s="8" t="s">
        <x:v>604</x:v>
      </x:c>
    </x:row>
    <x:row r="287" spans="1:21">
      <x:c r="A287" s="8" t="s">
        <x:v>604</x:v>
      </x:c>
      <x:c r="B287" s="8" t="s">
        <x:v>472</x:v>
      </x:c>
      <x:c r="C287" s="8" t="s">
        <x:v>473</x:v>
      </x:c>
      <x:c r="D287" s="8" t="s">
        <x:v>879</x:v>
      </x:c>
      <x:c r="E287" s="8" t="s">
        <x:v>607</x:v>
      </x:c>
      <x:c r="F287" s="8" t="s">
        <x:v>669</x:v>
      </x:c>
      <x:c r="G287" s="8" t="s">
        <x:v>477</x:v>
      </x:c>
      <x:c r="H287" s="8" t="s">
        <x:v>669</x:v>
      </x:c>
      <x:c r="I287" s="8" t="s">
        <x:v>842</x:v>
      </x:c>
      <x:c r="J287" s="8" t="s">
        <x:v>704</x:v>
      </x:c>
      <x:c r="K287" s="10" t="s">
        <x:v>502</x:v>
      </x:c>
      <x:c r="L287" s="8" t="s">
        <x:v>705</x:v>
      </x:c>
      <x:c r="M287" s="9">
        <x:v>115</x:v>
      </x:c>
      <x:c r="N287" s="8" t="s">
        <x:v>612</x:v>
      </x:c>
      <x:c r="O287" s="8" t="s">
        <x:v>613</x:v>
      </x:c>
      <x:c r="P287" s="8" t="s">
        <x:v>607</x:v>
      </x:c>
      <x:c r="Q287" s="8" t="s">
        <x:v>689</x:v>
      </x:c>
      <x:c r="R287" s="19">
        <x:v>3.4645454545454545E-3</x:v>
      </x:c>
      <x:c r="S287" s="12">
        <x:f t="shared" si="4"/>
        <x:v>0.39842272727272726</x:v>
      </x:c>
      <x:c r="U287" s="8" t="s">
        <x:v>604</x:v>
      </x:c>
    </x:row>
    <x:row r="288" spans="1:21">
      <x:c r="A288" s="8" t="s">
        <x:v>604</x:v>
      </x:c>
      <x:c r="B288" s="8" t="s">
        <x:v>472</x:v>
      </x:c>
      <x:c r="C288" s="8" t="s">
        <x:v>473</x:v>
      </x:c>
      <x:c r="D288" s="8" t="s">
        <x:v>879</x:v>
      </x:c>
      <x:c r="E288" s="8" t="s">
        <x:v>607</x:v>
      </x:c>
      <x:c r="F288" s="8" t="s">
        <x:v>669</x:v>
      </x:c>
      <x:c r="G288" s="8" t="s">
        <x:v>477</x:v>
      </x:c>
      <x:c r="H288" s="8" t="s">
        <x:v>669</x:v>
      </x:c>
      <x:c r="I288" s="8" t="s">
        <x:v>842</x:v>
      </x:c>
      <x:c r="J288" s="8" t="s">
        <x:v>692</x:v>
      </x:c>
      <x:c r="K288" s="10" t="s">
        <x:v>505</x:v>
      </x:c>
      <x:c r="L288" s="8" t="s">
        <x:v>693</x:v>
      </x:c>
      <x:c r="M288" s="9">
        <x:v>105</x:v>
      </x:c>
      <x:c r="N288" s="8" t="s">
        <x:v>612</x:v>
      </x:c>
      <x:c r="O288" s="8" t="s">
        <x:v>613</x:v>
      </x:c>
      <x:c r="P288" s="8" t="s">
        <x:v>607</x:v>
      </x:c>
      <x:c r="Q288" s="8" t="s">
        <x:v>689</x:v>
      </x:c>
      <x:c r="R288" s="19">
        <x:v>3.4645454545454545E-3</x:v>
      </x:c>
      <x:c r="S288" s="12">
        <x:f t="shared" si="4"/>
        <x:v>0.36377727272727273</x:v>
      </x:c>
      <x:c r="U288" s="8" t="s">
        <x:v>604</x:v>
      </x:c>
    </x:row>
    <x:row r="289" spans="1:21">
      <x:c r="A289" s="8" t="s">
        <x:v>604</x:v>
      </x:c>
      <x:c r="B289" s="8" t="s">
        <x:v>472</x:v>
      </x:c>
      <x:c r="C289" s="8" t="s">
        <x:v>473</x:v>
      </x:c>
      <x:c r="D289" s="8" t="s">
        <x:v>879</x:v>
      </x:c>
      <x:c r="E289" s="8" t="s">
        <x:v>607</x:v>
      </x:c>
      <x:c r="F289" s="8" t="s">
        <x:v>669</x:v>
      </x:c>
      <x:c r="G289" s="8" t="s">
        <x:v>477</x:v>
      </x:c>
      <x:c r="H289" s="8" t="s">
        <x:v>669</x:v>
      </x:c>
      <x:c r="I289" s="8" t="s">
        <x:v>842</x:v>
      </x:c>
      <x:c r="J289" s="8" t="s">
        <x:v>706</x:v>
      </x:c>
      <x:c r="K289" s="10" t="s">
        <x:v>502</x:v>
      </x:c>
      <x:c r="L289" s="8" t="s">
        <x:v>707</x:v>
      </x:c>
      <x:c r="M289" s="9">
        <x:v>105</x:v>
      </x:c>
      <x:c r="N289" s="8" t="s">
        <x:v>612</x:v>
      </x:c>
      <x:c r="O289" s="8" t="s">
        <x:v>613</x:v>
      </x:c>
      <x:c r="P289" s="8" t="s">
        <x:v>607</x:v>
      </x:c>
      <x:c r="Q289" s="8" t="s">
        <x:v>689</x:v>
      </x:c>
      <x:c r="R289" s="19">
        <x:v>3.4645454545454545E-3</x:v>
      </x:c>
      <x:c r="S289" s="12">
        <x:f t="shared" si="4"/>
        <x:v>0.36377727272727273</x:v>
      </x:c>
      <x:c r="U289" s="8" t="s">
        <x:v>604</x:v>
      </x:c>
    </x:row>
    <x:row r="290" spans="1:21">
      <x:c r="A290" s="8" t="s">
        <x:v>604</x:v>
      </x:c>
      <x:c r="B290" s="8" t="s">
        <x:v>472</x:v>
      </x:c>
      <x:c r="C290" s="8" t="s">
        <x:v>473</x:v>
      </x:c>
      <x:c r="D290" s="8" t="s">
        <x:v>879</x:v>
      </x:c>
      <x:c r="E290" s="8" t="s">
        <x:v>607</x:v>
      </x:c>
      <x:c r="F290" s="8" t="s">
        <x:v>669</x:v>
      </x:c>
      <x:c r="G290" s="8" t="s">
        <x:v>477</x:v>
      </x:c>
      <x:c r="H290" s="8" t="s">
        <x:v>669</x:v>
      </x:c>
      <x:c r="I290" s="8" t="s">
        <x:v>609</x:v>
      </x:c>
      <x:c r="J290" s="8" t="s">
        <x:v>795</x:v>
      </x:c>
      <x:c r="K290" s="10" t="s">
        <x:v>796</x:v>
      </x:c>
      <x:c r="L290" s="8" t="s">
        <x:v>797</x:v>
      </x:c>
      <x:c r="M290" s="9">
        <x:v>160</x:v>
      </x:c>
      <x:c r="N290" s="8" t="s">
        <x:v>612</x:v>
      </x:c>
      <x:c r="O290" s="8" t="s">
        <x:v>482</x:v>
      </x:c>
      <x:c r="P290" s="8" t="s">
        <x:v>607</x:v>
      </x:c>
      <x:c r="Q290" s="8" t="s">
        <x:v>689</x:v>
      </x:c>
      <x:c r="R290" s="19">
        <x:v>3.1180909090909089E-3</x:v>
      </x:c>
      <x:c r="S290" s="12">
        <x:f t="shared" si="4"/>
        <x:v>0.49889454545454542</x:v>
      </x:c>
      <x:c r="U290" s="8" t="s">
        <x:v>604</x:v>
      </x:c>
    </x:row>
    <x:row r="291" spans="1:21">
      <x:c r="A291" s="8" t="s">
        <x:v>604</x:v>
      </x:c>
      <x:c r="B291" s="8" t="s">
        <x:v>472</x:v>
      </x:c>
      <x:c r="C291" s="8" t="s">
        <x:v>473</x:v>
      </x:c>
      <x:c r="D291" s="8" t="s">
        <x:v>879</x:v>
      </x:c>
      <x:c r="E291" s="8" t="s">
        <x:v>607</x:v>
      </x:c>
      <x:c r="F291" s="8" t="s">
        <x:v>669</x:v>
      </x:c>
      <x:c r="G291" s="8" t="s">
        <x:v>477</x:v>
      </x:c>
      <x:c r="H291" s="8" t="s">
        <x:v>669</x:v>
      </x:c>
      <x:c r="I291" s="8" t="s">
        <x:v>670</x:v>
      </x:c>
      <x:c r="J291" s="8" t="s">
        <x:v>824</x:v>
      </x:c>
      <x:c r="K291" s="10" t="s">
        <x:v>511</x:v>
      </x:c>
      <x:c r="L291" s="8" t="s">
        <x:v>825</x:v>
      </x:c>
      <x:c r="M291" s="9">
        <x:v>415</x:v>
      </x:c>
      <x:c r="N291" s="8" t="s">
        <x:v>612</x:v>
      </x:c>
      <x:c r="O291" s="8" t="s">
        <x:v>613</x:v>
      </x:c>
      <x:c r="P291" s="8" t="s">
        <x:v>607</x:v>
      </x:c>
      <x:c r="Q291" s="8" t="s">
        <x:v>689</x:v>
      </x:c>
      <x:c r="R291" s="19">
        <x:v>2.9963636363636369E-3</x:v>
      </x:c>
      <x:c r="S291" s="12">
        <x:f t="shared" si="4"/>
        <x:v>1.2434909090909092</x:v>
      </x:c>
      <x:c r="U291" s="8" t="s">
        <x:v>604</x:v>
      </x:c>
    </x:row>
    <x:row r="292" spans="1:21">
      <x:c r="A292" s="8" t="s">
        <x:v>604</x:v>
      </x:c>
      <x:c r="B292" s="8" t="s">
        <x:v>472</x:v>
      </x:c>
      <x:c r="C292" s="8" t="s">
        <x:v>473</x:v>
      </x:c>
      <x:c r="D292" s="8" t="s">
        <x:v>879</x:v>
      </x:c>
      <x:c r="E292" s="8" t="s">
        <x:v>607</x:v>
      </x:c>
      <x:c r="F292" s="8" t="s">
        <x:v>669</x:v>
      </x:c>
      <x:c r="G292" s="8" t="s">
        <x:v>477</x:v>
      </x:c>
      <x:c r="H292" s="8" t="s">
        <x:v>669</x:v>
      </x:c>
      <x:c r="I292" s="8" t="s">
        <x:v>670</x:v>
      </x:c>
      <x:c r="J292" s="8" t="s">
        <x:v>826</x:v>
      </x:c>
      <x:c r="K292" s="10" t="s">
        <x:v>490</x:v>
      </x:c>
      <x:c r="L292" s="8" t="s">
        <x:v>827</x:v>
      </x:c>
      <x:c r="M292" s="9">
        <x:v>215</x:v>
      </x:c>
      <x:c r="N292" s="8" t="s">
        <x:v>612</x:v>
      </x:c>
      <x:c r="O292" s="8" t="s">
        <x:v>613</x:v>
      </x:c>
      <x:c r="P292" s="8" t="s">
        <x:v>607</x:v>
      </x:c>
      <x:c r="Q292" s="8" t="s">
        <x:v>689</x:v>
      </x:c>
      <x:c r="R292" s="19">
        <x:v>2.9963636363636369E-3</x:v>
      </x:c>
      <x:c r="S292" s="12">
        <x:f t="shared" si="4"/>
        <x:v>0.64421818181818191</x:v>
      </x:c>
      <x:c r="U292" s="8" t="s">
        <x:v>604</x:v>
      </x:c>
    </x:row>
    <x:row r="293" spans="1:21">
      <x:c r="A293" s="8" t="s">
        <x:v>604</x:v>
      </x:c>
      <x:c r="B293" s="8" t="s">
        <x:v>472</x:v>
      </x:c>
      <x:c r="C293" s="8" t="s">
        <x:v>473</x:v>
      </x:c>
      <x:c r="D293" s="8" t="s">
        <x:v>879</x:v>
      </x:c>
      <x:c r="E293" s="8" t="s">
        <x:v>607</x:v>
      </x:c>
      <x:c r="F293" s="8" t="s">
        <x:v>669</x:v>
      </x:c>
      <x:c r="G293" s="8" t="s">
        <x:v>477</x:v>
      </x:c>
      <x:c r="H293" s="8" t="s">
        <x:v>669</x:v>
      </x:c>
      <x:c r="I293" s="8" t="s">
        <x:v>670</x:v>
      </x:c>
      <x:c r="J293" s="8" t="s">
        <x:v>822</x:v>
      </x:c>
      <x:c r="K293" s="10" t="s">
        <x:v>514</x:v>
      </x:c>
      <x:c r="L293" s="8" t="s">
        <x:v>823</x:v>
      </x:c>
      <x:c r="M293" s="9">
        <x:v>125</x:v>
      </x:c>
      <x:c r="N293" s="8" t="s">
        <x:v>612</x:v>
      </x:c>
      <x:c r="O293" s="8" t="s">
        <x:v>613</x:v>
      </x:c>
      <x:c r="P293" s="8" t="s">
        <x:v>607</x:v>
      </x:c>
      <x:c r="Q293" s="8" t="s">
        <x:v>689</x:v>
      </x:c>
      <x:c r="R293" s="19">
        <x:v>2.9963636363636369E-3</x:v>
      </x:c>
      <x:c r="S293" s="12">
        <x:f t="shared" si="4"/>
        <x:v>0.37454545454545463</x:v>
      </x:c>
      <x:c r="U293" s="8" t="s">
        <x:v>604</x:v>
      </x:c>
    </x:row>
    <x:row r="294" spans="1:21">
      <x:c r="A294" s="8" t="s">
        <x:v>604</x:v>
      </x:c>
      <x:c r="B294" s="8" t="s">
        <x:v>472</x:v>
      </x:c>
      <x:c r="C294" s="8" t="s">
        <x:v>473</x:v>
      </x:c>
      <x:c r="D294" s="8" t="s">
        <x:v>879</x:v>
      </x:c>
      <x:c r="E294" s="8" t="s">
        <x:v>607</x:v>
      </x:c>
      <x:c r="F294" s="8" t="s">
        <x:v>669</x:v>
      </x:c>
      <x:c r="G294" s="8" t="s">
        <x:v>477</x:v>
      </x:c>
      <x:c r="H294" s="8" t="s">
        <x:v>669</x:v>
      </x:c>
      <x:c r="I294" s="8" t="s">
        <x:v>670</x:v>
      </x:c>
      <x:c r="J294" s="8" t="s">
        <x:v>828</x:v>
      </x:c>
      <x:c r="K294" s="10" t="s">
        <x:v>493</x:v>
      </x:c>
      <x:c r="L294" s="8" t="s">
        <x:v>829</x:v>
      </x:c>
      <x:c r="M294" s="9">
        <x:v>115</x:v>
      </x:c>
      <x:c r="N294" s="8" t="s">
        <x:v>612</x:v>
      </x:c>
      <x:c r="O294" s="8" t="s">
        <x:v>613</x:v>
      </x:c>
      <x:c r="P294" s="8" t="s">
        <x:v>607</x:v>
      </x:c>
      <x:c r="Q294" s="8" t="s">
        <x:v>689</x:v>
      </x:c>
      <x:c r="R294" s="19">
        <x:v>2.9963636363636369E-3</x:v>
      </x:c>
      <x:c r="S294" s="12">
        <x:f t="shared" si="4"/>
        <x:v>0.34458181818181821</x:v>
      </x:c>
      <x:c r="U294" s="8" t="s">
        <x:v>604</x:v>
      </x:c>
    </x:row>
    <x:row r="295" spans="1:21">
      <x:c r="A295" s="8" t="s">
        <x:v>604</x:v>
      </x:c>
      <x:c r="B295" s="8" t="s">
        <x:v>472</x:v>
      </x:c>
      <x:c r="C295" s="8" t="s">
        <x:v>473</x:v>
      </x:c>
      <x:c r="D295" s="8" t="s">
        <x:v>879</x:v>
      </x:c>
      <x:c r="E295" s="8" t="s">
        <x:v>607</x:v>
      </x:c>
      <x:c r="F295" s="8" t="s">
        <x:v>669</x:v>
      </x:c>
      <x:c r="G295" s="8" t="s">
        <x:v>477</x:v>
      </x:c>
      <x:c r="H295" s="8" t="s">
        <x:v>669</x:v>
      </x:c>
      <x:c r="I295" s="8" t="s">
        <x:v>609</x:v>
      </x:c>
      <x:c r="J295" s="8" t="s">
        <x:v>840</x:v>
      </x:c>
      <x:c r="K295" s="10" t="s">
        <x:v>532</x:v>
      </x:c>
      <x:c r="L295" s="8" t="s">
        <x:v>884</x:v>
      </x:c>
      <x:c r="M295" s="9">
        <x:v>138</x:v>
      </x:c>
      <x:c r="N295" s="8" t="s">
        <x:v>612</x:v>
      </x:c>
      <x:c r="O295" s="8" t="s">
        <x:v>482</x:v>
      </x:c>
      <x:c r="P295" s="8" t="s">
        <x:v>607</x:v>
      </x:c>
      <x:c r="Q295" s="8" t="s">
        <x:v>481</x:v>
      </x:c>
      <x:c r="R295" s="19">
        <x:v>1.0843090909090909E-3</x:v>
      </x:c>
      <x:c r="S295" s="12">
        <x:f t="shared" si="4"/>
        <x:v>0.14963465454545455</x:v>
      </x:c>
      <x:c r="U295" s="8" t="s">
        <x:v>604</x:v>
      </x:c>
    </x:row>
    <x:row r="296" spans="1:21">
      <x:c r="A296" s="8" t="s">
        <x:v>604</x:v>
      </x:c>
      <x:c r="B296" s="8" t="s">
        <x:v>472</x:v>
      </x:c>
      <x:c r="C296" s="8" t="s">
        <x:v>473</x:v>
      </x:c>
      <x:c r="D296" s="8" t="s">
        <x:v>879</x:v>
      </x:c>
      <x:c r="E296" s="8" t="s">
        <x:v>607</x:v>
      </x:c>
      <x:c r="F296" s="8" t="s">
        <x:v>669</x:v>
      </x:c>
      <x:c r="G296" s="8" t="s">
        <x:v>477</x:v>
      </x:c>
      <x:c r="H296" s="8" t="s">
        <x:v>669</x:v>
      </x:c>
      <x:c r="I296" s="8" t="s">
        <x:v>609</x:v>
      </x:c>
      <x:c r="J296" s="8" t="s">
        <x:v>763</x:v>
      </x:c>
      <x:c r="K296" s="10" t="s">
        <x:v>490</x:v>
      </x:c>
      <x:c r="L296" s="8" t="s">
        <x:v>764</x:v>
      </x:c>
      <x:c r="M296" s="9">
        <x:v>1</x:v>
      </x:c>
      <x:c r="N296" s="8" t="s">
        <x:v>481</x:v>
      </x:c>
      <x:c r="O296" s="8" t="s">
        <x:v>482</x:v>
      </x:c>
      <x:c r="P296" s="8" t="s">
        <x:v>607</x:v>
      </x:c>
      <x:c r="Q296" s="8" t="s">
        <x:v>481</x:v>
      </x:c>
      <x:c r="R296" s="19">
        <x:v>28.961727272727277</x:v>
      </x:c>
      <x:c r="S296" s="12">
        <x:f t="shared" si="4"/>
        <x:v>28.961727272727277</x:v>
      </x:c>
      <x:c r="U296" s="8" t="s">
        <x:v>604</x:v>
      </x:c>
    </x:row>
    <x:row r="297" spans="1:21">
      <x:c r="A297" s="8" t="s">
        <x:v>604</x:v>
      </x:c>
      <x:c r="B297" s="8" t="s">
        <x:v>472</x:v>
      </x:c>
      <x:c r="C297" s="8" t="s">
        <x:v>473</x:v>
      </x:c>
      <x:c r="D297" s="8" t="s">
        <x:v>879</x:v>
      </x:c>
      <x:c r="E297" s="8" t="s">
        <x:v>607</x:v>
      </x:c>
      <x:c r="F297" s="8" t="s">
        <x:v>669</x:v>
      </x:c>
      <x:c r="G297" s="8" t="s">
        <x:v>477</x:v>
      </x:c>
      <x:c r="H297" s="8" t="s">
        <x:v>669</x:v>
      </x:c>
      <x:c r="I297" s="8" t="s">
        <x:v>609</x:v>
      </x:c>
      <x:c r="J297" s="8" t="s">
        <x:v>867</x:v>
      </x:c>
      <x:c r="K297" s="10" t="s">
        <x:v>529</x:v>
      </x:c>
      <x:c r="L297" s="8" t="s">
        <x:v>868</x:v>
      </x:c>
      <x:c r="M297" s="9">
        <x:v>2</x:v>
      </x:c>
      <x:c r="N297" s="8" t="s">
        <x:v>481</x:v>
      </x:c>
      <x:c r="O297" s="8" t="s">
        <x:v>482</x:v>
      </x:c>
      <x:c r="P297" s="8" t="s">
        <x:v>607</x:v>
      </x:c>
      <x:c r="Q297" s="8" t="s">
        <x:v>481</x:v>
      </x:c>
      <x:c r="R297" s="19">
        <x:v>822.4081818181819</x:v>
      </x:c>
      <x:c r="S297" s="12">
        <x:f t="shared" si="4"/>
        <x:v>1644.8163636363638</x:v>
      </x:c>
      <x:c r="U297" s="8" t="s">
        <x:v>604</x:v>
      </x:c>
    </x:row>
    <x:row r="298" spans="1:21">
      <x:c r="A298" s="8" t="s">
        <x:v>604</x:v>
      </x:c>
      <x:c r="B298" s="8" t="s">
        <x:v>472</x:v>
      </x:c>
      <x:c r="C298" s="8" t="s">
        <x:v>473</x:v>
      </x:c>
      <x:c r="D298" s="8" t="s">
        <x:v>879</x:v>
      </x:c>
      <x:c r="E298" s="8" t="s">
        <x:v>607</x:v>
      </x:c>
      <x:c r="F298" s="8" t="s">
        <x:v>669</x:v>
      </x:c>
      <x:c r="G298" s="8" t="s">
        <x:v>477</x:v>
      </x:c>
      <x:c r="H298" s="8" t="s">
        <x:v>669</x:v>
      </x:c>
      <x:c r="I298" s="8" t="s">
        <x:v>609</x:v>
      </x:c>
      <x:c r="J298" s="8" t="s">
        <x:v>861</x:v>
      </x:c>
      <x:c r="K298" s="10" t="s">
        <x:v>517</x:v>
      </x:c>
      <x:c r="L298" s="8" t="s">
        <x:v>862</x:v>
      </x:c>
      <x:c r="M298" s="9">
        <x:v>1</x:v>
      </x:c>
      <x:c r="N298" s="8" t="s">
        <x:v>481</x:v>
      </x:c>
      <x:c r="O298" s="8" t="s">
        <x:v>482</x:v>
      </x:c>
      <x:c r="P298" s="8" t="s">
        <x:v>607</x:v>
      </x:c>
      <x:c r="Q298" s="8" t="s">
        <x:v>481</x:v>
      </x:c>
      <x:c r="R298" s="19">
        <x:v>1243.8654545454547</x:v>
      </x:c>
      <x:c r="S298" s="12">
        <x:f t="shared" si="4"/>
        <x:v>1243.8654545454547</x:v>
      </x:c>
      <x:c r="U298" s="8" t="s">
        <x:v>604</x:v>
      </x:c>
    </x:row>
    <x:row r="299" spans="1:21">
      <x:c r="A299" s="8" t="s">
        <x:v>604</x:v>
      </x:c>
      <x:c r="B299" s="8" t="s">
        <x:v>472</x:v>
      </x:c>
      <x:c r="C299" s="8" t="s">
        <x:v>473</x:v>
      </x:c>
      <x:c r="D299" s="8" t="s">
        <x:v>879</x:v>
      </x:c>
      <x:c r="E299" s="8" t="s">
        <x:v>607</x:v>
      </x:c>
      <x:c r="F299" s="8" t="s">
        <x:v>669</x:v>
      </x:c>
      <x:c r="G299" s="8" t="s">
        <x:v>477</x:v>
      </x:c>
      <x:c r="H299" s="8" t="s">
        <x:v>669</x:v>
      </x:c>
      <x:c r="I299" s="8" t="s">
        <x:v>609</x:v>
      </x:c>
      <x:c r="J299" s="8" t="s">
        <x:v>757</x:v>
      </x:c>
      <x:c r="K299" s="10" t="s">
        <x:v>529</x:v>
      </x:c>
      <x:c r="L299" s="8" t="s">
        <x:v>758</x:v>
      </x:c>
      <x:c r="M299" s="9">
        <x:v>1</x:v>
      </x:c>
      <x:c r="N299" s="8" t="s">
        <x:v>481</x:v>
      </x:c>
      <x:c r="O299" s="8" t="s">
        <x:v>482</x:v>
      </x:c>
      <x:c r="P299" s="8" t="s">
        <x:v>607</x:v>
      </x:c>
      <x:c r="Q299" s="8" t="s">
        <x:v>481</x:v>
      </x:c>
      <x:c r="R299" s="19">
        <x:v>1184.5</x:v>
      </x:c>
      <x:c r="S299" s="12">
        <x:f t="shared" si="4"/>
        <x:v>1184.5</x:v>
      </x:c>
      <x:c r="U299" s="8" t="s">
        <x:v>604</x:v>
      </x:c>
    </x:row>
    <x:row r="300" spans="1:21">
      <x:c r="A300" s="8" t="s">
        <x:v>604</x:v>
      </x:c>
      <x:c r="B300" s="8" t="s">
        <x:v>472</x:v>
      </x:c>
      <x:c r="C300" s="8" t="s">
        <x:v>473</x:v>
      </x:c>
      <x:c r="D300" s="8" t="s">
        <x:v>879</x:v>
      </x:c>
      <x:c r="E300" s="8" t="s">
        <x:v>607</x:v>
      </x:c>
      <x:c r="F300" s="8" t="s">
        <x:v>669</x:v>
      </x:c>
      <x:c r="G300" s="8" t="s">
        <x:v>477</x:v>
      </x:c>
      <x:c r="H300" s="8" t="s">
        <x:v>669</x:v>
      </x:c>
      <x:c r="I300" s="8" t="s">
        <x:v>477</x:v>
      </x:c>
      <x:c r="J300" s="8" t="s">
        <x:v>877</x:v>
      </x:c>
      <x:c r="K300" s="10" t="s">
        <x:v>520</x:v>
      </x:c>
      <x:c r="L300" s="8" t="s">
        <x:v>885</x:v>
      </x:c>
      <x:c r="M300" s="9">
        <x:v>1</x:v>
      </x:c>
      <x:c r="N300" s="8" t="s">
        <x:v>481</x:v>
      </x:c>
      <x:c r="O300" s="8" t="s">
        <x:v>482</x:v>
      </x:c>
      <x:c r="P300" s="8" t="s">
        <x:v>607</x:v>
      </x:c>
      <x:c r="Q300" s="8" t="s">
        <x:v>481</x:v>
      </x:c>
      <x:c r="R300" s="19">
        <x:v>0</x:v>
      </x:c>
      <x:c r="S300" s="12">
        <x:f t="shared" si="4"/>
        <x:v>0</x:v>
      </x:c>
      <x:c r="U300" s="8" t="s">
        <x:v>604</x:v>
      </x:c>
    </x:row>
    <x:row r="301" spans="1:21">
      <x:c r="A301" s="8" t="s">
        <x:v>604</x:v>
      </x:c>
      <x:c r="B301" s="8" t="s">
        <x:v>472</x:v>
      </x:c>
      <x:c r="C301" s="8" t="s">
        <x:v>473</x:v>
      </x:c>
      <x:c r="D301" s="8" t="s">
        <x:v>879</x:v>
      </x:c>
      <x:c r="E301" s="8" t="s">
        <x:v>607</x:v>
      </x:c>
      <x:c r="F301" s="8" t="s">
        <x:v>669</x:v>
      </x:c>
      <x:c r="G301" s="8" t="s">
        <x:v>477</x:v>
      </x:c>
      <x:c r="H301" s="8" t="s">
        <x:v>669</x:v>
      </x:c>
      <x:c r="I301" s="8" t="s">
        <x:v>670</x:v>
      </x:c>
      <x:c r="J301" s="8" t="s">
        <x:v>847</x:v>
      </x:c>
      <x:c r="K301" s="10" t="s">
        <x:v>484</x:v>
      </x:c>
      <x:c r="L301" s="8" t="s">
        <x:v>848</x:v>
      </x:c>
      <x:c r="M301" s="9">
        <x:v>1</x:v>
      </x:c>
      <x:c r="N301" s="8" t="s">
        <x:v>481</x:v>
      </x:c>
      <x:c r="O301" s="8" t="s">
        <x:v>482</x:v>
      </x:c>
      <x:c r="P301" s="8" t="s">
        <x:v>607</x:v>
      </x:c>
      <x:c r="Q301" s="8" t="s">
        <x:v>481</x:v>
      </x:c>
      <x:c r="R301" s="19">
        <x:v>1025.9736363636364</x:v>
      </x:c>
      <x:c r="S301" s="12">
        <x:f t="shared" si="4"/>
        <x:v>1025.9736363636364</x:v>
      </x:c>
      <x:c r="U301" s="8" t="s">
        <x:v>604</x:v>
      </x:c>
    </x:row>
    <x:row r="302" spans="1:21">
      <x:c r="A302" s="8" t="s">
        <x:v>604</x:v>
      </x:c>
      <x:c r="B302" s="8" t="s">
        <x:v>472</x:v>
      </x:c>
      <x:c r="C302" s="8" t="s">
        <x:v>473</x:v>
      </x:c>
      <x:c r="D302" s="8" t="s">
        <x:v>879</x:v>
      </x:c>
      <x:c r="E302" s="8" t="s">
        <x:v>607</x:v>
      </x:c>
      <x:c r="F302" s="8" t="s">
        <x:v>669</x:v>
      </x:c>
      <x:c r="G302" s="8" t="s">
        <x:v>477</x:v>
      </x:c>
      <x:c r="H302" s="8" t="s">
        <x:v>669</x:v>
      </x:c>
      <x:c r="I302" s="8" t="s">
        <x:v>670</x:v>
      </x:c>
      <x:c r="J302" s="8" t="s">
        <x:v>847</x:v>
      </x:c>
      <x:c r="K302" s="10" t="s">
        <x:v>484</x:v>
      </x:c>
      <x:c r="L302" s="8" t="s">
        <x:v>848</x:v>
      </x:c>
      <x:c r="M302" s="9">
        <x:v>1</x:v>
      </x:c>
      <x:c r="N302" s="8" t="s">
        <x:v>481</x:v>
      </x:c>
      <x:c r="O302" s="8" t="s">
        <x:v>482</x:v>
      </x:c>
      <x:c r="P302" s="8" t="s">
        <x:v>607</x:v>
      </x:c>
      <x:c r="Q302" s="8" t="s">
        <x:v>481</x:v>
      </x:c>
      <x:c r="R302" s="19">
        <x:v>1025.9736363636364</x:v>
      </x:c>
      <x:c r="S302" s="12">
        <x:f t="shared" si="4"/>
        <x:v>1025.9736363636364</x:v>
      </x:c>
      <x:c r="U302" s="8" t="s">
        <x:v>604</x:v>
      </x:c>
    </x:row>
    <x:row r="303" spans="1:21">
      <x:c r="A303" s="8" t="s">
        <x:v>604</x:v>
      </x:c>
      <x:c r="B303" s="8" t="s">
        <x:v>472</x:v>
      </x:c>
      <x:c r="C303" s="8" t="s">
        <x:v>473</x:v>
      </x:c>
      <x:c r="D303" s="8" t="s">
        <x:v>879</x:v>
      </x:c>
      <x:c r="E303" s="8" t="s">
        <x:v>607</x:v>
      </x:c>
      <x:c r="F303" s="8" t="s">
        <x:v>669</x:v>
      </x:c>
      <x:c r="G303" s="8" t="s">
        <x:v>477</x:v>
      </x:c>
      <x:c r="H303" s="8" t="s">
        <x:v>669</x:v>
      </x:c>
      <x:c r="I303" s="8" t="s">
        <x:v>609</x:v>
      </x:c>
      <x:c r="J303" s="8" t="s">
        <x:v>886</x:v>
      </x:c>
      <x:c r="K303" s="10" t="s">
        <x:v>508</x:v>
      </x:c>
      <x:c r="L303" s="8" t="s">
        <x:v>887</x:v>
      </x:c>
      <x:c r="M303" s="9">
        <x:v>1</x:v>
      </x:c>
      <x:c r="N303" s="8" t="s">
        <x:v>481</x:v>
      </x:c>
      <x:c r="O303" s="8" t="s">
        <x:v>482</x:v>
      </x:c>
      <x:c r="P303" s="8" t="s">
        <x:v>607</x:v>
      </x:c>
      <x:c r="Q303" s="8" t="s">
        <x:v>481</x:v>
      </x:c>
      <x:c r="R303" s="19">
        <x:v>647.9636363636364</x:v>
      </x:c>
      <x:c r="S303" s="12">
        <x:f t="shared" si="4"/>
        <x:v>647.9636363636364</x:v>
      </x:c>
      <x:c r="U303" s="8" t="s">
        <x:v>604</x:v>
      </x:c>
    </x:row>
    <x:row r="304" spans="1:21">
      <x:c r="A304" s="8" t="s">
        <x:v>604</x:v>
      </x:c>
      <x:c r="B304" s="8" t="s">
        <x:v>472</x:v>
      </x:c>
      <x:c r="C304" s="8" t="s">
        <x:v>473</x:v>
      </x:c>
      <x:c r="D304" s="8" t="s">
        <x:v>879</x:v>
      </x:c>
      <x:c r="E304" s="8" t="s">
        <x:v>607</x:v>
      </x:c>
      <x:c r="F304" s="8" t="s">
        <x:v>669</x:v>
      </x:c>
      <x:c r="G304" s="8" t="s">
        <x:v>477</x:v>
      </x:c>
      <x:c r="H304" s="8" t="s">
        <x:v>669</x:v>
      </x:c>
      <x:c r="I304" s="8" t="s">
        <x:v>670</x:v>
      </x:c>
      <x:c r="J304" s="8" t="s">
        <x:v>679</x:v>
      </x:c>
      <x:c r="K304" s="10" t="s">
        <x:v>502</x:v>
      </x:c>
      <x:c r="L304" s="8" t="s">
        <x:v>680</x:v>
      </x:c>
      <x:c r="M304" s="9">
        <x:v>12</x:v>
      </x:c>
      <x:c r="N304" s="8" t="s">
        <x:v>481</x:v>
      </x:c>
      <x:c r="O304" s="8" t="s">
        <x:v>613</x:v>
      </x:c>
      <x:c r="P304" s="8" t="s">
        <x:v>607</x:v>
      </x:c>
      <x:c r="Q304" s="8" t="s">
        <x:v>481</x:v>
      </x:c>
      <x:c r="R304" s="19">
        <x:v>39.327272727272728</x:v>
      </x:c>
      <x:c r="S304" s="12">
        <x:f t="shared" si="4"/>
        <x:v>471.92727272727274</x:v>
      </x:c>
      <x:c r="U304" s="8" t="s">
        <x:v>604</x:v>
      </x:c>
    </x:row>
    <x:row r="305" spans="1:21">
      <x:c r="A305" s="8" t="s">
        <x:v>604</x:v>
      </x:c>
      <x:c r="B305" s="8" t="s">
        <x:v>472</x:v>
      </x:c>
      <x:c r="C305" s="8" t="s">
        <x:v>473</x:v>
      </x:c>
      <x:c r="D305" s="8" t="s">
        <x:v>879</x:v>
      </x:c>
      <x:c r="E305" s="8" t="s">
        <x:v>607</x:v>
      </x:c>
      <x:c r="F305" s="8" t="s">
        <x:v>669</x:v>
      </x:c>
      <x:c r="G305" s="8" t="s">
        <x:v>477</x:v>
      </x:c>
      <x:c r="H305" s="8" t="s">
        <x:v>669</x:v>
      </x:c>
      <x:c r="I305" s="8" t="s">
        <x:v>670</x:v>
      </x:c>
      <x:c r="J305" s="8" t="s">
        <x:v>673</x:v>
      </x:c>
      <x:c r="K305" s="10" t="s">
        <x:v>484</x:v>
      </x:c>
      <x:c r="L305" s="8" t="s">
        <x:v>674</x:v>
      </x:c>
      <x:c r="M305" s="9">
        <x:v>200</x:v>
      </x:c>
      <x:c r="N305" s="8" t="s">
        <x:v>481</x:v>
      </x:c>
      <x:c r="O305" s="8" t="s">
        <x:v>613</x:v>
      </x:c>
      <x:c r="P305" s="8" t="s">
        <x:v>607</x:v>
      </x:c>
      <x:c r="Q305" s="8" t="s">
        <x:v>481</x:v>
      </x:c>
      <x:c r="R305" s="19">
        <x:v>1.3670909090909089</x:v>
      </x:c>
      <x:c r="S305" s="12">
        <x:f t="shared" si="4"/>
        <x:v>273.41818181818178</x:v>
      </x:c>
      <x:c r="U305" s="8" t="s">
        <x:v>604</x:v>
      </x:c>
    </x:row>
    <x:row r="306" spans="1:21">
      <x:c r="A306" s="8" t="s">
        <x:v>604</x:v>
      </x:c>
      <x:c r="B306" s="8" t="s">
        <x:v>472</x:v>
      </x:c>
      <x:c r="C306" s="8" t="s">
        <x:v>473</x:v>
      </x:c>
      <x:c r="D306" s="8" t="s">
        <x:v>879</x:v>
      </x:c>
      <x:c r="E306" s="8" t="s">
        <x:v>607</x:v>
      </x:c>
      <x:c r="F306" s="8" t="s">
        <x:v>669</x:v>
      </x:c>
      <x:c r="G306" s="8" t="s">
        <x:v>477</x:v>
      </x:c>
      <x:c r="H306" s="8" t="s">
        <x:v>669</x:v>
      </x:c>
      <x:c r="I306" s="8" t="s">
        <x:v>609</x:v>
      </x:c>
      <x:c r="J306" s="8" t="s">
        <x:v>838</x:v>
      </x:c>
      <x:c r="K306" s="10" t="s">
        <x:v>508</x:v>
      </x:c>
      <x:c r="L306" s="8" t="s">
        <x:v>839</x:v>
      </x:c>
      <x:c r="M306" s="9">
        <x:v>2</x:v>
      </x:c>
      <x:c r="N306" s="8" t="s">
        <x:v>481</x:v>
      </x:c>
      <x:c r="O306" s="8" t="s">
        <x:v>482</x:v>
      </x:c>
      <x:c r="P306" s="8" t="s">
        <x:v>607</x:v>
      </x:c>
      <x:c r="Q306" s="8" t="s">
        <x:v>481</x:v>
      </x:c>
      <x:c r="R306" s="19">
        <x:v>113.58090909090909</x:v>
      </x:c>
      <x:c r="S306" s="12">
        <x:f t="shared" si="4"/>
        <x:v>227.16181818181818</x:v>
      </x:c>
      <x:c r="U306" s="8" t="s">
        <x:v>604</x:v>
      </x:c>
    </x:row>
    <x:row r="307" spans="1:21">
      <x:c r="A307" s="8" t="s">
        <x:v>604</x:v>
      </x:c>
      <x:c r="B307" s="8" t="s">
        <x:v>472</x:v>
      </x:c>
      <x:c r="C307" s="8" t="s">
        <x:v>473</x:v>
      </x:c>
      <x:c r="D307" s="8" t="s">
        <x:v>879</x:v>
      </x:c>
      <x:c r="E307" s="8" t="s">
        <x:v>607</x:v>
      </x:c>
      <x:c r="F307" s="8" t="s">
        <x:v>669</x:v>
      </x:c>
      <x:c r="G307" s="8" t="s">
        <x:v>477</x:v>
      </x:c>
      <x:c r="H307" s="8" t="s">
        <x:v>669</x:v>
      </x:c>
      <x:c r="I307" s="8" t="s">
        <x:v>609</x:v>
      </x:c>
      <x:c r="J307" s="8" t="s">
        <x:v>785</x:v>
      </x:c>
      <x:c r="K307" s="10" t="s">
        <x:v>727</x:v>
      </x:c>
      <x:c r="L307" s="8" t="s">
        <x:v>786</x:v>
      </x:c>
      <x:c r="M307" s="9">
        <x:v>14</x:v>
      </x:c>
      <x:c r="N307" s="8" t="s">
        <x:v>481</x:v>
      </x:c>
      <x:c r="O307" s="8" t="s">
        <x:v>482</x:v>
      </x:c>
      <x:c r="P307" s="8" t="s">
        <x:v>607</x:v>
      </x:c>
      <x:c r="Q307" s="8" t="s">
        <x:v>481</x:v>
      </x:c>
      <x:c r="R307" s="19">
        <x:v>15.450000000000001</x:v>
      </x:c>
      <x:c r="S307" s="12">
        <x:f t="shared" si="4"/>
        <x:v>216.3</x:v>
      </x:c>
      <x:c r="U307" s="8" t="s">
        <x:v>604</x:v>
      </x:c>
    </x:row>
    <x:row r="308" spans="1:21">
      <x:c r="A308" s="8" t="s">
        <x:v>604</x:v>
      </x:c>
      <x:c r="B308" s="8" t="s">
        <x:v>472</x:v>
      </x:c>
      <x:c r="C308" s="8" t="s">
        <x:v>473</x:v>
      </x:c>
      <x:c r="D308" s="8" t="s">
        <x:v>879</x:v>
      </x:c>
      <x:c r="E308" s="8" t="s">
        <x:v>607</x:v>
      </x:c>
      <x:c r="F308" s="8" t="s">
        <x:v>669</x:v>
      </x:c>
      <x:c r="G308" s="8" t="s">
        <x:v>477</x:v>
      </x:c>
      <x:c r="H308" s="8" t="s">
        <x:v>669</x:v>
      </x:c>
      <x:c r="I308" s="8" t="s">
        <x:v>609</x:v>
      </x:c>
      <x:c r="J308" s="8" t="s">
        <x:v>771</x:v>
      </x:c>
      <x:c r="K308" s="10" t="s">
        <x:v>523</x:v>
      </x:c>
      <x:c r="L308" s="8" t="s">
        <x:v>772</x:v>
      </x:c>
      <x:c r="M308" s="9">
        <x:v>14</x:v>
      </x:c>
      <x:c r="N308" s="8" t="s">
        <x:v>481</x:v>
      </x:c>
      <x:c r="O308" s="8" t="s">
        <x:v>482</x:v>
      </x:c>
      <x:c r="P308" s="8" t="s">
        <x:v>607</x:v>
      </x:c>
      <x:c r="Q308" s="8" t="s">
        <x:v>481</x:v>
      </x:c>
      <x:c r="R308" s="19">
        <x:v>12.154000000000002</x:v>
      </x:c>
      <x:c r="S308" s="12">
        <x:f t="shared" si="4"/>
        <x:v>170.15600000000003</x:v>
      </x:c>
      <x:c r="U308" s="8" t="s">
        <x:v>604</x:v>
      </x:c>
    </x:row>
    <x:row r="309" spans="1:21">
      <x:c r="A309" s="8" t="s">
        <x:v>604</x:v>
      </x:c>
      <x:c r="B309" s="8" t="s">
        <x:v>472</x:v>
      </x:c>
      <x:c r="C309" s="8" t="s">
        <x:v>473</x:v>
      </x:c>
      <x:c r="D309" s="8" t="s">
        <x:v>879</x:v>
      </x:c>
      <x:c r="E309" s="8" t="s">
        <x:v>607</x:v>
      </x:c>
      <x:c r="F309" s="8" t="s">
        <x:v>669</x:v>
      </x:c>
      <x:c r="G309" s="8" t="s">
        <x:v>477</x:v>
      </x:c>
      <x:c r="H309" s="8" t="s">
        <x:v>669</x:v>
      </x:c>
      <x:c r="I309" s="8" t="s">
        <x:v>670</x:v>
      </x:c>
      <x:c r="J309" s="8" t="s">
        <x:v>681</x:v>
      </x:c>
      <x:c r="K309" s="10" t="s">
        <x:v>508</x:v>
      </x:c>
      <x:c r="L309" s="8" t="s">
        <x:v>682</x:v>
      </x:c>
      <x:c r="M309" s="9">
        <x:v>82</x:v>
      </x:c>
      <x:c r="N309" s="8" t="s">
        <x:v>481</x:v>
      </x:c>
      <x:c r="O309" s="8" t="s">
        <x:v>613</x:v>
      </x:c>
      <x:c r="P309" s="8" t="s">
        <x:v>607</x:v>
      </x:c>
      <x:c r="Q309" s="8" t="s">
        <x:v>481</x:v>
      </x:c>
      <x:c r="R309" s="19">
        <x:v>1.5918181818181818</x:v>
      </x:c>
      <x:c r="S309" s="12">
        <x:f t="shared" si="4"/>
        <x:v>130.52909090909091</x:v>
      </x:c>
      <x:c r="U309" s="8" t="s">
        <x:v>604</x:v>
      </x:c>
    </x:row>
    <x:row r="310" spans="1:21">
      <x:c r="A310" s="8" t="s">
        <x:v>604</x:v>
      </x:c>
      <x:c r="B310" s="8" t="s">
        <x:v>472</x:v>
      </x:c>
      <x:c r="C310" s="8" t="s">
        <x:v>473</x:v>
      </x:c>
      <x:c r="D310" s="8" t="s">
        <x:v>879</x:v>
      </x:c>
      <x:c r="E310" s="8" t="s">
        <x:v>607</x:v>
      </x:c>
      <x:c r="F310" s="8" t="s">
        <x:v>669</x:v>
      </x:c>
      <x:c r="G310" s="8" t="s">
        <x:v>477</x:v>
      </x:c>
      <x:c r="H310" s="8" t="s">
        <x:v>669</x:v>
      </x:c>
      <x:c r="I310" s="8" t="s">
        <x:v>609</x:v>
      </x:c>
      <x:c r="J310" s="8" t="s">
        <x:v>787</x:v>
      </x:c>
      <x:c r="K310" s="10" t="s">
        <x:v>730</x:v>
      </x:c>
      <x:c r="L310" s="8" t="s">
        <x:v>788</x:v>
      </x:c>
      <x:c r="M310" s="9">
        <x:v>6</x:v>
      </x:c>
      <x:c r="N310" s="8" t="s">
        <x:v>481</x:v>
      </x:c>
      <x:c r="O310" s="8" t="s">
        <x:v>482</x:v>
      </x:c>
      <x:c r="P310" s="8" t="s">
        <x:v>607</x:v>
      </x:c>
      <x:c r="Q310" s="8" t="s">
        <x:v>481</x:v>
      </x:c>
      <x:c r="R310" s="19">
        <x:v>17.322727272727271</x:v>
      </x:c>
      <x:c r="S310" s="12">
        <x:f t="shared" si="4"/>
        <x:v>103.93636363636362</x:v>
      </x:c>
      <x:c r="U310" s="8" t="s">
        <x:v>604</x:v>
      </x:c>
    </x:row>
    <x:row r="311" spans="1:21">
      <x:c r="A311" s="8" t="s">
        <x:v>604</x:v>
      </x:c>
      <x:c r="B311" s="8" t="s">
        <x:v>472</x:v>
      </x:c>
      <x:c r="C311" s="8" t="s">
        <x:v>473</x:v>
      </x:c>
      <x:c r="D311" s="8" t="s">
        <x:v>879</x:v>
      </x:c>
      <x:c r="E311" s="8" t="s">
        <x:v>607</x:v>
      </x:c>
      <x:c r="F311" s="8" t="s">
        <x:v>669</x:v>
      </x:c>
      <x:c r="G311" s="8" t="s">
        <x:v>477</x:v>
      </x:c>
      <x:c r="H311" s="8" t="s">
        <x:v>669</x:v>
      </x:c>
      <x:c r="I311" s="8" t="s">
        <x:v>609</x:v>
      </x:c>
      <x:c r="J311" s="8" t="s">
        <x:v>865</x:v>
      </x:c>
      <x:c r="K311" s="10" t="s">
        <x:v>520</x:v>
      </x:c>
      <x:c r="L311" s="8" t="s">
        <x:v>866</x:v>
      </x:c>
      <x:c r="M311" s="9">
        <x:v>1</x:v>
      </x:c>
      <x:c r="N311" s="8" t="s">
        <x:v>481</x:v>
      </x:c>
      <x:c r="O311" s="8" t="s">
        <x:v>482</x:v>
      </x:c>
      <x:c r="P311" s="8" t="s">
        <x:v>607</x:v>
      </x:c>
      <x:c r="Q311" s="8" t="s">
        <x:v>481</x:v>
      </x:c>
      <x:c r="R311" s="19">
        <x:v>77.765000000000001</x:v>
      </x:c>
      <x:c r="S311" s="12">
        <x:f t="shared" si="4"/>
        <x:v>77.765000000000001</x:v>
      </x:c>
      <x:c r="U311" s="8" t="s">
        <x:v>604</x:v>
      </x:c>
    </x:row>
    <x:row r="312" spans="1:21">
      <x:c r="A312" s="8" t="s">
        <x:v>604</x:v>
      </x:c>
      <x:c r="B312" s="8" t="s">
        <x:v>472</x:v>
      </x:c>
      <x:c r="C312" s="8" t="s">
        <x:v>473</x:v>
      </x:c>
      <x:c r="D312" s="8" t="s">
        <x:v>879</x:v>
      </x:c>
      <x:c r="E312" s="8" t="s">
        <x:v>607</x:v>
      </x:c>
      <x:c r="F312" s="8" t="s">
        <x:v>669</x:v>
      </x:c>
      <x:c r="G312" s="8" t="s">
        <x:v>477</x:v>
      </x:c>
      <x:c r="H312" s="8" t="s">
        <x:v>669</x:v>
      </x:c>
      <x:c r="I312" s="8" t="s">
        <x:v>609</x:v>
      </x:c>
      <x:c r="J312" s="8" t="s">
        <x:v>783</x:v>
      </x:c>
      <x:c r="K312" s="10" t="s">
        <x:v>724</x:v>
      </x:c>
      <x:c r="L312" s="8" t="s">
        <x:v>784</x:v>
      </x:c>
      <x:c r="M312" s="9">
        <x:v>1</x:v>
      </x:c>
      <x:c r="N312" s="8" t="s">
        <x:v>481</x:v>
      </x:c>
      <x:c r="O312" s="8" t="s">
        <x:v>482</x:v>
      </x:c>
      <x:c r="P312" s="8" t="s">
        <x:v>607</x:v>
      </x:c>
      <x:c r="Q312" s="8" t="s">
        <x:v>481</x:v>
      </x:c>
      <x:c r="R312" s="19">
        <x:v>71.819090909090917</x:v>
      </x:c>
      <x:c r="S312" s="12">
        <x:f t="shared" si="4"/>
        <x:v>71.819090909090917</x:v>
      </x:c>
      <x:c r="U312" s="8" t="s">
        <x:v>604</x:v>
      </x:c>
    </x:row>
    <x:row r="313" spans="1:21">
      <x:c r="A313" s="8" t="s">
        <x:v>604</x:v>
      </x:c>
      <x:c r="B313" s="8" t="s">
        <x:v>472</x:v>
      </x:c>
      <x:c r="C313" s="8" t="s">
        <x:v>473</x:v>
      </x:c>
      <x:c r="D313" s="8" t="s">
        <x:v>879</x:v>
      </x:c>
      <x:c r="E313" s="8" t="s">
        <x:v>607</x:v>
      </x:c>
      <x:c r="F313" s="8" t="s">
        <x:v>669</x:v>
      </x:c>
      <x:c r="G313" s="8" t="s">
        <x:v>477</x:v>
      </x:c>
      <x:c r="H313" s="8" t="s">
        <x:v>669</x:v>
      </x:c>
      <x:c r="I313" s="8" t="s">
        <x:v>609</x:v>
      </x:c>
      <x:c r="J313" s="8" t="s">
        <x:v>779</x:v>
      </x:c>
      <x:c r="K313" s="10" t="s">
        <x:v>718</x:v>
      </x:c>
      <x:c r="L313" s="8" t="s">
        <x:v>780</x:v>
      </x:c>
      <x:c r="M313" s="9">
        <x:v>1</x:v>
      </x:c>
      <x:c r="N313" s="8" t="s">
        <x:v>481</x:v>
      </x:c>
      <x:c r="O313" s="8" t="s">
        <x:v>482</x:v>
      </x:c>
      <x:c r="P313" s="8" t="s">
        <x:v>607</x:v>
      </x:c>
      <x:c r="Q313" s="8" t="s">
        <x:v>481</x:v>
      </x:c>
      <x:c r="R313" s="19">
        <x:v>62.361818181818187</x:v>
      </x:c>
      <x:c r="S313" s="12">
        <x:f t="shared" si="4"/>
        <x:v>62.361818181818187</x:v>
      </x:c>
      <x:c r="U313" s="8" t="s">
        <x:v>604</x:v>
      </x:c>
    </x:row>
    <x:row r="314" spans="1:21">
      <x:c r="A314" s="8" t="s">
        <x:v>604</x:v>
      </x:c>
      <x:c r="B314" s="8" t="s">
        <x:v>472</x:v>
      </x:c>
      <x:c r="C314" s="8" t="s">
        <x:v>473</x:v>
      </x:c>
      <x:c r="D314" s="8" t="s">
        <x:v>879</x:v>
      </x:c>
      <x:c r="E314" s="8" t="s">
        <x:v>607</x:v>
      </x:c>
      <x:c r="F314" s="8" t="s">
        <x:v>669</x:v>
      </x:c>
      <x:c r="G314" s="8" t="s">
        <x:v>477</x:v>
      </x:c>
      <x:c r="H314" s="8" t="s">
        <x:v>669</x:v>
      </x:c>
      <x:c r="I314" s="8" t="s">
        <x:v>609</x:v>
      </x:c>
      <x:c r="J314" s="8" t="s">
        <x:v>781</x:v>
      </x:c>
      <x:c r="K314" s="10" t="s">
        <x:v>721</x:v>
      </x:c>
      <x:c r="L314" s="8" t="s">
        <x:v>782</x:v>
      </x:c>
      <x:c r="M314" s="9">
        <x:v>1</x:v>
      </x:c>
      <x:c r="N314" s="8" t="s">
        <x:v>481</x:v>
      </x:c>
      <x:c r="O314" s="8" t="s">
        <x:v>482</x:v>
      </x:c>
      <x:c r="P314" s="8" t="s">
        <x:v>607</x:v>
      </x:c>
      <x:c r="Q314" s="8" t="s">
        <x:v>481</x:v>
      </x:c>
      <x:c r="R314" s="19">
        <x:v>59.833636363636366</x:v>
      </x:c>
      <x:c r="S314" s="12">
        <x:f t="shared" si="4"/>
        <x:v>59.833636363636366</x:v>
      </x:c>
      <x:c r="U314" s="8" t="s">
        <x:v>604</x:v>
      </x:c>
    </x:row>
    <x:row r="315" spans="1:21">
      <x:c r="A315" s="8" t="s">
        <x:v>604</x:v>
      </x:c>
      <x:c r="B315" s="8" t="s">
        <x:v>472</x:v>
      </x:c>
      <x:c r="C315" s="8" t="s">
        <x:v>473</x:v>
      </x:c>
      <x:c r="D315" s="8" t="s">
        <x:v>879</x:v>
      </x:c>
      <x:c r="E315" s="8" t="s">
        <x:v>607</x:v>
      </x:c>
      <x:c r="F315" s="8" t="s">
        <x:v>669</x:v>
      </x:c>
      <x:c r="G315" s="8" t="s">
        <x:v>477</x:v>
      </x:c>
      <x:c r="H315" s="8" t="s">
        <x:v>669</x:v>
      </x:c>
      <x:c r="I315" s="8" t="s">
        <x:v>609</x:v>
      </x:c>
      <x:c r="J315" s="8" t="s">
        <x:v>777</x:v>
      </x:c>
      <x:c r="K315" s="10" t="s">
        <x:v>715</x:v>
      </x:c>
      <x:c r="L315" s="8" t="s">
        <x:v>778</x:v>
      </x:c>
      <x:c r="M315" s="9">
        <x:v>1</x:v>
      </x:c>
      <x:c r="N315" s="8" t="s">
        <x:v>481</x:v>
      </x:c>
      <x:c r="O315" s="8" t="s">
        <x:v>482</x:v>
      </x:c>
      <x:c r="P315" s="8" t="s">
        <x:v>607</x:v>
      </x:c>
      <x:c r="Q315" s="8" t="s">
        <x:v>481</x:v>
      </x:c>
      <x:c r="R315" s="19">
        <x:v>50.657272727272726</x:v>
      </x:c>
      <x:c r="S315" s="12">
        <x:f t="shared" si="4"/>
        <x:v>50.657272727272726</x:v>
      </x:c>
      <x:c r="U315" s="8" t="s">
        <x:v>604</x:v>
      </x:c>
    </x:row>
    <x:row r="316" spans="1:21">
      <x:c r="A316" s="8" t="s">
        <x:v>604</x:v>
      </x:c>
      <x:c r="B316" s="8" t="s">
        <x:v>472</x:v>
      </x:c>
      <x:c r="C316" s="8" t="s">
        <x:v>473</x:v>
      </x:c>
      <x:c r="D316" s="8" t="s">
        <x:v>879</x:v>
      </x:c>
      <x:c r="E316" s="8" t="s">
        <x:v>607</x:v>
      </x:c>
      <x:c r="F316" s="8" t="s">
        <x:v>669</x:v>
      </x:c>
      <x:c r="G316" s="8" t="s">
        <x:v>477</x:v>
      </x:c>
      <x:c r="H316" s="8" t="s">
        <x:v>669</x:v>
      </x:c>
      <x:c r="I316" s="8" t="s">
        <x:v>477</x:v>
      </x:c>
      <x:c r="J316" s="8" t="s">
        <x:v>873</x:v>
      </x:c>
      <x:c r="K316" s="10" t="s">
        <x:v>517</x:v>
      </x:c>
      <x:c r="L316" s="8" t="s">
        <x:v>874</x:v>
      </x:c>
      <x:c r="M316" s="9">
        <x:v>2</x:v>
      </x:c>
      <x:c r="N316" s="8" t="s">
        <x:v>481</x:v>
      </x:c>
      <x:c r="O316" s="8" t="s">
        <x:v>482</x:v>
      </x:c>
      <x:c r="P316" s="8" t="s">
        <x:v>607</x:v>
      </x:c>
      <x:c r="Q316" s="8" t="s">
        <x:v>481</x:v>
      </x:c>
      <x:c r="R316" s="19">
        <x:v>25.281818181818185</x:v>
      </x:c>
      <x:c r="S316" s="12">
        <x:f t="shared" si="4"/>
        <x:v>50.56363636363637</x:v>
      </x:c>
      <x:c r="U316" s="8" t="s">
        <x:v>604</x:v>
      </x:c>
    </x:row>
    <x:row r="317" spans="1:21">
      <x:c r="A317" s="8" t="s">
        <x:v>604</x:v>
      </x:c>
      <x:c r="B317" s="8" t="s">
        <x:v>472</x:v>
      </x:c>
      <x:c r="C317" s="8" t="s">
        <x:v>473</x:v>
      </x:c>
      <x:c r="D317" s="8" t="s">
        <x:v>879</x:v>
      </x:c>
      <x:c r="E317" s="8" t="s">
        <x:v>607</x:v>
      </x:c>
      <x:c r="F317" s="8" t="s">
        <x:v>669</x:v>
      </x:c>
      <x:c r="G317" s="8" t="s">
        <x:v>477</x:v>
      </x:c>
      <x:c r="H317" s="8" t="s">
        <x:v>669</x:v>
      </x:c>
      <x:c r="I317" s="8" t="s">
        <x:v>477</x:v>
      </x:c>
      <x:c r="J317" s="8" t="s">
        <x:v>875</x:v>
      </x:c>
      <x:c r="K317" s="10" t="s">
        <x:v>532</x:v>
      </x:c>
      <x:c r="L317" s="8" t="s">
        <x:v>876</x:v>
      </x:c>
      <x:c r="M317" s="9">
        <x:v>2</x:v>
      </x:c>
      <x:c r="N317" s="8" t="s">
        <x:v>481</x:v>
      </x:c>
      <x:c r="O317" s="8" t="s">
        <x:v>482</x:v>
      </x:c>
      <x:c r="P317" s="8" t="s">
        <x:v>607</x:v>
      </x:c>
      <x:c r="Q317" s="8" t="s">
        <x:v>481</x:v>
      </x:c>
      <x:c r="R317" s="19">
        <x:v>21.536363636363639</x:v>
      </x:c>
      <x:c r="S317" s="12">
        <x:f t="shared" si="4"/>
        <x:v>43.072727272727278</x:v>
      </x:c>
      <x:c r="U317" s="8" t="s">
        <x:v>604</x:v>
      </x:c>
    </x:row>
    <x:row r="318" spans="1:21">
      <x:c r="A318" s="8" t="s">
        <x:v>604</x:v>
      </x:c>
      <x:c r="B318" s="8" t="s">
        <x:v>472</x:v>
      </x:c>
      <x:c r="C318" s="8" t="s">
        <x:v>473</x:v>
      </x:c>
      <x:c r="D318" s="8" t="s">
        <x:v>879</x:v>
      </x:c>
      <x:c r="E318" s="8" t="s">
        <x:v>607</x:v>
      </x:c>
      <x:c r="F318" s="8" t="s">
        <x:v>669</x:v>
      </x:c>
      <x:c r="G318" s="8" t="s">
        <x:v>477</x:v>
      </x:c>
      <x:c r="H318" s="8" t="s">
        <x:v>669</x:v>
      </x:c>
      <x:c r="I318" s="8" t="s">
        <x:v>609</x:v>
      </x:c>
      <x:c r="J318" s="8" t="s">
        <x:v>863</x:v>
      </x:c>
      <x:c r="K318" s="10" t="s">
        <x:v>532</x:v>
      </x:c>
      <x:c r="L318" s="8" t="s">
        <x:v>864</x:v>
      </x:c>
      <x:c r="M318" s="9">
        <x:v>1</x:v>
      </x:c>
      <x:c r="N318" s="8" t="s">
        <x:v>481</x:v>
      </x:c>
      <x:c r="O318" s="8" t="s">
        <x:v>482</x:v>
      </x:c>
      <x:c r="P318" s="8" t="s">
        <x:v>607</x:v>
      </x:c>
      <x:c r="Q318" s="8" t="s">
        <x:v>481</x:v>
      </x:c>
      <x:c r="R318" s="19">
        <x:v>41.630727272727277</x:v>
      </x:c>
      <x:c r="S318" s="12">
        <x:f t="shared" si="4"/>
        <x:v>41.630727272727277</x:v>
      </x:c>
      <x:c r="U318" s="8" t="s">
        <x:v>604</x:v>
      </x:c>
    </x:row>
    <x:row r="319" spans="1:21">
      <x:c r="A319" s="8" t="s">
        <x:v>604</x:v>
      </x:c>
      <x:c r="B319" s="8" t="s">
        <x:v>472</x:v>
      </x:c>
      <x:c r="C319" s="8" t="s">
        <x:v>473</x:v>
      </x:c>
      <x:c r="D319" s="8" t="s">
        <x:v>879</x:v>
      </x:c>
      <x:c r="E319" s="8" t="s">
        <x:v>607</x:v>
      </x:c>
      <x:c r="F319" s="8" t="s">
        <x:v>669</x:v>
      </x:c>
      <x:c r="G319" s="8" t="s">
        <x:v>477</x:v>
      </x:c>
      <x:c r="H319" s="8" t="s">
        <x:v>669</x:v>
      </x:c>
      <x:c r="I319" s="8" t="s">
        <x:v>670</x:v>
      </x:c>
      <x:c r="J319" s="8" t="s">
        <x:v>810</x:v>
      </x:c>
      <x:c r="K319" s="10" t="s">
        <x:v>502</x:v>
      </x:c>
      <x:c r="L319" s="8" t="s">
        <x:v>811</x:v>
      </x:c>
      <x:c r="M319" s="9">
        <x:v>4</x:v>
      </x:c>
      <x:c r="N319" s="8" t="s">
        <x:v>481</x:v>
      </x:c>
      <x:c r="O319" s="8" t="s">
        <x:v>613</x:v>
      </x:c>
      <x:c r="P319" s="8" t="s">
        <x:v>607</x:v>
      </x:c>
      <x:c r="Q319" s="8" t="s">
        <x:v>481</x:v>
      </x:c>
      <x:c r="R319" s="19">
        <x:v>7.6992500000000001</x:v>
      </x:c>
      <x:c r="S319" s="12">
        <x:f t="shared" si="4"/>
        <x:v>30.797000000000001</x:v>
      </x:c>
      <x:c r="U319" s="8" t="s">
        <x:v>604</x:v>
      </x:c>
    </x:row>
    <x:row r="320" spans="1:21">
      <x:c r="A320" s="8" t="s">
        <x:v>604</x:v>
      </x:c>
      <x:c r="B320" s="8" t="s">
        <x:v>472</x:v>
      </x:c>
      <x:c r="C320" s="8" t="s">
        <x:v>473</x:v>
      </x:c>
      <x:c r="D320" s="8" t="s">
        <x:v>879</x:v>
      </x:c>
      <x:c r="E320" s="8" t="s">
        <x:v>607</x:v>
      </x:c>
      <x:c r="F320" s="8" t="s">
        <x:v>669</x:v>
      </x:c>
      <x:c r="G320" s="8" t="s">
        <x:v>477</x:v>
      </x:c>
      <x:c r="H320" s="8" t="s">
        <x:v>669</x:v>
      </x:c>
      <x:c r="I320" s="8" t="s">
        <x:v>609</x:v>
      </x:c>
      <x:c r="J320" s="8" t="s">
        <x:v>775</x:v>
      </x:c>
      <x:c r="K320" s="10" t="s">
        <x:v>712</x:v>
      </x:c>
      <x:c r="L320" s="8" t="s">
        <x:v>776</x:v>
      </x:c>
      <x:c r="M320" s="9">
        <x:v>1</x:v>
      </x:c>
      <x:c r="N320" s="8" t="s">
        <x:v>481</x:v>
      </x:c>
      <x:c r="O320" s="8" t="s">
        <x:v>482</x:v>
      </x:c>
      <x:c r="P320" s="8" t="s">
        <x:v>607</x:v>
      </x:c>
      <x:c r="Q320" s="8" t="s">
        <x:v>481</x:v>
      </x:c>
      <x:c r="R320" s="19">
        <x:v>24.336090909090906</x:v>
      </x:c>
      <x:c r="S320" s="12">
        <x:f t="shared" si="4"/>
        <x:v>24.336090909090906</x:v>
      </x:c>
      <x:c r="U320" s="8" t="s">
        <x:v>604</x:v>
      </x:c>
    </x:row>
    <x:row r="321" spans="1:21">
      <x:c r="A321" s="8" t="s">
        <x:v>604</x:v>
      </x:c>
      <x:c r="B321" s="8" t="s">
        <x:v>472</x:v>
      </x:c>
      <x:c r="C321" s="8" t="s">
        <x:v>473</x:v>
      </x:c>
      <x:c r="D321" s="8" t="s">
        <x:v>879</x:v>
      </x:c>
      <x:c r="E321" s="8" t="s">
        <x:v>607</x:v>
      </x:c>
      <x:c r="F321" s="8" t="s">
        <x:v>669</x:v>
      </x:c>
      <x:c r="G321" s="8" t="s">
        <x:v>477</x:v>
      </x:c>
      <x:c r="H321" s="8" t="s">
        <x:v>669</x:v>
      </x:c>
      <x:c r="I321" s="8" t="s">
        <x:v>842</x:v>
      </x:c>
      <x:c r="J321" s="8" t="s">
        <x:v>845</x:v>
      </x:c>
      <x:c r="K321" s="10" t="s">
        <x:v>487</x:v>
      </x:c>
      <x:c r="L321" s="8" t="s">
        <x:v>846</x:v>
      </x:c>
      <x:c r="M321" s="9">
        <x:v>2</x:v>
      </x:c>
      <x:c r="N321" s="8" t="s">
        <x:v>481</x:v>
      </x:c>
      <x:c r="O321" s="8" t="s">
        <x:v>613</x:v>
      </x:c>
      <x:c r="P321" s="8" t="s">
        <x:v>607</x:v>
      </x:c>
      <x:c r="Q321" s="8" t="s">
        <x:v>481</x:v>
      </x:c>
      <x:c r="R321" s="19">
        <x:v>10.305150000000001</x:v>
      </x:c>
      <x:c r="S321" s="12">
        <x:f t="shared" si="4"/>
        <x:v>20.610300000000002</x:v>
      </x:c>
      <x:c r="U321" s="8" t="s">
        <x:v>604</x:v>
      </x:c>
    </x:row>
    <x:row r="322" spans="1:21">
      <x:c r="A322" s="8" t="s">
        <x:v>604</x:v>
      </x:c>
      <x:c r="B322" s="8" t="s">
        <x:v>472</x:v>
      </x:c>
      <x:c r="C322" s="8" t="s">
        <x:v>473</x:v>
      </x:c>
      <x:c r="D322" s="8" t="s">
        <x:v>879</x:v>
      </x:c>
      <x:c r="E322" s="8" t="s">
        <x:v>607</x:v>
      </x:c>
      <x:c r="F322" s="8" t="s">
        <x:v>669</x:v>
      </x:c>
      <x:c r="G322" s="8" t="s">
        <x:v>477</x:v>
      </x:c>
      <x:c r="H322" s="8" t="s">
        <x:v>669</x:v>
      </x:c>
      <x:c r="I322" s="8" t="s">
        <x:v>842</x:v>
      </x:c>
      <x:c r="J322" s="8" t="s">
        <x:v>845</x:v>
      </x:c>
      <x:c r="K322" s="10" t="s">
        <x:v>487</x:v>
      </x:c>
      <x:c r="L322" s="8" t="s">
        <x:v>846</x:v>
      </x:c>
      <x:c r="M322" s="9">
        <x:v>2</x:v>
      </x:c>
      <x:c r="N322" s="8" t="s">
        <x:v>481</x:v>
      </x:c>
      <x:c r="O322" s="8" t="s">
        <x:v>613</x:v>
      </x:c>
      <x:c r="P322" s="8" t="s">
        <x:v>607</x:v>
      </x:c>
      <x:c r="Q322" s="8" t="s">
        <x:v>481</x:v>
      </x:c>
      <x:c r="R322" s="19">
        <x:v>10.305150000000001</x:v>
      </x:c>
      <x:c r="S322" s="12">
        <x:f t="shared" si="4"/>
        <x:v>20.610300000000002</x:v>
      </x:c>
      <x:c r="U322" s="8" t="s">
        <x:v>604</x:v>
      </x:c>
    </x:row>
    <x:row r="323" spans="1:21">
      <x:c r="A323" s="8" t="s">
        <x:v>604</x:v>
      </x:c>
      <x:c r="B323" s="8" t="s">
        <x:v>472</x:v>
      </x:c>
      <x:c r="C323" s="8" t="s">
        <x:v>473</x:v>
      </x:c>
      <x:c r="D323" s="8" t="s">
        <x:v>879</x:v>
      </x:c>
      <x:c r="E323" s="8" t="s">
        <x:v>607</x:v>
      </x:c>
      <x:c r="F323" s="8" t="s">
        <x:v>669</x:v>
      </x:c>
      <x:c r="G323" s="8" t="s">
        <x:v>477</x:v>
      </x:c>
      <x:c r="H323" s="8" t="s">
        <x:v>669</x:v>
      </x:c>
      <x:c r="I323" s="8" t="s">
        <x:v>609</x:v>
      </x:c>
      <x:c r="J323" s="8" t="s">
        <x:v>773</x:v>
      </x:c>
      <x:c r="K323" s="10" t="s">
        <x:v>709</x:v>
      </x:c>
      <x:c r="L323" s="8" t="s">
        <x:v>774</x:v>
      </x:c>
      <x:c r="M323" s="9">
        <x:v>1</x:v>
      </x:c>
      <x:c r="N323" s="8" t="s">
        <x:v>481</x:v>
      </x:c>
      <x:c r="O323" s="8" t="s">
        <x:v>482</x:v>
      </x:c>
      <x:c r="P323" s="8" t="s">
        <x:v>607</x:v>
      </x:c>
      <x:c r="Q323" s="8" t="s">
        <x:v>481</x:v>
      </x:c>
      <x:c r="R323" s="19">
        <x:v>19.869636363636364</x:v>
      </x:c>
      <x:c r="S323" s="12">
        <x:f t="shared" si="4"/>
        <x:v>19.869636363636364</x:v>
      </x:c>
      <x:c r="U323" s="8" t="s">
        <x:v>604</x:v>
      </x:c>
    </x:row>
    <x:row r="324" spans="1:21">
      <x:c r="A324" s="8" t="s">
        <x:v>604</x:v>
      </x:c>
      <x:c r="B324" s="8" t="s">
        <x:v>472</x:v>
      </x:c>
      <x:c r="C324" s="8" t="s">
        <x:v>473</x:v>
      </x:c>
      <x:c r="D324" s="8" t="s">
        <x:v>879</x:v>
      </x:c>
      <x:c r="E324" s="8" t="s">
        <x:v>607</x:v>
      </x:c>
      <x:c r="F324" s="8" t="s">
        <x:v>669</x:v>
      </x:c>
      <x:c r="G324" s="8" t="s">
        <x:v>477</x:v>
      </x:c>
      <x:c r="H324" s="8" t="s">
        <x:v>669</x:v>
      </x:c>
      <x:c r="I324" s="8" t="s">
        <x:v>609</x:v>
      </x:c>
      <x:c r="J324" s="8" t="s">
        <x:v>741</x:v>
      </x:c>
      <x:c r="K324" s="10" t="s">
        <x:v>484</x:v>
      </x:c>
      <x:c r="L324" s="8" t="s">
        <x:v>888</x:v>
      </x:c>
      <x:c r="M324" s="9">
        <x:v>10</x:v>
      </x:c>
      <x:c r="N324" s="8" t="s">
        <x:v>481</x:v>
      </x:c>
      <x:c r="O324" s="8" t="s">
        <x:v>482</x:v>
      </x:c>
      <x:c r="P324" s="8" t="s">
        <x:v>607</x:v>
      </x:c>
      <x:c r="Q324" s="8" t="s">
        <x:v>481</x:v>
      </x:c>
      <x:c r="R324" s="19">
        <x:v>1.9757272727272728</x:v>
      </x:c>
      <x:c r="S324" s="12">
        <x:f t="shared" ref="S324:S387" si="5">+M324*R324</x:f>
        <x:v>19.757272727272728</x:v>
      </x:c>
      <x:c r="U324" s="8" t="s">
        <x:v>604</x:v>
      </x:c>
    </x:row>
    <x:row r="325" spans="1:21">
      <x:c r="A325" s="8" t="s">
        <x:v>604</x:v>
      </x:c>
      <x:c r="B325" s="8" t="s">
        <x:v>472</x:v>
      </x:c>
      <x:c r="C325" s="8" t="s">
        <x:v>473</x:v>
      </x:c>
      <x:c r="D325" s="8" t="s">
        <x:v>879</x:v>
      </x:c>
      <x:c r="E325" s="8" t="s">
        <x:v>607</x:v>
      </x:c>
      <x:c r="F325" s="8" t="s">
        <x:v>669</x:v>
      </x:c>
      <x:c r="G325" s="8" t="s">
        <x:v>477</x:v>
      </x:c>
      <x:c r="H325" s="8" t="s">
        <x:v>669</x:v>
      </x:c>
      <x:c r="I325" s="8" t="s">
        <x:v>609</x:v>
      </x:c>
      <x:c r="J325" s="8" t="s">
        <x:v>759</x:v>
      </x:c>
      <x:c r="K325" s="10" t="s">
        <x:v>514</x:v>
      </x:c>
      <x:c r="L325" s="8" t="s">
        <x:v>760</x:v>
      </x:c>
      <x:c r="M325" s="9">
        <x:v>1</x:v>
      </x:c>
      <x:c r="N325" s="8" t="s">
        <x:v>481</x:v>
      </x:c>
      <x:c r="O325" s="8" t="s">
        <x:v>482</x:v>
      </x:c>
      <x:c r="P325" s="8" t="s">
        <x:v>607</x:v>
      </x:c>
      <x:c r="Q325" s="8" t="s">
        <x:v>481</x:v>
      </x:c>
      <x:c r="R325" s="19">
        <x:v>18.72727272727273</x:v>
      </x:c>
      <x:c r="S325" s="12">
        <x:f t="shared" si="5"/>
        <x:v>18.72727272727273</x:v>
      </x:c>
      <x:c r="U325" s="8" t="s">
        <x:v>604</x:v>
      </x:c>
    </x:row>
    <x:row r="326" spans="1:21">
      <x:c r="A326" s="8" t="s">
        <x:v>604</x:v>
      </x:c>
      <x:c r="B326" s="8" t="s">
        <x:v>472</x:v>
      </x:c>
      <x:c r="C326" s="8" t="s">
        <x:v>473</x:v>
      </x:c>
      <x:c r="D326" s="8" t="s">
        <x:v>879</x:v>
      </x:c>
      <x:c r="E326" s="8" t="s">
        <x:v>607</x:v>
      </x:c>
      <x:c r="F326" s="8" t="s">
        <x:v>669</x:v>
      </x:c>
      <x:c r="G326" s="8" t="s">
        <x:v>477</x:v>
      </x:c>
      <x:c r="H326" s="8" t="s">
        <x:v>669</x:v>
      </x:c>
      <x:c r="I326" s="8" t="s">
        <x:v>609</x:v>
      </x:c>
      <x:c r="J326" s="8" t="s">
        <x:v>855</x:v>
      </x:c>
      <x:c r="K326" s="10" t="s">
        <x:v>505</x:v>
      </x:c>
      <x:c r="L326" s="8" t="s">
        <x:v>856</x:v>
      </x:c>
      <x:c r="M326" s="9">
        <x:v>6</x:v>
      </x:c>
      <x:c r="N326" s="8" t="s">
        <x:v>481</x:v>
      </x:c>
      <x:c r="O326" s="8" t="s">
        <x:v>482</x:v>
      </x:c>
      <x:c r="P326" s="8" t="s">
        <x:v>607</x:v>
      </x:c>
      <x:c r="Q326" s="8" t="s">
        <x:v>481</x:v>
      </x:c>
      <x:c r="R326" s="19">
        <x:v>3.0150909090909095</x:v>
      </x:c>
      <x:c r="S326" s="12">
        <x:f t="shared" si="5"/>
        <x:v>18.090545454545456</x:v>
      </x:c>
      <x:c r="U326" s="8" t="s">
        <x:v>604</x:v>
      </x:c>
    </x:row>
    <x:row r="327" spans="1:21">
      <x:c r="A327" s="8" t="s">
        <x:v>604</x:v>
      </x:c>
      <x:c r="B327" s="8" t="s">
        <x:v>472</x:v>
      </x:c>
      <x:c r="C327" s="8" t="s">
        <x:v>473</x:v>
      </x:c>
      <x:c r="D327" s="8" t="s">
        <x:v>879</x:v>
      </x:c>
      <x:c r="E327" s="8" t="s">
        <x:v>607</x:v>
      </x:c>
      <x:c r="F327" s="8" t="s">
        <x:v>669</x:v>
      </x:c>
      <x:c r="G327" s="8" t="s">
        <x:v>477</x:v>
      </x:c>
      <x:c r="H327" s="8" t="s">
        <x:v>669</x:v>
      </x:c>
      <x:c r="I327" s="8" t="s">
        <x:v>609</x:v>
      </x:c>
      <x:c r="J327" s="8" t="s">
        <x:v>853</x:v>
      </x:c>
      <x:c r="K327" s="10" t="s">
        <x:v>487</x:v>
      </x:c>
      <x:c r="L327" s="8" t="s">
        <x:v>854</x:v>
      </x:c>
      <x:c r="M327" s="9">
        <x:v>3</x:v>
      </x:c>
      <x:c r="N327" s="8" t="s">
        <x:v>481</x:v>
      </x:c>
      <x:c r="O327" s="8" t="s">
        <x:v>482</x:v>
      </x:c>
      <x:c r="P327" s="8" t="s">
        <x:v>607</x:v>
      </x:c>
      <x:c r="Q327" s="8" t="s">
        <x:v>481</x:v>
      </x:c>
      <x:c r="R327" s="19">
        <x:v>5.8990909090909094</x:v>
      </x:c>
      <x:c r="S327" s="12">
        <x:f t="shared" si="5"/>
        <x:v>17.697272727272729</x:v>
      </x:c>
      <x:c r="U327" s="8" t="s">
        <x:v>604</x:v>
      </x:c>
    </x:row>
    <x:row r="328" spans="1:21">
      <x:c r="A328" s="8" t="s">
        <x:v>604</x:v>
      </x:c>
      <x:c r="B328" s="8" t="s">
        <x:v>472</x:v>
      </x:c>
      <x:c r="C328" s="8" t="s">
        <x:v>473</x:v>
      </x:c>
      <x:c r="D328" s="8" t="s">
        <x:v>879</x:v>
      </x:c>
      <x:c r="E328" s="8" t="s">
        <x:v>607</x:v>
      </x:c>
      <x:c r="F328" s="8" t="s">
        <x:v>669</x:v>
      </x:c>
      <x:c r="G328" s="8" t="s">
        <x:v>477</x:v>
      </x:c>
      <x:c r="H328" s="8" t="s">
        <x:v>669</x:v>
      </x:c>
      <x:c r="I328" s="8" t="s">
        <x:v>609</x:v>
      </x:c>
      <x:c r="J328" s="8" t="s">
        <x:v>743</x:v>
      </x:c>
      <x:c r="K328" s="10" t="s">
        <x:v>487</x:v>
      </x:c>
      <x:c r="L328" s="8" t="s">
        <x:v>744</x:v>
      </x:c>
      <x:c r="M328" s="9">
        <x:v>10</x:v>
      </x:c>
      <x:c r="N328" s="8" t="s">
        <x:v>481</x:v>
      </x:c>
      <x:c r="O328" s="8" t="s">
        <x:v>482</x:v>
      </x:c>
      <x:c r="P328" s="8" t="s">
        <x:v>607</x:v>
      </x:c>
      <x:c r="Q328" s="8" t="s">
        <x:v>481</x:v>
      </x:c>
      <x:c r="R328" s="19">
        <x:v>1.6105454545454545</x:v>
      </x:c>
      <x:c r="S328" s="12">
        <x:f t="shared" si="5"/>
        <x:v>16.105454545454545</x:v>
      </x:c>
      <x:c r="U328" s="8" t="s">
        <x:v>604</x:v>
      </x:c>
    </x:row>
    <x:row r="329" spans="1:21">
      <x:c r="A329" s="8" t="s">
        <x:v>604</x:v>
      </x:c>
      <x:c r="B329" s="8" t="s">
        <x:v>472</x:v>
      </x:c>
      <x:c r="C329" s="8" t="s">
        <x:v>473</x:v>
      </x:c>
      <x:c r="D329" s="8" t="s">
        <x:v>879</x:v>
      </x:c>
      <x:c r="E329" s="8" t="s">
        <x:v>607</x:v>
      </x:c>
      <x:c r="F329" s="8" t="s">
        <x:v>669</x:v>
      </x:c>
      <x:c r="G329" s="8" t="s">
        <x:v>477</x:v>
      </x:c>
      <x:c r="H329" s="8" t="s">
        <x:v>669</x:v>
      </x:c>
      <x:c r="I329" s="8" t="s">
        <x:v>477</x:v>
      </x:c>
      <x:c r="J329" s="8" t="s">
        <x:v>871</x:v>
      </x:c>
      <x:c r="K329" s="10" t="s">
        <x:v>508</x:v>
      </x:c>
      <x:c r="L329" s="8" t="s">
        <x:v>872</x:v>
      </x:c>
      <x:c r="M329" s="9">
        <x:v>4</x:v>
      </x:c>
      <x:c r="N329" s="8" t="s">
        <x:v>481</x:v>
      </x:c>
      <x:c r="O329" s="8" t="s">
        <x:v>482</x:v>
      </x:c>
      <x:c r="P329" s="8" t="s">
        <x:v>607</x:v>
      </x:c>
      <x:c r="Q329" s="8" t="s">
        <x:v>481</x:v>
      </x:c>
      <x:c r="R329" s="19">
        <x:v>3.6518181818181819</x:v>
      </x:c>
      <x:c r="S329" s="12">
        <x:f t="shared" si="5"/>
        <x:v>14.607272727272727</x:v>
      </x:c>
      <x:c r="U329" s="8" t="s">
        <x:v>604</x:v>
      </x:c>
    </x:row>
    <x:row r="330" spans="1:21">
      <x:c r="A330" s="8" t="s">
        <x:v>604</x:v>
      </x:c>
      <x:c r="B330" s="8" t="s">
        <x:v>472</x:v>
      </x:c>
      <x:c r="C330" s="8" t="s">
        <x:v>473</x:v>
      </x:c>
      <x:c r="D330" s="8" t="s">
        <x:v>879</x:v>
      </x:c>
      <x:c r="E330" s="8" t="s">
        <x:v>607</x:v>
      </x:c>
      <x:c r="F330" s="8" t="s">
        <x:v>669</x:v>
      </x:c>
      <x:c r="G330" s="8" t="s">
        <x:v>477</x:v>
      </x:c>
      <x:c r="H330" s="8" t="s">
        <x:v>669</x:v>
      </x:c>
      <x:c r="I330" s="8" t="s">
        <x:v>670</x:v>
      </x:c>
      <x:c r="J330" s="8" t="s">
        <x:v>808</x:v>
      </x:c>
      <x:c r="K330" s="10" t="s">
        <x:v>505</x:v>
      </x:c>
      <x:c r="L330" s="8" t="s">
        <x:v>809</x:v>
      </x:c>
      <x:c r="M330" s="9">
        <x:v>4</x:v>
      </x:c>
      <x:c r="N330" s="8" t="s">
        <x:v>481</x:v>
      </x:c>
      <x:c r="O330" s="8" t="s">
        <x:v>613</x:v>
      </x:c>
      <x:c r="P330" s="8" t="s">
        <x:v>607</x:v>
      </x:c>
      <x:c r="Q330" s="8" t="s">
        <x:v>481</x:v>
      </x:c>
      <x:c r="R330" s="19">
        <x:v>2.7154545454545453</x:v>
      </x:c>
      <x:c r="S330" s="12">
        <x:f t="shared" si="5"/>
        <x:v>10.861818181818181</x:v>
      </x:c>
      <x:c r="U330" s="8" t="s">
        <x:v>604</x:v>
      </x:c>
    </x:row>
    <x:row r="331" spans="1:21">
      <x:c r="A331" s="8" t="s">
        <x:v>604</x:v>
      </x:c>
      <x:c r="B331" s="8" t="s">
        <x:v>472</x:v>
      </x:c>
      <x:c r="C331" s="8" t="s">
        <x:v>473</x:v>
      </x:c>
      <x:c r="D331" s="8" t="s">
        <x:v>879</x:v>
      </x:c>
      <x:c r="E331" s="8" t="s">
        <x:v>607</x:v>
      </x:c>
      <x:c r="F331" s="8" t="s">
        <x:v>669</x:v>
      </x:c>
      <x:c r="G331" s="8" t="s">
        <x:v>477</x:v>
      </x:c>
      <x:c r="H331" s="8" t="s">
        <x:v>669</x:v>
      </x:c>
      <x:c r="I331" s="8" t="s">
        <x:v>609</x:v>
      </x:c>
      <x:c r="J331" s="8" t="s">
        <x:v>889</x:v>
      </x:c>
      <x:c r="K331" s="10" t="s">
        <x:v>526</x:v>
      </x:c>
      <x:c r="L331" s="8" t="s">
        <x:v>890</x:v>
      </x:c>
      <x:c r="M331" s="9">
        <x:v>1</x:v>
      </x:c>
      <x:c r="N331" s="8" t="s">
        <x:v>481</x:v>
      </x:c>
      <x:c r="O331" s="8" t="s">
        <x:v>482</x:v>
      </x:c>
      <x:c r="P331" s="8" t="s">
        <x:v>607</x:v>
      </x:c>
      <x:c r="Q331" s="8" t="s">
        <x:v>481</x:v>
      </x:c>
      <x:c r="R331" s="19">
        <x:v>10.028454545454546</x:v>
      </x:c>
      <x:c r="S331" s="12">
        <x:f t="shared" si="5"/>
        <x:v>10.028454545454546</x:v>
      </x:c>
      <x:c r="U331" s="8" t="s">
        <x:v>604</x:v>
      </x:c>
    </x:row>
    <x:row r="332" spans="1:21">
      <x:c r="A332" s="8" t="s">
        <x:v>604</x:v>
      </x:c>
      <x:c r="B332" s="8" t="s">
        <x:v>472</x:v>
      </x:c>
      <x:c r="C332" s="8" t="s">
        <x:v>473</x:v>
      </x:c>
      <x:c r="D332" s="8" t="s">
        <x:v>879</x:v>
      </x:c>
      <x:c r="E332" s="8" t="s">
        <x:v>607</x:v>
      </x:c>
      <x:c r="F332" s="8" t="s">
        <x:v>669</x:v>
      </x:c>
      <x:c r="G332" s="8" t="s">
        <x:v>477</x:v>
      </x:c>
      <x:c r="H332" s="8" t="s">
        <x:v>669</x:v>
      </x:c>
      <x:c r="I332" s="8" t="s">
        <x:v>670</x:v>
      </x:c>
      <x:c r="J332" s="8" t="s">
        <x:v>677</x:v>
      </x:c>
      <x:c r="K332" s="10" t="s">
        <x:v>505</x:v>
      </x:c>
      <x:c r="L332" s="8" t="s">
        <x:v>678</x:v>
      </x:c>
      <x:c r="M332" s="9">
        <x:v>12</x:v>
      </x:c>
      <x:c r="N332" s="8" t="s">
        <x:v>481</x:v>
      </x:c>
      <x:c r="O332" s="8" t="s">
        <x:v>613</x:v>
      </x:c>
      <x:c r="P332" s="8" t="s">
        <x:v>607</x:v>
      </x:c>
      <x:c r="Q332" s="8" t="s">
        <x:v>481</x:v>
      </x:c>
      <x:c r="R332" s="19">
        <x:v>0.82400000000000007</x:v>
      </x:c>
      <x:c r="S332" s="12">
        <x:f t="shared" si="5"/>
        <x:v>9.8880000000000017</x:v>
      </x:c>
      <x:c r="U332" s="8" t="s">
        <x:v>604</x:v>
      </x:c>
    </x:row>
    <x:row r="333" spans="1:21">
      <x:c r="A333" s="8" t="s">
        <x:v>604</x:v>
      </x:c>
      <x:c r="B333" s="8" t="s">
        <x:v>472</x:v>
      </x:c>
      <x:c r="C333" s="8" t="s">
        <x:v>473</x:v>
      </x:c>
      <x:c r="D333" s="8" t="s">
        <x:v>879</x:v>
      </x:c>
      <x:c r="E333" s="8" t="s">
        <x:v>607</x:v>
      </x:c>
      <x:c r="F333" s="8" t="s">
        <x:v>669</x:v>
      </x:c>
      <x:c r="G333" s="8" t="s">
        <x:v>477</x:v>
      </x:c>
      <x:c r="H333" s="8" t="s">
        <x:v>669</x:v>
      </x:c>
      <x:c r="I333" s="8" t="s">
        <x:v>609</x:v>
      </x:c>
      <x:c r="J333" s="8" t="s">
        <x:v>761</x:v>
      </x:c>
      <x:c r="K333" s="10" t="s">
        <x:v>511</x:v>
      </x:c>
      <x:c r="L333" s="8" t="s">
        <x:v>762</x:v>
      </x:c>
      <x:c r="M333" s="9">
        <x:v>1</x:v>
      </x:c>
      <x:c r="N333" s="8" t="s">
        <x:v>481</x:v>
      </x:c>
      <x:c r="O333" s="8" t="s">
        <x:v>482</x:v>
      </x:c>
      <x:c r="P333" s="8" t="s">
        <x:v>607</x:v>
      </x:c>
      <x:c r="Q333" s="8" t="s">
        <x:v>481</x:v>
      </x:c>
      <x:c r="R333" s="19">
        <x:v>7.6500909090909097</x:v>
      </x:c>
      <x:c r="S333" s="12">
        <x:f t="shared" si="5"/>
        <x:v>7.6500909090909097</x:v>
      </x:c>
      <x:c r="U333" s="8" t="s">
        <x:v>604</x:v>
      </x:c>
    </x:row>
    <x:row r="334" spans="1:21">
      <x:c r="A334" s="8" t="s">
        <x:v>604</x:v>
      </x:c>
      <x:c r="B334" s="8" t="s">
        <x:v>472</x:v>
      </x:c>
      <x:c r="C334" s="8" t="s">
        <x:v>473</x:v>
      </x:c>
      <x:c r="D334" s="8" t="s">
        <x:v>879</x:v>
      </x:c>
      <x:c r="E334" s="8" t="s">
        <x:v>607</x:v>
      </x:c>
      <x:c r="F334" s="8" t="s">
        <x:v>669</x:v>
      </x:c>
      <x:c r="G334" s="8" t="s">
        <x:v>477</x:v>
      </x:c>
      <x:c r="H334" s="8" t="s">
        <x:v>669</x:v>
      </x:c>
      <x:c r="I334" s="8" t="s">
        <x:v>609</x:v>
      </x:c>
      <x:c r="J334" s="8" t="s">
        <x:v>857</x:v>
      </x:c>
      <x:c r="K334" s="10" t="s">
        <x:v>502</x:v>
      </x:c>
      <x:c r="L334" s="8" t="s">
        <x:v>858</x:v>
      </x:c>
      <x:c r="M334" s="9">
        <x:v>4</x:v>
      </x:c>
      <x:c r="N334" s="8" t="s">
        <x:v>481</x:v>
      </x:c>
      <x:c r="O334" s="8" t="s">
        <x:v>482</x:v>
      </x:c>
      <x:c r="P334" s="8" t="s">
        <x:v>607</x:v>
      </x:c>
      <x:c r="Q334" s="8" t="s">
        <x:v>481</x:v>
      </x:c>
      <x:c r="R334" s="19">
        <x:v>1.8727272727272728</x:v>
      </x:c>
      <x:c r="S334" s="12">
        <x:f t="shared" si="5"/>
        <x:v>7.4909090909090912</x:v>
      </x:c>
      <x:c r="U334" s="8" t="s">
        <x:v>604</x:v>
      </x:c>
    </x:row>
    <x:row r="335" spans="1:21">
      <x:c r="A335" s="8" t="s">
        <x:v>604</x:v>
      </x:c>
      <x:c r="B335" s="8" t="s">
        <x:v>472</x:v>
      </x:c>
      <x:c r="C335" s="8" t="s">
        <x:v>473</x:v>
      </x:c>
      <x:c r="D335" s="8" t="s">
        <x:v>879</x:v>
      </x:c>
      <x:c r="E335" s="8" t="s">
        <x:v>607</x:v>
      </x:c>
      <x:c r="F335" s="8" t="s">
        <x:v>669</x:v>
      </x:c>
      <x:c r="G335" s="8" t="s">
        <x:v>477</x:v>
      </x:c>
      <x:c r="H335" s="8" t="s">
        <x:v>669</x:v>
      </x:c>
      <x:c r="I335" s="8" t="s">
        <x:v>609</x:v>
      </x:c>
      <x:c r="J335" s="8" t="s">
        <x:v>755</x:v>
      </x:c>
      <x:c r="K335" s="10" t="s">
        <x:v>484</x:v>
      </x:c>
      <x:c r="L335" s="8" t="s">
        <x:v>756</x:v>
      </x:c>
      <x:c r="M335" s="9">
        <x:v>2</x:v>
      </x:c>
      <x:c r="N335" s="8" t="s">
        <x:v>481</x:v>
      </x:c>
      <x:c r="O335" s="8" t="s">
        <x:v>482</x:v>
      </x:c>
      <x:c r="P335" s="8" t="s">
        <x:v>607</x:v>
      </x:c>
      <x:c r="Q335" s="8" t="s">
        <x:v>481</x:v>
      </x:c>
      <x:c r="R335" s="19">
        <x:v>3.6518181818181819</x:v>
      </x:c>
      <x:c r="S335" s="12">
        <x:f t="shared" si="5"/>
        <x:v>7.3036363636363637</x:v>
      </x:c>
      <x:c r="U335" s="8" t="s">
        <x:v>604</x:v>
      </x:c>
    </x:row>
    <x:row r="336" spans="1:21">
      <x:c r="A336" s="8" t="s">
        <x:v>604</x:v>
      </x:c>
      <x:c r="B336" s="8" t="s">
        <x:v>472</x:v>
      </x:c>
      <x:c r="C336" s="8" t="s">
        <x:v>473</x:v>
      </x:c>
      <x:c r="D336" s="8" t="s">
        <x:v>879</x:v>
      </x:c>
      <x:c r="E336" s="8" t="s">
        <x:v>607</x:v>
      </x:c>
      <x:c r="F336" s="8" t="s">
        <x:v>669</x:v>
      </x:c>
      <x:c r="G336" s="8" t="s">
        <x:v>477</x:v>
      </x:c>
      <x:c r="H336" s="8" t="s">
        <x:v>669</x:v>
      </x:c>
      <x:c r="I336" s="8" t="s">
        <x:v>609</x:v>
      </x:c>
      <x:c r="J336" s="8" t="s">
        <x:v>745</x:v>
      </x:c>
      <x:c r="K336" s="10" t="s">
        <x:v>505</x:v>
      </x:c>
      <x:c r="L336" s="8" t="s">
        <x:v>746</x:v>
      </x:c>
      <x:c r="M336" s="9">
        <x:v>2</x:v>
      </x:c>
      <x:c r="N336" s="8" t="s">
        <x:v>481</x:v>
      </x:c>
      <x:c r="O336" s="8" t="s">
        <x:v>482</x:v>
      </x:c>
      <x:c r="P336" s="8" t="s">
        <x:v>607</x:v>
      </x:c>
      <x:c r="Q336" s="8" t="s">
        <x:v>481</x:v>
      </x:c>
      <x:c r="R336" s="19">
        <x:v>2.9963636363636366</x:v>
      </x:c>
      <x:c r="S336" s="12">
        <x:f t="shared" si="5"/>
        <x:v>5.9927272727272731</x:v>
      </x:c>
      <x:c r="U336" s="8" t="s">
        <x:v>604</x:v>
      </x:c>
    </x:row>
    <x:row r="337" spans="1:21">
      <x:c r="A337" s="8" t="s">
        <x:v>604</x:v>
      </x:c>
      <x:c r="B337" s="8" t="s">
        <x:v>472</x:v>
      </x:c>
      <x:c r="C337" s="8" t="s">
        <x:v>473</x:v>
      </x:c>
      <x:c r="D337" s="8" t="s">
        <x:v>879</x:v>
      </x:c>
      <x:c r="E337" s="8" t="s">
        <x:v>607</x:v>
      </x:c>
      <x:c r="F337" s="8" t="s">
        <x:v>669</x:v>
      </x:c>
      <x:c r="G337" s="8" t="s">
        <x:v>477</x:v>
      </x:c>
      <x:c r="H337" s="8" t="s">
        <x:v>669</x:v>
      </x:c>
      <x:c r="I337" s="8" t="s">
        <x:v>477</x:v>
      </x:c>
      <x:c r="J337" s="8" t="s">
        <x:v>853</x:v>
      </x:c>
      <x:c r="K337" s="10" t="s">
        <x:v>502</x:v>
      </x:c>
      <x:c r="L337" s="8" t="s">
        <x:v>854</x:v>
      </x:c>
      <x:c r="M337" s="9">
        <x:v>1</x:v>
      </x:c>
      <x:c r="N337" s="8" t="s">
        <x:v>481</x:v>
      </x:c>
      <x:c r="O337" s="8" t="s">
        <x:v>482</x:v>
      </x:c>
      <x:c r="P337" s="8" t="s">
        <x:v>607</x:v>
      </x:c>
      <x:c r="Q337" s="8" t="s">
        <x:v>481</x:v>
      </x:c>
      <x:c r="R337" s="19">
        <x:v>5.8990909090909094</x:v>
      </x:c>
      <x:c r="S337" s="12">
        <x:f t="shared" si="5"/>
        <x:v>5.8990909090909094</x:v>
      </x:c>
      <x:c r="U337" s="8" t="s">
        <x:v>604</x:v>
      </x:c>
    </x:row>
    <x:row r="338" spans="1:21">
      <x:c r="A338" s="8" t="s">
        <x:v>604</x:v>
      </x:c>
      <x:c r="B338" s="8" t="s">
        <x:v>472</x:v>
      </x:c>
      <x:c r="C338" s="8" t="s">
        <x:v>473</x:v>
      </x:c>
      <x:c r="D338" s="8" t="s">
        <x:v>879</x:v>
      </x:c>
      <x:c r="E338" s="8" t="s">
        <x:v>607</x:v>
      </x:c>
      <x:c r="F338" s="8" t="s">
        <x:v>669</x:v>
      </x:c>
      <x:c r="G338" s="8" t="s">
        <x:v>477</x:v>
      </x:c>
      <x:c r="H338" s="8" t="s">
        <x:v>669</x:v>
      </x:c>
      <x:c r="I338" s="8" t="s">
        <x:v>670</x:v>
      </x:c>
      <x:c r="J338" s="8" t="s">
        <x:v>683</x:v>
      </x:c>
      <x:c r="K338" s="10" t="s">
        <x:v>517</x:v>
      </x:c>
      <x:c r="L338" s="8" t="s">
        <x:v>684</x:v>
      </x:c>
      <x:c r="M338" s="9">
        <x:v>2</x:v>
      </x:c>
      <x:c r="N338" s="8" t="s">
        <x:v>481</x:v>
      </x:c>
      <x:c r="O338" s="8" t="s">
        <x:v>613</x:v>
      </x:c>
      <x:c r="P338" s="8" t="s">
        <x:v>607</x:v>
      </x:c>
      <x:c r="Q338" s="8" t="s">
        <x:v>481</x:v>
      </x:c>
      <x:c r="R338" s="19">
        <x:v>2.8090909090909091</x:v>
      </x:c>
      <x:c r="S338" s="12">
        <x:f t="shared" si="5"/>
        <x:v>5.6181818181818182</x:v>
      </x:c>
      <x:c r="U338" s="8" t="s">
        <x:v>604</x:v>
      </x:c>
    </x:row>
    <x:row r="339" spans="1:21">
      <x:c r="A339" s="8" t="s">
        <x:v>604</x:v>
      </x:c>
      <x:c r="B339" s="8" t="s">
        <x:v>472</x:v>
      </x:c>
      <x:c r="C339" s="8" t="s">
        <x:v>473</x:v>
      </x:c>
      <x:c r="D339" s="8" t="s">
        <x:v>879</x:v>
      </x:c>
      <x:c r="E339" s="8" t="s">
        <x:v>607</x:v>
      </x:c>
      <x:c r="F339" s="8" t="s">
        <x:v>669</x:v>
      </x:c>
      <x:c r="G339" s="8" t="s">
        <x:v>477</x:v>
      </x:c>
      <x:c r="H339" s="8" t="s">
        <x:v>669</x:v>
      </x:c>
      <x:c r="I339" s="8" t="s">
        <x:v>609</x:v>
      </x:c>
      <x:c r="J339" s="8" t="s">
        <x:v>769</x:v>
      </x:c>
      <x:c r="K339" s="10" t="s">
        <x:v>496</x:v>
      </x:c>
      <x:c r="L339" s="8" t="s">
        <x:v>770</x:v>
      </x:c>
      <x:c r="M339" s="9">
        <x:v>1</x:v>
      </x:c>
      <x:c r="N339" s="8" t="s">
        <x:v>481</x:v>
      </x:c>
      <x:c r="O339" s="8" t="s">
        <x:v>482</x:v>
      </x:c>
      <x:c r="P339" s="8" t="s">
        <x:v>607</x:v>
      </x:c>
      <x:c r="Q339" s="8" t="s">
        <x:v>481</x:v>
      </x:c>
      <x:c r="R339" s="19">
        <x:v>4.8690909090909091</x:v>
      </x:c>
      <x:c r="S339" s="12">
        <x:f t="shared" si="5"/>
        <x:v>4.8690909090909091</x:v>
      </x:c>
      <x:c r="U339" s="8" t="s">
        <x:v>604</x:v>
      </x:c>
    </x:row>
    <x:row r="340" spans="1:21">
      <x:c r="A340" s="8" t="s">
        <x:v>604</x:v>
      </x:c>
      <x:c r="B340" s="8" t="s">
        <x:v>472</x:v>
      </x:c>
      <x:c r="C340" s="8" t="s">
        <x:v>473</x:v>
      </x:c>
      <x:c r="D340" s="8" t="s">
        <x:v>879</x:v>
      </x:c>
      <x:c r="E340" s="8" t="s">
        <x:v>607</x:v>
      </x:c>
      <x:c r="F340" s="8" t="s">
        <x:v>669</x:v>
      </x:c>
      <x:c r="G340" s="8" t="s">
        <x:v>477</x:v>
      </x:c>
      <x:c r="H340" s="8" t="s">
        <x:v>669</x:v>
      </x:c>
      <x:c r="I340" s="8" t="s">
        <x:v>670</x:v>
      </x:c>
      <x:c r="J340" s="8" t="s">
        <x:v>685</x:v>
      </x:c>
      <x:c r="K340" s="10" t="s">
        <x:v>532</x:v>
      </x:c>
      <x:c r="L340" s="8" t="s">
        <x:v>686</x:v>
      </x:c>
      <x:c r="M340" s="9">
        <x:v>14</x:v>
      </x:c>
      <x:c r="N340" s="8" t="s">
        <x:v>481</x:v>
      </x:c>
      <x:c r="O340" s="8" t="s">
        <x:v>613</x:v>
      </x:c>
      <x:c r="P340" s="8" t="s">
        <x:v>607</x:v>
      </x:c>
      <x:c r="Q340" s="8" t="s">
        <x:v>481</x:v>
      </x:c>
      <x:c r="R340" s="19">
        <x:v>0.34645454545454546</x:v>
      </x:c>
      <x:c r="S340" s="12">
        <x:f t="shared" si="5"/>
        <x:v>4.8503636363636362</x:v>
      </x:c>
      <x:c r="U340" s="8" t="s">
        <x:v>604</x:v>
      </x:c>
    </x:row>
    <x:row r="341" spans="1:21">
      <x:c r="A341" s="8" t="s">
        <x:v>604</x:v>
      </x:c>
      <x:c r="B341" s="8" t="s">
        <x:v>472</x:v>
      </x:c>
      <x:c r="C341" s="8" t="s">
        <x:v>473</x:v>
      </x:c>
      <x:c r="D341" s="8" t="s">
        <x:v>879</x:v>
      </x:c>
      <x:c r="E341" s="8" t="s">
        <x:v>607</x:v>
      </x:c>
      <x:c r="F341" s="8" t="s">
        <x:v>669</x:v>
      </x:c>
      <x:c r="G341" s="8" t="s">
        <x:v>477</x:v>
      </x:c>
      <x:c r="H341" s="8" t="s">
        <x:v>669</x:v>
      </x:c>
      <x:c r="I341" s="8" t="s">
        <x:v>670</x:v>
      </x:c>
      <x:c r="J341" s="8" t="s">
        <x:v>812</x:v>
      </x:c>
      <x:c r="K341" s="10" t="s">
        <x:v>508</x:v>
      </x:c>
      <x:c r="L341" s="8" t="s">
        <x:v>813</x:v>
      </x:c>
      <x:c r="M341" s="9">
        <x:v>2</x:v>
      </x:c>
      <x:c r="N341" s="8" t="s">
        <x:v>481</x:v>
      </x:c>
      <x:c r="O341" s="8" t="s">
        <x:v>613</x:v>
      </x:c>
      <x:c r="P341" s="8" t="s">
        <x:v>607</x:v>
      </x:c>
      <x:c r="Q341" s="8" t="s">
        <x:v>481</x:v>
      </x:c>
      <x:c r="R341" s="19">
        <x:v>2.0787272727272725</x:v>
      </x:c>
      <x:c r="S341" s="12">
        <x:f t="shared" si="5"/>
        <x:v>4.1574545454545451</x:v>
      </x:c>
      <x:c r="U341" s="8" t="s">
        <x:v>604</x:v>
      </x:c>
    </x:row>
    <x:row r="342" spans="1:21">
      <x:c r="A342" s="8" t="s">
        <x:v>604</x:v>
      </x:c>
      <x:c r="B342" s="8" t="s">
        <x:v>472</x:v>
      </x:c>
      <x:c r="C342" s="8" t="s">
        <x:v>473</x:v>
      </x:c>
      <x:c r="D342" s="8" t="s">
        <x:v>879</x:v>
      </x:c>
      <x:c r="E342" s="8" t="s">
        <x:v>607</x:v>
      </x:c>
      <x:c r="F342" s="8" t="s">
        <x:v>669</x:v>
      </x:c>
      <x:c r="G342" s="8" t="s">
        <x:v>477</x:v>
      </x:c>
      <x:c r="H342" s="8" t="s">
        <x:v>669</x:v>
      </x:c>
      <x:c r="I342" s="8" t="s">
        <x:v>609</x:v>
      </x:c>
      <x:c r="J342" s="8" t="s">
        <x:v>767</x:v>
      </x:c>
      <x:c r="K342" s="10" t="s">
        <x:v>499</x:v>
      </x:c>
      <x:c r="L342" s="8" t="s">
        <x:v>768</x:v>
      </x:c>
      <x:c r="M342" s="9">
        <x:v>1</x:v>
      </x:c>
      <x:c r="N342" s="8" t="s">
        <x:v>481</x:v>
      </x:c>
      <x:c r="O342" s="8" t="s">
        <x:v>482</x:v>
      </x:c>
      <x:c r="P342" s="8" t="s">
        <x:v>607</x:v>
      </x:c>
      <x:c r="Q342" s="8" t="s">
        <x:v>481</x:v>
      </x:c>
      <x:c r="R342" s="19">
        <x:v>4.1480909090909091</x:v>
      </x:c>
      <x:c r="S342" s="12">
        <x:f t="shared" si="5"/>
        <x:v>4.1480909090909091</x:v>
      </x:c>
      <x:c r="U342" s="8" t="s">
        <x:v>604</x:v>
      </x:c>
    </x:row>
    <x:row r="343" spans="1:21">
      <x:c r="A343" s="8" t="s">
        <x:v>604</x:v>
      </x:c>
      <x:c r="B343" s="8" t="s">
        <x:v>472</x:v>
      </x:c>
      <x:c r="C343" s="8" t="s">
        <x:v>473</x:v>
      </x:c>
      <x:c r="D343" s="8" t="s">
        <x:v>879</x:v>
      </x:c>
      <x:c r="E343" s="8" t="s">
        <x:v>607</x:v>
      </x:c>
      <x:c r="F343" s="8" t="s">
        <x:v>669</x:v>
      </x:c>
      <x:c r="G343" s="8" t="s">
        <x:v>477</x:v>
      </x:c>
      <x:c r="H343" s="8" t="s">
        <x:v>669</x:v>
      </x:c>
      <x:c r="I343" s="8" t="s">
        <x:v>609</x:v>
      </x:c>
      <x:c r="J343" s="8" t="s">
        <x:v>832</x:v>
      </x:c>
      <x:c r="K343" s="10" t="s">
        <x:v>487</x:v>
      </x:c>
      <x:c r="L343" s="8" t="s">
        <x:v>833</x:v>
      </x:c>
      <x:c r="M343" s="9">
        <x:v>1</x:v>
      </x:c>
      <x:c r="N343" s="8" t="s">
        <x:v>481</x:v>
      </x:c>
      <x:c r="O343" s="8" t="s">
        <x:v>482</x:v>
      </x:c>
      <x:c r="P343" s="8" t="s">
        <x:v>607</x:v>
      </x:c>
      <x:c r="Q343" s="8" t="s">
        <x:v>481</x:v>
      </x:c>
      <x:c r="R343" s="19">
        <x:v>4.0544545454545453</x:v>
      </x:c>
      <x:c r="S343" s="12">
        <x:f t="shared" si="5"/>
        <x:v>4.0544545454545453</x:v>
      </x:c>
      <x:c r="U343" s="8" t="s">
        <x:v>604</x:v>
      </x:c>
    </x:row>
    <x:row r="344" spans="1:21">
      <x:c r="A344" s="8" t="s">
        <x:v>604</x:v>
      </x:c>
      <x:c r="B344" s="8" t="s">
        <x:v>472</x:v>
      </x:c>
      <x:c r="C344" s="8" t="s">
        <x:v>473</x:v>
      </x:c>
      <x:c r="D344" s="8" t="s">
        <x:v>879</x:v>
      </x:c>
      <x:c r="E344" s="8" t="s">
        <x:v>607</x:v>
      </x:c>
      <x:c r="F344" s="8" t="s">
        <x:v>669</x:v>
      </x:c>
      <x:c r="G344" s="8" t="s">
        <x:v>477</x:v>
      </x:c>
      <x:c r="H344" s="8" t="s">
        <x:v>669</x:v>
      </x:c>
      <x:c r="I344" s="8" t="s">
        <x:v>609</x:v>
      </x:c>
      <x:c r="J344" s="8" t="s">
        <x:v>834</x:v>
      </x:c>
      <x:c r="K344" s="10" t="s">
        <x:v>505</x:v>
      </x:c>
      <x:c r="L344" s="8" t="s">
        <x:v>835</x:v>
      </x:c>
      <x:c r="M344" s="9">
        <x:v>1</x:v>
      </x:c>
      <x:c r="N344" s="8" t="s">
        <x:v>481</x:v>
      </x:c>
      <x:c r="O344" s="8" t="s">
        <x:v>482</x:v>
      </x:c>
      <x:c r="P344" s="8" t="s">
        <x:v>607</x:v>
      </x:c>
      <x:c r="Q344" s="8" t="s">
        <x:v>481</x:v>
      </x:c>
      <x:c r="R344" s="19">
        <x:v>4.0544545454545453</x:v>
      </x:c>
      <x:c r="S344" s="12">
        <x:f t="shared" si="5"/>
        <x:v>4.0544545454545453</x:v>
      </x:c>
      <x:c r="U344" s="8" t="s">
        <x:v>604</x:v>
      </x:c>
    </x:row>
    <x:row r="345" spans="1:21">
      <x:c r="A345" s="8" t="s">
        <x:v>604</x:v>
      </x:c>
      <x:c r="B345" s="8" t="s">
        <x:v>472</x:v>
      </x:c>
      <x:c r="C345" s="8" t="s">
        <x:v>473</x:v>
      </x:c>
      <x:c r="D345" s="8" t="s">
        <x:v>879</x:v>
      </x:c>
      <x:c r="E345" s="8" t="s">
        <x:v>607</x:v>
      </x:c>
      <x:c r="F345" s="8" t="s">
        <x:v>669</x:v>
      </x:c>
      <x:c r="G345" s="8" t="s">
        <x:v>477</x:v>
      </x:c>
      <x:c r="H345" s="8" t="s">
        <x:v>669</x:v>
      </x:c>
      <x:c r="I345" s="8" t="s">
        <x:v>609</x:v>
      </x:c>
      <x:c r="J345" s="8" t="s">
        <x:v>765</x:v>
      </x:c>
      <x:c r="K345" s="10" t="s">
        <x:v>493</x:v>
      </x:c>
      <x:c r="L345" s="8" t="s">
        <x:v>766</x:v>
      </x:c>
      <x:c r="M345" s="9">
        <x:v>1</x:v>
      </x:c>
      <x:c r="N345" s="8" t="s">
        <x:v>481</x:v>
      </x:c>
      <x:c r="O345" s="8" t="s">
        <x:v>482</x:v>
      </x:c>
      <x:c r="P345" s="8" t="s">
        <x:v>607</x:v>
      </x:c>
      <x:c r="Q345" s="8" t="s">
        <x:v>481</x:v>
      </x:c>
      <x:c r="R345" s="19">
        <x:v>4.0544545454545453</x:v>
      </x:c>
      <x:c r="S345" s="12">
        <x:f t="shared" si="5"/>
        <x:v>4.0544545454545453</x:v>
      </x:c>
      <x:c r="U345" s="8" t="s">
        <x:v>604</x:v>
      </x:c>
    </x:row>
    <x:row r="346" spans="1:21">
      <x:c r="A346" s="8" t="s">
        <x:v>604</x:v>
      </x:c>
      <x:c r="B346" s="8" t="s">
        <x:v>472</x:v>
      </x:c>
      <x:c r="C346" s="8" t="s">
        <x:v>473</x:v>
      </x:c>
      <x:c r="D346" s="8" t="s">
        <x:v>879</x:v>
      </x:c>
      <x:c r="E346" s="8" t="s">
        <x:v>607</x:v>
      </x:c>
      <x:c r="F346" s="8" t="s">
        <x:v>669</x:v>
      </x:c>
      <x:c r="G346" s="8" t="s">
        <x:v>477</x:v>
      </x:c>
      <x:c r="H346" s="8" t="s">
        <x:v>669</x:v>
      </x:c>
      <x:c r="I346" s="8" t="s">
        <x:v>842</x:v>
      </x:c>
      <x:c r="J346" s="8" t="s">
        <x:v>843</x:v>
      </x:c>
      <x:c r="K346" s="10" t="s">
        <x:v>479</x:v>
      </x:c>
      <x:c r="L346" s="8" t="s">
        <x:v>844</x:v>
      </x:c>
      <x:c r="M346" s="9">
        <x:v>2</x:v>
      </x:c>
      <x:c r="N346" s="8" t="s">
        <x:v>481</x:v>
      </x:c>
      <x:c r="O346" s="8" t="s">
        <x:v>613</x:v>
      </x:c>
      <x:c r="P346" s="8" t="s">
        <x:v>607</x:v>
      </x:c>
      <x:c r="Q346" s="8" t="s">
        <x:v>481</x:v>
      </x:c>
      <x:c r="R346" s="19">
        <x:v>1.9663636363636365</x:v>
      </x:c>
      <x:c r="S346" s="12">
        <x:f t="shared" si="5"/>
        <x:v>3.9327272727272731</x:v>
      </x:c>
      <x:c r="U346" s="8" t="s">
        <x:v>604</x:v>
      </x:c>
    </x:row>
    <x:row r="347" spans="1:21">
      <x:c r="A347" s="8" t="s">
        <x:v>604</x:v>
      </x:c>
      <x:c r="B347" s="8" t="s">
        <x:v>472</x:v>
      </x:c>
      <x:c r="C347" s="8" t="s">
        <x:v>473</x:v>
      </x:c>
      <x:c r="D347" s="8" t="s">
        <x:v>879</x:v>
      </x:c>
      <x:c r="E347" s="8" t="s">
        <x:v>607</x:v>
      </x:c>
      <x:c r="F347" s="8" t="s">
        <x:v>669</x:v>
      </x:c>
      <x:c r="G347" s="8" t="s">
        <x:v>477</x:v>
      </x:c>
      <x:c r="H347" s="8" t="s">
        <x:v>669</x:v>
      </x:c>
      <x:c r="I347" s="8" t="s">
        <x:v>842</x:v>
      </x:c>
      <x:c r="J347" s="8" t="s">
        <x:v>843</x:v>
      </x:c>
      <x:c r="K347" s="10" t="s">
        <x:v>479</x:v>
      </x:c>
      <x:c r="L347" s="8" t="s">
        <x:v>844</x:v>
      </x:c>
      <x:c r="M347" s="9">
        <x:v>2</x:v>
      </x:c>
      <x:c r="N347" s="8" t="s">
        <x:v>481</x:v>
      </x:c>
      <x:c r="O347" s="8" t="s">
        <x:v>613</x:v>
      </x:c>
      <x:c r="P347" s="8" t="s">
        <x:v>607</x:v>
      </x:c>
      <x:c r="Q347" s="8" t="s">
        <x:v>481</x:v>
      </x:c>
      <x:c r="R347" s="19">
        <x:v>1.9663636363636365</x:v>
      </x:c>
      <x:c r="S347" s="12">
        <x:f t="shared" si="5"/>
        <x:v>3.9327272727272731</x:v>
      </x:c>
      <x:c r="U347" s="8" t="s">
        <x:v>604</x:v>
      </x:c>
    </x:row>
    <x:row r="348" spans="1:21">
      <x:c r="A348" s="8" t="s">
        <x:v>604</x:v>
      </x:c>
      <x:c r="B348" s="8" t="s">
        <x:v>472</x:v>
      </x:c>
      <x:c r="C348" s="8" t="s">
        <x:v>473</x:v>
      </x:c>
      <x:c r="D348" s="8" t="s">
        <x:v>879</x:v>
      </x:c>
      <x:c r="E348" s="8" t="s">
        <x:v>607</x:v>
      </x:c>
      <x:c r="F348" s="8" t="s">
        <x:v>669</x:v>
      </x:c>
      <x:c r="G348" s="8" t="s">
        <x:v>477</x:v>
      </x:c>
      <x:c r="H348" s="8" t="s">
        <x:v>669</x:v>
      </x:c>
      <x:c r="I348" s="8" t="s">
        <x:v>609</x:v>
      </x:c>
      <x:c r="J348" s="8" t="s">
        <x:v>755</x:v>
      </x:c>
      <x:c r="K348" s="10" t="s">
        <x:v>520</x:v>
      </x:c>
      <x:c r="L348" s="8" t="s">
        <x:v>756</x:v>
      </x:c>
      <x:c r="M348" s="9">
        <x:v>1</x:v>
      </x:c>
      <x:c r="N348" s="8" t="s">
        <x:v>481</x:v>
      </x:c>
      <x:c r="O348" s="8" t="s">
        <x:v>482</x:v>
      </x:c>
      <x:c r="P348" s="8" t="s">
        <x:v>607</x:v>
      </x:c>
      <x:c r="Q348" s="8" t="s">
        <x:v>481</x:v>
      </x:c>
      <x:c r="R348" s="19">
        <x:v>3.6518181818181819</x:v>
      </x:c>
      <x:c r="S348" s="12">
        <x:f t="shared" si="5"/>
        <x:v>3.6518181818181819</x:v>
      </x:c>
      <x:c r="U348" s="8" t="s">
        <x:v>604</x:v>
      </x:c>
    </x:row>
    <x:row r="349" spans="1:21">
      <x:c r="A349" s="8" t="s">
        <x:v>604</x:v>
      </x:c>
      <x:c r="B349" s="8" t="s">
        <x:v>472</x:v>
      </x:c>
      <x:c r="C349" s="8" t="s">
        <x:v>473</x:v>
      </x:c>
      <x:c r="D349" s="8" t="s">
        <x:v>879</x:v>
      </x:c>
      <x:c r="E349" s="8" t="s">
        <x:v>607</x:v>
      </x:c>
      <x:c r="F349" s="8" t="s">
        <x:v>669</x:v>
      </x:c>
      <x:c r="G349" s="8" t="s">
        <x:v>477</x:v>
      </x:c>
      <x:c r="H349" s="8" t="s">
        <x:v>669</x:v>
      </x:c>
      <x:c r="I349" s="8" t="s">
        <x:v>670</x:v>
      </x:c>
      <x:c r="J349" s="8" t="s">
        <x:v>849</x:v>
      </x:c>
      <x:c r="K349" s="10" t="s">
        <x:v>487</x:v>
      </x:c>
      <x:c r="L349" s="8" t="s">
        <x:v>850</x:v>
      </x:c>
      <x:c r="M349" s="9">
        <x:v>1</x:v>
      </x:c>
      <x:c r="N349" s="8" t="s">
        <x:v>481</x:v>
      </x:c>
      <x:c r="O349" s="8" t="s">
        <x:v>482</x:v>
      </x:c>
      <x:c r="P349" s="8" t="s">
        <x:v>607</x:v>
      </x:c>
      <x:c r="Q349" s="8" t="s">
        <x:v>481</x:v>
      </x:c>
      <x:c r="R349" s="19">
        <x:v>3.6424545454545454</x:v>
      </x:c>
      <x:c r="S349" s="12">
        <x:f t="shared" si="5"/>
        <x:v>3.6424545454545454</x:v>
      </x:c>
      <x:c r="U349" s="8" t="s">
        <x:v>604</x:v>
      </x:c>
    </x:row>
    <x:row r="350" spans="1:21">
      <x:c r="A350" s="8" t="s">
        <x:v>604</x:v>
      </x:c>
      <x:c r="B350" s="8" t="s">
        <x:v>472</x:v>
      </x:c>
      <x:c r="C350" s="8" t="s">
        <x:v>473</x:v>
      </x:c>
      <x:c r="D350" s="8" t="s">
        <x:v>879</x:v>
      </x:c>
      <x:c r="E350" s="8" t="s">
        <x:v>607</x:v>
      </x:c>
      <x:c r="F350" s="8" t="s">
        <x:v>669</x:v>
      </x:c>
      <x:c r="G350" s="8" t="s">
        <x:v>477</x:v>
      </x:c>
      <x:c r="H350" s="8" t="s">
        <x:v>669</x:v>
      </x:c>
      <x:c r="I350" s="8" t="s">
        <x:v>670</x:v>
      </x:c>
      <x:c r="J350" s="8" t="s">
        <x:v>851</x:v>
      </x:c>
      <x:c r="K350" s="10" t="s">
        <x:v>487</x:v>
      </x:c>
      <x:c r="L350" s="8" t="s">
        <x:v>852</x:v>
      </x:c>
      <x:c r="M350" s="9">
        <x:v>1</x:v>
      </x:c>
      <x:c r="N350" s="8" t="s">
        <x:v>481</x:v>
      </x:c>
      <x:c r="O350" s="8" t="s">
        <x:v>482</x:v>
      </x:c>
      <x:c r="P350" s="8" t="s">
        <x:v>607</x:v>
      </x:c>
      <x:c r="Q350" s="8" t="s">
        <x:v>481</x:v>
      </x:c>
      <x:c r="R350" s="19">
        <x:v>3.6424545454545454</x:v>
      </x:c>
      <x:c r="S350" s="12">
        <x:f t="shared" si="5"/>
        <x:v>3.6424545454545454</x:v>
      </x:c>
      <x:c r="U350" s="8" t="s">
        <x:v>604</x:v>
      </x:c>
    </x:row>
    <x:row r="351" spans="1:21">
      <x:c r="A351" s="8" t="s">
        <x:v>604</x:v>
      </x:c>
      <x:c r="B351" s="8" t="s">
        <x:v>472</x:v>
      </x:c>
      <x:c r="C351" s="8" t="s">
        <x:v>473</x:v>
      </x:c>
      <x:c r="D351" s="8" t="s">
        <x:v>879</x:v>
      </x:c>
      <x:c r="E351" s="8" t="s">
        <x:v>607</x:v>
      </x:c>
      <x:c r="F351" s="8" t="s">
        <x:v>669</x:v>
      </x:c>
      <x:c r="G351" s="8" t="s">
        <x:v>477</x:v>
      </x:c>
      <x:c r="H351" s="8" t="s">
        <x:v>669</x:v>
      </x:c>
      <x:c r="I351" s="8" t="s">
        <x:v>609</x:v>
      </x:c>
      <x:c r="J351" s="8" t="s">
        <x:v>836</x:v>
      </x:c>
      <x:c r="K351" s="10" t="s">
        <x:v>502</x:v>
      </x:c>
      <x:c r="L351" s="8" t="s">
        <x:v>837</x:v>
      </x:c>
      <x:c r="M351" s="9">
        <x:v>1</x:v>
      </x:c>
      <x:c r="N351" s="8" t="s">
        <x:v>481</x:v>
      </x:c>
      <x:c r="O351" s="8" t="s">
        <x:v>482</x:v>
      </x:c>
      <x:c r="P351" s="8" t="s">
        <x:v>607</x:v>
      </x:c>
      <x:c r="Q351" s="8" t="s">
        <x:v>481</x:v>
      </x:c>
      <x:c r="R351" s="19">
        <x:v>3.6424545454545454</x:v>
      </x:c>
      <x:c r="S351" s="12">
        <x:f t="shared" si="5"/>
        <x:v>3.6424545454545454</x:v>
      </x:c>
      <x:c r="U351" s="8" t="s">
        <x:v>604</x:v>
      </x:c>
    </x:row>
    <x:row r="352" spans="1:21">
      <x:c r="A352" s="8" t="s">
        <x:v>604</x:v>
      </x:c>
      <x:c r="B352" s="8" t="s">
        <x:v>472</x:v>
      </x:c>
      <x:c r="C352" s="8" t="s">
        <x:v>473</x:v>
      </x:c>
      <x:c r="D352" s="8" t="s">
        <x:v>879</x:v>
      </x:c>
      <x:c r="E352" s="8" t="s">
        <x:v>607</x:v>
      </x:c>
      <x:c r="F352" s="8" t="s">
        <x:v>669</x:v>
      </x:c>
      <x:c r="G352" s="8" t="s">
        <x:v>477</x:v>
      </x:c>
      <x:c r="H352" s="8" t="s">
        <x:v>669</x:v>
      </x:c>
      <x:c r="I352" s="8" t="s">
        <x:v>670</x:v>
      </x:c>
      <x:c r="J352" s="8" t="s">
        <x:v>814</x:v>
      </x:c>
      <x:c r="K352" s="10" t="s">
        <x:v>517</x:v>
      </x:c>
      <x:c r="L352" s="8" t="s">
        <x:v>815</x:v>
      </x:c>
      <x:c r="M352" s="9">
        <x:v>1</x:v>
      </x:c>
      <x:c r="N352" s="8" t="s">
        <x:v>481</x:v>
      </x:c>
      <x:c r="O352" s="8" t="s">
        <x:v>613</x:v>
      </x:c>
      <x:c r="P352" s="8" t="s">
        <x:v>607</x:v>
      </x:c>
      <x:c r="Q352" s="8" t="s">
        <x:v>481</x:v>
      </x:c>
      <x:c r="R352" s="19">
        <x:v>3.0150909090909095</x:v>
      </x:c>
      <x:c r="S352" s="12">
        <x:f t="shared" si="5"/>
        <x:v>3.0150909090909095</x:v>
      </x:c>
      <x:c r="U352" s="8" t="s">
        <x:v>604</x:v>
      </x:c>
    </x:row>
    <x:row r="353" spans="1:21">
      <x:c r="A353" s="8" t="s">
        <x:v>604</x:v>
      </x:c>
      <x:c r="B353" s="8" t="s">
        <x:v>472</x:v>
      </x:c>
      <x:c r="C353" s="8" t="s">
        <x:v>473</x:v>
      </x:c>
      <x:c r="D353" s="8" t="s">
        <x:v>879</x:v>
      </x:c>
      <x:c r="E353" s="8" t="s">
        <x:v>607</x:v>
      </x:c>
      <x:c r="F353" s="8" t="s">
        <x:v>669</x:v>
      </x:c>
      <x:c r="G353" s="8" t="s">
        <x:v>477</x:v>
      </x:c>
      <x:c r="H353" s="8" t="s">
        <x:v>669</x:v>
      </x:c>
      <x:c r="I353" s="8" t="s">
        <x:v>609</x:v>
      </x:c>
      <x:c r="J353" s="8" t="s">
        <x:v>751</x:v>
      </x:c>
      <x:c r="K353" s="10" t="s">
        <x:v>517</x:v>
      </x:c>
      <x:c r="L353" s="8" t="s">
        <x:v>752</x:v>
      </x:c>
      <x:c r="M353" s="9">
        <x:v>1</x:v>
      </x:c>
      <x:c r="N353" s="8" t="s">
        <x:v>481</x:v>
      </x:c>
      <x:c r="O353" s="8" t="s">
        <x:v>482</x:v>
      </x:c>
      <x:c r="P353" s="8" t="s">
        <x:v>607</x:v>
      </x:c>
      <x:c r="Q353" s="8" t="s">
        <x:v>481</x:v>
      </x:c>
      <x:c r="R353" s="19">
        <x:v>2.8559090909090914</x:v>
      </x:c>
      <x:c r="S353" s="12">
        <x:f t="shared" si="5"/>
        <x:v>2.8559090909090914</x:v>
      </x:c>
      <x:c r="U353" s="8" t="s">
        <x:v>604</x:v>
      </x:c>
    </x:row>
    <x:row r="354" spans="1:21">
      <x:c r="A354" s="8" t="s">
        <x:v>604</x:v>
      </x:c>
      <x:c r="B354" s="8" t="s">
        <x:v>472</x:v>
      </x:c>
      <x:c r="C354" s="8" t="s">
        <x:v>473</x:v>
      </x:c>
      <x:c r="D354" s="8" t="s">
        <x:v>879</x:v>
      </x:c>
      <x:c r="E354" s="8" t="s">
        <x:v>607</x:v>
      </x:c>
      <x:c r="F354" s="8" t="s">
        <x:v>669</x:v>
      </x:c>
      <x:c r="G354" s="8" t="s">
        <x:v>477</x:v>
      </x:c>
      <x:c r="H354" s="8" t="s">
        <x:v>669</x:v>
      </x:c>
      <x:c r="I354" s="8" t="s">
        <x:v>609</x:v>
      </x:c>
      <x:c r="J354" s="8" t="s">
        <x:v>749</x:v>
      </x:c>
      <x:c r="K354" s="10" t="s">
        <x:v>508</x:v>
      </x:c>
      <x:c r="L354" s="8" t="s">
        <x:v>750</x:v>
      </x:c>
      <x:c r="M354" s="9">
        <x:v>1</x:v>
      </x:c>
      <x:c r="N354" s="8" t="s">
        <x:v>481</x:v>
      </x:c>
      <x:c r="O354" s="8" t="s">
        <x:v>482</x:v>
      </x:c>
      <x:c r="P354" s="8" t="s">
        <x:v>607</x:v>
      </x:c>
      <x:c r="Q354" s="8" t="s">
        <x:v>481</x:v>
      </x:c>
      <x:c r="R354" s="19">
        <x:v>2.6967272727272729</x:v>
      </x:c>
      <x:c r="S354" s="12">
        <x:f t="shared" si="5"/>
        <x:v>2.6967272727272729</x:v>
      </x:c>
      <x:c r="U354" s="8" t="s">
        <x:v>604</x:v>
      </x:c>
    </x:row>
    <x:row r="355" spans="1:21">
      <x:c r="A355" s="8" t="s">
        <x:v>604</x:v>
      </x:c>
      <x:c r="B355" s="8" t="s">
        <x:v>472</x:v>
      </x:c>
      <x:c r="C355" s="8" t="s">
        <x:v>473</x:v>
      </x:c>
      <x:c r="D355" s="8" t="s">
        <x:v>879</x:v>
      </x:c>
      <x:c r="E355" s="8" t="s">
        <x:v>607</x:v>
      </x:c>
      <x:c r="F355" s="8" t="s">
        <x:v>669</x:v>
      </x:c>
      <x:c r="G355" s="8" t="s">
        <x:v>477</x:v>
      </x:c>
      <x:c r="H355" s="8" t="s">
        <x:v>669</x:v>
      </x:c>
      <x:c r="I355" s="8" t="s">
        <x:v>609</x:v>
      </x:c>
      <x:c r="J355" s="8" t="s">
        <x:v>747</x:v>
      </x:c>
      <x:c r="K355" s="10" t="s">
        <x:v>502</x:v>
      </x:c>
      <x:c r="L355" s="8" t="s">
        <x:v>748</x:v>
      </x:c>
      <x:c r="M355" s="9">
        <x:v>1</x:v>
      </x:c>
      <x:c r="N355" s="8" t="s">
        <x:v>481</x:v>
      </x:c>
      <x:c r="O355" s="8" t="s">
        <x:v>482</x:v>
      </x:c>
      <x:c r="P355" s="8" t="s">
        <x:v>607</x:v>
      </x:c>
      <x:c r="Q355" s="8" t="s">
        <x:v>481</x:v>
      </x:c>
      <x:c r="R355" s="19">
        <x:v>2.4532727272727275</x:v>
      </x:c>
      <x:c r="S355" s="12">
        <x:f t="shared" si="5"/>
        <x:v>2.4532727272727275</x:v>
      </x:c>
      <x:c r="U355" s="8" t="s">
        <x:v>604</x:v>
      </x:c>
    </x:row>
    <x:row r="356" spans="1:21">
      <x:c r="A356" s="8" t="s">
        <x:v>604</x:v>
      </x:c>
      <x:c r="B356" s="8" t="s">
        <x:v>472</x:v>
      </x:c>
      <x:c r="C356" s="8" t="s">
        <x:v>473</x:v>
      </x:c>
      <x:c r="D356" s="8" t="s">
        <x:v>879</x:v>
      </x:c>
      <x:c r="E356" s="8" t="s">
        <x:v>607</x:v>
      </x:c>
      <x:c r="F356" s="8" t="s">
        <x:v>669</x:v>
      </x:c>
      <x:c r="G356" s="8" t="s">
        <x:v>477</x:v>
      </x:c>
      <x:c r="H356" s="8" t="s">
        <x:v>669</x:v>
      </x:c>
      <x:c r="I356" s="8" t="s">
        <x:v>609</x:v>
      </x:c>
      <x:c r="J356" s="8" t="s">
        <x:v>753</x:v>
      </x:c>
      <x:c r="K356" s="10" t="s">
        <x:v>532</x:v>
      </x:c>
      <x:c r="L356" s="8" t="s">
        <x:v>754</x:v>
      </x:c>
      <x:c r="M356" s="9">
        <x:v>1</x:v>
      </x:c>
      <x:c r="N356" s="8" t="s">
        <x:v>481</x:v>
      </x:c>
      <x:c r="O356" s="8" t="s">
        <x:v>482</x:v>
      </x:c>
      <x:c r="P356" s="8" t="s">
        <x:v>607</x:v>
      </x:c>
      <x:c r="Q356" s="8" t="s">
        <x:v>481</x:v>
      </x:c>
      <x:c r="R356" s="19">
        <x:v>2.4532727272727275</x:v>
      </x:c>
      <x:c r="S356" s="12">
        <x:f t="shared" si="5"/>
        <x:v>2.4532727272727275</x:v>
      </x:c>
      <x:c r="U356" s="8" t="s">
        <x:v>604</x:v>
      </x:c>
    </x:row>
    <x:row r="357" spans="1:21">
      <x:c r="A357" s="8" t="s">
        <x:v>604</x:v>
      </x:c>
      <x:c r="B357" s="8" t="s">
        <x:v>472</x:v>
      </x:c>
      <x:c r="C357" s="8" t="s">
        <x:v>473</x:v>
      </x:c>
      <x:c r="D357" s="8" t="s">
        <x:v>879</x:v>
      </x:c>
      <x:c r="E357" s="8" t="s">
        <x:v>607</x:v>
      </x:c>
      <x:c r="F357" s="8" t="s">
        <x:v>669</x:v>
      </x:c>
      <x:c r="G357" s="8" t="s">
        <x:v>477</x:v>
      </x:c>
      <x:c r="H357" s="8" t="s">
        <x:v>669</x:v>
      </x:c>
      <x:c r="I357" s="8" t="s">
        <x:v>670</x:v>
      </x:c>
      <x:c r="J357" s="8" t="s">
        <x:v>806</x:v>
      </x:c>
      <x:c r="K357" s="10" t="s">
        <x:v>484</x:v>
      </x:c>
      <x:c r="L357" s="8" t="s">
        <x:v>891</x:v>
      </x:c>
      <x:c r="M357" s="9">
        <x:v>2</x:v>
      </x:c>
      <x:c r="N357" s="8" t="s">
        <x:v>481</x:v>
      </x:c>
      <x:c r="O357" s="8" t="s">
        <x:v>613</x:v>
      </x:c>
      <x:c r="P357" s="8" t="s">
        <x:v>607</x:v>
      </x:c>
      <x:c r="Q357" s="8" t="s">
        <x:v>481</x:v>
      </x:c>
      <x:c r="R357" s="19">
        <x:v>0.82400000000000007</x:v>
      </x:c>
      <x:c r="S357" s="12">
        <x:f t="shared" si="5"/>
        <x:v>1.6480000000000001</x:v>
      </x:c>
      <x:c r="U357" s="8" t="s">
        <x:v>604</x:v>
      </x:c>
    </x:row>
    <x:row r="358" spans="1:21">
      <x:c r="A358" s="8" t="s">
        <x:v>604</x:v>
      </x:c>
      <x:c r="B358" s="8" t="s">
        <x:v>472</x:v>
      </x:c>
      <x:c r="C358" s="8" t="s">
        <x:v>473</x:v>
      </x:c>
      <x:c r="D358" s="8" t="s">
        <x:v>879</x:v>
      </x:c>
      <x:c r="E358" s="8" t="s">
        <x:v>607</x:v>
      </x:c>
      <x:c r="F358" s="8" t="s">
        <x:v>669</x:v>
      </x:c>
      <x:c r="G358" s="8" t="s">
        <x:v>477</x:v>
      </x:c>
      <x:c r="H358" s="8" t="s">
        <x:v>669</x:v>
      </x:c>
      <x:c r="I358" s="8" t="s">
        <x:v>842</x:v>
      </x:c>
      <x:c r="J358" s="8" t="s">
        <x:v>677</x:v>
      </x:c>
      <x:c r="K358" s="10" t="s">
        <x:v>484</x:v>
      </x:c>
      <x:c r="L358" s="8" t="s">
        <x:v>678</x:v>
      </x:c>
      <x:c r="M358" s="9">
        <x:v>2</x:v>
      </x:c>
      <x:c r="N358" s="8" t="s">
        <x:v>481</x:v>
      </x:c>
      <x:c r="O358" s="8" t="s">
        <x:v>613</x:v>
      </x:c>
      <x:c r="P358" s="8" t="s">
        <x:v>607</x:v>
      </x:c>
      <x:c r="Q358" s="8" t="s">
        <x:v>481</x:v>
      </x:c>
      <x:c r="R358" s="19">
        <x:v>0.82400000000000007</x:v>
      </x:c>
      <x:c r="S358" s="12">
        <x:f t="shared" si="5"/>
        <x:v>1.6480000000000001</x:v>
      </x:c>
      <x:c r="U358" s="8" t="s">
        <x:v>604</x:v>
      </x:c>
    </x:row>
    <x:row r="359" spans="1:21">
      <x:c r="A359" s="8" t="s">
        <x:v>604</x:v>
      </x:c>
      <x:c r="B359" s="8" t="s">
        <x:v>472</x:v>
      </x:c>
      <x:c r="C359" s="8" t="s">
        <x:v>473</x:v>
      </x:c>
      <x:c r="D359" s="8" t="s">
        <x:v>879</x:v>
      </x:c>
      <x:c r="E359" s="8" t="s">
        <x:v>607</x:v>
      </x:c>
      <x:c r="F359" s="8" t="s">
        <x:v>669</x:v>
      </x:c>
      <x:c r="G359" s="8" t="s">
        <x:v>477</x:v>
      </x:c>
      <x:c r="H359" s="8" t="s">
        <x:v>669</x:v>
      </x:c>
      <x:c r="I359" s="8" t="s">
        <x:v>842</x:v>
      </x:c>
      <x:c r="J359" s="8" t="s">
        <x:v>677</x:v>
      </x:c>
      <x:c r="K359" s="10" t="s">
        <x:v>484</x:v>
      </x:c>
      <x:c r="L359" s="8" t="s">
        <x:v>678</x:v>
      </x:c>
      <x:c r="M359" s="9">
        <x:v>2</x:v>
      </x:c>
      <x:c r="N359" s="8" t="s">
        <x:v>481</x:v>
      </x:c>
      <x:c r="O359" s="8" t="s">
        <x:v>613</x:v>
      </x:c>
      <x:c r="P359" s="8" t="s">
        <x:v>607</x:v>
      </x:c>
      <x:c r="Q359" s="8" t="s">
        <x:v>481</x:v>
      </x:c>
      <x:c r="R359" s="19">
        <x:v>0.82400000000000007</x:v>
      </x:c>
      <x:c r="S359" s="12">
        <x:f t="shared" si="5"/>
        <x:v>1.6480000000000001</x:v>
      </x:c>
      <x:c r="U359" s="8" t="s">
        <x:v>604</x:v>
      </x:c>
    </x:row>
    <x:row r="360" spans="1:21">
      <x:c r="A360" s="8" t="s">
        <x:v>604</x:v>
      </x:c>
      <x:c r="B360" s="8" t="s">
        <x:v>472</x:v>
      </x:c>
      <x:c r="C360" s="8" t="s">
        <x:v>473</x:v>
      </x:c>
      <x:c r="D360" s="8" t="s">
        <x:v>879</x:v>
      </x:c>
      <x:c r="E360" s="8" t="s">
        <x:v>607</x:v>
      </x:c>
      <x:c r="F360" s="8" t="s">
        <x:v>669</x:v>
      </x:c>
      <x:c r="G360" s="8" t="s">
        <x:v>477</x:v>
      </x:c>
      <x:c r="H360" s="8" t="s">
        <x:v>669</x:v>
      </x:c>
      <x:c r="I360" s="8" t="s">
        <x:v>670</x:v>
      </x:c>
      <x:c r="J360" s="8" t="s">
        <x:v>804</x:v>
      </x:c>
      <x:c r="K360" s="10" t="s">
        <x:v>479</x:v>
      </x:c>
      <x:c r="L360" s="8" t="s">
        <x:v>805</x:v>
      </x:c>
      <x:c r="M360" s="9">
        <x:v>2</x:v>
      </x:c>
      <x:c r="N360" s="8" t="s">
        <x:v>481</x:v>
      </x:c>
      <x:c r="O360" s="8" t="s">
        <x:v>613</x:v>
      </x:c>
      <x:c r="P360" s="8" t="s">
        <x:v>607</x:v>
      </x:c>
      <x:c r="Q360" s="8" t="s">
        <x:v>481</x:v>
      </x:c>
      <x:c r="R360" s="19">
        <x:v>0.74909090909090914</x:v>
      </x:c>
      <x:c r="S360" s="12">
        <x:f t="shared" si="5"/>
        <x:v>1.4981818181818183</x:v>
      </x:c>
      <x:c r="U360" s="8" t="s">
        <x:v>604</x:v>
      </x:c>
    </x:row>
    <x:row r="361" spans="1:21">
      <x:c r="A361" s="8" t="s">
        <x:v>604</x:v>
      </x:c>
      <x:c r="B361" s="8" t="s">
        <x:v>472</x:v>
      </x:c>
      <x:c r="C361" s="8" t="s">
        <x:v>473</x:v>
      </x:c>
      <x:c r="D361" s="8" t="s">
        <x:v>879</x:v>
      </x:c>
      <x:c r="E361" s="8" t="s">
        <x:v>607</x:v>
      </x:c>
      <x:c r="F361" s="8" t="s">
        <x:v>669</x:v>
      </x:c>
      <x:c r="G361" s="8" t="s">
        <x:v>477</x:v>
      </x:c>
      <x:c r="H361" s="8" t="s">
        <x:v>669</x:v>
      </x:c>
      <x:c r="I361" s="8" t="s">
        <x:v>670</x:v>
      </x:c>
      <x:c r="J361" s="8" t="s">
        <x:v>675</x:v>
      </x:c>
      <x:c r="K361" s="10" t="s">
        <x:v>487</x:v>
      </x:c>
      <x:c r="L361" s="8" t="s">
        <x:v>676</x:v>
      </x:c>
      <x:c r="M361" s="9">
        <x:v>2</x:v>
      </x:c>
      <x:c r="N361" s="8" t="s">
        <x:v>481</x:v>
      </x:c>
      <x:c r="O361" s="8" t="s">
        <x:v>613</x:v>
      </x:c>
      <x:c r="P361" s="8" t="s">
        <x:v>607</x:v>
      </x:c>
      <x:c r="Q361" s="8" t="s">
        <x:v>481</x:v>
      </x:c>
      <x:c r="R361" s="19">
        <x:v>0.73036363636363644</x:v>
      </x:c>
      <x:c r="S361" s="12">
        <x:f t="shared" si="5"/>
        <x:v>1.4607272727272729</x:v>
      </x:c>
      <x:c r="U361" s="8" t="s">
        <x:v>604</x:v>
      </x:c>
    </x:row>
    <x:row r="362" spans="1:21">
      <x:c r="A362" s="8" t="s">
        <x:v>604</x:v>
      </x:c>
      <x:c r="B362" s="8" t="s">
        <x:v>472</x:v>
      </x:c>
      <x:c r="C362" s="8" t="s">
        <x:v>473</x:v>
      </x:c>
      <x:c r="D362" s="8" t="s">
        <x:v>879</x:v>
      </x:c>
      <x:c r="E362" s="8" t="s">
        <x:v>607</x:v>
      </x:c>
      <x:c r="F362" s="8" t="s">
        <x:v>669</x:v>
      </x:c>
      <x:c r="G362" s="8" t="s">
        <x:v>477</x:v>
      </x:c>
      <x:c r="H362" s="8" t="s">
        <x:v>669</x:v>
      </x:c>
      <x:c r="I362" s="8" t="s">
        <x:v>670</x:v>
      </x:c>
      <x:c r="J362" s="8" t="s">
        <x:v>675</x:v>
      </x:c>
      <x:c r="K362" s="10" t="s">
        <x:v>487</x:v>
      </x:c>
      <x:c r="L362" s="8" t="s">
        <x:v>676</x:v>
      </x:c>
      <x:c r="M362" s="9">
        <x:v>2</x:v>
      </x:c>
      <x:c r="N362" s="8" t="s">
        <x:v>481</x:v>
      </x:c>
      <x:c r="O362" s="8" t="s">
        <x:v>613</x:v>
      </x:c>
      <x:c r="P362" s="8" t="s">
        <x:v>607</x:v>
      </x:c>
      <x:c r="Q362" s="8" t="s">
        <x:v>481</x:v>
      </x:c>
      <x:c r="R362" s="19">
        <x:v>0.73036363636363644</x:v>
      </x:c>
      <x:c r="S362" s="12">
        <x:f t="shared" si="5"/>
        <x:v>1.4607272727272729</x:v>
      </x:c>
      <x:c r="U362" s="8" t="s">
        <x:v>604</x:v>
      </x:c>
    </x:row>
    <x:row r="363" spans="1:21">
      <x:c r="A363" s="8" t="s">
        <x:v>604</x:v>
      </x:c>
      <x:c r="B363" s="8" t="s">
        <x:v>472</x:v>
      </x:c>
      <x:c r="C363" s="8" t="s">
        <x:v>473</x:v>
      </x:c>
      <x:c r="D363" s="8" t="s">
        <x:v>879</x:v>
      </x:c>
      <x:c r="E363" s="8" t="s">
        <x:v>607</x:v>
      </x:c>
      <x:c r="F363" s="8" t="s">
        <x:v>669</x:v>
      </x:c>
      <x:c r="G363" s="8" t="s">
        <x:v>477</x:v>
      </x:c>
      <x:c r="H363" s="8" t="s">
        <x:v>669</x:v>
      </x:c>
      <x:c r="I363" s="8" t="s">
        <x:v>477</x:v>
      </x:c>
      <x:c r="J363" s="8" t="s">
        <x:v>869</x:v>
      </x:c>
      <x:c r="K363" s="10" t="s">
        <x:v>505</x:v>
      </x:c>
      <x:c r="L363" s="8" t="s">
        <x:v>870</x:v>
      </x:c>
      <x:c r="M363" s="9">
        <x:v>3</x:v>
      </x:c>
      <x:c r="N363" s="8" t="s">
        <x:v>481</x:v>
      </x:c>
      <x:c r="O363" s="8" t="s">
        <x:v>482</x:v>
      </x:c>
      <x:c r="P363" s="8" t="s">
        <x:v>607</x:v>
      </x:c>
      <x:c r="Q363" s="8" t="s">
        <x:v>481</x:v>
      </x:c>
      <x:c r="R363" s="19">
        <x:v>0.26218181818181818</x:v>
      </x:c>
      <x:c r="S363" s="12">
        <x:f t="shared" si="5"/>
        <x:v>0.78654545454545455</x:v>
      </x:c>
      <x:c r="U363" s="8" t="s">
        <x:v>604</x:v>
      </x:c>
    </x:row>
    <x:row r="364" spans="1:21">
      <x:c r="A364" s="8" t="s">
        <x:v>604</x:v>
      </x:c>
      <x:c r="B364" s="8" t="s">
        <x:v>472</x:v>
      </x:c>
      <x:c r="C364" s="8" t="s">
        <x:v>473</x:v>
      </x:c>
      <x:c r="D364" s="8" t="s">
        <x:v>879</x:v>
      </x:c>
      <x:c r="E364" s="8" t="s">
        <x:v>607</x:v>
      </x:c>
      <x:c r="F364" s="8" t="s">
        <x:v>669</x:v>
      </x:c>
      <x:c r="G364" s="8" t="s">
        <x:v>477</x:v>
      </x:c>
      <x:c r="H364" s="8" t="s">
        <x:v>669</x:v>
      </x:c>
      <x:c r="I364" s="8" t="s">
        <x:v>670</x:v>
      </x:c>
      <x:c r="J364" s="8" t="s">
        <x:v>818</x:v>
      </x:c>
      <x:c r="K364" s="10" t="s">
        <x:v>520</x:v>
      </x:c>
      <x:c r="L364" s="8" t="s">
        <x:v>892</x:v>
      </x:c>
      <x:c r="M364" s="9">
        <x:v>1</x:v>
      </x:c>
      <x:c r="N364" s="8" t="s">
        <x:v>481</x:v>
      </x:c>
      <x:c r="O364" s="8" t="s">
        <x:v>613</x:v>
      </x:c>
      <x:c r="P364" s="8" t="s">
        <x:v>607</x:v>
      </x:c>
      <x:c r="Q364" s="8" t="s">
        <x:v>481</x:v>
      </x:c>
      <x:c r="R364" s="19">
        <x:v>0.49627272727272725</x:v>
      </x:c>
      <x:c r="S364" s="12">
        <x:f t="shared" si="5"/>
        <x:v>0.49627272727272725</x:v>
      </x:c>
      <x:c r="U364" s="8" t="s">
        <x:v>604</x:v>
      </x:c>
    </x:row>
    <x:row r="365" spans="1:21">
      <x:c r="A365" s="8" t="s">
        <x:v>604</x:v>
      </x:c>
      <x:c r="B365" s="8" t="s">
        <x:v>472</x:v>
      </x:c>
      <x:c r="C365" s="8" t="s">
        <x:v>473</x:v>
      </x:c>
      <x:c r="D365" s="8" t="s">
        <x:v>879</x:v>
      </x:c>
      <x:c r="E365" s="8" t="s">
        <x:v>607</x:v>
      </x:c>
      <x:c r="F365" s="8" t="s">
        <x:v>669</x:v>
      </x:c>
      <x:c r="G365" s="8" t="s">
        <x:v>477</x:v>
      </x:c>
      <x:c r="H365" s="8" t="s">
        <x:v>669</x:v>
      </x:c>
      <x:c r="I365" s="8" t="s">
        <x:v>670</x:v>
      </x:c>
      <x:c r="J365" s="8" t="s">
        <x:v>816</x:v>
      </x:c>
      <x:c r="K365" s="10" t="s">
        <x:v>532</x:v>
      </x:c>
      <x:c r="L365" s="8" t="s">
        <x:v>893</x:v>
      </x:c>
      <x:c r="M365" s="9">
        <x:v>1</x:v>
      </x:c>
      <x:c r="N365" s="8" t="s">
        <x:v>481</x:v>
      </x:c>
      <x:c r="O365" s="8" t="s">
        <x:v>613</x:v>
      </x:c>
      <x:c r="P365" s="8" t="s">
        <x:v>607</x:v>
      </x:c>
      <x:c r="Q365" s="8" t="s">
        <x:v>481</x:v>
      </x:c>
      <x:c r="R365" s="19">
        <x:v>0.39327272727272727</x:v>
      </x:c>
      <x:c r="S365" s="12">
        <x:f t="shared" si="5"/>
        <x:v>0.39327272727272727</x:v>
      </x:c>
      <x:c r="U365" s="8" t="s">
        <x:v>604</x:v>
      </x:c>
    </x:row>
    <x:row r="366" spans="1:21">
      <x:c r="A366" s="8" t="s">
        <x:v>604</x:v>
      </x:c>
      <x:c r="B366" s="8" t="s">
        <x:v>472</x:v>
      </x:c>
      <x:c r="C366" s="8" t="s">
        <x:v>473</x:v>
      </x:c>
      <x:c r="D366" s="8" t="s">
        <x:v>879</x:v>
      </x:c>
      <x:c r="E366" s="8" t="s">
        <x:v>607</x:v>
      </x:c>
      <x:c r="F366" s="8" t="s">
        <x:v>669</x:v>
      </x:c>
      <x:c r="G366" s="8" t="s">
        <x:v>477</x:v>
      </x:c>
      <x:c r="H366" s="8" t="s">
        <x:v>669</x:v>
      </x:c>
      <x:c r="I366" s="8" t="s">
        <x:v>670</x:v>
      </x:c>
      <x:c r="J366" s="8" t="s">
        <x:v>820</x:v>
      </x:c>
      <x:c r="K366" s="10" t="s">
        <x:v>529</x:v>
      </x:c>
      <x:c r="L366" s="8" t="s">
        <x:v>894</x:v>
      </x:c>
      <x:c r="M366" s="9">
        <x:v>1</x:v>
      </x:c>
      <x:c r="N366" s="8" t="s">
        <x:v>481</x:v>
      </x:c>
      <x:c r="O366" s="8" t="s">
        <x:v>613</x:v>
      </x:c>
      <x:c r="P366" s="8" t="s">
        <x:v>607</x:v>
      </x:c>
      <x:c r="Q366" s="8" t="s">
        <x:v>481</x:v>
      </x:c>
      <x:c r="R366" s="19">
        <x:v>0.35581818181818181</x:v>
      </x:c>
      <x:c r="S366" s="12">
        <x:f t="shared" si="5"/>
        <x:v>0.35581818181818181</x:v>
      </x:c>
      <x:c r="U366" s="8" t="s">
        <x:v>604</x:v>
      </x:c>
    </x:row>
    <x:row r="367" spans="1:21">
      <x:c r="A367" s="8" t="s">
        <x:v>895</x:v>
      </x:c>
      <x:c r="B367" s="8" t="s">
        <x:v>472</x:v>
      </x:c>
      <x:c r="C367" s="8" t="s">
        <x:v>473</x:v>
      </x:c>
      <x:c r="D367" s="8" t="s">
        <x:v>896</x:v>
      </x:c>
      <x:c r="E367" s="8" t="s">
        <x:v>897</x:v>
      </x:c>
      <x:c r="F367" s="8" t="s">
        <x:v>655</x:v>
      </x:c>
      <x:c r="G367" s="8" t="s">
        <x:v>162</x:v>
      </x:c>
      <x:c r="H367" s="8" t="s">
        <x:v>655</x:v>
      </x:c>
      <x:c r="I367" s="8" t="s">
        <x:v>477</x:v>
      </x:c>
      <x:c r="J367" s="8" t="s">
        <x:v>898</x:v>
      </x:c>
      <x:c r="K367" s="10" t="s">
        <x:v>529</x:v>
      </x:c>
      <x:c r="L367" s="8" t="s">
        <x:v>899</x:v>
      </x:c>
      <x:c r="M367" s="9">
        <x:v>195</x:v>
      </x:c>
      <x:c r="N367" s="8" t="s">
        <x:v>612</x:v>
      </x:c>
      <x:c r="O367" s="8" t="s">
        <x:v>613</x:v>
      </x:c>
      <x:c r="P367" s="8" t="s">
        <x:v>897</x:v>
      </x:c>
      <x:c r="Q367" s="8" t="s">
        <x:v>689</x:v>
      </x:c>
      <x:c r="R367" s="19">
        <x:v>0.52342727272727274</x:v>
      </x:c>
      <x:c r="S367" s="12">
        <x:f t="shared" si="5"/>
        <x:v>102.06831818181819</x:v>
      </x:c>
      <x:c r="U367" s="8" t="s">
        <x:v>895</x:v>
      </x:c>
    </x:row>
    <x:row r="368" spans="1:21">
      <x:c r="A368" s="8" t="s">
        <x:v>895</x:v>
      </x:c>
      <x:c r="B368" s="8" t="s">
        <x:v>472</x:v>
      </x:c>
      <x:c r="C368" s="8" t="s">
        <x:v>473</x:v>
      </x:c>
      <x:c r="D368" s="8" t="s">
        <x:v>896</x:v>
      </x:c>
      <x:c r="E368" s="8" t="s">
        <x:v>897</x:v>
      </x:c>
      <x:c r="F368" s="8" t="s">
        <x:v>655</x:v>
      </x:c>
      <x:c r="G368" s="8" t="s">
        <x:v>162</x:v>
      </x:c>
      <x:c r="H368" s="8" t="s">
        <x:v>655</x:v>
      </x:c>
      <x:c r="I368" s="8" t="s">
        <x:v>477</x:v>
      </x:c>
      <x:c r="J368" s="8" t="s">
        <x:v>789</x:v>
      </x:c>
      <x:c r="K368" s="10" t="s">
        <x:v>505</x:v>
      </x:c>
      <x:c r="L368" s="8" t="s">
        <x:v>881</x:v>
      </x:c>
      <x:c r="M368" s="9">
        <x:v>533</x:v>
      </x:c>
      <x:c r="N368" s="8" t="s">
        <x:v>612</x:v>
      </x:c>
      <x:c r="O368" s="8" t="s">
        <x:v>482</x:v>
      </x:c>
      <x:c r="P368" s="8" t="s">
        <x:v>897</x:v>
      </x:c>
      <x:c r="Q368" s="8" t="s">
        <x:v>481</x:v>
      </x:c>
      <x:c r="R368" s="19">
        <x:v>7.1481999999999995E-3</x:v>
      </x:c>
      <x:c r="S368" s="12">
        <x:f t="shared" si="5"/>
        <x:v>3.8099905999999999</x:v>
      </x:c>
      <x:c r="U368" s="8" t="s">
        <x:v>895</x:v>
      </x:c>
    </x:row>
    <x:row r="369" spans="1:21">
      <x:c r="A369" s="8" t="s">
        <x:v>895</x:v>
      </x:c>
      <x:c r="B369" s="8" t="s">
        <x:v>472</x:v>
      </x:c>
      <x:c r="C369" s="8" t="s">
        <x:v>473</x:v>
      </x:c>
      <x:c r="D369" s="8" t="s">
        <x:v>896</x:v>
      </x:c>
      <x:c r="E369" s="8" t="s">
        <x:v>897</x:v>
      </x:c>
      <x:c r="F369" s="8" t="s">
        <x:v>655</x:v>
      </x:c>
      <x:c r="G369" s="8" t="s">
        <x:v>162</x:v>
      </x:c>
      <x:c r="H369" s="8" t="s">
        <x:v>655</x:v>
      </x:c>
      <x:c r="I369" s="8" t="s">
        <x:v>477</x:v>
      </x:c>
      <x:c r="J369" s="8" t="s">
        <x:v>840</x:v>
      </x:c>
      <x:c r="K369" s="10" t="s">
        <x:v>502</x:v>
      </x:c>
      <x:c r="L369" s="8" t="s">
        <x:v>884</x:v>
      </x:c>
      <x:c r="M369" s="9">
        <x:v>94</x:v>
      </x:c>
      <x:c r="N369" s="8" t="s">
        <x:v>612</x:v>
      </x:c>
      <x:c r="O369" s="8" t="s">
        <x:v>482</x:v>
      </x:c>
      <x:c r="P369" s="8" t="s">
        <x:v>897</x:v>
      </x:c>
      <x:c r="Q369" s="8" t="s">
        <x:v>481</x:v>
      </x:c>
      <x:c r="R369" s="19">
        <x:v>1.0843090909090909E-3</x:v>
      </x:c>
      <x:c r="S369" s="12">
        <x:f t="shared" si="5"/>
        <x:v>0.10192505454545454</x:v>
      </x:c>
      <x:c r="U369" s="8" t="s">
        <x:v>895</x:v>
      </x:c>
    </x:row>
    <x:row r="370" spans="1:21">
      <x:c r="A370" s="8" t="s">
        <x:v>895</x:v>
      </x:c>
      <x:c r="B370" s="8" t="s">
        <x:v>472</x:v>
      </x:c>
      <x:c r="C370" s="8" t="s">
        <x:v>473</x:v>
      </x:c>
      <x:c r="D370" s="8" t="s">
        <x:v>896</x:v>
      </x:c>
      <x:c r="E370" s="8" t="s">
        <x:v>897</x:v>
      </x:c>
      <x:c r="F370" s="8" t="s">
        <x:v>655</x:v>
      </x:c>
      <x:c r="G370" s="8" t="s">
        <x:v>162</x:v>
      </x:c>
      <x:c r="H370" s="8" t="s">
        <x:v>655</x:v>
      </x:c>
      <x:c r="I370" s="8" t="s">
        <x:v>477</x:v>
      </x:c>
      <x:c r="J370" s="8" t="s">
        <x:v>900</x:v>
      </x:c>
      <x:c r="K370" s="10" t="s">
        <x:v>484</x:v>
      </x:c>
      <x:c r="L370" s="8" t="s">
        <x:v>901</x:v>
      </x:c>
      <x:c r="M370" s="9">
        <x:v>2</x:v>
      </x:c>
      <x:c r="N370" s="8" t="s">
        <x:v>481</x:v>
      </x:c>
      <x:c r="O370" s="8" t="s">
        <x:v>613</x:v>
      </x:c>
      <x:c r="P370" s="8" t="s">
        <x:v>897</x:v>
      </x:c>
      <x:c r="Q370" s="8" t="s">
        <x:v>481</x:v>
      </x:c>
      <x:c r="R370" s="19">
        <x:v>30.057272727272728</x:v>
      </x:c>
      <x:c r="S370" s="12">
        <x:f t="shared" si="5"/>
        <x:v>60.114545454545457</x:v>
      </x:c>
      <x:c r="U370" s="8" t="s">
        <x:v>895</x:v>
      </x:c>
    </x:row>
    <x:row r="371" spans="1:21">
      <x:c r="A371" s="8" t="s">
        <x:v>895</x:v>
      </x:c>
      <x:c r="B371" s="8" t="s">
        <x:v>472</x:v>
      </x:c>
      <x:c r="C371" s="8" t="s">
        <x:v>473</x:v>
      </x:c>
      <x:c r="D371" s="8" t="s">
        <x:v>896</x:v>
      </x:c>
      <x:c r="E371" s="8" t="s">
        <x:v>897</x:v>
      </x:c>
      <x:c r="F371" s="8" t="s">
        <x:v>655</x:v>
      </x:c>
      <x:c r="G371" s="8" t="s">
        <x:v>162</x:v>
      </x:c>
      <x:c r="H371" s="8" t="s">
        <x:v>655</x:v>
      </x:c>
      <x:c r="I371" s="8" t="s">
        <x:v>477</x:v>
      </x:c>
      <x:c r="J371" s="8" t="s">
        <x:v>902</x:v>
      </x:c>
      <x:c r="K371" s="10" t="s">
        <x:v>479</x:v>
      </x:c>
      <x:c r="L371" s="8" t="s">
        <x:v>903</x:v>
      </x:c>
      <x:c r="M371" s="9">
        <x:v>2</x:v>
      </x:c>
      <x:c r="N371" s="8" t="s">
        <x:v>481</x:v>
      </x:c>
      <x:c r="O371" s="8" t="s">
        <x:v>613</x:v>
      </x:c>
      <x:c r="P371" s="8" t="s">
        <x:v>897</x:v>
      </x:c>
      <x:c r="Q371" s="8" t="s">
        <x:v>481</x:v>
      </x:c>
      <x:c r="R371" s="19">
        <x:v>30.057272727272728</x:v>
      </x:c>
      <x:c r="S371" s="12">
        <x:f t="shared" si="5"/>
        <x:v>60.114545454545457</x:v>
      </x:c>
      <x:c r="U371" s="8" t="s">
        <x:v>895</x:v>
      </x:c>
    </x:row>
    <x:row r="372" spans="1:21">
      <x:c r="A372" s="8" t="s">
        <x:v>895</x:v>
      </x:c>
      <x:c r="B372" s="8" t="s">
        <x:v>472</x:v>
      </x:c>
      <x:c r="C372" s="8" t="s">
        <x:v>473</x:v>
      </x:c>
      <x:c r="D372" s="8" t="s">
        <x:v>896</x:v>
      </x:c>
      <x:c r="E372" s="8" t="s">
        <x:v>897</x:v>
      </x:c>
      <x:c r="F372" s="8" t="s">
        <x:v>655</x:v>
      </x:c>
      <x:c r="G372" s="8" t="s">
        <x:v>162</x:v>
      </x:c>
      <x:c r="H372" s="8" t="s">
        <x:v>655</x:v>
      </x:c>
      <x:c r="I372" s="8" t="s">
        <x:v>477</x:v>
      </x:c>
      <x:c r="J372" s="8" t="s">
        <x:v>904</x:v>
      </x:c>
      <x:c r="K372" s="10" t="s">
        <x:v>517</x:v>
      </x:c>
      <x:c r="L372" s="8" t="s">
        <x:v>905</x:v>
      </x:c>
      <x:c r="M372" s="9">
        <x:v>1</x:v>
      </x:c>
      <x:c r="N372" s="8" t="s">
        <x:v>481</x:v>
      </x:c>
      <x:c r="O372" s="8" t="s">
        <x:v>613</x:v>
      </x:c>
      <x:c r="P372" s="8" t="s">
        <x:v>897</x:v>
      </x:c>
      <x:c r="Q372" s="8" t="s">
        <x:v>481</x:v>
      </x:c>
      <x:c r="R372" s="19">
        <x:v>58.335454545454546</x:v>
      </x:c>
      <x:c r="S372" s="12">
        <x:f t="shared" si="5"/>
        <x:v>58.335454545454546</x:v>
      </x:c>
      <x:c r="U372" s="8" t="s">
        <x:v>895</x:v>
      </x:c>
    </x:row>
    <x:row r="373" spans="1:21">
      <x:c r="A373" s="8" t="s">
        <x:v>895</x:v>
      </x:c>
      <x:c r="B373" s="8" t="s">
        <x:v>472</x:v>
      </x:c>
      <x:c r="C373" s="8" t="s">
        <x:v>473</x:v>
      </x:c>
      <x:c r="D373" s="8" t="s">
        <x:v>896</x:v>
      </x:c>
      <x:c r="E373" s="8" t="s">
        <x:v>897</x:v>
      </x:c>
      <x:c r="F373" s="8" t="s">
        <x:v>655</x:v>
      </x:c>
      <x:c r="G373" s="8" t="s">
        <x:v>162</x:v>
      </x:c>
      <x:c r="H373" s="8" t="s">
        <x:v>655</x:v>
      </x:c>
      <x:c r="I373" s="8" t="s">
        <x:v>477</x:v>
      </x:c>
      <x:c r="J373" s="8" t="s">
        <x:v>906</x:v>
      </x:c>
      <x:c r="K373" s="10" t="s">
        <x:v>508</x:v>
      </x:c>
      <x:c r="L373" s="8" t="s">
        <x:v>907</x:v>
      </x:c>
      <x:c r="M373" s="9">
        <x:v>1</x:v>
      </x:c>
      <x:c r="N373" s="8" t="s">
        <x:v>481</x:v>
      </x:c>
      <x:c r="O373" s="8" t="s">
        <x:v>613</x:v>
      </x:c>
      <x:c r="P373" s="8" t="s">
        <x:v>897</x:v>
      </x:c>
      <x:c r="Q373" s="8" t="s">
        <x:v>481</x:v>
      </x:c>
      <x:c r="R373" s="19">
        <x:v>55.900909090909096</x:v>
      </x:c>
      <x:c r="S373" s="12">
        <x:f t="shared" si="5"/>
        <x:v>55.900909090909096</x:v>
      </x:c>
      <x:c r="U373" s="8" t="s">
        <x:v>895</x:v>
      </x:c>
    </x:row>
    <x:row r="374" spans="1:21">
      <x:c r="A374" s="8" t="s">
        <x:v>895</x:v>
      </x:c>
      <x:c r="B374" s="8" t="s">
        <x:v>472</x:v>
      </x:c>
      <x:c r="C374" s="8" t="s">
        <x:v>473</x:v>
      </x:c>
      <x:c r="D374" s="8" t="s">
        <x:v>896</x:v>
      </x:c>
      <x:c r="E374" s="8" t="s">
        <x:v>897</x:v>
      </x:c>
      <x:c r="F374" s="8" t="s">
        <x:v>655</x:v>
      </x:c>
      <x:c r="G374" s="8" t="s">
        <x:v>162</x:v>
      </x:c>
      <x:c r="H374" s="8" t="s">
        <x:v>655</x:v>
      </x:c>
      <x:c r="I374" s="8" t="s">
        <x:v>477</x:v>
      </x:c>
      <x:c r="J374" s="8" t="s">
        <x:v>908</x:v>
      </x:c>
      <x:c r="K374" s="10" t="s">
        <x:v>514</x:v>
      </x:c>
      <x:c r="L374" s="8" t="s">
        <x:v>909</x:v>
      </x:c>
      <x:c r="M374" s="9">
        <x:v>1</x:v>
      </x:c>
      <x:c r="N374" s="8" t="s">
        <x:v>481</x:v>
      </x:c>
      <x:c r="O374" s="8" t="s">
        <x:v>482</x:v>
      </x:c>
      <x:c r="P374" s="8" t="s">
        <x:v>897</x:v>
      </x:c>
      <x:c r="Q374" s="8" t="s">
        <x:v>481</x:v>
      </x:c>
      <x:c r="R374" s="19">
        <x:v>10.768181818181819</x:v>
      </x:c>
      <x:c r="S374" s="12">
        <x:f t="shared" si="5"/>
        <x:v>10.768181818181819</x:v>
      </x:c>
      <x:c r="U374" s="8" t="s">
        <x:v>895</x:v>
      </x:c>
    </x:row>
    <x:row r="375" spans="1:21">
      <x:c r="A375" s="8" t="s">
        <x:v>895</x:v>
      </x:c>
      <x:c r="B375" s="8" t="s">
        <x:v>472</x:v>
      </x:c>
      <x:c r="C375" s="8" t="s">
        <x:v>473</x:v>
      </x:c>
      <x:c r="D375" s="8" t="s">
        <x:v>896</x:v>
      </x:c>
      <x:c r="E375" s="8" t="s">
        <x:v>897</x:v>
      </x:c>
      <x:c r="F375" s="8" t="s">
        <x:v>655</x:v>
      </x:c>
      <x:c r="G375" s="8" t="s">
        <x:v>162</x:v>
      </x:c>
      <x:c r="H375" s="8" t="s">
        <x:v>655</x:v>
      </x:c>
      <x:c r="I375" s="8" t="s">
        <x:v>477</x:v>
      </x:c>
      <x:c r="J375" s="8" t="s">
        <x:v>910</x:v>
      </x:c>
      <x:c r="K375" s="10" t="s">
        <x:v>487</x:v>
      </x:c>
      <x:c r="L375" s="8" t="s">
        <x:v>911</x:v>
      </x:c>
      <x:c r="M375" s="9">
        <x:v>1</x:v>
      </x:c>
      <x:c r="N375" s="8" t="s">
        <x:v>481</x:v>
      </x:c>
      <x:c r="O375" s="8" t="s">
        <x:v>482</x:v>
      </x:c>
      <x:c r="P375" s="8" t="s">
        <x:v>897</x:v>
      </x:c>
      <x:c r="Q375" s="8" t="s">
        <x:v>481</x:v>
      </x:c>
      <x:c r="R375" s="19">
        <x:v>1.6854545454545455</x:v>
      </x:c>
      <x:c r="S375" s="12">
        <x:f t="shared" si="5"/>
        <x:v>1.6854545454545455</x:v>
      </x:c>
      <x:c r="U375" s="8" t="s">
        <x:v>895</x:v>
      </x:c>
    </x:row>
    <x:row r="376" spans="1:21">
      <x:c r="A376" s="8" t="s">
        <x:v>895</x:v>
      </x:c>
      <x:c r="B376" s="8" t="s">
        <x:v>472</x:v>
      </x:c>
      <x:c r="C376" s="8" t="s">
        <x:v>473</x:v>
      </x:c>
      <x:c r="D376" s="8" t="s">
        <x:v>896</x:v>
      </x:c>
      <x:c r="E376" s="8" t="s">
        <x:v>897</x:v>
      </x:c>
      <x:c r="F376" s="8" t="s">
        <x:v>655</x:v>
      </x:c>
      <x:c r="G376" s="8" t="s">
        <x:v>162</x:v>
      </x:c>
      <x:c r="H376" s="8" t="s">
        <x:v>655</x:v>
      </x:c>
      <x:c r="I376" s="8" t="s">
        <x:v>477</x:v>
      </x:c>
      <x:c r="J376" s="8" t="s">
        <x:v>912</x:v>
      </x:c>
      <x:c r="K376" s="10" t="s">
        <x:v>532</x:v>
      </x:c>
      <x:c r="L376" s="8" t="s">
        <x:v>913</x:v>
      </x:c>
      <x:c r="M376" s="9">
        <x:v>1</x:v>
      </x:c>
      <x:c r="N376" s="8" t="s">
        <x:v>481</x:v>
      </x:c>
      <x:c r="O376" s="8" t="s">
        <x:v>613</x:v>
      </x:c>
      <x:c r="P376" s="8" t="s">
        <x:v>897</x:v>
      </x:c>
      <x:c r="Q376" s="8" t="s">
        <x:v>481</x:v>
      </x:c>
      <x:c r="R376" s="19">
        <x:v>1.1236363636363635</x:v>
      </x:c>
      <x:c r="S376" s="12">
        <x:f t="shared" si="5"/>
        <x:v>1.1236363636363635</x:v>
      </x:c>
      <x:c r="U376" s="8" t="s">
        <x:v>895</x:v>
      </x:c>
    </x:row>
    <x:row r="377" spans="1:21">
      <x:c r="A377" s="8" t="s">
        <x:v>895</x:v>
      </x:c>
      <x:c r="B377" s="8" t="s">
        <x:v>472</x:v>
      </x:c>
      <x:c r="C377" s="8" t="s">
        <x:v>473</x:v>
      </x:c>
      <x:c r="D377" s="8" t="s">
        <x:v>896</x:v>
      </x:c>
      <x:c r="E377" s="8" t="s">
        <x:v>897</x:v>
      </x:c>
      <x:c r="F377" s="8" t="s">
        <x:v>655</x:v>
      </x:c>
      <x:c r="G377" s="8" t="s">
        <x:v>162</x:v>
      </x:c>
      <x:c r="H377" s="8" t="s">
        <x:v>655</x:v>
      </x:c>
      <x:c r="I377" s="8" t="s">
        <x:v>477</x:v>
      </x:c>
      <x:c r="J377" s="8" t="s">
        <x:v>914</x:v>
      </x:c>
      <x:c r="K377" s="10" t="s">
        <x:v>520</x:v>
      </x:c>
      <x:c r="L377" s="8" t="s">
        <x:v>915</x:v>
      </x:c>
      <x:c r="M377" s="9">
        <x:v>1</x:v>
      </x:c>
      <x:c r="N377" s="8" t="s">
        <x:v>481</x:v>
      </x:c>
      <x:c r="O377" s="8" t="s">
        <x:v>613</x:v>
      </x:c>
      <x:c r="P377" s="8" t="s">
        <x:v>897</x:v>
      </x:c>
      <x:c r="Q377" s="8" t="s">
        <x:v>481</x:v>
      </x:c>
      <x:c r="R377" s="19">
        <x:v>1.1236363636363635</x:v>
      </x:c>
      <x:c r="S377" s="12">
        <x:f t="shared" si="5"/>
        <x:v>1.1236363636363635</x:v>
      </x:c>
      <x:c r="U377" s="8" t="s">
        <x:v>895</x:v>
      </x:c>
    </x:row>
    <x:row r="378" spans="1:21">
      <x:c r="A378" s="8" t="s">
        <x:v>895</x:v>
      </x:c>
      <x:c r="B378" s="8" t="s">
        <x:v>472</x:v>
      </x:c>
      <x:c r="C378" s="8" t="s">
        <x:v>473</x:v>
      </x:c>
      <x:c r="D378" s="8" t="s">
        <x:v>916</x:v>
      </x:c>
      <x:c r="E378" s="8" t="s">
        <x:v>897</x:v>
      </x:c>
      <x:c r="F378" s="8" t="s">
        <x:v>655</x:v>
      </x:c>
      <x:c r="G378" s="8" t="s">
        <x:v>162</x:v>
      </x:c>
      <x:c r="H378" s="8" t="s">
        <x:v>655</x:v>
      </x:c>
      <x:c r="I378" s="8" t="s">
        <x:v>477</x:v>
      </x:c>
      <x:c r="J378" s="8" t="s">
        <x:v>898</x:v>
      </x:c>
      <x:c r="K378" s="10" t="s">
        <x:v>520</x:v>
      </x:c>
      <x:c r="L378" s="8" t="s">
        <x:v>899</x:v>
      </x:c>
      <x:c r="M378" s="9">
        <x:v>170</x:v>
      </x:c>
      <x:c r="N378" s="8" t="s">
        <x:v>612</x:v>
      </x:c>
      <x:c r="O378" s="8" t="s">
        <x:v>613</x:v>
      </x:c>
      <x:c r="P378" s="8" t="s">
        <x:v>897</x:v>
      </x:c>
      <x:c r="Q378" s="8" t="s">
        <x:v>689</x:v>
      </x:c>
      <x:c r="R378" s="19">
        <x:v>0.52342727272727274</x:v>
      </x:c>
      <x:c r="S378" s="12">
        <x:f t="shared" si="5"/>
        <x:v>88.98263636363636</x:v>
      </x:c>
      <x:c r="U378" s="8" t="s">
        <x:v>895</x:v>
      </x:c>
    </x:row>
    <x:row r="379" spans="1:21">
      <x:c r="A379" s="8" t="s">
        <x:v>895</x:v>
      </x:c>
      <x:c r="B379" s="8" t="s">
        <x:v>472</x:v>
      </x:c>
      <x:c r="C379" s="8" t="s">
        <x:v>473</x:v>
      </x:c>
      <x:c r="D379" s="8" t="s">
        <x:v>916</x:v>
      </x:c>
      <x:c r="E379" s="8" t="s">
        <x:v>897</x:v>
      </x:c>
      <x:c r="F379" s="8" t="s">
        <x:v>655</x:v>
      </x:c>
      <x:c r="G379" s="8" t="s">
        <x:v>162</x:v>
      </x:c>
      <x:c r="H379" s="8" t="s">
        <x:v>655</x:v>
      </x:c>
      <x:c r="I379" s="8" t="s">
        <x:v>477</x:v>
      </x:c>
      <x:c r="J379" s="8" t="s">
        <x:v>789</x:v>
      </x:c>
      <x:c r="K379" s="10" t="s">
        <x:v>487</x:v>
      </x:c>
      <x:c r="L379" s="8" t="s">
        <x:v>881</x:v>
      </x:c>
      <x:c r="M379" s="9">
        <x:v>436</x:v>
      </x:c>
      <x:c r="N379" s="8" t="s">
        <x:v>612</x:v>
      </x:c>
      <x:c r="O379" s="8" t="s">
        <x:v>482</x:v>
      </x:c>
      <x:c r="P379" s="8" t="s">
        <x:v>897</x:v>
      </x:c>
      <x:c r="Q379" s="8" t="s">
        <x:v>481</x:v>
      </x:c>
      <x:c r="R379" s="19">
        <x:v>7.1481999999999995E-3</x:v>
      </x:c>
      <x:c r="S379" s="12">
        <x:f t="shared" si="5"/>
        <x:v>3.1166151999999996</x:v>
      </x:c>
      <x:c r="U379" s="8" t="s">
        <x:v>895</x:v>
      </x:c>
    </x:row>
    <x:row r="380" spans="1:21">
      <x:c r="A380" s="8" t="s">
        <x:v>895</x:v>
      </x:c>
      <x:c r="B380" s="8" t="s">
        <x:v>472</x:v>
      </x:c>
      <x:c r="C380" s="8" t="s">
        <x:v>473</x:v>
      </x:c>
      <x:c r="D380" s="8" t="s">
        <x:v>916</x:v>
      </x:c>
      <x:c r="E380" s="8" t="s">
        <x:v>897</x:v>
      </x:c>
      <x:c r="F380" s="8" t="s">
        <x:v>655</x:v>
      </x:c>
      <x:c r="G380" s="8" t="s">
        <x:v>162</x:v>
      </x:c>
      <x:c r="H380" s="8" t="s">
        <x:v>655</x:v>
      </x:c>
      <x:c r="I380" s="8" t="s">
        <x:v>477</x:v>
      </x:c>
      <x:c r="J380" s="8" t="s">
        <x:v>917</x:v>
      </x:c>
      <x:c r="K380" s="10" t="s">
        <x:v>505</x:v>
      </x:c>
      <x:c r="L380" s="8" t="s">
        <x:v>918</x:v>
      </x:c>
      <x:c r="M380" s="9">
        <x:v>94</x:v>
      </x:c>
      <x:c r="N380" s="8" t="s">
        <x:v>612</x:v>
      </x:c>
      <x:c r="O380" s="8" t="s">
        <x:v>482</x:v>
      </x:c>
      <x:c r="P380" s="8" t="s">
        <x:v>897</x:v>
      </x:c>
      <x:c r="Q380" s="8" t="s">
        <x:v>481</x:v>
      </x:c>
      <x:c r="R380" s="19">
        <x:v>1.0843090909090909E-3</x:v>
      </x:c>
      <x:c r="S380" s="12">
        <x:f t="shared" si="5"/>
        <x:v>0.10192505454545454</x:v>
      </x:c>
      <x:c r="U380" s="8" t="s">
        <x:v>895</x:v>
      </x:c>
    </x:row>
    <x:row r="381" spans="1:21">
      <x:c r="A381" s="8" t="s">
        <x:v>895</x:v>
      </x:c>
      <x:c r="B381" s="8" t="s">
        <x:v>472</x:v>
      </x:c>
      <x:c r="C381" s="8" t="s">
        <x:v>473</x:v>
      </x:c>
      <x:c r="D381" s="8" t="s">
        <x:v>916</x:v>
      </x:c>
      <x:c r="E381" s="8" t="s">
        <x:v>897</x:v>
      </x:c>
      <x:c r="F381" s="8" t="s">
        <x:v>655</x:v>
      </x:c>
      <x:c r="G381" s="8" t="s">
        <x:v>162</x:v>
      </x:c>
      <x:c r="H381" s="8" t="s">
        <x:v>655</x:v>
      </x:c>
      <x:c r="I381" s="8" t="s">
        <x:v>477</x:v>
      </x:c>
      <x:c r="J381" s="8" t="s">
        <x:v>900</x:v>
      </x:c>
      <x:c r="K381" s="10" t="s">
        <x:v>484</x:v>
      </x:c>
      <x:c r="L381" s="8" t="s">
        <x:v>901</x:v>
      </x:c>
      <x:c r="M381" s="9">
        <x:v>2</x:v>
      </x:c>
      <x:c r="N381" s="8" t="s">
        <x:v>481</x:v>
      </x:c>
      <x:c r="O381" s="8" t="s">
        <x:v>613</x:v>
      </x:c>
      <x:c r="P381" s="8" t="s">
        <x:v>897</x:v>
      </x:c>
      <x:c r="Q381" s="8" t="s">
        <x:v>481</x:v>
      </x:c>
      <x:c r="R381" s="19">
        <x:v>30.057272727272728</x:v>
      </x:c>
      <x:c r="S381" s="12">
        <x:f t="shared" si="5"/>
        <x:v>60.114545454545457</x:v>
      </x:c>
      <x:c r="U381" s="8" t="s">
        <x:v>895</x:v>
      </x:c>
    </x:row>
    <x:row r="382" spans="1:21">
      <x:c r="A382" s="8" t="s">
        <x:v>895</x:v>
      </x:c>
      <x:c r="B382" s="8" t="s">
        <x:v>472</x:v>
      </x:c>
      <x:c r="C382" s="8" t="s">
        <x:v>473</x:v>
      </x:c>
      <x:c r="D382" s="8" t="s">
        <x:v>916</x:v>
      </x:c>
      <x:c r="E382" s="8" t="s">
        <x:v>897</x:v>
      </x:c>
      <x:c r="F382" s="8" t="s">
        <x:v>655</x:v>
      </x:c>
      <x:c r="G382" s="8" t="s">
        <x:v>162</x:v>
      </x:c>
      <x:c r="H382" s="8" t="s">
        <x:v>655</x:v>
      </x:c>
      <x:c r="I382" s="8" t="s">
        <x:v>477</x:v>
      </x:c>
      <x:c r="J382" s="8" t="s">
        <x:v>902</x:v>
      </x:c>
      <x:c r="K382" s="10" t="s">
        <x:v>479</x:v>
      </x:c>
      <x:c r="L382" s="8" t="s">
        <x:v>903</x:v>
      </x:c>
      <x:c r="M382" s="9">
        <x:v>2</x:v>
      </x:c>
      <x:c r="N382" s="8" t="s">
        <x:v>481</x:v>
      </x:c>
      <x:c r="O382" s="8" t="s">
        <x:v>613</x:v>
      </x:c>
      <x:c r="P382" s="8" t="s">
        <x:v>897</x:v>
      </x:c>
      <x:c r="Q382" s="8" t="s">
        <x:v>481</x:v>
      </x:c>
      <x:c r="R382" s="19">
        <x:v>30.057272727272728</x:v>
      </x:c>
      <x:c r="S382" s="12">
        <x:f t="shared" si="5"/>
        <x:v>60.114545454545457</x:v>
      </x:c>
      <x:c r="U382" s="8" t="s">
        <x:v>895</x:v>
      </x:c>
    </x:row>
    <x:row r="383" spans="1:21">
      <x:c r="A383" s="8" t="s">
        <x:v>895</x:v>
      </x:c>
      <x:c r="B383" s="8" t="s">
        <x:v>472</x:v>
      </x:c>
      <x:c r="C383" s="8" t="s">
        <x:v>473</x:v>
      </x:c>
      <x:c r="D383" s="8" t="s">
        <x:v>916</x:v>
      </x:c>
      <x:c r="E383" s="8" t="s">
        <x:v>897</x:v>
      </x:c>
      <x:c r="F383" s="8" t="s">
        <x:v>655</x:v>
      </x:c>
      <x:c r="G383" s="8" t="s">
        <x:v>162</x:v>
      </x:c>
      <x:c r="H383" s="8" t="s">
        <x:v>655</x:v>
      </x:c>
      <x:c r="I383" s="8" t="s">
        <x:v>477</x:v>
      </x:c>
      <x:c r="J383" s="8" t="s">
        <x:v>904</x:v>
      </x:c>
      <x:c r="K383" s="10" t="s">
        <x:v>508</x:v>
      </x:c>
      <x:c r="L383" s="8" t="s">
        <x:v>905</x:v>
      </x:c>
      <x:c r="M383" s="9">
        <x:v>1</x:v>
      </x:c>
      <x:c r="N383" s="8" t="s">
        <x:v>481</x:v>
      </x:c>
      <x:c r="O383" s="8" t="s">
        <x:v>613</x:v>
      </x:c>
      <x:c r="P383" s="8" t="s">
        <x:v>897</x:v>
      </x:c>
      <x:c r="Q383" s="8" t="s">
        <x:v>481</x:v>
      </x:c>
      <x:c r="R383" s="19">
        <x:v>58.335454545454546</x:v>
      </x:c>
      <x:c r="S383" s="12">
        <x:f t="shared" si="5"/>
        <x:v>58.335454545454546</x:v>
      </x:c>
      <x:c r="U383" s="8" t="s">
        <x:v>895</x:v>
      </x:c>
    </x:row>
    <x:row r="384" spans="1:21">
      <x:c r="A384" s="8" t="s">
        <x:v>895</x:v>
      </x:c>
      <x:c r="B384" s="8" t="s">
        <x:v>472</x:v>
      </x:c>
      <x:c r="C384" s="8" t="s">
        <x:v>473</x:v>
      </x:c>
      <x:c r="D384" s="8" t="s">
        <x:v>916</x:v>
      </x:c>
      <x:c r="E384" s="8" t="s">
        <x:v>897</x:v>
      </x:c>
      <x:c r="F384" s="8" t="s">
        <x:v>655</x:v>
      </x:c>
      <x:c r="G384" s="8" t="s">
        <x:v>162</x:v>
      </x:c>
      <x:c r="H384" s="8" t="s">
        <x:v>655</x:v>
      </x:c>
      <x:c r="I384" s="8" t="s">
        <x:v>477</x:v>
      </x:c>
      <x:c r="J384" s="8" t="s">
        <x:v>906</x:v>
      </x:c>
      <x:c r="K384" s="10" t="s">
        <x:v>502</x:v>
      </x:c>
      <x:c r="L384" s="8" t="s">
        <x:v>907</x:v>
      </x:c>
      <x:c r="M384" s="9">
        <x:v>1</x:v>
      </x:c>
      <x:c r="N384" s="8" t="s">
        <x:v>481</x:v>
      </x:c>
      <x:c r="O384" s="8" t="s">
        <x:v>613</x:v>
      </x:c>
      <x:c r="P384" s="8" t="s">
        <x:v>897</x:v>
      </x:c>
      <x:c r="Q384" s="8" t="s">
        <x:v>481</x:v>
      </x:c>
      <x:c r="R384" s="19">
        <x:v>55.900909090909096</x:v>
      </x:c>
      <x:c r="S384" s="12">
        <x:f t="shared" si="5"/>
        <x:v>55.900909090909096</x:v>
      </x:c>
      <x:c r="U384" s="8" t="s">
        <x:v>895</x:v>
      </x:c>
    </x:row>
    <x:row r="385" spans="1:21">
      <x:c r="A385" s="8" t="s">
        <x:v>895</x:v>
      </x:c>
      <x:c r="B385" s="8" t="s">
        <x:v>472</x:v>
      </x:c>
      <x:c r="C385" s="8" t="s">
        <x:v>473</x:v>
      </x:c>
      <x:c r="D385" s="8" t="s">
        <x:v>916</x:v>
      </x:c>
      <x:c r="E385" s="8" t="s">
        <x:v>897</x:v>
      </x:c>
      <x:c r="F385" s="8" t="s">
        <x:v>655</x:v>
      </x:c>
      <x:c r="G385" s="8" t="s">
        <x:v>162</x:v>
      </x:c>
      <x:c r="H385" s="8" t="s">
        <x:v>655</x:v>
      </x:c>
      <x:c r="I385" s="8" t="s">
        <x:v>477</x:v>
      </x:c>
      <x:c r="J385" s="8" t="s">
        <x:v>908</x:v>
      </x:c>
      <x:c r="K385" s="10" t="s">
        <x:v>529</x:v>
      </x:c>
      <x:c r="L385" s="8" t="s">
        <x:v>909</x:v>
      </x:c>
      <x:c r="M385" s="9">
        <x:v>1</x:v>
      </x:c>
      <x:c r="N385" s="8" t="s">
        <x:v>481</x:v>
      </x:c>
      <x:c r="O385" s="8" t="s">
        <x:v>482</x:v>
      </x:c>
      <x:c r="P385" s="8" t="s">
        <x:v>897</x:v>
      </x:c>
      <x:c r="Q385" s="8" t="s">
        <x:v>481</x:v>
      </x:c>
      <x:c r="R385" s="19">
        <x:v>10.768181818181819</x:v>
      </x:c>
      <x:c r="S385" s="12">
        <x:f t="shared" si="5"/>
        <x:v>10.768181818181819</x:v>
      </x:c>
      <x:c r="U385" s="8" t="s">
        <x:v>895</x:v>
      </x:c>
    </x:row>
    <x:row r="386" spans="1:21">
      <x:c r="A386" s="8" t="s">
        <x:v>895</x:v>
      </x:c>
      <x:c r="B386" s="8" t="s">
        <x:v>472</x:v>
      </x:c>
      <x:c r="C386" s="8" t="s">
        <x:v>473</x:v>
      </x:c>
      <x:c r="D386" s="8" t="s">
        <x:v>916</x:v>
      </x:c>
      <x:c r="E386" s="8" t="s">
        <x:v>897</x:v>
      </x:c>
      <x:c r="F386" s="8" t="s">
        <x:v>655</x:v>
      </x:c>
      <x:c r="G386" s="8" t="s">
        <x:v>162</x:v>
      </x:c>
      <x:c r="H386" s="8" t="s">
        <x:v>655</x:v>
      </x:c>
      <x:c r="I386" s="8" t="s">
        <x:v>477</x:v>
      </x:c>
      <x:c r="J386" s="8" t="s">
        <x:v>912</x:v>
      </x:c>
      <x:c r="K386" s="10" t="s">
        <x:v>517</x:v>
      </x:c>
      <x:c r="L386" s="8" t="s">
        <x:v>913</x:v>
      </x:c>
      <x:c r="M386" s="9">
        <x:v>1</x:v>
      </x:c>
      <x:c r="N386" s="8" t="s">
        <x:v>481</x:v>
      </x:c>
      <x:c r="O386" s="8" t="s">
        <x:v>613</x:v>
      </x:c>
      <x:c r="P386" s="8" t="s">
        <x:v>897</x:v>
      </x:c>
      <x:c r="Q386" s="8" t="s">
        <x:v>481</x:v>
      </x:c>
      <x:c r="R386" s="19">
        <x:v>1.1236363636363635</x:v>
      </x:c>
      <x:c r="S386" s="12">
        <x:f t="shared" si="5"/>
        <x:v>1.1236363636363635</x:v>
      </x:c>
      <x:c r="U386" s="8" t="s">
        <x:v>895</x:v>
      </x:c>
    </x:row>
    <x:row r="387" spans="1:21">
      <x:c r="A387" s="8" t="s">
        <x:v>895</x:v>
      </x:c>
      <x:c r="B387" s="8" t="s">
        <x:v>472</x:v>
      </x:c>
      <x:c r="C387" s="8" t="s">
        <x:v>473</x:v>
      </x:c>
      <x:c r="D387" s="8" t="s">
        <x:v>916</x:v>
      </x:c>
      <x:c r="E387" s="8" t="s">
        <x:v>897</x:v>
      </x:c>
      <x:c r="F387" s="8" t="s">
        <x:v>655</x:v>
      </x:c>
      <x:c r="G387" s="8" t="s">
        <x:v>162</x:v>
      </x:c>
      <x:c r="H387" s="8" t="s">
        <x:v>655</x:v>
      </x:c>
      <x:c r="I387" s="8" t="s">
        <x:v>477</x:v>
      </x:c>
      <x:c r="J387" s="8" t="s">
        <x:v>914</x:v>
      </x:c>
      <x:c r="K387" s="10" t="s">
        <x:v>532</x:v>
      </x:c>
      <x:c r="L387" s="8" t="s">
        <x:v>915</x:v>
      </x:c>
      <x:c r="M387" s="9">
        <x:v>1</x:v>
      </x:c>
      <x:c r="N387" s="8" t="s">
        <x:v>481</x:v>
      </x:c>
      <x:c r="O387" s="8" t="s">
        <x:v>613</x:v>
      </x:c>
      <x:c r="P387" s="8" t="s">
        <x:v>897</x:v>
      </x:c>
      <x:c r="Q387" s="8" t="s">
        <x:v>481</x:v>
      </x:c>
      <x:c r="R387" s="19">
        <x:v>1.1236363636363635</x:v>
      </x:c>
      <x:c r="S387" s="12">
        <x:f t="shared" si="5"/>
        <x:v>1.1236363636363635</x:v>
      </x:c>
      <x:c r="U387" s="8" t="s">
        <x:v>895</x:v>
      </x:c>
    </x:row>
    <x:row r="388" spans="1:21">
      <x:c r="A388" s="8" t="s">
        <x:v>895</x:v>
      </x:c>
      <x:c r="B388" s="8" t="s">
        <x:v>472</x:v>
      </x:c>
      <x:c r="C388" s="8" t="s">
        <x:v>473</x:v>
      </x:c>
      <x:c r="D388" s="8" t="s">
        <x:v>919</x:v>
      </x:c>
      <x:c r="E388" s="8" t="s">
        <x:v>897</x:v>
      </x:c>
      <x:c r="F388" s="8" t="s">
        <x:v>655</x:v>
      </x:c>
      <x:c r="G388" s="8" t="s">
        <x:v>162</x:v>
      </x:c>
      <x:c r="H388" s="8" t="s">
        <x:v>655</x:v>
      </x:c>
      <x:c r="I388" s="8" t="s">
        <x:v>477</x:v>
      </x:c>
      <x:c r="J388" s="8" t="s">
        <x:v>898</x:v>
      </x:c>
      <x:c r="K388" s="10" t="s">
        <x:v>520</x:v>
      </x:c>
      <x:c r="L388" s="8" t="s">
        <x:v>899</x:v>
      </x:c>
      <x:c r="M388" s="9">
        <x:v>150</x:v>
      </x:c>
      <x:c r="N388" s="8" t="s">
        <x:v>612</x:v>
      </x:c>
      <x:c r="O388" s="8" t="s">
        <x:v>613</x:v>
      </x:c>
      <x:c r="P388" s="8" t="s">
        <x:v>897</x:v>
      </x:c>
      <x:c r="Q388" s="8" t="s">
        <x:v>689</x:v>
      </x:c>
      <x:c r="R388" s="19">
        <x:v>0.52342727272727274</x:v>
      </x:c>
      <x:c r="S388" s="12">
        <x:f t="shared" ref="S388:S451" si="6">+M388*R388</x:f>
        <x:v>78.51409090909091</x:v>
      </x:c>
      <x:c r="U388" s="8" t="s">
        <x:v>895</x:v>
      </x:c>
    </x:row>
    <x:row r="389" spans="1:21">
      <x:c r="A389" s="8" t="s">
        <x:v>895</x:v>
      </x:c>
      <x:c r="B389" s="8" t="s">
        <x:v>472</x:v>
      </x:c>
      <x:c r="C389" s="8" t="s">
        <x:v>473</x:v>
      </x:c>
      <x:c r="D389" s="8" t="s">
        <x:v>919</x:v>
      </x:c>
      <x:c r="E389" s="8" t="s">
        <x:v>897</x:v>
      </x:c>
      <x:c r="F389" s="8" t="s">
        <x:v>655</x:v>
      </x:c>
      <x:c r="G389" s="8" t="s">
        <x:v>162</x:v>
      </x:c>
      <x:c r="H389" s="8" t="s">
        <x:v>655</x:v>
      </x:c>
      <x:c r="I389" s="8" t="s">
        <x:v>477</x:v>
      </x:c>
      <x:c r="J389" s="8" t="s">
        <x:v>789</x:v>
      </x:c>
      <x:c r="K389" s="10" t="s">
        <x:v>487</x:v>
      </x:c>
      <x:c r="L389" s="8" t="s">
        <x:v>881</x:v>
      </x:c>
      <x:c r="M389" s="9">
        <x:v>338</x:v>
      </x:c>
      <x:c r="N389" s="8" t="s">
        <x:v>612</x:v>
      </x:c>
      <x:c r="O389" s="8" t="s">
        <x:v>482</x:v>
      </x:c>
      <x:c r="P389" s="8" t="s">
        <x:v>897</x:v>
      </x:c>
      <x:c r="Q389" s="8" t="s">
        <x:v>481</x:v>
      </x:c>
      <x:c r="R389" s="19">
        <x:v>7.1481999999999995E-3</x:v>
      </x:c>
      <x:c r="S389" s="12">
        <x:f t="shared" si="6"/>
        <x:v>2.4160915999999997</x:v>
      </x:c>
      <x:c r="U389" s="8" t="s">
        <x:v>895</x:v>
      </x:c>
    </x:row>
    <x:row r="390" spans="1:21">
      <x:c r="A390" s="8" t="s">
        <x:v>895</x:v>
      </x:c>
      <x:c r="B390" s="8" t="s">
        <x:v>472</x:v>
      </x:c>
      <x:c r="C390" s="8" t="s">
        <x:v>473</x:v>
      </x:c>
      <x:c r="D390" s="8" t="s">
        <x:v>919</x:v>
      </x:c>
      <x:c r="E390" s="8" t="s">
        <x:v>897</x:v>
      </x:c>
      <x:c r="F390" s="8" t="s">
        <x:v>655</x:v>
      </x:c>
      <x:c r="G390" s="8" t="s">
        <x:v>162</x:v>
      </x:c>
      <x:c r="H390" s="8" t="s">
        <x:v>655</x:v>
      </x:c>
      <x:c r="I390" s="8" t="s">
        <x:v>477</x:v>
      </x:c>
      <x:c r="J390" s="8" t="s">
        <x:v>920</x:v>
      </x:c>
      <x:c r="K390" s="10" t="s">
        <x:v>505</x:v>
      </x:c>
      <x:c r="L390" s="8" t="s">
        <x:v>921</x:v>
      </x:c>
      <x:c r="M390" s="9">
        <x:v>94</x:v>
      </x:c>
      <x:c r="N390" s="8" t="s">
        <x:v>612</x:v>
      </x:c>
      <x:c r="O390" s="8" t="s">
        <x:v>482</x:v>
      </x:c>
      <x:c r="P390" s="8" t="s">
        <x:v>897</x:v>
      </x:c>
      <x:c r="Q390" s="8" t="s">
        <x:v>481</x:v>
      </x:c>
      <x:c r="R390" s="19">
        <x:v>1.0843090909090909E-3</x:v>
      </x:c>
      <x:c r="S390" s="12">
        <x:f t="shared" si="6"/>
        <x:v>0.10192505454545454</x:v>
      </x:c>
      <x:c r="U390" s="8" t="s">
        <x:v>895</x:v>
      </x:c>
    </x:row>
    <x:row r="391" spans="1:21">
      <x:c r="A391" s="8" t="s">
        <x:v>895</x:v>
      </x:c>
      <x:c r="B391" s="8" t="s">
        <x:v>472</x:v>
      </x:c>
      <x:c r="C391" s="8" t="s">
        <x:v>473</x:v>
      </x:c>
      <x:c r="D391" s="8" t="s">
        <x:v>919</x:v>
      </x:c>
      <x:c r="E391" s="8" t="s">
        <x:v>897</x:v>
      </x:c>
      <x:c r="F391" s="8" t="s">
        <x:v>655</x:v>
      </x:c>
      <x:c r="G391" s="8" t="s">
        <x:v>162</x:v>
      </x:c>
      <x:c r="H391" s="8" t="s">
        <x:v>655</x:v>
      </x:c>
      <x:c r="I391" s="8" t="s">
        <x:v>477</x:v>
      </x:c>
      <x:c r="J391" s="8" t="s">
        <x:v>900</x:v>
      </x:c>
      <x:c r="K391" s="10" t="s">
        <x:v>484</x:v>
      </x:c>
      <x:c r="L391" s="8" t="s">
        <x:v>901</x:v>
      </x:c>
      <x:c r="M391" s="9">
        <x:v>2</x:v>
      </x:c>
      <x:c r="N391" s="8" t="s">
        <x:v>481</x:v>
      </x:c>
      <x:c r="O391" s="8" t="s">
        <x:v>613</x:v>
      </x:c>
      <x:c r="P391" s="8" t="s">
        <x:v>897</x:v>
      </x:c>
      <x:c r="Q391" s="8" t="s">
        <x:v>481</x:v>
      </x:c>
      <x:c r="R391" s="19">
        <x:v>30.057272727272728</x:v>
      </x:c>
      <x:c r="S391" s="12">
        <x:f t="shared" si="6"/>
        <x:v>60.114545454545457</x:v>
      </x:c>
      <x:c r="U391" s="8" t="s">
        <x:v>895</x:v>
      </x:c>
    </x:row>
    <x:row r="392" spans="1:21">
      <x:c r="A392" s="8" t="s">
        <x:v>895</x:v>
      </x:c>
      <x:c r="B392" s="8" t="s">
        <x:v>472</x:v>
      </x:c>
      <x:c r="C392" s="8" t="s">
        <x:v>473</x:v>
      </x:c>
      <x:c r="D392" s="8" t="s">
        <x:v>919</x:v>
      </x:c>
      <x:c r="E392" s="8" t="s">
        <x:v>897</x:v>
      </x:c>
      <x:c r="F392" s="8" t="s">
        <x:v>655</x:v>
      </x:c>
      <x:c r="G392" s="8" t="s">
        <x:v>162</x:v>
      </x:c>
      <x:c r="H392" s="8" t="s">
        <x:v>655</x:v>
      </x:c>
      <x:c r="I392" s="8" t="s">
        <x:v>477</x:v>
      </x:c>
      <x:c r="J392" s="8" t="s">
        <x:v>902</x:v>
      </x:c>
      <x:c r="K392" s="10" t="s">
        <x:v>479</x:v>
      </x:c>
      <x:c r="L392" s="8" t="s">
        <x:v>903</x:v>
      </x:c>
      <x:c r="M392" s="9">
        <x:v>2</x:v>
      </x:c>
      <x:c r="N392" s="8" t="s">
        <x:v>481</x:v>
      </x:c>
      <x:c r="O392" s="8" t="s">
        <x:v>613</x:v>
      </x:c>
      <x:c r="P392" s="8" t="s">
        <x:v>897</x:v>
      </x:c>
      <x:c r="Q392" s="8" t="s">
        <x:v>481</x:v>
      </x:c>
      <x:c r="R392" s="19">
        <x:v>30.057272727272728</x:v>
      </x:c>
      <x:c r="S392" s="12">
        <x:f t="shared" si="6"/>
        <x:v>60.114545454545457</x:v>
      </x:c>
      <x:c r="U392" s="8" t="s">
        <x:v>895</x:v>
      </x:c>
    </x:row>
    <x:row r="393" spans="1:21">
      <x:c r="A393" s="8" t="s">
        <x:v>895</x:v>
      </x:c>
      <x:c r="B393" s="8" t="s">
        <x:v>472</x:v>
      </x:c>
      <x:c r="C393" s="8" t="s">
        <x:v>473</x:v>
      </x:c>
      <x:c r="D393" s="8" t="s">
        <x:v>919</x:v>
      </x:c>
      <x:c r="E393" s="8" t="s">
        <x:v>897</x:v>
      </x:c>
      <x:c r="F393" s="8" t="s">
        <x:v>655</x:v>
      </x:c>
      <x:c r="G393" s="8" t="s">
        <x:v>162</x:v>
      </x:c>
      <x:c r="H393" s="8" t="s">
        <x:v>655</x:v>
      </x:c>
      <x:c r="I393" s="8" t="s">
        <x:v>477</x:v>
      </x:c>
      <x:c r="J393" s="8" t="s">
        <x:v>904</x:v>
      </x:c>
      <x:c r="K393" s="10" t="s">
        <x:v>508</x:v>
      </x:c>
      <x:c r="L393" s="8" t="s">
        <x:v>905</x:v>
      </x:c>
      <x:c r="M393" s="9">
        <x:v>1</x:v>
      </x:c>
      <x:c r="N393" s="8" t="s">
        <x:v>481</x:v>
      </x:c>
      <x:c r="O393" s="8" t="s">
        <x:v>613</x:v>
      </x:c>
      <x:c r="P393" s="8" t="s">
        <x:v>897</x:v>
      </x:c>
      <x:c r="Q393" s="8" t="s">
        <x:v>481</x:v>
      </x:c>
      <x:c r="R393" s="19">
        <x:v>58.335454545454546</x:v>
      </x:c>
      <x:c r="S393" s="12">
        <x:f t="shared" si="6"/>
        <x:v>58.335454545454546</x:v>
      </x:c>
      <x:c r="U393" s="8" t="s">
        <x:v>895</x:v>
      </x:c>
    </x:row>
    <x:row r="394" spans="1:21">
      <x:c r="A394" s="8" t="s">
        <x:v>895</x:v>
      </x:c>
      <x:c r="B394" s="8" t="s">
        <x:v>472</x:v>
      </x:c>
      <x:c r="C394" s="8" t="s">
        <x:v>473</x:v>
      </x:c>
      <x:c r="D394" s="8" t="s">
        <x:v>919</x:v>
      </x:c>
      <x:c r="E394" s="8" t="s">
        <x:v>897</x:v>
      </x:c>
      <x:c r="F394" s="8" t="s">
        <x:v>655</x:v>
      </x:c>
      <x:c r="G394" s="8" t="s">
        <x:v>162</x:v>
      </x:c>
      <x:c r="H394" s="8" t="s">
        <x:v>655</x:v>
      </x:c>
      <x:c r="I394" s="8" t="s">
        <x:v>477</x:v>
      </x:c>
      <x:c r="J394" s="8" t="s">
        <x:v>906</x:v>
      </x:c>
      <x:c r="K394" s="10" t="s">
        <x:v>502</x:v>
      </x:c>
      <x:c r="L394" s="8" t="s">
        <x:v>907</x:v>
      </x:c>
      <x:c r="M394" s="9">
        <x:v>1</x:v>
      </x:c>
      <x:c r="N394" s="8" t="s">
        <x:v>481</x:v>
      </x:c>
      <x:c r="O394" s="8" t="s">
        <x:v>613</x:v>
      </x:c>
      <x:c r="P394" s="8" t="s">
        <x:v>897</x:v>
      </x:c>
      <x:c r="Q394" s="8" t="s">
        <x:v>481</x:v>
      </x:c>
      <x:c r="R394" s="19">
        <x:v>55.900909090909096</x:v>
      </x:c>
      <x:c r="S394" s="12">
        <x:f t="shared" si="6"/>
        <x:v>55.900909090909096</x:v>
      </x:c>
      <x:c r="U394" s="8" t="s">
        <x:v>895</x:v>
      </x:c>
    </x:row>
    <x:row r="395" spans="1:21">
      <x:c r="A395" s="8" t="s">
        <x:v>895</x:v>
      </x:c>
      <x:c r="B395" s="8" t="s">
        <x:v>472</x:v>
      </x:c>
      <x:c r="C395" s="8" t="s">
        <x:v>473</x:v>
      </x:c>
      <x:c r="D395" s="8" t="s">
        <x:v>919</x:v>
      </x:c>
      <x:c r="E395" s="8" t="s">
        <x:v>897</x:v>
      </x:c>
      <x:c r="F395" s="8" t="s">
        <x:v>655</x:v>
      </x:c>
      <x:c r="G395" s="8" t="s">
        <x:v>162</x:v>
      </x:c>
      <x:c r="H395" s="8" t="s">
        <x:v>655</x:v>
      </x:c>
      <x:c r="I395" s="8" t="s">
        <x:v>477</x:v>
      </x:c>
      <x:c r="J395" s="8" t="s">
        <x:v>908</x:v>
      </x:c>
      <x:c r="K395" s="10" t="s">
        <x:v>529</x:v>
      </x:c>
      <x:c r="L395" s="8" t="s">
        <x:v>909</x:v>
      </x:c>
      <x:c r="M395" s="9">
        <x:v>1</x:v>
      </x:c>
      <x:c r="N395" s="8" t="s">
        <x:v>481</x:v>
      </x:c>
      <x:c r="O395" s="8" t="s">
        <x:v>482</x:v>
      </x:c>
      <x:c r="P395" s="8" t="s">
        <x:v>897</x:v>
      </x:c>
      <x:c r="Q395" s="8" t="s">
        <x:v>481</x:v>
      </x:c>
      <x:c r="R395" s="19">
        <x:v>10.768181818181819</x:v>
      </x:c>
      <x:c r="S395" s="12">
        <x:f t="shared" si="6"/>
        <x:v>10.768181818181819</x:v>
      </x:c>
      <x:c r="U395" s="8" t="s">
        <x:v>895</x:v>
      </x:c>
    </x:row>
    <x:row r="396" spans="1:21">
      <x:c r="A396" s="8" t="s">
        <x:v>895</x:v>
      </x:c>
      <x:c r="B396" s="8" t="s">
        <x:v>472</x:v>
      </x:c>
      <x:c r="C396" s="8" t="s">
        <x:v>473</x:v>
      </x:c>
      <x:c r="D396" s="8" t="s">
        <x:v>919</x:v>
      </x:c>
      <x:c r="E396" s="8" t="s">
        <x:v>897</x:v>
      </x:c>
      <x:c r="F396" s="8" t="s">
        <x:v>655</x:v>
      </x:c>
      <x:c r="G396" s="8" t="s">
        <x:v>162</x:v>
      </x:c>
      <x:c r="H396" s="8" t="s">
        <x:v>655</x:v>
      </x:c>
      <x:c r="I396" s="8" t="s">
        <x:v>477</x:v>
      </x:c>
      <x:c r="J396" s="8" t="s">
        <x:v>912</x:v>
      </x:c>
      <x:c r="K396" s="10" t="s">
        <x:v>517</x:v>
      </x:c>
      <x:c r="L396" s="8" t="s">
        <x:v>913</x:v>
      </x:c>
      <x:c r="M396" s="9">
        <x:v>1</x:v>
      </x:c>
      <x:c r="N396" s="8" t="s">
        <x:v>481</x:v>
      </x:c>
      <x:c r="O396" s="8" t="s">
        <x:v>613</x:v>
      </x:c>
      <x:c r="P396" s="8" t="s">
        <x:v>897</x:v>
      </x:c>
      <x:c r="Q396" s="8" t="s">
        <x:v>481</x:v>
      </x:c>
      <x:c r="R396" s="19">
        <x:v>1.1236363636363635</x:v>
      </x:c>
      <x:c r="S396" s="12">
        <x:f t="shared" si="6"/>
        <x:v>1.1236363636363635</x:v>
      </x:c>
      <x:c r="U396" s="8" t="s">
        <x:v>895</x:v>
      </x:c>
    </x:row>
    <x:row r="397" spans="1:21">
      <x:c r="A397" s="8" t="s">
        <x:v>895</x:v>
      </x:c>
      <x:c r="B397" s="8" t="s">
        <x:v>472</x:v>
      </x:c>
      <x:c r="C397" s="8" t="s">
        <x:v>473</x:v>
      </x:c>
      <x:c r="D397" s="8" t="s">
        <x:v>919</x:v>
      </x:c>
      <x:c r="E397" s="8" t="s">
        <x:v>897</x:v>
      </x:c>
      <x:c r="F397" s="8" t="s">
        <x:v>655</x:v>
      </x:c>
      <x:c r="G397" s="8" t="s">
        <x:v>162</x:v>
      </x:c>
      <x:c r="H397" s="8" t="s">
        <x:v>655</x:v>
      </x:c>
      <x:c r="I397" s="8" t="s">
        <x:v>477</x:v>
      </x:c>
      <x:c r="J397" s="8" t="s">
        <x:v>914</x:v>
      </x:c>
      <x:c r="K397" s="10" t="s">
        <x:v>532</x:v>
      </x:c>
      <x:c r="L397" s="8" t="s">
        <x:v>915</x:v>
      </x:c>
      <x:c r="M397" s="9">
        <x:v>1</x:v>
      </x:c>
      <x:c r="N397" s="8" t="s">
        <x:v>481</x:v>
      </x:c>
      <x:c r="O397" s="8" t="s">
        <x:v>613</x:v>
      </x:c>
      <x:c r="P397" s="8" t="s">
        <x:v>897</x:v>
      </x:c>
      <x:c r="Q397" s="8" t="s">
        <x:v>481</x:v>
      </x:c>
      <x:c r="R397" s="19">
        <x:v>1.1236363636363635</x:v>
      </x:c>
      <x:c r="S397" s="12">
        <x:f t="shared" si="6"/>
        <x:v>1.1236363636363635</x:v>
      </x:c>
      <x:c r="U397" s="8" t="s">
        <x:v>895</x:v>
      </x:c>
    </x:row>
    <x:row r="398" spans="1:21">
      <x:c r="A398" s="8" t="s">
        <x:v>604</x:v>
      </x:c>
      <x:c r="B398" s="8" t="s">
        <x:v>472</x:v>
      </x:c>
      <x:c r="C398" s="8" t="s">
        <x:v>605</x:v>
      </x:c>
      <x:c r="D398" s="8" t="s">
        <x:v>922</x:v>
      </x:c>
      <x:c r="E398" s="8" t="s">
        <x:v>607</x:v>
      </x:c>
      <x:c r="F398" s="8" t="s">
        <x:v>923</x:v>
      </x:c>
      <x:c r="G398" s="8" t="s">
        <x:v>477</x:v>
      </x:c>
      <x:c r="H398" s="8" t="s">
        <x:v>923</x:v>
      </x:c>
      <x:c r="I398" s="8" t="s">
        <x:v>670</x:v>
      </x:c>
      <x:c r="J398" s="8" t="s">
        <x:v>610</x:v>
      </x:c>
      <x:c r="K398" s="10" t="s">
        <x:v>479</x:v>
      </x:c>
      <x:c r="L398" s="8" t="s">
        <x:v>611</x:v>
      </x:c>
      <x:c r="M398" s="9">
        <x:v>1524</x:v>
      </x:c>
      <x:c r="N398" s="8" t="s">
        <x:v>612</x:v>
      </x:c>
      <x:c r="O398" s="8" t="s">
        <x:v>613</x:v>
      </x:c>
      <x:c r="P398" s="8" t="s">
        <x:v>607</x:v>
      </x:c>
      <x:c r="Q398" s="8" t="s">
        <x:v>614</x:v>
      </x:c>
      <x:c r="R398" s="19">
        <x:v>3.6460176991150443E-2</x:v>
      </x:c>
      <x:c r="S398" s="12">
        <x:f t="shared" si="6"/>
        <x:v>55.565309734513278</x:v>
      </x:c>
      <x:c r="U398" s="8" t="s">
        <x:v>604</x:v>
      </x:c>
    </x:row>
    <x:row r="399" spans="1:21">
      <x:c r="A399" s="8" t="s">
        <x:v>604</x:v>
      </x:c>
      <x:c r="B399" s="8" t="s">
        <x:v>472</x:v>
      </x:c>
      <x:c r="C399" s="8" t="s">
        <x:v>473</x:v>
      </x:c>
      <x:c r="D399" s="8" t="s">
        <x:v>922</x:v>
      </x:c>
      <x:c r="E399" s="8" t="s">
        <x:v>607</x:v>
      </x:c>
      <x:c r="F399" s="8" t="s">
        <x:v>923</x:v>
      </x:c>
      <x:c r="G399" s="8" t="s">
        <x:v>477</x:v>
      </x:c>
      <x:c r="H399" s="8" t="s">
        <x:v>923</x:v>
      </x:c>
      <x:c r="I399" s="8" t="s">
        <x:v>609</x:v>
      </x:c>
      <x:c r="J399" s="8" t="s">
        <x:v>615</x:v>
      </x:c>
      <x:c r="K399" s="10" t="s">
        <x:v>505</x:v>
      </x:c>
      <x:c r="L399" s="8" t="s">
        <x:v>616</x:v>
      </x:c>
      <x:c r="M399" s="9">
        <x:v>200</x:v>
      </x:c>
      <x:c r="N399" s="8" t="s">
        <x:v>612</x:v>
      </x:c>
      <x:c r="O399" s="8" t="s">
        <x:v>482</x:v>
      </x:c>
      <x:c r="P399" s="8" t="s">
        <x:v>607</x:v>
      </x:c>
      <x:c r="Q399" s="8" t="s">
        <x:v>481</x:v>
      </x:c>
      <x:c r="R399" s="19">
        <x:v>1.0843090909090909E-3</x:v>
      </x:c>
      <x:c r="S399" s="12">
        <x:f t="shared" si="6"/>
        <x:v>0.21686181818181818</x:v>
      </x:c>
      <x:c r="U399" s="8" t="s">
        <x:v>604</x:v>
      </x:c>
    </x:row>
    <x:row r="400" spans="1:21">
      <x:c r="A400" s="8" t="s">
        <x:v>604</x:v>
      </x:c>
      <x:c r="B400" s="8" t="s">
        <x:v>472</x:v>
      </x:c>
      <x:c r="C400" s="8" t="s">
        <x:v>473</x:v>
      </x:c>
      <x:c r="D400" s="8" t="s">
        <x:v>922</x:v>
      </x:c>
      <x:c r="E400" s="8" t="s">
        <x:v>607</x:v>
      </x:c>
      <x:c r="F400" s="8" t="s">
        <x:v>923</x:v>
      </x:c>
      <x:c r="G400" s="8" t="s">
        <x:v>477</x:v>
      </x:c>
      <x:c r="H400" s="8" t="s">
        <x:v>923</x:v>
      </x:c>
      <x:c r="I400" s="8" t="s">
        <x:v>477</x:v>
      </x:c>
      <x:c r="J400" s="8" t="s">
        <x:v>924</x:v>
      </x:c>
      <x:c r="K400" s="10" t="s">
        <x:v>505</x:v>
      </x:c>
      <x:c r="L400" s="8" t="s">
        <x:v>925</x:v>
      </x:c>
      <x:c r="M400" s="9">
        <x:v>1</x:v>
      </x:c>
      <x:c r="N400" s="8" t="s">
        <x:v>481</x:v>
      </x:c>
      <x:c r="O400" s="8" t="s">
        <x:v>482</x:v>
      </x:c>
      <x:c r="P400" s="8" t="s">
        <x:v>607</x:v>
      </x:c>
      <x:c r="Q400" s="8" t="s">
        <x:v>481</x:v>
      </x:c>
      <x:c r="R400" s="19">
        <x:v>1911.3054545454547</x:v>
      </x:c>
      <x:c r="S400" s="12">
        <x:f t="shared" si="6"/>
        <x:v>1911.3054545454547</x:v>
      </x:c>
      <x:c r="U400" s="8" t="s">
        <x:v>604</x:v>
      </x:c>
    </x:row>
    <x:row r="401" spans="1:21">
      <x:c r="A401" s="8" t="s">
        <x:v>604</x:v>
      </x:c>
      <x:c r="B401" s="8" t="s">
        <x:v>472</x:v>
      </x:c>
      <x:c r="C401" s="8" t="s">
        <x:v>473</x:v>
      </x:c>
      <x:c r="D401" s="8" t="s">
        <x:v>922</x:v>
      </x:c>
      <x:c r="E401" s="8" t="s">
        <x:v>607</x:v>
      </x:c>
      <x:c r="F401" s="8" t="s">
        <x:v>923</x:v>
      </x:c>
      <x:c r="G401" s="8" t="s">
        <x:v>477</x:v>
      </x:c>
      <x:c r="H401" s="8" t="s">
        <x:v>923</x:v>
      </x:c>
      <x:c r="I401" s="8" t="s">
        <x:v>477</x:v>
      </x:c>
      <x:c r="J401" s="8" t="s">
        <x:v>926</x:v>
      </x:c>
      <x:c r="K401" s="10" t="s">
        <x:v>502</x:v>
      </x:c>
      <x:c r="L401" s="8" t="s">
        <x:v>927</x:v>
      </x:c>
      <x:c r="M401" s="9">
        <x:v>2</x:v>
      </x:c>
      <x:c r="N401" s="8" t="s">
        <x:v>481</x:v>
      </x:c>
      <x:c r="O401" s="8" t="s">
        <x:v>482</x:v>
      </x:c>
      <x:c r="P401" s="8" t="s">
        <x:v>607</x:v>
      </x:c>
      <x:c r="Q401" s="8" t="s">
        <x:v>481</x:v>
      </x:c>
      <x:c r="R401" s="19">
        <x:v>6.0863636363636369</x:v>
      </x:c>
      <x:c r="S401" s="12">
        <x:f t="shared" si="6"/>
        <x:v>12.172727272727274</x:v>
      </x:c>
      <x:c r="U401" s="8" t="s">
        <x:v>604</x:v>
      </x:c>
    </x:row>
    <x:row r="402" spans="1:21">
      <x:c r="A402" s="8" t="s">
        <x:v>604</x:v>
      </x:c>
      <x:c r="B402" s="8" t="s">
        <x:v>472</x:v>
      </x:c>
      <x:c r="C402" s="8" t="s">
        <x:v>473</x:v>
      </x:c>
      <x:c r="D402" s="8" t="s">
        <x:v>922</x:v>
      </x:c>
      <x:c r="E402" s="8" t="s">
        <x:v>607</x:v>
      </x:c>
      <x:c r="F402" s="8" t="s">
        <x:v>923</x:v>
      </x:c>
      <x:c r="G402" s="8" t="s">
        <x:v>477</x:v>
      </x:c>
      <x:c r="H402" s="8" t="s">
        <x:v>923</x:v>
      </x:c>
      <x:c r="I402" s="8" t="s">
        <x:v>477</x:v>
      </x:c>
      <x:c r="J402" s="8" t="s">
        <x:v>928</x:v>
      </x:c>
      <x:c r="K402" s="10" t="s">
        <x:v>484</x:v>
      </x:c>
      <x:c r="L402" s="8" t="s">
        <x:v>929</x:v>
      </x:c>
      <x:c r="M402" s="9">
        <x:v>1</x:v>
      </x:c>
      <x:c r="N402" s="8" t="s">
        <x:v>481</x:v>
      </x:c>
      <x:c r="O402" s="8" t="s">
        <x:v>482</x:v>
      </x:c>
      <x:c r="P402" s="8" t="s">
        <x:v>607</x:v>
      </x:c>
      <x:c r="Q402" s="8" t="s">
        <x:v>481</x:v>
      </x:c>
      <x:c r="R402" s="19">
        <x:v>59.833636363636366</x:v>
      </x:c>
      <x:c r="S402" s="12">
        <x:f t="shared" si="6"/>
        <x:v>59.833636363636366</x:v>
      </x:c>
      <x:c r="U402" s="8" t="s">
        <x:v>604</x:v>
      </x:c>
    </x:row>
    <x:row r="403" spans="1:21">
      <x:c r="A403" s="8" t="s">
        <x:v>604</x:v>
      </x:c>
      <x:c r="B403" s="8" t="s">
        <x:v>472</x:v>
      </x:c>
      <x:c r="C403" s="8" t="s">
        <x:v>473</x:v>
      </x:c>
      <x:c r="D403" s="8" t="s">
        <x:v>922</x:v>
      </x:c>
      <x:c r="E403" s="8" t="s">
        <x:v>607</x:v>
      </x:c>
      <x:c r="F403" s="8" t="s">
        <x:v>923</x:v>
      </x:c>
      <x:c r="G403" s="8" t="s">
        <x:v>477</x:v>
      </x:c>
      <x:c r="H403" s="8" t="s">
        <x:v>923</x:v>
      </x:c>
      <x:c r="I403" s="8" t="s">
        <x:v>477</x:v>
      </x:c>
      <x:c r="J403" s="8" t="s">
        <x:v>930</x:v>
      </x:c>
      <x:c r="K403" s="10" t="s">
        <x:v>487</x:v>
      </x:c>
      <x:c r="L403" s="8" t="s">
        <x:v>931</x:v>
      </x:c>
      <x:c r="M403" s="9">
        <x:v>1</x:v>
      </x:c>
      <x:c r="N403" s="8" t="s">
        <x:v>481</x:v>
      </x:c>
      <x:c r="O403" s="8" t="s">
        <x:v>482</x:v>
      </x:c>
      <x:c r="P403" s="8" t="s">
        <x:v>607</x:v>
      </x:c>
      <x:c r="Q403" s="8" t="s">
        <x:v>481</x:v>
      </x:c>
      <x:c r="R403" s="19">
        <x:v>33.484363636363639</x:v>
      </x:c>
      <x:c r="S403" s="12">
        <x:f t="shared" si="6"/>
        <x:v>33.484363636363639</x:v>
      </x:c>
      <x:c r="U403" s="8" t="s">
        <x:v>604</x:v>
      </x:c>
    </x:row>
    <x:row r="404" spans="1:21">
      <x:c r="A404" s="8" t="s">
        <x:v>604</x:v>
      </x:c>
      <x:c r="B404" s="8" t="s">
        <x:v>472</x:v>
      </x:c>
      <x:c r="C404" s="8" t="s">
        <x:v>473</x:v>
      </x:c>
      <x:c r="D404" s="8" t="s">
        <x:v>922</x:v>
      </x:c>
      <x:c r="E404" s="8" t="s">
        <x:v>607</x:v>
      </x:c>
      <x:c r="F404" s="8" t="s">
        <x:v>923</x:v>
      </x:c>
      <x:c r="G404" s="8" t="s">
        <x:v>477</x:v>
      </x:c>
      <x:c r="H404" s="8" t="s">
        <x:v>923</x:v>
      </x:c>
      <x:c r="I404" s="8" t="s">
        <x:v>609</x:v>
      </x:c>
      <x:c r="J404" s="8" t="s">
        <x:v>617</x:v>
      </x:c>
      <x:c r="K404" s="10" t="s">
        <x:v>484</x:v>
      </x:c>
      <x:c r="L404" s="8" t="s">
        <x:v>618</x:v>
      </x:c>
      <x:c r="M404" s="9">
        <x:v>1</x:v>
      </x:c>
      <x:c r="N404" s="8" t="s">
        <x:v>481</x:v>
      </x:c>
      <x:c r="O404" s="8" t="s">
        <x:v>482</x:v>
      </x:c>
      <x:c r="P404" s="8" t="s">
        <x:v>607</x:v>
      </x:c>
      <x:c r="Q404" s="8" t="s">
        <x:v>481</x:v>
      </x:c>
      <x:c r="R404" s="19">
        <x:v>16.386363636363637</x:v>
      </x:c>
      <x:c r="S404" s="12">
        <x:f t="shared" si="6"/>
        <x:v>16.386363636363637</x:v>
      </x:c>
      <x:c r="U404" s="8" t="s">
        <x:v>604</x:v>
      </x:c>
    </x:row>
    <x:row r="405" spans="1:21">
      <x:c r="A405" s="8" t="s">
        <x:v>604</x:v>
      </x:c>
      <x:c r="B405" s="8" t="s">
        <x:v>472</x:v>
      </x:c>
      <x:c r="C405" s="8" t="s">
        <x:v>473</x:v>
      </x:c>
      <x:c r="D405" s="8" t="s">
        <x:v>922</x:v>
      </x:c>
      <x:c r="E405" s="8" t="s">
        <x:v>607</x:v>
      </x:c>
      <x:c r="F405" s="8" t="s">
        <x:v>923</x:v>
      </x:c>
      <x:c r="G405" s="8" t="s">
        <x:v>477</x:v>
      </x:c>
      <x:c r="H405" s="8" t="s">
        <x:v>923</x:v>
      </x:c>
      <x:c r="I405" s="8" t="s">
        <x:v>609</x:v>
      </x:c>
      <x:c r="J405" s="8" t="s">
        <x:v>932</x:v>
      </x:c>
      <x:c r="K405" s="10" t="s">
        <x:v>502</x:v>
      </x:c>
      <x:c r="L405" s="8" t="s">
        <x:v>933</x:v>
      </x:c>
      <x:c r="M405" s="9">
        <x:v>1</x:v>
      </x:c>
      <x:c r="N405" s="8" t="s">
        <x:v>481</x:v>
      </x:c>
      <x:c r="O405" s="8" t="s">
        <x:v>482</x:v>
      </x:c>
      <x:c r="P405" s="8" t="s">
        <x:v>607</x:v>
      </x:c>
      <x:c r="Q405" s="8" t="s">
        <x:v>481</x:v>
      </x:c>
      <x:c r="R405" s="19">
        <x:v>9.429181818181819</x:v>
      </x:c>
      <x:c r="S405" s="12">
        <x:f t="shared" si="6"/>
        <x:v>9.429181818181819</x:v>
      </x:c>
      <x:c r="U405" s="8" t="s">
        <x:v>604</x:v>
      </x:c>
    </x:row>
    <x:row r="406" spans="1:21">
      <x:c r="A406" s="8" t="s">
        <x:v>604</x:v>
      </x:c>
      <x:c r="B406" s="8" t="s">
        <x:v>472</x:v>
      </x:c>
      <x:c r="C406" s="8" t="s">
        <x:v>473</x:v>
      </x:c>
      <x:c r="D406" s="8" t="s">
        <x:v>922</x:v>
      </x:c>
      <x:c r="E406" s="8" t="s">
        <x:v>607</x:v>
      </x:c>
      <x:c r="F406" s="8" t="s">
        <x:v>923</x:v>
      </x:c>
      <x:c r="G406" s="8" t="s">
        <x:v>477</x:v>
      </x:c>
      <x:c r="H406" s="8" t="s">
        <x:v>923</x:v>
      </x:c>
      <x:c r="I406" s="8" t="s">
        <x:v>609</x:v>
      </x:c>
      <x:c r="J406" s="8" t="s">
        <x:v>934</x:v>
      </x:c>
      <x:c r="K406" s="10" t="s">
        <x:v>487</x:v>
      </x:c>
      <x:c r="L406" s="8" t="s">
        <x:v>935</x:v>
      </x:c>
      <x:c r="M406" s="9">
        <x:v>1</x:v>
      </x:c>
      <x:c r="N406" s="8" t="s">
        <x:v>481</x:v>
      </x:c>
      <x:c r="O406" s="8" t="s">
        <x:v>482</x:v>
      </x:c>
      <x:c r="P406" s="8" t="s">
        <x:v>607</x:v>
      </x:c>
      <x:c r="Q406" s="8" t="s">
        <x:v>481</x:v>
      </x:c>
      <x:c r="R406" s="19">
        <x:v>1.0112727272727273</x:v>
      </x:c>
      <x:c r="S406" s="12">
        <x:f t="shared" si="6"/>
        <x:v>1.0112727272727273</x:v>
      </x:c>
      <x:c r="U406" s="8" t="s">
        <x:v>604</x:v>
      </x:c>
    </x:row>
    <x:row r="407" spans="1:21">
      <x:c r="A407" s="8" t="s">
        <x:v>604</x:v>
      </x:c>
      <x:c r="B407" s="8" t="s">
        <x:v>472</x:v>
      </x:c>
      <x:c r="C407" s="8" t="s">
        <x:v>473</x:v>
      </x:c>
      <x:c r="D407" s="8" t="s">
        <x:v>936</x:v>
      </x:c>
      <x:c r="E407" s="8" t="s">
        <x:v>607</x:v>
      </x:c>
      <x:c r="F407" s="8" t="s">
        <x:v>669</x:v>
      </x:c>
      <x:c r="G407" s="8" t="s">
        <x:v>477</x:v>
      </x:c>
      <x:c r="H407" s="8" t="s">
        <x:v>669</x:v>
      </x:c>
      <x:c r="I407" s="8" t="s">
        <x:v>670</x:v>
      </x:c>
      <x:c r="J407" s="8" t="s">
        <x:v>937</x:v>
      </x:c>
      <x:c r="K407" s="10" t="s">
        <x:v>715</x:v>
      </x:c>
      <x:c r="L407" s="8" t="s">
        <x:v>938</x:v>
      </x:c>
      <x:c r="M407" s="9">
        <x:v>435</x:v>
      </x:c>
      <x:c r="N407" s="8" t="s">
        <x:v>612</x:v>
      </x:c>
      <x:c r="O407" s="8" t="s">
        <x:v>613</x:v>
      </x:c>
      <x:c r="P407" s="8" t="s">
        <x:v>607</x:v>
      </x:c>
      <x:c r="Q407" s="8" t="s">
        <x:v>689</x:v>
      </x:c>
      <x:c r="R407" s="19">
        <x:v>1.0955454545454546E-2</x:v>
      </x:c>
      <x:c r="S407" s="12">
        <x:f t="shared" si="6"/>
        <x:v>4.7656227272727278</x:v>
      </x:c>
      <x:c r="U407" s="8" t="s">
        <x:v>604</x:v>
      </x:c>
    </x:row>
    <x:row r="408" spans="1:21">
      <x:c r="A408" s="8" t="s">
        <x:v>604</x:v>
      </x:c>
      <x:c r="B408" s="8" t="s">
        <x:v>472</x:v>
      </x:c>
      <x:c r="C408" s="8" t="s">
        <x:v>473</x:v>
      </x:c>
      <x:c r="D408" s="8" t="s">
        <x:v>936</x:v>
      </x:c>
      <x:c r="E408" s="8" t="s">
        <x:v>607</x:v>
      </x:c>
      <x:c r="F408" s="8" t="s">
        <x:v>669</x:v>
      </x:c>
      <x:c r="G408" s="8" t="s">
        <x:v>477</x:v>
      </x:c>
      <x:c r="H408" s="8" t="s">
        <x:v>669</x:v>
      </x:c>
      <x:c r="I408" s="8" t="s">
        <x:v>670</x:v>
      </x:c>
      <x:c r="J408" s="8" t="s">
        <x:v>939</x:v>
      </x:c>
      <x:c r="K408" s="10" t="s">
        <x:v>712</x:v>
      </x:c>
      <x:c r="L408" s="8" t="s">
        <x:v>940</x:v>
      </x:c>
      <x:c r="M408" s="9">
        <x:v>255</x:v>
      </x:c>
      <x:c r="N408" s="8" t="s">
        <x:v>612</x:v>
      </x:c>
      <x:c r="O408" s="8" t="s">
        <x:v>613</x:v>
      </x:c>
      <x:c r="P408" s="8" t="s">
        <x:v>607</x:v>
      </x:c>
      <x:c r="Q408" s="8" t="s">
        <x:v>689</x:v>
      </x:c>
      <x:c r="R408" s="19">
        <x:v>1.0955454545454546E-2</x:v>
      </x:c>
      <x:c r="S408" s="12">
        <x:f t="shared" si="6"/>
        <x:v>2.7936409090909091</x:v>
      </x:c>
      <x:c r="U408" s="8" t="s">
        <x:v>604</x:v>
      </x:c>
    </x:row>
    <x:row r="409" spans="1:21">
      <x:c r="A409" s="8" t="s">
        <x:v>604</x:v>
      </x:c>
      <x:c r="B409" s="8" t="s">
        <x:v>472</x:v>
      </x:c>
      <x:c r="C409" s="8" t="s">
        <x:v>473</x:v>
      </x:c>
      <x:c r="D409" s="8" t="s">
        <x:v>936</x:v>
      </x:c>
      <x:c r="E409" s="8" t="s">
        <x:v>607</x:v>
      </x:c>
      <x:c r="F409" s="8" t="s">
        <x:v>669</x:v>
      </x:c>
      <x:c r="G409" s="8" t="s">
        <x:v>477</x:v>
      </x:c>
      <x:c r="H409" s="8" t="s">
        <x:v>669</x:v>
      </x:c>
      <x:c r="I409" s="8" t="s">
        <x:v>670</x:v>
      </x:c>
      <x:c r="J409" s="8" t="s">
        <x:v>941</x:v>
      </x:c>
      <x:c r="K409" s="10" t="s">
        <x:v>709</x:v>
      </x:c>
      <x:c r="L409" s="8" t="s">
        <x:v>942</x:v>
      </x:c>
      <x:c r="M409" s="9">
        <x:v>130</x:v>
      </x:c>
      <x:c r="N409" s="8" t="s">
        <x:v>612</x:v>
      </x:c>
      <x:c r="O409" s="8" t="s">
        <x:v>613</x:v>
      </x:c>
      <x:c r="P409" s="8" t="s">
        <x:v>607</x:v>
      </x:c>
      <x:c r="Q409" s="8" t="s">
        <x:v>689</x:v>
      </x:c>
      <x:c r="R409" s="19">
        <x:v>1.0955454545454546E-2</x:v>
      </x:c>
      <x:c r="S409" s="12">
        <x:f t="shared" si="6"/>
        <x:v>1.424209090909091</x:v>
      </x:c>
      <x:c r="U409" s="8" t="s">
        <x:v>604</x:v>
      </x:c>
    </x:row>
    <x:row r="410" spans="1:21">
      <x:c r="A410" s="8" t="s">
        <x:v>604</x:v>
      </x:c>
      <x:c r="B410" s="8" t="s">
        <x:v>472</x:v>
      </x:c>
      <x:c r="C410" s="8" t="s">
        <x:v>473</x:v>
      </x:c>
      <x:c r="D410" s="8" t="s">
        <x:v>936</x:v>
      </x:c>
      <x:c r="E410" s="8" t="s">
        <x:v>607</x:v>
      </x:c>
      <x:c r="F410" s="8" t="s">
        <x:v>669</x:v>
      </x:c>
      <x:c r="G410" s="8" t="s">
        <x:v>477</x:v>
      </x:c>
      <x:c r="H410" s="8" t="s">
        <x:v>669</x:v>
      </x:c>
      <x:c r="I410" s="8" t="s">
        <x:v>670</x:v>
      </x:c>
      <x:c r="J410" s="8" t="s">
        <x:v>943</x:v>
      </x:c>
      <x:c r="K410" s="10" t="s">
        <x:v>496</x:v>
      </x:c>
      <x:c r="L410" s="8" t="s">
        <x:v>944</x:v>
      </x:c>
      <x:c r="M410" s="9">
        <x:v>600</x:v>
      </x:c>
      <x:c r="N410" s="8" t="s">
        <x:v>612</x:v>
      </x:c>
      <x:c r="O410" s="8" t="s">
        <x:v>613</x:v>
      </x:c>
      <x:c r="P410" s="8" t="s">
        <x:v>607</x:v>
      </x:c>
      <x:c r="Q410" s="8" t="s">
        <x:v>689</x:v>
      </x:c>
      <x:c r="R410" s="19">
        <x:v>7.5845454545454549E-3</x:v>
      </x:c>
      <x:c r="S410" s="12">
        <x:f t="shared" si="6"/>
        <x:v>4.550727272727273</x:v>
      </x:c>
      <x:c r="U410" s="8" t="s">
        <x:v>604</x:v>
      </x:c>
    </x:row>
    <x:row r="411" spans="1:21">
      <x:c r="A411" s="8" t="s">
        <x:v>604</x:v>
      </x:c>
      <x:c r="B411" s="8" t="s">
        <x:v>472</x:v>
      </x:c>
      <x:c r="C411" s="8" t="s">
        <x:v>473</x:v>
      </x:c>
      <x:c r="D411" s="8" t="s">
        <x:v>936</x:v>
      </x:c>
      <x:c r="E411" s="8" t="s">
        <x:v>607</x:v>
      </x:c>
      <x:c r="F411" s="8" t="s">
        <x:v>669</x:v>
      </x:c>
      <x:c r="G411" s="8" t="s">
        <x:v>477</x:v>
      </x:c>
      <x:c r="H411" s="8" t="s">
        <x:v>669</x:v>
      </x:c>
      <x:c r="I411" s="8" t="s">
        <x:v>670</x:v>
      </x:c>
      <x:c r="J411" s="8" t="s">
        <x:v>945</x:v>
      </x:c>
      <x:c r="K411" s="10" t="s">
        <x:v>526</x:v>
      </x:c>
      <x:c r="L411" s="8" t="s">
        <x:v>946</x:v>
      </x:c>
      <x:c r="M411" s="9">
        <x:v>475</x:v>
      </x:c>
      <x:c r="N411" s="8" t="s">
        <x:v>612</x:v>
      </x:c>
      <x:c r="O411" s="8" t="s">
        <x:v>613</x:v>
      </x:c>
      <x:c r="P411" s="8" t="s">
        <x:v>607</x:v>
      </x:c>
      <x:c r="Q411" s="8" t="s">
        <x:v>689</x:v>
      </x:c>
      <x:c r="R411" s="19">
        <x:v>7.5845454545454549E-3</x:v>
      </x:c>
      <x:c r="S411" s="12">
        <x:f t="shared" si="6"/>
        <x:v>3.602659090909091</x:v>
      </x:c>
      <x:c r="U411" s="8" t="s">
        <x:v>604</x:v>
      </x:c>
    </x:row>
    <x:row r="412" spans="1:21">
      <x:c r="A412" s="8" t="s">
        <x:v>604</x:v>
      </x:c>
      <x:c r="B412" s="8" t="s">
        <x:v>472</x:v>
      </x:c>
      <x:c r="C412" s="8" t="s">
        <x:v>473</x:v>
      </x:c>
      <x:c r="D412" s="8" t="s">
        <x:v>936</x:v>
      </x:c>
      <x:c r="E412" s="8" t="s">
        <x:v>607</x:v>
      </x:c>
      <x:c r="F412" s="8" t="s">
        <x:v>669</x:v>
      </x:c>
      <x:c r="G412" s="8" t="s">
        <x:v>477</x:v>
      </x:c>
      <x:c r="H412" s="8" t="s">
        <x:v>669</x:v>
      </x:c>
      <x:c r="I412" s="8" t="s">
        <x:v>670</x:v>
      </x:c>
      <x:c r="J412" s="8" t="s">
        <x:v>947</x:v>
      </x:c>
      <x:c r="K412" s="10" t="s">
        <x:v>523</x:v>
      </x:c>
      <x:c r="L412" s="8" t="s">
        <x:v>948</x:v>
      </x:c>
      <x:c r="M412" s="9">
        <x:v>180</x:v>
      </x:c>
      <x:c r="N412" s="8" t="s">
        <x:v>612</x:v>
      </x:c>
      <x:c r="O412" s="8" t="s">
        <x:v>613</x:v>
      </x:c>
      <x:c r="P412" s="8" t="s">
        <x:v>607</x:v>
      </x:c>
      <x:c r="Q412" s="8" t="s">
        <x:v>689</x:v>
      </x:c>
      <x:c r="R412" s="19">
        <x:v>7.5845454545454549E-3</x:v>
      </x:c>
      <x:c r="S412" s="12">
        <x:f t="shared" si="6"/>
        <x:v>1.3652181818181819</x:v>
      </x:c>
      <x:c r="U412" s="8" t="s">
        <x:v>604</x:v>
      </x:c>
    </x:row>
    <x:row r="413" spans="1:21">
      <x:c r="A413" s="8" t="s">
        <x:v>604</x:v>
      </x:c>
      <x:c r="B413" s="8" t="s">
        <x:v>472</x:v>
      </x:c>
      <x:c r="C413" s="8" t="s">
        <x:v>473</x:v>
      </x:c>
      <x:c r="D413" s="8" t="s">
        <x:v>936</x:v>
      </x:c>
      <x:c r="E413" s="8" t="s">
        <x:v>607</x:v>
      </x:c>
      <x:c r="F413" s="8" t="s">
        <x:v>669</x:v>
      </x:c>
      <x:c r="G413" s="8" t="s">
        <x:v>477</x:v>
      </x:c>
      <x:c r="H413" s="8" t="s">
        <x:v>669</x:v>
      </x:c>
      <x:c r="I413" s="8" t="s">
        <x:v>670</x:v>
      </x:c>
      <x:c r="J413" s="8" t="s">
        <x:v>949</x:v>
      </x:c>
      <x:c r="K413" s="10" t="s">
        <x:v>499</x:v>
      </x:c>
      <x:c r="L413" s="8" t="s">
        <x:v>950</x:v>
      </x:c>
      <x:c r="M413" s="9">
        <x:v>175</x:v>
      </x:c>
      <x:c r="N413" s="8" t="s">
        <x:v>612</x:v>
      </x:c>
      <x:c r="O413" s="8" t="s">
        <x:v>613</x:v>
      </x:c>
      <x:c r="P413" s="8" t="s">
        <x:v>607</x:v>
      </x:c>
      <x:c r="Q413" s="8" t="s">
        <x:v>689</x:v>
      </x:c>
      <x:c r="R413" s="19">
        <x:v>7.5845454545454549E-3</x:v>
      </x:c>
      <x:c r="S413" s="12">
        <x:f t="shared" si="6"/>
        <x:v>1.3272954545454545</x:v>
      </x:c>
      <x:c r="U413" s="8" t="s">
        <x:v>604</x:v>
      </x:c>
    </x:row>
    <x:row r="414" spans="1:21">
      <x:c r="A414" s="8" t="s">
        <x:v>604</x:v>
      </x:c>
      <x:c r="B414" s="8" t="s">
        <x:v>472</x:v>
      </x:c>
      <x:c r="C414" s="8" t="s">
        <x:v>473</x:v>
      </x:c>
      <x:c r="D414" s="8" t="s">
        <x:v>936</x:v>
      </x:c>
      <x:c r="E414" s="8" t="s">
        <x:v>607</x:v>
      </x:c>
      <x:c r="F414" s="8" t="s">
        <x:v>669</x:v>
      </x:c>
      <x:c r="G414" s="8" t="s">
        <x:v>477</x:v>
      </x:c>
      <x:c r="H414" s="8" t="s">
        <x:v>669</x:v>
      </x:c>
      <x:c r="I414" s="8" t="s">
        <x:v>670</x:v>
      </x:c>
      <x:c r="J414" s="8" t="s">
        <x:v>704</x:v>
      </x:c>
      <x:c r="K414" s="10" t="s">
        <x:v>514</x:v>
      </x:c>
      <x:c r="L414" s="8" t="s">
        <x:v>705</x:v>
      </x:c>
      <x:c r="M414" s="9">
        <x:v>320</x:v>
      </x:c>
      <x:c r="N414" s="8" t="s">
        <x:v>612</x:v>
      </x:c>
      <x:c r="O414" s="8" t="s">
        <x:v>613</x:v>
      </x:c>
      <x:c r="P414" s="8" t="s">
        <x:v>607</x:v>
      </x:c>
      <x:c r="Q414" s="8" t="s">
        <x:v>689</x:v>
      </x:c>
      <x:c r="R414" s="19">
        <x:v>3.4645454545454545E-3</x:v>
      </x:c>
      <x:c r="S414" s="12">
        <x:f t="shared" si="6"/>
        <x:v>1.1086545454545456</x:v>
      </x:c>
      <x:c r="U414" s="8" t="s">
        <x:v>604</x:v>
      </x:c>
    </x:row>
    <x:row r="415" spans="1:21">
      <x:c r="A415" s="8" t="s">
        <x:v>604</x:v>
      </x:c>
      <x:c r="B415" s="8" t="s">
        <x:v>472</x:v>
      </x:c>
      <x:c r="C415" s="8" t="s">
        <x:v>473</x:v>
      </x:c>
      <x:c r="D415" s="8" t="s">
        <x:v>936</x:v>
      </x:c>
      <x:c r="E415" s="8" t="s">
        <x:v>607</x:v>
      </x:c>
      <x:c r="F415" s="8" t="s">
        <x:v>669</x:v>
      </x:c>
      <x:c r="G415" s="8" t="s">
        <x:v>477</x:v>
      </x:c>
      <x:c r="H415" s="8" t="s">
        <x:v>669</x:v>
      </x:c>
      <x:c r="I415" s="8" t="s">
        <x:v>670</x:v>
      </x:c>
      <x:c r="J415" s="8" t="s">
        <x:v>717</x:v>
      </x:c>
      <x:c r="K415" s="10" t="s">
        <x:v>511</x:v>
      </x:c>
      <x:c r="L415" s="8" t="s">
        <x:v>719</x:v>
      </x:c>
      <x:c r="M415" s="9">
        <x:v>320</x:v>
      </x:c>
      <x:c r="N415" s="8" t="s">
        <x:v>612</x:v>
      </x:c>
      <x:c r="O415" s="8" t="s">
        <x:v>613</x:v>
      </x:c>
      <x:c r="P415" s="8" t="s">
        <x:v>607</x:v>
      </x:c>
      <x:c r="Q415" s="8" t="s">
        <x:v>689</x:v>
      </x:c>
      <x:c r="R415" s="19">
        <x:v>3.4645454545454545E-3</x:v>
      </x:c>
      <x:c r="S415" s="12">
        <x:f t="shared" si="6"/>
        <x:v>1.1086545454545456</x:v>
      </x:c>
      <x:c r="U415" s="8" t="s">
        <x:v>604</x:v>
      </x:c>
    </x:row>
    <x:row r="416" spans="1:21">
      <x:c r="A416" s="8" t="s">
        <x:v>604</x:v>
      </x:c>
      <x:c r="B416" s="8" t="s">
        <x:v>472</x:v>
      </x:c>
      <x:c r="C416" s="8" t="s">
        <x:v>473</x:v>
      </x:c>
      <x:c r="D416" s="8" t="s">
        <x:v>936</x:v>
      </x:c>
      <x:c r="E416" s="8" t="s">
        <x:v>607</x:v>
      </x:c>
      <x:c r="F416" s="8" t="s">
        <x:v>669</x:v>
      </x:c>
      <x:c r="G416" s="8" t="s">
        <x:v>477</x:v>
      </x:c>
      <x:c r="H416" s="8" t="s">
        <x:v>669</x:v>
      </x:c>
      <x:c r="I416" s="8" t="s">
        <x:v>670</x:v>
      </x:c>
      <x:c r="J416" s="8" t="s">
        <x:v>702</x:v>
      </x:c>
      <x:c r="K416" s="10" t="s">
        <x:v>529</x:v>
      </x:c>
      <x:c r="L416" s="8" t="s">
        <x:v>703</x:v>
      </x:c>
      <x:c r="M416" s="9">
        <x:v>165</x:v>
      </x:c>
      <x:c r="N416" s="8" t="s">
        <x:v>612</x:v>
      </x:c>
      <x:c r="O416" s="8" t="s">
        <x:v>613</x:v>
      </x:c>
      <x:c r="P416" s="8" t="s">
        <x:v>607</x:v>
      </x:c>
      <x:c r="Q416" s="8" t="s">
        <x:v>689</x:v>
      </x:c>
      <x:c r="R416" s="19">
        <x:v>3.4645454545454545E-3</x:v>
      </x:c>
      <x:c r="S416" s="12">
        <x:f t="shared" si="6"/>
        <x:v>0.57164999999999999</x:v>
      </x:c>
      <x:c r="U416" s="8" t="s">
        <x:v>604</x:v>
      </x:c>
    </x:row>
    <x:row r="417" spans="1:21">
      <x:c r="A417" s="8" t="s">
        <x:v>604</x:v>
      </x:c>
      <x:c r="B417" s="8" t="s">
        <x:v>472</x:v>
      </x:c>
      <x:c r="C417" s="8" t="s">
        <x:v>473</x:v>
      </x:c>
      <x:c r="D417" s="8" t="s">
        <x:v>936</x:v>
      </x:c>
      <x:c r="E417" s="8" t="s">
        <x:v>607</x:v>
      </x:c>
      <x:c r="F417" s="8" t="s">
        <x:v>669</x:v>
      </x:c>
      <x:c r="G417" s="8" t="s">
        <x:v>477</x:v>
      </x:c>
      <x:c r="H417" s="8" t="s">
        <x:v>669</x:v>
      </x:c>
      <x:c r="I417" s="8" t="s">
        <x:v>670</x:v>
      </x:c>
      <x:c r="J417" s="8" t="s">
        <x:v>700</x:v>
      </x:c>
      <x:c r="K417" s="10" t="s">
        <x:v>520</x:v>
      </x:c>
      <x:c r="L417" s="8" t="s">
        <x:v>701</x:v>
      </x:c>
      <x:c r="M417" s="9">
        <x:v>150</x:v>
      </x:c>
      <x:c r="N417" s="8" t="s">
        <x:v>612</x:v>
      </x:c>
      <x:c r="O417" s="8" t="s">
        <x:v>613</x:v>
      </x:c>
      <x:c r="P417" s="8" t="s">
        <x:v>607</x:v>
      </x:c>
      <x:c r="Q417" s="8" t="s">
        <x:v>689</x:v>
      </x:c>
      <x:c r="R417" s="19">
        <x:v>3.4645454545454545E-3</x:v>
      </x:c>
      <x:c r="S417" s="12">
        <x:f t="shared" si="6"/>
        <x:v>0.51968181818181813</x:v>
      </x:c>
      <x:c r="U417" s="8" t="s">
        <x:v>604</x:v>
      </x:c>
    </x:row>
    <x:row r="418" spans="1:21">
      <x:c r="A418" s="8" t="s">
        <x:v>604</x:v>
      </x:c>
      <x:c r="B418" s="8" t="s">
        <x:v>472</x:v>
      </x:c>
      <x:c r="C418" s="8" t="s">
        <x:v>473</x:v>
      </x:c>
      <x:c r="D418" s="8" t="s">
        <x:v>936</x:v>
      </x:c>
      <x:c r="E418" s="8" t="s">
        <x:v>607</x:v>
      </x:c>
      <x:c r="F418" s="8" t="s">
        <x:v>669</x:v>
      </x:c>
      <x:c r="G418" s="8" t="s">
        <x:v>477</x:v>
      </x:c>
      <x:c r="H418" s="8" t="s">
        <x:v>669</x:v>
      </x:c>
      <x:c r="I418" s="8" t="s">
        <x:v>670</x:v>
      </x:c>
      <x:c r="J418" s="8" t="s">
        <x:v>723</x:v>
      </x:c>
      <x:c r="K418" s="10" t="s">
        <x:v>490</x:v>
      </x:c>
      <x:c r="L418" s="8" t="s">
        <x:v>725</x:v>
      </x:c>
      <x:c r="M418" s="9">
        <x:v>135</x:v>
      </x:c>
      <x:c r="N418" s="8" t="s">
        <x:v>612</x:v>
      </x:c>
      <x:c r="O418" s="8" t="s">
        <x:v>613</x:v>
      </x:c>
      <x:c r="P418" s="8" t="s">
        <x:v>607</x:v>
      </x:c>
      <x:c r="Q418" s="8" t="s">
        <x:v>689</x:v>
      </x:c>
      <x:c r="R418" s="19">
        <x:v>3.4645454545454545E-3</x:v>
      </x:c>
      <x:c r="S418" s="12">
        <x:f t="shared" si="6"/>
        <x:v>0.46771363636363639</x:v>
      </x:c>
      <x:c r="U418" s="8" t="s">
        <x:v>604</x:v>
      </x:c>
    </x:row>
    <x:row r="419" spans="1:21">
      <x:c r="A419" s="8" t="s">
        <x:v>604</x:v>
      </x:c>
      <x:c r="B419" s="8" t="s">
        <x:v>472</x:v>
      </x:c>
      <x:c r="C419" s="8" t="s">
        <x:v>473</x:v>
      </x:c>
      <x:c r="D419" s="8" t="s">
        <x:v>936</x:v>
      </x:c>
      <x:c r="E419" s="8" t="s">
        <x:v>607</x:v>
      </x:c>
      <x:c r="F419" s="8" t="s">
        <x:v>669</x:v>
      </x:c>
      <x:c r="G419" s="8" t="s">
        <x:v>477</x:v>
      </x:c>
      <x:c r="H419" s="8" t="s">
        <x:v>669</x:v>
      </x:c>
      <x:c r="I419" s="8" t="s">
        <x:v>670</x:v>
      </x:c>
      <x:c r="J419" s="8" t="s">
        <x:v>729</x:v>
      </x:c>
      <x:c r="K419" s="10" t="s">
        <x:v>493</x:v>
      </x:c>
      <x:c r="L419" s="8" t="s">
        <x:v>731</x:v>
      </x:c>
      <x:c r="M419" s="9">
        <x:v>135</x:v>
      </x:c>
      <x:c r="N419" s="8" t="s">
        <x:v>612</x:v>
      </x:c>
      <x:c r="O419" s="8" t="s">
        <x:v>613</x:v>
      </x:c>
      <x:c r="P419" s="8" t="s">
        <x:v>607</x:v>
      </x:c>
      <x:c r="Q419" s="8" t="s">
        <x:v>689</x:v>
      </x:c>
      <x:c r="R419" s="19">
        <x:v>3.4645454545454545E-3</x:v>
      </x:c>
      <x:c r="S419" s="12">
        <x:f t="shared" si="6"/>
        <x:v>0.46771363636363639</x:v>
      </x:c>
      <x:c r="U419" s="8" t="s">
        <x:v>604</x:v>
      </x:c>
    </x:row>
    <x:row r="420" spans="1:21">
      <x:c r="A420" s="8" t="s">
        <x:v>604</x:v>
      </x:c>
      <x:c r="B420" s="8" t="s">
        <x:v>472</x:v>
      </x:c>
      <x:c r="C420" s="8" t="s">
        <x:v>473</x:v>
      </x:c>
      <x:c r="D420" s="8" t="s">
        <x:v>936</x:v>
      </x:c>
      <x:c r="E420" s="8" t="s">
        <x:v>607</x:v>
      </x:c>
      <x:c r="F420" s="8" t="s">
        <x:v>669</x:v>
      </x:c>
      <x:c r="G420" s="8" t="s">
        <x:v>477</x:v>
      </x:c>
      <x:c r="H420" s="8" t="s">
        <x:v>669</x:v>
      </x:c>
      <x:c r="I420" s="8" t="s">
        <x:v>609</x:v>
      </x:c>
      <x:c r="J420" s="8" t="s">
        <x:v>951</x:v>
      </x:c>
      <x:c r="K420" s="10" t="s">
        <x:v>514</x:v>
      </x:c>
      <x:c r="L420" s="8" t="s">
        <x:v>952</x:v>
      </x:c>
      <x:c r="M420" s="9">
        <x:v>2266</x:v>
      </x:c>
      <x:c r="N420" s="8" t="s">
        <x:v>612</x:v>
      </x:c>
      <x:c r="O420" s="8" t="s">
        <x:v>482</x:v>
      </x:c>
      <x:c r="P420" s="8" t="s">
        <x:v>607</x:v>
      </x:c>
      <x:c r="Q420" s="8" t="s">
        <x:v>481</x:v>
      </x:c>
      <x:c r="R420" s="19">
        <x:v>1.0843090909090909E-3</x:v>
      </x:c>
      <x:c r="S420" s="12">
        <x:f t="shared" si="6"/>
        <x:v>2.4570444</x:v>
      </x:c>
      <x:c r="U420" s="8" t="s">
        <x:v>604</x:v>
      </x:c>
    </x:row>
    <x:row r="421" spans="1:21">
      <x:c r="A421" s="8" t="s">
        <x:v>604</x:v>
      </x:c>
      <x:c r="B421" s="8" t="s">
        <x:v>472</x:v>
      </x:c>
      <x:c r="C421" s="8" t="s">
        <x:v>473</x:v>
      </x:c>
      <x:c r="D421" s="8" t="s">
        <x:v>936</x:v>
      </x:c>
      <x:c r="E421" s="8" t="s">
        <x:v>607</x:v>
      </x:c>
      <x:c r="F421" s="8" t="s">
        <x:v>669</x:v>
      </x:c>
      <x:c r="G421" s="8" t="s">
        <x:v>477</x:v>
      </x:c>
      <x:c r="H421" s="8" t="s">
        <x:v>669</x:v>
      </x:c>
      <x:c r="I421" s="8" t="s">
        <x:v>609</x:v>
      </x:c>
      <x:c r="J421" s="8" t="s">
        <x:v>840</x:v>
      </x:c>
      <x:c r="K421" s="10" t="s">
        <x:v>529</x:v>
      </x:c>
      <x:c r="L421" s="8" t="s">
        <x:v>884</x:v>
      </x:c>
      <x:c r="M421" s="9">
        <x:v>19</x:v>
      </x:c>
      <x:c r="N421" s="8" t="s">
        <x:v>612</x:v>
      </x:c>
      <x:c r="O421" s="8" t="s">
        <x:v>482</x:v>
      </x:c>
      <x:c r="P421" s="8" t="s">
        <x:v>607</x:v>
      </x:c>
      <x:c r="Q421" s="8" t="s">
        <x:v>481</x:v>
      </x:c>
      <x:c r="R421" s="19">
        <x:v>1.0843090909090909E-3</x:v>
      </x:c>
      <x:c r="S421" s="12">
        <x:f t="shared" si="6"/>
        <x:v>2.0601872727272728E-2</x:v>
      </x:c>
      <x:c r="U421" s="8" t="s">
        <x:v>604</x:v>
      </x:c>
    </x:row>
    <x:row r="422" spans="1:21">
      <x:c r="A422" s="8" t="s">
        <x:v>604</x:v>
      </x:c>
      <x:c r="B422" s="8" t="s">
        <x:v>472</x:v>
      </x:c>
      <x:c r="C422" s="8" t="s">
        <x:v>473</x:v>
      </x:c>
      <x:c r="D422" s="8" t="s">
        <x:v>936</x:v>
      </x:c>
      <x:c r="E422" s="8" t="s">
        <x:v>607</x:v>
      </x:c>
      <x:c r="F422" s="8" t="s">
        <x:v>669</x:v>
      </x:c>
      <x:c r="G422" s="8" t="s">
        <x:v>477</x:v>
      </x:c>
      <x:c r="H422" s="8" t="s">
        <x:v>669</x:v>
      </x:c>
      <x:c r="I422" s="8" t="s">
        <x:v>477</x:v>
      </x:c>
      <x:c r="J422" s="8" t="s">
        <x:v>953</x:v>
      </x:c>
      <x:c r="K422" s="10" t="s">
        <x:v>508</x:v>
      </x:c>
      <x:c r="L422" s="8" t="s">
        <x:v>954</x:v>
      </x:c>
      <x:c r="M422" s="9">
        <x:v>1</x:v>
      </x:c>
      <x:c r="N422" s="8" t="s">
        <x:v>481</x:v>
      </x:c>
      <x:c r="O422" s="8" t="s">
        <x:v>482</x:v>
      </x:c>
      <x:c r="P422" s="8" t="s">
        <x:v>607</x:v>
      </x:c>
      <x:c r="Q422" s="8" t="s">
        <x:v>481</x:v>
      </x:c>
      <x:c r="R422" s="19">
        <x:v>374.07727272727277</x:v>
      </x:c>
      <x:c r="S422" s="12">
        <x:f t="shared" si="6"/>
        <x:v>374.07727272727277</x:v>
      </x:c>
      <x:c r="U422" s="8" t="s">
        <x:v>604</x:v>
      </x:c>
    </x:row>
    <x:row r="423" spans="1:21">
      <x:c r="A423" s="8" t="s">
        <x:v>604</x:v>
      </x:c>
      <x:c r="B423" s="8" t="s">
        <x:v>472</x:v>
      </x:c>
      <x:c r="C423" s="8" t="s">
        <x:v>473</x:v>
      </x:c>
      <x:c r="D423" s="8" t="s">
        <x:v>936</x:v>
      </x:c>
      <x:c r="E423" s="8" t="s">
        <x:v>607</x:v>
      </x:c>
      <x:c r="F423" s="8" t="s">
        <x:v>669</x:v>
      </x:c>
      <x:c r="G423" s="8" t="s">
        <x:v>477</x:v>
      </x:c>
      <x:c r="H423" s="8" t="s">
        <x:v>669</x:v>
      </x:c>
      <x:c r="I423" s="8" t="s">
        <x:v>477</x:v>
      </x:c>
      <x:c r="J423" s="8" t="s">
        <x:v>955</x:v>
      </x:c>
      <x:c r="K423" s="10" t="s">
        <x:v>523</x:v>
      </x:c>
      <x:c r="L423" s="8" t="s">
        <x:v>956</x:v>
      </x:c>
      <x:c r="M423" s="9">
        <x:v>2</x:v>
      </x:c>
      <x:c r="N423" s="8" t="s">
        <x:v>481</x:v>
      </x:c>
      <x:c r="O423" s="8" t="s">
        <x:v>482</x:v>
      </x:c>
      <x:c r="P423" s="8" t="s">
        <x:v>607</x:v>
      </x:c>
      <x:c r="Q423" s="8" t="s">
        <x:v>481</x:v>
      </x:c>
      <x:c r="R423" s="19">
        <x:v>2996.4572727272725</x:v>
      </x:c>
      <x:c r="S423" s="12">
        <x:f t="shared" si="6"/>
        <x:v>5992.9145454545451</x:v>
      </x:c>
      <x:c r="U423" s="8" t="s">
        <x:v>604</x:v>
      </x:c>
    </x:row>
    <x:row r="424" spans="1:21">
      <x:c r="A424" s="8" t="s">
        <x:v>604</x:v>
      </x:c>
      <x:c r="B424" s="8" t="s">
        <x:v>472</x:v>
      </x:c>
      <x:c r="C424" s="8" t="s">
        <x:v>473</x:v>
      </x:c>
      <x:c r="D424" s="8" t="s">
        <x:v>936</x:v>
      </x:c>
      <x:c r="E424" s="8" t="s">
        <x:v>607</x:v>
      </x:c>
      <x:c r="F424" s="8" t="s">
        <x:v>669</x:v>
      </x:c>
      <x:c r="G424" s="8" t="s">
        <x:v>477</x:v>
      </x:c>
      <x:c r="H424" s="8" t="s">
        <x:v>669</x:v>
      </x:c>
      <x:c r="I424" s="8" t="s">
        <x:v>477</x:v>
      </x:c>
      <x:c r="J424" s="8" t="s">
        <x:v>957</x:v>
      </x:c>
      <x:c r="K424" s="10" t="s">
        <x:v>715</x:v>
      </x:c>
      <x:c r="L424" s="8" t="s">
        <x:v>958</x:v>
      </x:c>
      <x:c r="M424" s="9">
        <x:v>1</x:v>
      </x:c>
      <x:c r="N424" s="8" t="s">
        <x:v>481</x:v>
      </x:c>
      <x:c r="O424" s="8" t="s">
        <x:v>482</x:v>
      </x:c>
      <x:c r="P424" s="8" t="s">
        <x:v>607</x:v>
      </x:c>
      <x:c r="Q424" s="8" t="s">
        <x:v>481</x:v>
      </x:c>
      <x:c r="R424" s="19">
        <x:v>3464.5454545454545</x:v>
      </x:c>
      <x:c r="S424" s="12">
        <x:f t="shared" si="6"/>
        <x:v>3464.5454545454545</x:v>
      </x:c>
      <x:c r="U424" s="8" t="s">
        <x:v>604</x:v>
      </x:c>
    </x:row>
    <x:row r="425" spans="1:21">
      <x:c r="A425" s="8" t="s">
        <x:v>604</x:v>
      </x:c>
      <x:c r="B425" s="8" t="s">
        <x:v>472</x:v>
      </x:c>
      <x:c r="C425" s="8" t="s">
        <x:v>473</x:v>
      </x:c>
      <x:c r="D425" s="8" t="s">
        <x:v>936</x:v>
      </x:c>
      <x:c r="E425" s="8" t="s">
        <x:v>607</x:v>
      </x:c>
      <x:c r="F425" s="8" t="s">
        <x:v>669</x:v>
      </x:c>
      <x:c r="G425" s="8" t="s">
        <x:v>477</x:v>
      </x:c>
      <x:c r="H425" s="8" t="s">
        <x:v>669</x:v>
      </x:c>
      <x:c r="I425" s="8" t="s">
        <x:v>477</x:v>
      </x:c>
      <x:c r="J425" s="8" t="s">
        <x:v>959</x:v>
      </x:c>
      <x:c r="K425" s="10" t="s">
        <x:v>526</x:v>
      </x:c>
      <x:c r="L425" s="8" t="s">
        <x:v>960</x:v>
      </x:c>
      <x:c r="M425" s="9">
        <x:v>1</x:v>
      </x:c>
      <x:c r="N425" s="8" t="s">
        <x:v>481</x:v>
      </x:c>
      <x:c r="O425" s="8" t="s">
        <x:v>482</x:v>
      </x:c>
      <x:c r="P425" s="8" t="s">
        <x:v>607</x:v>
      </x:c>
      <x:c r="Q425" s="8" t="s">
        <x:v>481</x:v>
      </x:c>
      <x:c r="R425" s="19">
        <x:v>751.05727272727268</x:v>
      </x:c>
      <x:c r="S425" s="12">
        <x:f t="shared" si="6"/>
        <x:v>751.05727272727268</x:v>
      </x:c>
      <x:c r="U425" s="8" t="s">
        <x:v>604</x:v>
      </x:c>
    </x:row>
    <x:row r="426" spans="1:21">
      <x:c r="A426" s="8" t="s">
        <x:v>604</x:v>
      </x:c>
      <x:c r="B426" s="8" t="s">
        <x:v>472</x:v>
      </x:c>
      <x:c r="C426" s="8" t="s">
        <x:v>473</x:v>
      </x:c>
      <x:c r="D426" s="8" t="s">
        <x:v>936</x:v>
      </x:c>
      <x:c r="E426" s="8" t="s">
        <x:v>607</x:v>
      </x:c>
      <x:c r="F426" s="8" t="s">
        <x:v>669</x:v>
      </x:c>
      <x:c r="G426" s="8" t="s">
        <x:v>477</x:v>
      </x:c>
      <x:c r="H426" s="8" t="s">
        <x:v>669</x:v>
      </x:c>
      <x:c r="I426" s="8" t="s">
        <x:v>477</x:v>
      </x:c>
      <x:c r="J426" s="8" t="s">
        <x:v>961</x:v>
      </x:c>
      <x:c r="K426" s="10" t="s">
        <x:v>493</x:v>
      </x:c>
      <x:c r="L426" s="8" t="s">
        <x:v>962</x:v>
      </x:c>
      <x:c r="M426" s="9">
        <x:v>2</x:v>
      </x:c>
      <x:c r="N426" s="8" t="s">
        <x:v>481</x:v>
      </x:c>
      <x:c r="O426" s="8" t="s">
        <x:v>482</x:v>
      </x:c>
      <x:c r="P426" s="8" t="s">
        <x:v>607</x:v>
      </x:c>
      <x:c r="Q426" s="8" t="s">
        <x:v>481</x:v>
      </x:c>
      <x:c r="R426" s="19">
        <x:v>285.59090909090907</x:v>
      </x:c>
      <x:c r="S426" s="12">
        <x:f t="shared" si="6"/>
        <x:v>571.18181818181813</x:v>
      </x:c>
      <x:c r="U426" s="8" t="s">
        <x:v>604</x:v>
      </x:c>
    </x:row>
    <x:row r="427" spans="1:21">
      <x:c r="A427" s="8" t="s">
        <x:v>604</x:v>
      </x:c>
      <x:c r="B427" s="8" t="s">
        <x:v>472</x:v>
      </x:c>
      <x:c r="C427" s="8" t="s">
        <x:v>473</x:v>
      </x:c>
      <x:c r="D427" s="8" t="s">
        <x:v>936</x:v>
      </x:c>
      <x:c r="E427" s="8" t="s">
        <x:v>607</x:v>
      </x:c>
      <x:c r="F427" s="8" t="s">
        <x:v>669</x:v>
      </x:c>
      <x:c r="G427" s="8" t="s">
        <x:v>477</x:v>
      </x:c>
      <x:c r="H427" s="8" t="s">
        <x:v>669</x:v>
      </x:c>
      <x:c r="I427" s="8" t="s">
        <x:v>477</x:v>
      </x:c>
      <x:c r="J427" s="8" t="s">
        <x:v>963</x:v>
      </x:c>
      <x:c r="K427" s="10" t="s">
        <x:v>529</x:v>
      </x:c>
      <x:c r="L427" s="8" t="s">
        <x:v>964</x:v>
      </x:c>
      <x:c r="M427" s="9">
        <x:v>1</x:v>
      </x:c>
      <x:c r="N427" s="8" t="s">
        <x:v>481</x:v>
      </x:c>
      <x:c r="O427" s="8" t="s">
        <x:v>482</x:v>
      </x:c>
      <x:c r="P427" s="8" t="s">
        <x:v>607</x:v>
      </x:c>
      <x:c r="Q427" s="8" t="s">
        <x:v>481</x:v>
      </x:c>
      <x:c r="R427" s="19">
        <x:v>303.56909090909096</x:v>
      </x:c>
      <x:c r="S427" s="12">
        <x:f t="shared" si="6"/>
        <x:v>303.56909090909096</x:v>
      </x:c>
      <x:c r="U427" s="8" t="s">
        <x:v>604</x:v>
      </x:c>
    </x:row>
    <x:row r="428" spans="1:21">
      <x:c r="A428" s="8" t="s">
        <x:v>604</x:v>
      </x:c>
      <x:c r="B428" s="8" t="s">
        <x:v>472</x:v>
      </x:c>
      <x:c r="C428" s="8" t="s">
        <x:v>473</x:v>
      </x:c>
      <x:c r="D428" s="8" t="s">
        <x:v>936</x:v>
      </x:c>
      <x:c r="E428" s="8" t="s">
        <x:v>607</x:v>
      </x:c>
      <x:c r="F428" s="8" t="s">
        <x:v>669</x:v>
      </x:c>
      <x:c r="G428" s="8" t="s">
        <x:v>477</x:v>
      </x:c>
      <x:c r="H428" s="8" t="s">
        <x:v>669</x:v>
      </x:c>
      <x:c r="I428" s="8" t="s">
        <x:v>477</x:v>
      </x:c>
      <x:c r="J428" s="8" t="s">
        <x:v>965</x:v>
      </x:c>
      <x:c r="K428" s="10" t="s">
        <x:v>490</x:v>
      </x:c>
      <x:c r="L428" s="8" t="s">
        <x:v>966</x:v>
      </x:c>
      <x:c r="M428" s="9">
        <x:v>1</x:v>
      </x:c>
      <x:c r="N428" s="8" t="s">
        <x:v>481</x:v>
      </x:c>
      <x:c r="O428" s="8" t="s">
        <x:v>482</x:v>
      </x:c>
      <x:c r="P428" s="8" t="s">
        <x:v>607</x:v>
      </x:c>
      <x:c r="Q428" s="8" t="s">
        <x:v>481</x:v>
      </x:c>
      <x:c r="R428" s="19">
        <x:v>177.01018181818185</x:v>
      </x:c>
      <x:c r="S428" s="12">
        <x:f t="shared" si="6"/>
        <x:v>177.01018181818185</x:v>
      </x:c>
      <x:c r="U428" s="8" t="s">
        <x:v>604</x:v>
      </x:c>
    </x:row>
    <x:row r="429" spans="1:21">
      <x:c r="A429" s="8" t="s">
        <x:v>604</x:v>
      </x:c>
      <x:c r="B429" s="8" t="s">
        <x:v>472</x:v>
      </x:c>
      <x:c r="C429" s="8" t="s">
        <x:v>473</x:v>
      </x:c>
      <x:c r="D429" s="8" t="s">
        <x:v>936</x:v>
      </x:c>
      <x:c r="E429" s="8" t="s">
        <x:v>607</x:v>
      </x:c>
      <x:c r="F429" s="8" t="s">
        <x:v>669</x:v>
      </x:c>
      <x:c r="G429" s="8" t="s">
        <x:v>477</x:v>
      </x:c>
      <x:c r="H429" s="8" t="s">
        <x:v>669</x:v>
      </x:c>
      <x:c r="I429" s="8" t="s">
        <x:v>477</x:v>
      </x:c>
      <x:c r="J429" s="8" t="s">
        <x:v>967</x:v>
      </x:c>
      <x:c r="K429" s="10" t="s">
        <x:v>520</x:v>
      </x:c>
      <x:c r="L429" s="8" t="s">
        <x:v>968</x:v>
      </x:c>
      <x:c r="M429" s="9">
        <x:v>1</x:v>
      </x:c>
      <x:c r="N429" s="8" t="s">
        <x:v>481</x:v>
      </x:c>
      <x:c r="O429" s="8" t="s">
        <x:v>482</x:v>
      </x:c>
      <x:c r="P429" s="8" t="s">
        <x:v>607</x:v>
      </x:c>
      <x:c r="Q429" s="8" t="s">
        <x:v>481</x:v>
      </x:c>
      <x:c r="R429" s="19">
        <x:v>145.32363636363638</x:v>
      </x:c>
      <x:c r="S429" s="12">
        <x:f t="shared" si="6"/>
        <x:v>145.32363636363638</x:v>
      </x:c>
      <x:c r="U429" s="8" t="s">
        <x:v>604</x:v>
      </x:c>
    </x:row>
    <x:row r="430" spans="1:21">
      <x:c r="A430" s="8" t="s">
        <x:v>604</x:v>
      </x:c>
      <x:c r="B430" s="8" t="s">
        <x:v>472</x:v>
      </x:c>
      <x:c r="C430" s="8" t="s">
        <x:v>473</x:v>
      </x:c>
      <x:c r="D430" s="8" t="s">
        <x:v>936</x:v>
      </x:c>
      <x:c r="E430" s="8" t="s">
        <x:v>607</x:v>
      </x:c>
      <x:c r="F430" s="8" t="s">
        <x:v>669</x:v>
      </x:c>
      <x:c r="G430" s="8" t="s">
        <x:v>477</x:v>
      </x:c>
      <x:c r="H430" s="8" t="s">
        <x:v>669</x:v>
      </x:c>
      <x:c r="I430" s="8" t="s">
        <x:v>477</x:v>
      </x:c>
      <x:c r="J430" s="8" t="s">
        <x:v>969</x:v>
      </x:c>
      <x:c r="K430" s="10" t="s">
        <x:v>532</x:v>
      </x:c>
      <x:c r="L430" s="8" t="s">
        <x:v>970</x:v>
      </x:c>
      <x:c r="M430" s="9">
        <x:v>1</x:v>
      </x:c>
      <x:c r="N430" s="8" t="s">
        <x:v>481</x:v>
      </x:c>
      <x:c r="O430" s="8" t="s">
        <x:v>482</x:v>
      </x:c>
      <x:c r="P430" s="8" t="s">
        <x:v>607</x:v>
      </x:c>
      <x:c r="Q430" s="8" t="s">
        <x:v>481</x:v>
      </x:c>
      <x:c r="R430" s="19">
        <x:v>117.04545454545455</x:v>
      </x:c>
      <x:c r="S430" s="12">
        <x:f t="shared" si="6"/>
        <x:v>117.04545454545455</x:v>
      </x:c>
      <x:c r="U430" s="8" t="s">
        <x:v>604</x:v>
      </x:c>
    </x:row>
    <x:row r="431" spans="1:21">
      <x:c r="A431" s="8" t="s">
        <x:v>604</x:v>
      </x:c>
      <x:c r="B431" s="8" t="s">
        <x:v>472</x:v>
      </x:c>
      <x:c r="C431" s="8" t="s">
        <x:v>473</x:v>
      </x:c>
      <x:c r="D431" s="8" t="s">
        <x:v>936</x:v>
      </x:c>
      <x:c r="E431" s="8" t="s">
        <x:v>607</x:v>
      </x:c>
      <x:c r="F431" s="8" t="s">
        <x:v>669</x:v>
      </x:c>
      <x:c r="G431" s="8" t="s">
        <x:v>477</x:v>
      </x:c>
      <x:c r="H431" s="8" t="s">
        <x:v>669</x:v>
      </x:c>
      <x:c r="I431" s="8" t="s">
        <x:v>477</x:v>
      </x:c>
      <x:c r="J431" s="8" t="s">
        <x:v>971</x:v>
      </x:c>
      <x:c r="K431" s="10" t="s">
        <x:v>709</x:v>
      </x:c>
      <x:c r="L431" s="8" t="s">
        <x:v>972</x:v>
      </x:c>
      <x:c r="M431" s="9">
        <x:v>1</x:v>
      </x:c>
      <x:c r="N431" s="8" t="s">
        <x:v>481</x:v>
      </x:c>
      <x:c r="O431" s="8" t="s">
        <x:v>482</x:v>
      </x:c>
      <x:c r="P431" s="8" t="s">
        <x:v>607</x:v>
      </x:c>
      <x:c r="Q431" s="8" t="s">
        <x:v>481</x:v>
      </x:c>
      <x:c r="R431" s="19">
        <x:v>117.04545454545455</x:v>
      </x:c>
      <x:c r="S431" s="12">
        <x:f t="shared" si="6"/>
        <x:v>117.04545454545455</x:v>
      </x:c>
      <x:c r="U431" s="8" t="s">
        <x:v>604</x:v>
      </x:c>
    </x:row>
    <x:row r="432" spans="1:21">
      <x:c r="A432" s="8" t="s">
        <x:v>604</x:v>
      </x:c>
      <x:c r="B432" s="8" t="s">
        <x:v>472</x:v>
      </x:c>
      <x:c r="C432" s="8" t="s">
        <x:v>473</x:v>
      </x:c>
      <x:c r="D432" s="8" t="s">
        <x:v>936</x:v>
      </x:c>
      <x:c r="E432" s="8" t="s">
        <x:v>607</x:v>
      </x:c>
      <x:c r="F432" s="8" t="s">
        <x:v>669</x:v>
      </x:c>
      <x:c r="G432" s="8" t="s">
        <x:v>477</x:v>
      </x:c>
      <x:c r="H432" s="8" t="s">
        <x:v>669</x:v>
      </x:c>
      <x:c r="I432" s="8" t="s">
        <x:v>477</x:v>
      </x:c>
      <x:c r="J432" s="8" t="s">
        <x:v>973</x:v>
      </x:c>
      <x:c r="K432" s="10" t="s">
        <x:v>517</x:v>
      </x:c>
      <x:c r="L432" s="8" t="s">
        <x:v>974</x:v>
      </x:c>
      <x:c r="M432" s="9">
        <x:v>1</x:v>
      </x:c>
      <x:c r="N432" s="8" t="s">
        <x:v>481</x:v>
      </x:c>
      <x:c r="O432" s="8" t="s">
        <x:v>482</x:v>
      </x:c>
      <x:c r="P432" s="8" t="s">
        <x:v>607</x:v>
      </x:c>
      <x:c r="Q432" s="8" t="s">
        <x:v>481</x:v>
      </x:c>
      <x:c r="R432" s="19">
        <x:v>93.542727272727276</x:v>
      </x:c>
      <x:c r="S432" s="12">
        <x:f t="shared" si="6"/>
        <x:v>93.542727272727276</x:v>
      </x:c>
      <x:c r="U432" s="8" t="s">
        <x:v>604</x:v>
      </x:c>
    </x:row>
    <x:row r="433" spans="1:21">
      <x:c r="A433" s="8" t="s">
        <x:v>604</x:v>
      </x:c>
      <x:c r="B433" s="8" t="s">
        <x:v>472</x:v>
      </x:c>
      <x:c r="C433" s="8" t="s">
        <x:v>473</x:v>
      </x:c>
      <x:c r="D433" s="8" t="s">
        <x:v>936</x:v>
      </x:c>
      <x:c r="E433" s="8" t="s">
        <x:v>607</x:v>
      </x:c>
      <x:c r="F433" s="8" t="s">
        <x:v>669</x:v>
      </x:c>
      <x:c r="G433" s="8" t="s">
        <x:v>477</x:v>
      </x:c>
      <x:c r="H433" s="8" t="s">
        <x:v>669</x:v>
      </x:c>
      <x:c r="I433" s="8" t="s">
        <x:v>477</x:v>
      </x:c>
      <x:c r="J433" s="8" t="s">
        <x:v>975</x:v>
      </x:c>
      <x:c r="K433" s="10" t="s">
        <x:v>502</x:v>
      </x:c>
      <x:c r="L433" s="8" t="s">
        <x:v>976</x:v>
      </x:c>
      <x:c r="M433" s="9">
        <x:v>8</x:v>
      </x:c>
      <x:c r="N433" s="8" t="s">
        <x:v>481</x:v>
      </x:c>
      <x:c r="O433" s="8" t="s">
        <x:v>482</x:v>
      </x:c>
      <x:c r="P433" s="8" t="s">
        <x:v>607</x:v>
      </x:c>
      <x:c r="Q433" s="8" t="s">
        <x:v>481</x:v>
      </x:c>
      <x:c r="R433" s="19">
        <x:v>6.8822727272727269</x:v>
      </x:c>
      <x:c r="S433" s="12">
        <x:f t="shared" si="6"/>
        <x:v>55.058181818181815</x:v>
      </x:c>
      <x:c r="U433" s="8" t="s">
        <x:v>604</x:v>
      </x:c>
    </x:row>
    <x:row r="434" spans="1:21">
      <x:c r="A434" s="8" t="s">
        <x:v>604</x:v>
      </x:c>
      <x:c r="B434" s="8" t="s">
        <x:v>472</x:v>
      </x:c>
      <x:c r="C434" s="8" t="s">
        <x:v>473</x:v>
      </x:c>
      <x:c r="D434" s="8" t="s">
        <x:v>936</x:v>
      </x:c>
      <x:c r="E434" s="8" t="s">
        <x:v>607</x:v>
      </x:c>
      <x:c r="F434" s="8" t="s">
        <x:v>669</x:v>
      </x:c>
      <x:c r="G434" s="8" t="s">
        <x:v>477</x:v>
      </x:c>
      <x:c r="H434" s="8" t="s">
        <x:v>669</x:v>
      </x:c>
      <x:c r="I434" s="8" t="s">
        <x:v>477</x:v>
      </x:c>
      <x:c r="J434" s="8" t="s">
        <x:v>977</x:v>
      </x:c>
      <x:c r="K434" s="10" t="s">
        <x:v>514</x:v>
      </x:c>
      <x:c r="L434" s="8" t="s">
        <x:v>978</x:v>
      </x:c>
      <x:c r="M434" s="9">
        <x:v>1</x:v>
      </x:c>
      <x:c r="N434" s="8" t="s">
        <x:v>481</x:v>
      </x:c>
      <x:c r="O434" s="8" t="s">
        <x:v>482</x:v>
      </x:c>
      <x:c r="P434" s="8" t="s">
        <x:v>607</x:v>
      </x:c>
      <x:c r="Q434" s="8" t="s">
        <x:v>481</x:v>
      </x:c>
      <x:c r="R434" s="19">
        <x:v>37.978909090909092</x:v>
      </x:c>
      <x:c r="S434" s="12">
        <x:f t="shared" si="6"/>
        <x:v>37.978909090909092</x:v>
      </x:c>
      <x:c r="U434" s="8" t="s">
        <x:v>604</x:v>
      </x:c>
    </x:row>
    <x:row r="435" spans="1:21">
      <x:c r="A435" s="8" t="s">
        <x:v>604</x:v>
      </x:c>
      <x:c r="B435" s="8" t="s">
        <x:v>472</x:v>
      </x:c>
      <x:c r="C435" s="8" t="s">
        <x:v>473</x:v>
      </x:c>
      <x:c r="D435" s="8" t="s">
        <x:v>936</x:v>
      </x:c>
      <x:c r="E435" s="8" t="s">
        <x:v>607</x:v>
      </x:c>
      <x:c r="F435" s="8" t="s">
        <x:v>669</x:v>
      </x:c>
      <x:c r="G435" s="8" t="s">
        <x:v>477</x:v>
      </x:c>
      <x:c r="H435" s="8" t="s">
        <x:v>669</x:v>
      </x:c>
      <x:c r="I435" s="8" t="s">
        <x:v>477</x:v>
      </x:c>
      <x:c r="J435" s="8" t="s">
        <x:v>853</x:v>
      </x:c>
      <x:c r="K435" s="10" t="s">
        <x:v>487</x:v>
      </x:c>
      <x:c r="L435" s="8" t="s">
        <x:v>854</x:v>
      </x:c>
      <x:c r="M435" s="9">
        <x:v>4</x:v>
      </x:c>
      <x:c r="N435" s="8" t="s">
        <x:v>481</x:v>
      </x:c>
      <x:c r="O435" s="8" t="s">
        <x:v>482</x:v>
      </x:c>
      <x:c r="P435" s="8" t="s">
        <x:v>607</x:v>
      </x:c>
      <x:c r="Q435" s="8" t="s">
        <x:v>481</x:v>
      </x:c>
      <x:c r="R435" s="19">
        <x:v>5.8990909090909094</x:v>
      </x:c>
      <x:c r="S435" s="12">
        <x:f t="shared" si="6"/>
        <x:v>23.596363636363638</x:v>
      </x:c>
      <x:c r="U435" s="8" t="s">
        <x:v>604</x:v>
      </x:c>
    </x:row>
    <x:row r="436" spans="1:21">
      <x:c r="A436" s="8" t="s">
        <x:v>604</x:v>
      </x:c>
      <x:c r="B436" s="8" t="s">
        <x:v>472</x:v>
      </x:c>
      <x:c r="C436" s="8" t="s">
        <x:v>473</x:v>
      </x:c>
      <x:c r="D436" s="8" t="s">
        <x:v>936</x:v>
      </x:c>
      <x:c r="E436" s="8" t="s">
        <x:v>607</x:v>
      </x:c>
      <x:c r="F436" s="8" t="s">
        <x:v>669</x:v>
      </x:c>
      <x:c r="G436" s="8" t="s">
        <x:v>477</x:v>
      </x:c>
      <x:c r="H436" s="8" t="s">
        <x:v>669</x:v>
      </x:c>
      <x:c r="I436" s="8" t="s">
        <x:v>477</x:v>
      </x:c>
      <x:c r="J436" s="8" t="s">
        <x:v>979</x:v>
      </x:c>
      <x:c r="K436" s="10" t="s">
        <x:v>511</x:v>
      </x:c>
      <x:c r="L436" s="8" t="s">
        <x:v>980</x:v>
      </x:c>
      <x:c r="M436" s="9">
        <x:v>1</x:v>
      </x:c>
      <x:c r="N436" s="8" t="s">
        <x:v>481</x:v>
      </x:c>
      <x:c r="O436" s="8" t="s">
        <x:v>482</x:v>
      </x:c>
      <x:c r="P436" s="8" t="s">
        <x:v>607</x:v>
      </x:c>
      <x:c r="Q436" s="8" t="s">
        <x:v>481</x:v>
      </x:c>
      <x:c r="R436" s="19">
        <x:v>19.326545454545457</x:v>
      </x:c>
      <x:c r="S436" s="12">
        <x:f t="shared" si="6"/>
        <x:v>19.326545454545457</x:v>
      </x:c>
      <x:c r="U436" s="8" t="s">
        <x:v>604</x:v>
      </x:c>
    </x:row>
    <x:row r="437" spans="1:21">
      <x:c r="A437" s="8" t="s">
        <x:v>604</x:v>
      </x:c>
      <x:c r="B437" s="8" t="s">
        <x:v>472</x:v>
      </x:c>
      <x:c r="C437" s="8" t="s">
        <x:v>473</x:v>
      </x:c>
      <x:c r="D437" s="8" t="s">
        <x:v>936</x:v>
      </x:c>
      <x:c r="E437" s="8" t="s">
        <x:v>607</x:v>
      </x:c>
      <x:c r="F437" s="8" t="s">
        <x:v>669</x:v>
      </x:c>
      <x:c r="G437" s="8" t="s">
        <x:v>477</x:v>
      </x:c>
      <x:c r="H437" s="8" t="s">
        <x:v>669</x:v>
      </x:c>
      <x:c r="I437" s="8" t="s">
        <x:v>477</x:v>
      </x:c>
      <x:c r="J437" s="8" t="s">
        <x:v>981</x:v>
      </x:c>
      <x:c r="K437" s="10" t="s">
        <x:v>505</x:v>
      </x:c>
      <x:c r="L437" s="8" t="s">
        <x:v>982</x:v>
      </x:c>
      <x:c r="M437" s="9">
        <x:v>4</x:v>
      </x:c>
      <x:c r="N437" s="8" t="s">
        <x:v>481</x:v>
      </x:c>
      <x:c r="O437" s="8" t="s">
        <x:v>482</x:v>
      </x:c>
      <x:c r="P437" s="8" t="s">
        <x:v>607</x:v>
      </x:c>
      <x:c r="Q437" s="8" t="s">
        <x:v>481</x:v>
      </x:c>
      <x:c r="R437" s="19">
        <x:v>4.8035454545454543</x:v>
      </x:c>
      <x:c r="S437" s="12">
        <x:f t="shared" si="6"/>
        <x:v>19.214181818181817</x:v>
      </x:c>
      <x:c r="U437" s="8" t="s">
        <x:v>604</x:v>
      </x:c>
    </x:row>
    <x:row r="438" spans="1:21">
      <x:c r="A438" s="8" t="s">
        <x:v>604</x:v>
      </x:c>
      <x:c r="B438" s="8" t="s">
        <x:v>472</x:v>
      </x:c>
      <x:c r="C438" s="8" t="s">
        <x:v>473</x:v>
      </x:c>
      <x:c r="D438" s="8" t="s">
        <x:v>936</x:v>
      </x:c>
      <x:c r="E438" s="8" t="s">
        <x:v>607</x:v>
      </x:c>
      <x:c r="F438" s="8" t="s">
        <x:v>669</x:v>
      </x:c>
      <x:c r="G438" s="8" t="s">
        <x:v>477</x:v>
      </x:c>
      <x:c r="H438" s="8" t="s">
        <x:v>669</x:v>
      </x:c>
      <x:c r="I438" s="8" t="s">
        <x:v>477</x:v>
      </x:c>
      <x:c r="J438" s="8" t="s">
        <x:v>983</x:v>
      </x:c>
      <x:c r="K438" s="10" t="s">
        <x:v>499</x:v>
      </x:c>
      <x:c r="L438" s="8" t="s">
        <x:v>984</x:v>
      </x:c>
      <x:c r="M438" s="9">
        <x:v>2</x:v>
      </x:c>
      <x:c r="N438" s="8" t="s">
        <x:v>481</x:v>
      </x:c>
      <x:c r="O438" s="8" t="s">
        <x:v>482</x:v>
      </x:c>
      <x:c r="P438" s="8" t="s">
        <x:v>607</x:v>
      </x:c>
      <x:c r="Q438" s="8" t="s">
        <x:v>481</x:v>
      </x:c>
      <x:c r="R438" s="19">
        <x:v>5.7211818181818188</x:v>
      </x:c>
      <x:c r="S438" s="12">
        <x:f t="shared" si="6"/>
        <x:v>11.442363636363638</x:v>
      </x:c>
      <x:c r="U438" s="8" t="s">
        <x:v>604</x:v>
      </x:c>
    </x:row>
    <x:row r="439" spans="1:21">
      <x:c r="A439" s="8" t="s">
        <x:v>604</x:v>
      </x:c>
      <x:c r="B439" s="8" t="s">
        <x:v>472</x:v>
      </x:c>
      <x:c r="C439" s="8" t="s">
        <x:v>473</x:v>
      </x:c>
      <x:c r="D439" s="8" t="s">
        <x:v>936</x:v>
      </x:c>
      <x:c r="E439" s="8" t="s">
        <x:v>607</x:v>
      </x:c>
      <x:c r="F439" s="8" t="s">
        <x:v>669</x:v>
      </x:c>
      <x:c r="G439" s="8" t="s">
        <x:v>477</x:v>
      </x:c>
      <x:c r="H439" s="8" t="s">
        <x:v>669</x:v>
      </x:c>
      <x:c r="I439" s="8" t="s">
        <x:v>670</x:v>
      </x:c>
      <x:c r="J439" s="8" t="s">
        <x:v>985</x:v>
      </x:c>
      <x:c r="K439" s="10" t="s">
        <x:v>502</x:v>
      </x:c>
      <x:c r="L439" s="8" t="s">
        <x:v>986</x:v>
      </x:c>
      <x:c r="M439" s="9">
        <x:v>4</x:v>
      </x:c>
      <x:c r="N439" s="8" t="s">
        <x:v>481</x:v>
      </x:c>
      <x:c r="O439" s="8" t="s">
        <x:v>613</x:v>
      </x:c>
      <x:c r="P439" s="8" t="s">
        <x:v>607</x:v>
      </x:c>
      <x:c r="Q439" s="8" t="s">
        <x:v>481</x:v>
      </x:c>
      <x:c r="R439" s="19">
        <x:v>2.6780000000000004</x:v>
      </x:c>
      <x:c r="S439" s="12">
        <x:f t="shared" si="6"/>
        <x:v>10.712000000000002</x:v>
      </x:c>
      <x:c r="U439" s="8" t="s">
        <x:v>604</x:v>
      </x:c>
    </x:row>
    <x:row r="440" spans="1:21">
      <x:c r="A440" s="8" t="s">
        <x:v>604</x:v>
      </x:c>
      <x:c r="B440" s="8" t="s">
        <x:v>472</x:v>
      </x:c>
      <x:c r="C440" s="8" t="s">
        <x:v>473</x:v>
      </x:c>
      <x:c r="D440" s="8" t="s">
        <x:v>936</x:v>
      </x:c>
      <x:c r="E440" s="8" t="s">
        <x:v>607</x:v>
      </x:c>
      <x:c r="F440" s="8" t="s">
        <x:v>669</x:v>
      </x:c>
      <x:c r="G440" s="8" t="s">
        <x:v>477</x:v>
      </x:c>
      <x:c r="H440" s="8" t="s">
        <x:v>669</x:v>
      </x:c>
      <x:c r="I440" s="8" t="s">
        <x:v>477</x:v>
      </x:c>
      <x:c r="J440" s="8" t="s">
        <x:v>987</x:v>
      </x:c>
      <x:c r="K440" s="10" t="s">
        <x:v>496</x:v>
      </x:c>
      <x:c r="L440" s="8" t="s">
        <x:v>988</x:v>
      </x:c>
      <x:c r="M440" s="9">
        <x:v>4</x:v>
      </x:c>
      <x:c r="N440" s="8" t="s">
        <x:v>481</x:v>
      </x:c>
      <x:c r="O440" s="8" t="s">
        <x:v>482</x:v>
      </x:c>
      <x:c r="P440" s="8" t="s">
        <x:v>607</x:v>
      </x:c>
      <x:c r="Q440" s="8" t="s">
        <x:v>481</x:v>
      </x:c>
      <x:c r="R440" s="19">
        <x:v>1.9569999999999999</x:v>
      </x:c>
      <x:c r="S440" s="12">
        <x:f t="shared" si="6"/>
        <x:v>7.8279999999999994</x:v>
      </x:c>
      <x:c r="U440" s="8" t="s">
        <x:v>604</x:v>
      </x:c>
    </x:row>
    <x:row r="441" spans="1:21">
      <x:c r="A441" s="8" t="s">
        <x:v>604</x:v>
      </x:c>
      <x:c r="B441" s="8" t="s">
        <x:v>472</x:v>
      </x:c>
      <x:c r="C441" s="8" t="s">
        <x:v>473</x:v>
      </x:c>
      <x:c r="D441" s="8" t="s">
        <x:v>936</x:v>
      </x:c>
      <x:c r="E441" s="8" t="s">
        <x:v>607</x:v>
      </x:c>
      <x:c r="F441" s="8" t="s">
        <x:v>669</x:v>
      </x:c>
      <x:c r="G441" s="8" t="s">
        <x:v>477</x:v>
      </x:c>
      <x:c r="H441" s="8" t="s">
        <x:v>669</x:v>
      </x:c>
      <x:c r="I441" s="8" t="s">
        <x:v>477</x:v>
      </x:c>
      <x:c r="J441" s="8" t="s">
        <x:v>989</x:v>
      </x:c>
      <x:c r="K441" s="10" t="s">
        <x:v>712</x:v>
      </x:c>
      <x:c r="L441" s="8" t="s">
        <x:v>990</x:v>
      </x:c>
      <x:c r="M441" s="9">
        <x:v>2</x:v>
      </x:c>
      <x:c r="N441" s="8" t="s">
        <x:v>481</x:v>
      </x:c>
      <x:c r="O441" s="8" t="s">
        <x:v>482</x:v>
      </x:c>
      <x:c r="P441" s="8" t="s">
        <x:v>607</x:v>
      </x:c>
      <x:c r="Q441" s="8" t="s">
        <x:v>481</x:v>
      </x:c>
      <x:c r="R441" s="19">
        <x:v>3.7829090909090906</x:v>
      </x:c>
      <x:c r="S441" s="12">
        <x:f t="shared" si="6"/>
        <x:v>7.5658181818181811</x:v>
      </x:c>
      <x:c r="U441" s="8" t="s">
        <x:v>604</x:v>
      </x:c>
    </x:row>
    <x:row r="442" spans="1:21">
      <x:c r="A442" s="8" t="s">
        <x:v>604</x:v>
      </x:c>
      <x:c r="B442" s="8" t="s">
        <x:v>472</x:v>
      </x:c>
      <x:c r="C442" s="8" t="s">
        <x:v>473</x:v>
      </x:c>
      <x:c r="D442" s="8" t="s">
        <x:v>936</x:v>
      </x:c>
      <x:c r="E442" s="8" t="s">
        <x:v>607</x:v>
      </x:c>
      <x:c r="F442" s="8" t="s">
        <x:v>669</x:v>
      </x:c>
      <x:c r="G442" s="8" t="s">
        <x:v>477</x:v>
      </x:c>
      <x:c r="H442" s="8" t="s">
        <x:v>669</x:v>
      </x:c>
      <x:c r="I442" s="8" t="s">
        <x:v>609</x:v>
      </x:c>
      <x:c r="J442" s="8" t="s">
        <x:v>991</x:v>
      </x:c>
      <x:c r="K442" s="10" t="s">
        <x:v>484</x:v>
      </x:c>
      <x:c r="L442" s="8" t="s">
        <x:v>992</x:v>
      </x:c>
      <x:c r="M442" s="9">
        <x:v>3</x:v>
      </x:c>
      <x:c r="N442" s="8" t="s">
        <x:v>481</x:v>
      </x:c>
      <x:c r="O442" s="8" t="s">
        <x:v>482</x:v>
      </x:c>
      <x:c r="P442" s="8" t="s">
        <x:v>607</x:v>
      </x:c>
      <x:c r="Q442" s="8" t="s">
        <x:v>481</x:v>
      </x:c>
      <x:c r="R442" s="19">
        <x:v>2.3221818181818179</x:v>
      </x:c>
      <x:c r="S442" s="12">
        <x:f t="shared" si="6"/>
        <x:v>6.9665454545454537</x:v>
      </x:c>
      <x:c r="U442" s="8" t="s">
        <x:v>604</x:v>
      </x:c>
    </x:row>
    <x:row r="443" spans="1:21">
      <x:c r="A443" s="8" t="s">
        <x:v>604</x:v>
      </x:c>
      <x:c r="B443" s="8" t="s">
        <x:v>472</x:v>
      </x:c>
      <x:c r="C443" s="8" t="s">
        <x:v>473</x:v>
      </x:c>
      <x:c r="D443" s="8" t="s">
        <x:v>936</x:v>
      </x:c>
      <x:c r="E443" s="8" t="s">
        <x:v>607</x:v>
      </x:c>
      <x:c r="F443" s="8" t="s">
        <x:v>669</x:v>
      </x:c>
      <x:c r="G443" s="8" t="s">
        <x:v>477</x:v>
      </x:c>
      <x:c r="H443" s="8" t="s">
        <x:v>669</x:v>
      </x:c>
      <x:c r="I443" s="8" t="s">
        <x:v>609</x:v>
      </x:c>
      <x:c r="J443" s="8" t="s">
        <x:v>993</x:v>
      </x:c>
      <x:c r="K443" s="10" t="s">
        <x:v>502</x:v>
      </x:c>
      <x:c r="L443" s="8" t="s">
        <x:v>994</x:v>
      </x:c>
      <x:c r="M443" s="9">
        <x:v>2</x:v>
      </x:c>
      <x:c r="N443" s="8" t="s">
        <x:v>481</x:v>
      </x:c>
      <x:c r="O443" s="8" t="s">
        <x:v>482</x:v>
      </x:c>
      <x:c r="P443" s="8" t="s">
        <x:v>607</x:v>
      </x:c>
      <x:c r="Q443" s="8" t="s">
        <x:v>481</x:v>
      </x:c>
      <x:c r="R443" s="19">
        <x:v>2.8746363636363639</x:v>
      </x:c>
      <x:c r="S443" s="12">
        <x:f t="shared" si="6"/>
        <x:v>5.7492727272727278</x:v>
      </x:c>
      <x:c r="U443" s="8" t="s">
        <x:v>604</x:v>
      </x:c>
    </x:row>
    <x:row r="444" spans="1:21">
      <x:c r="A444" s="8" t="s">
        <x:v>604</x:v>
      </x:c>
      <x:c r="B444" s="8" t="s">
        <x:v>472</x:v>
      </x:c>
      <x:c r="C444" s="8" t="s">
        <x:v>473</x:v>
      </x:c>
      <x:c r="D444" s="8" t="s">
        <x:v>936</x:v>
      </x:c>
      <x:c r="E444" s="8" t="s">
        <x:v>607</x:v>
      </x:c>
      <x:c r="F444" s="8" t="s">
        <x:v>669</x:v>
      </x:c>
      <x:c r="G444" s="8" t="s">
        <x:v>477</x:v>
      </x:c>
      <x:c r="H444" s="8" t="s">
        <x:v>669</x:v>
      </x:c>
      <x:c r="I444" s="8" t="s">
        <x:v>609</x:v>
      </x:c>
      <x:c r="J444" s="8" t="s">
        <x:v>995</x:v>
      </x:c>
      <x:c r="K444" s="10" t="s">
        <x:v>508</x:v>
      </x:c>
      <x:c r="L444" s="8" t="s">
        <x:v>996</x:v>
      </x:c>
      <x:c r="M444" s="9">
        <x:v>2</x:v>
      </x:c>
      <x:c r="N444" s="8" t="s">
        <x:v>481</x:v>
      </x:c>
      <x:c r="O444" s="8" t="s">
        <x:v>482</x:v>
      </x:c>
      <x:c r="P444" s="8" t="s">
        <x:v>607</x:v>
      </x:c>
      <x:c r="Q444" s="8" t="s">
        <x:v>481</x:v>
      </x:c>
      <x:c r="R444" s="19">
        <x:v>2.8746363636363639</x:v>
      </x:c>
      <x:c r="S444" s="12">
        <x:f t="shared" si="6"/>
        <x:v>5.7492727272727278</x:v>
      </x:c>
      <x:c r="U444" s="8" t="s">
        <x:v>604</x:v>
      </x:c>
    </x:row>
    <x:row r="445" spans="1:21">
      <x:c r="A445" s="8" t="s">
        <x:v>604</x:v>
      </x:c>
      <x:c r="B445" s="8" t="s">
        <x:v>472</x:v>
      </x:c>
      <x:c r="C445" s="8" t="s">
        <x:v>473</x:v>
      </x:c>
      <x:c r="D445" s="8" t="s">
        <x:v>936</x:v>
      </x:c>
      <x:c r="E445" s="8" t="s">
        <x:v>607</x:v>
      </x:c>
      <x:c r="F445" s="8" t="s">
        <x:v>669</x:v>
      </x:c>
      <x:c r="G445" s="8" t="s">
        <x:v>477</x:v>
      </x:c>
      <x:c r="H445" s="8" t="s">
        <x:v>669</x:v>
      </x:c>
      <x:c r="I445" s="8" t="s">
        <x:v>609</x:v>
      </x:c>
      <x:c r="J445" s="8" t="s">
        <x:v>997</x:v>
      </x:c>
      <x:c r="K445" s="10" t="s">
        <x:v>505</x:v>
      </x:c>
      <x:c r="L445" s="8" t="s">
        <x:v>998</x:v>
      </x:c>
      <x:c r="M445" s="9">
        <x:v>1</x:v>
      </x:c>
      <x:c r="N445" s="8" t="s">
        <x:v>481</x:v>
      </x:c>
      <x:c r="O445" s="8" t="s">
        <x:v>482</x:v>
      </x:c>
      <x:c r="P445" s="8" t="s">
        <x:v>607</x:v>
      </x:c>
      <x:c r="Q445" s="8" t="s">
        <x:v>481</x:v>
      </x:c>
      <x:c r="R445" s="19">
        <x:v>5.5619999999999994</x:v>
      </x:c>
      <x:c r="S445" s="12">
        <x:f t="shared" si="6"/>
        <x:v>5.5619999999999994</x:v>
      </x:c>
      <x:c r="U445" s="8" t="s">
        <x:v>604</x:v>
      </x:c>
    </x:row>
    <x:row r="446" spans="1:21">
      <x:c r="A446" s="8" t="s">
        <x:v>604</x:v>
      </x:c>
      <x:c r="B446" s="8" t="s">
        <x:v>472</x:v>
      </x:c>
      <x:c r="C446" s="8" t="s">
        <x:v>473</x:v>
      </x:c>
      <x:c r="D446" s="8" t="s">
        <x:v>936</x:v>
      </x:c>
      <x:c r="E446" s="8" t="s">
        <x:v>607</x:v>
      </x:c>
      <x:c r="F446" s="8" t="s">
        <x:v>669</x:v>
      </x:c>
      <x:c r="G446" s="8" t="s">
        <x:v>477</x:v>
      </x:c>
      <x:c r="H446" s="8" t="s">
        <x:v>669</x:v>
      </x:c>
      <x:c r="I446" s="8" t="s">
        <x:v>609</x:v>
      </x:c>
      <x:c r="J446" s="8" t="s">
        <x:v>999</x:v>
      </x:c>
      <x:c r="K446" s="10" t="s">
        <x:v>517</x:v>
      </x:c>
      <x:c r="L446" s="8" t="s">
        <x:v>1000</x:v>
      </x:c>
      <x:c r="M446" s="9">
        <x:v>2</x:v>
      </x:c>
      <x:c r="N446" s="8" t="s">
        <x:v>481</x:v>
      </x:c>
      <x:c r="O446" s="8" t="s">
        <x:v>482</x:v>
      </x:c>
      <x:c r="P446" s="8" t="s">
        <x:v>607</x:v>
      </x:c>
      <x:c r="Q446" s="8" t="s">
        <x:v>481</x:v>
      </x:c>
      <x:c r="R446" s="19">
        <x:v>2.2847272727272729</x:v>
      </x:c>
      <x:c r="S446" s="12">
        <x:f t="shared" si="6"/>
        <x:v>4.5694545454545459</x:v>
      </x:c>
      <x:c r="U446" s="8" t="s">
        <x:v>604</x:v>
      </x:c>
    </x:row>
    <x:row r="447" spans="1:21">
      <x:c r="A447" s="8" t="s">
        <x:v>604</x:v>
      </x:c>
      <x:c r="B447" s="8" t="s">
        <x:v>472</x:v>
      </x:c>
      <x:c r="C447" s="8" t="s">
        <x:v>473</x:v>
      </x:c>
      <x:c r="D447" s="8" t="s">
        <x:v>936</x:v>
      </x:c>
      <x:c r="E447" s="8" t="s">
        <x:v>607</x:v>
      </x:c>
      <x:c r="F447" s="8" t="s">
        <x:v>669</x:v>
      </x:c>
      <x:c r="G447" s="8" t="s">
        <x:v>477</x:v>
      </x:c>
      <x:c r="H447" s="8" t="s">
        <x:v>669</x:v>
      </x:c>
      <x:c r="I447" s="8" t="s">
        <x:v>670</x:v>
      </x:c>
      <x:c r="J447" s="8" t="s">
        <x:v>1001</x:v>
      </x:c>
      <x:c r="K447" s="10" t="s">
        <x:v>484</x:v>
      </x:c>
      <x:c r="L447" s="8" t="s">
        <x:v>1002</x:v>
      </x:c>
      <x:c r="M447" s="9">
        <x:v>6</x:v>
      </x:c>
      <x:c r="N447" s="8" t="s">
        <x:v>481</x:v>
      </x:c>
      <x:c r="O447" s="8" t="s">
        <x:v>613</x:v>
      </x:c>
      <x:c r="P447" s="8" t="s">
        <x:v>607</x:v>
      </x:c>
      <x:c r="Q447" s="8" t="s">
        <x:v>481</x:v>
      </x:c>
      <x:c r="R447" s="19">
        <x:v>0.73036363636363644</x:v>
      </x:c>
      <x:c r="S447" s="12">
        <x:f t="shared" si="6"/>
        <x:v>4.3821818181818184</x:v>
      </x:c>
      <x:c r="U447" s="8" t="s">
        <x:v>604</x:v>
      </x:c>
    </x:row>
    <x:row r="448" spans="1:21">
      <x:c r="A448" s="8" t="s">
        <x:v>604</x:v>
      </x:c>
      <x:c r="B448" s="8" t="s">
        <x:v>472</x:v>
      </x:c>
      <x:c r="C448" s="8" t="s">
        <x:v>473</x:v>
      </x:c>
      <x:c r="D448" s="8" t="s">
        <x:v>936</x:v>
      </x:c>
      <x:c r="E448" s="8" t="s">
        <x:v>607</x:v>
      </x:c>
      <x:c r="F448" s="8" t="s">
        <x:v>669</x:v>
      </x:c>
      <x:c r="G448" s="8" t="s">
        <x:v>477</x:v>
      </x:c>
      <x:c r="H448" s="8" t="s">
        <x:v>669</x:v>
      </x:c>
      <x:c r="I448" s="8" t="s">
        <x:v>670</x:v>
      </x:c>
      <x:c r="J448" s="8" t="s">
        <x:v>675</x:v>
      </x:c>
      <x:c r="K448" s="10" t="s">
        <x:v>479</x:v>
      </x:c>
      <x:c r="L448" s="8" t="s">
        <x:v>676</x:v>
      </x:c>
      <x:c r="M448" s="9">
        <x:v>6</x:v>
      </x:c>
      <x:c r="N448" s="8" t="s">
        <x:v>481</x:v>
      </x:c>
      <x:c r="O448" s="8" t="s">
        <x:v>613</x:v>
      </x:c>
      <x:c r="P448" s="8" t="s">
        <x:v>607</x:v>
      </x:c>
      <x:c r="Q448" s="8" t="s">
        <x:v>481</x:v>
      </x:c>
      <x:c r="R448" s="19">
        <x:v>0.73036363636363644</x:v>
      </x:c>
      <x:c r="S448" s="12">
        <x:f t="shared" si="6"/>
        <x:v>4.3821818181818184</x:v>
      </x:c>
      <x:c r="U448" s="8" t="s">
        <x:v>604</x:v>
      </x:c>
    </x:row>
    <x:row r="449" spans="1:21">
      <x:c r="A449" s="8" t="s">
        <x:v>604</x:v>
      </x:c>
      <x:c r="B449" s="8" t="s">
        <x:v>472</x:v>
      </x:c>
      <x:c r="C449" s="8" t="s">
        <x:v>473</x:v>
      </x:c>
      <x:c r="D449" s="8" t="s">
        <x:v>936</x:v>
      </x:c>
      <x:c r="E449" s="8" t="s">
        <x:v>607</x:v>
      </x:c>
      <x:c r="F449" s="8" t="s">
        <x:v>669</x:v>
      </x:c>
      <x:c r="G449" s="8" t="s">
        <x:v>477</x:v>
      </x:c>
      <x:c r="H449" s="8" t="s">
        <x:v>669</x:v>
      </x:c>
      <x:c r="I449" s="8" t="s">
        <x:v>609</x:v>
      </x:c>
      <x:c r="J449" s="8" t="s">
        <x:v>1003</x:v>
      </x:c>
      <x:c r="K449" s="10" t="s">
        <x:v>487</x:v>
      </x:c>
      <x:c r="L449" s="8" t="s">
        <x:v>1004</x:v>
      </x:c>
      <x:c r="M449" s="9">
        <x:v>1</x:v>
      </x:c>
      <x:c r="N449" s="8" t="s">
        <x:v>481</x:v>
      </x:c>
      <x:c r="O449" s="8" t="s">
        <x:v>482</x:v>
      </x:c>
      <x:c r="P449" s="8" t="s">
        <x:v>607</x:v>
      </x:c>
      <x:c r="Q449" s="8" t="s">
        <x:v>481</x:v>
      </x:c>
      <x:c r="R449" s="19">
        <x:v>4.3634545454545455</x:v>
      </x:c>
      <x:c r="S449" s="12">
        <x:f t="shared" si="6"/>
        <x:v>4.3634545454545455</x:v>
      </x:c>
      <x:c r="U449" s="8" t="s">
        <x:v>604</x:v>
      </x:c>
    </x:row>
    <x:row r="450" spans="1:21">
      <x:c r="A450" s="8" t="s">
        <x:v>604</x:v>
      </x:c>
      <x:c r="B450" s="8" t="s">
        <x:v>472</x:v>
      </x:c>
      <x:c r="C450" s="8" t="s">
        <x:v>473</x:v>
      </x:c>
      <x:c r="D450" s="8" t="s">
        <x:v>936</x:v>
      </x:c>
      <x:c r="E450" s="8" t="s">
        <x:v>607</x:v>
      </x:c>
      <x:c r="F450" s="8" t="s">
        <x:v>669</x:v>
      </x:c>
      <x:c r="G450" s="8" t="s">
        <x:v>477</x:v>
      </x:c>
      <x:c r="H450" s="8" t="s">
        <x:v>669</x:v>
      </x:c>
      <x:c r="I450" s="8" t="s">
        <x:v>670</x:v>
      </x:c>
      <x:c r="J450" s="8" t="s">
        <x:v>812</x:v>
      </x:c>
      <x:c r="K450" s="10" t="s">
        <x:v>532</x:v>
      </x:c>
      <x:c r="L450" s="8" t="s">
        <x:v>813</x:v>
      </x:c>
      <x:c r="M450" s="9">
        <x:v>2</x:v>
      </x:c>
      <x:c r="N450" s="8" t="s">
        <x:v>481</x:v>
      </x:c>
      <x:c r="O450" s="8" t="s">
        <x:v>613</x:v>
      </x:c>
      <x:c r="P450" s="8" t="s">
        <x:v>607</x:v>
      </x:c>
      <x:c r="Q450" s="8" t="s">
        <x:v>481</x:v>
      </x:c>
      <x:c r="R450" s="19">
        <x:v>2.0787272727272725</x:v>
      </x:c>
      <x:c r="S450" s="12">
        <x:f t="shared" si="6"/>
        <x:v>4.1574545454545451</x:v>
      </x:c>
      <x:c r="U450" s="8" t="s">
        <x:v>604</x:v>
      </x:c>
    </x:row>
    <x:row r="451" spans="1:21">
      <x:c r="A451" s="8" t="s">
        <x:v>604</x:v>
      </x:c>
      <x:c r="B451" s="8" t="s">
        <x:v>472</x:v>
      </x:c>
      <x:c r="C451" s="8" t="s">
        <x:v>473</x:v>
      </x:c>
      <x:c r="D451" s="8" t="s">
        <x:v>936</x:v>
      </x:c>
      <x:c r="E451" s="8" t="s">
        <x:v>607</x:v>
      </x:c>
      <x:c r="F451" s="8" t="s">
        <x:v>669</x:v>
      </x:c>
      <x:c r="G451" s="8" t="s">
        <x:v>477</x:v>
      </x:c>
      <x:c r="H451" s="8" t="s">
        <x:v>669</x:v>
      </x:c>
      <x:c r="I451" s="8" t="s">
        <x:v>609</x:v>
      </x:c>
      <x:c r="J451" s="8" t="s">
        <x:v>1005</x:v>
      </x:c>
      <x:c r="K451" s="10" t="s">
        <x:v>532</x:v>
      </x:c>
      <x:c r="L451" s="8" t="s">
        <x:v>1006</x:v>
      </x:c>
      <x:c r="M451" s="9">
        <x:v>1</x:v>
      </x:c>
      <x:c r="N451" s="8" t="s">
        <x:v>481</x:v>
      </x:c>
      <x:c r="O451" s="8" t="s">
        <x:v>482</x:v>
      </x:c>
      <x:c r="P451" s="8" t="s">
        <x:v>607</x:v>
      </x:c>
      <x:c r="Q451" s="8" t="s">
        <x:v>481</x:v>
      </x:c>
      <x:c r="R451" s="19">
        <x:v>3.8859090909090912</x:v>
      </x:c>
      <x:c r="S451" s="12">
        <x:f t="shared" si="6"/>
        <x:v>3.8859090909090912</x:v>
      </x:c>
      <x:c r="U451" s="8" t="s">
        <x:v>604</x:v>
      </x:c>
    </x:row>
    <x:row r="452" spans="1:21">
      <x:c r="A452" s="8" t="s">
        <x:v>604</x:v>
      </x:c>
      <x:c r="B452" s="8" t="s">
        <x:v>472</x:v>
      </x:c>
      <x:c r="C452" s="8" t="s">
        <x:v>473</x:v>
      </x:c>
      <x:c r="D452" s="8" t="s">
        <x:v>936</x:v>
      </x:c>
      <x:c r="E452" s="8" t="s">
        <x:v>607</x:v>
      </x:c>
      <x:c r="F452" s="8" t="s">
        <x:v>669</x:v>
      </x:c>
      <x:c r="G452" s="8" t="s">
        <x:v>477</x:v>
      </x:c>
      <x:c r="H452" s="8" t="s">
        <x:v>669</x:v>
      </x:c>
      <x:c r="I452" s="8" t="s">
        <x:v>609</x:v>
      </x:c>
      <x:c r="J452" s="8" t="s">
        <x:v>1007</x:v>
      </x:c>
      <x:c r="K452" s="10" t="s">
        <x:v>520</x:v>
      </x:c>
      <x:c r="L452" s="8" t="s">
        <x:v>1008</x:v>
      </x:c>
      <x:c r="M452" s="9">
        <x:v>1</x:v>
      </x:c>
      <x:c r="N452" s="8" t="s">
        <x:v>481</x:v>
      </x:c>
      <x:c r="O452" s="8" t="s">
        <x:v>482</x:v>
      </x:c>
      <x:c r="P452" s="8" t="s">
        <x:v>607</x:v>
      </x:c>
      <x:c r="Q452" s="8" t="s">
        <x:v>481</x:v>
      </x:c>
      <x:c r="R452" s="19">
        <x:v>3.8859090909090912</x:v>
      </x:c>
      <x:c r="S452" s="12">
        <x:f t="shared" ref="S452:S515" si="7">+M452*R452</x:f>
        <x:v>3.8859090909090912</x:v>
      </x:c>
      <x:c r="U452" s="8" t="s">
        <x:v>604</x:v>
      </x:c>
    </x:row>
    <x:row r="453" spans="1:21">
      <x:c r="A453" s="8" t="s">
        <x:v>604</x:v>
      </x:c>
      <x:c r="B453" s="8" t="s">
        <x:v>472</x:v>
      </x:c>
      <x:c r="C453" s="8" t="s">
        <x:v>473</x:v>
      </x:c>
      <x:c r="D453" s="8" t="s">
        <x:v>936</x:v>
      </x:c>
      <x:c r="E453" s="8" t="s">
        <x:v>607</x:v>
      </x:c>
      <x:c r="F453" s="8" t="s">
        <x:v>669</x:v>
      </x:c>
      <x:c r="G453" s="8" t="s">
        <x:v>477</x:v>
      </x:c>
      <x:c r="H453" s="8" t="s">
        <x:v>669</x:v>
      </x:c>
      <x:c r="I453" s="8" t="s">
        <x:v>670</x:v>
      </x:c>
      <x:c r="J453" s="8" t="s">
        <x:v>1009</x:v>
      </x:c>
      <x:c r="K453" s="10" t="s">
        <x:v>508</x:v>
      </x:c>
      <x:c r="L453" s="8" t="s">
        <x:v>1010</x:v>
      </x:c>
      <x:c r="M453" s="9">
        <x:v>2</x:v>
      </x:c>
      <x:c r="N453" s="8" t="s">
        <x:v>481</x:v>
      </x:c>
      <x:c r="O453" s="8" t="s">
        <x:v>613</x:v>
      </x:c>
      <x:c r="P453" s="8" t="s">
        <x:v>607</x:v>
      </x:c>
      <x:c r="Q453" s="8" t="s">
        <x:v>481</x:v>
      </x:c>
      <x:c r="R453" s="19">
        <x:v>1.8540000000000001</x:v>
      </x:c>
      <x:c r="S453" s="12">
        <x:f t="shared" si="7"/>
        <x:v>3.7080000000000002</x:v>
      </x:c>
      <x:c r="U453" s="8" t="s">
        <x:v>604</x:v>
      </x:c>
    </x:row>
    <x:row r="454" spans="1:21">
      <x:c r="A454" s="8" t="s">
        <x:v>604</x:v>
      </x:c>
      <x:c r="B454" s="8" t="s">
        <x:v>472</x:v>
      </x:c>
      <x:c r="C454" s="8" t="s">
        <x:v>473</x:v>
      </x:c>
      <x:c r="D454" s="8" t="s">
        <x:v>936</x:v>
      </x:c>
      <x:c r="E454" s="8" t="s">
        <x:v>607</x:v>
      </x:c>
      <x:c r="F454" s="8" t="s">
        <x:v>669</x:v>
      </x:c>
      <x:c r="G454" s="8" t="s">
        <x:v>477</x:v>
      </x:c>
      <x:c r="H454" s="8" t="s">
        <x:v>669</x:v>
      </x:c>
      <x:c r="I454" s="8" t="s">
        <x:v>670</x:v>
      </x:c>
      <x:c r="J454" s="8" t="s">
        <x:v>1011</x:v>
      </x:c>
      <x:c r="K454" s="10" t="s">
        <x:v>505</x:v>
      </x:c>
      <x:c r="L454" s="8" t="s">
        <x:v>1012</x:v>
      </x:c>
      <x:c r="M454" s="9">
        <x:v>2</x:v>
      </x:c>
      <x:c r="N454" s="8" t="s">
        <x:v>481</x:v>
      </x:c>
      <x:c r="O454" s="8" t="s">
        <x:v>613</x:v>
      </x:c>
      <x:c r="P454" s="8" t="s">
        <x:v>607</x:v>
      </x:c>
      <x:c r="Q454" s="8" t="s">
        <x:v>481</x:v>
      </x:c>
      <x:c r="R454" s="19">
        <x:v>1.7509999999999999</x:v>
      </x:c>
      <x:c r="S454" s="12">
        <x:f t="shared" si="7"/>
        <x:v>3.5019999999999998</x:v>
      </x:c>
      <x:c r="U454" s="8" t="s">
        <x:v>604</x:v>
      </x:c>
    </x:row>
    <x:row r="455" spans="1:21">
      <x:c r="A455" s="8" t="s">
        <x:v>604</x:v>
      </x:c>
      <x:c r="B455" s="8" t="s">
        <x:v>472</x:v>
      </x:c>
      <x:c r="C455" s="8" t="s">
        <x:v>473</x:v>
      </x:c>
      <x:c r="D455" s="8" t="s">
        <x:v>936</x:v>
      </x:c>
      <x:c r="E455" s="8" t="s">
        <x:v>607</x:v>
      </x:c>
      <x:c r="F455" s="8" t="s">
        <x:v>669</x:v>
      </x:c>
      <x:c r="G455" s="8" t="s">
        <x:v>477</x:v>
      </x:c>
      <x:c r="H455" s="8" t="s">
        <x:v>669</x:v>
      </x:c>
      <x:c r="I455" s="8" t="s">
        <x:v>477</x:v>
      </x:c>
      <x:c r="J455" s="8" t="s">
        <x:v>1013</x:v>
      </x:c>
      <x:c r="K455" s="10" t="s">
        <x:v>484</x:v>
      </x:c>
      <x:c r="L455" s="8" t="s">
        <x:v>1014</x:v>
      </x:c>
      <x:c r="M455" s="9">
        <x:v>2</x:v>
      </x:c>
      <x:c r="N455" s="8" t="s">
        <x:v>481</x:v>
      </x:c>
      <x:c r="O455" s="8" t="s">
        <x:v>482</x:v>
      </x:c>
      <x:c r="P455" s="8" t="s">
        <x:v>607</x:v>
      </x:c>
      <x:c r="Q455" s="8" t="s">
        <x:v>481</x:v>
      </x:c>
      <x:c r="R455" s="19">
        <x:v>1.6854545454545455</x:v>
      </x:c>
      <x:c r="S455" s="12">
        <x:f t="shared" si="7"/>
        <x:v>3.3709090909090911</x:v>
      </x:c>
      <x:c r="U455" s="8" t="s">
        <x:v>604</x:v>
      </x:c>
    </x:row>
    <x:row r="456" spans="1:21">
      <x:c r="A456" s="8" t="s">
        <x:v>604</x:v>
      </x:c>
      <x:c r="B456" s="8" t="s">
        <x:v>472</x:v>
      </x:c>
      <x:c r="C456" s="8" t="s">
        <x:v>473</x:v>
      </x:c>
      <x:c r="D456" s="8" t="s">
        <x:v>936</x:v>
      </x:c>
      <x:c r="E456" s="8" t="s">
        <x:v>607</x:v>
      </x:c>
      <x:c r="F456" s="8" t="s">
        <x:v>669</x:v>
      </x:c>
      <x:c r="G456" s="8" t="s">
        <x:v>477</x:v>
      </x:c>
      <x:c r="H456" s="8" t="s">
        <x:v>669</x:v>
      </x:c>
      <x:c r="I456" s="8" t="s">
        <x:v>670</x:v>
      </x:c>
      <x:c r="J456" s="8" t="s">
        <x:v>1015</x:v>
      </x:c>
      <x:c r="K456" s="10" t="s">
        <x:v>487</x:v>
      </x:c>
      <x:c r="L456" s="8" t="s">
        <x:v>1016</x:v>
      </x:c>
      <x:c r="M456" s="9">
        <x:v>4</x:v>
      </x:c>
      <x:c r="N456" s="8" t="s">
        <x:v>481</x:v>
      </x:c>
      <x:c r="O456" s="8" t="s">
        <x:v>613</x:v>
      </x:c>
      <x:c r="P456" s="8" t="s">
        <x:v>607</x:v>
      </x:c>
      <x:c r="Q456" s="8" t="s">
        <x:v>481</x:v>
      </x:c>
      <x:c r="R456" s="19">
        <x:v>0.77718181818181831</x:v>
      </x:c>
      <x:c r="S456" s="12">
        <x:f t="shared" si="7"/>
        <x:v>3.1087272727272732</x:v>
      </x:c>
      <x:c r="U456" s="8" t="s">
        <x:v>604</x:v>
      </x:c>
    </x:row>
    <x:row r="457" spans="1:21">
      <x:c r="A457" s="8" t="s">
        <x:v>604</x:v>
      </x:c>
      <x:c r="B457" s="8" t="s">
        <x:v>472</x:v>
      </x:c>
      <x:c r="C457" s="8" t="s">
        <x:v>473</x:v>
      </x:c>
      <x:c r="D457" s="8" t="s">
        <x:v>936</x:v>
      </x:c>
      <x:c r="E457" s="8" t="s">
        <x:v>607</x:v>
      </x:c>
      <x:c r="F457" s="8" t="s">
        <x:v>669</x:v>
      </x:c>
      <x:c r="G457" s="8" t="s">
        <x:v>477</x:v>
      </x:c>
      <x:c r="H457" s="8" t="s">
        <x:v>669</x:v>
      </x:c>
      <x:c r="I457" s="8" t="s">
        <x:v>670</x:v>
      </x:c>
      <x:c r="J457" s="8" t="s">
        <x:v>1017</x:v>
      </x:c>
      <x:c r="K457" s="10" t="s">
        <x:v>517</x:v>
      </x:c>
      <x:c r="L457" s="8" t="s">
        <x:v>1018</x:v>
      </x:c>
      <x:c r="M457" s="9">
        <x:v>2</x:v>
      </x:c>
      <x:c r="N457" s="8" t="s">
        <x:v>481</x:v>
      </x:c>
      <x:c r="O457" s="8" t="s">
        <x:v>613</x:v>
      </x:c>
      <x:c r="P457" s="8" t="s">
        <x:v>607</x:v>
      </x:c>
      <x:c r="Q457" s="8" t="s">
        <x:v>481</x:v>
      </x:c>
      <x:c r="R457" s="19">
        <x:v>1.3390000000000002</x:v>
      </x:c>
      <x:c r="S457" s="12">
        <x:f t="shared" si="7"/>
        <x:v>2.6780000000000004</x:v>
      </x:c>
      <x:c r="U457" s="8" t="s">
        <x:v>604</x:v>
      </x:c>
    </x:row>
    <x:row r="458" spans="1:21">
      <x:c r="A458" s="8" t="s">
        <x:v>642</x:v>
      </x:c>
      <x:c r="B458" s="8" t="s">
        <x:v>472</x:v>
      </x:c>
      <x:c r="C458" s="8" t="s">
        <x:v>605</x:v>
      </x:c>
      <x:c r="D458" s="8" t="s">
        <x:v>1019</x:v>
      </x:c>
      <x:c r="E458" s="8" t="s">
        <x:v>897</x:v>
      </x:c>
      <x:c r="F458" s="8" t="s">
        <x:v>564</x:v>
      </x:c>
      <x:c r="G458" s="8" t="s">
        <x:v>162</x:v>
      </x:c>
      <x:c r="H458" s="8" t="s">
        <x:v>564</x:v>
      </x:c>
      <x:c r="I458" s="8" t="s">
        <x:v>477</x:v>
      </x:c>
      <x:c r="J458" s="8" t="s">
        <x:v>610</x:v>
      </x:c>
      <x:c r="K458" s="10" t="s">
        <x:v>712</x:v>
      </x:c>
      <x:c r="L458" s="8" t="s">
        <x:v>611</x:v>
      </x:c>
      <x:c r="M458" s="9">
        <x:v>2400</x:v>
      </x:c>
      <x:c r="N458" s="8" t="s">
        <x:v>612</x:v>
      </x:c>
      <x:c r="O458" s="8" t="s">
        <x:v>482</x:v>
      </x:c>
      <x:c r="P458" s="8" t="s">
        <x:v>897</x:v>
      </x:c>
      <x:c r="Q458" s="8" t="s">
        <x:v>614</x:v>
      </x:c>
      <x:c r="R458" s="19">
        <x:v>3.6460176991150443E-2</x:v>
      </x:c>
      <x:c r="S458" s="12">
        <x:f t="shared" si="7"/>
        <x:v>87.504424778761063</x:v>
      </x:c>
      <x:c r="U458" s="8" t="s">
        <x:v>642</x:v>
      </x:c>
    </x:row>
    <x:row r="459" spans="1:21">
      <x:c r="A459" s="8" t="s">
        <x:v>642</x:v>
      </x:c>
      <x:c r="B459" s="8" t="s">
        <x:v>472</x:v>
      </x:c>
      <x:c r="C459" s="8" t="s">
        <x:v>473</x:v>
      </x:c>
      <x:c r="D459" s="8" t="s">
        <x:v>1019</x:v>
      </x:c>
      <x:c r="E459" s="8" t="s">
        <x:v>897</x:v>
      </x:c>
      <x:c r="F459" s="8" t="s">
        <x:v>564</x:v>
      </x:c>
      <x:c r="G459" s="8" t="s">
        <x:v>162</x:v>
      </x:c>
      <x:c r="H459" s="8" t="s">
        <x:v>564</x:v>
      </x:c>
      <x:c r="I459" s="8" t="s">
        <x:v>477</x:v>
      </x:c>
      <x:c r="J459" s="8" t="s">
        <x:v>830</x:v>
      </x:c>
      <x:c r="K459" s="10" t="s">
        <x:v>1020</x:v>
      </x:c>
      <x:c r="L459" s="8" t="s">
        <x:v>831</x:v>
      </x:c>
      <x:c r="M459" s="9">
        <x:v>845</x:v>
      </x:c>
      <x:c r="N459" s="8" t="s">
        <x:v>612</x:v>
      </x:c>
      <x:c r="O459" s="8" t="s">
        <x:v>482</x:v>
      </x:c>
      <x:c r="P459" s="8" t="s">
        <x:v>897</x:v>
      </x:c>
      <x:c r="Q459" s="8" t="s">
        <x:v>689</x:v>
      </x:c>
      <x:c r="R459" s="19">
        <x:v>2.7810000000000001E-2</x:v>
      </x:c>
      <x:c r="S459" s="12">
        <x:f t="shared" si="7"/>
        <x:v>23.49945</x:v>
      </x:c>
      <x:c r="U459" s="8" t="s">
        <x:v>642</x:v>
      </x:c>
    </x:row>
    <x:row r="460" spans="1:21">
      <x:c r="A460" s="8" t="s">
        <x:v>642</x:v>
      </x:c>
      <x:c r="B460" s="8" t="s">
        <x:v>472</x:v>
      </x:c>
      <x:c r="C460" s="8" t="s">
        <x:v>473</x:v>
      </x:c>
      <x:c r="D460" s="8" t="s">
        <x:v>1019</x:v>
      </x:c>
      <x:c r="E460" s="8" t="s">
        <x:v>897</x:v>
      </x:c>
      <x:c r="F460" s="8" t="s">
        <x:v>564</x:v>
      </x:c>
      <x:c r="G460" s="8" t="s">
        <x:v>162</x:v>
      </x:c>
      <x:c r="H460" s="8" t="s">
        <x:v>564</x:v>
      </x:c>
      <x:c r="I460" s="8" t="s">
        <x:v>477</x:v>
      </x:c>
      <x:c r="J460" s="8" t="s">
        <x:v>646</x:v>
      </x:c>
      <x:c r="K460" s="10" t="s">
        <x:v>523</x:v>
      </x:c>
      <x:c r="L460" s="8" t="s">
        <x:v>647</x:v>
      </x:c>
      <x:c r="M460" s="9">
        <x:v>1000</x:v>
      </x:c>
      <x:c r="N460" s="8" t="s">
        <x:v>612</x:v>
      </x:c>
      <x:c r="O460" s="8" t="s">
        <x:v>482</x:v>
      </x:c>
      <x:c r="P460" s="8" t="s">
        <x:v>897</x:v>
      </x:c>
      <x:c r="Q460" s="8" t="s">
        <x:v>481</x:v>
      </x:c>
      <x:c r="R460" s="19">
        <x:v>7.8654545454545453E-3</x:v>
      </x:c>
      <x:c r="S460" s="12">
        <x:f t="shared" si="7"/>
        <x:v>7.8654545454545453</x:v>
      </x:c>
      <x:c r="U460" s="8" t="s">
        <x:v>642</x:v>
      </x:c>
    </x:row>
    <x:row r="461" spans="1:21">
      <x:c r="A461" s="8" t="s">
        <x:v>642</x:v>
      </x:c>
      <x:c r="B461" s="8" t="s">
        <x:v>472</x:v>
      </x:c>
      <x:c r="C461" s="8" t="s">
        <x:v>473</x:v>
      </x:c>
      <x:c r="D461" s="8" t="s">
        <x:v>1019</x:v>
      </x:c>
      <x:c r="E461" s="8" t="s">
        <x:v>897</x:v>
      </x:c>
      <x:c r="F461" s="8" t="s">
        <x:v>564</x:v>
      </x:c>
      <x:c r="G461" s="8" t="s">
        <x:v>162</x:v>
      </x:c>
      <x:c r="H461" s="8" t="s">
        <x:v>564</x:v>
      </x:c>
      <x:c r="I461" s="8" t="s">
        <x:v>477</x:v>
      </x:c>
      <x:c r="J461" s="8" t="s">
        <x:v>1021</x:v>
      </x:c>
      <x:c r="K461" s="10" t="s">
        <x:v>1022</x:v>
      </x:c>
      <x:c r="L461" s="8" t="s">
        <x:v>1023</x:v>
      </x:c>
      <x:c r="M461" s="9">
        <x:v>788</x:v>
      </x:c>
      <x:c r="N461" s="8" t="s">
        <x:v>612</x:v>
      </x:c>
      <x:c r="O461" s="8" t="s">
        <x:v>482</x:v>
      </x:c>
      <x:c r="P461" s="8" t="s">
        <x:v>897</x:v>
      </x:c>
      <x:c r="Q461" s="8" t="s">
        <x:v>481</x:v>
      </x:c>
      <x:c r="R461" s="19">
        <x:v>7.1481999999999995E-3</x:v>
      </x:c>
      <x:c r="S461" s="12">
        <x:f t="shared" si="7"/>
        <x:v>5.6327815999999995</x:v>
      </x:c>
      <x:c r="U461" s="8" t="s">
        <x:v>642</x:v>
      </x:c>
    </x:row>
    <x:row r="462" spans="1:21">
      <x:c r="A462" s="8" t="s">
        <x:v>642</x:v>
      </x:c>
      <x:c r="B462" s="8" t="s">
        <x:v>472</x:v>
      </x:c>
      <x:c r="C462" s="8" t="s">
        <x:v>473</x:v>
      </x:c>
      <x:c r="D462" s="8" t="s">
        <x:v>1019</x:v>
      </x:c>
      <x:c r="E462" s="8" t="s">
        <x:v>897</x:v>
      </x:c>
      <x:c r="F462" s="8" t="s">
        <x:v>564</x:v>
      </x:c>
      <x:c r="G462" s="8" t="s">
        <x:v>162</x:v>
      </x:c>
      <x:c r="H462" s="8" t="s">
        <x:v>564</x:v>
      </x:c>
      <x:c r="I462" s="8" t="s">
        <x:v>477</x:v>
      </x:c>
      <x:c r="J462" s="8" t="s">
        <x:v>789</x:v>
      </x:c>
      <x:c r="K462" s="10" t="s">
        <x:v>1024</x:v>
      </x:c>
      <x:c r="L462" s="8" t="s">
        <x:v>790</x:v>
      </x:c>
      <x:c r="M462" s="9">
        <x:v>178</x:v>
      </x:c>
      <x:c r="N462" s="8" t="s">
        <x:v>612</x:v>
      </x:c>
      <x:c r="O462" s="8" t="s">
        <x:v>482</x:v>
      </x:c>
      <x:c r="P462" s="8" t="s">
        <x:v>897</x:v>
      </x:c>
      <x:c r="Q462" s="8" t="s">
        <x:v>481</x:v>
      </x:c>
      <x:c r="R462" s="19">
        <x:v>7.1481999999999995E-3</x:v>
      </x:c>
      <x:c r="S462" s="12">
        <x:f t="shared" si="7"/>
        <x:v>1.2723795999999998</x:v>
      </x:c>
      <x:c r="U462" s="8" t="s">
        <x:v>642</x:v>
      </x:c>
    </x:row>
    <x:row r="463" spans="1:21">
      <x:c r="A463" s="8" t="s">
        <x:v>642</x:v>
      </x:c>
      <x:c r="B463" s="8" t="s">
        <x:v>472</x:v>
      </x:c>
      <x:c r="C463" s="8" t="s">
        <x:v>473</x:v>
      </x:c>
      <x:c r="D463" s="8" t="s">
        <x:v>1019</x:v>
      </x:c>
      <x:c r="E463" s="8" t="s">
        <x:v>897</x:v>
      </x:c>
      <x:c r="F463" s="8" t="s">
        <x:v>564</x:v>
      </x:c>
      <x:c r="G463" s="8" t="s">
        <x:v>162</x:v>
      </x:c>
      <x:c r="H463" s="8" t="s">
        <x:v>564</x:v>
      </x:c>
      <x:c r="I463" s="8" t="s">
        <x:v>477</x:v>
      </x:c>
      <x:c r="J463" s="8" t="s">
        <x:v>1021</x:v>
      </x:c>
      <x:c r="K463" s="10" t="s">
        <x:v>1025</x:v>
      </x:c>
      <x:c r="L463" s="8" t="s">
        <x:v>1023</x:v>
      </x:c>
      <x:c r="M463" s="9">
        <x:v>95</x:v>
      </x:c>
      <x:c r="N463" s="8" t="s">
        <x:v>612</x:v>
      </x:c>
      <x:c r="O463" s="8" t="s">
        <x:v>482</x:v>
      </x:c>
      <x:c r="P463" s="8" t="s">
        <x:v>897</x:v>
      </x:c>
      <x:c r="Q463" s="8" t="s">
        <x:v>481</x:v>
      </x:c>
      <x:c r="R463" s="19">
        <x:v>7.1481999999999995E-3</x:v>
      </x:c>
      <x:c r="S463" s="12">
        <x:f t="shared" si="7"/>
        <x:v>0.67907899999999999</x:v>
      </x:c>
      <x:c r="U463" s="8" t="s">
        <x:v>642</x:v>
      </x:c>
    </x:row>
    <x:row r="464" spans="1:21">
      <x:c r="A464" s="8" t="s">
        <x:v>642</x:v>
      </x:c>
      <x:c r="B464" s="8" t="s">
        <x:v>472</x:v>
      </x:c>
      <x:c r="C464" s="8" t="s">
        <x:v>473</x:v>
      </x:c>
      <x:c r="D464" s="8" t="s">
        <x:v>1019</x:v>
      </x:c>
      <x:c r="E464" s="8" t="s">
        <x:v>897</x:v>
      </x:c>
      <x:c r="F464" s="8" t="s">
        <x:v>564</x:v>
      </x:c>
      <x:c r="G464" s="8" t="s">
        <x:v>162</x:v>
      </x:c>
      <x:c r="H464" s="8" t="s">
        <x:v>564</x:v>
      </x:c>
      <x:c r="I464" s="8" t="s">
        <x:v>477</x:v>
      </x:c>
      <x:c r="J464" s="8" t="s">
        <x:v>789</x:v>
      </x:c>
      <x:c r="K464" s="10" t="s">
        <x:v>1026</x:v>
      </x:c>
      <x:c r="L464" s="8" t="s">
        <x:v>790</x:v>
      </x:c>
      <x:c r="M464" s="9">
        <x:v>56</x:v>
      </x:c>
      <x:c r="N464" s="8" t="s">
        <x:v>612</x:v>
      </x:c>
      <x:c r="O464" s="8" t="s">
        <x:v>482</x:v>
      </x:c>
      <x:c r="P464" s="8" t="s">
        <x:v>897</x:v>
      </x:c>
      <x:c r="Q464" s="8" t="s">
        <x:v>481</x:v>
      </x:c>
      <x:c r="R464" s="19">
        <x:v>7.1481999999999995E-3</x:v>
      </x:c>
      <x:c r="S464" s="12">
        <x:f t="shared" si="7"/>
        <x:v>0.40029919999999997</x:v>
      </x:c>
      <x:c r="U464" s="8" t="s">
        <x:v>642</x:v>
      </x:c>
    </x:row>
    <x:row r="465" spans="1:21">
      <x:c r="A465" s="8" t="s">
        <x:v>642</x:v>
      </x:c>
      <x:c r="B465" s="8" t="s">
        <x:v>472</x:v>
      </x:c>
      <x:c r="C465" s="8" t="s">
        <x:v>473</x:v>
      </x:c>
      <x:c r="D465" s="8" t="s">
        <x:v>1019</x:v>
      </x:c>
      <x:c r="E465" s="8" t="s">
        <x:v>897</x:v>
      </x:c>
      <x:c r="F465" s="8" t="s">
        <x:v>564</x:v>
      </x:c>
      <x:c r="G465" s="8" t="s">
        <x:v>162</x:v>
      </x:c>
      <x:c r="H465" s="8" t="s">
        <x:v>564</x:v>
      </x:c>
      <x:c r="I465" s="8" t="s">
        <x:v>477</x:v>
      </x:c>
      <x:c r="J465" s="8" t="s">
        <x:v>793</x:v>
      </x:c>
      <x:c r="K465" s="10" t="s">
        <x:v>1027</x:v>
      </x:c>
      <x:c r="L465" s="8" t="s">
        <x:v>794</x:v>
      </x:c>
      <x:c r="M465" s="9">
        <x:v>517</x:v>
      </x:c>
      <x:c r="N465" s="8" t="s">
        <x:v>612</x:v>
      </x:c>
      <x:c r="O465" s="8" t="s">
        <x:v>482</x:v>
      </x:c>
      <x:c r="P465" s="8" t="s">
        <x:v>897</x:v>
      </x:c>
      <x:c r="Q465" s="8" t="s">
        <x:v>481</x:v>
      </x:c>
      <x:c r="R465" s="19">
        <x:v>3.9327272727272726E-3</x:v>
      </x:c>
      <x:c r="S465" s="12">
        <x:f t="shared" si="7"/>
        <x:v>2.03322</x:v>
      </x:c>
      <x:c r="U465" s="8" t="s">
        <x:v>642</x:v>
      </x:c>
    </x:row>
    <x:row r="466" spans="1:21">
      <x:c r="A466" s="8" t="s">
        <x:v>642</x:v>
      </x:c>
      <x:c r="B466" s="8" t="s">
        <x:v>472</x:v>
      </x:c>
      <x:c r="C466" s="8" t="s">
        <x:v>473</x:v>
      </x:c>
      <x:c r="D466" s="8" t="s">
        <x:v>1019</x:v>
      </x:c>
      <x:c r="E466" s="8" t="s">
        <x:v>897</x:v>
      </x:c>
      <x:c r="F466" s="8" t="s">
        <x:v>564</x:v>
      </x:c>
      <x:c r="G466" s="8" t="s">
        <x:v>162</x:v>
      </x:c>
      <x:c r="H466" s="8" t="s">
        <x:v>564</x:v>
      </x:c>
      <x:c r="I466" s="8" t="s">
        <x:v>477</x:v>
      </x:c>
      <x:c r="J466" s="8" t="s">
        <x:v>687</x:v>
      </x:c>
      <x:c r="K466" s="10" t="s">
        <x:v>1028</x:v>
      </x:c>
      <x:c r="L466" s="8" t="s">
        <x:v>688</x:v>
      </x:c>
      <x:c r="M466" s="9">
        <x:v>350</x:v>
      </x:c>
      <x:c r="N466" s="8" t="s">
        <x:v>612</x:v>
      </x:c>
      <x:c r="O466" s="8" t="s">
        <x:v>482</x:v>
      </x:c>
      <x:c r="P466" s="8" t="s">
        <x:v>897</x:v>
      </x:c>
      <x:c r="Q466" s="8" t="s">
        <x:v>689</x:v>
      </x:c>
      <x:c r="R466" s="19">
        <x:v>3.4645454545454545E-3</x:v>
      </x:c>
      <x:c r="S466" s="12">
        <x:f t="shared" si="7"/>
        <x:v>1.2125909090909091</x:v>
      </x:c>
      <x:c r="U466" s="8" t="s">
        <x:v>642</x:v>
      </x:c>
    </x:row>
    <x:row r="467" spans="1:21">
      <x:c r="A467" s="8" t="s">
        <x:v>642</x:v>
      </x:c>
      <x:c r="B467" s="8" t="s">
        <x:v>472</x:v>
      </x:c>
      <x:c r="C467" s="8" t="s">
        <x:v>473</x:v>
      </x:c>
      <x:c r="D467" s="8" t="s">
        <x:v>1019</x:v>
      </x:c>
      <x:c r="E467" s="8" t="s">
        <x:v>897</x:v>
      </x:c>
      <x:c r="F467" s="8" t="s">
        <x:v>564</x:v>
      </x:c>
      <x:c r="G467" s="8" t="s">
        <x:v>162</x:v>
      </x:c>
      <x:c r="H467" s="8" t="s">
        <x:v>564</x:v>
      </x:c>
      <x:c r="I467" s="8" t="s">
        <x:v>477</x:v>
      </x:c>
      <x:c r="J467" s="8" t="s">
        <x:v>692</x:v>
      </x:c>
      <x:c r="K467" s="10" t="s">
        <x:v>1029</x:v>
      </x:c>
      <x:c r="L467" s="8" t="s">
        <x:v>693</x:v>
      </x:c>
      <x:c r="M467" s="9">
        <x:v>178</x:v>
      </x:c>
      <x:c r="N467" s="8" t="s">
        <x:v>612</x:v>
      </x:c>
      <x:c r="O467" s="8" t="s">
        <x:v>482</x:v>
      </x:c>
      <x:c r="P467" s="8" t="s">
        <x:v>897</x:v>
      </x:c>
      <x:c r="Q467" s="8" t="s">
        <x:v>689</x:v>
      </x:c>
      <x:c r="R467" s="19">
        <x:v>3.4645454545454545E-3</x:v>
      </x:c>
      <x:c r="S467" s="12">
        <x:f t="shared" si="7"/>
        <x:v>0.61668909090909085</x:v>
      </x:c>
      <x:c r="U467" s="8" t="s">
        <x:v>642</x:v>
      </x:c>
    </x:row>
    <x:row r="468" spans="1:21">
      <x:c r="A468" s="8" t="s">
        <x:v>642</x:v>
      </x:c>
      <x:c r="B468" s="8" t="s">
        <x:v>472</x:v>
      </x:c>
      <x:c r="C468" s="8" t="s">
        <x:v>473</x:v>
      </x:c>
      <x:c r="D468" s="8" t="s">
        <x:v>1019</x:v>
      </x:c>
      <x:c r="E468" s="8" t="s">
        <x:v>897</x:v>
      </x:c>
      <x:c r="F468" s="8" t="s">
        <x:v>564</x:v>
      </x:c>
      <x:c r="G468" s="8" t="s">
        <x:v>162</x:v>
      </x:c>
      <x:c r="H468" s="8" t="s">
        <x:v>564</x:v>
      </x:c>
      <x:c r="I468" s="8" t="s">
        <x:v>477</x:v>
      </x:c>
      <x:c r="J468" s="8" t="s">
        <x:v>696</x:v>
      </x:c>
      <x:c r="K468" s="10" t="s">
        <x:v>1030</x:v>
      </x:c>
      <x:c r="L468" s="8" t="s">
        <x:v>697</x:v>
      </x:c>
      <x:c r="M468" s="9">
        <x:v>350</x:v>
      </x:c>
      <x:c r="N468" s="8" t="s">
        <x:v>612</x:v>
      </x:c>
      <x:c r="O468" s="8" t="s">
        <x:v>482</x:v>
      </x:c>
      <x:c r="P468" s="8" t="s">
        <x:v>897</x:v>
      </x:c>
      <x:c r="Q468" s="8" t="s">
        <x:v>689</x:v>
      </x:c>
      <x:c r="R468" s="19">
        <x:v>3.4645454545454545E-3</x:v>
      </x:c>
      <x:c r="S468" s="12">
        <x:f t="shared" si="7"/>
        <x:v>1.2125909090909091</x:v>
      </x:c>
      <x:c r="U468" s="8" t="s">
        <x:v>642</x:v>
      </x:c>
    </x:row>
    <x:row r="469" spans="1:21">
      <x:c r="A469" s="8" t="s">
        <x:v>642</x:v>
      </x:c>
      <x:c r="B469" s="8" t="s">
        <x:v>472</x:v>
      </x:c>
      <x:c r="C469" s="8" t="s">
        <x:v>473</x:v>
      </x:c>
      <x:c r="D469" s="8" t="s">
        <x:v>1019</x:v>
      </x:c>
      <x:c r="E469" s="8" t="s">
        <x:v>897</x:v>
      </x:c>
      <x:c r="F469" s="8" t="s">
        <x:v>564</x:v>
      </x:c>
      <x:c r="G469" s="8" t="s">
        <x:v>162</x:v>
      </x:c>
      <x:c r="H469" s="8" t="s">
        <x:v>564</x:v>
      </x:c>
      <x:c r="I469" s="8" t="s">
        <x:v>477</x:v>
      </x:c>
      <x:c r="J469" s="8" t="s">
        <x:v>704</x:v>
      </x:c>
      <x:c r="K469" s="10" t="s">
        <x:v>1031</x:v>
      </x:c>
      <x:c r="L469" s="8" t="s">
        <x:v>705</x:v>
      </x:c>
      <x:c r="M469" s="9">
        <x:v>175</x:v>
      </x:c>
      <x:c r="N469" s="8" t="s">
        <x:v>612</x:v>
      </x:c>
      <x:c r="O469" s="8" t="s">
        <x:v>482</x:v>
      </x:c>
      <x:c r="P469" s="8" t="s">
        <x:v>897</x:v>
      </x:c>
      <x:c r="Q469" s="8" t="s">
        <x:v>689</x:v>
      </x:c>
      <x:c r="R469" s="19">
        <x:v>3.4645454545454545E-3</x:v>
      </x:c>
      <x:c r="S469" s="12">
        <x:f t="shared" si="7"/>
        <x:v>0.60629545454545453</x:v>
      </x:c>
      <x:c r="U469" s="8" t="s">
        <x:v>642</x:v>
      </x:c>
    </x:row>
    <x:row r="470" spans="1:21">
      <x:c r="A470" s="8" t="s">
        <x:v>642</x:v>
      </x:c>
      <x:c r="B470" s="8" t="s">
        <x:v>472</x:v>
      </x:c>
      <x:c r="C470" s="8" t="s">
        <x:v>473</x:v>
      </x:c>
      <x:c r="D470" s="8" t="s">
        <x:v>1019</x:v>
      </x:c>
      <x:c r="E470" s="8" t="s">
        <x:v>897</x:v>
      </x:c>
      <x:c r="F470" s="8" t="s">
        <x:v>564</x:v>
      </x:c>
      <x:c r="G470" s="8" t="s">
        <x:v>162</x:v>
      </x:c>
      <x:c r="H470" s="8" t="s">
        <x:v>564</x:v>
      </x:c>
      <x:c r="I470" s="8" t="s">
        <x:v>477</x:v>
      </x:c>
      <x:c r="J470" s="8" t="s">
        <x:v>708</x:v>
      </x:c>
      <x:c r="K470" s="10" t="s">
        <x:v>1032</x:v>
      </x:c>
      <x:c r="L470" s="8" t="s">
        <x:v>710</x:v>
      </x:c>
      <x:c r="M470" s="9">
        <x:v>178</x:v>
      </x:c>
      <x:c r="N470" s="8" t="s">
        <x:v>612</x:v>
      </x:c>
      <x:c r="O470" s="8" t="s">
        <x:v>482</x:v>
      </x:c>
      <x:c r="P470" s="8" t="s">
        <x:v>897</x:v>
      </x:c>
      <x:c r="Q470" s="8" t="s">
        <x:v>689</x:v>
      </x:c>
      <x:c r="R470" s="19">
        <x:v>3.4645454545454545E-3</x:v>
      </x:c>
      <x:c r="S470" s="12">
        <x:f t="shared" si="7"/>
        <x:v>0.61668909090909085</x:v>
      </x:c>
      <x:c r="U470" s="8" t="s">
        <x:v>642</x:v>
      </x:c>
    </x:row>
    <x:row r="471" spans="1:21">
      <x:c r="A471" s="8" t="s">
        <x:v>642</x:v>
      </x:c>
      <x:c r="B471" s="8" t="s">
        <x:v>472</x:v>
      </x:c>
      <x:c r="C471" s="8" t="s">
        <x:v>473</x:v>
      </x:c>
      <x:c r="D471" s="8" t="s">
        <x:v>1019</x:v>
      </x:c>
      <x:c r="E471" s="8" t="s">
        <x:v>897</x:v>
      </x:c>
      <x:c r="F471" s="8" t="s">
        <x:v>564</x:v>
      </x:c>
      <x:c r="G471" s="8" t="s">
        <x:v>162</x:v>
      </x:c>
      <x:c r="H471" s="8" t="s">
        <x:v>564</x:v>
      </x:c>
      <x:c r="I471" s="8" t="s">
        <x:v>477</x:v>
      </x:c>
      <x:c r="J471" s="8" t="s">
        <x:v>711</x:v>
      </x:c>
      <x:c r="K471" s="10" t="s">
        <x:v>1033</x:v>
      </x:c>
      <x:c r="L471" s="8" t="s">
        <x:v>713</x:v>
      </x:c>
      <x:c r="M471" s="9">
        <x:v>175</x:v>
      </x:c>
      <x:c r="N471" s="8" t="s">
        <x:v>612</x:v>
      </x:c>
      <x:c r="O471" s="8" t="s">
        <x:v>482</x:v>
      </x:c>
      <x:c r="P471" s="8" t="s">
        <x:v>897</x:v>
      </x:c>
      <x:c r="Q471" s="8" t="s">
        <x:v>689</x:v>
      </x:c>
      <x:c r="R471" s="19">
        <x:v>3.4645454545454545E-3</x:v>
      </x:c>
      <x:c r="S471" s="12">
        <x:f t="shared" si="7"/>
        <x:v>0.60629545454545453</x:v>
      </x:c>
      <x:c r="U471" s="8" t="s">
        <x:v>642</x:v>
      </x:c>
    </x:row>
    <x:row r="472" spans="1:21">
      <x:c r="A472" s="8" t="s">
        <x:v>642</x:v>
      </x:c>
      <x:c r="B472" s="8" t="s">
        <x:v>472</x:v>
      </x:c>
      <x:c r="C472" s="8" t="s">
        <x:v>473</x:v>
      </x:c>
      <x:c r="D472" s="8" t="s">
        <x:v>1019</x:v>
      </x:c>
      <x:c r="E472" s="8" t="s">
        <x:v>897</x:v>
      </x:c>
      <x:c r="F472" s="8" t="s">
        <x:v>564</x:v>
      </x:c>
      <x:c r="G472" s="8" t="s">
        <x:v>162</x:v>
      </x:c>
      <x:c r="H472" s="8" t="s">
        <x:v>564</x:v>
      </x:c>
      <x:c r="I472" s="8" t="s">
        <x:v>477</x:v>
      </x:c>
      <x:c r="J472" s="8" t="s">
        <x:v>717</x:v>
      </x:c>
      <x:c r="K472" s="10" t="s">
        <x:v>1034</x:v>
      </x:c>
      <x:c r="L472" s="8" t="s">
        <x:v>719</x:v>
      </x:c>
      <x:c r="M472" s="9">
        <x:v>448</x:v>
      </x:c>
      <x:c r="N472" s="8" t="s">
        <x:v>612</x:v>
      </x:c>
      <x:c r="O472" s="8" t="s">
        <x:v>482</x:v>
      </x:c>
      <x:c r="P472" s="8" t="s">
        <x:v>897</x:v>
      </x:c>
      <x:c r="Q472" s="8" t="s">
        <x:v>689</x:v>
      </x:c>
      <x:c r="R472" s="19">
        <x:v>3.4645454545454545E-3</x:v>
      </x:c>
      <x:c r="S472" s="12">
        <x:f t="shared" si="7"/>
        <x:v>1.5521163636363635</x:v>
      </x:c>
      <x:c r="U472" s="8" t="s">
        <x:v>642</x:v>
      </x:c>
    </x:row>
    <x:row r="473" spans="1:21">
      <x:c r="A473" s="8" t="s">
        <x:v>642</x:v>
      </x:c>
      <x:c r="B473" s="8" t="s">
        <x:v>472</x:v>
      </x:c>
      <x:c r="C473" s="8" t="s">
        <x:v>473</x:v>
      </x:c>
      <x:c r="D473" s="8" t="s">
        <x:v>1019</x:v>
      </x:c>
      <x:c r="E473" s="8" t="s">
        <x:v>897</x:v>
      </x:c>
      <x:c r="F473" s="8" t="s">
        <x:v>564</x:v>
      </x:c>
      <x:c r="G473" s="8" t="s">
        <x:v>162</x:v>
      </x:c>
      <x:c r="H473" s="8" t="s">
        <x:v>564</x:v>
      </x:c>
      <x:c r="I473" s="8" t="s">
        <x:v>477</x:v>
      </x:c>
      <x:c r="J473" s="8" t="s">
        <x:v>720</x:v>
      </x:c>
      <x:c r="K473" s="10" t="s">
        <x:v>1035</x:v>
      </x:c>
      <x:c r="L473" s="8" t="s">
        <x:v>722</x:v>
      </x:c>
      <x:c r="M473" s="9">
        <x:v>350</x:v>
      </x:c>
      <x:c r="N473" s="8" t="s">
        <x:v>612</x:v>
      </x:c>
      <x:c r="O473" s="8" t="s">
        <x:v>482</x:v>
      </x:c>
      <x:c r="P473" s="8" t="s">
        <x:v>897</x:v>
      </x:c>
      <x:c r="Q473" s="8" t="s">
        <x:v>689</x:v>
      </x:c>
      <x:c r="R473" s="19">
        <x:v>3.4645454545454545E-3</x:v>
      </x:c>
      <x:c r="S473" s="12">
        <x:f t="shared" si="7"/>
        <x:v>1.2125909090909091</x:v>
      </x:c>
      <x:c r="U473" s="8" t="s">
        <x:v>642</x:v>
      </x:c>
    </x:row>
    <x:row r="474" spans="1:21">
      <x:c r="A474" s="8" t="s">
        <x:v>642</x:v>
      </x:c>
      <x:c r="B474" s="8" t="s">
        <x:v>472</x:v>
      </x:c>
      <x:c r="C474" s="8" t="s">
        <x:v>473</x:v>
      </x:c>
      <x:c r="D474" s="8" t="s">
        <x:v>1019</x:v>
      </x:c>
      <x:c r="E474" s="8" t="s">
        <x:v>897</x:v>
      </x:c>
      <x:c r="F474" s="8" t="s">
        <x:v>564</x:v>
      </x:c>
      <x:c r="G474" s="8" t="s">
        <x:v>162</x:v>
      </x:c>
      <x:c r="H474" s="8" t="s">
        <x:v>564</x:v>
      </x:c>
      <x:c r="I474" s="8" t="s">
        <x:v>477</x:v>
      </x:c>
      <x:c r="J474" s="8" t="s">
        <x:v>723</x:v>
      </x:c>
      <x:c r="K474" s="10" t="s">
        <x:v>1036</x:v>
      </x:c>
      <x:c r="L474" s="8" t="s">
        <x:v>725</x:v>
      </x:c>
      <x:c r="M474" s="9">
        <x:v>178</x:v>
      </x:c>
      <x:c r="N474" s="8" t="s">
        <x:v>612</x:v>
      </x:c>
      <x:c r="O474" s="8" t="s">
        <x:v>482</x:v>
      </x:c>
      <x:c r="P474" s="8" t="s">
        <x:v>897</x:v>
      </x:c>
      <x:c r="Q474" s="8" t="s">
        <x:v>689</x:v>
      </x:c>
      <x:c r="R474" s="19">
        <x:v>3.4645454545454545E-3</x:v>
      </x:c>
      <x:c r="S474" s="12">
        <x:f t="shared" si="7"/>
        <x:v>0.61668909090909085</x:v>
      </x:c>
      <x:c r="U474" s="8" t="s">
        <x:v>642</x:v>
      </x:c>
    </x:row>
    <x:row r="475" spans="1:21">
      <x:c r="A475" s="8" t="s">
        <x:v>642</x:v>
      </x:c>
      <x:c r="B475" s="8" t="s">
        <x:v>472</x:v>
      </x:c>
      <x:c r="C475" s="8" t="s">
        <x:v>473</x:v>
      </x:c>
      <x:c r="D475" s="8" t="s">
        <x:v>1019</x:v>
      </x:c>
      <x:c r="E475" s="8" t="s">
        <x:v>897</x:v>
      </x:c>
      <x:c r="F475" s="8" t="s">
        <x:v>564</x:v>
      </x:c>
      <x:c r="G475" s="8" t="s">
        <x:v>162</x:v>
      </x:c>
      <x:c r="H475" s="8" t="s">
        <x:v>564</x:v>
      </x:c>
      <x:c r="I475" s="8" t="s">
        <x:v>477</x:v>
      </x:c>
      <x:c r="J475" s="8" t="s">
        <x:v>822</x:v>
      </x:c>
      <x:c r="K475" s="10" t="s">
        <x:v>1037</x:v>
      </x:c>
      <x:c r="L475" s="8" t="s">
        <x:v>823</x:v>
      </x:c>
      <x:c r="M475" s="9">
        <x:v>540</x:v>
      </x:c>
      <x:c r="N475" s="8" t="s">
        <x:v>612</x:v>
      </x:c>
      <x:c r="O475" s="8" t="s">
        <x:v>482</x:v>
      </x:c>
      <x:c r="P475" s="8" t="s">
        <x:v>897</x:v>
      </x:c>
      <x:c r="Q475" s="8" t="s">
        <x:v>689</x:v>
      </x:c>
      <x:c r="R475" s="19">
        <x:v>2.9963636363636369E-3</x:v>
      </x:c>
      <x:c r="S475" s="12">
        <x:f t="shared" si="7"/>
        <x:v>1.6180363636363639</x:v>
      </x:c>
      <x:c r="U475" s="8" t="s">
        <x:v>642</x:v>
      </x:c>
    </x:row>
    <x:row r="476" spans="1:21">
      <x:c r="A476" s="8" t="s">
        <x:v>642</x:v>
      </x:c>
      <x:c r="B476" s="8" t="s">
        <x:v>472</x:v>
      </x:c>
      <x:c r="C476" s="8" t="s">
        <x:v>473</x:v>
      </x:c>
      <x:c r="D476" s="8" t="s">
        <x:v>1019</x:v>
      </x:c>
      <x:c r="E476" s="8" t="s">
        <x:v>897</x:v>
      </x:c>
      <x:c r="F476" s="8" t="s">
        <x:v>564</x:v>
      </x:c>
      <x:c r="G476" s="8" t="s">
        <x:v>162</x:v>
      </x:c>
      <x:c r="H476" s="8" t="s">
        <x:v>564</x:v>
      </x:c>
      <x:c r="I476" s="8" t="s">
        <x:v>477</x:v>
      </x:c>
      <x:c r="J476" s="8" t="s">
        <x:v>1038</x:v>
      </x:c>
      <x:c r="K476" s="10" t="s">
        <x:v>1039</x:v>
      </x:c>
      <x:c r="L476" s="8" t="s">
        <x:v>1040</x:v>
      </x:c>
      <x:c r="M476" s="9">
        <x:v>190</x:v>
      </x:c>
      <x:c r="N476" s="8" t="s">
        <x:v>612</x:v>
      </x:c>
      <x:c r="O476" s="8" t="s">
        <x:v>482</x:v>
      </x:c>
      <x:c r="P476" s="8" t="s">
        <x:v>897</x:v>
      </x:c>
      <x:c r="Q476" s="8" t="s">
        <x:v>689</x:v>
      </x:c>
      <x:c r="R476" s="19">
        <x:v>2.9963636363636369E-3</x:v>
      </x:c>
      <x:c r="S476" s="12">
        <x:f t="shared" si="7"/>
        <x:v>0.56930909090909099</x:v>
      </x:c>
      <x:c r="U476" s="8" t="s">
        <x:v>642</x:v>
      </x:c>
    </x:row>
    <x:row r="477" spans="1:21">
      <x:c r="A477" s="8" t="s">
        <x:v>642</x:v>
      </x:c>
      <x:c r="B477" s="8" t="s">
        <x:v>472</x:v>
      </x:c>
      <x:c r="C477" s="8" t="s">
        <x:v>473</x:v>
      </x:c>
      <x:c r="D477" s="8" t="s">
        <x:v>1019</x:v>
      </x:c>
      <x:c r="E477" s="8" t="s">
        <x:v>897</x:v>
      </x:c>
      <x:c r="F477" s="8" t="s">
        <x:v>564</x:v>
      </x:c>
      <x:c r="G477" s="8" t="s">
        <x:v>162</x:v>
      </x:c>
      <x:c r="H477" s="8" t="s">
        <x:v>564</x:v>
      </x:c>
      <x:c r="I477" s="8" t="s">
        <x:v>477</x:v>
      </x:c>
      <x:c r="J477" s="8" t="s">
        <x:v>951</x:v>
      </x:c>
      <x:c r="K477" s="10" t="s">
        <x:v>1041</x:v>
      </x:c>
      <x:c r="L477" s="8" t="s">
        <x:v>952</x:v>
      </x:c>
      <x:c r="M477" s="9">
        <x:v>294</x:v>
      </x:c>
      <x:c r="N477" s="8" t="s">
        <x:v>612</x:v>
      </x:c>
      <x:c r="O477" s="8" t="s">
        <x:v>482</x:v>
      </x:c>
      <x:c r="P477" s="8" t="s">
        <x:v>897</x:v>
      </x:c>
      <x:c r="Q477" s="8" t="s">
        <x:v>481</x:v>
      </x:c>
      <x:c r="R477" s="19">
        <x:v>1.0843090909090909E-3</x:v>
      </x:c>
      <x:c r="S477" s="12">
        <x:f t="shared" si="7"/>
        <x:v>0.31878687272727274</x:v>
      </x:c>
      <x:c r="U477" s="8" t="s">
        <x:v>642</x:v>
      </x:c>
    </x:row>
    <x:row r="478" spans="1:21">
      <x:c r="A478" s="8" t="s">
        <x:v>642</x:v>
      </x:c>
      <x:c r="B478" s="8" t="s">
        <x:v>472</x:v>
      </x:c>
      <x:c r="C478" s="8" t="s">
        <x:v>473</x:v>
      </x:c>
      <x:c r="D478" s="8" t="s">
        <x:v>1019</x:v>
      </x:c>
      <x:c r="E478" s="8" t="s">
        <x:v>897</x:v>
      </x:c>
      <x:c r="F478" s="8" t="s">
        <x:v>564</x:v>
      </x:c>
      <x:c r="G478" s="8" t="s">
        <x:v>162</x:v>
      </x:c>
      <x:c r="H478" s="8" t="s">
        <x:v>564</x:v>
      </x:c>
      <x:c r="I478" s="8" t="s">
        <x:v>477</x:v>
      </x:c>
      <x:c r="J478" s="8" t="s">
        <x:v>951</x:v>
      </x:c>
      <x:c r="K478" s="10" t="s">
        <x:v>1042</x:v>
      </x:c>
      <x:c r="L478" s="8" t="s">
        <x:v>952</x:v>
      </x:c>
      <x:c r="M478" s="9">
        <x:v>176</x:v>
      </x:c>
      <x:c r="N478" s="8" t="s">
        <x:v>612</x:v>
      </x:c>
      <x:c r="O478" s="8" t="s">
        <x:v>482</x:v>
      </x:c>
      <x:c r="P478" s="8" t="s">
        <x:v>897</x:v>
      </x:c>
      <x:c r="Q478" s="8" t="s">
        <x:v>481</x:v>
      </x:c>
      <x:c r="R478" s="19">
        <x:v>1.0843090909090909E-3</x:v>
      </x:c>
      <x:c r="S478" s="12">
        <x:f t="shared" si="7"/>
        <x:v>0.19083839999999999</x:v>
      </x:c>
      <x:c r="U478" s="8" t="s">
        <x:v>642</x:v>
      </x:c>
    </x:row>
    <x:row r="479" spans="1:21">
      <x:c r="A479" s="8" t="s">
        <x:v>642</x:v>
      </x:c>
      <x:c r="B479" s="8" t="s">
        <x:v>472</x:v>
      </x:c>
      <x:c r="C479" s="8" t="s">
        <x:v>473</x:v>
      </x:c>
      <x:c r="D479" s="8" t="s">
        <x:v>1019</x:v>
      </x:c>
      <x:c r="E479" s="8" t="s">
        <x:v>897</x:v>
      </x:c>
      <x:c r="F479" s="8" t="s">
        <x:v>564</x:v>
      </x:c>
      <x:c r="G479" s="8" t="s">
        <x:v>162</x:v>
      </x:c>
      <x:c r="H479" s="8" t="s">
        <x:v>564</x:v>
      </x:c>
      <x:c r="I479" s="8" t="s">
        <x:v>477</x:v>
      </x:c>
      <x:c r="J479" s="8" t="s">
        <x:v>1043</x:v>
      </x:c>
      <x:c r="K479" s="10" t="s">
        <x:v>511</x:v>
      </x:c>
      <x:c r="L479" s="8" t="s">
        <x:v>1044</x:v>
      </x:c>
      <x:c r="M479" s="9">
        <x:v>1</x:v>
      </x:c>
      <x:c r="N479" s="8" t="s">
        <x:v>481</x:v>
      </x:c>
      <x:c r="O479" s="8" t="s">
        <x:v>482</x:v>
      </x:c>
      <x:c r="P479" s="8" t="s">
        <x:v>897</x:v>
      </x:c>
      <x:c r="Q479" s="8" t="s">
        <x:v>481</x:v>
      </x:c>
      <x:c r="R479" s="19">
        <x:v>17.603636363636362</x:v>
      </x:c>
      <x:c r="S479" s="12">
        <x:f t="shared" si="7"/>
        <x:v>17.603636363636362</x:v>
      </x:c>
      <x:c r="U479" s="8" t="s">
        <x:v>642</x:v>
      </x:c>
    </x:row>
    <x:row r="480" spans="1:21">
      <x:c r="A480" s="8" t="s">
        <x:v>642</x:v>
      </x:c>
      <x:c r="B480" s="8" t="s">
        <x:v>472</x:v>
      </x:c>
      <x:c r="C480" s="8" t="s">
        <x:v>473</x:v>
      </x:c>
      <x:c r="D480" s="8" t="s">
        <x:v>1019</x:v>
      </x:c>
      <x:c r="E480" s="8" t="s">
        <x:v>897</x:v>
      </x:c>
      <x:c r="F480" s="8" t="s">
        <x:v>564</x:v>
      </x:c>
      <x:c r="G480" s="8" t="s">
        <x:v>162</x:v>
      </x:c>
      <x:c r="H480" s="8" t="s">
        <x:v>564</x:v>
      </x:c>
      <x:c r="I480" s="8" t="s">
        <x:v>477</x:v>
      </x:c>
      <x:c r="J480" s="8" t="s">
        <x:v>867</x:v>
      </x:c>
      <x:c r="K480" s="10" t="s">
        <x:v>493</x:v>
      </x:c>
      <x:c r="L480" s="8" t="s">
        <x:v>868</x:v>
      </x:c>
      <x:c r="M480" s="9">
        <x:v>2</x:v>
      </x:c>
      <x:c r="N480" s="8" t="s">
        <x:v>481</x:v>
      </x:c>
      <x:c r="O480" s="8" t="s">
        <x:v>482</x:v>
      </x:c>
      <x:c r="P480" s="8" t="s">
        <x:v>897</x:v>
      </x:c>
      <x:c r="Q480" s="8" t="s">
        <x:v>481</x:v>
      </x:c>
      <x:c r="R480" s="19">
        <x:v>822.4081818181819</x:v>
      </x:c>
      <x:c r="S480" s="12">
        <x:f t="shared" si="7"/>
        <x:v>1644.8163636363638</x:v>
      </x:c>
      <x:c r="U480" s="8" t="s">
        <x:v>642</x:v>
      </x:c>
    </x:row>
    <x:row r="481" spans="1:21">
      <x:c r="A481" s="8" t="s">
        <x:v>642</x:v>
      </x:c>
      <x:c r="B481" s="8" t="s">
        <x:v>472</x:v>
      </x:c>
      <x:c r="C481" s="8" t="s">
        <x:v>473</x:v>
      </x:c>
      <x:c r="D481" s="8" t="s">
        <x:v>1019</x:v>
      </x:c>
      <x:c r="E481" s="8" t="s">
        <x:v>897</x:v>
      </x:c>
      <x:c r="F481" s="8" t="s">
        <x:v>564</x:v>
      </x:c>
      <x:c r="G481" s="8" t="s">
        <x:v>162</x:v>
      </x:c>
      <x:c r="H481" s="8" t="s">
        <x:v>564</x:v>
      </x:c>
      <x:c r="I481" s="8" t="s">
        <x:v>477</x:v>
      </x:c>
      <x:c r="J481" s="8" t="s">
        <x:v>1045</x:v>
      </x:c>
      <x:c r="K481" s="10" t="s">
        <x:v>1046</x:v>
      </x:c>
      <x:c r="L481" s="8" t="s">
        <x:v>1047</x:v>
      </x:c>
      <x:c r="M481" s="9">
        <x:v>1</x:v>
      </x:c>
      <x:c r="N481" s="8" t="s">
        <x:v>481</x:v>
      </x:c>
      <x:c r="O481" s="8" t="s">
        <x:v>482</x:v>
      </x:c>
      <x:c r="P481" s="8" t="s">
        <x:v>897</x:v>
      </x:c>
      <x:c r="Q481" s="8" t="s">
        <x:v>481</x:v>
      </x:c>
      <x:c r="R481" s="19">
        <x:v>1567.9409090909091</x:v>
      </x:c>
      <x:c r="S481" s="12">
        <x:f t="shared" si="7"/>
        <x:v>1567.9409090909091</x:v>
      </x:c>
      <x:c r="U481" s="8" t="s">
        <x:v>642</x:v>
      </x:c>
    </x:row>
    <x:row r="482" spans="1:21">
      <x:c r="A482" s="8" t="s">
        <x:v>642</x:v>
      </x:c>
      <x:c r="B482" s="8" t="s">
        <x:v>472</x:v>
      </x:c>
      <x:c r="C482" s="8" t="s">
        <x:v>473</x:v>
      </x:c>
      <x:c r="D482" s="8" t="s">
        <x:v>1019</x:v>
      </x:c>
      <x:c r="E482" s="8" t="s">
        <x:v>897</x:v>
      </x:c>
      <x:c r="F482" s="8" t="s">
        <x:v>564</x:v>
      </x:c>
      <x:c r="G482" s="8" t="s">
        <x:v>162</x:v>
      </x:c>
      <x:c r="H482" s="8" t="s">
        <x:v>564</x:v>
      </x:c>
      <x:c r="I482" s="8" t="s">
        <x:v>477</x:v>
      </x:c>
      <x:c r="J482" s="8" t="s">
        <x:v>1048</x:v>
      </x:c>
      <x:c r="K482" s="10" t="s">
        <x:v>517</x:v>
      </x:c>
      <x:c r="L482" s="8" t="s">
        <x:v>1049</x:v>
      </x:c>
      <x:c r="M482" s="9">
        <x:v>1</x:v>
      </x:c>
      <x:c r="N482" s="8" t="s">
        <x:v>481</x:v>
      </x:c>
      <x:c r="O482" s="8" t="s">
        <x:v>482</x:v>
      </x:c>
      <x:c r="P482" s="8" t="s">
        <x:v>897</x:v>
      </x:c>
      <x:c r="Q482" s="8" t="s">
        <x:v>481</x:v>
      </x:c>
      <x:c r="R482" s="19">
        <x:v>1441.0168181818183</x:v>
      </x:c>
      <x:c r="S482" s="12">
        <x:f t="shared" si="7"/>
        <x:v>1441.0168181818183</x:v>
      </x:c>
      <x:c r="U482" s="8" t="s">
        <x:v>642</x:v>
      </x:c>
    </x:row>
    <x:row r="483" spans="1:21">
      <x:c r="A483" s="8" t="s">
        <x:v>642</x:v>
      </x:c>
      <x:c r="B483" s="8" t="s">
        <x:v>472</x:v>
      </x:c>
      <x:c r="C483" s="8" t="s">
        <x:v>473</x:v>
      </x:c>
      <x:c r="D483" s="8" t="s">
        <x:v>1019</x:v>
      </x:c>
      <x:c r="E483" s="8" t="s">
        <x:v>897</x:v>
      </x:c>
      <x:c r="F483" s="8" t="s">
        <x:v>564</x:v>
      </x:c>
      <x:c r="G483" s="8" t="s">
        <x:v>162</x:v>
      </x:c>
      <x:c r="H483" s="8" t="s">
        <x:v>564</x:v>
      </x:c>
      <x:c r="I483" s="8" t="s">
        <x:v>477</x:v>
      </x:c>
      <x:c r="J483" s="8" t="s">
        <x:v>847</x:v>
      </x:c>
      <x:c r="K483" s="10" t="s">
        <x:v>715</x:v>
      </x:c>
      <x:c r="L483" s="8" t="s">
        <x:v>848</x:v>
      </x:c>
      <x:c r="M483" s="9">
        <x:v>1</x:v>
      </x:c>
      <x:c r="N483" s="8" t="s">
        <x:v>481</x:v>
      </x:c>
      <x:c r="O483" s="8" t="s">
        <x:v>482</x:v>
      </x:c>
      <x:c r="P483" s="8" t="s">
        <x:v>897</x:v>
      </x:c>
      <x:c r="Q483" s="8" t="s">
        <x:v>481</x:v>
      </x:c>
      <x:c r="R483" s="19">
        <x:v>1025.9736363636364</x:v>
      </x:c>
      <x:c r="S483" s="12">
        <x:f t="shared" si="7"/>
        <x:v>1025.9736363636364</x:v>
      </x:c>
      <x:c r="U483" s="8" t="s">
        <x:v>642</x:v>
      </x:c>
    </x:row>
    <x:row r="484" spans="1:21">
      <x:c r="A484" s="8" t="s">
        <x:v>642</x:v>
      </x:c>
      <x:c r="B484" s="8" t="s">
        <x:v>472</x:v>
      </x:c>
      <x:c r="C484" s="8" t="s">
        <x:v>473</x:v>
      </x:c>
      <x:c r="D484" s="8" t="s">
        <x:v>1019</x:v>
      </x:c>
      <x:c r="E484" s="8" t="s">
        <x:v>897</x:v>
      </x:c>
      <x:c r="F484" s="8" t="s">
        <x:v>564</x:v>
      </x:c>
      <x:c r="G484" s="8" t="s">
        <x:v>162</x:v>
      </x:c>
      <x:c r="H484" s="8" t="s">
        <x:v>564</x:v>
      </x:c>
      <x:c r="I484" s="8" t="s">
        <x:v>477</x:v>
      </x:c>
      <x:c r="J484" s="8" t="s">
        <x:v>1050</x:v>
      </x:c>
      <x:c r="K484" s="10" t="s">
        <x:v>499</x:v>
      </x:c>
      <x:c r="L484" s="8" t="s">
        <x:v>1051</x:v>
      </x:c>
      <x:c r="M484" s="9">
        <x:v>1</x:v>
      </x:c>
      <x:c r="N484" s="8" t="s">
        <x:v>481</x:v>
      </x:c>
      <x:c r="O484" s="8" t="s">
        <x:v>482</x:v>
      </x:c>
      <x:c r="P484" s="8" t="s">
        <x:v>897</x:v>
      </x:c>
      <x:c r="Q484" s="8" t="s">
        <x:v>481</x:v>
      </x:c>
      <x:c r="R484" s="19">
        <x:v>532.60363636363638</x:v>
      </x:c>
      <x:c r="S484" s="12">
        <x:f t="shared" si="7"/>
        <x:v>532.60363636363638</x:v>
      </x:c>
      <x:c r="U484" s="8" t="s">
        <x:v>642</x:v>
      </x:c>
    </x:row>
    <x:row r="485" spans="1:21">
      <x:c r="A485" s="8" t="s">
        <x:v>642</x:v>
      </x:c>
      <x:c r="B485" s="8" t="s">
        <x:v>472</x:v>
      </x:c>
      <x:c r="C485" s="8" t="s">
        <x:v>473</x:v>
      </x:c>
      <x:c r="D485" s="8" t="s">
        <x:v>1019</x:v>
      </x:c>
      <x:c r="E485" s="8" t="s">
        <x:v>897</x:v>
      </x:c>
      <x:c r="F485" s="8" t="s">
        <x:v>564</x:v>
      </x:c>
      <x:c r="G485" s="8" t="s">
        <x:v>162</x:v>
      </x:c>
      <x:c r="H485" s="8" t="s">
        <x:v>564</x:v>
      </x:c>
      <x:c r="I485" s="8" t="s">
        <x:v>477</x:v>
      </x:c>
      <x:c r="J485" s="8" t="s">
        <x:v>1052</x:v>
      </x:c>
      <x:c r="K485" s="10" t="s">
        <x:v>508</x:v>
      </x:c>
      <x:c r="L485" s="8" t="s">
        <x:v>1053</x:v>
      </x:c>
      <x:c r="M485" s="9">
        <x:v>1</x:v>
      </x:c>
      <x:c r="N485" s="8" t="s">
        <x:v>481</x:v>
      </x:c>
      <x:c r="O485" s="8" t="s">
        <x:v>482</x:v>
      </x:c>
      <x:c r="P485" s="8" t="s">
        <x:v>897</x:v>
      </x:c>
      <x:c r="Q485" s="8" t="s">
        <x:v>481</x:v>
      </x:c>
      <x:c r="R485" s="19">
        <x:v>496.64727272727276</x:v>
      </x:c>
      <x:c r="S485" s="12">
        <x:f t="shared" si="7"/>
        <x:v>496.64727272727276</x:v>
      </x:c>
      <x:c r="U485" s="8" t="s">
        <x:v>642</x:v>
      </x:c>
    </x:row>
    <x:row r="486" spans="1:21">
      <x:c r="A486" s="8" t="s">
        <x:v>642</x:v>
      </x:c>
      <x:c r="B486" s="8" t="s">
        <x:v>472</x:v>
      </x:c>
      <x:c r="C486" s="8" t="s">
        <x:v>473</x:v>
      </x:c>
      <x:c r="D486" s="8" t="s">
        <x:v>1019</x:v>
      </x:c>
      <x:c r="E486" s="8" t="s">
        <x:v>897</x:v>
      </x:c>
      <x:c r="F486" s="8" t="s">
        <x:v>564</x:v>
      </x:c>
      <x:c r="G486" s="8" t="s">
        <x:v>162</x:v>
      </x:c>
      <x:c r="H486" s="8" t="s">
        <x:v>564</x:v>
      </x:c>
      <x:c r="I486" s="8" t="s">
        <x:v>477</x:v>
      </x:c>
      <x:c r="J486" s="8" t="s">
        <x:v>1054</x:v>
      </x:c>
      <x:c r="K486" s="10" t="s">
        <x:v>1055</x:v>
      </x:c>
      <x:c r="L486" s="8" t="s">
        <x:v>1056</x:v>
      </x:c>
      <x:c r="M486" s="9">
        <x:v>1</x:v>
      </x:c>
      <x:c r="N486" s="8" t="s">
        <x:v>481</x:v>
      </x:c>
      <x:c r="O486" s="8" t="s">
        <x:v>482</x:v>
      </x:c>
      <x:c r="P486" s="8" t="s">
        <x:v>897</x:v>
      </x:c>
      <x:c r="Q486" s="8" t="s">
        <x:v>481</x:v>
      </x:c>
      <x:c r="R486" s="19">
        <x:v>0</x:v>
      </x:c>
      <x:c r="S486" s="12">
        <x:f t="shared" si="7"/>
        <x:v>0</x:v>
      </x:c>
      <x:c r="U486" s="8" t="s">
        <x:v>642</x:v>
      </x:c>
    </x:row>
    <x:row r="487" spans="1:21">
      <x:c r="A487" s="8" t="s">
        <x:v>642</x:v>
      </x:c>
      <x:c r="B487" s="8" t="s">
        <x:v>472</x:v>
      </x:c>
      <x:c r="C487" s="8" t="s">
        <x:v>473</x:v>
      </x:c>
      <x:c r="D487" s="8" t="s">
        <x:v>1019</x:v>
      </x:c>
      <x:c r="E487" s="8" t="s">
        <x:v>897</x:v>
      </x:c>
      <x:c r="F487" s="8" t="s">
        <x:v>564</x:v>
      </x:c>
      <x:c r="G487" s="8" t="s">
        <x:v>162</x:v>
      </x:c>
      <x:c r="H487" s="8" t="s">
        <x:v>564</x:v>
      </x:c>
      <x:c r="I487" s="8" t="s">
        <x:v>477</x:v>
      </x:c>
      <x:c r="J487" s="8" t="s">
        <x:v>838</x:v>
      </x:c>
      <x:c r="K487" s="10" t="s">
        <x:v>1057</x:v>
      </x:c>
      <x:c r="L487" s="8" t="s">
        <x:v>839</x:v>
      </x:c>
      <x:c r="M487" s="9">
        <x:v>2</x:v>
      </x:c>
      <x:c r="N487" s="8" t="s">
        <x:v>481</x:v>
      </x:c>
      <x:c r="O487" s="8" t="s">
        <x:v>482</x:v>
      </x:c>
      <x:c r="P487" s="8" t="s">
        <x:v>897</x:v>
      </x:c>
      <x:c r="Q487" s="8" t="s">
        <x:v>481</x:v>
      </x:c>
      <x:c r="R487" s="19">
        <x:v>113.58090909090909</x:v>
      </x:c>
      <x:c r="S487" s="12">
        <x:f t="shared" si="7"/>
        <x:v>227.16181818181818</x:v>
      </x:c>
      <x:c r="U487" s="8" t="s">
        <x:v>642</x:v>
      </x:c>
    </x:row>
    <x:row r="488" spans="1:21">
      <x:c r="A488" s="8" t="s">
        <x:v>642</x:v>
      </x:c>
      <x:c r="B488" s="8" t="s">
        <x:v>472</x:v>
      </x:c>
      <x:c r="C488" s="8" t="s">
        <x:v>473</x:v>
      </x:c>
      <x:c r="D488" s="8" t="s">
        <x:v>1019</x:v>
      </x:c>
      <x:c r="E488" s="8" t="s">
        <x:v>897</x:v>
      </x:c>
      <x:c r="F488" s="8" t="s">
        <x:v>564</x:v>
      </x:c>
      <x:c r="G488" s="8" t="s">
        <x:v>162</x:v>
      </x:c>
      <x:c r="H488" s="8" t="s">
        <x:v>564</x:v>
      </x:c>
      <x:c r="I488" s="8" t="s">
        <x:v>477</x:v>
      </x:c>
      <x:c r="J488" s="8" t="s">
        <x:v>1058</x:v>
      </x:c>
      <x:c r="K488" s="10" t="s">
        <x:v>532</x:v>
      </x:c>
      <x:c r="L488" s="8" t="s">
        <x:v>1059</x:v>
      </x:c>
      <x:c r="M488" s="9">
        <x:v>1</x:v>
      </x:c>
      <x:c r="N488" s="8" t="s">
        <x:v>481</x:v>
      </x:c>
      <x:c r="O488" s="8" t="s">
        <x:v>482</x:v>
      </x:c>
      <x:c r="P488" s="8" t="s">
        <x:v>897</x:v>
      </x:c>
      <x:c r="Q488" s="8" t="s">
        <x:v>481</x:v>
      </x:c>
      <x:c r="R488" s="19">
        <x:v>94.291818181818186</x:v>
      </x:c>
      <x:c r="S488" s="12">
        <x:f t="shared" si="7"/>
        <x:v>94.291818181818186</x:v>
      </x:c>
      <x:c r="U488" s="8" t="s">
        <x:v>642</x:v>
      </x:c>
    </x:row>
    <x:row r="489" spans="1:21">
      <x:c r="A489" s="8" t="s">
        <x:v>642</x:v>
      </x:c>
      <x:c r="B489" s="8" t="s">
        <x:v>472</x:v>
      </x:c>
      <x:c r="C489" s="8" t="s">
        <x:v>473</x:v>
      </x:c>
      <x:c r="D489" s="8" t="s">
        <x:v>1019</x:v>
      </x:c>
      <x:c r="E489" s="8" t="s">
        <x:v>897</x:v>
      </x:c>
      <x:c r="F489" s="8" t="s">
        <x:v>564</x:v>
      </x:c>
      <x:c r="G489" s="8" t="s">
        <x:v>162</x:v>
      </x:c>
      <x:c r="H489" s="8" t="s">
        <x:v>564</x:v>
      </x:c>
      <x:c r="I489" s="8" t="s">
        <x:v>477</x:v>
      </x:c>
      <x:c r="J489" s="8" t="s">
        <x:v>1060</x:v>
      </x:c>
      <x:c r="K489" s="10" t="s">
        <x:v>718</x:v>
      </x:c>
      <x:c r="L489" s="8" t="s">
        <x:v>1061</x:v>
      </x:c>
      <x:c r="M489" s="9">
        <x:v>1</x:v>
      </x:c>
      <x:c r="N489" s="8" t="s">
        <x:v>481</x:v>
      </x:c>
      <x:c r="O489" s="8" t="s">
        <x:v>482</x:v>
      </x:c>
      <x:c r="P489" s="8" t="s">
        <x:v>897</x:v>
      </x:c>
      <x:c r="Q489" s="8" t="s">
        <x:v>481</x:v>
      </x:c>
      <x:c r="R489" s="19">
        <x:v>88.954545454545453</x:v>
      </x:c>
      <x:c r="S489" s="12">
        <x:f t="shared" si="7"/>
        <x:v>88.954545454545453</x:v>
      </x:c>
      <x:c r="U489" s="8" t="s">
        <x:v>642</x:v>
      </x:c>
    </x:row>
    <x:row r="490" spans="1:21">
      <x:c r="A490" s="8" t="s">
        <x:v>642</x:v>
      </x:c>
      <x:c r="B490" s="8" t="s">
        <x:v>472</x:v>
      </x:c>
      <x:c r="C490" s="8" t="s">
        <x:v>473</x:v>
      </x:c>
      <x:c r="D490" s="8" t="s">
        <x:v>1019</x:v>
      </x:c>
      <x:c r="E490" s="8" t="s">
        <x:v>897</x:v>
      </x:c>
      <x:c r="F490" s="8" t="s">
        <x:v>564</x:v>
      </x:c>
      <x:c r="G490" s="8" t="s">
        <x:v>162</x:v>
      </x:c>
      <x:c r="H490" s="8" t="s">
        <x:v>564</x:v>
      </x:c>
      <x:c r="I490" s="8" t="s">
        <x:v>477</x:v>
      </x:c>
      <x:c r="J490" s="8" t="s">
        <x:v>1062</x:v>
      </x:c>
      <x:c r="K490" s="10" t="s">
        <x:v>490</x:v>
      </x:c>
      <x:c r="L490" s="8" t="s">
        <x:v>1063</x:v>
      </x:c>
      <x:c r="M490" s="9">
        <x:v>1</x:v>
      </x:c>
      <x:c r="N490" s="8" t="s">
        <x:v>481</x:v>
      </x:c>
      <x:c r="O490" s="8" t="s">
        <x:v>482</x:v>
      </x:c>
      <x:c r="P490" s="8" t="s">
        <x:v>897</x:v>
      </x:c>
      <x:c r="Q490" s="8" t="s">
        <x:v>481</x:v>
      </x:c>
      <x:c r="R490" s="19">
        <x:v>68.822727272727263</x:v>
      </x:c>
      <x:c r="S490" s="12">
        <x:f t="shared" si="7"/>
        <x:v>68.822727272727263</x:v>
      </x:c>
      <x:c r="U490" s="8" t="s">
        <x:v>642</x:v>
      </x:c>
    </x:row>
    <x:row r="491" spans="1:21">
      <x:c r="A491" s="8" t="s">
        <x:v>642</x:v>
      </x:c>
      <x:c r="B491" s="8" t="s">
        <x:v>472</x:v>
      </x:c>
      <x:c r="C491" s="8" t="s">
        <x:v>473</x:v>
      </x:c>
      <x:c r="D491" s="8" t="s">
        <x:v>1019</x:v>
      </x:c>
      <x:c r="E491" s="8" t="s">
        <x:v>897</x:v>
      </x:c>
      <x:c r="F491" s="8" t="s">
        <x:v>564</x:v>
      </x:c>
      <x:c r="G491" s="8" t="s">
        <x:v>162</x:v>
      </x:c>
      <x:c r="H491" s="8" t="s">
        <x:v>564</x:v>
      </x:c>
      <x:c r="I491" s="8" t="s">
        <x:v>477</x:v>
      </x:c>
      <x:c r="J491" s="8" t="s">
        <x:v>875</x:v>
      </x:c>
      <x:c r="K491" s="10" t="s">
        <x:v>529</x:v>
      </x:c>
      <x:c r="L491" s="8" t="s">
        <x:v>876</x:v>
      </x:c>
      <x:c r="M491" s="9">
        <x:v>2</x:v>
      </x:c>
      <x:c r="N491" s="8" t="s">
        <x:v>481</x:v>
      </x:c>
      <x:c r="O491" s="8" t="s">
        <x:v>482</x:v>
      </x:c>
      <x:c r="P491" s="8" t="s">
        <x:v>897</x:v>
      </x:c>
      <x:c r="Q491" s="8" t="s">
        <x:v>481</x:v>
      </x:c>
      <x:c r="R491" s="19">
        <x:v>21.536363636363639</x:v>
      </x:c>
      <x:c r="S491" s="12">
        <x:f t="shared" si="7"/>
        <x:v>43.072727272727278</x:v>
      </x:c>
      <x:c r="U491" s="8" t="s">
        <x:v>642</x:v>
      </x:c>
    </x:row>
    <x:row r="492" spans="1:21">
      <x:c r="A492" s="8" t="s">
        <x:v>642</x:v>
      </x:c>
      <x:c r="B492" s="8" t="s">
        <x:v>472</x:v>
      </x:c>
      <x:c r="C492" s="8" t="s">
        <x:v>473</x:v>
      </x:c>
      <x:c r="D492" s="8" t="s">
        <x:v>1019</x:v>
      </x:c>
      <x:c r="E492" s="8" t="s">
        <x:v>897</x:v>
      </x:c>
      <x:c r="F492" s="8" t="s">
        <x:v>564</x:v>
      </x:c>
      <x:c r="G492" s="8" t="s">
        <x:v>162</x:v>
      </x:c>
      <x:c r="H492" s="8" t="s">
        <x:v>564</x:v>
      </x:c>
      <x:c r="I492" s="8" t="s">
        <x:v>477</x:v>
      </x:c>
      <x:c r="J492" s="8" t="s">
        <x:v>617</x:v>
      </x:c>
      <x:c r="K492" s="10" t="s">
        <x:v>526</x:v>
      </x:c>
      <x:c r="L492" s="8" t="s">
        <x:v>618</x:v>
      </x:c>
      <x:c r="M492" s="9">
        <x:v>2</x:v>
      </x:c>
      <x:c r="N492" s="8" t="s">
        <x:v>481</x:v>
      </x:c>
      <x:c r="O492" s="8" t="s">
        <x:v>482</x:v>
      </x:c>
      <x:c r="P492" s="8" t="s">
        <x:v>897</x:v>
      </x:c>
      <x:c r="Q492" s="8" t="s">
        <x:v>481</x:v>
      </x:c>
      <x:c r="R492" s="19">
        <x:v>16.386363636363637</x:v>
      </x:c>
      <x:c r="S492" s="12">
        <x:f t="shared" si="7"/>
        <x:v>32.772727272727273</x:v>
      </x:c>
      <x:c r="U492" s="8" t="s">
        <x:v>642</x:v>
      </x:c>
    </x:row>
    <x:row r="493" spans="1:21">
      <x:c r="A493" s="8" t="s">
        <x:v>642</x:v>
      </x:c>
      <x:c r="B493" s="8" t="s">
        <x:v>472</x:v>
      </x:c>
      <x:c r="C493" s="8" t="s">
        <x:v>473</x:v>
      </x:c>
      <x:c r="D493" s="8" t="s">
        <x:v>1019</x:v>
      </x:c>
      <x:c r="E493" s="8" t="s">
        <x:v>897</x:v>
      </x:c>
      <x:c r="F493" s="8" t="s">
        <x:v>564</x:v>
      </x:c>
      <x:c r="G493" s="8" t="s">
        <x:v>162</x:v>
      </x:c>
      <x:c r="H493" s="8" t="s">
        <x:v>564</x:v>
      </x:c>
      <x:c r="I493" s="8" t="s">
        <x:v>477</x:v>
      </x:c>
      <x:c r="J493" s="8" t="s">
        <x:v>810</x:v>
      </x:c>
      <x:c r="K493" s="10" t="s">
        <x:v>796</x:v>
      </x:c>
      <x:c r="L493" s="8" t="s">
        <x:v>811</x:v>
      </x:c>
      <x:c r="M493" s="9">
        <x:v>4</x:v>
      </x:c>
      <x:c r="N493" s="8" t="s">
        <x:v>481</x:v>
      </x:c>
      <x:c r="O493" s="8" t="s">
        <x:v>482</x:v>
      </x:c>
      <x:c r="P493" s="8" t="s">
        <x:v>897</x:v>
      </x:c>
      <x:c r="Q493" s="8" t="s">
        <x:v>481</x:v>
      </x:c>
      <x:c r="R493" s="19">
        <x:v>7.6992500000000001</x:v>
      </x:c>
      <x:c r="S493" s="12">
        <x:f t="shared" si="7"/>
        <x:v>30.797000000000001</x:v>
      </x:c>
      <x:c r="U493" s="8" t="s">
        <x:v>642</x:v>
      </x:c>
    </x:row>
    <x:row r="494" spans="1:21">
      <x:c r="A494" s="8" t="s">
        <x:v>642</x:v>
      </x:c>
      <x:c r="B494" s="8" t="s">
        <x:v>472</x:v>
      </x:c>
      <x:c r="C494" s="8" t="s">
        <x:v>473</x:v>
      </x:c>
      <x:c r="D494" s="8" t="s">
        <x:v>1019</x:v>
      </x:c>
      <x:c r="E494" s="8" t="s">
        <x:v>897</x:v>
      </x:c>
      <x:c r="F494" s="8" t="s">
        <x:v>564</x:v>
      </x:c>
      <x:c r="G494" s="8" t="s">
        <x:v>162</x:v>
      </x:c>
      <x:c r="H494" s="8" t="s">
        <x:v>564</x:v>
      </x:c>
      <x:c r="I494" s="8" t="s">
        <x:v>477</x:v>
      </x:c>
      <x:c r="J494" s="8" t="s">
        <x:v>1064</x:v>
      </x:c>
      <x:c r="K494" s="10" t="s">
        <x:v>514</x:v>
      </x:c>
      <x:c r="L494" s="8" t="s">
        <x:v>1065</x:v>
      </x:c>
      <x:c r="M494" s="9">
        <x:v>1</x:v>
      </x:c>
      <x:c r="N494" s="8" t="s">
        <x:v>481</x:v>
      </x:c>
      <x:c r="O494" s="8" t="s">
        <x:v>482</x:v>
      </x:c>
      <x:c r="P494" s="8" t="s">
        <x:v>897</x:v>
      </x:c>
      <x:c r="Q494" s="8" t="s">
        <x:v>481</x:v>
      </x:c>
      <x:c r="R494" s="19">
        <x:v>30.150909090909092</x:v>
      </x:c>
      <x:c r="S494" s="12">
        <x:f t="shared" si="7"/>
        <x:v>30.150909090909092</x:v>
      </x:c>
      <x:c r="U494" s="8" t="s">
        <x:v>642</x:v>
      </x:c>
    </x:row>
    <x:row r="495" spans="1:21">
      <x:c r="A495" s="8" t="s">
        <x:v>642</x:v>
      </x:c>
      <x:c r="B495" s="8" t="s">
        <x:v>472</x:v>
      </x:c>
      <x:c r="C495" s="8" t="s">
        <x:v>473</x:v>
      </x:c>
      <x:c r="D495" s="8" t="s">
        <x:v>1019</x:v>
      </x:c>
      <x:c r="E495" s="8" t="s">
        <x:v>897</x:v>
      </x:c>
      <x:c r="F495" s="8" t="s">
        <x:v>564</x:v>
      </x:c>
      <x:c r="G495" s="8" t="s">
        <x:v>162</x:v>
      </x:c>
      <x:c r="H495" s="8" t="s">
        <x:v>564</x:v>
      </x:c>
      <x:c r="I495" s="8" t="s">
        <x:v>477</x:v>
      </x:c>
      <x:c r="J495" s="8" t="s">
        <x:v>873</x:v>
      </x:c>
      <x:c r="K495" s="10" t="s">
        <x:v>520</x:v>
      </x:c>
      <x:c r="L495" s="8" t="s">
        <x:v>874</x:v>
      </x:c>
      <x:c r="M495" s="9">
        <x:v>1</x:v>
      </x:c>
      <x:c r="N495" s="8" t="s">
        <x:v>481</x:v>
      </x:c>
      <x:c r="O495" s="8" t="s">
        <x:v>482</x:v>
      </x:c>
      <x:c r="P495" s="8" t="s">
        <x:v>897</x:v>
      </x:c>
      <x:c r="Q495" s="8" t="s">
        <x:v>481</x:v>
      </x:c>
      <x:c r="R495" s="19">
        <x:v>25.281818181818185</x:v>
      </x:c>
      <x:c r="S495" s="12">
        <x:f t="shared" si="7"/>
        <x:v>25.281818181818185</x:v>
      </x:c>
      <x:c r="U495" s="8" t="s">
        <x:v>642</x:v>
      </x:c>
    </x:row>
    <x:row r="496" spans="1:21">
      <x:c r="A496" s="8" t="s">
        <x:v>642</x:v>
      </x:c>
      <x:c r="B496" s="8" t="s">
        <x:v>472</x:v>
      </x:c>
      <x:c r="C496" s="8" t="s">
        <x:v>473</x:v>
      </x:c>
      <x:c r="D496" s="8" t="s">
        <x:v>1019</x:v>
      </x:c>
      <x:c r="E496" s="8" t="s">
        <x:v>897</x:v>
      </x:c>
      <x:c r="F496" s="8" t="s">
        <x:v>564</x:v>
      </x:c>
      <x:c r="G496" s="8" t="s">
        <x:v>162</x:v>
      </x:c>
      <x:c r="H496" s="8" t="s">
        <x:v>564</x:v>
      </x:c>
      <x:c r="I496" s="8" t="s">
        <x:v>477</x:v>
      </x:c>
      <x:c r="J496" s="8" t="s">
        <x:v>1066</x:v>
      </x:c>
      <x:c r="K496" s="10" t="s">
        <x:v>799</x:v>
      </x:c>
      <x:c r="L496" s="8" t="s">
        <x:v>1067</x:v>
      </x:c>
      <x:c r="M496" s="9">
        <x:v>12</x:v>
      </x:c>
      <x:c r="N496" s="8" t="s">
        <x:v>481</x:v>
      </x:c>
      <x:c r="O496" s="8" t="s">
        <x:v>482</x:v>
      </x:c>
      <x:c r="P496" s="8" t="s">
        <x:v>897</x:v>
      </x:c>
      <x:c r="Q496" s="8" t="s">
        <x:v>481</x:v>
      </x:c>
      <x:c r="R496" s="19">
        <x:v>2.0038181818181817</x:v>
      </x:c>
      <x:c r="S496" s="12">
        <x:f t="shared" si="7"/>
        <x:v>24.045818181818181</x:v>
      </x:c>
      <x:c r="U496" s="8" t="s">
        <x:v>642</x:v>
      </x:c>
    </x:row>
    <x:row r="497" spans="1:21">
      <x:c r="A497" s="8" t="s">
        <x:v>642</x:v>
      </x:c>
      <x:c r="B497" s="8" t="s">
        <x:v>472</x:v>
      </x:c>
      <x:c r="C497" s="8" t="s">
        <x:v>473</x:v>
      </x:c>
      <x:c r="D497" s="8" t="s">
        <x:v>1019</x:v>
      </x:c>
      <x:c r="E497" s="8" t="s">
        <x:v>897</x:v>
      </x:c>
      <x:c r="F497" s="8" t="s">
        <x:v>564</x:v>
      </x:c>
      <x:c r="G497" s="8" t="s">
        <x:v>162</x:v>
      </x:c>
      <x:c r="H497" s="8" t="s">
        <x:v>564</x:v>
      </x:c>
      <x:c r="I497" s="8" t="s">
        <x:v>477</x:v>
      </x:c>
      <x:c r="J497" s="8" t="s">
        <x:v>845</x:v>
      </x:c>
      <x:c r="K497" s="10" t="s">
        <x:v>1068</x:v>
      </x:c>
      <x:c r="L497" s="8" t="s">
        <x:v>846</x:v>
      </x:c>
      <x:c r="M497" s="9">
        <x:v>2</x:v>
      </x:c>
      <x:c r="N497" s="8" t="s">
        <x:v>481</x:v>
      </x:c>
      <x:c r="O497" s="8" t="s">
        <x:v>482</x:v>
      </x:c>
      <x:c r="P497" s="8" t="s">
        <x:v>897</x:v>
      </x:c>
      <x:c r="Q497" s="8" t="s">
        <x:v>481</x:v>
      </x:c>
      <x:c r="R497" s="19">
        <x:v>10.305150000000001</x:v>
      </x:c>
      <x:c r="S497" s="12">
        <x:f t="shared" si="7"/>
        <x:v>20.610300000000002</x:v>
      </x:c>
      <x:c r="U497" s="8" t="s">
        <x:v>642</x:v>
      </x:c>
    </x:row>
    <x:row r="498" spans="1:21">
      <x:c r="A498" s="8" t="s">
        <x:v>642</x:v>
      </x:c>
      <x:c r="B498" s="8" t="s">
        <x:v>472</x:v>
      </x:c>
      <x:c r="C498" s="8" t="s">
        <x:v>473</x:v>
      </x:c>
      <x:c r="D498" s="8" t="s">
        <x:v>1019</x:v>
      </x:c>
      <x:c r="E498" s="8" t="s">
        <x:v>897</x:v>
      </x:c>
      <x:c r="F498" s="8" t="s">
        <x:v>564</x:v>
      </x:c>
      <x:c r="G498" s="8" t="s">
        <x:v>162</x:v>
      </x:c>
      <x:c r="H498" s="8" t="s">
        <x:v>564</x:v>
      </x:c>
      <x:c r="I498" s="8" t="s">
        <x:v>477</x:v>
      </x:c>
      <x:c r="J498" s="8" t="s">
        <x:v>1069</x:v>
      </x:c>
      <x:c r="K498" s="10" t="s">
        <x:v>1070</x:v>
      </x:c>
      <x:c r="L498" s="8" t="s">
        <x:v>1071</x:v>
      </x:c>
      <x:c r="M498" s="9">
        <x:v>1</x:v>
      </x:c>
      <x:c r="N498" s="8" t="s">
        <x:v>481</x:v>
      </x:c>
      <x:c r="O498" s="8" t="s">
        <x:v>482</x:v>
      </x:c>
      <x:c r="P498" s="8" t="s">
        <x:v>897</x:v>
      </x:c>
      <x:c r="Q498" s="8" t="s">
        <x:v>481</x:v>
      </x:c>
      <x:c r="R498" s="19">
        <x:v>16.567081818181819</x:v>
      </x:c>
      <x:c r="S498" s="12">
        <x:f t="shared" si="7"/>
        <x:v>16.567081818181819</x:v>
      </x:c>
      <x:c r="U498" s="8" t="s">
        <x:v>642</x:v>
      </x:c>
    </x:row>
    <x:row r="499" spans="1:21">
      <x:c r="A499" s="8" t="s">
        <x:v>642</x:v>
      </x:c>
      <x:c r="B499" s="8" t="s">
        <x:v>472</x:v>
      </x:c>
      <x:c r="C499" s="8" t="s">
        <x:v>473</x:v>
      </x:c>
      <x:c r="D499" s="8" t="s">
        <x:v>1019</x:v>
      </x:c>
      <x:c r="E499" s="8" t="s">
        <x:v>897</x:v>
      </x:c>
      <x:c r="F499" s="8" t="s">
        <x:v>564</x:v>
      </x:c>
      <x:c r="G499" s="8" t="s">
        <x:v>162</x:v>
      </x:c>
      <x:c r="H499" s="8" t="s">
        <x:v>564</x:v>
      </x:c>
      <x:c r="I499" s="8" t="s">
        <x:v>477</x:v>
      </x:c>
      <x:c r="J499" s="8" t="s">
        <x:v>1072</x:v>
      </x:c>
      <x:c r="K499" s="10" t="s">
        <x:v>505</x:v>
      </x:c>
      <x:c r="L499" s="8" t="s">
        <x:v>1073</x:v>
      </x:c>
      <x:c r="M499" s="9">
        <x:v>4</x:v>
      </x:c>
      <x:c r="N499" s="8" t="s">
        <x:v>481</x:v>
      </x:c>
      <x:c r="O499" s="8" t="s">
        <x:v>482</x:v>
      </x:c>
      <x:c r="P499" s="8" t="s">
        <x:v>897</x:v>
      </x:c>
      <x:c r="Q499" s="8" t="s">
        <x:v>481</x:v>
      </x:c>
      <x:c r="R499" s="19">
        <x:v>3.1836363636363636</x:v>
      </x:c>
      <x:c r="S499" s="12">
        <x:f t="shared" si="7"/>
        <x:v>12.734545454545454</x:v>
      </x:c>
      <x:c r="U499" s="8" t="s">
        <x:v>642</x:v>
      </x:c>
    </x:row>
    <x:row r="500" spans="1:21">
      <x:c r="A500" s="8" t="s">
        <x:v>642</x:v>
      </x:c>
      <x:c r="B500" s="8" t="s">
        <x:v>472</x:v>
      </x:c>
      <x:c r="C500" s="8" t="s">
        <x:v>473</x:v>
      </x:c>
      <x:c r="D500" s="8" t="s">
        <x:v>1019</x:v>
      </x:c>
      <x:c r="E500" s="8" t="s">
        <x:v>897</x:v>
      </x:c>
      <x:c r="F500" s="8" t="s">
        <x:v>564</x:v>
      </x:c>
      <x:c r="G500" s="8" t="s">
        <x:v>162</x:v>
      </x:c>
      <x:c r="H500" s="8" t="s">
        <x:v>564</x:v>
      </x:c>
      <x:c r="I500" s="8" t="s">
        <x:v>477</x:v>
      </x:c>
      <x:c r="J500" s="8" t="s">
        <x:v>853</x:v>
      </x:c>
      <x:c r="K500" s="10" t="s">
        <x:v>479</x:v>
      </x:c>
      <x:c r="L500" s="8" t="s">
        <x:v>854</x:v>
      </x:c>
      <x:c r="M500" s="9">
        <x:v>2</x:v>
      </x:c>
      <x:c r="N500" s="8" t="s">
        <x:v>481</x:v>
      </x:c>
      <x:c r="O500" s="8" t="s">
        <x:v>482</x:v>
      </x:c>
      <x:c r="P500" s="8" t="s">
        <x:v>897</x:v>
      </x:c>
      <x:c r="Q500" s="8" t="s">
        <x:v>481</x:v>
      </x:c>
      <x:c r="R500" s="19">
        <x:v>5.8990909090909094</x:v>
      </x:c>
      <x:c r="S500" s="12">
        <x:f t="shared" si="7"/>
        <x:v>11.798181818181819</x:v>
      </x:c>
      <x:c r="U500" s="8" t="s">
        <x:v>642</x:v>
      </x:c>
    </x:row>
    <x:row r="501" spans="1:21">
      <x:c r="A501" s="8" t="s">
        <x:v>642</x:v>
      </x:c>
      <x:c r="B501" s="8" t="s">
        <x:v>472</x:v>
      </x:c>
      <x:c r="C501" s="8" t="s">
        <x:v>473</x:v>
      </x:c>
      <x:c r="D501" s="8" t="s">
        <x:v>1019</x:v>
      </x:c>
      <x:c r="E501" s="8" t="s">
        <x:v>897</x:v>
      </x:c>
      <x:c r="F501" s="8" t="s">
        <x:v>564</x:v>
      </x:c>
      <x:c r="G501" s="8" t="s">
        <x:v>162</x:v>
      </x:c>
      <x:c r="H501" s="8" t="s">
        <x:v>564</x:v>
      </x:c>
      <x:c r="I501" s="8" t="s">
        <x:v>477</x:v>
      </x:c>
      <x:c r="J501" s="8" t="s">
        <x:v>1074</x:v>
      </x:c>
      <x:c r="K501" s="10" t="s">
        <x:v>709</x:v>
      </x:c>
      <x:c r="L501" s="8" t="s">
        <x:v>1075</x:v>
      </x:c>
      <x:c r="M501" s="9">
        <x:v>2</x:v>
      </x:c>
      <x:c r="N501" s="8" t="s">
        <x:v>481</x:v>
      </x:c>
      <x:c r="O501" s="8" t="s">
        <x:v>482</x:v>
      </x:c>
      <x:c r="P501" s="8" t="s">
        <x:v>897</x:v>
      </x:c>
      <x:c r="Q501" s="8" t="s">
        <x:v>481</x:v>
      </x:c>
      <x:c r="R501" s="19">
        <x:v>5.8990909090909094</x:v>
      </x:c>
      <x:c r="S501" s="12">
        <x:f t="shared" si="7"/>
        <x:v>11.798181818181819</x:v>
      </x:c>
      <x:c r="U501" s="8" t="s">
        <x:v>642</x:v>
      </x:c>
    </x:row>
    <x:row r="502" spans="1:21">
      <x:c r="A502" s="8" t="s">
        <x:v>642</x:v>
      </x:c>
      <x:c r="B502" s="8" t="s">
        <x:v>472</x:v>
      </x:c>
      <x:c r="C502" s="8" t="s">
        <x:v>473</x:v>
      </x:c>
      <x:c r="D502" s="8" t="s">
        <x:v>1019</x:v>
      </x:c>
      <x:c r="E502" s="8" t="s">
        <x:v>897</x:v>
      </x:c>
      <x:c r="F502" s="8" t="s">
        <x:v>564</x:v>
      </x:c>
      <x:c r="G502" s="8" t="s">
        <x:v>162</x:v>
      </x:c>
      <x:c r="H502" s="8" t="s">
        <x:v>564</x:v>
      </x:c>
      <x:c r="I502" s="8" t="s">
        <x:v>477</x:v>
      </x:c>
      <x:c r="J502" s="8" t="s">
        <x:v>808</x:v>
      </x:c>
      <x:c r="K502" s="10" t="s">
        <x:v>739</x:v>
      </x:c>
      <x:c r="L502" s="8" t="s">
        <x:v>809</x:v>
      </x:c>
      <x:c r="M502" s="9">
        <x:v>4</x:v>
      </x:c>
      <x:c r="N502" s="8" t="s">
        <x:v>481</x:v>
      </x:c>
      <x:c r="O502" s="8" t="s">
        <x:v>482</x:v>
      </x:c>
      <x:c r="P502" s="8" t="s">
        <x:v>897</x:v>
      </x:c>
      <x:c r="Q502" s="8" t="s">
        <x:v>481</x:v>
      </x:c>
      <x:c r="R502" s="19">
        <x:v>2.7154545454545453</x:v>
      </x:c>
      <x:c r="S502" s="12">
        <x:f t="shared" si="7"/>
        <x:v>10.861818181818181</x:v>
      </x:c>
      <x:c r="U502" s="8" t="s">
        <x:v>642</x:v>
      </x:c>
    </x:row>
    <x:row r="503" spans="1:21">
      <x:c r="A503" s="8" t="s">
        <x:v>642</x:v>
      </x:c>
      <x:c r="B503" s="8" t="s">
        <x:v>472</x:v>
      </x:c>
      <x:c r="C503" s="8" t="s">
        <x:v>473</x:v>
      </x:c>
      <x:c r="D503" s="8" t="s">
        <x:v>1019</x:v>
      </x:c>
      <x:c r="E503" s="8" t="s">
        <x:v>897</x:v>
      </x:c>
      <x:c r="F503" s="8" t="s">
        <x:v>564</x:v>
      </x:c>
      <x:c r="G503" s="8" t="s">
        <x:v>162</x:v>
      </x:c>
      <x:c r="H503" s="8" t="s">
        <x:v>564</x:v>
      </x:c>
      <x:c r="I503" s="8" t="s">
        <x:v>477</x:v>
      </x:c>
      <x:c r="J503" s="8" t="s">
        <x:v>855</x:v>
      </x:c>
      <x:c r="K503" s="10" t="s">
        <x:v>487</x:v>
      </x:c>
      <x:c r="L503" s="8" t="s">
        <x:v>856</x:v>
      </x:c>
      <x:c r="M503" s="9">
        <x:v>3</x:v>
      </x:c>
      <x:c r="N503" s="8" t="s">
        <x:v>481</x:v>
      </x:c>
      <x:c r="O503" s="8" t="s">
        <x:v>482</x:v>
      </x:c>
      <x:c r="P503" s="8" t="s">
        <x:v>897</x:v>
      </x:c>
      <x:c r="Q503" s="8" t="s">
        <x:v>481</x:v>
      </x:c>
      <x:c r="R503" s="19">
        <x:v>3.0150909090909095</x:v>
      </x:c>
      <x:c r="S503" s="12">
        <x:f t="shared" si="7"/>
        <x:v>9.045272727272728</x:v>
      </x:c>
      <x:c r="U503" s="8" t="s">
        <x:v>642</x:v>
      </x:c>
    </x:row>
    <x:row r="504" spans="1:21">
      <x:c r="A504" s="8" t="s">
        <x:v>642</x:v>
      </x:c>
      <x:c r="B504" s="8" t="s">
        <x:v>472</x:v>
      </x:c>
      <x:c r="C504" s="8" t="s">
        <x:v>473</x:v>
      </x:c>
      <x:c r="D504" s="8" t="s">
        <x:v>1019</x:v>
      </x:c>
      <x:c r="E504" s="8" t="s">
        <x:v>897</x:v>
      </x:c>
      <x:c r="F504" s="8" t="s">
        <x:v>564</x:v>
      </x:c>
      <x:c r="G504" s="8" t="s">
        <x:v>162</x:v>
      </x:c>
      <x:c r="H504" s="8" t="s">
        <x:v>564</x:v>
      </x:c>
      <x:c r="I504" s="8" t="s">
        <x:v>477</x:v>
      </x:c>
      <x:c r="J504" s="8" t="s">
        <x:v>1076</x:v>
      </x:c>
      <x:c r="K504" s="10" t="s">
        <x:v>736</x:v>
      </x:c>
      <x:c r="L504" s="8" t="s">
        <x:v>1077</x:v>
      </x:c>
      <x:c r="M504" s="9">
        <x:v>11</x:v>
      </x:c>
      <x:c r="N504" s="8" t="s">
        <x:v>481</x:v>
      </x:c>
      <x:c r="O504" s="8" t="s">
        <x:v>482</x:v>
      </x:c>
      <x:c r="P504" s="8" t="s">
        <x:v>897</x:v>
      </x:c>
      <x:c r="Q504" s="8" t="s">
        <x:v>481</x:v>
      </x:c>
      <x:c r="R504" s="19">
        <x:v>0.8146363636363636</x:v>
      </x:c>
      <x:c r="S504" s="12">
        <x:f t="shared" si="7"/>
        <x:v>8.9610000000000003</x:v>
      </x:c>
      <x:c r="U504" s="8" t="s">
        <x:v>642</x:v>
      </x:c>
    </x:row>
    <x:row r="505" spans="1:21">
      <x:c r="A505" s="8" t="s">
        <x:v>642</x:v>
      </x:c>
      <x:c r="B505" s="8" t="s">
        <x:v>472</x:v>
      </x:c>
      <x:c r="C505" s="8" t="s">
        <x:v>473</x:v>
      </x:c>
      <x:c r="D505" s="8" t="s">
        <x:v>1019</x:v>
      </x:c>
      <x:c r="E505" s="8" t="s">
        <x:v>897</x:v>
      </x:c>
      <x:c r="F505" s="8" t="s">
        <x:v>564</x:v>
      </x:c>
      <x:c r="G505" s="8" t="s">
        <x:v>162</x:v>
      </x:c>
      <x:c r="H505" s="8" t="s">
        <x:v>564</x:v>
      </x:c>
      <x:c r="I505" s="8" t="s">
        <x:v>477</x:v>
      </x:c>
      <x:c r="J505" s="8" t="s">
        <x:v>857</x:v>
      </x:c>
      <x:c r="K505" s="10" t="s">
        <x:v>502</x:v>
      </x:c>
      <x:c r="L505" s="8" t="s">
        <x:v>858</x:v>
      </x:c>
      <x:c r="M505" s="9">
        <x:v>4</x:v>
      </x:c>
      <x:c r="N505" s="8" t="s">
        <x:v>481</x:v>
      </x:c>
      <x:c r="O505" s="8" t="s">
        <x:v>482</x:v>
      </x:c>
      <x:c r="P505" s="8" t="s">
        <x:v>897</x:v>
      </x:c>
      <x:c r="Q505" s="8" t="s">
        <x:v>481</x:v>
      </x:c>
      <x:c r="R505" s="19">
        <x:v>1.8727272727272728</x:v>
      </x:c>
      <x:c r="S505" s="12">
        <x:f t="shared" si="7"/>
        <x:v>7.4909090909090912</x:v>
      </x:c>
      <x:c r="U505" s="8" t="s">
        <x:v>642</x:v>
      </x:c>
    </x:row>
    <x:row r="506" spans="1:21">
      <x:c r="A506" s="8" t="s">
        <x:v>642</x:v>
      </x:c>
      <x:c r="B506" s="8" t="s">
        <x:v>472</x:v>
      </x:c>
      <x:c r="C506" s="8" t="s">
        <x:v>473</x:v>
      </x:c>
      <x:c r="D506" s="8" t="s">
        <x:v>1019</x:v>
      </x:c>
      <x:c r="E506" s="8" t="s">
        <x:v>897</x:v>
      </x:c>
      <x:c r="F506" s="8" t="s">
        <x:v>564</x:v>
      </x:c>
      <x:c r="G506" s="8" t="s">
        <x:v>162</x:v>
      </x:c>
      <x:c r="H506" s="8" t="s">
        <x:v>564</x:v>
      </x:c>
      <x:c r="I506" s="8" t="s">
        <x:v>477</x:v>
      </x:c>
      <x:c r="J506" s="8" t="s">
        <x:v>1078</x:v>
      </x:c>
      <x:c r="K506" s="10" t="s">
        <x:v>721</x:v>
      </x:c>
      <x:c r="L506" s="8" t="s">
        <x:v>1079</x:v>
      </x:c>
      <x:c r="M506" s="9">
        <x:v>1</x:v>
      </x:c>
      <x:c r="N506" s="8" t="s">
        <x:v>481</x:v>
      </x:c>
      <x:c r="O506" s="8" t="s">
        <x:v>482</x:v>
      </x:c>
      <x:c r="P506" s="8" t="s">
        <x:v>897</x:v>
      </x:c>
      <x:c r="Q506" s="8" t="s">
        <x:v>481</x:v>
      </x:c>
      <x:c r="R506" s="19">
        <x:v>6.2736363636363635</x:v>
      </x:c>
      <x:c r="S506" s="12">
        <x:f t="shared" si="7"/>
        <x:v>6.2736363636363635</x:v>
      </x:c>
      <x:c r="U506" s="8" t="s">
        <x:v>642</x:v>
      </x:c>
    </x:row>
    <x:row r="507" spans="1:21">
      <x:c r="A507" s="8" t="s">
        <x:v>642</x:v>
      </x:c>
      <x:c r="B507" s="8" t="s">
        <x:v>472</x:v>
      </x:c>
      <x:c r="C507" s="8" t="s">
        <x:v>473</x:v>
      </x:c>
      <x:c r="D507" s="8" t="s">
        <x:v>1019</x:v>
      </x:c>
      <x:c r="E507" s="8" t="s">
        <x:v>897</x:v>
      </x:c>
      <x:c r="F507" s="8" t="s">
        <x:v>564</x:v>
      </x:c>
      <x:c r="G507" s="8" t="s">
        <x:v>162</x:v>
      </x:c>
      <x:c r="H507" s="8" t="s">
        <x:v>564</x:v>
      </x:c>
      <x:c r="I507" s="8" t="s">
        <x:v>477</x:v>
      </x:c>
      <x:c r="J507" s="8" t="s">
        <x:v>814</x:v>
      </x:c>
      <x:c r="K507" s="10" t="s">
        <x:v>1080</x:v>
      </x:c>
      <x:c r="L507" s="8" t="s">
        <x:v>815</x:v>
      </x:c>
      <x:c r="M507" s="9">
        <x:v>2</x:v>
      </x:c>
      <x:c r="N507" s="8" t="s">
        <x:v>481</x:v>
      </x:c>
      <x:c r="O507" s="8" t="s">
        <x:v>482</x:v>
      </x:c>
      <x:c r="P507" s="8" t="s">
        <x:v>897</x:v>
      </x:c>
      <x:c r="Q507" s="8" t="s">
        <x:v>481</x:v>
      </x:c>
      <x:c r="R507" s="19">
        <x:v>3.0150909090909095</x:v>
      </x:c>
      <x:c r="S507" s="12">
        <x:f t="shared" si="7"/>
        <x:v>6.030181818181819</x:v>
      </x:c>
      <x:c r="U507" s="8" t="s">
        <x:v>642</x:v>
      </x:c>
    </x:row>
    <x:row r="508" spans="1:21">
      <x:c r="A508" s="8" t="s">
        <x:v>642</x:v>
      </x:c>
      <x:c r="B508" s="8" t="s">
        <x:v>472</x:v>
      </x:c>
      <x:c r="C508" s="8" t="s">
        <x:v>473</x:v>
      </x:c>
      <x:c r="D508" s="8" t="s">
        <x:v>1019</x:v>
      </x:c>
      <x:c r="E508" s="8" t="s">
        <x:v>897</x:v>
      </x:c>
      <x:c r="F508" s="8" t="s">
        <x:v>564</x:v>
      </x:c>
      <x:c r="G508" s="8" t="s">
        <x:v>162</x:v>
      </x:c>
      <x:c r="H508" s="8" t="s">
        <x:v>564</x:v>
      </x:c>
      <x:c r="I508" s="8" t="s">
        <x:v>477</x:v>
      </x:c>
      <x:c r="J508" s="8" t="s">
        <x:v>1081</x:v>
      </x:c>
      <x:c r="K508" s="10" t="s">
        <x:v>484</x:v>
      </x:c>
      <x:c r="L508" s="8" t="s">
        <x:v>1082</x:v>
      </x:c>
      <x:c r="M508" s="9">
        <x:v>2</x:v>
      </x:c>
      <x:c r="N508" s="8" t="s">
        <x:v>481</x:v>
      </x:c>
      <x:c r="O508" s="8" t="s">
        <x:v>482</x:v>
      </x:c>
      <x:c r="P508" s="8" t="s">
        <x:v>897</x:v>
      </x:c>
      <x:c r="Q508" s="8" t="s">
        <x:v>481</x:v>
      </x:c>
      <x:c r="R508" s="19">
        <x:v>2.8090909090909091</x:v>
      </x:c>
      <x:c r="S508" s="12">
        <x:f t="shared" si="7"/>
        <x:v>5.6181818181818182</x:v>
      </x:c>
      <x:c r="U508" s="8" t="s">
        <x:v>642</x:v>
      </x:c>
    </x:row>
    <x:row r="509" spans="1:21">
      <x:c r="A509" s="8" t="s">
        <x:v>642</x:v>
      </x:c>
      <x:c r="B509" s="8" t="s">
        <x:v>472</x:v>
      </x:c>
      <x:c r="C509" s="8" t="s">
        <x:v>473</x:v>
      </x:c>
      <x:c r="D509" s="8" t="s">
        <x:v>1019</x:v>
      </x:c>
      <x:c r="E509" s="8" t="s">
        <x:v>897</x:v>
      </x:c>
      <x:c r="F509" s="8" t="s">
        <x:v>564</x:v>
      </x:c>
      <x:c r="G509" s="8" t="s">
        <x:v>162</x:v>
      </x:c>
      <x:c r="H509" s="8" t="s">
        <x:v>564</x:v>
      </x:c>
      <x:c r="I509" s="8" t="s">
        <x:v>477</x:v>
      </x:c>
      <x:c r="J509" s="8" t="s">
        <x:v>1083</x:v>
      </x:c>
      <x:c r="K509" s="10" t="s">
        <x:v>1084</x:v>
      </x:c>
      <x:c r="L509" s="8" t="s">
        <x:v>1085</x:v>
      </x:c>
      <x:c r="M509" s="9">
        <x:v>1</x:v>
      </x:c>
      <x:c r="N509" s="8" t="s">
        <x:v>481</x:v>
      </x:c>
      <x:c r="O509" s="8" t="s">
        <x:v>482</x:v>
      </x:c>
      <x:c r="P509" s="8" t="s">
        <x:v>897</x:v>
      </x:c>
      <x:c r="Q509" s="8" t="s">
        <x:v>481</x:v>
      </x:c>
      <x:c r="R509" s="19">
        <x:v>4.6818181818181825</x:v>
      </x:c>
      <x:c r="S509" s="12">
        <x:f t="shared" si="7"/>
        <x:v>4.6818181818181825</x:v>
      </x:c>
      <x:c r="U509" s="8" t="s">
        <x:v>642</x:v>
      </x:c>
    </x:row>
    <x:row r="510" spans="1:21">
      <x:c r="A510" s="8" t="s">
        <x:v>642</x:v>
      </x:c>
      <x:c r="B510" s="8" t="s">
        <x:v>472</x:v>
      </x:c>
      <x:c r="C510" s="8" t="s">
        <x:v>473</x:v>
      </x:c>
      <x:c r="D510" s="8" t="s">
        <x:v>1019</x:v>
      </x:c>
      <x:c r="E510" s="8" t="s">
        <x:v>897</x:v>
      </x:c>
      <x:c r="F510" s="8" t="s">
        <x:v>564</x:v>
      </x:c>
      <x:c r="G510" s="8" t="s">
        <x:v>162</x:v>
      </x:c>
      <x:c r="H510" s="8" t="s">
        <x:v>564</x:v>
      </x:c>
      <x:c r="I510" s="8" t="s">
        <x:v>477</x:v>
      </x:c>
      <x:c r="J510" s="8" t="s">
        <x:v>1086</x:v>
      </x:c>
      <x:c r="K510" s="10" t="s">
        <x:v>1087</x:v>
      </x:c>
      <x:c r="L510" s="8" t="s">
        <x:v>1088</x:v>
      </x:c>
      <x:c r="M510" s="9">
        <x:v>1</x:v>
      </x:c>
      <x:c r="N510" s="8" t="s">
        <x:v>481</x:v>
      </x:c>
      <x:c r="O510" s="8" t="s">
        <x:v>482</x:v>
      </x:c>
      <x:c r="P510" s="8" t="s">
        <x:v>897</x:v>
      </x:c>
      <x:c r="Q510" s="8" t="s">
        <x:v>481</x:v>
      </x:c>
      <x:c r="R510" s="19">
        <x:v>4.4196363636363643</x:v>
      </x:c>
      <x:c r="S510" s="12">
        <x:f t="shared" si="7"/>
        <x:v>4.4196363636363643</x:v>
      </x:c>
      <x:c r="U510" s="8" t="s">
        <x:v>642</x:v>
      </x:c>
    </x:row>
    <x:row r="511" spans="1:21">
      <x:c r="A511" s="8" t="s">
        <x:v>642</x:v>
      </x:c>
      <x:c r="B511" s="8" t="s">
        <x:v>472</x:v>
      </x:c>
      <x:c r="C511" s="8" t="s">
        <x:v>473</x:v>
      </x:c>
      <x:c r="D511" s="8" t="s">
        <x:v>1019</x:v>
      </x:c>
      <x:c r="E511" s="8" t="s">
        <x:v>897</x:v>
      </x:c>
      <x:c r="F511" s="8" t="s">
        <x:v>564</x:v>
      </x:c>
      <x:c r="G511" s="8" t="s">
        <x:v>162</x:v>
      </x:c>
      <x:c r="H511" s="8" t="s">
        <x:v>564</x:v>
      </x:c>
      <x:c r="I511" s="8" t="s">
        <x:v>477</x:v>
      </x:c>
      <x:c r="J511" s="8" t="s">
        <x:v>812</x:v>
      </x:c>
      <x:c r="K511" s="10" t="s">
        <x:v>1089</x:v>
      </x:c>
      <x:c r="L511" s="8" t="s">
        <x:v>813</x:v>
      </x:c>
      <x:c r="M511" s="9">
        <x:v>2</x:v>
      </x:c>
      <x:c r="N511" s="8" t="s">
        <x:v>481</x:v>
      </x:c>
      <x:c r="O511" s="8" t="s">
        <x:v>482</x:v>
      </x:c>
      <x:c r="P511" s="8" t="s">
        <x:v>897</x:v>
      </x:c>
      <x:c r="Q511" s="8" t="s">
        <x:v>481</x:v>
      </x:c>
      <x:c r="R511" s="19">
        <x:v>2.0787272727272725</x:v>
      </x:c>
      <x:c r="S511" s="12">
        <x:f t="shared" si="7"/>
        <x:v>4.1574545454545451</x:v>
      </x:c>
      <x:c r="U511" s="8" t="s">
        <x:v>642</x:v>
      </x:c>
    </x:row>
    <x:row r="512" spans="1:21">
      <x:c r="A512" s="8" t="s">
        <x:v>642</x:v>
      </x:c>
      <x:c r="B512" s="8" t="s">
        <x:v>472</x:v>
      </x:c>
      <x:c r="C512" s="8" t="s">
        <x:v>473</x:v>
      </x:c>
      <x:c r="D512" s="8" t="s">
        <x:v>1019</x:v>
      </x:c>
      <x:c r="E512" s="8" t="s">
        <x:v>897</x:v>
      </x:c>
      <x:c r="F512" s="8" t="s">
        <x:v>564</x:v>
      </x:c>
      <x:c r="G512" s="8" t="s">
        <x:v>162</x:v>
      </x:c>
      <x:c r="H512" s="8" t="s">
        <x:v>564</x:v>
      </x:c>
      <x:c r="I512" s="8" t="s">
        <x:v>477</x:v>
      </x:c>
      <x:c r="J512" s="8" t="s">
        <x:v>843</x:v>
      </x:c>
      <x:c r="K512" s="10" t="s">
        <x:v>730</x:v>
      </x:c>
      <x:c r="L512" s="8" t="s">
        <x:v>844</x:v>
      </x:c>
      <x:c r="M512" s="9">
        <x:v>2</x:v>
      </x:c>
      <x:c r="N512" s="8" t="s">
        <x:v>481</x:v>
      </x:c>
      <x:c r="O512" s="8" t="s">
        <x:v>482</x:v>
      </x:c>
      <x:c r="P512" s="8" t="s">
        <x:v>897</x:v>
      </x:c>
      <x:c r="Q512" s="8" t="s">
        <x:v>481</x:v>
      </x:c>
      <x:c r="R512" s="19">
        <x:v>1.9663636363636365</x:v>
      </x:c>
      <x:c r="S512" s="12">
        <x:f t="shared" si="7"/>
        <x:v>3.9327272727272731</x:v>
      </x:c>
      <x:c r="U512" s="8" t="s">
        <x:v>642</x:v>
      </x:c>
    </x:row>
    <x:row r="513" spans="1:21">
      <x:c r="A513" s="8" t="s">
        <x:v>642</x:v>
      </x:c>
      <x:c r="B513" s="8" t="s">
        <x:v>472</x:v>
      </x:c>
      <x:c r="C513" s="8" t="s">
        <x:v>473</x:v>
      </x:c>
      <x:c r="D513" s="8" t="s">
        <x:v>1019</x:v>
      </x:c>
      <x:c r="E513" s="8" t="s">
        <x:v>897</x:v>
      </x:c>
      <x:c r="F513" s="8" t="s">
        <x:v>564</x:v>
      </x:c>
      <x:c r="G513" s="8" t="s">
        <x:v>162</x:v>
      </x:c>
      <x:c r="H513" s="8" t="s">
        <x:v>564</x:v>
      </x:c>
      <x:c r="I513" s="8" t="s">
        <x:v>477</x:v>
      </x:c>
      <x:c r="J513" s="8" t="s">
        <x:v>987</x:v>
      </x:c>
      <x:c r="K513" s="10" t="s">
        <x:v>496</x:v>
      </x:c>
      <x:c r="L513" s="8" t="s">
        <x:v>988</x:v>
      </x:c>
      <x:c r="M513" s="9">
        <x:v>2</x:v>
      </x:c>
      <x:c r="N513" s="8" t="s">
        <x:v>481</x:v>
      </x:c>
      <x:c r="O513" s="8" t="s">
        <x:v>482</x:v>
      </x:c>
      <x:c r="P513" s="8" t="s">
        <x:v>897</x:v>
      </x:c>
      <x:c r="Q513" s="8" t="s">
        <x:v>481</x:v>
      </x:c>
      <x:c r="R513" s="19">
        <x:v>1.9569999999999999</x:v>
      </x:c>
      <x:c r="S513" s="12">
        <x:f t="shared" si="7"/>
        <x:v>3.9139999999999997</x:v>
      </x:c>
      <x:c r="U513" s="8" t="s">
        <x:v>642</x:v>
      </x:c>
    </x:row>
    <x:row r="514" spans="1:21">
      <x:c r="A514" s="8" t="s">
        <x:v>642</x:v>
      </x:c>
      <x:c r="B514" s="8" t="s">
        <x:v>472</x:v>
      </x:c>
      <x:c r="C514" s="8" t="s">
        <x:v>473</x:v>
      </x:c>
      <x:c r="D514" s="8" t="s">
        <x:v>1019</x:v>
      </x:c>
      <x:c r="E514" s="8" t="s">
        <x:v>897</x:v>
      </x:c>
      <x:c r="F514" s="8" t="s">
        <x:v>564</x:v>
      </x:c>
      <x:c r="G514" s="8" t="s">
        <x:v>162</x:v>
      </x:c>
      <x:c r="H514" s="8" t="s">
        <x:v>564</x:v>
      </x:c>
      <x:c r="I514" s="8" t="s">
        <x:v>477</x:v>
      </x:c>
      <x:c r="J514" s="8" t="s">
        <x:v>814</x:v>
      </x:c>
      <x:c r="K514" s="10" t="s">
        <x:v>1090</x:v>
      </x:c>
      <x:c r="L514" s="8" t="s">
        <x:v>815</x:v>
      </x:c>
      <x:c r="M514" s="9">
        <x:v>1</x:v>
      </x:c>
      <x:c r="N514" s="8" t="s">
        <x:v>481</x:v>
      </x:c>
      <x:c r="O514" s="8" t="s">
        <x:v>482</x:v>
      </x:c>
      <x:c r="P514" s="8" t="s">
        <x:v>897</x:v>
      </x:c>
      <x:c r="Q514" s="8" t="s">
        <x:v>481</x:v>
      </x:c>
      <x:c r="R514" s="19">
        <x:v>3.0150909090909095</x:v>
      </x:c>
      <x:c r="S514" s="12">
        <x:f t="shared" si="7"/>
        <x:v>3.0150909090909095</x:v>
      </x:c>
      <x:c r="U514" s="8" t="s">
        <x:v>642</x:v>
      </x:c>
    </x:row>
    <x:row r="515" spans="1:21">
      <x:c r="A515" s="8" t="s">
        <x:v>642</x:v>
      </x:c>
      <x:c r="B515" s="8" t="s">
        <x:v>472</x:v>
      </x:c>
      <x:c r="C515" s="8" t="s">
        <x:v>473</x:v>
      </x:c>
      <x:c r="D515" s="8" t="s">
        <x:v>1019</x:v>
      </x:c>
      <x:c r="E515" s="8" t="s">
        <x:v>897</x:v>
      </x:c>
      <x:c r="F515" s="8" t="s">
        <x:v>564</x:v>
      </x:c>
      <x:c r="G515" s="8" t="s">
        <x:v>162</x:v>
      </x:c>
      <x:c r="H515" s="8" t="s">
        <x:v>564</x:v>
      </x:c>
      <x:c r="I515" s="8" t="s">
        <x:v>477</x:v>
      </x:c>
      <x:c r="J515" s="8" t="s">
        <x:v>991</x:v>
      </x:c>
      <x:c r="K515" s="10" t="s">
        <x:v>727</x:v>
      </x:c>
      <x:c r="L515" s="8" t="s">
        <x:v>992</x:v>
      </x:c>
      <x:c r="M515" s="9">
        <x:v>1</x:v>
      </x:c>
      <x:c r="N515" s="8" t="s">
        <x:v>481</x:v>
      </x:c>
      <x:c r="O515" s="8" t="s">
        <x:v>482</x:v>
      </x:c>
      <x:c r="P515" s="8" t="s">
        <x:v>897</x:v>
      </x:c>
      <x:c r="Q515" s="8" t="s">
        <x:v>481</x:v>
      </x:c>
      <x:c r="R515" s="19">
        <x:v>2.3221818181818179</x:v>
      </x:c>
      <x:c r="S515" s="12">
        <x:f t="shared" si="7"/>
        <x:v>2.3221818181818179</x:v>
      </x:c>
      <x:c r="U515" s="8" t="s">
        <x:v>642</x:v>
      </x:c>
    </x:row>
    <x:row r="516" spans="1:21">
      <x:c r="A516" s="8" t="s">
        <x:v>642</x:v>
      </x:c>
      <x:c r="B516" s="8" t="s">
        <x:v>472</x:v>
      </x:c>
      <x:c r="C516" s="8" t="s">
        <x:v>473</x:v>
      </x:c>
      <x:c r="D516" s="8" t="s">
        <x:v>1019</x:v>
      </x:c>
      <x:c r="E516" s="8" t="s">
        <x:v>897</x:v>
      </x:c>
      <x:c r="F516" s="8" t="s">
        <x:v>564</x:v>
      </x:c>
      <x:c r="G516" s="8" t="s">
        <x:v>162</x:v>
      </x:c>
      <x:c r="H516" s="8" t="s">
        <x:v>564</x:v>
      </x:c>
      <x:c r="I516" s="8" t="s">
        <x:v>477</x:v>
      </x:c>
      <x:c r="J516" s="8" t="s">
        <x:v>1091</x:v>
      </x:c>
      <x:c r="K516" s="10" t="s">
        <x:v>1092</x:v>
      </x:c>
      <x:c r="L516" s="8" t="s">
        <x:v>1093</x:v>
      </x:c>
      <x:c r="M516" s="9">
        <x:v>1</x:v>
      </x:c>
      <x:c r="N516" s="8" t="s">
        <x:v>481</x:v>
      </x:c>
      <x:c r="O516" s="8" t="s">
        <x:v>482</x:v>
      </x:c>
      <x:c r="P516" s="8" t="s">
        <x:v>897</x:v>
      </x:c>
      <x:c r="Q516" s="8" t="s">
        <x:v>481</x:v>
      </x:c>
      <x:c r="R516" s="19">
        <x:v>2.1536363636363638</x:v>
      </x:c>
      <x:c r="S516" s="12">
        <x:f t="shared" ref="S516:S579" si="8">+M516*R516</x:f>
        <x:v>2.1536363636363638</x:v>
      </x:c>
      <x:c r="U516" s="8" t="s">
        <x:v>642</x:v>
      </x:c>
    </x:row>
    <x:row r="517" spans="1:21">
      <x:c r="A517" s="8" t="s">
        <x:v>642</x:v>
      </x:c>
      <x:c r="B517" s="8" t="s">
        <x:v>472</x:v>
      </x:c>
      <x:c r="C517" s="8" t="s">
        <x:v>473</x:v>
      </x:c>
      <x:c r="D517" s="8" t="s">
        <x:v>1019</x:v>
      </x:c>
      <x:c r="E517" s="8" t="s">
        <x:v>897</x:v>
      </x:c>
      <x:c r="F517" s="8" t="s">
        <x:v>564</x:v>
      </x:c>
      <x:c r="G517" s="8" t="s">
        <x:v>162</x:v>
      </x:c>
      <x:c r="H517" s="8" t="s">
        <x:v>564</x:v>
      </x:c>
      <x:c r="I517" s="8" t="s">
        <x:v>477</x:v>
      </x:c>
      <x:c r="J517" s="8" t="s">
        <x:v>1094</x:v>
      </x:c>
      <x:c r="K517" s="10" t="s">
        <x:v>1095</x:v>
      </x:c>
      <x:c r="L517" s="8" t="s">
        <x:v>1096</x:v>
      </x:c>
      <x:c r="M517" s="9">
        <x:v>2</x:v>
      </x:c>
      <x:c r="N517" s="8" t="s">
        <x:v>481</x:v>
      </x:c>
      <x:c r="O517" s="8" t="s">
        <x:v>482</x:v>
      </x:c>
      <x:c r="P517" s="8" t="s">
        <x:v>897</x:v>
      </x:c>
      <x:c r="Q517" s="8" t="s">
        <x:v>481</x:v>
      </x:c>
      <x:c r="R517" s="19">
        <x:v>0.77718181818181831</x:v>
      </x:c>
      <x:c r="S517" s="12">
        <x:f t="shared" si="8"/>
        <x:v>1.5543636363636366</x:v>
      </x:c>
      <x:c r="U517" s="8" t="s">
        <x:v>642</x:v>
      </x:c>
    </x:row>
    <x:row r="518" spans="1:21">
      <x:c r="A518" s="8" t="s">
        <x:v>642</x:v>
      </x:c>
      <x:c r="B518" s="8" t="s">
        <x:v>472</x:v>
      </x:c>
      <x:c r="C518" s="8" t="s">
        <x:v>473</x:v>
      </x:c>
      <x:c r="D518" s="8" t="s">
        <x:v>1019</x:v>
      </x:c>
      <x:c r="E518" s="8" t="s">
        <x:v>897</x:v>
      </x:c>
      <x:c r="F518" s="8" t="s">
        <x:v>564</x:v>
      </x:c>
      <x:c r="G518" s="8" t="s">
        <x:v>162</x:v>
      </x:c>
      <x:c r="H518" s="8" t="s">
        <x:v>564</x:v>
      </x:c>
      <x:c r="I518" s="8" t="s">
        <x:v>477</x:v>
      </x:c>
      <x:c r="J518" s="8" t="s">
        <x:v>1097</x:v>
      </x:c>
      <x:c r="K518" s="10" t="s">
        <x:v>724</x:v>
      </x:c>
      <x:c r="L518" s="8" t="s">
        <x:v>1098</x:v>
      </x:c>
      <x:c r="M518" s="9">
        <x:v>1</x:v>
      </x:c>
      <x:c r="N518" s="8" t="s">
        <x:v>481</x:v>
      </x:c>
      <x:c r="O518" s="8" t="s">
        <x:v>482</x:v>
      </x:c>
      <x:c r="P518" s="8" t="s">
        <x:v>897</x:v>
      </x:c>
      <x:c r="Q518" s="8" t="s">
        <x:v>481</x:v>
      </x:c>
      <x:c r="R518" s="19">
        <x:v>1.3577272727272727</x:v>
      </x:c>
      <x:c r="S518" s="12">
        <x:f t="shared" si="8"/>
        <x:v>1.3577272727272727</x:v>
      </x:c>
      <x:c r="U518" s="8" t="s">
        <x:v>642</x:v>
      </x:c>
    </x:row>
    <x:row r="519" spans="1:21">
      <x:c r="A519" s="8" t="s">
        <x:v>642</x:v>
      </x:c>
      <x:c r="B519" s="8" t="s">
        <x:v>472</x:v>
      </x:c>
      <x:c r="C519" s="8" t="s">
        <x:v>473</x:v>
      </x:c>
      <x:c r="D519" s="8" t="s">
        <x:v>1019</x:v>
      </x:c>
      <x:c r="E519" s="8" t="s">
        <x:v>897</x:v>
      </x:c>
      <x:c r="F519" s="8" t="s">
        <x:v>564</x:v>
      </x:c>
      <x:c r="G519" s="8" t="s">
        <x:v>162</x:v>
      </x:c>
      <x:c r="H519" s="8" t="s">
        <x:v>564</x:v>
      </x:c>
      <x:c r="I519" s="8" t="s">
        <x:v>477</x:v>
      </x:c>
      <x:c r="J519" s="8" t="s">
        <x:v>1099</x:v>
      </x:c>
      <x:c r="K519" s="10" t="s">
        <x:v>802</x:v>
      </x:c>
      <x:c r="L519" s="8" t="s">
        <x:v>1100</x:v>
      </x:c>
      <x:c r="M519" s="9">
        <x:v>1</x:v>
      </x:c>
      <x:c r="N519" s="8" t="s">
        <x:v>481</x:v>
      </x:c>
      <x:c r="O519" s="8" t="s">
        <x:v>482</x:v>
      </x:c>
      <x:c r="P519" s="8" t="s">
        <x:v>897</x:v>
      </x:c>
      <x:c r="Q519" s="8" t="s">
        <x:v>481</x:v>
      </x:c>
      <x:c r="R519" s="19">
        <x:v>0.90827272727272723</x:v>
      </x:c>
      <x:c r="S519" s="12">
        <x:f t="shared" si="8"/>
        <x:v>0.90827272727272723</x:v>
      </x:c>
      <x:c r="U519" s="8" t="s">
        <x:v>642</x:v>
      </x:c>
    </x:row>
    <x:row r="520" spans="1:21">
      <x:c r="A520" s="8" t="s">
        <x:v>642</x:v>
      </x:c>
      <x:c r="B520" s="8" t="s">
        <x:v>472</x:v>
      </x:c>
      <x:c r="C520" s="8" t="s">
        <x:v>473</x:v>
      </x:c>
      <x:c r="D520" s="8" t="s">
        <x:v>1019</x:v>
      </x:c>
      <x:c r="E520" s="8" t="s">
        <x:v>897</x:v>
      </x:c>
      <x:c r="F520" s="8" t="s">
        <x:v>564</x:v>
      </x:c>
      <x:c r="G520" s="8" t="s">
        <x:v>162</x:v>
      </x:c>
      <x:c r="H520" s="8" t="s">
        <x:v>564</x:v>
      </x:c>
      <x:c r="I520" s="8" t="s">
        <x:v>477</x:v>
      </x:c>
      <x:c r="J520" s="8" t="s">
        <x:v>1101</x:v>
      </x:c>
      <x:c r="K520" s="10" t="s">
        <x:v>1102</x:v>
      </x:c>
      <x:c r="L520" s="8" t="s">
        <x:v>1103</x:v>
      </x:c>
      <x:c r="M520" s="9">
        <x:v>1</x:v>
      </x:c>
      <x:c r="N520" s="8" t="s">
        <x:v>481</x:v>
      </x:c>
      <x:c r="O520" s="8" t="s">
        <x:v>482</x:v>
      </x:c>
      <x:c r="P520" s="8" t="s">
        <x:v>897</x:v>
      </x:c>
      <x:c r="Q520" s="8" t="s">
        <x:v>481</x:v>
      </x:c>
      <x:c r="R520" s="19">
        <x:v>0.88018181818181829</x:v>
      </x:c>
      <x:c r="S520" s="12">
        <x:f t="shared" si="8"/>
        <x:v>0.88018181818181829</x:v>
      </x:c>
      <x:c r="U520" s="8" t="s">
        <x:v>642</x:v>
      </x:c>
    </x:row>
    <x:row r="521" spans="1:21">
      <x:c r="A521" s="8" t="s">
        <x:v>642</x:v>
      </x:c>
      <x:c r="B521" s="8" t="s">
        <x:v>472</x:v>
      </x:c>
      <x:c r="C521" s="8" t="s">
        <x:v>473</x:v>
      </x:c>
      <x:c r="D521" s="8" t="s">
        <x:v>1019</x:v>
      </x:c>
      <x:c r="E521" s="8" t="s">
        <x:v>897</x:v>
      </x:c>
      <x:c r="F521" s="8" t="s">
        <x:v>564</x:v>
      </x:c>
      <x:c r="G521" s="8" t="s">
        <x:v>162</x:v>
      </x:c>
      <x:c r="H521" s="8" t="s">
        <x:v>564</x:v>
      </x:c>
      <x:c r="I521" s="8" t="s">
        <x:v>477</x:v>
      </x:c>
      <x:c r="J521" s="8" t="s">
        <x:v>1104</x:v>
      </x:c>
      <x:c r="K521" s="10" t="s">
        <x:v>733</x:v>
      </x:c>
      <x:c r="L521" s="8" t="s">
        <x:v>1105</x:v>
      </x:c>
      <x:c r="M521" s="9">
        <x:v>1</x:v>
      </x:c>
      <x:c r="N521" s="8" t="s">
        <x:v>481</x:v>
      </x:c>
      <x:c r="O521" s="8" t="s">
        <x:v>482</x:v>
      </x:c>
      <x:c r="P521" s="8" t="s">
        <x:v>897</x:v>
      </x:c>
      <x:c r="Q521" s="8" t="s">
        <x:v>481</x:v>
      </x:c>
      <x:c r="R521" s="19">
        <x:v>0.8146363636363636</x:v>
      </x:c>
      <x:c r="S521" s="12">
        <x:f t="shared" si="8"/>
        <x:v>0.8146363636363636</x:v>
      </x:c>
      <x:c r="U521" s="8" t="s">
        <x:v>642</x:v>
      </x:c>
    </x:row>
    <x:row r="522" spans="1:21">
      <x:c r="A522" s="8" t="s">
        <x:v>642</x:v>
      </x:c>
      <x:c r="B522" s="8" t="s">
        <x:v>472</x:v>
      </x:c>
      <x:c r="C522" s="8" t="s">
        <x:v>473</x:v>
      </x:c>
      <x:c r="D522" s="8" t="s">
        <x:v>1019</x:v>
      </x:c>
      <x:c r="E522" s="8" t="s">
        <x:v>897</x:v>
      </x:c>
      <x:c r="F522" s="8" t="s">
        <x:v>564</x:v>
      </x:c>
      <x:c r="G522" s="8" t="s">
        <x:v>162</x:v>
      </x:c>
      <x:c r="H522" s="8" t="s">
        <x:v>564</x:v>
      </x:c>
      <x:c r="I522" s="8" t="s">
        <x:v>477</x:v>
      </x:c>
      <x:c r="J522" s="8" t="s">
        <x:v>1106</x:v>
      </x:c>
      <x:c r="K522" s="10" t="s">
        <x:v>1107</x:v>
      </x:c>
      <x:c r="L522" s="8" t="s">
        <x:v>1108</x:v>
      </x:c>
      <x:c r="M522" s="9">
        <x:v>1</x:v>
      </x:c>
      <x:c r="N522" s="8" t="s">
        <x:v>481</x:v>
      </x:c>
      <x:c r="O522" s="8" t="s">
        <x:v>482</x:v>
      </x:c>
      <x:c r="P522" s="8" t="s">
        <x:v>897</x:v>
      </x:c>
      <x:c r="Q522" s="8" t="s">
        <x:v>481</x:v>
      </x:c>
      <x:c r="R522" s="19">
        <x:v>0.49627272727272725</x:v>
      </x:c>
      <x:c r="S522" s="12">
        <x:f t="shared" si="8"/>
        <x:v>0.49627272727272725</x:v>
      </x:c>
      <x:c r="U522" s="8" t="s">
        <x:v>642</x:v>
      </x:c>
    </x:row>
    <x:row r="523" spans="1:21">
      <x:c r="A523" s="8" t="s">
        <x:v>642</x:v>
      </x:c>
      <x:c r="B523" s="8" t="s">
        <x:v>472</x:v>
      </x:c>
      <x:c r="C523" s="8" t="s">
        <x:v>473</x:v>
      </x:c>
      <x:c r="D523" s="8" t="s">
        <x:v>1019</x:v>
      </x:c>
      <x:c r="E523" s="8" t="s">
        <x:v>897</x:v>
      </x:c>
      <x:c r="F523" s="8" t="s">
        <x:v>564</x:v>
      </x:c>
      <x:c r="G523" s="8" t="s">
        <x:v>162</x:v>
      </x:c>
      <x:c r="H523" s="8" t="s">
        <x:v>564</x:v>
      </x:c>
      <x:c r="I523" s="8" t="s">
        <x:v>477</x:v>
      </x:c>
      <x:c r="J523" s="8" t="s">
        <x:v>1106</x:v>
      </x:c>
      <x:c r="K523" s="10" t="s">
        <x:v>1109</x:v>
      </x:c>
      <x:c r="L523" s="8" t="s">
        <x:v>1108</x:v>
      </x:c>
      <x:c r="M523" s="9">
        <x:v>1</x:v>
      </x:c>
      <x:c r="N523" s="8" t="s">
        <x:v>481</x:v>
      </x:c>
      <x:c r="O523" s="8" t="s">
        <x:v>482</x:v>
      </x:c>
      <x:c r="P523" s="8" t="s">
        <x:v>897</x:v>
      </x:c>
      <x:c r="Q523" s="8" t="s">
        <x:v>481</x:v>
      </x:c>
      <x:c r="R523" s="19">
        <x:v>0.49627272727272725</x:v>
      </x:c>
      <x:c r="S523" s="12">
        <x:f t="shared" si="8"/>
        <x:v>0.49627272727272725</x:v>
      </x:c>
      <x:c r="U523" s="8" t="s">
        <x:v>642</x:v>
      </x:c>
    </x:row>
    <x:row r="524" spans="1:21">
      <x:c r="A524" s="8" t="s">
        <x:v>642</x:v>
      </x:c>
      <x:c r="B524" s="8" t="s">
        <x:v>472</x:v>
      </x:c>
      <x:c r="C524" s="8" t="s">
        <x:v>473</x:v>
      </x:c>
      <x:c r="D524" s="8" t="s">
        <x:v>1019</x:v>
      </x:c>
      <x:c r="E524" s="8" t="s">
        <x:v>897</x:v>
      </x:c>
      <x:c r="F524" s="8" t="s">
        <x:v>564</x:v>
      </x:c>
      <x:c r="G524" s="8" t="s">
        <x:v>162</x:v>
      </x:c>
      <x:c r="H524" s="8" t="s">
        <x:v>564</x:v>
      </x:c>
      <x:c r="I524" s="8" t="s">
        <x:v>477</x:v>
      </x:c>
      <x:c r="J524" s="8" t="s">
        <x:v>1110</x:v>
      </x:c>
      <x:c r="K524" s="10" t="s">
        <x:v>1111</x:v>
      </x:c>
      <x:c r="L524" s="8" t="s">
        <x:v>1112</x:v>
      </x:c>
      <x:c r="M524" s="9">
        <x:v>1</x:v>
      </x:c>
      <x:c r="N524" s="8" t="s">
        <x:v>481</x:v>
      </x:c>
      <x:c r="O524" s="8" t="s">
        <x:v>482</x:v>
      </x:c>
      <x:c r="P524" s="8" t="s">
        <x:v>897</x:v>
      </x:c>
      <x:c r="Q524" s="8" t="s">
        <x:v>481</x:v>
      </x:c>
      <x:c r="R524" s="19">
        <x:v>0.49627272727272725</x:v>
      </x:c>
      <x:c r="S524" s="12">
        <x:f t="shared" si="8"/>
        <x:v>0.49627272727272725</x:v>
      </x:c>
      <x:c r="U524" s="8" t="s">
        <x:v>642</x:v>
      </x:c>
    </x:row>
    <x:row r="525" spans="1:21">
      <x:c r="A525" s="8" t="s">
        <x:v>642</x:v>
      </x:c>
      <x:c r="B525" s="8" t="s">
        <x:v>472</x:v>
      </x:c>
      <x:c r="C525" s="8" t="s">
        <x:v>473</x:v>
      </x:c>
      <x:c r="D525" s="8" t="s">
        <x:v>1019</x:v>
      </x:c>
      <x:c r="E525" s="8" t="s">
        <x:v>897</x:v>
      </x:c>
      <x:c r="F525" s="8" t="s">
        <x:v>564</x:v>
      </x:c>
      <x:c r="G525" s="8" t="s">
        <x:v>162</x:v>
      </x:c>
      <x:c r="H525" s="8" t="s">
        <x:v>564</x:v>
      </x:c>
      <x:c r="I525" s="8" t="s">
        <x:v>477</x:v>
      </x:c>
      <x:c r="J525" s="8" t="s">
        <x:v>1113</x:v>
      </x:c>
      <x:c r="K525" s="10" t="s">
        <x:v>1114</x:v>
      </x:c>
      <x:c r="L525" s="8" t="s">
        <x:v>1115</x:v>
      </x:c>
      <x:c r="M525" s="9">
        <x:v>1</x:v>
      </x:c>
      <x:c r="N525" s="8" t="s">
        <x:v>481</x:v>
      </x:c>
      <x:c r="O525" s="8" t="s">
        <x:v>482</x:v>
      </x:c>
      <x:c r="P525" s="8" t="s">
        <x:v>897</x:v>
      </x:c>
      <x:c r="Q525" s="8" t="s">
        <x:v>481</x:v>
      </x:c>
      <x:c r="R525" s="19">
        <x:v>0.49627272727272725</x:v>
      </x:c>
      <x:c r="S525" s="12">
        <x:f t="shared" si="8"/>
        <x:v>0.49627272727272725</x:v>
      </x:c>
      <x:c r="U525" s="8" t="s">
        <x:v>642</x:v>
      </x:c>
    </x:row>
    <x:row r="526" spans="1:21">
      <x:c r="A526" s="8" t="s">
        <x:v>642</x:v>
      </x:c>
      <x:c r="B526" s="8" t="s">
        <x:v>472</x:v>
      </x:c>
      <x:c r="C526" s="8" t="s">
        <x:v>473</x:v>
      </x:c>
      <x:c r="D526" s="8" t="s">
        <x:v>1019</x:v>
      </x:c>
      <x:c r="E526" s="8" t="s">
        <x:v>897</x:v>
      </x:c>
      <x:c r="F526" s="8" t="s">
        <x:v>564</x:v>
      </x:c>
      <x:c r="G526" s="8" t="s">
        <x:v>162</x:v>
      </x:c>
      <x:c r="H526" s="8" t="s">
        <x:v>564</x:v>
      </x:c>
      <x:c r="I526" s="8" t="s">
        <x:v>477</x:v>
      </x:c>
      <x:c r="J526" s="8" t="s">
        <x:v>1116</x:v>
      </x:c>
      <x:c r="K526" s="10" t="s">
        <x:v>1117</x:v>
      </x:c>
      <x:c r="L526" s="8" t="s">
        <x:v>1118</x:v>
      </x:c>
      <x:c r="M526" s="9">
        <x:v>1</x:v>
      </x:c>
      <x:c r="N526" s="8" t="s">
        <x:v>481</x:v>
      </x:c>
      <x:c r="O526" s="8" t="s">
        <x:v>482</x:v>
      </x:c>
      <x:c r="P526" s="8" t="s">
        <x:v>897</x:v>
      </x:c>
      <x:c r="Q526" s="8" t="s">
        <x:v>481</x:v>
      </x:c>
      <x:c r="R526" s="19">
        <x:v>0.37454545454545457</x:v>
      </x:c>
      <x:c r="S526" s="12">
        <x:f t="shared" si="8"/>
        <x:v>0.37454545454545457</x:v>
      </x:c>
      <x:c r="U526" s="8" t="s">
        <x:v>642</x:v>
      </x:c>
    </x:row>
    <x:row r="527" spans="1:21">
      <x:c r="A527" s="8" t="s">
        <x:v>642</x:v>
      </x:c>
      <x:c r="B527" s="8" t="s">
        <x:v>472</x:v>
      </x:c>
      <x:c r="C527" s="8" t="s">
        <x:v>605</x:v>
      </x:c>
      <x:c r="D527" s="8" t="s">
        <x:v>1119</x:v>
      </x:c>
      <x:c r="E527" s="8" t="s">
        <x:v>897</x:v>
      </x:c>
      <x:c r="F527" s="8" t="s">
        <x:v>564</x:v>
      </x:c>
      <x:c r="G527" s="8" t="s">
        <x:v>162</x:v>
      </x:c>
      <x:c r="H527" s="8" t="s">
        <x:v>564</x:v>
      </x:c>
      <x:c r="I527" s="8" t="s">
        <x:v>477</x:v>
      </x:c>
      <x:c r="J527" s="8" t="s">
        <x:v>610</x:v>
      </x:c>
      <x:c r="K527" s="10" t="s">
        <x:v>529</x:v>
      </x:c>
      <x:c r="L527" s="8" t="s">
        <x:v>611</x:v>
      </x:c>
      <x:c r="M527" s="9">
        <x:v>2760</x:v>
      </x:c>
      <x:c r="N527" s="8" t="s">
        <x:v>612</x:v>
      </x:c>
      <x:c r="O527" s="8" t="s">
        <x:v>482</x:v>
      </x:c>
      <x:c r="P527" s="8" t="s">
        <x:v>897</x:v>
      </x:c>
      <x:c r="Q527" s="8" t="s">
        <x:v>614</x:v>
      </x:c>
      <x:c r="R527" s="19">
        <x:v>3.6460176991150443E-2</x:v>
      </x:c>
      <x:c r="S527" s="12">
        <x:f t="shared" si="8"/>
        <x:v>100.63008849557522</x:v>
      </x:c>
      <x:c r="U527" s="8" t="s">
        <x:v>642</x:v>
      </x:c>
    </x:row>
    <x:row r="528" spans="1:21">
      <x:c r="A528" s="8" t="s">
        <x:v>642</x:v>
      </x:c>
      <x:c r="B528" s="8" t="s">
        <x:v>472</x:v>
      </x:c>
      <x:c r="C528" s="8" t="s">
        <x:v>473</x:v>
      </x:c>
      <x:c r="D528" s="8" t="s">
        <x:v>1119</x:v>
      </x:c>
      <x:c r="E528" s="8" t="s">
        <x:v>897</x:v>
      </x:c>
      <x:c r="F528" s="8" t="s">
        <x:v>564</x:v>
      </x:c>
      <x:c r="G528" s="8" t="s">
        <x:v>162</x:v>
      </x:c>
      <x:c r="H528" s="8" t="s">
        <x:v>564</x:v>
      </x:c>
      <x:c r="I528" s="8" t="s">
        <x:v>477</x:v>
      </x:c>
      <x:c r="J528" s="8" t="s">
        <x:v>646</x:v>
      </x:c>
      <x:c r="K528" s="10" t="s">
        <x:v>508</x:v>
      </x:c>
      <x:c r="L528" s="8" t="s">
        <x:v>647</x:v>
      </x:c>
      <x:c r="M528" s="9">
        <x:v>500</x:v>
      </x:c>
      <x:c r="N528" s="8" t="s">
        <x:v>612</x:v>
      </x:c>
      <x:c r="O528" s="8" t="s">
        <x:v>482</x:v>
      </x:c>
      <x:c r="P528" s="8" t="s">
        <x:v>897</x:v>
      </x:c>
      <x:c r="Q528" s="8" t="s">
        <x:v>481</x:v>
      </x:c>
      <x:c r="R528" s="19">
        <x:v>7.8654545454545453E-3</x:v>
      </x:c>
      <x:c r="S528" s="12">
        <x:f t="shared" si="8"/>
        <x:v>3.9327272727272726</x:v>
      </x:c>
      <x:c r="U528" s="8" t="s">
        <x:v>642</x:v>
      </x:c>
    </x:row>
    <x:row r="529" spans="1:21">
      <x:c r="A529" s="8" t="s">
        <x:v>642</x:v>
      </x:c>
      <x:c r="B529" s="8" t="s">
        <x:v>472</x:v>
      </x:c>
      <x:c r="C529" s="8" t="s">
        <x:v>473</x:v>
      </x:c>
      <x:c r="D529" s="8" t="s">
        <x:v>1119</x:v>
      </x:c>
      <x:c r="E529" s="8" t="s">
        <x:v>897</x:v>
      </x:c>
      <x:c r="F529" s="8" t="s">
        <x:v>564</x:v>
      </x:c>
      <x:c r="G529" s="8" t="s">
        <x:v>162</x:v>
      </x:c>
      <x:c r="H529" s="8" t="s">
        <x:v>564</x:v>
      </x:c>
      <x:c r="I529" s="8" t="s">
        <x:v>477</x:v>
      </x:c>
      <x:c r="J529" s="8" t="s">
        <x:v>1120</x:v>
      </x:c>
      <x:c r="K529" s="10" t="s">
        <x:v>479</x:v>
      </x:c>
      <x:c r="L529" s="8" t="s">
        <x:v>1121</x:v>
      </x:c>
      <x:c r="M529" s="9">
        <x:v>2</x:v>
      </x:c>
      <x:c r="N529" s="8" t="s">
        <x:v>481</x:v>
      </x:c>
      <x:c r="O529" s="8" t="s">
        <x:v>482</x:v>
      </x:c>
      <x:c r="P529" s="8" t="s">
        <x:v>897</x:v>
      </x:c>
      <x:c r="Q529" s="8" t="s">
        <x:v>481</x:v>
      </x:c>
      <x:c r="R529" s="19">
        <x:v>7.0227272727272734</x:v>
      </x:c>
      <x:c r="S529" s="12">
        <x:f t="shared" si="8"/>
        <x:v>14.045454545454547</x:v>
      </x:c>
      <x:c r="U529" s="8" t="s">
        <x:v>642</x:v>
      </x:c>
    </x:row>
    <x:row r="530" spans="1:21">
      <x:c r="A530" s="8" t="s">
        <x:v>642</x:v>
      </x:c>
      <x:c r="B530" s="8" t="s">
        <x:v>472</x:v>
      </x:c>
      <x:c r="C530" s="8" t="s">
        <x:v>473</x:v>
      </x:c>
      <x:c r="D530" s="8" t="s">
        <x:v>1119</x:v>
      </x:c>
      <x:c r="E530" s="8" t="s">
        <x:v>897</x:v>
      </x:c>
      <x:c r="F530" s="8" t="s">
        <x:v>564</x:v>
      </x:c>
      <x:c r="G530" s="8" t="s">
        <x:v>162</x:v>
      </x:c>
      <x:c r="H530" s="8" t="s">
        <x:v>564</x:v>
      </x:c>
      <x:c r="I530" s="8" t="s">
        <x:v>477</x:v>
      </x:c>
      <x:c r="J530" s="8" t="s">
        <x:v>1122</x:v>
      </x:c>
      <x:c r="K530" s="10" t="s">
        <x:v>484</x:v>
      </x:c>
      <x:c r="L530" s="8" t="s">
        <x:v>1123</x:v>
      </x:c>
      <x:c r="M530" s="9">
        <x:v>1</x:v>
      </x:c>
      <x:c r="N530" s="8" t="s">
        <x:v>481</x:v>
      </x:c>
      <x:c r="O530" s="8" t="s">
        <x:v>482</x:v>
      </x:c>
      <x:c r="P530" s="8" t="s">
        <x:v>897</x:v>
      </x:c>
      <x:c r="Q530" s="8" t="s">
        <x:v>481</x:v>
      </x:c>
      <x:c r="R530" s="19">
        <x:v>85.677272727272737</x:v>
      </x:c>
      <x:c r="S530" s="12">
        <x:f t="shared" si="8"/>
        <x:v>85.677272727272737</x:v>
      </x:c>
      <x:c r="U530" s="8" t="s">
        <x:v>642</x:v>
      </x:c>
    </x:row>
    <x:row r="531" spans="1:21">
      <x:c r="A531" s="8" t="s">
        <x:v>642</x:v>
      </x:c>
      <x:c r="B531" s="8" t="s">
        <x:v>472</x:v>
      </x:c>
      <x:c r="C531" s="8" t="s">
        <x:v>473</x:v>
      </x:c>
      <x:c r="D531" s="8" t="s">
        <x:v>1119</x:v>
      </x:c>
      <x:c r="E531" s="8" t="s">
        <x:v>897</x:v>
      </x:c>
      <x:c r="F531" s="8" t="s">
        <x:v>564</x:v>
      </x:c>
      <x:c r="G531" s="8" t="s">
        <x:v>162</x:v>
      </x:c>
      <x:c r="H531" s="8" t="s">
        <x:v>564</x:v>
      </x:c>
      <x:c r="I531" s="8" t="s">
        <x:v>477</x:v>
      </x:c>
      <x:c r="J531" s="8" t="s">
        <x:v>617</x:v>
      </x:c>
      <x:c r="K531" s="10" t="s">
        <x:v>517</x:v>
      </x:c>
      <x:c r="L531" s="8" t="s">
        <x:v>618</x:v>
      </x:c>
      <x:c r="M531" s="9">
        <x:v>1</x:v>
      </x:c>
      <x:c r="N531" s="8" t="s">
        <x:v>481</x:v>
      </x:c>
      <x:c r="O531" s="8" t="s">
        <x:v>482</x:v>
      </x:c>
      <x:c r="P531" s="8" t="s">
        <x:v>897</x:v>
      </x:c>
      <x:c r="Q531" s="8" t="s">
        <x:v>481</x:v>
      </x:c>
      <x:c r="R531" s="19">
        <x:v>16.386363636363637</x:v>
      </x:c>
      <x:c r="S531" s="12">
        <x:f t="shared" si="8"/>
        <x:v>16.386363636363637</x:v>
      </x:c>
      <x:c r="U531" s="8" t="s">
        <x:v>642</x:v>
      </x:c>
    </x:row>
    <x:row r="532" spans="1:21">
      <x:c r="A532" s="8" t="s">
        <x:v>642</x:v>
      </x:c>
      <x:c r="B532" s="8" t="s">
        <x:v>472</x:v>
      </x:c>
      <x:c r="C532" s="8" t="s">
        <x:v>473</x:v>
      </x:c>
      <x:c r="D532" s="8" t="s">
        <x:v>1119</x:v>
      </x:c>
      <x:c r="E532" s="8" t="s">
        <x:v>897</x:v>
      </x:c>
      <x:c r="F532" s="8" t="s">
        <x:v>564</x:v>
      </x:c>
      <x:c r="G532" s="8" t="s">
        <x:v>162</x:v>
      </x:c>
      <x:c r="H532" s="8" t="s">
        <x:v>564</x:v>
      </x:c>
      <x:c r="I532" s="8" t="s">
        <x:v>477</x:v>
      </x:c>
      <x:c r="J532" s="8" t="s">
        <x:v>1124</x:v>
      </x:c>
      <x:c r="K532" s="10" t="s">
        <x:v>505</x:v>
      </x:c>
      <x:c r="L532" s="8" t="s">
        <x:v>1125</x:v>
      </x:c>
      <x:c r="M532" s="9">
        <x:v>1</x:v>
      </x:c>
      <x:c r="N532" s="8" t="s">
        <x:v>481</x:v>
      </x:c>
      <x:c r="O532" s="8" t="s">
        <x:v>482</x:v>
      </x:c>
      <x:c r="P532" s="8" t="s">
        <x:v>897</x:v>
      </x:c>
      <x:c r="Q532" s="8" t="s">
        <x:v>481</x:v>
      </x:c>
      <x:c r="R532" s="19">
        <x:v>18.165454545454548</x:v>
      </x:c>
      <x:c r="S532" s="12">
        <x:f t="shared" si="8"/>
        <x:v>18.165454545454548</x:v>
      </x:c>
      <x:c r="U532" s="8" t="s">
        <x:v>642</x:v>
      </x:c>
    </x:row>
    <x:row r="533" spans="1:21">
      <x:c r="A533" s="8" t="s">
        <x:v>642</x:v>
      </x:c>
      <x:c r="B533" s="8" t="s">
        <x:v>472</x:v>
      </x:c>
      <x:c r="C533" s="8" t="s">
        <x:v>473</x:v>
      </x:c>
      <x:c r="D533" s="8" t="s">
        <x:v>1119</x:v>
      </x:c>
      <x:c r="E533" s="8" t="s">
        <x:v>897</x:v>
      </x:c>
      <x:c r="F533" s="8" t="s">
        <x:v>564</x:v>
      </x:c>
      <x:c r="G533" s="8" t="s">
        <x:v>162</x:v>
      </x:c>
      <x:c r="H533" s="8" t="s">
        <x:v>564</x:v>
      </x:c>
      <x:c r="I533" s="8" t="s">
        <x:v>477</x:v>
      </x:c>
      <x:c r="J533" s="8" t="s">
        <x:v>924</x:v>
      </x:c>
      <x:c r="K533" s="10" t="s">
        <x:v>502</x:v>
      </x:c>
      <x:c r="L533" s="8" t="s">
        <x:v>925</x:v>
      </x:c>
      <x:c r="M533" s="9">
        <x:v>1</x:v>
      </x:c>
      <x:c r="N533" s="8" t="s">
        <x:v>481</x:v>
      </x:c>
      <x:c r="O533" s="8" t="s">
        <x:v>482</x:v>
      </x:c>
      <x:c r="P533" s="8" t="s">
        <x:v>897</x:v>
      </x:c>
      <x:c r="Q533" s="8" t="s">
        <x:v>481</x:v>
      </x:c>
      <x:c r="R533" s="19">
        <x:v>1911.3054545454547</x:v>
      </x:c>
      <x:c r="S533" s="12">
        <x:f t="shared" si="8"/>
        <x:v>1911.3054545454547</x:v>
      </x:c>
      <x:c r="U533" s="8" t="s">
        <x:v>642</x:v>
      </x:c>
    </x:row>
    <x:row r="534" spans="1:21">
      <x:c r="A534" s="8" t="s">
        <x:v>642</x:v>
      </x:c>
      <x:c r="B534" s="8" t="s">
        <x:v>472</x:v>
      </x:c>
      <x:c r="C534" s="8" t="s">
        <x:v>473</x:v>
      </x:c>
      <x:c r="D534" s="8" t="s">
        <x:v>1119</x:v>
      </x:c>
      <x:c r="E534" s="8" t="s">
        <x:v>897</x:v>
      </x:c>
      <x:c r="F534" s="8" t="s">
        <x:v>564</x:v>
      </x:c>
      <x:c r="G534" s="8" t="s">
        <x:v>162</x:v>
      </x:c>
      <x:c r="H534" s="8" t="s">
        <x:v>564</x:v>
      </x:c>
      <x:c r="I534" s="8" t="s">
        <x:v>477</x:v>
      </x:c>
      <x:c r="J534" s="8" t="s">
        <x:v>1126</x:v>
      </x:c>
      <x:c r="K534" s="10" t="s">
        <x:v>487</x:v>
      </x:c>
      <x:c r="L534" s="8" t="s">
        <x:v>1127</x:v>
      </x:c>
      <x:c r="M534" s="9">
        <x:v>2</x:v>
      </x:c>
      <x:c r="N534" s="8" t="s">
        <x:v>481</x:v>
      </x:c>
      <x:c r="O534" s="8" t="s">
        <x:v>482</x:v>
      </x:c>
      <x:c r="P534" s="8" t="s">
        <x:v>897</x:v>
      </x:c>
      <x:c r="Q534" s="8" t="s">
        <x:v>481</x:v>
      </x:c>
      <x:c r="R534" s="19">
        <x:v>9.3636363636363651</x:v>
      </x:c>
      <x:c r="S534" s="12">
        <x:f t="shared" si="8"/>
        <x:v>18.72727272727273</x:v>
      </x:c>
      <x:c r="U534" s="8" t="s">
        <x:v>642</x:v>
      </x:c>
    </x:row>
    <x:row r="535" spans="1:21">
      <x:c r="A535" s="8" t="s">
        <x:v>642</x:v>
      </x:c>
      <x:c r="B535" s="8" t="s">
        <x:v>472</x:v>
      </x:c>
      <x:c r="C535" s="8" t="s">
        <x:v>473</x:v>
      </x:c>
      <x:c r="D535" s="8" t="s">
        <x:v>1119</x:v>
      </x:c>
      <x:c r="E535" s="8" t="s">
        <x:v>897</x:v>
      </x:c>
      <x:c r="F535" s="8" t="s">
        <x:v>564</x:v>
      </x:c>
      <x:c r="G535" s="8" t="s">
        <x:v>162</x:v>
      </x:c>
      <x:c r="H535" s="8" t="s">
        <x:v>564</x:v>
      </x:c>
      <x:c r="I535" s="8" t="s">
        <x:v>477</x:v>
      </x:c>
      <x:c r="J535" s="8" t="s">
        <x:v>1128</x:v>
      </x:c>
      <x:c r="K535" s="10" t="s">
        <x:v>520</x:v>
      </x:c>
      <x:c r="L535" s="8" t="s">
        <x:v>1129</x:v>
      </x:c>
      <x:c r="M535" s="9">
        <x:v>1</x:v>
      </x:c>
      <x:c r="N535" s="8" t="s">
        <x:v>481</x:v>
      </x:c>
      <x:c r="O535" s="8" t="s">
        <x:v>482</x:v>
      </x:c>
      <x:c r="P535" s="8" t="s">
        <x:v>897</x:v>
      </x:c>
      <x:c r="Q535" s="8" t="s">
        <x:v>481</x:v>
      </x:c>
      <x:c r="R535" s="19">
        <x:v>17.884545454545453</x:v>
      </x:c>
      <x:c r="S535" s="12">
        <x:f t="shared" si="8"/>
        <x:v>17.884545454545453</x:v>
      </x:c>
      <x:c r="U535" s="8" t="s">
        <x:v>642</x:v>
      </x:c>
    </x:row>
    <x:row r="536" spans="1:21">
      <x:c r="A536" s="8" t="s">
        <x:v>642</x:v>
      </x:c>
      <x:c r="B536" s="8" t="s">
        <x:v>472</x:v>
      </x:c>
      <x:c r="C536" s="8" t="s">
        <x:v>473</x:v>
      </x:c>
      <x:c r="D536" s="8" t="s">
        <x:v>1119</x:v>
      </x:c>
      <x:c r="E536" s="8" t="s">
        <x:v>897</x:v>
      </x:c>
      <x:c r="F536" s="8" t="s">
        <x:v>564</x:v>
      </x:c>
      <x:c r="G536" s="8" t="s">
        <x:v>162</x:v>
      </x:c>
      <x:c r="H536" s="8" t="s">
        <x:v>564</x:v>
      </x:c>
      <x:c r="I536" s="8" t="s">
        <x:v>477</x:v>
      </x:c>
      <x:c r="J536" s="8" t="s">
        <x:v>652</x:v>
      </x:c>
      <x:c r="K536" s="10" t="s">
        <x:v>532</x:v>
      </x:c>
      <x:c r="L536" s="8" t="s">
        <x:v>1130</x:v>
      </x:c>
      <x:c r="M536" s="9">
        <x:v>2</x:v>
      </x:c>
      <x:c r="N536" s="8" t="s">
        <x:v>481</x:v>
      </x:c>
      <x:c r="O536" s="8" t="s">
        <x:v>482</x:v>
      </x:c>
      <x:c r="P536" s="8" t="s">
        <x:v>897</x:v>
      </x:c>
      <x:c r="Q536" s="8" t="s">
        <x:v>481</x:v>
      </x:c>
      <x:c r="R536" s="19">
        <x:v>1.310909090909091</x:v>
      </x:c>
      <x:c r="S536" s="12">
        <x:f t="shared" si="8"/>
        <x:v>2.621818181818182</x:v>
      </x:c>
      <x:c r="U536" s="8" t="s">
        <x:v>642</x:v>
      </x:c>
    </x:row>
    <x:row r="537" spans="1:21">
      <x:c r="A537" s="8" t="s">
        <x:v>895</x:v>
      </x:c>
      <x:c r="B537" s="8" t="s">
        <x:v>472</x:v>
      </x:c>
      <x:c r="C537" s="8" t="s">
        <x:v>473</x:v>
      </x:c>
      <x:c r="D537" s="8" t="s">
        <x:v>1131</x:v>
      </x:c>
      <x:c r="E537" s="8" t="s">
        <x:v>897</x:v>
      </x:c>
      <x:c r="F537" s="8" t="s">
        <x:v>1132</x:v>
      </x:c>
      <x:c r="G537" s="8" t="s">
        <x:v>162</x:v>
      </x:c>
      <x:c r="H537" s="8" t="s">
        <x:v>1132</x:v>
      </x:c>
      <x:c r="I537" s="8" t="s">
        <x:v>477</x:v>
      </x:c>
      <x:c r="J537" s="8" t="s">
        <x:v>1133</x:v>
      </x:c>
      <x:c r="K537" s="10" t="s">
        <x:v>496</x:v>
      </x:c>
      <x:c r="L537" s="8" t="s">
        <x:v>1134</x:v>
      </x:c>
      <x:c r="M537" s="9">
        <x:v>4330</x:v>
      </x:c>
      <x:c r="N537" s="8" t="s">
        <x:v>612</x:v>
      </x:c>
      <x:c r="O537" s="8" t="s">
        <x:v>613</x:v>
      </x:c>
      <x:c r="P537" s="8" t="s">
        <x:v>897</x:v>
      </x:c>
      <x:c r="Q537" s="8" t="s">
        <x:v>689</x:v>
      </x:c>
      <x:c r="R537" s="19">
        <x:v>0.37941454545454545</x:v>
      </x:c>
      <x:c r="S537" s="12">
        <x:f t="shared" si="8"/>
        <x:v>1642.8649818181818</x:v>
      </x:c>
      <x:c r="U537" s="8" t="s">
        <x:v>895</x:v>
      </x:c>
    </x:row>
    <x:row r="538" spans="1:21">
      <x:c r="A538" s="8" t="s">
        <x:v>895</x:v>
      </x:c>
      <x:c r="B538" s="8" t="s">
        <x:v>472</x:v>
      </x:c>
      <x:c r="C538" s="8" t="s">
        <x:v>473</x:v>
      </x:c>
      <x:c r="D538" s="8" t="s">
        <x:v>1131</x:v>
      </x:c>
      <x:c r="E538" s="8" t="s">
        <x:v>897</x:v>
      </x:c>
      <x:c r="F538" s="8" t="s">
        <x:v>1132</x:v>
      </x:c>
      <x:c r="G538" s="8" t="s">
        <x:v>162</x:v>
      </x:c>
      <x:c r="H538" s="8" t="s">
        <x:v>1132</x:v>
      </x:c>
      <x:c r="I538" s="8" t="s">
        <x:v>477</x:v>
      </x:c>
      <x:c r="J538" s="8" t="s">
        <x:v>789</x:v>
      </x:c>
      <x:c r="K538" s="10" t="s">
        <x:v>517</x:v>
      </x:c>
      <x:c r="L538" s="8" t="s">
        <x:v>881</x:v>
      </x:c>
      <x:c r="M538" s="9">
        <x:v>13397</x:v>
      </x:c>
      <x:c r="N538" s="8" t="s">
        <x:v>612</x:v>
      </x:c>
      <x:c r="O538" s="8" t="s">
        <x:v>482</x:v>
      </x:c>
      <x:c r="P538" s="8" t="s">
        <x:v>897</x:v>
      </x:c>
      <x:c r="Q538" s="8" t="s">
        <x:v>481</x:v>
      </x:c>
      <x:c r="R538" s="19">
        <x:v>7.1481999999999995E-3</x:v>
      </x:c>
      <x:c r="S538" s="12">
        <x:f t="shared" si="8"/>
        <x:v>95.764435399999996</x:v>
      </x:c>
      <x:c r="U538" s="8" t="s">
        <x:v>895</x:v>
      </x:c>
    </x:row>
    <x:row r="539" spans="1:21">
      <x:c r="A539" s="8" t="s">
        <x:v>895</x:v>
      </x:c>
      <x:c r="B539" s="8" t="s">
        <x:v>472</x:v>
      </x:c>
      <x:c r="C539" s="8" t="s">
        <x:v>473</x:v>
      </x:c>
      <x:c r="D539" s="8" t="s">
        <x:v>1131</x:v>
      </x:c>
      <x:c r="E539" s="8" t="s">
        <x:v>897</x:v>
      </x:c>
      <x:c r="F539" s="8" t="s">
        <x:v>1132</x:v>
      </x:c>
      <x:c r="G539" s="8" t="s">
        <x:v>162</x:v>
      </x:c>
      <x:c r="H539" s="8" t="s">
        <x:v>1132</x:v>
      </x:c>
      <x:c r="I539" s="8" t="s">
        <x:v>477</x:v>
      </x:c>
      <x:c r="J539" s="8" t="s">
        <x:v>1135</x:v>
      </x:c>
      <x:c r="K539" s="10" t="s">
        <x:v>520</x:v>
      </x:c>
      <x:c r="L539" s="8" t="s">
        <x:v>1136</x:v>
      </x:c>
      <x:c r="M539" s="9">
        <x:v>1349</x:v>
      </x:c>
      <x:c r="N539" s="8" t="s">
        <x:v>612</x:v>
      </x:c>
      <x:c r="O539" s="8" t="s">
        <x:v>482</x:v>
      </x:c>
      <x:c r="P539" s="8" t="s">
        <x:v>897</x:v>
      </x:c>
      <x:c r="Q539" s="8" t="s">
        <x:v>481</x:v>
      </x:c>
      <x:c r="R539" s="19">
        <x:v>2.0698318181818181E-3</x:v>
      </x:c>
      <x:c r="S539" s="12">
        <x:f t="shared" si="8"/>
        <x:v>2.7922031227272726</x:v>
      </x:c>
      <x:c r="U539" s="8" t="s">
        <x:v>895</x:v>
      </x:c>
    </x:row>
    <x:row r="540" spans="1:21">
      <x:c r="A540" s="8" t="s">
        <x:v>895</x:v>
      </x:c>
      <x:c r="B540" s="8" t="s">
        <x:v>472</x:v>
      </x:c>
      <x:c r="C540" s="8" t="s">
        <x:v>473</x:v>
      </x:c>
      <x:c r="D540" s="8" t="s">
        <x:v>1131</x:v>
      </x:c>
      <x:c r="E540" s="8" t="s">
        <x:v>897</x:v>
      </x:c>
      <x:c r="F540" s="8" t="s">
        <x:v>1132</x:v>
      </x:c>
      <x:c r="G540" s="8" t="s">
        <x:v>162</x:v>
      </x:c>
      <x:c r="H540" s="8" t="s">
        <x:v>1132</x:v>
      </x:c>
      <x:c r="I540" s="8" t="s">
        <x:v>477</x:v>
      </x:c>
      <x:c r="J540" s="8" t="s">
        <x:v>951</x:v>
      </x:c>
      <x:c r="K540" s="10" t="s">
        <x:v>532</x:v>
      </x:c>
      <x:c r="L540" s="8" t="s">
        <x:v>952</x:v>
      </x:c>
      <x:c r="M540" s="9">
        <x:v>1470</x:v>
      </x:c>
      <x:c r="N540" s="8" t="s">
        <x:v>612</x:v>
      </x:c>
      <x:c r="O540" s="8" t="s">
        <x:v>482</x:v>
      </x:c>
      <x:c r="P540" s="8" t="s">
        <x:v>897</x:v>
      </x:c>
      <x:c r="Q540" s="8" t="s">
        <x:v>481</x:v>
      </x:c>
      <x:c r="R540" s="19">
        <x:v>1.0843090909090909E-3</x:v>
      </x:c>
      <x:c r="S540" s="12">
        <x:f t="shared" si="8"/>
        <x:v>1.5939343636363636</x:v>
      </x:c>
      <x:c r="U540" s="8" t="s">
        <x:v>895</x:v>
      </x:c>
    </x:row>
    <x:row r="541" spans="1:21">
      <x:c r="A541" s="8" t="s">
        <x:v>895</x:v>
      </x:c>
      <x:c r="B541" s="8" t="s">
        <x:v>472</x:v>
      </x:c>
      <x:c r="C541" s="8" t="s">
        <x:v>473</x:v>
      </x:c>
      <x:c r="D541" s="8" t="s">
        <x:v>1131</x:v>
      </x:c>
      <x:c r="E541" s="8" t="s">
        <x:v>897</x:v>
      </x:c>
      <x:c r="F541" s="8" t="s">
        <x:v>1132</x:v>
      </x:c>
      <x:c r="G541" s="8" t="s">
        <x:v>162</x:v>
      </x:c>
      <x:c r="H541" s="8" t="s">
        <x:v>1132</x:v>
      </x:c>
      <x:c r="I541" s="8" t="s">
        <x:v>477</x:v>
      </x:c>
      <x:c r="J541" s="8" t="s">
        <x:v>1137</x:v>
      </x:c>
      <x:c r="K541" s="10" t="s">
        <x:v>479</x:v>
      </x:c>
      <x:c r="L541" s="8" t="s">
        <x:v>1138</x:v>
      </x:c>
      <x:c r="M541" s="9">
        <x:v>6</x:v>
      </x:c>
      <x:c r="N541" s="8" t="s">
        <x:v>481</x:v>
      </x:c>
      <x:c r="O541" s="8" t="s">
        <x:v>482</x:v>
      </x:c>
      <x:c r="P541" s="8" t="s">
        <x:v>897</x:v>
      </x:c>
      <x:c r="Q541" s="8" t="s">
        <x:v>481</x:v>
      </x:c>
      <x:c r="R541" s="19">
        <x:v>3.2772727272727273</x:v>
      </x:c>
      <x:c r="S541" s="12">
        <x:f t="shared" si="8"/>
        <x:v>19.663636363636364</x:v>
      </x:c>
      <x:c r="U541" s="8" t="s">
        <x:v>895</x:v>
      </x:c>
    </x:row>
    <x:row r="542" spans="1:21">
      <x:c r="A542" s="8" t="s">
        <x:v>895</x:v>
      </x:c>
      <x:c r="B542" s="8" t="s">
        <x:v>472</x:v>
      </x:c>
      <x:c r="C542" s="8" t="s">
        <x:v>473</x:v>
      </x:c>
      <x:c r="D542" s="8" t="s">
        <x:v>1131</x:v>
      </x:c>
      <x:c r="E542" s="8" t="s">
        <x:v>897</x:v>
      </x:c>
      <x:c r="F542" s="8" t="s">
        <x:v>1132</x:v>
      </x:c>
      <x:c r="G542" s="8" t="s">
        <x:v>162</x:v>
      </x:c>
      <x:c r="H542" s="8" t="s">
        <x:v>1132</x:v>
      </x:c>
      <x:c r="I542" s="8" t="s">
        <x:v>477</x:v>
      </x:c>
      <x:c r="J542" s="8" t="s">
        <x:v>1139</x:v>
      </x:c>
      <x:c r="K542" s="10" t="s">
        <x:v>487</x:v>
      </x:c>
      <x:c r="L542" s="8" t="s">
        <x:v>1140</x:v>
      </x:c>
      <x:c r="M542" s="9">
        <x:v>4</x:v>
      </x:c>
      <x:c r="N542" s="8" t="s">
        <x:v>481</x:v>
      </x:c>
      <x:c r="O542" s="8" t="s">
        <x:v>482</x:v>
      </x:c>
      <x:c r="P542" s="8" t="s">
        <x:v>897</x:v>
      </x:c>
      <x:c r="Q542" s="8" t="s">
        <x:v>481</x:v>
      </x:c>
      <x:c r="R542" s="19">
        <x:v>2.3409090909090913</x:v>
      </x:c>
      <x:c r="S542" s="12">
        <x:f t="shared" si="8"/>
        <x:v>9.3636363636363651</x:v>
      </x:c>
      <x:c r="U542" s="8" t="s">
        <x:v>895</x:v>
      </x:c>
    </x:row>
    <x:row r="543" spans="1:21">
      <x:c r="A543" s="8" t="s">
        <x:v>895</x:v>
      </x:c>
      <x:c r="B543" s="8" t="s">
        <x:v>472</x:v>
      </x:c>
      <x:c r="C543" s="8" t="s">
        <x:v>473</x:v>
      </x:c>
      <x:c r="D543" s="8" t="s">
        <x:v>1131</x:v>
      </x:c>
      <x:c r="E543" s="8" t="s">
        <x:v>897</x:v>
      </x:c>
      <x:c r="F543" s="8" t="s">
        <x:v>1132</x:v>
      </x:c>
      <x:c r="G543" s="8" t="s">
        <x:v>162</x:v>
      </x:c>
      <x:c r="H543" s="8" t="s">
        <x:v>1132</x:v>
      </x:c>
      <x:c r="I543" s="8" t="s">
        <x:v>477</x:v>
      </x:c>
      <x:c r="J543" s="8" t="s">
        <x:v>1141</x:v>
      </x:c>
      <x:c r="K543" s="10" t="s">
        <x:v>502</x:v>
      </x:c>
      <x:c r="L543" s="8" t="s">
        <x:v>1142</x:v>
      </x:c>
      <x:c r="M543" s="9">
        <x:v>6</x:v>
      </x:c>
      <x:c r="N543" s="8" t="s">
        <x:v>481</x:v>
      </x:c>
      <x:c r="O543" s="8" t="s">
        <x:v>613</x:v>
      </x:c>
      <x:c r="P543" s="8" t="s">
        <x:v>897</x:v>
      </x:c>
      <x:c r="Q543" s="8" t="s">
        <x:v>481</x:v>
      </x:c>
      <x:c r="R543" s="19">
        <x:v>29.214545454545455</x:v>
      </x:c>
      <x:c r="S543" s="12">
        <x:f t="shared" si="8"/>
        <x:v>175.28727272727272</x:v>
      </x:c>
      <x:c r="U543" s="8" t="s">
        <x:v>895</x:v>
      </x:c>
    </x:row>
    <x:row r="544" spans="1:21">
      <x:c r="A544" s="8" t="s">
        <x:v>895</x:v>
      </x:c>
      <x:c r="B544" s="8" t="s">
        <x:v>472</x:v>
      </x:c>
      <x:c r="C544" s="8" t="s">
        <x:v>473</x:v>
      </x:c>
      <x:c r="D544" s="8" t="s">
        <x:v>1131</x:v>
      </x:c>
      <x:c r="E544" s="8" t="s">
        <x:v>897</x:v>
      </x:c>
      <x:c r="F544" s="8" t="s">
        <x:v>1132</x:v>
      </x:c>
      <x:c r="G544" s="8" t="s">
        <x:v>162</x:v>
      </x:c>
      <x:c r="H544" s="8" t="s">
        <x:v>1132</x:v>
      </x:c>
      <x:c r="I544" s="8" t="s">
        <x:v>477</x:v>
      </x:c>
      <x:c r="J544" s="8" t="s">
        <x:v>1143</x:v>
      </x:c>
      <x:c r="K544" s="10" t="s">
        <x:v>505</x:v>
      </x:c>
      <x:c r="L544" s="8" t="s">
        <x:v>1144</x:v>
      </x:c>
      <x:c r="M544" s="9">
        <x:v>6</x:v>
      </x:c>
      <x:c r="N544" s="8" t="s">
        <x:v>481</x:v>
      </x:c>
      <x:c r="O544" s="8" t="s">
        <x:v>613</x:v>
      </x:c>
      <x:c r="P544" s="8" t="s">
        <x:v>897</x:v>
      </x:c>
      <x:c r="Q544" s="8" t="s">
        <x:v>481</x:v>
      </x:c>
      <x:c r="R544" s="19">
        <x:v>29.214545454545455</x:v>
      </x:c>
      <x:c r="S544" s="12">
        <x:f t="shared" si="8"/>
        <x:v>175.28727272727272</x:v>
      </x:c>
      <x:c r="U544" s="8" t="s">
        <x:v>895</x:v>
      </x:c>
    </x:row>
    <x:row r="545" spans="1:21">
      <x:c r="A545" s="8" t="s">
        <x:v>895</x:v>
      </x:c>
      <x:c r="B545" s="8" t="s">
        <x:v>472</x:v>
      </x:c>
      <x:c r="C545" s="8" t="s">
        <x:v>473</x:v>
      </x:c>
      <x:c r="D545" s="8" t="s">
        <x:v>1131</x:v>
      </x:c>
      <x:c r="E545" s="8" t="s">
        <x:v>897</x:v>
      </x:c>
      <x:c r="F545" s="8" t="s">
        <x:v>1132</x:v>
      </x:c>
      <x:c r="G545" s="8" t="s">
        <x:v>162</x:v>
      </x:c>
      <x:c r="H545" s="8" t="s">
        <x:v>1132</x:v>
      </x:c>
      <x:c r="I545" s="8" t="s">
        <x:v>477</x:v>
      </x:c>
      <x:c r="J545" s="8" t="s">
        <x:v>624</x:v>
      </x:c>
      <x:c r="K545" s="10" t="s">
        <x:v>484</x:v>
      </x:c>
      <x:c r="L545" s="8" t="s">
        <x:v>625</x:v>
      </x:c>
      <x:c r="M545" s="9">
        <x:v>3</x:v>
      </x:c>
      <x:c r="N545" s="8" t="s">
        <x:v>481</x:v>
      </x:c>
      <x:c r="O545" s="8" t="s">
        <x:v>482</x:v>
      </x:c>
      <x:c r="P545" s="8" t="s">
        <x:v>897</x:v>
      </x:c>
      <x:c r="Q545" s="8" t="s">
        <x:v>481</x:v>
      </x:c>
      <x:c r="R545" s="19">
        <x:v>2.8090909090909091</x:v>
      </x:c>
      <x:c r="S545" s="12">
        <x:f t="shared" si="8"/>
        <x:v>8.4272727272727277</x:v>
      </x:c>
      <x:c r="U545" s="8" t="s">
        <x:v>895</x:v>
      </x:c>
    </x:row>
    <x:row r="546" spans="1:21">
      <x:c r="A546" s="8" t="s">
        <x:v>895</x:v>
      </x:c>
      <x:c r="B546" s="8" t="s">
        <x:v>472</x:v>
      </x:c>
      <x:c r="C546" s="8" t="s">
        <x:v>473</x:v>
      </x:c>
      <x:c r="D546" s="8" t="s">
        <x:v>1131</x:v>
      </x:c>
      <x:c r="E546" s="8" t="s">
        <x:v>897</x:v>
      </x:c>
      <x:c r="F546" s="8" t="s">
        <x:v>1132</x:v>
      </x:c>
      <x:c r="G546" s="8" t="s">
        <x:v>162</x:v>
      </x:c>
      <x:c r="H546" s="8" t="s">
        <x:v>1132</x:v>
      </x:c>
      <x:c r="I546" s="8" t="s">
        <x:v>477</x:v>
      </x:c>
      <x:c r="J546" s="8" t="s">
        <x:v>1145</x:v>
      </x:c>
      <x:c r="K546" s="10" t="s">
        <x:v>490</x:v>
      </x:c>
      <x:c r="L546" s="8" t="s">
        <x:v>1146</x:v>
      </x:c>
      <x:c r="M546" s="9">
        <x:v>3</x:v>
      </x:c>
      <x:c r="N546" s="8" t="s">
        <x:v>481</x:v>
      </x:c>
      <x:c r="O546" s="8" t="s">
        <x:v>613</x:v>
      </x:c>
      <x:c r="P546" s="8" t="s">
        <x:v>897</x:v>
      </x:c>
      <x:c r="Q546" s="8" t="s">
        <x:v>481</x:v>
      </x:c>
      <x:c r="R546" s="19">
        <x:v>61.800000000000004</x:v>
      </x:c>
      <x:c r="S546" s="12">
        <x:f t="shared" si="8"/>
        <x:v>185.4</x:v>
      </x:c>
      <x:c r="U546" s="8" t="s">
        <x:v>895</x:v>
      </x:c>
    </x:row>
    <x:row r="547" spans="1:21">
      <x:c r="A547" s="8" t="s">
        <x:v>895</x:v>
      </x:c>
      <x:c r="B547" s="8" t="s">
        <x:v>472</x:v>
      </x:c>
      <x:c r="C547" s="8" t="s">
        <x:v>473</x:v>
      </x:c>
      <x:c r="D547" s="8" t="s">
        <x:v>1131</x:v>
      </x:c>
      <x:c r="E547" s="8" t="s">
        <x:v>897</x:v>
      </x:c>
      <x:c r="F547" s="8" t="s">
        <x:v>1132</x:v>
      </x:c>
      <x:c r="G547" s="8" t="s">
        <x:v>162</x:v>
      </x:c>
      <x:c r="H547" s="8" t="s">
        <x:v>1132</x:v>
      </x:c>
      <x:c r="I547" s="8" t="s">
        <x:v>477</x:v>
      </x:c>
      <x:c r="J547" s="8" t="s">
        <x:v>1147</x:v>
      </x:c>
      <x:c r="K547" s="10" t="s">
        <x:v>511</x:v>
      </x:c>
      <x:c r="L547" s="8" t="s">
        <x:v>1148</x:v>
      </x:c>
      <x:c r="M547" s="9">
        <x:v>1</x:v>
      </x:c>
      <x:c r="N547" s="8" t="s">
        <x:v>481</x:v>
      </x:c>
      <x:c r="O547" s="8" t="s">
        <x:v>613</x:v>
      </x:c>
      <x:c r="P547" s="8" t="s">
        <x:v>897</x:v>
      </x:c>
      <x:c r="Q547" s="8" t="s">
        <x:v>481</x:v>
      </x:c>
      <x:c r="R547" s="19">
        <x:v>198.04090909090911</x:v>
      </x:c>
      <x:c r="S547" s="12">
        <x:f t="shared" si="8"/>
        <x:v>198.04090909090911</x:v>
      </x:c>
      <x:c r="U547" s="8" t="s">
        <x:v>895</x:v>
      </x:c>
    </x:row>
    <x:row r="548" spans="1:21">
      <x:c r="A548" s="8" t="s">
        <x:v>895</x:v>
      </x:c>
      <x:c r="B548" s="8" t="s">
        <x:v>472</x:v>
      </x:c>
      <x:c r="C548" s="8" t="s">
        <x:v>473</x:v>
      </x:c>
      <x:c r="D548" s="8" t="s">
        <x:v>1131</x:v>
      </x:c>
      <x:c r="E548" s="8" t="s">
        <x:v>897</x:v>
      </x:c>
      <x:c r="F548" s="8" t="s">
        <x:v>1132</x:v>
      </x:c>
      <x:c r="G548" s="8" t="s">
        <x:v>162</x:v>
      </x:c>
      <x:c r="H548" s="8" t="s">
        <x:v>1132</x:v>
      </x:c>
      <x:c r="I548" s="8" t="s">
        <x:v>477</x:v>
      </x:c>
      <x:c r="J548" s="8" t="s">
        <x:v>1149</x:v>
      </x:c>
      <x:c r="K548" s="10" t="s">
        <x:v>514</x:v>
      </x:c>
      <x:c r="L548" s="8" t="s">
        <x:v>1150</x:v>
      </x:c>
      <x:c r="M548" s="9">
        <x:v>1</x:v>
      </x:c>
      <x:c r="N548" s="8" t="s">
        <x:v>481</x:v>
      </x:c>
      <x:c r="O548" s="8" t="s">
        <x:v>613</x:v>
      </x:c>
      <x:c r="P548" s="8" t="s">
        <x:v>897</x:v>
      </x:c>
      <x:c r="Q548" s="8" t="s">
        <x:v>481</x:v>
      </x:c>
      <x:c r="R548" s="19">
        <x:v>193.54636363636365</x:v>
      </x:c>
      <x:c r="S548" s="12">
        <x:f t="shared" si="8"/>
        <x:v>193.54636363636365</x:v>
      </x:c>
      <x:c r="U548" s="8" t="s">
        <x:v>895</x:v>
      </x:c>
    </x:row>
    <x:row r="549" spans="1:21">
      <x:c r="A549" s="8" t="s">
        <x:v>895</x:v>
      </x:c>
      <x:c r="B549" s="8" t="s">
        <x:v>472</x:v>
      </x:c>
      <x:c r="C549" s="8" t="s">
        <x:v>473</x:v>
      </x:c>
      <x:c r="D549" s="8" t="s">
        <x:v>1131</x:v>
      </x:c>
      <x:c r="E549" s="8" t="s">
        <x:v>897</x:v>
      </x:c>
      <x:c r="F549" s="8" t="s">
        <x:v>1132</x:v>
      </x:c>
      <x:c r="G549" s="8" t="s">
        <x:v>162</x:v>
      </x:c>
      <x:c r="H549" s="8" t="s">
        <x:v>1132</x:v>
      </x:c>
      <x:c r="I549" s="8" t="s">
        <x:v>477</x:v>
      </x:c>
      <x:c r="J549" s="8" t="s">
        <x:v>1151</x:v>
      </x:c>
      <x:c r="K549" s="10" t="s">
        <x:v>529</x:v>
      </x:c>
      <x:c r="L549" s="8" t="s">
        <x:v>1152</x:v>
      </x:c>
      <x:c r="M549" s="9">
        <x:v>1</x:v>
      </x:c>
      <x:c r="N549" s="8" t="s">
        <x:v>481</x:v>
      </x:c>
      <x:c r="O549" s="8" t="s">
        <x:v>613</x:v>
      </x:c>
      <x:c r="P549" s="8" t="s">
        <x:v>897</x:v>
      </x:c>
      <x:c r="Q549" s="8" t="s">
        <x:v>481</x:v>
      </x:c>
      <x:c r="R549" s="19">
        <x:v>195.04454545454547</x:v>
      </x:c>
      <x:c r="S549" s="12">
        <x:f t="shared" si="8"/>
        <x:v>195.04454545454547</x:v>
      </x:c>
      <x:c r="U549" s="8" t="s">
        <x:v>895</x:v>
      </x:c>
    </x:row>
    <x:row r="550" spans="1:21">
      <x:c r="A550" s="8" t="s">
        <x:v>895</x:v>
      </x:c>
      <x:c r="B550" s="8" t="s">
        <x:v>472</x:v>
      </x:c>
      <x:c r="C550" s="8" t="s">
        <x:v>473</x:v>
      </x:c>
      <x:c r="D550" s="8" t="s">
        <x:v>1131</x:v>
      </x:c>
      <x:c r="E550" s="8" t="s">
        <x:v>897</x:v>
      </x:c>
      <x:c r="F550" s="8" t="s">
        <x:v>1132</x:v>
      </x:c>
      <x:c r="G550" s="8" t="s">
        <x:v>162</x:v>
      </x:c>
      <x:c r="H550" s="8" t="s">
        <x:v>1132</x:v>
      </x:c>
      <x:c r="I550" s="8" t="s">
        <x:v>477</x:v>
      </x:c>
      <x:c r="J550" s="8" t="s">
        <x:v>1153</x:v>
      </x:c>
      <x:c r="K550" s="10" t="s">
        <x:v>508</x:v>
      </x:c>
      <x:c r="L550" s="8" t="s">
        <x:v>1154</x:v>
      </x:c>
      <x:c r="M550" s="9">
        <x:v>1</x:v>
      </x:c>
      <x:c r="N550" s="8" t="s">
        <x:v>481</x:v>
      </x:c>
      <x:c r="O550" s="8" t="s">
        <x:v>482</x:v>
      </x:c>
      <x:c r="P550" s="8" t="s">
        <x:v>897</x:v>
      </x:c>
      <x:c r="Q550" s="8" t="s">
        <x:v>481</x:v>
      </x:c>
      <x:c r="R550" s="19">
        <x:v>47.754545454545458</x:v>
      </x:c>
      <x:c r="S550" s="12">
        <x:f t="shared" si="8"/>
        <x:v>47.754545454545458</x:v>
      </x:c>
      <x:c r="U550" s="8" t="s">
        <x:v>895</x:v>
      </x:c>
    </x:row>
    <x:row r="551" spans="1:21">
      <x:c r="A551" s="8" t="s">
        <x:v>895</x:v>
      </x:c>
      <x:c r="B551" s="8" t="s">
        <x:v>472</x:v>
      </x:c>
      <x:c r="C551" s="8" t="s">
        <x:v>473</x:v>
      </x:c>
      <x:c r="D551" s="8" t="s">
        <x:v>1131</x:v>
      </x:c>
      <x:c r="E551" s="8" t="s">
        <x:v>897</x:v>
      </x:c>
      <x:c r="F551" s="8" t="s">
        <x:v>1132</x:v>
      </x:c>
      <x:c r="G551" s="8" t="s">
        <x:v>162</x:v>
      </x:c>
      <x:c r="H551" s="8" t="s">
        <x:v>1132</x:v>
      </x:c>
      <x:c r="I551" s="8" t="s">
        <x:v>477</x:v>
      </x:c>
      <x:c r="J551" s="8" t="s">
        <x:v>908</x:v>
      </x:c>
      <x:c r="K551" s="10" t="s">
        <x:v>523</x:v>
      </x:c>
      <x:c r="L551" s="8" t="s">
        <x:v>909</x:v>
      </x:c>
      <x:c r="M551" s="9">
        <x:v>7</x:v>
      </x:c>
      <x:c r="N551" s="8" t="s">
        <x:v>481</x:v>
      </x:c>
      <x:c r="O551" s="8" t="s">
        <x:v>482</x:v>
      </x:c>
      <x:c r="P551" s="8" t="s">
        <x:v>897</x:v>
      </x:c>
      <x:c r="Q551" s="8" t="s">
        <x:v>481</x:v>
      </x:c>
      <x:c r="R551" s="19">
        <x:v>10.768181818181819</x:v>
      </x:c>
      <x:c r="S551" s="12">
        <x:f t="shared" si="8"/>
        <x:v>75.377272727272739</x:v>
      </x:c>
      <x:c r="U551" s="8" t="s">
        <x:v>895</x:v>
      </x:c>
    </x:row>
    <x:row r="552" spans="1:21">
      <x:c r="A552" s="8" t="s">
        <x:v>895</x:v>
      </x:c>
      <x:c r="B552" s="8" t="s">
        <x:v>472</x:v>
      </x:c>
      <x:c r="C552" s="8" t="s">
        <x:v>473</x:v>
      </x:c>
      <x:c r="D552" s="8" t="s">
        <x:v>1131</x:v>
      </x:c>
      <x:c r="E552" s="8" t="s">
        <x:v>897</x:v>
      </x:c>
      <x:c r="F552" s="8" t="s">
        <x:v>1132</x:v>
      </x:c>
      <x:c r="G552" s="8" t="s">
        <x:v>162</x:v>
      </x:c>
      <x:c r="H552" s="8" t="s">
        <x:v>1132</x:v>
      </x:c>
      <x:c r="I552" s="8" t="s">
        <x:v>477</x:v>
      </x:c>
      <x:c r="J552" s="8" t="s">
        <x:v>912</x:v>
      </x:c>
      <x:c r="K552" s="10" t="s">
        <x:v>493</x:v>
      </x:c>
      <x:c r="L552" s="8" t="s">
        <x:v>913</x:v>
      </x:c>
      <x:c r="M552" s="9">
        <x:v>3</x:v>
      </x:c>
      <x:c r="N552" s="8" t="s">
        <x:v>481</x:v>
      </x:c>
      <x:c r="O552" s="8" t="s">
        <x:v>613</x:v>
      </x:c>
      <x:c r="P552" s="8" t="s">
        <x:v>897</x:v>
      </x:c>
      <x:c r="Q552" s="8" t="s">
        <x:v>481</x:v>
      </x:c>
      <x:c r="R552" s="19">
        <x:v>1.1236363636363635</x:v>
      </x:c>
      <x:c r="S552" s="12">
        <x:f t="shared" si="8"/>
        <x:v>3.3709090909090906</x:v>
      </x:c>
      <x:c r="U552" s="8" t="s">
        <x:v>895</x:v>
      </x:c>
    </x:row>
    <x:row r="553" spans="1:21">
      <x:c r="A553" s="8" t="s">
        <x:v>895</x:v>
      </x:c>
      <x:c r="B553" s="8" t="s">
        <x:v>472</x:v>
      </x:c>
      <x:c r="C553" s="8" t="s">
        <x:v>473</x:v>
      </x:c>
      <x:c r="D553" s="8" t="s">
        <x:v>1131</x:v>
      </x:c>
      <x:c r="E553" s="8" t="s">
        <x:v>897</x:v>
      </x:c>
      <x:c r="F553" s="8" t="s">
        <x:v>1132</x:v>
      </x:c>
      <x:c r="G553" s="8" t="s">
        <x:v>162</x:v>
      </x:c>
      <x:c r="H553" s="8" t="s">
        <x:v>1132</x:v>
      </x:c>
      <x:c r="I553" s="8" t="s">
        <x:v>477</x:v>
      </x:c>
      <x:c r="J553" s="8" t="s">
        <x:v>1155</x:v>
      </x:c>
      <x:c r="K553" s="10" t="s">
        <x:v>499</x:v>
      </x:c>
      <x:c r="L553" s="8" t="s">
        <x:v>1156</x:v>
      </x:c>
      <x:c r="M553" s="9">
        <x:v>3</x:v>
      </x:c>
      <x:c r="N553" s="8" t="s">
        <x:v>481</x:v>
      </x:c>
      <x:c r="O553" s="8" t="s">
        <x:v>613</x:v>
      </x:c>
      <x:c r="P553" s="8" t="s">
        <x:v>897</x:v>
      </x:c>
      <x:c r="Q553" s="8" t="s">
        <x:v>481</x:v>
      </x:c>
      <x:c r="R553" s="19">
        <x:v>1.236</x:v>
      </x:c>
      <x:c r="S553" s="12">
        <x:f t="shared" si="8"/>
        <x:v>3.7080000000000002</x:v>
      </x:c>
      <x:c r="U553" s="8" t="s">
        <x:v>895</x:v>
      </x:c>
    </x:row>
    <x:row r="554" spans="1:21">
      <x:c r="A554" s="8" t="s">
        <x:v>895</x:v>
      </x:c>
      <x:c r="B554" s="8" t="s">
        <x:v>472</x:v>
      </x:c>
      <x:c r="C554" s="8" t="s">
        <x:v>473</x:v>
      </x:c>
      <x:c r="D554" s="8" t="s">
        <x:v>1157</x:v>
      </x:c>
      <x:c r="E554" s="8" t="s">
        <x:v>897</x:v>
      </x:c>
      <x:c r="F554" s="8" t="s">
        <x:v>1158</x:v>
      </x:c>
      <x:c r="G554" s="8" t="s">
        <x:v>162</x:v>
      </x:c>
      <x:c r="H554" s="8" t="s">
        <x:v>1158</x:v>
      </x:c>
      <x:c r="I554" s="8" t="s">
        <x:v>477</x:v>
      </x:c>
      <x:c r="J554" s="8" t="s">
        <x:v>1133</x:v>
      </x:c>
      <x:c r="K554" s="10" t="s">
        <x:v>499</x:v>
      </x:c>
      <x:c r="L554" s="8" t="s">
        <x:v>1134</x:v>
      </x:c>
      <x:c r="M554" s="9">
        <x:v>4315</x:v>
      </x:c>
      <x:c r="N554" s="8" t="s">
        <x:v>612</x:v>
      </x:c>
      <x:c r="O554" s="8" t="s">
        <x:v>613</x:v>
      </x:c>
      <x:c r="P554" s="8" t="s">
        <x:v>897</x:v>
      </x:c>
      <x:c r="Q554" s="8" t="s">
        <x:v>689</x:v>
      </x:c>
      <x:c r="R554" s="19">
        <x:v>0.37941454545454545</x:v>
      </x:c>
      <x:c r="S554" s="12">
        <x:f t="shared" si="8"/>
        <x:v>1637.1737636363637</x:v>
      </x:c>
      <x:c r="U554" s="8" t="s">
        <x:v>895</x:v>
      </x:c>
    </x:row>
    <x:row r="555" spans="1:21">
      <x:c r="A555" s="8" t="s">
        <x:v>895</x:v>
      </x:c>
      <x:c r="B555" s="8" t="s">
        <x:v>472</x:v>
      </x:c>
      <x:c r="C555" s="8" t="s">
        <x:v>473</x:v>
      </x:c>
      <x:c r="D555" s="8" t="s">
        <x:v>1157</x:v>
      </x:c>
      <x:c r="E555" s="8" t="s">
        <x:v>897</x:v>
      </x:c>
      <x:c r="F555" s="8" t="s">
        <x:v>1158</x:v>
      </x:c>
      <x:c r="G555" s="8" t="s">
        <x:v>162</x:v>
      </x:c>
      <x:c r="H555" s="8" t="s">
        <x:v>1158</x:v>
      </x:c>
      <x:c r="I555" s="8" t="s">
        <x:v>477</x:v>
      </x:c>
      <x:c r="J555" s="8" t="s">
        <x:v>646</x:v>
      </x:c>
      <x:c r="K555" s="10" t="s">
        <x:v>517</x:v>
      </x:c>
      <x:c r="L555" s="8" t="s">
        <x:v>647</x:v>
      </x:c>
      <x:c r="M555" s="9">
        <x:v>1200</x:v>
      </x:c>
      <x:c r="N555" s="8" t="s">
        <x:v>612</x:v>
      </x:c>
      <x:c r="O555" s="8" t="s">
        <x:v>482</x:v>
      </x:c>
      <x:c r="P555" s="8" t="s">
        <x:v>897</x:v>
      </x:c>
      <x:c r="Q555" s="8" t="s">
        <x:v>481</x:v>
      </x:c>
      <x:c r="R555" s="19">
        <x:v>7.8654545454545453E-3</x:v>
      </x:c>
      <x:c r="S555" s="12">
        <x:f t="shared" si="8"/>
        <x:v>9.438545454545455</x:v>
      </x:c>
      <x:c r="U555" s="8" t="s">
        <x:v>895</x:v>
      </x:c>
    </x:row>
    <x:row r="556" spans="1:21">
      <x:c r="A556" s="8" t="s">
        <x:v>895</x:v>
      </x:c>
      <x:c r="B556" s="8" t="s">
        <x:v>472</x:v>
      </x:c>
      <x:c r="C556" s="8" t="s">
        <x:v>473</x:v>
      </x:c>
      <x:c r="D556" s="8" t="s">
        <x:v>1157</x:v>
      </x:c>
      <x:c r="E556" s="8" t="s">
        <x:v>897</x:v>
      </x:c>
      <x:c r="F556" s="8" t="s">
        <x:v>1158</x:v>
      </x:c>
      <x:c r="G556" s="8" t="s">
        <x:v>162</x:v>
      </x:c>
      <x:c r="H556" s="8" t="s">
        <x:v>1158</x:v>
      </x:c>
      <x:c r="I556" s="8" t="s">
        <x:v>477</x:v>
      </x:c>
      <x:c r="J556" s="8" t="s">
        <x:v>1137</x:v>
      </x:c>
      <x:c r="K556" s="10" t="s">
        <x:v>479</x:v>
      </x:c>
      <x:c r="L556" s="8" t="s">
        <x:v>1138</x:v>
      </x:c>
      <x:c r="M556" s="9">
        <x:v>6</x:v>
      </x:c>
      <x:c r="N556" s="8" t="s">
        <x:v>481</x:v>
      </x:c>
      <x:c r="O556" s="8" t="s">
        <x:v>482</x:v>
      </x:c>
      <x:c r="P556" s="8" t="s">
        <x:v>897</x:v>
      </x:c>
      <x:c r="Q556" s="8" t="s">
        <x:v>481</x:v>
      </x:c>
      <x:c r="R556" s="19">
        <x:v>3.2772727272727273</x:v>
      </x:c>
      <x:c r="S556" s="12">
        <x:f t="shared" si="8"/>
        <x:v>19.663636363636364</x:v>
      </x:c>
      <x:c r="U556" s="8" t="s">
        <x:v>895</x:v>
      </x:c>
    </x:row>
    <x:row r="557" spans="1:21">
      <x:c r="A557" s="8" t="s">
        <x:v>895</x:v>
      </x:c>
      <x:c r="B557" s="8" t="s">
        <x:v>472</x:v>
      </x:c>
      <x:c r="C557" s="8" t="s">
        <x:v>473</x:v>
      </x:c>
      <x:c r="D557" s="8" t="s">
        <x:v>1157</x:v>
      </x:c>
      <x:c r="E557" s="8" t="s">
        <x:v>897</x:v>
      </x:c>
      <x:c r="F557" s="8" t="s">
        <x:v>1158</x:v>
      </x:c>
      <x:c r="G557" s="8" t="s">
        <x:v>162</x:v>
      </x:c>
      <x:c r="H557" s="8" t="s">
        <x:v>1158</x:v>
      </x:c>
      <x:c r="I557" s="8" t="s">
        <x:v>477</x:v>
      </x:c>
      <x:c r="J557" s="8" t="s">
        <x:v>1139</x:v>
      </x:c>
      <x:c r="K557" s="10" t="s">
        <x:v>487</x:v>
      </x:c>
      <x:c r="L557" s="8" t="s">
        <x:v>1140</x:v>
      </x:c>
      <x:c r="M557" s="9">
        <x:v>4</x:v>
      </x:c>
      <x:c r="N557" s="8" t="s">
        <x:v>481</x:v>
      </x:c>
      <x:c r="O557" s="8" t="s">
        <x:v>482</x:v>
      </x:c>
      <x:c r="P557" s="8" t="s">
        <x:v>897</x:v>
      </x:c>
      <x:c r="Q557" s="8" t="s">
        <x:v>481</x:v>
      </x:c>
      <x:c r="R557" s="19">
        <x:v>2.3409090909090913</x:v>
      </x:c>
      <x:c r="S557" s="12">
        <x:f t="shared" si="8"/>
        <x:v>9.3636363636363651</x:v>
      </x:c>
      <x:c r="U557" s="8" t="s">
        <x:v>895</x:v>
      </x:c>
    </x:row>
    <x:row r="558" spans="1:21">
      <x:c r="A558" s="8" t="s">
        <x:v>895</x:v>
      </x:c>
      <x:c r="B558" s="8" t="s">
        <x:v>472</x:v>
      </x:c>
      <x:c r="C558" s="8" t="s">
        <x:v>473</x:v>
      </x:c>
      <x:c r="D558" s="8" t="s">
        <x:v>1157</x:v>
      </x:c>
      <x:c r="E558" s="8" t="s">
        <x:v>897</x:v>
      </x:c>
      <x:c r="F558" s="8" t="s">
        <x:v>1158</x:v>
      </x:c>
      <x:c r="G558" s="8" t="s">
        <x:v>162</x:v>
      </x:c>
      <x:c r="H558" s="8" t="s">
        <x:v>1158</x:v>
      </x:c>
      <x:c r="I558" s="8" t="s">
        <x:v>477</x:v>
      </x:c>
      <x:c r="J558" s="8" t="s">
        <x:v>1141</x:v>
      </x:c>
      <x:c r="K558" s="10" t="s">
        <x:v>502</x:v>
      </x:c>
      <x:c r="L558" s="8" t="s">
        <x:v>1142</x:v>
      </x:c>
      <x:c r="M558" s="9">
        <x:v>6</x:v>
      </x:c>
      <x:c r="N558" s="8" t="s">
        <x:v>481</x:v>
      </x:c>
      <x:c r="O558" s="8" t="s">
        <x:v>613</x:v>
      </x:c>
      <x:c r="P558" s="8" t="s">
        <x:v>897</x:v>
      </x:c>
      <x:c r="Q558" s="8" t="s">
        <x:v>481</x:v>
      </x:c>
      <x:c r="R558" s="19">
        <x:v>29.214545454545455</x:v>
      </x:c>
      <x:c r="S558" s="12">
        <x:f t="shared" si="8"/>
        <x:v>175.28727272727272</x:v>
      </x:c>
      <x:c r="U558" s="8" t="s">
        <x:v>895</x:v>
      </x:c>
    </x:row>
    <x:row r="559" spans="1:21">
      <x:c r="A559" s="8" t="s">
        <x:v>895</x:v>
      </x:c>
      <x:c r="B559" s="8" t="s">
        <x:v>472</x:v>
      </x:c>
      <x:c r="C559" s="8" t="s">
        <x:v>473</x:v>
      </x:c>
      <x:c r="D559" s="8" t="s">
        <x:v>1157</x:v>
      </x:c>
      <x:c r="E559" s="8" t="s">
        <x:v>897</x:v>
      </x:c>
      <x:c r="F559" s="8" t="s">
        <x:v>1158</x:v>
      </x:c>
      <x:c r="G559" s="8" t="s">
        <x:v>162</x:v>
      </x:c>
      <x:c r="H559" s="8" t="s">
        <x:v>1158</x:v>
      </x:c>
      <x:c r="I559" s="8" t="s">
        <x:v>477</x:v>
      </x:c>
      <x:c r="J559" s="8" t="s">
        <x:v>1143</x:v>
      </x:c>
      <x:c r="K559" s="10" t="s">
        <x:v>505</x:v>
      </x:c>
      <x:c r="L559" s="8" t="s">
        <x:v>1144</x:v>
      </x:c>
      <x:c r="M559" s="9">
        <x:v>6</x:v>
      </x:c>
      <x:c r="N559" s="8" t="s">
        <x:v>481</x:v>
      </x:c>
      <x:c r="O559" s="8" t="s">
        <x:v>613</x:v>
      </x:c>
      <x:c r="P559" s="8" t="s">
        <x:v>897</x:v>
      </x:c>
      <x:c r="Q559" s="8" t="s">
        <x:v>481</x:v>
      </x:c>
      <x:c r="R559" s="19">
        <x:v>29.214545454545455</x:v>
      </x:c>
      <x:c r="S559" s="12">
        <x:f t="shared" si="8"/>
        <x:v>175.28727272727272</x:v>
      </x:c>
      <x:c r="U559" s="8" t="s">
        <x:v>895</x:v>
      </x:c>
    </x:row>
    <x:row r="560" spans="1:21">
      <x:c r="A560" s="8" t="s">
        <x:v>895</x:v>
      </x:c>
      <x:c r="B560" s="8" t="s">
        <x:v>472</x:v>
      </x:c>
      <x:c r="C560" s="8" t="s">
        <x:v>473</x:v>
      </x:c>
      <x:c r="D560" s="8" t="s">
        <x:v>1157</x:v>
      </x:c>
      <x:c r="E560" s="8" t="s">
        <x:v>897</x:v>
      </x:c>
      <x:c r="F560" s="8" t="s">
        <x:v>1158</x:v>
      </x:c>
      <x:c r="G560" s="8" t="s">
        <x:v>162</x:v>
      </x:c>
      <x:c r="H560" s="8" t="s">
        <x:v>1158</x:v>
      </x:c>
      <x:c r="I560" s="8" t="s">
        <x:v>477</x:v>
      </x:c>
      <x:c r="J560" s="8" t="s">
        <x:v>624</x:v>
      </x:c>
      <x:c r="K560" s="10" t="s">
        <x:v>484</x:v>
      </x:c>
      <x:c r="L560" s="8" t="s">
        <x:v>625</x:v>
      </x:c>
      <x:c r="M560" s="9">
        <x:v>3</x:v>
      </x:c>
      <x:c r="N560" s="8" t="s">
        <x:v>481</x:v>
      </x:c>
      <x:c r="O560" s="8" t="s">
        <x:v>482</x:v>
      </x:c>
      <x:c r="P560" s="8" t="s">
        <x:v>897</x:v>
      </x:c>
      <x:c r="Q560" s="8" t="s">
        <x:v>481</x:v>
      </x:c>
      <x:c r="R560" s="19">
        <x:v>2.8090909090909091</x:v>
      </x:c>
      <x:c r="S560" s="12">
        <x:f t="shared" si="8"/>
        <x:v>8.4272727272727277</x:v>
      </x:c>
      <x:c r="U560" s="8" t="s">
        <x:v>895</x:v>
      </x:c>
    </x:row>
    <x:row r="561" spans="1:21">
      <x:c r="A561" s="8" t="s">
        <x:v>895</x:v>
      </x:c>
      <x:c r="B561" s="8" t="s">
        <x:v>472</x:v>
      </x:c>
      <x:c r="C561" s="8" t="s">
        <x:v>473</x:v>
      </x:c>
      <x:c r="D561" s="8" t="s">
        <x:v>1157</x:v>
      </x:c>
      <x:c r="E561" s="8" t="s">
        <x:v>897</x:v>
      </x:c>
      <x:c r="F561" s="8" t="s">
        <x:v>1158</x:v>
      </x:c>
      <x:c r="G561" s="8" t="s">
        <x:v>162</x:v>
      </x:c>
      <x:c r="H561" s="8" t="s">
        <x:v>1158</x:v>
      </x:c>
      <x:c r="I561" s="8" t="s">
        <x:v>477</x:v>
      </x:c>
      <x:c r="J561" s="8" t="s">
        <x:v>1145</x:v>
      </x:c>
      <x:c r="K561" s="10" t="s">
        <x:v>514</x:v>
      </x:c>
      <x:c r="L561" s="8" t="s">
        <x:v>1146</x:v>
      </x:c>
      <x:c r="M561" s="9">
        <x:v>3</x:v>
      </x:c>
      <x:c r="N561" s="8" t="s">
        <x:v>481</x:v>
      </x:c>
      <x:c r="O561" s="8" t="s">
        <x:v>613</x:v>
      </x:c>
      <x:c r="P561" s="8" t="s">
        <x:v>897</x:v>
      </x:c>
      <x:c r="Q561" s="8" t="s">
        <x:v>481</x:v>
      </x:c>
      <x:c r="R561" s="19">
        <x:v>61.800000000000004</x:v>
      </x:c>
      <x:c r="S561" s="12">
        <x:f t="shared" si="8"/>
        <x:v>185.4</x:v>
      </x:c>
      <x:c r="U561" s="8" t="s">
        <x:v>895</x:v>
      </x:c>
    </x:row>
    <x:row r="562" spans="1:21">
      <x:c r="A562" s="8" t="s">
        <x:v>895</x:v>
      </x:c>
      <x:c r="B562" s="8" t="s">
        <x:v>472</x:v>
      </x:c>
      <x:c r="C562" s="8" t="s">
        <x:v>473</x:v>
      </x:c>
      <x:c r="D562" s="8" t="s">
        <x:v>1157</x:v>
      </x:c>
      <x:c r="E562" s="8" t="s">
        <x:v>897</x:v>
      </x:c>
      <x:c r="F562" s="8" t="s">
        <x:v>1158</x:v>
      </x:c>
      <x:c r="G562" s="8" t="s">
        <x:v>162</x:v>
      </x:c>
      <x:c r="H562" s="8" t="s">
        <x:v>1158</x:v>
      </x:c>
      <x:c r="I562" s="8" t="s">
        <x:v>477</x:v>
      </x:c>
      <x:c r="J562" s="8" t="s">
        <x:v>1147</x:v>
      </x:c>
      <x:c r="K562" s="10" t="s">
        <x:v>529</x:v>
      </x:c>
      <x:c r="L562" s="8" t="s">
        <x:v>1148</x:v>
      </x:c>
      <x:c r="M562" s="9">
        <x:v>1</x:v>
      </x:c>
      <x:c r="N562" s="8" t="s">
        <x:v>481</x:v>
      </x:c>
      <x:c r="O562" s="8" t="s">
        <x:v>613</x:v>
      </x:c>
      <x:c r="P562" s="8" t="s">
        <x:v>897</x:v>
      </x:c>
      <x:c r="Q562" s="8" t="s">
        <x:v>481</x:v>
      </x:c>
      <x:c r="R562" s="19">
        <x:v>198.04090909090911</x:v>
      </x:c>
      <x:c r="S562" s="12">
        <x:f t="shared" si="8"/>
        <x:v>198.04090909090911</x:v>
      </x:c>
      <x:c r="U562" s="8" t="s">
        <x:v>895</x:v>
      </x:c>
    </x:row>
    <x:row r="563" spans="1:21">
      <x:c r="A563" s="8" t="s">
        <x:v>895</x:v>
      </x:c>
      <x:c r="B563" s="8" t="s">
        <x:v>472</x:v>
      </x:c>
      <x:c r="C563" s="8" t="s">
        <x:v>473</x:v>
      </x:c>
      <x:c r="D563" s="8" t="s">
        <x:v>1157</x:v>
      </x:c>
      <x:c r="E563" s="8" t="s">
        <x:v>897</x:v>
      </x:c>
      <x:c r="F563" s="8" t="s">
        <x:v>1158</x:v>
      </x:c>
      <x:c r="G563" s="8" t="s">
        <x:v>162</x:v>
      </x:c>
      <x:c r="H563" s="8" t="s">
        <x:v>1158</x:v>
      </x:c>
      <x:c r="I563" s="8" t="s">
        <x:v>477</x:v>
      </x:c>
      <x:c r="J563" s="8" t="s">
        <x:v>1149</x:v>
      </x:c>
      <x:c r="K563" s="10" t="s">
        <x:v>520</x:v>
      </x:c>
      <x:c r="L563" s="8" t="s">
        <x:v>1150</x:v>
      </x:c>
      <x:c r="M563" s="9">
        <x:v>1</x:v>
      </x:c>
      <x:c r="N563" s="8" t="s">
        <x:v>481</x:v>
      </x:c>
      <x:c r="O563" s="8" t="s">
        <x:v>613</x:v>
      </x:c>
      <x:c r="P563" s="8" t="s">
        <x:v>897</x:v>
      </x:c>
      <x:c r="Q563" s="8" t="s">
        <x:v>481</x:v>
      </x:c>
      <x:c r="R563" s="19">
        <x:v>193.54636363636365</x:v>
      </x:c>
      <x:c r="S563" s="12">
        <x:f t="shared" si="8"/>
        <x:v>193.54636363636365</x:v>
      </x:c>
      <x:c r="U563" s="8" t="s">
        <x:v>895</x:v>
      </x:c>
    </x:row>
    <x:row r="564" spans="1:21">
      <x:c r="A564" s="8" t="s">
        <x:v>895</x:v>
      </x:c>
      <x:c r="B564" s="8" t="s">
        <x:v>472</x:v>
      </x:c>
      <x:c r="C564" s="8" t="s">
        <x:v>473</x:v>
      </x:c>
      <x:c r="D564" s="8" t="s">
        <x:v>1157</x:v>
      </x:c>
      <x:c r="E564" s="8" t="s">
        <x:v>897</x:v>
      </x:c>
      <x:c r="F564" s="8" t="s">
        <x:v>1158</x:v>
      </x:c>
      <x:c r="G564" s="8" t="s">
        <x:v>162</x:v>
      </x:c>
      <x:c r="H564" s="8" t="s">
        <x:v>1158</x:v>
      </x:c>
      <x:c r="I564" s="8" t="s">
        <x:v>477</x:v>
      </x:c>
      <x:c r="J564" s="8" t="s">
        <x:v>1151</x:v>
      </x:c>
      <x:c r="K564" s="10" t="s">
        <x:v>532</x:v>
      </x:c>
      <x:c r="L564" s="8" t="s">
        <x:v>1152</x:v>
      </x:c>
      <x:c r="M564" s="9">
        <x:v>1</x:v>
      </x:c>
      <x:c r="N564" s="8" t="s">
        <x:v>481</x:v>
      </x:c>
      <x:c r="O564" s="8" t="s">
        <x:v>613</x:v>
      </x:c>
      <x:c r="P564" s="8" t="s">
        <x:v>897</x:v>
      </x:c>
      <x:c r="Q564" s="8" t="s">
        <x:v>481</x:v>
      </x:c>
      <x:c r="R564" s="19">
        <x:v>195.04454545454547</x:v>
      </x:c>
      <x:c r="S564" s="12">
        <x:f t="shared" si="8"/>
        <x:v>195.04454545454547</x:v>
      </x:c>
      <x:c r="U564" s="8" t="s">
        <x:v>895</x:v>
      </x:c>
    </x:row>
    <x:row r="565" spans="1:21">
      <x:c r="A565" s="8" t="s">
        <x:v>895</x:v>
      </x:c>
      <x:c r="B565" s="8" t="s">
        <x:v>472</x:v>
      </x:c>
      <x:c r="C565" s="8" t="s">
        <x:v>473</x:v>
      </x:c>
      <x:c r="D565" s="8" t="s">
        <x:v>1157</x:v>
      </x:c>
      <x:c r="E565" s="8" t="s">
        <x:v>897</x:v>
      </x:c>
      <x:c r="F565" s="8" t="s">
        <x:v>1158</x:v>
      </x:c>
      <x:c r="G565" s="8" t="s">
        <x:v>162</x:v>
      </x:c>
      <x:c r="H565" s="8" t="s">
        <x:v>1158</x:v>
      </x:c>
      <x:c r="I565" s="8" t="s">
        <x:v>477</x:v>
      </x:c>
      <x:c r="J565" s="8" t="s">
        <x:v>1153</x:v>
      </x:c>
      <x:c r="K565" s="10" t="s">
        <x:v>508</x:v>
      </x:c>
      <x:c r="L565" s="8" t="s">
        <x:v>1154</x:v>
      </x:c>
      <x:c r="M565" s="9">
        <x:v>1</x:v>
      </x:c>
      <x:c r="N565" s="8" t="s">
        <x:v>481</x:v>
      </x:c>
      <x:c r="O565" s="8" t="s">
        <x:v>482</x:v>
      </x:c>
      <x:c r="P565" s="8" t="s">
        <x:v>897</x:v>
      </x:c>
      <x:c r="Q565" s="8" t="s">
        <x:v>481</x:v>
      </x:c>
      <x:c r="R565" s="19">
        <x:v>47.754545454545458</x:v>
      </x:c>
      <x:c r="S565" s="12">
        <x:f t="shared" si="8"/>
        <x:v>47.754545454545458</x:v>
      </x:c>
      <x:c r="U565" s="8" t="s">
        <x:v>895</x:v>
      </x:c>
    </x:row>
    <x:row r="566" spans="1:21">
      <x:c r="A566" s="8" t="s">
        <x:v>895</x:v>
      </x:c>
      <x:c r="B566" s="8" t="s">
        <x:v>472</x:v>
      </x:c>
      <x:c r="C566" s="8" t="s">
        <x:v>473</x:v>
      </x:c>
      <x:c r="D566" s="8" t="s">
        <x:v>1157</x:v>
      </x:c>
      <x:c r="E566" s="8" t="s">
        <x:v>897</x:v>
      </x:c>
      <x:c r="F566" s="8" t="s">
        <x:v>1158</x:v>
      </x:c>
      <x:c r="G566" s="8" t="s">
        <x:v>162</x:v>
      </x:c>
      <x:c r="H566" s="8" t="s">
        <x:v>1158</x:v>
      </x:c>
      <x:c r="I566" s="8" t="s">
        <x:v>477</x:v>
      </x:c>
      <x:c r="J566" s="8" t="s">
        <x:v>1159</x:v>
      </x:c>
      <x:c r="K566" s="10" t="s">
        <x:v>493</x:v>
      </x:c>
      <x:c r="L566" s="8" t="s">
        <x:v>1160</x:v>
      </x:c>
      <x:c r="M566" s="9">
        <x:v>3</x:v>
      </x:c>
      <x:c r="N566" s="8" t="s">
        <x:v>481</x:v>
      </x:c>
      <x:c r="O566" s="8" t="s">
        <x:v>482</x:v>
      </x:c>
      <x:c r="P566" s="8" t="s">
        <x:v>897</x:v>
      </x:c>
      <x:c r="Q566" s="8" t="s">
        <x:v>481</x:v>
      </x:c>
      <x:c r="R566" s="19">
        <x:v>62.080909090909095</x:v>
      </x:c>
      <x:c r="S566" s="12">
        <x:f t="shared" si="8"/>
        <x:v>186.24272727272728</x:v>
      </x:c>
      <x:c r="U566" s="8" t="s">
        <x:v>895</x:v>
      </x:c>
    </x:row>
    <x:row r="567" spans="1:21">
      <x:c r="A567" s="8" t="s">
        <x:v>895</x:v>
      </x:c>
      <x:c r="B567" s="8" t="s">
        <x:v>472</x:v>
      </x:c>
      <x:c r="C567" s="8" t="s">
        <x:v>473</x:v>
      </x:c>
      <x:c r="D567" s="8" t="s">
        <x:v>1157</x:v>
      </x:c>
      <x:c r="E567" s="8" t="s">
        <x:v>897</x:v>
      </x:c>
      <x:c r="F567" s="8" t="s">
        <x:v>1158</x:v>
      </x:c>
      <x:c r="G567" s="8" t="s">
        <x:v>162</x:v>
      </x:c>
      <x:c r="H567" s="8" t="s">
        <x:v>1158</x:v>
      </x:c>
      <x:c r="I567" s="8" t="s">
        <x:v>477</x:v>
      </x:c>
      <x:c r="J567" s="8" t="s">
        <x:v>908</x:v>
      </x:c>
      <x:c r="K567" s="10" t="s">
        <x:v>496</x:v>
      </x:c>
      <x:c r="L567" s="8" t="s">
        <x:v>1161</x:v>
      </x:c>
      <x:c r="M567" s="9">
        <x:v>7</x:v>
      </x:c>
      <x:c r="N567" s="8" t="s">
        <x:v>481</x:v>
      </x:c>
      <x:c r="O567" s="8" t="s">
        <x:v>482</x:v>
      </x:c>
      <x:c r="P567" s="8" t="s">
        <x:v>897</x:v>
      </x:c>
      <x:c r="Q567" s="8" t="s">
        <x:v>481</x:v>
      </x:c>
      <x:c r="R567" s="19">
        <x:v>10.768181818181819</x:v>
      </x:c>
      <x:c r="S567" s="12">
        <x:f t="shared" si="8"/>
        <x:v>75.377272727272739</x:v>
      </x:c>
      <x:c r="U567" s="8" t="s">
        <x:v>895</x:v>
      </x:c>
    </x:row>
    <x:row r="568" spans="1:21">
      <x:c r="A568" s="8" t="s">
        <x:v>895</x:v>
      </x:c>
      <x:c r="B568" s="8" t="s">
        <x:v>472</x:v>
      </x:c>
      <x:c r="C568" s="8" t="s">
        <x:v>473</x:v>
      </x:c>
      <x:c r="D568" s="8" t="s">
        <x:v>1157</x:v>
      </x:c>
      <x:c r="E568" s="8" t="s">
        <x:v>897</x:v>
      </x:c>
      <x:c r="F568" s="8" t="s">
        <x:v>1158</x:v>
      </x:c>
      <x:c r="G568" s="8" t="s">
        <x:v>162</x:v>
      </x:c>
      <x:c r="H568" s="8" t="s">
        <x:v>1158</x:v>
      </x:c>
      <x:c r="I568" s="8" t="s">
        <x:v>477</x:v>
      </x:c>
      <x:c r="J568" s="8" t="s">
        <x:v>912</x:v>
      </x:c>
      <x:c r="K568" s="10" t="s">
        <x:v>511</x:v>
      </x:c>
      <x:c r="L568" s="8" t="s">
        <x:v>1162</x:v>
      </x:c>
      <x:c r="M568" s="9">
        <x:v>3</x:v>
      </x:c>
      <x:c r="N568" s="8" t="s">
        <x:v>481</x:v>
      </x:c>
      <x:c r="O568" s="8" t="s">
        <x:v>613</x:v>
      </x:c>
      <x:c r="P568" s="8" t="s">
        <x:v>897</x:v>
      </x:c>
      <x:c r="Q568" s="8" t="s">
        <x:v>481</x:v>
      </x:c>
      <x:c r="R568" s="19">
        <x:v>1.1236363636363635</x:v>
      </x:c>
      <x:c r="S568" s="12">
        <x:f t="shared" si="8"/>
        <x:v>3.3709090909090906</x:v>
      </x:c>
      <x:c r="U568" s="8" t="s">
        <x:v>895</x:v>
      </x:c>
    </x:row>
    <x:row r="569" spans="1:21">
      <x:c r="A569" s="8" t="s">
        <x:v>895</x:v>
      </x:c>
      <x:c r="B569" s="8" t="s">
        <x:v>472</x:v>
      </x:c>
      <x:c r="C569" s="8" t="s">
        <x:v>473</x:v>
      </x:c>
      <x:c r="D569" s="8" t="s">
        <x:v>1157</x:v>
      </x:c>
      <x:c r="E569" s="8" t="s">
        <x:v>897</x:v>
      </x:c>
      <x:c r="F569" s="8" t="s">
        <x:v>1158</x:v>
      </x:c>
      <x:c r="G569" s="8" t="s">
        <x:v>162</x:v>
      </x:c>
      <x:c r="H569" s="8" t="s">
        <x:v>1158</x:v>
      </x:c>
      <x:c r="I569" s="8" t="s">
        <x:v>477</x:v>
      </x:c>
      <x:c r="J569" s="8" t="s">
        <x:v>1155</x:v>
      </x:c>
      <x:c r="K569" s="10" t="s">
        <x:v>490</x:v>
      </x:c>
      <x:c r="L569" s="8" t="s">
        <x:v>1163</x:v>
      </x:c>
      <x:c r="M569" s="9">
        <x:v>3</x:v>
      </x:c>
      <x:c r="N569" s="8" t="s">
        <x:v>481</x:v>
      </x:c>
      <x:c r="O569" s="8" t="s">
        <x:v>613</x:v>
      </x:c>
      <x:c r="P569" s="8" t="s">
        <x:v>897</x:v>
      </x:c>
      <x:c r="Q569" s="8" t="s">
        <x:v>481</x:v>
      </x:c>
      <x:c r="R569" s="19">
        <x:v>1.236</x:v>
      </x:c>
      <x:c r="S569" s="12">
        <x:f t="shared" si="8"/>
        <x:v>3.7080000000000002</x:v>
      </x:c>
      <x:c r="U569" s="8" t="s">
        <x:v>895</x:v>
      </x:c>
    </x:row>
    <x:row r="570" spans="1:21">
      <x:c r="A570" s="8" t="s">
        <x:v>895</x:v>
      </x:c>
      <x:c r="B570" s="8" t="s">
        <x:v>472</x:v>
      </x:c>
      <x:c r="C570" s="8" t="s">
        <x:v>473</x:v>
      </x:c>
      <x:c r="D570" s="8" t="s">
        <x:v>1164</x:v>
      </x:c>
      <x:c r="E570" s="8" t="s">
        <x:v>897</x:v>
      </x:c>
      <x:c r="F570" s="8" t="s">
        <x:v>655</x:v>
      </x:c>
      <x:c r="G570" s="8" t="s">
        <x:v>162</x:v>
      </x:c>
      <x:c r="H570" s="8" t="s">
        <x:v>655</x:v>
      </x:c>
      <x:c r="I570" s="8" t="s">
        <x:v>477</x:v>
      </x:c>
      <x:c r="J570" s="8" t="s">
        <x:v>1133</x:v>
      </x:c>
      <x:c r="K570" s="10" t="s">
        <x:v>496</x:v>
      </x:c>
      <x:c r="L570" s="8" t="s">
        <x:v>1134</x:v>
      </x:c>
      <x:c r="M570" s="9">
        <x:v>1620</x:v>
      </x:c>
      <x:c r="N570" s="8" t="s">
        <x:v>612</x:v>
      </x:c>
      <x:c r="O570" s="8" t="s">
        <x:v>613</x:v>
      </x:c>
      <x:c r="P570" s="8" t="s">
        <x:v>897</x:v>
      </x:c>
      <x:c r="Q570" s="8" t="s">
        <x:v>689</x:v>
      </x:c>
      <x:c r="R570" s="19">
        <x:v>0.37941454545454545</x:v>
      </x:c>
      <x:c r="S570" s="12">
        <x:f t="shared" si="8"/>
        <x:v>614.65156363636368</x:v>
      </x:c>
      <x:c r="U570" s="8" t="s">
        <x:v>895</x:v>
      </x:c>
    </x:row>
    <x:row r="571" spans="1:21">
      <x:c r="A571" s="8" t="s">
        <x:v>895</x:v>
      </x:c>
      <x:c r="B571" s="8" t="s">
        <x:v>472</x:v>
      </x:c>
      <x:c r="C571" s="8" t="s">
        <x:v>473</x:v>
      </x:c>
      <x:c r="D571" s="8" t="s">
        <x:v>1164</x:v>
      </x:c>
      <x:c r="E571" s="8" t="s">
        <x:v>897</x:v>
      </x:c>
      <x:c r="F571" s="8" t="s">
        <x:v>655</x:v>
      </x:c>
      <x:c r="G571" s="8" t="s">
        <x:v>162</x:v>
      </x:c>
      <x:c r="H571" s="8" t="s">
        <x:v>655</x:v>
      </x:c>
      <x:c r="I571" s="8" t="s">
        <x:v>477</x:v>
      </x:c>
      <x:c r="J571" s="8" t="s">
        <x:v>789</x:v>
      </x:c>
      <x:c r="K571" s="10" t="s">
        <x:v>517</x:v>
      </x:c>
      <x:c r="L571" s="8" t="s">
        <x:v>881</x:v>
      </x:c>
      <x:c r="M571" s="9">
        <x:v>4970</x:v>
      </x:c>
      <x:c r="N571" s="8" t="s">
        <x:v>612</x:v>
      </x:c>
      <x:c r="O571" s="8" t="s">
        <x:v>482</x:v>
      </x:c>
      <x:c r="P571" s="8" t="s">
        <x:v>897</x:v>
      </x:c>
      <x:c r="Q571" s="8" t="s">
        <x:v>481</x:v>
      </x:c>
      <x:c r="R571" s="19">
        <x:v>7.1481999999999995E-3</x:v>
      </x:c>
      <x:c r="S571" s="12">
        <x:f t="shared" si="8"/>
        <x:v>35.526553999999997</x:v>
      </x:c>
      <x:c r="U571" s="8" t="s">
        <x:v>895</x:v>
      </x:c>
    </x:row>
    <x:row r="572" spans="1:21">
      <x:c r="A572" s="8" t="s">
        <x:v>895</x:v>
      </x:c>
      <x:c r="B572" s="8" t="s">
        <x:v>472</x:v>
      </x:c>
      <x:c r="C572" s="8" t="s">
        <x:v>473</x:v>
      </x:c>
      <x:c r="D572" s="8" t="s">
        <x:v>1164</x:v>
      </x:c>
      <x:c r="E572" s="8" t="s">
        <x:v>897</x:v>
      </x:c>
      <x:c r="F572" s="8" t="s">
        <x:v>655</x:v>
      </x:c>
      <x:c r="G572" s="8" t="s">
        <x:v>162</x:v>
      </x:c>
      <x:c r="H572" s="8" t="s">
        <x:v>655</x:v>
      </x:c>
      <x:c r="I572" s="8" t="s">
        <x:v>477</x:v>
      </x:c>
      <x:c r="J572" s="8" t="s">
        <x:v>671</x:v>
      </x:c>
      <x:c r="K572" s="10" t="s">
        <x:v>508</x:v>
      </x:c>
      <x:c r="L572" s="8" t="s">
        <x:v>672</x:v>
      </x:c>
      <x:c r="M572" s="9">
        <x:v>120</x:v>
      </x:c>
      <x:c r="N572" s="8" t="s">
        <x:v>612</x:v>
      </x:c>
      <x:c r="O572" s="8" t="s">
        <x:v>482</x:v>
      </x:c>
      <x:c r="P572" s="8" t="s">
        <x:v>897</x:v>
      </x:c>
      <x:c r="Q572" s="8" t="s">
        <x:v>481</x:v>
      </x:c>
      <x:c r="R572" s="19">
        <x:v>4.7105333333333334E-3</x:v>
      </x:c>
      <x:c r="S572" s="12">
        <x:f t="shared" si="8"/>
        <x:v>0.56526399999999999</x:v>
      </x:c>
      <x:c r="U572" s="8" t="s">
        <x:v>895</x:v>
      </x:c>
    </x:row>
    <x:row r="573" spans="1:21">
      <x:c r="A573" s="8" t="s">
        <x:v>895</x:v>
      </x:c>
      <x:c r="B573" s="8" t="s">
        <x:v>472</x:v>
      </x:c>
      <x:c r="C573" s="8" t="s">
        <x:v>473</x:v>
      </x:c>
      <x:c r="D573" s="8" t="s">
        <x:v>1164</x:v>
      </x:c>
      <x:c r="E573" s="8" t="s">
        <x:v>897</x:v>
      </x:c>
      <x:c r="F573" s="8" t="s">
        <x:v>655</x:v>
      </x:c>
      <x:c r="G573" s="8" t="s">
        <x:v>162</x:v>
      </x:c>
      <x:c r="H573" s="8" t="s">
        <x:v>655</x:v>
      </x:c>
      <x:c r="I573" s="8" t="s">
        <x:v>477</x:v>
      </x:c>
      <x:c r="J573" s="8" t="s">
        <x:v>1135</x:v>
      </x:c>
      <x:c r="K573" s="10" t="s">
        <x:v>520</x:v>
      </x:c>
      <x:c r="L573" s="8" t="s">
        <x:v>1136</x:v>
      </x:c>
      <x:c r="M573" s="9">
        <x:v>940</x:v>
      </x:c>
      <x:c r="N573" s="8" t="s">
        <x:v>612</x:v>
      </x:c>
      <x:c r="O573" s="8" t="s">
        <x:v>482</x:v>
      </x:c>
      <x:c r="P573" s="8" t="s">
        <x:v>897</x:v>
      </x:c>
      <x:c r="Q573" s="8" t="s">
        <x:v>481</x:v>
      </x:c>
      <x:c r="R573" s="19">
        <x:v>2.0698318181818181E-3</x:v>
      </x:c>
      <x:c r="S573" s="12">
        <x:f t="shared" si="8"/>
        <x:v>1.9456419090909089</x:v>
      </x:c>
      <x:c r="U573" s="8" t="s">
        <x:v>895</x:v>
      </x:c>
    </x:row>
    <x:row r="574" spans="1:21">
      <x:c r="A574" s="8" t="s">
        <x:v>895</x:v>
      </x:c>
      <x:c r="B574" s="8" t="s">
        <x:v>472</x:v>
      </x:c>
      <x:c r="C574" s="8" t="s">
        <x:v>473</x:v>
      </x:c>
      <x:c r="D574" s="8" t="s">
        <x:v>1164</x:v>
      </x:c>
      <x:c r="E574" s="8" t="s">
        <x:v>897</x:v>
      </x:c>
      <x:c r="F574" s="8" t="s">
        <x:v>655</x:v>
      </x:c>
      <x:c r="G574" s="8" t="s">
        <x:v>162</x:v>
      </x:c>
      <x:c r="H574" s="8" t="s">
        <x:v>655</x:v>
      </x:c>
      <x:c r="I574" s="8" t="s">
        <x:v>477</x:v>
      </x:c>
      <x:c r="J574" s="8" t="s">
        <x:v>951</x:v>
      </x:c>
      <x:c r="K574" s="10" t="s">
        <x:v>532</x:v>
      </x:c>
      <x:c r="L574" s="8" t="s">
        <x:v>952</x:v>
      </x:c>
      <x:c r="M574" s="9">
        <x:v>980</x:v>
      </x:c>
      <x:c r="N574" s="8" t="s">
        <x:v>612</x:v>
      </x:c>
      <x:c r="O574" s="8" t="s">
        <x:v>482</x:v>
      </x:c>
      <x:c r="P574" s="8" t="s">
        <x:v>897</x:v>
      </x:c>
      <x:c r="Q574" s="8" t="s">
        <x:v>481</x:v>
      </x:c>
      <x:c r="R574" s="19">
        <x:v>1.0843090909090909E-3</x:v>
      </x:c>
      <x:c r="S574" s="12">
        <x:f t="shared" si="8"/>
        <x:v>1.0626229090909092</x:v>
      </x:c>
      <x:c r="U574" s="8" t="s">
        <x:v>895</x:v>
      </x:c>
    </x:row>
    <x:row r="575" spans="1:21">
      <x:c r="A575" s="8" t="s">
        <x:v>895</x:v>
      </x:c>
      <x:c r="B575" s="8" t="s">
        <x:v>472</x:v>
      </x:c>
      <x:c r="C575" s="8" t="s">
        <x:v>473</x:v>
      </x:c>
      <x:c r="D575" s="8" t="s">
        <x:v>1164</x:v>
      </x:c>
      <x:c r="E575" s="8" t="s">
        <x:v>897</x:v>
      </x:c>
      <x:c r="F575" s="8" t="s">
        <x:v>655</x:v>
      </x:c>
      <x:c r="G575" s="8" t="s">
        <x:v>162</x:v>
      </x:c>
      <x:c r="H575" s="8" t="s">
        <x:v>655</x:v>
      </x:c>
      <x:c r="I575" s="8" t="s">
        <x:v>477</x:v>
      </x:c>
      <x:c r="J575" s="8" t="s">
        <x:v>1137</x:v>
      </x:c>
      <x:c r="K575" s="10" t="s">
        <x:v>479</x:v>
      </x:c>
      <x:c r="L575" s="8" t="s">
        <x:v>1138</x:v>
      </x:c>
      <x:c r="M575" s="9">
        <x:v>4</x:v>
      </x:c>
      <x:c r="N575" s="8" t="s">
        <x:v>481</x:v>
      </x:c>
      <x:c r="O575" s="8" t="s">
        <x:v>482</x:v>
      </x:c>
      <x:c r="P575" s="8" t="s">
        <x:v>897</x:v>
      </x:c>
      <x:c r="Q575" s="8" t="s">
        <x:v>481</x:v>
      </x:c>
      <x:c r="R575" s="19">
        <x:v>3.2772727272727273</x:v>
      </x:c>
      <x:c r="S575" s="12">
        <x:f t="shared" si="8"/>
        <x:v>13.109090909090909</x:v>
      </x:c>
      <x:c r="U575" s="8" t="s">
        <x:v>895</x:v>
      </x:c>
    </x:row>
    <x:row r="576" spans="1:21">
      <x:c r="A576" s="8" t="s">
        <x:v>895</x:v>
      </x:c>
      <x:c r="B576" s="8" t="s">
        <x:v>472</x:v>
      </x:c>
      <x:c r="C576" s="8" t="s">
        <x:v>473</x:v>
      </x:c>
      <x:c r="D576" s="8" t="s">
        <x:v>1164</x:v>
      </x:c>
      <x:c r="E576" s="8" t="s">
        <x:v>897</x:v>
      </x:c>
      <x:c r="F576" s="8" t="s">
        <x:v>655</x:v>
      </x:c>
      <x:c r="G576" s="8" t="s">
        <x:v>162</x:v>
      </x:c>
      <x:c r="H576" s="8" t="s">
        <x:v>655</x:v>
      </x:c>
      <x:c r="I576" s="8" t="s">
        <x:v>477</x:v>
      </x:c>
      <x:c r="J576" s="8" t="s">
        <x:v>1141</x:v>
      </x:c>
      <x:c r="K576" s="10" t="s">
        <x:v>505</x:v>
      </x:c>
      <x:c r="L576" s="8" t="s">
        <x:v>1142</x:v>
      </x:c>
      <x:c r="M576" s="9">
        <x:v>2</x:v>
      </x:c>
      <x:c r="N576" s="8" t="s">
        <x:v>481</x:v>
      </x:c>
      <x:c r="O576" s="8" t="s">
        <x:v>613</x:v>
      </x:c>
      <x:c r="P576" s="8" t="s">
        <x:v>897</x:v>
      </x:c>
      <x:c r="Q576" s="8" t="s">
        <x:v>481</x:v>
      </x:c>
      <x:c r="R576" s="19">
        <x:v>29.214545454545455</x:v>
      </x:c>
      <x:c r="S576" s="12">
        <x:f t="shared" si="8"/>
        <x:v>58.42909090909091</x:v>
      </x:c>
      <x:c r="U576" s="8" t="s">
        <x:v>895</x:v>
      </x:c>
    </x:row>
    <x:row r="577" spans="1:21">
      <x:c r="A577" s="8" t="s">
        <x:v>895</x:v>
      </x:c>
      <x:c r="B577" s="8" t="s">
        <x:v>472</x:v>
      </x:c>
      <x:c r="C577" s="8" t="s">
        <x:v>473</x:v>
      </x:c>
      <x:c r="D577" s="8" t="s">
        <x:v>1164</x:v>
      </x:c>
      <x:c r="E577" s="8" t="s">
        <x:v>897</x:v>
      </x:c>
      <x:c r="F577" s="8" t="s">
        <x:v>655</x:v>
      </x:c>
      <x:c r="G577" s="8" t="s">
        <x:v>162</x:v>
      </x:c>
      <x:c r="H577" s="8" t="s">
        <x:v>655</x:v>
      </x:c>
      <x:c r="I577" s="8" t="s">
        <x:v>477</x:v>
      </x:c>
      <x:c r="J577" s="8" t="s">
        <x:v>1143</x:v>
      </x:c>
      <x:c r="K577" s="10" t="s">
        <x:v>487</x:v>
      </x:c>
      <x:c r="L577" s="8" t="s">
        <x:v>1144</x:v>
      </x:c>
      <x:c r="M577" s="9">
        <x:v>2</x:v>
      </x:c>
      <x:c r="N577" s="8" t="s">
        <x:v>481</x:v>
      </x:c>
      <x:c r="O577" s="8" t="s">
        <x:v>613</x:v>
      </x:c>
      <x:c r="P577" s="8" t="s">
        <x:v>897</x:v>
      </x:c>
      <x:c r="Q577" s="8" t="s">
        <x:v>481</x:v>
      </x:c>
      <x:c r="R577" s="19">
        <x:v>29.214545454545455</x:v>
      </x:c>
      <x:c r="S577" s="12">
        <x:f t="shared" si="8"/>
        <x:v>58.42909090909091</x:v>
      </x:c>
      <x:c r="U577" s="8" t="s">
        <x:v>895</x:v>
      </x:c>
    </x:row>
    <x:row r="578" spans="1:21">
      <x:c r="A578" s="8" t="s">
        <x:v>895</x:v>
      </x:c>
      <x:c r="B578" s="8" t="s">
        <x:v>472</x:v>
      </x:c>
      <x:c r="C578" s="8" t="s">
        <x:v>473</x:v>
      </x:c>
      <x:c r="D578" s="8" t="s">
        <x:v>1164</x:v>
      </x:c>
      <x:c r="E578" s="8" t="s">
        <x:v>897</x:v>
      </x:c>
      <x:c r="F578" s="8" t="s">
        <x:v>655</x:v>
      </x:c>
      <x:c r="G578" s="8" t="s">
        <x:v>162</x:v>
      </x:c>
      <x:c r="H578" s="8" t="s">
        <x:v>655</x:v>
      </x:c>
      <x:c r="I578" s="8" t="s">
        <x:v>477</x:v>
      </x:c>
      <x:c r="J578" s="8" t="s">
        <x:v>624</x:v>
      </x:c>
      <x:c r="K578" s="10" t="s">
        <x:v>484</x:v>
      </x:c>
      <x:c r="L578" s="8" t="s">
        <x:v>625</x:v>
      </x:c>
      <x:c r="M578" s="9">
        <x:v>2</x:v>
      </x:c>
      <x:c r="N578" s="8" t="s">
        <x:v>481</x:v>
      </x:c>
      <x:c r="O578" s="8" t="s">
        <x:v>482</x:v>
      </x:c>
      <x:c r="P578" s="8" t="s">
        <x:v>897</x:v>
      </x:c>
      <x:c r="Q578" s="8" t="s">
        <x:v>481</x:v>
      </x:c>
      <x:c r="R578" s="19">
        <x:v>2.8090909090909091</x:v>
      </x:c>
      <x:c r="S578" s="12">
        <x:f t="shared" si="8"/>
        <x:v>5.6181818181818182</x:v>
      </x:c>
      <x:c r="U578" s="8" t="s">
        <x:v>895</x:v>
      </x:c>
    </x:row>
    <x:row r="579" spans="1:21">
      <x:c r="A579" s="8" t="s">
        <x:v>895</x:v>
      </x:c>
      <x:c r="B579" s="8" t="s">
        <x:v>472</x:v>
      </x:c>
      <x:c r="C579" s="8" t="s">
        <x:v>473</x:v>
      </x:c>
      <x:c r="D579" s="8" t="s">
        <x:v>1164</x:v>
      </x:c>
      <x:c r="E579" s="8" t="s">
        <x:v>897</x:v>
      </x:c>
      <x:c r="F579" s="8" t="s">
        <x:v>655</x:v>
      </x:c>
      <x:c r="G579" s="8" t="s">
        <x:v>162</x:v>
      </x:c>
      <x:c r="H579" s="8" t="s">
        <x:v>655</x:v>
      </x:c>
      <x:c r="I579" s="8" t="s">
        <x:v>477</x:v>
      </x:c>
      <x:c r="J579" s="8" t="s">
        <x:v>1165</x:v>
      </x:c>
      <x:c r="K579" s="10" t="s">
        <x:v>514</x:v>
      </x:c>
      <x:c r="L579" s="8" t="s">
        <x:v>1166</x:v>
      </x:c>
      <x:c r="M579" s="9">
        <x:v>1</x:v>
      </x:c>
      <x:c r="N579" s="8" t="s">
        <x:v>481</x:v>
      </x:c>
      <x:c r="O579" s="8" t="s">
        <x:v>613</x:v>
      </x:c>
      <x:c r="P579" s="8" t="s">
        <x:v>897</x:v>
      </x:c>
      <x:c r="Q579" s="8" t="s">
        <x:v>481</x:v>
      </x:c>
      <x:c r="R579" s="19">
        <x:v>166.86</x:v>
      </x:c>
      <x:c r="S579" s="12">
        <x:f t="shared" si="8"/>
        <x:v>166.86</x:v>
      </x:c>
      <x:c r="U579" s="8" t="s">
        <x:v>895</x:v>
      </x:c>
    </x:row>
    <x:row r="580" spans="1:21">
      <x:c r="A580" s="8" t="s">
        <x:v>895</x:v>
      </x:c>
      <x:c r="B580" s="8" t="s">
        <x:v>472</x:v>
      </x:c>
      <x:c r="C580" s="8" t="s">
        <x:v>473</x:v>
      </x:c>
      <x:c r="D580" s="8" t="s">
        <x:v>1164</x:v>
      </x:c>
      <x:c r="E580" s="8" t="s">
        <x:v>897</x:v>
      </x:c>
      <x:c r="F580" s="8" t="s">
        <x:v>655</x:v>
      </x:c>
      <x:c r="G580" s="8" t="s">
        <x:v>162</x:v>
      </x:c>
      <x:c r="H580" s="8" t="s">
        <x:v>655</x:v>
      </x:c>
      <x:c r="I580" s="8" t="s">
        <x:v>477</x:v>
      </x:c>
      <x:c r="J580" s="8" t="s">
        <x:v>1167</x:v>
      </x:c>
      <x:c r="K580" s="10" t="s">
        <x:v>529</x:v>
      </x:c>
      <x:c r="L580" s="8" t="s">
        <x:v>1168</x:v>
      </x:c>
      <x:c r="M580" s="9">
        <x:v>1</x:v>
      </x:c>
      <x:c r="N580" s="8" t="s">
        <x:v>481</x:v>
      </x:c>
      <x:c r="O580" s="8" t="s">
        <x:v>613</x:v>
      </x:c>
      <x:c r="P580" s="8" t="s">
        <x:v>897</x:v>
      </x:c>
      <x:c r="Q580" s="8" t="s">
        <x:v>481</x:v>
      </x:c>
      <x:c r="R580" s="19">
        <x:v>148.97545454545454</x:v>
      </x:c>
      <x:c r="S580" s="12">
        <x:f t="shared" ref="S580:S624" si="9">+M580*R580</x:f>
        <x:v>148.97545454545454</x:v>
      </x:c>
      <x:c r="U580" s="8" t="s">
        <x:v>895</x:v>
      </x:c>
    </x:row>
    <x:row r="581" spans="1:21">
      <x:c r="A581" s="8" t="s">
        <x:v>895</x:v>
      </x:c>
      <x:c r="B581" s="8" t="s">
        <x:v>472</x:v>
      </x:c>
      <x:c r="C581" s="8" t="s">
        <x:v>473</x:v>
      </x:c>
      <x:c r="D581" s="8" t="s">
        <x:v>1164</x:v>
      </x:c>
      <x:c r="E581" s="8" t="s">
        <x:v>897</x:v>
      </x:c>
      <x:c r="F581" s="8" t="s">
        <x:v>655</x:v>
      </x:c>
      <x:c r="G581" s="8" t="s">
        <x:v>162</x:v>
      </x:c>
      <x:c r="H581" s="8" t="s">
        <x:v>655</x:v>
      </x:c>
      <x:c r="I581" s="8" t="s">
        <x:v>477</x:v>
      </x:c>
      <x:c r="J581" s="8" t="s">
        <x:v>1169</x:v>
      </x:c>
      <x:c r="K581" s="10" t="s">
        <x:v>511</x:v>
      </x:c>
      <x:c r="L581" s="8" t="s">
        <x:v>1170</x:v>
      </x:c>
      <x:c r="M581" s="9">
        <x:v>2</x:v>
      </x:c>
      <x:c r="N581" s="8" t="s">
        <x:v>481</x:v>
      </x:c>
      <x:c r="O581" s="8" t="s">
        <x:v>613</x:v>
      </x:c>
      <x:c r="P581" s="8" t="s">
        <x:v>897</x:v>
      </x:c>
      <x:c r="Q581" s="8" t="s">
        <x:v>481</x:v>
      </x:c>
      <x:c r="R581" s="19">
        <x:v>34.739090909090912</x:v>
      </x:c>
      <x:c r="S581" s="12">
        <x:f t="shared" si="9"/>
        <x:v>69.478181818181824</x:v>
      </x:c>
      <x:c r="U581" s="8" t="s">
        <x:v>895</x:v>
      </x:c>
    </x:row>
    <x:row r="582" spans="1:21">
      <x:c r="A582" s="8" t="s">
        <x:v>895</x:v>
      </x:c>
      <x:c r="B582" s="8" t="s">
        <x:v>472</x:v>
      </x:c>
      <x:c r="C582" s="8" t="s">
        <x:v>473</x:v>
      </x:c>
      <x:c r="D582" s="8" t="s">
        <x:v>1164</x:v>
      </x:c>
      <x:c r="E582" s="8" t="s">
        <x:v>897</x:v>
      </x:c>
      <x:c r="F582" s="8" t="s">
        <x:v>655</x:v>
      </x:c>
      <x:c r="G582" s="8" t="s">
        <x:v>162</x:v>
      </x:c>
      <x:c r="H582" s="8" t="s">
        <x:v>655</x:v>
      </x:c>
      <x:c r="I582" s="8" t="s">
        <x:v>477</x:v>
      </x:c>
      <x:c r="J582" s="8" t="s">
        <x:v>908</x:v>
      </x:c>
      <x:c r="K582" s="10" t="s">
        <x:v>523</x:v>
      </x:c>
      <x:c r="L582" s="8" t="s">
        <x:v>909</x:v>
      </x:c>
      <x:c r="M582" s="9">
        <x:v>4</x:v>
      </x:c>
      <x:c r="N582" s="8" t="s">
        <x:v>481</x:v>
      </x:c>
      <x:c r="O582" s="8" t="s">
        <x:v>482</x:v>
      </x:c>
      <x:c r="P582" s="8" t="s">
        <x:v>897</x:v>
      </x:c>
      <x:c r="Q582" s="8" t="s">
        <x:v>481</x:v>
      </x:c>
      <x:c r="R582" s="19">
        <x:v>10.768181818181819</x:v>
      </x:c>
      <x:c r="S582" s="12">
        <x:f t="shared" si="9"/>
        <x:v>43.072727272727278</x:v>
      </x:c>
      <x:c r="U582" s="8" t="s">
        <x:v>895</x:v>
      </x:c>
    </x:row>
    <x:row r="583" spans="1:21">
      <x:c r="A583" s="8" t="s">
        <x:v>895</x:v>
      </x:c>
      <x:c r="B583" s="8" t="s">
        <x:v>472</x:v>
      </x:c>
      <x:c r="C583" s="8" t="s">
        <x:v>473</x:v>
      </x:c>
      <x:c r="D583" s="8" t="s">
        <x:v>1164</x:v>
      </x:c>
      <x:c r="E583" s="8" t="s">
        <x:v>897</x:v>
      </x:c>
      <x:c r="F583" s="8" t="s">
        <x:v>655</x:v>
      </x:c>
      <x:c r="G583" s="8" t="s">
        <x:v>162</x:v>
      </x:c>
      <x:c r="H583" s="8" t="s">
        <x:v>655</x:v>
      </x:c>
      <x:c r="I583" s="8" t="s">
        <x:v>477</x:v>
      </x:c>
      <x:c r="J583" s="8" t="s">
        <x:v>1155</x:v>
      </x:c>
      <x:c r="K583" s="10" t="s">
        <x:v>490</x:v>
      </x:c>
      <x:c r="L583" s="8" t="s">
        <x:v>1156</x:v>
      </x:c>
      <x:c r="M583" s="9">
        <x:v>1</x:v>
      </x:c>
      <x:c r="N583" s="8" t="s">
        <x:v>481</x:v>
      </x:c>
      <x:c r="O583" s="8" t="s">
        <x:v>613</x:v>
      </x:c>
      <x:c r="P583" s="8" t="s">
        <x:v>897</x:v>
      </x:c>
      <x:c r="Q583" s="8" t="s">
        <x:v>481</x:v>
      </x:c>
      <x:c r="R583" s="19">
        <x:v>1.236</x:v>
      </x:c>
      <x:c r="S583" s="12">
        <x:f t="shared" si="9"/>
        <x:v>1.236</x:v>
      </x:c>
      <x:c r="U583" s="8" t="s">
        <x:v>895</x:v>
      </x:c>
    </x:row>
    <x:row r="584" spans="1:21">
      <x:c r="A584" s="8" t="s">
        <x:v>895</x:v>
      </x:c>
      <x:c r="B584" s="8" t="s">
        <x:v>472</x:v>
      </x:c>
      <x:c r="C584" s="8" t="s">
        <x:v>473</x:v>
      </x:c>
      <x:c r="D584" s="8" t="s">
        <x:v>1164</x:v>
      </x:c>
      <x:c r="E584" s="8" t="s">
        <x:v>897</x:v>
      </x:c>
      <x:c r="F584" s="8" t="s">
        <x:v>655</x:v>
      </x:c>
      <x:c r="G584" s="8" t="s">
        <x:v>162</x:v>
      </x:c>
      <x:c r="H584" s="8" t="s">
        <x:v>655</x:v>
      </x:c>
      <x:c r="I584" s="8" t="s">
        <x:v>477</x:v>
      </x:c>
      <x:c r="J584" s="8" t="s">
        <x:v>1171</x:v>
      </x:c>
      <x:c r="K584" s="10" t="s">
        <x:v>499</x:v>
      </x:c>
      <x:c r="L584" s="8" t="s">
        <x:v>1172</x:v>
      </x:c>
      <x:c r="M584" s="9">
        <x:v>1</x:v>
      </x:c>
      <x:c r="N584" s="8" t="s">
        <x:v>481</x:v>
      </x:c>
      <x:c r="O584" s="8" t="s">
        <x:v>613</x:v>
      </x:c>
      <x:c r="P584" s="8" t="s">
        <x:v>897</x:v>
      </x:c>
      <x:c r="Q584" s="8" t="s">
        <x:v>481</x:v>
      </x:c>
      <x:c r="R584" s="19">
        <x:v>2.1536363636363638</x:v>
      </x:c>
      <x:c r="S584" s="12">
        <x:f t="shared" si="9"/>
        <x:v>2.1536363636363638</x:v>
      </x:c>
      <x:c r="U584" s="8" t="s">
        <x:v>895</x:v>
      </x:c>
    </x:row>
    <x:row r="585" spans="1:21">
      <x:c r="A585" s="8" t="s">
        <x:v>895</x:v>
      </x:c>
      <x:c r="B585" s="8" t="s">
        <x:v>472</x:v>
      </x:c>
      <x:c r="C585" s="8" t="s">
        <x:v>473</x:v>
      </x:c>
      <x:c r="D585" s="8" t="s">
        <x:v>1164</x:v>
      </x:c>
      <x:c r="E585" s="8" t="s">
        <x:v>897</x:v>
      </x:c>
      <x:c r="F585" s="8" t="s">
        <x:v>655</x:v>
      </x:c>
      <x:c r="G585" s="8" t="s">
        <x:v>162</x:v>
      </x:c>
      <x:c r="H585" s="8" t="s">
        <x:v>655</x:v>
      </x:c>
      <x:c r="I585" s="8" t="s">
        <x:v>477</x:v>
      </x:c>
      <x:c r="J585" s="8" t="s">
        <x:v>1173</x:v>
      </x:c>
      <x:c r="K585" s="10" t="s">
        <x:v>493</x:v>
      </x:c>
      <x:c r="L585" s="8" t="s">
        <x:v>1174</x:v>
      </x:c>
      <x:c r="M585" s="9">
        <x:v>1</x:v>
      </x:c>
      <x:c r="N585" s="8" t="s">
        <x:v>481</x:v>
      </x:c>
      <x:c r="O585" s="8" t="s">
        <x:v>613</x:v>
      </x:c>
      <x:c r="P585" s="8" t="s">
        <x:v>897</x:v>
      </x:c>
      <x:c r="Q585" s="8" t="s">
        <x:v>481</x:v>
      </x:c>
      <x:c r="R585" s="19">
        <x:v>2.1536363636363638</x:v>
      </x:c>
      <x:c r="S585" s="12">
        <x:f t="shared" si="9"/>
        <x:v>2.1536363636363638</x:v>
      </x:c>
      <x:c r="U585" s="8" t="s">
        <x:v>895</x:v>
      </x:c>
    </x:row>
    <x:row r="586" spans="1:21">
      <x:c r="A586" s="8" t="s">
        <x:v>895</x:v>
      </x:c>
      <x:c r="B586" s="8" t="s">
        <x:v>472</x:v>
      </x:c>
      <x:c r="C586" s="8" t="s">
        <x:v>473</x:v>
      </x:c>
      <x:c r="D586" s="8" t="s">
        <x:v>1164</x:v>
      </x:c>
      <x:c r="E586" s="8" t="s">
        <x:v>897</x:v>
      </x:c>
      <x:c r="F586" s="8" t="s">
        <x:v>655</x:v>
      </x:c>
      <x:c r="G586" s="8" t="s">
        <x:v>162</x:v>
      </x:c>
      <x:c r="H586" s="8" t="s">
        <x:v>655</x:v>
      </x:c>
      <x:c r="I586" s="8" t="s">
        <x:v>477</x:v>
      </x:c>
      <x:c r="J586" s="8" t="s">
        <x:v>640</x:v>
      </x:c>
      <x:c r="K586" s="10" t="s">
        <x:v>502</x:v>
      </x:c>
      <x:c r="L586" s="8" t="s">
        <x:v>641</x:v>
      </x:c>
      <x:c r="M586" s="9">
        <x:v>2</x:v>
      </x:c>
      <x:c r="N586" s="8" t="s">
        <x:v>481</x:v>
      </x:c>
      <x:c r="O586" s="8" t="s">
        <x:v>482</x:v>
      </x:c>
      <x:c r="P586" s="8" t="s">
        <x:v>897</x:v>
      </x:c>
      <x:c r="Q586" s="8" t="s">
        <x:v>481</x:v>
      </x:c>
      <x:c r="R586" s="19">
        <x:v>0.6367272727272727</x:v>
      </x:c>
      <x:c r="S586" s="12">
        <x:f t="shared" si="9"/>
        <x:v>1.2734545454545454</x:v>
      </x:c>
      <x:c r="U586" s="8" t="s">
        <x:v>895</x:v>
      </x:c>
    </x:row>
    <x:row r="587" spans="1:21">
      <x:c r="A587" s="8" t="s">
        <x:v>895</x:v>
      </x:c>
      <x:c r="B587" s="8" t="s">
        <x:v>472</x:v>
      </x:c>
      <x:c r="C587" s="8" t="s">
        <x:v>473</x:v>
      </x:c>
      <x:c r="D587" s="8" t="s">
        <x:v>1175</x:v>
      </x:c>
      <x:c r="E587" s="8" t="s">
        <x:v>897</x:v>
      </x:c>
      <x:c r="F587" s="8" t="s">
        <x:v>1176</x:v>
      </x:c>
      <x:c r="G587" s="8" t="s">
        <x:v>162</x:v>
      </x:c>
      <x:c r="H587" s="8" t="s">
        <x:v>1176</x:v>
      </x:c>
      <x:c r="I587" s="8" t="s">
        <x:v>477</x:v>
      </x:c>
      <x:c r="J587" s="8" t="s">
        <x:v>1133</x:v>
      </x:c>
      <x:c r="K587" s="10" t="s">
        <x:v>499</x:v>
      </x:c>
      <x:c r="L587" s="8" t="s">
        <x:v>1134</x:v>
      </x:c>
      <x:c r="M587" s="9">
        <x:v>1630</x:v>
      </x:c>
      <x:c r="N587" s="8" t="s">
        <x:v>612</x:v>
      </x:c>
      <x:c r="O587" s="8" t="s">
        <x:v>613</x:v>
      </x:c>
      <x:c r="P587" s="8" t="s">
        <x:v>897</x:v>
      </x:c>
      <x:c r="Q587" s="8" t="s">
        <x:v>689</x:v>
      </x:c>
      <x:c r="R587" s="19">
        <x:v>0.37941454545454545</x:v>
      </x:c>
      <x:c r="S587" s="12">
        <x:f t="shared" si="9"/>
        <x:v>618.44570909090908</x:v>
      </x:c>
      <x:c r="U587" s="8" t="s">
        <x:v>895</x:v>
      </x:c>
    </x:row>
    <x:row r="588" spans="1:21">
      <x:c r="A588" s="8" t="s">
        <x:v>895</x:v>
      </x:c>
      <x:c r="B588" s="8" t="s">
        <x:v>472</x:v>
      </x:c>
      <x:c r="C588" s="8" t="s">
        <x:v>473</x:v>
      </x:c>
      <x:c r="D588" s="8" t="s">
        <x:v>1175</x:v>
      </x:c>
      <x:c r="E588" s="8" t="s">
        <x:v>897</x:v>
      </x:c>
      <x:c r="F588" s="8" t="s">
        <x:v>1176</x:v>
      </x:c>
      <x:c r="G588" s="8" t="s">
        <x:v>162</x:v>
      </x:c>
      <x:c r="H588" s="8" t="s">
        <x:v>1176</x:v>
      </x:c>
      <x:c r="I588" s="8" t="s">
        <x:v>477</x:v>
      </x:c>
      <x:c r="J588" s="8" t="s">
        <x:v>646</x:v>
      </x:c>
      <x:c r="K588" s="10" t="s">
        <x:v>508</x:v>
      </x:c>
      <x:c r="L588" s="8" t="s">
        <x:v>647</x:v>
      </x:c>
      <x:c r="M588" s="9">
        <x:v>600</x:v>
      </x:c>
      <x:c r="N588" s="8" t="s">
        <x:v>612</x:v>
      </x:c>
      <x:c r="O588" s="8" t="s">
        <x:v>482</x:v>
      </x:c>
      <x:c r="P588" s="8" t="s">
        <x:v>897</x:v>
      </x:c>
      <x:c r="Q588" s="8" t="s">
        <x:v>481</x:v>
      </x:c>
      <x:c r="R588" s="19">
        <x:v>7.8654545454545453E-3</x:v>
      </x:c>
      <x:c r="S588" s="12">
        <x:f t="shared" si="9"/>
        <x:v>4.7192727272727275</x:v>
      </x:c>
      <x:c r="U588" s="8" t="s">
        <x:v>895</x:v>
      </x:c>
    </x:row>
    <x:row r="589" spans="1:21">
      <x:c r="A589" s="8" t="s">
        <x:v>895</x:v>
      </x:c>
      <x:c r="B589" s="8" t="s">
        <x:v>472</x:v>
      </x:c>
      <x:c r="C589" s="8" t="s">
        <x:v>473</x:v>
      </x:c>
      <x:c r="D589" s="8" t="s">
        <x:v>1175</x:v>
      </x:c>
      <x:c r="E589" s="8" t="s">
        <x:v>897</x:v>
      </x:c>
      <x:c r="F589" s="8" t="s">
        <x:v>1176</x:v>
      </x:c>
      <x:c r="G589" s="8" t="s">
        <x:v>162</x:v>
      </x:c>
      <x:c r="H589" s="8" t="s">
        <x:v>1176</x:v>
      </x:c>
      <x:c r="I589" s="8" t="s">
        <x:v>477</x:v>
      </x:c>
      <x:c r="J589" s="8" t="s">
        <x:v>1137</x:v>
      </x:c>
      <x:c r="K589" s="10" t="s">
        <x:v>479</x:v>
      </x:c>
      <x:c r="L589" s="8" t="s">
        <x:v>1138</x:v>
      </x:c>
      <x:c r="M589" s="9">
        <x:v>4</x:v>
      </x:c>
      <x:c r="N589" s="8" t="s">
        <x:v>481</x:v>
      </x:c>
      <x:c r="O589" s="8" t="s">
        <x:v>482</x:v>
      </x:c>
      <x:c r="P589" s="8" t="s">
        <x:v>897</x:v>
      </x:c>
      <x:c r="Q589" s="8" t="s">
        <x:v>481</x:v>
      </x:c>
      <x:c r="R589" s="19">
        <x:v>3.2772727272727273</x:v>
      </x:c>
      <x:c r="S589" s="12">
        <x:f t="shared" si="9"/>
        <x:v>13.109090909090909</x:v>
      </x:c>
      <x:c r="U589" s="8" t="s">
        <x:v>895</x:v>
      </x:c>
    </x:row>
    <x:row r="590" spans="1:21">
      <x:c r="A590" s="8" t="s">
        <x:v>895</x:v>
      </x:c>
      <x:c r="B590" s="8" t="s">
        <x:v>472</x:v>
      </x:c>
      <x:c r="C590" s="8" t="s">
        <x:v>473</x:v>
      </x:c>
      <x:c r="D590" s="8" t="s">
        <x:v>1175</x:v>
      </x:c>
      <x:c r="E590" s="8" t="s">
        <x:v>897</x:v>
      </x:c>
      <x:c r="F590" s="8" t="s">
        <x:v>1176</x:v>
      </x:c>
      <x:c r="G590" s="8" t="s">
        <x:v>162</x:v>
      </x:c>
      <x:c r="H590" s="8" t="s">
        <x:v>1176</x:v>
      </x:c>
      <x:c r="I590" s="8" t="s">
        <x:v>477</x:v>
      </x:c>
      <x:c r="J590" s="8" t="s">
        <x:v>1141</x:v>
      </x:c>
      <x:c r="K590" s="10" t="s">
        <x:v>505</x:v>
      </x:c>
      <x:c r="L590" s="8" t="s">
        <x:v>1142</x:v>
      </x:c>
      <x:c r="M590" s="9">
        <x:v>2</x:v>
      </x:c>
      <x:c r="N590" s="8" t="s">
        <x:v>481</x:v>
      </x:c>
      <x:c r="O590" s="8" t="s">
        <x:v>613</x:v>
      </x:c>
      <x:c r="P590" s="8" t="s">
        <x:v>897</x:v>
      </x:c>
      <x:c r="Q590" s="8" t="s">
        <x:v>481</x:v>
      </x:c>
      <x:c r="R590" s="19">
        <x:v>29.214545454545455</x:v>
      </x:c>
      <x:c r="S590" s="12">
        <x:f t="shared" si="9"/>
        <x:v>58.42909090909091</x:v>
      </x:c>
      <x:c r="U590" s="8" t="s">
        <x:v>895</x:v>
      </x:c>
    </x:row>
    <x:row r="591" spans="1:21">
      <x:c r="A591" s="8" t="s">
        <x:v>895</x:v>
      </x:c>
      <x:c r="B591" s="8" t="s">
        <x:v>472</x:v>
      </x:c>
      <x:c r="C591" s="8" t="s">
        <x:v>473</x:v>
      </x:c>
      <x:c r="D591" s="8" t="s">
        <x:v>1175</x:v>
      </x:c>
      <x:c r="E591" s="8" t="s">
        <x:v>897</x:v>
      </x:c>
      <x:c r="F591" s="8" t="s">
        <x:v>1176</x:v>
      </x:c>
      <x:c r="G591" s="8" t="s">
        <x:v>162</x:v>
      </x:c>
      <x:c r="H591" s="8" t="s">
        <x:v>1176</x:v>
      </x:c>
      <x:c r="I591" s="8" t="s">
        <x:v>477</x:v>
      </x:c>
      <x:c r="J591" s="8" t="s">
        <x:v>1143</x:v>
      </x:c>
      <x:c r="K591" s="10" t="s">
        <x:v>487</x:v>
      </x:c>
      <x:c r="L591" s="8" t="s">
        <x:v>1144</x:v>
      </x:c>
      <x:c r="M591" s="9">
        <x:v>2</x:v>
      </x:c>
      <x:c r="N591" s="8" t="s">
        <x:v>481</x:v>
      </x:c>
      <x:c r="O591" s="8" t="s">
        <x:v>613</x:v>
      </x:c>
      <x:c r="P591" s="8" t="s">
        <x:v>897</x:v>
      </x:c>
      <x:c r="Q591" s="8" t="s">
        <x:v>481</x:v>
      </x:c>
      <x:c r="R591" s="19">
        <x:v>29.214545454545455</x:v>
      </x:c>
      <x:c r="S591" s="12">
        <x:f t="shared" si="9"/>
        <x:v>58.42909090909091</x:v>
      </x:c>
      <x:c r="U591" s="8" t="s">
        <x:v>895</x:v>
      </x:c>
    </x:row>
    <x:row r="592" spans="1:21">
      <x:c r="A592" s="8" t="s">
        <x:v>895</x:v>
      </x:c>
      <x:c r="B592" s="8" t="s">
        <x:v>472</x:v>
      </x:c>
      <x:c r="C592" s="8" t="s">
        <x:v>473</x:v>
      </x:c>
      <x:c r="D592" s="8" t="s">
        <x:v>1175</x:v>
      </x:c>
      <x:c r="E592" s="8" t="s">
        <x:v>897</x:v>
      </x:c>
      <x:c r="F592" s="8" t="s">
        <x:v>1176</x:v>
      </x:c>
      <x:c r="G592" s="8" t="s">
        <x:v>162</x:v>
      </x:c>
      <x:c r="H592" s="8" t="s">
        <x:v>1176</x:v>
      </x:c>
      <x:c r="I592" s="8" t="s">
        <x:v>477</x:v>
      </x:c>
      <x:c r="J592" s="8" t="s">
        <x:v>624</x:v>
      </x:c>
      <x:c r="K592" s="10" t="s">
        <x:v>484</x:v>
      </x:c>
      <x:c r="L592" s="8" t="s">
        <x:v>625</x:v>
      </x:c>
      <x:c r="M592" s="9">
        <x:v>2</x:v>
      </x:c>
      <x:c r="N592" s="8" t="s">
        <x:v>481</x:v>
      </x:c>
      <x:c r="O592" s="8" t="s">
        <x:v>482</x:v>
      </x:c>
      <x:c r="P592" s="8" t="s">
        <x:v>897</x:v>
      </x:c>
      <x:c r="Q592" s="8" t="s">
        <x:v>481</x:v>
      </x:c>
      <x:c r="R592" s="19">
        <x:v>2.8090909090909091</x:v>
      </x:c>
      <x:c r="S592" s="12">
        <x:f t="shared" si="9"/>
        <x:v>5.6181818181818182</x:v>
      </x:c>
      <x:c r="U592" s="8" t="s">
        <x:v>895</x:v>
      </x:c>
    </x:row>
    <x:row r="593" spans="1:21">
      <x:c r="A593" s="8" t="s">
        <x:v>895</x:v>
      </x:c>
      <x:c r="B593" s="8" t="s">
        <x:v>472</x:v>
      </x:c>
      <x:c r="C593" s="8" t="s">
        <x:v>473</x:v>
      </x:c>
      <x:c r="D593" s="8" t="s">
        <x:v>1175</x:v>
      </x:c>
      <x:c r="E593" s="8" t="s">
        <x:v>897</x:v>
      </x:c>
      <x:c r="F593" s="8" t="s">
        <x:v>1176</x:v>
      </x:c>
      <x:c r="G593" s="8" t="s">
        <x:v>162</x:v>
      </x:c>
      <x:c r="H593" s="8" t="s">
        <x:v>1176</x:v>
      </x:c>
      <x:c r="I593" s="8" t="s">
        <x:v>477</x:v>
      </x:c>
      <x:c r="J593" s="8" t="s">
        <x:v>1165</x:v>
      </x:c>
      <x:c r="K593" s="10" t="s">
        <x:v>532</x:v>
      </x:c>
      <x:c r="L593" s="8" t="s">
        <x:v>1166</x:v>
      </x:c>
      <x:c r="M593" s="9">
        <x:v>1</x:v>
      </x:c>
      <x:c r="N593" s="8" t="s">
        <x:v>481</x:v>
      </x:c>
      <x:c r="O593" s="8" t="s">
        <x:v>613</x:v>
      </x:c>
      <x:c r="P593" s="8" t="s">
        <x:v>897</x:v>
      </x:c>
      <x:c r="Q593" s="8" t="s">
        <x:v>481</x:v>
      </x:c>
      <x:c r="R593" s="19">
        <x:v>166.86</x:v>
      </x:c>
      <x:c r="S593" s="12">
        <x:f t="shared" si="9"/>
        <x:v>166.86</x:v>
      </x:c>
      <x:c r="U593" s="8" t="s">
        <x:v>895</x:v>
      </x:c>
    </x:row>
    <x:row r="594" spans="1:21">
      <x:c r="A594" s="8" t="s">
        <x:v>895</x:v>
      </x:c>
      <x:c r="B594" s="8" t="s">
        <x:v>472</x:v>
      </x:c>
      <x:c r="C594" s="8" t="s">
        <x:v>473</x:v>
      </x:c>
      <x:c r="D594" s="8" t="s">
        <x:v>1175</x:v>
      </x:c>
      <x:c r="E594" s="8" t="s">
        <x:v>897</x:v>
      </x:c>
      <x:c r="F594" s="8" t="s">
        <x:v>1176</x:v>
      </x:c>
      <x:c r="G594" s="8" t="s">
        <x:v>162</x:v>
      </x:c>
      <x:c r="H594" s="8" t="s">
        <x:v>1176</x:v>
      </x:c>
      <x:c r="I594" s="8" t="s">
        <x:v>477</x:v>
      </x:c>
      <x:c r="J594" s="8" t="s">
        <x:v>1167</x:v>
      </x:c>
      <x:c r="K594" s="10" t="s">
        <x:v>517</x:v>
      </x:c>
      <x:c r="L594" s="8" t="s">
        <x:v>1168</x:v>
      </x:c>
      <x:c r="M594" s="9">
        <x:v>1</x:v>
      </x:c>
      <x:c r="N594" s="8" t="s">
        <x:v>481</x:v>
      </x:c>
      <x:c r="O594" s="8" t="s">
        <x:v>613</x:v>
      </x:c>
      <x:c r="P594" s="8" t="s">
        <x:v>897</x:v>
      </x:c>
      <x:c r="Q594" s="8" t="s">
        <x:v>481</x:v>
      </x:c>
      <x:c r="R594" s="19">
        <x:v>148.97545454545454</x:v>
      </x:c>
      <x:c r="S594" s="12">
        <x:f t="shared" si="9"/>
        <x:v>148.97545454545454</x:v>
      </x:c>
      <x:c r="U594" s="8" t="s">
        <x:v>895</x:v>
      </x:c>
    </x:row>
    <x:row r="595" spans="1:21">
      <x:c r="A595" s="8" t="s">
        <x:v>895</x:v>
      </x:c>
      <x:c r="B595" s="8" t="s">
        <x:v>472</x:v>
      </x:c>
      <x:c r="C595" s="8" t="s">
        <x:v>473</x:v>
      </x:c>
      <x:c r="D595" s="8" t="s">
        <x:v>1175</x:v>
      </x:c>
      <x:c r="E595" s="8" t="s">
        <x:v>897</x:v>
      </x:c>
      <x:c r="F595" s="8" t="s">
        <x:v>1176</x:v>
      </x:c>
      <x:c r="G595" s="8" t="s">
        <x:v>162</x:v>
      </x:c>
      <x:c r="H595" s="8" t="s">
        <x:v>1176</x:v>
      </x:c>
      <x:c r="I595" s="8" t="s">
        <x:v>477</x:v>
      </x:c>
      <x:c r="J595" s="8" t="s">
        <x:v>1169</x:v>
      </x:c>
      <x:c r="K595" s="10" t="s">
        <x:v>520</x:v>
      </x:c>
      <x:c r="L595" s="8" t="s">
        <x:v>1177</x:v>
      </x:c>
      <x:c r="M595" s="9">
        <x:v>2</x:v>
      </x:c>
      <x:c r="N595" s="8" t="s">
        <x:v>481</x:v>
      </x:c>
      <x:c r="O595" s="8" t="s">
        <x:v>613</x:v>
      </x:c>
      <x:c r="P595" s="8" t="s">
        <x:v>897</x:v>
      </x:c>
      <x:c r="Q595" s="8" t="s">
        <x:v>481</x:v>
      </x:c>
      <x:c r="R595" s="19">
        <x:v>34.739090909090912</x:v>
      </x:c>
      <x:c r="S595" s="12">
        <x:f t="shared" si="9"/>
        <x:v>69.478181818181824</x:v>
      </x:c>
      <x:c r="U595" s="8" t="s">
        <x:v>895</x:v>
      </x:c>
    </x:row>
    <x:row r="596" spans="1:21">
      <x:c r="A596" s="8" t="s">
        <x:v>895</x:v>
      </x:c>
      <x:c r="B596" s="8" t="s">
        <x:v>472</x:v>
      </x:c>
      <x:c r="C596" s="8" t="s">
        <x:v>473</x:v>
      </x:c>
      <x:c r="D596" s="8" t="s">
        <x:v>1175</x:v>
      </x:c>
      <x:c r="E596" s="8" t="s">
        <x:v>897</x:v>
      </x:c>
      <x:c r="F596" s="8" t="s">
        <x:v>1176</x:v>
      </x:c>
      <x:c r="G596" s="8" t="s">
        <x:v>162</x:v>
      </x:c>
      <x:c r="H596" s="8" t="s">
        <x:v>1176</x:v>
      </x:c>
      <x:c r="I596" s="8" t="s">
        <x:v>477</x:v>
      </x:c>
      <x:c r="J596" s="8" t="s">
        <x:v>1178</x:v>
      </x:c>
      <x:c r="K596" s="10" t="s">
        <x:v>490</x:v>
      </x:c>
      <x:c r="L596" s="8" t="s">
        <x:v>1179</x:v>
      </x:c>
      <x:c r="M596" s="9">
        <x:v>1</x:v>
      </x:c>
      <x:c r="N596" s="8" t="s">
        <x:v>481</x:v>
      </x:c>
      <x:c r="O596" s="8" t="s">
        <x:v>482</x:v>
      </x:c>
      <x:c r="P596" s="8" t="s">
        <x:v>897</x:v>
      </x:c>
      <x:c r="Q596" s="8" t="s">
        <x:v>481</x:v>
      </x:c>
      <x:c r="R596" s="19">
        <x:v>33.053636363636365</x:v>
      </x:c>
      <x:c r="S596" s="12">
        <x:f t="shared" si="9"/>
        <x:v>33.053636363636365</x:v>
      </x:c>
      <x:c r="U596" s="8" t="s">
        <x:v>895</x:v>
      </x:c>
    </x:row>
    <x:row r="597" spans="1:21">
      <x:c r="A597" s="8" t="s">
        <x:v>895</x:v>
      </x:c>
      <x:c r="B597" s="8" t="s">
        <x:v>472</x:v>
      </x:c>
      <x:c r="C597" s="8" t="s">
        <x:v>473</x:v>
      </x:c>
      <x:c r="D597" s="8" t="s">
        <x:v>1175</x:v>
      </x:c>
      <x:c r="E597" s="8" t="s">
        <x:v>897</x:v>
      </x:c>
      <x:c r="F597" s="8" t="s">
        <x:v>1176</x:v>
      </x:c>
      <x:c r="G597" s="8" t="s">
        <x:v>162</x:v>
      </x:c>
      <x:c r="H597" s="8" t="s">
        <x:v>1176</x:v>
      </x:c>
      <x:c r="I597" s="8" t="s">
        <x:v>477</x:v>
      </x:c>
      <x:c r="J597" s="8" t="s">
        <x:v>1180</x:v>
      </x:c>
      <x:c r="K597" s="10" t="s">
        <x:v>493</x:v>
      </x:c>
      <x:c r="L597" s="8" t="s">
        <x:v>1181</x:v>
      </x:c>
      <x:c r="M597" s="9">
        <x:v>1</x:v>
      </x:c>
      <x:c r="N597" s="8" t="s">
        <x:v>481</x:v>
      </x:c>
      <x:c r="O597" s="8" t="s">
        <x:v>482</x:v>
      </x:c>
      <x:c r="P597" s="8" t="s">
        <x:v>897</x:v>
      </x:c>
      <x:c r="Q597" s="8" t="s">
        <x:v>481</x:v>
      </x:c>
      <x:c r="R597" s="19">
        <x:v>35.581818181818186</x:v>
      </x:c>
      <x:c r="S597" s="12">
        <x:f t="shared" si="9"/>
        <x:v>35.581818181818186</x:v>
      </x:c>
      <x:c r="U597" s="8" t="s">
        <x:v>895</x:v>
      </x:c>
    </x:row>
    <x:row r="598" spans="1:21">
      <x:c r="A598" s="8" t="s">
        <x:v>895</x:v>
      </x:c>
      <x:c r="B598" s="8" t="s">
        <x:v>472</x:v>
      </x:c>
      <x:c r="C598" s="8" t="s">
        <x:v>473</x:v>
      </x:c>
      <x:c r="D598" s="8" t="s">
        <x:v>1175</x:v>
      </x:c>
      <x:c r="E598" s="8" t="s">
        <x:v>897</x:v>
      </x:c>
      <x:c r="F598" s="8" t="s">
        <x:v>1176</x:v>
      </x:c>
      <x:c r="G598" s="8" t="s">
        <x:v>162</x:v>
      </x:c>
      <x:c r="H598" s="8" t="s">
        <x:v>1176</x:v>
      </x:c>
      <x:c r="I598" s="8" t="s">
        <x:v>477</x:v>
      </x:c>
      <x:c r="J598" s="8" t="s">
        <x:v>908</x:v>
      </x:c>
      <x:c r="K598" s="10" t="s">
        <x:v>496</x:v>
      </x:c>
      <x:c r="L598" s="8" t="s">
        <x:v>1161</x:v>
      </x:c>
      <x:c r="M598" s="9">
        <x:v>4</x:v>
      </x:c>
      <x:c r="N598" s="8" t="s">
        <x:v>481</x:v>
      </x:c>
      <x:c r="O598" s="8" t="s">
        <x:v>482</x:v>
      </x:c>
      <x:c r="P598" s="8" t="s">
        <x:v>897</x:v>
      </x:c>
      <x:c r="Q598" s="8" t="s">
        <x:v>481</x:v>
      </x:c>
      <x:c r="R598" s="19">
        <x:v>10.768181818181819</x:v>
      </x:c>
      <x:c r="S598" s="12">
        <x:f t="shared" si="9"/>
        <x:v>43.072727272727278</x:v>
      </x:c>
      <x:c r="U598" s="8" t="s">
        <x:v>895</x:v>
      </x:c>
    </x:row>
    <x:row r="599" spans="1:21">
      <x:c r="A599" s="8" t="s">
        <x:v>895</x:v>
      </x:c>
      <x:c r="B599" s="8" t="s">
        <x:v>472</x:v>
      </x:c>
      <x:c r="C599" s="8" t="s">
        <x:v>473</x:v>
      </x:c>
      <x:c r="D599" s="8" t="s">
        <x:v>1175</x:v>
      </x:c>
      <x:c r="E599" s="8" t="s">
        <x:v>897</x:v>
      </x:c>
      <x:c r="F599" s="8" t="s">
        <x:v>1176</x:v>
      </x:c>
      <x:c r="G599" s="8" t="s">
        <x:v>162</x:v>
      </x:c>
      <x:c r="H599" s="8" t="s">
        <x:v>1176</x:v>
      </x:c>
      <x:c r="I599" s="8" t="s">
        <x:v>477</x:v>
      </x:c>
      <x:c r="J599" s="8" t="s">
        <x:v>1155</x:v>
      </x:c>
      <x:c r="K599" s="10" t="s">
        <x:v>529</x:v>
      </x:c>
      <x:c r="L599" s="8" t="s">
        <x:v>1163</x:v>
      </x:c>
      <x:c r="M599" s="9">
        <x:v>1</x:v>
      </x:c>
      <x:c r="N599" s="8" t="s">
        <x:v>481</x:v>
      </x:c>
      <x:c r="O599" s="8" t="s">
        <x:v>613</x:v>
      </x:c>
      <x:c r="P599" s="8" t="s">
        <x:v>897</x:v>
      </x:c>
      <x:c r="Q599" s="8" t="s">
        <x:v>481</x:v>
      </x:c>
      <x:c r="R599" s="19">
        <x:v>1.236</x:v>
      </x:c>
      <x:c r="S599" s="12">
        <x:f t="shared" si="9"/>
        <x:v>1.236</x:v>
      </x:c>
      <x:c r="U599" s="8" t="s">
        <x:v>895</x:v>
      </x:c>
    </x:row>
    <x:row r="600" spans="1:21">
      <x:c r="A600" s="8" t="s">
        <x:v>895</x:v>
      </x:c>
      <x:c r="B600" s="8" t="s">
        <x:v>472</x:v>
      </x:c>
      <x:c r="C600" s="8" t="s">
        <x:v>473</x:v>
      </x:c>
      <x:c r="D600" s="8" t="s">
        <x:v>1175</x:v>
      </x:c>
      <x:c r="E600" s="8" t="s">
        <x:v>897</x:v>
      </x:c>
      <x:c r="F600" s="8" t="s">
        <x:v>1176</x:v>
      </x:c>
      <x:c r="G600" s="8" t="s">
        <x:v>162</x:v>
      </x:c>
      <x:c r="H600" s="8" t="s">
        <x:v>1176</x:v>
      </x:c>
      <x:c r="I600" s="8" t="s">
        <x:v>477</x:v>
      </x:c>
      <x:c r="J600" s="8" t="s">
        <x:v>1171</x:v>
      </x:c>
      <x:c r="K600" s="10" t="s">
        <x:v>511</x:v>
      </x:c>
      <x:c r="L600" s="8" t="s">
        <x:v>1182</x:v>
      </x:c>
      <x:c r="M600" s="9">
        <x:v>1</x:v>
      </x:c>
      <x:c r="N600" s="8" t="s">
        <x:v>481</x:v>
      </x:c>
      <x:c r="O600" s="8" t="s">
        <x:v>613</x:v>
      </x:c>
      <x:c r="P600" s="8" t="s">
        <x:v>897</x:v>
      </x:c>
      <x:c r="Q600" s="8" t="s">
        <x:v>481</x:v>
      </x:c>
      <x:c r="R600" s="19">
        <x:v>2.1536363636363638</x:v>
      </x:c>
      <x:c r="S600" s="12">
        <x:f t="shared" si="9"/>
        <x:v>2.1536363636363638</x:v>
      </x:c>
      <x:c r="U600" s="8" t="s">
        <x:v>895</x:v>
      </x:c>
    </x:row>
    <x:row r="601" spans="1:21">
      <x:c r="A601" s="8" t="s">
        <x:v>895</x:v>
      </x:c>
      <x:c r="B601" s="8" t="s">
        <x:v>472</x:v>
      </x:c>
      <x:c r="C601" s="8" t="s">
        <x:v>473</x:v>
      </x:c>
      <x:c r="D601" s="8" t="s">
        <x:v>1175</x:v>
      </x:c>
      <x:c r="E601" s="8" t="s">
        <x:v>897</x:v>
      </x:c>
      <x:c r="F601" s="8" t="s">
        <x:v>1176</x:v>
      </x:c>
      <x:c r="G601" s="8" t="s">
        <x:v>162</x:v>
      </x:c>
      <x:c r="H601" s="8" t="s">
        <x:v>1176</x:v>
      </x:c>
      <x:c r="I601" s="8" t="s">
        <x:v>477</x:v>
      </x:c>
      <x:c r="J601" s="8" t="s">
        <x:v>1173</x:v>
      </x:c>
      <x:c r="K601" s="10" t="s">
        <x:v>514</x:v>
      </x:c>
      <x:c r="L601" s="8" t="s">
        <x:v>1183</x:v>
      </x:c>
      <x:c r="M601" s="9">
        <x:v>1</x:v>
      </x:c>
      <x:c r="N601" s="8" t="s">
        <x:v>481</x:v>
      </x:c>
      <x:c r="O601" s="8" t="s">
        <x:v>613</x:v>
      </x:c>
      <x:c r="P601" s="8" t="s">
        <x:v>897</x:v>
      </x:c>
      <x:c r="Q601" s="8" t="s">
        <x:v>481</x:v>
      </x:c>
      <x:c r="R601" s="19">
        <x:v>2.1536363636363638</x:v>
      </x:c>
      <x:c r="S601" s="12">
        <x:f t="shared" si="9"/>
        <x:v>2.1536363636363638</x:v>
      </x:c>
      <x:c r="U601" s="8" t="s">
        <x:v>895</x:v>
      </x:c>
    </x:row>
    <x:row r="602" spans="1:21">
      <x:c r="A602" s="8" t="s">
        <x:v>895</x:v>
      </x:c>
      <x:c r="B602" s="8" t="s">
        <x:v>472</x:v>
      </x:c>
      <x:c r="C602" s="8" t="s">
        <x:v>473</x:v>
      </x:c>
      <x:c r="D602" s="8" t="s">
        <x:v>1175</x:v>
      </x:c>
      <x:c r="E602" s="8" t="s">
        <x:v>897</x:v>
      </x:c>
      <x:c r="F602" s="8" t="s">
        <x:v>1176</x:v>
      </x:c>
      <x:c r="G602" s="8" t="s">
        <x:v>162</x:v>
      </x:c>
      <x:c r="H602" s="8" t="s">
        <x:v>1176</x:v>
      </x:c>
      <x:c r="I602" s="8" t="s">
        <x:v>477</x:v>
      </x:c>
      <x:c r="J602" s="8" t="s">
        <x:v>640</x:v>
      </x:c>
      <x:c r="K602" s="10" t="s">
        <x:v>502</x:v>
      </x:c>
      <x:c r="L602" s="8" t="s">
        <x:v>1184</x:v>
      </x:c>
      <x:c r="M602" s="9">
        <x:v>2</x:v>
      </x:c>
      <x:c r="N602" s="8" t="s">
        <x:v>481</x:v>
      </x:c>
      <x:c r="O602" s="8" t="s">
        <x:v>482</x:v>
      </x:c>
      <x:c r="P602" s="8" t="s">
        <x:v>897</x:v>
      </x:c>
      <x:c r="Q602" s="8" t="s">
        <x:v>481</x:v>
      </x:c>
      <x:c r="R602" s="19">
        <x:v>0.6367272727272727</x:v>
      </x:c>
      <x:c r="S602" s="12">
        <x:f t="shared" si="9"/>
        <x:v>1.2734545454545454</x:v>
      </x:c>
      <x:c r="U602" s="8" t="s">
        <x:v>895</x:v>
      </x:c>
    </x:row>
    <x:row r="603" spans="1:21">
      <x:c r="A603" s="8" t="s">
        <x:v>1185</x:v>
      </x:c>
      <x:c r="B603" s="8" t="s">
        <x:v>472</x:v>
      </x:c>
      <x:c r="C603" s="8" t="s">
        <x:v>473</x:v>
      </x:c>
      <x:c r="D603" s="8" t="s">
        <x:v>1186</x:v>
      </x:c>
      <x:c r="E603" s="8" t="s">
        <x:v>897</x:v>
      </x:c>
      <x:c r="F603" s="8" t="s">
        <x:v>1187</x:v>
      </x:c>
      <x:c r="G603" s="8" t="s">
        <x:v>162</x:v>
      </x:c>
      <x:c r="H603" s="8" t="s">
        <x:v>1188</x:v>
      </x:c>
      <x:c r="I603" s="8" t="s">
        <x:v>477</x:v>
      </x:c>
      <x:c r="J603" s="8" t="s">
        <x:v>1189</x:v>
      </x:c>
      <x:c r="K603" s="10" t="s">
        <x:v>508</x:v>
      </x:c>
      <x:c r="L603" s="8" t="s">
        <x:v>1190</x:v>
      </x:c>
      <x:c r="M603" s="9">
        <x:v>515</x:v>
      </x:c>
      <x:c r="N603" s="8" t="s">
        <x:v>612</x:v>
      </x:c>
      <x:c r="O603" s="8" t="s">
        <x:v>482</x:v>
      </x:c>
      <x:c r="P603" s="8" t="s">
        <x:v>897</x:v>
      </x:c>
      <x:c r="Q603" s="8" t="s">
        <x:v>689</x:v>
      </x:c>
      <x:c r="R603" s="19">
        <x:v>6.3953636363636365E-3</x:v>
      </x:c>
      <x:c r="S603" s="12">
        <x:f t="shared" si="9"/>
        <x:v>3.2936122727272727</x:v>
      </x:c>
      <x:c r="U603" s="8" t="s">
        <x:v>1185</x:v>
      </x:c>
    </x:row>
    <x:row r="604" spans="1:21">
      <x:c r="A604" s="8" t="s">
        <x:v>1185</x:v>
      </x:c>
      <x:c r="B604" s="8" t="s">
        <x:v>472</x:v>
      </x:c>
      <x:c r="C604" s="8" t="s">
        <x:v>473</x:v>
      </x:c>
      <x:c r="D604" s="8" t="s">
        <x:v>1186</x:v>
      </x:c>
      <x:c r="E604" s="8" t="s">
        <x:v>897</x:v>
      </x:c>
      <x:c r="F604" s="8" t="s">
        <x:v>1187</x:v>
      </x:c>
      <x:c r="G604" s="8" t="s">
        <x:v>162</x:v>
      </x:c>
      <x:c r="H604" s="8" t="s">
        <x:v>1188</x:v>
      </x:c>
      <x:c r="I604" s="8" t="s">
        <x:v>477</x:v>
      </x:c>
      <x:c r="J604" s="8" t="s">
        <x:v>1191</x:v>
      </x:c>
      <x:c r="K604" s="10" t="s">
        <x:v>517</x:v>
      </x:c>
      <x:c r="L604" s="8" t="s">
        <x:v>1192</x:v>
      </x:c>
      <x:c r="M604" s="9">
        <x:v>700</x:v>
      </x:c>
      <x:c r="N604" s="8" t="s">
        <x:v>612</x:v>
      </x:c>
      <x:c r="O604" s="8" t="s">
        <x:v>482</x:v>
      </x:c>
      <x:c r="P604" s="8" t="s">
        <x:v>897</x:v>
      </x:c>
      <x:c r="Q604" s="8" t="s">
        <x:v>689</x:v>
      </x:c>
      <x:c r="R604" s="19">
        <x:v>6.3953636363636365E-3</x:v>
      </x:c>
      <x:c r="S604" s="12">
        <x:f t="shared" si="9"/>
        <x:v>4.4767545454545452</x:v>
      </x:c>
      <x:c r="U604" s="8" t="s">
        <x:v>1185</x:v>
      </x:c>
    </x:row>
    <x:row r="605" spans="1:21">
      <x:c r="A605" s="8" t="s">
        <x:v>1185</x:v>
      </x:c>
      <x:c r="B605" s="8" t="s">
        <x:v>472</x:v>
      </x:c>
      <x:c r="C605" s="8" t="s">
        <x:v>473</x:v>
      </x:c>
      <x:c r="D605" s="8" t="s">
        <x:v>1186</x:v>
      </x:c>
      <x:c r="E605" s="8" t="s">
        <x:v>897</x:v>
      </x:c>
      <x:c r="F605" s="8" t="s">
        <x:v>1187</x:v>
      </x:c>
      <x:c r="G605" s="8" t="s">
        <x:v>162</x:v>
      </x:c>
      <x:c r="H605" s="8" t="s">
        <x:v>1188</x:v>
      </x:c>
      <x:c r="I605" s="8" t="s">
        <x:v>477</x:v>
      </x:c>
      <x:c r="J605" s="8" t="s">
        <x:v>1193</x:v>
      </x:c>
      <x:c r="K605" s="10" t="s">
        <x:v>532</x:v>
      </x:c>
      <x:c r="L605" s="8" t="s">
        <x:v>1194</x:v>
      </x:c>
      <x:c r="M605" s="9">
        <x:v>700</x:v>
      </x:c>
      <x:c r="N605" s="8" t="s">
        <x:v>612</x:v>
      </x:c>
      <x:c r="O605" s="8" t="s">
        <x:v>482</x:v>
      </x:c>
      <x:c r="P605" s="8" t="s">
        <x:v>897</x:v>
      </x:c>
      <x:c r="Q605" s="8" t="s">
        <x:v>689</x:v>
      </x:c>
      <x:c r="R605" s="19">
        <x:v>6.3953636363636365E-3</x:v>
      </x:c>
      <x:c r="S605" s="12">
        <x:f t="shared" si="9"/>
        <x:v>4.4767545454545452</x:v>
      </x:c>
      <x:c r="U605" s="8" t="s">
        <x:v>1185</x:v>
      </x:c>
    </x:row>
    <x:row r="606" spans="1:21">
      <x:c r="A606" s="8" t="s">
        <x:v>1185</x:v>
      </x:c>
      <x:c r="B606" s="8" t="s">
        <x:v>472</x:v>
      </x:c>
      <x:c r="C606" s="8" t="s">
        <x:v>473</x:v>
      </x:c>
      <x:c r="D606" s="8" t="s">
        <x:v>1186</x:v>
      </x:c>
      <x:c r="E606" s="8" t="s">
        <x:v>897</x:v>
      </x:c>
      <x:c r="F606" s="8" t="s">
        <x:v>1187</x:v>
      </x:c>
      <x:c r="G606" s="8" t="s">
        <x:v>162</x:v>
      </x:c>
      <x:c r="H606" s="8" t="s">
        <x:v>1188</x:v>
      </x:c>
      <x:c r="I606" s="8" t="s">
        <x:v>477</x:v>
      </x:c>
      <x:c r="J606" s="8" t="s">
        <x:v>1195</x:v>
      </x:c>
      <x:c r="K606" s="10" t="s">
        <x:v>520</x:v>
      </x:c>
      <x:c r="L606" s="8" t="s">
        <x:v>1196</x:v>
      </x:c>
      <x:c r="M606" s="9">
        <x:v>705</x:v>
      </x:c>
      <x:c r="N606" s="8" t="s">
        <x:v>612</x:v>
      </x:c>
      <x:c r="O606" s="8" t="s">
        <x:v>482</x:v>
      </x:c>
      <x:c r="P606" s="8" t="s">
        <x:v>897</x:v>
      </x:c>
      <x:c r="Q606" s="8" t="s">
        <x:v>689</x:v>
      </x:c>
      <x:c r="R606" s="19">
        <x:v>6.3953636363636365E-3</x:v>
      </x:c>
      <x:c r="S606" s="12">
        <x:f t="shared" si="9"/>
        <x:v>4.5087313636363637</x:v>
      </x:c>
      <x:c r="U606" s="8" t="s">
        <x:v>1185</x:v>
      </x:c>
    </x:row>
    <x:row r="607" spans="1:21">
      <x:c r="A607" s="8" t="s">
        <x:v>1185</x:v>
      </x:c>
      <x:c r="B607" s="8" t="s">
        <x:v>472</x:v>
      </x:c>
      <x:c r="C607" s="8" t="s">
        <x:v>473</x:v>
      </x:c>
      <x:c r="D607" s="8" t="s">
        <x:v>1186</x:v>
      </x:c>
      <x:c r="E607" s="8" t="s">
        <x:v>897</x:v>
      </x:c>
      <x:c r="F607" s="8" t="s">
        <x:v>1187</x:v>
      </x:c>
      <x:c r="G607" s="8" t="s">
        <x:v>162</x:v>
      </x:c>
      <x:c r="H607" s="8" t="s">
        <x:v>1188</x:v>
      </x:c>
      <x:c r="I607" s="8" t="s">
        <x:v>477</x:v>
      </x:c>
      <x:c r="J607" s="8" t="s">
        <x:v>1197</x:v>
      </x:c>
      <x:c r="K607" s="10" t="s">
        <x:v>529</x:v>
      </x:c>
      <x:c r="L607" s="8" t="s">
        <x:v>1198</x:v>
      </x:c>
      <x:c r="M607" s="9">
        <x:v>720</x:v>
      </x:c>
      <x:c r="N607" s="8" t="s">
        <x:v>612</x:v>
      </x:c>
      <x:c r="O607" s="8" t="s">
        <x:v>482</x:v>
      </x:c>
      <x:c r="P607" s="8" t="s">
        <x:v>897</x:v>
      </x:c>
      <x:c r="Q607" s="8" t="s">
        <x:v>689</x:v>
      </x:c>
      <x:c r="R607" s="19">
        <x:v>6.3953636363636365E-3</x:v>
      </x:c>
      <x:c r="S607" s="12">
        <x:f t="shared" si="9"/>
        <x:v>4.6046618181818184</x:v>
      </x:c>
      <x:c r="U607" s="8" t="s">
        <x:v>1185</x:v>
      </x:c>
    </x:row>
    <x:row r="608" spans="1:21">
      <x:c r="A608" s="8" t="s">
        <x:v>1185</x:v>
      </x:c>
      <x:c r="B608" s="8" t="s">
        <x:v>472</x:v>
      </x:c>
      <x:c r="C608" s="8" t="s">
        <x:v>473</x:v>
      </x:c>
      <x:c r="D608" s="8" t="s">
        <x:v>1186</x:v>
      </x:c>
      <x:c r="E608" s="8" t="s">
        <x:v>897</x:v>
      </x:c>
      <x:c r="F608" s="8" t="s">
        <x:v>1187</x:v>
      </x:c>
      <x:c r="G608" s="8" t="s">
        <x:v>162</x:v>
      </x:c>
      <x:c r="H608" s="8" t="s">
        <x:v>1188</x:v>
      </x:c>
      <x:c r="I608" s="8" t="s">
        <x:v>477</x:v>
      </x:c>
      <x:c r="J608" s="8" t="s">
        <x:v>1199</x:v>
      </x:c>
      <x:c r="K608" s="10" t="s">
        <x:v>514</x:v>
      </x:c>
      <x:c r="L608" s="8" t="s">
        <x:v>1200</x:v>
      </x:c>
      <x:c r="M608" s="9">
        <x:v>710</x:v>
      </x:c>
      <x:c r="N608" s="8" t="s">
        <x:v>612</x:v>
      </x:c>
      <x:c r="O608" s="8" t="s">
        <x:v>482</x:v>
      </x:c>
      <x:c r="P608" s="8" t="s">
        <x:v>897</x:v>
      </x:c>
      <x:c r="Q608" s="8" t="s">
        <x:v>689</x:v>
      </x:c>
      <x:c r="R608" s="19">
        <x:v>6.3953636363636365E-3</x:v>
      </x:c>
      <x:c r="S608" s="12">
        <x:f t="shared" si="9"/>
        <x:v>4.5407081818181823</x:v>
      </x:c>
      <x:c r="U608" s="8" t="s">
        <x:v>1185</x:v>
      </x:c>
    </x:row>
    <x:row r="609" spans="1:21">
      <x:c r="A609" s="8" t="s">
        <x:v>1185</x:v>
      </x:c>
      <x:c r="B609" s="8" t="s">
        <x:v>472</x:v>
      </x:c>
      <x:c r="C609" s="8" t="s">
        <x:v>473</x:v>
      </x:c>
      <x:c r="D609" s="8" t="s">
        <x:v>1186</x:v>
      </x:c>
      <x:c r="E609" s="8" t="s">
        <x:v>897</x:v>
      </x:c>
      <x:c r="F609" s="8" t="s">
        <x:v>1187</x:v>
      </x:c>
      <x:c r="G609" s="8" t="s">
        <x:v>162</x:v>
      </x:c>
      <x:c r="H609" s="8" t="s">
        <x:v>1188</x:v>
      </x:c>
      <x:c r="I609" s="8" t="s">
        <x:v>477</x:v>
      </x:c>
      <x:c r="J609" s="8" t="s">
        <x:v>1201</x:v>
      </x:c>
      <x:c r="K609" s="10" t="s">
        <x:v>511</x:v>
      </x:c>
      <x:c r="L609" s="8" t="s">
        <x:v>1202</x:v>
      </x:c>
      <x:c r="M609" s="9">
        <x:v>720</x:v>
      </x:c>
      <x:c r="N609" s="8" t="s">
        <x:v>612</x:v>
      </x:c>
      <x:c r="O609" s="8" t="s">
        <x:v>482</x:v>
      </x:c>
      <x:c r="P609" s="8" t="s">
        <x:v>897</x:v>
      </x:c>
      <x:c r="Q609" s="8" t="s">
        <x:v>689</x:v>
      </x:c>
      <x:c r="R609" s="19">
        <x:v>6.3953636363636365E-3</x:v>
      </x:c>
      <x:c r="S609" s="12">
        <x:f t="shared" si="9"/>
        <x:v>4.6046618181818184</x:v>
      </x:c>
      <x:c r="U609" s="8" t="s">
        <x:v>1185</x:v>
      </x:c>
    </x:row>
    <x:row r="610" spans="1:21">
      <x:c r="A610" s="8" t="s">
        <x:v>1185</x:v>
      </x:c>
      <x:c r="B610" s="8" t="s">
        <x:v>472</x:v>
      </x:c>
      <x:c r="C610" s="8" t="s">
        <x:v>473</x:v>
      </x:c>
      <x:c r="D610" s="8" t="s">
        <x:v>1186</x:v>
      </x:c>
      <x:c r="E610" s="8" t="s">
        <x:v>897</x:v>
      </x:c>
      <x:c r="F610" s="8" t="s">
        <x:v>1187</x:v>
      </x:c>
      <x:c r="G610" s="8" t="s">
        <x:v>162</x:v>
      </x:c>
      <x:c r="H610" s="8" t="s">
        <x:v>1188</x:v>
      </x:c>
      <x:c r="I610" s="8" t="s">
        <x:v>477</x:v>
      </x:c>
      <x:c r="J610" s="8" t="s">
        <x:v>793</x:v>
      </x:c>
      <x:c r="K610" s="10" t="s">
        <x:v>490</x:v>
      </x:c>
      <x:c r="L610" s="8" t="s">
        <x:v>794</x:v>
      </x:c>
      <x:c r="M610" s="9">
        <x:v>190</x:v>
      </x:c>
      <x:c r="N610" s="8" t="s">
        <x:v>612</x:v>
      </x:c>
      <x:c r="O610" s="8" t="s">
        <x:v>482</x:v>
      </x:c>
      <x:c r="P610" s="8" t="s">
        <x:v>897</x:v>
      </x:c>
      <x:c r="Q610" s="8" t="s">
        <x:v>481</x:v>
      </x:c>
      <x:c r="R610" s="19">
        <x:v>3.9327272727272726E-3</x:v>
      </x:c>
      <x:c r="S610" s="12">
        <x:f t="shared" si="9"/>
        <x:v>0.74721818181818178</x:v>
      </x:c>
      <x:c r="U610" s="8" t="s">
        <x:v>1185</x:v>
      </x:c>
    </x:row>
    <x:row r="611" spans="1:21">
      <x:c r="A611" s="8" t="s">
        <x:v>1185</x:v>
      </x:c>
      <x:c r="B611" s="8" t="s">
        <x:v>472</x:v>
      </x:c>
      <x:c r="C611" s="8" t="s">
        <x:v>473</x:v>
      </x:c>
      <x:c r="D611" s="8" t="s">
        <x:v>1186</x:v>
      </x:c>
      <x:c r="E611" s="8" t="s">
        <x:v>897</x:v>
      </x:c>
      <x:c r="F611" s="8" t="s">
        <x:v>1187</x:v>
      </x:c>
      <x:c r="G611" s="8" t="s">
        <x:v>162</x:v>
      </x:c>
      <x:c r="H611" s="8" t="s">
        <x:v>1188</x:v>
      </x:c>
      <x:c r="I611" s="8" t="s">
        <x:v>477</x:v>
      </x:c>
      <x:c r="J611" s="8" t="s">
        <x:v>1135</x:v>
      </x:c>
      <x:c r="K611" s="10" t="s">
        <x:v>493</x:v>
      </x:c>
      <x:c r="L611" s="8" t="s">
        <x:v>1136</x:v>
      </x:c>
      <x:c r="M611" s="9">
        <x:v>100</x:v>
      </x:c>
      <x:c r="N611" s="8" t="s">
        <x:v>612</x:v>
      </x:c>
      <x:c r="O611" s="8" t="s">
        <x:v>482</x:v>
      </x:c>
      <x:c r="P611" s="8" t="s">
        <x:v>897</x:v>
      </x:c>
      <x:c r="Q611" s="8" t="s">
        <x:v>481</x:v>
      </x:c>
      <x:c r="R611" s="19">
        <x:v>2.0698318181818181E-3</x:v>
      </x:c>
      <x:c r="S611" s="12">
        <x:f t="shared" si="9"/>
        <x:v>0.20698318181818182</x:v>
      </x:c>
      <x:c r="U611" s="8" t="s">
        <x:v>1185</x:v>
      </x:c>
    </x:row>
    <x:row r="612" spans="1:21">
      <x:c r="A612" s="8" t="s">
        <x:v>1185</x:v>
      </x:c>
      <x:c r="B612" s="8" t="s">
        <x:v>472</x:v>
      </x:c>
      <x:c r="C612" s="8" t="s">
        <x:v>473</x:v>
      </x:c>
      <x:c r="D612" s="8" t="s">
        <x:v>1186</x:v>
      </x:c>
      <x:c r="E612" s="8" t="s">
        <x:v>897</x:v>
      </x:c>
      <x:c r="F612" s="8" t="s">
        <x:v>1187</x:v>
      </x:c>
      <x:c r="G612" s="8" t="s">
        <x:v>162</x:v>
      </x:c>
      <x:c r="H612" s="8" t="s">
        <x:v>1188</x:v>
      </x:c>
      <x:c r="I612" s="8" t="s">
        <x:v>477</x:v>
      </x:c>
      <x:c r="J612" s="8" t="s">
        <x:v>1203</x:v>
      </x:c>
      <x:c r="K612" s="10" t="s">
        <x:v>718</x:v>
      </x:c>
      <x:c r="L612" s="8" t="s">
        <x:v>1204</x:v>
      </x:c>
      <x:c r="M612" s="9">
        <x:v>1</x:v>
      </x:c>
      <x:c r="N612" s="8" t="s">
        <x:v>481</x:v>
      </x:c>
      <x:c r="O612" s="8" t="s">
        <x:v>482</x:v>
      </x:c>
      <x:c r="P612" s="8" t="s">
        <x:v>897</x:v>
      </x:c>
      <x:c r="Q612" s="8" t="s">
        <x:v>481</x:v>
      </x:c>
      <x:c r="R612" s="19">
        <x:v>6.9571818181818177</x:v>
      </x:c>
      <x:c r="S612" s="12">
        <x:f t="shared" si="9"/>
        <x:v>6.9571818181818177</x:v>
      </x:c>
      <x:c r="U612" s="8" t="s">
        <x:v>1185</x:v>
      </x:c>
    </x:row>
    <x:row r="613" spans="1:21">
      <x:c r="A613" s="8" t="s">
        <x:v>1185</x:v>
      </x:c>
      <x:c r="B613" s="8" t="s">
        <x:v>472</x:v>
      </x:c>
      <x:c r="C613" s="8" t="s">
        <x:v>473</x:v>
      </x:c>
      <x:c r="D613" s="8" t="s">
        <x:v>1186</x:v>
      </x:c>
      <x:c r="E613" s="8" t="s">
        <x:v>897</x:v>
      </x:c>
      <x:c r="F613" s="8" t="s">
        <x:v>1187</x:v>
      </x:c>
      <x:c r="G613" s="8" t="s">
        <x:v>162</x:v>
      </x:c>
      <x:c r="H613" s="8" t="s">
        <x:v>1188</x:v>
      </x:c>
      <x:c r="I613" s="8" t="s">
        <x:v>477</x:v>
      </x:c>
      <x:c r="J613" s="8" t="s">
        <x:v>1205</x:v>
      </x:c>
      <x:c r="K613" s="10" t="s">
        <x:v>479</x:v>
      </x:c>
      <x:c r="L613" s="8" t="s">
        <x:v>1206</x:v>
      </x:c>
      <x:c r="M613" s="9">
        <x:v>4</x:v>
      </x:c>
      <x:c r="N613" s="8" t="s">
        <x:v>481</x:v>
      </x:c>
      <x:c r="O613" s="8" t="s">
        <x:v>482</x:v>
      </x:c>
      <x:c r="P613" s="8" t="s">
        <x:v>897</x:v>
      </x:c>
      <x:c r="Q613" s="8" t="s">
        <x:v>481</x:v>
      </x:c>
      <x:c r="R613" s="19">
        <x:v>0.58990909090909094</x:v>
      </x:c>
      <x:c r="S613" s="12">
        <x:f t="shared" si="9"/>
        <x:v>2.3596363636363638</x:v>
      </x:c>
      <x:c r="U613" s="8" t="s">
        <x:v>1185</x:v>
      </x:c>
    </x:row>
    <x:row r="614" spans="1:21">
      <x:c r="A614" s="8" t="s">
        <x:v>1185</x:v>
      </x:c>
      <x:c r="B614" s="8" t="s">
        <x:v>472</x:v>
      </x:c>
      <x:c r="C614" s="8" t="s">
        <x:v>473</x:v>
      </x:c>
      <x:c r="D614" s="8" t="s">
        <x:v>1186</x:v>
      </x:c>
      <x:c r="E614" s="8" t="s">
        <x:v>897</x:v>
      </x:c>
      <x:c r="F614" s="8" t="s">
        <x:v>1187</x:v>
      </x:c>
      <x:c r="G614" s="8" t="s">
        <x:v>162</x:v>
      </x:c>
      <x:c r="H614" s="8" t="s">
        <x:v>1188</x:v>
      </x:c>
      <x:c r="I614" s="8" t="s">
        <x:v>477</x:v>
      </x:c>
      <x:c r="J614" s="8" t="s">
        <x:v>1207</x:v>
      </x:c>
      <x:c r="K614" s="10" t="s">
        <x:v>502</x:v>
      </x:c>
      <x:c r="L614" s="8" t="s">
        <x:v>1208</x:v>
      </x:c>
      <x:c r="M614" s="9">
        <x:v>1</x:v>
      </x:c>
      <x:c r="N614" s="8" t="s">
        <x:v>481</x:v>
      </x:c>
      <x:c r="O614" s="8" t="s">
        <x:v>482</x:v>
      </x:c>
      <x:c r="P614" s="8" t="s">
        <x:v>897</x:v>
      </x:c>
      <x:c r="Q614" s="8" t="s">
        <x:v>481</x:v>
      </x:c>
      <x:c r="R614" s="19">
        <x:v>201.5990909090909</x:v>
      </x:c>
      <x:c r="S614" s="12">
        <x:f t="shared" si="9"/>
        <x:v>201.5990909090909</x:v>
      </x:c>
      <x:c r="U614" s="8" t="s">
        <x:v>1185</x:v>
      </x:c>
    </x:row>
    <x:row r="615" spans="1:21">
      <x:c r="A615" s="8" t="s">
        <x:v>1185</x:v>
      </x:c>
      <x:c r="B615" s="8" t="s">
        <x:v>472</x:v>
      </x:c>
      <x:c r="C615" s="8" t="s">
        <x:v>473</x:v>
      </x:c>
      <x:c r="D615" s="8" t="s">
        <x:v>1186</x:v>
      </x:c>
      <x:c r="E615" s="8" t="s">
        <x:v>897</x:v>
      </x:c>
      <x:c r="F615" s="8" t="s">
        <x:v>1187</x:v>
      </x:c>
      <x:c r="G615" s="8" t="s">
        <x:v>162</x:v>
      </x:c>
      <x:c r="H615" s="8" t="s">
        <x:v>1188</x:v>
      </x:c>
      <x:c r="I615" s="8" t="s">
        <x:v>477</x:v>
      </x:c>
      <x:c r="J615" s="8" t="s">
        <x:v>1209</x:v>
      </x:c>
      <x:c r="K615" s="10" t="s">
        <x:v>484</x:v>
      </x:c>
      <x:c r="L615" s="8" t="s">
        <x:v>1210</x:v>
      </x:c>
      <x:c r="M615" s="9">
        <x:v>1</x:v>
      </x:c>
      <x:c r="N615" s="8" t="s">
        <x:v>481</x:v>
      </x:c>
      <x:c r="O615" s="8" t="s">
        <x:v>482</x:v>
      </x:c>
      <x:c r="P615" s="8" t="s">
        <x:v>897</x:v>
      </x:c>
      <x:c r="Q615" s="8" t="s">
        <x:v>481</x:v>
      </x:c>
      <x:c r="R615" s="19">
        <x:v>197.10454545454547</x:v>
      </x:c>
      <x:c r="S615" s="12">
        <x:f t="shared" si="9"/>
        <x:v>197.10454545454547</x:v>
      </x:c>
      <x:c r="U615" s="8" t="s">
        <x:v>1185</x:v>
      </x:c>
    </x:row>
    <x:row r="616" spans="1:21">
      <x:c r="A616" s="8" t="s">
        <x:v>1185</x:v>
      </x:c>
      <x:c r="B616" s="8" t="s">
        <x:v>472</x:v>
      </x:c>
      <x:c r="C616" s="8" t="s">
        <x:v>473</x:v>
      </x:c>
      <x:c r="D616" s="8" t="s">
        <x:v>1186</x:v>
      </x:c>
      <x:c r="E616" s="8" t="s">
        <x:v>897</x:v>
      </x:c>
      <x:c r="F616" s="8" t="s">
        <x:v>1187</x:v>
      </x:c>
      <x:c r="G616" s="8" t="s">
        <x:v>162</x:v>
      </x:c>
      <x:c r="H616" s="8" t="s">
        <x:v>1188</x:v>
      </x:c>
      <x:c r="I616" s="8" t="s">
        <x:v>477</x:v>
      </x:c>
      <x:c r="J616" s="8" t="s">
        <x:v>1211</x:v>
      </x:c>
      <x:c r="K616" s="10" t="s">
        <x:v>526</x:v>
      </x:c>
      <x:c r="L616" s="8" t="s">
        <x:v>1212</x:v>
      </x:c>
      <x:c r="M616" s="9">
        <x:v>1</x:v>
      </x:c>
      <x:c r="N616" s="8" t="s">
        <x:v>481</x:v>
      </x:c>
      <x:c r="O616" s="8" t="s">
        <x:v>482</x:v>
      </x:c>
      <x:c r="P616" s="8" t="s">
        <x:v>897</x:v>
      </x:c>
      <x:c r="Q616" s="8" t="s">
        <x:v>481</x:v>
      </x:c>
      <x:c r="R616" s="19">
        <x:v>2.294090909090909</x:v>
      </x:c>
      <x:c r="S616" s="12">
        <x:f t="shared" si="9"/>
        <x:v>2.294090909090909</x:v>
      </x:c>
      <x:c r="U616" s="8" t="s">
        <x:v>1185</x:v>
      </x:c>
    </x:row>
    <x:row r="617" spans="1:21">
      <x:c r="A617" s="8" t="s">
        <x:v>1185</x:v>
      </x:c>
      <x:c r="B617" s="8" t="s">
        <x:v>472</x:v>
      </x:c>
      <x:c r="C617" s="8" t="s">
        <x:v>473</x:v>
      </x:c>
      <x:c r="D617" s="8" t="s">
        <x:v>1186</x:v>
      </x:c>
      <x:c r="E617" s="8" t="s">
        <x:v>897</x:v>
      </x:c>
      <x:c r="F617" s="8" t="s">
        <x:v>1187</x:v>
      </x:c>
      <x:c r="G617" s="8" t="s">
        <x:v>162</x:v>
      </x:c>
      <x:c r="H617" s="8" t="s">
        <x:v>1188</x:v>
      </x:c>
      <x:c r="I617" s="8" t="s">
        <x:v>477</x:v>
      </x:c>
      <x:c r="J617" s="8" t="s">
        <x:v>1213</x:v>
      </x:c>
      <x:c r="K617" s="10" t="s">
        <x:v>715</x:v>
      </x:c>
      <x:c r="L617" s="8" t="s">
        <x:v>1214</x:v>
      </x:c>
      <x:c r="M617" s="9">
        <x:v>15</x:v>
      </x:c>
      <x:c r="N617" s="8" t="s">
        <x:v>481</x:v>
      </x:c>
      <x:c r="O617" s="8" t="s">
        <x:v>482</x:v>
      </x:c>
      <x:c r="P617" s="8" t="s">
        <x:v>897</x:v>
      </x:c>
      <x:c r="Q617" s="8" t="s">
        <x:v>481</x:v>
      </x:c>
      <x:c r="R617" s="19">
        <x:v>2.3409090909090913</x:v>
      </x:c>
      <x:c r="S617" s="12">
        <x:f t="shared" si="9"/>
        <x:v>35.113636363636367</x:v>
      </x:c>
      <x:c r="U617" s="8" t="s">
        <x:v>1185</x:v>
      </x:c>
    </x:row>
    <x:row r="618" spans="1:21">
      <x:c r="A618" s="8" t="s">
        <x:v>1185</x:v>
      </x:c>
      <x:c r="B618" s="8" t="s">
        <x:v>472</x:v>
      </x:c>
      <x:c r="C618" s="8" t="s">
        <x:v>473</x:v>
      </x:c>
      <x:c r="D618" s="8" t="s">
        <x:v>1186</x:v>
      </x:c>
      <x:c r="E618" s="8" t="s">
        <x:v>897</x:v>
      </x:c>
      <x:c r="F618" s="8" t="s">
        <x:v>1187</x:v>
      </x:c>
      <x:c r="G618" s="8" t="s">
        <x:v>162</x:v>
      </x:c>
      <x:c r="H618" s="8" t="s">
        <x:v>1188</x:v>
      </x:c>
      <x:c r="I618" s="8" t="s">
        <x:v>477</x:v>
      </x:c>
      <x:c r="J618" s="8" t="s">
        <x:v>1215</x:v>
      </x:c>
      <x:c r="K618" s="10" t="s">
        <x:v>523</x:v>
      </x:c>
      <x:c r="L618" s="8" t="s">
        <x:v>1216</x:v>
      </x:c>
      <x:c r="M618" s="9">
        <x:v>1</x:v>
      </x:c>
      <x:c r="N618" s="8" t="s">
        <x:v>481</x:v>
      </x:c>
      <x:c r="O618" s="8" t="s">
        <x:v>482</x:v>
      </x:c>
      <x:c r="P618" s="8" t="s">
        <x:v>897</x:v>
      </x:c>
      <x:c r="Q618" s="8" t="s">
        <x:v>481</x:v>
      </x:c>
      <x:c r="R618" s="19">
        <x:v>18.259090909090908</x:v>
      </x:c>
      <x:c r="S618" s="12">
        <x:f t="shared" si="9"/>
        <x:v>18.259090909090908</x:v>
      </x:c>
      <x:c r="U618" s="8" t="s">
        <x:v>1185</x:v>
      </x:c>
    </x:row>
    <x:row r="619" spans="1:21">
      <x:c r="A619" s="8" t="s">
        <x:v>1185</x:v>
      </x:c>
      <x:c r="B619" s="8" t="s">
        <x:v>472</x:v>
      </x:c>
      <x:c r="C619" s="8" t="s">
        <x:v>473</x:v>
      </x:c>
      <x:c r="D619" s="8" t="s">
        <x:v>1186</x:v>
      </x:c>
      <x:c r="E619" s="8" t="s">
        <x:v>897</x:v>
      </x:c>
      <x:c r="F619" s="8" t="s">
        <x:v>1187</x:v>
      </x:c>
      <x:c r="G619" s="8" t="s">
        <x:v>162</x:v>
      </x:c>
      <x:c r="H619" s="8" t="s">
        <x:v>1188</x:v>
      </x:c>
      <x:c r="I619" s="8" t="s">
        <x:v>477</x:v>
      </x:c>
      <x:c r="J619" s="8" t="s">
        <x:v>1217</x:v>
      </x:c>
      <x:c r="K619" s="10" t="s">
        <x:v>709</x:v>
      </x:c>
      <x:c r="L619" s="8" t="s">
        <x:v>1218</x:v>
      </x:c>
      <x:c r="M619" s="9">
        <x:v>2</x:v>
      </x:c>
      <x:c r="N619" s="8" t="s">
        <x:v>481</x:v>
      </x:c>
      <x:c r="O619" s="8" t="s">
        <x:v>482</x:v>
      </x:c>
      <x:c r="P619" s="8" t="s">
        <x:v>897</x:v>
      </x:c>
      <x:c r="Q619" s="8" t="s">
        <x:v>481</x:v>
      </x:c>
      <x:c r="R619" s="19">
        <x:v>2.9963636363636366</x:v>
      </x:c>
      <x:c r="S619" s="12">
        <x:f t="shared" si="9"/>
        <x:v>5.9927272727272731</x:v>
      </x:c>
      <x:c r="U619" s="8" t="s">
        <x:v>1185</x:v>
      </x:c>
    </x:row>
    <x:row r="620" spans="1:21">
      <x:c r="A620" s="8" t="s">
        <x:v>1185</x:v>
      </x:c>
      <x:c r="B620" s="8" t="s">
        <x:v>472</x:v>
      </x:c>
      <x:c r="C620" s="8" t="s">
        <x:v>473</x:v>
      </x:c>
      <x:c r="D620" s="8" t="s">
        <x:v>1186</x:v>
      </x:c>
      <x:c r="E620" s="8" t="s">
        <x:v>897</x:v>
      </x:c>
      <x:c r="F620" s="8" t="s">
        <x:v>1187</x:v>
      </x:c>
      <x:c r="G620" s="8" t="s">
        <x:v>162</x:v>
      </x:c>
      <x:c r="H620" s="8" t="s">
        <x:v>1188</x:v>
      </x:c>
      <x:c r="I620" s="8" t="s">
        <x:v>477</x:v>
      </x:c>
      <x:c r="J620" s="8" t="s">
        <x:v>1219</x:v>
      </x:c>
      <x:c r="K620" s="10" t="s">
        <x:v>496</x:v>
      </x:c>
      <x:c r="L620" s="8" t="s">
        <x:v>1220</x:v>
      </x:c>
      <x:c r="M620" s="9">
        <x:v>2</x:v>
      </x:c>
      <x:c r="N620" s="8" t="s">
        <x:v>481</x:v>
      </x:c>
      <x:c r="O620" s="8" t="s">
        <x:v>482</x:v>
      </x:c>
      <x:c r="P620" s="8" t="s">
        <x:v>897</x:v>
      </x:c>
      <x:c r="Q620" s="8" t="s">
        <x:v>481</x:v>
      </x:c>
      <x:c r="R620" s="19">
        <x:v>5.6181818181818182</x:v>
      </x:c>
      <x:c r="S620" s="12">
        <x:f t="shared" si="9"/>
        <x:v>11.236363636363636</x:v>
      </x:c>
      <x:c r="U620" s="8" t="s">
        <x:v>1185</x:v>
      </x:c>
    </x:row>
    <x:row r="621" spans="1:21">
      <x:c r="A621" s="8" t="s">
        <x:v>1185</x:v>
      </x:c>
      <x:c r="B621" s="8" t="s">
        <x:v>472</x:v>
      </x:c>
      <x:c r="C621" s="8" t="s">
        <x:v>473</x:v>
      </x:c>
      <x:c r="D621" s="8" t="s">
        <x:v>1186</x:v>
      </x:c>
      <x:c r="E621" s="8" t="s">
        <x:v>897</x:v>
      </x:c>
      <x:c r="F621" s="8" t="s">
        <x:v>1187</x:v>
      </x:c>
      <x:c r="G621" s="8" t="s">
        <x:v>162</x:v>
      </x:c>
      <x:c r="H621" s="8" t="s">
        <x:v>1188</x:v>
      </x:c>
      <x:c r="I621" s="8" t="s">
        <x:v>477</x:v>
      </x:c>
      <x:c r="J621" s="8" t="s">
        <x:v>1221</x:v>
      </x:c>
      <x:c r="K621" s="10" t="s">
        <x:v>712</x:v>
      </x:c>
      <x:c r="L621" s="8" t="s">
        <x:v>1222</x:v>
      </x:c>
      <x:c r="M621" s="9">
        <x:v>13</x:v>
      </x:c>
      <x:c r="N621" s="8" t="s">
        <x:v>481</x:v>
      </x:c>
      <x:c r="O621" s="8" t="s">
        <x:v>482</x:v>
      </x:c>
      <x:c r="P621" s="8" t="s">
        <x:v>897</x:v>
      </x:c>
      <x:c r="Q621" s="8" t="s">
        <x:v>481</x:v>
      </x:c>
      <x:c r="R621" s="19">
        <x:v>0.65545454545454551</x:v>
      </x:c>
      <x:c r="S621" s="12">
        <x:f t="shared" si="9"/>
        <x:v>8.5209090909090914</x:v>
      </x:c>
      <x:c r="U621" s="8" t="s">
        <x:v>1185</x:v>
      </x:c>
    </x:row>
    <x:row r="622" spans="1:21">
      <x:c r="A622" s="8" t="s">
        <x:v>1185</x:v>
      </x:c>
      <x:c r="B622" s="8" t="s">
        <x:v>472</x:v>
      </x:c>
      <x:c r="C622" s="8" t="s">
        <x:v>473</x:v>
      </x:c>
      <x:c r="D622" s="8" t="s">
        <x:v>1186</x:v>
      </x:c>
      <x:c r="E622" s="8" t="s">
        <x:v>897</x:v>
      </x:c>
      <x:c r="F622" s="8" t="s">
        <x:v>1187</x:v>
      </x:c>
      <x:c r="G622" s="8" t="s">
        <x:v>162</x:v>
      </x:c>
      <x:c r="H622" s="8" t="s">
        <x:v>1188</x:v>
      </x:c>
      <x:c r="I622" s="8" t="s">
        <x:v>477</x:v>
      </x:c>
      <x:c r="J622" s="8" t="s">
        <x:v>1223</x:v>
      </x:c>
      <x:c r="K622" s="10" t="s">
        <x:v>487</x:v>
      </x:c>
      <x:c r="L622" s="8" t="s">
        <x:v>1224</x:v>
      </x:c>
      <x:c r="M622" s="9">
        <x:v>1</x:v>
      </x:c>
      <x:c r="N622" s="8" t="s">
        <x:v>481</x:v>
      </x:c>
      <x:c r="O622" s="8" t="s">
        <x:v>482</x:v>
      </x:c>
      <x:c r="P622" s="8" t="s">
        <x:v>897</x:v>
      </x:c>
      <x:c r="Q622" s="8" t="s">
        <x:v>481</x:v>
      </x:c>
      <x:c r="R622" s="19">
        <x:v>205.06363636363636</x:v>
      </x:c>
      <x:c r="S622" s="12">
        <x:f t="shared" si="9"/>
        <x:v>205.06363636363636</x:v>
      </x:c>
      <x:c r="U622" s="8" t="s">
        <x:v>1185</x:v>
      </x:c>
    </x:row>
    <x:row r="623" spans="1:21">
      <x:c r="A623" s="8" t="s">
        <x:v>1185</x:v>
      </x:c>
      <x:c r="B623" s="8" t="s">
        <x:v>472</x:v>
      </x:c>
      <x:c r="C623" s="8" t="s">
        <x:v>473</x:v>
      </x:c>
      <x:c r="D623" s="8" t="s">
        <x:v>1186</x:v>
      </x:c>
      <x:c r="E623" s="8" t="s">
        <x:v>897</x:v>
      </x:c>
      <x:c r="F623" s="8" t="s">
        <x:v>1187</x:v>
      </x:c>
      <x:c r="G623" s="8" t="s">
        <x:v>162</x:v>
      </x:c>
      <x:c r="H623" s="8" t="s">
        <x:v>1188</x:v>
      </x:c>
      <x:c r="I623" s="8" t="s">
        <x:v>477</x:v>
      </x:c>
      <x:c r="J623" s="8" t="s">
        <x:v>1225</x:v>
      </x:c>
      <x:c r="K623" s="10" t="s">
        <x:v>499</x:v>
      </x:c>
      <x:c r="L623" s="8" t="s">
        <x:v>1226</x:v>
      </x:c>
      <x:c r="M623" s="9">
        <x:v>1</x:v>
      </x:c>
      <x:c r="N623" s="8" t="s">
        <x:v>481</x:v>
      </x:c>
      <x:c r="O623" s="8" t="s">
        <x:v>482</x:v>
      </x:c>
      <x:c r="P623" s="8" t="s">
        <x:v>897</x:v>
      </x:c>
      <x:c r="Q623" s="8" t="s">
        <x:v>481</x:v>
      </x:c>
      <x:c r="R623" s="19">
        <x:v>88.86090909090909</x:v>
      </x:c>
      <x:c r="S623" s="12">
        <x:f t="shared" si="9"/>
        <x:v>88.86090909090909</x:v>
      </x:c>
      <x:c r="U623" s="8" t="s">
        <x:v>1185</x:v>
      </x:c>
    </x:row>
    <x:row r="624" spans="1:21">
      <x:c r="A624" s="8" t="s">
        <x:v>1185</x:v>
      </x:c>
      <x:c r="B624" s="8" t="s">
        <x:v>472</x:v>
      </x:c>
      <x:c r="C624" s="8" t="s">
        <x:v>473</x:v>
      </x:c>
      <x:c r="D624" s="8" t="s">
        <x:v>1186</x:v>
      </x:c>
      <x:c r="E624" s="8" t="s">
        <x:v>897</x:v>
      </x:c>
      <x:c r="F624" s="8" t="s">
        <x:v>1187</x:v>
      </x:c>
      <x:c r="G624" s="8" t="s">
        <x:v>162</x:v>
      </x:c>
      <x:c r="H624" s="8" t="s">
        <x:v>1188</x:v>
      </x:c>
      <x:c r="I624" s="8" t="s">
        <x:v>477</x:v>
      </x:c>
      <x:c r="J624" s="8" t="s">
        <x:v>1227</x:v>
      </x:c>
      <x:c r="K624" s="10" t="s">
        <x:v>505</x:v>
      </x:c>
      <x:c r="L624" s="8" t="s">
        <x:v>1228</x:v>
      </x:c>
      <x:c r="M624" s="9">
        <x:v>3</x:v>
      </x:c>
      <x:c r="N624" s="8" t="s">
        <x:v>481</x:v>
      </x:c>
      <x:c r="O624" s="8" t="s">
        <x:v>482</x:v>
      </x:c>
      <x:c r="P624" s="8" t="s">
        <x:v>897</x:v>
      </x:c>
      <x:c r="Q624" s="8" t="s">
        <x:v>481</x:v>
      </x:c>
      <x:c r="R624" s="19">
        <x:v>10.590272727272726</x:v>
      </x:c>
      <x:c r="S624" s="12">
        <x:f t="shared" si="9"/>
        <x:v>31.770818181818179</x:v>
      </x:c>
      <x:c r="U624" s="8" t="s">
        <x:v>1185</x:v>
      </x:c>
    </x:row>
  </x:sheetData>
  <x:autoFilter ref="A3:U3" xr:uid="{0690FC84-E20D-4063-9F5F-23378D92A434}"/>
  <x:phoneticPr fontId="5" type="noConversion"/>
  <x:pageMargins left="0.7" right="0.7" top="0.75" bottom="0.75" header="0.3" footer="0.3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D476845-8FA0-4BA3-8FB3-A05C393A7902}" mc:Ignorable="x14ac xr xr2 xr3">
  <x:dimension ref="A3:L62"/>
  <x:sheetViews>
    <x:sheetView topLeftCell="A34" workbookViewId="0">
      <x:selection activeCell="C14" sqref="C14"/>
    </x:sheetView>
  </x:sheetViews>
  <x:sheetFormatPr defaultRowHeight="16.5"/>
  <x:cols>
    <x:col min="1" max="1" width="12.25" bestFit="1" customWidth="1"/>
    <x:col min="2" max="2" width="9" style="57"/>
    <x:col min="3" max="3" width="16.25" bestFit="1" customWidth="1"/>
    <x:col min="4" max="4" width="50.125" bestFit="1" customWidth="1"/>
    <x:col min="5" max="5" width="10" bestFit="1" customWidth="1"/>
    <x:col min="7" max="7" width="21" bestFit="1" customWidth="1"/>
    <x:col min="9" max="9" width="19.125" customWidth="1"/>
    <x:col min="11" max="11" width="22" customWidth="1"/>
  </x:cols>
  <x:sheetData>
    <x:row r="3" spans="1:12">
      <x:c r="C3" s="97" t="s">
        <x:v>1234</x:v>
      </x:c>
      <x:c r="G3" t="s">
        <x:v>1235</x:v>
      </x:c>
      <x:c r="I3" t="s">
        <x:v>1236</x:v>
      </x:c>
      <x:c r="K3" t="s">
        <x:v>1237</x:v>
      </x:c>
    </x:row>
    <x:row r="4" spans="1:12">
      <x:c r="A4" s="1" t="s">
        <x:v>418</x:v>
      </x:c>
      <x:c r="B4" s="57">
        <x:v>1</x:v>
      </x:c>
      <x:c r="C4" s="58" t="s">
        <x:v>8</x:v>
      </x:c>
      <x:c r="D4" s="58" t="s">
        <x:v>10</x:v>
      </x:c>
      <x:c r="G4" s="58" t="s">
        <x:v>8</x:v>
      </x:c>
      <x:c r="I4" s="128" t="s">
        <x:v>8</x:v>
      </x:c>
      <x:c r="J4" t="b">
        <x:f>I4=G4</x:f>
        <x:v>1</x:v>
      </x:c>
      <x:c r="K4" t="s">
        <x:v>8</x:v>
      </x:c>
      <x:c r="L4" t="b">
        <x:f>K4=I4</x:f>
        <x:v>1</x:v>
      </x:c>
    </x:row>
    <x:row r="5" spans="1:12">
      <x:c r="A5" s="1"/>
      <x:c r="B5" s="57">
        <x:v>2</x:v>
      </x:c>
      <x:c r="C5" s="58" t="s">
        <x:v>122</x:v>
      </x:c>
      <x:c r="D5" s="58" t="s">
        <x:v>10</x:v>
      </x:c>
      <x:c r="G5" s="58" t="s">
        <x:v>11</x:v>
      </x:c>
      <x:c r="I5" s="128" t="s">
        <x:v>11</x:v>
      </x:c>
      <x:c r="J5" t="b">
        <x:f t="shared" ref="J5:J10" si="0">I5=G5</x:f>
        <x:v>1</x:v>
      </x:c>
      <x:c r="K5" t="s">
        <x:v>11</x:v>
      </x:c>
      <x:c r="L5" t="b">
        <x:f t="shared" ref="L5:L10" si="1">K5=I5</x:f>
        <x:v>1</x:v>
      </x:c>
    </x:row>
    <x:row r="6" spans="1:12">
      <x:c r="A6" s="1"/>
      <x:c r="B6" s="57">
        <x:v>3</x:v>
      </x:c>
      <x:c r="C6" t="s">
        <x:v>13</x:v>
      </x:c>
      <x:c r="D6" s="58" t="s">
        <x:v>10</x:v>
      </x:c>
      <x:c r="G6" t="s">
        <x:v>13</x:v>
      </x:c>
    </x:row>
    <x:row r="7" spans="1:12">
      <x:c r="A7" s="1"/>
      <x:c r="B7" s="57">
        <x:v>4</x:v>
      </x:c>
      <x:c r="C7" s="58" t="s">
        <x:v>14</x:v>
      </x:c>
      <x:c r="D7" s="58" t="s">
        <x:v>15</x:v>
      </x:c>
      <x:c r="G7" t="s">
        <x:v>14</x:v>
      </x:c>
      <x:c r="I7" s="128" t="s">
        <x:v>14</x:v>
      </x:c>
      <x:c r="J7" t="b">
        <x:f t="shared" si="0"/>
        <x:v>1</x:v>
      </x:c>
      <x:c r="K7" t="s">
        <x:v>14</x:v>
      </x:c>
      <x:c r="L7" t="b">
        <x:f t="shared" si="1"/>
        <x:v>1</x:v>
      </x:c>
    </x:row>
    <x:row r="8" spans="1:12">
      <x:c r="A8" s="1"/>
      <x:c r="B8" s="57">
        <x:v>5</x:v>
      </x:c>
      <x:c r="C8" t="s">
        <x:v>16</x:v>
      </x:c>
      <x:c r="D8" s="58" t="s">
        <x:v>15</x:v>
      </x:c>
      <x:c r="K8" t="s">
        <x:v>16</x:v>
      </x:c>
      <x:c r="L8" t="b">
        <x:f t="shared" si="1"/>
        <x:v>0</x:v>
      </x:c>
    </x:row>
    <x:row r="9" spans="1:12">
      <x:c r="A9" s="1"/>
      <x:c r="B9" s="57">
        <x:v>6</x:v>
      </x:c>
      <x:c r="C9" s="58" t="s">
        <x:v>17</x:v>
      </x:c>
      <x:c r="D9" s="58" t="s">
        <x:v>18</x:v>
      </x:c>
      <x:c r="G9" t="s">
        <x:v>17</x:v>
      </x:c>
      <x:c r="I9" s="128" t="s">
        <x:v>17</x:v>
      </x:c>
      <x:c r="J9" t="b">
        <x:f t="shared" si="0"/>
        <x:v>1</x:v>
      </x:c>
      <x:c r="K9" t="s">
        <x:v>17</x:v>
      </x:c>
      <x:c r="L9" t="b">
        <x:f t="shared" si="1"/>
        <x:v>1</x:v>
      </x:c>
    </x:row>
    <x:row r="10" spans="1:12">
      <x:c r="A10" s="1"/>
      <x:c r="B10" s="57">
        <x:v>7</x:v>
      </x:c>
      <x:c r="C10" s="58" t="s">
        <x:v>19</x:v>
      </x:c>
      <x:c r="D10" s="58" t="s">
        <x:v>20</x:v>
      </x:c>
      <x:c r="G10" t="s">
        <x:v>19</x:v>
      </x:c>
      <x:c r="I10" s="128" t="s">
        <x:v>19</x:v>
      </x:c>
      <x:c r="J10" t="b">
        <x:f t="shared" si="0"/>
        <x:v>1</x:v>
      </x:c>
      <x:c r="K10" t="s">
        <x:v>19</x:v>
      </x:c>
      <x:c r="L10" t="b">
        <x:f t="shared" si="1"/>
        <x:v>1</x:v>
      </x:c>
    </x:row>
    <x:row r="11" spans="1:12">
      <x:c r="A11" s="1"/>
      <x:c r="B11" s="57">
        <x:v>8</x:v>
      </x:c>
      <x:c r="C11" s="58" t="s">
        <x:v>21</x:v>
      </x:c>
      <x:c r="D11" s="58" t="s">
        <x:v>23</x:v>
      </x:c>
      <x:c r="G11" s="58" t="s">
        <x:v>21</x:v>
      </x:c>
      <x:c r="I11" s="57" t="s">
        <x:v>21</x:v>
      </x:c>
      <x:c r="J11" t="b">
        <x:f>I11=G11</x:f>
        <x:v>1</x:v>
      </x:c>
    </x:row>
    <x:row r="12" spans="1:12">
      <x:c r="A12" s="1"/>
      <x:c r="B12" s="57">
        <x:v>9</x:v>
      </x:c>
      <x:c r="C12" s="58" t="s">
        <x:v>24</x:v>
      </x:c>
      <x:c r="D12" s="58" t="s">
        <x:v>23</x:v>
      </x:c>
      <x:c r="G12" s="58" t="s">
        <x:v>24</x:v>
      </x:c>
      <x:c r="I12" s="128" t="s">
        <x:v>24</x:v>
      </x:c>
      <x:c r="J12" t="b">
        <x:f>I12=G12</x:f>
        <x:v>1</x:v>
      </x:c>
      <x:c r="K12" t="s">
        <x:v>24</x:v>
      </x:c>
      <x:c r="L12" t="b">
        <x:f>K12=I12</x:f>
        <x:v>1</x:v>
      </x:c>
    </x:row>
    <x:row r="13" spans="1:12">
      <x:c r="A13" s="1"/>
      <x:c r="B13" s="57">
        <x:v>10</x:v>
      </x:c>
      <x:c r="C13" s="58" t="s">
        <x:v>25</x:v>
      </x:c>
      <x:c r="D13" s="58" t="s">
        <x:v>26</x:v>
      </x:c>
      <x:c r="G13" s="58" t="s">
        <x:v>25</x:v>
      </x:c>
      <x:c r="I13" s="57" t="s">
        <x:v>25</x:v>
      </x:c>
      <x:c r="J13" t="b">
        <x:f>I13=G13</x:f>
        <x:v>1</x:v>
      </x:c>
    </x:row>
    <x:row r="14" spans="1:12">
      <x:c r="A14" s="1"/>
      <x:c r="B14" s="57">
        <x:v>11</x:v>
      </x:c>
      <x:c r="C14" s="58" t="s">
        <x:v>27</x:v>
      </x:c>
      <x:c r="D14" s="58" t="s">
        <x:v>26</x:v>
      </x:c>
      <x:c r="G14" s="58" t="s">
        <x:v>27</x:v>
      </x:c>
      <x:c r="I14" s="128" t="s">
        <x:v>27</x:v>
      </x:c>
      <x:c r="J14" t="b">
        <x:f>I14=G14</x:f>
        <x:v>1</x:v>
      </x:c>
      <x:c r="K14" t="s">
        <x:v>27</x:v>
      </x:c>
      <x:c r="L14" t="b">
        <x:f>K14=I14</x:f>
        <x:v>1</x:v>
      </x:c>
    </x:row>
    <x:row r="15" spans="1:12">
      <x:c r="A15" s="1"/>
      <x:c r="B15" s="57">
        <x:v>12</x:v>
      </x:c>
      <x:c r="C15" s="58" t="s">
        <x:v>28</x:v>
      </x:c>
      <x:c r="D15" s="58" t="s">
        <x:v>29</x:v>
      </x:c>
      <x:c r="G15" s="58" t="s">
        <x:v>28</x:v>
      </x:c>
      <x:c r="I15" s="128" t="s">
        <x:v>28</x:v>
      </x:c>
      <x:c r="J15" t="b">
        <x:f>I15=G15</x:f>
        <x:v>1</x:v>
      </x:c>
      <x:c r="K15" t="s">
        <x:v>28</x:v>
      </x:c>
      <x:c r="L15" t="b">
        <x:f>K15=I15</x:f>
        <x:v>1</x:v>
      </x:c>
    </x:row>
    <x:row r="16" spans="1:12">
      <x:c r="A16" s="1"/>
      <x:c r="B16" s="57">
        <x:v>13</x:v>
      </x:c>
      <x:c r="C16" t="s">
        <x:v>30</x:v>
      </x:c>
      <x:c r="D16" s="58" t="s">
        <x:v>29</x:v>
      </x:c>
      <x:c r="G16" t="s">
        <x:v>30</x:v>
      </x:c>
    </x:row>
    <x:row r="17" spans="1:12">
      <x:c r="A17" s="1"/>
      <x:c r="B17" s="57">
        <x:v>14</x:v>
      </x:c>
      <x:c r="C17" s="58" t="s">
        <x:v>31</x:v>
      </x:c>
      <x:c r="D17" s="58" t="s">
        <x:v>32</x:v>
      </x:c>
      <x:c r="G17" s="58" t="s">
        <x:v>31</x:v>
      </x:c>
      <x:c r="I17" s="128" t="s">
        <x:v>31</x:v>
      </x:c>
      <x:c r="J17" t="b">
        <x:f>I17=G17</x:f>
        <x:v>1</x:v>
      </x:c>
      <x:c r="K17" t="s">
        <x:v>31</x:v>
      </x:c>
      <x:c r="L17" t="b">
        <x:f>K17=I17</x:f>
        <x:v>1</x:v>
      </x:c>
    </x:row>
    <x:row r="18" spans="1:12">
      <x:c r="A18" s="1"/>
      <x:c r="B18" s="57">
        <x:v>15</x:v>
      </x:c>
      <x:c r="C18" s="58" t="s">
        <x:v>33</x:v>
      </x:c>
      <x:c r="D18" s="58" t="s">
        <x:v>34</x:v>
      </x:c>
      <x:c r="G18" s="58" t="s">
        <x:v>33</x:v>
      </x:c>
      <x:c r="I18" s="57" t="s">
        <x:v>33</x:v>
      </x:c>
      <x:c r="J18" t="b">
        <x:f>I18=G18</x:f>
        <x:v>1</x:v>
      </x:c>
    </x:row>
    <x:row r="19" spans="1:12">
      <x:c r="A19" s="1"/>
      <x:c r="B19" s="57">
        <x:v>16</x:v>
      </x:c>
      <x:c r="C19" s="58" t="s">
        <x:v>35</x:v>
      </x:c>
      <x:c r="D19" s="58" t="s">
        <x:v>34</x:v>
      </x:c>
      <x:c r="G19" s="58" t="s">
        <x:v>35</x:v>
      </x:c>
      <x:c r="I19" s="128" t="s">
        <x:v>35</x:v>
      </x:c>
      <x:c r="J19" t="b">
        <x:f>I19=G19</x:f>
        <x:v>1</x:v>
      </x:c>
      <x:c r="K19" t="s">
        <x:v>35</x:v>
      </x:c>
      <x:c r="L19" t="b">
        <x:f>K19=I19</x:f>
        <x:v>1</x:v>
      </x:c>
    </x:row>
    <x:row r="20" spans="1:12">
      <x:c r="A20" s="1"/>
      <x:c r="B20" s="57">
        <x:v>17</x:v>
      </x:c>
      <x:c r="C20" s="58" t="s">
        <x:v>36</x:v>
      </x:c>
      <x:c r="D20" s="58" t="s">
        <x:v>37</x:v>
      </x:c>
      <x:c r="G20" s="58" t="s">
        <x:v>36</x:v>
      </x:c>
      <x:c r="I20" s="128" t="s">
        <x:v>36</x:v>
      </x:c>
      <x:c r="J20" t="b">
        <x:f>I20=G20</x:f>
        <x:v>1</x:v>
      </x:c>
      <x:c r="K20" t="s">
        <x:v>36</x:v>
      </x:c>
      <x:c r="L20" t="b">
        <x:f>K20=I20</x:f>
        <x:v>1</x:v>
      </x:c>
    </x:row>
    <x:row r="21" spans="1:12">
      <x:c r="A21" s="1"/>
      <x:c r="B21" s="57">
        <x:v>18</x:v>
      </x:c>
      <x:c r="C21" s="58" t="s">
        <x:v>38</x:v>
      </x:c>
      <x:c r="D21" s="58" t="s">
        <x:v>37</x:v>
      </x:c>
      <x:c r="G21" t="s">
        <x:v>38</x:v>
      </x:c>
    </x:row>
    <x:row r="22" spans="1:12">
      <x:c r="A22" s="1"/>
      <x:c r="B22" s="57">
        <x:v>19</x:v>
      </x:c>
      <x:c r="C22" s="58" t="s">
        <x:v>39</x:v>
      </x:c>
      <x:c r="D22" s="58" t="s">
        <x:v>40</x:v>
      </x:c>
      <x:c r="G22" s="58" t="s">
        <x:v>39</x:v>
      </x:c>
      <x:c r="I22" s="128" t="s">
        <x:v>39</x:v>
      </x:c>
      <x:c r="J22" t="b">
        <x:f>I22=G22</x:f>
        <x:v>1</x:v>
      </x:c>
      <x:c r="K22" t="s">
        <x:v>39</x:v>
      </x:c>
      <x:c r="L22" t="b">
        <x:f>K22=I22</x:f>
        <x:v>1</x:v>
      </x:c>
    </x:row>
    <x:row r="23" spans="1:12">
      <x:c r="A23" s="1"/>
      <x:c r="B23" s="57">
        <x:v>20</x:v>
      </x:c>
      <x:c r="C23" t="s">
        <x:v>41</x:v>
      </x:c>
      <x:c r="D23" s="58" t="s">
        <x:v>40</x:v>
      </x:c>
      <x:c r="G23" t="s">
        <x:v>41</x:v>
      </x:c>
    </x:row>
    <x:row r="24" spans="1:12">
      <x:c r="A24" s="1"/>
      <x:c r="B24" s="57">
        <x:v>21</x:v>
      </x:c>
      <x:c r="C24" s="58" t="s">
        <x:v>42</x:v>
      </x:c>
      <x:c r="D24" s="58" t="s">
        <x:v>43</x:v>
      </x:c>
      <x:c r="G24" s="58" t="s">
        <x:v>42</x:v>
      </x:c>
      <x:c r="I24" s="128" t="s">
        <x:v>42</x:v>
      </x:c>
      <x:c r="J24" t="b">
        <x:f t="shared" ref="J24:J32" si="2">I24=G24</x:f>
        <x:v>1</x:v>
      </x:c>
      <x:c r="K24" t="s">
        <x:v>42</x:v>
      </x:c>
      <x:c r="L24" t="b">
        <x:f>K24=I24</x:f>
        <x:v>1</x:v>
      </x:c>
    </x:row>
    <x:row r="25" spans="1:12">
      <x:c r="A25" s="1"/>
      <x:c r="B25" s="57">
        <x:v>22</x:v>
      </x:c>
      <x:c r="C25" s="58" t="s">
        <x:v>44</x:v>
      </x:c>
      <x:c r="D25" s="58" t="s">
        <x:v>45</x:v>
      </x:c>
      <x:c r="G25" s="58" t="s">
        <x:v>44</x:v>
      </x:c>
      <x:c r="I25" s="57" t="s">
        <x:v>44</x:v>
      </x:c>
      <x:c r="J25" t="b">
        <x:f t="shared" si="2"/>
        <x:v>1</x:v>
      </x:c>
    </x:row>
    <x:row r="26" spans="1:12">
      <x:c r="A26" s="1"/>
      <x:c r="B26" s="57">
        <x:v>23</x:v>
      </x:c>
      <x:c r="C26" s="58" t="s">
        <x:v>46</x:v>
      </x:c>
      <x:c r="D26" s="58" t="s">
        <x:v>45</x:v>
      </x:c>
      <x:c r="G26" s="58" t="s">
        <x:v>46</x:v>
      </x:c>
      <x:c r="I26" s="128" t="s">
        <x:v>46</x:v>
      </x:c>
      <x:c r="J26" t="b">
        <x:f t="shared" si="2"/>
        <x:v>1</x:v>
      </x:c>
      <x:c r="K26" t="s">
        <x:v>46</x:v>
      </x:c>
      <x:c r="L26" t="b">
        <x:f>K26=I26</x:f>
        <x:v>1</x:v>
      </x:c>
    </x:row>
    <x:row r="27" spans="1:12">
      <x:c r="A27" s="1"/>
      <x:c r="B27" s="57">
        <x:v>24</x:v>
      </x:c>
      <x:c r="C27" s="58" t="s">
        <x:v>47</x:v>
      </x:c>
      <x:c r="D27" s="58" t="s">
        <x:v>48</x:v>
      </x:c>
      <x:c r="G27" s="58" t="s">
        <x:v>47</x:v>
      </x:c>
      <x:c r="I27" s="57" t="s">
        <x:v>47</x:v>
      </x:c>
      <x:c r="J27" t="b">
        <x:f t="shared" si="2"/>
        <x:v>1</x:v>
      </x:c>
    </x:row>
    <x:row r="28" spans="1:12">
      <x:c r="A28" s="1"/>
      <x:c r="B28" s="57">
        <x:v>25</x:v>
      </x:c>
      <x:c r="C28" s="58" t="s">
        <x:v>49</x:v>
      </x:c>
      <x:c r="D28" s="58" t="s">
        <x:v>48</x:v>
      </x:c>
      <x:c r="G28" s="58" t="s">
        <x:v>49</x:v>
      </x:c>
      <x:c r="I28" s="128" t="s">
        <x:v>49</x:v>
      </x:c>
      <x:c r="J28" t="b">
        <x:f t="shared" si="2"/>
        <x:v>1</x:v>
      </x:c>
      <x:c r="K28" t="s">
        <x:v>49</x:v>
      </x:c>
      <x:c r="L28" t="b">
        <x:f>K28=I28</x:f>
        <x:v>1</x:v>
      </x:c>
    </x:row>
    <x:row r="29" spans="1:12">
      <x:c r="A29" s="1"/>
      <x:c r="B29" s="57">
        <x:v>26</x:v>
      </x:c>
      <x:c r="C29" s="58" t="s">
        <x:v>50</x:v>
      </x:c>
      <x:c r="D29" s="58" t="s">
        <x:v>51</x:v>
      </x:c>
      <x:c r="G29" s="58" t="s">
        <x:v>50</x:v>
      </x:c>
      <x:c r="I29" s="128" t="s">
        <x:v>50</x:v>
      </x:c>
      <x:c r="J29" t="b">
        <x:f t="shared" si="2"/>
        <x:v>1</x:v>
      </x:c>
      <x:c r="K29" t="s">
        <x:v>50</x:v>
      </x:c>
      <x:c r="L29" t="b">
        <x:f>K29=I29</x:f>
        <x:v>1</x:v>
      </x:c>
    </x:row>
    <x:row r="30" spans="1:12">
      <x:c r="A30" s="1"/>
      <x:c r="B30" s="57">
        <x:v>27</x:v>
      </x:c>
      <x:c r="C30" t="s">
        <x:v>52</x:v>
      </x:c>
      <x:c r="D30" s="58" t="s">
        <x:v>53</x:v>
      </x:c>
      <x:c r="G30" t="s">
        <x:v>52</x:v>
      </x:c>
      <x:c r="I30" s="57" t="s">
        <x:v>52</x:v>
      </x:c>
      <x:c r="J30" t="b">
        <x:f t="shared" si="2"/>
        <x:v>1</x:v>
      </x:c>
    </x:row>
    <x:row r="31" spans="1:12">
      <x:c r="A31" s="1"/>
      <x:c r="B31" s="57">
        <x:v>28</x:v>
      </x:c>
      <x:c r="C31" s="58" t="s">
        <x:v>54</x:v>
      </x:c>
      <x:c r="D31" s="58" t="s">
        <x:v>53</x:v>
      </x:c>
      <x:c r="G31" s="58" t="s">
        <x:v>54</x:v>
      </x:c>
      <x:c r="I31" s="128" t="s">
        <x:v>54</x:v>
      </x:c>
      <x:c r="J31" t="b">
        <x:f t="shared" si="2"/>
        <x:v>1</x:v>
      </x:c>
      <x:c r="K31" t="s">
        <x:v>54</x:v>
      </x:c>
      <x:c r="L31" t="b">
        <x:f>K31=I31</x:f>
        <x:v>1</x:v>
      </x:c>
    </x:row>
    <x:row r="32" spans="1:12">
      <x:c r="A32" s="1"/>
      <x:c r="B32" s="57">
        <x:v>29</x:v>
      </x:c>
      <x:c r="C32" s="58" t="s">
        <x:v>55</x:v>
      </x:c>
      <x:c r="D32" s="58" t="s">
        <x:v>53</x:v>
      </x:c>
      <x:c r="G32" t="s">
        <x:v>55</x:v>
      </x:c>
      <x:c r="I32" s="57" t="s">
        <x:v>55</x:v>
      </x:c>
      <x:c r="J32" t="b">
        <x:f t="shared" si="2"/>
        <x:v>1</x:v>
      </x:c>
      <x:c r="K32" t="s">
        <x:v>55</x:v>
      </x:c>
      <x:c r="L32" t="b">
        <x:f>K32=I32</x:f>
        <x:v>1</x:v>
      </x:c>
    </x:row>
    <x:row r="33" spans="1:12">
      <x:c r="A33" s="1"/>
      <x:c r="B33" s="57">
        <x:v>30</x:v>
      </x:c>
      <x:c r="C33" t="s">
        <x:v>56</x:v>
      </x:c>
      <x:c r="D33" s="58" t="s">
        <x:v>53</x:v>
      </x:c>
      <x:c r="G33" t="s">
        <x:v>56</x:v>
      </x:c>
    </x:row>
    <x:row r="34" spans="1:12">
      <x:c r="A34" s="1"/>
      <x:c r="B34" s="57">
        <x:v>31</x:v>
      </x:c>
      <x:c r="C34" s="58" t="s">
        <x:v>57</x:v>
      </x:c>
      <x:c r="D34" s="58" t="s">
        <x:v>59</x:v>
      </x:c>
      <x:c r="G34" s="58" t="s">
        <x:v>57</x:v>
      </x:c>
      <x:c r="I34" s="57" t="s">
        <x:v>57</x:v>
      </x:c>
      <x:c r="J34" t="b">
        <x:f t="shared" ref="J34:J48" si="3">I34=G34</x:f>
        <x:v>1</x:v>
      </x:c>
      <x:c r="K34" t="s">
        <x:v>57</x:v>
      </x:c>
      <x:c r="L34" t="b">
        <x:f t="shared" ref="L34:L42" si="4">K34=I34</x:f>
        <x:v>1</x:v>
      </x:c>
    </x:row>
    <x:row r="35" spans="1:12">
      <x:c r="A35" s="1"/>
      <x:c r="B35" s="57">
        <x:v>32</x:v>
      </x:c>
      <x:c r="C35" s="58" t="s">
        <x:v>60</x:v>
      </x:c>
      <x:c r="D35" s="58" t="s">
        <x:v>61</x:v>
      </x:c>
      <x:c r="G35" s="58" t="s">
        <x:v>60</x:v>
      </x:c>
      <x:c r="I35" s="57" t="s">
        <x:v>60</x:v>
      </x:c>
      <x:c r="J35" t="b">
        <x:f t="shared" si="3"/>
        <x:v>1</x:v>
      </x:c>
      <x:c r="K35" t="s">
        <x:v>60</x:v>
      </x:c>
      <x:c r="L35" t="b">
        <x:f t="shared" si="4"/>
        <x:v>1</x:v>
      </x:c>
    </x:row>
    <x:row r="36" spans="1:12">
      <x:c r="A36" s="1"/>
      <x:c r="B36" s="57">
        <x:v>33</x:v>
      </x:c>
      <x:c r="C36" s="58" t="s">
        <x:v>62</x:v>
      </x:c>
      <x:c r="D36" s="58" t="s">
        <x:v>63</x:v>
      </x:c>
      <x:c r="G36" s="58" t="s">
        <x:v>62</x:v>
      </x:c>
      <x:c r="I36" s="57" t="s">
        <x:v>62</x:v>
      </x:c>
      <x:c r="J36" t="b">
        <x:f t="shared" si="3"/>
        <x:v>1</x:v>
      </x:c>
      <x:c r="K36" t="s">
        <x:v>62</x:v>
      </x:c>
      <x:c r="L36" t="b">
        <x:f t="shared" si="4"/>
        <x:v>1</x:v>
      </x:c>
    </x:row>
    <x:row r="37" spans="1:12">
      <x:c r="A37" s="1"/>
      <x:c r="B37" s="57">
        <x:v>34</x:v>
      </x:c>
      <x:c r="C37" s="58" t="s">
        <x:v>64</x:v>
      </x:c>
      <x:c r="D37" s="58" t="s">
        <x:v>65</x:v>
      </x:c>
      <x:c r="G37" s="58" t="s">
        <x:v>64</x:v>
      </x:c>
      <x:c r="I37" s="57" t="s">
        <x:v>64</x:v>
      </x:c>
      <x:c r="J37" t="b">
        <x:f t="shared" si="3"/>
        <x:v>1</x:v>
      </x:c>
      <x:c r="K37" t="s">
        <x:v>64</x:v>
      </x:c>
      <x:c r="L37" t="b">
        <x:f t="shared" si="4"/>
        <x:v>1</x:v>
      </x:c>
    </x:row>
    <x:row r="38" spans="1:12">
      <x:c r="A38" s="1"/>
      <x:c r="B38" s="57">
        <x:v>35</x:v>
      </x:c>
      <x:c r="C38" s="58" t="s">
        <x:v>66</x:v>
      </x:c>
      <x:c r="D38" s="58" t="s">
        <x:v>67</x:v>
      </x:c>
      <x:c r="G38" s="58" t="s">
        <x:v>66</x:v>
      </x:c>
      <x:c r="I38" s="57" t="s">
        <x:v>66</x:v>
      </x:c>
      <x:c r="J38" t="b">
        <x:f t="shared" si="3"/>
        <x:v>1</x:v>
      </x:c>
      <x:c r="K38" t="s">
        <x:v>66</x:v>
      </x:c>
      <x:c r="L38" t="b">
        <x:f t="shared" si="4"/>
        <x:v>1</x:v>
      </x:c>
    </x:row>
    <x:row r="39" spans="1:12">
      <x:c r="A39" s="1"/>
      <x:c r="B39" s="57">
        <x:v>36</x:v>
      </x:c>
      <x:c r="C39" s="58" t="s">
        <x:v>68</x:v>
      </x:c>
      <x:c r="D39" s="58" t="s">
        <x:v>69</x:v>
      </x:c>
      <x:c r="G39" s="58" t="s">
        <x:v>68</x:v>
      </x:c>
      <x:c r="I39" s="57" t="s">
        <x:v>68</x:v>
      </x:c>
      <x:c r="J39" t="b">
        <x:f t="shared" si="3"/>
        <x:v>1</x:v>
      </x:c>
      <x:c r="K39" t="s">
        <x:v>68</x:v>
      </x:c>
      <x:c r="L39" t="b">
        <x:f t="shared" si="4"/>
        <x:v>1</x:v>
      </x:c>
    </x:row>
    <x:row r="40" spans="1:12">
      <x:c r="A40" s="1"/>
      <x:c r="B40" s="57">
        <x:v>37</x:v>
      </x:c>
      <x:c r="C40" s="58" t="s">
        <x:v>70</x:v>
      </x:c>
      <x:c r="D40" s="58" t="s">
        <x:v>71</x:v>
      </x:c>
      <x:c r="G40" s="58" t="s">
        <x:v>70</x:v>
      </x:c>
      <x:c r="I40" s="57" t="s">
        <x:v>70</x:v>
      </x:c>
      <x:c r="J40" t="b">
        <x:f t="shared" si="3"/>
        <x:v>1</x:v>
      </x:c>
      <x:c r="K40" t="s">
        <x:v>70</x:v>
      </x:c>
      <x:c r="L40" t="b">
        <x:f t="shared" si="4"/>
        <x:v>1</x:v>
      </x:c>
    </x:row>
    <x:row r="41" spans="1:12">
      <x:c r="A41" s="1"/>
      <x:c r="B41" s="57">
        <x:v>38</x:v>
      </x:c>
      <x:c r="C41" s="58" t="s">
        <x:v>72</x:v>
      </x:c>
      <x:c r="D41" s="58" t="s">
        <x:v>73</x:v>
      </x:c>
      <x:c r="G41" s="58" t="s">
        <x:v>72</x:v>
      </x:c>
      <x:c r="I41" s="57" t="s">
        <x:v>72</x:v>
      </x:c>
      <x:c r="J41" t="b">
        <x:f t="shared" si="3"/>
        <x:v>1</x:v>
      </x:c>
      <x:c r="K41" t="s">
        <x:v>72</x:v>
      </x:c>
      <x:c r="L41" t="b">
        <x:f t="shared" si="4"/>
        <x:v>1</x:v>
      </x:c>
    </x:row>
    <x:row r="42" spans="1:12">
      <x:c r="A42" s="1"/>
      <x:c r="B42" s="57">
        <x:v>39</x:v>
      </x:c>
      <x:c r="C42" s="58" t="s">
        <x:v>74</x:v>
      </x:c>
      <x:c r="D42" s="58" t="s">
        <x:v>10</x:v>
      </x:c>
      <x:c r="G42" s="58" t="s">
        <x:v>74</x:v>
      </x:c>
      <x:c r="I42" s="128" t="s">
        <x:v>74</x:v>
      </x:c>
      <x:c r="J42" t="b">
        <x:f t="shared" si="3"/>
        <x:v>1</x:v>
      </x:c>
      <x:c r="K42" t="s">
        <x:v>74</x:v>
      </x:c>
      <x:c r="L42" t="b">
        <x:f t="shared" si="4"/>
        <x:v>1</x:v>
      </x:c>
    </x:row>
    <x:row r="43" spans="1:12">
      <x:c r="A43" s="1"/>
      <x:c r="B43" s="57">
        <x:v>40</x:v>
      </x:c>
      <x:c r="C43" s="58" t="s">
        <x:v>76</x:v>
      </x:c>
      <x:c r="D43" s="58" t="s">
        <x:v>10</x:v>
      </x:c>
      <x:c r="G43" t="s">
        <x:v>76</x:v>
      </x:c>
      <x:c r="I43" s="57" t="s">
        <x:v>76</x:v>
      </x:c>
      <x:c r="J43" t="b">
        <x:f t="shared" si="3"/>
        <x:v>1</x:v>
      </x:c>
    </x:row>
    <x:row r="44" spans="1:12">
      <x:c r="A44" s="1"/>
      <x:c r="B44" s="57">
        <x:v>41</x:v>
      </x:c>
      <x:c r="C44" s="58" t="s">
        <x:v>77</x:v>
      </x:c>
      <x:c r="D44" s="58" t="s">
        <x:v>78</x:v>
      </x:c>
      <x:c r="G44" s="58" t="s">
        <x:v>77</x:v>
      </x:c>
      <x:c r="I44" s="57" t="s">
        <x:v>77</x:v>
      </x:c>
      <x:c r="J44" t="b">
        <x:f t="shared" si="3"/>
        <x:v>1</x:v>
      </x:c>
    </x:row>
    <x:row r="45" spans="1:12">
      <x:c r="A45" s="1"/>
      <x:c r="B45" s="57">
        <x:v>42</x:v>
      </x:c>
      <x:c r="C45" s="58" t="s">
        <x:v>79</x:v>
      </x:c>
      <x:c r="D45" s="58" t="s">
        <x:v>78</x:v>
      </x:c>
      <x:c r="G45" t="s">
        <x:v>79</x:v>
      </x:c>
      <x:c r="I45" s="128" t="s">
        <x:v>79</x:v>
      </x:c>
      <x:c r="J45" t="b">
        <x:f t="shared" si="3"/>
        <x:v>1</x:v>
      </x:c>
    </x:row>
    <x:row r="46" spans="1:12">
      <x:c r="A46" s="1"/>
      <x:c r="B46" s="57">
        <x:v>43</x:v>
      </x:c>
      <x:c r="C46" s="58" t="s">
        <x:v>80</x:v>
      </x:c>
      <x:c r="D46" s="58" t="s">
        <x:v>81</x:v>
      </x:c>
      <x:c r="G46" s="58" t="s">
        <x:v>80</x:v>
      </x:c>
      <x:c r="I46" s="57" t="s">
        <x:v>80</x:v>
      </x:c>
      <x:c r="J46" t="b">
        <x:f t="shared" si="3"/>
        <x:v>1</x:v>
      </x:c>
    </x:row>
    <x:row r="47" spans="1:12">
      <x:c r="A47" s="1"/>
      <x:c r="B47" s="57">
        <x:v>44</x:v>
      </x:c>
      <x:c r="C47" s="58" t="s">
        <x:v>82</x:v>
      </x:c>
      <x:c r="D47" s="58" t="s">
        <x:v>81</x:v>
      </x:c>
      <x:c r="G47" t="s">
        <x:v>82</x:v>
      </x:c>
      <x:c r="I47" s="128" t="s">
        <x:v>82</x:v>
      </x:c>
      <x:c r="J47" t="b">
        <x:f t="shared" si="3"/>
        <x:v>1</x:v>
      </x:c>
    </x:row>
    <x:row r="48" spans="1:12">
      <x:c r="A48" s="1"/>
      <x:c r="B48" s="57">
        <x:v>45</x:v>
      </x:c>
      <x:c r="C48" s="129" t="s">
        <x:v>1238</x:v>
      </x:c>
      <x:c r="D48" s="129" t="s">
        <x:v>10</x:v>
      </x:c>
      <x:c r="G48" s="58" t="s">
        <x:v>83</x:v>
      </x:c>
      <x:c r="I48" s="57" t="s">
        <x:v>83</x:v>
      </x:c>
      <x:c r="J48" t="b">
        <x:f t="shared" si="3"/>
        <x:v>1</x:v>
      </x:c>
    </x:row>
    <x:row r="49" spans="1:11">
      <x:c r="A49" s="1" t="s">
        <x:v>86</x:v>
      </x:c>
      <x:c r="B49" s="57">
        <x:v>46</x:v>
      </x:c>
      <x:c r="C49" t="s">
        <x:v>1239</x:v>
      </x:c>
      <x:c r="D49" s="58" t="s">
        <x:v>1240</x:v>
      </x:c>
      <x:c r="E49" t="s">
        <x:v>1241</x:v>
      </x:c>
      <x:c r="F49" t="s">
        <x:v>1242</x:v>
      </x:c>
      <x:c r="I49" s="57"/>
      <x:c r="K49" t="s">
        <x:v>85</x:v>
      </x:c>
    </x:row>
    <x:row r="50" spans="1:11">
      <x:c r="A50" s="1"/>
      <x:c r="B50" s="57">
        <x:v>47</x:v>
      </x:c>
      <x:c r="C50" t="s">
        <x:v>88</x:v>
      </x:c>
      <x:c r="D50" s="58" t="s">
        <x:v>89</x:v>
      </x:c>
      <x:c r="E50" t="s">
        <x:v>1241</x:v>
      </x:c>
      <x:c r="F50" t="s">
        <x:v>1242</x:v>
      </x:c>
      <x:c r="I50" s="57"/>
      <x:c r="K50" t="s">
        <x:v>88</x:v>
      </x:c>
    </x:row>
    <x:row r="51" spans="1:11">
      <x:c r="A51" s="1"/>
      <x:c r="B51" s="57">
        <x:v>48</x:v>
      </x:c>
      <x:c r="C51" t="s">
        <x:v>90</x:v>
      </x:c>
      <x:c r="D51" s="58" t="s">
        <x:v>91</x:v>
      </x:c>
      <x:c r="E51" t="s">
        <x:v>1241</x:v>
      </x:c>
      <x:c r="F51" t="s">
        <x:v>1242</x:v>
      </x:c>
      <x:c r="I51" s="57"/>
      <x:c r="K51" t="s">
        <x:v>90</x:v>
      </x:c>
    </x:row>
    <x:row r="52" spans="1:11">
      <x:c r="D52" s="58"/>
    </x:row>
    <x:row r="53" spans="1:11">
      <x:c r="D53" s="58"/>
    </x:row>
    <x:row r="54" spans="1:11">
      <x:c r="D54" s="58"/>
    </x:row>
    <x:row r="55" spans="1:11">
      <x:c r="A55" t="s">
        <x:v>1243</x:v>
      </x:c>
      <x:c r="C55" t="s">
        <x:v>1244</x:v>
      </x:c>
      <x:c r="D55" s="58"/>
    </x:row>
    <x:row r="56" spans="1:11">
      <x:c r="C56" t="s">
        <x:v>1245</x:v>
      </x:c>
      <x:c r="D56" s="58"/>
    </x:row>
    <x:row r="57" spans="1:11">
      <x:c r="C57" t="s">
        <x:v>1246</x:v>
      </x:c>
    </x:row>
    <x:row r="58" spans="1:11">
      <x:c r="C58" t="s">
        <x:v>1247</x:v>
      </x:c>
    </x:row>
    <x:row r="59" spans="1:11">
      <x:c r="C59" t="s">
        <x:v>1248</x:v>
      </x:c>
    </x:row>
    <x:row r="60" spans="1:11">
      <x:c r="C60" t="s">
        <x:v>1249</x:v>
      </x:c>
    </x:row>
    <x:row r="61" spans="1:11">
      <x:c r="C61" t="s">
        <x:v>1250</x:v>
      </x:c>
    </x:row>
    <x:row r="62" spans="1:11">
      <x:c r="C62" t="s">
        <x:v>1251</x:v>
      </x:c>
    </x:row>
  </x:sheetData>
  <x:mergeCells count="2">
    <x:mergeCell ref="A4:A48"/>
    <x:mergeCell ref="A49:A51"/>
  </x:mergeCells>
  <x:phoneticPr fontId="5" type="noConversion"/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★Master Code List</vt:lpstr>
      <vt:lpstr>2026 List</vt:lpstr>
      <vt:lpstr>2026 Plan PL (New)</vt:lpstr>
      <vt:lpstr>★PL(Report)</vt:lpstr>
      <vt:lpstr>PL</vt:lpstr>
      <vt:lpstr>warehouse inventory check</vt:lpstr>
      <vt:lpstr>WIC(2025)</vt:lpstr>
      <vt:lpstr>★Merchandise ledger_Low</vt:lpstr>
      <vt:lpstr>2025 PL (Actual)</vt:lpstr>
      <vt:lpstr>★ML_L(2025)</vt:lpstr>
      <vt:lpstr>PL(Monthly PLAN_2025)</vt:lpstr>
      <vt:lpstr>ETC</vt:lpstr>
      <vt:lpstr>purchase data</vt:lpstr>
      <vt:lpstr>sales data</vt:lpstr>
      <vt:lpstr>sales(mold)</vt:lpstr>
      <vt:lpstr>purchase(mold)</vt:lpstr>
      <vt:lpstr>Purchase price Master(EUR)</vt:lpstr>
      <vt:lpstr>Purhase Price Master (TRY)</vt:lpstr>
      <vt:lpstr>sales price Master(EUR)</vt:lpstr>
      <vt:lpstr>sales price Master(EUR)_raw</vt:lpstr>
      <vt:lpstr>sales price Master(USD)</vt:lpstr>
      <vt:lpstr>sales price Master(USD)_raw</vt:lpstr>
      <vt:lpstr>Sheet4</vt:lpstr>
      <vt:lpstr>sales price Master(TRY)_raw</vt:lpstr>
      <vt:lpstr>Real sales price Master(MAS)</vt:lpstr>
      <vt:lpstr>sales price Master(TRY)</vt:lpstr>
      <vt:lpstr>Sheet5</vt:lpstr>
      <vt:lpstr>재료비 기준정보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신정호</dc:creator>
  <cp:keywords/>
  <dc:description/>
  <cp:lastModifiedBy>고태호 선임매니저 [Tae Ho Goh]</cp:lastModifiedBy>
  <cp:revision/>
  <dcterms:created xsi:type="dcterms:W3CDTF">2021-12-03T11:31:35Z</dcterms:created>
  <dcterms:modified xsi:type="dcterms:W3CDTF">2026-03-20T00:56:05Z</dcterms:modified>
  <cp:category/>
  <cp:contentStatus/>
</cp:coreProperties>
</file>